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7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31.xml.rels" ContentType="application/vnd.openxmlformats-package.relationships+xml"/>
  <Override PartName="/xl/worksheets/_rels/sheet10.xml.rels" ContentType="application/vnd.openxmlformats-package.relationships+xml"/>
  <Override PartName="/xl/worksheets/_rels/sheet17.xml.rels" ContentType="application/vnd.openxmlformats-package.relationships+xml"/>
  <Override PartName="/xl/worksheets/_rels/sheet40.xml.rels" ContentType="application/vnd.openxmlformats-package.relationships+xml"/>
  <Override PartName="/xl/worksheets/_rels/sheet16.xml.rels" ContentType="application/vnd.openxmlformats-package.relationships+xml"/>
  <Override PartName="/xl/worksheets/_rels/sheet15.xml.rels" ContentType="application/vnd.openxmlformats-package.relationships+xml"/>
  <Override PartName="/xl/worksheets/_rels/sheet3.xml.rels" ContentType="application/vnd.openxmlformats-package.relationships+xml"/>
  <Override PartName="/xl/worksheets/_rels/sheet42.xml.rels" ContentType="application/vnd.openxmlformats-package.relationships+xml"/>
  <Override PartName="/xl/worksheets/_rels/sheet30.xml.rels" ContentType="application/vnd.openxmlformats-package.relationships+xml"/>
  <Override PartName="/xl/worksheets/_rels/sheet33.xml.rels" ContentType="application/vnd.openxmlformats-package.relationships+xml"/>
  <Override PartName="/xl/worksheets/_rels/sheet4.xml.rels" ContentType="application/vnd.openxmlformats-package.relationships+xml"/>
  <Override PartName="/xl/worksheets/_rels/sheet1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12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.xml" ContentType="application/vnd.openxmlformats-officedocument.spreadsheetml.worksheet+xml"/>
  <Override PartName="/xl/worksheets/sheet33.xml" ContentType="application/vnd.openxmlformats-officedocument.spreadsheetml.worksheet+xml"/>
  <Override PartName="/xl/worksheets/sheet45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32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31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30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5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harts/chart9.xml" ContentType="application/vnd.openxmlformats-officedocument.drawingml.chart+xml"/>
  <Override PartName="/xl/charts/chart13.xml" ContentType="application/vnd.openxmlformats-officedocument.drawingml.chart+xml"/>
  <Override PartName="/xl/charts/chart8.xml" ContentType="application/vnd.openxmlformats-officedocument.drawingml.char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10.xml" ContentType="application/vnd.openxmlformats-officedocument.drawingml.chart+xml"/>
  <Override PartName="/xl/charts/chart6.xml" ContentType="application/vnd.openxmlformats-officedocument.drawingml.chart+xml"/>
  <Override PartName="/xl/charts/chart11.xml" ContentType="application/vnd.openxmlformats-officedocument.drawingml.chart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sharedStrings.xml" ContentType="application/vnd.openxmlformats-officedocument.spreadsheetml.sharedStrings+xml"/>
  <Override PartName="/xl/ctrlProps/ctrlProps18.xml" ContentType="application/vnd.ms-excel.controlproperties+xml"/>
  <Override PartName="/xl/ctrlProps/ctrlProps20.xml" ContentType="application/vnd.ms-excel.controlproperties+xml"/>
  <Override PartName="/xl/drawings/drawing13.xml" ContentType="application/vnd.openxmlformats-officedocument.drawing+xml"/>
  <Override PartName="/xl/drawings/drawing4.xml" ContentType="application/vnd.openxmlformats-officedocument.drawing+xml"/>
  <Override PartName="/xl/drawings/drawing9.xml" ContentType="application/vnd.openxmlformats-officedocument.drawing+xml"/>
  <Override PartName="/xl/drawings/_rels/drawing3.xml.rels" ContentType="application/vnd.openxmlformats-package.relationships+xml"/>
  <Override PartName="/xl/drawings/_rels/drawing8.xml.rels" ContentType="application/vnd.openxmlformats-package.relationships+xml"/>
  <Override PartName="/xl/drawings/_rels/drawing2.xml.rels" ContentType="application/vnd.openxmlformats-package.relationships+xml"/>
  <Override PartName="/xl/drawings/_rels/drawing13.xml.rels" ContentType="application/vnd.openxmlformats-package.relationships+xml"/>
  <Override PartName="/xl/drawings/_rels/drawing4.xml.rels" ContentType="application/vnd.openxmlformats-package.relationships+xml"/>
  <Override PartName="/xl/drawings/_rels/drawing9.xml.rels" ContentType="application/vnd.openxmlformats-package.relationships+xml"/>
  <Override PartName="/xl/drawings/_rels/drawing14.xml.rels" ContentType="application/vnd.openxmlformats-package.relationships+xml"/>
  <Override PartName="/xl/drawings/_rels/drawing5.xml.rels" ContentType="application/vnd.openxmlformats-package.relationships+xml"/>
  <Override PartName="/xl/drawings/_rels/drawing10.xml.rels" ContentType="application/vnd.openxmlformats-package.relationships+xml"/>
  <Override PartName="/xl/drawings/_rels/drawing15.xml.rels" ContentType="application/vnd.openxmlformats-package.relationships+xml"/>
  <Override PartName="/xl/drawings/_rels/drawing6.xml.rels" ContentType="application/vnd.openxmlformats-package.relationships+xml"/>
  <Override PartName="/xl/drawings/_rels/drawing11.xml.rels" ContentType="application/vnd.openxmlformats-package.relationships+xml"/>
  <Override PartName="/xl/drawings/_rels/drawing1.xml.rels" ContentType="application/vnd.openxmlformats-package.relationships+xml"/>
  <Override PartName="/xl/drawings/_rels/drawing16.xml.rels" ContentType="application/vnd.openxmlformats-package.relationships+xml"/>
  <Override PartName="/xl/drawings/_rels/drawing7.xml.rels" ContentType="application/vnd.openxmlformats-package.relationships+xml"/>
  <Override PartName="/xl/drawings/_rels/drawing12.xml.rels" ContentType="application/vnd.openxmlformats-package.relationships+xml"/>
  <Override PartName="/xl/drawings/drawing12.xml" ContentType="application/vnd.openxmlformats-officedocument.drawing+xml"/>
  <Override PartName="/xl/drawings/drawing3.xml" ContentType="application/vnd.openxmlformats-officedocument.drawing+xml"/>
  <Override PartName="/xl/drawings/vmlDrawing2.vml" ContentType="application/vnd.openxmlformats-officedocument.vmlDrawing"/>
  <Override PartName="/xl/drawings/drawing19.xml" ContentType="application/vnd.openxmlformats-officedocument.drawing+xml"/>
  <Override PartName="/xl/drawings/drawing14.xml" ContentType="application/vnd.openxmlformats-officedocument.drawing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6.xml" ContentType="application/vnd.openxmlformats-officedocument.drawing+xml"/>
  <Override PartName="/xl/drawings/drawing10.xml" ContentType="application/vnd.openxmlformats-officedocument.drawing+xml"/>
  <Override PartName="/xl/drawings/drawing1.xml" ContentType="application/vnd.openxmlformats-officedocument.drawing+xml"/>
  <Override PartName="/xl/drawings/drawing16.xml" ContentType="application/vnd.openxmlformats-officedocument.drawing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vmlDrawing1.vml" ContentType="application/vnd.openxmlformats-officedocument.vmlDrawing"/>
  <Override PartName="/xl/drawings/drawing11.xml" ContentType="application/vnd.openxmlformats-officedocument.drawing+xml"/>
  <Override PartName="/xl/drawings/drawing8.xml" ContentType="application/vnd.openxmlformats-officedocument.drawing+xml"/>
  <Override PartName="/xl/drawings/drawing17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laroux" sheetId="1" state="hidden" r:id="rId3"/>
    <sheet name="CONTROL PANEL" sheetId="2" state="visible" r:id="rId4"/>
    <sheet name="30-DAY BASIS" sheetId="3" state="visible" r:id="rId5"/>
    <sheet name="30-DAY FIXED" sheetId="4" state="visible" r:id="rId6"/>
    <sheet name="Chart1" sheetId="5" state="visible" r:id="rId7"/>
    <sheet name="monthly vol chart" sheetId="6" state="visible" r:id="rId8"/>
    <sheet name="monthly core chart" sheetId="7" state="visible" r:id="rId9"/>
    <sheet name="Sheet6" sheetId="8" state="visible" r:id="rId10"/>
    <sheet name="basisgrid" sheetId="9" state="visible" r:id="rId11"/>
    <sheet name="corre chart" sheetId="10" state="visible" r:id="rId12"/>
    <sheet name="vol chart" sheetId="11" state="visible" r:id="rId13"/>
    <sheet name="60 DAYS BASIS" sheetId="12" state="visible" r:id="rId14"/>
    <sheet name="60 DAYS FIXED" sheetId="13" state="visible" r:id="rId15"/>
    <sheet name="ONE-YR BASIS" sheetId="14" state="visible" r:id="rId16"/>
    <sheet name="ONE YR FIXED" sheetId="15" state="visible" r:id="rId17"/>
    <sheet name="THREE-YR BASIS" sheetId="16" state="visible" r:id="rId18"/>
    <sheet name="THREE YR FIXED" sheetId="17" state="visible" r:id="rId19"/>
    <sheet name="dates" sheetId="18" state="visible" r:id="rId20"/>
    <sheet name="DATASWAP" sheetId="19" state="visible" r:id="rId21"/>
    <sheet name="DATACASH" sheetId="20" state="visible" r:id="rId22"/>
    <sheet name="Sheet3" sheetId="21" state="visible" r:id="rId23"/>
    <sheet name="Sheet1" sheetId="22" state="visible" r:id="rId24"/>
    <sheet name="CASH" sheetId="23" state="visible" r:id="rId25"/>
    <sheet name="Sheet2" sheetId="24" state="visible" r:id="rId26"/>
    <sheet name="PROMPT MONTH" sheetId="25" state="visible" r:id="rId27"/>
    <sheet name="WORKSHEET" sheetId="26" state="visible" r:id="rId28"/>
    <sheet name="Sheet5" sheetId="27" state="visible" r:id="rId29"/>
    <sheet name="GD VOL WORKSHEET" sheetId="28" state="visible" r:id="rId30"/>
    <sheet name="vol worksheet" sheetId="29" state="visible" r:id="rId31"/>
    <sheet name="GD MONTHLY VOL" sheetId="30" state="visible" r:id="rId32"/>
    <sheet name="GD MONTHLY CORE" sheetId="31" state="visible" r:id="rId33"/>
    <sheet name="VOL CHART DATA" sheetId="32" state="visible" r:id="rId34"/>
    <sheet name="Chart2" sheetId="33" state="visible" r:id="rId35"/>
    <sheet name="Sheet7" sheetId="34" state="visible" r:id="rId36"/>
    <sheet name="OFFSETS" sheetId="35" state="visible" r:id="rId37"/>
    <sheet name="PRICES1" sheetId="36" state="visible" r:id="rId38"/>
    <sheet name="PRICES2" sheetId="37" state="visible" r:id="rId39"/>
    <sheet name="PRICES3" sheetId="38" state="visible" r:id="rId40"/>
    <sheet name="DOWNLOAD" sheetId="39" state="visible" r:id="rId41"/>
    <sheet name="Curves" sheetId="40" state="visible" r:id="rId42"/>
    <sheet name="Sheet4" sheetId="41" state="visible" r:id="rId43"/>
    <sheet name="GD Curves" sheetId="42" state="visible" r:id="rId44"/>
    <sheet name="Module1" sheetId="43" state="hidden" r:id="rId45"/>
    <sheet name="Module2" sheetId="44" state="hidden" r:id="rId46"/>
    <sheet name="Module3" sheetId="45" state="hidden" r:id="rId47"/>
  </sheets>
  <externalReferences>
    <externalReference r:id="rId48"/>
    <externalReference r:id="rId49"/>
  </externalReferences>
  <definedNames>
    <definedName function="false" hidden="false" localSheetId="8" name="_xlnm.Print_Area" vbProcedure="false">basisgrid!$A$15:$A$40</definedName>
    <definedName function="false" hidden="false" localSheetId="39" name="_xlnm.Print_Area" vbProcedure="false">Curves!$A$1:$AS$49</definedName>
    <definedName function="false" hidden="false" localSheetId="7" name="_xlnm.Print_Area" vbProcedure="false">Sheet6!$A$2:$H$33</definedName>
    <definedName function="false" hidden="false" localSheetId="33" name="_xlnm.Print_Area" vbProcedure="false">Sheet7!$A$4:$H$63</definedName>
    <definedName function="false" hidden="false" localSheetId="31" name="_xlnm.Print_Area" vbProcedure="false">'VOL CHART DATA'!$L$5:$P$54</definedName>
    <definedName function="false" hidden="false" localSheetId="25" name="_xlnm.Print_Area" vbProcedure="false">WORKSHEET!$A$1:$CP$758</definedName>
    <definedName function="false" hidden="false" name="APRVOL" vbProcedure="false">#REF!</definedName>
    <definedName function="false" hidden="false" name="AUGVOL" vbProcedure="false">#REF!</definedName>
    <definedName function="false" hidden="false" name="BASISYN" vbProcedure="false">'CONTROL PANEL'!$D$12</definedName>
    <definedName function="false" hidden="false" name="CAL6" vbProcedure="false">#REF!</definedName>
    <definedName function="false" hidden="false" name="cash" vbProcedure="false">CASH!$A$5:$CA$3000</definedName>
    <definedName function="false" hidden="false" name="CASHDATARNG" vbProcedure="false">[1]CASHDATA!$A$1:$AE$39</definedName>
    <definedName function="false" hidden="false" name="cashdwnld" vbProcedure="false">#REF!</definedName>
    <definedName function="false" hidden="false" name="CASHPRICES" vbProcedure="false">CASH!$A$4:$Q$1197</definedName>
    <definedName function="false" hidden="false" name="CurveCode" vbProcedure="false">#REF!</definedName>
    <definedName function="false" hidden="false" name="CurveData" vbProcedure="false">'GD Curves'!$F$5</definedName>
    <definedName function="false" hidden="false" name="CURVENAMES" vbProcedure="false">Sheet4!$Q$4:$R$26</definedName>
    <definedName function="false" hidden="false" name="CurveRange" vbProcedure="false">Curves!$C$16</definedName>
    <definedName function="false" hidden="false" name="Curves" vbProcedure="false">Curves!$B$16:$AL$162</definedName>
    <definedName function="false" hidden="false" name="CURVESLOOK" vbProcedure="false">Curves!$B$14:$X$165</definedName>
    <definedName function="false" hidden="false" name="CurveType" vbProcedure="false">#REF!</definedName>
    <definedName function="false" hidden="false" name="DATALOOK" vbProcedure="false">#REF!</definedName>
    <definedName function="false" hidden="false" name="DataRange" vbProcedure="false">'GD Curves'!$E$11:$IV$65536</definedName>
    <definedName function="false" hidden="false" name="dateconversion" vbProcedure="false">dates!$A$3:$C$3000</definedName>
    <definedName function="false" hidden="false" name="datelook" vbProcedure="false">[1]SWAPDATA!$A$8:$C$111</definedName>
    <definedName function="false" hidden="false" name="DATES" vbProcedure="false">PRICES1!$A$9:$A$724</definedName>
    <definedName function="false" hidden="false" name="DBase" vbProcedure="false">Curves!$B$8</definedName>
    <definedName function="false" hidden="false" name="DEC5VOL" vbProcedure="false">#REF!</definedName>
    <definedName function="false" hidden="false" name="DECVOL" vbProcedure="false">#REF!</definedName>
    <definedName function="false" hidden="false" name="Dump" vbProcedure="false">#REF!</definedName>
    <definedName function="false" hidden="false" name="EffDt" vbProcedure="false">#REF!</definedName>
    <definedName function="false" hidden="false" name="EffDt1" vbProcedure="false">Curves!$B$10</definedName>
    <definedName function="false" hidden="false" name="EffectiveDate" vbProcedure="false">#REF!</definedName>
    <definedName function="false" hidden="false" name="FEBVOL" vbProcedure="false">#REF!</definedName>
    <definedName function="false" hidden="false" name="gddata" vbProcedure="false">#REF!</definedName>
    <definedName function="false" hidden="false" name="GDDAYS" vbProcedure="false">'GD VOL WORKSHEET'!$B$1</definedName>
    <definedName function="false" hidden="false" name="graphlook" vbProcedure="false">WORKSHEET!$H$6:$J$672</definedName>
    <definedName function="false" hidden="false" name="GRAPHLOOK2" vbProcedure="false">WORKSHEET!$I$6:$K$1704</definedName>
    <definedName function="false" hidden="false" name="hub" vbProcedure="false">#REF!</definedName>
    <definedName function="false" hidden="false" name="hublook" vbProcedure="false">#REF!</definedName>
    <definedName function="false" hidden="false" name="index" vbProcedure="false">Sheet5!$I$7:$K$67</definedName>
    <definedName function="false" hidden="false" name="JANVOL" vbProcedure="false">#REF!</definedName>
    <definedName function="false" hidden="false" name="JULVOL" vbProcedure="false">#REF!</definedName>
    <definedName function="false" hidden="false" name="JUNVOL" vbProcedure="false">#REF!</definedName>
    <definedName function="false" hidden="false" name="KCVOL" vbProcedure="false">#REF!</definedName>
    <definedName function="false" hidden="false" name="ma" vbProcedure="false">'CONTROL PANEL'!$D$23</definedName>
    <definedName function="false" hidden="false" name="MARVOL" vbProcedure="false">#REF!</definedName>
    <definedName function="false" hidden="false" name="MAYVOL" vbProcedure="false">#REF!</definedName>
    <definedName function="false" hidden="false" name="Month" vbProcedure="false">#REF!</definedName>
    <definedName function="false" hidden="false" name="NAMELOOK1" vbProcedure="false">WORKSHEET!$BZ$6:$CB$14</definedName>
    <definedName function="false" hidden="false" name="NAMELOOK2" vbProcedure="false">WORKSHEET!$BZ$17:$CB$25</definedName>
    <definedName function="false" hidden="false" name="NOVVOL" vbProcedure="false">#REF!</definedName>
    <definedName function="false" hidden="false" name="OCTVOL" vbProcedure="false">#REF!</definedName>
    <definedName function="false" hidden="false" name="OFFSET" vbProcedure="false">OFFSETS!$A$2:$D$506</definedName>
    <definedName function="false" hidden="false" name="offsets" vbProcedure="false">OFFSETS!$A$2:$D$358</definedName>
    <definedName function="false" hidden="false" name="PARAMS" vbProcedure="false">'[2]'!$B$5:$I$152</definedName>
    <definedName function="false" hidden="false" name="Password" vbProcedure="false">Curves!$B$7</definedName>
    <definedName function="false" hidden="false" name="periods" vbProcedure="false">#REF!</definedName>
    <definedName function="false" hidden="false" name="PIPE_1" vbProcedure="false">'CONTROL PANEL'!$D$8</definedName>
    <definedName function="false" hidden="false" name="PIPE_2" vbProcedure="false">'CONTROL PANEL'!$D$10</definedName>
    <definedName function="false" hidden="false" name="PLOOK" vbProcedure="false">DOWNLOAD!$A$1:$U$58</definedName>
    <definedName function="false" hidden="false" name="PRICELOOK" vbProcedure="false">PRICES1!$7:$1519</definedName>
    <definedName function="false" hidden="false" name="PRICELOOK2" vbProcedure="false">PRICES2!$A$5:$DZ$990</definedName>
    <definedName function="false" hidden="false" name="PRICELOOK3" vbProcedure="false">PRICES3!$1:$1639</definedName>
    <definedName function="false" hidden="false" name="PRICEPAGE" vbProcedure="false">'CONTROL PANEL'!$G$6:$H$25</definedName>
    <definedName function="false" hidden="false" name="PROMPTMONTH" vbProcedure="false">PRICES1!$D$7:$AR$941</definedName>
    <definedName function="false" hidden="false" name="Pwd1" vbProcedure="false">'GD Curves'!$C$5</definedName>
    <definedName function="false" hidden="false" name="REGRESS1" vbProcedure="false">#REF!</definedName>
    <definedName function="false" hidden="false" name="RiskType" vbProcedure="false">#REF!</definedName>
    <definedName function="false" hidden="false" name="SEPVOL" vbProcedure="false">#REF!</definedName>
    <definedName function="false" hidden="false" name="STARTDATE" vbProcedure="false">'CONTROL PANEL'!$D$17</definedName>
    <definedName function="false" hidden="false" name="SWAPAVG" vbProcedure="false">[1]SWAPDATA!$C$1:$Q$5</definedName>
    <definedName function="false" hidden="false" name="SWAPDATARNG" vbProcedure="false">[1]SWAPDATA!$C$1:$BC$57</definedName>
    <definedName function="false" hidden="false" name="TERM" vbProcedure="false">'CONTROL PANEL'!$D$12</definedName>
    <definedName function="false" hidden="false" name="TERM1" vbProcedure="false">'CONTROL PANEL'!$E$8</definedName>
    <definedName function="false" hidden="false" name="TERM2" vbProcedure="false">'CONTROL PANEL'!$E$10</definedName>
    <definedName function="false" hidden="false" name="UpperLeftOfCurveTable" vbProcedure="false">Curves!$B$16</definedName>
    <definedName function="false" hidden="false" name="User1" vbProcedure="false">'GD Curves'!$C$4</definedName>
    <definedName function="false" hidden="false" name="UserName" vbProcedure="false">Curves!$B$6</definedName>
    <definedName function="false" hidden="false" name="VOLCURVE" vbProcedure="false">#REF!</definedName>
    <definedName function="false" hidden="false" name="volgrange" vbProcedure="false">'vol worksheet'!$C$9:$L3622</definedName>
    <definedName function="false" hidden="false" name="volgrangegd" vbProcedure="false">'GD VOL WORKSHEET'!$C$9:$J$2157</definedName>
    <definedName function="false" hidden="false" name="VOLM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<sst xmlns="http://schemas.openxmlformats.org/spreadsheetml/2006/main" count="9076" uniqueCount="555">
  <si>
    <t xml:space="preserve">BASIS CHART GRAPHS THE BASIS FOR PIPE 2 MINUS PIPE 1 FOR THE TERM LISTED BELOW.</t>
  </si>
  <si>
    <t xml:space="preserve">PARAMETERS</t>
  </si>
  <si>
    <t xml:space="preserve"> </t>
  </si>
  <si>
    <t xml:space="preserve">FIXED PRICE CHART GRAPHS THE FIXED PRICE FOR PIPE 1 FOR THE TERM LISTED BELOW</t>
  </si>
  <si>
    <t xml:space="preserve">TERM MUST MATCH EXACTLY THE APPROPRIATE STRIP FROM THE LIST BELOW\</t>
  </si>
  <si>
    <t xml:space="preserve">NYMEX</t>
  </si>
  <si>
    <t xml:space="preserve">CASH</t>
  </si>
  <si>
    <t xml:space="preserve">AECO</t>
  </si>
  <si>
    <t xml:space="preserve">PIPE</t>
  </si>
  <si>
    <t xml:space="preserve">TERM</t>
  </si>
  <si>
    <t xml:space="preserve">GAS DAILY</t>
  </si>
  <si>
    <t xml:space="preserve">CHICAGO</t>
  </si>
  <si>
    <t xml:space="preserve">PIPE 1</t>
  </si>
  <si>
    <t xml:space="preserve">EP PERM</t>
  </si>
  <si>
    <t xml:space="preserve">open</t>
  </si>
  <si>
    <t xml:space="preserve">SPOT</t>
  </si>
  <si>
    <t xml:space="preserve">EP SJ</t>
  </si>
  <si>
    <t xml:space="preserve">PIPE 2</t>
  </si>
  <si>
    <t xml:space="preserve">SOCAL</t>
  </si>
  <si>
    <t xml:space="preserve">SUMMER 99</t>
  </si>
  <si>
    <t xml:space="preserve">NWPL RM</t>
  </si>
  <si>
    <t xml:space="preserve">WINTERINDEX</t>
  </si>
  <si>
    <t xml:space="preserve">PEPL</t>
  </si>
  <si>
    <t xml:space="preserve">BASIS YES/NO</t>
  </si>
  <si>
    <t xml:space="preserve">NO</t>
  </si>
  <si>
    <t xml:space="preserve">WINTER9900</t>
  </si>
  <si>
    <t xml:space="preserve">SHIP</t>
  </si>
  <si>
    <t xml:space="preserve">SUMMER00</t>
  </si>
  <si>
    <t xml:space="preserve">START DATE:</t>
  </si>
  <si>
    <t xml:space="preserve">ONE-YEAR</t>
  </si>
  <si>
    <t xml:space="preserve">SUMAS</t>
  </si>
  <si>
    <t xml:space="preserve">SUMMER 97</t>
  </si>
  <si>
    <t xml:space="preserve">TCO</t>
  </si>
  <si>
    <t xml:space="preserve">SUMMER 98</t>
  </si>
  <si>
    <t xml:space="preserve">TRANSCO Z6</t>
  </si>
  <si>
    <t xml:space="preserve">ACTUAL START DATE:</t>
  </si>
  <si>
    <t xml:space="preserve">WINTER 96-97</t>
  </si>
  <si>
    <t xml:space="preserve">WAHA</t>
  </si>
  <si>
    <t xml:space="preserve">(ADJUSTED TO MOST RECENT TRADE DATE )</t>
  </si>
  <si>
    <t xml:space="preserve">WINTER 97-98</t>
  </si>
  <si>
    <t xml:space="preserve">MALIN</t>
  </si>
  <si>
    <t xml:space="preserve">WINTER 98-99</t>
  </si>
  <si>
    <t xml:space="preserve">WINTER0001</t>
  </si>
  <si>
    <t xml:space="preserve">TRANSCO Z3</t>
  </si>
  <si>
    <t xml:space="preserve">SUMMER01</t>
  </si>
  <si>
    <t xml:space="preserve">FGT Z2</t>
  </si>
  <si>
    <t xml:space="preserve">WINTER0102</t>
  </si>
  <si>
    <t xml:space="preserve">CNG</t>
  </si>
  <si>
    <t xml:space="preserve">moving average</t>
  </si>
  <si>
    <t xml:space="preserve">TETCO M3</t>
  </si>
  <si>
    <t xml:space="preserve">(7,14,30,40)</t>
  </si>
  <si>
    <t xml:space="preserve">NNG VENT</t>
  </si>
  <si>
    <t xml:space="preserve">NNG DMARC</t>
  </si>
  <si>
    <t xml:space="preserve">PGE CG</t>
  </si>
  <si>
    <t xml:space="preserve">  CASH 5-DAY MA</t>
  </si>
  <si>
    <t xml:space="preserve">BASIS 5 MA</t>
  </si>
  <si>
    <t xml:space="preserve">(HENRY HUB CASH)</t>
  </si>
  <si>
    <t xml:space="preserve">NNG DEMARC</t>
  </si>
  <si>
    <t xml:space="preserve">Commentary:</t>
  </si>
  <si>
    <t xml:space="preserve">BASIS OR FIXED PRICE</t>
  </si>
  <si>
    <t xml:space="preserve">basis</t>
  </si>
  <si>
    <t xml:space="preserve">(The gas quotes below show up as basis if "basis is typed into cell D5, otherwise as a fixed price.</t>
  </si>
  <si>
    <t xml:space="preserve">NOTE**</t>
  </si>
  <si>
    <t xml:space="preserve">QUOTES ARE ESTIMATES OF AVERAGE PRICES FROM 9:00AM TO 11:00 AM</t>
  </si>
  <si>
    <t xml:space="preserve">open/close</t>
  </si>
  <si>
    <t xml:space="preserve">close</t>
  </si>
  <si>
    <t xml:space="preserve">FIXED PRICE</t>
  </si>
  <si>
    <t xml:space="preserve">MAR INDEX</t>
  </si>
  <si>
    <t xml:space="preserve">FEB AVG.</t>
  </si>
  <si>
    <t xml:space="preserve">SWING</t>
  </si>
  <si>
    <t xml:space="preserve">PROMPT</t>
  </si>
  <si>
    <t xml:space="preserve">MAR PAPER</t>
  </si>
  <si>
    <t xml:space="preserve">SUMMER</t>
  </si>
  <si>
    <t xml:space="preserve">WINTER</t>
  </si>
  <si>
    <t xml:space="preserve">ENTERGY</t>
  </si>
  <si>
    <t xml:space="preserve">CINERGY</t>
  </si>
  <si>
    <t xml:space="preserve">PJM</t>
  </si>
  <si>
    <t xml:space="preserve">COB</t>
  </si>
  <si>
    <t xml:space="preserve">MID-C</t>
  </si>
  <si>
    <t xml:space="preserve">PV</t>
  </si>
  <si>
    <t xml:space="preserve">CAL PX</t>
  </si>
  <si>
    <t xml:space="preserve">PALO</t>
  </si>
  <si>
    <t xml:space="preserve">JUL-96</t>
  </si>
  <si>
    <t xml:space="preserve">AUG-96</t>
  </si>
  <si>
    <t xml:space="preserve">SEP-96</t>
  </si>
  <si>
    <t xml:space="preserve">OCT-96</t>
  </si>
  <si>
    <t xml:space="preserve">NOV-96</t>
  </si>
  <si>
    <t xml:space="preserve">DEC-96</t>
  </si>
  <si>
    <t xml:space="preserve">JAN-97</t>
  </si>
  <si>
    <t xml:space="preserve">FEB-97</t>
  </si>
  <si>
    <t xml:space="preserve">MAR-97</t>
  </si>
  <si>
    <t xml:space="preserve">APR-97</t>
  </si>
  <si>
    <t xml:space="preserve">MAY-97</t>
  </si>
  <si>
    <t xml:space="preserve">JUN-97</t>
  </si>
  <si>
    <t xml:space="preserve">JUL-97</t>
  </si>
  <si>
    <t xml:space="preserve">AUG-97</t>
  </si>
  <si>
    <t xml:space="preserve">SEP-97</t>
  </si>
  <si>
    <t xml:space="preserve">OCT-97</t>
  </si>
  <si>
    <t xml:space="preserve">NOV-97</t>
  </si>
  <si>
    <t xml:space="preserve">DEC-97</t>
  </si>
  <si>
    <t xml:space="preserve">JAN-98</t>
  </si>
  <si>
    <t xml:space="preserve">FEB-98</t>
  </si>
  <si>
    <t xml:space="preserve">MAR-98</t>
  </si>
  <si>
    <t xml:space="preserve">APR-98</t>
  </si>
  <si>
    <t xml:space="preserve">MAY-98</t>
  </si>
  <si>
    <t xml:space="preserve">JUN-98</t>
  </si>
  <si>
    <t xml:space="preserve">JUL-98</t>
  </si>
  <si>
    <t xml:space="preserve">AUG-98</t>
  </si>
  <si>
    <t xml:space="preserve">SEP-98</t>
  </si>
  <si>
    <t xml:space="preserve">OCT-98</t>
  </si>
  <si>
    <t xml:space="preserve">NOV-98</t>
  </si>
  <si>
    <t xml:space="preserve">DEC-98</t>
  </si>
  <si>
    <t xml:space="preserve">JAN-99</t>
  </si>
  <si>
    <t xml:space="preserve">FEB-99</t>
  </si>
  <si>
    <t xml:space="preserve">MAR-99</t>
  </si>
  <si>
    <t xml:space="preserve">APR-99</t>
  </si>
  <si>
    <t xml:space="preserve">May-99</t>
  </si>
  <si>
    <t xml:space="preserve">Jun-99</t>
  </si>
  <si>
    <t xml:space="preserve">JUL-99</t>
  </si>
  <si>
    <t xml:space="preserve">AUG-99</t>
  </si>
  <si>
    <t xml:space="preserve">SEP-99</t>
  </si>
  <si>
    <t xml:space="preserve">OCT-99</t>
  </si>
  <si>
    <t xml:space="preserve">NOV-99</t>
  </si>
  <si>
    <t xml:space="preserve">DEC-99</t>
  </si>
  <si>
    <t xml:space="preserve">JAN-00</t>
  </si>
  <si>
    <t xml:space="preserve">FEB-00</t>
  </si>
  <si>
    <t xml:space="preserve">MAR-00</t>
  </si>
  <si>
    <t xml:space="preserve">CASHNYMEX</t>
  </si>
  <si>
    <t xml:space="preserve">CASHEP PERM</t>
  </si>
  <si>
    <t xml:space="preserve">CASHWAHA</t>
  </si>
  <si>
    <t xml:space="preserve">CASHSHIP</t>
  </si>
  <si>
    <t xml:space="preserve">CASHPEPL</t>
  </si>
  <si>
    <t xml:space="preserve">CASHEP SJ</t>
  </si>
  <si>
    <t xml:space="preserve">CASHNWPL RM</t>
  </si>
  <si>
    <t xml:space="preserve">CASHSUMAS</t>
  </si>
  <si>
    <t xml:space="preserve">CASHAECO</t>
  </si>
  <si>
    <t xml:space="preserve">CASHTCO</t>
  </si>
  <si>
    <t xml:space="preserve">CASHSOCAL</t>
  </si>
  <si>
    <t xml:space="preserve">CASHMALIN</t>
  </si>
  <si>
    <t xml:space="preserve">CASHCHICAGO</t>
  </si>
  <si>
    <t xml:space="preserve">CASHTRANSCO Z6</t>
  </si>
  <si>
    <t xml:space="preserve">date</t>
  </si>
  <si>
    <t xml:space="preserve">Mon</t>
  </si>
  <si>
    <t xml:space="preserve">Tue</t>
  </si>
  <si>
    <t xml:space="preserve">Wed</t>
  </si>
  <si>
    <t xml:space="preserve">Thu</t>
  </si>
  <si>
    <t xml:space="preserve">Fri</t>
  </si>
  <si>
    <t xml:space="preserve">Sat</t>
  </si>
  <si>
    <t xml:space="preserve">Sun</t>
  </si>
  <si>
    <t xml:space="preserve">Tues</t>
  </si>
  <si>
    <t xml:space="preserve">NaN</t>
  </si>
  <si>
    <t xml:space="preserve">MONTH</t>
  </si>
  <si>
    <t xml:space="preserve">adjusted</t>
  </si>
  <si>
    <t xml:space="preserve">CHICAGO-CITY</t>
  </si>
  <si>
    <t xml:space="preserve">CIG</t>
  </si>
  <si>
    <t xml:space="preserve">PERM</t>
  </si>
  <si>
    <t xml:space="preserve">SAN JUAN</t>
  </si>
  <si>
    <t xml:space="preserve">ONE YEAR</t>
  </si>
  <si>
    <t xml:space="preserve">SUMMER 96</t>
  </si>
  <si>
    <t xml:space="preserve">VOLATILITY</t>
  </si>
  <si>
    <t xml:space="preserve">CORRELATION</t>
  </si>
  <si>
    <t xml:space="preserve">SPOTNYMEX</t>
  </si>
  <si>
    <t xml:space="preserve">NYMEX SETTLE</t>
  </si>
  <si>
    <t xml:space="preserve">VOL</t>
  </si>
  <si>
    <t xml:space="preserve">AVG SETTLE</t>
  </si>
  <si>
    <t xml:space="preserve">WINTER 96/97</t>
  </si>
  <si>
    <t xml:space="preserve">WINTER 97/98</t>
  </si>
  <si>
    <t xml:space="preserve">WINTER 98/99</t>
  </si>
  <si>
    <t xml:space="preserve">WINTER 99/00</t>
  </si>
  <si>
    <t xml:space="preserve">SUMMER 00</t>
  </si>
  <si>
    <t xml:space="preserve">WINTER 00/01</t>
  </si>
  <si>
    <t xml:space="preserve">SUMMER 01</t>
  </si>
  <si>
    <t xml:space="preserve">CASHFGT Z2</t>
  </si>
  <si>
    <t xml:space="preserve">CASHTRANSCO Z3</t>
  </si>
  <si>
    <t xml:space="preserve">CASHCNG</t>
  </si>
  <si>
    <t xml:space="preserve">CASHNNG VENT</t>
  </si>
  <si>
    <t xml:space="preserve">CASHNNG DMARC</t>
  </si>
  <si>
    <t xml:space="preserve">CASHPGE CG</t>
  </si>
  <si>
    <t xml:space="preserve">CASHTETCO M3</t>
  </si>
  <si>
    <t xml:space="preserve">GAS DAILYNYMEX</t>
  </si>
  <si>
    <t xml:space="preserve">GAS DAILYAECO</t>
  </si>
  <si>
    <t xml:space="preserve">GAS DAILYCHICAGO</t>
  </si>
  <si>
    <t xml:space="preserve">GAS DAILYEP PERM</t>
  </si>
  <si>
    <t xml:space="preserve">GAS DAILYEP SJ</t>
  </si>
  <si>
    <t xml:space="preserve">GAS DAILYNWPL RM</t>
  </si>
  <si>
    <t xml:space="preserve">GAS DAILYPEPL</t>
  </si>
  <si>
    <t xml:space="preserve">GAS DAILYSHIP</t>
  </si>
  <si>
    <t xml:space="preserve">GAS DAILYSOCAL</t>
  </si>
  <si>
    <t xml:space="preserve">GAS DAILYSUMAS</t>
  </si>
  <si>
    <t xml:space="preserve">GAS DAILYTCO</t>
  </si>
  <si>
    <t xml:space="preserve">GAS DAILYTRANSCO Z6</t>
  </si>
  <si>
    <t xml:space="preserve">GAS DAILYWAHA</t>
  </si>
  <si>
    <t xml:space="preserve">GAS DAILYMALIN</t>
  </si>
  <si>
    <t xml:space="preserve">GAS DAILYTRANSCO Z3</t>
  </si>
  <si>
    <t xml:space="preserve">GAS DAILYFGT Z2</t>
  </si>
  <si>
    <t xml:space="preserve">GAS DAILYCNG</t>
  </si>
  <si>
    <t xml:space="preserve">GAS DAILYTETCO M3</t>
  </si>
  <si>
    <t xml:space="preserve">GAS DAILYNNG VENT</t>
  </si>
  <si>
    <t xml:space="preserve">GAS DAILYNNG DMARC</t>
  </si>
  <si>
    <t xml:space="preserve">GAS DAILYPGE CG</t>
  </si>
  <si>
    <t xml:space="preserve">opennymex</t>
  </si>
  <si>
    <t xml:space="preserve">SPOTAECO</t>
  </si>
  <si>
    <t xml:space="preserve">SPOTCHICAGO</t>
  </si>
  <si>
    <t xml:space="preserve">SPOTEP PERM</t>
  </si>
  <si>
    <t xml:space="preserve">SPOTEP SJ</t>
  </si>
  <si>
    <t xml:space="preserve">SPOTNWPL RM</t>
  </si>
  <si>
    <t xml:space="preserve">SPOTPEPL</t>
  </si>
  <si>
    <t xml:space="preserve">SPOTSHIP</t>
  </si>
  <si>
    <t xml:space="preserve">SPOTSOCAL</t>
  </si>
  <si>
    <t xml:space="preserve">SPOTSUMAS</t>
  </si>
  <si>
    <t xml:space="preserve">SPOTTCO</t>
  </si>
  <si>
    <t xml:space="preserve">SPOTTRANSCO Z6</t>
  </si>
  <si>
    <t xml:space="preserve">SPOTWAHA</t>
  </si>
  <si>
    <t xml:space="preserve">SPOTMALIN</t>
  </si>
  <si>
    <t xml:space="preserve">SPOTTRANSCO Z3</t>
  </si>
  <si>
    <t xml:space="preserve">SPOTFGT Z2</t>
  </si>
  <si>
    <t xml:space="preserve">SPOTCNG</t>
  </si>
  <si>
    <t xml:space="preserve">SPOTTETCO M3</t>
  </si>
  <si>
    <t xml:space="preserve">SPOTNNG VENT</t>
  </si>
  <si>
    <t xml:space="preserve">SPOTNNG DMARC</t>
  </si>
  <si>
    <t xml:space="preserve">SPOTPGE CG</t>
  </si>
  <si>
    <t xml:space="preserve">SUMMER 99NYMEX</t>
  </si>
  <si>
    <t xml:space="preserve">SUMMER 99AECO</t>
  </si>
  <si>
    <t xml:space="preserve">SUMMER 99CHICAGO</t>
  </si>
  <si>
    <t xml:space="preserve">SUMMER 99EP PERM</t>
  </si>
  <si>
    <t xml:space="preserve">SUMMER 99EP SJ</t>
  </si>
  <si>
    <t xml:space="preserve">SUMMER 99NWPL RM</t>
  </si>
  <si>
    <t xml:space="preserve">SUMMER 99PEPL</t>
  </si>
  <si>
    <t xml:space="preserve">SUMMER 99SHIP</t>
  </si>
  <si>
    <t xml:space="preserve">SUMMER 99SOCAL</t>
  </si>
  <si>
    <t xml:space="preserve">SUMMER 99SUMAS</t>
  </si>
  <si>
    <t xml:space="preserve">SUMMER 99TCO</t>
  </si>
  <si>
    <t xml:space="preserve">SUMMER 99TRANSCO Z6</t>
  </si>
  <si>
    <t xml:space="preserve">SUMMER 99WAHA</t>
  </si>
  <si>
    <t xml:space="preserve">SUMMER 99MALIN</t>
  </si>
  <si>
    <t xml:space="preserve">WINTER9900NYMEX</t>
  </si>
  <si>
    <t xml:space="preserve">WINTER9900AECO</t>
  </si>
  <si>
    <t xml:space="preserve">WINTER9900CHICAGO</t>
  </si>
  <si>
    <t xml:space="preserve">WINTER9900EP PERM</t>
  </si>
  <si>
    <t xml:space="preserve">WINTER9900EP SJ</t>
  </si>
  <si>
    <t xml:space="preserve">WINTER9900NWPL RM</t>
  </si>
  <si>
    <t xml:space="preserve">WINTER9900PEPL</t>
  </si>
  <si>
    <t xml:space="preserve">WINTER9900SHIP</t>
  </si>
  <si>
    <t xml:space="preserve">WINTER9900SOCAL</t>
  </si>
  <si>
    <t xml:space="preserve">WINTER9900SUMAS</t>
  </si>
  <si>
    <t xml:space="preserve">WINTER9900TCO</t>
  </si>
  <si>
    <t xml:space="preserve">WINTER9900TRANSCO Z6</t>
  </si>
  <si>
    <t xml:space="preserve">WINTER9900WAHA</t>
  </si>
  <si>
    <t xml:space="preserve">WINTER9900MALIN</t>
  </si>
  <si>
    <t xml:space="preserve">SUMMER00NYMEX</t>
  </si>
  <si>
    <t xml:space="preserve">SUMMER00AECO</t>
  </si>
  <si>
    <t xml:space="preserve">SUMMER00CHICAGO</t>
  </si>
  <si>
    <t xml:space="preserve">SUMMER00EP PERM</t>
  </si>
  <si>
    <t xml:space="preserve">SUMMER00EP SJ</t>
  </si>
  <si>
    <t xml:space="preserve">SUMMER00NWPL RM</t>
  </si>
  <si>
    <t xml:space="preserve">SUMMER00PEPL</t>
  </si>
  <si>
    <t xml:space="preserve">SUMMER00SHIP</t>
  </si>
  <si>
    <t xml:space="preserve">SUMMER00SOCAL</t>
  </si>
  <si>
    <t xml:space="preserve">SUMMER00SUMAS</t>
  </si>
  <si>
    <t xml:space="preserve">SUMMER00TCO</t>
  </si>
  <si>
    <t xml:space="preserve">SUMMER00TRANSCO Z6</t>
  </si>
  <si>
    <t xml:space="preserve">SUMMER00WAHA</t>
  </si>
  <si>
    <t xml:space="preserve">SUMMER00MALIN</t>
  </si>
  <si>
    <t xml:space="preserve">SUMMER 97NYMEX</t>
  </si>
  <si>
    <t xml:space="preserve">SUMMER 97AECO</t>
  </si>
  <si>
    <t xml:space="preserve">SUMMER 97CHICAGO</t>
  </si>
  <si>
    <t xml:space="preserve">SUMMER 97EP PERM</t>
  </si>
  <si>
    <t xml:space="preserve">SUMMER 97EP SJ</t>
  </si>
  <si>
    <t xml:space="preserve">SUMMER 97NWPL RM</t>
  </si>
  <si>
    <t xml:space="preserve">SUMMER 97PEPL</t>
  </si>
  <si>
    <t xml:space="preserve">SUMMER 97SHIP</t>
  </si>
  <si>
    <t xml:space="preserve">SUMMER 97SOCAL</t>
  </si>
  <si>
    <t xml:space="preserve">SUMMER 97SUMAS</t>
  </si>
  <si>
    <t xml:space="preserve">SUMMER 97TCO</t>
  </si>
  <si>
    <t xml:space="preserve">SUMMER 97TRANSCO Z6</t>
  </si>
  <si>
    <t xml:space="preserve">SUMMER 97WAHA</t>
  </si>
  <si>
    <t xml:space="preserve">SUMMER 97MALIN</t>
  </si>
  <si>
    <t xml:space="preserve">SUMMER 98NYMEX</t>
  </si>
  <si>
    <t xml:space="preserve">SUMMER 98AECO</t>
  </si>
  <si>
    <t xml:space="preserve">SUMMER 98CHICAGO</t>
  </si>
  <si>
    <t xml:space="preserve">SUMMER 98EP PERM</t>
  </si>
  <si>
    <t xml:space="preserve">SUMMER 98EP SJ</t>
  </si>
  <si>
    <t xml:space="preserve">SUMMER 98NWPL RM</t>
  </si>
  <si>
    <t xml:space="preserve">SUMMER 98PEPL</t>
  </si>
  <si>
    <t xml:space="preserve">SUMMER 98SHIP</t>
  </si>
  <si>
    <t xml:space="preserve">SUMMER 98SOCAL</t>
  </si>
  <si>
    <t xml:space="preserve">SUMMER 98SUMAS</t>
  </si>
  <si>
    <t xml:space="preserve">SUMMER 98TCO</t>
  </si>
  <si>
    <t xml:space="preserve">SUMMER 98TRANSCO Z6</t>
  </si>
  <si>
    <t xml:space="preserve">SUMMER 98WAHA</t>
  </si>
  <si>
    <t xml:space="preserve">SUMMER 98MALIN</t>
  </si>
  <si>
    <t xml:space="preserve">WINTER 96-97NYMEX</t>
  </si>
  <si>
    <t xml:space="preserve">WINTER 96-97AECO</t>
  </si>
  <si>
    <t xml:space="preserve">WINTER 96-97CHICAGO</t>
  </si>
  <si>
    <t xml:space="preserve">WINTER 96-97EP PERM</t>
  </si>
  <si>
    <t xml:space="preserve">WINTER 96-97EP SJ</t>
  </si>
  <si>
    <t xml:space="preserve">WINTER 96-97NWPL RM</t>
  </si>
  <si>
    <t xml:space="preserve">WINTER 96-97PEPL</t>
  </si>
  <si>
    <t xml:space="preserve">WINTER 96-97SHIP</t>
  </si>
  <si>
    <t xml:space="preserve">WINTER 96-97SOCAL</t>
  </si>
  <si>
    <t xml:space="preserve">WINTER 96-97SUMAS</t>
  </si>
  <si>
    <t xml:space="preserve">WINTER 96-97TCO</t>
  </si>
  <si>
    <t xml:space="preserve">WINTER 96-97TRANSCO Z6</t>
  </si>
  <si>
    <t xml:space="preserve">WINTER 96-97WAHA</t>
  </si>
  <si>
    <t xml:space="preserve">WINTER 96-97MALIN</t>
  </si>
  <si>
    <t xml:space="preserve">WINTER 97-98NYMEX</t>
  </si>
  <si>
    <t xml:space="preserve">WINTER 97-98AECO</t>
  </si>
  <si>
    <t xml:space="preserve">WINTER 97-98CHICAGO</t>
  </si>
  <si>
    <t xml:space="preserve">WINTER 97-98EP PERM</t>
  </si>
  <si>
    <t xml:space="preserve">WINTER 97-98EP SJ</t>
  </si>
  <si>
    <t xml:space="preserve">WINTER 97-98NWPL RM</t>
  </si>
  <si>
    <t xml:space="preserve">WINTER 97-98PEPL</t>
  </si>
  <si>
    <t xml:space="preserve">WINTER 97-98SHIP</t>
  </si>
  <si>
    <t xml:space="preserve">WINTER 97-98SOCAL</t>
  </si>
  <si>
    <t xml:space="preserve">WINTER 97-98SUMAS</t>
  </si>
  <si>
    <t xml:space="preserve">WINTER 97-98TCO</t>
  </si>
  <si>
    <t xml:space="preserve">WINTER 97-98TRANSCO Z6</t>
  </si>
  <si>
    <t xml:space="preserve">WINTER 97-98WAHA</t>
  </si>
  <si>
    <t xml:space="preserve">WINTER 97-98MALIN</t>
  </si>
  <si>
    <t xml:space="preserve">WINTER 98-99NYMEX</t>
  </si>
  <si>
    <t xml:space="preserve">WINTER 98-99AECO</t>
  </si>
  <si>
    <t xml:space="preserve">WINTER 98-99CHICAGO</t>
  </si>
  <si>
    <t xml:space="preserve">WINTER 98-99EP PERM</t>
  </si>
  <si>
    <t xml:space="preserve">WINTER 98-99EP SJ</t>
  </si>
  <si>
    <t xml:space="preserve">WINTER 98-99NWPL RM</t>
  </si>
  <si>
    <t xml:space="preserve">WINTER 98-99PEPL</t>
  </si>
  <si>
    <t xml:space="preserve">WINTER 98-99SHIP</t>
  </si>
  <si>
    <t xml:space="preserve">WINTER 98-99SOCAL</t>
  </si>
  <si>
    <t xml:space="preserve">WINTER 98-99SUMAS</t>
  </si>
  <si>
    <t xml:space="preserve">WINTER 98-99TCO</t>
  </si>
  <si>
    <t xml:space="preserve">WINTER 98-99TRANSCO Z6</t>
  </si>
  <si>
    <t xml:space="preserve">WINTER 98-99WAHA</t>
  </si>
  <si>
    <t xml:space="preserve">WINTER 98-99MALIN</t>
  </si>
  <si>
    <t xml:space="preserve">WINTER0001NYMEX</t>
  </si>
  <si>
    <t xml:space="preserve">WINTER0001AECO</t>
  </si>
  <si>
    <t xml:space="preserve">WINTER0001CHICAGO</t>
  </si>
  <si>
    <t xml:space="preserve">WINTER0001EP PERM</t>
  </si>
  <si>
    <t xml:space="preserve">WINTER0001EP SJ</t>
  </si>
  <si>
    <t xml:space="preserve">WINTER0001NWPL RM</t>
  </si>
  <si>
    <t xml:space="preserve">WINTER0001PEPL</t>
  </si>
  <si>
    <t xml:space="preserve">WINTER0001SHIP</t>
  </si>
  <si>
    <t xml:space="preserve">WINTER0001SOCAL</t>
  </si>
  <si>
    <t xml:space="preserve">WINTER0001SUMAS</t>
  </si>
  <si>
    <t xml:space="preserve">WINTER0001TCO</t>
  </si>
  <si>
    <t xml:space="preserve">WINTER0001TRANSCO Z6</t>
  </si>
  <si>
    <t xml:space="preserve">WINTER0001WAHA</t>
  </si>
  <si>
    <t xml:space="preserve">WINTER0001MALIN</t>
  </si>
  <si>
    <t xml:space="preserve">WINTER0102NYMEX</t>
  </si>
  <si>
    <t xml:space="preserve">WINTER0102AECO</t>
  </si>
  <si>
    <t xml:space="preserve">WINTER0102CHICAGO</t>
  </si>
  <si>
    <t xml:space="preserve">WINTER0102EP PERM</t>
  </si>
  <si>
    <t xml:space="preserve">WINTER0102EP SJ</t>
  </si>
  <si>
    <t xml:space="preserve">WINTER0102NWPL RM</t>
  </si>
  <si>
    <t xml:space="preserve">WINTER0102PEPL</t>
  </si>
  <si>
    <t xml:space="preserve">WINTER0102SHIP</t>
  </si>
  <si>
    <t xml:space="preserve">WINTER0102SOCAL</t>
  </si>
  <si>
    <t xml:space="preserve">WINTER0102SUMAS</t>
  </si>
  <si>
    <t xml:space="preserve">WINTER0102TCO</t>
  </si>
  <si>
    <t xml:space="preserve">WINTER0102TRANSCO Z6</t>
  </si>
  <si>
    <t xml:space="preserve">WINTER0102WAHA</t>
  </si>
  <si>
    <t xml:space="preserve">WINTER0102MALIN</t>
  </si>
  <si>
    <t xml:space="preserve">WINTER0102TRANSCO Z3</t>
  </si>
  <si>
    <t xml:space="preserve">WINTER0102FGT Z2</t>
  </si>
  <si>
    <t xml:space="preserve">WINTER0102CNG</t>
  </si>
  <si>
    <t xml:space="preserve">WINTER0102TETCO M3</t>
  </si>
  <si>
    <t xml:space="preserve">WINTER0102NNG VENT</t>
  </si>
  <si>
    <t xml:space="preserve">WINTER0102NNG DMARC</t>
  </si>
  <si>
    <t xml:space="preserve">WINTER0102PGE CG</t>
  </si>
  <si>
    <t xml:space="preserve">SUMMER01NYMEX</t>
  </si>
  <si>
    <t xml:space="preserve">SUMMER01AECO</t>
  </si>
  <si>
    <t xml:space="preserve">SUMMER01CHICAGO</t>
  </si>
  <si>
    <t xml:space="preserve">SUMMER01EP PERM</t>
  </si>
  <si>
    <t xml:space="preserve">SUMMER01EP SJ</t>
  </si>
  <si>
    <t xml:space="preserve">SUMMER01NWPL RM</t>
  </si>
  <si>
    <t xml:space="preserve">SUMMER01PEPL</t>
  </si>
  <si>
    <t xml:space="preserve">SUMMER01SHIP</t>
  </si>
  <si>
    <t xml:space="preserve">SUMMER01SOCAL</t>
  </si>
  <si>
    <t xml:space="preserve">SUMMER01SUMAS</t>
  </si>
  <si>
    <t xml:space="preserve">SUMMER01TCO</t>
  </si>
  <si>
    <t xml:space="preserve">SUMMER01TRANSCO Z6</t>
  </si>
  <si>
    <t xml:space="preserve">SUMMER01WAHA</t>
  </si>
  <si>
    <t xml:space="preserve">SUMMER01MALIN</t>
  </si>
  <si>
    <t xml:space="preserve">settle</t>
  </si>
  <si>
    <t xml:space="preserve">DATE</t>
  </si>
  <si>
    <t xml:space="preserve">APR-00</t>
  </si>
  <si>
    <t xml:space="preserve">SWING SWAP</t>
  </si>
  <si>
    <t xml:space="preserve">M-V0</t>
  </si>
  <si>
    <t xml:space="preserve">X-H02</t>
  </si>
  <si>
    <t xml:space="preserve">J-V01</t>
  </si>
  <si>
    <t xml:space="preserve">WEST</t>
  </si>
  <si>
    <t xml:space="preserve">MIDCON</t>
  </si>
  <si>
    <t xml:space="preserve">EAST</t>
  </si>
  <si>
    <t xml:space="preserve">CITY GATES</t>
  </si>
  <si>
    <t xml:space="preserve">BASIS</t>
  </si>
  <si>
    <t xml:space="preserve">POWER</t>
  </si>
  <si>
    <t xml:space="preserve">PEAK</t>
  </si>
  <si>
    <t xml:space="preserve">OFF-PEAK</t>
  </si>
  <si>
    <t xml:space="preserve">Prompt Mth</t>
  </si>
  <si>
    <t xml:space="preserve">IF-TRANSCO/Z3</t>
  </si>
  <si>
    <t xml:space="preserve">IF-FGT/Z2</t>
  </si>
  <si>
    <t xml:space="preserve">IF-CNG/APPALACH</t>
  </si>
  <si>
    <t xml:space="preserve">IF-TETCO/M3</t>
  </si>
  <si>
    <t xml:space="preserve">IF-NNG/VENT</t>
  </si>
  <si>
    <t xml:space="preserve">IF-NNG/DEMARCAT</t>
  </si>
  <si>
    <t xml:space="preserve">Spot</t>
  </si>
  <si>
    <t xml:space="preserve">N-V0</t>
  </si>
  <si>
    <t xml:space="preserve">Summer</t>
  </si>
  <si>
    <t xml:space="preserve">Winter</t>
  </si>
  <si>
    <t xml:space="preserve">X-H</t>
  </si>
  <si>
    <t xml:space="preserve">User ID:</t>
  </si>
  <si>
    <t xml:space="preserve">mbennet_pc</t>
  </si>
  <si>
    <t xml:space="preserve">Please enter a valid User ID for ERMS/RUNM</t>
  </si>
  <si>
    <t xml:space="preserve">Password:</t>
  </si>
  <si>
    <t xml:space="preserve">Please enter the Password for the User ID</t>
  </si>
  <si>
    <t xml:space="preserve">RowAdj</t>
  </si>
  <si>
    <t xml:space="preserve">Start Month</t>
  </si>
  <si>
    <t xml:space="preserve">End Month</t>
  </si>
  <si>
    <t xml:space="preserve">Database:</t>
  </si>
  <si>
    <t xml:space="preserve">egsprod</t>
  </si>
  <si>
    <t xml:space="preserve">Database into which the curves will be loaded (ex: egsprod = ERMS Prod, egstest = ERMS Test, etc.)</t>
  </si>
  <si>
    <t xml:space="preserve">Tier1</t>
  </si>
  <si>
    <t xml:space="preserve">Tier2</t>
  </si>
  <si>
    <t xml:space="preserve">Effective Dt:</t>
  </si>
  <si>
    <t xml:space="preserve">Enter today's Effective Dt</t>
  </si>
  <si>
    <t xml:space="preserve">Tier3</t>
  </si>
  <si>
    <t xml:space="preserve">NX1</t>
  </si>
  <si>
    <t xml:space="preserve">NG</t>
  </si>
  <si>
    <t xml:space="preserve">NGI/CHI. GATE</t>
  </si>
  <si>
    <t xml:space="preserve">IF-ELPO/PERMIAN</t>
  </si>
  <si>
    <t xml:space="preserve">IF-ELPO/SJ</t>
  </si>
  <si>
    <t xml:space="preserve">IF-NWPL_ROCKY_M</t>
  </si>
  <si>
    <t xml:space="preserve">IF-PAN/TX/OK</t>
  </si>
  <si>
    <t xml:space="preserve">IF-HPL/SHPCHAN</t>
  </si>
  <si>
    <t xml:space="preserve">NGI-SOCAL</t>
  </si>
  <si>
    <t xml:space="preserve">IF-NTHWST/CANBR</t>
  </si>
  <si>
    <t xml:space="preserve">IF-CGT/APPALAC</t>
  </si>
  <si>
    <t xml:space="preserve">IF-TRANSCO/Z6</t>
  </si>
  <si>
    <t xml:space="preserve">IF-WAHA-TX</t>
  </si>
  <si>
    <t xml:space="preserve">NGI-MALIN</t>
  </si>
  <si>
    <t xml:space="preserve">CGPR-AECO/BASIS</t>
  </si>
  <si>
    <t xml:space="preserve">NGI-PGE/CG</t>
  </si>
  <si>
    <t xml:space="preserve">GDP-HEHUB</t>
  </si>
  <si>
    <t xml:space="preserve">GDP-CHI. GATE</t>
  </si>
  <si>
    <t xml:space="preserve">GDP-ELPO/PERM2</t>
  </si>
  <si>
    <t xml:space="preserve">GDP-ELPO/SANJUA</t>
  </si>
  <si>
    <t xml:space="preserve">GDP-WYOMING</t>
  </si>
  <si>
    <t xml:space="preserve">GDP-PAN/TX/OK</t>
  </si>
  <si>
    <t xml:space="preserve">GDP-HPL/SHPCH</t>
  </si>
  <si>
    <t xml:space="preserve">GDP-CAL BORDER</t>
  </si>
  <si>
    <t xml:space="preserve">GDP-NTHWST/CANB</t>
  </si>
  <si>
    <t xml:space="preserve">GDP-CGT/APPALAC</t>
  </si>
  <si>
    <t xml:space="preserve">GDP-TRCOZ6/NY</t>
  </si>
  <si>
    <t xml:space="preserve">GDP-WAHA</t>
  </si>
  <si>
    <t xml:space="preserve">GDP-MALIN-CTYGA</t>
  </si>
  <si>
    <t xml:space="preserve">Effective Date</t>
  </si>
  <si>
    <t xml:space="preserve">Prompt Month</t>
  </si>
  <si>
    <t xml:space="preserve">Curve Code</t>
  </si>
  <si>
    <t xml:space="preserve">Curve Type</t>
  </si>
  <si>
    <t xml:space="preserve">PR</t>
  </si>
  <si>
    <t xml:space="preserve">SP</t>
  </si>
  <si>
    <t xml:space="preserve">Book Code 1</t>
  </si>
  <si>
    <t xml:space="preserve">P</t>
  </si>
  <si>
    <t xml:space="preserve">D</t>
  </si>
  <si>
    <t xml:space="preserve">B2&lt;WORKDAY(EOMONTH(B2,0),-2),EOMONTH(B2,0)-1,IF(B2=WORKDAY(EOMONTH(B2,0),-2),EOMONTH(B2,0),EOMONTH(B2,0)+1)</t>
  </si>
  <si>
    <t xml:space="preserve">Eff Date</t>
  </si>
  <si>
    <t xml:space="preserve">G</t>
  </si>
  <si>
    <t xml:space="preserve">H</t>
  </si>
  <si>
    <t xml:space="preserve">I</t>
  </si>
  <si>
    <t xml:space="preserve">J</t>
  </si>
  <si>
    <t xml:space="preserve">K</t>
  </si>
  <si>
    <t xml:space="preserve">L</t>
  </si>
  <si>
    <t xml:space="preserve">M</t>
  </si>
  <si>
    <t xml:space="preserve">N</t>
  </si>
  <si>
    <t xml:space="preserve">O</t>
  </si>
  <si>
    <t xml:space="preserve">Q</t>
  </si>
  <si>
    <t xml:space="preserve">R</t>
  </si>
  <si>
    <t xml:space="preserve">S</t>
  </si>
  <si>
    <t xml:space="preserve">T</t>
  </si>
  <si>
    <t xml:space="preserve">U</t>
  </si>
  <si>
    <t xml:space="preserve">V</t>
  </si>
  <si>
    <t xml:space="preserve">W</t>
  </si>
  <si>
    <t xml:space="preserve">X</t>
  </si>
  <si>
    <t xml:space="preserve">Y</t>
  </si>
  <si>
    <t xml:space="preserve">Z</t>
  </si>
  <si>
    <t xml:space="preserve">AA</t>
  </si>
  <si>
    <t xml:space="preserve">AB</t>
  </si>
  <si>
    <t xml:space="preserve">AC</t>
  </si>
  <si>
    <t xml:space="preserve">AD</t>
  </si>
  <si>
    <t xml:space="preserve">AE</t>
  </si>
  <si>
    <t xml:space="preserve">AF</t>
  </si>
  <si>
    <t xml:space="preserve">AG</t>
  </si>
  <si>
    <t xml:space="preserve">AH</t>
  </si>
  <si>
    <t xml:space="preserve">AI</t>
  </si>
  <si>
    <t xml:space="preserve">AJ</t>
  </si>
  <si>
    <t xml:space="preserve">AK</t>
  </si>
  <si>
    <t xml:space="preserve">AL</t>
  </si>
  <si>
    <t xml:space="preserve">Login</t>
  </si>
  <si>
    <t xml:space="preserve">MODEL_PC</t>
  </si>
  <si>
    <t xml:space="preserve">Curve Data</t>
  </si>
  <si>
    <t xml:space="preserve">Password</t>
  </si>
  <si>
    <t xml:space="preserve">GDP-FGT/Z2</t>
  </si>
  <si>
    <t xml:space="preserve">GDP-KERN/OPAL</t>
  </si>
  <si>
    <t xml:space="preserve">GDP-MICHCON</t>
  </si>
  <si>
    <t xml:space="preserve">GDP-NGPL/TXOK-E</t>
  </si>
  <si>
    <t xml:space="preserve">GDP-NNG/DEMARCA</t>
  </si>
  <si>
    <t xml:space="preserve">GDP-NNG/VENT</t>
  </si>
  <si>
    <t xml:space="preserve">GDP-NORAM-N/S</t>
  </si>
  <si>
    <t xml:space="preserve">GDP-SONAT/LA</t>
  </si>
  <si>
    <t xml:space="preserve">GDP-TRANSCO/Z3</t>
  </si>
  <si>
    <t xml:space="preserve">GDP-TXINT/KATYT</t>
  </si>
  <si>
    <t xml:space="preserve">GDP-TENN/100</t>
  </si>
  <si>
    <t xml:space="preserve">GDP-ANR/OK</t>
  </si>
  <si>
    <t xml:space="preserve">GDP-CONSUMERS</t>
  </si>
  <si>
    <t xml:space="preserve">GDP-TGT/ZSL</t>
  </si>
  <si>
    <t xml:space="preserve">GDP-TRUNKL/NO</t>
  </si>
  <si>
    <t xml:space="preserve">GDP-ML7/CG</t>
  </si>
  <si>
    <t xml:space="preserve">GDP-ANR/LA_ONSH</t>
  </si>
  <si>
    <t xml:space="preserve">GDP-PG&amp;E/CITIGA</t>
  </si>
  <si>
    <t xml:space="preserve">GDP-CNG/SOUTH</t>
  </si>
  <si>
    <t xml:space="preserve">GDP-TETCO/M3</t>
  </si>
  <si>
    <t xml:space="preserve">CGPR-AECO/USIM</t>
  </si>
  <si>
    <t xml:space="preserve">Cell Location</t>
  </si>
  <si>
    <t xml:space="preserve">E11</t>
  </si>
  <si>
    <t xml:space="preserve">G11</t>
  </si>
  <si>
    <t xml:space="preserve">H11</t>
  </si>
  <si>
    <t xml:space="preserve">I11</t>
  </si>
  <si>
    <t xml:space="preserve">J11</t>
  </si>
  <si>
    <t xml:space="preserve">K11</t>
  </si>
  <si>
    <t xml:space="preserve">L11</t>
  </si>
  <si>
    <t xml:space="preserve">M11</t>
  </si>
  <si>
    <t xml:space="preserve">N11</t>
  </si>
  <si>
    <t xml:space="preserve">O11</t>
  </si>
  <si>
    <t xml:space="preserve">P11</t>
  </si>
  <si>
    <t xml:space="preserve">Q11</t>
  </si>
  <si>
    <t xml:space="preserve">R11</t>
  </si>
  <si>
    <t xml:space="preserve">S11</t>
  </si>
  <si>
    <t xml:space="preserve">T11</t>
  </si>
  <si>
    <t xml:space="preserve">U11</t>
  </si>
  <si>
    <t xml:space="preserve">V11</t>
  </si>
  <si>
    <t xml:space="preserve">W11</t>
  </si>
  <si>
    <t xml:space="preserve">X11</t>
  </si>
  <si>
    <t xml:space="preserve">Y11</t>
  </si>
  <si>
    <t xml:space="preserve">Z11</t>
  </si>
  <si>
    <t xml:space="preserve">AA11</t>
  </si>
  <si>
    <t xml:space="preserve">AB11</t>
  </si>
  <si>
    <t xml:space="preserve">AC11</t>
  </si>
  <si>
    <t xml:space="preserve">AD11</t>
  </si>
  <si>
    <t xml:space="preserve">AE11</t>
  </si>
  <si>
    <t xml:space="preserve">AF11</t>
  </si>
  <si>
    <t xml:space="preserve">AG11</t>
  </si>
  <si>
    <t xml:space="preserve">AH11</t>
  </si>
  <si>
    <t xml:space="preserve">AI11</t>
  </si>
  <si>
    <t xml:space="preserve">AJ11</t>
  </si>
  <si>
    <t xml:space="preserve">AK11</t>
  </si>
  <si>
    <t xml:space="preserve">AL11</t>
  </si>
</sst>
</file>

<file path=xl/styles.xml><?xml version="1.0" encoding="utf-8"?>
<styleSheet xmlns="http://schemas.openxmlformats.org/spreadsheetml/2006/main">
  <numFmts count="23">
    <numFmt numFmtId="164" formatCode="General"/>
    <numFmt numFmtId="165" formatCode="0.00%"/>
    <numFmt numFmtId="166" formatCode="0.00"/>
    <numFmt numFmtId="167" formatCode="mm/dd/yy"/>
    <numFmt numFmtId="168" formatCode="0.000_);[RED]\(0.000\)"/>
    <numFmt numFmtId="169" formatCode="[$-409]d\-mmm"/>
    <numFmt numFmtId="170" formatCode="0.00_);[RED]\(0.00\)"/>
    <numFmt numFmtId="171" formatCode="0_);[RED]\(0\)"/>
    <numFmt numFmtId="172" formatCode="[$-409]m/d/yyyy"/>
    <numFmt numFmtId="173" formatCode="0.000"/>
    <numFmt numFmtId="174" formatCode="dd\-mmm\-yy"/>
    <numFmt numFmtId="175" formatCode="[$-409]d\-mmm\-yy"/>
    <numFmt numFmtId="176" formatCode="[$-409]mmm\-yy"/>
    <numFmt numFmtId="177" formatCode="0"/>
    <numFmt numFmtId="178" formatCode="0.000_);\(0.000\)"/>
    <numFmt numFmtId="179" formatCode="0%"/>
    <numFmt numFmtId="180" formatCode="_(* #,##0.00_);_(* \(#,##0.00\);_(* \-??_);_(@_)"/>
    <numFmt numFmtId="181" formatCode="_(* #,##0_);_(* \(#,##0\);_(* \-??_);_(@_)"/>
    <numFmt numFmtId="182" formatCode="mm\-dd\-yyyy"/>
    <numFmt numFmtId="183" formatCode="0.00E+00"/>
    <numFmt numFmtId="184" formatCode="0.0000"/>
    <numFmt numFmtId="185" formatCode="_(* #,##0.000_);_(* \(#,##0.000\);_(* \-??_);_(@_)"/>
    <numFmt numFmtId="186" formatCode="m/d/yyyy\ h:mm:ss"/>
  </numFmts>
  <fonts count="31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8"/>
      <name val="Arial"/>
      <family val="2"/>
    </font>
    <font>
      <b val="true"/>
      <u val="single"/>
      <sz val="8"/>
      <name val="Arial"/>
      <family val="2"/>
    </font>
    <font>
      <b val="true"/>
      <sz val="8"/>
      <name val="Arial"/>
      <family val="0"/>
    </font>
    <font>
      <b val="true"/>
      <sz val="10"/>
      <name val="Arial"/>
      <family val="2"/>
    </font>
    <font>
      <b val="true"/>
      <sz val="11.25"/>
      <color rgb="FF000000"/>
      <name val="Arial"/>
      <family val="2"/>
    </font>
    <font>
      <sz val="9.5"/>
      <color rgb="FF000000"/>
      <name val="Arial"/>
      <family val="2"/>
    </font>
    <font>
      <sz val="10"/>
      <color rgb="FF000000"/>
      <name val="Arial"/>
      <family val="2"/>
    </font>
    <font>
      <b val="true"/>
      <sz val="10"/>
      <color rgb="FF0000FF"/>
      <name val="Arial"/>
      <family val="2"/>
    </font>
    <font>
      <b val="true"/>
      <sz val="9"/>
      <name val="Arial"/>
      <family val="2"/>
    </font>
    <font>
      <b val="true"/>
      <sz val="11.75"/>
      <color rgb="FF000000"/>
      <name val="Arial"/>
      <family val="2"/>
    </font>
    <font>
      <b val="true"/>
      <sz val="11.5"/>
      <color rgb="FF000000"/>
      <name val="Arial"/>
      <family val="2"/>
    </font>
    <font>
      <b val="true"/>
      <sz val="9.75"/>
      <color rgb="FF000000"/>
      <name val="Arial"/>
      <family val="2"/>
    </font>
    <font>
      <sz val="9.75"/>
      <color rgb="FF000000"/>
      <name val="Arial"/>
      <family val="2"/>
    </font>
    <font>
      <sz val="10"/>
      <color rgb="FFFF0000"/>
      <name val="Arial"/>
      <family val="2"/>
    </font>
    <font>
      <sz val="10"/>
      <color rgb="FFFF00FF"/>
      <name val="Arial"/>
      <family val="2"/>
    </font>
    <font>
      <b val="true"/>
      <sz val="8"/>
      <color rgb="FFFF0000"/>
      <name val="Arial"/>
      <family val="2"/>
    </font>
    <font>
      <b val="true"/>
      <sz val="8"/>
      <color rgb="FF000080"/>
      <name val="Arial"/>
      <family val="2"/>
    </font>
    <font>
      <sz val="10"/>
      <name val="Arial"/>
      <family val="2"/>
    </font>
    <font>
      <sz val="9"/>
      <name val="Times New Roman"/>
      <family val="1"/>
    </font>
    <font>
      <sz val="9"/>
      <color rgb="FF0000FF"/>
      <name val="Times New Roman"/>
      <family val="1"/>
    </font>
    <font>
      <b val="true"/>
      <sz val="9"/>
      <name val="Times New Roman"/>
      <family val="1"/>
    </font>
    <font>
      <sz val="9"/>
      <color rgb="FF969696"/>
      <name val="Times New Roman"/>
      <family val="1"/>
    </font>
    <font>
      <sz val="10"/>
      <color rgb="FF969696"/>
      <name val="Arial"/>
      <family val="0"/>
    </font>
    <font>
      <b val="true"/>
      <sz val="9"/>
      <color rgb="FFC0C0C0"/>
      <name val="Times New Roman"/>
      <family val="1"/>
    </font>
    <font>
      <sz val="10"/>
      <name val="Times New Roman"/>
      <family val="1"/>
    </font>
    <font>
      <sz val="10"/>
      <color rgb="FF000080"/>
      <name val="Times New Roman"/>
      <family val="1"/>
    </font>
    <font>
      <b val="true"/>
      <sz val="10"/>
      <color rgb="FF80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0"/>
      </patternFill>
    </fill>
    <fill>
      <patternFill patternType="solid">
        <fgColor rgb="FFFF00FF"/>
        <bgColor rgb="FFFF00FF"/>
      </patternFill>
    </fill>
    <fill>
      <patternFill patternType="solid">
        <fgColor rgb="FFCCFFCC"/>
        <bgColor rgb="FFCCFFFF"/>
      </patternFill>
    </fill>
    <fill>
      <patternFill patternType="solid">
        <fgColor rgb="FFFFFFC0"/>
        <bgColor rgb="FFFFFF99"/>
      </patternFill>
    </fill>
    <fill>
      <patternFill patternType="solid">
        <fgColor rgb="FFFFFF00"/>
        <bgColor rgb="FFFFFF00"/>
      </patternFill>
    </fill>
    <fill>
      <patternFill patternType="solid">
        <fgColor rgb="FFA6CAF0"/>
        <bgColor rgb="FFCCCCFF"/>
      </patternFill>
    </fill>
    <fill>
      <patternFill patternType="solid">
        <fgColor rgb="FF69FFFF"/>
        <bgColor rgb="FFA6CAF0"/>
      </patternFill>
    </fill>
  </fills>
  <borders count="22">
    <border diagonalUp="false" diagonalDown="false">
      <left/>
      <right/>
      <top/>
      <bottom/>
      <diagonal/>
    </border>
    <border diagonalUp="false" diagonalDown="false"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 diagonalUp="false" diagonalDown="false">
      <left/>
      <right/>
      <top/>
      <bottom style="thick"/>
      <diagonal/>
    </border>
    <border diagonalUp="false" diagonalDown="false">
      <left style="thick"/>
      <right/>
      <top/>
      <bottom/>
      <diagonal/>
    </border>
    <border diagonalUp="false" diagonalDown="false">
      <left style="thick"/>
      <right/>
      <top style="thick"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/>
      <right style="thick"/>
      <top style="thick"/>
      <bottom/>
      <diagonal/>
    </border>
    <border diagonalUp="false" diagonalDown="false">
      <left/>
      <right/>
      <top style="thick"/>
      <bottom/>
      <diagonal/>
    </border>
    <border diagonalUp="false" diagonalDown="false">
      <left/>
      <right style="thick"/>
      <top/>
      <bottom/>
      <diagonal/>
    </border>
    <border diagonalUp="false" diagonalDown="false">
      <left style="thick"/>
      <right/>
      <top/>
      <bottom style="thick"/>
      <diagonal/>
    </border>
    <border diagonalUp="false" diagonalDown="false">
      <left/>
      <right style="thick"/>
      <top/>
      <bottom style="thick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7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2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76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7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4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4" fillId="2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4" fillId="2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75" fontId="2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3" fontId="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3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9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3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4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4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8" fontId="7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2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23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3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82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2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2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6" fontId="2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2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5" fontId="22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4" borderId="1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29" fillId="5" borderId="20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8" fillId="0" borderId="20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0" xfId="2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28" fillId="6" borderId="20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8" fillId="6" borderId="20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2" fontId="28" fillId="0" borderId="0" xfId="2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72" fontId="28" fillId="0" borderId="20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6" fontId="28" fillId="7" borderId="20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76" fontId="28" fillId="0" borderId="20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6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8" borderId="21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8" fillId="8" borderId="20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June Options 97" xfId="20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0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A6CAF0"/>
      <rgbColor rgb="FFFF99CC"/>
      <rgbColor rgb="FFCC99FF"/>
      <rgbColor rgb="FFFFCC99"/>
      <rgbColor rgb="FF3366FF"/>
      <rgbColor rgb="FF69FFFF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worksheet" Target="worksheets/sheet34.xml"/><Relationship Id="rId37" Type="http://schemas.openxmlformats.org/officeDocument/2006/relationships/worksheet" Target="worksheets/sheet35.xml"/><Relationship Id="rId38" Type="http://schemas.openxmlformats.org/officeDocument/2006/relationships/worksheet" Target="worksheets/sheet36.xml"/><Relationship Id="rId39" Type="http://schemas.openxmlformats.org/officeDocument/2006/relationships/worksheet" Target="worksheets/sheet37.xml"/><Relationship Id="rId40" Type="http://schemas.openxmlformats.org/officeDocument/2006/relationships/worksheet" Target="worksheets/sheet38.xml"/><Relationship Id="rId41" Type="http://schemas.openxmlformats.org/officeDocument/2006/relationships/worksheet" Target="worksheets/sheet39.xml"/><Relationship Id="rId42" Type="http://schemas.openxmlformats.org/officeDocument/2006/relationships/worksheet" Target="worksheets/sheet40.xml"/><Relationship Id="rId43" Type="http://schemas.openxmlformats.org/officeDocument/2006/relationships/worksheet" Target="worksheets/sheet41.xml"/><Relationship Id="rId44" Type="http://schemas.openxmlformats.org/officeDocument/2006/relationships/worksheet" Target="worksheets/sheet42.xml"/><Relationship Id="rId45" Type="http://schemas.openxmlformats.org/officeDocument/2006/relationships/worksheet" Target="worksheets/sheet43.xml"/><Relationship Id="rId46" Type="http://schemas.openxmlformats.org/officeDocument/2006/relationships/worksheet" Target="worksheets/sheet44.xml"/><Relationship Id="rId47" Type="http://schemas.openxmlformats.org/officeDocument/2006/relationships/worksheet" Target="worksheets/sheet45.xml"/><Relationship Id="rId48" Type="http://schemas.openxmlformats.org/officeDocument/2006/relationships/externalLink" Target="externalLinks/externalLink1.xml"/><Relationship Id="rId49" Type="http://schemas.openxmlformats.org/officeDocument/2006/relationships/externalLink" Target="externalLinks/externalLink2.xml"/><Relationship Id="rId50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25" strike="noStrike" u="none">
                <a:solidFill>
                  <a:srgbClr val="000000"/>
                </a:solidFill>
                <a:uFillTx/>
                <a:latin typeface="Arial"/>
              </a:rPr>
              <a:t>FIXED PRICE CASH SOCAL - FIXED PRICE CASH EP PERM    DAY MA  30-DAY AVG. 0.26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WORKSHEET!$I$726:$I$755</c:f>
              <c:strCache>
                <c:ptCount val="30"/>
                <c:pt idx="0">
                  <c:v>1-Sep-99</c:v>
                </c:pt>
                <c:pt idx="1">
                  <c:v>2-Sep-99</c:v>
                </c:pt>
                <c:pt idx="2">
                  <c:v>3-Sep-99</c:v>
                </c:pt>
                <c:pt idx="3">
                  <c:v>4-Sep-99</c:v>
                </c:pt>
                <c:pt idx="4">
                  <c:v>5-Sep-99</c:v>
                </c:pt>
                <c:pt idx="5">
                  <c:v>6-Sep-99</c:v>
                </c:pt>
                <c:pt idx="6">
                  <c:v>7-Sep-99</c:v>
                </c:pt>
                <c:pt idx="7">
                  <c:v>8-Sep-99</c:v>
                </c:pt>
                <c:pt idx="8">
                  <c:v>9-Sep-99</c:v>
                </c:pt>
                <c:pt idx="9">
                  <c:v>10-Sep-99</c:v>
                </c:pt>
                <c:pt idx="10">
                  <c:v>11-Sep-99</c:v>
                </c:pt>
                <c:pt idx="11">
                  <c:v>12-Sep-99</c:v>
                </c:pt>
                <c:pt idx="12">
                  <c:v>13-Sep-99</c:v>
                </c:pt>
                <c:pt idx="13">
                  <c:v>14-Sep-99</c:v>
                </c:pt>
                <c:pt idx="14">
                  <c:v>15-Sep-99</c:v>
                </c:pt>
                <c:pt idx="15">
                  <c:v>16-Sep-99</c:v>
                </c:pt>
                <c:pt idx="16">
                  <c:v>17-Sep-99</c:v>
                </c:pt>
                <c:pt idx="17">
                  <c:v>18-Sep-99</c:v>
                </c:pt>
                <c:pt idx="18">
                  <c:v>19-Sep-99</c:v>
                </c:pt>
                <c:pt idx="19">
                  <c:v>20-Sep-99</c:v>
                </c:pt>
                <c:pt idx="20">
                  <c:v>21-Sep-99</c:v>
                </c:pt>
                <c:pt idx="21">
                  <c:v>22-Sep-99</c:v>
                </c:pt>
                <c:pt idx="22">
                  <c:v>23-Sep-99</c:v>
                </c:pt>
                <c:pt idx="23">
                  <c:v>24-Sep-99</c:v>
                </c:pt>
                <c:pt idx="24">
                  <c:v>25-Sep-99</c:v>
                </c:pt>
                <c:pt idx="25">
                  <c:v>26-Sep-99</c:v>
                </c:pt>
                <c:pt idx="26">
                  <c:v>27-Sep-99</c:v>
                </c:pt>
                <c:pt idx="27">
                  <c:v>28-Sep-99</c:v>
                </c:pt>
                <c:pt idx="28">
                  <c:v>29-Sep-99</c:v>
                </c:pt>
                <c:pt idx="29">
                  <c:v>30-Sep-99</c:v>
                </c:pt>
              </c:strCache>
            </c:strRef>
          </c:cat>
          <c:val>
            <c:numRef>
              <c:f>WORKSHEET!$J$726:$J$755</c:f>
              <c:numCache>
                <c:formatCode>0.00_);[RED]\(0.00\)</c:formatCode>
                <c:ptCount val="30"/>
                <c:pt idx="0">
                  <c:v>0.205</c:v>
                </c:pt>
                <c:pt idx="1">
                  <c:v>0.245</c:v>
                </c:pt>
                <c:pt idx="2">
                  <c:v>0.215</c:v>
                </c:pt>
                <c:pt idx="3">
                  <c:v>0.215</c:v>
                </c:pt>
                <c:pt idx="4">
                  <c:v>0.215</c:v>
                </c:pt>
                <c:pt idx="5">
                  <c:v>0.215</c:v>
                </c:pt>
                <c:pt idx="6">
                  <c:v>0.195</c:v>
                </c:pt>
                <c:pt idx="7">
                  <c:v>0.19</c:v>
                </c:pt>
                <c:pt idx="8">
                  <c:v>0.185</c:v>
                </c:pt>
                <c:pt idx="9">
                  <c:v>0.115</c:v>
                </c:pt>
                <c:pt idx="10">
                  <c:v>0.115</c:v>
                </c:pt>
                <c:pt idx="11">
                  <c:v>0.115</c:v>
                </c:pt>
                <c:pt idx="12">
                  <c:v>0.22</c:v>
                </c:pt>
                <c:pt idx="13">
                  <c:v>0.26</c:v>
                </c:pt>
                <c:pt idx="14">
                  <c:v>0.27</c:v>
                </c:pt>
                <c:pt idx="15">
                  <c:v>0.285</c:v>
                </c:pt>
                <c:pt idx="16">
                  <c:v>0.215</c:v>
                </c:pt>
                <c:pt idx="17">
                  <c:v>0.215</c:v>
                </c:pt>
                <c:pt idx="18">
                  <c:v>0.215</c:v>
                </c:pt>
                <c:pt idx="19">
                  <c:v>0.295</c:v>
                </c:pt>
                <c:pt idx="20">
                  <c:v>0.375</c:v>
                </c:pt>
                <c:pt idx="21">
                  <c:v>0.385</c:v>
                </c:pt>
                <c:pt idx="22">
                  <c:v>0.37</c:v>
                </c:pt>
                <c:pt idx="23">
                  <c:v>0.315</c:v>
                </c:pt>
                <c:pt idx="24">
                  <c:v>0.315</c:v>
                </c:pt>
                <c:pt idx="25">
                  <c:v>0.315</c:v>
                </c:pt>
                <c:pt idx="26">
                  <c:v>0.38</c:v>
                </c:pt>
                <c:pt idx="27">
                  <c:v>0.36</c:v>
                </c:pt>
                <c:pt idx="28">
                  <c:v>0.375</c:v>
                </c:pt>
                <c:pt idx="29">
                  <c:v>0.415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WORKSHEET!$I$726:$I$755</c:f>
              <c:strCache>
                <c:ptCount val="30"/>
                <c:pt idx="0">
                  <c:v>1-Sep-99</c:v>
                </c:pt>
                <c:pt idx="1">
                  <c:v>2-Sep-99</c:v>
                </c:pt>
                <c:pt idx="2">
                  <c:v>3-Sep-99</c:v>
                </c:pt>
                <c:pt idx="3">
                  <c:v>4-Sep-99</c:v>
                </c:pt>
                <c:pt idx="4">
                  <c:v>5-Sep-99</c:v>
                </c:pt>
                <c:pt idx="5">
                  <c:v>6-Sep-99</c:v>
                </c:pt>
                <c:pt idx="6">
                  <c:v>7-Sep-99</c:v>
                </c:pt>
                <c:pt idx="7">
                  <c:v>8-Sep-99</c:v>
                </c:pt>
                <c:pt idx="8">
                  <c:v>9-Sep-99</c:v>
                </c:pt>
                <c:pt idx="9">
                  <c:v>10-Sep-99</c:v>
                </c:pt>
                <c:pt idx="10">
                  <c:v>11-Sep-99</c:v>
                </c:pt>
                <c:pt idx="11">
                  <c:v>12-Sep-99</c:v>
                </c:pt>
                <c:pt idx="12">
                  <c:v>13-Sep-99</c:v>
                </c:pt>
                <c:pt idx="13">
                  <c:v>14-Sep-99</c:v>
                </c:pt>
                <c:pt idx="14">
                  <c:v>15-Sep-99</c:v>
                </c:pt>
                <c:pt idx="15">
                  <c:v>16-Sep-99</c:v>
                </c:pt>
                <c:pt idx="16">
                  <c:v>17-Sep-99</c:v>
                </c:pt>
                <c:pt idx="17">
                  <c:v>18-Sep-99</c:v>
                </c:pt>
                <c:pt idx="18">
                  <c:v>19-Sep-99</c:v>
                </c:pt>
                <c:pt idx="19">
                  <c:v>20-Sep-99</c:v>
                </c:pt>
                <c:pt idx="20">
                  <c:v>21-Sep-99</c:v>
                </c:pt>
                <c:pt idx="21">
                  <c:v>22-Sep-99</c:v>
                </c:pt>
                <c:pt idx="22">
                  <c:v>23-Sep-99</c:v>
                </c:pt>
                <c:pt idx="23">
                  <c:v>24-Sep-99</c:v>
                </c:pt>
                <c:pt idx="24">
                  <c:v>25-Sep-99</c:v>
                </c:pt>
                <c:pt idx="25">
                  <c:v>26-Sep-99</c:v>
                </c:pt>
                <c:pt idx="26">
                  <c:v>27-Sep-99</c:v>
                </c:pt>
                <c:pt idx="27">
                  <c:v>28-Sep-99</c:v>
                </c:pt>
                <c:pt idx="28">
                  <c:v>29-Sep-99</c:v>
                </c:pt>
                <c:pt idx="29">
                  <c:v>30-Sep-99</c:v>
                </c:pt>
              </c:strCache>
            </c:strRef>
          </c:cat>
          <c:val>
            <c:numRef>
              <c:f>WORKSHEET!$K$726:$K$755</c:f>
              <c:numCache>
                <c:formatCode>0.00_);[RED]\(0.00\)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</c:ser>
        <c:ser>
          <c:idx val="2"/>
          <c:order val="2"/>
          <c:spPr>
            <a:solidFill>
              <a:srgbClr val="ffff00"/>
            </a:solidFill>
            <a:ln w="12600">
              <a:solidFill>
                <a:srgbClr val="ffff00"/>
              </a:solidFill>
              <a:round/>
            </a:ln>
          </c:spPr>
          <c:marker>
            <c:symbol val="triangle"/>
            <c:size val="5"/>
            <c:spPr>
              <a:solidFill>
                <a:srgbClr val="ffff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WORKSHEET!$I$726:$I$755</c:f>
              <c:strCache>
                <c:ptCount val="30"/>
                <c:pt idx="0">
                  <c:v>1-Sep-99</c:v>
                </c:pt>
                <c:pt idx="1">
                  <c:v>2-Sep-99</c:v>
                </c:pt>
                <c:pt idx="2">
                  <c:v>3-Sep-99</c:v>
                </c:pt>
                <c:pt idx="3">
                  <c:v>4-Sep-99</c:v>
                </c:pt>
                <c:pt idx="4">
                  <c:v>5-Sep-99</c:v>
                </c:pt>
                <c:pt idx="5">
                  <c:v>6-Sep-99</c:v>
                </c:pt>
                <c:pt idx="6">
                  <c:v>7-Sep-99</c:v>
                </c:pt>
                <c:pt idx="7">
                  <c:v>8-Sep-99</c:v>
                </c:pt>
                <c:pt idx="8">
                  <c:v>9-Sep-99</c:v>
                </c:pt>
                <c:pt idx="9">
                  <c:v>10-Sep-99</c:v>
                </c:pt>
                <c:pt idx="10">
                  <c:v>11-Sep-99</c:v>
                </c:pt>
                <c:pt idx="11">
                  <c:v>12-Sep-99</c:v>
                </c:pt>
                <c:pt idx="12">
                  <c:v>13-Sep-99</c:v>
                </c:pt>
                <c:pt idx="13">
                  <c:v>14-Sep-99</c:v>
                </c:pt>
                <c:pt idx="14">
                  <c:v>15-Sep-99</c:v>
                </c:pt>
                <c:pt idx="15">
                  <c:v>16-Sep-99</c:v>
                </c:pt>
                <c:pt idx="16">
                  <c:v>17-Sep-99</c:v>
                </c:pt>
                <c:pt idx="17">
                  <c:v>18-Sep-99</c:v>
                </c:pt>
                <c:pt idx="18">
                  <c:v>19-Sep-99</c:v>
                </c:pt>
                <c:pt idx="19">
                  <c:v>20-Sep-99</c:v>
                </c:pt>
                <c:pt idx="20">
                  <c:v>21-Sep-99</c:v>
                </c:pt>
                <c:pt idx="21">
                  <c:v>22-Sep-99</c:v>
                </c:pt>
                <c:pt idx="22">
                  <c:v>23-Sep-99</c:v>
                </c:pt>
                <c:pt idx="23">
                  <c:v>24-Sep-99</c:v>
                </c:pt>
                <c:pt idx="24">
                  <c:v>25-Sep-99</c:v>
                </c:pt>
                <c:pt idx="25">
                  <c:v>26-Sep-99</c:v>
                </c:pt>
                <c:pt idx="26">
                  <c:v>27-Sep-99</c:v>
                </c:pt>
                <c:pt idx="27">
                  <c:v>28-Sep-99</c:v>
                </c:pt>
                <c:pt idx="28">
                  <c:v>29-Sep-99</c:v>
                </c:pt>
                <c:pt idx="29">
                  <c:v>30-Sep-99</c:v>
                </c:pt>
              </c:strCache>
            </c:strRef>
          </c:cat>
          <c:val>
            <c:numRef>
              <c:f>WORKSHEET!$L$726:$L$755</c:f>
              <c:numCache>
                <c:formatCode>0.00_);[RED]\(0.00\)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</c:ser>
        <c:ser>
          <c:idx val="3"/>
          <c:order val="3"/>
          <c:spPr>
            <a:solidFill>
              <a:srgbClr val="00ffff"/>
            </a:solidFill>
            <a:ln w="12600">
              <a:solidFill>
                <a:srgbClr val="00ffff"/>
              </a:solidFill>
              <a:round/>
            </a:ln>
          </c:spPr>
          <c:marker>
            <c:symbol val="x"/>
            <c:size val="5"/>
            <c:spPr>
              <a:solidFill>
                <a:srgbClr val="00ff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WORKSHEET!$I$726:$I$755</c:f>
              <c:strCache>
                <c:ptCount val="30"/>
                <c:pt idx="0">
                  <c:v>1-Sep-99</c:v>
                </c:pt>
                <c:pt idx="1">
                  <c:v>2-Sep-99</c:v>
                </c:pt>
                <c:pt idx="2">
                  <c:v>3-Sep-99</c:v>
                </c:pt>
                <c:pt idx="3">
                  <c:v>4-Sep-99</c:v>
                </c:pt>
                <c:pt idx="4">
                  <c:v>5-Sep-99</c:v>
                </c:pt>
                <c:pt idx="5">
                  <c:v>6-Sep-99</c:v>
                </c:pt>
                <c:pt idx="6">
                  <c:v>7-Sep-99</c:v>
                </c:pt>
                <c:pt idx="7">
                  <c:v>8-Sep-99</c:v>
                </c:pt>
                <c:pt idx="8">
                  <c:v>9-Sep-99</c:v>
                </c:pt>
                <c:pt idx="9">
                  <c:v>10-Sep-99</c:v>
                </c:pt>
                <c:pt idx="10">
                  <c:v>11-Sep-99</c:v>
                </c:pt>
                <c:pt idx="11">
                  <c:v>12-Sep-99</c:v>
                </c:pt>
                <c:pt idx="12">
                  <c:v>13-Sep-99</c:v>
                </c:pt>
                <c:pt idx="13">
                  <c:v>14-Sep-99</c:v>
                </c:pt>
                <c:pt idx="14">
                  <c:v>15-Sep-99</c:v>
                </c:pt>
                <c:pt idx="15">
                  <c:v>16-Sep-99</c:v>
                </c:pt>
                <c:pt idx="16">
                  <c:v>17-Sep-99</c:v>
                </c:pt>
                <c:pt idx="17">
                  <c:v>18-Sep-99</c:v>
                </c:pt>
                <c:pt idx="18">
                  <c:v>19-Sep-99</c:v>
                </c:pt>
                <c:pt idx="19">
                  <c:v>20-Sep-99</c:v>
                </c:pt>
                <c:pt idx="20">
                  <c:v>21-Sep-99</c:v>
                </c:pt>
                <c:pt idx="21">
                  <c:v>22-Sep-99</c:v>
                </c:pt>
                <c:pt idx="22">
                  <c:v>23-Sep-99</c:v>
                </c:pt>
                <c:pt idx="23">
                  <c:v>24-Sep-99</c:v>
                </c:pt>
                <c:pt idx="24">
                  <c:v>25-Sep-99</c:v>
                </c:pt>
                <c:pt idx="25">
                  <c:v>26-Sep-99</c:v>
                </c:pt>
                <c:pt idx="26">
                  <c:v>27-Sep-99</c:v>
                </c:pt>
                <c:pt idx="27">
                  <c:v>28-Sep-99</c:v>
                </c:pt>
                <c:pt idx="28">
                  <c:v>29-Sep-99</c:v>
                </c:pt>
                <c:pt idx="29">
                  <c:v>30-Sep-99</c:v>
                </c:pt>
              </c:strCache>
            </c:strRef>
          </c:cat>
          <c:val>
            <c:numRef>
              <c:f>WORKSHEET!$M$726:$M$755</c:f>
              <c:numCache>
                <c:formatCode>0.00_);[RED]\(0.00\)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72972135"/>
        <c:axId val="61130079"/>
      </c:lineChart>
      <c:catAx>
        <c:axId val="72972135"/>
        <c:scaling>
          <c:orientation val="minMax"/>
        </c:scaling>
        <c:delete val="0"/>
        <c:axPos val="b"/>
        <c:majorGridlines>
          <c:spPr>
            <a:ln w="0">
              <a:solidFill>
                <a:srgbClr val="000000"/>
              </a:solidFill>
            </a:ln>
          </c:spPr>
        </c:majorGridlines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0" sz="95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1130079"/>
        <c:crossesAt val="0"/>
        <c:auto val="1"/>
        <c:lblAlgn val="ctr"/>
        <c:lblOffset val="100"/>
        <c:noMultiLvlLbl val="0"/>
      </c:catAx>
      <c:valAx>
        <c:axId val="61130079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0_);[RED]\(0.000\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95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2972135"/>
        <c:crossesAt val="1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75" strike="noStrike" u="none">
                <a:solidFill>
                  <a:srgbClr val="000000"/>
                </a:solidFill>
                <a:uFillTx/>
                <a:latin typeface="Arial"/>
              </a:rPr>
              <a:t>FIXED PRICE CASH SOCAL - FIXED PRICE CASH EP PERM    DAY MA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18398524334295"/>
          <c:y val="0.119077595918097"/>
          <c:w val="0.968642103769569"/>
          <c:h val="0.86574779670002"/>
        </c:manualLayout>
      </c:layout>
      <c:lineChart>
        <c:grouping val="standard"/>
        <c:varyColors val="0"/>
        <c:ser>
          <c:idx val="0"/>
          <c:order val="0"/>
          <c:tx>
            <c:strRef>
              <c:f>WORKSHEET!$J$4</c:f>
              <c:strCache>
                <c:ptCount val="1"/>
                <c:pt idx="0">
                  <c:v>FIXED PRICE CASH SOCAL - FIXED PRICE CASH EP PERM    DAY MA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WORKSHEET!$I$506:$I$755</c:f>
              <c:numCache>
                <c:formatCode>[$-409]mmm\-yy</c:formatCode>
                <c:ptCount val="250"/>
                <c:pt idx="0">
                  <c:v>36184</c:v>
                </c:pt>
                <c:pt idx="1">
                  <c:v>36185</c:v>
                </c:pt>
                <c:pt idx="2">
                  <c:v>36186</c:v>
                </c:pt>
                <c:pt idx="3">
                  <c:v>36187</c:v>
                </c:pt>
                <c:pt idx="4">
                  <c:v>36188</c:v>
                </c:pt>
                <c:pt idx="5">
                  <c:v>36189</c:v>
                </c:pt>
                <c:pt idx="6">
                  <c:v>36190</c:v>
                </c:pt>
                <c:pt idx="7">
                  <c:v>36191</c:v>
                </c:pt>
                <c:pt idx="8">
                  <c:v>36192</c:v>
                </c:pt>
                <c:pt idx="9">
                  <c:v>36193</c:v>
                </c:pt>
                <c:pt idx="10">
                  <c:v>36194</c:v>
                </c:pt>
                <c:pt idx="11">
                  <c:v>36195</c:v>
                </c:pt>
                <c:pt idx="12">
                  <c:v>36196</c:v>
                </c:pt>
                <c:pt idx="13">
                  <c:v>36197</c:v>
                </c:pt>
                <c:pt idx="14">
                  <c:v>36198</c:v>
                </c:pt>
                <c:pt idx="15">
                  <c:v>36199</c:v>
                </c:pt>
                <c:pt idx="16">
                  <c:v>36200</c:v>
                </c:pt>
                <c:pt idx="17">
                  <c:v>36201</c:v>
                </c:pt>
                <c:pt idx="18">
                  <c:v>36202</c:v>
                </c:pt>
                <c:pt idx="19">
                  <c:v>36203</c:v>
                </c:pt>
                <c:pt idx="20">
                  <c:v>36204</c:v>
                </c:pt>
                <c:pt idx="21">
                  <c:v>36205</c:v>
                </c:pt>
                <c:pt idx="22">
                  <c:v>36206</c:v>
                </c:pt>
                <c:pt idx="23">
                  <c:v>36207</c:v>
                </c:pt>
                <c:pt idx="24">
                  <c:v>36208</c:v>
                </c:pt>
                <c:pt idx="25">
                  <c:v>36209</c:v>
                </c:pt>
                <c:pt idx="26">
                  <c:v>36210</c:v>
                </c:pt>
                <c:pt idx="27">
                  <c:v>36211</c:v>
                </c:pt>
                <c:pt idx="28">
                  <c:v>36212</c:v>
                </c:pt>
                <c:pt idx="29">
                  <c:v>36213</c:v>
                </c:pt>
                <c:pt idx="30">
                  <c:v>36214</c:v>
                </c:pt>
                <c:pt idx="31">
                  <c:v>36215</c:v>
                </c:pt>
                <c:pt idx="32">
                  <c:v>36216</c:v>
                </c:pt>
                <c:pt idx="33">
                  <c:v>36217</c:v>
                </c:pt>
                <c:pt idx="34">
                  <c:v>36218</c:v>
                </c:pt>
                <c:pt idx="35">
                  <c:v>36219</c:v>
                </c:pt>
                <c:pt idx="36">
                  <c:v>36220</c:v>
                </c:pt>
                <c:pt idx="37">
                  <c:v>36221</c:v>
                </c:pt>
                <c:pt idx="38">
                  <c:v>36222</c:v>
                </c:pt>
                <c:pt idx="39">
                  <c:v>36223</c:v>
                </c:pt>
                <c:pt idx="40">
                  <c:v>36224</c:v>
                </c:pt>
                <c:pt idx="41">
                  <c:v>36225</c:v>
                </c:pt>
                <c:pt idx="42">
                  <c:v>36226</c:v>
                </c:pt>
                <c:pt idx="43">
                  <c:v>36227</c:v>
                </c:pt>
                <c:pt idx="44">
                  <c:v>36228</c:v>
                </c:pt>
                <c:pt idx="45">
                  <c:v>36229</c:v>
                </c:pt>
                <c:pt idx="46">
                  <c:v>36230</c:v>
                </c:pt>
                <c:pt idx="47">
                  <c:v>36231</c:v>
                </c:pt>
                <c:pt idx="48">
                  <c:v>36232</c:v>
                </c:pt>
                <c:pt idx="49">
                  <c:v>36233</c:v>
                </c:pt>
                <c:pt idx="50">
                  <c:v>36234</c:v>
                </c:pt>
                <c:pt idx="51">
                  <c:v>36235</c:v>
                </c:pt>
                <c:pt idx="52">
                  <c:v>36236</c:v>
                </c:pt>
                <c:pt idx="53">
                  <c:v>36237</c:v>
                </c:pt>
                <c:pt idx="54">
                  <c:v>36238</c:v>
                </c:pt>
                <c:pt idx="55">
                  <c:v>36239</c:v>
                </c:pt>
                <c:pt idx="56">
                  <c:v>36240</c:v>
                </c:pt>
                <c:pt idx="57">
                  <c:v>36241</c:v>
                </c:pt>
                <c:pt idx="58">
                  <c:v>36242</c:v>
                </c:pt>
                <c:pt idx="59">
                  <c:v>36243</c:v>
                </c:pt>
                <c:pt idx="60">
                  <c:v>36244</c:v>
                </c:pt>
                <c:pt idx="61">
                  <c:v>36245</c:v>
                </c:pt>
                <c:pt idx="62">
                  <c:v>36246</c:v>
                </c:pt>
                <c:pt idx="63">
                  <c:v>36247</c:v>
                </c:pt>
                <c:pt idx="64">
                  <c:v>36248</c:v>
                </c:pt>
                <c:pt idx="65">
                  <c:v>36249</c:v>
                </c:pt>
                <c:pt idx="66">
                  <c:v>36250</c:v>
                </c:pt>
                <c:pt idx="67">
                  <c:v>36251</c:v>
                </c:pt>
                <c:pt idx="68">
                  <c:v>36252</c:v>
                </c:pt>
                <c:pt idx="69">
                  <c:v>36253</c:v>
                </c:pt>
                <c:pt idx="70">
                  <c:v>36254</c:v>
                </c:pt>
                <c:pt idx="71">
                  <c:v>36255</c:v>
                </c:pt>
                <c:pt idx="72">
                  <c:v>36256</c:v>
                </c:pt>
                <c:pt idx="73">
                  <c:v>36257</c:v>
                </c:pt>
                <c:pt idx="74">
                  <c:v>36258</c:v>
                </c:pt>
                <c:pt idx="75">
                  <c:v>36259</c:v>
                </c:pt>
                <c:pt idx="76">
                  <c:v>36260</c:v>
                </c:pt>
                <c:pt idx="77">
                  <c:v>36261</c:v>
                </c:pt>
                <c:pt idx="78">
                  <c:v>36262</c:v>
                </c:pt>
                <c:pt idx="79">
                  <c:v>36263</c:v>
                </c:pt>
                <c:pt idx="80">
                  <c:v>36264</c:v>
                </c:pt>
                <c:pt idx="81">
                  <c:v>36265</c:v>
                </c:pt>
                <c:pt idx="82">
                  <c:v>36266</c:v>
                </c:pt>
                <c:pt idx="83">
                  <c:v>36267</c:v>
                </c:pt>
                <c:pt idx="84">
                  <c:v>36268</c:v>
                </c:pt>
                <c:pt idx="85">
                  <c:v>36269</c:v>
                </c:pt>
                <c:pt idx="86">
                  <c:v>36270</c:v>
                </c:pt>
                <c:pt idx="87">
                  <c:v>36271</c:v>
                </c:pt>
                <c:pt idx="88">
                  <c:v>36272</c:v>
                </c:pt>
                <c:pt idx="89">
                  <c:v>36273</c:v>
                </c:pt>
                <c:pt idx="90">
                  <c:v>36274</c:v>
                </c:pt>
                <c:pt idx="91">
                  <c:v>36275</c:v>
                </c:pt>
                <c:pt idx="92">
                  <c:v>36276</c:v>
                </c:pt>
                <c:pt idx="93">
                  <c:v>36277</c:v>
                </c:pt>
                <c:pt idx="94">
                  <c:v>36278</c:v>
                </c:pt>
                <c:pt idx="95">
                  <c:v>36279</c:v>
                </c:pt>
                <c:pt idx="96">
                  <c:v>36280</c:v>
                </c:pt>
                <c:pt idx="97">
                  <c:v>36281</c:v>
                </c:pt>
                <c:pt idx="98">
                  <c:v>36282</c:v>
                </c:pt>
                <c:pt idx="99">
                  <c:v>36283</c:v>
                </c:pt>
                <c:pt idx="100">
                  <c:v>36284</c:v>
                </c:pt>
                <c:pt idx="101">
                  <c:v>36285</c:v>
                </c:pt>
                <c:pt idx="102">
                  <c:v>36286</c:v>
                </c:pt>
                <c:pt idx="103">
                  <c:v>36287</c:v>
                </c:pt>
                <c:pt idx="104">
                  <c:v>36288</c:v>
                </c:pt>
                <c:pt idx="105">
                  <c:v>36289</c:v>
                </c:pt>
                <c:pt idx="106">
                  <c:v>36290</c:v>
                </c:pt>
                <c:pt idx="107">
                  <c:v>36291</c:v>
                </c:pt>
                <c:pt idx="108">
                  <c:v>36292</c:v>
                </c:pt>
                <c:pt idx="109">
                  <c:v>36293</c:v>
                </c:pt>
                <c:pt idx="110">
                  <c:v>36294</c:v>
                </c:pt>
                <c:pt idx="111">
                  <c:v>36295</c:v>
                </c:pt>
                <c:pt idx="112">
                  <c:v>36296</c:v>
                </c:pt>
                <c:pt idx="113">
                  <c:v>36297</c:v>
                </c:pt>
                <c:pt idx="114">
                  <c:v>36298</c:v>
                </c:pt>
                <c:pt idx="115">
                  <c:v>36299</c:v>
                </c:pt>
                <c:pt idx="116">
                  <c:v>36300</c:v>
                </c:pt>
                <c:pt idx="117">
                  <c:v>36301</c:v>
                </c:pt>
                <c:pt idx="118">
                  <c:v>36302</c:v>
                </c:pt>
                <c:pt idx="119">
                  <c:v>36303</c:v>
                </c:pt>
                <c:pt idx="120">
                  <c:v>36304</c:v>
                </c:pt>
                <c:pt idx="121">
                  <c:v>36305</c:v>
                </c:pt>
                <c:pt idx="122">
                  <c:v>36306</c:v>
                </c:pt>
                <c:pt idx="123">
                  <c:v>36307</c:v>
                </c:pt>
                <c:pt idx="124">
                  <c:v>36308</c:v>
                </c:pt>
                <c:pt idx="125">
                  <c:v>36309</c:v>
                </c:pt>
                <c:pt idx="126">
                  <c:v>36310</c:v>
                </c:pt>
                <c:pt idx="127">
                  <c:v>36311</c:v>
                </c:pt>
                <c:pt idx="128">
                  <c:v>36312</c:v>
                </c:pt>
                <c:pt idx="129">
                  <c:v>36313</c:v>
                </c:pt>
                <c:pt idx="130">
                  <c:v>36314</c:v>
                </c:pt>
                <c:pt idx="131">
                  <c:v>36315</c:v>
                </c:pt>
                <c:pt idx="132">
                  <c:v>36316</c:v>
                </c:pt>
                <c:pt idx="133">
                  <c:v>36317</c:v>
                </c:pt>
                <c:pt idx="134">
                  <c:v>36318</c:v>
                </c:pt>
                <c:pt idx="135">
                  <c:v>36319</c:v>
                </c:pt>
                <c:pt idx="136">
                  <c:v>36320</c:v>
                </c:pt>
                <c:pt idx="137">
                  <c:v>36321</c:v>
                </c:pt>
                <c:pt idx="138">
                  <c:v>36322</c:v>
                </c:pt>
                <c:pt idx="139">
                  <c:v>36323</c:v>
                </c:pt>
                <c:pt idx="140">
                  <c:v>36324</c:v>
                </c:pt>
                <c:pt idx="141">
                  <c:v>36325</c:v>
                </c:pt>
                <c:pt idx="142">
                  <c:v>36326</c:v>
                </c:pt>
                <c:pt idx="143">
                  <c:v>36327</c:v>
                </c:pt>
                <c:pt idx="144">
                  <c:v>36328</c:v>
                </c:pt>
                <c:pt idx="145">
                  <c:v>36329</c:v>
                </c:pt>
                <c:pt idx="146">
                  <c:v>36330</c:v>
                </c:pt>
                <c:pt idx="147">
                  <c:v>36331</c:v>
                </c:pt>
                <c:pt idx="148">
                  <c:v>36332</c:v>
                </c:pt>
                <c:pt idx="149">
                  <c:v>36333</c:v>
                </c:pt>
                <c:pt idx="150">
                  <c:v>36334</c:v>
                </c:pt>
                <c:pt idx="151">
                  <c:v>36335</c:v>
                </c:pt>
                <c:pt idx="152">
                  <c:v>36336</c:v>
                </c:pt>
                <c:pt idx="153">
                  <c:v>36337</c:v>
                </c:pt>
                <c:pt idx="154">
                  <c:v>36338</c:v>
                </c:pt>
                <c:pt idx="155">
                  <c:v>36339</c:v>
                </c:pt>
                <c:pt idx="156">
                  <c:v>36340</c:v>
                </c:pt>
                <c:pt idx="157">
                  <c:v>36341</c:v>
                </c:pt>
                <c:pt idx="158">
                  <c:v>36342</c:v>
                </c:pt>
                <c:pt idx="159">
                  <c:v>36343</c:v>
                </c:pt>
                <c:pt idx="160">
                  <c:v>36344</c:v>
                </c:pt>
                <c:pt idx="161">
                  <c:v>36345</c:v>
                </c:pt>
                <c:pt idx="162">
                  <c:v>36346</c:v>
                </c:pt>
                <c:pt idx="163">
                  <c:v>36347</c:v>
                </c:pt>
                <c:pt idx="164">
                  <c:v>36348</c:v>
                </c:pt>
                <c:pt idx="165">
                  <c:v>36349</c:v>
                </c:pt>
                <c:pt idx="166">
                  <c:v>36350</c:v>
                </c:pt>
                <c:pt idx="167">
                  <c:v>36351</c:v>
                </c:pt>
                <c:pt idx="168">
                  <c:v>36352</c:v>
                </c:pt>
                <c:pt idx="169">
                  <c:v>36353</c:v>
                </c:pt>
                <c:pt idx="170">
                  <c:v>36354</c:v>
                </c:pt>
                <c:pt idx="171">
                  <c:v>36355</c:v>
                </c:pt>
                <c:pt idx="172">
                  <c:v>36356</c:v>
                </c:pt>
                <c:pt idx="173">
                  <c:v>36357</c:v>
                </c:pt>
                <c:pt idx="174">
                  <c:v>36358</c:v>
                </c:pt>
                <c:pt idx="175">
                  <c:v>36359</c:v>
                </c:pt>
                <c:pt idx="176">
                  <c:v>36360</c:v>
                </c:pt>
                <c:pt idx="177">
                  <c:v>36361</c:v>
                </c:pt>
                <c:pt idx="178">
                  <c:v>36362</c:v>
                </c:pt>
                <c:pt idx="179">
                  <c:v>36363</c:v>
                </c:pt>
                <c:pt idx="180">
                  <c:v>36364</c:v>
                </c:pt>
                <c:pt idx="181">
                  <c:v>36365</c:v>
                </c:pt>
                <c:pt idx="182">
                  <c:v>36366</c:v>
                </c:pt>
                <c:pt idx="183">
                  <c:v>36367</c:v>
                </c:pt>
                <c:pt idx="184">
                  <c:v>36368</c:v>
                </c:pt>
                <c:pt idx="185">
                  <c:v>36369</c:v>
                </c:pt>
                <c:pt idx="186">
                  <c:v>36370</c:v>
                </c:pt>
                <c:pt idx="187">
                  <c:v>36371</c:v>
                </c:pt>
                <c:pt idx="188">
                  <c:v>36372</c:v>
                </c:pt>
                <c:pt idx="189">
                  <c:v>36373</c:v>
                </c:pt>
                <c:pt idx="190">
                  <c:v>36374</c:v>
                </c:pt>
                <c:pt idx="191">
                  <c:v>36375</c:v>
                </c:pt>
                <c:pt idx="192">
                  <c:v>36376</c:v>
                </c:pt>
                <c:pt idx="193">
                  <c:v>36377</c:v>
                </c:pt>
                <c:pt idx="194">
                  <c:v>36378</c:v>
                </c:pt>
                <c:pt idx="195">
                  <c:v>36379</c:v>
                </c:pt>
                <c:pt idx="196">
                  <c:v>36380</c:v>
                </c:pt>
                <c:pt idx="197">
                  <c:v>36381</c:v>
                </c:pt>
                <c:pt idx="198">
                  <c:v>36382</c:v>
                </c:pt>
                <c:pt idx="199">
                  <c:v>36383</c:v>
                </c:pt>
                <c:pt idx="200">
                  <c:v>36384</c:v>
                </c:pt>
                <c:pt idx="201">
                  <c:v>36385</c:v>
                </c:pt>
                <c:pt idx="202">
                  <c:v>36386</c:v>
                </c:pt>
                <c:pt idx="203">
                  <c:v>36387</c:v>
                </c:pt>
                <c:pt idx="204">
                  <c:v>36388</c:v>
                </c:pt>
                <c:pt idx="205">
                  <c:v>36389</c:v>
                </c:pt>
                <c:pt idx="206">
                  <c:v>36390</c:v>
                </c:pt>
                <c:pt idx="207">
                  <c:v>36391</c:v>
                </c:pt>
                <c:pt idx="208">
                  <c:v>36392</c:v>
                </c:pt>
                <c:pt idx="209">
                  <c:v>36393</c:v>
                </c:pt>
                <c:pt idx="210">
                  <c:v>36394</c:v>
                </c:pt>
                <c:pt idx="211">
                  <c:v>36395</c:v>
                </c:pt>
                <c:pt idx="212">
                  <c:v>36396</c:v>
                </c:pt>
                <c:pt idx="213">
                  <c:v>36397</c:v>
                </c:pt>
                <c:pt idx="214">
                  <c:v>36398</c:v>
                </c:pt>
                <c:pt idx="215">
                  <c:v>36399</c:v>
                </c:pt>
                <c:pt idx="216">
                  <c:v>36400</c:v>
                </c:pt>
                <c:pt idx="217">
                  <c:v>36401</c:v>
                </c:pt>
                <c:pt idx="218">
                  <c:v>36402</c:v>
                </c:pt>
                <c:pt idx="219">
                  <c:v>36403</c:v>
                </c:pt>
                <c:pt idx="220">
                  <c:v>36404</c:v>
                </c:pt>
                <c:pt idx="221">
                  <c:v>36405</c:v>
                </c:pt>
                <c:pt idx="222">
                  <c:v>36406</c:v>
                </c:pt>
                <c:pt idx="223">
                  <c:v>36407</c:v>
                </c:pt>
                <c:pt idx="224">
                  <c:v>36408</c:v>
                </c:pt>
                <c:pt idx="225">
                  <c:v>36409</c:v>
                </c:pt>
                <c:pt idx="226">
                  <c:v>36410</c:v>
                </c:pt>
                <c:pt idx="227">
                  <c:v>36411</c:v>
                </c:pt>
                <c:pt idx="228">
                  <c:v>36412</c:v>
                </c:pt>
                <c:pt idx="229">
                  <c:v>36413</c:v>
                </c:pt>
                <c:pt idx="230">
                  <c:v>36414</c:v>
                </c:pt>
                <c:pt idx="231">
                  <c:v>36415</c:v>
                </c:pt>
                <c:pt idx="232">
                  <c:v>36416</c:v>
                </c:pt>
                <c:pt idx="233">
                  <c:v>36417</c:v>
                </c:pt>
                <c:pt idx="234">
                  <c:v>36418</c:v>
                </c:pt>
                <c:pt idx="235">
                  <c:v>36419</c:v>
                </c:pt>
                <c:pt idx="236">
                  <c:v>36420</c:v>
                </c:pt>
                <c:pt idx="237">
                  <c:v>36421</c:v>
                </c:pt>
                <c:pt idx="238">
                  <c:v>36422</c:v>
                </c:pt>
                <c:pt idx="239">
                  <c:v>36423</c:v>
                </c:pt>
                <c:pt idx="240">
                  <c:v>36424</c:v>
                </c:pt>
                <c:pt idx="241">
                  <c:v>36425</c:v>
                </c:pt>
                <c:pt idx="242">
                  <c:v>36426</c:v>
                </c:pt>
                <c:pt idx="243">
                  <c:v>36427</c:v>
                </c:pt>
                <c:pt idx="244">
                  <c:v>36428</c:v>
                </c:pt>
                <c:pt idx="245">
                  <c:v>36429</c:v>
                </c:pt>
                <c:pt idx="246">
                  <c:v>36430</c:v>
                </c:pt>
                <c:pt idx="247">
                  <c:v>36431</c:v>
                </c:pt>
                <c:pt idx="248">
                  <c:v>36432</c:v>
                </c:pt>
                <c:pt idx="249">
                  <c:v>36433</c:v>
                </c:pt>
              </c:numCache>
            </c:numRef>
          </c:cat>
          <c:val>
            <c:numRef>
              <c:f>WORKSHEET!$J$506:$J$755</c:f>
              <c:numCache>
                <c:formatCode>0.00_);[RED]\(0.00\)</c:formatCode>
                <c:ptCount val="250"/>
                <c:pt idx="0">
                  <c:v>0.185</c:v>
                </c:pt>
                <c:pt idx="1">
                  <c:v>0.185</c:v>
                </c:pt>
                <c:pt idx="2">
                  <c:v>0.18</c:v>
                </c:pt>
                <c:pt idx="3">
                  <c:v>0.18</c:v>
                </c:pt>
                <c:pt idx="4">
                  <c:v>0.145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0.195</c:v>
                </c:pt>
                <c:pt idx="9">
                  <c:v>0.205</c:v>
                </c:pt>
                <c:pt idx="10">
                  <c:v>0.195</c:v>
                </c:pt>
                <c:pt idx="11">
                  <c:v>0.19</c:v>
                </c:pt>
                <c:pt idx="12">
                  <c:v>0.195</c:v>
                </c:pt>
                <c:pt idx="13">
                  <c:v>0.195</c:v>
                </c:pt>
                <c:pt idx="14">
                  <c:v>0.195</c:v>
                </c:pt>
                <c:pt idx="15">
                  <c:v>0.195</c:v>
                </c:pt>
                <c:pt idx="16">
                  <c:v>0.185</c:v>
                </c:pt>
                <c:pt idx="17">
                  <c:v>0.19</c:v>
                </c:pt>
                <c:pt idx="18">
                  <c:v>0.18</c:v>
                </c:pt>
                <c:pt idx="19">
                  <c:v>0.165</c:v>
                </c:pt>
                <c:pt idx="20">
                  <c:v>0.165</c:v>
                </c:pt>
                <c:pt idx="21">
                  <c:v>0.165</c:v>
                </c:pt>
                <c:pt idx="22">
                  <c:v>0.165</c:v>
                </c:pt>
                <c:pt idx="23">
                  <c:v>0.19</c:v>
                </c:pt>
                <c:pt idx="24">
                  <c:v>0.195</c:v>
                </c:pt>
                <c:pt idx="25">
                  <c:v>0.18</c:v>
                </c:pt>
                <c:pt idx="26">
                  <c:v>0.19</c:v>
                </c:pt>
                <c:pt idx="27">
                  <c:v>0.19</c:v>
                </c:pt>
                <c:pt idx="28">
                  <c:v>0.19</c:v>
                </c:pt>
                <c:pt idx="29">
                  <c:v>0.17</c:v>
                </c:pt>
                <c:pt idx="30">
                  <c:v>0.165</c:v>
                </c:pt>
                <c:pt idx="31">
                  <c:v>0.175</c:v>
                </c:pt>
                <c:pt idx="32">
                  <c:v>0.205</c:v>
                </c:pt>
                <c:pt idx="33">
                  <c:v>0.24</c:v>
                </c:pt>
                <c:pt idx="34">
                  <c:v>0.24</c:v>
                </c:pt>
                <c:pt idx="35">
                  <c:v>0.23</c:v>
                </c:pt>
                <c:pt idx="36">
                  <c:v>0.195</c:v>
                </c:pt>
                <c:pt idx="37">
                  <c:v>0.16</c:v>
                </c:pt>
                <c:pt idx="38">
                  <c:v>0.15</c:v>
                </c:pt>
                <c:pt idx="39">
                  <c:v>0.125</c:v>
                </c:pt>
                <c:pt idx="40">
                  <c:v>0.11</c:v>
                </c:pt>
                <c:pt idx="41">
                  <c:v>0.11</c:v>
                </c:pt>
                <c:pt idx="42">
                  <c:v>0.11</c:v>
                </c:pt>
                <c:pt idx="43">
                  <c:v>0.0450000000000002</c:v>
                </c:pt>
                <c:pt idx="44">
                  <c:v>0.075</c:v>
                </c:pt>
                <c:pt idx="45">
                  <c:v>0.0199999999999998</c:v>
                </c:pt>
                <c:pt idx="46">
                  <c:v>0.0550000000000002</c:v>
                </c:pt>
                <c:pt idx="47">
                  <c:v>0.0800000000000001</c:v>
                </c:pt>
                <c:pt idx="48">
                  <c:v>0.0800000000000001</c:v>
                </c:pt>
                <c:pt idx="49">
                  <c:v>0.0800000000000001</c:v>
                </c:pt>
                <c:pt idx="50">
                  <c:v>0.125</c:v>
                </c:pt>
                <c:pt idx="51">
                  <c:v>0.115</c:v>
                </c:pt>
                <c:pt idx="52">
                  <c:v>0.11</c:v>
                </c:pt>
                <c:pt idx="53">
                  <c:v>0.11</c:v>
                </c:pt>
                <c:pt idx="54">
                  <c:v>0.14</c:v>
                </c:pt>
                <c:pt idx="55">
                  <c:v>0.14</c:v>
                </c:pt>
                <c:pt idx="56">
                  <c:v>0.14</c:v>
                </c:pt>
                <c:pt idx="57">
                  <c:v>0.13</c:v>
                </c:pt>
                <c:pt idx="58">
                  <c:v>0.075</c:v>
                </c:pt>
                <c:pt idx="59">
                  <c:v>0.1</c:v>
                </c:pt>
                <c:pt idx="60">
                  <c:v>0.085</c:v>
                </c:pt>
                <c:pt idx="61">
                  <c:v>0.0900000000000001</c:v>
                </c:pt>
                <c:pt idx="62">
                  <c:v>0.0900000000000001</c:v>
                </c:pt>
                <c:pt idx="63">
                  <c:v>0.0900000000000001</c:v>
                </c:pt>
                <c:pt idx="64">
                  <c:v>0.12</c:v>
                </c:pt>
                <c:pt idx="65">
                  <c:v>0.0900000000000001</c:v>
                </c:pt>
                <c:pt idx="66">
                  <c:v>0.0999999999999999</c:v>
                </c:pt>
                <c:pt idx="67">
                  <c:v>0.14</c:v>
                </c:pt>
                <c:pt idx="68">
                  <c:v>0.14</c:v>
                </c:pt>
                <c:pt idx="69">
                  <c:v>0.14</c:v>
                </c:pt>
                <c:pt idx="70">
                  <c:v>0.14</c:v>
                </c:pt>
                <c:pt idx="71">
                  <c:v>0.13</c:v>
                </c:pt>
                <c:pt idx="72">
                  <c:v>0.155</c:v>
                </c:pt>
                <c:pt idx="73">
                  <c:v>0.15</c:v>
                </c:pt>
                <c:pt idx="74">
                  <c:v>0.125</c:v>
                </c:pt>
                <c:pt idx="75">
                  <c:v>0.155</c:v>
                </c:pt>
                <c:pt idx="76">
                  <c:v>0.155</c:v>
                </c:pt>
                <c:pt idx="77">
                  <c:v>0.155</c:v>
                </c:pt>
                <c:pt idx="78">
                  <c:v>0.15</c:v>
                </c:pt>
                <c:pt idx="79">
                  <c:v>0.0900000000000001</c:v>
                </c:pt>
                <c:pt idx="80">
                  <c:v>0.0949999999999998</c:v>
                </c:pt>
                <c:pt idx="81">
                  <c:v>0.065</c:v>
                </c:pt>
                <c:pt idx="82">
                  <c:v>0.0699999999999998</c:v>
                </c:pt>
                <c:pt idx="83">
                  <c:v>0.0699999999999998</c:v>
                </c:pt>
                <c:pt idx="84">
                  <c:v>0.0699999999999998</c:v>
                </c:pt>
                <c:pt idx="85">
                  <c:v>0.0999999999999999</c:v>
                </c:pt>
                <c:pt idx="86">
                  <c:v>0.105</c:v>
                </c:pt>
                <c:pt idx="87">
                  <c:v>0.12</c:v>
                </c:pt>
                <c:pt idx="88">
                  <c:v>0.12</c:v>
                </c:pt>
                <c:pt idx="89">
                  <c:v>0.12</c:v>
                </c:pt>
                <c:pt idx="90">
                  <c:v>0.12</c:v>
                </c:pt>
                <c:pt idx="91">
                  <c:v>0.12</c:v>
                </c:pt>
                <c:pt idx="92">
                  <c:v>0.145</c:v>
                </c:pt>
                <c:pt idx="93">
                  <c:v>0.125</c:v>
                </c:pt>
                <c:pt idx="94">
                  <c:v>0.12</c:v>
                </c:pt>
                <c:pt idx="95">
                  <c:v>0.065</c:v>
                </c:pt>
                <c:pt idx="96">
                  <c:v>0.11</c:v>
                </c:pt>
                <c:pt idx="97">
                  <c:v>0.11</c:v>
                </c:pt>
                <c:pt idx="98">
                  <c:v>0.11</c:v>
                </c:pt>
                <c:pt idx="99">
                  <c:v>0.13</c:v>
                </c:pt>
                <c:pt idx="100">
                  <c:v>0.0800000000000001</c:v>
                </c:pt>
                <c:pt idx="101">
                  <c:v>0.0550000000000002</c:v>
                </c:pt>
                <c:pt idx="102">
                  <c:v>0.0549999999999997</c:v>
                </c:pt>
                <c:pt idx="103">
                  <c:v>0.0950000000000002</c:v>
                </c:pt>
                <c:pt idx="104">
                  <c:v>0.0950000000000002</c:v>
                </c:pt>
                <c:pt idx="105">
                  <c:v>0.0950000000000002</c:v>
                </c:pt>
                <c:pt idx="106">
                  <c:v>0.1</c:v>
                </c:pt>
                <c:pt idx="107">
                  <c:v>0.0999999999999996</c:v>
                </c:pt>
                <c:pt idx="108">
                  <c:v>0.115</c:v>
                </c:pt>
                <c:pt idx="109">
                  <c:v>0.13</c:v>
                </c:pt>
                <c:pt idx="110">
                  <c:v>0.085</c:v>
                </c:pt>
                <c:pt idx="111">
                  <c:v>0.085</c:v>
                </c:pt>
                <c:pt idx="112">
                  <c:v>0.085</c:v>
                </c:pt>
                <c:pt idx="113">
                  <c:v>0.0800000000000001</c:v>
                </c:pt>
                <c:pt idx="114">
                  <c:v>0.0899999999999999</c:v>
                </c:pt>
                <c:pt idx="115">
                  <c:v>0.105</c:v>
                </c:pt>
                <c:pt idx="116">
                  <c:v>0.105</c:v>
                </c:pt>
                <c:pt idx="117">
                  <c:v>0.13</c:v>
                </c:pt>
                <c:pt idx="118">
                  <c:v>0.13</c:v>
                </c:pt>
                <c:pt idx="119">
                  <c:v>0.13</c:v>
                </c:pt>
                <c:pt idx="120">
                  <c:v>0.145</c:v>
                </c:pt>
                <c:pt idx="121">
                  <c:v>0.145</c:v>
                </c:pt>
                <c:pt idx="122">
                  <c:v>0.145</c:v>
                </c:pt>
                <c:pt idx="123">
                  <c:v>0.17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0.12</c:v>
                </c:pt>
                <c:pt idx="128">
                  <c:v>0.0749999999999997</c:v>
                </c:pt>
                <c:pt idx="129">
                  <c:v>0.0500000000000003</c:v>
                </c:pt>
                <c:pt idx="130">
                  <c:v>0.04</c:v>
                </c:pt>
                <c:pt idx="131">
                  <c:v>0.0750000000000002</c:v>
                </c:pt>
                <c:pt idx="132">
                  <c:v>0.0750000000000002</c:v>
                </c:pt>
                <c:pt idx="133">
                  <c:v>0.0750000000000002</c:v>
                </c:pt>
                <c:pt idx="134">
                  <c:v>0.0449999999999999</c:v>
                </c:pt>
                <c:pt idx="135">
                  <c:v>0.0699999999999998</c:v>
                </c:pt>
                <c:pt idx="136">
                  <c:v>0.1</c:v>
                </c:pt>
                <c:pt idx="137">
                  <c:v>0.11</c:v>
                </c:pt>
                <c:pt idx="138">
                  <c:v>0.115</c:v>
                </c:pt>
                <c:pt idx="139">
                  <c:v>0.115</c:v>
                </c:pt>
                <c:pt idx="140">
                  <c:v>0.115</c:v>
                </c:pt>
                <c:pt idx="141">
                  <c:v>0.165</c:v>
                </c:pt>
                <c:pt idx="142">
                  <c:v>0.185</c:v>
                </c:pt>
                <c:pt idx="143">
                  <c:v>0.175</c:v>
                </c:pt>
                <c:pt idx="144">
                  <c:v>0.185</c:v>
                </c:pt>
                <c:pt idx="145">
                  <c:v>0.2</c:v>
                </c:pt>
                <c:pt idx="146">
                  <c:v>0.2</c:v>
                </c:pt>
                <c:pt idx="147">
                  <c:v>0.2</c:v>
                </c:pt>
                <c:pt idx="148">
                  <c:v>0.185</c:v>
                </c:pt>
                <c:pt idx="149">
                  <c:v>0.205</c:v>
                </c:pt>
                <c:pt idx="150">
                  <c:v>0.195</c:v>
                </c:pt>
                <c:pt idx="151">
                  <c:v>0.19</c:v>
                </c:pt>
                <c:pt idx="152">
                  <c:v>0.18</c:v>
                </c:pt>
                <c:pt idx="153">
                  <c:v>0.18</c:v>
                </c:pt>
                <c:pt idx="154">
                  <c:v>0.18</c:v>
                </c:pt>
                <c:pt idx="155">
                  <c:v>0.19</c:v>
                </c:pt>
                <c:pt idx="156">
                  <c:v>0.26</c:v>
                </c:pt>
                <c:pt idx="157">
                  <c:v>0.215</c:v>
                </c:pt>
                <c:pt idx="158">
                  <c:v>0.205</c:v>
                </c:pt>
                <c:pt idx="159">
                  <c:v>0.105</c:v>
                </c:pt>
                <c:pt idx="160">
                  <c:v>0.105</c:v>
                </c:pt>
                <c:pt idx="161">
                  <c:v>0.105</c:v>
                </c:pt>
                <c:pt idx="162">
                  <c:v>0.105</c:v>
                </c:pt>
                <c:pt idx="163">
                  <c:v>0.225</c:v>
                </c:pt>
                <c:pt idx="164">
                  <c:v>0.28</c:v>
                </c:pt>
                <c:pt idx="165">
                  <c:v>0.26</c:v>
                </c:pt>
                <c:pt idx="166">
                  <c:v>0.155</c:v>
                </c:pt>
                <c:pt idx="167">
                  <c:v>0.155</c:v>
                </c:pt>
                <c:pt idx="168">
                  <c:v>0.155</c:v>
                </c:pt>
                <c:pt idx="169">
                  <c:v>0.29</c:v>
                </c:pt>
                <c:pt idx="170">
                  <c:v>0.29</c:v>
                </c:pt>
                <c:pt idx="171">
                  <c:v>0.27</c:v>
                </c:pt>
                <c:pt idx="172">
                  <c:v>0.295</c:v>
                </c:pt>
                <c:pt idx="173">
                  <c:v>0.0900000000000003</c:v>
                </c:pt>
                <c:pt idx="174">
                  <c:v>0.0900000000000003</c:v>
                </c:pt>
                <c:pt idx="175">
                  <c:v>0.0900000000000003</c:v>
                </c:pt>
                <c:pt idx="176">
                  <c:v>0.27</c:v>
                </c:pt>
                <c:pt idx="177">
                  <c:v>0.24</c:v>
                </c:pt>
                <c:pt idx="178">
                  <c:v>0.22</c:v>
                </c:pt>
                <c:pt idx="179">
                  <c:v>0.14</c:v>
                </c:pt>
                <c:pt idx="180">
                  <c:v>-0.0599999999999996</c:v>
                </c:pt>
                <c:pt idx="181">
                  <c:v>-0.0599999999999996</c:v>
                </c:pt>
                <c:pt idx="182">
                  <c:v>-0.0599999999999996</c:v>
                </c:pt>
                <c:pt idx="183">
                  <c:v>0.0700000000000003</c:v>
                </c:pt>
                <c:pt idx="184">
                  <c:v>0.105</c:v>
                </c:pt>
                <c:pt idx="185">
                  <c:v>0.0900000000000003</c:v>
                </c:pt>
                <c:pt idx="186">
                  <c:v>0.0750000000000002</c:v>
                </c:pt>
                <c:pt idx="187">
                  <c:v>0.0949999999999998</c:v>
                </c:pt>
                <c:pt idx="188">
                  <c:v>0.0949999999999998</c:v>
                </c:pt>
                <c:pt idx="189">
                  <c:v>0.0949999999999998</c:v>
                </c:pt>
                <c:pt idx="190">
                  <c:v>0.145</c:v>
                </c:pt>
                <c:pt idx="191">
                  <c:v>0.14</c:v>
                </c:pt>
                <c:pt idx="192">
                  <c:v>0.125</c:v>
                </c:pt>
                <c:pt idx="193">
                  <c:v>0.115</c:v>
                </c:pt>
                <c:pt idx="194">
                  <c:v>0.0499999999999998</c:v>
                </c:pt>
                <c:pt idx="195">
                  <c:v>0.0499999999999998</c:v>
                </c:pt>
                <c:pt idx="196">
                  <c:v>0.0499999999999998</c:v>
                </c:pt>
                <c:pt idx="197">
                  <c:v>0.0249999999999999</c:v>
                </c:pt>
                <c:pt idx="198">
                  <c:v>0.00999999999999979</c:v>
                </c:pt>
                <c:pt idx="199">
                  <c:v>0.00499999999999989</c:v>
                </c:pt>
                <c:pt idx="200">
                  <c:v>0.04</c:v>
                </c:pt>
                <c:pt idx="201">
                  <c:v>0.04</c:v>
                </c:pt>
                <c:pt idx="202">
                  <c:v>0.04</c:v>
                </c:pt>
                <c:pt idx="203">
                  <c:v>0.04</c:v>
                </c:pt>
                <c:pt idx="204">
                  <c:v>0.0699999999999998</c:v>
                </c:pt>
                <c:pt idx="205">
                  <c:v>0.0799999999999996</c:v>
                </c:pt>
                <c:pt idx="206">
                  <c:v>0.0700000000000003</c:v>
                </c:pt>
                <c:pt idx="207">
                  <c:v>0.0299999999999998</c:v>
                </c:pt>
                <c:pt idx="208">
                  <c:v>0.00499999999999989</c:v>
                </c:pt>
                <c:pt idx="209">
                  <c:v>0.00499999999999989</c:v>
                </c:pt>
                <c:pt idx="210">
                  <c:v>0.00499999999999989</c:v>
                </c:pt>
                <c:pt idx="211">
                  <c:v>0.065</c:v>
                </c:pt>
                <c:pt idx="212">
                  <c:v>0.0550000000000002</c:v>
                </c:pt>
                <c:pt idx="213">
                  <c:v>0.0750000000000002</c:v>
                </c:pt>
                <c:pt idx="214">
                  <c:v>0.0900000000000003</c:v>
                </c:pt>
                <c:pt idx="215">
                  <c:v>0.165</c:v>
                </c:pt>
                <c:pt idx="216">
                  <c:v>0.165</c:v>
                </c:pt>
                <c:pt idx="217">
                  <c:v>0.165</c:v>
                </c:pt>
                <c:pt idx="218">
                  <c:v>0.165</c:v>
                </c:pt>
                <c:pt idx="219">
                  <c:v>0.15</c:v>
                </c:pt>
                <c:pt idx="220">
                  <c:v>0.205</c:v>
                </c:pt>
                <c:pt idx="221">
                  <c:v>0.245</c:v>
                </c:pt>
                <c:pt idx="222">
                  <c:v>0.215</c:v>
                </c:pt>
                <c:pt idx="223">
                  <c:v>0.215</c:v>
                </c:pt>
                <c:pt idx="224">
                  <c:v>0.215</c:v>
                </c:pt>
                <c:pt idx="225">
                  <c:v>0.215</c:v>
                </c:pt>
                <c:pt idx="226">
                  <c:v>0.195</c:v>
                </c:pt>
                <c:pt idx="227">
                  <c:v>0.19</c:v>
                </c:pt>
                <c:pt idx="228">
                  <c:v>0.185</c:v>
                </c:pt>
                <c:pt idx="229">
                  <c:v>0.115</c:v>
                </c:pt>
                <c:pt idx="230">
                  <c:v>0.115</c:v>
                </c:pt>
                <c:pt idx="231">
                  <c:v>0.115</c:v>
                </c:pt>
                <c:pt idx="232">
                  <c:v>0.22</c:v>
                </c:pt>
                <c:pt idx="233">
                  <c:v>0.26</c:v>
                </c:pt>
                <c:pt idx="234">
                  <c:v>0.27</c:v>
                </c:pt>
                <c:pt idx="235">
                  <c:v>0.285</c:v>
                </c:pt>
                <c:pt idx="236">
                  <c:v>0.215</c:v>
                </c:pt>
                <c:pt idx="237">
                  <c:v>0.215</c:v>
                </c:pt>
                <c:pt idx="238">
                  <c:v>0.215</c:v>
                </c:pt>
                <c:pt idx="239">
                  <c:v>0.295</c:v>
                </c:pt>
                <c:pt idx="240">
                  <c:v>0.375</c:v>
                </c:pt>
                <c:pt idx="241">
                  <c:v>0.385</c:v>
                </c:pt>
                <c:pt idx="242">
                  <c:v>0.37</c:v>
                </c:pt>
                <c:pt idx="243">
                  <c:v>0.315</c:v>
                </c:pt>
                <c:pt idx="244">
                  <c:v>0.315</c:v>
                </c:pt>
                <c:pt idx="245">
                  <c:v>0.315</c:v>
                </c:pt>
                <c:pt idx="246">
                  <c:v>0.38</c:v>
                </c:pt>
                <c:pt idx="247">
                  <c:v>0.36</c:v>
                </c:pt>
                <c:pt idx="248">
                  <c:v>0.375</c:v>
                </c:pt>
                <c:pt idx="249">
                  <c:v>0.415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WORKSHEET!$K$4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WORKSHEET!$I$506:$I$755</c:f>
              <c:numCache>
                <c:formatCode>[$-409]mmm\-yy</c:formatCode>
                <c:ptCount val="250"/>
                <c:pt idx="0">
                  <c:v>36184</c:v>
                </c:pt>
                <c:pt idx="1">
                  <c:v>36185</c:v>
                </c:pt>
                <c:pt idx="2">
                  <c:v>36186</c:v>
                </c:pt>
                <c:pt idx="3">
                  <c:v>36187</c:v>
                </c:pt>
                <c:pt idx="4">
                  <c:v>36188</c:v>
                </c:pt>
                <c:pt idx="5">
                  <c:v>36189</c:v>
                </c:pt>
                <c:pt idx="6">
                  <c:v>36190</c:v>
                </c:pt>
                <c:pt idx="7">
                  <c:v>36191</c:v>
                </c:pt>
                <c:pt idx="8">
                  <c:v>36192</c:v>
                </c:pt>
                <c:pt idx="9">
                  <c:v>36193</c:v>
                </c:pt>
                <c:pt idx="10">
                  <c:v>36194</c:v>
                </c:pt>
                <c:pt idx="11">
                  <c:v>36195</c:v>
                </c:pt>
                <c:pt idx="12">
                  <c:v>36196</c:v>
                </c:pt>
                <c:pt idx="13">
                  <c:v>36197</c:v>
                </c:pt>
                <c:pt idx="14">
                  <c:v>36198</c:v>
                </c:pt>
                <c:pt idx="15">
                  <c:v>36199</c:v>
                </c:pt>
                <c:pt idx="16">
                  <c:v>36200</c:v>
                </c:pt>
                <c:pt idx="17">
                  <c:v>36201</c:v>
                </c:pt>
                <c:pt idx="18">
                  <c:v>36202</c:v>
                </c:pt>
                <c:pt idx="19">
                  <c:v>36203</c:v>
                </c:pt>
                <c:pt idx="20">
                  <c:v>36204</c:v>
                </c:pt>
                <c:pt idx="21">
                  <c:v>36205</c:v>
                </c:pt>
                <c:pt idx="22">
                  <c:v>36206</c:v>
                </c:pt>
                <c:pt idx="23">
                  <c:v>36207</c:v>
                </c:pt>
                <c:pt idx="24">
                  <c:v>36208</c:v>
                </c:pt>
                <c:pt idx="25">
                  <c:v>36209</c:v>
                </c:pt>
                <c:pt idx="26">
                  <c:v>36210</c:v>
                </c:pt>
                <c:pt idx="27">
                  <c:v>36211</c:v>
                </c:pt>
                <c:pt idx="28">
                  <c:v>36212</c:v>
                </c:pt>
                <c:pt idx="29">
                  <c:v>36213</c:v>
                </c:pt>
                <c:pt idx="30">
                  <c:v>36214</c:v>
                </c:pt>
                <c:pt idx="31">
                  <c:v>36215</c:v>
                </c:pt>
                <c:pt idx="32">
                  <c:v>36216</c:v>
                </c:pt>
                <c:pt idx="33">
                  <c:v>36217</c:v>
                </c:pt>
                <c:pt idx="34">
                  <c:v>36218</c:v>
                </c:pt>
                <c:pt idx="35">
                  <c:v>36219</c:v>
                </c:pt>
                <c:pt idx="36">
                  <c:v>36220</c:v>
                </c:pt>
                <c:pt idx="37">
                  <c:v>36221</c:v>
                </c:pt>
                <c:pt idx="38">
                  <c:v>36222</c:v>
                </c:pt>
                <c:pt idx="39">
                  <c:v>36223</c:v>
                </c:pt>
                <c:pt idx="40">
                  <c:v>36224</c:v>
                </c:pt>
                <c:pt idx="41">
                  <c:v>36225</c:v>
                </c:pt>
                <c:pt idx="42">
                  <c:v>36226</c:v>
                </c:pt>
                <c:pt idx="43">
                  <c:v>36227</c:v>
                </c:pt>
                <c:pt idx="44">
                  <c:v>36228</c:v>
                </c:pt>
                <c:pt idx="45">
                  <c:v>36229</c:v>
                </c:pt>
                <c:pt idx="46">
                  <c:v>36230</c:v>
                </c:pt>
                <c:pt idx="47">
                  <c:v>36231</c:v>
                </c:pt>
                <c:pt idx="48">
                  <c:v>36232</c:v>
                </c:pt>
                <c:pt idx="49">
                  <c:v>36233</c:v>
                </c:pt>
                <c:pt idx="50">
                  <c:v>36234</c:v>
                </c:pt>
                <c:pt idx="51">
                  <c:v>36235</c:v>
                </c:pt>
                <c:pt idx="52">
                  <c:v>36236</c:v>
                </c:pt>
                <c:pt idx="53">
                  <c:v>36237</c:v>
                </c:pt>
                <c:pt idx="54">
                  <c:v>36238</c:v>
                </c:pt>
                <c:pt idx="55">
                  <c:v>36239</c:v>
                </c:pt>
                <c:pt idx="56">
                  <c:v>36240</c:v>
                </c:pt>
                <c:pt idx="57">
                  <c:v>36241</c:v>
                </c:pt>
                <c:pt idx="58">
                  <c:v>36242</c:v>
                </c:pt>
                <c:pt idx="59">
                  <c:v>36243</c:v>
                </c:pt>
                <c:pt idx="60">
                  <c:v>36244</c:v>
                </c:pt>
                <c:pt idx="61">
                  <c:v>36245</c:v>
                </c:pt>
                <c:pt idx="62">
                  <c:v>36246</c:v>
                </c:pt>
                <c:pt idx="63">
                  <c:v>36247</c:v>
                </c:pt>
                <c:pt idx="64">
                  <c:v>36248</c:v>
                </c:pt>
                <c:pt idx="65">
                  <c:v>36249</c:v>
                </c:pt>
                <c:pt idx="66">
                  <c:v>36250</c:v>
                </c:pt>
                <c:pt idx="67">
                  <c:v>36251</c:v>
                </c:pt>
                <c:pt idx="68">
                  <c:v>36252</c:v>
                </c:pt>
                <c:pt idx="69">
                  <c:v>36253</c:v>
                </c:pt>
                <c:pt idx="70">
                  <c:v>36254</c:v>
                </c:pt>
                <c:pt idx="71">
                  <c:v>36255</c:v>
                </c:pt>
                <c:pt idx="72">
                  <c:v>36256</c:v>
                </c:pt>
                <c:pt idx="73">
                  <c:v>36257</c:v>
                </c:pt>
                <c:pt idx="74">
                  <c:v>36258</c:v>
                </c:pt>
                <c:pt idx="75">
                  <c:v>36259</c:v>
                </c:pt>
                <c:pt idx="76">
                  <c:v>36260</c:v>
                </c:pt>
                <c:pt idx="77">
                  <c:v>36261</c:v>
                </c:pt>
                <c:pt idx="78">
                  <c:v>36262</c:v>
                </c:pt>
                <c:pt idx="79">
                  <c:v>36263</c:v>
                </c:pt>
                <c:pt idx="80">
                  <c:v>36264</c:v>
                </c:pt>
                <c:pt idx="81">
                  <c:v>36265</c:v>
                </c:pt>
                <c:pt idx="82">
                  <c:v>36266</c:v>
                </c:pt>
                <c:pt idx="83">
                  <c:v>36267</c:v>
                </c:pt>
                <c:pt idx="84">
                  <c:v>36268</c:v>
                </c:pt>
                <c:pt idx="85">
                  <c:v>36269</c:v>
                </c:pt>
                <c:pt idx="86">
                  <c:v>36270</c:v>
                </c:pt>
                <c:pt idx="87">
                  <c:v>36271</c:v>
                </c:pt>
                <c:pt idx="88">
                  <c:v>36272</c:v>
                </c:pt>
                <c:pt idx="89">
                  <c:v>36273</c:v>
                </c:pt>
                <c:pt idx="90">
                  <c:v>36274</c:v>
                </c:pt>
                <c:pt idx="91">
                  <c:v>36275</c:v>
                </c:pt>
                <c:pt idx="92">
                  <c:v>36276</c:v>
                </c:pt>
                <c:pt idx="93">
                  <c:v>36277</c:v>
                </c:pt>
                <c:pt idx="94">
                  <c:v>36278</c:v>
                </c:pt>
                <c:pt idx="95">
                  <c:v>36279</c:v>
                </c:pt>
                <c:pt idx="96">
                  <c:v>36280</c:v>
                </c:pt>
                <c:pt idx="97">
                  <c:v>36281</c:v>
                </c:pt>
                <c:pt idx="98">
                  <c:v>36282</c:v>
                </c:pt>
                <c:pt idx="99">
                  <c:v>36283</c:v>
                </c:pt>
                <c:pt idx="100">
                  <c:v>36284</c:v>
                </c:pt>
                <c:pt idx="101">
                  <c:v>36285</c:v>
                </c:pt>
                <c:pt idx="102">
                  <c:v>36286</c:v>
                </c:pt>
                <c:pt idx="103">
                  <c:v>36287</c:v>
                </c:pt>
                <c:pt idx="104">
                  <c:v>36288</c:v>
                </c:pt>
                <c:pt idx="105">
                  <c:v>36289</c:v>
                </c:pt>
                <c:pt idx="106">
                  <c:v>36290</c:v>
                </c:pt>
                <c:pt idx="107">
                  <c:v>36291</c:v>
                </c:pt>
                <c:pt idx="108">
                  <c:v>36292</c:v>
                </c:pt>
                <c:pt idx="109">
                  <c:v>36293</c:v>
                </c:pt>
                <c:pt idx="110">
                  <c:v>36294</c:v>
                </c:pt>
                <c:pt idx="111">
                  <c:v>36295</c:v>
                </c:pt>
                <c:pt idx="112">
                  <c:v>36296</c:v>
                </c:pt>
                <c:pt idx="113">
                  <c:v>36297</c:v>
                </c:pt>
                <c:pt idx="114">
                  <c:v>36298</c:v>
                </c:pt>
                <c:pt idx="115">
                  <c:v>36299</c:v>
                </c:pt>
                <c:pt idx="116">
                  <c:v>36300</c:v>
                </c:pt>
                <c:pt idx="117">
                  <c:v>36301</c:v>
                </c:pt>
                <c:pt idx="118">
                  <c:v>36302</c:v>
                </c:pt>
                <c:pt idx="119">
                  <c:v>36303</c:v>
                </c:pt>
                <c:pt idx="120">
                  <c:v>36304</c:v>
                </c:pt>
                <c:pt idx="121">
                  <c:v>36305</c:v>
                </c:pt>
                <c:pt idx="122">
                  <c:v>36306</c:v>
                </c:pt>
                <c:pt idx="123">
                  <c:v>36307</c:v>
                </c:pt>
                <c:pt idx="124">
                  <c:v>36308</c:v>
                </c:pt>
                <c:pt idx="125">
                  <c:v>36309</c:v>
                </c:pt>
                <c:pt idx="126">
                  <c:v>36310</c:v>
                </c:pt>
                <c:pt idx="127">
                  <c:v>36311</c:v>
                </c:pt>
                <c:pt idx="128">
                  <c:v>36312</c:v>
                </c:pt>
                <c:pt idx="129">
                  <c:v>36313</c:v>
                </c:pt>
                <c:pt idx="130">
                  <c:v>36314</c:v>
                </c:pt>
                <c:pt idx="131">
                  <c:v>36315</c:v>
                </c:pt>
                <c:pt idx="132">
                  <c:v>36316</c:v>
                </c:pt>
                <c:pt idx="133">
                  <c:v>36317</c:v>
                </c:pt>
                <c:pt idx="134">
                  <c:v>36318</c:v>
                </c:pt>
                <c:pt idx="135">
                  <c:v>36319</c:v>
                </c:pt>
                <c:pt idx="136">
                  <c:v>36320</c:v>
                </c:pt>
                <c:pt idx="137">
                  <c:v>36321</c:v>
                </c:pt>
                <c:pt idx="138">
                  <c:v>36322</c:v>
                </c:pt>
                <c:pt idx="139">
                  <c:v>36323</c:v>
                </c:pt>
                <c:pt idx="140">
                  <c:v>36324</c:v>
                </c:pt>
                <c:pt idx="141">
                  <c:v>36325</c:v>
                </c:pt>
                <c:pt idx="142">
                  <c:v>36326</c:v>
                </c:pt>
                <c:pt idx="143">
                  <c:v>36327</c:v>
                </c:pt>
                <c:pt idx="144">
                  <c:v>36328</c:v>
                </c:pt>
                <c:pt idx="145">
                  <c:v>36329</c:v>
                </c:pt>
                <c:pt idx="146">
                  <c:v>36330</c:v>
                </c:pt>
                <c:pt idx="147">
                  <c:v>36331</c:v>
                </c:pt>
                <c:pt idx="148">
                  <c:v>36332</c:v>
                </c:pt>
                <c:pt idx="149">
                  <c:v>36333</c:v>
                </c:pt>
                <c:pt idx="150">
                  <c:v>36334</c:v>
                </c:pt>
                <c:pt idx="151">
                  <c:v>36335</c:v>
                </c:pt>
                <c:pt idx="152">
                  <c:v>36336</c:v>
                </c:pt>
                <c:pt idx="153">
                  <c:v>36337</c:v>
                </c:pt>
                <c:pt idx="154">
                  <c:v>36338</c:v>
                </c:pt>
                <c:pt idx="155">
                  <c:v>36339</c:v>
                </c:pt>
                <c:pt idx="156">
                  <c:v>36340</c:v>
                </c:pt>
                <c:pt idx="157">
                  <c:v>36341</c:v>
                </c:pt>
                <c:pt idx="158">
                  <c:v>36342</c:v>
                </c:pt>
                <c:pt idx="159">
                  <c:v>36343</c:v>
                </c:pt>
                <c:pt idx="160">
                  <c:v>36344</c:v>
                </c:pt>
                <c:pt idx="161">
                  <c:v>36345</c:v>
                </c:pt>
                <c:pt idx="162">
                  <c:v>36346</c:v>
                </c:pt>
                <c:pt idx="163">
                  <c:v>36347</c:v>
                </c:pt>
                <c:pt idx="164">
                  <c:v>36348</c:v>
                </c:pt>
                <c:pt idx="165">
                  <c:v>36349</c:v>
                </c:pt>
                <c:pt idx="166">
                  <c:v>36350</c:v>
                </c:pt>
                <c:pt idx="167">
                  <c:v>36351</c:v>
                </c:pt>
                <c:pt idx="168">
                  <c:v>36352</c:v>
                </c:pt>
                <c:pt idx="169">
                  <c:v>36353</c:v>
                </c:pt>
                <c:pt idx="170">
                  <c:v>36354</c:v>
                </c:pt>
                <c:pt idx="171">
                  <c:v>36355</c:v>
                </c:pt>
                <c:pt idx="172">
                  <c:v>36356</c:v>
                </c:pt>
                <c:pt idx="173">
                  <c:v>36357</c:v>
                </c:pt>
                <c:pt idx="174">
                  <c:v>36358</c:v>
                </c:pt>
                <c:pt idx="175">
                  <c:v>36359</c:v>
                </c:pt>
                <c:pt idx="176">
                  <c:v>36360</c:v>
                </c:pt>
                <c:pt idx="177">
                  <c:v>36361</c:v>
                </c:pt>
                <c:pt idx="178">
                  <c:v>36362</c:v>
                </c:pt>
                <c:pt idx="179">
                  <c:v>36363</c:v>
                </c:pt>
                <c:pt idx="180">
                  <c:v>36364</c:v>
                </c:pt>
                <c:pt idx="181">
                  <c:v>36365</c:v>
                </c:pt>
                <c:pt idx="182">
                  <c:v>36366</c:v>
                </c:pt>
                <c:pt idx="183">
                  <c:v>36367</c:v>
                </c:pt>
                <c:pt idx="184">
                  <c:v>36368</c:v>
                </c:pt>
                <c:pt idx="185">
                  <c:v>36369</c:v>
                </c:pt>
                <c:pt idx="186">
                  <c:v>36370</c:v>
                </c:pt>
                <c:pt idx="187">
                  <c:v>36371</c:v>
                </c:pt>
                <c:pt idx="188">
                  <c:v>36372</c:v>
                </c:pt>
                <c:pt idx="189">
                  <c:v>36373</c:v>
                </c:pt>
                <c:pt idx="190">
                  <c:v>36374</c:v>
                </c:pt>
                <c:pt idx="191">
                  <c:v>36375</c:v>
                </c:pt>
                <c:pt idx="192">
                  <c:v>36376</c:v>
                </c:pt>
                <c:pt idx="193">
                  <c:v>36377</c:v>
                </c:pt>
                <c:pt idx="194">
                  <c:v>36378</c:v>
                </c:pt>
                <c:pt idx="195">
                  <c:v>36379</c:v>
                </c:pt>
                <c:pt idx="196">
                  <c:v>36380</c:v>
                </c:pt>
                <c:pt idx="197">
                  <c:v>36381</c:v>
                </c:pt>
                <c:pt idx="198">
                  <c:v>36382</c:v>
                </c:pt>
                <c:pt idx="199">
                  <c:v>36383</c:v>
                </c:pt>
                <c:pt idx="200">
                  <c:v>36384</c:v>
                </c:pt>
                <c:pt idx="201">
                  <c:v>36385</c:v>
                </c:pt>
                <c:pt idx="202">
                  <c:v>36386</c:v>
                </c:pt>
                <c:pt idx="203">
                  <c:v>36387</c:v>
                </c:pt>
                <c:pt idx="204">
                  <c:v>36388</c:v>
                </c:pt>
                <c:pt idx="205">
                  <c:v>36389</c:v>
                </c:pt>
                <c:pt idx="206">
                  <c:v>36390</c:v>
                </c:pt>
                <c:pt idx="207">
                  <c:v>36391</c:v>
                </c:pt>
                <c:pt idx="208">
                  <c:v>36392</c:v>
                </c:pt>
                <c:pt idx="209">
                  <c:v>36393</c:v>
                </c:pt>
                <c:pt idx="210">
                  <c:v>36394</c:v>
                </c:pt>
                <c:pt idx="211">
                  <c:v>36395</c:v>
                </c:pt>
                <c:pt idx="212">
                  <c:v>36396</c:v>
                </c:pt>
                <c:pt idx="213">
                  <c:v>36397</c:v>
                </c:pt>
                <c:pt idx="214">
                  <c:v>36398</c:v>
                </c:pt>
                <c:pt idx="215">
                  <c:v>36399</c:v>
                </c:pt>
                <c:pt idx="216">
                  <c:v>36400</c:v>
                </c:pt>
                <c:pt idx="217">
                  <c:v>36401</c:v>
                </c:pt>
                <c:pt idx="218">
                  <c:v>36402</c:v>
                </c:pt>
                <c:pt idx="219">
                  <c:v>36403</c:v>
                </c:pt>
                <c:pt idx="220">
                  <c:v>36404</c:v>
                </c:pt>
                <c:pt idx="221">
                  <c:v>36405</c:v>
                </c:pt>
                <c:pt idx="222">
                  <c:v>36406</c:v>
                </c:pt>
                <c:pt idx="223">
                  <c:v>36407</c:v>
                </c:pt>
                <c:pt idx="224">
                  <c:v>36408</c:v>
                </c:pt>
                <c:pt idx="225">
                  <c:v>36409</c:v>
                </c:pt>
                <c:pt idx="226">
                  <c:v>36410</c:v>
                </c:pt>
                <c:pt idx="227">
                  <c:v>36411</c:v>
                </c:pt>
                <c:pt idx="228">
                  <c:v>36412</c:v>
                </c:pt>
                <c:pt idx="229">
                  <c:v>36413</c:v>
                </c:pt>
                <c:pt idx="230">
                  <c:v>36414</c:v>
                </c:pt>
                <c:pt idx="231">
                  <c:v>36415</c:v>
                </c:pt>
                <c:pt idx="232">
                  <c:v>36416</c:v>
                </c:pt>
                <c:pt idx="233">
                  <c:v>36417</c:v>
                </c:pt>
                <c:pt idx="234">
                  <c:v>36418</c:v>
                </c:pt>
                <c:pt idx="235">
                  <c:v>36419</c:v>
                </c:pt>
                <c:pt idx="236">
                  <c:v>36420</c:v>
                </c:pt>
                <c:pt idx="237">
                  <c:v>36421</c:v>
                </c:pt>
                <c:pt idx="238">
                  <c:v>36422</c:v>
                </c:pt>
                <c:pt idx="239">
                  <c:v>36423</c:v>
                </c:pt>
                <c:pt idx="240">
                  <c:v>36424</c:v>
                </c:pt>
                <c:pt idx="241">
                  <c:v>36425</c:v>
                </c:pt>
                <c:pt idx="242">
                  <c:v>36426</c:v>
                </c:pt>
                <c:pt idx="243">
                  <c:v>36427</c:v>
                </c:pt>
                <c:pt idx="244">
                  <c:v>36428</c:v>
                </c:pt>
                <c:pt idx="245">
                  <c:v>36429</c:v>
                </c:pt>
                <c:pt idx="246">
                  <c:v>36430</c:v>
                </c:pt>
                <c:pt idx="247">
                  <c:v>36431</c:v>
                </c:pt>
                <c:pt idx="248">
                  <c:v>36432</c:v>
                </c:pt>
                <c:pt idx="249">
                  <c:v>36433</c:v>
                </c:pt>
              </c:numCache>
            </c:numRef>
          </c:cat>
          <c:val>
            <c:numRef>
              <c:f>WORKSHEET!$K$506:$K$755</c:f>
              <c:numCache>
                <c:formatCode>0.00_);[RED]\(0.00\)</c:formatCode>
                <c:ptCount val="2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2191840"/>
        <c:axId val="6054712"/>
      </c:lineChart>
      <c:dateAx>
        <c:axId val="2191840"/>
        <c:scaling>
          <c:orientation val="minMax"/>
        </c:scaling>
        <c:delete val="0"/>
        <c:axPos val="b"/>
        <c:numFmt formatCode="[$-409]mmm\-yy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1" sz="11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054712"/>
        <c:crossesAt val="0"/>
        <c:auto val="1"/>
        <c:lblOffset val="100"/>
        <c:noMultiLvlLbl val="0"/>
      </c:dateAx>
      <c:valAx>
        <c:axId val="605471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_);[RED]\(0.00\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1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191840"/>
        <c:crossesAt val="1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50" strike="noStrike" u="none">
                <a:solidFill>
                  <a:srgbClr val="000000"/>
                </a:solidFill>
                <a:uFillTx/>
                <a:latin typeface="Arial"/>
              </a:rPr>
              <a:t>CASH SOCAL   DAY MA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WORKSHEET!$C$5</c:f>
              <c:strCache>
                <c:ptCount val="1"/>
                <c:pt idx="0">
                  <c:v>EP PERM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WORKSHEET!$B$506:$B$755</c:f>
              <c:strCache>
                <c:ptCount val="250"/>
                <c:pt idx="0">
                  <c:v>24-Jan-99</c:v>
                </c:pt>
                <c:pt idx="1">
                  <c:v>25-Jan-99</c:v>
                </c:pt>
                <c:pt idx="2">
                  <c:v>26-Jan-99</c:v>
                </c:pt>
                <c:pt idx="3">
                  <c:v>27-Jan-99</c:v>
                </c:pt>
                <c:pt idx="4">
                  <c:v>28-Jan-99</c:v>
                </c:pt>
                <c:pt idx="5">
                  <c:v>29-Jan-99</c:v>
                </c:pt>
                <c:pt idx="6">
                  <c:v>30-Jan-99</c:v>
                </c:pt>
                <c:pt idx="7">
                  <c:v>31-Jan-99</c:v>
                </c:pt>
                <c:pt idx="8">
                  <c:v>1-Feb-99</c:v>
                </c:pt>
                <c:pt idx="9">
                  <c:v>2-Feb-99</c:v>
                </c:pt>
                <c:pt idx="10">
                  <c:v>3-Feb-99</c:v>
                </c:pt>
                <c:pt idx="11">
                  <c:v>4-Feb-99</c:v>
                </c:pt>
                <c:pt idx="12">
                  <c:v>5-Feb-99</c:v>
                </c:pt>
                <c:pt idx="13">
                  <c:v>6-Feb-99</c:v>
                </c:pt>
                <c:pt idx="14">
                  <c:v>7-Feb-99</c:v>
                </c:pt>
                <c:pt idx="15">
                  <c:v>8-Feb-99</c:v>
                </c:pt>
                <c:pt idx="16">
                  <c:v>9-Feb-99</c:v>
                </c:pt>
                <c:pt idx="17">
                  <c:v>10-Feb-99</c:v>
                </c:pt>
                <c:pt idx="18">
                  <c:v>11-Feb-99</c:v>
                </c:pt>
                <c:pt idx="19">
                  <c:v>12-Feb-99</c:v>
                </c:pt>
                <c:pt idx="20">
                  <c:v>13-Feb-99</c:v>
                </c:pt>
                <c:pt idx="21">
                  <c:v>14-Feb-99</c:v>
                </c:pt>
                <c:pt idx="22">
                  <c:v>15-Feb-99</c:v>
                </c:pt>
                <c:pt idx="23">
                  <c:v>16-Feb-99</c:v>
                </c:pt>
                <c:pt idx="24">
                  <c:v>17-Feb-99</c:v>
                </c:pt>
                <c:pt idx="25">
                  <c:v>18-Feb-99</c:v>
                </c:pt>
                <c:pt idx="26">
                  <c:v>19-Feb-99</c:v>
                </c:pt>
                <c:pt idx="27">
                  <c:v>20-Feb-99</c:v>
                </c:pt>
                <c:pt idx="28">
                  <c:v>21-Feb-99</c:v>
                </c:pt>
                <c:pt idx="29">
                  <c:v>22-Feb-99</c:v>
                </c:pt>
                <c:pt idx="30">
                  <c:v>23-Feb-99</c:v>
                </c:pt>
                <c:pt idx="31">
                  <c:v>24-Feb-99</c:v>
                </c:pt>
                <c:pt idx="32">
                  <c:v>25-Feb-99</c:v>
                </c:pt>
                <c:pt idx="33">
                  <c:v>26-Feb-99</c:v>
                </c:pt>
                <c:pt idx="34">
                  <c:v>27-Feb-99</c:v>
                </c:pt>
                <c:pt idx="35">
                  <c:v>28-Feb-99</c:v>
                </c:pt>
                <c:pt idx="36">
                  <c:v>1-Mar-99</c:v>
                </c:pt>
                <c:pt idx="37">
                  <c:v>2-Mar-99</c:v>
                </c:pt>
                <c:pt idx="38">
                  <c:v>3-Mar-99</c:v>
                </c:pt>
                <c:pt idx="39">
                  <c:v>4-Mar-99</c:v>
                </c:pt>
                <c:pt idx="40">
                  <c:v>5-Mar-99</c:v>
                </c:pt>
                <c:pt idx="41">
                  <c:v>6-Mar-99</c:v>
                </c:pt>
                <c:pt idx="42">
                  <c:v>7-Mar-99</c:v>
                </c:pt>
                <c:pt idx="43">
                  <c:v>8-Mar-99</c:v>
                </c:pt>
                <c:pt idx="44">
                  <c:v>9-Mar-99</c:v>
                </c:pt>
                <c:pt idx="45">
                  <c:v>10-Mar-99</c:v>
                </c:pt>
                <c:pt idx="46">
                  <c:v>11-Mar-99</c:v>
                </c:pt>
                <c:pt idx="47">
                  <c:v>12-Mar-99</c:v>
                </c:pt>
                <c:pt idx="48">
                  <c:v>13-Mar-99</c:v>
                </c:pt>
                <c:pt idx="49">
                  <c:v>14-Mar-99</c:v>
                </c:pt>
                <c:pt idx="50">
                  <c:v>15-Mar-99</c:v>
                </c:pt>
                <c:pt idx="51">
                  <c:v>16-Mar-99</c:v>
                </c:pt>
                <c:pt idx="52">
                  <c:v>17-Mar-99</c:v>
                </c:pt>
                <c:pt idx="53">
                  <c:v>18-Mar-99</c:v>
                </c:pt>
                <c:pt idx="54">
                  <c:v>19-Mar-99</c:v>
                </c:pt>
                <c:pt idx="55">
                  <c:v>20-Mar-99</c:v>
                </c:pt>
                <c:pt idx="56">
                  <c:v>21-Mar-99</c:v>
                </c:pt>
                <c:pt idx="57">
                  <c:v>22-Mar-99</c:v>
                </c:pt>
                <c:pt idx="58">
                  <c:v>23-Mar-99</c:v>
                </c:pt>
                <c:pt idx="59">
                  <c:v>24-Mar-99</c:v>
                </c:pt>
                <c:pt idx="60">
                  <c:v>25-Mar-99</c:v>
                </c:pt>
                <c:pt idx="61">
                  <c:v>26-Mar-99</c:v>
                </c:pt>
                <c:pt idx="62">
                  <c:v>27-Mar-99</c:v>
                </c:pt>
                <c:pt idx="63">
                  <c:v>28-Mar-99</c:v>
                </c:pt>
                <c:pt idx="64">
                  <c:v>29-Mar-99</c:v>
                </c:pt>
                <c:pt idx="65">
                  <c:v>30-Mar-99</c:v>
                </c:pt>
                <c:pt idx="66">
                  <c:v>31-Mar-99</c:v>
                </c:pt>
                <c:pt idx="67">
                  <c:v>1-Apr-99</c:v>
                </c:pt>
                <c:pt idx="68">
                  <c:v>2-Apr-99</c:v>
                </c:pt>
                <c:pt idx="69">
                  <c:v>3-Apr-99</c:v>
                </c:pt>
                <c:pt idx="70">
                  <c:v>4-Apr-99</c:v>
                </c:pt>
                <c:pt idx="71">
                  <c:v>5-Apr-99</c:v>
                </c:pt>
                <c:pt idx="72">
                  <c:v>6-Apr-99</c:v>
                </c:pt>
                <c:pt idx="73">
                  <c:v>7-Apr-99</c:v>
                </c:pt>
                <c:pt idx="74">
                  <c:v>8-Apr-99</c:v>
                </c:pt>
                <c:pt idx="75">
                  <c:v>9-Apr-99</c:v>
                </c:pt>
                <c:pt idx="76">
                  <c:v>10-Apr-99</c:v>
                </c:pt>
                <c:pt idx="77">
                  <c:v>11-Apr-99</c:v>
                </c:pt>
                <c:pt idx="78">
                  <c:v>12-Apr-99</c:v>
                </c:pt>
                <c:pt idx="79">
                  <c:v>13-Apr-99</c:v>
                </c:pt>
                <c:pt idx="80">
                  <c:v>14-Apr-99</c:v>
                </c:pt>
                <c:pt idx="81">
                  <c:v>15-Apr-99</c:v>
                </c:pt>
                <c:pt idx="82">
                  <c:v>16-Apr-99</c:v>
                </c:pt>
                <c:pt idx="83">
                  <c:v>17-Apr-99</c:v>
                </c:pt>
                <c:pt idx="84">
                  <c:v>18-Apr-99</c:v>
                </c:pt>
                <c:pt idx="85">
                  <c:v>19-Apr-99</c:v>
                </c:pt>
                <c:pt idx="86">
                  <c:v>20-Apr-99</c:v>
                </c:pt>
                <c:pt idx="87">
                  <c:v>21-Apr-99</c:v>
                </c:pt>
                <c:pt idx="88">
                  <c:v>22-Apr-99</c:v>
                </c:pt>
                <c:pt idx="89">
                  <c:v>23-Apr-99</c:v>
                </c:pt>
                <c:pt idx="90">
                  <c:v>24-Apr-99</c:v>
                </c:pt>
                <c:pt idx="91">
                  <c:v>25-Apr-99</c:v>
                </c:pt>
                <c:pt idx="92">
                  <c:v>26-Apr-99</c:v>
                </c:pt>
                <c:pt idx="93">
                  <c:v>27-Apr-99</c:v>
                </c:pt>
                <c:pt idx="94">
                  <c:v>28-Apr-99</c:v>
                </c:pt>
                <c:pt idx="95">
                  <c:v>29-Apr-99</c:v>
                </c:pt>
                <c:pt idx="96">
                  <c:v>30-Apr-99</c:v>
                </c:pt>
                <c:pt idx="97">
                  <c:v>1-May-99</c:v>
                </c:pt>
                <c:pt idx="98">
                  <c:v>2-May-99</c:v>
                </c:pt>
                <c:pt idx="99">
                  <c:v>3-May-99</c:v>
                </c:pt>
                <c:pt idx="100">
                  <c:v>4-May-99</c:v>
                </c:pt>
                <c:pt idx="101">
                  <c:v>5-May-99</c:v>
                </c:pt>
                <c:pt idx="102">
                  <c:v>6-May-99</c:v>
                </c:pt>
                <c:pt idx="103">
                  <c:v>7-May-99</c:v>
                </c:pt>
                <c:pt idx="104">
                  <c:v>8-May-99</c:v>
                </c:pt>
                <c:pt idx="105">
                  <c:v>9-May-99</c:v>
                </c:pt>
                <c:pt idx="106">
                  <c:v>10-May-99</c:v>
                </c:pt>
                <c:pt idx="107">
                  <c:v>11-May-99</c:v>
                </c:pt>
                <c:pt idx="108">
                  <c:v>12-May-99</c:v>
                </c:pt>
                <c:pt idx="109">
                  <c:v>13-May-99</c:v>
                </c:pt>
                <c:pt idx="110">
                  <c:v>14-May-99</c:v>
                </c:pt>
                <c:pt idx="111">
                  <c:v>15-May-99</c:v>
                </c:pt>
                <c:pt idx="112">
                  <c:v>16-May-99</c:v>
                </c:pt>
                <c:pt idx="113">
                  <c:v>17-May-99</c:v>
                </c:pt>
                <c:pt idx="114">
                  <c:v>18-May-99</c:v>
                </c:pt>
                <c:pt idx="115">
                  <c:v>19-May-99</c:v>
                </c:pt>
                <c:pt idx="116">
                  <c:v>20-May-99</c:v>
                </c:pt>
                <c:pt idx="117">
                  <c:v>21-May-99</c:v>
                </c:pt>
                <c:pt idx="118">
                  <c:v>22-May-99</c:v>
                </c:pt>
                <c:pt idx="119">
                  <c:v>23-May-99</c:v>
                </c:pt>
                <c:pt idx="120">
                  <c:v>24-May-99</c:v>
                </c:pt>
                <c:pt idx="121">
                  <c:v>25-May-99</c:v>
                </c:pt>
                <c:pt idx="122">
                  <c:v>26-May-99</c:v>
                </c:pt>
                <c:pt idx="123">
                  <c:v>27-May-99</c:v>
                </c:pt>
                <c:pt idx="124">
                  <c:v>28-May-99</c:v>
                </c:pt>
                <c:pt idx="125">
                  <c:v>29-May-99</c:v>
                </c:pt>
                <c:pt idx="126">
                  <c:v>30-May-99</c:v>
                </c:pt>
                <c:pt idx="127">
                  <c:v>31-May-99</c:v>
                </c:pt>
                <c:pt idx="128">
                  <c:v>1-Jun-99</c:v>
                </c:pt>
                <c:pt idx="129">
                  <c:v>2-Jun-99</c:v>
                </c:pt>
                <c:pt idx="130">
                  <c:v>3-Jun-99</c:v>
                </c:pt>
                <c:pt idx="131">
                  <c:v>4-Jun-99</c:v>
                </c:pt>
                <c:pt idx="132">
                  <c:v>5-Jun-99</c:v>
                </c:pt>
                <c:pt idx="133">
                  <c:v>6-Jun-99</c:v>
                </c:pt>
                <c:pt idx="134">
                  <c:v>7-Jun-99</c:v>
                </c:pt>
                <c:pt idx="135">
                  <c:v>8-Jun-99</c:v>
                </c:pt>
                <c:pt idx="136">
                  <c:v>9-Jun-99</c:v>
                </c:pt>
                <c:pt idx="137">
                  <c:v>10-Jun-99</c:v>
                </c:pt>
                <c:pt idx="138">
                  <c:v>11-Jun-99</c:v>
                </c:pt>
                <c:pt idx="139">
                  <c:v>12-Jun-99</c:v>
                </c:pt>
                <c:pt idx="140">
                  <c:v>13-Jun-99</c:v>
                </c:pt>
                <c:pt idx="141">
                  <c:v>14-Jun-99</c:v>
                </c:pt>
                <c:pt idx="142">
                  <c:v>15-Jun-99</c:v>
                </c:pt>
                <c:pt idx="143">
                  <c:v>16-Jun-99</c:v>
                </c:pt>
                <c:pt idx="144">
                  <c:v>17-Jun-99</c:v>
                </c:pt>
                <c:pt idx="145">
                  <c:v>18-Jun-99</c:v>
                </c:pt>
                <c:pt idx="146">
                  <c:v>19-Jun-99</c:v>
                </c:pt>
                <c:pt idx="147">
                  <c:v>20-Jun-99</c:v>
                </c:pt>
                <c:pt idx="148">
                  <c:v>21-Jun-99</c:v>
                </c:pt>
                <c:pt idx="149">
                  <c:v>22-Jun-99</c:v>
                </c:pt>
                <c:pt idx="150">
                  <c:v>23-Jun-99</c:v>
                </c:pt>
                <c:pt idx="151">
                  <c:v>24-Jun-99</c:v>
                </c:pt>
                <c:pt idx="152">
                  <c:v>25-Jun-99</c:v>
                </c:pt>
                <c:pt idx="153">
                  <c:v>26-Jun-99</c:v>
                </c:pt>
                <c:pt idx="154">
                  <c:v>27-Jun-99</c:v>
                </c:pt>
                <c:pt idx="155">
                  <c:v>28-Jun-99</c:v>
                </c:pt>
                <c:pt idx="156">
                  <c:v>29-Jun-99</c:v>
                </c:pt>
                <c:pt idx="157">
                  <c:v>30-Jun-99</c:v>
                </c:pt>
                <c:pt idx="158">
                  <c:v>1-Jul-99</c:v>
                </c:pt>
                <c:pt idx="159">
                  <c:v>2-Jul-99</c:v>
                </c:pt>
                <c:pt idx="160">
                  <c:v>3-Jul-99</c:v>
                </c:pt>
                <c:pt idx="161">
                  <c:v>4-Jul-99</c:v>
                </c:pt>
                <c:pt idx="162">
                  <c:v>5-Jul-99</c:v>
                </c:pt>
                <c:pt idx="163">
                  <c:v>6-Jul-99</c:v>
                </c:pt>
                <c:pt idx="164">
                  <c:v>7-Jul-99</c:v>
                </c:pt>
                <c:pt idx="165">
                  <c:v>8-Jul-99</c:v>
                </c:pt>
                <c:pt idx="166">
                  <c:v>9-Jul-99</c:v>
                </c:pt>
                <c:pt idx="167">
                  <c:v>10-Jul-99</c:v>
                </c:pt>
                <c:pt idx="168">
                  <c:v>11-Jul-99</c:v>
                </c:pt>
                <c:pt idx="169">
                  <c:v>12-Jul-99</c:v>
                </c:pt>
                <c:pt idx="170">
                  <c:v>13-Jul-99</c:v>
                </c:pt>
                <c:pt idx="171">
                  <c:v>14-Jul-99</c:v>
                </c:pt>
                <c:pt idx="172">
                  <c:v>15-Jul-99</c:v>
                </c:pt>
                <c:pt idx="173">
                  <c:v>16-Jul-99</c:v>
                </c:pt>
                <c:pt idx="174">
                  <c:v>17-Jul-99</c:v>
                </c:pt>
                <c:pt idx="175">
                  <c:v>18-Jul-99</c:v>
                </c:pt>
                <c:pt idx="176">
                  <c:v>19-Jul-99</c:v>
                </c:pt>
                <c:pt idx="177">
                  <c:v>20-Jul-99</c:v>
                </c:pt>
                <c:pt idx="178">
                  <c:v>21-Jul-99</c:v>
                </c:pt>
                <c:pt idx="179">
                  <c:v>22-Jul-99</c:v>
                </c:pt>
                <c:pt idx="180">
                  <c:v>23-Jul-99</c:v>
                </c:pt>
                <c:pt idx="181">
                  <c:v>24-Jul-99</c:v>
                </c:pt>
                <c:pt idx="182">
                  <c:v>25-Jul-99</c:v>
                </c:pt>
                <c:pt idx="183">
                  <c:v>26-Jul-99</c:v>
                </c:pt>
                <c:pt idx="184">
                  <c:v>27-Jul-99</c:v>
                </c:pt>
                <c:pt idx="185">
                  <c:v>28-Jul-99</c:v>
                </c:pt>
                <c:pt idx="186">
                  <c:v>29-Jul-99</c:v>
                </c:pt>
                <c:pt idx="187">
                  <c:v>30-Jul-99</c:v>
                </c:pt>
                <c:pt idx="188">
                  <c:v>31-Jul-99</c:v>
                </c:pt>
                <c:pt idx="189">
                  <c:v>1-Aug-99</c:v>
                </c:pt>
                <c:pt idx="190">
                  <c:v>2-Aug-99</c:v>
                </c:pt>
                <c:pt idx="191">
                  <c:v>3-Aug-99</c:v>
                </c:pt>
                <c:pt idx="192">
                  <c:v>4-Aug-99</c:v>
                </c:pt>
                <c:pt idx="193">
                  <c:v>5-Aug-99</c:v>
                </c:pt>
                <c:pt idx="194">
                  <c:v>6-Aug-99</c:v>
                </c:pt>
                <c:pt idx="195">
                  <c:v>7-Aug-99</c:v>
                </c:pt>
                <c:pt idx="196">
                  <c:v>8-Aug-99</c:v>
                </c:pt>
                <c:pt idx="197">
                  <c:v>9-Aug-99</c:v>
                </c:pt>
                <c:pt idx="198">
                  <c:v>10-Aug-99</c:v>
                </c:pt>
                <c:pt idx="199">
                  <c:v>11-Aug-99</c:v>
                </c:pt>
                <c:pt idx="200">
                  <c:v>12-Aug-99</c:v>
                </c:pt>
                <c:pt idx="201">
                  <c:v>13-Aug-99</c:v>
                </c:pt>
                <c:pt idx="202">
                  <c:v>14-Aug-99</c:v>
                </c:pt>
                <c:pt idx="203">
                  <c:v>15-Aug-99</c:v>
                </c:pt>
                <c:pt idx="204">
                  <c:v>16-Aug-99</c:v>
                </c:pt>
                <c:pt idx="205">
                  <c:v>17-Aug-99</c:v>
                </c:pt>
                <c:pt idx="206">
                  <c:v>18-Aug-99</c:v>
                </c:pt>
                <c:pt idx="207">
                  <c:v>19-Aug-99</c:v>
                </c:pt>
                <c:pt idx="208">
                  <c:v>20-Aug-99</c:v>
                </c:pt>
                <c:pt idx="209">
                  <c:v>21-Aug-99</c:v>
                </c:pt>
                <c:pt idx="210">
                  <c:v>22-Aug-99</c:v>
                </c:pt>
                <c:pt idx="211">
                  <c:v>23-Aug-99</c:v>
                </c:pt>
                <c:pt idx="212">
                  <c:v>24-Aug-99</c:v>
                </c:pt>
                <c:pt idx="213">
                  <c:v>25-Aug-99</c:v>
                </c:pt>
                <c:pt idx="214">
                  <c:v>26-Aug-99</c:v>
                </c:pt>
                <c:pt idx="215">
                  <c:v>27-Aug-99</c:v>
                </c:pt>
                <c:pt idx="216">
                  <c:v>28-Aug-99</c:v>
                </c:pt>
                <c:pt idx="217">
                  <c:v>29-Aug-99</c:v>
                </c:pt>
                <c:pt idx="218">
                  <c:v>30-Aug-99</c:v>
                </c:pt>
                <c:pt idx="219">
                  <c:v>31-Aug-99</c:v>
                </c:pt>
                <c:pt idx="220">
                  <c:v>1-Sep-99</c:v>
                </c:pt>
                <c:pt idx="221">
                  <c:v>2-Sep-99</c:v>
                </c:pt>
                <c:pt idx="222">
                  <c:v>3-Sep-99</c:v>
                </c:pt>
                <c:pt idx="223">
                  <c:v>4-Sep-99</c:v>
                </c:pt>
                <c:pt idx="224">
                  <c:v>5-Sep-99</c:v>
                </c:pt>
                <c:pt idx="225">
                  <c:v>6-Sep-99</c:v>
                </c:pt>
                <c:pt idx="226">
                  <c:v>7-Sep-99</c:v>
                </c:pt>
                <c:pt idx="227">
                  <c:v>8-Sep-99</c:v>
                </c:pt>
                <c:pt idx="228">
                  <c:v>9-Sep-99</c:v>
                </c:pt>
                <c:pt idx="229">
                  <c:v>10-Sep-99</c:v>
                </c:pt>
                <c:pt idx="230">
                  <c:v>11-Sep-99</c:v>
                </c:pt>
                <c:pt idx="231">
                  <c:v>12-Sep-99</c:v>
                </c:pt>
                <c:pt idx="232">
                  <c:v>13-Sep-99</c:v>
                </c:pt>
                <c:pt idx="233">
                  <c:v>14-Sep-99</c:v>
                </c:pt>
                <c:pt idx="234">
                  <c:v>15-Sep-99</c:v>
                </c:pt>
                <c:pt idx="235">
                  <c:v>16-Sep-99</c:v>
                </c:pt>
                <c:pt idx="236">
                  <c:v>17-Sep-99</c:v>
                </c:pt>
                <c:pt idx="237">
                  <c:v>18-Sep-99</c:v>
                </c:pt>
                <c:pt idx="238">
                  <c:v>19-Sep-99</c:v>
                </c:pt>
                <c:pt idx="239">
                  <c:v>20-Sep-99</c:v>
                </c:pt>
                <c:pt idx="240">
                  <c:v>21-Sep-99</c:v>
                </c:pt>
                <c:pt idx="241">
                  <c:v>22-Sep-99</c:v>
                </c:pt>
                <c:pt idx="242">
                  <c:v>23-Sep-99</c:v>
                </c:pt>
                <c:pt idx="243">
                  <c:v>24-Sep-99</c:v>
                </c:pt>
                <c:pt idx="244">
                  <c:v>25-Sep-99</c:v>
                </c:pt>
                <c:pt idx="245">
                  <c:v>26-Sep-99</c:v>
                </c:pt>
                <c:pt idx="246">
                  <c:v>27-Sep-99</c:v>
                </c:pt>
                <c:pt idx="247">
                  <c:v>28-Sep-99</c:v>
                </c:pt>
                <c:pt idx="248">
                  <c:v>29-Sep-99</c:v>
                </c:pt>
                <c:pt idx="249">
                  <c:v>30-Sep-99</c:v>
                </c:pt>
              </c:strCache>
            </c:strRef>
          </c:cat>
          <c:val>
            <c:numRef>
              <c:f>WORKSHEET!$C$506:$C$755</c:f>
              <c:numCache>
                <c:formatCode>General</c:formatCode>
                <c:ptCount val="250"/>
                <c:pt idx="0">
                  <c:v>1.7</c:v>
                </c:pt>
                <c:pt idx="1">
                  <c:v>1.685</c:v>
                </c:pt>
                <c:pt idx="2">
                  <c:v>1.66</c:v>
                </c:pt>
                <c:pt idx="3">
                  <c:v>1.665</c:v>
                </c:pt>
                <c:pt idx="4">
                  <c:v>1.725</c:v>
                </c:pt>
                <c:pt idx="5">
                  <c:v>1.7</c:v>
                </c:pt>
                <c:pt idx="6">
                  <c:v>1.7</c:v>
                </c:pt>
                <c:pt idx="7">
                  <c:v>1.7</c:v>
                </c:pt>
                <c:pt idx="8">
                  <c:v>1.63</c:v>
                </c:pt>
                <c:pt idx="9">
                  <c:v>1.645</c:v>
                </c:pt>
                <c:pt idx="10">
                  <c:v>1.66</c:v>
                </c:pt>
                <c:pt idx="11">
                  <c:v>1.65</c:v>
                </c:pt>
                <c:pt idx="12">
                  <c:v>1.625</c:v>
                </c:pt>
                <c:pt idx="13">
                  <c:v>1.625</c:v>
                </c:pt>
                <c:pt idx="14">
                  <c:v>1.625</c:v>
                </c:pt>
                <c:pt idx="15">
                  <c:v>1.64</c:v>
                </c:pt>
                <c:pt idx="16">
                  <c:v>1.66</c:v>
                </c:pt>
                <c:pt idx="17">
                  <c:v>1.655</c:v>
                </c:pt>
                <c:pt idx="18">
                  <c:v>1.665</c:v>
                </c:pt>
                <c:pt idx="19">
                  <c:v>1.675</c:v>
                </c:pt>
                <c:pt idx="20">
                  <c:v>1.675</c:v>
                </c:pt>
                <c:pt idx="21">
                  <c:v>1.675</c:v>
                </c:pt>
                <c:pt idx="22">
                  <c:v>1.675</c:v>
                </c:pt>
                <c:pt idx="23">
                  <c:v>1.655</c:v>
                </c:pt>
                <c:pt idx="24">
                  <c:v>1.645</c:v>
                </c:pt>
                <c:pt idx="25">
                  <c:v>1.645</c:v>
                </c:pt>
                <c:pt idx="26">
                  <c:v>1.635</c:v>
                </c:pt>
                <c:pt idx="27">
                  <c:v>1.635</c:v>
                </c:pt>
                <c:pt idx="28">
                  <c:v>1.635</c:v>
                </c:pt>
                <c:pt idx="29">
                  <c:v>1.65</c:v>
                </c:pt>
                <c:pt idx="30">
                  <c:v>1.625</c:v>
                </c:pt>
                <c:pt idx="31">
                  <c:v>1.6</c:v>
                </c:pt>
                <c:pt idx="32">
                  <c:v>1.52</c:v>
                </c:pt>
                <c:pt idx="33">
                  <c:v>1.445</c:v>
                </c:pt>
                <c:pt idx="34">
                  <c:v>1.445</c:v>
                </c:pt>
                <c:pt idx="35">
                  <c:v>1.445</c:v>
                </c:pt>
                <c:pt idx="36">
                  <c:v>1.49</c:v>
                </c:pt>
                <c:pt idx="37">
                  <c:v>1.535</c:v>
                </c:pt>
                <c:pt idx="38">
                  <c:v>1.525</c:v>
                </c:pt>
                <c:pt idx="39">
                  <c:v>1.55</c:v>
                </c:pt>
                <c:pt idx="40">
                  <c:v>1.53</c:v>
                </c:pt>
                <c:pt idx="41">
                  <c:v>1.53</c:v>
                </c:pt>
                <c:pt idx="42">
                  <c:v>1.53</c:v>
                </c:pt>
                <c:pt idx="43">
                  <c:v>1.67</c:v>
                </c:pt>
                <c:pt idx="44">
                  <c:v>1.635</c:v>
                </c:pt>
                <c:pt idx="45">
                  <c:v>1.745</c:v>
                </c:pt>
                <c:pt idx="46">
                  <c:v>1.69</c:v>
                </c:pt>
                <c:pt idx="47">
                  <c:v>1.635</c:v>
                </c:pt>
                <c:pt idx="48">
                  <c:v>1.635</c:v>
                </c:pt>
                <c:pt idx="49">
                  <c:v>1.635</c:v>
                </c:pt>
                <c:pt idx="50">
                  <c:v>1.585</c:v>
                </c:pt>
                <c:pt idx="51">
                  <c:v>1.6</c:v>
                </c:pt>
                <c:pt idx="52">
                  <c:v>1.615</c:v>
                </c:pt>
                <c:pt idx="53">
                  <c:v>1.635</c:v>
                </c:pt>
                <c:pt idx="54">
                  <c:v>1.565</c:v>
                </c:pt>
                <c:pt idx="55">
                  <c:v>1.565</c:v>
                </c:pt>
                <c:pt idx="56">
                  <c:v>1.565</c:v>
                </c:pt>
                <c:pt idx="57">
                  <c:v>1.595</c:v>
                </c:pt>
                <c:pt idx="58">
                  <c:v>1.68</c:v>
                </c:pt>
                <c:pt idx="59">
                  <c:v>1.635</c:v>
                </c:pt>
                <c:pt idx="60">
                  <c:v>1.645</c:v>
                </c:pt>
                <c:pt idx="61">
                  <c:v>1.645</c:v>
                </c:pt>
                <c:pt idx="62">
                  <c:v>1.645</c:v>
                </c:pt>
                <c:pt idx="63">
                  <c:v>1.645</c:v>
                </c:pt>
                <c:pt idx="64">
                  <c:v>1.65</c:v>
                </c:pt>
                <c:pt idx="65">
                  <c:v>1.69</c:v>
                </c:pt>
                <c:pt idx="66">
                  <c:v>1.79</c:v>
                </c:pt>
                <c:pt idx="67">
                  <c:v>1.73</c:v>
                </c:pt>
                <c:pt idx="68">
                  <c:v>1.73</c:v>
                </c:pt>
                <c:pt idx="69">
                  <c:v>1.73</c:v>
                </c:pt>
                <c:pt idx="70">
                  <c:v>1.73</c:v>
                </c:pt>
                <c:pt idx="71">
                  <c:v>1.89</c:v>
                </c:pt>
                <c:pt idx="72">
                  <c:v>1.87</c:v>
                </c:pt>
                <c:pt idx="73">
                  <c:v>1.915</c:v>
                </c:pt>
                <c:pt idx="74">
                  <c:v>1.965</c:v>
                </c:pt>
                <c:pt idx="75">
                  <c:v>1.98</c:v>
                </c:pt>
                <c:pt idx="76">
                  <c:v>1.98</c:v>
                </c:pt>
                <c:pt idx="77">
                  <c:v>1.98</c:v>
                </c:pt>
                <c:pt idx="78">
                  <c:v>1.91</c:v>
                </c:pt>
                <c:pt idx="79">
                  <c:v>1.985</c:v>
                </c:pt>
                <c:pt idx="80">
                  <c:v>1.955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1.965</c:v>
                </c:pt>
                <c:pt idx="86">
                  <c:v>2.015</c:v>
                </c:pt>
                <c:pt idx="87">
                  <c:v>2.005</c:v>
                </c:pt>
                <c:pt idx="88">
                  <c:v>2.065</c:v>
                </c:pt>
                <c:pt idx="89">
                  <c:v>2.055</c:v>
                </c:pt>
                <c:pt idx="90">
                  <c:v>2.055</c:v>
                </c:pt>
                <c:pt idx="91">
                  <c:v>2.055</c:v>
                </c:pt>
                <c:pt idx="92">
                  <c:v>2.035</c:v>
                </c:pt>
                <c:pt idx="93">
                  <c:v>2.145</c:v>
                </c:pt>
                <c:pt idx="94">
                  <c:v>2.14</c:v>
                </c:pt>
                <c:pt idx="95">
                  <c:v>2.18</c:v>
                </c:pt>
                <c:pt idx="96">
                  <c:v>2.05</c:v>
                </c:pt>
                <c:pt idx="97">
                  <c:v>2.05</c:v>
                </c:pt>
                <c:pt idx="98">
                  <c:v>2.05</c:v>
                </c:pt>
                <c:pt idx="99">
                  <c:v>2.04</c:v>
                </c:pt>
                <c:pt idx="100">
                  <c:v>2.13</c:v>
                </c:pt>
                <c:pt idx="101">
                  <c:v>2.21</c:v>
                </c:pt>
                <c:pt idx="102">
                  <c:v>2.18</c:v>
                </c:pt>
                <c:pt idx="103">
                  <c:v>2.07</c:v>
                </c:pt>
                <c:pt idx="104">
                  <c:v>2.07</c:v>
                </c:pt>
                <c:pt idx="105">
                  <c:v>2.07</c:v>
                </c:pt>
                <c:pt idx="106">
                  <c:v>2.105</c:v>
                </c:pt>
                <c:pt idx="107">
                  <c:v>2.16</c:v>
                </c:pt>
                <c:pt idx="108">
                  <c:v>2.085</c:v>
                </c:pt>
                <c:pt idx="109">
                  <c:v>2.08</c:v>
                </c:pt>
                <c:pt idx="110">
                  <c:v>2.16</c:v>
                </c:pt>
                <c:pt idx="111">
                  <c:v>2.16</c:v>
                </c:pt>
                <c:pt idx="112">
                  <c:v>2.16</c:v>
                </c:pt>
                <c:pt idx="113">
                  <c:v>2.185</c:v>
                </c:pt>
                <c:pt idx="114">
                  <c:v>2.185</c:v>
                </c:pt>
                <c:pt idx="115">
                  <c:v>2.15</c:v>
                </c:pt>
                <c:pt idx="116">
                  <c:v>2.155</c:v>
                </c:pt>
                <c:pt idx="117">
                  <c:v>2.085</c:v>
                </c:pt>
                <c:pt idx="118">
                  <c:v>2.085</c:v>
                </c:pt>
                <c:pt idx="119">
                  <c:v>2.085</c:v>
                </c:pt>
                <c:pt idx="120">
                  <c:v>2.085</c:v>
                </c:pt>
                <c:pt idx="121">
                  <c:v>2.085</c:v>
                </c:pt>
                <c:pt idx="122">
                  <c:v>2.095</c:v>
                </c:pt>
                <c:pt idx="123">
                  <c:v>2.095</c:v>
                </c:pt>
                <c:pt idx="124">
                  <c:v>2.08</c:v>
                </c:pt>
                <c:pt idx="125">
                  <c:v>2.08</c:v>
                </c:pt>
                <c:pt idx="126">
                  <c:v>2.08</c:v>
                </c:pt>
                <c:pt idx="127">
                  <c:v>2.085</c:v>
                </c:pt>
                <c:pt idx="128">
                  <c:v>2.18</c:v>
                </c:pt>
                <c:pt idx="129">
                  <c:v>2.195</c:v>
                </c:pt>
                <c:pt idx="130">
                  <c:v>2.205</c:v>
                </c:pt>
                <c:pt idx="131">
                  <c:v>2.09</c:v>
                </c:pt>
                <c:pt idx="132">
                  <c:v>2.09</c:v>
                </c:pt>
                <c:pt idx="133">
                  <c:v>2.09</c:v>
                </c:pt>
                <c:pt idx="134">
                  <c:v>2.215</c:v>
                </c:pt>
                <c:pt idx="135">
                  <c:v>2.2</c:v>
                </c:pt>
                <c:pt idx="136">
                  <c:v>2.195</c:v>
                </c:pt>
                <c:pt idx="137">
                  <c:v>2.2</c:v>
                </c:pt>
                <c:pt idx="138">
                  <c:v>2.12</c:v>
                </c:pt>
                <c:pt idx="139">
                  <c:v>2.12</c:v>
                </c:pt>
                <c:pt idx="140">
                  <c:v>2.12</c:v>
                </c:pt>
                <c:pt idx="141">
                  <c:v>2.125</c:v>
                </c:pt>
                <c:pt idx="142">
                  <c:v>2.13</c:v>
                </c:pt>
                <c:pt idx="143">
                  <c:v>2.165</c:v>
                </c:pt>
                <c:pt idx="144">
                  <c:v>2.165</c:v>
                </c:pt>
                <c:pt idx="145">
                  <c:v>2.135</c:v>
                </c:pt>
                <c:pt idx="146">
                  <c:v>2.135</c:v>
                </c:pt>
                <c:pt idx="147">
                  <c:v>2.135</c:v>
                </c:pt>
                <c:pt idx="148">
                  <c:v>2.12</c:v>
                </c:pt>
                <c:pt idx="149">
                  <c:v>2.125</c:v>
                </c:pt>
                <c:pt idx="150">
                  <c:v>2.14</c:v>
                </c:pt>
                <c:pt idx="151">
                  <c:v>2.15</c:v>
                </c:pt>
                <c:pt idx="152">
                  <c:v>2.155</c:v>
                </c:pt>
                <c:pt idx="153">
                  <c:v>2.155</c:v>
                </c:pt>
                <c:pt idx="154">
                  <c:v>2.155</c:v>
                </c:pt>
                <c:pt idx="155">
                  <c:v>2.18</c:v>
                </c:pt>
                <c:pt idx="156">
                  <c:v>2.235</c:v>
                </c:pt>
                <c:pt idx="157">
                  <c:v>2.265</c:v>
                </c:pt>
                <c:pt idx="158">
                  <c:v>2.23</c:v>
                </c:pt>
                <c:pt idx="159">
                  <c:v>2.14</c:v>
                </c:pt>
                <c:pt idx="160">
                  <c:v>2.14</c:v>
                </c:pt>
                <c:pt idx="161">
                  <c:v>2.14</c:v>
                </c:pt>
                <c:pt idx="162">
                  <c:v>2.14</c:v>
                </c:pt>
                <c:pt idx="163">
                  <c:v>2.205</c:v>
                </c:pt>
                <c:pt idx="164">
                  <c:v>2.115</c:v>
                </c:pt>
                <c:pt idx="165">
                  <c:v>2.125</c:v>
                </c:pt>
                <c:pt idx="166">
                  <c:v>2.06</c:v>
                </c:pt>
                <c:pt idx="167">
                  <c:v>2.06</c:v>
                </c:pt>
                <c:pt idx="168">
                  <c:v>2.06</c:v>
                </c:pt>
                <c:pt idx="169">
                  <c:v>2.07</c:v>
                </c:pt>
                <c:pt idx="170">
                  <c:v>2.11</c:v>
                </c:pt>
                <c:pt idx="171">
                  <c:v>2.135</c:v>
                </c:pt>
                <c:pt idx="172">
                  <c:v>2.08</c:v>
                </c:pt>
                <c:pt idx="173">
                  <c:v>2.07</c:v>
                </c:pt>
                <c:pt idx="174">
                  <c:v>2.07</c:v>
                </c:pt>
                <c:pt idx="175">
                  <c:v>2.07</c:v>
                </c:pt>
                <c:pt idx="176">
                  <c:v>2.11</c:v>
                </c:pt>
                <c:pt idx="177">
                  <c:v>2.155</c:v>
                </c:pt>
                <c:pt idx="178">
                  <c:v>2.18</c:v>
                </c:pt>
                <c:pt idx="179">
                  <c:v>2.25</c:v>
                </c:pt>
                <c:pt idx="180">
                  <c:v>2.26</c:v>
                </c:pt>
                <c:pt idx="181">
                  <c:v>2.26</c:v>
                </c:pt>
                <c:pt idx="182">
                  <c:v>2.26</c:v>
                </c:pt>
                <c:pt idx="183">
                  <c:v>2.425</c:v>
                </c:pt>
                <c:pt idx="184">
                  <c:v>2.41</c:v>
                </c:pt>
                <c:pt idx="185">
                  <c:v>2.465</c:v>
                </c:pt>
                <c:pt idx="186">
                  <c:v>2.53</c:v>
                </c:pt>
                <c:pt idx="187">
                  <c:v>2.41</c:v>
                </c:pt>
                <c:pt idx="188">
                  <c:v>2.41</c:v>
                </c:pt>
                <c:pt idx="189">
                  <c:v>2.41</c:v>
                </c:pt>
                <c:pt idx="190">
                  <c:v>2.405</c:v>
                </c:pt>
                <c:pt idx="191">
                  <c:v>2.475</c:v>
                </c:pt>
                <c:pt idx="192">
                  <c:v>2.525</c:v>
                </c:pt>
                <c:pt idx="193">
                  <c:v>2.535</c:v>
                </c:pt>
                <c:pt idx="194">
                  <c:v>2.555</c:v>
                </c:pt>
                <c:pt idx="195">
                  <c:v>2.555</c:v>
                </c:pt>
                <c:pt idx="196">
                  <c:v>2.555</c:v>
                </c:pt>
                <c:pt idx="197">
                  <c:v>2.64</c:v>
                </c:pt>
                <c:pt idx="198">
                  <c:v>2.68</c:v>
                </c:pt>
                <c:pt idx="199">
                  <c:v>2.685</c:v>
                </c:pt>
                <c:pt idx="200">
                  <c:v>2.64</c:v>
                </c:pt>
                <c:pt idx="201">
                  <c:v>2.54</c:v>
                </c:pt>
                <c:pt idx="202">
                  <c:v>2.54</c:v>
                </c:pt>
                <c:pt idx="203">
                  <c:v>2.54</c:v>
                </c:pt>
                <c:pt idx="204">
                  <c:v>2.605</c:v>
                </c:pt>
                <c:pt idx="205">
                  <c:v>2.575</c:v>
                </c:pt>
                <c:pt idx="206">
                  <c:v>2.61</c:v>
                </c:pt>
                <c:pt idx="207">
                  <c:v>2.725</c:v>
                </c:pt>
                <c:pt idx="208">
                  <c:v>2.795</c:v>
                </c:pt>
                <c:pt idx="209">
                  <c:v>2.795</c:v>
                </c:pt>
                <c:pt idx="210">
                  <c:v>2.795</c:v>
                </c:pt>
                <c:pt idx="211">
                  <c:v>2.77</c:v>
                </c:pt>
                <c:pt idx="212">
                  <c:v>2.88</c:v>
                </c:pt>
                <c:pt idx="213">
                  <c:v>2.945</c:v>
                </c:pt>
                <c:pt idx="214">
                  <c:v>2.88</c:v>
                </c:pt>
                <c:pt idx="215">
                  <c:v>2.76</c:v>
                </c:pt>
                <c:pt idx="216">
                  <c:v>2.76</c:v>
                </c:pt>
                <c:pt idx="217">
                  <c:v>2.76</c:v>
                </c:pt>
                <c:pt idx="218">
                  <c:v>2.75</c:v>
                </c:pt>
                <c:pt idx="219">
                  <c:v>2.77</c:v>
                </c:pt>
                <c:pt idx="220">
                  <c:v>2.61</c:v>
                </c:pt>
                <c:pt idx="221">
                  <c:v>2.47</c:v>
                </c:pt>
                <c:pt idx="222">
                  <c:v>2.23</c:v>
                </c:pt>
                <c:pt idx="223">
                  <c:v>2.23</c:v>
                </c:pt>
                <c:pt idx="224">
                  <c:v>2.23</c:v>
                </c:pt>
                <c:pt idx="225">
                  <c:v>2.23</c:v>
                </c:pt>
                <c:pt idx="226">
                  <c:v>2.43</c:v>
                </c:pt>
                <c:pt idx="227">
                  <c:v>2.54</c:v>
                </c:pt>
                <c:pt idx="228">
                  <c:v>2.61</c:v>
                </c:pt>
                <c:pt idx="229">
                  <c:v>2.68</c:v>
                </c:pt>
                <c:pt idx="230">
                  <c:v>2.68</c:v>
                </c:pt>
                <c:pt idx="231">
                  <c:v>2.68</c:v>
                </c:pt>
                <c:pt idx="232">
                  <c:v>2.66</c:v>
                </c:pt>
                <c:pt idx="233">
                  <c:v>2.48</c:v>
                </c:pt>
                <c:pt idx="234">
                  <c:v>2.37</c:v>
                </c:pt>
                <c:pt idx="235">
                  <c:v>2.34</c:v>
                </c:pt>
                <c:pt idx="236">
                  <c:v>2.245</c:v>
                </c:pt>
                <c:pt idx="237">
                  <c:v>2.245</c:v>
                </c:pt>
                <c:pt idx="238">
                  <c:v>2.245</c:v>
                </c:pt>
                <c:pt idx="239">
                  <c:v>2.355</c:v>
                </c:pt>
                <c:pt idx="240">
                  <c:v>2.18</c:v>
                </c:pt>
                <c:pt idx="241">
                  <c:v>2.185</c:v>
                </c:pt>
                <c:pt idx="242">
                  <c:v>2.33</c:v>
                </c:pt>
                <c:pt idx="243">
                  <c:v>2.375</c:v>
                </c:pt>
                <c:pt idx="244">
                  <c:v>2.375</c:v>
                </c:pt>
                <c:pt idx="245">
                  <c:v>2.375</c:v>
                </c:pt>
                <c:pt idx="246">
                  <c:v>2.395</c:v>
                </c:pt>
                <c:pt idx="247">
                  <c:v>2.475</c:v>
                </c:pt>
                <c:pt idx="248">
                  <c:v>2.43</c:v>
                </c:pt>
                <c:pt idx="249">
                  <c:v>2.3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WORKSHEET!$D$5</c:f>
              <c:strCache>
                <c:ptCount val="1"/>
                <c:pt idx="0">
                  <c:v>  DAY MA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WORKSHEET!$B$506:$B$755</c:f>
              <c:strCache>
                <c:ptCount val="250"/>
                <c:pt idx="0">
                  <c:v>24-Jan-99</c:v>
                </c:pt>
                <c:pt idx="1">
                  <c:v>25-Jan-99</c:v>
                </c:pt>
                <c:pt idx="2">
                  <c:v>26-Jan-99</c:v>
                </c:pt>
                <c:pt idx="3">
                  <c:v>27-Jan-99</c:v>
                </c:pt>
                <c:pt idx="4">
                  <c:v>28-Jan-99</c:v>
                </c:pt>
                <c:pt idx="5">
                  <c:v>29-Jan-99</c:v>
                </c:pt>
                <c:pt idx="6">
                  <c:v>30-Jan-99</c:v>
                </c:pt>
                <c:pt idx="7">
                  <c:v>31-Jan-99</c:v>
                </c:pt>
                <c:pt idx="8">
                  <c:v>1-Feb-99</c:v>
                </c:pt>
                <c:pt idx="9">
                  <c:v>2-Feb-99</c:v>
                </c:pt>
                <c:pt idx="10">
                  <c:v>3-Feb-99</c:v>
                </c:pt>
                <c:pt idx="11">
                  <c:v>4-Feb-99</c:v>
                </c:pt>
                <c:pt idx="12">
                  <c:v>5-Feb-99</c:v>
                </c:pt>
                <c:pt idx="13">
                  <c:v>6-Feb-99</c:v>
                </c:pt>
                <c:pt idx="14">
                  <c:v>7-Feb-99</c:v>
                </c:pt>
                <c:pt idx="15">
                  <c:v>8-Feb-99</c:v>
                </c:pt>
                <c:pt idx="16">
                  <c:v>9-Feb-99</c:v>
                </c:pt>
                <c:pt idx="17">
                  <c:v>10-Feb-99</c:v>
                </c:pt>
                <c:pt idx="18">
                  <c:v>11-Feb-99</c:v>
                </c:pt>
                <c:pt idx="19">
                  <c:v>12-Feb-99</c:v>
                </c:pt>
                <c:pt idx="20">
                  <c:v>13-Feb-99</c:v>
                </c:pt>
                <c:pt idx="21">
                  <c:v>14-Feb-99</c:v>
                </c:pt>
                <c:pt idx="22">
                  <c:v>15-Feb-99</c:v>
                </c:pt>
                <c:pt idx="23">
                  <c:v>16-Feb-99</c:v>
                </c:pt>
                <c:pt idx="24">
                  <c:v>17-Feb-99</c:v>
                </c:pt>
                <c:pt idx="25">
                  <c:v>18-Feb-99</c:v>
                </c:pt>
                <c:pt idx="26">
                  <c:v>19-Feb-99</c:v>
                </c:pt>
                <c:pt idx="27">
                  <c:v>20-Feb-99</c:v>
                </c:pt>
                <c:pt idx="28">
                  <c:v>21-Feb-99</c:v>
                </c:pt>
                <c:pt idx="29">
                  <c:v>22-Feb-99</c:v>
                </c:pt>
                <c:pt idx="30">
                  <c:v>23-Feb-99</c:v>
                </c:pt>
                <c:pt idx="31">
                  <c:v>24-Feb-99</c:v>
                </c:pt>
                <c:pt idx="32">
                  <c:v>25-Feb-99</c:v>
                </c:pt>
                <c:pt idx="33">
                  <c:v>26-Feb-99</c:v>
                </c:pt>
                <c:pt idx="34">
                  <c:v>27-Feb-99</c:v>
                </c:pt>
                <c:pt idx="35">
                  <c:v>28-Feb-99</c:v>
                </c:pt>
                <c:pt idx="36">
                  <c:v>1-Mar-99</c:v>
                </c:pt>
                <c:pt idx="37">
                  <c:v>2-Mar-99</c:v>
                </c:pt>
                <c:pt idx="38">
                  <c:v>3-Mar-99</c:v>
                </c:pt>
                <c:pt idx="39">
                  <c:v>4-Mar-99</c:v>
                </c:pt>
                <c:pt idx="40">
                  <c:v>5-Mar-99</c:v>
                </c:pt>
                <c:pt idx="41">
                  <c:v>6-Mar-99</c:v>
                </c:pt>
                <c:pt idx="42">
                  <c:v>7-Mar-99</c:v>
                </c:pt>
                <c:pt idx="43">
                  <c:v>8-Mar-99</c:v>
                </c:pt>
                <c:pt idx="44">
                  <c:v>9-Mar-99</c:v>
                </c:pt>
                <c:pt idx="45">
                  <c:v>10-Mar-99</c:v>
                </c:pt>
                <c:pt idx="46">
                  <c:v>11-Mar-99</c:v>
                </c:pt>
                <c:pt idx="47">
                  <c:v>12-Mar-99</c:v>
                </c:pt>
                <c:pt idx="48">
                  <c:v>13-Mar-99</c:v>
                </c:pt>
                <c:pt idx="49">
                  <c:v>14-Mar-99</c:v>
                </c:pt>
                <c:pt idx="50">
                  <c:v>15-Mar-99</c:v>
                </c:pt>
                <c:pt idx="51">
                  <c:v>16-Mar-99</c:v>
                </c:pt>
                <c:pt idx="52">
                  <c:v>17-Mar-99</c:v>
                </c:pt>
                <c:pt idx="53">
                  <c:v>18-Mar-99</c:v>
                </c:pt>
                <c:pt idx="54">
                  <c:v>19-Mar-99</c:v>
                </c:pt>
                <c:pt idx="55">
                  <c:v>20-Mar-99</c:v>
                </c:pt>
                <c:pt idx="56">
                  <c:v>21-Mar-99</c:v>
                </c:pt>
                <c:pt idx="57">
                  <c:v>22-Mar-99</c:v>
                </c:pt>
                <c:pt idx="58">
                  <c:v>23-Mar-99</c:v>
                </c:pt>
                <c:pt idx="59">
                  <c:v>24-Mar-99</c:v>
                </c:pt>
                <c:pt idx="60">
                  <c:v>25-Mar-99</c:v>
                </c:pt>
                <c:pt idx="61">
                  <c:v>26-Mar-99</c:v>
                </c:pt>
                <c:pt idx="62">
                  <c:v>27-Mar-99</c:v>
                </c:pt>
                <c:pt idx="63">
                  <c:v>28-Mar-99</c:v>
                </c:pt>
                <c:pt idx="64">
                  <c:v>29-Mar-99</c:v>
                </c:pt>
                <c:pt idx="65">
                  <c:v>30-Mar-99</c:v>
                </c:pt>
                <c:pt idx="66">
                  <c:v>31-Mar-99</c:v>
                </c:pt>
                <c:pt idx="67">
                  <c:v>1-Apr-99</c:v>
                </c:pt>
                <c:pt idx="68">
                  <c:v>2-Apr-99</c:v>
                </c:pt>
                <c:pt idx="69">
                  <c:v>3-Apr-99</c:v>
                </c:pt>
                <c:pt idx="70">
                  <c:v>4-Apr-99</c:v>
                </c:pt>
                <c:pt idx="71">
                  <c:v>5-Apr-99</c:v>
                </c:pt>
                <c:pt idx="72">
                  <c:v>6-Apr-99</c:v>
                </c:pt>
                <c:pt idx="73">
                  <c:v>7-Apr-99</c:v>
                </c:pt>
                <c:pt idx="74">
                  <c:v>8-Apr-99</c:v>
                </c:pt>
                <c:pt idx="75">
                  <c:v>9-Apr-99</c:v>
                </c:pt>
                <c:pt idx="76">
                  <c:v>10-Apr-99</c:v>
                </c:pt>
                <c:pt idx="77">
                  <c:v>11-Apr-99</c:v>
                </c:pt>
                <c:pt idx="78">
                  <c:v>12-Apr-99</c:v>
                </c:pt>
                <c:pt idx="79">
                  <c:v>13-Apr-99</c:v>
                </c:pt>
                <c:pt idx="80">
                  <c:v>14-Apr-99</c:v>
                </c:pt>
                <c:pt idx="81">
                  <c:v>15-Apr-99</c:v>
                </c:pt>
                <c:pt idx="82">
                  <c:v>16-Apr-99</c:v>
                </c:pt>
                <c:pt idx="83">
                  <c:v>17-Apr-99</c:v>
                </c:pt>
                <c:pt idx="84">
                  <c:v>18-Apr-99</c:v>
                </c:pt>
                <c:pt idx="85">
                  <c:v>19-Apr-99</c:v>
                </c:pt>
                <c:pt idx="86">
                  <c:v>20-Apr-99</c:v>
                </c:pt>
                <c:pt idx="87">
                  <c:v>21-Apr-99</c:v>
                </c:pt>
                <c:pt idx="88">
                  <c:v>22-Apr-99</c:v>
                </c:pt>
                <c:pt idx="89">
                  <c:v>23-Apr-99</c:v>
                </c:pt>
                <c:pt idx="90">
                  <c:v>24-Apr-99</c:v>
                </c:pt>
                <c:pt idx="91">
                  <c:v>25-Apr-99</c:v>
                </c:pt>
                <c:pt idx="92">
                  <c:v>26-Apr-99</c:v>
                </c:pt>
                <c:pt idx="93">
                  <c:v>27-Apr-99</c:v>
                </c:pt>
                <c:pt idx="94">
                  <c:v>28-Apr-99</c:v>
                </c:pt>
                <c:pt idx="95">
                  <c:v>29-Apr-99</c:v>
                </c:pt>
                <c:pt idx="96">
                  <c:v>30-Apr-99</c:v>
                </c:pt>
                <c:pt idx="97">
                  <c:v>1-May-99</c:v>
                </c:pt>
                <c:pt idx="98">
                  <c:v>2-May-99</c:v>
                </c:pt>
                <c:pt idx="99">
                  <c:v>3-May-99</c:v>
                </c:pt>
                <c:pt idx="100">
                  <c:v>4-May-99</c:v>
                </c:pt>
                <c:pt idx="101">
                  <c:v>5-May-99</c:v>
                </c:pt>
                <c:pt idx="102">
                  <c:v>6-May-99</c:v>
                </c:pt>
                <c:pt idx="103">
                  <c:v>7-May-99</c:v>
                </c:pt>
                <c:pt idx="104">
                  <c:v>8-May-99</c:v>
                </c:pt>
                <c:pt idx="105">
                  <c:v>9-May-99</c:v>
                </c:pt>
                <c:pt idx="106">
                  <c:v>10-May-99</c:v>
                </c:pt>
                <c:pt idx="107">
                  <c:v>11-May-99</c:v>
                </c:pt>
                <c:pt idx="108">
                  <c:v>12-May-99</c:v>
                </c:pt>
                <c:pt idx="109">
                  <c:v>13-May-99</c:v>
                </c:pt>
                <c:pt idx="110">
                  <c:v>14-May-99</c:v>
                </c:pt>
                <c:pt idx="111">
                  <c:v>15-May-99</c:v>
                </c:pt>
                <c:pt idx="112">
                  <c:v>16-May-99</c:v>
                </c:pt>
                <c:pt idx="113">
                  <c:v>17-May-99</c:v>
                </c:pt>
                <c:pt idx="114">
                  <c:v>18-May-99</c:v>
                </c:pt>
                <c:pt idx="115">
                  <c:v>19-May-99</c:v>
                </c:pt>
                <c:pt idx="116">
                  <c:v>20-May-99</c:v>
                </c:pt>
                <c:pt idx="117">
                  <c:v>21-May-99</c:v>
                </c:pt>
                <c:pt idx="118">
                  <c:v>22-May-99</c:v>
                </c:pt>
                <c:pt idx="119">
                  <c:v>23-May-99</c:v>
                </c:pt>
                <c:pt idx="120">
                  <c:v>24-May-99</c:v>
                </c:pt>
                <c:pt idx="121">
                  <c:v>25-May-99</c:v>
                </c:pt>
                <c:pt idx="122">
                  <c:v>26-May-99</c:v>
                </c:pt>
                <c:pt idx="123">
                  <c:v>27-May-99</c:v>
                </c:pt>
                <c:pt idx="124">
                  <c:v>28-May-99</c:v>
                </c:pt>
                <c:pt idx="125">
                  <c:v>29-May-99</c:v>
                </c:pt>
                <c:pt idx="126">
                  <c:v>30-May-99</c:v>
                </c:pt>
                <c:pt idx="127">
                  <c:v>31-May-99</c:v>
                </c:pt>
                <c:pt idx="128">
                  <c:v>1-Jun-99</c:v>
                </c:pt>
                <c:pt idx="129">
                  <c:v>2-Jun-99</c:v>
                </c:pt>
                <c:pt idx="130">
                  <c:v>3-Jun-99</c:v>
                </c:pt>
                <c:pt idx="131">
                  <c:v>4-Jun-99</c:v>
                </c:pt>
                <c:pt idx="132">
                  <c:v>5-Jun-99</c:v>
                </c:pt>
                <c:pt idx="133">
                  <c:v>6-Jun-99</c:v>
                </c:pt>
                <c:pt idx="134">
                  <c:v>7-Jun-99</c:v>
                </c:pt>
                <c:pt idx="135">
                  <c:v>8-Jun-99</c:v>
                </c:pt>
                <c:pt idx="136">
                  <c:v>9-Jun-99</c:v>
                </c:pt>
                <c:pt idx="137">
                  <c:v>10-Jun-99</c:v>
                </c:pt>
                <c:pt idx="138">
                  <c:v>11-Jun-99</c:v>
                </c:pt>
                <c:pt idx="139">
                  <c:v>12-Jun-99</c:v>
                </c:pt>
                <c:pt idx="140">
                  <c:v>13-Jun-99</c:v>
                </c:pt>
                <c:pt idx="141">
                  <c:v>14-Jun-99</c:v>
                </c:pt>
                <c:pt idx="142">
                  <c:v>15-Jun-99</c:v>
                </c:pt>
                <c:pt idx="143">
                  <c:v>16-Jun-99</c:v>
                </c:pt>
                <c:pt idx="144">
                  <c:v>17-Jun-99</c:v>
                </c:pt>
                <c:pt idx="145">
                  <c:v>18-Jun-99</c:v>
                </c:pt>
                <c:pt idx="146">
                  <c:v>19-Jun-99</c:v>
                </c:pt>
                <c:pt idx="147">
                  <c:v>20-Jun-99</c:v>
                </c:pt>
                <c:pt idx="148">
                  <c:v>21-Jun-99</c:v>
                </c:pt>
                <c:pt idx="149">
                  <c:v>22-Jun-99</c:v>
                </c:pt>
                <c:pt idx="150">
                  <c:v>23-Jun-99</c:v>
                </c:pt>
                <c:pt idx="151">
                  <c:v>24-Jun-99</c:v>
                </c:pt>
                <c:pt idx="152">
                  <c:v>25-Jun-99</c:v>
                </c:pt>
                <c:pt idx="153">
                  <c:v>26-Jun-99</c:v>
                </c:pt>
                <c:pt idx="154">
                  <c:v>27-Jun-99</c:v>
                </c:pt>
                <c:pt idx="155">
                  <c:v>28-Jun-99</c:v>
                </c:pt>
                <c:pt idx="156">
                  <c:v>29-Jun-99</c:v>
                </c:pt>
                <c:pt idx="157">
                  <c:v>30-Jun-99</c:v>
                </c:pt>
                <c:pt idx="158">
                  <c:v>1-Jul-99</c:v>
                </c:pt>
                <c:pt idx="159">
                  <c:v>2-Jul-99</c:v>
                </c:pt>
                <c:pt idx="160">
                  <c:v>3-Jul-99</c:v>
                </c:pt>
                <c:pt idx="161">
                  <c:v>4-Jul-99</c:v>
                </c:pt>
                <c:pt idx="162">
                  <c:v>5-Jul-99</c:v>
                </c:pt>
                <c:pt idx="163">
                  <c:v>6-Jul-99</c:v>
                </c:pt>
                <c:pt idx="164">
                  <c:v>7-Jul-99</c:v>
                </c:pt>
                <c:pt idx="165">
                  <c:v>8-Jul-99</c:v>
                </c:pt>
                <c:pt idx="166">
                  <c:v>9-Jul-99</c:v>
                </c:pt>
                <c:pt idx="167">
                  <c:v>10-Jul-99</c:v>
                </c:pt>
                <c:pt idx="168">
                  <c:v>11-Jul-99</c:v>
                </c:pt>
                <c:pt idx="169">
                  <c:v>12-Jul-99</c:v>
                </c:pt>
                <c:pt idx="170">
                  <c:v>13-Jul-99</c:v>
                </c:pt>
                <c:pt idx="171">
                  <c:v>14-Jul-99</c:v>
                </c:pt>
                <c:pt idx="172">
                  <c:v>15-Jul-99</c:v>
                </c:pt>
                <c:pt idx="173">
                  <c:v>16-Jul-99</c:v>
                </c:pt>
                <c:pt idx="174">
                  <c:v>17-Jul-99</c:v>
                </c:pt>
                <c:pt idx="175">
                  <c:v>18-Jul-99</c:v>
                </c:pt>
                <c:pt idx="176">
                  <c:v>19-Jul-99</c:v>
                </c:pt>
                <c:pt idx="177">
                  <c:v>20-Jul-99</c:v>
                </c:pt>
                <c:pt idx="178">
                  <c:v>21-Jul-99</c:v>
                </c:pt>
                <c:pt idx="179">
                  <c:v>22-Jul-99</c:v>
                </c:pt>
                <c:pt idx="180">
                  <c:v>23-Jul-99</c:v>
                </c:pt>
                <c:pt idx="181">
                  <c:v>24-Jul-99</c:v>
                </c:pt>
                <c:pt idx="182">
                  <c:v>25-Jul-99</c:v>
                </c:pt>
                <c:pt idx="183">
                  <c:v>26-Jul-99</c:v>
                </c:pt>
                <c:pt idx="184">
                  <c:v>27-Jul-99</c:v>
                </c:pt>
                <c:pt idx="185">
                  <c:v>28-Jul-99</c:v>
                </c:pt>
                <c:pt idx="186">
                  <c:v>29-Jul-99</c:v>
                </c:pt>
                <c:pt idx="187">
                  <c:v>30-Jul-99</c:v>
                </c:pt>
                <c:pt idx="188">
                  <c:v>31-Jul-99</c:v>
                </c:pt>
                <c:pt idx="189">
                  <c:v>1-Aug-99</c:v>
                </c:pt>
                <c:pt idx="190">
                  <c:v>2-Aug-99</c:v>
                </c:pt>
                <c:pt idx="191">
                  <c:v>3-Aug-99</c:v>
                </c:pt>
                <c:pt idx="192">
                  <c:v>4-Aug-99</c:v>
                </c:pt>
                <c:pt idx="193">
                  <c:v>5-Aug-99</c:v>
                </c:pt>
                <c:pt idx="194">
                  <c:v>6-Aug-99</c:v>
                </c:pt>
                <c:pt idx="195">
                  <c:v>7-Aug-99</c:v>
                </c:pt>
                <c:pt idx="196">
                  <c:v>8-Aug-99</c:v>
                </c:pt>
                <c:pt idx="197">
                  <c:v>9-Aug-99</c:v>
                </c:pt>
                <c:pt idx="198">
                  <c:v>10-Aug-99</c:v>
                </c:pt>
                <c:pt idx="199">
                  <c:v>11-Aug-99</c:v>
                </c:pt>
                <c:pt idx="200">
                  <c:v>12-Aug-99</c:v>
                </c:pt>
                <c:pt idx="201">
                  <c:v>13-Aug-99</c:v>
                </c:pt>
                <c:pt idx="202">
                  <c:v>14-Aug-99</c:v>
                </c:pt>
                <c:pt idx="203">
                  <c:v>15-Aug-99</c:v>
                </c:pt>
                <c:pt idx="204">
                  <c:v>16-Aug-99</c:v>
                </c:pt>
                <c:pt idx="205">
                  <c:v>17-Aug-99</c:v>
                </c:pt>
                <c:pt idx="206">
                  <c:v>18-Aug-99</c:v>
                </c:pt>
                <c:pt idx="207">
                  <c:v>19-Aug-99</c:v>
                </c:pt>
                <c:pt idx="208">
                  <c:v>20-Aug-99</c:v>
                </c:pt>
                <c:pt idx="209">
                  <c:v>21-Aug-99</c:v>
                </c:pt>
                <c:pt idx="210">
                  <c:v>22-Aug-99</c:v>
                </c:pt>
                <c:pt idx="211">
                  <c:v>23-Aug-99</c:v>
                </c:pt>
                <c:pt idx="212">
                  <c:v>24-Aug-99</c:v>
                </c:pt>
                <c:pt idx="213">
                  <c:v>25-Aug-99</c:v>
                </c:pt>
                <c:pt idx="214">
                  <c:v>26-Aug-99</c:v>
                </c:pt>
                <c:pt idx="215">
                  <c:v>27-Aug-99</c:v>
                </c:pt>
                <c:pt idx="216">
                  <c:v>28-Aug-99</c:v>
                </c:pt>
                <c:pt idx="217">
                  <c:v>29-Aug-99</c:v>
                </c:pt>
                <c:pt idx="218">
                  <c:v>30-Aug-99</c:v>
                </c:pt>
                <c:pt idx="219">
                  <c:v>31-Aug-99</c:v>
                </c:pt>
                <c:pt idx="220">
                  <c:v>1-Sep-99</c:v>
                </c:pt>
                <c:pt idx="221">
                  <c:v>2-Sep-99</c:v>
                </c:pt>
                <c:pt idx="222">
                  <c:v>3-Sep-99</c:v>
                </c:pt>
                <c:pt idx="223">
                  <c:v>4-Sep-99</c:v>
                </c:pt>
                <c:pt idx="224">
                  <c:v>5-Sep-99</c:v>
                </c:pt>
                <c:pt idx="225">
                  <c:v>6-Sep-99</c:v>
                </c:pt>
                <c:pt idx="226">
                  <c:v>7-Sep-99</c:v>
                </c:pt>
                <c:pt idx="227">
                  <c:v>8-Sep-99</c:v>
                </c:pt>
                <c:pt idx="228">
                  <c:v>9-Sep-99</c:v>
                </c:pt>
                <c:pt idx="229">
                  <c:v>10-Sep-99</c:v>
                </c:pt>
                <c:pt idx="230">
                  <c:v>11-Sep-99</c:v>
                </c:pt>
                <c:pt idx="231">
                  <c:v>12-Sep-99</c:v>
                </c:pt>
                <c:pt idx="232">
                  <c:v>13-Sep-99</c:v>
                </c:pt>
                <c:pt idx="233">
                  <c:v>14-Sep-99</c:v>
                </c:pt>
                <c:pt idx="234">
                  <c:v>15-Sep-99</c:v>
                </c:pt>
                <c:pt idx="235">
                  <c:v>16-Sep-99</c:v>
                </c:pt>
                <c:pt idx="236">
                  <c:v>17-Sep-99</c:v>
                </c:pt>
                <c:pt idx="237">
                  <c:v>18-Sep-99</c:v>
                </c:pt>
                <c:pt idx="238">
                  <c:v>19-Sep-99</c:v>
                </c:pt>
                <c:pt idx="239">
                  <c:v>20-Sep-99</c:v>
                </c:pt>
                <c:pt idx="240">
                  <c:v>21-Sep-99</c:v>
                </c:pt>
                <c:pt idx="241">
                  <c:v>22-Sep-99</c:v>
                </c:pt>
                <c:pt idx="242">
                  <c:v>23-Sep-99</c:v>
                </c:pt>
                <c:pt idx="243">
                  <c:v>24-Sep-99</c:v>
                </c:pt>
                <c:pt idx="244">
                  <c:v>25-Sep-99</c:v>
                </c:pt>
                <c:pt idx="245">
                  <c:v>26-Sep-99</c:v>
                </c:pt>
                <c:pt idx="246">
                  <c:v>27-Sep-99</c:v>
                </c:pt>
                <c:pt idx="247">
                  <c:v>28-Sep-99</c:v>
                </c:pt>
                <c:pt idx="248">
                  <c:v>29-Sep-99</c:v>
                </c:pt>
                <c:pt idx="249">
                  <c:v>30-Sep-99</c:v>
                </c:pt>
              </c:strCache>
            </c:strRef>
          </c:cat>
          <c:val>
            <c:numRef>
              <c:f>WORKSHEET!$D$506:$D$755</c:f>
              <c:numCache>
                <c:formatCode>0.00_);[RED]\(0.00\)</c:formatCode>
                <c:ptCount val="2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8597777"/>
        <c:axId val="46698936"/>
      </c:lineChart>
      <c:catAx>
        <c:axId val="8597777"/>
        <c:scaling>
          <c:orientation val="minMax"/>
        </c:scaling>
        <c:delete val="0"/>
        <c:axPos val="b"/>
        <c:numFmt formatCode="[$-409]mmm\-yy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1" sz="11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6698936"/>
        <c:crossesAt val="0"/>
        <c:auto val="1"/>
        <c:lblAlgn val="ctr"/>
        <c:lblOffset val="100"/>
        <c:noMultiLvlLbl val="0"/>
      </c:catAx>
      <c:valAx>
        <c:axId val="4669893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9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597777"/>
        <c:crossesAt val="1"/>
        <c:crossBetween val="midCat"/>
        <c:majorUnit val="5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75" strike="noStrike" u="none">
                <a:solidFill>
                  <a:srgbClr val="000000"/>
                </a:solidFill>
                <a:uFillTx/>
                <a:latin typeface="Arial"/>
              </a:rPr>
              <a:t>FIXED PRICE CASH SOCAL - FIXED PRICE CASH EP PERM    DAY MA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WORKSHEET!$J$4</c:f>
              <c:strCache>
                <c:ptCount val="1"/>
                <c:pt idx="0">
                  <c:v>FIXED PRICE CASH SOCAL - FIXED PRICE CASH EP PERM    DAY MA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WORKSHEET!$I$6:$I$755</c:f>
              <c:strCache>
                <c:ptCount val="750"/>
                <c:pt idx="0">
                  <c:v>11-Sep-97</c:v>
                </c:pt>
                <c:pt idx="1">
                  <c:v>12-Sep-97</c:v>
                </c:pt>
                <c:pt idx="2">
                  <c:v>13-Sep-97</c:v>
                </c:pt>
                <c:pt idx="3">
                  <c:v>14-Sep-97</c:v>
                </c:pt>
                <c:pt idx="4">
                  <c:v>15-Sep-97</c:v>
                </c:pt>
                <c:pt idx="5">
                  <c:v>16-Sep-97</c:v>
                </c:pt>
                <c:pt idx="6">
                  <c:v>17-Sep-97</c:v>
                </c:pt>
                <c:pt idx="7">
                  <c:v>18-Sep-97</c:v>
                </c:pt>
                <c:pt idx="8">
                  <c:v>19-Sep-97</c:v>
                </c:pt>
                <c:pt idx="9">
                  <c:v>20-Sep-97</c:v>
                </c:pt>
                <c:pt idx="10">
                  <c:v>21-Sep-97</c:v>
                </c:pt>
                <c:pt idx="11">
                  <c:v>22-Sep-97</c:v>
                </c:pt>
                <c:pt idx="12">
                  <c:v>23-Sep-97</c:v>
                </c:pt>
                <c:pt idx="13">
                  <c:v>24-Sep-97</c:v>
                </c:pt>
                <c:pt idx="14">
                  <c:v>25-Sep-97</c:v>
                </c:pt>
                <c:pt idx="15">
                  <c:v>26-Sep-97</c:v>
                </c:pt>
                <c:pt idx="16">
                  <c:v>27-Sep-97</c:v>
                </c:pt>
                <c:pt idx="17">
                  <c:v>28-Sep-97</c:v>
                </c:pt>
                <c:pt idx="18">
                  <c:v>29-Sep-97</c:v>
                </c:pt>
                <c:pt idx="19">
                  <c:v>30-Sep-97</c:v>
                </c:pt>
                <c:pt idx="20">
                  <c:v>1-Oct-97</c:v>
                </c:pt>
                <c:pt idx="21">
                  <c:v>2-Oct-97</c:v>
                </c:pt>
                <c:pt idx="22">
                  <c:v>3-Oct-97</c:v>
                </c:pt>
                <c:pt idx="23">
                  <c:v>4-Oct-97</c:v>
                </c:pt>
                <c:pt idx="24">
                  <c:v>5-Oct-97</c:v>
                </c:pt>
                <c:pt idx="25">
                  <c:v>6-Oct-97</c:v>
                </c:pt>
                <c:pt idx="26">
                  <c:v>7-Oct-97</c:v>
                </c:pt>
                <c:pt idx="27">
                  <c:v>8-Oct-97</c:v>
                </c:pt>
                <c:pt idx="28">
                  <c:v>9-Oct-97</c:v>
                </c:pt>
                <c:pt idx="29">
                  <c:v>10-Oct-97</c:v>
                </c:pt>
                <c:pt idx="30">
                  <c:v>11-Oct-97</c:v>
                </c:pt>
                <c:pt idx="31">
                  <c:v>12-Oct-97</c:v>
                </c:pt>
                <c:pt idx="32">
                  <c:v>13-Oct-97</c:v>
                </c:pt>
                <c:pt idx="33">
                  <c:v>14-Oct-97</c:v>
                </c:pt>
                <c:pt idx="34">
                  <c:v>15-Oct-97</c:v>
                </c:pt>
                <c:pt idx="35">
                  <c:v>16-Oct-97</c:v>
                </c:pt>
                <c:pt idx="36">
                  <c:v>17-Oct-97</c:v>
                </c:pt>
                <c:pt idx="37">
                  <c:v>18-Oct-97</c:v>
                </c:pt>
                <c:pt idx="38">
                  <c:v>19-Oct-97</c:v>
                </c:pt>
                <c:pt idx="39">
                  <c:v>20-Oct-97</c:v>
                </c:pt>
                <c:pt idx="40">
                  <c:v>21-Oct-97</c:v>
                </c:pt>
                <c:pt idx="41">
                  <c:v>22-Oct-97</c:v>
                </c:pt>
                <c:pt idx="42">
                  <c:v>23-Oct-97</c:v>
                </c:pt>
                <c:pt idx="43">
                  <c:v>24-Oct-97</c:v>
                </c:pt>
                <c:pt idx="44">
                  <c:v>25-Oct-97</c:v>
                </c:pt>
                <c:pt idx="45">
                  <c:v>26-Oct-97</c:v>
                </c:pt>
                <c:pt idx="46">
                  <c:v>27-Oct-97</c:v>
                </c:pt>
                <c:pt idx="47">
                  <c:v>28-Oct-97</c:v>
                </c:pt>
                <c:pt idx="48">
                  <c:v>29-Oct-97</c:v>
                </c:pt>
                <c:pt idx="49">
                  <c:v>30-Oct-97</c:v>
                </c:pt>
                <c:pt idx="50">
                  <c:v>31-Oct-97</c:v>
                </c:pt>
                <c:pt idx="51">
                  <c:v>1-Nov-97</c:v>
                </c:pt>
                <c:pt idx="52">
                  <c:v>2-Nov-97</c:v>
                </c:pt>
                <c:pt idx="53">
                  <c:v>3-Nov-97</c:v>
                </c:pt>
                <c:pt idx="54">
                  <c:v>4-Nov-97</c:v>
                </c:pt>
                <c:pt idx="55">
                  <c:v>5-Nov-97</c:v>
                </c:pt>
                <c:pt idx="56">
                  <c:v>6-Nov-97</c:v>
                </c:pt>
                <c:pt idx="57">
                  <c:v>7-Nov-97</c:v>
                </c:pt>
                <c:pt idx="58">
                  <c:v>8-Nov-97</c:v>
                </c:pt>
                <c:pt idx="59">
                  <c:v>9-Nov-97</c:v>
                </c:pt>
                <c:pt idx="60">
                  <c:v>10-Nov-97</c:v>
                </c:pt>
                <c:pt idx="61">
                  <c:v>11-Nov-97</c:v>
                </c:pt>
                <c:pt idx="62">
                  <c:v>12-Nov-97</c:v>
                </c:pt>
                <c:pt idx="63">
                  <c:v>13-Nov-97</c:v>
                </c:pt>
                <c:pt idx="64">
                  <c:v>14-Nov-97</c:v>
                </c:pt>
                <c:pt idx="65">
                  <c:v>15-Nov-97</c:v>
                </c:pt>
                <c:pt idx="66">
                  <c:v>16-Nov-97</c:v>
                </c:pt>
                <c:pt idx="67">
                  <c:v>17-Nov-97</c:v>
                </c:pt>
                <c:pt idx="68">
                  <c:v>18-Nov-97</c:v>
                </c:pt>
                <c:pt idx="69">
                  <c:v>19-Nov-97</c:v>
                </c:pt>
                <c:pt idx="70">
                  <c:v>20-Nov-97</c:v>
                </c:pt>
                <c:pt idx="71">
                  <c:v>21-Nov-97</c:v>
                </c:pt>
                <c:pt idx="72">
                  <c:v>22-Nov-97</c:v>
                </c:pt>
                <c:pt idx="73">
                  <c:v>23-Nov-97</c:v>
                </c:pt>
                <c:pt idx="74">
                  <c:v>24-Nov-97</c:v>
                </c:pt>
                <c:pt idx="75">
                  <c:v>25-Nov-97</c:v>
                </c:pt>
                <c:pt idx="76">
                  <c:v>26-Nov-97</c:v>
                </c:pt>
                <c:pt idx="77">
                  <c:v>27-Nov-97</c:v>
                </c:pt>
                <c:pt idx="78">
                  <c:v>28-Nov-97</c:v>
                </c:pt>
                <c:pt idx="79">
                  <c:v>29-Nov-97</c:v>
                </c:pt>
                <c:pt idx="80">
                  <c:v>30-Nov-97</c:v>
                </c:pt>
                <c:pt idx="81">
                  <c:v>1-Dec-97</c:v>
                </c:pt>
                <c:pt idx="82">
                  <c:v>2-Dec-97</c:v>
                </c:pt>
                <c:pt idx="83">
                  <c:v>3-Dec-97</c:v>
                </c:pt>
                <c:pt idx="84">
                  <c:v>4-Dec-97</c:v>
                </c:pt>
                <c:pt idx="85">
                  <c:v>5-Dec-97</c:v>
                </c:pt>
                <c:pt idx="86">
                  <c:v>6-Dec-97</c:v>
                </c:pt>
                <c:pt idx="87">
                  <c:v>7-Dec-97</c:v>
                </c:pt>
                <c:pt idx="88">
                  <c:v>8-Dec-97</c:v>
                </c:pt>
                <c:pt idx="89">
                  <c:v>9-Dec-97</c:v>
                </c:pt>
                <c:pt idx="90">
                  <c:v>10-Dec-97</c:v>
                </c:pt>
                <c:pt idx="91">
                  <c:v>11-Dec-97</c:v>
                </c:pt>
                <c:pt idx="92">
                  <c:v>12-Dec-97</c:v>
                </c:pt>
                <c:pt idx="93">
                  <c:v>13-Dec-97</c:v>
                </c:pt>
                <c:pt idx="94">
                  <c:v>14-Dec-97</c:v>
                </c:pt>
                <c:pt idx="95">
                  <c:v>15-Dec-97</c:v>
                </c:pt>
                <c:pt idx="96">
                  <c:v>16-Dec-97</c:v>
                </c:pt>
                <c:pt idx="97">
                  <c:v>17-Dec-97</c:v>
                </c:pt>
                <c:pt idx="98">
                  <c:v>18-Dec-97</c:v>
                </c:pt>
                <c:pt idx="99">
                  <c:v>19-Dec-97</c:v>
                </c:pt>
                <c:pt idx="100">
                  <c:v>20-Dec-97</c:v>
                </c:pt>
                <c:pt idx="101">
                  <c:v>21-Dec-97</c:v>
                </c:pt>
                <c:pt idx="102">
                  <c:v>22-Dec-97</c:v>
                </c:pt>
                <c:pt idx="103">
                  <c:v>23-Dec-97</c:v>
                </c:pt>
                <c:pt idx="104">
                  <c:v>24-Dec-97</c:v>
                </c:pt>
                <c:pt idx="105">
                  <c:v>25-Dec-97</c:v>
                </c:pt>
                <c:pt idx="106">
                  <c:v>26-Dec-97</c:v>
                </c:pt>
                <c:pt idx="107">
                  <c:v>27-Dec-97</c:v>
                </c:pt>
                <c:pt idx="108">
                  <c:v>28-Dec-97</c:v>
                </c:pt>
                <c:pt idx="109">
                  <c:v>29-Dec-97</c:v>
                </c:pt>
                <c:pt idx="110">
                  <c:v>30-Dec-97</c:v>
                </c:pt>
                <c:pt idx="111">
                  <c:v>31-Dec-97</c:v>
                </c:pt>
                <c:pt idx="112">
                  <c:v>1-Jan-98</c:v>
                </c:pt>
                <c:pt idx="113">
                  <c:v>2-Jan-98</c:v>
                </c:pt>
                <c:pt idx="114">
                  <c:v>3-Jan-98</c:v>
                </c:pt>
                <c:pt idx="115">
                  <c:v>4-Jan-98</c:v>
                </c:pt>
                <c:pt idx="116">
                  <c:v>5-Jan-98</c:v>
                </c:pt>
                <c:pt idx="117">
                  <c:v>6-Jan-98</c:v>
                </c:pt>
                <c:pt idx="118">
                  <c:v>7-Jan-98</c:v>
                </c:pt>
                <c:pt idx="119">
                  <c:v>8-Jan-98</c:v>
                </c:pt>
                <c:pt idx="120">
                  <c:v>9-Jan-98</c:v>
                </c:pt>
                <c:pt idx="121">
                  <c:v>10-Jan-98</c:v>
                </c:pt>
                <c:pt idx="122">
                  <c:v>11-Jan-98</c:v>
                </c:pt>
                <c:pt idx="123">
                  <c:v>12-Jan-98</c:v>
                </c:pt>
                <c:pt idx="124">
                  <c:v>13-Jan-98</c:v>
                </c:pt>
                <c:pt idx="125">
                  <c:v>14-Jan-98</c:v>
                </c:pt>
                <c:pt idx="126">
                  <c:v>15-Jan-98</c:v>
                </c:pt>
                <c:pt idx="127">
                  <c:v>16-Jan-98</c:v>
                </c:pt>
                <c:pt idx="128">
                  <c:v>17-Jan-98</c:v>
                </c:pt>
                <c:pt idx="129">
                  <c:v>18-Jan-98</c:v>
                </c:pt>
                <c:pt idx="130">
                  <c:v>19-Jan-98</c:v>
                </c:pt>
                <c:pt idx="131">
                  <c:v>20-Jan-98</c:v>
                </c:pt>
                <c:pt idx="132">
                  <c:v>21-Jan-98</c:v>
                </c:pt>
                <c:pt idx="133">
                  <c:v>22-Jan-98</c:v>
                </c:pt>
                <c:pt idx="134">
                  <c:v>23-Jan-98</c:v>
                </c:pt>
                <c:pt idx="135">
                  <c:v>24-Jan-98</c:v>
                </c:pt>
                <c:pt idx="136">
                  <c:v>25-Jan-98</c:v>
                </c:pt>
                <c:pt idx="137">
                  <c:v>26-Jan-98</c:v>
                </c:pt>
                <c:pt idx="138">
                  <c:v>27-Jan-98</c:v>
                </c:pt>
                <c:pt idx="139">
                  <c:v>28-Jan-98</c:v>
                </c:pt>
                <c:pt idx="140">
                  <c:v>29-Jan-98</c:v>
                </c:pt>
                <c:pt idx="141">
                  <c:v>30-Jan-98</c:v>
                </c:pt>
                <c:pt idx="142">
                  <c:v>31-Jan-98</c:v>
                </c:pt>
                <c:pt idx="143">
                  <c:v>1-Feb-98</c:v>
                </c:pt>
                <c:pt idx="144">
                  <c:v>2-Feb-98</c:v>
                </c:pt>
                <c:pt idx="145">
                  <c:v>3-Feb-98</c:v>
                </c:pt>
                <c:pt idx="146">
                  <c:v>4-Feb-98</c:v>
                </c:pt>
                <c:pt idx="147">
                  <c:v>5-Feb-98</c:v>
                </c:pt>
                <c:pt idx="148">
                  <c:v>6-Feb-98</c:v>
                </c:pt>
                <c:pt idx="149">
                  <c:v>7-Feb-98</c:v>
                </c:pt>
                <c:pt idx="150">
                  <c:v>8-Feb-98</c:v>
                </c:pt>
                <c:pt idx="151">
                  <c:v>9-Feb-98</c:v>
                </c:pt>
                <c:pt idx="152">
                  <c:v>10-Feb-98</c:v>
                </c:pt>
                <c:pt idx="153">
                  <c:v>11-Feb-98</c:v>
                </c:pt>
                <c:pt idx="154">
                  <c:v>12-Feb-98</c:v>
                </c:pt>
                <c:pt idx="155">
                  <c:v>13-Feb-98</c:v>
                </c:pt>
                <c:pt idx="156">
                  <c:v>14-Feb-98</c:v>
                </c:pt>
                <c:pt idx="157">
                  <c:v>15-Feb-98</c:v>
                </c:pt>
                <c:pt idx="158">
                  <c:v>16-Feb-98</c:v>
                </c:pt>
                <c:pt idx="159">
                  <c:v>17-Feb-98</c:v>
                </c:pt>
                <c:pt idx="160">
                  <c:v>18-Feb-98</c:v>
                </c:pt>
                <c:pt idx="161">
                  <c:v>19-Feb-98</c:v>
                </c:pt>
                <c:pt idx="162">
                  <c:v>20-Feb-98</c:v>
                </c:pt>
                <c:pt idx="163">
                  <c:v>21-Feb-98</c:v>
                </c:pt>
                <c:pt idx="164">
                  <c:v>22-Feb-98</c:v>
                </c:pt>
                <c:pt idx="165">
                  <c:v>23-Feb-98</c:v>
                </c:pt>
                <c:pt idx="166">
                  <c:v>24-Feb-98</c:v>
                </c:pt>
                <c:pt idx="167">
                  <c:v>25-Feb-98</c:v>
                </c:pt>
                <c:pt idx="168">
                  <c:v>26-Feb-98</c:v>
                </c:pt>
                <c:pt idx="169">
                  <c:v>27-Feb-98</c:v>
                </c:pt>
                <c:pt idx="170">
                  <c:v>28-Feb-98</c:v>
                </c:pt>
                <c:pt idx="171">
                  <c:v>1-Mar-98</c:v>
                </c:pt>
                <c:pt idx="172">
                  <c:v>2-Mar-98</c:v>
                </c:pt>
                <c:pt idx="173">
                  <c:v>3-Mar-98</c:v>
                </c:pt>
                <c:pt idx="174">
                  <c:v>4-Mar-98</c:v>
                </c:pt>
                <c:pt idx="175">
                  <c:v>5-Mar-98</c:v>
                </c:pt>
                <c:pt idx="176">
                  <c:v>6-Mar-98</c:v>
                </c:pt>
                <c:pt idx="177">
                  <c:v>7-Mar-98</c:v>
                </c:pt>
                <c:pt idx="178">
                  <c:v>8-Mar-98</c:v>
                </c:pt>
                <c:pt idx="179">
                  <c:v>9-Mar-98</c:v>
                </c:pt>
                <c:pt idx="180">
                  <c:v>10-Mar-98</c:v>
                </c:pt>
                <c:pt idx="181">
                  <c:v>11-Mar-98</c:v>
                </c:pt>
                <c:pt idx="182">
                  <c:v>12-Mar-98</c:v>
                </c:pt>
                <c:pt idx="183">
                  <c:v>13-Mar-98</c:v>
                </c:pt>
                <c:pt idx="184">
                  <c:v>14-Mar-98</c:v>
                </c:pt>
                <c:pt idx="185">
                  <c:v>15-Mar-98</c:v>
                </c:pt>
                <c:pt idx="186">
                  <c:v>16-Mar-98</c:v>
                </c:pt>
                <c:pt idx="187">
                  <c:v>17-Mar-98</c:v>
                </c:pt>
                <c:pt idx="188">
                  <c:v>18-Mar-98</c:v>
                </c:pt>
                <c:pt idx="189">
                  <c:v>19-Mar-98</c:v>
                </c:pt>
                <c:pt idx="190">
                  <c:v>20-Mar-98</c:v>
                </c:pt>
                <c:pt idx="191">
                  <c:v>21-Mar-98</c:v>
                </c:pt>
                <c:pt idx="192">
                  <c:v>22-Mar-98</c:v>
                </c:pt>
                <c:pt idx="193">
                  <c:v>23-Mar-98</c:v>
                </c:pt>
                <c:pt idx="194">
                  <c:v>24-Mar-98</c:v>
                </c:pt>
                <c:pt idx="195">
                  <c:v>25-Mar-98</c:v>
                </c:pt>
                <c:pt idx="196">
                  <c:v>26-Mar-98</c:v>
                </c:pt>
                <c:pt idx="197">
                  <c:v>27-Mar-98</c:v>
                </c:pt>
                <c:pt idx="198">
                  <c:v>28-Mar-98</c:v>
                </c:pt>
                <c:pt idx="199">
                  <c:v>29-Mar-98</c:v>
                </c:pt>
                <c:pt idx="200">
                  <c:v>30-Mar-98</c:v>
                </c:pt>
                <c:pt idx="201">
                  <c:v>31-Mar-98</c:v>
                </c:pt>
                <c:pt idx="202">
                  <c:v>1-Apr-98</c:v>
                </c:pt>
                <c:pt idx="203">
                  <c:v>2-Apr-98</c:v>
                </c:pt>
                <c:pt idx="204">
                  <c:v>3-Apr-98</c:v>
                </c:pt>
                <c:pt idx="205">
                  <c:v>4-Apr-98</c:v>
                </c:pt>
                <c:pt idx="206">
                  <c:v>5-Apr-98</c:v>
                </c:pt>
                <c:pt idx="207">
                  <c:v>6-Apr-98</c:v>
                </c:pt>
                <c:pt idx="208">
                  <c:v>7-Apr-98</c:v>
                </c:pt>
                <c:pt idx="209">
                  <c:v>8-Apr-98</c:v>
                </c:pt>
                <c:pt idx="210">
                  <c:v>9-Apr-98</c:v>
                </c:pt>
                <c:pt idx="211">
                  <c:v>10-Apr-98</c:v>
                </c:pt>
                <c:pt idx="212">
                  <c:v>11-Apr-98</c:v>
                </c:pt>
                <c:pt idx="213">
                  <c:v>12-Apr-98</c:v>
                </c:pt>
                <c:pt idx="214">
                  <c:v>13-Apr-98</c:v>
                </c:pt>
                <c:pt idx="215">
                  <c:v>14-Apr-98</c:v>
                </c:pt>
                <c:pt idx="216">
                  <c:v>15-Apr-98</c:v>
                </c:pt>
                <c:pt idx="217">
                  <c:v>16-Apr-98</c:v>
                </c:pt>
                <c:pt idx="218">
                  <c:v>17-Apr-98</c:v>
                </c:pt>
                <c:pt idx="219">
                  <c:v>18-Apr-98</c:v>
                </c:pt>
                <c:pt idx="220">
                  <c:v>19-Apr-98</c:v>
                </c:pt>
                <c:pt idx="221">
                  <c:v>20-Apr-98</c:v>
                </c:pt>
                <c:pt idx="222">
                  <c:v>21-Apr-98</c:v>
                </c:pt>
                <c:pt idx="223">
                  <c:v>22-Apr-98</c:v>
                </c:pt>
                <c:pt idx="224">
                  <c:v>23-Apr-98</c:v>
                </c:pt>
                <c:pt idx="225">
                  <c:v>24-Apr-98</c:v>
                </c:pt>
                <c:pt idx="226">
                  <c:v>25-Apr-98</c:v>
                </c:pt>
                <c:pt idx="227">
                  <c:v>26-Apr-98</c:v>
                </c:pt>
                <c:pt idx="228">
                  <c:v>27-Apr-98</c:v>
                </c:pt>
                <c:pt idx="229">
                  <c:v>28-Apr-98</c:v>
                </c:pt>
                <c:pt idx="230">
                  <c:v>29-Apr-98</c:v>
                </c:pt>
                <c:pt idx="231">
                  <c:v>30-Apr-98</c:v>
                </c:pt>
                <c:pt idx="232">
                  <c:v>1-May-98</c:v>
                </c:pt>
                <c:pt idx="233">
                  <c:v>2-May-98</c:v>
                </c:pt>
                <c:pt idx="234">
                  <c:v>3-May-98</c:v>
                </c:pt>
                <c:pt idx="235">
                  <c:v>4-May-98</c:v>
                </c:pt>
                <c:pt idx="236">
                  <c:v>5-May-98</c:v>
                </c:pt>
                <c:pt idx="237">
                  <c:v>6-May-98</c:v>
                </c:pt>
                <c:pt idx="238">
                  <c:v>7-May-98</c:v>
                </c:pt>
                <c:pt idx="239">
                  <c:v>8-May-98</c:v>
                </c:pt>
                <c:pt idx="240">
                  <c:v>9-May-98</c:v>
                </c:pt>
                <c:pt idx="241">
                  <c:v>10-May-98</c:v>
                </c:pt>
                <c:pt idx="242">
                  <c:v>11-May-98</c:v>
                </c:pt>
                <c:pt idx="243">
                  <c:v>12-May-98</c:v>
                </c:pt>
                <c:pt idx="244">
                  <c:v>13-May-98</c:v>
                </c:pt>
                <c:pt idx="245">
                  <c:v>14-May-98</c:v>
                </c:pt>
                <c:pt idx="246">
                  <c:v>15-May-98</c:v>
                </c:pt>
                <c:pt idx="247">
                  <c:v>16-May-98</c:v>
                </c:pt>
                <c:pt idx="248">
                  <c:v>17-May-98</c:v>
                </c:pt>
                <c:pt idx="249">
                  <c:v>18-May-98</c:v>
                </c:pt>
                <c:pt idx="250">
                  <c:v>19-May-98</c:v>
                </c:pt>
                <c:pt idx="251">
                  <c:v>20-May-98</c:v>
                </c:pt>
                <c:pt idx="252">
                  <c:v>21-May-98</c:v>
                </c:pt>
                <c:pt idx="253">
                  <c:v>22-May-98</c:v>
                </c:pt>
                <c:pt idx="254">
                  <c:v>23-May-98</c:v>
                </c:pt>
                <c:pt idx="255">
                  <c:v>24-May-98</c:v>
                </c:pt>
                <c:pt idx="256">
                  <c:v>25-May-98</c:v>
                </c:pt>
                <c:pt idx="257">
                  <c:v>26-May-98</c:v>
                </c:pt>
                <c:pt idx="258">
                  <c:v>27-May-98</c:v>
                </c:pt>
                <c:pt idx="259">
                  <c:v>28-May-98</c:v>
                </c:pt>
                <c:pt idx="260">
                  <c:v>29-May-98</c:v>
                </c:pt>
                <c:pt idx="261">
                  <c:v>30-May-98</c:v>
                </c:pt>
                <c:pt idx="262">
                  <c:v>31-May-98</c:v>
                </c:pt>
                <c:pt idx="263">
                  <c:v>1-Jun-98</c:v>
                </c:pt>
                <c:pt idx="264">
                  <c:v>2-Jun-98</c:v>
                </c:pt>
                <c:pt idx="265">
                  <c:v>3-Jun-98</c:v>
                </c:pt>
                <c:pt idx="266">
                  <c:v>4-Jun-98</c:v>
                </c:pt>
                <c:pt idx="267">
                  <c:v>5-Jun-98</c:v>
                </c:pt>
                <c:pt idx="268">
                  <c:v>6-Jun-98</c:v>
                </c:pt>
                <c:pt idx="269">
                  <c:v>7-Jun-98</c:v>
                </c:pt>
                <c:pt idx="270">
                  <c:v>8-Jun-98</c:v>
                </c:pt>
                <c:pt idx="271">
                  <c:v>9-Jun-98</c:v>
                </c:pt>
                <c:pt idx="272">
                  <c:v>10-Jun-98</c:v>
                </c:pt>
                <c:pt idx="273">
                  <c:v>11-Jun-98</c:v>
                </c:pt>
                <c:pt idx="274">
                  <c:v>12-Jun-98</c:v>
                </c:pt>
                <c:pt idx="275">
                  <c:v>13-Jun-98</c:v>
                </c:pt>
                <c:pt idx="276">
                  <c:v>14-Jun-98</c:v>
                </c:pt>
                <c:pt idx="277">
                  <c:v>15-Jun-98</c:v>
                </c:pt>
                <c:pt idx="278">
                  <c:v>16-Jun-98</c:v>
                </c:pt>
                <c:pt idx="279">
                  <c:v>17-Jun-98</c:v>
                </c:pt>
                <c:pt idx="280">
                  <c:v>18-Jun-98</c:v>
                </c:pt>
                <c:pt idx="281">
                  <c:v>19-Jun-98</c:v>
                </c:pt>
                <c:pt idx="282">
                  <c:v>20-Jun-98</c:v>
                </c:pt>
                <c:pt idx="283">
                  <c:v>21-Jun-98</c:v>
                </c:pt>
                <c:pt idx="284">
                  <c:v>22-Jun-98</c:v>
                </c:pt>
                <c:pt idx="285">
                  <c:v>23-Jun-98</c:v>
                </c:pt>
                <c:pt idx="286">
                  <c:v>24-Jun-98</c:v>
                </c:pt>
                <c:pt idx="287">
                  <c:v>25-Jun-98</c:v>
                </c:pt>
                <c:pt idx="288">
                  <c:v>26-Jun-98</c:v>
                </c:pt>
                <c:pt idx="289">
                  <c:v>27-Jun-98</c:v>
                </c:pt>
                <c:pt idx="290">
                  <c:v>28-Jun-98</c:v>
                </c:pt>
                <c:pt idx="291">
                  <c:v>29-Jun-98</c:v>
                </c:pt>
                <c:pt idx="292">
                  <c:v>30-Jun-98</c:v>
                </c:pt>
                <c:pt idx="293">
                  <c:v>1-Jul-98</c:v>
                </c:pt>
                <c:pt idx="294">
                  <c:v>2-Jul-98</c:v>
                </c:pt>
                <c:pt idx="295">
                  <c:v>3-Jul-98</c:v>
                </c:pt>
                <c:pt idx="296">
                  <c:v>4-Jul-98</c:v>
                </c:pt>
                <c:pt idx="297">
                  <c:v>5-Jul-98</c:v>
                </c:pt>
                <c:pt idx="298">
                  <c:v>6-Jul-98</c:v>
                </c:pt>
                <c:pt idx="299">
                  <c:v>7-Jul-98</c:v>
                </c:pt>
                <c:pt idx="300">
                  <c:v>8-Jul-98</c:v>
                </c:pt>
                <c:pt idx="301">
                  <c:v>9-Jul-98</c:v>
                </c:pt>
                <c:pt idx="302">
                  <c:v>10-Jul-98</c:v>
                </c:pt>
                <c:pt idx="303">
                  <c:v>11-Jul-98</c:v>
                </c:pt>
                <c:pt idx="304">
                  <c:v>12-Jul-98</c:v>
                </c:pt>
                <c:pt idx="305">
                  <c:v>13-Jul-98</c:v>
                </c:pt>
                <c:pt idx="306">
                  <c:v>14-Jul-98</c:v>
                </c:pt>
                <c:pt idx="307">
                  <c:v>15-Jul-98</c:v>
                </c:pt>
                <c:pt idx="308">
                  <c:v>16-Jul-98</c:v>
                </c:pt>
                <c:pt idx="309">
                  <c:v>17-Jul-98</c:v>
                </c:pt>
                <c:pt idx="310">
                  <c:v>18-Jul-98</c:v>
                </c:pt>
                <c:pt idx="311">
                  <c:v>19-Jul-98</c:v>
                </c:pt>
                <c:pt idx="312">
                  <c:v>20-Jul-98</c:v>
                </c:pt>
                <c:pt idx="313">
                  <c:v>21-Jul-98</c:v>
                </c:pt>
                <c:pt idx="314">
                  <c:v>22-Jul-98</c:v>
                </c:pt>
                <c:pt idx="315">
                  <c:v>23-Jul-98</c:v>
                </c:pt>
                <c:pt idx="316">
                  <c:v>24-Jul-98</c:v>
                </c:pt>
                <c:pt idx="317">
                  <c:v>25-Jul-98</c:v>
                </c:pt>
                <c:pt idx="318">
                  <c:v>26-Jul-98</c:v>
                </c:pt>
                <c:pt idx="319">
                  <c:v>27-Jul-98</c:v>
                </c:pt>
                <c:pt idx="320">
                  <c:v>28-Jul-98</c:v>
                </c:pt>
                <c:pt idx="321">
                  <c:v>29-Jul-98</c:v>
                </c:pt>
                <c:pt idx="322">
                  <c:v>30-Jul-98</c:v>
                </c:pt>
                <c:pt idx="323">
                  <c:v>31-Jul-98</c:v>
                </c:pt>
                <c:pt idx="324">
                  <c:v>1-Aug-98</c:v>
                </c:pt>
                <c:pt idx="325">
                  <c:v>2-Aug-98</c:v>
                </c:pt>
                <c:pt idx="326">
                  <c:v>3-Aug-98</c:v>
                </c:pt>
                <c:pt idx="327">
                  <c:v>4-Aug-98</c:v>
                </c:pt>
                <c:pt idx="328">
                  <c:v>5-Aug-98</c:v>
                </c:pt>
                <c:pt idx="329">
                  <c:v>6-Aug-98</c:v>
                </c:pt>
                <c:pt idx="330">
                  <c:v>7-Aug-98</c:v>
                </c:pt>
                <c:pt idx="331">
                  <c:v>8-Aug-98</c:v>
                </c:pt>
                <c:pt idx="332">
                  <c:v>9-Aug-98</c:v>
                </c:pt>
                <c:pt idx="333">
                  <c:v>10-Aug-98</c:v>
                </c:pt>
                <c:pt idx="334">
                  <c:v>11-Aug-98</c:v>
                </c:pt>
                <c:pt idx="335">
                  <c:v>12-Aug-98</c:v>
                </c:pt>
                <c:pt idx="336">
                  <c:v>13-Aug-98</c:v>
                </c:pt>
                <c:pt idx="337">
                  <c:v>14-Aug-98</c:v>
                </c:pt>
                <c:pt idx="338">
                  <c:v>15-Aug-98</c:v>
                </c:pt>
                <c:pt idx="339">
                  <c:v>16-Aug-98</c:v>
                </c:pt>
                <c:pt idx="340">
                  <c:v>17-Aug-98</c:v>
                </c:pt>
                <c:pt idx="341">
                  <c:v>18-Aug-98</c:v>
                </c:pt>
                <c:pt idx="342">
                  <c:v>19-Aug-98</c:v>
                </c:pt>
                <c:pt idx="343">
                  <c:v>20-Aug-98</c:v>
                </c:pt>
                <c:pt idx="344">
                  <c:v>21-Aug-98</c:v>
                </c:pt>
                <c:pt idx="345">
                  <c:v>22-Aug-98</c:v>
                </c:pt>
                <c:pt idx="346">
                  <c:v>23-Aug-98</c:v>
                </c:pt>
                <c:pt idx="347">
                  <c:v>24-Aug-98</c:v>
                </c:pt>
                <c:pt idx="348">
                  <c:v>25-Aug-98</c:v>
                </c:pt>
                <c:pt idx="349">
                  <c:v>26-Aug-98</c:v>
                </c:pt>
                <c:pt idx="350">
                  <c:v>27-Aug-98</c:v>
                </c:pt>
                <c:pt idx="351">
                  <c:v>28-Aug-98</c:v>
                </c:pt>
                <c:pt idx="352">
                  <c:v>29-Aug-98</c:v>
                </c:pt>
                <c:pt idx="353">
                  <c:v>30-Aug-98</c:v>
                </c:pt>
                <c:pt idx="354">
                  <c:v>31-Aug-98</c:v>
                </c:pt>
                <c:pt idx="355">
                  <c:v>1-Sep-98</c:v>
                </c:pt>
                <c:pt idx="356">
                  <c:v>2-Sep-98</c:v>
                </c:pt>
                <c:pt idx="357">
                  <c:v>3-Sep-98</c:v>
                </c:pt>
                <c:pt idx="358">
                  <c:v>4-Sep-98</c:v>
                </c:pt>
                <c:pt idx="359">
                  <c:v>5-Sep-98</c:v>
                </c:pt>
                <c:pt idx="360">
                  <c:v>6-Sep-98</c:v>
                </c:pt>
                <c:pt idx="361">
                  <c:v>7-Sep-98</c:v>
                </c:pt>
                <c:pt idx="362">
                  <c:v>8-Sep-98</c:v>
                </c:pt>
                <c:pt idx="363">
                  <c:v>9-Sep-98</c:v>
                </c:pt>
                <c:pt idx="364">
                  <c:v>10-Sep-98</c:v>
                </c:pt>
                <c:pt idx="365">
                  <c:v>11-Sep-98</c:v>
                </c:pt>
                <c:pt idx="366">
                  <c:v>12-Sep-98</c:v>
                </c:pt>
                <c:pt idx="367">
                  <c:v>13-Sep-98</c:v>
                </c:pt>
                <c:pt idx="368">
                  <c:v>14-Sep-98</c:v>
                </c:pt>
                <c:pt idx="369">
                  <c:v>15-Sep-98</c:v>
                </c:pt>
                <c:pt idx="370">
                  <c:v>16-Sep-98</c:v>
                </c:pt>
                <c:pt idx="371">
                  <c:v>17-Sep-98</c:v>
                </c:pt>
                <c:pt idx="372">
                  <c:v>18-Sep-98</c:v>
                </c:pt>
                <c:pt idx="373">
                  <c:v>19-Sep-98</c:v>
                </c:pt>
                <c:pt idx="374">
                  <c:v>20-Sep-98</c:v>
                </c:pt>
                <c:pt idx="375">
                  <c:v>21-Sep-98</c:v>
                </c:pt>
                <c:pt idx="376">
                  <c:v>22-Sep-98</c:v>
                </c:pt>
                <c:pt idx="377">
                  <c:v>23-Sep-98</c:v>
                </c:pt>
                <c:pt idx="378">
                  <c:v>24-Sep-98</c:v>
                </c:pt>
                <c:pt idx="379">
                  <c:v>25-Sep-98</c:v>
                </c:pt>
                <c:pt idx="380">
                  <c:v>26-Sep-98</c:v>
                </c:pt>
                <c:pt idx="381">
                  <c:v>27-Sep-98</c:v>
                </c:pt>
                <c:pt idx="382">
                  <c:v>28-Sep-98</c:v>
                </c:pt>
                <c:pt idx="383">
                  <c:v>29-Sep-98</c:v>
                </c:pt>
                <c:pt idx="384">
                  <c:v>30-Sep-98</c:v>
                </c:pt>
                <c:pt idx="385">
                  <c:v>1-Oct-98</c:v>
                </c:pt>
                <c:pt idx="386">
                  <c:v>2-Oct-98</c:v>
                </c:pt>
                <c:pt idx="387">
                  <c:v>3-Oct-98</c:v>
                </c:pt>
                <c:pt idx="388">
                  <c:v>4-Oct-98</c:v>
                </c:pt>
                <c:pt idx="389">
                  <c:v>5-Oct-98</c:v>
                </c:pt>
                <c:pt idx="390">
                  <c:v>6-Oct-98</c:v>
                </c:pt>
                <c:pt idx="391">
                  <c:v>7-Oct-98</c:v>
                </c:pt>
                <c:pt idx="392">
                  <c:v>8-Oct-98</c:v>
                </c:pt>
                <c:pt idx="393">
                  <c:v>9-Oct-98</c:v>
                </c:pt>
                <c:pt idx="394">
                  <c:v>10-Oct-98</c:v>
                </c:pt>
                <c:pt idx="395">
                  <c:v>11-Oct-98</c:v>
                </c:pt>
                <c:pt idx="396">
                  <c:v>12-Oct-98</c:v>
                </c:pt>
                <c:pt idx="397">
                  <c:v>13-Oct-98</c:v>
                </c:pt>
                <c:pt idx="398">
                  <c:v>14-Oct-98</c:v>
                </c:pt>
                <c:pt idx="399">
                  <c:v>15-Oct-98</c:v>
                </c:pt>
                <c:pt idx="400">
                  <c:v>16-Oct-98</c:v>
                </c:pt>
                <c:pt idx="401">
                  <c:v>17-Oct-98</c:v>
                </c:pt>
                <c:pt idx="402">
                  <c:v>18-Oct-98</c:v>
                </c:pt>
                <c:pt idx="403">
                  <c:v>19-Oct-98</c:v>
                </c:pt>
                <c:pt idx="404">
                  <c:v>20-Oct-98</c:v>
                </c:pt>
                <c:pt idx="405">
                  <c:v>21-Oct-98</c:v>
                </c:pt>
                <c:pt idx="406">
                  <c:v>22-Oct-98</c:v>
                </c:pt>
                <c:pt idx="407">
                  <c:v>23-Oct-98</c:v>
                </c:pt>
                <c:pt idx="408">
                  <c:v>24-Oct-98</c:v>
                </c:pt>
                <c:pt idx="409">
                  <c:v>25-Oct-98</c:v>
                </c:pt>
                <c:pt idx="410">
                  <c:v>26-Oct-98</c:v>
                </c:pt>
                <c:pt idx="411">
                  <c:v>27-Oct-98</c:v>
                </c:pt>
                <c:pt idx="412">
                  <c:v>28-Oct-98</c:v>
                </c:pt>
                <c:pt idx="413">
                  <c:v>29-Oct-98</c:v>
                </c:pt>
                <c:pt idx="414">
                  <c:v>30-Oct-98</c:v>
                </c:pt>
                <c:pt idx="415">
                  <c:v>31-Oct-98</c:v>
                </c:pt>
                <c:pt idx="416">
                  <c:v>1-Nov-98</c:v>
                </c:pt>
                <c:pt idx="417">
                  <c:v>2-Nov-98</c:v>
                </c:pt>
                <c:pt idx="418">
                  <c:v>3-Nov-98</c:v>
                </c:pt>
                <c:pt idx="419">
                  <c:v>4-Nov-98</c:v>
                </c:pt>
                <c:pt idx="420">
                  <c:v>5-Nov-98</c:v>
                </c:pt>
                <c:pt idx="421">
                  <c:v>6-Nov-98</c:v>
                </c:pt>
                <c:pt idx="422">
                  <c:v>7-Nov-98</c:v>
                </c:pt>
                <c:pt idx="423">
                  <c:v>8-Nov-98</c:v>
                </c:pt>
                <c:pt idx="424">
                  <c:v>9-Nov-98</c:v>
                </c:pt>
                <c:pt idx="425">
                  <c:v>10-Nov-98</c:v>
                </c:pt>
                <c:pt idx="426">
                  <c:v>11-Nov-98</c:v>
                </c:pt>
                <c:pt idx="427">
                  <c:v>12-Nov-98</c:v>
                </c:pt>
                <c:pt idx="428">
                  <c:v>13-Nov-98</c:v>
                </c:pt>
                <c:pt idx="429">
                  <c:v>14-Nov-98</c:v>
                </c:pt>
                <c:pt idx="430">
                  <c:v>15-Nov-98</c:v>
                </c:pt>
                <c:pt idx="431">
                  <c:v>16-Nov-98</c:v>
                </c:pt>
                <c:pt idx="432">
                  <c:v>17-Nov-98</c:v>
                </c:pt>
                <c:pt idx="433">
                  <c:v>18-Nov-98</c:v>
                </c:pt>
                <c:pt idx="434">
                  <c:v>19-Nov-98</c:v>
                </c:pt>
                <c:pt idx="435">
                  <c:v>20-Nov-98</c:v>
                </c:pt>
                <c:pt idx="436">
                  <c:v>21-Nov-98</c:v>
                </c:pt>
                <c:pt idx="437">
                  <c:v>22-Nov-98</c:v>
                </c:pt>
                <c:pt idx="438">
                  <c:v>23-Nov-98</c:v>
                </c:pt>
                <c:pt idx="439">
                  <c:v>24-Nov-98</c:v>
                </c:pt>
                <c:pt idx="440">
                  <c:v>25-Nov-98</c:v>
                </c:pt>
                <c:pt idx="441">
                  <c:v>26-Nov-98</c:v>
                </c:pt>
                <c:pt idx="442">
                  <c:v>27-Nov-98</c:v>
                </c:pt>
                <c:pt idx="443">
                  <c:v>28-Nov-98</c:v>
                </c:pt>
                <c:pt idx="444">
                  <c:v>29-Nov-98</c:v>
                </c:pt>
                <c:pt idx="445">
                  <c:v>30-Nov-98</c:v>
                </c:pt>
                <c:pt idx="446">
                  <c:v>1-Dec-98</c:v>
                </c:pt>
                <c:pt idx="447">
                  <c:v>2-Dec-98</c:v>
                </c:pt>
                <c:pt idx="448">
                  <c:v>3-Dec-98</c:v>
                </c:pt>
                <c:pt idx="449">
                  <c:v>4-Dec-98</c:v>
                </c:pt>
                <c:pt idx="450">
                  <c:v>5-Dec-98</c:v>
                </c:pt>
                <c:pt idx="451">
                  <c:v>6-Dec-98</c:v>
                </c:pt>
                <c:pt idx="452">
                  <c:v>7-Dec-98</c:v>
                </c:pt>
                <c:pt idx="453">
                  <c:v>8-Dec-98</c:v>
                </c:pt>
                <c:pt idx="454">
                  <c:v>9-Dec-98</c:v>
                </c:pt>
                <c:pt idx="455">
                  <c:v>10-Dec-98</c:v>
                </c:pt>
                <c:pt idx="456">
                  <c:v>11-Dec-98</c:v>
                </c:pt>
                <c:pt idx="457">
                  <c:v>12-Dec-98</c:v>
                </c:pt>
                <c:pt idx="458">
                  <c:v>13-Dec-98</c:v>
                </c:pt>
                <c:pt idx="459">
                  <c:v>14-Dec-98</c:v>
                </c:pt>
                <c:pt idx="460">
                  <c:v>15-Dec-98</c:v>
                </c:pt>
                <c:pt idx="461">
                  <c:v>16-Dec-98</c:v>
                </c:pt>
                <c:pt idx="462">
                  <c:v>17-Dec-98</c:v>
                </c:pt>
                <c:pt idx="463">
                  <c:v>18-Dec-98</c:v>
                </c:pt>
                <c:pt idx="464">
                  <c:v>19-Dec-98</c:v>
                </c:pt>
                <c:pt idx="465">
                  <c:v>20-Dec-98</c:v>
                </c:pt>
                <c:pt idx="466">
                  <c:v>21-Dec-98</c:v>
                </c:pt>
                <c:pt idx="467">
                  <c:v>22-Dec-98</c:v>
                </c:pt>
                <c:pt idx="468">
                  <c:v>23-Dec-98</c:v>
                </c:pt>
                <c:pt idx="469">
                  <c:v>24-Dec-98</c:v>
                </c:pt>
                <c:pt idx="470">
                  <c:v>25-Dec-98</c:v>
                </c:pt>
                <c:pt idx="471">
                  <c:v>26-Dec-98</c:v>
                </c:pt>
                <c:pt idx="472">
                  <c:v>27-Dec-98</c:v>
                </c:pt>
                <c:pt idx="473">
                  <c:v>28-Dec-98</c:v>
                </c:pt>
                <c:pt idx="474">
                  <c:v>29-Dec-98</c:v>
                </c:pt>
                <c:pt idx="475">
                  <c:v>30-Dec-98</c:v>
                </c:pt>
                <c:pt idx="476">
                  <c:v>31-Dec-98</c:v>
                </c:pt>
                <c:pt idx="477">
                  <c:v>1-Jan-99</c:v>
                </c:pt>
                <c:pt idx="478">
                  <c:v>2-Jan-99</c:v>
                </c:pt>
                <c:pt idx="479">
                  <c:v>3-Jan-99</c:v>
                </c:pt>
                <c:pt idx="480">
                  <c:v>4-Jan-99</c:v>
                </c:pt>
                <c:pt idx="481">
                  <c:v>5-Jan-99</c:v>
                </c:pt>
                <c:pt idx="482">
                  <c:v>6-Jan-99</c:v>
                </c:pt>
                <c:pt idx="483">
                  <c:v>7-Jan-99</c:v>
                </c:pt>
                <c:pt idx="484">
                  <c:v>8-Jan-99</c:v>
                </c:pt>
                <c:pt idx="485">
                  <c:v>9-Jan-99</c:v>
                </c:pt>
                <c:pt idx="486">
                  <c:v>10-Jan-99</c:v>
                </c:pt>
                <c:pt idx="487">
                  <c:v>11-Jan-99</c:v>
                </c:pt>
                <c:pt idx="488">
                  <c:v>12-Jan-99</c:v>
                </c:pt>
                <c:pt idx="489">
                  <c:v>13-Jan-99</c:v>
                </c:pt>
                <c:pt idx="490">
                  <c:v>14-Jan-99</c:v>
                </c:pt>
                <c:pt idx="491">
                  <c:v>15-Jan-99</c:v>
                </c:pt>
                <c:pt idx="492">
                  <c:v>16-Jan-99</c:v>
                </c:pt>
                <c:pt idx="493">
                  <c:v>17-Jan-99</c:v>
                </c:pt>
                <c:pt idx="494">
                  <c:v>18-Jan-99</c:v>
                </c:pt>
                <c:pt idx="495">
                  <c:v>19-Jan-99</c:v>
                </c:pt>
                <c:pt idx="496">
                  <c:v>20-Jan-99</c:v>
                </c:pt>
                <c:pt idx="497">
                  <c:v>21-Jan-99</c:v>
                </c:pt>
                <c:pt idx="498">
                  <c:v>22-Jan-99</c:v>
                </c:pt>
                <c:pt idx="499">
                  <c:v>23-Jan-99</c:v>
                </c:pt>
                <c:pt idx="500">
                  <c:v>24-Jan-99</c:v>
                </c:pt>
                <c:pt idx="501">
                  <c:v>25-Jan-99</c:v>
                </c:pt>
                <c:pt idx="502">
                  <c:v>26-Jan-99</c:v>
                </c:pt>
                <c:pt idx="503">
                  <c:v>27-Jan-99</c:v>
                </c:pt>
                <c:pt idx="504">
                  <c:v>28-Jan-99</c:v>
                </c:pt>
                <c:pt idx="505">
                  <c:v>29-Jan-99</c:v>
                </c:pt>
                <c:pt idx="506">
                  <c:v>30-Jan-99</c:v>
                </c:pt>
                <c:pt idx="507">
                  <c:v>31-Jan-99</c:v>
                </c:pt>
                <c:pt idx="508">
                  <c:v>1-Feb-99</c:v>
                </c:pt>
                <c:pt idx="509">
                  <c:v>2-Feb-99</c:v>
                </c:pt>
                <c:pt idx="510">
                  <c:v>3-Feb-99</c:v>
                </c:pt>
                <c:pt idx="511">
                  <c:v>4-Feb-99</c:v>
                </c:pt>
                <c:pt idx="512">
                  <c:v>5-Feb-99</c:v>
                </c:pt>
                <c:pt idx="513">
                  <c:v>6-Feb-99</c:v>
                </c:pt>
                <c:pt idx="514">
                  <c:v>7-Feb-99</c:v>
                </c:pt>
                <c:pt idx="515">
                  <c:v>8-Feb-99</c:v>
                </c:pt>
                <c:pt idx="516">
                  <c:v>9-Feb-99</c:v>
                </c:pt>
                <c:pt idx="517">
                  <c:v>10-Feb-99</c:v>
                </c:pt>
                <c:pt idx="518">
                  <c:v>11-Feb-99</c:v>
                </c:pt>
                <c:pt idx="519">
                  <c:v>12-Feb-99</c:v>
                </c:pt>
                <c:pt idx="520">
                  <c:v>13-Feb-99</c:v>
                </c:pt>
                <c:pt idx="521">
                  <c:v>14-Feb-99</c:v>
                </c:pt>
                <c:pt idx="522">
                  <c:v>15-Feb-99</c:v>
                </c:pt>
                <c:pt idx="523">
                  <c:v>16-Feb-99</c:v>
                </c:pt>
                <c:pt idx="524">
                  <c:v>17-Feb-99</c:v>
                </c:pt>
                <c:pt idx="525">
                  <c:v>18-Feb-99</c:v>
                </c:pt>
                <c:pt idx="526">
                  <c:v>19-Feb-99</c:v>
                </c:pt>
                <c:pt idx="527">
                  <c:v>20-Feb-99</c:v>
                </c:pt>
                <c:pt idx="528">
                  <c:v>21-Feb-99</c:v>
                </c:pt>
                <c:pt idx="529">
                  <c:v>22-Feb-99</c:v>
                </c:pt>
                <c:pt idx="530">
                  <c:v>23-Feb-99</c:v>
                </c:pt>
                <c:pt idx="531">
                  <c:v>24-Feb-99</c:v>
                </c:pt>
                <c:pt idx="532">
                  <c:v>25-Feb-99</c:v>
                </c:pt>
                <c:pt idx="533">
                  <c:v>26-Feb-99</c:v>
                </c:pt>
                <c:pt idx="534">
                  <c:v>27-Feb-99</c:v>
                </c:pt>
                <c:pt idx="535">
                  <c:v>28-Feb-99</c:v>
                </c:pt>
                <c:pt idx="536">
                  <c:v>1-Mar-99</c:v>
                </c:pt>
                <c:pt idx="537">
                  <c:v>2-Mar-99</c:v>
                </c:pt>
                <c:pt idx="538">
                  <c:v>3-Mar-99</c:v>
                </c:pt>
                <c:pt idx="539">
                  <c:v>4-Mar-99</c:v>
                </c:pt>
                <c:pt idx="540">
                  <c:v>5-Mar-99</c:v>
                </c:pt>
                <c:pt idx="541">
                  <c:v>6-Mar-99</c:v>
                </c:pt>
                <c:pt idx="542">
                  <c:v>7-Mar-99</c:v>
                </c:pt>
                <c:pt idx="543">
                  <c:v>8-Mar-99</c:v>
                </c:pt>
                <c:pt idx="544">
                  <c:v>9-Mar-99</c:v>
                </c:pt>
                <c:pt idx="545">
                  <c:v>10-Mar-99</c:v>
                </c:pt>
                <c:pt idx="546">
                  <c:v>11-Mar-99</c:v>
                </c:pt>
                <c:pt idx="547">
                  <c:v>12-Mar-99</c:v>
                </c:pt>
                <c:pt idx="548">
                  <c:v>13-Mar-99</c:v>
                </c:pt>
                <c:pt idx="549">
                  <c:v>14-Mar-99</c:v>
                </c:pt>
                <c:pt idx="550">
                  <c:v>15-Mar-99</c:v>
                </c:pt>
                <c:pt idx="551">
                  <c:v>16-Mar-99</c:v>
                </c:pt>
                <c:pt idx="552">
                  <c:v>17-Mar-99</c:v>
                </c:pt>
                <c:pt idx="553">
                  <c:v>18-Mar-99</c:v>
                </c:pt>
                <c:pt idx="554">
                  <c:v>19-Mar-99</c:v>
                </c:pt>
                <c:pt idx="555">
                  <c:v>20-Mar-99</c:v>
                </c:pt>
                <c:pt idx="556">
                  <c:v>21-Mar-99</c:v>
                </c:pt>
                <c:pt idx="557">
                  <c:v>22-Mar-99</c:v>
                </c:pt>
                <c:pt idx="558">
                  <c:v>23-Mar-99</c:v>
                </c:pt>
                <c:pt idx="559">
                  <c:v>24-Mar-99</c:v>
                </c:pt>
                <c:pt idx="560">
                  <c:v>25-Mar-99</c:v>
                </c:pt>
                <c:pt idx="561">
                  <c:v>26-Mar-99</c:v>
                </c:pt>
                <c:pt idx="562">
                  <c:v>27-Mar-99</c:v>
                </c:pt>
                <c:pt idx="563">
                  <c:v>28-Mar-99</c:v>
                </c:pt>
                <c:pt idx="564">
                  <c:v>29-Mar-99</c:v>
                </c:pt>
                <c:pt idx="565">
                  <c:v>30-Mar-99</c:v>
                </c:pt>
                <c:pt idx="566">
                  <c:v>31-Mar-99</c:v>
                </c:pt>
                <c:pt idx="567">
                  <c:v>1-Apr-99</c:v>
                </c:pt>
                <c:pt idx="568">
                  <c:v>2-Apr-99</c:v>
                </c:pt>
                <c:pt idx="569">
                  <c:v>3-Apr-99</c:v>
                </c:pt>
                <c:pt idx="570">
                  <c:v>4-Apr-99</c:v>
                </c:pt>
                <c:pt idx="571">
                  <c:v>5-Apr-99</c:v>
                </c:pt>
                <c:pt idx="572">
                  <c:v>6-Apr-99</c:v>
                </c:pt>
                <c:pt idx="573">
                  <c:v>7-Apr-99</c:v>
                </c:pt>
                <c:pt idx="574">
                  <c:v>8-Apr-99</c:v>
                </c:pt>
                <c:pt idx="575">
                  <c:v>9-Apr-99</c:v>
                </c:pt>
                <c:pt idx="576">
                  <c:v>10-Apr-99</c:v>
                </c:pt>
                <c:pt idx="577">
                  <c:v>11-Apr-99</c:v>
                </c:pt>
                <c:pt idx="578">
                  <c:v>12-Apr-99</c:v>
                </c:pt>
                <c:pt idx="579">
                  <c:v>13-Apr-99</c:v>
                </c:pt>
                <c:pt idx="580">
                  <c:v>14-Apr-99</c:v>
                </c:pt>
                <c:pt idx="581">
                  <c:v>15-Apr-99</c:v>
                </c:pt>
                <c:pt idx="582">
                  <c:v>16-Apr-99</c:v>
                </c:pt>
                <c:pt idx="583">
                  <c:v>17-Apr-99</c:v>
                </c:pt>
                <c:pt idx="584">
                  <c:v>18-Apr-99</c:v>
                </c:pt>
                <c:pt idx="585">
                  <c:v>19-Apr-99</c:v>
                </c:pt>
                <c:pt idx="586">
                  <c:v>20-Apr-99</c:v>
                </c:pt>
                <c:pt idx="587">
                  <c:v>21-Apr-99</c:v>
                </c:pt>
                <c:pt idx="588">
                  <c:v>22-Apr-99</c:v>
                </c:pt>
                <c:pt idx="589">
                  <c:v>23-Apr-99</c:v>
                </c:pt>
                <c:pt idx="590">
                  <c:v>24-Apr-99</c:v>
                </c:pt>
                <c:pt idx="591">
                  <c:v>25-Apr-99</c:v>
                </c:pt>
                <c:pt idx="592">
                  <c:v>26-Apr-99</c:v>
                </c:pt>
                <c:pt idx="593">
                  <c:v>27-Apr-99</c:v>
                </c:pt>
                <c:pt idx="594">
                  <c:v>28-Apr-99</c:v>
                </c:pt>
                <c:pt idx="595">
                  <c:v>29-Apr-99</c:v>
                </c:pt>
                <c:pt idx="596">
                  <c:v>30-Apr-99</c:v>
                </c:pt>
                <c:pt idx="597">
                  <c:v>1-May-99</c:v>
                </c:pt>
                <c:pt idx="598">
                  <c:v>2-May-99</c:v>
                </c:pt>
                <c:pt idx="599">
                  <c:v>3-May-99</c:v>
                </c:pt>
                <c:pt idx="600">
                  <c:v>4-May-99</c:v>
                </c:pt>
                <c:pt idx="601">
                  <c:v>5-May-99</c:v>
                </c:pt>
                <c:pt idx="602">
                  <c:v>6-May-99</c:v>
                </c:pt>
                <c:pt idx="603">
                  <c:v>7-May-99</c:v>
                </c:pt>
                <c:pt idx="604">
                  <c:v>8-May-99</c:v>
                </c:pt>
                <c:pt idx="605">
                  <c:v>9-May-99</c:v>
                </c:pt>
                <c:pt idx="606">
                  <c:v>10-May-99</c:v>
                </c:pt>
                <c:pt idx="607">
                  <c:v>11-May-99</c:v>
                </c:pt>
                <c:pt idx="608">
                  <c:v>12-May-99</c:v>
                </c:pt>
                <c:pt idx="609">
                  <c:v>13-May-99</c:v>
                </c:pt>
                <c:pt idx="610">
                  <c:v>14-May-99</c:v>
                </c:pt>
                <c:pt idx="611">
                  <c:v>15-May-99</c:v>
                </c:pt>
                <c:pt idx="612">
                  <c:v>16-May-99</c:v>
                </c:pt>
                <c:pt idx="613">
                  <c:v>17-May-99</c:v>
                </c:pt>
                <c:pt idx="614">
                  <c:v>18-May-99</c:v>
                </c:pt>
                <c:pt idx="615">
                  <c:v>19-May-99</c:v>
                </c:pt>
                <c:pt idx="616">
                  <c:v>20-May-99</c:v>
                </c:pt>
                <c:pt idx="617">
                  <c:v>21-May-99</c:v>
                </c:pt>
                <c:pt idx="618">
                  <c:v>22-May-99</c:v>
                </c:pt>
                <c:pt idx="619">
                  <c:v>23-May-99</c:v>
                </c:pt>
                <c:pt idx="620">
                  <c:v>24-May-99</c:v>
                </c:pt>
                <c:pt idx="621">
                  <c:v>25-May-99</c:v>
                </c:pt>
                <c:pt idx="622">
                  <c:v>26-May-99</c:v>
                </c:pt>
                <c:pt idx="623">
                  <c:v>27-May-99</c:v>
                </c:pt>
                <c:pt idx="624">
                  <c:v>28-May-99</c:v>
                </c:pt>
                <c:pt idx="625">
                  <c:v>29-May-99</c:v>
                </c:pt>
                <c:pt idx="626">
                  <c:v>30-May-99</c:v>
                </c:pt>
                <c:pt idx="627">
                  <c:v>31-May-99</c:v>
                </c:pt>
                <c:pt idx="628">
                  <c:v>1-Jun-99</c:v>
                </c:pt>
                <c:pt idx="629">
                  <c:v>2-Jun-99</c:v>
                </c:pt>
                <c:pt idx="630">
                  <c:v>3-Jun-99</c:v>
                </c:pt>
                <c:pt idx="631">
                  <c:v>4-Jun-99</c:v>
                </c:pt>
                <c:pt idx="632">
                  <c:v>5-Jun-99</c:v>
                </c:pt>
                <c:pt idx="633">
                  <c:v>6-Jun-99</c:v>
                </c:pt>
                <c:pt idx="634">
                  <c:v>7-Jun-99</c:v>
                </c:pt>
                <c:pt idx="635">
                  <c:v>8-Jun-99</c:v>
                </c:pt>
                <c:pt idx="636">
                  <c:v>9-Jun-99</c:v>
                </c:pt>
                <c:pt idx="637">
                  <c:v>10-Jun-99</c:v>
                </c:pt>
                <c:pt idx="638">
                  <c:v>11-Jun-99</c:v>
                </c:pt>
                <c:pt idx="639">
                  <c:v>12-Jun-99</c:v>
                </c:pt>
                <c:pt idx="640">
                  <c:v>13-Jun-99</c:v>
                </c:pt>
                <c:pt idx="641">
                  <c:v>14-Jun-99</c:v>
                </c:pt>
                <c:pt idx="642">
                  <c:v>15-Jun-99</c:v>
                </c:pt>
                <c:pt idx="643">
                  <c:v>16-Jun-99</c:v>
                </c:pt>
                <c:pt idx="644">
                  <c:v>17-Jun-99</c:v>
                </c:pt>
                <c:pt idx="645">
                  <c:v>18-Jun-99</c:v>
                </c:pt>
                <c:pt idx="646">
                  <c:v>19-Jun-99</c:v>
                </c:pt>
                <c:pt idx="647">
                  <c:v>20-Jun-99</c:v>
                </c:pt>
                <c:pt idx="648">
                  <c:v>21-Jun-99</c:v>
                </c:pt>
                <c:pt idx="649">
                  <c:v>22-Jun-99</c:v>
                </c:pt>
                <c:pt idx="650">
                  <c:v>23-Jun-99</c:v>
                </c:pt>
                <c:pt idx="651">
                  <c:v>24-Jun-99</c:v>
                </c:pt>
                <c:pt idx="652">
                  <c:v>25-Jun-99</c:v>
                </c:pt>
                <c:pt idx="653">
                  <c:v>26-Jun-99</c:v>
                </c:pt>
                <c:pt idx="654">
                  <c:v>27-Jun-99</c:v>
                </c:pt>
                <c:pt idx="655">
                  <c:v>28-Jun-99</c:v>
                </c:pt>
                <c:pt idx="656">
                  <c:v>29-Jun-99</c:v>
                </c:pt>
                <c:pt idx="657">
                  <c:v>30-Jun-99</c:v>
                </c:pt>
                <c:pt idx="658">
                  <c:v>1-Jul-99</c:v>
                </c:pt>
                <c:pt idx="659">
                  <c:v>2-Jul-99</c:v>
                </c:pt>
                <c:pt idx="660">
                  <c:v>3-Jul-99</c:v>
                </c:pt>
                <c:pt idx="661">
                  <c:v>4-Jul-99</c:v>
                </c:pt>
                <c:pt idx="662">
                  <c:v>5-Jul-99</c:v>
                </c:pt>
                <c:pt idx="663">
                  <c:v>6-Jul-99</c:v>
                </c:pt>
                <c:pt idx="664">
                  <c:v>7-Jul-99</c:v>
                </c:pt>
                <c:pt idx="665">
                  <c:v>8-Jul-99</c:v>
                </c:pt>
                <c:pt idx="666">
                  <c:v>9-Jul-99</c:v>
                </c:pt>
                <c:pt idx="667">
                  <c:v>10-Jul-99</c:v>
                </c:pt>
                <c:pt idx="668">
                  <c:v>11-Jul-99</c:v>
                </c:pt>
                <c:pt idx="669">
                  <c:v>12-Jul-99</c:v>
                </c:pt>
                <c:pt idx="670">
                  <c:v>13-Jul-99</c:v>
                </c:pt>
                <c:pt idx="671">
                  <c:v>14-Jul-99</c:v>
                </c:pt>
                <c:pt idx="672">
                  <c:v>15-Jul-99</c:v>
                </c:pt>
                <c:pt idx="673">
                  <c:v>16-Jul-99</c:v>
                </c:pt>
                <c:pt idx="674">
                  <c:v>17-Jul-99</c:v>
                </c:pt>
                <c:pt idx="675">
                  <c:v>18-Jul-99</c:v>
                </c:pt>
                <c:pt idx="676">
                  <c:v>19-Jul-99</c:v>
                </c:pt>
                <c:pt idx="677">
                  <c:v>20-Jul-99</c:v>
                </c:pt>
                <c:pt idx="678">
                  <c:v>21-Jul-99</c:v>
                </c:pt>
                <c:pt idx="679">
                  <c:v>22-Jul-99</c:v>
                </c:pt>
                <c:pt idx="680">
                  <c:v>23-Jul-99</c:v>
                </c:pt>
                <c:pt idx="681">
                  <c:v>24-Jul-99</c:v>
                </c:pt>
                <c:pt idx="682">
                  <c:v>25-Jul-99</c:v>
                </c:pt>
                <c:pt idx="683">
                  <c:v>26-Jul-99</c:v>
                </c:pt>
                <c:pt idx="684">
                  <c:v>27-Jul-99</c:v>
                </c:pt>
                <c:pt idx="685">
                  <c:v>28-Jul-99</c:v>
                </c:pt>
                <c:pt idx="686">
                  <c:v>29-Jul-99</c:v>
                </c:pt>
                <c:pt idx="687">
                  <c:v>30-Jul-99</c:v>
                </c:pt>
                <c:pt idx="688">
                  <c:v>31-Jul-99</c:v>
                </c:pt>
                <c:pt idx="689">
                  <c:v>1-Aug-99</c:v>
                </c:pt>
                <c:pt idx="690">
                  <c:v>2-Aug-99</c:v>
                </c:pt>
                <c:pt idx="691">
                  <c:v>3-Aug-99</c:v>
                </c:pt>
                <c:pt idx="692">
                  <c:v>4-Aug-99</c:v>
                </c:pt>
                <c:pt idx="693">
                  <c:v>5-Aug-99</c:v>
                </c:pt>
                <c:pt idx="694">
                  <c:v>6-Aug-99</c:v>
                </c:pt>
                <c:pt idx="695">
                  <c:v>7-Aug-99</c:v>
                </c:pt>
                <c:pt idx="696">
                  <c:v>8-Aug-99</c:v>
                </c:pt>
                <c:pt idx="697">
                  <c:v>9-Aug-99</c:v>
                </c:pt>
                <c:pt idx="698">
                  <c:v>10-Aug-99</c:v>
                </c:pt>
                <c:pt idx="699">
                  <c:v>11-Aug-99</c:v>
                </c:pt>
                <c:pt idx="700">
                  <c:v>12-Aug-99</c:v>
                </c:pt>
                <c:pt idx="701">
                  <c:v>13-Aug-99</c:v>
                </c:pt>
                <c:pt idx="702">
                  <c:v>14-Aug-99</c:v>
                </c:pt>
                <c:pt idx="703">
                  <c:v>15-Aug-99</c:v>
                </c:pt>
                <c:pt idx="704">
                  <c:v>16-Aug-99</c:v>
                </c:pt>
                <c:pt idx="705">
                  <c:v>17-Aug-99</c:v>
                </c:pt>
                <c:pt idx="706">
                  <c:v>18-Aug-99</c:v>
                </c:pt>
                <c:pt idx="707">
                  <c:v>19-Aug-99</c:v>
                </c:pt>
                <c:pt idx="708">
                  <c:v>20-Aug-99</c:v>
                </c:pt>
                <c:pt idx="709">
                  <c:v>21-Aug-99</c:v>
                </c:pt>
                <c:pt idx="710">
                  <c:v>22-Aug-99</c:v>
                </c:pt>
                <c:pt idx="711">
                  <c:v>23-Aug-99</c:v>
                </c:pt>
                <c:pt idx="712">
                  <c:v>24-Aug-99</c:v>
                </c:pt>
                <c:pt idx="713">
                  <c:v>25-Aug-99</c:v>
                </c:pt>
                <c:pt idx="714">
                  <c:v>26-Aug-99</c:v>
                </c:pt>
                <c:pt idx="715">
                  <c:v>27-Aug-99</c:v>
                </c:pt>
                <c:pt idx="716">
                  <c:v>28-Aug-99</c:v>
                </c:pt>
                <c:pt idx="717">
                  <c:v>29-Aug-99</c:v>
                </c:pt>
                <c:pt idx="718">
                  <c:v>30-Aug-99</c:v>
                </c:pt>
                <c:pt idx="719">
                  <c:v>31-Aug-99</c:v>
                </c:pt>
                <c:pt idx="720">
                  <c:v>1-Sep-99</c:v>
                </c:pt>
                <c:pt idx="721">
                  <c:v>2-Sep-99</c:v>
                </c:pt>
                <c:pt idx="722">
                  <c:v>3-Sep-99</c:v>
                </c:pt>
                <c:pt idx="723">
                  <c:v>4-Sep-99</c:v>
                </c:pt>
                <c:pt idx="724">
                  <c:v>5-Sep-99</c:v>
                </c:pt>
                <c:pt idx="725">
                  <c:v>6-Sep-99</c:v>
                </c:pt>
                <c:pt idx="726">
                  <c:v>7-Sep-99</c:v>
                </c:pt>
                <c:pt idx="727">
                  <c:v>8-Sep-99</c:v>
                </c:pt>
                <c:pt idx="728">
                  <c:v>9-Sep-99</c:v>
                </c:pt>
                <c:pt idx="729">
                  <c:v>10-Sep-99</c:v>
                </c:pt>
                <c:pt idx="730">
                  <c:v>11-Sep-99</c:v>
                </c:pt>
                <c:pt idx="731">
                  <c:v>12-Sep-99</c:v>
                </c:pt>
                <c:pt idx="732">
                  <c:v>13-Sep-99</c:v>
                </c:pt>
                <c:pt idx="733">
                  <c:v>14-Sep-99</c:v>
                </c:pt>
                <c:pt idx="734">
                  <c:v>15-Sep-99</c:v>
                </c:pt>
                <c:pt idx="735">
                  <c:v>16-Sep-99</c:v>
                </c:pt>
                <c:pt idx="736">
                  <c:v>17-Sep-99</c:v>
                </c:pt>
                <c:pt idx="737">
                  <c:v>18-Sep-99</c:v>
                </c:pt>
                <c:pt idx="738">
                  <c:v>19-Sep-99</c:v>
                </c:pt>
                <c:pt idx="739">
                  <c:v>20-Sep-99</c:v>
                </c:pt>
                <c:pt idx="740">
                  <c:v>21-Sep-99</c:v>
                </c:pt>
                <c:pt idx="741">
                  <c:v>22-Sep-99</c:v>
                </c:pt>
                <c:pt idx="742">
                  <c:v>23-Sep-99</c:v>
                </c:pt>
                <c:pt idx="743">
                  <c:v>24-Sep-99</c:v>
                </c:pt>
                <c:pt idx="744">
                  <c:v>25-Sep-99</c:v>
                </c:pt>
                <c:pt idx="745">
                  <c:v>26-Sep-99</c:v>
                </c:pt>
                <c:pt idx="746">
                  <c:v>27-Sep-99</c:v>
                </c:pt>
                <c:pt idx="747">
                  <c:v>28-Sep-99</c:v>
                </c:pt>
                <c:pt idx="748">
                  <c:v>29-Sep-99</c:v>
                </c:pt>
                <c:pt idx="749">
                  <c:v>30-Sep-99</c:v>
                </c:pt>
              </c:strCache>
            </c:strRef>
          </c:cat>
          <c:val>
            <c:numRef>
              <c:f>WORKSHEET!$J$6:$J$755</c:f>
              <c:numCache>
                <c:formatCode>0.00_);[RED]\(0.00\)</c:formatCode>
                <c:ptCount val="750"/>
                <c:pt idx="0">
                  <c:v>0.165</c:v>
                </c:pt>
                <c:pt idx="1">
                  <c:v>0.165</c:v>
                </c:pt>
                <c:pt idx="2">
                  <c:v>0.165</c:v>
                </c:pt>
                <c:pt idx="3">
                  <c:v>0.165</c:v>
                </c:pt>
                <c:pt idx="4">
                  <c:v>0.155</c:v>
                </c:pt>
                <c:pt idx="5">
                  <c:v>0.12</c:v>
                </c:pt>
                <c:pt idx="6">
                  <c:v>0.16</c:v>
                </c:pt>
                <c:pt idx="7">
                  <c:v>0.235</c:v>
                </c:pt>
                <c:pt idx="8">
                  <c:v>0.085</c:v>
                </c:pt>
                <c:pt idx="9">
                  <c:v>0.085</c:v>
                </c:pt>
                <c:pt idx="10">
                  <c:v>0.085</c:v>
                </c:pt>
                <c:pt idx="11">
                  <c:v>0.24</c:v>
                </c:pt>
                <c:pt idx="12">
                  <c:v>0.285</c:v>
                </c:pt>
                <c:pt idx="13">
                  <c:v>0.16</c:v>
                </c:pt>
                <c:pt idx="14">
                  <c:v>0.17</c:v>
                </c:pt>
                <c:pt idx="15">
                  <c:v>0.18</c:v>
                </c:pt>
                <c:pt idx="16">
                  <c:v>0.18</c:v>
                </c:pt>
                <c:pt idx="17">
                  <c:v>0.18</c:v>
                </c:pt>
                <c:pt idx="18">
                  <c:v>0.125</c:v>
                </c:pt>
                <c:pt idx="19">
                  <c:v>0.135</c:v>
                </c:pt>
                <c:pt idx="20">
                  <c:v>0.14</c:v>
                </c:pt>
                <c:pt idx="21">
                  <c:v>0.155</c:v>
                </c:pt>
                <c:pt idx="22">
                  <c:v>0.2</c:v>
                </c:pt>
                <c:pt idx="23">
                  <c:v>0.2</c:v>
                </c:pt>
                <c:pt idx="24">
                  <c:v>0.2</c:v>
                </c:pt>
                <c:pt idx="25">
                  <c:v>0.135</c:v>
                </c:pt>
                <c:pt idx="26">
                  <c:v>0.175</c:v>
                </c:pt>
                <c:pt idx="27">
                  <c:v>0.17</c:v>
                </c:pt>
                <c:pt idx="28">
                  <c:v>0.15</c:v>
                </c:pt>
                <c:pt idx="29">
                  <c:v>0.13</c:v>
                </c:pt>
                <c:pt idx="30">
                  <c:v>0.13</c:v>
                </c:pt>
                <c:pt idx="31">
                  <c:v>0.13</c:v>
                </c:pt>
                <c:pt idx="32">
                  <c:v>0.17</c:v>
                </c:pt>
                <c:pt idx="33">
                  <c:v>0.2</c:v>
                </c:pt>
                <c:pt idx="34">
                  <c:v>0.21</c:v>
                </c:pt>
                <c:pt idx="35">
                  <c:v>0.205</c:v>
                </c:pt>
                <c:pt idx="36">
                  <c:v>0.205</c:v>
                </c:pt>
                <c:pt idx="37">
                  <c:v>0.205</c:v>
                </c:pt>
                <c:pt idx="38">
                  <c:v>0.205</c:v>
                </c:pt>
                <c:pt idx="39">
                  <c:v>0.195</c:v>
                </c:pt>
                <c:pt idx="40">
                  <c:v>0.13</c:v>
                </c:pt>
                <c:pt idx="41">
                  <c:v>0.16</c:v>
                </c:pt>
                <c:pt idx="42">
                  <c:v>0.135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0.13</c:v>
                </c:pt>
                <c:pt idx="47">
                  <c:v>0.105</c:v>
                </c:pt>
                <c:pt idx="48">
                  <c:v>0.185</c:v>
                </c:pt>
                <c:pt idx="49">
                  <c:v>0.145</c:v>
                </c:pt>
                <c:pt idx="50">
                  <c:v>0.0100000000000002</c:v>
                </c:pt>
                <c:pt idx="51">
                  <c:v>0.0100000000000002</c:v>
                </c:pt>
                <c:pt idx="52">
                  <c:v>0.0100000000000002</c:v>
                </c:pt>
                <c:pt idx="53">
                  <c:v>0.105</c:v>
                </c:pt>
                <c:pt idx="54">
                  <c:v>0.14</c:v>
                </c:pt>
                <c:pt idx="55">
                  <c:v>0.13</c:v>
                </c:pt>
                <c:pt idx="56">
                  <c:v>0.15</c:v>
                </c:pt>
                <c:pt idx="57">
                  <c:v>0.135</c:v>
                </c:pt>
                <c:pt idx="58">
                  <c:v>0.135</c:v>
                </c:pt>
                <c:pt idx="59">
                  <c:v>0.135</c:v>
                </c:pt>
                <c:pt idx="60">
                  <c:v>0.125</c:v>
                </c:pt>
                <c:pt idx="61">
                  <c:v>0.125</c:v>
                </c:pt>
                <c:pt idx="62">
                  <c:v>0.15</c:v>
                </c:pt>
                <c:pt idx="63">
                  <c:v>0.17</c:v>
                </c:pt>
                <c:pt idx="64">
                  <c:v>0.0300000000000003</c:v>
                </c:pt>
                <c:pt idx="65">
                  <c:v>0.0300000000000003</c:v>
                </c:pt>
                <c:pt idx="66">
                  <c:v>0.0300000000000003</c:v>
                </c:pt>
                <c:pt idx="67">
                  <c:v>0.0899999999999999</c:v>
                </c:pt>
                <c:pt idx="68">
                  <c:v>0.1</c:v>
                </c:pt>
                <c:pt idx="69">
                  <c:v>0.0900000000000003</c:v>
                </c:pt>
                <c:pt idx="70">
                  <c:v>0.0999999999999996</c:v>
                </c:pt>
                <c:pt idx="71">
                  <c:v>0.0700000000000003</c:v>
                </c:pt>
                <c:pt idx="72">
                  <c:v>0.0700000000000003</c:v>
                </c:pt>
                <c:pt idx="73">
                  <c:v>0.0700000000000003</c:v>
                </c:pt>
                <c:pt idx="74">
                  <c:v>0.0950000000000002</c:v>
                </c:pt>
                <c:pt idx="75">
                  <c:v>0.0950000000000002</c:v>
                </c:pt>
                <c:pt idx="76">
                  <c:v>0.0300000000000003</c:v>
                </c:pt>
                <c:pt idx="77">
                  <c:v>0.0300000000000003</c:v>
                </c:pt>
                <c:pt idx="78">
                  <c:v>0.0300000000000003</c:v>
                </c:pt>
                <c:pt idx="79">
                  <c:v>0.0300000000000003</c:v>
                </c:pt>
                <c:pt idx="80">
                  <c:v>0.0300000000000003</c:v>
                </c:pt>
                <c:pt idx="81">
                  <c:v>0.19</c:v>
                </c:pt>
                <c:pt idx="82">
                  <c:v>0.0499999999999998</c:v>
                </c:pt>
                <c:pt idx="83">
                  <c:v>0</c:v>
                </c:pt>
                <c:pt idx="84">
                  <c:v>-0.0500000000000003</c:v>
                </c:pt>
                <c:pt idx="85">
                  <c:v>0.1</c:v>
                </c:pt>
                <c:pt idx="86">
                  <c:v>0.1</c:v>
                </c:pt>
                <c:pt idx="87">
                  <c:v>0.1</c:v>
                </c:pt>
                <c:pt idx="88">
                  <c:v>0.0899999999999999</c:v>
                </c:pt>
                <c:pt idx="89">
                  <c:v>0.22</c:v>
                </c:pt>
                <c:pt idx="90">
                  <c:v>0.085</c:v>
                </c:pt>
                <c:pt idx="91">
                  <c:v>-0.0300000000000003</c:v>
                </c:pt>
                <c:pt idx="92">
                  <c:v>0.0750000000000002</c:v>
                </c:pt>
                <c:pt idx="93">
                  <c:v>0.0750000000000002</c:v>
                </c:pt>
                <c:pt idx="94">
                  <c:v>0.0750000000000002</c:v>
                </c:pt>
                <c:pt idx="95">
                  <c:v>0.00499999999999989</c:v>
                </c:pt>
                <c:pt idx="96">
                  <c:v>0.115</c:v>
                </c:pt>
                <c:pt idx="97">
                  <c:v>0.145</c:v>
                </c:pt>
                <c:pt idx="98">
                  <c:v>0.21</c:v>
                </c:pt>
                <c:pt idx="99">
                  <c:v>0.14</c:v>
                </c:pt>
                <c:pt idx="100">
                  <c:v>0.14</c:v>
                </c:pt>
                <c:pt idx="101">
                  <c:v>0.14</c:v>
                </c:pt>
                <c:pt idx="102">
                  <c:v>0.145</c:v>
                </c:pt>
                <c:pt idx="103">
                  <c:v>0.0699999999999998</c:v>
                </c:pt>
                <c:pt idx="104">
                  <c:v>0.17</c:v>
                </c:pt>
                <c:pt idx="105">
                  <c:v>0.17</c:v>
                </c:pt>
                <c:pt idx="106">
                  <c:v>0.17</c:v>
                </c:pt>
                <c:pt idx="107">
                  <c:v>0.17</c:v>
                </c:pt>
                <c:pt idx="108">
                  <c:v>0.17</c:v>
                </c:pt>
                <c:pt idx="109">
                  <c:v>0.255</c:v>
                </c:pt>
                <c:pt idx="110">
                  <c:v>0.155</c:v>
                </c:pt>
                <c:pt idx="111">
                  <c:v>0.255</c:v>
                </c:pt>
                <c:pt idx="112">
                  <c:v>0.255</c:v>
                </c:pt>
                <c:pt idx="113">
                  <c:v>0.26</c:v>
                </c:pt>
                <c:pt idx="114">
                  <c:v>0.26</c:v>
                </c:pt>
                <c:pt idx="115">
                  <c:v>0.26</c:v>
                </c:pt>
                <c:pt idx="116">
                  <c:v>0.17</c:v>
                </c:pt>
                <c:pt idx="117">
                  <c:v>0.23</c:v>
                </c:pt>
                <c:pt idx="118">
                  <c:v>0.27</c:v>
                </c:pt>
                <c:pt idx="119">
                  <c:v>0.27</c:v>
                </c:pt>
                <c:pt idx="120">
                  <c:v>0.29</c:v>
                </c:pt>
                <c:pt idx="121">
                  <c:v>0.29</c:v>
                </c:pt>
                <c:pt idx="122">
                  <c:v>0.29</c:v>
                </c:pt>
                <c:pt idx="123">
                  <c:v>0.355</c:v>
                </c:pt>
                <c:pt idx="124">
                  <c:v>0.36</c:v>
                </c:pt>
                <c:pt idx="125">
                  <c:v>0.35</c:v>
                </c:pt>
                <c:pt idx="126">
                  <c:v>0.345</c:v>
                </c:pt>
                <c:pt idx="127">
                  <c:v>0.37</c:v>
                </c:pt>
                <c:pt idx="128">
                  <c:v>0.37</c:v>
                </c:pt>
                <c:pt idx="129">
                  <c:v>0.37</c:v>
                </c:pt>
                <c:pt idx="130">
                  <c:v>0.345</c:v>
                </c:pt>
                <c:pt idx="131">
                  <c:v>0.325</c:v>
                </c:pt>
                <c:pt idx="132">
                  <c:v>0.335</c:v>
                </c:pt>
                <c:pt idx="133">
                  <c:v>0.31</c:v>
                </c:pt>
                <c:pt idx="134">
                  <c:v>0.31</c:v>
                </c:pt>
                <c:pt idx="135">
                  <c:v>0.31</c:v>
                </c:pt>
                <c:pt idx="136">
                  <c:v>0.31</c:v>
                </c:pt>
                <c:pt idx="137">
                  <c:v>0.345</c:v>
                </c:pt>
                <c:pt idx="138">
                  <c:v>0.345</c:v>
                </c:pt>
                <c:pt idx="139">
                  <c:v>0.3</c:v>
                </c:pt>
                <c:pt idx="140">
                  <c:v>0.275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0.205</c:v>
                </c:pt>
                <c:pt idx="145">
                  <c:v>0.215</c:v>
                </c:pt>
                <c:pt idx="146">
                  <c:v>0.2</c:v>
                </c:pt>
                <c:pt idx="147">
                  <c:v>0.16</c:v>
                </c:pt>
                <c:pt idx="148">
                  <c:v>0.0950000000000002</c:v>
                </c:pt>
                <c:pt idx="149">
                  <c:v>0.0950000000000002</c:v>
                </c:pt>
                <c:pt idx="150">
                  <c:v>0.0950000000000002</c:v>
                </c:pt>
                <c:pt idx="151">
                  <c:v>0.17</c:v>
                </c:pt>
                <c:pt idx="152">
                  <c:v>0.19</c:v>
                </c:pt>
                <c:pt idx="153">
                  <c:v>0.175</c:v>
                </c:pt>
                <c:pt idx="154">
                  <c:v>0.18</c:v>
                </c:pt>
                <c:pt idx="155">
                  <c:v>0.2</c:v>
                </c:pt>
                <c:pt idx="156">
                  <c:v>0.2</c:v>
                </c:pt>
                <c:pt idx="157">
                  <c:v>0.2</c:v>
                </c:pt>
                <c:pt idx="158">
                  <c:v>0.2</c:v>
                </c:pt>
                <c:pt idx="159">
                  <c:v>0.195</c:v>
                </c:pt>
                <c:pt idx="160">
                  <c:v>0.17</c:v>
                </c:pt>
                <c:pt idx="161">
                  <c:v>0.18</c:v>
                </c:pt>
                <c:pt idx="162">
                  <c:v>0.215</c:v>
                </c:pt>
                <c:pt idx="163">
                  <c:v>0.215</c:v>
                </c:pt>
                <c:pt idx="164">
                  <c:v>0.215</c:v>
                </c:pt>
                <c:pt idx="165">
                  <c:v>0.245</c:v>
                </c:pt>
                <c:pt idx="166">
                  <c:v>0.265</c:v>
                </c:pt>
                <c:pt idx="167">
                  <c:v>0.29</c:v>
                </c:pt>
                <c:pt idx="168">
                  <c:v>0.285</c:v>
                </c:pt>
                <c:pt idx="169">
                  <c:v>0.27</c:v>
                </c:pt>
                <c:pt idx="170">
                  <c:v>0.27</c:v>
                </c:pt>
                <c:pt idx="171">
                  <c:v>0.27</c:v>
                </c:pt>
                <c:pt idx="172">
                  <c:v>0.235</c:v>
                </c:pt>
                <c:pt idx="173">
                  <c:v>0.275</c:v>
                </c:pt>
                <c:pt idx="174">
                  <c:v>0.305</c:v>
                </c:pt>
                <c:pt idx="175">
                  <c:v>0.3</c:v>
                </c:pt>
                <c:pt idx="176">
                  <c:v>0.29</c:v>
                </c:pt>
                <c:pt idx="177">
                  <c:v>0.29</c:v>
                </c:pt>
                <c:pt idx="178">
                  <c:v>0.29</c:v>
                </c:pt>
                <c:pt idx="179">
                  <c:v>0.265</c:v>
                </c:pt>
                <c:pt idx="180">
                  <c:v>0.215</c:v>
                </c:pt>
                <c:pt idx="181">
                  <c:v>0.18</c:v>
                </c:pt>
                <c:pt idx="182">
                  <c:v>0.195</c:v>
                </c:pt>
                <c:pt idx="183">
                  <c:v>0.225</c:v>
                </c:pt>
                <c:pt idx="184">
                  <c:v>0.225</c:v>
                </c:pt>
                <c:pt idx="185">
                  <c:v>0.225</c:v>
                </c:pt>
                <c:pt idx="186">
                  <c:v>0.25</c:v>
                </c:pt>
                <c:pt idx="187">
                  <c:v>0.26</c:v>
                </c:pt>
                <c:pt idx="188">
                  <c:v>0.265</c:v>
                </c:pt>
                <c:pt idx="189">
                  <c:v>0.24</c:v>
                </c:pt>
                <c:pt idx="190">
                  <c:v>0.235</c:v>
                </c:pt>
                <c:pt idx="191">
                  <c:v>0.235</c:v>
                </c:pt>
                <c:pt idx="192">
                  <c:v>0.235</c:v>
                </c:pt>
                <c:pt idx="193">
                  <c:v>0.255</c:v>
                </c:pt>
                <c:pt idx="194">
                  <c:v>0.26</c:v>
                </c:pt>
                <c:pt idx="195">
                  <c:v>0.23</c:v>
                </c:pt>
                <c:pt idx="196">
                  <c:v>0.27</c:v>
                </c:pt>
                <c:pt idx="197">
                  <c:v>0.3</c:v>
                </c:pt>
                <c:pt idx="198">
                  <c:v>0.3</c:v>
                </c:pt>
                <c:pt idx="199">
                  <c:v>0.3</c:v>
                </c:pt>
                <c:pt idx="200">
                  <c:v>0.315</c:v>
                </c:pt>
                <c:pt idx="201">
                  <c:v>0.265</c:v>
                </c:pt>
                <c:pt idx="202">
                  <c:v>0.21</c:v>
                </c:pt>
                <c:pt idx="203">
                  <c:v>0.245</c:v>
                </c:pt>
                <c:pt idx="204">
                  <c:v>0.19</c:v>
                </c:pt>
                <c:pt idx="205">
                  <c:v>0.19</c:v>
                </c:pt>
                <c:pt idx="206">
                  <c:v>0.19</c:v>
                </c:pt>
                <c:pt idx="207">
                  <c:v>0.205</c:v>
                </c:pt>
                <c:pt idx="208">
                  <c:v>0.2</c:v>
                </c:pt>
                <c:pt idx="209">
                  <c:v>0.25</c:v>
                </c:pt>
                <c:pt idx="210">
                  <c:v>0.285</c:v>
                </c:pt>
                <c:pt idx="211">
                  <c:v>0.285</c:v>
                </c:pt>
                <c:pt idx="212">
                  <c:v>0.285</c:v>
                </c:pt>
                <c:pt idx="213">
                  <c:v>0.285</c:v>
                </c:pt>
                <c:pt idx="214">
                  <c:v>0.25</c:v>
                </c:pt>
                <c:pt idx="215">
                  <c:v>0.305</c:v>
                </c:pt>
                <c:pt idx="216">
                  <c:v>0.29</c:v>
                </c:pt>
                <c:pt idx="217">
                  <c:v>0.29</c:v>
                </c:pt>
                <c:pt idx="218">
                  <c:v>0.29</c:v>
                </c:pt>
                <c:pt idx="219">
                  <c:v>0.29</c:v>
                </c:pt>
                <c:pt idx="220">
                  <c:v>0.29</c:v>
                </c:pt>
                <c:pt idx="221">
                  <c:v>0.275</c:v>
                </c:pt>
                <c:pt idx="222">
                  <c:v>0.31</c:v>
                </c:pt>
                <c:pt idx="223">
                  <c:v>0.3</c:v>
                </c:pt>
                <c:pt idx="224">
                  <c:v>0.285</c:v>
                </c:pt>
                <c:pt idx="225">
                  <c:v>0.26</c:v>
                </c:pt>
                <c:pt idx="226">
                  <c:v>0.26</c:v>
                </c:pt>
                <c:pt idx="227">
                  <c:v>0.26</c:v>
                </c:pt>
                <c:pt idx="228">
                  <c:v>0.26</c:v>
                </c:pt>
                <c:pt idx="229">
                  <c:v>0.29</c:v>
                </c:pt>
                <c:pt idx="230">
                  <c:v>0.3</c:v>
                </c:pt>
                <c:pt idx="231">
                  <c:v>0.215</c:v>
                </c:pt>
                <c:pt idx="232">
                  <c:v>0.24</c:v>
                </c:pt>
                <c:pt idx="233">
                  <c:v>0.24</c:v>
                </c:pt>
                <c:pt idx="234">
                  <c:v>0.24</c:v>
                </c:pt>
                <c:pt idx="235">
                  <c:v>0.205</c:v>
                </c:pt>
                <c:pt idx="236">
                  <c:v>0.17</c:v>
                </c:pt>
                <c:pt idx="237">
                  <c:v>0.21</c:v>
                </c:pt>
                <c:pt idx="238">
                  <c:v>0.19</c:v>
                </c:pt>
                <c:pt idx="239">
                  <c:v>0.135</c:v>
                </c:pt>
                <c:pt idx="240">
                  <c:v>0.135</c:v>
                </c:pt>
                <c:pt idx="241">
                  <c:v>0.135</c:v>
                </c:pt>
                <c:pt idx="242">
                  <c:v>0.165</c:v>
                </c:pt>
                <c:pt idx="243">
                  <c:v>0.255</c:v>
                </c:pt>
                <c:pt idx="244">
                  <c:v>0.29</c:v>
                </c:pt>
                <c:pt idx="245">
                  <c:v>0.295</c:v>
                </c:pt>
                <c:pt idx="246">
                  <c:v>0.295</c:v>
                </c:pt>
                <c:pt idx="247">
                  <c:v>0.295</c:v>
                </c:pt>
                <c:pt idx="248">
                  <c:v>0.295</c:v>
                </c:pt>
                <c:pt idx="249">
                  <c:v>0.245</c:v>
                </c:pt>
                <c:pt idx="250">
                  <c:v>0.265</c:v>
                </c:pt>
                <c:pt idx="251">
                  <c:v>0.25</c:v>
                </c:pt>
                <c:pt idx="252">
                  <c:v>0.225</c:v>
                </c:pt>
                <c:pt idx="253">
                  <c:v>0.195</c:v>
                </c:pt>
                <c:pt idx="254">
                  <c:v>0.195</c:v>
                </c:pt>
                <c:pt idx="255">
                  <c:v>0.195</c:v>
                </c:pt>
                <c:pt idx="256">
                  <c:v>0.195</c:v>
                </c:pt>
                <c:pt idx="257">
                  <c:v>0.225</c:v>
                </c:pt>
                <c:pt idx="258">
                  <c:v>0.23</c:v>
                </c:pt>
                <c:pt idx="259">
                  <c:v>0.215</c:v>
                </c:pt>
                <c:pt idx="260">
                  <c:v>0.0899999999999999</c:v>
                </c:pt>
                <c:pt idx="261">
                  <c:v>0.0899999999999999</c:v>
                </c:pt>
                <c:pt idx="262">
                  <c:v>0.125</c:v>
                </c:pt>
                <c:pt idx="263">
                  <c:v>0.11</c:v>
                </c:pt>
                <c:pt idx="264">
                  <c:v>0.0950000000000002</c:v>
                </c:pt>
                <c:pt idx="265">
                  <c:v>0.195</c:v>
                </c:pt>
                <c:pt idx="266">
                  <c:v>0.235</c:v>
                </c:pt>
                <c:pt idx="267">
                  <c:v>0.185</c:v>
                </c:pt>
                <c:pt idx="268">
                  <c:v>0.185</c:v>
                </c:pt>
                <c:pt idx="269">
                  <c:v>0.185</c:v>
                </c:pt>
                <c:pt idx="270">
                  <c:v>0.195</c:v>
                </c:pt>
                <c:pt idx="271">
                  <c:v>0.175</c:v>
                </c:pt>
                <c:pt idx="272">
                  <c:v>0.12</c:v>
                </c:pt>
                <c:pt idx="273">
                  <c:v>0.0799999999999999</c:v>
                </c:pt>
                <c:pt idx="274">
                  <c:v>0.0249999999999999</c:v>
                </c:pt>
                <c:pt idx="275">
                  <c:v>0.0249999999999999</c:v>
                </c:pt>
                <c:pt idx="276">
                  <c:v>0.0249999999999999</c:v>
                </c:pt>
                <c:pt idx="277">
                  <c:v>0.0349999999999999</c:v>
                </c:pt>
                <c:pt idx="278">
                  <c:v>0.0700000000000001</c:v>
                </c:pt>
                <c:pt idx="279">
                  <c:v>0.15</c:v>
                </c:pt>
                <c:pt idx="280">
                  <c:v>0.12</c:v>
                </c:pt>
                <c:pt idx="281">
                  <c:v>0.0699999999999998</c:v>
                </c:pt>
                <c:pt idx="282">
                  <c:v>0.0699999999999998</c:v>
                </c:pt>
                <c:pt idx="283">
                  <c:v>0.0699999999999998</c:v>
                </c:pt>
                <c:pt idx="284">
                  <c:v>0.11</c:v>
                </c:pt>
                <c:pt idx="285">
                  <c:v>0.0800000000000001</c:v>
                </c:pt>
                <c:pt idx="286">
                  <c:v>0.0149999999999997</c:v>
                </c:pt>
                <c:pt idx="287">
                  <c:v>-0.0350000000000001</c:v>
                </c:pt>
                <c:pt idx="288">
                  <c:v>-0.15</c:v>
                </c:pt>
                <c:pt idx="289">
                  <c:v>-0.15</c:v>
                </c:pt>
                <c:pt idx="290">
                  <c:v>-0.15</c:v>
                </c:pt>
                <c:pt idx="291">
                  <c:v>0</c:v>
                </c:pt>
                <c:pt idx="292">
                  <c:v>-0.00999999999999979</c:v>
                </c:pt>
                <c:pt idx="293">
                  <c:v>0</c:v>
                </c:pt>
                <c:pt idx="294">
                  <c:v>-0.0750000000000002</c:v>
                </c:pt>
                <c:pt idx="295">
                  <c:v>-0.0750000000000002</c:v>
                </c:pt>
                <c:pt idx="296">
                  <c:v>-0.0750000000000002</c:v>
                </c:pt>
                <c:pt idx="297">
                  <c:v>-0.0750000000000002</c:v>
                </c:pt>
                <c:pt idx="298">
                  <c:v>0.065</c:v>
                </c:pt>
                <c:pt idx="299">
                  <c:v>0.085</c:v>
                </c:pt>
                <c:pt idx="300">
                  <c:v>0.19</c:v>
                </c:pt>
                <c:pt idx="301">
                  <c:v>0.19</c:v>
                </c:pt>
                <c:pt idx="302">
                  <c:v>0.0900000000000003</c:v>
                </c:pt>
                <c:pt idx="303">
                  <c:v>0.0900000000000003</c:v>
                </c:pt>
                <c:pt idx="304">
                  <c:v>0.0900000000000003</c:v>
                </c:pt>
                <c:pt idx="305">
                  <c:v>0.31</c:v>
                </c:pt>
                <c:pt idx="306">
                  <c:v>0.28</c:v>
                </c:pt>
                <c:pt idx="307">
                  <c:v>0.305</c:v>
                </c:pt>
                <c:pt idx="308">
                  <c:v>0.39</c:v>
                </c:pt>
                <c:pt idx="309">
                  <c:v>0.355</c:v>
                </c:pt>
                <c:pt idx="310">
                  <c:v>0.355</c:v>
                </c:pt>
                <c:pt idx="311">
                  <c:v>0.355</c:v>
                </c:pt>
                <c:pt idx="312">
                  <c:v>0.4</c:v>
                </c:pt>
                <c:pt idx="313">
                  <c:v>0.455</c:v>
                </c:pt>
                <c:pt idx="314">
                  <c:v>0.39</c:v>
                </c:pt>
                <c:pt idx="315">
                  <c:v>0.355</c:v>
                </c:pt>
                <c:pt idx="316">
                  <c:v>0.27</c:v>
                </c:pt>
                <c:pt idx="317">
                  <c:v>0.27</c:v>
                </c:pt>
                <c:pt idx="318">
                  <c:v>0.27</c:v>
                </c:pt>
                <c:pt idx="319">
                  <c:v>0.385</c:v>
                </c:pt>
                <c:pt idx="320">
                  <c:v>0.41</c:v>
                </c:pt>
                <c:pt idx="321">
                  <c:v>0.36</c:v>
                </c:pt>
                <c:pt idx="322">
                  <c:v>0.365</c:v>
                </c:pt>
                <c:pt idx="323">
                  <c:v>0.465</c:v>
                </c:pt>
                <c:pt idx="324">
                  <c:v>0.465</c:v>
                </c:pt>
                <c:pt idx="325">
                  <c:v>0.465</c:v>
                </c:pt>
                <c:pt idx="326">
                  <c:v>0.525</c:v>
                </c:pt>
                <c:pt idx="327">
                  <c:v>0.52</c:v>
                </c:pt>
                <c:pt idx="328">
                  <c:v>0.535</c:v>
                </c:pt>
                <c:pt idx="329">
                  <c:v>0.56</c:v>
                </c:pt>
                <c:pt idx="330">
                  <c:v>0.565</c:v>
                </c:pt>
                <c:pt idx="331">
                  <c:v>0.565</c:v>
                </c:pt>
                <c:pt idx="332">
                  <c:v>0.565</c:v>
                </c:pt>
                <c:pt idx="333">
                  <c:v>0.525</c:v>
                </c:pt>
                <c:pt idx="334">
                  <c:v>0.445</c:v>
                </c:pt>
                <c:pt idx="335">
                  <c:v>0.46</c:v>
                </c:pt>
                <c:pt idx="336">
                  <c:v>0.475</c:v>
                </c:pt>
                <c:pt idx="337">
                  <c:v>0.48</c:v>
                </c:pt>
                <c:pt idx="338">
                  <c:v>0.48</c:v>
                </c:pt>
                <c:pt idx="339">
                  <c:v>0.48</c:v>
                </c:pt>
                <c:pt idx="340">
                  <c:v>0.425</c:v>
                </c:pt>
                <c:pt idx="341">
                  <c:v>0.39</c:v>
                </c:pt>
                <c:pt idx="342">
                  <c:v>0.385</c:v>
                </c:pt>
                <c:pt idx="343">
                  <c:v>0.385</c:v>
                </c:pt>
                <c:pt idx="344">
                  <c:v>0.31</c:v>
                </c:pt>
                <c:pt idx="345">
                  <c:v>0.31</c:v>
                </c:pt>
                <c:pt idx="346">
                  <c:v>0.31</c:v>
                </c:pt>
                <c:pt idx="347">
                  <c:v>0.38</c:v>
                </c:pt>
                <c:pt idx="348">
                  <c:v>0.4</c:v>
                </c:pt>
                <c:pt idx="349">
                  <c:v>0.395</c:v>
                </c:pt>
                <c:pt idx="350">
                  <c:v>0.38</c:v>
                </c:pt>
                <c:pt idx="351">
                  <c:v>0.46</c:v>
                </c:pt>
                <c:pt idx="352">
                  <c:v>0.46</c:v>
                </c:pt>
                <c:pt idx="353">
                  <c:v>0.46</c:v>
                </c:pt>
                <c:pt idx="354">
                  <c:v>0.53</c:v>
                </c:pt>
                <c:pt idx="355">
                  <c:v>0.475</c:v>
                </c:pt>
                <c:pt idx="356">
                  <c:v>0.525</c:v>
                </c:pt>
                <c:pt idx="357">
                  <c:v>0.505</c:v>
                </c:pt>
                <c:pt idx="358">
                  <c:v>0.475</c:v>
                </c:pt>
                <c:pt idx="359">
                  <c:v>0.475</c:v>
                </c:pt>
                <c:pt idx="360">
                  <c:v>0.475</c:v>
                </c:pt>
                <c:pt idx="361">
                  <c:v>0.475</c:v>
                </c:pt>
                <c:pt idx="362">
                  <c:v>0.45</c:v>
                </c:pt>
                <c:pt idx="363">
                  <c:v>0.435</c:v>
                </c:pt>
                <c:pt idx="364">
                  <c:v>0.39</c:v>
                </c:pt>
                <c:pt idx="365">
                  <c:v>0.375</c:v>
                </c:pt>
                <c:pt idx="366">
                  <c:v>0.375</c:v>
                </c:pt>
                <c:pt idx="367">
                  <c:v>0.375</c:v>
                </c:pt>
                <c:pt idx="368">
                  <c:v>0.42</c:v>
                </c:pt>
                <c:pt idx="369">
                  <c:v>0.345</c:v>
                </c:pt>
                <c:pt idx="370">
                  <c:v>0.255</c:v>
                </c:pt>
                <c:pt idx="371">
                  <c:v>0.215</c:v>
                </c:pt>
                <c:pt idx="372">
                  <c:v>0.135</c:v>
                </c:pt>
                <c:pt idx="373">
                  <c:v>0.135</c:v>
                </c:pt>
                <c:pt idx="374">
                  <c:v>0.135</c:v>
                </c:pt>
                <c:pt idx="375">
                  <c:v>0.2</c:v>
                </c:pt>
                <c:pt idx="376">
                  <c:v>0.155</c:v>
                </c:pt>
                <c:pt idx="377">
                  <c:v>0.16</c:v>
                </c:pt>
                <c:pt idx="378">
                  <c:v>0.19</c:v>
                </c:pt>
                <c:pt idx="379">
                  <c:v>0.0750000000000002</c:v>
                </c:pt>
                <c:pt idx="380">
                  <c:v>0.0750000000000002</c:v>
                </c:pt>
                <c:pt idx="381">
                  <c:v>0.0750000000000002</c:v>
                </c:pt>
                <c:pt idx="382">
                  <c:v>0.13</c:v>
                </c:pt>
                <c:pt idx="383">
                  <c:v>0.185</c:v>
                </c:pt>
                <c:pt idx="384">
                  <c:v>0.12</c:v>
                </c:pt>
                <c:pt idx="385">
                  <c:v>0.0800000000000001</c:v>
                </c:pt>
                <c:pt idx="386">
                  <c:v>0.15</c:v>
                </c:pt>
                <c:pt idx="387">
                  <c:v>0.15</c:v>
                </c:pt>
                <c:pt idx="388">
                  <c:v>0.15</c:v>
                </c:pt>
                <c:pt idx="389">
                  <c:v>0.185</c:v>
                </c:pt>
                <c:pt idx="390">
                  <c:v>0.26</c:v>
                </c:pt>
                <c:pt idx="391">
                  <c:v>0.23</c:v>
                </c:pt>
                <c:pt idx="392">
                  <c:v>0.255</c:v>
                </c:pt>
                <c:pt idx="393">
                  <c:v>0.355</c:v>
                </c:pt>
                <c:pt idx="394">
                  <c:v>0.355</c:v>
                </c:pt>
                <c:pt idx="395">
                  <c:v>0.355</c:v>
                </c:pt>
                <c:pt idx="396">
                  <c:v>0.445</c:v>
                </c:pt>
                <c:pt idx="397">
                  <c:v>0.455</c:v>
                </c:pt>
                <c:pt idx="398">
                  <c:v>0.44</c:v>
                </c:pt>
                <c:pt idx="399">
                  <c:v>0.465</c:v>
                </c:pt>
                <c:pt idx="400">
                  <c:v>0.535</c:v>
                </c:pt>
                <c:pt idx="401">
                  <c:v>0.535</c:v>
                </c:pt>
                <c:pt idx="402">
                  <c:v>0.535</c:v>
                </c:pt>
                <c:pt idx="403">
                  <c:v>0.505</c:v>
                </c:pt>
                <c:pt idx="404">
                  <c:v>0.515</c:v>
                </c:pt>
                <c:pt idx="405">
                  <c:v>0.52</c:v>
                </c:pt>
                <c:pt idx="406">
                  <c:v>0.545</c:v>
                </c:pt>
                <c:pt idx="407">
                  <c:v>0.585</c:v>
                </c:pt>
                <c:pt idx="408">
                  <c:v>0.585</c:v>
                </c:pt>
                <c:pt idx="409">
                  <c:v>0.585</c:v>
                </c:pt>
                <c:pt idx="410">
                  <c:v>0.665</c:v>
                </c:pt>
                <c:pt idx="411">
                  <c:v>0.665</c:v>
                </c:pt>
                <c:pt idx="412">
                  <c:v>0.7</c:v>
                </c:pt>
                <c:pt idx="413">
                  <c:v>0.695</c:v>
                </c:pt>
                <c:pt idx="414">
                  <c:v>0.585</c:v>
                </c:pt>
                <c:pt idx="415">
                  <c:v>0.585</c:v>
                </c:pt>
                <c:pt idx="416">
                  <c:v>0.585</c:v>
                </c:pt>
                <c:pt idx="417">
                  <c:v>0.595</c:v>
                </c:pt>
                <c:pt idx="418">
                  <c:v>0.435</c:v>
                </c:pt>
                <c:pt idx="419">
                  <c:v>0.38</c:v>
                </c:pt>
                <c:pt idx="420">
                  <c:v>0.315</c:v>
                </c:pt>
                <c:pt idx="421">
                  <c:v>0.32</c:v>
                </c:pt>
                <c:pt idx="422">
                  <c:v>0.32</c:v>
                </c:pt>
                <c:pt idx="423">
                  <c:v>0.32</c:v>
                </c:pt>
                <c:pt idx="424">
                  <c:v>0.435</c:v>
                </c:pt>
                <c:pt idx="425">
                  <c:v>0.31</c:v>
                </c:pt>
                <c:pt idx="426">
                  <c:v>0.25</c:v>
                </c:pt>
                <c:pt idx="427">
                  <c:v>0.31</c:v>
                </c:pt>
                <c:pt idx="428">
                  <c:v>0.335</c:v>
                </c:pt>
                <c:pt idx="429">
                  <c:v>0.335</c:v>
                </c:pt>
                <c:pt idx="430">
                  <c:v>0.335</c:v>
                </c:pt>
                <c:pt idx="431">
                  <c:v>0.345</c:v>
                </c:pt>
                <c:pt idx="432">
                  <c:v>0.325</c:v>
                </c:pt>
                <c:pt idx="433">
                  <c:v>0.325</c:v>
                </c:pt>
                <c:pt idx="434">
                  <c:v>0.31</c:v>
                </c:pt>
                <c:pt idx="435">
                  <c:v>0.345</c:v>
                </c:pt>
                <c:pt idx="436">
                  <c:v>0.345</c:v>
                </c:pt>
                <c:pt idx="437">
                  <c:v>0.345</c:v>
                </c:pt>
                <c:pt idx="438">
                  <c:v>0.4</c:v>
                </c:pt>
                <c:pt idx="439">
                  <c:v>0.395</c:v>
                </c:pt>
                <c:pt idx="440">
                  <c:v>0.435</c:v>
                </c:pt>
                <c:pt idx="441">
                  <c:v>0.435</c:v>
                </c:pt>
                <c:pt idx="442">
                  <c:v>0.435</c:v>
                </c:pt>
                <c:pt idx="443">
                  <c:v>0.435</c:v>
                </c:pt>
                <c:pt idx="444">
                  <c:v>0.435</c:v>
                </c:pt>
                <c:pt idx="445">
                  <c:v>0.45</c:v>
                </c:pt>
                <c:pt idx="446">
                  <c:v>0.505</c:v>
                </c:pt>
                <c:pt idx="447">
                  <c:v>0.545</c:v>
                </c:pt>
                <c:pt idx="448">
                  <c:v>0.62</c:v>
                </c:pt>
                <c:pt idx="449">
                  <c:v>0.775</c:v>
                </c:pt>
                <c:pt idx="450">
                  <c:v>0.775</c:v>
                </c:pt>
                <c:pt idx="451">
                  <c:v>0.775</c:v>
                </c:pt>
                <c:pt idx="452">
                  <c:v>0.575</c:v>
                </c:pt>
                <c:pt idx="453">
                  <c:v>0.275</c:v>
                </c:pt>
                <c:pt idx="454">
                  <c:v>0.33</c:v>
                </c:pt>
                <c:pt idx="455">
                  <c:v>0.37</c:v>
                </c:pt>
                <c:pt idx="456">
                  <c:v>0.455</c:v>
                </c:pt>
                <c:pt idx="457">
                  <c:v>0.455</c:v>
                </c:pt>
                <c:pt idx="458">
                  <c:v>0.455</c:v>
                </c:pt>
                <c:pt idx="459">
                  <c:v>0.335</c:v>
                </c:pt>
                <c:pt idx="460">
                  <c:v>0.3</c:v>
                </c:pt>
                <c:pt idx="461">
                  <c:v>0.28</c:v>
                </c:pt>
                <c:pt idx="462">
                  <c:v>0.33</c:v>
                </c:pt>
                <c:pt idx="463">
                  <c:v>0.315</c:v>
                </c:pt>
                <c:pt idx="464">
                  <c:v>0.315</c:v>
                </c:pt>
                <c:pt idx="465">
                  <c:v>0.315</c:v>
                </c:pt>
                <c:pt idx="466">
                  <c:v>0.465</c:v>
                </c:pt>
                <c:pt idx="467">
                  <c:v>0.335</c:v>
                </c:pt>
                <c:pt idx="468">
                  <c:v>0.32</c:v>
                </c:pt>
                <c:pt idx="469">
                  <c:v>0.32</c:v>
                </c:pt>
                <c:pt idx="470">
                  <c:v>0.32</c:v>
                </c:pt>
                <c:pt idx="471">
                  <c:v>0.32</c:v>
                </c:pt>
                <c:pt idx="472">
                  <c:v>0.32</c:v>
                </c:pt>
                <c:pt idx="473">
                  <c:v>0.37</c:v>
                </c:pt>
                <c:pt idx="474">
                  <c:v>0.36</c:v>
                </c:pt>
                <c:pt idx="475">
                  <c:v>0.305</c:v>
                </c:pt>
                <c:pt idx="476">
                  <c:v>0.17</c:v>
                </c:pt>
                <c:pt idx="477">
                  <c:v>0.17</c:v>
                </c:pt>
                <c:pt idx="478">
                  <c:v>0.17</c:v>
                </c:pt>
                <c:pt idx="479">
                  <c:v>0.17</c:v>
                </c:pt>
                <c:pt idx="480">
                  <c:v>0.12</c:v>
                </c:pt>
                <c:pt idx="481">
                  <c:v>0.11</c:v>
                </c:pt>
                <c:pt idx="482">
                  <c:v>0.115</c:v>
                </c:pt>
                <c:pt idx="483">
                  <c:v>0.16</c:v>
                </c:pt>
                <c:pt idx="484">
                  <c:v>0.15</c:v>
                </c:pt>
                <c:pt idx="485">
                  <c:v>0.15</c:v>
                </c:pt>
                <c:pt idx="486">
                  <c:v>0.15</c:v>
                </c:pt>
                <c:pt idx="487">
                  <c:v>0.145</c:v>
                </c:pt>
                <c:pt idx="488">
                  <c:v>0.135</c:v>
                </c:pt>
                <c:pt idx="489">
                  <c:v>0.125</c:v>
                </c:pt>
                <c:pt idx="490">
                  <c:v>0.135</c:v>
                </c:pt>
                <c:pt idx="491">
                  <c:v>0.15</c:v>
                </c:pt>
                <c:pt idx="492">
                  <c:v>0.15</c:v>
                </c:pt>
                <c:pt idx="493">
                  <c:v>0.15</c:v>
                </c:pt>
                <c:pt idx="494">
                  <c:v>0.15</c:v>
                </c:pt>
                <c:pt idx="495">
                  <c:v>0.15</c:v>
                </c:pt>
                <c:pt idx="496">
                  <c:v>0.165</c:v>
                </c:pt>
                <c:pt idx="497">
                  <c:v>0.175</c:v>
                </c:pt>
                <c:pt idx="498">
                  <c:v>0.185</c:v>
                </c:pt>
                <c:pt idx="499">
                  <c:v>0.185</c:v>
                </c:pt>
                <c:pt idx="500">
                  <c:v>0.185</c:v>
                </c:pt>
                <c:pt idx="501">
                  <c:v>0.185</c:v>
                </c:pt>
                <c:pt idx="502">
                  <c:v>0.18</c:v>
                </c:pt>
                <c:pt idx="503">
                  <c:v>0.18</c:v>
                </c:pt>
                <c:pt idx="504">
                  <c:v>0.145</c:v>
                </c:pt>
                <c:pt idx="505">
                  <c:v>0.15</c:v>
                </c:pt>
                <c:pt idx="506">
                  <c:v>0.15</c:v>
                </c:pt>
                <c:pt idx="507">
                  <c:v>0.15</c:v>
                </c:pt>
                <c:pt idx="508">
                  <c:v>0.195</c:v>
                </c:pt>
                <c:pt idx="509">
                  <c:v>0.205</c:v>
                </c:pt>
                <c:pt idx="510">
                  <c:v>0.195</c:v>
                </c:pt>
                <c:pt idx="511">
                  <c:v>0.19</c:v>
                </c:pt>
                <c:pt idx="512">
                  <c:v>0.195</c:v>
                </c:pt>
                <c:pt idx="513">
                  <c:v>0.195</c:v>
                </c:pt>
                <c:pt idx="514">
                  <c:v>0.195</c:v>
                </c:pt>
                <c:pt idx="515">
                  <c:v>0.195</c:v>
                </c:pt>
                <c:pt idx="516">
                  <c:v>0.185</c:v>
                </c:pt>
                <c:pt idx="517">
                  <c:v>0.19</c:v>
                </c:pt>
                <c:pt idx="518">
                  <c:v>0.18</c:v>
                </c:pt>
                <c:pt idx="519">
                  <c:v>0.165</c:v>
                </c:pt>
                <c:pt idx="520">
                  <c:v>0.165</c:v>
                </c:pt>
                <c:pt idx="521">
                  <c:v>0.165</c:v>
                </c:pt>
                <c:pt idx="522">
                  <c:v>0.165</c:v>
                </c:pt>
                <c:pt idx="523">
                  <c:v>0.19</c:v>
                </c:pt>
                <c:pt idx="524">
                  <c:v>0.195</c:v>
                </c:pt>
                <c:pt idx="525">
                  <c:v>0.18</c:v>
                </c:pt>
                <c:pt idx="526">
                  <c:v>0.19</c:v>
                </c:pt>
                <c:pt idx="527">
                  <c:v>0.19</c:v>
                </c:pt>
                <c:pt idx="528">
                  <c:v>0.19</c:v>
                </c:pt>
                <c:pt idx="529">
                  <c:v>0.17</c:v>
                </c:pt>
                <c:pt idx="530">
                  <c:v>0.165</c:v>
                </c:pt>
                <c:pt idx="531">
                  <c:v>0.175</c:v>
                </c:pt>
                <c:pt idx="532">
                  <c:v>0.205</c:v>
                </c:pt>
                <c:pt idx="533">
                  <c:v>0.24</c:v>
                </c:pt>
                <c:pt idx="534">
                  <c:v>0.24</c:v>
                </c:pt>
                <c:pt idx="535">
                  <c:v>0.23</c:v>
                </c:pt>
                <c:pt idx="536">
                  <c:v>0.195</c:v>
                </c:pt>
                <c:pt idx="537">
                  <c:v>0.16</c:v>
                </c:pt>
                <c:pt idx="538">
                  <c:v>0.15</c:v>
                </c:pt>
                <c:pt idx="539">
                  <c:v>0.125</c:v>
                </c:pt>
                <c:pt idx="540">
                  <c:v>0.11</c:v>
                </c:pt>
                <c:pt idx="541">
                  <c:v>0.11</c:v>
                </c:pt>
                <c:pt idx="542">
                  <c:v>0.11</c:v>
                </c:pt>
                <c:pt idx="543">
                  <c:v>0.0450000000000002</c:v>
                </c:pt>
                <c:pt idx="544">
                  <c:v>0.075</c:v>
                </c:pt>
                <c:pt idx="545">
                  <c:v>0.0199999999999998</c:v>
                </c:pt>
                <c:pt idx="546">
                  <c:v>0.0550000000000002</c:v>
                </c:pt>
                <c:pt idx="547">
                  <c:v>0.0800000000000001</c:v>
                </c:pt>
                <c:pt idx="548">
                  <c:v>0.0800000000000001</c:v>
                </c:pt>
                <c:pt idx="549">
                  <c:v>0.0800000000000001</c:v>
                </c:pt>
                <c:pt idx="550">
                  <c:v>0.125</c:v>
                </c:pt>
                <c:pt idx="551">
                  <c:v>0.115</c:v>
                </c:pt>
                <c:pt idx="552">
                  <c:v>0.11</c:v>
                </c:pt>
                <c:pt idx="553">
                  <c:v>0.11</c:v>
                </c:pt>
                <c:pt idx="554">
                  <c:v>0.14</c:v>
                </c:pt>
                <c:pt idx="555">
                  <c:v>0.14</c:v>
                </c:pt>
                <c:pt idx="556">
                  <c:v>0.14</c:v>
                </c:pt>
                <c:pt idx="557">
                  <c:v>0.13</c:v>
                </c:pt>
                <c:pt idx="558">
                  <c:v>0.075</c:v>
                </c:pt>
                <c:pt idx="559">
                  <c:v>0.1</c:v>
                </c:pt>
                <c:pt idx="560">
                  <c:v>0.085</c:v>
                </c:pt>
                <c:pt idx="561">
                  <c:v>0.0900000000000001</c:v>
                </c:pt>
                <c:pt idx="562">
                  <c:v>0.0900000000000001</c:v>
                </c:pt>
                <c:pt idx="563">
                  <c:v>0.0900000000000001</c:v>
                </c:pt>
                <c:pt idx="564">
                  <c:v>0.12</c:v>
                </c:pt>
                <c:pt idx="565">
                  <c:v>0.0900000000000001</c:v>
                </c:pt>
                <c:pt idx="566">
                  <c:v>0.0999999999999999</c:v>
                </c:pt>
                <c:pt idx="567">
                  <c:v>0.14</c:v>
                </c:pt>
                <c:pt idx="568">
                  <c:v>0.14</c:v>
                </c:pt>
                <c:pt idx="569">
                  <c:v>0.14</c:v>
                </c:pt>
                <c:pt idx="570">
                  <c:v>0.14</c:v>
                </c:pt>
                <c:pt idx="571">
                  <c:v>0.13</c:v>
                </c:pt>
                <c:pt idx="572">
                  <c:v>0.155</c:v>
                </c:pt>
                <c:pt idx="573">
                  <c:v>0.15</c:v>
                </c:pt>
                <c:pt idx="574">
                  <c:v>0.125</c:v>
                </c:pt>
                <c:pt idx="575">
                  <c:v>0.155</c:v>
                </c:pt>
                <c:pt idx="576">
                  <c:v>0.155</c:v>
                </c:pt>
                <c:pt idx="577">
                  <c:v>0.155</c:v>
                </c:pt>
                <c:pt idx="578">
                  <c:v>0.15</c:v>
                </c:pt>
                <c:pt idx="579">
                  <c:v>0.0900000000000001</c:v>
                </c:pt>
                <c:pt idx="580">
                  <c:v>0.0949999999999998</c:v>
                </c:pt>
                <c:pt idx="581">
                  <c:v>0.065</c:v>
                </c:pt>
                <c:pt idx="582">
                  <c:v>0.0699999999999998</c:v>
                </c:pt>
                <c:pt idx="583">
                  <c:v>0.0699999999999998</c:v>
                </c:pt>
                <c:pt idx="584">
                  <c:v>0.0699999999999998</c:v>
                </c:pt>
                <c:pt idx="585">
                  <c:v>0.0999999999999999</c:v>
                </c:pt>
                <c:pt idx="586">
                  <c:v>0.105</c:v>
                </c:pt>
                <c:pt idx="587">
                  <c:v>0.12</c:v>
                </c:pt>
                <c:pt idx="588">
                  <c:v>0.12</c:v>
                </c:pt>
                <c:pt idx="589">
                  <c:v>0.12</c:v>
                </c:pt>
                <c:pt idx="590">
                  <c:v>0.12</c:v>
                </c:pt>
                <c:pt idx="591">
                  <c:v>0.12</c:v>
                </c:pt>
                <c:pt idx="592">
                  <c:v>0.145</c:v>
                </c:pt>
                <c:pt idx="593">
                  <c:v>0.125</c:v>
                </c:pt>
                <c:pt idx="594">
                  <c:v>0.12</c:v>
                </c:pt>
                <c:pt idx="595">
                  <c:v>0.065</c:v>
                </c:pt>
                <c:pt idx="596">
                  <c:v>0.11</c:v>
                </c:pt>
                <c:pt idx="597">
                  <c:v>0.11</c:v>
                </c:pt>
                <c:pt idx="598">
                  <c:v>0.11</c:v>
                </c:pt>
                <c:pt idx="599">
                  <c:v>0.13</c:v>
                </c:pt>
                <c:pt idx="600">
                  <c:v>0.0800000000000001</c:v>
                </c:pt>
                <c:pt idx="601">
                  <c:v>0.0550000000000002</c:v>
                </c:pt>
                <c:pt idx="602">
                  <c:v>0.0549999999999997</c:v>
                </c:pt>
                <c:pt idx="603">
                  <c:v>0.0950000000000002</c:v>
                </c:pt>
                <c:pt idx="604">
                  <c:v>0.0950000000000002</c:v>
                </c:pt>
                <c:pt idx="605">
                  <c:v>0.0950000000000002</c:v>
                </c:pt>
                <c:pt idx="606">
                  <c:v>0.1</c:v>
                </c:pt>
                <c:pt idx="607">
                  <c:v>0.0999999999999996</c:v>
                </c:pt>
                <c:pt idx="608">
                  <c:v>0.115</c:v>
                </c:pt>
                <c:pt idx="609">
                  <c:v>0.13</c:v>
                </c:pt>
                <c:pt idx="610">
                  <c:v>0.085</c:v>
                </c:pt>
                <c:pt idx="611">
                  <c:v>0.085</c:v>
                </c:pt>
                <c:pt idx="612">
                  <c:v>0.085</c:v>
                </c:pt>
                <c:pt idx="613">
                  <c:v>0.0800000000000001</c:v>
                </c:pt>
                <c:pt idx="614">
                  <c:v>0.0899999999999999</c:v>
                </c:pt>
                <c:pt idx="615">
                  <c:v>0.105</c:v>
                </c:pt>
                <c:pt idx="616">
                  <c:v>0.105</c:v>
                </c:pt>
                <c:pt idx="617">
                  <c:v>0.13</c:v>
                </c:pt>
                <c:pt idx="618">
                  <c:v>0.13</c:v>
                </c:pt>
                <c:pt idx="619">
                  <c:v>0.13</c:v>
                </c:pt>
                <c:pt idx="620">
                  <c:v>0.145</c:v>
                </c:pt>
                <c:pt idx="621">
                  <c:v>0.145</c:v>
                </c:pt>
                <c:pt idx="622">
                  <c:v>0.145</c:v>
                </c:pt>
                <c:pt idx="623">
                  <c:v>0.17</c:v>
                </c:pt>
                <c:pt idx="624">
                  <c:v>0.1</c:v>
                </c:pt>
                <c:pt idx="625">
                  <c:v>0.1</c:v>
                </c:pt>
                <c:pt idx="626">
                  <c:v>0.1</c:v>
                </c:pt>
                <c:pt idx="627">
                  <c:v>0.12</c:v>
                </c:pt>
                <c:pt idx="628">
                  <c:v>0.0749999999999997</c:v>
                </c:pt>
                <c:pt idx="629">
                  <c:v>0.0500000000000003</c:v>
                </c:pt>
                <c:pt idx="630">
                  <c:v>0.04</c:v>
                </c:pt>
                <c:pt idx="631">
                  <c:v>0.0750000000000002</c:v>
                </c:pt>
                <c:pt idx="632">
                  <c:v>0.0750000000000002</c:v>
                </c:pt>
                <c:pt idx="633">
                  <c:v>0.0750000000000002</c:v>
                </c:pt>
                <c:pt idx="634">
                  <c:v>0.0449999999999999</c:v>
                </c:pt>
                <c:pt idx="635">
                  <c:v>0.0699999999999998</c:v>
                </c:pt>
                <c:pt idx="636">
                  <c:v>0.1</c:v>
                </c:pt>
                <c:pt idx="637">
                  <c:v>0.11</c:v>
                </c:pt>
                <c:pt idx="638">
                  <c:v>0.115</c:v>
                </c:pt>
                <c:pt idx="639">
                  <c:v>0.115</c:v>
                </c:pt>
                <c:pt idx="640">
                  <c:v>0.115</c:v>
                </c:pt>
                <c:pt idx="641">
                  <c:v>0.165</c:v>
                </c:pt>
                <c:pt idx="642">
                  <c:v>0.185</c:v>
                </c:pt>
                <c:pt idx="643">
                  <c:v>0.175</c:v>
                </c:pt>
                <c:pt idx="644">
                  <c:v>0.185</c:v>
                </c:pt>
                <c:pt idx="645">
                  <c:v>0.2</c:v>
                </c:pt>
                <c:pt idx="646">
                  <c:v>0.2</c:v>
                </c:pt>
                <c:pt idx="647">
                  <c:v>0.2</c:v>
                </c:pt>
                <c:pt idx="648">
                  <c:v>0.185</c:v>
                </c:pt>
                <c:pt idx="649">
                  <c:v>0.205</c:v>
                </c:pt>
                <c:pt idx="650">
                  <c:v>0.195</c:v>
                </c:pt>
                <c:pt idx="651">
                  <c:v>0.19</c:v>
                </c:pt>
                <c:pt idx="652">
                  <c:v>0.18</c:v>
                </c:pt>
                <c:pt idx="653">
                  <c:v>0.18</c:v>
                </c:pt>
                <c:pt idx="654">
                  <c:v>0.18</c:v>
                </c:pt>
                <c:pt idx="655">
                  <c:v>0.19</c:v>
                </c:pt>
                <c:pt idx="656">
                  <c:v>0.26</c:v>
                </c:pt>
                <c:pt idx="657">
                  <c:v>0.215</c:v>
                </c:pt>
                <c:pt idx="658">
                  <c:v>0.205</c:v>
                </c:pt>
                <c:pt idx="659">
                  <c:v>0.105</c:v>
                </c:pt>
                <c:pt idx="660">
                  <c:v>0.105</c:v>
                </c:pt>
                <c:pt idx="661">
                  <c:v>0.105</c:v>
                </c:pt>
                <c:pt idx="662">
                  <c:v>0.105</c:v>
                </c:pt>
                <c:pt idx="663">
                  <c:v>0.225</c:v>
                </c:pt>
                <c:pt idx="664">
                  <c:v>0.28</c:v>
                </c:pt>
                <c:pt idx="665">
                  <c:v>0.26</c:v>
                </c:pt>
                <c:pt idx="666">
                  <c:v>0.155</c:v>
                </c:pt>
                <c:pt idx="667">
                  <c:v>0.155</c:v>
                </c:pt>
                <c:pt idx="668">
                  <c:v>0.155</c:v>
                </c:pt>
                <c:pt idx="669">
                  <c:v>0.29</c:v>
                </c:pt>
                <c:pt idx="670">
                  <c:v>0.29</c:v>
                </c:pt>
                <c:pt idx="671">
                  <c:v>0.27</c:v>
                </c:pt>
                <c:pt idx="672">
                  <c:v>0.295</c:v>
                </c:pt>
                <c:pt idx="673">
                  <c:v>0.0900000000000003</c:v>
                </c:pt>
                <c:pt idx="674">
                  <c:v>0.0900000000000003</c:v>
                </c:pt>
                <c:pt idx="675">
                  <c:v>0.0900000000000003</c:v>
                </c:pt>
                <c:pt idx="676">
                  <c:v>0.27</c:v>
                </c:pt>
                <c:pt idx="677">
                  <c:v>0.24</c:v>
                </c:pt>
                <c:pt idx="678">
                  <c:v>0.22</c:v>
                </c:pt>
                <c:pt idx="679">
                  <c:v>0.14</c:v>
                </c:pt>
                <c:pt idx="680">
                  <c:v>-0.0599999999999996</c:v>
                </c:pt>
                <c:pt idx="681">
                  <c:v>-0.0599999999999996</c:v>
                </c:pt>
                <c:pt idx="682">
                  <c:v>-0.0599999999999996</c:v>
                </c:pt>
                <c:pt idx="683">
                  <c:v>0.0700000000000003</c:v>
                </c:pt>
                <c:pt idx="684">
                  <c:v>0.105</c:v>
                </c:pt>
                <c:pt idx="685">
                  <c:v>0.0900000000000003</c:v>
                </c:pt>
                <c:pt idx="686">
                  <c:v>0.0750000000000002</c:v>
                </c:pt>
                <c:pt idx="687">
                  <c:v>0.0949999999999998</c:v>
                </c:pt>
                <c:pt idx="688">
                  <c:v>0.0949999999999998</c:v>
                </c:pt>
                <c:pt idx="689">
                  <c:v>0.0949999999999998</c:v>
                </c:pt>
                <c:pt idx="690">
                  <c:v>0.145</c:v>
                </c:pt>
                <c:pt idx="691">
                  <c:v>0.14</c:v>
                </c:pt>
                <c:pt idx="692">
                  <c:v>0.125</c:v>
                </c:pt>
                <c:pt idx="693">
                  <c:v>0.115</c:v>
                </c:pt>
                <c:pt idx="694">
                  <c:v>0.0499999999999998</c:v>
                </c:pt>
                <c:pt idx="695">
                  <c:v>0.0499999999999998</c:v>
                </c:pt>
                <c:pt idx="696">
                  <c:v>0.0499999999999998</c:v>
                </c:pt>
                <c:pt idx="697">
                  <c:v>0.0249999999999999</c:v>
                </c:pt>
                <c:pt idx="698">
                  <c:v>0.00999999999999979</c:v>
                </c:pt>
                <c:pt idx="699">
                  <c:v>0.00499999999999989</c:v>
                </c:pt>
                <c:pt idx="700">
                  <c:v>0.04</c:v>
                </c:pt>
                <c:pt idx="701">
                  <c:v>0.04</c:v>
                </c:pt>
                <c:pt idx="702">
                  <c:v>0.04</c:v>
                </c:pt>
                <c:pt idx="703">
                  <c:v>0.04</c:v>
                </c:pt>
                <c:pt idx="704">
                  <c:v>0.0699999999999998</c:v>
                </c:pt>
                <c:pt idx="705">
                  <c:v>0.0799999999999996</c:v>
                </c:pt>
                <c:pt idx="706">
                  <c:v>0.0700000000000003</c:v>
                </c:pt>
                <c:pt idx="707">
                  <c:v>0.0299999999999998</c:v>
                </c:pt>
                <c:pt idx="708">
                  <c:v>0.00499999999999989</c:v>
                </c:pt>
                <c:pt idx="709">
                  <c:v>0.00499999999999989</c:v>
                </c:pt>
                <c:pt idx="710">
                  <c:v>0.00499999999999989</c:v>
                </c:pt>
                <c:pt idx="711">
                  <c:v>0.065</c:v>
                </c:pt>
                <c:pt idx="712">
                  <c:v>0.0550000000000002</c:v>
                </c:pt>
                <c:pt idx="713">
                  <c:v>0.0750000000000002</c:v>
                </c:pt>
                <c:pt idx="714">
                  <c:v>0.0900000000000003</c:v>
                </c:pt>
                <c:pt idx="715">
                  <c:v>0.165</c:v>
                </c:pt>
                <c:pt idx="716">
                  <c:v>0.165</c:v>
                </c:pt>
                <c:pt idx="717">
                  <c:v>0.165</c:v>
                </c:pt>
                <c:pt idx="718">
                  <c:v>0.165</c:v>
                </c:pt>
                <c:pt idx="719">
                  <c:v>0.15</c:v>
                </c:pt>
                <c:pt idx="720">
                  <c:v>0.205</c:v>
                </c:pt>
                <c:pt idx="721">
                  <c:v>0.245</c:v>
                </c:pt>
                <c:pt idx="722">
                  <c:v>0.215</c:v>
                </c:pt>
                <c:pt idx="723">
                  <c:v>0.215</c:v>
                </c:pt>
                <c:pt idx="724">
                  <c:v>0.215</c:v>
                </c:pt>
                <c:pt idx="725">
                  <c:v>0.215</c:v>
                </c:pt>
                <c:pt idx="726">
                  <c:v>0.195</c:v>
                </c:pt>
                <c:pt idx="727">
                  <c:v>0.19</c:v>
                </c:pt>
                <c:pt idx="728">
                  <c:v>0.185</c:v>
                </c:pt>
                <c:pt idx="729">
                  <c:v>0.115</c:v>
                </c:pt>
                <c:pt idx="730">
                  <c:v>0.115</c:v>
                </c:pt>
                <c:pt idx="731">
                  <c:v>0.115</c:v>
                </c:pt>
                <c:pt idx="732">
                  <c:v>0.22</c:v>
                </c:pt>
                <c:pt idx="733">
                  <c:v>0.26</c:v>
                </c:pt>
                <c:pt idx="734">
                  <c:v>0.27</c:v>
                </c:pt>
                <c:pt idx="735">
                  <c:v>0.285</c:v>
                </c:pt>
                <c:pt idx="736">
                  <c:v>0.215</c:v>
                </c:pt>
                <c:pt idx="737">
                  <c:v>0.215</c:v>
                </c:pt>
                <c:pt idx="738">
                  <c:v>0.215</c:v>
                </c:pt>
                <c:pt idx="739">
                  <c:v>0.295</c:v>
                </c:pt>
                <c:pt idx="740">
                  <c:v>0.375</c:v>
                </c:pt>
                <c:pt idx="741">
                  <c:v>0.385</c:v>
                </c:pt>
                <c:pt idx="742">
                  <c:v>0.37</c:v>
                </c:pt>
                <c:pt idx="743">
                  <c:v>0.315</c:v>
                </c:pt>
                <c:pt idx="744">
                  <c:v>0.315</c:v>
                </c:pt>
                <c:pt idx="745">
                  <c:v>0.315</c:v>
                </c:pt>
                <c:pt idx="746">
                  <c:v>0.38</c:v>
                </c:pt>
                <c:pt idx="747">
                  <c:v>0.36</c:v>
                </c:pt>
                <c:pt idx="748">
                  <c:v>0.375</c:v>
                </c:pt>
                <c:pt idx="749">
                  <c:v>0.415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WORKSHEET!$K$4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WORKSHEET!$I$6:$I$755</c:f>
              <c:strCache>
                <c:ptCount val="750"/>
                <c:pt idx="0">
                  <c:v>11-Sep-97</c:v>
                </c:pt>
                <c:pt idx="1">
                  <c:v>12-Sep-97</c:v>
                </c:pt>
                <c:pt idx="2">
                  <c:v>13-Sep-97</c:v>
                </c:pt>
                <c:pt idx="3">
                  <c:v>14-Sep-97</c:v>
                </c:pt>
                <c:pt idx="4">
                  <c:v>15-Sep-97</c:v>
                </c:pt>
                <c:pt idx="5">
                  <c:v>16-Sep-97</c:v>
                </c:pt>
                <c:pt idx="6">
                  <c:v>17-Sep-97</c:v>
                </c:pt>
                <c:pt idx="7">
                  <c:v>18-Sep-97</c:v>
                </c:pt>
                <c:pt idx="8">
                  <c:v>19-Sep-97</c:v>
                </c:pt>
                <c:pt idx="9">
                  <c:v>20-Sep-97</c:v>
                </c:pt>
                <c:pt idx="10">
                  <c:v>21-Sep-97</c:v>
                </c:pt>
                <c:pt idx="11">
                  <c:v>22-Sep-97</c:v>
                </c:pt>
                <c:pt idx="12">
                  <c:v>23-Sep-97</c:v>
                </c:pt>
                <c:pt idx="13">
                  <c:v>24-Sep-97</c:v>
                </c:pt>
                <c:pt idx="14">
                  <c:v>25-Sep-97</c:v>
                </c:pt>
                <c:pt idx="15">
                  <c:v>26-Sep-97</c:v>
                </c:pt>
                <c:pt idx="16">
                  <c:v>27-Sep-97</c:v>
                </c:pt>
                <c:pt idx="17">
                  <c:v>28-Sep-97</c:v>
                </c:pt>
                <c:pt idx="18">
                  <c:v>29-Sep-97</c:v>
                </c:pt>
                <c:pt idx="19">
                  <c:v>30-Sep-97</c:v>
                </c:pt>
                <c:pt idx="20">
                  <c:v>1-Oct-97</c:v>
                </c:pt>
                <c:pt idx="21">
                  <c:v>2-Oct-97</c:v>
                </c:pt>
                <c:pt idx="22">
                  <c:v>3-Oct-97</c:v>
                </c:pt>
                <c:pt idx="23">
                  <c:v>4-Oct-97</c:v>
                </c:pt>
                <c:pt idx="24">
                  <c:v>5-Oct-97</c:v>
                </c:pt>
                <c:pt idx="25">
                  <c:v>6-Oct-97</c:v>
                </c:pt>
                <c:pt idx="26">
                  <c:v>7-Oct-97</c:v>
                </c:pt>
                <c:pt idx="27">
                  <c:v>8-Oct-97</c:v>
                </c:pt>
                <c:pt idx="28">
                  <c:v>9-Oct-97</c:v>
                </c:pt>
                <c:pt idx="29">
                  <c:v>10-Oct-97</c:v>
                </c:pt>
                <c:pt idx="30">
                  <c:v>11-Oct-97</c:v>
                </c:pt>
                <c:pt idx="31">
                  <c:v>12-Oct-97</c:v>
                </c:pt>
                <c:pt idx="32">
                  <c:v>13-Oct-97</c:v>
                </c:pt>
                <c:pt idx="33">
                  <c:v>14-Oct-97</c:v>
                </c:pt>
                <c:pt idx="34">
                  <c:v>15-Oct-97</c:v>
                </c:pt>
                <c:pt idx="35">
                  <c:v>16-Oct-97</c:v>
                </c:pt>
                <c:pt idx="36">
                  <c:v>17-Oct-97</c:v>
                </c:pt>
                <c:pt idx="37">
                  <c:v>18-Oct-97</c:v>
                </c:pt>
                <c:pt idx="38">
                  <c:v>19-Oct-97</c:v>
                </c:pt>
                <c:pt idx="39">
                  <c:v>20-Oct-97</c:v>
                </c:pt>
                <c:pt idx="40">
                  <c:v>21-Oct-97</c:v>
                </c:pt>
                <c:pt idx="41">
                  <c:v>22-Oct-97</c:v>
                </c:pt>
                <c:pt idx="42">
                  <c:v>23-Oct-97</c:v>
                </c:pt>
                <c:pt idx="43">
                  <c:v>24-Oct-97</c:v>
                </c:pt>
                <c:pt idx="44">
                  <c:v>25-Oct-97</c:v>
                </c:pt>
                <c:pt idx="45">
                  <c:v>26-Oct-97</c:v>
                </c:pt>
                <c:pt idx="46">
                  <c:v>27-Oct-97</c:v>
                </c:pt>
                <c:pt idx="47">
                  <c:v>28-Oct-97</c:v>
                </c:pt>
                <c:pt idx="48">
                  <c:v>29-Oct-97</c:v>
                </c:pt>
                <c:pt idx="49">
                  <c:v>30-Oct-97</c:v>
                </c:pt>
                <c:pt idx="50">
                  <c:v>31-Oct-97</c:v>
                </c:pt>
                <c:pt idx="51">
                  <c:v>1-Nov-97</c:v>
                </c:pt>
                <c:pt idx="52">
                  <c:v>2-Nov-97</c:v>
                </c:pt>
                <c:pt idx="53">
                  <c:v>3-Nov-97</c:v>
                </c:pt>
                <c:pt idx="54">
                  <c:v>4-Nov-97</c:v>
                </c:pt>
                <c:pt idx="55">
                  <c:v>5-Nov-97</c:v>
                </c:pt>
                <c:pt idx="56">
                  <c:v>6-Nov-97</c:v>
                </c:pt>
                <c:pt idx="57">
                  <c:v>7-Nov-97</c:v>
                </c:pt>
                <c:pt idx="58">
                  <c:v>8-Nov-97</c:v>
                </c:pt>
                <c:pt idx="59">
                  <c:v>9-Nov-97</c:v>
                </c:pt>
                <c:pt idx="60">
                  <c:v>10-Nov-97</c:v>
                </c:pt>
                <c:pt idx="61">
                  <c:v>11-Nov-97</c:v>
                </c:pt>
                <c:pt idx="62">
                  <c:v>12-Nov-97</c:v>
                </c:pt>
                <c:pt idx="63">
                  <c:v>13-Nov-97</c:v>
                </c:pt>
                <c:pt idx="64">
                  <c:v>14-Nov-97</c:v>
                </c:pt>
                <c:pt idx="65">
                  <c:v>15-Nov-97</c:v>
                </c:pt>
                <c:pt idx="66">
                  <c:v>16-Nov-97</c:v>
                </c:pt>
                <c:pt idx="67">
                  <c:v>17-Nov-97</c:v>
                </c:pt>
                <c:pt idx="68">
                  <c:v>18-Nov-97</c:v>
                </c:pt>
                <c:pt idx="69">
                  <c:v>19-Nov-97</c:v>
                </c:pt>
                <c:pt idx="70">
                  <c:v>20-Nov-97</c:v>
                </c:pt>
                <c:pt idx="71">
                  <c:v>21-Nov-97</c:v>
                </c:pt>
                <c:pt idx="72">
                  <c:v>22-Nov-97</c:v>
                </c:pt>
                <c:pt idx="73">
                  <c:v>23-Nov-97</c:v>
                </c:pt>
                <c:pt idx="74">
                  <c:v>24-Nov-97</c:v>
                </c:pt>
                <c:pt idx="75">
                  <c:v>25-Nov-97</c:v>
                </c:pt>
                <c:pt idx="76">
                  <c:v>26-Nov-97</c:v>
                </c:pt>
                <c:pt idx="77">
                  <c:v>27-Nov-97</c:v>
                </c:pt>
                <c:pt idx="78">
                  <c:v>28-Nov-97</c:v>
                </c:pt>
                <c:pt idx="79">
                  <c:v>29-Nov-97</c:v>
                </c:pt>
                <c:pt idx="80">
                  <c:v>30-Nov-97</c:v>
                </c:pt>
                <c:pt idx="81">
                  <c:v>1-Dec-97</c:v>
                </c:pt>
                <c:pt idx="82">
                  <c:v>2-Dec-97</c:v>
                </c:pt>
                <c:pt idx="83">
                  <c:v>3-Dec-97</c:v>
                </c:pt>
                <c:pt idx="84">
                  <c:v>4-Dec-97</c:v>
                </c:pt>
                <c:pt idx="85">
                  <c:v>5-Dec-97</c:v>
                </c:pt>
                <c:pt idx="86">
                  <c:v>6-Dec-97</c:v>
                </c:pt>
                <c:pt idx="87">
                  <c:v>7-Dec-97</c:v>
                </c:pt>
                <c:pt idx="88">
                  <c:v>8-Dec-97</c:v>
                </c:pt>
                <c:pt idx="89">
                  <c:v>9-Dec-97</c:v>
                </c:pt>
                <c:pt idx="90">
                  <c:v>10-Dec-97</c:v>
                </c:pt>
                <c:pt idx="91">
                  <c:v>11-Dec-97</c:v>
                </c:pt>
                <c:pt idx="92">
                  <c:v>12-Dec-97</c:v>
                </c:pt>
                <c:pt idx="93">
                  <c:v>13-Dec-97</c:v>
                </c:pt>
                <c:pt idx="94">
                  <c:v>14-Dec-97</c:v>
                </c:pt>
                <c:pt idx="95">
                  <c:v>15-Dec-97</c:v>
                </c:pt>
                <c:pt idx="96">
                  <c:v>16-Dec-97</c:v>
                </c:pt>
                <c:pt idx="97">
                  <c:v>17-Dec-97</c:v>
                </c:pt>
                <c:pt idx="98">
                  <c:v>18-Dec-97</c:v>
                </c:pt>
                <c:pt idx="99">
                  <c:v>19-Dec-97</c:v>
                </c:pt>
                <c:pt idx="100">
                  <c:v>20-Dec-97</c:v>
                </c:pt>
                <c:pt idx="101">
                  <c:v>21-Dec-97</c:v>
                </c:pt>
                <c:pt idx="102">
                  <c:v>22-Dec-97</c:v>
                </c:pt>
                <c:pt idx="103">
                  <c:v>23-Dec-97</c:v>
                </c:pt>
                <c:pt idx="104">
                  <c:v>24-Dec-97</c:v>
                </c:pt>
                <c:pt idx="105">
                  <c:v>25-Dec-97</c:v>
                </c:pt>
                <c:pt idx="106">
                  <c:v>26-Dec-97</c:v>
                </c:pt>
                <c:pt idx="107">
                  <c:v>27-Dec-97</c:v>
                </c:pt>
                <c:pt idx="108">
                  <c:v>28-Dec-97</c:v>
                </c:pt>
                <c:pt idx="109">
                  <c:v>29-Dec-97</c:v>
                </c:pt>
                <c:pt idx="110">
                  <c:v>30-Dec-97</c:v>
                </c:pt>
                <c:pt idx="111">
                  <c:v>31-Dec-97</c:v>
                </c:pt>
                <c:pt idx="112">
                  <c:v>1-Jan-98</c:v>
                </c:pt>
                <c:pt idx="113">
                  <c:v>2-Jan-98</c:v>
                </c:pt>
                <c:pt idx="114">
                  <c:v>3-Jan-98</c:v>
                </c:pt>
                <c:pt idx="115">
                  <c:v>4-Jan-98</c:v>
                </c:pt>
                <c:pt idx="116">
                  <c:v>5-Jan-98</c:v>
                </c:pt>
                <c:pt idx="117">
                  <c:v>6-Jan-98</c:v>
                </c:pt>
                <c:pt idx="118">
                  <c:v>7-Jan-98</c:v>
                </c:pt>
                <c:pt idx="119">
                  <c:v>8-Jan-98</c:v>
                </c:pt>
                <c:pt idx="120">
                  <c:v>9-Jan-98</c:v>
                </c:pt>
                <c:pt idx="121">
                  <c:v>10-Jan-98</c:v>
                </c:pt>
                <c:pt idx="122">
                  <c:v>11-Jan-98</c:v>
                </c:pt>
                <c:pt idx="123">
                  <c:v>12-Jan-98</c:v>
                </c:pt>
                <c:pt idx="124">
                  <c:v>13-Jan-98</c:v>
                </c:pt>
                <c:pt idx="125">
                  <c:v>14-Jan-98</c:v>
                </c:pt>
                <c:pt idx="126">
                  <c:v>15-Jan-98</c:v>
                </c:pt>
                <c:pt idx="127">
                  <c:v>16-Jan-98</c:v>
                </c:pt>
                <c:pt idx="128">
                  <c:v>17-Jan-98</c:v>
                </c:pt>
                <c:pt idx="129">
                  <c:v>18-Jan-98</c:v>
                </c:pt>
                <c:pt idx="130">
                  <c:v>19-Jan-98</c:v>
                </c:pt>
                <c:pt idx="131">
                  <c:v>20-Jan-98</c:v>
                </c:pt>
                <c:pt idx="132">
                  <c:v>21-Jan-98</c:v>
                </c:pt>
                <c:pt idx="133">
                  <c:v>22-Jan-98</c:v>
                </c:pt>
                <c:pt idx="134">
                  <c:v>23-Jan-98</c:v>
                </c:pt>
                <c:pt idx="135">
                  <c:v>24-Jan-98</c:v>
                </c:pt>
                <c:pt idx="136">
                  <c:v>25-Jan-98</c:v>
                </c:pt>
                <c:pt idx="137">
                  <c:v>26-Jan-98</c:v>
                </c:pt>
                <c:pt idx="138">
                  <c:v>27-Jan-98</c:v>
                </c:pt>
                <c:pt idx="139">
                  <c:v>28-Jan-98</c:v>
                </c:pt>
                <c:pt idx="140">
                  <c:v>29-Jan-98</c:v>
                </c:pt>
                <c:pt idx="141">
                  <c:v>30-Jan-98</c:v>
                </c:pt>
                <c:pt idx="142">
                  <c:v>31-Jan-98</c:v>
                </c:pt>
                <c:pt idx="143">
                  <c:v>1-Feb-98</c:v>
                </c:pt>
                <c:pt idx="144">
                  <c:v>2-Feb-98</c:v>
                </c:pt>
                <c:pt idx="145">
                  <c:v>3-Feb-98</c:v>
                </c:pt>
                <c:pt idx="146">
                  <c:v>4-Feb-98</c:v>
                </c:pt>
                <c:pt idx="147">
                  <c:v>5-Feb-98</c:v>
                </c:pt>
                <c:pt idx="148">
                  <c:v>6-Feb-98</c:v>
                </c:pt>
                <c:pt idx="149">
                  <c:v>7-Feb-98</c:v>
                </c:pt>
                <c:pt idx="150">
                  <c:v>8-Feb-98</c:v>
                </c:pt>
                <c:pt idx="151">
                  <c:v>9-Feb-98</c:v>
                </c:pt>
                <c:pt idx="152">
                  <c:v>10-Feb-98</c:v>
                </c:pt>
                <c:pt idx="153">
                  <c:v>11-Feb-98</c:v>
                </c:pt>
                <c:pt idx="154">
                  <c:v>12-Feb-98</c:v>
                </c:pt>
                <c:pt idx="155">
                  <c:v>13-Feb-98</c:v>
                </c:pt>
                <c:pt idx="156">
                  <c:v>14-Feb-98</c:v>
                </c:pt>
                <c:pt idx="157">
                  <c:v>15-Feb-98</c:v>
                </c:pt>
                <c:pt idx="158">
                  <c:v>16-Feb-98</c:v>
                </c:pt>
                <c:pt idx="159">
                  <c:v>17-Feb-98</c:v>
                </c:pt>
                <c:pt idx="160">
                  <c:v>18-Feb-98</c:v>
                </c:pt>
                <c:pt idx="161">
                  <c:v>19-Feb-98</c:v>
                </c:pt>
                <c:pt idx="162">
                  <c:v>20-Feb-98</c:v>
                </c:pt>
                <c:pt idx="163">
                  <c:v>21-Feb-98</c:v>
                </c:pt>
                <c:pt idx="164">
                  <c:v>22-Feb-98</c:v>
                </c:pt>
                <c:pt idx="165">
                  <c:v>23-Feb-98</c:v>
                </c:pt>
                <c:pt idx="166">
                  <c:v>24-Feb-98</c:v>
                </c:pt>
                <c:pt idx="167">
                  <c:v>25-Feb-98</c:v>
                </c:pt>
                <c:pt idx="168">
                  <c:v>26-Feb-98</c:v>
                </c:pt>
                <c:pt idx="169">
                  <c:v>27-Feb-98</c:v>
                </c:pt>
                <c:pt idx="170">
                  <c:v>28-Feb-98</c:v>
                </c:pt>
                <c:pt idx="171">
                  <c:v>1-Mar-98</c:v>
                </c:pt>
                <c:pt idx="172">
                  <c:v>2-Mar-98</c:v>
                </c:pt>
                <c:pt idx="173">
                  <c:v>3-Mar-98</c:v>
                </c:pt>
                <c:pt idx="174">
                  <c:v>4-Mar-98</c:v>
                </c:pt>
                <c:pt idx="175">
                  <c:v>5-Mar-98</c:v>
                </c:pt>
                <c:pt idx="176">
                  <c:v>6-Mar-98</c:v>
                </c:pt>
                <c:pt idx="177">
                  <c:v>7-Mar-98</c:v>
                </c:pt>
                <c:pt idx="178">
                  <c:v>8-Mar-98</c:v>
                </c:pt>
                <c:pt idx="179">
                  <c:v>9-Mar-98</c:v>
                </c:pt>
                <c:pt idx="180">
                  <c:v>10-Mar-98</c:v>
                </c:pt>
                <c:pt idx="181">
                  <c:v>11-Mar-98</c:v>
                </c:pt>
                <c:pt idx="182">
                  <c:v>12-Mar-98</c:v>
                </c:pt>
                <c:pt idx="183">
                  <c:v>13-Mar-98</c:v>
                </c:pt>
                <c:pt idx="184">
                  <c:v>14-Mar-98</c:v>
                </c:pt>
                <c:pt idx="185">
                  <c:v>15-Mar-98</c:v>
                </c:pt>
                <c:pt idx="186">
                  <c:v>16-Mar-98</c:v>
                </c:pt>
                <c:pt idx="187">
                  <c:v>17-Mar-98</c:v>
                </c:pt>
                <c:pt idx="188">
                  <c:v>18-Mar-98</c:v>
                </c:pt>
                <c:pt idx="189">
                  <c:v>19-Mar-98</c:v>
                </c:pt>
                <c:pt idx="190">
                  <c:v>20-Mar-98</c:v>
                </c:pt>
                <c:pt idx="191">
                  <c:v>21-Mar-98</c:v>
                </c:pt>
                <c:pt idx="192">
                  <c:v>22-Mar-98</c:v>
                </c:pt>
                <c:pt idx="193">
                  <c:v>23-Mar-98</c:v>
                </c:pt>
                <c:pt idx="194">
                  <c:v>24-Mar-98</c:v>
                </c:pt>
                <c:pt idx="195">
                  <c:v>25-Mar-98</c:v>
                </c:pt>
                <c:pt idx="196">
                  <c:v>26-Mar-98</c:v>
                </c:pt>
                <c:pt idx="197">
                  <c:v>27-Mar-98</c:v>
                </c:pt>
                <c:pt idx="198">
                  <c:v>28-Mar-98</c:v>
                </c:pt>
                <c:pt idx="199">
                  <c:v>29-Mar-98</c:v>
                </c:pt>
                <c:pt idx="200">
                  <c:v>30-Mar-98</c:v>
                </c:pt>
                <c:pt idx="201">
                  <c:v>31-Mar-98</c:v>
                </c:pt>
                <c:pt idx="202">
                  <c:v>1-Apr-98</c:v>
                </c:pt>
                <c:pt idx="203">
                  <c:v>2-Apr-98</c:v>
                </c:pt>
                <c:pt idx="204">
                  <c:v>3-Apr-98</c:v>
                </c:pt>
                <c:pt idx="205">
                  <c:v>4-Apr-98</c:v>
                </c:pt>
                <c:pt idx="206">
                  <c:v>5-Apr-98</c:v>
                </c:pt>
                <c:pt idx="207">
                  <c:v>6-Apr-98</c:v>
                </c:pt>
                <c:pt idx="208">
                  <c:v>7-Apr-98</c:v>
                </c:pt>
                <c:pt idx="209">
                  <c:v>8-Apr-98</c:v>
                </c:pt>
                <c:pt idx="210">
                  <c:v>9-Apr-98</c:v>
                </c:pt>
                <c:pt idx="211">
                  <c:v>10-Apr-98</c:v>
                </c:pt>
                <c:pt idx="212">
                  <c:v>11-Apr-98</c:v>
                </c:pt>
                <c:pt idx="213">
                  <c:v>12-Apr-98</c:v>
                </c:pt>
                <c:pt idx="214">
                  <c:v>13-Apr-98</c:v>
                </c:pt>
                <c:pt idx="215">
                  <c:v>14-Apr-98</c:v>
                </c:pt>
                <c:pt idx="216">
                  <c:v>15-Apr-98</c:v>
                </c:pt>
                <c:pt idx="217">
                  <c:v>16-Apr-98</c:v>
                </c:pt>
                <c:pt idx="218">
                  <c:v>17-Apr-98</c:v>
                </c:pt>
                <c:pt idx="219">
                  <c:v>18-Apr-98</c:v>
                </c:pt>
                <c:pt idx="220">
                  <c:v>19-Apr-98</c:v>
                </c:pt>
                <c:pt idx="221">
                  <c:v>20-Apr-98</c:v>
                </c:pt>
                <c:pt idx="222">
                  <c:v>21-Apr-98</c:v>
                </c:pt>
                <c:pt idx="223">
                  <c:v>22-Apr-98</c:v>
                </c:pt>
                <c:pt idx="224">
                  <c:v>23-Apr-98</c:v>
                </c:pt>
                <c:pt idx="225">
                  <c:v>24-Apr-98</c:v>
                </c:pt>
                <c:pt idx="226">
                  <c:v>25-Apr-98</c:v>
                </c:pt>
                <c:pt idx="227">
                  <c:v>26-Apr-98</c:v>
                </c:pt>
                <c:pt idx="228">
                  <c:v>27-Apr-98</c:v>
                </c:pt>
                <c:pt idx="229">
                  <c:v>28-Apr-98</c:v>
                </c:pt>
                <c:pt idx="230">
                  <c:v>29-Apr-98</c:v>
                </c:pt>
                <c:pt idx="231">
                  <c:v>30-Apr-98</c:v>
                </c:pt>
                <c:pt idx="232">
                  <c:v>1-May-98</c:v>
                </c:pt>
                <c:pt idx="233">
                  <c:v>2-May-98</c:v>
                </c:pt>
                <c:pt idx="234">
                  <c:v>3-May-98</c:v>
                </c:pt>
                <c:pt idx="235">
                  <c:v>4-May-98</c:v>
                </c:pt>
                <c:pt idx="236">
                  <c:v>5-May-98</c:v>
                </c:pt>
                <c:pt idx="237">
                  <c:v>6-May-98</c:v>
                </c:pt>
                <c:pt idx="238">
                  <c:v>7-May-98</c:v>
                </c:pt>
                <c:pt idx="239">
                  <c:v>8-May-98</c:v>
                </c:pt>
                <c:pt idx="240">
                  <c:v>9-May-98</c:v>
                </c:pt>
                <c:pt idx="241">
                  <c:v>10-May-98</c:v>
                </c:pt>
                <c:pt idx="242">
                  <c:v>11-May-98</c:v>
                </c:pt>
                <c:pt idx="243">
                  <c:v>12-May-98</c:v>
                </c:pt>
                <c:pt idx="244">
                  <c:v>13-May-98</c:v>
                </c:pt>
                <c:pt idx="245">
                  <c:v>14-May-98</c:v>
                </c:pt>
                <c:pt idx="246">
                  <c:v>15-May-98</c:v>
                </c:pt>
                <c:pt idx="247">
                  <c:v>16-May-98</c:v>
                </c:pt>
                <c:pt idx="248">
                  <c:v>17-May-98</c:v>
                </c:pt>
                <c:pt idx="249">
                  <c:v>18-May-98</c:v>
                </c:pt>
                <c:pt idx="250">
                  <c:v>19-May-98</c:v>
                </c:pt>
                <c:pt idx="251">
                  <c:v>20-May-98</c:v>
                </c:pt>
                <c:pt idx="252">
                  <c:v>21-May-98</c:v>
                </c:pt>
                <c:pt idx="253">
                  <c:v>22-May-98</c:v>
                </c:pt>
                <c:pt idx="254">
                  <c:v>23-May-98</c:v>
                </c:pt>
                <c:pt idx="255">
                  <c:v>24-May-98</c:v>
                </c:pt>
                <c:pt idx="256">
                  <c:v>25-May-98</c:v>
                </c:pt>
                <c:pt idx="257">
                  <c:v>26-May-98</c:v>
                </c:pt>
                <c:pt idx="258">
                  <c:v>27-May-98</c:v>
                </c:pt>
                <c:pt idx="259">
                  <c:v>28-May-98</c:v>
                </c:pt>
                <c:pt idx="260">
                  <c:v>29-May-98</c:v>
                </c:pt>
                <c:pt idx="261">
                  <c:v>30-May-98</c:v>
                </c:pt>
                <c:pt idx="262">
                  <c:v>31-May-98</c:v>
                </c:pt>
                <c:pt idx="263">
                  <c:v>1-Jun-98</c:v>
                </c:pt>
                <c:pt idx="264">
                  <c:v>2-Jun-98</c:v>
                </c:pt>
                <c:pt idx="265">
                  <c:v>3-Jun-98</c:v>
                </c:pt>
                <c:pt idx="266">
                  <c:v>4-Jun-98</c:v>
                </c:pt>
                <c:pt idx="267">
                  <c:v>5-Jun-98</c:v>
                </c:pt>
                <c:pt idx="268">
                  <c:v>6-Jun-98</c:v>
                </c:pt>
                <c:pt idx="269">
                  <c:v>7-Jun-98</c:v>
                </c:pt>
                <c:pt idx="270">
                  <c:v>8-Jun-98</c:v>
                </c:pt>
                <c:pt idx="271">
                  <c:v>9-Jun-98</c:v>
                </c:pt>
                <c:pt idx="272">
                  <c:v>10-Jun-98</c:v>
                </c:pt>
                <c:pt idx="273">
                  <c:v>11-Jun-98</c:v>
                </c:pt>
                <c:pt idx="274">
                  <c:v>12-Jun-98</c:v>
                </c:pt>
                <c:pt idx="275">
                  <c:v>13-Jun-98</c:v>
                </c:pt>
                <c:pt idx="276">
                  <c:v>14-Jun-98</c:v>
                </c:pt>
                <c:pt idx="277">
                  <c:v>15-Jun-98</c:v>
                </c:pt>
                <c:pt idx="278">
                  <c:v>16-Jun-98</c:v>
                </c:pt>
                <c:pt idx="279">
                  <c:v>17-Jun-98</c:v>
                </c:pt>
                <c:pt idx="280">
                  <c:v>18-Jun-98</c:v>
                </c:pt>
                <c:pt idx="281">
                  <c:v>19-Jun-98</c:v>
                </c:pt>
                <c:pt idx="282">
                  <c:v>20-Jun-98</c:v>
                </c:pt>
                <c:pt idx="283">
                  <c:v>21-Jun-98</c:v>
                </c:pt>
                <c:pt idx="284">
                  <c:v>22-Jun-98</c:v>
                </c:pt>
                <c:pt idx="285">
                  <c:v>23-Jun-98</c:v>
                </c:pt>
                <c:pt idx="286">
                  <c:v>24-Jun-98</c:v>
                </c:pt>
                <c:pt idx="287">
                  <c:v>25-Jun-98</c:v>
                </c:pt>
                <c:pt idx="288">
                  <c:v>26-Jun-98</c:v>
                </c:pt>
                <c:pt idx="289">
                  <c:v>27-Jun-98</c:v>
                </c:pt>
                <c:pt idx="290">
                  <c:v>28-Jun-98</c:v>
                </c:pt>
                <c:pt idx="291">
                  <c:v>29-Jun-98</c:v>
                </c:pt>
                <c:pt idx="292">
                  <c:v>30-Jun-98</c:v>
                </c:pt>
                <c:pt idx="293">
                  <c:v>1-Jul-98</c:v>
                </c:pt>
                <c:pt idx="294">
                  <c:v>2-Jul-98</c:v>
                </c:pt>
                <c:pt idx="295">
                  <c:v>3-Jul-98</c:v>
                </c:pt>
                <c:pt idx="296">
                  <c:v>4-Jul-98</c:v>
                </c:pt>
                <c:pt idx="297">
                  <c:v>5-Jul-98</c:v>
                </c:pt>
                <c:pt idx="298">
                  <c:v>6-Jul-98</c:v>
                </c:pt>
                <c:pt idx="299">
                  <c:v>7-Jul-98</c:v>
                </c:pt>
                <c:pt idx="300">
                  <c:v>8-Jul-98</c:v>
                </c:pt>
                <c:pt idx="301">
                  <c:v>9-Jul-98</c:v>
                </c:pt>
                <c:pt idx="302">
                  <c:v>10-Jul-98</c:v>
                </c:pt>
                <c:pt idx="303">
                  <c:v>11-Jul-98</c:v>
                </c:pt>
                <c:pt idx="304">
                  <c:v>12-Jul-98</c:v>
                </c:pt>
                <c:pt idx="305">
                  <c:v>13-Jul-98</c:v>
                </c:pt>
                <c:pt idx="306">
                  <c:v>14-Jul-98</c:v>
                </c:pt>
                <c:pt idx="307">
                  <c:v>15-Jul-98</c:v>
                </c:pt>
                <c:pt idx="308">
                  <c:v>16-Jul-98</c:v>
                </c:pt>
                <c:pt idx="309">
                  <c:v>17-Jul-98</c:v>
                </c:pt>
                <c:pt idx="310">
                  <c:v>18-Jul-98</c:v>
                </c:pt>
                <c:pt idx="311">
                  <c:v>19-Jul-98</c:v>
                </c:pt>
                <c:pt idx="312">
                  <c:v>20-Jul-98</c:v>
                </c:pt>
                <c:pt idx="313">
                  <c:v>21-Jul-98</c:v>
                </c:pt>
                <c:pt idx="314">
                  <c:v>22-Jul-98</c:v>
                </c:pt>
                <c:pt idx="315">
                  <c:v>23-Jul-98</c:v>
                </c:pt>
                <c:pt idx="316">
                  <c:v>24-Jul-98</c:v>
                </c:pt>
                <c:pt idx="317">
                  <c:v>25-Jul-98</c:v>
                </c:pt>
                <c:pt idx="318">
                  <c:v>26-Jul-98</c:v>
                </c:pt>
                <c:pt idx="319">
                  <c:v>27-Jul-98</c:v>
                </c:pt>
                <c:pt idx="320">
                  <c:v>28-Jul-98</c:v>
                </c:pt>
                <c:pt idx="321">
                  <c:v>29-Jul-98</c:v>
                </c:pt>
                <c:pt idx="322">
                  <c:v>30-Jul-98</c:v>
                </c:pt>
                <c:pt idx="323">
                  <c:v>31-Jul-98</c:v>
                </c:pt>
                <c:pt idx="324">
                  <c:v>1-Aug-98</c:v>
                </c:pt>
                <c:pt idx="325">
                  <c:v>2-Aug-98</c:v>
                </c:pt>
                <c:pt idx="326">
                  <c:v>3-Aug-98</c:v>
                </c:pt>
                <c:pt idx="327">
                  <c:v>4-Aug-98</c:v>
                </c:pt>
                <c:pt idx="328">
                  <c:v>5-Aug-98</c:v>
                </c:pt>
                <c:pt idx="329">
                  <c:v>6-Aug-98</c:v>
                </c:pt>
                <c:pt idx="330">
                  <c:v>7-Aug-98</c:v>
                </c:pt>
                <c:pt idx="331">
                  <c:v>8-Aug-98</c:v>
                </c:pt>
                <c:pt idx="332">
                  <c:v>9-Aug-98</c:v>
                </c:pt>
                <c:pt idx="333">
                  <c:v>10-Aug-98</c:v>
                </c:pt>
                <c:pt idx="334">
                  <c:v>11-Aug-98</c:v>
                </c:pt>
                <c:pt idx="335">
                  <c:v>12-Aug-98</c:v>
                </c:pt>
                <c:pt idx="336">
                  <c:v>13-Aug-98</c:v>
                </c:pt>
                <c:pt idx="337">
                  <c:v>14-Aug-98</c:v>
                </c:pt>
                <c:pt idx="338">
                  <c:v>15-Aug-98</c:v>
                </c:pt>
                <c:pt idx="339">
                  <c:v>16-Aug-98</c:v>
                </c:pt>
                <c:pt idx="340">
                  <c:v>17-Aug-98</c:v>
                </c:pt>
                <c:pt idx="341">
                  <c:v>18-Aug-98</c:v>
                </c:pt>
                <c:pt idx="342">
                  <c:v>19-Aug-98</c:v>
                </c:pt>
                <c:pt idx="343">
                  <c:v>20-Aug-98</c:v>
                </c:pt>
                <c:pt idx="344">
                  <c:v>21-Aug-98</c:v>
                </c:pt>
                <c:pt idx="345">
                  <c:v>22-Aug-98</c:v>
                </c:pt>
                <c:pt idx="346">
                  <c:v>23-Aug-98</c:v>
                </c:pt>
                <c:pt idx="347">
                  <c:v>24-Aug-98</c:v>
                </c:pt>
                <c:pt idx="348">
                  <c:v>25-Aug-98</c:v>
                </c:pt>
                <c:pt idx="349">
                  <c:v>26-Aug-98</c:v>
                </c:pt>
                <c:pt idx="350">
                  <c:v>27-Aug-98</c:v>
                </c:pt>
                <c:pt idx="351">
                  <c:v>28-Aug-98</c:v>
                </c:pt>
                <c:pt idx="352">
                  <c:v>29-Aug-98</c:v>
                </c:pt>
                <c:pt idx="353">
                  <c:v>30-Aug-98</c:v>
                </c:pt>
                <c:pt idx="354">
                  <c:v>31-Aug-98</c:v>
                </c:pt>
                <c:pt idx="355">
                  <c:v>1-Sep-98</c:v>
                </c:pt>
                <c:pt idx="356">
                  <c:v>2-Sep-98</c:v>
                </c:pt>
                <c:pt idx="357">
                  <c:v>3-Sep-98</c:v>
                </c:pt>
                <c:pt idx="358">
                  <c:v>4-Sep-98</c:v>
                </c:pt>
                <c:pt idx="359">
                  <c:v>5-Sep-98</c:v>
                </c:pt>
                <c:pt idx="360">
                  <c:v>6-Sep-98</c:v>
                </c:pt>
                <c:pt idx="361">
                  <c:v>7-Sep-98</c:v>
                </c:pt>
                <c:pt idx="362">
                  <c:v>8-Sep-98</c:v>
                </c:pt>
                <c:pt idx="363">
                  <c:v>9-Sep-98</c:v>
                </c:pt>
                <c:pt idx="364">
                  <c:v>10-Sep-98</c:v>
                </c:pt>
                <c:pt idx="365">
                  <c:v>11-Sep-98</c:v>
                </c:pt>
                <c:pt idx="366">
                  <c:v>12-Sep-98</c:v>
                </c:pt>
                <c:pt idx="367">
                  <c:v>13-Sep-98</c:v>
                </c:pt>
                <c:pt idx="368">
                  <c:v>14-Sep-98</c:v>
                </c:pt>
                <c:pt idx="369">
                  <c:v>15-Sep-98</c:v>
                </c:pt>
                <c:pt idx="370">
                  <c:v>16-Sep-98</c:v>
                </c:pt>
                <c:pt idx="371">
                  <c:v>17-Sep-98</c:v>
                </c:pt>
                <c:pt idx="372">
                  <c:v>18-Sep-98</c:v>
                </c:pt>
                <c:pt idx="373">
                  <c:v>19-Sep-98</c:v>
                </c:pt>
                <c:pt idx="374">
                  <c:v>20-Sep-98</c:v>
                </c:pt>
                <c:pt idx="375">
                  <c:v>21-Sep-98</c:v>
                </c:pt>
                <c:pt idx="376">
                  <c:v>22-Sep-98</c:v>
                </c:pt>
                <c:pt idx="377">
                  <c:v>23-Sep-98</c:v>
                </c:pt>
                <c:pt idx="378">
                  <c:v>24-Sep-98</c:v>
                </c:pt>
                <c:pt idx="379">
                  <c:v>25-Sep-98</c:v>
                </c:pt>
                <c:pt idx="380">
                  <c:v>26-Sep-98</c:v>
                </c:pt>
                <c:pt idx="381">
                  <c:v>27-Sep-98</c:v>
                </c:pt>
                <c:pt idx="382">
                  <c:v>28-Sep-98</c:v>
                </c:pt>
                <c:pt idx="383">
                  <c:v>29-Sep-98</c:v>
                </c:pt>
                <c:pt idx="384">
                  <c:v>30-Sep-98</c:v>
                </c:pt>
                <c:pt idx="385">
                  <c:v>1-Oct-98</c:v>
                </c:pt>
                <c:pt idx="386">
                  <c:v>2-Oct-98</c:v>
                </c:pt>
                <c:pt idx="387">
                  <c:v>3-Oct-98</c:v>
                </c:pt>
                <c:pt idx="388">
                  <c:v>4-Oct-98</c:v>
                </c:pt>
                <c:pt idx="389">
                  <c:v>5-Oct-98</c:v>
                </c:pt>
                <c:pt idx="390">
                  <c:v>6-Oct-98</c:v>
                </c:pt>
                <c:pt idx="391">
                  <c:v>7-Oct-98</c:v>
                </c:pt>
                <c:pt idx="392">
                  <c:v>8-Oct-98</c:v>
                </c:pt>
                <c:pt idx="393">
                  <c:v>9-Oct-98</c:v>
                </c:pt>
                <c:pt idx="394">
                  <c:v>10-Oct-98</c:v>
                </c:pt>
                <c:pt idx="395">
                  <c:v>11-Oct-98</c:v>
                </c:pt>
                <c:pt idx="396">
                  <c:v>12-Oct-98</c:v>
                </c:pt>
                <c:pt idx="397">
                  <c:v>13-Oct-98</c:v>
                </c:pt>
                <c:pt idx="398">
                  <c:v>14-Oct-98</c:v>
                </c:pt>
                <c:pt idx="399">
                  <c:v>15-Oct-98</c:v>
                </c:pt>
                <c:pt idx="400">
                  <c:v>16-Oct-98</c:v>
                </c:pt>
                <c:pt idx="401">
                  <c:v>17-Oct-98</c:v>
                </c:pt>
                <c:pt idx="402">
                  <c:v>18-Oct-98</c:v>
                </c:pt>
                <c:pt idx="403">
                  <c:v>19-Oct-98</c:v>
                </c:pt>
                <c:pt idx="404">
                  <c:v>20-Oct-98</c:v>
                </c:pt>
                <c:pt idx="405">
                  <c:v>21-Oct-98</c:v>
                </c:pt>
                <c:pt idx="406">
                  <c:v>22-Oct-98</c:v>
                </c:pt>
                <c:pt idx="407">
                  <c:v>23-Oct-98</c:v>
                </c:pt>
                <c:pt idx="408">
                  <c:v>24-Oct-98</c:v>
                </c:pt>
                <c:pt idx="409">
                  <c:v>25-Oct-98</c:v>
                </c:pt>
                <c:pt idx="410">
                  <c:v>26-Oct-98</c:v>
                </c:pt>
                <c:pt idx="411">
                  <c:v>27-Oct-98</c:v>
                </c:pt>
                <c:pt idx="412">
                  <c:v>28-Oct-98</c:v>
                </c:pt>
                <c:pt idx="413">
                  <c:v>29-Oct-98</c:v>
                </c:pt>
                <c:pt idx="414">
                  <c:v>30-Oct-98</c:v>
                </c:pt>
                <c:pt idx="415">
                  <c:v>31-Oct-98</c:v>
                </c:pt>
                <c:pt idx="416">
                  <c:v>1-Nov-98</c:v>
                </c:pt>
                <c:pt idx="417">
                  <c:v>2-Nov-98</c:v>
                </c:pt>
                <c:pt idx="418">
                  <c:v>3-Nov-98</c:v>
                </c:pt>
                <c:pt idx="419">
                  <c:v>4-Nov-98</c:v>
                </c:pt>
                <c:pt idx="420">
                  <c:v>5-Nov-98</c:v>
                </c:pt>
                <c:pt idx="421">
                  <c:v>6-Nov-98</c:v>
                </c:pt>
                <c:pt idx="422">
                  <c:v>7-Nov-98</c:v>
                </c:pt>
                <c:pt idx="423">
                  <c:v>8-Nov-98</c:v>
                </c:pt>
                <c:pt idx="424">
                  <c:v>9-Nov-98</c:v>
                </c:pt>
                <c:pt idx="425">
                  <c:v>10-Nov-98</c:v>
                </c:pt>
                <c:pt idx="426">
                  <c:v>11-Nov-98</c:v>
                </c:pt>
                <c:pt idx="427">
                  <c:v>12-Nov-98</c:v>
                </c:pt>
                <c:pt idx="428">
                  <c:v>13-Nov-98</c:v>
                </c:pt>
                <c:pt idx="429">
                  <c:v>14-Nov-98</c:v>
                </c:pt>
                <c:pt idx="430">
                  <c:v>15-Nov-98</c:v>
                </c:pt>
                <c:pt idx="431">
                  <c:v>16-Nov-98</c:v>
                </c:pt>
                <c:pt idx="432">
                  <c:v>17-Nov-98</c:v>
                </c:pt>
                <c:pt idx="433">
                  <c:v>18-Nov-98</c:v>
                </c:pt>
                <c:pt idx="434">
                  <c:v>19-Nov-98</c:v>
                </c:pt>
                <c:pt idx="435">
                  <c:v>20-Nov-98</c:v>
                </c:pt>
                <c:pt idx="436">
                  <c:v>21-Nov-98</c:v>
                </c:pt>
                <c:pt idx="437">
                  <c:v>22-Nov-98</c:v>
                </c:pt>
                <c:pt idx="438">
                  <c:v>23-Nov-98</c:v>
                </c:pt>
                <c:pt idx="439">
                  <c:v>24-Nov-98</c:v>
                </c:pt>
                <c:pt idx="440">
                  <c:v>25-Nov-98</c:v>
                </c:pt>
                <c:pt idx="441">
                  <c:v>26-Nov-98</c:v>
                </c:pt>
                <c:pt idx="442">
                  <c:v>27-Nov-98</c:v>
                </c:pt>
                <c:pt idx="443">
                  <c:v>28-Nov-98</c:v>
                </c:pt>
                <c:pt idx="444">
                  <c:v>29-Nov-98</c:v>
                </c:pt>
                <c:pt idx="445">
                  <c:v>30-Nov-98</c:v>
                </c:pt>
                <c:pt idx="446">
                  <c:v>1-Dec-98</c:v>
                </c:pt>
                <c:pt idx="447">
                  <c:v>2-Dec-98</c:v>
                </c:pt>
                <c:pt idx="448">
                  <c:v>3-Dec-98</c:v>
                </c:pt>
                <c:pt idx="449">
                  <c:v>4-Dec-98</c:v>
                </c:pt>
                <c:pt idx="450">
                  <c:v>5-Dec-98</c:v>
                </c:pt>
                <c:pt idx="451">
                  <c:v>6-Dec-98</c:v>
                </c:pt>
                <c:pt idx="452">
                  <c:v>7-Dec-98</c:v>
                </c:pt>
                <c:pt idx="453">
                  <c:v>8-Dec-98</c:v>
                </c:pt>
                <c:pt idx="454">
                  <c:v>9-Dec-98</c:v>
                </c:pt>
                <c:pt idx="455">
                  <c:v>10-Dec-98</c:v>
                </c:pt>
                <c:pt idx="456">
                  <c:v>11-Dec-98</c:v>
                </c:pt>
                <c:pt idx="457">
                  <c:v>12-Dec-98</c:v>
                </c:pt>
                <c:pt idx="458">
                  <c:v>13-Dec-98</c:v>
                </c:pt>
                <c:pt idx="459">
                  <c:v>14-Dec-98</c:v>
                </c:pt>
                <c:pt idx="460">
                  <c:v>15-Dec-98</c:v>
                </c:pt>
                <c:pt idx="461">
                  <c:v>16-Dec-98</c:v>
                </c:pt>
                <c:pt idx="462">
                  <c:v>17-Dec-98</c:v>
                </c:pt>
                <c:pt idx="463">
                  <c:v>18-Dec-98</c:v>
                </c:pt>
                <c:pt idx="464">
                  <c:v>19-Dec-98</c:v>
                </c:pt>
                <c:pt idx="465">
                  <c:v>20-Dec-98</c:v>
                </c:pt>
                <c:pt idx="466">
                  <c:v>21-Dec-98</c:v>
                </c:pt>
                <c:pt idx="467">
                  <c:v>22-Dec-98</c:v>
                </c:pt>
                <c:pt idx="468">
                  <c:v>23-Dec-98</c:v>
                </c:pt>
                <c:pt idx="469">
                  <c:v>24-Dec-98</c:v>
                </c:pt>
                <c:pt idx="470">
                  <c:v>25-Dec-98</c:v>
                </c:pt>
                <c:pt idx="471">
                  <c:v>26-Dec-98</c:v>
                </c:pt>
                <c:pt idx="472">
                  <c:v>27-Dec-98</c:v>
                </c:pt>
                <c:pt idx="473">
                  <c:v>28-Dec-98</c:v>
                </c:pt>
                <c:pt idx="474">
                  <c:v>29-Dec-98</c:v>
                </c:pt>
                <c:pt idx="475">
                  <c:v>30-Dec-98</c:v>
                </c:pt>
                <c:pt idx="476">
                  <c:v>31-Dec-98</c:v>
                </c:pt>
                <c:pt idx="477">
                  <c:v>1-Jan-99</c:v>
                </c:pt>
                <c:pt idx="478">
                  <c:v>2-Jan-99</c:v>
                </c:pt>
                <c:pt idx="479">
                  <c:v>3-Jan-99</c:v>
                </c:pt>
                <c:pt idx="480">
                  <c:v>4-Jan-99</c:v>
                </c:pt>
                <c:pt idx="481">
                  <c:v>5-Jan-99</c:v>
                </c:pt>
                <c:pt idx="482">
                  <c:v>6-Jan-99</c:v>
                </c:pt>
                <c:pt idx="483">
                  <c:v>7-Jan-99</c:v>
                </c:pt>
                <c:pt idx="484">
                  <c:v>8-Jan-99</c:v>
                </c:pt>
                <c:pt idx="485">
                  <c:v>9-Jan-99</c:v>
                </c:pt>
                <c:pt idx="486">
                  <c:v>10-Jan-99</c:v>
                </c:pt>
                <c:pt idx="487">
                  <c:v>11-Jan-99</c:v>
                </c:pt>
                <c:pt idx="488">
                  <c:v>12-Jan-99</c:v>
                </c:pt>
                <c:pt idx="489">
                  <c:v>13-Jan-99</c:v>
                </c:pt>
                <c:pt idx="490">
                  <c:v>14-Jan-99</c:v>
                </c:pt>
                <c:pt idx="491">
                  <c:v>15-Jan-99</c:v>
                </c:pt>
                <c:pt idx="492">
                  <c:v>16-Jan-99</c:v>
                </c:pt>
                <c:pt idx="493">
                  <c:v>17-Jan-99</c:v>
                </c:pt>
                <c:pt idx="494">
                  <c:v>18-Jan-99</c:v>
                </c:pt>
                <c:pt idx="495">
                  <c:v>19-Jan-99</c:v>
                </c:pt>
                <c:pt idx="496">
                  <c:v>20-Jan-99</c:v>
                </c:pt>
                <c:pt idx="497">
                  <c:v>21-Jan-99</c:v>
                </c:pt>
                <c:pt idx="498">
                  <c:v>22-Jan-99</c:v>
                </c:pt>
                <c:pt idx="499">
                  <c:v>23-Jan-99</c:v>
                </c:pt>
                <c:pt idx="500">
                  <c:v>24-Jan-99</c:v>
                </c:pt>
                <c:pt idx="501">
                  <c:v>25-Jan-99</c:v>
                </c:pt>
                <c:pt idx="502">
                  <c:v>26-Jan-99</c:v>
                </c:pt>
                <c:pt idx="503">
                  <c:v>27-Jan-99</c:v>
                </c:pt>
                <c:pt idx="504">
                  <c:v>28-Jan-99</c:v>
                </c:pt>
                <c:pt idx="505">
                  <c:v>29-Jan-99</c:v>
                </c:pt>
                <c:pt idx="506">
                  <c:v>30-Jan-99</c:v>
                </c:pt>
                <c:pt idx="507">
                  <c:v>31-Jan-99</c:v>
                </c:pt>
                <c:pt idx="508">
                  <c:v>1-Feb-99</c:v>
                </c:pt>
                <c:pt idx="509">
                  <c:v>2-Feb-99</c:v>
                </c:pt>
                <c:pt idx="510">
                  <c:v>3-Feb-99</c:v>
                </c:pt>
                <c:pt idx="511">
                  <c:v>4-Feb-99</c:v>
                </c:pt>
                <c:pt idx="512">
                  <c:v>5-Feb-99</c:v>
                </c:pt>
                <c:pt idx="513">
                  <c:v>6-Feb-99</c:v>
                </c:pt>
                <c:pt idx="514">
                  <c:v>7-Feb-99</c:v>
                </c:pt>
                <c:pt idx="515">
                  <c:v>8-Feb-99</c:v>
                </c:pt>
                <c:pt idx="516">
                  <c:v>9-Feb-99</c:v>
                </c:pt>
                <c:pt idx="517">
                  <c:v>10-Feb-99</c:v>
                </c:pt>
                <c:pt idx="518">
                  <c:v>11-Feb-99</c:v>
                </c:pt>
                <c:pt idx="519">
                  <c:v>12-Feb-99</c:v>
                </c:pt>
                <c:pt idx="520">
                  <c:v>13-Feb-99</c:v>
                </c:pt>
                <c:pt idx="521">
                  <c:v>14-Feb-99</c:v>
                </c:pt>
                <c:pt idx="522">
                  <c:v>15-Feb-99</c:v>
                </c:pt>
                <c:pt idx="523">
                  <c:v>16-Feb-99</c:v>
                </c:pt>
                <c:pt idx="524">
                  <c:v>17-Feb-99</c:v>
                </c:pt>
                <c:pt idx="525">
                  <c:v>18-Feb-99</c:v>
                </c:pt>
                <c:pt idx="526">
                  <c:v>19-Feb-99</c:v>
                </c:pt>
                <c:pt idx="527">
                  <c:v>20-Feb-99</c:v>
                </c:pt>
                <c:pt idx="528">
                  <c:v>21-Feb-99</c:v>
                </c:pt>
                <c:pt idx="529">
                  <c:v>22-Feb-99</c:v>
                </c:pt>
                <c:pt idx="530">
                  <c:v>23-Feb-99</c:v>
                </c:pt>
                <c:pt idx="531">
                  <c:v>24-Feb-99</c:v>
                </c:pt>
                <c:pt idx="532">
                  <c:v>25-Feb-99</c:v>
                </c:pt>
                <c:pt idx="533">
                  <c:v>26-Feb-99</c:v>
                </c:pt>
                <c:pt idx="534">
                  <c:v>27-Feb-99</c:v>
                </c:pt>
                <c:pt idx="535">
                  <c:v>28-Feb-99</c:v>
                </c:pt>
                <c:pt idx="536">
                  <c:v>1-Mar-99</c:v>
                </c:pt>
                <c:pt idx="537">
                  <c:v>2-Mar-99</c:v>
                </c:pt>
                <c:pt idx="538">
                  <c:v>3-Mar-99</c:v>
                </c:pt>
                <c:pt idx="539">
                  <c:v>4-Mar-99</c:v>
                </c:pt>
                <c:pt idx="540">
                  <c:v>5-Mar-99</c:v>
                </c:pt>
                <c:pt idx="541">
                  <c:v>6-Mar-99</c:v>
                </c:pt>
                <c:pt idx="542">
                  <c:v>7-Mar-99</c:v>
                </c:pt>
                <c:pt idx="543">
                  <c:v>8-Mar-99</c:v>
                </c:pt>
                <c:pt idx="544">
                  <c:v>9-Mar-99</c:v>
                </c:pt>
                <c:pt idx="545">
                  <c:v>10-Mar-99</c:v>
                </c:pt>
                <c:pt idx="546">
                  <c:v>11-Mar-99</c:v>
                </c:pt>
                <c:pt idx="547">
                  <c:v>12-Mar-99</c:v>
                </c:pt>
                <c:pt idx="548">
                  <c:v>13-Mar-99</c:v>
                </c:pt>
                <c:pt idx="549">
                  <c:v>14-Mar-99</c:v>
                </c:pt>
                <c:pt idx="550">
                  <c:v>15-Mar-99</c:v>
                </c:pt>
                <c:pt idx="551">
                  <c:v>16-Mar-99</c:v>
                </c:pt>
                <c:pt idx="552">
                  <c:v>17-Mar-99</c:v>
                </c:pt>
                <c:pt idx="553">
                  <c:v>18-Mar-99</c:v>
                </c:pt>
                <c:pt idx="554">
                  <c:v>19-Mar-99</c:v>
                </c:pt>
                <c:pt idx="555">
                  <c:v>20-Mar-99</c:v>
                </c:pt>
                <c:pt idx="556">
                  <c:v>21-Mar-99</c:v>
                </c:pt>
                <c:pt idx="557">
                  <c:v>22-Mar-99</c:v>
                </c:pt>
                <c:pt idx="558">
                  <c:v>23-Mar-99</c:v>
                </c:pt>
                <c:pt idx="559">
                  <c:v>24-Mar-99</c:v>
                </c:pt>
                <c:pt idx="560">
                  <c:v>25-Mar-99</c:v>
                </c:pt>
                <c:pt idx="561">
                  <c:v>26-Mar-99</c:v>
                </c:pt>
                <c:pt idx="562">
                  <c:v>27-Mar-99</c:v>
                </c:pt>
                <c:pt idx="563">
                  <c:v>28-Mar-99</c:v>
                </c:pt>
                <c:pt idx="564">
                  <c:v>29-Mar-99</c:v>
                </c:pt>
                <c:pt idx="565">
                  <c:v>30-Mar-99</c:v>
                </c:pt>
                <c:pt idx="566">
                  <c:v>31-Mar-99</c:v>
                </c:pt>
                <c:pt idx="567">
                  <c:v>1-Apr-99</c:v>
                </c:pt>
                <c:pt idx="568">
                  <c:v>2-Apr-99</c:v>
                </c:pt>
                <c:pt idx="569">
                  <c:v>3-Apr-99</c:v>
                </c:pt>
                <c:pt idx="570">
                  <c:v>4-Apr-99</c:v>
                </c:pt>
                <c:pt idx="571">
                  <c:v>5-Apr-99</c:v>
                </c:pt>
                <c:pt idx="572">
                  <c:v>6-Apr-99</c:v>
                </c:pt>
                <c:pt idx="573">
                  <c:v>7-Apr-99</c:v>
                </c:pt>
                <c:pt idx="574">
                  <c:v>8-Apr-99</c:v>
                </c:pt>
                <c:pt idx="575">
                  <c:v>9-Apr-99</c:v>
                </c:pt>
                <c:pt idx="576">
                  <c:v>10-Apr-99</c:v>
                </c:pt>
                <c:pt idx="577">
                  <c:v>11-Apr-99</c:v>
                </c:pt>
                <c:pt idx="578">
                  <c:v>12-Apr-99</c:v>
                </c:pt>
                <c:pt idx="579">
                  <c:v>13-Apr-99</c:v>
                </c:pt>
                <c:pt idx="580">
                  <c:v>14-Apr-99</c:v>
                </c:pt>
                <c:pt idx="581">
                  <c:v>15-Apr-99</c:v>
                </c:pt>
                <c:pt idx="582">
                  <c:v>16-Apr-99</c:v>
                </c:pt>
                <c:pt idx="583">
                  <c:v>17-Apr-99</c:v>
                </c:pt>
                <c:pt idx="584">
                  <c:v>18-Apr-99</c:v>
                </c:pt>
                <c:pt idx="585">
                  <c:v>19-Apr-99</c:v>
                </c:pt>
                <c:pt idx="586">
                  <c:v>20-Apr-99</c:v>
                </c:pt>
                <c:pt idx="587">
                  <c:v>21-Apr-99</c:v>
                </c:pt>
                <c:pt idx="588">
                  <c:v>22-Apr-99</c:v>
                </c:pt>
                <c:pt idx="589">
                  <c:v>23-Apr-99</c:v>
                </c:pt>
                <c:pt idx="590">
                  <c:v>24-Apr-99</c:v>
                </c:pt>
                <c:pt idx="591">
                  <c:v>25-Apr-99</c:v>
                </c:pt>
                <c:pt idx="592">
                  <c:v>26-Apr-99</c:v>
                </c:pt>
                <c:pt idx="593">
                  <c:v>27-Apr-99</c:v>
                </c:pt>
                <c:pt idx="594">
                  <c:v>28-Apr-99</c:v>
                </c:pt>
                <c:pt idx="595">
                  <c:v>29-Apr-99</c:v>
                </c:pt>
                <c:pt idx="596">
                  <c:v>30-Apr-99</c:v>
                </c:pt>
                <c:pt idx="597">
                  <c:v>1-May-99</c:v>
                </c:pt>
                <c:pt idx="598">
                  <c:v>2-May-99</c:v>
                </c:pt>
                <c:pt idx="599">
                  <c:v>3-May-99</c:v>
                </c:pt>
                <c:pt idx="600">
                  <c:v>4-May-99</c:v>
                </c:pt>
                <c:pt idx="601">
                  <c:v>5-May-99</c:v>
                </c:pt>
                <c:pt idx="602">
                  <c:v>6-May-99</c:v>
                </c:pt>
                <c:pt idx="603">
                  <c:v>7-May-99</c:v>
                </c:pt>
                <c:pt idx="604">
                  <c:v>8-May-99</c:v>
                </c:pt>
                <c:pt idx="605">
                  <c:v>9-May-99</c:v>
                </c:pt>
                <c:pt idx="606">
                  <c:v>10-May-99</c:v>
                </c:pt>
                <c:pt idx="607">
                  <c:v>11-May-99</c:v>
                </c:pt>
                <c:pt idx="608">
                  <c:v>12-May-99</c:v>
                </c:pt>
                <c:pt idx="609">
                  <c:v>13-May-99</c:v>
                </c:pt>
                <c:pt idx="610">
                  <c:v>14-May-99</c:v>
                </c:pt>
                <c:pt idx="611">
                  <c:v>15-May-99</c:v>
                </c:pt>
                <c:pt idx="612">
                  <c:v>16-May-99</c:v>
                </c:pt>
                <c:pt idx="613">
                  <c:v>17-May-99</c:v>
                </c:pt>
                <c:pt idx="614">
                  <c:v>18-May-99</c:v>
                </c:pt>
                <c:pt idx="615">
                  <c:v>19-May-99</c:v>
                </c:pt>
                <c:pt idx="616">
                  <c:v>20-May-99</c:v>
                </c:pt>
                <c:pt idx="617">
                  <c:v>21-May-99</c:v>
                </c:pt>
                <c:pt idx="618">
                  <c:v>22-May-99</c:v>
                </c:pt>
                <c:pt idx="619">
                  <c:v>23-May-99</c:v>
                </c:pt>
                <c:pt idx="620">
                  <c:v>24-May-99</c:v>
                </c:pt>
                <c:pt idx="621">
                  <c:v>25-May-99</c:v>
                </c:pt>
                <c:pt idx="622">
                  <c:v>26-May-99</c:v>
                </c:pt>
                <c:pt idx="623">
                  <c:v>27-May-99</c:v>
                </c:pt>
                <c:pt idx="624">
                  <c:v>28-May-99</c:v>
                </c:pt>
                <c:pt idx="625">
                  <c:v>29-May-99</c:v>
                </c:pt>
                <c:pt idx="626">
                  <c:v>30-May-99</c:v>
                </c:pt>
                <c:pt idx="627">
                  <c:v>31-May-99</c:v>
                </c:pt>
                <c:pt idx="628">
                  <c:v>1-Jun-99</c:v>
                </c:pt>
                <c:pt idx="629">
                  <c:v>2-Jun-99</c:v>
                </c:pt>
                <c:pt idx="630">
                  <c:v>3-Jun-99</c:v>
                </c:pt>
                <c:pt idx="631">
                  <c:v>4-Jun-99</c:v>
                </c:pt>
                <c:pt idx="632">
                  <c:v>5-Jun-99</c:v>
                </c:pt>
                <c:pt idx="633">
                  <c:v>6-Jun-99</c:v>
                </c:pt>
                <c:pt idx="634">
                  <c:v>7-Jun-99</c:v>
                </c:pt>
                <c:pt idx="635">
                  <c:v>8-Jun-99</c:v>
                </c:pt>
                <c:pt idx="636">
                  <c:v>9-Jun-99</c:v>
                </c:pt>
                <c:pt idx="637">
                  <c:v>10-Jun-99</c:v>
                </c:pt>
                <c:pt idx="638">
                  <c:v>11-Jun-99</c:v>
                </c:pt>
                <c:pt idx="639">
                  <c:v>12-Jun-99</c:v>
                </c:pt>
                <c:pt idx="640">
                  <c:v>13-Jun-99</c:v>
                </c:pt>
                <c:pt idx="641">
                  <c:v>14-Jun-99</c:v>
                </c:pt>
                <c:pt idx="642">
                  <c:v>15-Jun-99</c:v>
                </c:pt>
                <c:pt idx="643">
                  <c:v>16-Jun-99</c:v>
                </c:pt>
                <c:pt idx="644">
                  <c:v>17-Jun-99</c:v>
                </c:pt>
                <c:pt idx="645">
                  <c:v>18-Jun-99</c:v>
                </c:pt>
                <c:pt idx="646">
                  <c:v>19-Jun-99</c:v>
                </c:pt>
                <c:pt idx="647">
                  <c:v>20-Jun-99</c:v>
                </c:pt>
                <c:pt idx="648">
                  <c:v>21-Jun-99</c:v>
                </c:pt>
                <c:pt idx="649">
                  <c:v>22-Jun-99</c:v>
                </c:pt>
                <c:pt idx="650">
                  <c:v>23-Jun-99</c:v>
                </c:pt>
                <c:pt idx="651">
                  <c:v>24-Jun-99</c:v>
                </c:pt>
                <c:pt idx="652">
                  <c:v>25-Jun-99</c:v>
                </c:pt>
                <c:pt idx="653">
                  <c:v>26-Jun-99</c:v>
                </c:pt>
                <c:pt idx="654">
                  <c:v>27-Jun-99</c:v>
                </c:pt>
                <c:pt idx="655">
                  <c:v>28-Jun-99</c:v>
                </c:pt>
                <c:pt idx="656">
                  <c:v>29-Jun-99</c:v>
                </c:pt>
                <c:pt idx="657">
                  <c:v>30-Jun-99</c:v>
                </c:pt>
                <c:pt idx="658">
                  <c:v>1-Jul-99</c:v>
                </c:pt>
                <c:pt idx="659">
                  <c:v>2-Jul-99</c:v>
                </c:pt>
                <c:pt idx="660">
                  <c:v>3-Jul-99</c:v>
                </c:pt>
                <c:pt idx="661">
                  <c:v>4-Jul-99</c:v>
                </c:pt>
                <c:pt idx="662">
                  <c:v>5-Jul-99</c:v>
                </c:pt>
                <c:pt idx="663">
                  <c:v>6-Jul-99</c:v>
                </c:pt>
                <c:pt idx="664">
                  <c:v>7-Jul-99</c:v>
                </c:pt>
                <c:pt idx="665">
                  <c:v>8-Jul-99</c:v>
                </c:pt>
                <c:pt idx="666">
                  <c:v>9-Jul-99</c:v>
                </c:pt>
                <c:pt idx="667">
                  <c:v>10-Jul-99</c:v>
                </c:pt>
                <c:pt idx="668">
                  <c:v>11-Jul-99</c:v>
                </c:pt>
                <c:pt idx="669">
                  <c:v>12-Jul-99</c:v>
                </c:pt>
                <c:pt idx="670">
                  <c:v>13-Jul-99</c:v>
                </c:pt>
                <c:pt idx="671">
                  <c:v>14-Jul-99</c:v>
                </c:pt>
                <c:pt idx="672">
                  <c:v>15-Jul-99</c:v>
                </c:pt>
                <c:pt idx="673">
                  <c:v>16-Jul-99</c:v>
                </c:pt>
                <c:pt idx="674">
                  <c:v>17-Jul-99</c:v>
                </c:pt>
                <c:pt idx="675">
                  <c:v>18-Jul-99</c:v>
                </c:pt>
                <c:pt idx="676">
                  <c:v>19-Jul-99</c:v>
                </c:pt>
                <c:pt idx="677">
                  <c:v>20-Jul-99</c:v>
                </c:pt>
                <c:pt idx="678">
                  <c:v>21-Jul-99</c:v>
                </c:pt>
                <c:pt idx="679">
                  <c:v>22-Jul-99</c:v>
                </c:pt>
                <c:pt idx="680">
                  <c:v>23-Jul-99</c:v>
                </c:pt>
                <c:pt idx="681">
                  <c:v>24-Jul-99</c:v>
                </c:pt>
                <c:pt idx="682">
                  <c:v>25-Jul-99</c:v>
                </c:pt>
                <c:pt idx="683">
                  <c:v>26-Jul-99</c:v>
                </c:pt>
                <c:pt idx="684">
                  <c:v>27-Jul-99</c:v>
                </c:pt>
                <c:pt idx="685">
                  <c:v>28-Jul-99</c:v>
                </c:pt>
                <c:pt idx="686">
                  <c:v>29-Jul-99</c:v>
                </c:pt>
                <c:pt idx="687">
                  <c:v>30-Jul-99</c:v>
                </c:pt>
                <c:pt idx="688">
                  <c:v>31-Jul-99</c:v>
                </c:pt>
                <c:pt idx="689">
                  <c:v>1-Aug-99</c:v>
                </c:pt>
                <c:pt idx="690">
                  <c:v>2-Aug-99</c:v>
                </c:pt>
                <c:pt idx="691">
                  <c:v>3-Aug-99</c:v>
                </c:pt>
                <c:pt idx="692">
                  <c:v>4-Aug-99</c:v>
                </c:pt>
                <c:pt idx="693">
                  <c:v>5-Aug-99</c:v>
                </c:pt>
                <c:pt idx="694">
                  <c:v>6-Aug-99</c:v>
                </c:pt>
                <c:pt idx="695">
                  <c:v>7-Aug-99</c:v>
                </c:pt>
                <c:pt idx="696">
                  <c:v>8-Aug-99</c:v>
                </c:pt>
                <c:pt idx="697">
                  <c:v>9-Aug-99</c:v>
                </c:pt>
                <c:pt idx="698">
                  <c:v>10-Aug-99</c:v>
                </c:pt>
                <c:pt idx="699">
                  <c:v>11-Aug-99</c:v>
                </c:pt>
                <c:pt idx="700">
                  <c:v>12-Aug-99</c:v>
                </c:pt>
                <c:pt idx="701">
                  <c:v>13-Aug-99</c:v>
                </c:pt>
                <c:pt idx="702">
                  <c:v>14-Aug-99</c:v>
                </c:pt>
                <c:pt idx="703">
                  <c:v>15-Aug-99</c:v>
                </c:pt>
                <c:pt idx="704">
                  <c:v>16-Aug-99</c:v>
                </c:pt>
                <c:pt idx="705">
                  <c:v>17-Aug-99</c:v>
                </c:pt>
                <c:pt idx="706">
                  <c:v>18-Aug-99</c:v>
                </c:pt>
                <c:pt idx="707">
                  <c:v>19-Aug-99</c:v>
                </c:pt>
                <c:pt idx="708">
                  <c:v>20-Aug-99</c:v>
                </c:pt>
                <c:pt idx="709">
                  <c:v>21-Aug-99</c:v>
                </c:pt>
                <c:pt idx="710">
                  <c:v>22-Aug-99</c:v>
                </c:pt>
                <c:pt idx="711">
                  <c:v>23-Aug-99</c:v>
                </c:pt>
                <c:pt idx="712">
                  <c:v>24-Aug-99</c:v>
                </c:pt>
                <c:pt idx="713">
                  <c:v>25-Aug-99</c:v>
                </c:pt>
                <c:pt idx="714">
                  <c:v>26-Aug-99</c:v>
                </c:pt>
                <c:pt idx="715">
                  <c:v>27-Aug-99</c:v>
                </c:pt>
                <c:pt idx="716">
                  <c:v>28-Aug-99</c:v>
                </c:pt>
                <c:pt idx="717">
                  <c:v>29-Aug-99</c:v>
                </c:pt>
                <c:pt idx="718">
                  <c:v>30-Aug-99</c:v>
                </c:pt>
                <c:pt idx="719">
                  <c:v>31-Aug-99</c:v>
                </c:pt>
                <c:pt idx="720">
                  <c:v>1-Sep-99</c:v>
                </c:pt>
                <c:pt idx="721">
                  <c:v>2-Sep-99</c:v>
                </c:pt>
                <c:pt idx="722">
                  <c:v>3-Sep-99</c:v>
                </c:pt>
                <c:pt idx="723">
                  <c:v>4-Sep-99</c:v>
                </c:pt>
                <c:pt idx="724">
                  <c:v>5-Sep-99</c:v>
                </c:pt>
                <c:pt idx="725">
                  <c:v>6-Sep-99</c:v>
                </c:pt>
                <c:pt idx="726">
                  <c:v>7-Sep-99</c:v>
                </c:pt>
                <c:pt idx="727">
                  <c:v>8-Sep-99</c:v>
                </c:pt>
                <c:pt idx="728">
                  <c:v>9-Sep-99</c:v>
                </c:pt>
                <c:pt idx="729">
                  <c:v>10-Sep-99</c:v>
                </c:pt>
                <c:pt idx="730">
                  <c:v>11-Sep-99</c:v>
                </c:pt>
                <c:pt idx="731">
                  <c:v>12-Sep-99</c:v>
                </c:pt>
                <c:pt idx="732">
                  <c:v>13-Sep-99</c:v>
                </c:pt>
                <c:pt idx="733">
                  <c:v>14-Sep-99</c:v>
                </c:pt>
                <c:pt idx="734">
                  <c:v>15-Sep-99</c:v>
                </c:pt>
                <c:pt idx="735">
                  <c:v>16-Sep-99</c:v>
                </c:pt>
                <c:pt idx="736">
                  <c:v>17-Sep-99</c:v>
                </c:pt>
                <c:pt idx="737">
                  <c:v>18-Sep-99</c:v>
                </c:pt>
                <c:pt idx="738">
                  <c:v>19-Sep-99</c:v>
                </c:pt>
                <c:pt idx="739">
                  <c:v>20-Sep-99</c:v>
                </c:pt>
                <c:pt idx="740">
                  <c:v>21-Sep-99</c:v>
                </c:pt>
                <c:pt idx="741">
                  <c:v>22-Sep-99</c:v>
                </c:pt>
                <c:pt idx="742">
                  <c:v>23-Sep-99</c:v>
                </c:pt>
                <c:pt idx="743">
                  <c:v>24-Sep-99</c:v>
                </c:pt>
                <c:pt idx="744">
                  <c:v>25-Sep-99</c:v>
                </c:pt>
                <c:pt idx="745">
                  <c:v>26-Sep-99</c:v>
                </c:pt>
                <c:pt idx="746">
                  <c:v>27-Sep-99</c:v>
                </c:pt>
                <c:pt idx="747">
                  <c:v>28-Sep-99</c:v>
                </c:pt>
                <c:pt idx="748">
                  <c:v>29-Sep-99</c:v>
                </c:pt>
                <c:pt idx="749">
                  <c:v>30-Sep-99</c:v>
                </c:pt>
              </c:strCache>
            </c:strRef>
          </c:cat>
          <c:val>
            <c:numRef>
              <c:f>WORKSHEET!$K$6:$K$755</c:f>
              <c:numCache>
                <c:formatCode>0.00_);[RED]\(0.00\)</c:formatCode>
                <c:ptCount val="750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44571130"/>
        <c:axId val="40972037"/>
      </c:lineChart>
      <c:catAx>
        <c:axId val="44571130"/>
        <c:scaling>
          <c:orientation val="minMax"/>
        </c:scaling>
        <c:delete val="0"/>
        <c:axPos val="b"/>
        <c:numFmt formatCode="[$-409]mmm\-yy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1" sz="11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0972037"/>
        <c:crossesAt val="0"/>
        <c:auto val="1"/>
        <c:lblAlgn val="ctr"/>
        <c:lblOffset val="100"/>
        <c:noMultiLvlLbl val="0"/>
      </c:catAx>
      <c:valAx>
        <c:axId val="40972037"/>
        <c:scaling>
          <c:orientation val="minMax"/>
          <c:max val="0.5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_);[RED]\(0.00\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1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4571130"/>
        <c:crossesAt val="1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50" strike="noStrike" u="none">
                <a:solidFill>
                  <a:srgbClr val="000000"/>
                </a:solidFill>
                <a:uFillTx/>
                <a:latin typeface="Arial"/>
              </a:rPr>
              <a:t>WINTER0102 NYMEX   DAY MA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WORKSHEET!$C$5</c:f>
              <c:strCache>
                <c:ptCount val="1"/>
                <c:pt idx="0">
                  <c:v>EP PERM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WORKSHEET!$B$6:$B$755</c:f>
              <c:strCache>
                <c:ptCount val="750"/>
                <c:pt idx="0">
                  <c:v>11-Sep-97</c:v>
                </c:pt>
                <c:pt idx="1">
                  <c:v>12-Sep-97</c:v>
                </c:pt>
                <c:pt idx="2">
                  <c:v>13-Sep-97</c:v>
                </c:pt>
                <c:pt idx="3">
                  <c:v>14-Sep-97</c:v>
                </c:pt>
                <c:pt idx="4">
                  <c:v>15-Sep-97</c:v>
                </c:pt>
                <c:pt idx="5">
                  <c:v>16-Sep-97</c:v>
                </c:pt>
                <c:pt idx="6">
                  <c:v>17-Sep-97</c:v>
                </c:pt>
                <c:pt idx="7">
                  <c:v>18-Sep-97</c:v>
                </c:pt>
                <c:pt idx="8">
                  <c:v>19-Sep-97</c:v>
                </c:pt>
                <c:pt idx="9">
                  <c:v>20-Sep-97</c:v>
                </c:pt>
                <c:pt idx="10">
                  <c:v>21-Sep-97</c:v>
                </c:pt>
                <c:pt idx="11">
                  <c:v>22-Sep-97</c:v>
                </c:pt>
                <c:pt idx="12">
                  <c:v>23-Sep-97</c:v>
                </c:pt>
                <c:pt idx="13">
                  <c:v>24-Sep-97</c:v>
                </c:pt>
                <c:pt idx="14">
                  <c:v>25-Sep-97</c:v>
                </c:pt>
                <c:pt idx="15">
                  <c:v>26-Sep-97</c:v>
                </c:pt>
                <c:pt idx="16">
                  <c:v>27-Sep-97</c:v>
                </c:pt>
                <c:pt idx="17">
                  <c:v>28-Sep-97</c:v>
                </c:pt>
                <c:pt idx="18">
                  <c:v>29-Sep-97</c:v>
                </c:pt>
                <c:pt idx="19">
                  <c:v>30-Sep-97</c:v>
                </c:pt>
                <c:pt idx="20">
                  <c:v>1-Oct-97</c:v>
                </c:pt>
                <c:pt idx="21">
                  <c:v>2-Oct-97</c:v>
                </c:pt>
                <c:pt idx="22">
                  <c:v>3-Oct-97</c:v>
                </c:pt>
                <c:pt idx="23">
                  <c:v>4-Oct-97</c:v>
                </c:pt>
                <c:pt idx="24">
                  <c:v>5-Oct-97</c:v>
                </c:pt>
                <c:pt idx="25">
                  <c:v>6-Oct-97</c:v>
                </c:pt>
                <c:pt idx="26">
                  <c:v>7-Oct-97</c:v>
                </c:pt>
                <c:pt idx="27">
                  <c:v>8-Oct-97</c:v>
                </c:pt>
                <c:pt idx="28">
                  <c:v>9-Oct-97</c:v>
                </c:pt>
                <c:pt idx="29">
                  <c:v>10-Oct-97</c:v>
                </c:pt>
                <c:pt idx="30">
                  <c:v>11-Oct-97</c:v>
                </c:pt>
                <c:pt idx="31">
                  <c:v>12-Oct-97</c:v>
                </c:pt>
                <c:pt idx="32">
                  <c:v>13-Oct-97</c:v>
                </c:pt>
                <c:pt idx="33">
                  <c:v>14-Oct-97</c:v>
                </c:pt>
                <c:pt idx="34">
                  <c:v>15-Oct-97</c:v>
                </c:pt>
                <c:pt idx="35">
                  <c:v>16-Oct-97</c:v>
                </c:pt>
                <c:pt idx="36">
                  <c:v>17-Oct-97</c:v>
                </c:pt>
                <c:pt idx="37">
                  <c:v>18-Oct-97</c:v>
                </c:pt>
                <c:pt idx="38">
                  <c:v>19-Oct-97</c:v>
                </c:pt>
                <c:pt idx="39">
                  <c:v>20-Oct-97</c:v>
                </c:pt>
                <c:pt idx="40">
                  <c:v>21-Oct-97</c:v>
                </c:pt>
                <c:pt idx="41">
                  <c:v>22-Oct-97</c:v>
                </c:pt>
                <c:pt idx="42">
                  <c:v>23-Oct-97</c:v>
                </c:pt>
                <c:pt idx="43">
                  <c:v>24-Oct-97</c:v>
                </c:pt>
                <c:pt idx="44">
                  <c:v>25-Oct-97</c:v>
                </c:pt>
                <c:pt idx="45">
                  <c:v>26-Oct-97</c:v>
                </c:pt>
                <c:pt idx="46">
                  <c:v>27-Oct-97</c:v>
                </c:pt>
                <c:pt idx="47">
                  <c:v>28-Oct-97</c:v>
                </c:pt>
                <c:pt idx="48">
                  <c:v>29-Oct-97</c:v>
                </c:pt>
                <c:pt idx="49">
                  <c:v>30-Oct-97</c:v>
                </c:pt>
                <c:pt idx="50">
                  <c:v>31-Oct-97</c:v>
                </c:pt>
                <c:pt idx="51">
                  <c:v>1-Nov-97</c:v>
                </c:pt>
                <c:pt idx="52">
                  <c:v>2-Nov-97</c:v>
                </c:pt>
                <c:pt idx="53">
                  <c:v>3-Nov-97</c:v>
                </c:pt>
                <c:pt idx="54">
                  <c:v>4-Nov-97</c:v>
                </c:pt>
                <c:pt idx="55">
                  <c:v>5-Nov-97</c:v>
                </c:pt>
                <c:pt idx="56">
                  <c:v>6-Nov-97</c:v>
                </c:pt>
                <c:pt idx="57">
                  <c:v>7-Nov-97</c:v>
                </c:pt>
                <c:pt idx="58">
                  <c:v>8-Nov-97</c:v>
                </c:pt>
                <c:pt idx="59">
                  <c:v>9-Nov-97</c:v>
                </c:pt>
                <c:pt idx="60">
                  <c:v>10-Nov-97</c:v>
                </c:pt>
                <c:pt idx="61">
                  <c:v>11-Nov-97</c:v>
                </c:pt>
                <c:pt idx="62">
                  <c:v>12-Nov-97</c:v>
                </c:pt>
                <c:pt idx="63">
                  <c:v>13-Nov-97</c:v>
                </c:pt>
                <c:pt idx="64">
                  <c:v>14-Nov-97</c:v>
                </c:pt>
                <c:pt idx="65">
                  <c:v>15-Nov-97</c:v>
                </c:pt>
                <c:pt idx="66">
                  <c:v>16-Nov-97</c:v>
                </c:pt>
                <c:pt idx="67">
                  <c:v>17-Nov-97</c:v>
                </c:pt>
                <c:pt idx="68">
                  <c:v>18-Nov-97</c:v>
                </c:pt>
                <c:pt idx="69">
                  <c:v>19-Nov-97</c:v>
                </c:pt>
                <c:pt idx="70">
                  <c:v>20-Nov-97</c:v>
                </c:pt>
                <c:pt idx="71">
                  <c:v>21-Nov-97</c:v>
                </c:pt>
                <c:pt idx="72">
                  <c:v>22-Nov-97</c:v>
                </c:pt>
                <c:pt idx="73">
                  <c:v>23-Nov-97</c:v>
                </c:pt>
                <c:pt idx="74">
                  <c:v>24-Nov-97</c:v>
                </c:pt>
                <c:pt idx="75">
                  <c:v>25-Nov-97</c:v>
                </c:pt>
                <c:pt idx="76">
                  <c:v>26-Nov-97</c:v>
                </c:pt>
                <c:pt idx="77">
                  <c:v>27-Nov-97</c:v>
                </c:pt>
                <c:pt idx="78">
                  <c:v>28-Nov-97</c:v>
                </c:pt>
                <c:pt idx="79">
                  <c:v>29-Nov-97</c:v>
                </c:pt>
                <c:pt idx="80">
                  <c:v>30-Nov-97</c:v>
                </c:pt>
                <c:pt idx="81">
                  <c:v>1-Dec-97</c:v>
                </c:pt>
                <c:pt idx="82">
                  <c:v>2-Dec-97</c:v>
                </c:pt>
                <c:pt idx="83">
                  <c:v>3-Dec-97</c:v>
                </c:pt>
                <c:pt idx="84">
                  <c:v>4-Dec-97</c:v>
                </c:pt>
                <c:pt idx="85">
                  <c:v>5-Dec-97</c:v>
                </c:pt>
                <c:pt idx="86">
                  <c:v>6-Dec-97</c:v>
                </c:pt>
                <c:pt idx="87">
                  <c:v>7-Dec-97</c:v>
                </c:pt>
                <c:pt idx="88">
                  <c:v>8-Dec-97</c:v>
                </c:pt>
                <c:pt idx="89">
                  <c:v>9-Dec-97</c:v>
                </c:pt>
                <c:pt idx="90">
                  <c:v>10-Dec-97</c:v>
                </c:pt>
                <c:pt idx="91">
                  <c:v>11-Dec-97</c:v>
                </c:pt>
                <c:pt idx="92">
                  <c:v>12-Dec-97</c:v>
                </c:pt>
                <c:pt idx="93">
                  <c:v>13-Dec-97</c:v>
                </c:pt>
                <c:pt idx="94">
                  <c:v>14-Dec-97</c:v>
                </c:pt>
                <c:pt idx="95">
                  <c:v>15-Dec-97</c:v>
                </c:pt>
                <c:pt idx="96">
                  <c:v>16-Dec-97</c:v>
                </c:pt>
                <c:pt idx="97">
                  <c:v>17-Dec-97</c:v>
                </c:pt>
                <c:pt idx="98">
                  <c:v>18-Dec-97</c:v>
                </c:pt>
                <c:pt idx="99">
                  <c:v>19-Dec-97</c:v>
                </c:pt>
                <c:pt idx="100">
                  <c:v>20-Dec-97</c:v>
                </c:pt>
                <c:pt idx="101">
                  <c:v>21-Dec-97</c:v>
                </c:pt>
                <c:pt idx="102">
                  <c:v>22-Dec-97</c:v>
                </c:pt>
                <c:pt idx="103">
                  <c:v>23-Dec-97</c:v>
                </c:pt>
                <c:pt idx="104">
                  <c:v>24-Dec-97</c:v>
                </c:pt>
                <c:pt idx="105">
                  <c:v>25-Dec-97</c:v>
                </c:pt>
                <c:pt idx="106">
                  <c:v>26-Dec-97</c:v>
                </c:pt>
                <c:pt idx="107">
                  <c:v>27-Dec-97</c:v>
                </c:pt>
                <c:pt idx="108">
                  <c:v>28-Dec-97</c:v>
                </c:pt>
                <c:pt idx="109">
                  <c:v>29-Dec-97</c:v>
                </c:pt>
                <c:pt idx="110">
                  <c:v>30-Dec-97</c:v>
                </c:pt>
                <c:pt idx="111">
                  <c:v>31-Dec-97</c:v>
                </c:pt>
                <c:pt idx="112">
                  <c:v>1-Jan-98</c:v>
                </c:pt>
                <c:pt idx="113">
                  <c:v>2-Jan-98</c:v>
                </c:pt>
                <c:pt idx="114">
                  <c:v>3-Jan-98</c:v>
                </c:pt>
                <c:pt idx="115">
                  <c:v>4-Jan-98</c:v>
                </c:pt>
                <c:pt idx="116">
                  <c:v>5-Jan-98</c:v>
                </c:pt>
                <c:pt idx="117">
                  <c:v>6-Jan-98</c:v>
                </c:pt>
                <c:pt idx="118">
                  <c:v>7-Jan-98</c:v>
                </c:pt>
                <c:pt idx="119">
                  <c:v>8-Jan-98</c:v>
                </c:pt>
                <c:pt idx="120">
                  <c:v>9-Jan-98</c:v>
                </c:pt>
                <c:pt idx="121">
                  <c:v>10-Jan-98</c:v>
                </c:pt>
                <c:pt idx="122">
                  <c:v>11-Jan-98</c:v>
                </c:pt>
                <c:pt idx="123">
                  <c:v>12-Jan-98</c:v>
                </c:pt>
                <c:pt idx="124">
                  <c:v>13-Jan-98</c:v>
                </c:pt>
                <c:pt idx="125">
                  <c:v>14-Jan-98</c:v>
                </c:pt>
                <c:pt idx="126">
                  <c:v>15-Jan-98</c:v>
                </c:pt>
                <c:pt idx="127">
                  <c:v>16-Jan-98</c:v>
                </c:pt>
                <c:pt idx="128">
                  <c:v>17-Jan-98</c:v>
                </c:pt>
                <c:pt idx="129">
                  <c:v>18-Jan-98</c:v>
                </c:pt>
                <c:pt idx="130">
                  <c:v>19-Jan-98</c:v>
                </c:pt>
                <c:pt idx="131">
                  <c:v>20-Jan-98</c:v>
                </c:pt>
                <c:pt idx="132">
                  <c:v>21-Jan-98</c:v>
                </c:pt>
                <c:pt idx="133">
                  <c:v>22-Jan-98</c:v>
                </c:pt>
                <c:pt idx="134">
                  <c:v>23-Jan-98</c:v>
                </c:pt>
                <c:pt idx="135">
                  <c:v>24-Jan-98</c:v>
                </c:pt>
                <c:pt idx="136">
                  <c:v>25-Jan-98</c:v>
                </c:pt>
                <c:pt idx="137">
                  <c:v>26-Jan-98</c:v>
                </c:pt>
                <c:pt idx="138">
                  <c:v>27-Jan-98</c:v>
                </c:pt>
                <c:pt idx="139">
                  <c:v>28-Jan-98</c:v>
                </c:pt>
                <c:pt idx="140">
                  <c:v>29-Jan-98</c:v>
                </c:pt>
                <c:pt idx="141">
                  <c:v>30-Jan-98</c:v>
                </c:pt>
                <c:pt idx="142">
                  <c:v>31-Jan-98</c:v>
                </c:pt>
                <c:pt idx="143">
                  <c:v>1-Feb-98</c:v>
                </c:pt>
                <c:pt idx="144">
                  <c:v>2-Feb-98</c:v>
                </c:pt>
                <c:pt idx="145">
                  <c:v>3-Feb-98</c:v>
                </c:pt>
                <c:pt idx="146">
                  <c:v>4-Feb-98</c:v>
                </c:pt>
                <c:pt idx="147">
                  <c:v>5-Feb-98</c:v>
                </c:pt>
                <c:pt idx="148">
                  <c:v>6-Feb-98</c:v>
                </c:pt>
                <c:pt idx="149">
                  <c:v>7-Feb-98</c:v>
                </c:pt>
                <c:pt idx="150">
                  <c:v>8-Feb-98</c:v>
                </c:pt>
                <c:pt idx="151">
                  <c:v>9-Feb-98</c:v>
                </c:pt>
                <c:pt idx="152">
                  <c:v>10-Feb-98</c:v>
                </c:pt>
                <c:pt idx="153">
                  <c:v>11-Feb-98</c:v>
                </c:pt>
                <c:pt idx="154">
                  <c:v>12-Feb-98</c:v>
                </c:pt>
                <c:pt idx="155">
                  <c:v>13-Feb-98</c:v>
                </c:pt>
                <c:pt idx="156">
                  <c:v>14-Feb-98</c:v>
                </c:pt>
                <c:pt idx="157">
                  <c:v>15-Feb-98</c:v>
                </c:pt>
                <c:pt idx="158">
                  <c:v>16-Feb-98</c:v>
                </c:pt>
                <c:pt idx="159">
                  <c:v>17-Feb-98</c:v>
                </c:pt>
                <c:pt idx="160">
                  <c:v>18-Feb-98</c:v>
                </c:pt>
                <c:pt idx="161">
                  <c:v>19-Feb-98</c:v>
                </c:pt>
                <c:pt idx="162">
                  <c:v>20-Feb-98</c:v>
                </c:pt>
                <c:pt idx="163">
                  <c:v>21-Feb-98</c:v>
                </c:pt>
                <c:pt idx="164">
                  <c:v>22-Feb-98</c:v>
                </c:pt>
                <c:pt idx="165">
                  <c:v>23-Feb-98</c:v>
                </c:pt>
                <c:pt idx="166">
                  <c:v>24-Feb-98</c:v>
                </c:pt>
                <c:pt idx="167">
                  <c:v>25-Feb-98</c:v>
                </c:pt>
                <c:pt idx="168">
                  <c:v>26-Feb-98</c:v>
                </c:pt>
                <c:pt idx="169">
                  <c:v>27-Feb-98</c:v>
                </c:pt>
                <c:pt idx="170">
                  <c:v>28-Feb-98</c:v>
                </c:pt>
                <c:pt idx="171">
                  <c:v>1-Mar-98</c:v>
                </c:pt>
                <c:pt idx="172">
                  <c:v>2-Mar-98</c:v>
                </c:pt>
                <c:pt idx="173">
                  <c:v>3-Mar-98</c:v>
                </c:pt>
                <c:pt idx="174">
                  <c:v>4-Mar-98</c:v>
                </c:pt>
                <c:pt idx="175">
                  <c:v>5-Mar-98</c:v>
                </c:pt>
                <c:pt idx="176">
                  <c:v>6-Mar-98</c:v>
                </c:pt>
                <c:pt idx="177">
                  <c:v>7-Mar-98</c:v>
                </c:pt>
                <c:pt idx="178">
                  <c:v>8-Mar-98</c:v>
                </c:pt>
                <c:pt idx="179">
                  <c:v>9-Mar-98</c:v>
                </c:pt>
                <c:pt idx="180">
                  <c:v>10-Mar-98</c:v>
                </c:pt>
                <c:pt idx="181">
                  <c:v>11-Mar-98</c:v>
                </c:pt>
                <c:pt idx="182">
                  <c:v>12-Mar-98</c:v>
                </c:pt>
                <c:pt idx="183">
                  <c:v>13-Mar-98</c:v>
                </c:pt>
                <c:pt idx="184">
                  <c:v>14-Mar-98</c:v>
                </c:pt>
                <c:pt idx="185">
                  <c:v>15-Mar-98</c:v>
                </c:pt>
                <c:pt idx="186">
                  <c:v>16-Mar-98</c:v>
                </c:pt>
                <c:pt idx="187">
                  <c:v>17-Mar-98</c:v>
                </c:pt>
                <c:pt idx="188">
                  <c:v>18-Mar-98</c:v>
                </c:pt>
                <c:pt idx="189">
                  <c:v>19-Mar-98</c:v>
                </c:pt>
                <c:pt idx="190">
                  <c:v>20-Mar-98</c:v>
                </c:pt>
                <c:pt idx="191">
                  <c:v>21-Mar-98</c:v>
                </c:pt>
                <c:pt idx="192">
                  <c:v>22-Mar-98</c:v>
                </c:pt>
                <c:pt idx="193">
                  <c:v>23-Mar-98</c:v>
                </c:pt>
                <c:pt idx="194">
                  <c:v>24-Mar-98</c:v>
                </c:pt>
                <c:pt idx="195">
                  <c:v>25-Mar-98</c:v>
                </c:pt>
                <c:pt idx="196">
                  <c:v>26-Mar-98</c:v>
                </c:pt>
                <c:pt idx="197">
                  <c:v>27-Mar-98</c:v>
                </c:pt>
                <c:pt idx="198">
                  <c:v>28-Mar-98</c:v>
                </c:pt>
                <c:pt idx="199">
                  <c:v>29-Mar-98</c:v>
                </c:pt>
                <c:pt idx="200">
                  <c:v>30-Mar-98</c:v>
                </c:pt>
                <c:pt idx="201">
                  <c:v>31-Mar-98</c:v>
                </c:pt>
                <c:pt idx="202">
                  <c:v>1-Apr-98</c:v>
                </c:pt>
                <c:pt idx="203">
                  <c:v>2-Apr-98</c:v>
                </c:pt>
                <c:pt idx="204">
                  <c:v>3-Apr-98</c:v>
                </c:pt>
                <c:pt idx="205">
                  <c:v>4-Apr-98</c:v>
                </c:pt>
                <c:pt idx="206">
                  <c:v>5-Apr-98</c:v>
                </c:pt>
                <c:pt idx="207">
                  <c:v>6-Apr-98</c:v>
                </c:pt>
                <c:pt idx="208">
                  <c:v>7-Apr-98</c:v>
                </c:pt>
                <c:pt idx="209">
                  <c:v>8-Apr-98</c:v>
                </c:pt>
                <c:pt idx="210">
                  <c:v>9-Apr-98</c:v>
                </c:pt>
                <c:pt idx="211">
                  <c:v>10-Apr-98</c:v>
                </c:pt>
                <c:pt idx="212">
                  <c:v>11-Apr-98</c:v>
                </c:pt>
                <c:pt idx="213">
                  <c:v>12-Apr-98</c:v>
                </c:pt>
                <c:pt idx="214">
                  <c:v>13-Apr-98</c:v>
                </c:pt>
                <c:pt idx="215">
                  <c:v>14-Apr-98</c:v>
                </c:pt>
                <c:pt idx="216">
                  <c:v>15-Apr-98</c:v>
                </c:pt>
                <c:pt idx="217">
                  <c:v>16-Apr-98</c:v>
                </c:pt>
                <c:pt idx="218">
                  <c:v>17-Apr-98</c:v>
                </c:pt>
                <c:pt idx="219">
                  <c:v>18-Apr-98</c:v>
                </c:pt>
                <c:pt idx="220">
                  <c:v>19-Apr-98</c:v>
                </c:pt>
                <c:pt idx="221">
                  <c:v>20-Apr-98</c:v>
                </c:pt>
                <c:pt idx="222">
                  <c:v>21-Apr-98</c:v>
                </c:pt>
                <c:pt idx="223">
                  <c:v>22-Apr-98</c:v>
                </c:pt>
                <c:pt idx="224">
                  <c:v>23-Apr-98</c:v>
                </c:pt>
                <c:pt idx="225">
                  <c:v>24-Apr-98</c:v>
                </c:pt>
                <c:pt idx="226">
                  <c:v>25-Apr-98</c:v>
                </c:pt>
                <c:pt idx="227">
                  <c:v>26-Apr-98</c:v>
                </c:pt>
                <c:pt idx="228">
                  <c:v>27-Apr-98</c:v>
                </c:pt>
                <c:pt idx="229">
                  <c:v>28-Apr-98</c:v>
                </c:pt>
                <c:pt idx="230">
                  <c:v>29-Apr-98</c:v>
                </c:pt>
                <c:pt idx="231">
                  <c:v>30-Apr-98</c:v>
                </c:pt>
                <c:pt idx="232">
                  <c:v>1-May-98</c:v>
                </c:pt>
                <c:pt idx="233">
                  <c:v>2-May-98</c:v>
                </c:pt>
                <c:pt idx="234">
                  <c:v>3-May-98</c:v>
                </c:pt>
                <c:pt idx="235">
                  <c:v>4-May-98</c:v>
                </c:pt>
                <c:pt idx="236">
                  <c:v>5-May-98</c:v>
                </c:pt>
                <c:pt idx="237">
                  <c:v>6-May-98</c:v>
                </c:pt>
                <c:pt idx="238">
                  <c:v>7-May-98</c:v>
                </c:pt>
                <c:pt idx="239">
                  <c:v>8-May-98</c:v>
                </c:pt>
                <c:pt idx="240">
                  <c:v>9-May-98</c:v>
                </c:pt>
                <c:pt idx="241">
                  <c:v>10-May-98</c:v>
                </c:pt>
                <c:pt idx="242">
                  <c:v>11-May-98</c:v>
                </c:pt>
                <c:pt idx="243">
                  <c:v>12-May-98</c:v>
                </c:pt>
                <c:pt idx="244">
                  <c:v>13-May-98</c:v>
                </c:pt>
                <c:pt idx="245">
                  <c:v>14-May-98</c:v>
                </c:pt>
                <c:pt idx="246">
                  <c:v>15-May-98</c:v>
                </c:pt>
                <c:pt idx="247">
                  <c:v>16-May-98</c:v>
                </c:pt>
                <c:pt idx="248">
                  <c:v>17-May-98</c:v>
                </c:pt>
                <c:pt idx="249">
                  <c:v>18-May-98</c:v>
                </c:pt>
                <c:pt idx="250">
                  <c:v>19-May-98</c:v>
                </c:pt>
                <c:pt idx="251">
                  <c:v>20-May-98</c:v>
                </c:pt>
                <c:pt idx="252">
                  <c:v>21-May-98</c:v>
                </c:pt>
                <c:pt idx="253">
                  <c:v>22-May-98</c:v>
                </c:pt>
                <c:pt idx="254">
                  <c:v>23-May-98</c:v>
                </c:pt>
                <c:pt idx="255">
                  <c:v>24-May-98</c:v>
                </c:pt>
                <c:pt idx="256">
                  <c:v>25-May-98</c:v>
                </c:pt>
                <c:pt idx="257">
                  <c:v>26-May-98</c:v>
                </c:pt>
                <c:pt idx="258">
                  <c:v>27-May-98</c:v>
                </c:pt>
                <c:pt idx="259">
                  <c:v>28-May-98</c:v>
                </c:pt>
                <c:pt idx="260">
                  <c:v>29-May-98</c:v>
                </c:pt>
                <c:pt idx="261">
                  <c:v>30-May-98</c:v>
                </c:pt>
                <c:pt idx="262">
                  <c:v>31-May-98</c:v>
                </c:pt>
                <c:pt idx="263">
                  <c:v>1-Jun-98</c:v>
                </c:pt>
                <c:pt idx="264">
                  <c:v>2-Jun-98</c:v>
                </c:pt>
                <c:pt idx="265">
                  <c:v>3-Jun-98</c:v>
                </c:pt>
                <c:pt idx="266">
                  <c:v>4-Jun-98</c:v>
                </c:pt>
                <c:pt idx="267">
                  <c:v>5-Jun-98</c:v>
                </c:pt>
                <c:pt idx="268">
                  <c:v>6-Jun-98</c:v>
                </c:pt>
                <c:pt idx="269">
                  <c:v>7-Jun-98</c:v>
                </c:pt>
                <c:pt idx="270">
                  <c:v>8-Jun-98</c:v>
                </c:pt>
                <c:pt idx="271">
                  <c:v>9-Jun-98</c:v>
                </c:pt>
                <c:pt idx="272">
                  <c:v>10-Jun-98</c:v>
                </c:pt>
                <c:pt idx="273">
                  <c:v>11-Jun-98</c:v>
                </c:pt>
                <c:pt idx="274">
                  <c:v>12-Jun-98</c:v>
                </c:pt>
                <c:pt idx="275">
                  <c:v>13-Jun-98</c:v>
                </c:pt>
                <c:pt idx="276">
                  <c:v>14-Jun-98</c:v>
                </c:pt>
                <c:pt idx="277">
                  <c:v>15-Jun-98</c:v>
                </c:pt>
                <c:pt idx="278">
                  <c:v>16-Jun-98</c:v>
                </c:pt>
                <c:pt idx="279">
                  <c:v>17-Jun-98</c:v>
                </c:pt>
                <c:pt idx="280">
                  <c:v>18-Jun-98</c:v>
                </c:pt>
                <c:pt idx="281">
                  <c:v>19-Jun-98</c:v>
                </c:pt>
                <c:pt idx="282">
                  <c:v>20-Jun-98</c:v>
                </c:pt>
                <c:pt idx="283">
                  <c:v>21-Jun-98</c:v>
                </c:pt>
                <c:pt idx="284">
                  <c:v>22-Jun-98</c:v>
                </c:pt>
                <c:pt idx="285">
                  <c:v>23-Jun-98</c:v>
                </c:pt>
                <c:pt idx="286">
                  <c:v>24-Jun-98</c:v>
                </c:pt>
                <c:pt idx="287">
                  <c:v>25-Jun-98</c:v>
                </c:pt>
                <c:pt idx="288">
                  <c:v>26-Jun-98</c:v>
                </c:pt>
                <c:pt idx="289">
                  <c:v>27-Jun-98</c:v>
                </c:pt>
                <c:pt idx="290">
                  <c:v>28-Jun-98</c:v>
                </c:pt>
                <c:pt idx="291">
                  <c:v>29-Jun-98</c:v>
                </c:pt>
                <c:pt idx="292">
                  <c:v>30-Jun-98</c:v>
                </c:pt>
                <c:pt idx="293">
                  <c:v>1-Jul-98</c:v>
                </c:pt>
                <c:pt idx="294">
                  <c:v>2-Jul-98</c:v>
                </c:pt>
                <c:pt idx="295">
                  <c:v>3-Jul-98</c:v>
                </c:pt>
                <c:pt idx="296">
                  <c:v>4-Jul-98</c:v>
                </c:pt>
                <c:pt idx="297">
                  <c:v>5-Jul-98</c:v>
                </c:pt>
                <c:pt idx="298">
                  <c:v>6-Jul-98</c:v>
                </c:pt>
                <c:pt idx="299">
                  <c:v>7-Jul-98</c:v>
                </c:pt>
                <c:pt idx="300">
                  <c:v>8-Jul-98</c:v>
                </c:pt>
                <c:pt idx="301">
                  <c:v>9-Jul-98</c:v>
                </c:pt>
                <c:pt idx="302">
                  <c:v>10-Jul-98</c:v>
                </c:pt>
                <c:pt idx="303">
                  <c:v>11-Jul-98</c:v>
                </c:pt>
                <c:pt idx="304">
                  <c:v>12-Jul-98</c:v>
                </c:pt>
                <c:pt idx="305">
                  <c:v>13-Jul-98</c:v>
                </c:pt>
                <c:pt idx="306">
                  <c:v>14-Jul-98</c:v>
                </c:pt>
                <c:pt idx="307">
                  <c:v>15-Jul-98</c:v>
                </c:pt>
                <c:pt idx="308">
                  <c:v>16-Jul-98</c:v>
                </c:pt>
                <c:pt idx="309">
                  <c:v>17-Jul-98</c:v>
                </c:pt>
                <c:pt idx="310">
                  <c:v>18-Jul-98</c:v>
                </c:pt>
                <c:pt idx="311">
                  <c:v>19-Jul-98</c:v>
                </c:pt>
                <c:pt idx="312">
                  <c:v>20-Jul-98</c:v>
                </c:pt>
                <c:pt idx="313">
                  <c:v>21-Jul-98</c:v>
                </c:pt>
                <c:pt idx="314">
                  <c:v>22-Jul-98</c:v>
                </c:pt>
                <c:pt idx="315">
                  <c:v>23-Jul-98</c:v>
                </c:pt>
                <c:pt idx="316">
                  <c:v>24-Jul-98</c:v>
                </c:pt>
                <c:pt idx="317">
                  <c:v>25-Jul-98</c:v>
                </c:pt>
                <c:pt idx="318">
                  <c:v>26-Jul-98</c:v>
                </c:pt>
                <c:pt idx="319">
                  <c:v>27-Jul-98</c:v>
                </c:pt>
                <c:pt idx="320">
                  <c:v>28-Jul-98</c:v>
                </c:pt>
                <c:pt idx="321">
                  <c:v>29-Jul-98</c:v>
                </c:pt>
                <c:pt idx="322">
                  <c:v>30-Jul-98</c:v>
                </c:pt>
                <c:pt idx="323">
                  <c:v>31-Jul-98</c:v>
                </c:pt>
                <c:pt idx="324">
                  <c:v>1-Aug-98</c:v>
                </c:pt>
                <c:pt idx="325">
                  <c:v>2-Aug-98</c:v>
                </c:pt>
                <c:pt idx="326">
                  <c:v>3-Aug-98</c:v>
                </c:pt>
                <c:pt idx="327">
                  <c:v>4-Aug-98</c:v>
                </c:pt>
                <c:pt idx="328">
                  <c:v>5-Aug-98</c:v>
                </c:pt>
                <c:pt idx="329">
                  <c:v>6-Aug-98</c:v>
                </c:pt>
                <c:pt idx="330">
                  <c:v>7-Aug-98</c:v>
                </c:pt>
                <c:pt idx="331">
                  <c:v>8-Aug-98</c:v>
                </c:pt>
                <c:pt idx="332">
                  <c:v>9-Aug-98</c:v>
                </c:pt>
                <c:pt idx="333">
                  <c:v>10-Aug-98</c:v>
                </c:pt>
                <c:pt idx="334">
                  <c:v>11-Aug-98</c:v>
                </c:pt>
                <c:pt idx="335">
                  <c:v>12-Aug-98</c:v>
                </c:pt>
                <c:pt idx="336">
                  <c:v>13-Aug-98</c:v>
                </c:pt>
                <c:pt idx="337">
                  <c:v>14-Aug-98</c:v>
                </c:pt>
                <c:pt idx="338">
                  <c:v>15-Aug-98</c:v>
                </c:pt>
                <c:pt idx="339">
                  <c:v>16-Aug-98</c:v>
                </c:pt>
                <c:pt idx="340">
                  <c:v>17-Aug-98</c:v>
                </c:pt>
                <c:pt idx="341">
                  <c:v>18-Aug-98</c:v>
                </c:pt>
                <c:pt idx="342">
                  <c:v>19-Aug-98</c:v>
                </c:pt>
                <c:pt idx="343">
                  <c:v>20-Aug-98</c:v>
                </c:pt>
                <c:pt idx="344">
                  <c:v>21-Aug-98</c:v>
                </c:pt>
                <c:pt idx="345">
                  <c:v>22-Aug-98</c:v>
                </c:pt>
                <c:pt idx="346">
                  <c:v>23-Aug-98</c:v>
                </c:pt>
                <c:pt idx="347">
                  <c:v>24-Aug-98</c:v>
                </c:pt>
                <c:pt idx="348">
                  <c:v>25-Aug-98</c:v>
                </c:pt>
                <c:pt idx="349">
                  <c:v>26-Aug-98</c:v>
                </c:pt>
                <c:pt idx="350">
                  <c:v>27-Aug-98</c:v>
                </c:pt>
                <c:pt idx="351">
                  <c:v>28-Aug-98</c:v>
                </c:pt>
                <c:pt idx="352">
                  <c:v>29-Aug-98</c:v>
                </c:pt>
                <c:pt idx="353">
                  <c:v>30-Aug-98</c:v>
                </c:pt>
                <c:pt idx="354">
                  <c:v>31-Aug-98</c:v>
                </c:pt>
                <c:pt idx="355">
                  <c:v>1-Sep-98</c:v>
                </c:pt>
                <c:pt idx="356">
                  <c:v>2-Sep-98</c:v>
                </c:pt>
                <c:pt idx="357">
                  <c:v>3-Sep-98</c:v>
                </c:pt>
                <c:pt idx="358">
                  <c:v>4-Sep-98</c:v>
                </c:pt>
                <c:pt idx="359">
                  <c:v>5-Sep-98</c:v>
                </c:pt>
                <c:pt idx="360">
                  <c:v>6-Sep-98</c:v>
                </c:pt>
                <c:pt idx="361">
                  <c:v>7-Sep-98</c:v>
                </c:pt>
                <c:pt idx="362">
                  <c:v>8-Sep-98</c:v>
                </c:pt>
                <c:pt idx="363">
                  <c:v>9-Sep-98</c:v>
                </c:pt>
                <c:pt idx="364">
                  <c:v>10-Sep-98</c:v>
                </c:pt>
                <c:pt idx="365">
                  <c:v>11-Sep-98</c:v>
                </c:pt>
                <c:pt idx="366">
                  <c:v>12-Sep-98</c:v>
                </c:pt>
                <c:pt idx="367">
                  <c:v>13-Sep-98</c:v>
                </c:pt>
                <c:pt idx="368">
                  <c:v>14-Sep-98</c:v>
                </c:pt>
                <c:pt idx="369">
                  <c:v>15-Sep-98</c:v>
                </c:pt>
                <c:pt idx="370">
                  <c:v>16-Sep-98</c:v>
                </c:pt>
                <c:pt idx="371">
                  <c:v>17-Sep-98</c:v>
                </c:pt>
                <c:pt idx="372">
                  <c:v>18-Sep-98</c:v>
                </c:pt>
                <c:pt idx="373">
                  <c:v>19-Sep-98</c:v>
                </c:pt>
                <c:pt idx="374">
                  <c:v>20-Sep-98</c:v>
                </c:pt>
                <c:pt idx="375">
                  <c:v>21-Sep-98</c:v>
                </c:pt>
                <c:pt idx="376">
                  <c:v>22-Sep-98</c:v>
                </c:pt>
                <c:pt idx="377">
                  <c:v>23-Sep-98</c:v>
                </c:pt>
                <c:pt idx="378">
                  <c:v>24-Sep-98</c:v>
                </c:pt>
                <c:pt idx="379">
                  <c:v>25-Sep-98</c:v>
                </c:pt>
                <c:pt idx="380">
                  <c:v>26-Sep-98</c:v>
                </c:pt>
                <c:pt idx="381">
                  <c:v>27-Sep-98</c:v>
                </c:pt>
                <c:pt idx="382">
                  <c:v>28-Sep-98</c:v>
                </c:pt>
                <c:pt idx="383">
                  <c:v>29-Sep-98</c:v>
                </c:pt>
                <c:pt idx="384">
                  <c:v>30-Sep-98</c:v>
                </c:pt>
                <c:pt idx="385">
                  <c:v>1-Oct-98</c:v>
                </c:pt>
                <c:pt idx="386">
                  <c:v>2-Oct-98</c:v>
                </c:pt>
                <c:pt idx="387">
                  <c:v>3-Oct-98</c:v>
                </c:pt>
                <c:pt idx="388">
                  <c:v>4-Oct-98</c:v>
                </c:pt>
                <c:pt idx="389">
                  <c:v>5-Oct-98</c:v>
                </c:pt>
                <c:pt idx="390">
                  <c:v>6-Oct-98</c:v>
                </c:pt>
                <c:pt idx="391">
                  <c:v>7-Oct-98</c:v>
                </c:pt>
                <c:pt idx="392">
                  <c:v>8-Oct-98</c:v>
                </c:pt>
                <c:pt idx="393">
                  <c:v>9-Oct-98</c:v>
                </c:pt>
                <c:pt idx="394">
                  <c:v>10-Oct-98</c:v>
                </c:pt>
                <c:pt idx="395">
                  <c:v>11-Oct-98</c:v>
                </c:pt>
                <c:pt idx="396">
                  <c:v>12-Oct-98</c:v>
                </c:pt>
                <c:pt idx="397">
                  <c:v>13-Oct-98</c:v>
                </c:pt>
                <c:pt idx="398">
                  <c:v>14-Oct-98</c:v>
                </c:pt>
                <c:pt idx="399">
                  <c:v>15-Oct-98</c:v>
                </c:pt>
                <c:pt idx="400">
                  <c:v>16-Oct-98</c:v>
                </c:pt>
                <c:pt idx="401">
                  <c:v>17-Oct-98</c:v>
                </c:pt>
                <c:pt idx="402">
                  <c:v>18-Oct-98</c:v>
                </c:pt>
                <c:pt idx="403">
                  <c:v>19-Oct-98</c:v>
                </c:pt>
                <c:pt idx="404">
                  <c:v>20-Oct-98</c:v>
                </c:pt>
                <c:pt idx="405">
                  <c:v>21-Oct-98</c:v>
                </c:pt>
                <c:pt idx="406">
                  <c:v>22-Oct-98</c:v>
                </c:pt>
                <c:pt idx="407">
                  <c:v>23-Oct-98</c:v>
                </c:pt>
                <c:pt idx="408">
                  <c:v>24-Oct-98</c:v>
                </c:pt>
                <c:pt idx="409">
                  <c:v>25-Oct-98</c:v>
                </c:pt>
                <c:pt idx="410">
                  <c:v>26-Oct-98</c:v>
                </c:pt>
                <c:pt idx="411">
                  <c:v>27-Oct-98</c:v>
                </c:pt>
                <c:pt idx="412">
                  <c:v>28-Oct-98</c:v>
                </c:pt>
                <c:pt idx="413">
                  <c:v>29-Oct-98</c:v>
                </c:pt>
                <c:pt idx="414">
                  <c:v>30-Oct-98</c:v>
                </c:pt>
                <c:pt idx="415">
                  <c:v>31-Oct-98</c:v>
                </c:pt>
                <c:pt idx="416">
                  <c:v>1-Nov-98</c:v>
                </c:pt>
                <c:pt idx="417">
                  <c:v>2-Nov-98</c:v>
                </c:pt>
                <c:pt idx="418">
                  <c:v>3-Nov-98</c:v>
                </c:pt>
                <c:pt idx="419">
                  <c:v>4-Nov-98</c:v>
                </c:pt>
                <c:pt idx="420">
                  <c:v>5-Nov-98</c:v>
                </c:pt>
                <c:pt idx="421">
                  <c:v>6-Nov-98</c:v>
                </c:pt>
                <c:pt idx="422">
                  <c:v>7-Nov-98</c:v>
                </c:pt>
                <c:pt idx="423">
                  <c:v>8-Nov-98</c:v>
                </c:pt>
                <c:pt idx="424">
                  <c:v>9-Nov-98</c:v>
                </c:pt>
                <c:pt idx="425">
                  <c:v>10-Nov-98</c:v>
                </c:pt>
                <c:pt idx="426">
                  <c:v>11-Nov-98</c:v>
                </c:pt>
                <c:pt idx="427">
                  <c:v>12-Nov-98</c:v>
                </c:pt>
                <c:pt idx="428">
                  <c:v>13-Nov-98</c:v>
                </c:pt>
                <c:pt idx="429">
                  <c:v>14-Nov-98</c:v>
                </c:pt>
                <c:pt idx="430">
                  <c:v>15-Nov-98</c:v>
                </c:pt>
                <c:pt idx="431">
                  <c:v>16-Nov-98</c:v>
                </c:pt>
                <c:pt idx="432">
                  <c:v>17-Nov-98</c:v>
                </c:pt>
                <c:pt idx="433">
                  <c:v>18-Nov-98</c:v>
                </c:pt>
                <c:pt idx="434">
                  <c:v>19-Nov-98</c:v>
                </c:pt>
                <c:pt idx="435">
                  <c:v>20-Nov-98</c:v>
                </c:pt>
                <c:pt idx="436">
                  <c:v>21-Nov-98</c:v>
                </c:pt>
                <c:pt idx="437">
                  <c:v>22-Nov-98</c:v>
                </c:pt>
                <c:pt idx="438">
                  <c:v>23-Nov-98</c:v>
                </c:pt>
                <c:pt idx="439">
                  <c:v>24-Nov-98</c:v>
                </c:pt>
                <c:pt idx="440">
                  <c:v>25-Nov-98</c:v>
                </c:pt>
                <c:pt idx="441">
                  <c:v>26-Nov-98</c:v>
                </c:pt>
                <c:pt idx="442">
                  <c:v>27-Nov-98</c:v>
                </c:pt>
                <c:pt idx="443">
                  <c:v>28-Nov-98</c:v>
                </c:pt>
                <c:pt idx="444">
                  <c:v>29-Nov-98</c:v>
                </c:pt>
                <c:pt idx="445">
                  <c:v>30-Nov-98</c:v>
                </c:pt>
                <c:pt idx="446">
                  <c:v>1-Dec-98</c:v>
                </c:pt>
                <c:pt idx="447">
                  <c:v>2-Dec-98</c:v>
                </c:pt>
                <c:pt idx="448">
                  <c:v>3-Dec-98</c:v>
                </c:pt>
                <c:pt idx="449">
                  <c:v>4-Dec-98</c:v>
                </c:pt>
                <c:pt idx="450">
                  <c:v>5-Dec-98</c:v>
                </c:pt>
                <c:pt idx="451">
                  <c:v>6-Dec-98</c:v>
                </c:pt>
                <c:pt idx="452">
                  <c:v>7-Dec-98</c:v>
                </c:pt>
                <c:pt idx="453">
                  <c:v>8-Dec-98</c:v>
                </c:pt>
                <c:pt idx="454">
                  <c:v>9-Dec-98</c:v>
                </c:pt>
                <c:pt idx="455">
                  <c:v>10-Dec-98</c:v>
                </c:pt>
                <c:pt idx="456">
                  <c:v>11-Dec-98</c:v>
                </c:pt>
                <c:pt idx="457">
                  <c:v>12-Dec-98</c:v>
                </c:pt>
                <c:pt idx="458">
                  <c:v>13-Dec-98</c:v>
                </c:pt>
                <c:pt idx="459">
                  <c:v>14-Dec-98</c:v>
                </c:pt>
                <c:pt idx="460">
                  <c:v>15-Dec-98</c:v>
                </c:pt>
                <c:pt idx="461">
                  <c:v>16-Dec-98</c:v>
                </c:pt>
                <c:pt idx="462">
                  <c:v>17-Dec-98</c:v>
                </c:pt>
                <c:pt idx="463">
                  <c:v>18-Dec-98</c:v>
                </c:pt>
                <c:pt idx="464">
                  <c:v>19-Dec-98</c:v>
                </c:pt>
                <c:pt idx="465">
                  <c:v>20-Dec-98</c:v>
                </c:pt>
                <c:pt idx="466">
                  <c:v>21-Dec-98</c:v>
                </c:pt>
                <c:pt idx="467">
                  <c:v>22-Dec-98</c:v>
                </c:pt>
                <c:pt idx="468">
                  <c:v>23-Dec-98</c:v>
                </c:pt>
                <c:pt idx="469">
                  <c:v>24-Dec-98</c:v>
                </c:pt>
                <c:pt idx="470">
                  <c:v>25-Dec-98</c:v>
                </c:pt>
                <c:pt idx="471">
                  <c:v>26-Dec-98</c:v>
                </c:pt>
                <c:pt idx="472">
                  <c:v>27-Dec-98</c:v>
                </c:pt>
                <c:pt idx="473">
                  <c:v>28-Dec-98</c:v>
                </c:pt>
                <c:pt idx="474">
                  <c:v>29-Dec-98</c:v>
                </c:pt>
                <c:pt idx="475">
                  <c:v>30-Dec-98</c:v>
                </c:pt>
                <c:pt idx="476">
                  <c:v>31-Dec-98</c:v>
                </c:pt>
                <c:pt idx="477">
                  <c:v>1-Jan-99</c:v>
                </c:pt>
                <c:pt idx="478">
                  <c:v>2-Jan-99</c:v>
                </c:pt>
                <c:pt idx="479">
                  <c:v>3-Jan-99</c:v>
                </c:pt>
                <c:pt idx="480">
                  <c:v>4-Jan-99</c:v>
                </c:pt>
                <c:pt idx="481">
                  <c:v>5-Jan-99</c:v>
                </c:pt>
                <c:pt idx="482">
                  <c:v>6-Jan-99</c:v>
                </c:pt>
                <c:pt idx="483">
                  <c:v>7-Jan-99</c:v>
                </c:pt>
                <c:pt idx="484">
                  <c:v>8-Jan-99</c:v>
                </c:pt>
                <c:pt idx="485">
                  <c:v>9-Jan-99</c:v>
                </c:pt>
                <c:pt idx="486">
                  <c:v>10-Jan-99</c:v>
                </c:pt>
                <c:pt idx="487">
                  <c:v>11-Jan-99</c:v>
                </c:pt>
                <c:pt idx="488">
                  <c:v>12-Jan-99</c:v>
                </c:pt>
                <c:pt idx="489">
                  <c:v>13-Jan-99</c:v>
                </c:pt>
                <c:pt idx="490">
                  <c:v>14-Jan-99</c:v>
                </c:pt>
                <c:pt idx="491">
                  <c:v>15-Jan-99</c:v>
                </c:pt>
                <c:pt idx="492">
                  <c:v>16-Jan-99</c:v>
                </c:pt>
                <c:pt idx="493">
                  <c:v>17-Jan-99</c:v>
                </c:pt>
                <c:pt idx="494">
                  <c:v>18-Jan-99</c:v>
                </c:pt>
                <c:pt idx="495">
                  <c:v>19-Jan-99</c:v>
                </c:pt>
                <c:pt idx="496">
                  <c:v>20-Jan-99</c:v>
                </c:pt>
                <c:pt idx="497">
                  <c:v>21-Jan-99</c:v>
                </c:pt>
                <c:pt idx="498">
                  <c:v>22-Jan-99</c:v>
                </c:pt>
                <c:pt idx="499">
                  <c:v>23-Jan-99</c:v>
                </c:pt>
                <c:pt idx="500">
                  <c:v>24-Jan-99</c:v>
                </c:pt>
                <c:pt idx="501">
                  <c:v>25-Jan-99</c:v>
                </c:pt>
                <c:pt idx="502">
                  <c:v>26-Jan-99</c:v>
                </c:pt>
                <c:pt idx="503">
                  <c:v>27-Jan-99</c:v>
                </c:pt>
                <c:pt idx="504">
                  <c:v>28-Jan-99</c:v>
                </c:pt>
                <c:pt idx="505">
                  <c:v>29-Jan-99</c:v>
                </c:pt>
                <c:pt idx="506">
                  <c:v>30-Jan-99</c:v>
                </c:pt>
                <c:pt idx="507">
                  <c:v>31-Jan-99</c:v>
                </c:pt>
                <c:pt idx="508">
                  <c:v>1-Feb-99</c:v>
                </c:pt>
                <c:pt idx="509">
                  <c:v>2-Feb-99</c:v>
                </c:pt>
                <c:pt idx="510">
                  <c:v>3-Feb-99</c:v>
                </c:pt>
                <c:pt idx="511">
                  <c:v>4-Feb-99</c:v>
                </c:pt>
                <c:pt idx="512">
                  <c:v>5-Feb-99</c:v>
                </c:pt>
                <c:pt idx="513">
                  <c:v>6-Feb-99</c:v>
                </c:pt>
                <c:pt idx="514">
                  <c:v>7-Feb-99</c:v>
                </c:pt>
                <c:pt idx="515">
                  <c:v>8-Feb-99</c:v>
                </c:pt>
                <c:pt idx="516">
                  <c:v>9-Feb-99</c:v>
                </c:pt>
                <c:pt idx="517">
                  <c:v>10-Feb-99</c:v>
                </c:pt>
                <c:pt idx="518">
                  <c:v>11-Feb-99</c:v>
                </c:pt>
                <c:pt idx="519">
                  <c:v>12-Feb-99</c:v>
                </c:pt>
                <c:pt idx="520">
                  <c:v>13-Feb-99</c:v>
                </c:pt>
                <c:pt idx="521">
                  <c:v>14-Feb-99</c:v>
                </c:pt>
                <c:pt idx="522">
                  <c:v>15-Feb-99</c:v>
                </c:pt>
                <c:pt idx="523">
                  <c:v>16-Feb-99</c:v>
                </c:pt>
                <c:pt idx="524">
                  <c:v>17-Feb-99</c:v>
                </c:pt>
                <c:pt idx="525">
                  <c:v>18-Feb-99</c:v>
                </c:pt>
                <c:pt idx="526">
                  <c:v>19-Feb-99</c:v>
                </c:pt>
                <c:pt idx="527">
                  <c:v>20-Feb-99</c:v>
                </c:pt>
                <c:pt idx="528">
                  <c:v>21-Feb-99</c:v>
                </c:pt>
                <c:pt idx="529">
                  <c:v>22-Feb-99</c:v>
                </c:pt>
                <c:pt idx="530">
                  <c:v>23-Feb-99</c:v>
                </c:pt>
                <c:pt idx="531">
                  <c:v>24-Feb-99</c:v>
                </c:pt>
                <c:pt idx="532">
                  <c:v>25-Feb-99</c:v>
                </c:pt>
                <c:pt idx="533">
                  <c:v>26-Feb-99</c:v>
                </c:pt>
                <c:pt idx="534">
                  <c:v>27-Feb-99</c:v>
                </c:pt>
                <c:pt idx="535">
                  <c:v>28-Feb-99</c:v>
                </c:pt>
                <c:pt idx="536">
                  <c:v>1-Mar-99</c:v>
                </c:pt>
                <c:pt idx="537">
                  <c:v>2-Mar-99</c:v>
                </c:pt>
                <c:pt idx="538">
                  <c:v>3-Mar-99</c:v>
                </c:pt>
                <c:pt idx="539">
                  <c:v>4-Mar-99</c:v>
                </c:pt>
                <c:pt idx="540">
                  <c:v>5-Mar-99</c:v>
                </c:pt>
                <c:pt idx="541">
                  <c:v>6-Mar-99</c:v>
                </c:pt>
                <c:pt idx="542">
                  <c:v>7-Mar-99</c:v>
                </c:pt>
                <c:pt idx="543">
                  <c:v>8-Mar-99</c:v>
                </c:pt>
                <c:pt idx="544">
                  <c:v>9-Mar-99</c:v>
                </c:pt>
                <c:pt idx="545">
                  <c:v>10-Mar-99</c:v>
                </c:pt>
                <c:pt idx="546">
                  <c:v>11-Mar-99</c:v>
                </c:pt>
                <c:pt idx="547">
                  <c:v>12-Mar-99</c:v>
                </c:pt>
                <c:pt idx="548">
                  <c:v>13-Mar-99</c:v>
                </c:pt>
                <c:pt idx="549">
                  <c:v>14-Mar-99</c:v>
                </c:pt>
                <c:pt idx="550">
                  <c:v>15-Mar-99</c:v>
                </c:pt>
                <c:pt idx="551">
                  <c:v>16-Mar-99</c:v>
                </c:pt>
                <c:pt idx="552">
                  <c:v>17-Mar-99</c:v>
                </c:pt>
                <c:pt idx="553">
                  <c:v>18-Mar-99</c:v>
                </c:pt>
                <c:pt idx="554">
                  <c:v>19-Mar-99</c:v>
                </c:pt>
                <c:pt idx="555">
                  <c:v>20-Mar-99</c:v>
                </c:pt>
                <c:pt idx="556">
                  <c:v>21-Mar-99</c:v>
                </c:pt>
                <c:pt idx="557">
                  <c:v>22-Mar-99</c:v>
                </c:pt>
                <c:pt idx="558">
                  <c:v>23-Mar-99</c:v>
                </c:pt>
                <c:pt idx="559">
                  <c:v>24-Mar-99</c:v>
                </c:pt>
                <c:pt idx="560">
                  <c:v>25-Mar-99</c:v>
                </c:pt>
                <c:pt idx="561">
                  <c:v>26-Mar-99</c:v>
                </c:pt>
                <c:pt idx="562">
                  <c:v>27-Mar-99</c:v>
                </c:pt>
                <c:pt idx="563">
                  <c:v>28-Mar-99</c:v>
                </c:pt>
                <c:pt idx="564">
                  <c:v>29-Mar-99</c:v>
                </c:pt>
                <c:pt idx="565">
                  <c:v>30-Mar-99</c:v>
                </c:pt>
                <c:pt idx="566">
                  <c:v>31-Mar-99</c:v>
                </c:pt>
                <c:pt idx="567">
                  <c:v>1-Apr-99</c:v>
                </c:pt>
                <c:pt idx="568">
                  <c:v>2-Apr-99</c:v>
                </c:pt>
                <c:pt idx="569">
                  <c:v>3-Apr-99</c:v>
                </c:pt>
                <c:pt idx="570">
                  <c:v>4-Apr-99</c:v>
                </c:pt>
                <c:pt idx="571">
                  <c:v>5-Apr-99</c:v>
                </c:pt>
                <c:pt idx="572">
                  <c:v>6-Apr-99</c:v>
                </c:pt>
                <c:pt idx="573">
                  <c:v>7-Apr-99</c:v>
                </c:pt>
                <c:pt idx="574">
                  <c:v>8-Apr-99</c:v>
                </c:pt>
                <c:pt idx="575">
                  <c:v>9-Apr-99</c:v>
                </c:pt>
                <c:pt idx="576">
                  <c:v>10-Apr-99</c:v>
                </c:pt>
                <c:pt idx="577">
                  <c:v>11-Apr-99</c:v>
                </c:pt>
                <c:pt idx="578">
                  <c:v>12-Apr-99</c:v>
                </c:pt>
                <c:pt idx="579">
                  <c:v>13-Apr-99</c:v>
                </c:pt>
                <c:pt idx="580">
                  <c:v>14-Apr-99</c:v>
                </c:pt>
                <c:pt idx="581">
                  <c:v>15-Apr-99</c:v>
                </c:pt>
                <c:pt idx="582">
                  <c:v>16-Apr-99</c:v>
                </c:pt>
                <c:pt idx="583">
                  <c:v>17-Apr-99</c:v>
                </c:pt>
                <c:pt idx="584">
                  <c:v>18-Apr-99</c:v>
                </c:pt>
                <c:pt idx="585">
                  <c:v>19-Apr-99</c:v>
                </c:pt>
                <c:pt idx="586">
                  <c:v>20-Apr-99</c:v>
                </c:pt>
                <c:pt idx="587">
                  <c:v>21-Apr-99</c:v>
                </c:pt>
                <c:pt idx="588">
                  <c:v>22-Apr-99</c:v>
                </c:pt>
                <c:pt idx="589">
                  <c:v>23-Apr-99</c:v>
                </c:pt>
                <c:pt idx="590">
                  <c:v>24-Apr-99</c:v>
                </c:pt>
                <c:pt idx="591">
                  <c:v>25-Apr-99</c:v>
                </c:pt>
                <c:pt idx="592">
                  <c:v>26-Apr-99</c:v>
                </c:pt>
                <c:pt idx="593">
                  <c:v>27-Apr-99</c:v>
                </c:pt>
                <c:pt idx="594">
                  <c:v>28-Apr-99</c:v>
                </c:pt>
                <c:pt idx="595">
                  <c:v>29-Apr-99</c:v>
                </c:pt>
                <c:pt idx="596">
                  <c:v>30-Apr-99</c:v>
                </c:pt>
                <c:pt idx="597">
                  <c:v>1-May-99</c:v>
                </c:pt>
                <c:pt idx="598">
                  <c:v>2-May-99</c:v>
                </c:pt>
                <c:pt idx="599">
                  <c:v>3-May-99</c:v>
                </c:pt>
                <c:pt idx="600">
                  <c:v>4-May-99</c:v>
                </c:pt>
                <c:pt idx="601">
                  <c:v>5-May-99</c:v>
                </c:pt>
                <c:pt idx="602">
                  <c:v>6-May-99</c:v>
                </c:pt>
                <c:pt idx="603">
                  <c:v>7-May-99</c:v>
                </c:pt>
                <c:pt idx="604">
                  <c:v>8-May-99</c:v>
                </c:pt>
                <c:pt idx="605">
                  <c:v>9-May-99</c:v>
                </c:pt>
                <c:pt idx="606">
                  <c:v>10-May-99</c:v>
                </c:pt>
                <c:pt idx="607">
                  <c:v>11-May-99</c:v>
                </c:pt>
                <c:pt idx="608">
                  <c:v>12-May-99</c:v>
                </c:pt>
                <c:pt idx="609">
                  <c:v>13-May-99</c:v>
                </c:pt>
                <c:pt idx="610">
                  <c:v>14-May-99</c:v>
                </c:pt>
                <c:pt idx="611">
                  <c:v>15-May-99</c:v>
                </c:pt>
                <c:pt idx="612">
                  <c:v>16-May-99</c:v>
                </c:pt>
                <c:pt idx="613">
                  <c:v>17-May-99</c:v>
                </c:pt>
                <c:pt idx="614">
                  <c:v>18-May-99</c:v>
                </c:pt>
                <c:pt idx="615">
                  <c:v>19-May-99</c:v>
                </c:pt>
                <c:pt idx="616">
                  <c:v>20-May-99</c:v>
                </c:pt>
                <c:pt idx="617">
                  <c:v>21-May-99</c:v>
                </c:pt>
                <c:pt idx="618">
                  <c:v>22-May-99</c:v>
                </c:pt>
                <c:pt idx="619">
                  <c:v>23-May-99</c:v>
                </c:pt>
                <c:pt idx="620">
                  <c:v>24-May-99</c:v>
                </c:pt>
                <c:pt idx="621">
                  <c:v>25-May-99</c:v>
                </c:pt>
                <c:pt idx="622">
                  <c:v>26-May-99</c:v>
                </c:pt>
                <c:pt idx="623">
                  <c:v>27-May-99</c:v>
                </c:pt>
                <c:pt idx="624">
                  <c:v>28-May-99</c:v>
                </c:pt>
                <c:pt idx="625">
                  <c:v>29-May-99</c:v>
                </c:pt>
                <c:pt idx="626">
                  <c:v>30-May-99</c:v>
                </c:pt>
                <c:pt idx="627">
                  <c:v>31-May-99</c:v>
                </c:pt>
                <c:pt idx="628">
                  <c:v>1-Jun-99</c:v>
                </c:pt>
                <c:pt idx="629">
                  <c:v>2-Jun-99</c:v>
                </c:pt>
                <c:pt idx="630">
                  <c:v>3-Jun-99</c:v>
                </c:pt>
                <c:pt idx="631">
                  <c:v>4-Jun-99</c:v>
                </c:pt>
                <c:pt idx="632">
                  <c:v>5-Jun-99</c:v>
                </c:pt>
                <c:pt idx="633">
                  <c:v>6-Jun-99</c:v>
                </c:pt>
                <c:pt idx="634">
                  <c:v>7-Jun-99</c:v>
                </c:pt>
                <c:pt idx="635">
                  <c:v>8-Jun-99</c:v>
                </c:pt>
                <c:pt idx="636">
                  <c:v>9-Jun-99</c:v>
                </c:pt>
                <c:pt idx="637">
                  <c:v>10-Jun-99</c:v>
                </c:pt>
                <c:pt idx="638">
                  <c:v>11-Jun-99</c:v>
                </c:pt>
                <c:pt idx="639">
                  <c:v>12-Jun-99</c:v>
                </c:pt>
                <c:pt idx="640">
                  <c:v>13-Jun-99</c:v>
                </c:pt>
                <c:pt idx="641">
                  <c:v>14-Jun-99</c:v>
                </c:pt>
                <c:pt idx="642">
                  <c:v>15-Jun-99</c:v>
                </c:pt>
                <c:pt idx="643">
                  <c:v>16-Jun-99</c:v>
                </c:pt>
                <c:pt idx="644">
                  <c:v>17-Jun-99</c:v>
                </c:pt>
                <c:pt idx="645">
                  <c:v>18-Jun-99</c:v>
                </c:pt>
                <c:pt idx="646">
                  <c:v>19-Jun-99</c:v>
                </c:pt>
                <c:pt idx="647">
                  <c:v>20-Jun-99</c:v>
                </c:pt>
                <c:pt idx="648">
                  <c:v>21-Jun-99</c:v>
                </c:pt>
                <c:pt idx="649">
                  <c:v>22-Jun-99</c:v>
                </c:pt>
                <c:pt idx="650">
                  <c:v>23-Jun-99</c:v>
                </c:pt>
                <c:pt idx="651">
                  <c:v>24-Jun-99</c:v>
                </c:pt>
                <c:pt idx="652">
                  <c:v>25-Jun-99</c:v>
                </c:pt>
                <c:pt idx="653">
                  <c:v>26-Jun-99</c:v>
                </c:pt>
                <c:pt idx="654">
                  <c:v>27-Jun-99</c:v>
                </c:pt>
                <c:pt idx="655">
                  <c:v>28-Jun-99</c:v>
                </c:pt>
                <c:pt idx="656">
                  <c:v>29-Jun-99</c:v>
                </c:pt>
                <c:pt idx="657">
                  <c:v>30-Jun-99</c:v>
                </c:pt>
                <c:pt idx="658">
                  <c:v>1-Jul-99</c:v>
                </c:pt>
                <c:pt idx="659">
                  <c:v>2-Jul-99</c:v>
                </c:pt>
                <c:pt idx="660">
                  <c:v>3-Jul-99</c:v>
                </c:pt>
                <c:pt idx="661">
                  <c:v>4-Jul-99</c:v>
                </c:pt>
                <c:pt idx="662">
                  <c:v>5-Jul-99</c:v>
                </c:pt>
                <c:pt idx="663">
                  <c:v>6-Jul-99</c:v>
                </c:pt>
                <c:pt idx="664">
                  <c:v>7-Jul-99</c:v>
                </c:pt>
                <c:pt idx="665">
                  <c:v>8-Jul-99</c:v>
                </c:pt>
                <c:pt idx="666">
                  <c:v>9-Jul-99</c:v>
                </c:pt>
                <c:pt idx="667">
                  <c:v>10-Jul-99</c:v>
                </c:pt>
                <c:pt idx="668">
                  <c:v>11-Jul-99</c:v>
                </c:pt>
                <c:pt idx="669">
                  <c:v>12-Jul-99</c:v>
                </c:pt>
                <c:pt idx="670">
                  <c:v>13-Jul-99</c:v>
                </c:pt>
                <c:pt idx="671">
                  <c:v>14-Jul-99</c:v>
                </c:pt>
                <c:pt idx="672">
                  <c:v>15-Jul-99</c:v>
                </c:pt>
                <c:pt idx="673">
                  <c:v>16-Jul-99</c:v>
                </c:pt>
                <c:pt idx="674">
                  <c:v>17-Jul-99</c:v>
                </c:pt>
                <c:pt idx="675">
                  <c:v>18-Jul-99</c:v>
                </c:pt>
                <c:pt idx="676">
                  <c:v>19-Jul-99</c:v>
                </c:pt>
                <c:pt idx="677">
                  <c:v>20-Jul-99</c:v>
                </c:pt>
                <c:pt idx="678">
                  <c:v>21-Jul-99</c:v>
                </c:pt>
                <c:pt idx="679">
                  <c:v>22-Jul-99</c:v>
                </c:pt>
                <c:pt idx="680">
                  <c:v>23-Jul-99</c:v>
                </c:pt>
                <c:pt idx="681">
                  <c:v>24-Jul-99</c:v>
                </c:pt>
                <c:pt idx="682">
                  <c:v>25-Jul-99</c:v>
                </c:pt>
                <c:pt idx="683">
                  <c:v>26-Jul-99</c:v>
                </c:pt>
                <c:pt idx="684">
                  <c:v>27-Jul-99</c:v>
                </c:pt>
                <c:pt idx="685">
                  <c:v>28-Jul-99</c:v>
                </c:pt>
                <c:pt idx="686">
                  <c:v>29-Jul-99</c:v>
                </c:pt>
                <c:pt idx="687">
                  <c:v>30-Jul-99</c:v>
                </c:pt>
                <c:pt idx="688">
                  <c:v>31-Jul-99</c:v>
                </c:pt>
                <c:pt idx="689">
                  <c:v>1-Aug-99</c:v>
                </c:pt>
                <c:pt idx="690">
                  <c:v>2-Aug-99</c:v>
                </c:pt>
                <c:pt idx="691">
                  <c:v>3-Aug-99</c:v>
                </c:pt>
                <c:pt idx="692">
                  <c:v>4-Aug-99</c:v>
                </c:pt>
                <c:pt idx="693">
                  <c:v>5-Aug-99</c:v>
                </c:pt>
                <c:pt idx="694">
                  <c:v>6-Aug-99</c:v>
                </c:pt>
                <c:pt idx="695">
                  <c:v>7-Aug-99</c:v>
                </c:pt>
                <c:pt idx="696">
                  <c:v>8-Aug-99</c:v>
                </c:pt>
                <c:pt idx="697">
                  <c:v>9-Aug-99</c:v>
                </c:pt>
                <c:pt idx="698">
                  <c:v>10-Aug-99</c:v>
                </c:pt>
                <c:pt idx="699">
                  <c:v>11-Aug-99</c:v>
                </c:pt>
                <c:pt idx="700">
                  <c:v>12-Aug-99</c:v>
                </c:pt>
                <c:pt idx="701">
                  <c:v>13-Aug-99</c:v>
                </c:pt>
                <c:pt idx="702">
                  <c:v>14-Aug-99</c:v>
                </c:pt>
                <c:pt idx="703">
                  <c:v>15-Aug-99</c:v>
                </c:pt>
                <c:pt idx="704">
                  <c:v>16-Aug-99</c:v>
                </c:pt>
                <c:pt idx="705">
                  <c:v>17-Aug-99</c:v>
                </c:pt>
                <c:pt idx="706">
                  <c:v>18-Aug-99</c:v>
                </c:pt>
                <c:pt idx="707">
                  <c:v>19-Aug-99</c:v>
                </c:pt>
                <c:pt idx="708">
                  <c:v>20-Aug-99</c:v>
                </c:pt>
                <c:pt idx="709">
                  <c:v>21-Aug-99</c:v>
                </c:pt>
                <c:pt idx="710">
                  <c:v>22-Aug-99</c:v>
                </c:pt>
                <c:pt idx="711">
                  <c:v>23-Aug-99</c:v>
                </c:pt>
                <c:pt idx="712">
                  <c:v>24-Aug-99</c:v>
                </c:pt>
                <c:pt idx="713">
                  <c:v>25-Aug-99</c:v>
                </c:pt>
                <c:pt idx="714">
                  <c:v>26-Aug-99</c:v>
                </c:pt>
                <c:pt idx="715">
                  <c:v>27-Aug-99</c:v>
                </c:pt>
                <c:pt idx="716">
                  <c:v>28-Aug-99</c:v>
                </c:pt>
                <c:pt idx="717">
                  <c:v>29-Aug-99</c:v>
                </c:pt>
                <c:pt idx="718">
                  <c:v>30-Aug-99</c:v>
                </c:pt>
                <c:pt idx="719">
                  <c:v>31-Aug-99</c:v>
                </c:pt>
                <c:pt idx="720">
                  <c:v>1-Sep-99</c:v>
                </c:pt>
                <c:pt idx="721">
                  <c:v>2-Sep-99</c:v>
                </c:pt>
                <c:pt idx="722">
                  <c:v>3-Sep-99</c:v>
                </c:pt>
                <c:pt idx="723">
                  <c:v>4-Sep-99</c:v>
                </c:pt>
                <c:pt idx="724">
                  <c:v>5-Sep-99</c:v>
                </c:pt>
                <c:pt idx="725">
                  <c:v>6-Sep-99</c:v>
                </c:pt>
                <c:pt idx="726">
                  <c:v>7-Sep-99</c:v>
                </c:pt>
                <c:pt idx="727">
                  <c:v>8-Sep-99</c:v>
                </c:pt>
                <c:pt idx="728">
                  <c:v>9-Sep-99</c:v>
                </c:pt>
                <c:pt idx="729">
                  <c:v>10-Sep-99</c:v>
                </c:pt>
                <c:pt idx="730">
                  <c:v>11-Sep-99</c:v>
                </c:pt>
                <c:pt idx="731">
                  <c:v>12-Sep-99</c:v>
                </c:pt>
                <c:pt idx="732">
                  <c:v>13-Sep-99</c:v>
                </c:pt>
                <c:pt idx="733">
                  <c:v>14-Sep-99</c:v>
                </c:pt>
                <c:pt idx="734">
                  <c:v>15-Sep-99</c:v>
                </c:pt>
                <c:pt idx="735">
                  <c:v>16-Sep-99</c:v>
                </c:pt>
                <c:pt idx="736">
                  <c:v>17-Sep-99</c:v>
                </c:pt>
                <c:pt idx="737">
                  <c:v>18-Sep-99</c:v>
                </c:pt>
                <c:pt idx="738">
                  <c:v>19-Sep-99</c:v>
                </c:pt>
                <c:pt idx="739">
                  <c:v>20-Sep-99</c:v>
                </c:pt>
                <c:pt idx="740">
                  <c:v>21-Sep-99</c:v>
                </c:pt>
                <c:pt idx="741">
                  <c:v>22-Sep-99</c:v>
                </c:pt>
                <c:pt idx="742">
                  <c:v>23-Sep-99</c:v>
                </c:pt>
                <c:pt idx="743">
                  <c:v>24-Sep-99</c:v>
                </c:pt>
                <c:pt idx="744">
                  <c:v>25-Sep-99</c:v>
                </c:pt>
                <c:pt idx="745">
                  <c:v>26-Sep-99</c:v>
                </c:pt>
                <c:pt idx="746">
                  <c:v>27-Sep-99</c:v>
                </c:pt>
                <c:pt idx="747">
                  <c:v>28-Sep-99</c:v>
                </c:pt>
                <c:pt idx="748">
                  <c:v>29-Sep-99</c:v>
                </c:pt>
                <c:pt idx="749">
                  <c:v>30-Sep-99</c:v>
                </c:pt>
              </c:strCache>
            </c:strRef>
          </c:cat>
          <c:val>
            <c:numRef>
              <c:f>WORKSHEET!$C$6:$C$755</c:f>
              <c:numCache>
                <c:formatCode>General</c:formatCode>
                <c:ptCount val="750"/>
                <c:pt idx="0">
                  <c:v>2.75</c:v>
                </c:pt>
                <c:pt idx="1">
                  <c:v>2.77</c:v>
                </c:pt>
                <c:pt idx="2">
                  <c:v>2.77</c:v>
                </c:pt>
                <c:pt idx="3">
                  <c:v>2.77</c:v>
                </c:pt>
                <c:pt idx="4">
                  <c:v>2.77</c:v>
                </c:pt>
                <c:pt idx="5">
                  <c:v>2.785</c:v>
                </c:pt>
                <c:pt idx="6">
                  <c:v>2.69</c:v>
                </c:pt>
                <c:pt idx="7">
                  <c:v>2.69</c:v>
                </c:pt>
                <c:pt idx="8">
                  <c:v>2.71</c:v>
                </c:pt>
                <c:pt idx="9">
                  <c:v>2.71</c:v>
                </c:pt>
                <c:pt idx="10">
                  <c:v>2.71</c:v>
                </c:pt>
                <c:pt idx="11">
                  <c:v>2.71</c:v>
                </c:pt>
                <c:pt idx="12">
                  <c:v>2.775</c:v>
                </c:pt>
                <c:pt idx="13">
                  <c:v>2.855</c:v>
                </c:pt>
                <c:pt idx="14">
                  <c:v>2.855</c:v>
                </c:pt>
                <c:pt idx="15">
                  <c:v>2.925</c:v>
                </c:pt>
                <c:pt idx="16">
                  <c:v>2.925</c:v>
                </c:pt>
                <c:pt idx="17">
                  <c:v>2.925</c:v>
                </c:pt>
                <c:pt idx="18">
                  <c:v>2.925</c:v>
                </c:pt>
                <c:pt idx="19">
                  <c:v>2.865</c:v>
                </c:pt>
                <c:pt idx="20">
                  <c:v>3.005</c:v>
                </c:pt>
                <c:pt idx="21">
                  <c:v>2.945</c:v>
                </c:pt>
                <c:pt idx="22">
                  <c:v>2.82</c:v>
                </c:pt>
                <c:pt idx="23">
                  <c:v>2.82</c:v>
                </c:pt>
                <c:pt idx="24">
                  <c:v>2.82</c:v>
                </c:pt>
                <c:pt idx="25">
                  <c:v>2.89</c:v>
                </c:pt>
                <c:pt idx="26">
                  <c:v>2.785</c:v>
                </c:pt>
                <c:pt idx="27">
                  <c:v>2.7</c:v>
                </c:pt>
                <c:pt idx="28">
                  <c:v>2.655</c:v>
                </c:pt>
                <c:pt idx="29">
                  <c:v>2.565</c:v>
                </c:pt>
                <c:pt idx="30">
                  <c:v>2.565</c:v>
                </c:pt>
                <c:pt idx="31">
                  <c:v>2.565</c:v>
                </c:pt>
                <c:pt idx="32">
                  <c:v>2.72</c:v>
                </c:pt>
                <c:pt idx="33">
                  <c:v>2.64</c:v>
                </c:pt>
                <c:pt idx="34">
                  <c:v>2.625</c:v>
                </c:pt>
                <c:pt idx="35">
                  <c:v>2.67</c:v>
                </c:pt>
                <c:pt idx="36">
                  <c:v>2.57</c:v>
                </c:pt>
                <c:pt idx="37">
                  <c:v>2.57</c:v>
                </c:pt>
                <c:pt idx="38">
                  <c:v>2.57</c:v>
                </c:pt>
                <c:pt idx="39">
                  <c:v>2.695</c:v>
                </c:pt>
                <c:pt idx="40">
                  <c:v>2.795</c:v>
                </c:pt>
                <c:pt idx="41">
                  <c:v>2.92</c:v>
                </c:pt>
                <c:pt idx="42">
                  <c:v>3.08</c:v>
                </c:pt>
                <c:pt idx="43">
                  <c:v>2.89</c:v>
                </c:pt>
                <c:pt idx="44">
                  <c:v>2.89</c:v>
                </c:pt>
                <c:pt idx="45">
                  <c:v>2.89</c:v>
                </c:pt>
                <c:pt idx="46">
                  <c:v>3.145</c:v>
                </c:pt>
                <c:pt idx="47">
                  <c:v>3.405</c:v>
                </c:pt>
                <c:pt idx="48">
                  <c:v>3.23</c:v>
                </c:pt>
                <c:pt idx="49">
                  <c:v>3.05</c:v>
                </c:pt>
                <c:pt idx="50">
                  <c:v>2.98</c:v>
                </c:pt>
                <c:pt idx="51">
                  <c:v>2.98</c:v>
                </c:pt>
                <c:pt idx="52">
                  <c:v>2.98</c:v>
                </c:pt>
                <c:pt idx="53">
                  <c:v>3.05</c:v>
                </c:pt>
                <c:pt idx="54">
                  <c:v>2.875</c:v>
                </c:pt>
                <c:pt idx="55">
                  <c:v>2.945</c:v>
                </c:pt>
                <c:pt idx="56">
                  <c:v>2.95</c:v>
                </c:pt>
                <c:pt idx="57">
                  <c:v>2.81</c:v>
                </c:pt>
                <c:pt idx="58">
                  <c:v>2.81</c:v>
                </c:pt>
                <c:pt idx="59">
                  <c:v>2.81</c:v>
                </c:pt>
                <c:pt idx="60">
                  <c:v>2.995</c:v>
                </c:pt>
                <c:pt idx="61">
                  <c:v>3.07</c:v>
                </c:pt>
                <c:pt idx="62">
                  <c:v>3.07</c:v>
                </c:pt>
                <c:pt idx="63">
                  <c:v>3.08</c:v>
                </c:pt>
                <c:pt idx="64">
                  <c:v>3.065</c:v>
                </c:pt>
                <c:pt idx="65">
                  <c:v>3.065</c:v>
                </c:pt>
                <c:pt idx="66">
                  <c:v>3.065</c:v>
                </c:pt>
                <c:pt idx="67">
                  <c:v>2.96</c:v>
                </c:pt>
                <c:pt idx="68">
                  <c:v>2.815</c:v>
                </c:pt>
                <c:pt idx="69">
                  <c:v>2.78</c:v>
                </c:pt>
                <c:pt idx="70">
                  <c:v>2.555</c:v>
                </c:pt>
                <c:pt idx="71">
                  <c:v>2.295</c:v>
                </c:pt>
                <c:pt idx="72">
                  <c:v>2.295</c:v>
                </c:pt>
                <c:pt idx="73">
                  <c:v>2.295</c:v>
                </c:pt>
                <c:pt idx="74">
                  <c:v>2.235</c:v>
                </c:pt>
                <c:pt idx="75">
                  <c:v>2.07</c:v>
                </c:pt>
                <c:pt idx="76">
                  <c:v>2.135</c:v>
                </c:pt>
                <c:pt idx="77">
                  <c:v>2.135</c:v>
                </c:pt>
                <c:pt idx="78">
                  <c:v>2.135</c:v>
                </c:pt>
                <c:pt idx="79">
                  <c:v>2.135</c:v>
                </c:pt>
                <c:pt idx="80">
                  <c:v>2.135</c:v>
                </c:pt>
                <c:pt idx="81">
                  <c:v>2.02</c:v>
                </c:pt>
                <c:pt idx="82">
                  <c:v>2.2</c:v>
                </c:pt>
                <c:pt idx="83">
                  <c:v>2.24</c:v>
                </c:pt>
                <c:pt idx="84">
                  <c:v>2.24</c:v>
                </c:pt>
                <c:pt idx="85">
                  <c:v>2.105</c:v>
                </c:pt>
                <c:pt idx="86">
                  <c:v>2.105</c:v>
                </c:pt>
                <c:pt idx="87">
                  <c:v>2.105</c:v>
                </c:pt>
                <c:pt idx="88">
                  <c:v>2.105</c:v>
                </c:pt>
                <c:pt idx="89">
                  <c:v>2.085</c:v>
                </c:pt>
                <c:pt idx="90">
                  <c:v>2.305</c:v>
                </c:pt>
                <c:pt idx="91">
                  <c:v>2.305</c:v>
                </c:pt>
                <c:pt idx="92">
                  <c:v>2.165</c:v>
                </c:pt>
                <c:pt idx="93">
                  <c:v>2.165</c:v>
                </c:pt>
                <c:pt idx="94">
                  <c:v>2.165</c:v>
                </c:pt>
                <c:pt idx="95">
                  <c:v>2.165</c:v>
                </c:pt>
                <c:pt idx="96">
                  <c:v>2.11</c:v>
                </c:pt>
                <c:pt idx="97">
                  <c:v>2.145</c:v>
                </c:pt>
                <c:pt idx="98">
                  <c:v>2.145</c:v>
                </c:pt>
                <c:pt idx="99">
                  <c:v>2.275</c:v>
                </c:pt>
                <c:pt idx="100">
                  <c:v>2.275</c:v>
                </c:pt>
                <c:pt idx="101">
                  <c:v>2.275</c:v>
                </c:pt>
                <c:pt idx="102">
                  <c:v>2.24</c:v>
                </c:pt>
                <c:pt idx="103">
                  <c:v>2.24</c:v>
                </c:pt>
                <c:pt idx="104">
                  <c:v>2.07</c:v>
                </c:pt>
                <c:pt idx="105">
                  <c:v>2.07</c:v>
                </c:pt>
                <c:pt idx="106">
                  <c:v>2.07</c:v>
                </c:pt>
                <c:pt idx="107">
                  <c:v>2.07</c:v>
                </c:pt>
                <c:pt idx="108">
                  <c:v>2.07</c:v>
                </c:pt>
                <c:pt idx="109">
                  <c:v>2.07</c:v>
                </c:pt>
                <c:pt idx="110">
                  <c:v>2.16</c:v>
                </c:pt>
                <c:pt idx="111">
                  <c:v>2.055</c:v>
                </c:pt>
                <c:pt idx="112">
                  <c:v>2.055</c:v>
                </c:pt>
                <c:pt idx="113">
                  <c:v>2.015</c:v>
                </c:pt>
                <c:pt idx="114">
                  <c:v>2.015</c:v>
                </c:pt>
                <c:pt idx="115">
                  <c:v>2.015</c:v>
                </c:pt>
                <c:pt idx="116">
                  <c:v>1.925</c:v>
                </c:pt>
                <c:pt idx="117">
                  <c:v>2.06</c:v>
                </c:pt>
                <c:pt idx="118">
                  <c:v>2.075</c:v>
                </c:pt>
                <c:pt idx="119">
                  <c:v>2.05</c:v>
                </c:pt>
                <c:pt idx="120">
                  <c:v>2.02</c:v>
                </c:pt>
                <c:pt idx="121">
                  <c:v>2.02</c:v>
                </c:pt>
                <c:pt idx="122">
                  <c:v>2.02</c:v>
                </c:pt>
                <c:pt idx="123">
                  <c:v>1.915</c:v>
                </c:pt>
                <c:pt idx="124">
                  <c:v>1.91</c:v>
                </c:pt>
                <c:pt idx="125">
                  <c:v>1.93</c:v>
                </c:pt>
                <c:pt idx="126">
                  <c:v>1.935</c:v>
                </c:pt>
                <c:pt idx="127">
                  <c:v>1.895</c:v>
                </c:pt>
                <c:pt idx="128">
                  <c:v>1.895</c:v>
                </c:pt>
                <c:pt idx="129">
                  <c:v>1.895</c:v>
                </c:pt>
                <c:pt idx="130">
                  <c:v>1.925</c:v>
                </c:pt>
                <c:pt idx="131">
                  <c:v>1.95</c:v>
                </c:pt>
                <c:pt idx="132">
                  <c:v>1.935</c:v>
                </c:pt>
                <c:pt idx="133">
                  <c:v>1.925</c:v>
                </c:pt>
                <c:pt idx="134">
                  <c:v>1.905</c:v>
                </c:pt>
                <c:pt idx="135">
                  <c:v>1.905</c:v>
                </c:pt>
                <c:pt idx="136">
                  <c:v>1.905</c:v>
                </c:pt>
                <c:pt idx="137">
                  <c:v>1.85</c:v>
                </c:pt>
                <c:pt idx="138">
                  <c:v>1.805</c:v>
                </c:pt>
                <c:pt idx="139">
                  <c:v>1.835</c:v>
                </c:pt>
                <c:pt idx="140">
                  <c:v>1.855</c:v>
                </c:pt>
                <c:pt idx="141">
                  <c:v>1.87</c:v>
                </c:pt>
                <c:pt idx="142">
                  <c:v>1.87</c:v>
                </c:pt>
                <c:pt idx="143">
                  <c:v>1.87</c:v>
                </c:pt>
                <c:pt idx="144">
                  <c:v>1.97</c:v>
                </c:pt>
                <c:pt idx="145">
                  <c:v>2.055</c:v>
                </c:pt>
                <c:pt idx="146">
                  <c:v>1.985</c:v>
                </c:pt>
                <c:pt idx="147">
                  <c:v>2.105</c:v>
                </c:pt>
                <c:pt idx="148">
                  <c:v>2.145</c:v>
                </c:pt>
                <c:pt idx="149">
                  <c:v>2.145</c:v>
                </c:pt>
                <c:pt idx="150">
                  <c:v>2.145</c:v>
                </c:pt>
                <c:pt idx="151">
                  <c:v>2.045</c:v>
                </c:pt>
                <c:pt idx="152">
                  <c:v>2.005</c:v>
                </c:pt>
                <c:pt idx="153">
                  <c:v>2.035</c:v>
                </c:pt>
                <c:pt idx="154">
                  <c:v>2.025</c:v>
                </c:pt>
                <c:pt idx="155">
                  <c:v>2.035</c:v>
                </c:pt>
                <c:pt idx="156">
                  <c:v>2.035</c:v>
                </c:pt>
                <c:pt idx="157">
                  <c:v>2.035</c:v>
                </c:pt>
                <c:pt idx="158">
                  <c:v>2.035</c:v>
                </c:pt>
                <c:pt idx="159">
                  <c:v>2.015</c:v>
                </c:pt>
                <c:pt idx="160">
                  <c:v>2.06</c:v>
                </c:pt>
                <c:pt idx="161">
                  <c:v>2.1</c:v>
                </c:pt>
                <c:pt idx="162">
                  <c:v>2.035</c:v>
                </c:pt>
                <c:pt idx="163">
                  <c:v>2.035</c:v>
                </c:pt>
                <c:pt idx="164">
                  <c:v>2.035</c:v>
                </c:pt>
                <c:pt idx="165">
                  <c:v>2.025</c:v>
                </c:pt>
                <c:pt idx="166">
                  <c:v>2.03</c:v>
                </c:pt>
                <c:pt idx="167">
                  <c:v>2.055</c:v>
                </c:pt>
                <c:pt idx="168">
                  <c:v>2.095</c:v>
                </c:pt>
                <c:pt idx="169">
                  <c:v>2.1</c:v>
                </c:pt>
                <c:pt idx="170">
                  <c:v>2.1</c:v>
                </c:pt>
                <c:pt idx="171">
                  <c:v>2.1</c:v>
                </c:pt>
                <c:pt idx="172">
                  <c:v>2.165</c:v>
                </c:pt>
                <c:pt idx="173">
                  <c:v>2.105</c:v>
                </c:pt>
                <c:pt idx="174">
                  <c:v>2.07</c:v>
                </c:pt>
                <c:pt idx="175">
                  <c:v>2.06</c:v>
                </c:pt>
                <c:pt idx="176">
                  <c:v>2.065</c:v>
                </c:pt>
                <c:pt idx="177">
                  <c:v>2.065</c:v>
                </c:pt>
                <c:pt idx="178">
                  <c:v>2.065</c:v>
                </c:pt>
                <c:pt idx="179">
                  <c:v>2.165</c:v>
                </c:pt>
                <c:pt idx="180">
                  <c:v>2.21</c:v>
                </c:pt>
                <c:pt idx="181">
                  <c:v>2.22</c:v>
                </c:pt>
                <c:pt idx="182">
                  <c:v>2.205</c:v>
                </c:pt>
                <c:pt idx="183">
                  <c:v>2.135</c:v>
                </c:pt>
                <c:pt idx="184">
                  <c:v>2.135</c:v>
                </c:pt>
                <c:pt idx="185">
                  <c:v>2.135</c:v>
                </c:pt>
                <c:pt idx="186">
                  <c:v>2.075</c:v>
                </c:pt>
                <c:pt idx="187">
                  <c:v>2.07</c:v>
                </c:pt>
                <c:pt idx="188">
                  <c:v>2.05</c:v>
                </c:pt>
                <c:pt idx="189">
                  <c:v>2.085</c:v>
                </c:pt>
                <c:pt idx="190">
                  <c:v>2.085</c:v>
                </c:pt>
                <c:pt idx="191">
                  <c:v>2.085</c:v>
                </c:pt>
                <c:pt idx="192">
                  <c:v>2.085</c:v>
                </c:pt>
                <c:pt idx="193">
                  <c:v>2.085</c:v>
                </c:pt>
                <c:pt idx="194">
                  <c:v>2.08</c:v>
                </c:pt>
                <c:pt idx="195">
                  <c:v>2.13</c:v>
                </c:pt>
                <c:pt idx="196">
                  <c:v>2.095</c:v>
                </c:pt>
                <c:pt idx="197">
                  <c:v>2.09</c:v>
                </c:pt>
                <c:pt idx="198">
                  <c:v>2.09</c:v>
                </c:pt>
                <c:pt idx="199">
                  <c:v>2.09</c:v>
                </c:pt>
                <c:pt idx="200">
                  <c:v>2.115</c:v>
                </c:pt>
                <c:pt idx="201">
                  <c:v>2.135</c:v>
                </c:pt>
                <c:pt idx="202">
                  <c:v>2.255</c:v>
                </c:pt>
                <c:pt idx="203">
                  <c:v>2.19</c:v>
                </c:pt>
                <c:pt idx="204">
                  <c:v>2.275</c:v>
                </c:pt>
                <c:pt idx="205">
                  <c:v>2.275</c:v>
                </c:pt>
                <c:pt idx="206">
                  <c:v>2.275</c:v>
                </c:pt>
                <c:pt idx="207">
                  <c:v>2.27</c:v>
                </c:pt>
                <c:pt idx="208">
                  <c:v>2.275</c:v>
                </c:pt>
                <c:pt idx="209">
                  <c:v>2.435</c:v>
                </c:pt>
                <c:pt idx="210">
                  <c:v>2.37</c:v>
                </c:pt>
                <c:pt idx="211">
                  <c:v>2.37</c:v>
                </c:pt>
                <c:pt idx="212">
                  <c:v>2.37</c:v>
                </c:pt>
                <c:pt idx="213">
                  <c:v>2.37</c:v>
                </c:pt>
                <c:pt idx="214">
                  <c:v>2.33</c:v>
                </c:pt>
                <c:pt idx="215">
                  <c:v>2.26</c:v>
                </c:pt>
                <c:pt idx="216">
                  <c:v>2.335</c:v>
                </c:pt>
                <c:pt idx="217">
                  <c:v>2.36</c:v>
                </c:pt>
                <c:pt idx="218">
                  <c:v>2.28</c:v>
                </c:pt>
                <c:pt idx="219">
                  <c:v>2.28</c:v>
                </c:pt>
                <c:pt idx="220">
                  <c:v>2.28</c:v>
                </c:pt>
                <c:pt idx="221">
                  <c:v>2.26</c:v>
                </c:pt>
                <c:pt idx="222">
                  <c:v>2.285</c:v>
                </c:pt>
                <c:pt idx="223">
                  <c:v>2.355</c:v>
                </c:pt>
                <c:pt idx="224">
                  <c:v>2.215</c:v>
                </c:pt>
                <c:pt idx="225">
                  <c:v>2.115</c:v>
                </c:pt>
                <c:pt idx="226">
                  <c:v>2.115</c:v>
                </c:pt>
                <c:pt idx="227">
                  <c:v>2.115</c:v>
                </c:pt>
                <c:pt idx="228">
                  <c:v>2.09</c:v>
                </c:pt>
                <c:pt idx="229">
                  <c:v>2.07</c:v>
                </c:pt>
                <c:pt idx="230">
                  <c:v>2.09</c:v>
                </c:pt>
                <c:pt idx="231">
                  <c:v>2.01</c:v>
                </c:pt>
                <c:pt idx="232">
                  <c:v>1.895</c:v>
                </c:pt>
                <c:pt idx="233">
                  <c:v>1.895</c:v>
                </c:pt>
                <c:pt idx="234">
                  <c:v>1.895</c:v>
                </c:pt>
                <c:pt idx="235">
                  <c:v>1.895</c:v>
                </c:pt>
                <c:pt idx="236">
                  <c:v>2.02</c:v>
                </c:pt>
                <c:pt idx="237">
                  <c:v>1.93</c:v>
                </c:pt>
                <c:pt idx="238">
                  <c:v>1.995</c:v>
                </c:pt>
                <c:pt idx="239">
                  <c:v>1.955</c:v>
                </c:pt>
                <c:pt idx="240">
                  <c:v>1.955</c:v>
                </c:pt>
                <c:pt idx="241">
                  <c:v>1.955</c:v>
                </c:pt>
                <c:pt idx="242">
                  <c:v>2.01</c:v>
                </c:pt>
                <c:pt idx="243">
                  <c:v>2.065</c:v>
                </c:pt>
                <c:pt idx="244">
                  <c:v>2.09</c:v>
                </c:pt>
                <c:pt idx="245">
                  <c:v>2.005</c:v>
                </c:pt>
                <c:pt idx="246">
                  <c:v>1.98</c:v>
                </c:pt>
                <c:pt idx="247">
                  <c:v>1.98</c:v>
                </c:pt>
                <c:pt idx="248">
                  <c:v>1.98</c:v>
                </c:pt>
                <c:pt idx="249">
                  <c:v>2.095</c:v>
                </c:pt>
                <c:pt idx="250">
                  <c:v>2.07</c:v>
                </c:pt>
                <c:pt idx="251">
                  <c:v>2.02</c:v>
                </c:pt>
                <c:pt idx="252">
                  <c:v>1.94</c:v>
                </c:pt>
                <c:pt idx="253">
                  <c:v>1.81</c:v>
                </c:pt>
                <c:pt idx="254">
                  <c:v>1.81</c:v>
                </c:pt>
                <c:pt idx="255">
                  <c:v>1.81</c:v>
                </c:pt>
                <c:pt idx="256">
                  <c:v>1.81</c:v>
                </c:pt>
                <c:pt idx="257">
                  <c:v>1.9</c:v>
                </c:pt>
                <c:pt idx="258">
                  <c:v>1.865</c:v>
                </c:pt>
                <c:pt idx="259">
                  <c:v>1.88</c:v>
                </c:pt>
                <c:pt idx="260">
                  <c:v>1.92</c:v>
                </c:pt>
                <c:pt idx="261">
                  <c:v>1.92</c:v>
                </c:pt>
                <c:pt idx="262">
                  <c:v>1.92</c:v>
                </c:pt>
                <c:pt idx="263">
                  <c:v>1.965</c:v>
                </c:pt>
                <c:pt idx="264">
                  <c:v>1.98</c:v>
                </c:pt>
                <c:pt idx="265">
                  <c:v>1.845</c:v>
                </c:pt>
                <c:pt idx="266">
                  <c:v>1.72</c:v>
                </c:pt>
                <c:pt idx="267">
                  <c:v>1.645</c:v>
                </c:pt>
                <c:pt idx="268">
                  <c:v>1.645</c:v>
                </c:pt>
                <c:pt idx="269">
                  <c:v>1.645</c:v>
                </c:pt>
                <c:pt idx="270">
                  <c:v>1.655</c:v>
                </c:pt>
                <c:pt idx="271">
                  <c:v>1.705</c:v>
                </c:pt>
                <c:pt idx="272">
                  <c:v>1.785</c:v>
                </c:pt>
                <c:pt idx="273">
                  <c:v>1.85</c:v>
                </c:pt>
                <c:pt idx="274">
                  <c:v>1.81</c:v>
                </c:pt>
                <c:pt idx="275">
                  <c:v>1.81</c:v>
                </c:pt>
                <c:pt idx="276">
                  <c:v>1.81</c:v>
                </c:pt>
                <c:pt idx="277">
                  <c:v>1.915</c:v>
                </c:pt>
                <c:pt idx="278">
                  <c:v>1.925</c:v>
                </c:pt>
                <c:pt idx="279">
                  <c:v>1.87</c:v>
                </c:pt>
                <c:pt idx="280">
                  <c:v>1.97</c:v>
                </c:pt>
                <c:pt idx="281">
                  <c:v>2.015</c:v>
                </c:pt>
                <c:pt idx="282">
                  <c:v>2.015</c:v>
                </c:pt>
                <c:pt idx="283">
                  <c:v>2.015</c:v>
                </c:pt>
                <c:pt idx="284">
                  <c:v>2.17</c:v>
                </c:pt>
                <c:pt idx="285">
                  <c:v>2.185</c:v>
                </c:pt>
                <c:pt idx="286">
                  <c:v>2.24</c:v>
                </c:pt>
                <c:pt idx="287">
                  <c:v>2.225</c:v>
                </c:pt>
                <c:pt idx="288">
                  <c:v>2.18</c:v>
                </c:pt>
                <c:pt idx="289">
                  <c:v>2.18</c:v>
                </c:pt>
                <c:pt idx="290">
                  <c:v>2.18</c:v>
                </c:pt>
                <c:pt idx="291">
                  <c:v>2.185</c:v>
                </c:pt>
                <c:pt idx="292">
                  <c:v>2.21</c:v>
                </c:pt>
                <c:pt idx="293">
                  <c:v>2.335</c:v>
                </c:pt>
                <c:pt idx="294">
                  <c:v>2.185</c:v>
                </c:pt>
                <c:pt idx="295">
                  <c:v>2.185</c:v>
                </c:pt>
                <c:pt idx="296">
                  <c:v>2.185</c:v>
                </c:pt>
                <c:pt idx="297">
                  <c:v>2.185</c:v>
                </c:pt>
                <c:pt idx="298">
                  <c:v>2.22</c:v>
                </c:pt>
                <c:pt idx="299">
                  <c:v>2.165</c:v>
                </c:pt>
                <c:pt idx="300">
                  <c:v>2.23</c:v>
                </c:pt>
                <c:pt idx="301">
                  <c:v>2.235</c:v>
                </c:pt>
                <c:pt idx="302">
                  <c:v>2.15</c:v>
                </c:pt>
                <c:pt idx="303">
                  <c:v>2.15</c:v>
                </c:pt>
                <c:pt idx="304">
                  <c:v>2.15</c:v>
                </c:pt>
                <c:pt idx="305">
                  <c:v>2.205</c:v>
                </c:pt>
                <c:pt idx="306">
                  <c:v>2.225</c:v>
                </c:pt>
                <c:pt idx="307">
                  <c:v>2.21</c:v>
                </c:pt>
                <c:pt idx="308">
                  <c:v>2.125</c:v>
                </c:pt>
                <c:pt idx="309">
                  <c:v>2.125</c:v>
                </c:pt>
                <c:pt idx="310">
                  <c:v>2.125</c:v>
                </c:pt>
                <c:pt idx="311">
                  <c:v>2.125</c:v>
                </c:pt>
                <c:pt idx="312">
                  <c:v>2.16</c:v>
                </c:pt>
                <c:pt idx="313">
                  <c:v>2.025</c:v>
                </c:pt>
                <c:pt idx="314">
                  <c:v>1.94</c:v>
                </c:pt>
                <c:pt idx="315">
                  <c:v>1.895</c:v>
                </c:pt>
                <c:pt idx="316">
                  <c:v>1.885</c:v>
                </c:pt>
                <c:pt idx="317">
                  <c:v>1.885</c:v>
                </c:pt>
                <c:pt idx="318">
                  <c:v>1.885</c:v>
                </c:pt>
                <c:pt idx="319">
                  <c:v>1.995</c:v>
                </c:pt>
                <c:pt idx="320">
                  <c:v>1.95</c:v>
                </c:pt>
                <c:pt idx="321">
                  <c:v>1.97</c:v>
                </c:pt>
                <c:pt idx="322">
                  <c:v>1.965</c:v>
                </c:pt>
                <c:pt idx="323">
                  <c:v>1.835</c:v>
                </c:pt>
                <c:pt idx="324">
                  <c:v>1.835</c:v>
                </c:pt>
                <c:pt idx="325">
                  <c:v>1.835</c:v>
                </c:pt>
                <c:pt idx="326">
                  <c:v>1.825</c:v>
                </c:pt>
                <c:pt idx="327">
                  <c:v>1.87</c:v>
                </c:pt>
                <c:pt idx="328">
                  <c:v>1.885</c:v>
                </c:pt>
                <c:pt idx="329">
                  <c:v>1.81</c:v>
                </c:pt>
                <c:pt idx="330">
                  <c:v>1.7</c:v>
                </c:pt>
                <c:pt idx="331">
                  <c:v>1.7</c:v>
                </c:pt>
                <c:pt idx="332">
                  <c:v>1.7</c:v>
                </c:pt>
                <c:pt idx="333">
                  <c:v>1.82</c:v>
                </c:pt>
                <c:pt idx="334">
                  <c:v>1.895</c:v>
                </c:pt>
                <c:pt idx="335">
                  <c:v>1.81</c:v>
                </c:pt>
                <c:pt idx="336">
                  <c:v>1.755</c:v>
                </c:pt>
                <c:pt idx="337">
                  <c:v>1.735</c:v>
                </c:pt>
                <c:pt idx="338">
                  <c:v>1.735</c:v>
                </c:pt>
                <c:pt idx="339">
                  <c:v>1.735</c:v>
                </c:pt>
                <c:pt idx="340">
                  <c:v>1.845</c:v>
                </c:pt>
                <c:pt idx="341">
                  <c:v>1.88</c:v>
                </c:pt>
                <c:pt idx="342">
                  <c:v>1.865</c:v>
                </c:pt>
                <c:pt idx="343">
                  <c:v>1.805</c:v>
                </c:pt>
                <c:pt idx="344">
                  <c:v>1.775</c:v>
                </c:pt>
                <c:pt idx="345">
                  <c:v>1.775</c:v>
                </c:pt>
                <c:pt idx="346">
                  <c:v>1.775</c:v>
                </c:pt>
                <c:pt idx="347">
                  <c:v>1.79</c:v>
                </c:pt>
                <c:pt idx="348">
                  <c:v>1.805</c:v>
                </c:pt>
                <c:pt idx="349">
                  <c:v>1.745</c:v>
                </c:pt>
                <c:pt idx="350">
                  <c:v>1.66</c:v>
                </c:pt>
                <c:pt idx="351">
                  <c:v>1.565</c:v>
                </c:pt>
                <c:pt idx="352">
                  <c:v>1.565</c:v>
                </c:pt>
                <c:pt idx="353">
                  <c:v>1.565</c:v>
                </c:pt>
                <c:pt idx="354">
                  <c:v>1.57</c:v>
                </c:pt>
                <c:pt idx="355">
                  <c:v>1.795</c:v>
                </c:pt>
                <c:pt idx="356">
                  <c:v>1.685</c:v>
                </c:pt>
                <c:pt idx="357">
                  <c:v>1.61</c:v>
                </c:pt>
                <c:pt idx="358">
                  <c:v>1.615</c:v>
                </c:pt>
                <c:pt idx="359">
                  <c:v>1.615</c:v>
                </c:pt>
                <c:pt idx="360">
                  <c:v>1.615</c:v>
                </c:pt>
                <c:pt idx="361">
                  <c:v>1.615</c:v>
                </c:pt>
                <c:pt idx="362">
                  <c:v>1.695</c:v>
                </c:pt>
                <c:pt idx="363">
                  <c:v>1.655</c:v>
                </c:pt>
                <c:pt idx="364">
                  <c:v>1.75</c:v>
                </c:pt>
                <c:pt idx="365">
                  <c:v>1.675</c:v>
                </c:pt>
                <c:pt idx="366">
                  <c:v>1.675</c:v>
                </c:pt>
                <c:pt idx="367">
                  <c:v>1.675</c:v>
                </c:pt>
                <c:pt idx="368">
                  <c:v>1.645</c:v>
                </c:pt>
                <c:pt idx="369">
                  <c:v>1.755</c:v>
                </c:pt>
                <c:pt idx="370">
                  <c:v>1.935</c:v>
                </c:pt>
                <c:pt idx="371">
                  <c:v>1.925</c:v>
                </c:pt>
                <c:pt idx="372">
                  <c:v>2.045</c:v>
                </c:pt>
                <c:pt idx="373">
                  <c:v>2.045</c:v>
                </c:pt>
                <c:pt idx="374">
                  <c:v>2.045</c:v>
                </c:pt>
                <c:pt idx="375">
                  <c:v>1.95</c:v>
                </c:pt>
                <c:pt idx="376">
                  <c:v>2.085</c:v>
                </c:pt>
                <c:pt idx="377">
                  <c:v>2.015</c:v>
                </c:pt>
                <c:pt idx="378">
                  <c:v>1.965</c:v>
                </c:pt>
                <c:pt idx="379">
                  <c:v>2.105</c:v>
                </c:pt>
                <c:pt idx="380">
                  <c:v>2.105</c:v>
                </c:pt>
                <c:pt idx="381">
                  <c:v>2.105</c:v>
                </c:pt>
                <c:pt idx="382">
                  <c:v>1.98</c:v>
                </c:pt>
                <c:pt idx="383">
                  <c:v>1.875</c:v>
                </c:pt>
                <c:pt idx="384">
                  <c:v>2</c:v>
                </c:pt>
                <c:pt idx="385">
                  <c:v>2.185</c:v>
                </c:pt>
                <c:pt idx="386">
                  <c:v>1.905</c:v>
                </c:pt>
                <c:pt idx="387">
                  <c:v>1.905</c:v>
                </c:pt>
                <c:pt idx="388">
                  <c:v>1.905</c:v>
                </c:pt>
                <c:pt idx="389">
                  <c:v>1.885</c:v>
                </c:pt>
                <c:pt idx="390">
                  <c:v>1.785</c:v>
                </c:pt>
                <c:pt idx="391">
                  <c:v>1.855</c:v>
                </c:pt>
                <c:pt idx="392">
                  <c:v>1.845</c:v>
                </c:pt>
                <c:pt idx="393">
                  <c:v>1.645</c:v>
                </c:pt>
                <c:pt idx="394">
                  <c:v>1.645</c:v>
                </c:pt>
                <c:pt idx="395">
                  <c:v>1.645</c:v>
                </c:pt>
                <c:pt idx="396">
                  <c:v>1.64</c:v>
                </c:pt>
                <c:pt idx="397">
                  <c:v>1.69</c:v>
                </c:pt>
                <c:pt idx="398">
                  <c:v>1.81</c:v>
                </c:pt>
                <c:pt idx="399">
                  <c:v>1.79</c:v>
                </c:pt>
                <c:pt idx="400">
                  <c:v>1.58</c:v>
                </c:pt>
                <c:pt idx="401">
                  <c:v>1.58</c:v>
                </c:pt>
                <c:pt idx="402">
                  <c:v>1.58</c:v>
                </c:pt>
                <c:pt idx="403">
                  <c:v>1.745</c:v>
                </c:pt>
                <c:pt idx="404">
                  <c:v>1.915</c:v>
                </c:pt>
                <c:pt idx="405">
                  <c:v>1.99</c:v>
                </c:pt>
                <c:pt idx="406">
                  <c:v>1.89</c:v>
                </c:pt>
                <c:pt idx="407">
                  <c:v>1.68</c:v>
                </c:pt>
                <c:pt idx="408">
                  <c:v>1.68</c:v>
                </c:pt>
                <c:pt idx="409">
                  <c:v>1.68</c:v>
                </c:pt>
                <c:pt idx="410">
                  <c:v>1.815</c:v>
                </c:pt>
                <c:pt idx="411">
                  <c:v>1.79</c:v>
                </c:pt>
                <c:pt idx="412">
                  <c:v>1.645</c:v>
                </c:pt>
                <c:pt idx="413">
                  <c:v>1.685</c:v>
                </c:pt>
                <c:pt idx="414">
                  <c:v>1.705</c:v>
                </c:pt>
                <c:pt idx="415">
                  <c:v>1.705</c:v>
                </c:pt>
                <c:pt idx="416">
                  <c:v>1.705</c:v>
                </c:pt>
                <c:pt idx="417">
                  <c:v>1.71</c:v>
                </c:pt>
                <c:pt idx="418">
                  <c:v>1.95</c:v>
                </c:pt>
                <c:pt idx="419">
                  <c:v>1.965</c:v>
                </c:pt>
                <c:pt idx="420">
                  <c:v>2.105</c:v>
                </c:pt>
                <c:pt idx="421">
                  <c:v>2.06</c:v>
                </c:pt>
                <c:pt idx="422">
                  <c:v>2.06</c:v>
                </c:pt>
                <c:pt idx="423">
                  <c:v>2.06</c:v>
                </c:pt>
                <c:pt idx="424">
                  <c:v>2.175</c:v>
                </c:pt>
                <c:pt idx="425">
                  <c:v>2.3</c:v>
                </c:pt>
                <c:pt idx="426">
                  <c:v>2.325</c:v>
                </c:pt>
                <c:pt idx="427">
                  <c:v>2.16</c:v>
                </c:pt>
                <c:pt idx="428">
                  <c:v>2.095</c:v>
                </c:pt>
                <c:pt idx="429">
                  <c:v>2.095</c:v>
                </c:pt>
                <c:pt idx="430">
                  <c:v>2.095</c:v>
                </c:pt>
                <c:pt idx="431">
                  <c:v>2.105</c:v>
                </c:pt>
                <c:pt idx="432">
                  <c:v>2.075</c:v>
                </c:pt>
                <c:pt idx="433">
                  <c:v>2.075</c:v>
                </c:pt>
                <c:pt idx="434">
                  <c:v>2.04</c:v>
                </c:pt>
                <c:pt idx="435">
                  <c:v>1.95</c:v>
                </c:pt>
                <c:pt idx="436">
                  <c:v>1.95</c:v>
                </c:pt>
                <c:pt idx="437">
                  <c:v>1.95</c:v>
                </c:pt>
                <c:pt idx="438">
                  <c:v>1.885</c:v>
                </c:pt>
                <c:pt idx="439">
                  <c:v>1.88</c:v>
                </c:pt>
                <c:pt idx="440">
                  <c:v>1.73</c:v>
                </c:pt>
                <c:pt idx="441">
                  <c:v>1.73</c:v>
                </c:pt>
                <c:pt idx="442">
                  <c:v>1.73</c:v>
                </c:pt>
                <c:pt idx="443">
                  <c:v>1.73</c:v>
                </c:pt>
                <c:pt idx="444">
                  <c:v>1.73</c:v>
                </c:pt>
                <c:pt idx="445">
                  <c:v>1.595</c:v>
                </c:pt>
                <c:pt idx="446">
                  <c:v>1.385</c:v>
                </c:pt>
                <c:pt idx="447">
                  <c:v>1.405</c:v>
                </c:pt>
                <c:pt idx="448">
                  <c:v>1.21</c:v>
                </c:pt>
                <c:pt idx="449">
                  <c:v>1.05</c:v>
                </c:pt>
                <c:pt idx="450">
                  <c:v>1.05</c:v>
                </c:pt>
                <c:pt idx="451">
                  <c:v>1.05</c:v>
                </c:pt>
                <c:pt idx="452">
                  <c:v>1.57</c:v>
                </c:pt>
                <c:pt idx="453">
                  <c:v>1.94</c:v>
                </c:pt>
                <c:pt idx="454">
                  <c:v>1.745</c:v>
                </c:pt>
                <c:pt idx="455">
                  <c:v>1.615</c:v>
                </c:pt>
                <c:pt idx="456">
                  <c:v>1.515</c:v>
                </c:pt>
                <c:pt idx="457">
                  <c:v>1.515</c:v>
                </c:pt>
                <c:pt idx="458">
                  <c:v>1.515</c:v>
                </c:pt>
                <c:pt idx="459">
                  <c:v>1.81</c:v>
                </c:pt>
                <c:pt idx="460">
                  <c:v>1.785</c:v>
                </c:pt>
                <c:pt idx="461">
                  <c:v>1.88</c:v>
                </c:pt>
                <c:pt idx="462">
                  <c:v>1.845</c:v>
                </c:pt>
                <c:pt idx="463">
                  <c:v>1.975</c:v>
                </c:pt>
                <c:pt idx="464">
                  <c:v>1.975</c:v>
                </c:pt>
                <c:pt idx="465">
                  <c:v>1.975</c:v>
                </c:pt>
                <c:pt idx="466">
                  <c:v>2.155</c:v>
                </c:pt>
                <c:pt idx="467">
                  <c:v>2.15</c:v>
                </c:pt>
                <c:pt idx="468">
                  <c:v>2.005</c:v>
                </c:pt>
                <c:pt idx="469">
                  <c:v>2.005</c:v>
                </c:pt>
                <c:pt idx="470">
                  <c:v>2.005</c:v>
                </c:pt>
                <c:pt idx="471">
                  <c:v>2.005</c:v>
                </c:pt>
                <c:pt idx="472">
                  <c:v>2.005</c:v>
                </c:pt>
                <c:pt idx="473">
                  <c:v>1.71</c:v>
                </c:pt>
                <c:pt idx="474">
                  <c:v>1.68</c:v>
                </c:pt>
                <c:pt idx="475">
                  <c:v>1.71</c:v>
                </c:pt>
                <c:pt idx="476">
                  <c:v>1.785</c:v>
                </c:pt>
                <c:pt idx="477">
                  <c:v>1.785</c:v>
                </c:pt>
                <c:pt idx="478">
                  <c:v>1.785</c:v>
                </c:pt>
                <c:pt idx="479">
                  <c:v>1.785</c:v>
                </c:pt>
                <c:pt idx="480">
                  <c:v>1.985</c:v>
                </c:pt>
                <c:pt idx="481">
                  <c:v>1.92</c:v>
                </c:pt>
                <c:pt idx="482">
                  <c:v>1.9</c:v>
                </c:pt>
                <c:pt idx="483">
                  <c:v>1.775</c:v>
                </c:pt>
                <c:pt idx="484">
                  <c:v>1.745</c:v>
                </c:pt>
                <c:pt idx="485">
                  <c:v>1.745</c:v>
                </c:pt>
                <c:pt idx="486">
                  <c:v>1.745</c:v>
                </c:pt>
                <c:pt idx="487">
                  <c:v>1.735</c:v>
                </c:pt>
                <c:pt idx="488">
                  <c:v>1.76</c:v>
                </c:pt>
                <c:pt idx="489">
                  <c:v>1.785</c:v>
                </c:pt>
                <c:pt idx="490">
                  <c:v>1.69</c:v>
                </c:pt>
                <c:pt idx="491">
                  <c:v>1.68</c:v>
                </c:pt>
                <c:pt idx="492">
                  <c:v>1.68</c:v>
                </c:pt>
                <c:pt idx="493">
                  <c:v>1.68</c:v>
                </c:pt>
                <c:pt idx="494">
                  <c:v>1.68</c:v>
                </c:pt>
                <c:pt idx="495">
                  <c:v>1.7</c:v>
                </c:pt>
                <c:pt idx="496">
                  <c:v>1.705</c:v>
                </c:pt>
                <c:pt idx="497">
                  <c:v>1.725</c:v>
                </c:pt>
                <c:pt idx="498">
                  <c:v>1.7</c:v>
                </c:pt>
                <c:pt idx="499">
                  <c:v>1.7</c:v>
                </c:pt>
                <c:pt idx="500">
                  <c:v>1.7</c:v>
                </c:pt>
                <c:pt idx="501">
                  <c:v>1.685</c:v>
                </c:pt>
                <c:pt idx="502">
                  <c:v>1.66</c:v>
                </c:pt>
                <c:pt idx="503">
                  <c:v>1.665</c:v>
                </c:pt>
                <c:pt idx="504">
                  <c:v>1.725</c:v>
                </c:pt>
                <c:pt idx="505">
                  <c:v>1.7</c:v>
                </c:pt>
                <c:pt idx="506">
                  <c:v>1.7</c:v>
                </c:pt>
                <c:pt idx="507">
                  <c:v>1.7</c:v>
                </c:pt>
                <c:pt idx="508">
                  <c:v>1.63</c:v>
                </c:pt>
                <c:pt idx="509">
                  <c:v>1.645</c:v>
                </c:pt>
                <c:pt idx="510">
                  <c:v>1.66</c:v>
                </c:pt>
                <c:pt idx="511">
                  <c:v>1.65</c:v>
                </c:pt>
                <c:pt idx="512">
                  <c:v>1.625</c:v>
                </c:pt>
                <c:pt idx="513">
                  <c:v>1.625</c:v>
                </c:pt>
                <c:pt idx="514">
                  <c:v>1.625</c:v>
                </c:pt>
                <c:pt idx="515">
                  <c:v>1.64</c:v>
                </c:pt>
                <c:pt idx="516">
                  <c:v>1.66</c:v>
                </c:pt>
                <c:pt idx="517">
                  <c:v>1.655</c:v>
                </c:pt>
                <c:pt idx="518">
                  <c:v>1.665</c:v>
                </c:pt>
                <c:pt idx="519">
                  <c:v>1.675</c:v>
                </c:pt>
                <c:pt idx="520">
                  <c:v>1.675</c:v>
                </c:pt>
                <c:pt idx="521">
                  <c:v>1.675</c:v>
                </c:pt>
                <c:pt idx="522">
                  <c:v>1.675</c:v>
                </c:pt>
                <c:pt idx="523">
                  <c:v>1.655</c:v>
                </c:pt>
                <c:pt idx="524">
                  <c:v>1.645</c:v>
                </c:pt>
                <c:pt idx="525">
                  <c:v>1.645</c:v>
                </c:pt>
                <c:pt idx="526">
                  <c:v>1.635</c:v>
                </c:pt>
                <c:pt idx="527">
                  <c:v>1.635</c:v>
                </c:pt>
                <c:pt idx="528">
                  <c:v>1.635</c:v>
                </c:pt>
                <c:pt idx="529">
                  <c:v>1.65</c:v>
                </c:pt>
                <c:pt idx="530">
                  <c:v>1.625</c:v>
                </c:pt>
                <c:pt idx="531">
                  <c:v>1.6</c:v>
                </c:pt>
                <c:pt idx="532">
                  <c:v>1.52</c:v>
                </c:pt>
                <c:pt idx="533">
                  <c:v>1.445</c:v>
                </c:pt>
                <c:pt idx="534">
                  <c:v>1.445</c:v>
                </c:pt>
                <c:pt idx="535">
                  <c:v>1.445</c:v>
                </c:pt>
                <c:pt idx="536">
                  <c:v>1.49</c:v>
                </c:pt>
                <c:pt idx="537">
                  <c:v>1.535</c:v>
                </c:pt>
                <c:pt idx="538">
                  <c:v>1.525</c:v>
                </c:pt>
                <c:pt idx="539">
                  <c:v>1.55</c:v>
                </c:pt>
                <c:pt idx="540">
                  <c:v>1.53</c:v>
                </c:pt>
                <c:pt idx="541">
                  <c:v>1.53</c:v>
                </c:pt>
                <c:pt idx="542">
                  <c:v>1.53</c:v>
                </c:pt>
                <c:pt idx="543">
                  <c:v>1.67</c:v>
                </c:pt>
                <c:pt idx="544">
                  <c:v>1.635</c:v>
                </c:pt>
                <c:pt idx="545">
                  <c:v>1.745</c:v>
                </c:pt>
                <c:pt idx="546">
                  <c:v>1.69</c:v>
                </c:pt>
                <c:pt idx="547">
                  <c:v>1.635</c:v>
                </c:pt>
                <c:pt idx="548">
                  <c:v>1.635</c:v>
                </c:pt>
                <c:pt idx="549">
                  <c:v>1.635</c:v>
                </c:pt>
                <c:pt idx="550">
                  <c:v>1.585</c:v>
                </c:pt>
                <c:pt idx="551">
                  <c:v>1.6</c:v>
                </c:pt>
                <c:pt idx="552">
                  <c:v>1.615</c:v>
                </c:pt>
                <c:pt idx="553">
                  <c:v>1.635</c:v>
                </c:pt>
                <c:pt idx="554">
                  <c:v>1.565</c:v>
                </c:pt>
                <c:pt idx="555">
                  <c:v>1.565</c:v>
                </c:pt>
                <c:pt idx="556">
                  <c:v>1.565</c:v>
                </c:pt>
                <c:pt idx="557">
                  <c:v>1.595</c:v>
                </c:pt>
                <c:pt idx="558">
                  <c:v>1.68</c:v>
                </c:pt>
                <c:pt idx="559">
                  <c:v>1.635</c:v>
                </c:pt>
                <c:pt idx="560">
                  <c:v>1.645</c:v>
                </c:pt>
                <c:pt idx="561">
                  <c:v>1.645</c:v>
                </c:pt>
                <c:pt idx="562">
                  <c:v>1.645</c:v>
                </c:pt>
                <c:pt idx="563">
                  <c:v>1.645</c:v>
                </c:pt>
                <c:pt idx="564">
                  <c:v>1.65</c:v>
                </c:pt>
                <c:pt idx="565">
                  <c:v>1.69</c:v>
                </c:pt>
                <c:pt idx="566">
                  <c:v>1.79</c:v>
                </c:pt>
                <c:pt idx="567">
                  <c:v>1.73</c:v>
                </c:pt>
                <c:pt idx="568">
                  <c:v>1.73</c:v>
                </c:pt>
                <c:pt idx="569">
                  <c:v>1.73</c:v>
                </c:pt>
                <c:pt idx="570">
                  <c:v>1.73</c:v>
                </c:pt>
                <c:pt idx="571">
                  <c:v>1.89</c:v>
                </c:pt>
                <c:pt idx="572">
                  <c:v>1.87</c:v>
                </c:pt>
                <c:pt idx="573">
                  <c:v>1.915</c:v>
                </c:pt>
                <c:pt idx="574">
                  <c:v>1.965</c:v>
                </c:pt>
                <c:pt idx="575">
                  <c:v>1.98</c:v>
                </c:pt>
                <c:pt idx="576">
                  <c:v>1.98</c:v>
                </c:pt>
                <c:pt idx="577">
                  <c:v>1.98</c:v>
                </c:pt>
                <c:pt idx="578">
                  <c:v>1.91</c:v>
                </c:pt>
                <c:pt idx="579">
                  <c:v>1.985</c:v>
                </c:pt>
                <c:pt idx="580">
                  <c:v>1.955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1.965</c:v>
                </c:pt>
                <c:pt idx="586">
                  <c:v>2.015</c:v>
                </c:pt>
                <c:pt idx="587">
                  <c:v>2.005</c:v>
                </c:pt>
                <c:pt idx="588">
                  <c:v>2.065</c:v>
                </c:pt>
                <c:pt idx="589">
                  <c:v>2.055</c:v>
                </c:pt>
                <c:pt idx="590">
                  <c:v>2.055</c:v>
                </c:pt>
                <c:pt idx="591">
                  <c:v>2.055</c:v>
                </c:pt>
                <c:pt idx="592">
                  <c:v>2.035</c:v>
                </c:pt>
                <c:pt idx="593">
                  <c:v>2.145</c:v>
                </c:pt>
                <c:pt idx="594">
                  <c:v>2.14</c:v>
                </c:pt>
                <c:pt idx="595">
                  <c:v>2.18</c:v>
                </c:pt>
                <c:pt idx="596">
                  <c:v>2.05</c:v>
                </c:pt>
                <c:pt idx="597">
                  <c:v>2.05</c:v>
                </c:pt>
                <c:pt idx="598">
                  <c:v>2.05</c:v>
                </c:pt>
                <c:pt idx="599">
                  <c:v>2.04</c:v>
                </c:pt>
                <c:pt idx="600">
                  <c:v>2.13</c:v>
                </c:pt>
                <c:pt idx="601">
                  <c:v>2.21</c:v>
                </c:pt>
                <c:pt idx="602">
                  <c:v>2.18</c:v>
                </c:pt>
                <c:pt idx="603">
                  <c:v>2.07</c:v>
                </c:pt>
                <c:pt idx="604">
                  <c:v>2.07</c:v>
                </c:pt>
                <c:pt idx="605">
                  <c:v>2.07</c:v>
                </c:pt>
                <c:pt idx="606">
                  <c:v>2.105</c:v>
                </c:pt>
                <c:pt idx="607">
                  <c:v>2.16</c:v>
                </c:pt>
                <c:pt idx="608">
                  <c:v>2.085</c:v>
                </c:pt>
                <c:pt idx="609">
                  <c:v>2.08</c:v>
                </c:pt>
                <c:pt idx="610">
                  <c:v>2.16</c:v>
                </c:pt>
                <c:pt idx="611">
                  <c:v>2.16</c:v>
                </c:pt>
                <c:pt idx="612">
                  <c:v>2.16</c:v>
                </c:pt>
                <c:pt idx="613">
                  <c:v>2.185</c:v>
                </c:pt>
                <c:pt idx="614">
                  <c:v>2.185</c:v>
                </c:pt>
                <c:pt idx="615">
                  <c:v>2.15</c:v>
                </c:pt>
                <c:pt idx="616">
                  <c:v>2.155</c:v>
                </c:pt>
                <c:pt idx="617">
                  <c:v>2.085</c:v>
                </c:pt>
                <c:pt idx="618">
                  <c:v>2.085</c:v>
                </c:pt>
                <c:pt idx="619">
                  <c:v>2.085</c:v>
                </c:pt>
                <c:pt idx="620">
                  <c:v>2.085</c:v>
                </c:pt>
                <c:pt idx="621">
                  <c:v>2.085</c:v>
                </c:pt>
                <c:pt idx="622">
                  <c:v>2.095</c:v>
                </c:pt>
                <c:pt idx="623">
                  <c:v>2.095</c:v>
                </c:pt>
                <c:pt idx="624">
                  <c:v>2.08</c:v>
                </c:pt>
                <c:pt idx="625">
                  <c:v>2.08</c:v>
                </c:pt>
                <c:pt idx="626">
                  <c:v>2.08</c:v>
                </c:pt>
                <c:pt idx="627">
                  <c:v>2.085</c:v>
                </c:pt>
                <c:pt idx="628">
                  <c:v>2.18</c:v>
                </c:pt>
                <c:pt idx="629">
                  <c:v>2.195</c:v>
                </c:pt>
                <c:pt idx="630">
                  <c:v>2.205</c:v>
                </c:pt>
                <c:pt idx="631">
                  <c:v>2.09</c:v>
                </c:pt>
                <c:pt idx="632">
                  <c:v>2.09</c:v>
                </c:pt>
                <c:pt idx="633">
                  <c:v>2.09</c:v>
                </c:pt>
                <c:pt idx="634">
                  <c:v>2.215</c:v>
                </c:pt>
                <c:pt idx="635">
                  <c:v>2.2</c:v>
                </c:pt>
                <c:pt idx="636">
                  <c:v>2.195</c:v>
                </c:pt>
                <c:pt idx="637">
                  <c:v>2.2</c:v>
                </c:pt>
                <c:pt idx="638">
                  <c:v>2.12</c:v>
                </c:pt>
                <c:pt idx="639">
                  <c:v>2.12</c:v>
                </c:pt>
                <c:pt idx="640">
                  <c:v>2.12</c:v>
                </c:pt>
                <c:pt idx="641">
                  <c:v>2.125</c:v>
                </c:pt>
                <c:pt idx="642">
                  <c:v>2.13</c:v>
                </c:pt>
                <c:pt idx="643">
                  <c:v>2.165</c:v>
                </c:pt>
                <c:pt idx="644">
                  <c:v>2.165</c:v>
                </c:pt>
                <c:pt idx="645">
                  <c:v>2.135</c:v>
                </c:pt>
                <c:pt idx="646">
                  <c:v>2.135</c:v>
                </c:pt>
                <c:pt idx="647">
                  <c:v>2.135</c:v>
                </c:pt>
                <c:pt idx="648">
                  <c:v>2.12</c:v>
                </c:pt>
                <c:pt idx="649">
                  <c:v>2.125</c:v>
                </c:pt>
                <c:pt idx="650">
                  <c:v>2.14</c:v>
                </c:pt>
                <c:pt idx="651">
                  <c:v>2.15</c:v>
                </c:pt>
                <c:pt idx="652">
                  <c:v>2.155</c:v>
                </c:pt>
                <c:pt idx="653">
                  <c:v>2.155</c:v>
                </c:pt>
                <c:pt idx="654">
                  <c:v>2.155</c:v>
                </c:pt>
                <c:pt idx="655">
                  <c:v>2.18</c:v>
                </c:pt>
                <c:pt idx="656">
                  <c:v>2.235</c:v>
                </c:pt>
                <c:pt idx="657">
                  <c:v>2.265</c:v>
                </c:pt>
                <c:pt idx="658">
                  <c:v>2.23</c:v>
                </c:pt>
                <c:pt idx="659">
                  <c:v>2.14</c:v>
                </c:pt>
                <c:pt idx="660">
                  <c:v>2.14</c:v>
                </c:pt>
                <c:pt idx="661">
                  <c:v>2.14</c:v>
                </c:pt>
                <c:pt idx="662">
                  <c:v>2.14</c:v>
                </c:pt>
                <c:pt idx="663">
                  <c:v>2.205</c:v>
                </c:pt>
                <c:pt idx="664">
                  <c:v>2.115</c:v>
                </c:pt>
                <c:pt idx="665">
                  <c:v>2.125</c:v>
                </c:pt>
                <c:pt idx="666">
                  <c:v>2.06</c:v>
                </c:pt>
                <c:pt idx="667">
                  <c:v>2.06</c:v>
                </c:pt>
                <c:pt idx="668">
                  <c:v>2.06</c:v>
                </c:pt>
                <c:pt idx="669">
                  <c:v>2.07</c:v>
                </c:pt>
                <c:pt idx="670">
                  <c:v>2.11</c:v>
                </c:pt>
                <c:pt idx="671">
                  <c:v>2.135</c:v>
                </c:pt>
                <c:pt idx="672">
                  <c:v>2.08</c:v>
                </c:pt>
                <c:pt idx="673">
                  <c:v>2.07</c:v>
                </c:pt>
                <c:pt idx="674">
                  <c:v>2.07</c:v>
                </c:pt>
                <c:pt idx="675">
                  <c:v>2.07</c:v>
                </c:pt>
                <c:pt idx="676">
                  <c:v>2.11</c:v>
                </c:pt>
                <c:pt idx="677">
                  <c:v>2.155</c:v>
                </c:pt>
                <c:pt idx="678">
                  <c:v>2.18</c:v>
                </c:pt>
                <c:pt idx="679">
                  <c:v>2.25</c:v>
                </c:pt>
                <c:pt idx="680">
                  <c:v>2.26</c:v>
                </c:pt>
                <c:pt idx="681">
                  <c:v>2.26</c:v>
                </c:pt>
                <c:pt idx="682">
                  <c:v>2.26</c:v>
                </c:pt>
                <c:pt idx="683">
                  <c:v>2.425</c:v>
                </c:pt>
                <c:pt idx="684">
                  <c:v>2.41</c:v>
                </c:pt>
                <c:pt idx="685">
                  <c:v>2.465</c:v>
                </c:pt>
                <c:pt idx="686">
                  <c:v>2.53</c:v>
                </c:pt>
                <c:pt idx="687">
                  <c:v>2.41</c:v>
                </c:pt>
                <c:pt idx="688">
                  <c:v>2.41</c:v>
                </c:pt>
                <c:pt idx="689">
                  <c:v>2.41</c:v>
                </c:pt>
                <c:pt idx="690">
                  <c:v>2.405</c:v>
                </c:pt>
                <c:pt idx="691">
                  <c:v>2.475</c:v>
                </c:pt>
                <c:pt idx="692">
                  <c:v>2.525</c:v>
                </c:pt>
                <c:pt idx="693">
                  <c:v>2.535</c:v>
                </c:pt>
                <c:pt idx="694">
                  <c:v>2.555</c:v>
                </c:pt>
                <c:pt idx="695">
                  <c:v>2.555</c:v>
                </c:pt>
                <c:pt idx="696">
                  <c:v>2.555</c:v>
                </c:pt>
                <c:pt idx="697">
                  <c:v>2.64</c:v>
                </c:pt>
                <c:pt idx="698">
                  <c:v>2.68</c:v>
                </c:pt>
                <c:pt idx="699">
                  <c:v>2.685</c:v>
                </c:pt>
                <c:pt idx="700">
                  <c:v>2.64</c:v>
                </c:pt>
                <c:pt idx="701">
                  <c:v>2.54</c:v>
                </c:pt>
                <c:pt idx="702">
                  <c:v>2.54</c:v>
                </c:pt>
                <c:pt idx="703">
                  <c:v>2.54</c:v>
                </c:pt>
                <c:pt idx="704">
                  <c:v>2.605</c:v>
                </c:pt>
                <c:pt idx="705">
                  <c:v>2.575</c:v>
                </c:pt>
                <c:pt idx="706">
                  <c:v>2.61</c:v>
                </c:pt>
                <c:pt idx="707">
                  <c:v>2.725</c:v>
                </c:pt>
                <c:pt idx="708">
                  <c:v>2.795</c:v>
                </c:pt>
                <c:pt idx="709">
                  <c:v>2.795</c:v>
                </c:pt>
                <c:pt idx="710">
                  <c:v>2.795</c:v>
                </c:pt>
                <c:pt idx="711">
                  <c:v>2.77</c:v>
                </c:pt>
                <c:pt idx="712">
                  <c:v>2.88</c:v>
                </c:pt>
                <c:pt idx="713">
                  <c:v>2.945</c:v>
                </c:pt>
                <c:pt idx="714">
                  <c:v>2.88</c:v>
                </c:pt>
                <c:pt idx="715">
                  <c:v>2.76</c:v>
                </c:pt>
                <c:pt idx="716">
                  <c:v>2.76</c:v>
                </c:pt>
                <c:pt idx="717">
                  <c:v>2.76</c:v>
                </c:pt>
                <c:pt idx="718">
                  <c:v>2.75</c:v>
                </c:pt>
                <c:pt idx="719">
                  <c:v>2.77</c:v>
                </c:pt>
                <c:pt idx="720">
                  <c:v>2.61</c:v>
                </c:pt>
                <c:pt idx="721">
                  <c:v>2.47</c:v>
                </c:pt>
                <c:pt idx="722">
                  <c:v>2.23</c:v>
                </c:pt>
                <c:pt idx="723">
                  <c:v>2.23</c:v>
                </c:pt>
                <c:pt idx="724">
                  <c:v>2.23</c:v>
                </c:pt>
                <c:pt idx="725">
                  <c:v>2.23</c:v>
                </c:pt>
                <c:pt idx="726">
                  <c:v>2.43</c:v>
                </c:pt>
                <c:pt idx="727">
                  <c:v>2.54</c:v>
                </c:pt>
                <c:pt idx="728">
                  <c:v>2.61</c:v>
                </c:pt>
                <c:pt idx="729">
                  <c:v>2.68</c:v>
                </c:pt>
                <c:pt idx="730">
                  <c:v>2.68</c:v>
                </c:pt>
                <c:pt idx="731">
                  <c:v>2.68</c:v>
                </c:pt>
                <c:pt idx="732">
                  <c:v>2.66</c:v>
                </c:pt>
                <c:pt idx="733">
                  <c:v>2.48</c:v>
                </c:pt>
                <c:pt idx="734">
                  <c:v>2.37</c:v>
                </c:pt>
                <c:pt idx="735">
                  <c:v>2.34</c:v>
                </c:pt>
                <c:pt idx="736">
                  <c:v>2.245</c:v>
                </c:pt>
                <c:pt idx="737">
                  <c:v>2.245</c:v>
                </c:pt>
                <c:pt idx="738">
                  <c:v>2.245</c:v>
                </c:pt>
                <c:pt idx="739">
                  <c:v>2.355</c:v>
                </c:pt>
                <c:pt idx="740">
                  <c:v>2.18</c:v>
                </c:pt>
                <c:pt idx="741">
                  <c:v>2.185</c:v>
                </c:pt>
                <c:pt idx="742">
                  <c:v>2.33</c:v>
                </c:pt>
                <c:pt idx="743">
                  <c:v>2.375</c:v>
                </c:pt>
                <c:pt idx="744">
                  <c:v>2.375</c:v>
                </c:pt>
                <c:pt idx="745">
                  <c:v>2.375</c:v>
                </c:pt>
                <c:pt idx="746">
                  <c:v>2.395</c:v>
                </c:pt>
                <c:pt idx="747">
                  <c:v>2.475</c:v>
                </c:pt>
                <c:pt idx="748">
                  <c:v>2.43</c:v>
                </c:pt>
                <c:pt idx="749">
                  <c:v>2.3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WORKSHEET!$D$5</c:f>
              <c:strCache>
                <c:ptCount val="1"/>
                <c:pt idx="0">
                  <c:v>  DAY MA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WORKSHEET!$B$6:$B$755</c:f>
              <c:strCache>
                <c:ptCount val="750"/>
                <c:pt idx="0">
                  <c:v>11-Sep-97</c:v>
                </c:pt>
                <c:pt idx="1">
                  <c:v>12-Sep-97</c:v>
                </c:pt>
                <c:pt idx="2">
                  <c:v>13-Sep-97</c:v>
                </c:pt>
                <c:pt idx="3">
                  <c:v>14-Sep-97</c:v>
                </c:pt>
                <c:pt idx="4">
                  <c:v>15-Sep-97</c:v>
                </c:pt>
                <c:pt idx="5">
                  <c:v>16-Sep-97</c:v>
                </c:pt>
                <c:pt idx="6">
                  <c:v>17-Sep-97</c:v>
                </c:pt>
                <c:pt idx="7">
                  <c:v>18-Sep-97</c:v>
                </c:pt>
                <c:pt idx="8">
                  <c:v>19-Sep-97</c:v>
                </c:pt>
                <c:pt idx="9">
                  <c:v>20-Sep-97</c:v>
                </c:pt>
                <c:pt idx="10">
                  <c:v>21-Sep-97</c:v>
                </c:pt>
                <c:pt idx="11">
                  <c:v>22-Sep-97</c:v>
                </c:pt>
                <c:pt idx="12">
                  <c:v>23-Sep-97</c:v>
                </c:pt>
                <c:pt idx="13">
                  <c:v>24-Sep-97</c:v>
                </c:pt>
                <c:pt idx="14">
                  <c:v>25-Sep-97</c:v>
                </c:pt>
                <c:pt idx="15">
                  <c:v>26-Sep-97</c:v>
                </c:pt>
                <c:pt idx="16">
                  <c:v>27-Sep-97</c:v>
                </c:pt>
                <c:pt idx="17">
                  <c:v>28-Sep-97</c:v>
                </c:pt>
                <c:pt idx="18">
                  <c:v>29-Sep-97</c:v>
                </c:pt>
                <c:pt idx="19">
                  <c:v>30-Sep-97</c:v>
                </c:pt>
                <c:pt idx="20">
                  <c:v>1-Oct-97</c:v>
                </c:pt>
                <c:pt idx="21">
                  <c:v>2-Oct-97</c:v>
                </c:pt>
                <c:pt idx="22">
                  <c:v>3-Oct-97</c:v>
                </c:pt>
                <c:pt idx="23">
                  <c:v>4-Oct-97</c:v>
                </c:pt>
                <c:pt idx="24">
                  <c:v>5-Oct-97</c:v>
                </c:pt>
                <c:pt idx="25">
                  <c:v>6-Oct-97</c:v>
                </c:pt>
                <c:pt idx="26">
                  <c:v>7-Oct-97</c:v>
                </c:pt>
                <c:pt idx="27">
                  <c:v>8-Oct-97</c:v>
                </c:pt>
                <c:pt idx="28">
                  <c:v>9-Oct-97</c:v>
                </c:pt>
                <c:pt idx="29">
                  <c:v>10-Oct-97</c:v>
                </c:pt>
                <c:pt idx="30">
                  <c:v>11-Oct-97</c:v>
                </c:pt>
                <c:pt idx="31">
                  <c:v>12-Oct-97</c:v>
                </c:pt>
                <c:pt idx="32">
                  <c:v>13-Oct-97</c:v>
                </c:pt>
                <c:pt idx="33">
                  <c:v>14-Oct-97</c:v>
                </c:pt>
                <c:pt idx="34">
                  <c:v>15-Oct-97</c:v>
                </c:pt>
                <c:pt idx="35">
                  <c:v>16-Oct-97</c:v>
                </c:pt>
                <c:pt idx="36">
                  <c:v>17-Oct-97</c:v>
                </c:pt>
                <c:pt idx="37">
                  <c:v>18-Oct-97</c:v>
                </c:pt>
                <c:pt idx="38">
                  <c:v>19-Oct-97</c:v>
                </c:pt>
                <c:pt idx="39">
                  <c:v>20-Oct-97</c:v>
                </c:pt>
                <c:pt idx="40">
                  <c:v>21-Oct-97</c:v>
                </c:pt>
                <c:pt idx="41">
                  <c:v>22-Oct-97</c:v>
                </c:pt>
                <c:pt idx="42">
                  <c:v>23-Oct-97</c:v>
                </c:pt>
                <c:pt idx="43">
                  <c:v>24-Oct-97</c:v>
                </c:pt>
                <c:pt idx="44">
                  <c:v>25-Oct-97</c:v>
                </c:pt>
                <c:pt idx="45">
                  <c:v>26-Oct-97</c:v>
                </c:pt>
                <c:pt idx="46">
                  <c:v>27-Oct-97</c:v>
                </c:pt>
                <c:pt idx="47">
                  <c:v>28-Oct-97</c:v>
                </c:pt>
                <c:pt idx="48">
                  <c:v>29-Oct-97</c:v>
                </c:pt>
                <c:pt idx="49">
                  <c:v>30-Oct-97</c:v>
                </c:pt>
                <c:pt idx="50">
                  <c:v>31-Oct-97</c:v>
                </c:pt>
                <c:pt idx="51">
                  <c:v>1-Nov-97</c:v>
                </c:pt>
                <c:pt idx="52">
                  <c:v>2-Nov-97</c:v>
                </c:pt>
                <c:pt idx="53">
                  <c:v>3-Nov-97</c:v>
                </c:pt>
                <c:pt idx="54">
                  <c:v>4-Nov-97</c:v>
                </c:pt>
                <c:pt idx="55">
                  <c:v>5-Nov-97</c:v>
                </c:pt>
                <c:pt idx="56">
                  <c:v>6-Nov-97</c:v>
                </c:pt>
                <c:pt idx="57">
                  <c:v>7-Nov-97</c:v>
                </c:pt>
                <c:pt idx="58">
                  <c:v>8-Nov-97</c:v>
                </c:pt>
                <c:pt idx="59">
                  <c:v>9-Nov-97</c:v>
                </c:pt>
                <c:pt idx="60">
                  <c:v>10-Nov-97</c:v>
                </c:pt>
                <c:pt idx="61">
                  <c:v>11-Nov-97</c:v>
                </c:pt>
                <c:pt idx="62">
                  <c:v>12-Nov-97</c:v>
                </c:pt>
                <c:pt idx="63">
                  <c:v>13-Nov-97</c:v>
                </c:pt>
                <c:pt idx="64">
                  <c:v>14-Nov-97</c:v>
                </c:pt>
                <c:pt idx="65">
                  <c:v>15-Nov-97</c:v>
                </c:pt>
                <c:pt idx="66">
                  <c:v>16-Nov-97</c:v>
                </c:pt>
                <c:pt idx="67">
                  <c:v>17-Nov-97</c:v>
                </c:pt>
                <c:pt idx="68">
                  <c:v>18-Nov-97</c:v>
                </c:pt>
                <c:pt idx="69">
                  <c:v>19-Nov-97</c:v>
                </c:pt>
                <c:pt idx="70">
                  <c:v>20-Nov-97</c:v>
                </c:pt>
                <c:pt idx="71">
                  <c:v>21-Nov-97</c:v>
                </c:pt>
                <c:pt idx="72">
                  <c:v>22-Nov-97</c:v>
                </c:pt>
                <c:pt idx="73">
                  <c:v>23-Nov-97</c:v>
                </c:pt>
                <c:pt idx="74">
                  <c:v>24-Nov-97</c:v>
                </c:pt>
                <c:pt idx="75">
                  <c:v>25-Nov-97</c:v>
                </c:pt>
                <c:pt idx="76">
                  <c:v>26-Nov-97</c:v>
                </c:pt>
                <c:pt idx="77">
                  <c:v>27-Nov-97</c:v>
                </c:pt>
                <c:pt idx="78">
                  <c:v>28-Nov-97</c:v>
                </c:pt>
                <c:pt idx="79">
                  <c:v>29-Nov-97</c:v>
                </c:pt>
                <c:pt idx="80">
                  <c:v>30-Nov-97</c:v>
                </c:pt>
                <c:pt idx="81">
                  <c:v>1-Dec-97</c:v>
                </c:pt>
                <c:pt idx="82">
                  <c:v>2-Dec-97</c:v>
                </c:pt>
                <c:pt idx="83">
                  <c:v>3-Dec-97</c:v>
                </c:pt>
                <c:pt idx="84">
                  <c:v>4-Dec-97</c:v>
                </c:pt>
                <c:pt idx="85">
                  <c:v>5-Dec-97</c:v>
                </c:pt>
                <c:pt idx="86">
                  <c:v>6-Dec-97</c:v>
                </c:pt>
                <c:pt idx="87">
                  <c:v>7-Dec-97</c:v>
                </c:pt>
                <c:pt idx="88">
                  <c:v>8-Dec-97</c:v>
                </c:pt>
                <c:pt idx="89">
                  <c:v>9-Dec-97</c:v>
                </c:pt>
                <c:pt idx="90">
                  <c:v>10-Dec-97</c:v>
                </c:pt>
                <c:pt idx="91">
                  <c:v>11-Dec-97</c:v>
                </c:pt>
                <c:pt idx="92">
                  <c:v>12-Dec-97</c:v>
                </c:pt>
                <c:pt idx="93">
                  <c:v>13-Dec-97</c:v>
                </c:pt>
                <c:pt idx="94">
                  <c:v>14-Dec-97</c:v>
                </c:pt>
                <c:pt idx="95">
                  <c:v>15-Dec-97</c:v>
                </c:pt>
                <c:pt idx="96">
                  <c:v>16-Dec-97</c:v>
                </c:pt>
                <c:pt idx="97">
                  <c:v>17-Dec-97</c:v>
                </c:pt>
                <c:pt idx="98">
                  <c:v>18-Dec-97</c:v>
                </c:pt>
                <c:pt idx="99">
                  <c:v>19-Dec-97</c:v>
                </c:pt>
                <c:pt idx="100">
                  <c:v>20-Dec-97</c:v>
                </c:pt>
                <c:pt idx="101">
                  <c:v>21-Dec-97</c:v>
                </c:pt>
                <c:pt idx="102">
                  <c:v>22-Dec-97</c:v>
                </c:pt>
                <c:pt idx="103">
                  <c:v>23-Dec-97</c:v>
                </c:pt>
                <c:pt idx="104">
                  <c:v>24-Dec-97</c:v>
                </c:pt>
                <c:pt idx="105">
                  <c:v>25-Dec-97</c:v>
                </c:pt>
                <c:pt idx="106">
                  <c:v>26-Dec-97</c:v>
                </c:pt>
                <c:pt idx="107">
                  <c:v>27-Dec-97</c:v>
                </c:pt>
                <c:pt idx="108">
                  <c:v>28-Dec-97</c:v>
                </c:pt>
                <c:pt idx="109">
                  <c:v>29-Dec-97</c:v>
                </c:pt>
                <c:pt idx="110">
                  <c:v>30-Dec-97</c:v>
                </c:pt>
                <c:pt idx="111">
                  <c:v>31-Dec-97</c:v>
                </c:pt>
                <c:pt idx="112">
                  <c:v>1-Jan-98</c:v>
                </c:pt>
                <c:pt idx="113">
                  <c:v>2-Jan-98</c:v>
                </c:pt>
                <c:pt idx="114">
                  <c:v>3-Jan-98</c:v>
                </c:pt>
                <c:pt idx="115">
                  <c:v>4-Jan-98</c:v>
                </c:pt>
                <c:pt idx="116">
                  <c:v>5-Jan-98</c:v>
                </c:pt>
                <c:pt idx="117">
                  <c:v>6-Jan-98</c:v>
                </c:pt>
                <c:pt idx="118">
                  <c:v>7-Jan-98</c:v>
                </c:pt>
                <c:pt idx="119">
                  <c:v>8-Jan-98</c:v>
                </c:pt>
                <c:pt idx="120">
                  <c:v>9-Jan-98</c:v>
                </c:pt>
                <c:pt idx="121">
                  <c:v>10-Jan-98</c:v>
                </c:pt>
                <c:pt idx="122">
                  <c:v>11-Jan-98</c:v>
                </c:pt>
                <c:pt idx="123">
                  <c:v>12-Jan-98</c:v>
                </c:pt>
                <c:pt idx="124">
                  <c:v>13-Jan-98</c:v>
                </c:pt>
                <c:pt idx="125">
                  <c:v>14-Jan-98</c:v>
                </c:pt>
                <c:pt idx="126">
                  <c:v>15-Jan-98</c:v>
                </c:pt>
                <c:pt idx="127">
                  <c:v>16-Jan-98</c:v>
                </c:pt>
                <c:pt idx="128">
                  <c:v>17-Jan-98</c:v>
                </c:pt>
                <c:pt idx="129">
                  <c:v>18-Jan-98</c:v>
                </c:pt>
                <c:pt idx="130">
                  <c:v>19-Jan-98</c:v>
                </c:pt>
                <c:pt idx="131">
                  <c:v>20-Jan-98</c:v>
                </c:pt>
                <c:pt idx="132">
                  <c:v>21-Jan-98</c:v>
                </c:pt>
                <c:pt idx="133">
                  <c:v>22-Jan-98</c:v>
                </c:pt>
                <c:pt idx="134">
                  <c:v>23-Jan-98</c:v>
                </c:pt>
                <c:pt idx="135">
                  <c:v>24-Jan-98</c:v>
                </c:pt>
                <c:pt idx="136">
                  <c:v>25-Jan-98</c:v>
                </c:pt>
                <c:pt idx="137">
                  <c:v>26-Jan-98</c:v>
                </c:pt>
                <c:pt idx="138">
                  <c:v>27-Jan-98</c:v>
                </c:pt>
                <c:pt idx="139">
                  <c:v>28-Jan-98</c:v>
                </c:pt>
                <c:pt idx="140">
                  <c:v>29-Jan-98</c:v>
                </c:pt>
                <c:pt idx="141">
                  <c:v>30-Jan-98</c:v>
                </c:pt>
                <c:pt idx="142">
                  <c:v>31-Jan-98</c:v>
                </c:pt>
                <c:pt idx="143">
                  <c:v>1-Feb-98</c:v>
                </c:pt>
                <c:pt idx="144">
                  <c:v>2-Feb-98</c:v>
                </c:pt>
                <c:pt idx="145">
                  <c:v>3-Feb-98</c:v>
                </c:pt>
                <c:pt idx="146">
                  <c:v>4-Feb-98</c:v>
                </c:pt>
                <c:pt idx="147">
                  <c:v>5-Feb-98</c:v>
                </c:pt>
                <c:pt idx="148">
                  <c:v>6-Feb-98</c:v>
                </c:pt>
                <c:pt idx="149">
                  <c:v>7-Feb-98</c:v>
                </c:pt>
                <c:pt idx="150">
                  <c:v>8-Feb-98</c:v>
                </c:pt>
                <c:pt idx="151">
                  <c:v>9-Feb-98</c:v>
                </c:pt>
                <c:pt idx="152">
                  <c:v>10-Feb-98</c:v>
                </c:pt>
                <c:pt idx="153">
                  <c:v>11-Feb-98</c:v>
                </c:pt>
                <c:pt idx="154">
                  <c:v>12-Feb-98</c:v>
                </c:pt>
                <c:pt idx="155">
                  <c:v>13-Feb-98</c:v>
                </c:pt>
                <c:pt idx="156">
                  <c:v>14-Feb-98</c:v>
                </c:pt>
                <c:pt idx="157">
                  <c:v>15-Feb-98</c:v>
                </c:pt>
                <c:pt idx="158">
                  <c:v>16-Feb-98</c:v>
                </c:pt>
                <c:pt idx="159">
                  <c:v>17-Feb-98</c:v>
                </c:pt>
                <c:pt idx="160">
                  <c:v>18-Feb-98</c:v>
                </c:pt>
                <c:pt idx="161">
                  <c:v>19-Feb-98</c:v>
                </c:pt>
                <c:pt idx="162">
                  <c:v>20-Feb-98</c:v>
                </c:pt>
                <c:pt idx="163">
                  <c:v>21-Feb-98</c:v>
                </c:pt>
                <c:pt idx="164">
                  <c:v>22-Feb-98</c:v>
                </c:pt>
                <c:pt idx="165">
                  <c:v>23-Feb-98</c:v>
                </c:pt>
                <c:pt idx="166">
                  <c:v>24-Feb-98</c:v>
                </c:pt>
                <c:pt idx="167">
                  <c:v>25-Feb-98</c:v>
                </c:pt>
                <c:pt idx="168">
                  <c:v>26-Feb-98</c:v>
                </c:pt>
                <c:pt idx="169">
                  <c:v>27-Feb-98</c:v>
                </c:pt>
                <c:pt idx="170">
                  <c:v>28-Feb-98</c:v>
                </c:pt>
                <c:pt idx="171">
                  <c:v>1-Mar-98</c:v>
                </c:pt>
                <c:pt idx="172">
                  <c:v>2-Mar-98</c:v>
                </c:pt>
                <c:pt idx="173">
                  <c:v>3-Mar-98</c:v>
                </c:pt>
                <c:pt idx="174">
                  <c:v>4-Mar-98</c:v>
                </c:pt>
                <c:pt idx="175">
                  <c:v>5-Mar-98</c:v>
                </c:pt>
                <c:pt idx="176">
                  <c:v>6-Mar-98</c:v>
                </c:pt>
                <c:pt idx="177">
                  <c:v>7-Mar-98</c:v>
                </c:pt>
                <c:pt idx="178">
                  <c:v>8-Mar-98</c:v>
                </c:pt>
                <c:pt idx="179">
                  <c:v>9-Mar-98</c:v>
                </c:pt>
                <c:pt idx="180">
                  <c:v>10-Mar-98</c:v>
                </c:pt>
                <c:pt idx="181">
                  <c:v>11-Mar-98</c:v>
                </c:pt>
                <c:pt idx="182">
                  <c:v>12-Mar-98</c:v>
                </c:pt>
                <c:pt idx="183">
                  <c:v>13-Mar-98</c:v>
                </c:pt>
                <c:pt idx="184">
                  <c:v>14-Mar-98</c:v>
                </c:pt>
                <c:pt idx="185">
                  <c:v>15-Mar-98</c:v>
                </c:pt>
                <c:pt idx="186">
                  <c:v>16-Mar-98</c:v>
                </c:pt>
                <c:pt idx="187">
                  <c:v>17-Mar-98</c:v>
                </c:pt>
                <c:pt idx="188">
                  <c:v>18-Mar-98</c:v>
                </c:pt>
                <c:pt idx="189">
                  <c:v>19-Mar-98</c:v>
                </c:pt>
                <c:pt idx="190">
                  <c:v>20-Mar-98</c:v>
                </c:pt>
                <c:pt idx="191">
                  <c:v>21-Mar-98</c:v>
                </c:pt>
                <c:pt idx="192">
                  <c:v>22-Mar-98</c:v>
                </c:pt>
                <c:pt idx="193">
                  <c:v>23-Mar-98</c:v>
                </c:pt>
                <c:pt idx="194">
                  <c:v>24-Mar-98</c:v>
                </c:pt>
                <c:pt idx="195">
                  <c:v>25-Mar-98</c:v>
                </c:pt>
                <c:pt idx="196">
                  <c:v>26-Mar-98</c:v>
                </c:pt>
                <c:pt idx="197">
                  <c:v>27-Mar-98</c:v>
                </c:pt>
                <c:pt idx="198">
                  <c:v>28-Mar-98</c:v>
                </c:pt>
                <c:pt idx="199">
                  <c:v>29-Mar-98</c:v>
                </c:pt>
                <c:pt idx="200">
                  <c:v>30-Mar-98</c:v>
                </c:pt>
                <c:pt idx="201">
                  <c:v>31-Mar-98</c:v>
                </c:pt>
                <c:pt idx="202">
                  <c:v>1-Apr-98</c:v>
                </c:pt>
                <c:pt idx="203">
                  <c:v>2-Apr-98</c:v>
                </c:pt>
                <c:pt idx="204">
                  <c:v>3-Apr-98</c:v>
                </c:pt>
                <c:pt idx="205">
                  <c:v>4-Apr-98</c:v>
                </c:pt>
                <c:pt idx="206">
                  <c:v>5-Apr-98</c:v>
                </c:pt>
                <c:pt idx="207">
                  <c:v>6-Apr-98</c:v>
                </c:pt>
                <c:pt idx="208">
                  <c:v>7-Apr-98</c:v>
                </c:pt>
                <c:pt idx="209">
                  <c:v>8-Apr-98</c:v>
                </c:pt>
                <c:pt idx="210">
                  <c:v>9-Apr-98</c:v>
                </c:pt>
                <c:pt idx="211">
                  <c:v>10-Apr-98</c:v>
                </c:pt>
                <c:pt idx="212">
                  <c:v>11-Apr-98</c:v>
                </c:pt>
                <c:pt idx="213">
                  <c:v>12-Apr-98</c:v>
                </c:pt>
                <c:pt idx="214">
                  <c:v>13-Apr-98</c:v>
                </c:pt>
                <c:pt idx="215">
                  <c:v>14-Apr-98</c:v>
                </c:pt>
                <c:pt idx="216">
                  <c:v>15-Apr-98</c:v>
                </c:pt>
                <c:pt idx="217">
                  <c:v>16-Apr-98</c:v>
                </c:pt>
                <c:pt idx="218">
                  <c:v>17-Apr-98</c:v>
                </c:pt>
                <c:pt idx="219">
                  <c:v>18-Apr-98</c:v>
                </c:pt>
                <c:pt idx="220">
                  <c:v>19-Apr-98</c:v>
                </c:pt>
                <c:pt idx="221">
                  <c:v>20-Apr-98</c:v>
                </c:pt>
                <c:pt idx="222">
                  <c:v>21-Apr-98</c:v>
                </c:pt>
                <c:pt idx="223">
                  <c:v>22-Apr-98</c:v>
                </c:pt>
                <c:pt idx="224">
                  <c:v>23-Apr-98</c:v>
                </c:pt>
                <c:pt idx="225">
                  <c:v>24-Apr-98</c:v>
                </c:pt>
                <c:pt idx="226">
                  <c:v>25-Apr-98</c:v>
                </c:pt>
                <c:pt idx="227">
                  <c:v>26-Apr-98</c:v>
                </c:pt>
                <c:pt idx="228">
                  <c:v>27-Apr-98</c:v>
                </c:pt>
                <c:pt idx="229">
                  <c:v>28-Apr-98</c:v>
                </c:pt>
                <c:pt idx="230">
                  <c:v>29-Apr-98</c:v>
                </c:pt>
                <c:pt idx="231">
                  <c:v>30-Apr-98</c:v>
                </c:pt>
                <c:pt idx="232">
                  <c:v>1-May-98</c:v>
                </c:pt>
                <c:pt idx="233">
                  <c:v>2-May-98</c:v>
                </c:pt>
                <c:pt idx="234">
                  <c:v>3-May-98</c:v>
                </c:pt>
                <c:pt idx="235">
                  <c:v>4-May-98</c:v>
                </c:pt>
                <c:pt idx="236">
                  <c:v>5-May-98</c:v>
                </c:pt>
                <c:pt idx="237">
                  <c:v>6-May-98</c:v>
                </c:pt>
                <c:pt idx="238">
                  <c:v>7-May-98</c:v>
                </c:pt>
                <c:pt idx="239">
                  <c:v>8-May-98</c:v>
                </c:pt>
                <c:pt idx="240">
                  <c:v>9-May-98</c:v>
                </c:pt>
                <c:pt idx="241">
                  <c:v>10-May-98</c:v>
                </c:pt>
                <c:pt idx="242">
                  <c:v>11-May-98</c:v>
                </c:pt>
                <c:pt idx="243">
                  <c:v>12-May-98</c:v>
                </c:pt>
                <c:pt idx="244">
                  <c:v>13-May-98</c:v>
                </c:pt>
                <c:pt idx="245">
                  <c:v>14-May-98</c:v>
                </c:pt>
                <c:pt idx="246">
                  <c:v>15-May-98</c:v>
                </c:pt>
                <c:pt idx="247">
                  <c:v>16-May-98</c:v>
                </c:pt>
                <c:pt idx="248">
                  <c:v>17-May-98</c:v>
                </c:pt>
                <c:pt idx="249">
                  <c:v>18-May-98</c:v>
                </c:pt>
                <c:pt idx="250">
                  <c:v>19-May-98</c:v>
                </c:pt>
                <c:pt idx="251">
                  <c:v>20-May-98</c:v>
                </c:pt>
                <c:pt idx="252">
                  <c:v>21-May-98</c:v>
                </c:pt>
                <c:pt idx="253">
                  <c:v>22-May-98</c:v>
                </c:pt>
                <c:pt idx="254">
                  <c:v>23-May-98</c:v>
                </c:pt>
                <c:pt idx="255">
                  <c:v>24-May-98</c:v>
                </c:pt>
                <c:pt idx="256">
                  <c:v>25-May-98</c:v>
                </c:pt>
                <c:pt idx="257">
                  <c:v>26-May-98</c:v>
                </c:pt>
                <c:pt idx="258">
                  <c:v>27-May-98</c:v>
                </c:pt>
                <c:pt idx="259">
                  <c:v>28-May-98</c:v>
                </c:pt>
                <c:pt idx="260">
                  <c:v>29-May-98</c:v>
                </c:pt>
                <c:pt idx="261">
                  <c:v>30-May-98</c:v>
                </c:pt>
                <c:pt idx="262">
                  <c:v>31-May-98</c:v>
                </c:pt>
                <c:pt idx="263">
                  <c:v>1-Jun-98</c:v>
                </c:pt>
                <c:pt idx="264">
                  <c:v>2-Jun-98</c:v>
                </c:pt>
                <c:pt idx="265">
                  <c:v>3-Jun-98</c:v>
                </c:pt>
                <c:pt idx="266">
                  <c:v>4-Jun-98</c:v>
                </c:pt>
                <c:pt idx="267">
                  <c:v>5-Jun-98</c:v>
                </c:pt>
                <c:pt idx="268">
                  <c:v>6-Jun-98</c:v>
                </c:pt>
                <c:pt idx="269">
                  <c:v>7-Jun-98</c:v>
                </c:pt>
                <c:pt idx="270">
                  <c:v>8-Jun-98</c:v>
                </c:pt>
                <c:pt idx="271">
                  <c:v>9-Jun-98</c:v>
                </c:pt>
                <c:pt idx="272">
                  <c:v>10-Jun-98</c:v>
                </c:pt>
                <c:pt idx="273">
                  <c:v>11-Jun-98</c:v>
                </c:pt>
                <c:pt idx="274">
                  <c:v>12-Jun-98</c:v>
                </c:pt>
                <c:pt idx="275">
                  <c:v>13-Jun-98</c:v>
                </c:pt>
                <c:pt idx="276">
                  <c:v>14-Jun-98</c:v>
                </c:pt>
                <c:pt idx="277">
                  <c:v>15-Jun-98</c:v>
                </c:pt>
                <c:pt idx="278">
                  <c:v>16-Jun-98</c:v>
                </c:pt>
                <c:pt idx="279">
                  <c:v>17-Jun-98</c:v>
                </c:pt>
                <c:pt idx="280">
                  <c:v>18-Jun-98</c:v>
                </c:pt>
                <c:pt idx="281">
                  <c:v>19-Jun-98</c:v>
                </c:pt>
                <c:pt idx="282">
                  <c:v>20-Jun-98</c:v>
                </c:pt>
                <c:pt idx="283">
                  <c:v>21-Jun-98</c:v>
                </c:pt>
                <c:pt idx="284">
                  <c:v>22-Jun-98</c:v>
                </c:pt>
                <c:pt idx="285">
                  <c:v>23-Jun-98</c:v>
                </c:pt>
                <c:pt idx="286">
                  <c:v>24-Jun-98</c:v>
                </c:pt>
                <c:pt idx="287">
                  <c:v>25-Jun-98</c:v>
                </c:pt>
                <c:pt idx="288">
                  <c:v>26-Jun-98</c:v>
                </c:pt>
                <c:pt idx="289">
                  <c:v>27-Jun-98</c:v>
                </c:pt>
                <c:pt idx="290">
                  <c:v>28-Jun-98</c:v>
                </c:pt>
                <c:pt idx="291">
                  <c:v>29-Jun-98</c:v>
                </c:pt>
                <c:pt idx="292">
                  <c:v>30-Jun-98</c:v>
                </c:pt>
                <c:pt idx="293">
                  <c:v>1-Jul-98</c:v>
                </c:pt>
                <c:pt idx="294">
                  <c:v>2-Jul-98</c:v>
                </c:pt>
                <c:pt idx="295">
                  <c:v>3-Jul-98</c:v>
                </c:pt>
                <c:pt idx="296">
                  <c:v>4-Jul-98</c:v>
                </c:pt>
                <c:pt idx="297">
                  <c:v>5-Jul-98</c:v>
                </c:pt>
                <c:pt idx="298">
                  <c:v>6-Jul-98</c:v>
                </c:pt>
                <c:pt idx="299">
                  <c:v>7-Jul-98</c:v>
                </c:pt>
                <c:pt idx="300">
                  <c:v>8-Jul-98</c:v>
                </c:pt>
                <c:pt idx="301">
                  <c:v>9-Jul-98</c:v>
                </c:pt>
                <c:pt idx="302">
                  <c:v>10-Jul-98</c:v>
                </c:pt>
                <c:pt idx="303">
                  <c:v>11-Jul-98</c:v>
                </c:pt>
                <c:pt idx="304">
                  <c:v>12-Jul-98</c:v>
                </c:pt>
                <c:pt idx="305">
                  <c:v>13-Jul-98</c:v>
                </c:pt>
                <c:pt idx="306">
                  <c:v>14-Jul-98</c:v>
                </c:pt>
                <c:pt idx="307">
                  <c:v>15-Jul-98</c:v>
                </c:pt>
                <c:pt idx="308">
                  <c:v>16-Jul-98</c:v>
                </c:pt>
                <c:pt idx="309">
                  <c:v>17-Jul-98</c:v>
                </c:pt>
                <c:pt idx="310">
                  <c:v>18-Jul-98</c:v>
                </c:pt>
                <c:pt idx="311">
                  <c:v>19-Jul-98</c:v>
                </c:pt>
                <c:pt idx="312">
                  <c:v>20-Jul-98</c:v>
                </c:pt>
                <c:pt idx="313">
                  <c:v>21-Jul-98</c:v>
                </c:pt>
                <c:pt idx="314">
                  <c:v>22-Jul-98</c:v>
                </c:pt>
                <c:pt idx="315">
                  <c:v>23-Jul-98</c:v>
                </c:pt>
                <c:pt idx="316">
                  <c:v>24-Jul-98</c:v>
                </c:pt>
                <c:pt idx="317">
                  <c:v>25-Jul-98</c:v>
                </c:pt>
                <c:pt idx="318">
                  <c:v>26-Jul-98</c:v>
                </c:pt>
                <c:pt idx="319">
                  <c:v>27-Jul-98</c:v>
                </c:pt>
                <c:pt idx="320">
                  <c:v>28-Jul-98</c:v>
                </c:pt>
                <c:pt idx="321">
                  <c:v>29-Jul-98</c:v>
                </c:pt>
                <c:pt idx="322">
                  <c:v>30-Jul-98</c:v>
                </c:pt>
                <c:pt idx="323">
                  <c:v>31-Jul-98</c:v>
                </c:pt>
                <c:pt idx="324">
                  <c:v>1-Aug-98</c:v>
                </c:pt>
                <c:pt idx="325">
                  <c:v>2-Aug-98</c:v>
                </c:pt>
                <c:pt idx="326">
                  <c:v>3-Aug-98</c:v>
                </c:pt>
                <c:pt idx="327">
                  <c:v>4-Aug-98</c:v>
                </c:pt>
                <c:pt idx="328">
                  <c:v>5-Aug-98</c:v>
                </c:pt>
                <c:pt idx="329">
                  <c:v>6-Aug-98</c:v>
                </c:pt>
                <c:pt idx="330">
                  <c:v>7-Aug-98</c:v>
                </c:pt>
                <c:pt idx="331">
                  <c:v>8-Aug-98</c:v>
                </c:pt>
                <c:pt idx="332">
                  <c:v>9-Aug-98</c:v>
                </c:pt>
                <c:pt idx="333">
                  <c:v>10-Aug-98</c:v>
                </c:pt>
                <c:pt idx="334">
                  <c:v>11-Aug-98</c:v>
                </c:pt>
                <c:pt idx="335">
                  <c:v>12-Aug-98</c:v>
                </c:pt>
                <c:pt idx="336">
                  <c:v>13-Aug-98</c:v>
                </c:pt>
                <c:pt idx="337">
                  <c:v>14-Aug-98</c:v>
                </c:pt>
                <c:pt idx="338">
                  <c:v>15-Aug-98</c:v>
                </c:pt>
                <c:pt idx="339">
                  <c:v>16-Aug-98</c:v>
                </c:pt>
                <c:pt idx="340">
                  <c:v>17-Aug-98</c:v>
                </c:pt>
                <c:pt idx="341">
                  <c:v>18-Aug-98</c:v>
                </c:pt>
                <c:pt idx="342">
                  <c:v>19-Aug-98</c:v>
                </c:pt>
                <c:pt idx="343">
                  <c:v>20-Aug-98</c:v>
                </c:pt>
                <c:pt idx="344">
                  <c:v>21-Aug-98</c:v>
                </c:pt>
                <c:pt idx="345">
                  <c:v>22-Aug-98</c:v>
                </c:pt>
                <c:pt idx="346">
                  <c:v>23-Aug-98</c:v>
                </c:pt>
                <c:pt idx="347">
                  <c:v>24-Aug-98</c:v>
                </c:pt>
                <c:pt idx="348">
                  <c:v>25-Aug-98</c:v>
                </c:pt>
                <c:pt idx="349">
                  <c:v>26-Aug-98</c:v>
                </c:pt>
                <c:pt idx="350">
                  <c:v>27-Aug-98</c:v>
                </c:pt>
                <c:pt idx="351">
                  <c:v>28-Aug-98</c:v>
                </c:pt>
                <c:pt idx="352">
                  <c:v>29-Aug-98</c:v>
                </c:pt>
                <c:pt idx="353">
                  <c:v>30-Aug-98</c:v>
                </c:pt>
                <c:pt idx="354">
                  <c:v>31-Aug-98</c:v>
                </c:pt>
                <c:pt idx="355">
                  <c:v>1-Sep-98</c:v>
                </c:pt>
                <c:pt idx="356">
                  <c:v>2-Sep-98</c:v>
                </c:pt>
                <c:pt idx="357">
                  <c:v>3-Sep-98</c:v>
                </c:pt>
                <c:pt idx="358">
                  <c:v>4-Sep-98</c:v>
                </c:pt>
                <c:pt idx="359">
                  <c:v>5-Sep-98</c:v>
                </c:pt>
                <c:pt idx="360">
                  <c:v>6-Sep-98</c:v>
                </c:pt>
                <c:pt idx="361">
                  <c:v>7-Sep-98</c:v>
                </c:pt>
                <c:pt idx="362">
                  <c:v>8-Sep-98</c:v>
                </c:pt>
                <c:pt idx="363">
                  <c:v>9-Sep-98</c:v>
                </c:pt>
                <c:pt idx="364">
                  <c:v>10-Sep-98</c:v>
                </c:pt>
                <c:pt idx="365">
                  <c:v>11-Sep-98</c:v>
                </c:pt>
                <c:pt idx="366">
                  <c:v>12-Sep-98</c:v>
                </c:pt>
                <c:pt idx="367">
                  <c:v>13-Sep-98</c:v>
                </c:pt>
                <c:pt idx="368">
                  <c:v>14-Sep-98</c:v>
                </c:pt>
                <c:pt idx="369">
                  <c:v>15-Sep-98</c:v>
                </c:pt>
                <c:pt idx="370">
                  <c:v>16-Sep-98</c:v>
                </c:pt>
                <c:pt idx="371">
                  <c:v>17-Sep-98</c:v>
                </c:pt>
                <c:pt idx="372">
                  <c:v>18-Sep-98</c:v>
                </c:pt>
                <c:pt idx="373">
                  <c:v>19-Sep-98</c:v>
                </c:pt>
                <c:pt idx="374">
                  <c:v>20-Sep-98</c:v>
                </c:pt>
                <c:pt idx="375">
                  <c:v>21-Sep-98</c:v>
                </c:pt>
                <c:pt idx="376">
                  <c:v>22-Sep-98</c:v>
                </c:pt>
                <c:pt idx="377">
                  <c:v>23-Sep-98</c:v>
                </c:pt>
                <c:pt idx="378">
                  <c:v>24-Sep-98</c:v>
                </c:pt>
                <c:pt idx="379">
                  <c:v>25-Sep-98</c:v>
                </c:pt>
                <c:pt idx="380">
                  <c:v>26-Sep-98</c:v>
                </c:pt>
                <c:pt idx="381">
                  <c:v>27-Sep-98</c:v>
                </c:pt>
                <c:pt idx="382">
                  <c:v>28-Sep-98</c:v>
                </c:pt>
                <c:pt idx="383">
                  <c:v>29-Sep-98</c:v>
                </c:pt>
                <c:pt idx="384">
                  <c:v>30-Sep-98</c:v>
                </c:pt>
                <c:pt idx="385">
                  <c:v>1-Oct-98</c:v>
                </c:pt>
                <c:pt idx="386">
                  <c:v>2-Oct-98</c:v>
                </c:pt>
                <c:pt idx="387">
                  <c:v>3-Oct-98</c:v>
                </c:pt>
                <c:pt idx="388">
                  <c:v>4-Oct-98</c:v>
                </c:pt>
                <c:pt idx="389">
                  <c:v>5-Oct-98</c:v>
                </c:pt>
                <c:pt idx="390">
                  <c:v>6-Oct-98</c:v>
                </c:pt>
                <c:pt idx="391">
                  <c:v>7-Oct-98</c:v>
                </c:pt>
                <c:pt idx="392">
                  <c:v>8-Oct-98</c:v>
                </c:pt>
                <c:pt idx="393">
                  <c:v>9-Oct-98</c:v>
                </c:pt>
                <c:pt idx="394">
                  <c:v>10-Oct-98</c:v>
                </c:pt>
                <c:pt idx="395">
                  <c:v>11-Oct-98</c:v>
                </c:pt>
                <c:pt idx="396">
                  <c:v>12-Oct-98</c:v>
                </c:pt>
                <c:pt idx="397">
                  <c:v>13-Oct-98</c:v>
                </c:pt>
                <c:pt idx="398">
                  <c:v>14-Oct-98</c:v>
                </c:pt>
                <c:pt idx="399">
                  <c:v>15-Oct-98</c:v>
                </c:pt>
                <c:pt idx="400">
                  <c:v>16-Oct-98</c:v>
                </c:pt>
                <c:pt idx="401">
                  <c:v>17-Oct-98</c:v>
                </c:pt>
                <c:pt idx="402">
                  <c:v>18-Oct-98</c:v>
                </c:pt>
                <c:pt idx="403">
                  <c:v>19-Oct-98</c:v>
                </c:pt>
                <c:pt idx="404">
                  <c:v>20-Oct-98</c:v>
                </c:pt>
                <c:pt idx="405">
                  <c:v>21-Oct-98</c:v>
                </c:pt>
                <c:pt idx="406">
                  <c:v>22-Oct-98</c:v>
                </c:pt>
                <c:pt idx="407">
                  <c:v>23-Oct-98</c:v>
                </c:pt>
                <c:pt idx="408">
                  <c:v>24-Oct-98</c:v>
                </c:pt>
                <c:pt idx="409">
                  <c:v>25-Oct-98</c:v>
                </c:pt>
                <c:pt idx="410">
                  <c:v>26-Oct-98</c:v>
                </c:pt>
                <c:pt idx="411">
                  <c:v>27-Oct-98</c:v>
                </c:pt>
                <c:pt idx="412">
                  <c:v>28-Oct-98</c:v>
                </c:pt>
                <c:pt idx="413">
                  <c:v>29-Oct-98</c:v>
                </c:pt>
                <c:pt idx="414">
                  <c:v>30-Oct-98</c:v>
                </c:pt>
                <c:pt idx="415">
                  <c:v>31-Oct-98</c:v>
                </c:pt>
                <c:pt idx="416">
                  <c:v>1-Nov-98</c:v>
                </c:pt>
                <c:pt idx="417">
                  <c:v>2-Nov-98</c:v>
                </c:pt>
                <c:pt idx="418">
                  <c:v>3-Nov-98</c:v>
                </c:pt>
                <c:pt idx="419">
                  <c:v>4-Nov-98</c:v>
                </c:pt>
                <c:pt idx="420">
                  <c:v>5-Nov-98</c:v>
                </c:pt>
                <c:pt idx="421">
                  <c:v>6-Nov-98</c:v>
                </c:pt>
                <c:pt idx="422">
                  <c:v>7-Nov-98</c:v>
                </c:pt>
                <c:pt idx="423">
                  <c:v>8-Nov-98</c:v>
                </c:pt>
                <c:pt idx="424">
                  <c:v>9-Nov-98</c:v>
                </c:pt>
                <c:pt idx="425">
                  <c:v>10-Nov-98</c:v>
                </c:pt>
                <c:pt idx="426">
                  <c:v>11-Nov-98</c:v>
                </c:pt>
                <c:pt idx="427">
                  <c:v>12-Nov-98</c:v>
                </c:pt>
                <c:pt idx="428">
                  <c:v>13-Nov-98</c:v>
                </c:pt>
                <c:pt idx="429">
                  <c:v>14-Nov-98</c:v>
                </c:pt>
                <c:pt idx="430">
                  <c:v>15-Nov-98</c:v>
                </c:pt>
                <c:pt idx="431">
                  <c:v>16-Nov-98</c:v>
                </c:pt>
                <c:pt idx="432">
                  <c:v>17-Nov-98</c:v>
                </c:pt>
                <c:pt idx="433">
                  <c:v>18-Nov-98</c:v>
                </c:pt>
                <c:pt idx="434">
                  <c:v>19-Nov-98</c:v>
                </c:pt>
                <c:pt idx="435">
                  <c:v>20-Nov-98</c:v>
                </c:pt>
                <c:pt idx="436">
                  <c:v>21-Nov-98</c:v>
                </c:pt>
                <c:pt idx="437">
                  <c:v>22-Nov-98</c:v>
                </c:pt>
                <c:pt idx="438">
                  <c:v>23-Nov-98</c:v>
                </c:pt>
                <c:pt idx="439">
                  <c:v>24-Nov-98</c:v>
                </c:pt>
                <c:pt idx="440">
                  <c:v>25-Nov-98</c:v>
                </c:pt>
                <c:pt idx="441">
                  <c:v>26-Nov-98</c:v>
                </c:pt>
                <c:pt idx="442">
                  <c:v>27-Nov-98</c:v>
                </c:pt>
                <c:pt idx="443">
                  <c:v>28-Nov-98</c:v>
                </c:pt>
                <c:pt idx="444">
                  <c:v>29-Nov-98</c:v>
                </c:pt>
                <c:pt idx="445">
                  <c:v>30-Nov-98</c:v>
                </c:pt>
                <c:pt idx="446">
                  <c:v>1-Dec-98</c:v>
                </c:pt>
                <c:pt idx="447">
                  <c:v>2-Dec-98</c:v>
                </c:pt>
                <c:pt idx="448">
                  <c:v>3-Dec-98</c:v>
                </c:pt>
                <c:pt idx="449">
                  <c:v>4-Dec-98</c:v>
                </c:pt>
                <c:pt idx="450">
                  <c:v>5-Dec-98</c:v>
                </c:pt>
                <c:pt idx="451">
                  <c:v>6-Dec-98</c:v>
                </c:pt>
                <c:pt idx="452">
                  <c:v>7-Dec-98</c:v>
                </c:pt>
                <c:pt idx="453">
                  <c:v>8-Dec-98</c:v>
                </c:pt>
                <c:pt idx="454">
                  <c:v>9-Dec-98</c:v>
                </c:pt>
                <c:pt idx="455">
                  <c:v>10-Dec-98</c:v>
                </c:pt>
                <c:pt idx="456">
                  <c:v>11-Dec-98</c:v>
                </c:pt>
                <c:pt idx="457">
                  <c:v>12-Dec-98</c:v>
                </c:pt>
                <c:pt idx="458">
                  <c:v>13-Dec-98</c:v>
                </c:pt>
                <c:pt idx="459">
                  <c:v>14-Dec-98</c:v>
                </c:pt>
                <c:pt idx="460">
                  <c:v>15-Dec-98</c:v>
                </c:pt>
                <c:pt idx="461">
                  <c:v>16-Dec-98</c:v>
                </c:pt>
                <c:pt idx="462">
                  <c:v>17-Dec-98</c:v>
                </c:pt>
                <c:pt idx="463">
                  <c:v>18-Dec-98</c:v>
                </c:pt>
                <c:pt idx="464">
                  <c:v>19-Dec-98</c:v>
                </c:pt>
                <c:pt idx="465">
                  <c:v>20-Dec-98</c:v>
                </c:pt>
                <c:pt idx="466">
                  <c:v>21-Dec-98</c:v>
                </c:pt>
                <c:pt idx="467">
                  <c:v>22-Dec-98</c:v>
                </c:pt>
                <c:pt idx="468">
                  <c:v>23-Dec-98</c:v>
                </c:pt>
                <c:pt idx="469">
                  <c:v>24-Dec-98</c:v>
                </c:pt>
                <c:pt idx="470">
                  <c:v>25-Dec-98</c:v>
                </c:pt>
                <c:pt idx="471">
                  <c:v>26-Dec-98</c:v>
                </c:pt>
                <c:pt idx="472">
                  <c:v>27-Dec-98</c:v>
                </c:pt>
                <c:pt idx="473">
                  <c:v>28-Dec-98</c:v>
                </c:pt>
                <c:pt idx="474">
                  <c:v>29-Dec-98</c:v>
                </c:pt>
                <c:pt idx="475">
                  <c:v>30-Dec-98</c:v>
                </c:pt>
                <c:pt idx="476">
                  <c:v>31-Dec-98</c:v>
                </c:pt>
                <c:pt idx="477">
                  <c:v>1-Jan-99</c:v>
                </c:pt>
                <c:pt idx="478">
                  <c:v>2-Jan-99</c:v>
                </c:pt>
                <c:pt idx="479">
                  <c:v>3-Jan-99</c:v>
                </c:pt>
                <c:pt idx="480">
                  <c:v>4-Jan-99</c:v>
                </c:pt>
                <c:pt idx="481">
                  <c:v>5-Jan-99</c:v>
                </c:pt>
                <c:pt idx="482">
                  <c:v>6-Jan-99</c:v>
                </c:pt>
                <c:pt idx="483">
                  <c:v>7-Jan-99</c:v>
                </c:pt>
                <c:pt idx="484">
                  <c:v>8-Jan-99</c:v>
                </c:pt>
                <c:pt idx="485">
                  <c:v>9-Jan-99</c:v>
                </c:pt>
                <c:pt idx="486">
                  <c:v>10-Jan-99</c:v>
                </c:pt>
                <c:pt idx="487">
                  <c:v>11-Jan-99</c:v>
                </c:pt>
                <c:pt idx="488">
                  <c:v>12-Jan-99</c:v>
                </c:pt>
                <c:pt idx="489">
                  <c:v>13-Jan-99</c:v>
                </c:pt>
                <c:pt idx="490">
                  <c:v>14-Jan-99</c:v>
                </c:pt>
                <c:pt idx="491">
                  <c:v>15-Jan-99</c:v>
                </c:pt>
                <c:pt idx="492">
                  <c:v>16-Jan-99</c:v>
                </c:pt>
                <c:pt idx="493">
                  <c:v>17-Jan-99</c:v>
                </c:pt>
                <c:pt idx="494">
                  <c:v>18-Jan-99</c:v>
                </c:pt>
                <c:pt idx="495">
                  <c:v>19-Jan-99</c:v>
                </c:pt>
                <c:pt idx="496">
                  <c:v>20-Jan-99</c:v>
                </c:pt>
                <c:pt idx="497">
                  <c:v>21-Jan-99</c:v>
                </c:pt>
                <c:pt idx="498">
                  <c:v>22-Jan-99</c:v>
                </c:pt>
                <c:pt idx="499">
                  <c:v>23-Jan-99</c:v>
                </c:pt>
                <c:pt idx="500">
                  <c:v>24-Jan-99</c:v>
                </c:pt>
                <c:pt idx="501">
                  <c:v>25-Jan-99</c:v>
                </c:pt>
                <c:pt idx="502">
                  <c:v>26-Jan-99</c:v>
                </c:pt>
                <c:pt idx="503">
                  <c:v>27-Jan-99</c:v>
                </c:pt>
                <c:pt idx="504">
                  <c:v>28-Jan-99</c:v>
                </c:pt>
                <c:pt idx="505">
                  <c:v>29-Jan-99</c:v>
                </c:pt>
                <c:pt idx="506">
                  <c:v>30-Jan-99</c:v>
                </c:pt>
                <c:pt idx="507">
                  <c:v>31-Jan-99</c:v>
                </c:pt>
                <c:pt idx="508">
                  <c:v>1-Feb-99</c:v>
                </c:pt>
                <c:pt idx="509">
                  <c:v>2-Feb-99</c:v>
                </c:pt>
                <c:pt idx="510">
                  <c:v>3-Feb-99</c:v>
                </c:pt>
                <c:pt idx="511">
                  <c:v>4-Feb-99</c:v>
                </c:pt>
                <c:pt idx="512">
                  <c:v>5-Feb-99</c:v>
                </c:pt>
                <c:pt idx="513">
                  <c:v>6-Feb-99</c:v>
                </c:pt>
                <c:pt idx="514">
                  <c:v>7-Feb-99</c:v>
                </c:pt>
                <c:pt idx="515">
                  <c:v>8-Feb-99</c:v>
                </c:pt>
                <c:pt idx="516">
                  <c:v>9-Feb-99</c:v>
                </c:pt>
                <c:pt idx="517">
                  <c:v>10-Feb-99</c:v>
                </c:pt>
                <c:pt idx="518">
                  <c:v>11-Feb-99</c:v>
                </c:pt>
                <c:pt idx="519">
                  <c:v>12-Feb-99</c:v>
                </c:pt>
                <c:pt idx="520">
                  <c:v>13-Feb-99</c:v>
                </c:pt>
                <c:pt idx="521">
                  <c:v>14-Feb-99</c:v>
                </c:pt>
                <c:pt idx="522">
                  <c:v>15-Feb-99</c:v>
                </c:pt>
                <c:pt idx="523">
                  <c:v>16-Feb-99</c:v>
                </c:pt>
                <c:pt idx="524">
                  <c:v>17-Feb-99</c:v>
                </c:pt>
                <c:pt idx="525">
                  <c:v>18-Feb-99</c:v>
                </c:pt>
                <c:pt idx="526">
                  <c:v>19-Feb-99</c:v>
                </c:pt>
                <c:pt idx="527">
                  <c:v>20-Feb-99</c:v>
                </c:pt>
                <c:pt idx="528">
                  <c:v>21-Feb-99</c:v>
                </c:pt>
                <c:pt idx="529">
                  <c:v>22-Feb-99</c:v>
                </c:pt>
                <c:pt idx="530">
                  <c:v>23-Feb-99</c:v>
                </c:pt>
                <c:pt idx="531">
                  <c:v>24-Feb-99</c:v>
                </c:pt>
                <c:pt idx="532">
                  <c:v>25-Feb-99</c:v>
                </c:pt>
                <c:pt idx="533">
                  <c:v>26-Feb-99</c:v>
                </c:pt>
                <c:pt idx="534">
                  <c:v>27-Feb-99</c:v>
                </c:pt>
                <c:pt idx="535">
                  <c:v>28-Feb-99</c:v>
                </c:pt>
                <c:pt idx="536">
                  <c:v>1-Mar-99</c:v>
                </c:pt>
                <c:pt idx="537">
                  <c:v>2-Mar-99</c:v>
                </c:pt>
                <c:pt idx="538">
                  <c:v>3-Mar-99</c:v>
                </c:pt>
                <c:pt idx="539">
                  <c:v>4-Mar-99</c:v>
                </c:pt>
                <c:pt idx="540">
                  <c:v>5-Mar-99</c:v>
                </c:pt>
                <c:pt idx="541">
                  <c:v>6-Mar-99</c:v>
                </c:pt>
                <c:pt idx="542">
                  <c:v>7-Mar-99</c:v>
                </c:pt>
                <c:pt idx="543">
                  <c:v>8-Mar-99</c:v>
                </c:pt>
                <c:pt idx="544">
                  <c:v>9-Mar-99</c:v>
                </c:pt>
                <c:pt idx="545">
                  <c:v>10-Mar-99</c:v>
                </c:pt>
                <c:pt idx="546">
                  <c:v>11-Mar-99</c:v>
                </c:pt>
                <c:pt idx="547">
                  <c:v>12-Mar-99</c:v>
                </c:pt>
                <c:pt idx="548">
                  <c:v>13-Mar-99</c:v>
                </c:pt>
                <c:pt idx="549">
                  <c:v>14-Mar-99</c:v>
                </c:pt>
                <c:pt idx="550">
                  <c:v>15-Mar-99</c:v>
                </c:pt>
                <c:pt idx="551">
                  <c:v>16-Mar-99</c:v>
                </c:pt>
                <c:pt idx="552">
                  <c:v>17-Mar-99</c:v>
                </c:pt>
                <c:pt idx="553">
                  <c:v>18-Mar-99</c:v>
                </c:pt>
                <c:pt idx="554">
                  <c:v>19-Mar-99</c:v>
                </c:pt>
                <c:pt idx="555">
                  <c:v>20-Mar-99</c:v>
                </c:pt>
                <c:pt idx="556">
                  <c:v>21-Mar-99</c:v>
                </c:pt>
                <c:pt idx="557">
                  <c:v>22-Mar-99</c:v>
                </c:pt>
                <c:pt idx="558">
                  <c:v>23-Mar-99</c:v>
                </c:pt>
                <c:pt idx="559">
                  <c:v>24-Mar-99</c:v>
                </c:pt>
                <c:pt idx="560">
                  <c:v>25-Mar-99</c:v>
                </c:pt>
                <c:pt idx="561">
                  <c:v>26-Mar-99</c:v>
                </c:pt>
                <c:pt idx="562">
                  <c:v>27-Mar-99</c:v>
                </c:pt>
                <c:pt idx="563">
                  <c:v>28-Mar-99</c:v>
                </c:pt>
                <c:pt idx="564">
                  <c:v>29-Mar-99</c:v>
                </c:pt>
                <c:pt idx="565">
                  <c:v>30-Mar-99</c:v>
                </c:pt>
                <c:pt idx="566">
                  <c:v>31-Mar-99</c:v>
                </c:pt>
                <c:pt idx="567">
                  <c:v>1-Apr-99</c:v>
                </c:pt>
                <c:pt idx="568">
                  <c:v>2-Apr-99</c:v>
                </c:pt>
                <c:pt idx="569">
                  <c:v>3-Apr-99</c:v>
                </c:pt>
                <c:pt idx="570">
                  <c:v>4-Apr-99</c:v>
                </c:pt>
                <c:pt idx="571">
                  <c:v>5-Apr-99</c:v>
                </c:pt>
                <c:pt idx="572">
                  <c:v>6-Apr-99</c:v>
                </c:pt>
                <c:pt idx="573">
                  <c:v>7-Apr-99</c:v>
                </c:pt>
                <c:pt idx="574">
                  <c:v>8-Apr-99</c:v>
                </c:pt>
                <c:pt idx="575">
                  <c:v>9-Apr-99</c:v>
                </c:pt>
                <c:pt idx="576">
                  <c:v>10-Apr-99</c:v>
                </c:pt>
                <c:pt idx="577">
                  <c:v>11-Apr-99</c:v>
                </c:pt>
                <c:pt idx="578">
                  <c:v>12-Apr-99</c:v>
                </c:pt>
                <c:pt idx="579">
                  <c:v>13-Apr-99</c:v>
                </c:pt>
                <c:pt idx="580">
                  <c:v>14-Apr-99</c:v>
                </c:pt>
                <c:pt idx="581">
                  <c:v>15-Apr-99</c:v>
                </c:pt>
                <c:pt idx="582">
                  <c:v>16-Apr-99</c:v>
                </c:pt>
                <c:pt idx="583">
                  <c:v>17-Apr-99</c:v>
                </c:pt>
                <c:pt idx="584">
                  <c:v>18-Apr-99</c:v>
                </c:pt>
                <c:pt idx="585">
                  <c:v>19-Apr-99</c:v>
                </c:pt>
                <c:pt idx="586">
                  <c:v>20-Apr-99</c:v>
                </c:pt>
                <c:pt idx="587">
                  <c:v>21-Apr-99</c:v>
                </c:pt>
                <c:pt idx="588">
                  <c:v>22-Apr-99</c:v>
                </c:pt>
                <c:pt idx="589">
                  <c:v>23-Apr-99</c:v>
                </c:pt>
                <c:pt idx="590">
                  <c:v>24-Apr-99</c:v>
                </c:pt>
                <c:pt idx="591">
                  <c:v>25-Apr-99</c:v>
                </c:pt>
                <c:pt idx="592">
                  <c:v>26-Apr-99</c:v>
                </c:pt>
                <c:pt idx="593">
                  <c:v>27-Apr-99</c:v>
                </c:pt>
                <c:pt idx="594">
                  <c:v>28-Apr-99</c:v>
                </c:pt>
                <c:pt idx="595">
                  <c:v>29-Apr-99</c:v>
                </c:pt>
                <c:pt idx="596">
                  <c:v>30-Apr-99</c:v>
                </c:pt>
                <c:pt idx="597">
                  <c:v>1-May-99</c:v>
                </c:pt>
                <c:pt idx="598">
                  <c:v>2-May-99</c:v>
                </c:pt>
                <c:pt idx="599">
                  <c:v>3-May-99</c:v>
                </c:pt>
                <c:pt idx="600">
                  <c:v>4-May-99</c:v>
                </c:pt>
                <c:pt idx="601">
                  <c:v>5-May-99</c:v>
                </c:pt>
                <c:pt idx="602">
                  <c:v>6-May-99</c:v>
                </c:pt>
                <c:pt idx="603">
                  <c:v>7-May-99</c:v>
                </c:pt>
                <c:pt idx="604">
                  <c:v>8-May-99</c:v>
                </c:pt>
                <c:pt idx="605">
                  <c:v>9-May-99</c:v>
                </c:pt>
                <c:pt idx="606">
                  <c:v>10-May-99</c:v>
                </c:pt>
                <c:pt idx="607">
                  <c:v>11-May-99</c:v>
                </c:pt>
                <c:pt idx="608">
                  <c:v>12-May-99</c:v>
                </c:pt>
                <c:pt idx="609">
                  <c:v>13-May-99</c:v>
                </c:pt>
                <c:pt idx="610">
                  <c:v>14-May-99</c:v>
                </c:pt>
                <c:pt idx="611">
                  <c:v>15-May-99</c:v>
                </c:pt>
                <c:pt idx="612">
                  <c:v>16-May-99</c:v>
                </c:pt>
                <c:pt idx="613">
                  <c:v>17-May-99</c:v>
                </c:pt>
                <c:pt idx="614">
                  <c:v>18-May-99</c:v>
                </c:pt>
                <c:pt idx="615">
                  <c:v>19-May-99</c:v>
                </c:pt>
                <c:pt idx="616">
                  <c:v>20-May-99</c:v>
                </c:pt>
                <c:pt idx="617">
                  <c:v>21-May-99</c:v>
                </c:pt>
                <c:pt idx="618">
                  <c:v>22-May-99</c:v>
                </c:pt>
                <c:pt idx="619">
                  <c:v>23-May-99</c:v>
                </c:pt>
                <c:pt idx="620">
                  <c:v>24-May-99</c:v>
                </c:pt>
                <c:pt idx="621">
                  <c:v>25-May-99</c:v>
                </c:pt>
                <c:pt idx="622">
                  <c:v>26-May-99</c:v>
                </c:pt>
                <c:pt idx="623">
                  <c:v>27-May-99</c:v>
                </c:pt>
                <c:pt idx="624">
                  <c:v>28-May-99</c:v>
                </c:pt>
                <c:pt idx="625">
                  <c:v>29-May-99</c:v>
                </c:pt>
                <c:pt idx="626">
                  <c:v>30-May-99</c:v>
                </c:pt>
                <c:pt idx="627">
                  <c:v>31-May-99</c:v>
                </c:pt>
                <c:pt idx="628">
                  <c:v>1-Jun-99</c:v>
                </c:pt>
                <c:pt idx="629">
                  <c:v>2-Jun-99</c:v>
                </c:pt>
                <c:pt idx="630">
                  <c:v>3-Jun-99</c:v>
                </c:pt>
                <c:pt idx="631">
                  <c:v>4-Jun-99</c:v>
                </c:pt>
                <c:pt idx="632">
                  <c:v>5-Jun-99</c:v>
                </c:pt>
                <c:pt idx="633">
                  <c:v>6-Jun-99</c:v>
                </c:pt>
                <c:pt idx="634">
                  <c:v>7-Jun-99</c:v>
                </c:pt>
                <c:pt idx="635">
                  <c:v>8-Jun-99</c:v>
                </c:pt>
                <c:pt idx="636">
                  <c:v>9-Jun-99</c:v>
                </c:pt>
                <c:pt idx="637">
                  <c:v>10-Jun-99</c:v>
                </c:pt>
                <c:pt idx="638">
                  <c:v>11-Jun-99</c:v>
                </c:pt>
                <c:pt idx="639">
                  <c:v>12-Jun-99</c:v>
                </c:pt>
                <c:pt idx="640">
                  <c:v>13-Jun-99</c:v>
                </c:pt>
                <c:pt idx="641">
                  <c:v>14-Jun-99</c:v>
                </c:pt>
                <c:pt idx="642">
                  <c:v>15-Jun-99</c:v>
                </c:pt>
                <c:pt idx="643">
                  <c:v>16-Jun-99</c:v>
                </c:pt>
                <c:pt idx="644">
                  <c:v>17-Jun-99</c:v>
                </c:pt>
                <c:pt idx="645">
                  <c:v>18-Jun-99</c:v>
                </c:pt>
                <c:pt idx="646">
                  <c:v>19-Jun-99</c:v>
                </c:pt>
                <c:pt idx="647">
                  <c:v>20-Jun-99</c:v>
                </c:pt>
                <c:pt idx="648">
                  <c:v>21-Jun-99</c:v>
                </c:pt>
                <c:pt idx="649">
                  <c:v>22-Jun-99</c:v>
                </c:pt>
                <c:pt idx="650">
                  <c:v>23-Jun-99</c:v>
                </c:pt>
                <c:pt idx="651">
                  <c:v>24-Jun-99</c:v>
                </c:pt>
                <c:pt idx="652">
                  <c:v>25-Jun-99</c:v>
                </c:pt>
                <c:pt idx="653">
                  <c:v>26-Jun-99</c:v>
                </c:pt>
                <c:pt idx="654">
                  <c:v>27-Jun-99</c:v>
                </c:pt>
                <c:pt idx="655">
                  <c:v>28-Jun-99</c:v>
                </c:pt>
                <c:pt idx="656">
                  <c:v>29-Jun-99</c:v>
                </c:pt>
                <c:pt idx="657">
                  <c:v>30-Jun-99</c:v>
                </c:pt>
                <c:pt idx="658">
                  <c:v>1-Jul-99</c:v>
                </c:pt>
                <c:pt idx="659">
                  <c:v>2-Jul-99</c:v>
                </c:pt>
                <c:pt idx="660">
                  <c:v>3-Jul-99</c:v>
                </c:pt>
                <c:pt idx="661">
                  <c:v>4-Jul-99</c:v>
                </c:pt>
                <c:pt idx="662">
                  <c:v>5-Jul-99</c:v>
                </c:pt>
                <c:pt idx="663">
                  <c:v>6-Jul-99</c:v>
                </c:pt>
                <c:pt idx="664">
                  <c:v>7-Jul-99</c:v>
                </c:pt>
                <c:pt idx="665">
                  <c:v>8-Jul-99</c:v>
                </c:pt>
                <c:pt idx="666">
                  <c:v>9-Jul-99</c:v>
                </c:pt>
                <c:pt idx="667">
                  <c:v>10-Jul-99</c:v>
                </c:pt>
                <c:pt idx="668">
                  <c:v>11-Jul-99</c:v>
                </c:pt>
                <c:pt idx="669">
                  <c:v>12-Jul-99</c:v>
                </c:pt>
                <c:pt idx="670">
                  <c:v>13-Jul-99</c:v>
                </c:pt>
                <c:pt idx="671">
                  <c:v>14-Jul-99</c:v>
                </c:pt>
                <c:pt idx="672">
                  <c:v>15-Jul-99</c:v>
                </c:pt>
                <c:pt idx="673">
                  <c:v>16-Jul-99</c:v>
                </c:pt>
                <c:pt idx="674">
                  <c:v>17-Jul-99</c:v>
                </c:pt>
                <c:pt idx="675">
                  <c:v>18-Jul-99</c:v>
                </c:pt>
                <c:pt idx="676">
                  <c:v>19-Jul-99</c:v>
                </c:pt>
                <c:pt idx="677">
                  <c:v>20-Jul-99</c:v>
                </c:pt>
                <c:pt idx="678">
                  <c:v>21-Jul-99</c:v>
                </c:pt>
                <c:pt idx="679">
                  <c:v>22-Jul-99</c:v>
                </c:pt>
                <c:pt idx="680">
                  <c:v>23-Jul-99</c:v>
                </c:pt>
                <c:pt idx="681">
                  <c:v>24-Jul-99</c:v>
                </c:pt>
                <c:pt idx="682">
                  <c:v>25-Jul-99</c:v>
                </c:pt>
                <c:pt idx="683">
                  <c:v>26-Jul-99</c:v>
                </c:pt>
                <c:pt idx="684">
                  <c:v>27-Jul-99</c:v>
                </c:pt>
                <c:pt idx="685">
                  <c:v>28-Jul-99</c:v>
                </c:pt>
                <c:pt idx="686">
                  <c:v>29-Jul-99</c:v>
                </c:pt>
                <c:pt idx="687">
                  <c:v>30-Jul-99</c:v>
                </c:pt>
                <c:pt idx="688">
                  <c:v>31-Jul-99</c:v>
                </c:pt>
                <c:pt idx="689">
                  <c:v>1-Aug-99</c:v>
                </c:pt>
                <c:pt idx="690">
                  <c:v>2-Aug-99</c:v>
                </c:pt>
                <c:pt idx="691">
                  <c:v>3-Aug-99</c:v>
                </c:pt>
                <c:pt idx="692">
                  <c:v>4-Aug-99</c:v>
                </c:pt>
                <c:pt idx="693">
                  <c:v>5-Aug-99</c:v>
                </c:pt>
                <c:pt idx="694">
                  <c:v>6-Aug-99</c:v>
                </c:pt>
                <c:pt idx="695">
                  <c:v>7-Aug-99</c:v>
                </c:pt>
                <c:pt idx="696">
                  <c:v>8-Aug-99</c:v>
                </c:pt>
                <c:pt idx="697">
                  <c:v>9-Aug-99</c:v>
                </c:pt>
                <c:pt idx="698">
                  <c:v>10-Aug-99</c:v>
                </c:pt>
                <c:pt idx="699">
                  <c:v>11-Aug-99</c:v>
                </c:pt>
                <c:pt idx="700">
                  <c:v>12-Aug-99</c:v>
                </c:pt>
                <c:pt idx="701">
                  <c:v>13-Aug-99</c:v>
                </c:pt>
                <c:pt idx="702">
                  <c:v>14-Aug-99</c:v>
                </c:pt>
                <c:pt idx="703">
                  <c:v>15-Aug-99</c:v>
                </c:pt>
                <c:pt idx="704">
                  <c:v>16-Aug-99</c:v>
                </c:pt>
                <c:pt idx="705">
                  <c:v>17-Aug-99</c:v>
                </c:pt>
                <c:pt idx="706">
                  <c:v>18-Aug-99</c:v>
                </c:pt>
                <c:pt idx="707">
                  <c:v>19-Aug-99</c:v>
                </c:pt>
                <c:pt idx="708">
                  <c:v>20-Aug-99</c:v>
                </c:pt>
                <c:pt idx="709">
                  <c:v>21-Aug-99</c:v>
                </c:pt>
                <c:pt idx="710">
                  <c:v>22-Aug-99</c:v>
                </c:pt>
                <c:pt idx="711">
                  <c:v>23-Aug-99</c:v>
                </c:pt>
                <c:pt idx="712">
                  <c:v>24-Aug-99</c:v>
                </c:pt>
                <c:pt idx="713">
                  <c:v>25-Aug-99</c:v>
                </c:pt>
                <c:pt idx="714">
                  <c:v>26-Aug-99</c:v>
                </c:pt>
                <c:pt idx="715">
                  <c:v>27-Aug-99</c:v>
                </c:pt>
                <c:pt idx="716">
                  <c:v>28-Aug-99</c:v>
                </c:pt>
                <c:pt idx="717">
                  <c:v>29-Aug-99</c:v>
                </c:pt>
                <c:pt idx="718">
                  <c:v>30-Aug-99</c:v>
                </c:pt>
                <c:pt idx="719">
                  <c:v>31-Aug-99</c:v>
                </c:pt>
                <c:pt idx="720">
                  <c:v>1-Sep-99</c:v>
                </c:pt>
                <c:pt idx="721">
                  <c:v>2-Sep-99</c:v>
                </c:pt>
                <c:pt idx="722">
                  <c:v>3-Sep-99</c:v>
                </c:pt>
                <c:pt idx="723">
                  <c:v>4-Sep-99</c:v>
                </c:pt>
                <c:pt idx="724">
                  <c:v>5-Sep-99</c:v>
                </c:pt>
                <c:pt idx="725">
                  <c:v>6-Sep-99</c:v>
                </c:pt>
                <c:pt idx="726">
                  <c:v>7-Sep-99</c:v>
                </c:pt>
                <c:pt idx="727">
                  <c:v>8-Sep-99</c:v>
                </c:pt>
                <c:pt idx="728">
                  <c:v>9-Sep-99</c:v>
                </c:pt>
                <c:pt idx="729">
                  <c:v>10-Sep-99</c:v>
                </c:pt>
                <c:pt idx="730">
                  <c:v>11-Sep-99</c:v>
                </c:pt>
                <c:pt idx="731">
                  <c:v>12-Sep-99</c:v>
                </c:pt>
                <c:pt idx="732">
                  <c:v>13-Sep-99</c:v>
                </c:pt>
                <c:pt idx="733">
                  <c:v>14-Sep-99</c:v>
                </c:pt>
                <c:pt idx="734">
                  <c:v>15-Sep-99</c:v>
                </c:pt>
                <c:pt idx="735">
                  <c:v>16-Sep-99</c:v>
                </c:pt>
                <c:pt idx="736">
                  <c:v>17-Sep-99</c:v>
                </c:pt>
                <c:pt idx="737">
                  <c:v>18-Sep-99</c:v>
                </c:pt>
                <c:pt idx="738">
                  <c:v>19-Sep-99</c:v>
                </c:pt>
                <c:pt idx="739">
                  <c:v>20-Sep-99</c:v>
                </c:pt>
                <c:pt idx="740">
                  <c:v>21-Sep-99</c:v>
                </c:pt>
                <c:pt idx="741">
                  <c:v>22-Sep-99</c:v>
                </c:pt>
                <c:pt idx="742">
                  <c:v>23-Sep-99</c:v>
                </c:pt>
                <c:pt idx="743">
                  <c:v>24-Sep-99</c:v>
                </c:pt>
                <c:pt idx="744">
                  <c:v>25-Sep-99</c:v>
                </c:pt>
                <c:pt idx="745">
                  <c:v>26-Sep-99</c:v>
                </c:pt>
                <c:pt idx="746">
                  <c:v>27-Sep-99</c:v>
                </c:pt>
                <c:pt idx="747">
                  <c:v>28-Sep-99</c:v>
                </c:pt>
                <c:pt idx="748">
                  <c:v>29-Sep-99</c:v>
                </c:pt>
                <c:pt idx="749">
                  <c:v>30-Sep-99</c:v>
                </c:pt>
              </c:strCache>
            </c:strRef>
          </c:cat>
          <c:val>
            <c:numRef>
              <c:f>WORKSHEET!$D$6:$D$755</c:f>
              <c:numCache>
                <c:formatCode>0.00_);[RED]\(0.00\)</c:formatCode>
                <c:ptCount val="750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76347243"/>
        <c:axId val="10919000"/>
      </c:lineChart>
      <c:catAx>
        <c:axId val="76347243"/>
        <c:scaling>
          <c:orientation val="minMax"/>
        </c:scaling>
        <c:delete val="0"/>
        <c:axPos val="b"/>
        <c:numFmt formatCode="[$-409]mmm\-yy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1" sz="11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0919000"/>
        <c:crossesAt val="0"/>
        <c:auto val="1"/>
        <c:lblAlgn val="ctr"/>
        <c:lblOffset val="100"/>
        <c:noMultiLvlLbl val="0"/>
      </c:catAx>
      <c:valAx>
        <c:axId val="10919000"/>
        <c:scaling>
          <c:orientation val="minMax"/>
          <c:min val="1.5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9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6347243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'VOL CHART DATA'!$M$5</c:f>
              <c:strCache>
                <c:ptCount val="1"/>
                <c:pt idx="0">
                  <c:v>CASHEP PERM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'VOL CHART DATA'!$L$6:$L$54</c:f>
              <c:strCache>
                <c:ptCount val="49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</c:strCache>
            </c:strRef>
          </c:cat>
          <c:val>
            <c:numRef>
              <c:f>'VOL CHART DATA'!$M$6:$M$54</c:f>
              <c:numCache>
                <c:formatCode>0.00%</c:formatCode>
                <c:ptCount val="49"/>
                <c:pt idx="0">
                  <c:v>0.380475100523814</c:v>
                </c:pt>
                <c:pt idx="1">
                  <c:v>0.82289325317318</c:v>
                </c:pt>
                <c:pt idx="2">
                  <c:v>0.612353219217491</c:v>
                </c:pt>
                <c:pt idx="3">
                  <c:v>2.04144163090402</c:v>
                </c:pt>
                <c:pt idx="4">
                  <c:v>1.91319225483483</c:v>
                </c:pt>
                <c:pt idx="5">
                  <c:v>0.834391820210495</c:v>
                </c:pt>
                <c:pt idx="6">
                  <c:v>0.576900004428017</c:v>
                </c:pt>
                <c:pt idx="7">
                  <c:v>0.430375982251603</c:v>
                </c:pt>
                <c:pt idx="8">
                  <c:v>0.72605457588945</c:v>
                </c:pt>
                <c:pt idx="9">
                  <c:v>0.430058291214403</c:v>
                </c:pt>
                <c:pt idx="10">
                  <c:v>0.39438493753448</c:v>
                </c:pt>
                <c:pt idx="11">
                  <c:v>0.707184399119861</c:v>
                </c:pt>
                <c:pt idx="12">
                  <c:v>0.331110981276815</c:v>
                </c:pt>
                <c:pt idx="13">
                  <c:v>0.627191270851764</c:v>
                </c:pt>
                <c:pt idx="14">
                  <c:v>0.584251845903061</c:v>
                </c:pt>
                <c:pt idx="15">
                  <c:v>0.594733308135874</c:v>
                </c:pt>
                <c:pt idx="16">
                  <c:v>0.337701804254194</c:v>
                </c:pt>
                <c:pt idx="17">
                  <c:v>0.374115276490624</c:v>
                </c:pt>
                <c:pt idx="18">
                  <c:v>0.264756138398949</c:v>
                </c:pt>
                <c:pt idx="19">
                  <c:v>0.420519245253461</c:v>
                </c:pt>
                <c:pt idx="20">
                  <c:v>0.463899345195423</c:v>
                </c:pt>
                <c:pt idx="21">
                  <c:v>0.522089564700288</c:v>
                </c:pt>
                <c:pt idx="22">
                  <c:v>0.451166188265926</c:v>
                </c:pt>
                <c:pt idx="23">
                  <c:v>0.490924609244029</c:v>
                </c:pt>
                <c:pt idx="24">
                  <c:v>0.706839716591868</c:v>
                </c:pt>
                <c:pt idx="25">
                  <c:v>0.961363913717017</c:v>
                </c:pt>
                <c:pt idx="26">
                  <c:v>0.684992157342967</c:v>
                </c:pt>
                <c:pt idx="27">
                  <c:v>1.739530511565</c:v>
                </c:pt>
                <c:pt idx="28">
                  <c:v>0.447809597591559</c:v>
                </c:pt>
                <c:pt idx="29">
                  <c:v>0.244692806433301</c:v>
                </c:pt>
                <c:pt idx="30">
                  <c:v>0.472009480095637</c:v>
                </c:pt>
                <c:pt idx="31">
                  <c:v>0.430762037694876</c:v>
                </c:pt>
                <c:pt idx="32">
                  <c:v>0.313356310081256</c:v>
                </c:pt>
                <c:pt idx="33">
                  <c:v>0.288125591899171</c:v>
                </c:pt>
                <c:pt idx="34">
                  <c:v>0.382802944687865</c:v>
                </c:pt>
                <c:pt idx="35">
                  <c:v>0.318367071173034</c:v>
                </c:pt>
                <c:pt idx="36">
                  <c:v>0.669993037643752</c:v>
                </c:pt>
                <c:pt idx="37">
                  <c:v>0.511324731027081</c:v>
                </c:pt>
                <c:pt idx="38">
                  <c:v>0.7030179744224</c:v>
                </c:pt>
                <c:pt idx="39">
                  <c:v>0.42032681334283</c:v>
                </c:pt>
                <c:pt idx="40">
                  <c:v>0.267701081735635</c:v>
                </c:pt>
                <c:pt idx="41">
                  <c:v>0.352145176196265</c:v>
                </c:pt>
                <c:pt idx="42">
                  <c:v>0.295894479075163</c:v>
                </c:pt>
                <c:pt idx="43">
                  <c:v>0.163070168623946</c:v>
                </c:pt>
                <c:pt idx="44">
                  <c:v>0.514068593907837</c:v>
                </c:pt>
                <c:pt idx="45">
                  <c:v>0.601482112816957</c:v>
                </c:pt>
                <c:pt idx="46">
                  <c:v>0.457924585845589</c:v>
                </c:pt>
                <c:pt idx="47">
                  <c:v>0.372753198407058</c:v>
                </c:pt>
                <c:pt idx="48">
                  <c:v>0.294544283559117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'VOL CHART DATA'!$N$5</c:f>
              <c:strCache>
                <c:ptCount val="1"/>
                <c:pt idx="0">
                  <c:v>CASHSOCAL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'VOL CHART DATA'!$L$6:$L$54</c:f>
              <c:strCache>
                <c:ptCount val="49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</c:strCache>
            </c:strRef>
          </c:cat>
          <c:val>
            <c:numRef>
              <c:f>'VOL CHART DATA'!$N$6:$N$54</c:f>
              <c:numCache>
                <c:formatCode>0.00%</c:formatCode>
                <c:ptCount val="49"/>
                <c:pt idx="0">
                  <c:v>0.495570232188853</c:v>
                </c:pt>
                <c:pt idx="1">
                  <c:v>0.524337026942351</c:v>
                </c:pt>
                <c:pt idx="2">
                  <c:v>0.580467988504868</c:v>
                </c:pt>
                <c:pt idx="3">
                  <c:v>1.12123393193828</c:v>
                </c:pt>
                <c:pt idx="4">
                  <c:v>1.54533238375026</c:v>
                </c:pt>
                <c:pt idx="5">
                  <c:v>0.893344174786329</c:v>
                </c:pt>
                <c:pt idx="6">
                  <c:v>0.619157073917126</c:v>
                </c:pt>
                <c:pt idx="7">
                  <c:v>0.397252918538649</c:v>
                </c:pt>
                <c:pt idx="8">
                  <c:v>0.48125933727697</c:v>
                </c:pt>
                <c:pt idx="9">
                  <c:v>0.293670436016229</c:v>
                </c:pt>
                <c:pt idx="10">
                  <c:v>0.378434947749517</c:v>
                </c:pt>
                <c:pt idx="11">
                  <c:v>0.606777319787034</c:v>
                </c:pt>
                <c:pt idx="12">
                  <c:v>0.381316273278822</c:v>
                </c:pt>
                <c:pt idx="13">
                  <c:v>0.626972203504617</c:v>
                </c:pt>
                <c:pt idx="14">
                  <c:v>0.588123890258367</c:v>
                </c:pt>
                <c:pt idx="15">
                  <c:v>0.356700780589358</c:v>
                </c:pt>
                <c:pt idx="16">
                  <c:v>0.380851095055187</c:v>
                </c:pt>
                <c:pt idx="17">
                  <c:v>0.262573293832579</c:v>
                </c:pt>
                <c:pt idx="18">
                  <c:v>0.15125440268182</c:v>
                </c:pt>
                <c:pt idx="19">
                  <c:v>0.445444692013402</c:v>
                </c:pt>
                <c:pt idx="20">
                  <c:v>0.492709109291131</c:v>
                </c:pt>
                <c:pt idx="21">
                  <c:v>0.563512873173532</c:v>
                </c:pt>
                <c:pt idx="22">
                  <c:v>0.730115344336798</c:v>
                </c:pt>
                <c:pt idx="23">
                  <c:v>0.371116751490039</c:v>
                </c:pt>
                <c:pt idx="24">
                  <c:v>0.364713299749235</c:v>
                </c:pt>
                <c:pt idx="25">
                  <c:v>0.662420325368069</c:v>
                </c:pt>
                <c:pt idx="26">
                  <c:v>0.426956862801985</c:v>
                </c:pt>
                <c:pt idx="27">
                  <c:v>0.882340216229076</c:v>
                </c:pt>
                <c:pt idx="28">
                  <c:v>0.326395584259745</c:v>
                </c:pt>
                <c:pt idx="29">
                  <c:v>0.140897435832138</c:v>
                </c:pt>
                <c:pt idx="30">
                  <c:v>0.278914036131403</c:v>
                </c:pt>
                <c:pt idx="31">
                  <c:v>0.334814952975012</c:v>
                </c:pt>
                <c:pt idx="32">
                  <c:v>0.236494217731691</c:v>
                </c:pt>
                <c:pt idx="33">
                  <c:v>0.271998278972872</c:v>
                </c:pt>
                <c:pt idx="34">
                  <c:v>0.759563988519605</c:v>
                </c:pt>
                <c:pt idx="35">
                  <c:v>0.261619873542509</c:v>
                </c:pt>
                <c:pt idx="36">
                  <c:v>0.602516090563466</c:v>
                </c:pt>
                <c:pt idx="37">
                  <c:v>0.324273021065024</c:v>
                </c:pt>
                <c:pt idx="38">
                  <c:v>0.532460526433402</c:v>
                </c:pt>
                <c:pt idx="39">
                  <c:v>0.286213625463094</c:v>
                </c:pt>
                <c:pt idx="40">
                  <c:v>0.232313266658428</c:v>
                </c:pt>
                <c:pt idx="41">
                  <c:v>0.247125441221026</c:v>
                </c:pt>
                <c:pt idx="42">
                  <c:v>0.274180068104471</c:v>
                </c:pt>
                <c:pt idx="43">
                  <c:v>0.175329367444083</c:v>
                </c:pt>
                <c:pt idx="44">
                  <c:v>0.884689670114305</c:v>
                </c:pt>
                <c:pt idx="45">
                  <c:v>0.676759949772625</c:v>
                </c:pt>
                <c:pt idx="46">
                  <c:v>0.555792794268044</c:v>
                </c:pt>
                <c:pt idx="47">
                  <c:v>0.751654976013455</c:v>
                </c:pt>
                <c:pt idx="48">
                  <c:v>0.402106976201784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'VOL CHART DATA'!$O$5</c:f>
              <c:strCache>
                <c:ptCount val="1"/>
                <c:pt idx="0">
                  <c:v>CASHEP PERM -CASHSOCAL</c:v>
                </c:pt>
              </c:strCache>
            </c:strRef>
          </c:tx>
          <c:spPr>
            <a:solidFill>
              <a:srgbClr val="ffff00"/>
            </a:solidFill>
            <a:ln w="12600">
              <a:solidFill>
                <a:srgbClr val="ffff00"/>
              </a:solidFill>
              <a:round/>
            </a:ln>
          </c:spPr>
          <c:marker>
            <c:symbol val="triangle"/>
            <c:size val="5"/>
            <c:spPr>
              <a:solidFill>
                <a:srgbClr val="ffff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'VOL CHART DATA'!$L$6:$L$54</c:f>
              <c:strCache>
                <c:ptCount val="49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</c:strCache>
            </c:strRef>
          </c:cat>
          <c:val>
            <c:numRef>
              <c:f>'VOL CHART DATA'!$O$6:$O$54</c:f>
              <c:numCache>
                <c:formatCode>0.00_);[RED]\(0.00\)</c:formatCode>
                <c:ptCount val="49"/>
                <c:pt idx="0">
                  <c:v>-0.115095131665039</c:v>
                </c:pt>
                <c:pt idx="1">
                  <c:v>0.298556226230829</c:v>
                </c:pt>
                <c:pt idx="2">
                  <c:v>0.0318852307126226</c:v>
                </c:pt>
                <c:pt idx="3">
                  <c:v>0.92020769896574</c:v>
                </c:pt>
                <c:pt idx="4">
                  <c:v>0.367859871084563</c:v>
                </c:pt>
                <c:pt idx="5">
                  <c:v>-0.058952354575834</c:v>
                </c:pt>
                <c:pt idx="6">
                  <c:v>-0.0422570694891088</c:v>
                </c:pt>
                <c:pt idx="7">
                  <c:v>0.0331230637129539</c:v>
                </c:pt>
                <c:pt idx="8">
                  <c:v>0.24479523861248</c:v>
                </c:pt>
                <c:pt idx="9">
                  <c:v>0.136387855198174</c:v>
                </c:pt>
                <c:pt idx="10">
                  <c:v>0.0159499897849638</c:v>
                </c:pt>
                <c:pt idx="11">
                  <c:v>0.100407079332827</c:v>
                </c:pt>
                <c:pt idx="12">
                  <c:v>-0.0502052920020071</c:v>
                </c:pt>
                <c:pt idx="13">
                  <c:v>0.000219067347146384</c:v>
                </c:pt>
                <c:pt idx="14">
                  <c:v>-0.00387204435530619</c:v>
                </c:pt>
                <c:pt idx="15">
                  <c:v>0.238032527546516</c:v>
                </c:pt>
                <c:pt idx="16">
                  <c:v>-0.0431492908009923</c:v>
                </c:pt>
                <c:pt idx="17">
                  <c:v>0.111541982658045</c:v>
                </c:pt>
                <c:pt idx="18">
                  <c:v>0.113501735717129</c:v>
                </c:pt>
                <c:pt idx="19">
                  <c:v>-0.0249254467599415</c:v>
                </c:pt>
                <c:pt idx="20">
                  <c:v>-0.0288097640957082</c:v>
                </c:pt>
                <c:pt idx="21">
                  <c:v>-0.0414233084732441</c:v>
                </c:pt>
                <c:pt idx="22">
                  <c:v>-0.278949156070872</c:v>
                </c:pt>
                <c:pt idx="23">
                  <c:v>0.11980785775399</c:v>
                </c:pt>
                <c:pt idx="24">
                  <c:v>0.342126416842633</c:v>
                </c:pt>
                <c:pt idx="25">
                  <c:v>0.298943588348948</c:v>
                </c:pt>
                <c:pt idx="26">
                  <c:v>0.258035294540982</c:v>
                </c:pt>
                <c:pt idx="27">
                  <c:v>0.857190295335924</c:v>
                </c:pt>
                <c:pt idx="28">
                  <c:v>0.121414013331814</c:v>
                </c:pt>
                <c:pt idx="29">
                  <c:v>0.103795370601163</c:v>
                </c:pt>
                <c:pt idx="30">
                  <c:v>0.193095443964234</c:v>
                </c:pt>
                <c:pt idx="31">
                  <c:v>0.0959470847198641</c:v>
                </c:pt>
                <c:pt idx="32">
                  <c:v>0.0768620923495647</c:v>
                </c:pt>
                <c:pt idx="33">
                  <c:v>0.0161273129262985</c:v>
                </c:pt>
                <c:pt idx="34">
                  <c:v>-0.37676104383174</c:v>
                </c:pt>
                <c:pt idx="35">
                  <c:v>0.0567471976305244</c:v>
                </c:pt>
                <c:pt idx="36">
                  <c:v>0.0674769470802864</c:v>
                </c:pt>
                <c:pt idx="37">
                  <c:v>0.187051709962057</c:v>
                </c:pt>
                <c:pt idx="38">
                  <c:v>0.170557447988998</c:v>
                </c:pt>
                <c:pt idx="39">
                  <c:v>0.134113187879736</c:v>
                </c:pt>
                <c:pt idx="40">
                  <c:v>0.035387815077207</c:v>
                </c:pt>
                <c:pt idx="41">
                  <c:v>0.105019734975239</c:v>
                </c:pt>
                <c:pt idx="42">
                  <c:v>0.0217144109706917</c:v>
                </c:pt>
                <c:pt idx="43">
                  <c:v>-0.0122591988201373</c:v>
                </c:pt>
                <c:pt idx="44">
                  <c:v>-0.370621076206468</c:v>
                </c:pt>
                <c:pt idx="45">
                  <c:v>-0.0752778369556685</c:v>
                </c:pt>
                <c:pt idx="46">
                  <c:v>-0.0978682084224547</c:v>
                </c:pt>
                <c:pt idx="47">
                  <c:v>-0.378901777606397</c:v>
                </c:pt>
                <c:pt idx="48">
                  <c:v>-0.107562692642667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6861931"/>
        <c:axId val="95835697"/>
      </c:lineChart>
      <c:catAx>
        <c:axId val="6861931"/>
        <c:scaling>
          <c:orientation val="minMax"/>
        </c:scaling>
        <c:delete val="0"/>
        <c:axPos val="b"/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5835697"/>
        <c:crossesAt val="0"/>
        <c:auto val="1"/>
        <c:lblAlgn val="ctr"/>
        <c:lblOffset val="100"/>
        <c:noMultiLvlLbl val="0"/>
      </c:catAx>
      <c:valAx>
        <c:axId val="9583569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%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61931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0" sz="1000" strike="noStrike" u="none">
                <a:solidFill>
                  <a:srgbClr val="000000"/>
                </a:solidFill>
                <a:uFillTx/>
                <a:latin typeface="Arial"/>
              </a:rPr>
              <a:t>CASHTRANSCO Z6 / CASHnymex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'VOL CHART DATA'!$S$5</c:f>
              <c:strCache>
                <c:ptCount val="1"/>
                <c:pt idx="0">
                  <c:v>CASHEP PERM / CASHSOCAL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'VOL CHART DATA'!$R$6:$R$54</c:f>
              <c:strCache>
                <c:ptCount val="49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</c:strCache>
            </c:strRef>
          </c:cat>
          <c:val>
            <c:numRef>
              <c:f>'VOL CHART DATA'!$S$6:$S$54</c:f>
              <c:numCache>
                <c:formatCode>General</c:formatCode>
                <c:ptCount val="49"/>
                <c:pt idx="0">
                  <c:v>0.730315152320765</c:v>
                </c:pt>
                <c:pt idx="1">
                  <c:v>0.938590456932786</c:v>
                </c:pt>
                <c:pt idx="2">
                  <c:v>0.987974874805439</c:v>
                </c:pt>
                <c:pt idx="3">
                  <c:v>0.914166062285237</c:v>
                </c:pt>
                <c:pt idx="4">
                  <c:v>0.963697886354924</c:v>
                </c:pt>
                <c:pt idx="5">
                  <c:v>0.950757586593492</c:v>
                </c:pt>
                <c:pt idx="6">
                  <c:v>0.123837596304677</c:v>
                </c:pt>
                <c:pt idx="7">
                  <c:v>0.911786422916959</c:v>
                </c:pt>
                <c:pt idx="8">
                  <c:v>0.198050634266495</c:v>
                </c:pt>
                <c:pt idx="9">
                  <c:v>0.628652904177997</c:v>
                </c:pt>
                <c:pt idx="10">
                  <c:v>0.932852780284319</c:v>
                </c:pt>
                <c:pt idx="11">
                  <c:v>0.95596205868599</c:v>
                </c:pt>
                <c:pt idx="12">
                  <c:v>0.875375462740274</c:v>
                </c:pt>
                <c:pt idx="13">
                  <c:v>0.978784928549633</c:v>
                </c:pt>
                <c:pt idx="14">
                  <c:v>0.993687559695693</c:v>
                </c:pt>
                <c:pt idx="15">
                  <c:v>0.534703583136301</c:v>
                </c:pt>
                <c:pt idx="16">
                  <c:v>0.766366741052387</c:v>
                </c:pt>
                <c:pt idx="17">
                  <c:v>0.60919467670811</c:v>
                </c:pt>
                <c:pt idx="18">
                  <c:v>0.667230018706001</c:v>
                </c:pt>
                <c:pt idx="19">
                  <c:v>0.947312355713337</c:v>
                </c:pt>
                <c:pt idx="20">
                  <c:v>0.873010329267573</c:v>
                </c:pt>
                <c:pt idx="21">
                  <c:v>0.873800228811527</c:v>
                </c:pt>
                <c:pt idx="22">
                  <c:v>0.230983906740336</c:v>
                </c:pt>
                <c:pt idx="23">
                  <c:v>0.754399971839045</c:v>
                </c:pt>
                <c:pt idx="24">
                  <c:v>0.612449240865062</c:v>
                </c:pt>
                <c:pt idx="25">
                  <c:v>0.253375108040536</c:v>
                </c:pt>
                <c:pt idx="26">
                  <c:v>0.934825472857022</c:v>
                </c:pt>
                <c:pt idx="27">
                  <c:v>0.916768675932297</c:v>
                </c:pt>
                <c:pt idx="28">
                  <c:v>0.967621686710464</c:v>
                </c:pt>
                <c:pt idx="29">
                  <c:v>0.978439298591581</c:v>
                </c:pt>
                <c:pt idx="30">
                  <c:v>0.87439351298087</c:v>
                </c:pt>
                <c:pt idx="31">
                  <c:v>0.97008887831493</c:v>
                </c:pt>
                <c:pt idx="32">
                  <c:v>0.830150960295819</c:v>
                </c:pt>
                <c:pt idx="33">
                  <c:v>0.599336426555596</c:v>
                </c:pt>
                <c:pt idx="34">
                  <c:v>0.708739243843932</c:v>
                </c:pt>
                <c:pt idx="35">
                  <c:v>0.929301347702803</c:v>
                </c:pt>
                <c:pt idx="36">
                  <c:v>0.845183038277999</c:v>
                </c:pt>
                <c:pt idx="37">
                  <c:v>0.978976018822033</c:v>
                </c:pt>
                <c:pt idx="38">
                  <c:v>0.9895259438005</c:v>
                </c:pt>
                <c:pt idx="39">
                  <c:v>0.948394326983792</c:v>
                </c:pt>
                <c:pt idx="40">
                  <c:v>0.953782257698238</c:v>
                </c:pt>
                <c:pt idx="41">
                  <c:v>0.900837924374232</c:v>
                </c:pt>
                <c:pt idx="42">
                  <c:v>0.783856954156802</c:v>
                </c:pt>
                <c:pt idx="43">
                  <c:v>0.566236310436199</c:v>
                </c:pt>
                <c:pt idx="44">
                  <c:v>0.974234102986296</c:v>
                </c:pt>
                <c:pt idx="45">
                  <c:v>0.858354418650688</c:v>
                </c:pt>
                <c:pt idx="46">
                  <c:v>0.725349410788694</c:v>
                </c:pt>
                <c:pt idx="47">
                  <c:v>0.645300610216489</c:v>
                </c:pt>
                <c:pt idx="48">
                  <c:v>0.127702754722813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91859371"/>
        <c:axId val="54887646"/>
      </c:lineChart>
      <c:catAx>
        <c:axId val="91859371"/>
        <c:scaling>
          <c:orientation val="minMax"/>
        </c:scaling>
        <c:delete val="0"/>
        <c:axPos val="b"/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4887646"/>
        <c:crossesAt val="0"/>
        <c:auto val="1"/>
        <c:lblAlgn val="ctr"/>
        <c:lblOffset val="100"/>
        <c:noMultiLvlLbl val="0"/>
      </c:catAx>
      <c:valAx>
        <c:axId val="5488764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1859371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Sheet7!$B$4</c:f>
              <c:strCache>
                <c:ptCount val="1"/>
                <c:pt idx="0">
                  <c:v>SPOTNYMEX</c:v>
                </c:pt>
              </c:strCache>
            </c:strRef>
          </c:tx>
          <c:spPr>
            <a:solidFill>
              <a:srgbClr val="000080"/>
            </a:solidFill>
            <a:ln w="0">
              <a:solidFill>
                <a:srgbClr val="000080"/>
              </a:solidFill>
            </a:ln>
          </c:spPr>
          <c:marker>
            <c:symbol val="diamond"/>
            <c:size val="3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Sheet7!$A$5:$A$63</c:f>
              <c:strCache>
                <c:ptCount val="59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  <c:pt idx="49">
                  <c:v>1-Oct-00</c:v>
                </c:pt>
                <c:pt idx="50">
                  <c:v>1-Nov-00</c:v>
                </c:pt>
                <c:pt idx="51">
                  <c:v>1-Dec-00</c:v>
                </c:pt>
                <c:pt idx="52">
                  <c:v>1-Jan-01</c:v>
                </c:pt>
                <c:pt idx="53">
                  <c:v>1-Feb-01</c:v>
                </c:pt>
                <c:pt idx="54">
                  <c:v>1-Mar-01</c:v>
                </c:pt>
                <c:pt idx="55">
                  <c:v>1-Apr-01</c:v>
                </c:pt>
                <c:pt idx="56">
                  <c:v>1-May-01</c:v>
                </c:pt>
                <c:pt idx="57">
                  <c:v>1-Jun-01</c:v>
                </c:pt>
                <c:pt idx="58">
                  <c:v>1-Jul-01</c:v>
                </c:pt>
              </c:strCache>
            </c:strRef>
          </c:cat>
          <c:val>
            <c:numRef>
              <c:f>Sheet7!$B$5:$B$63</c:f>
              <c:numCache>
                <c:formatCode>0%</c:formatCode>
                <c:ptCount val="59"/>
                <c:pt idx="0">
                  <c:v>0.530356753764234</c:v>
                </c:pt>
                <c:pt idx="1">
                  <c:v>0.524799518074095</c:v>
                </c:pt>
                <c:pt idx="2">
                  <c:v>0.683611142286784</c:v>
                </c:pt>
                <c:pt idx="3">
                  <c:v>1.10331054409155</c:v>
                </c:pt>
                <c:pt idx="4">
                  <c:v>1.08653250023939</c:v>
                </c:pt>
                <c:pt idx="5">
                  <c:v>0.675850954688296</c:v>
                </c:pt>
                <c:pt idx="6">
                  <c:v>0.513772788058386</c:v>
                </c:pt>
                <c:pt idx="7">
                  <c:v>0.299648279661345</c:v>
                </c:pt>
                <c:pt idx="8">
                  <c:v>0.390158042043544</c:v>
                </c:pt>
                <c:pt idx="9">
                  <c:v>0.354530956637826</c:v>
                </c:pt>
                <c:pt idx="10">
                  <c:v>0.261638296290629</c:v>
                </c:pt>
                <c:pt idx="11">
                  <c:v>0.43172115913181</c:v>
                </c:pt>
                <c:pt idx="12">
                  <c:v>0.506878305828695</c:v>
                </c:pt>
                <c:pt idx="13">
                  <c:v>0.617374828587641</c:v>
                </c:pt>
                <c:pt idx="14">
                  <c:v>0.649880268488322</c:v>
                </c:pt>
                <c:pt idx="15">
                  <c:v>0.655627687802093</c:v>
                </c:pt>
                <c:pt idx="16">
                  <c:v>0.38683802330185</c:v>
                </c:pt>
                <c:pt idx="17">
                  <c:v>0.48906142438162</c:v>
                </c:pt>
                <c:pt idx="18">
                  <c:v>0.297538581833341</c:v>
                </c:pt>
                <c:pt idx="19">
                  <c:v>0.480905491873827</c:v>
                </c:pt>
                <c:pt idx="20">
                  <c:v>0.349653446744208</c:v>
                </c:pt>
                <c:pt idx="21">
                  <c:v>0.556103401851528</c:v>
                </c:pt>
                <c:pt idx="22">
                  <c:v>0.402873692141519</c:v>
                </c:pt>
                <c:pt idx="23">
                  <c:v>0.536807350947425</c:v>
                </c:pt>
                <c:pt idx="24">
                  <c:v>0.752726410239709</c:v>
                </c:pt>
                <c:pt idx="25">
                  <c:v>0.587553818226865</c:v>
                </c:pt>
                <c:pt idx="26">
                  <c:v>0.534021820165821</c:v>
                </c:pt>
                <c:pt idx="27">
                  <c:v>0.630137809958666</c:v>
                </c:pt>
                <c:pt idx="28">
                  <c:v>0.64235798207212</c:v>
                </c:pt>
                <c:pt idx="29">
                  <c:v>0.393996672412622</c:v>
                </c:pt>
                <c:pt idx="30">
                  <c:v>0.458607457084893</c:v>
                </c:pt>
                <c:pt idx="31">
                  <c:v>0.226803814328687</c:v>
                </c:pt>
                <c:pt idx="32">
                  <c:v>0.357093700428547</c:v>
                </c:pt>
                <c:pt idx="33">
                  <c:v>0.30932545757193</c:v>
                </c:pt>
                <c:pt idx="34">
                  <c:v>0.397967536848288</c:v>
                </c:pt>
                <c:pt idx="35">
                  <c:v>0.282483713644995</c:v>
                </c:pt>
                <c:pt idx="36">
                  <c:v>0.766922705569457</c:v>
                </c:pt>
                <c:pt idx="37">
                  <c:v>0.473985031371133</c:v>
                </c:pt>
                <c:pt idx="38">
                  <c:v>0.567188594472679</c:v>
                </c:pt>
                <c:pt idx="39">
                  <c:v>0.592247181421622</c:v>
                </c:pt>
                <c:pt idx="40">
                  <c:v>0.484320244060546</c:v>
                </c:pt>
                <c:pt idx="41">
                  <c:v>0.492951227648179</c:v>
                </c:pt>
                <c:pt idx="42">
                  <c:v>0.321597648863156</c:v>
                </c:pt>
                <c:pt idx="43">
                  <c:v>0.254144078324626</c:v>
                </c:pt>
                <c:pt idx="44">
                  <c:v>0.428720700378805</c:v>
                </c:pt>
                <c:pt idx="45">
                  <c:v>0.772862771510659</c:v>
                </c:pt>
                <c:pt idx="46">
                  <c:v>0.441825410006067</c:v>
                </c:pt>
                <c:pt idx="47">
                  <c:v>0.454857096045107</c:v>
                </c:pt>
                <c:pt idx="48">
                  <c:v>0.274161363041321</c:v>
                </c:pt>
                <c:pt idx="49">
                  <c:v>0.495409755502559</c:v>
                </c:pt>
                <c:pt idx="50">
                  <c:v>0.582421909451684</c:v>
                </c:pt>
                <c:pt idx="51">
                  <c:v>1.24166037664505</c:v>
                </c:pt>
                <c:pt idx="52">
                  <c:v>1.13225280355731</c:v>
                </c:pt>
                <c:pt idx="53">
                  <c:v>1.01331128735575</c:v>
                </c:pt>
                <c:pt idx="54">
                  <c:v>0.432435186635489</c:v>
                </c:pt>
                <c:pt idx="55">
                  <c:v>0.381628732710196</c:v>
                </c:pt>
                <c:pt idx="56">
                  <c:v>0.517954366079766</c:v>
                </c:pt>
                <c:pt idx="57">
                  <c:v>0.584191885621326</c:v>
                </c:pt>
                <c:pt idx="58">
                  <c:v>0.633575407998825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88670428"/>
        <c:axId val="34427688"/>
      </c:lineChart>
      <c:lineChart>
        <c:grouping val="standard"/>
        <c:varyColors val="0"/>
        <c:ser>
          <c:idx val="1"/>
          <c:order val="1"/>
          <c:tx>
            <c:strRef>
              <c:f>Sheet7!$C$4</c:f>
              <c:strCache>
                <c:ptCount val="1"/>
                <c:pt idx="0">
                  <c:v>NYMEX SETTLE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Sheet7!$A$5:$A$63</c:f>
              <c:strCache>
                <c:ptCount val="59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  <c:pt idx="49">
                  <c:v>1-Oct-00</c:v>
                </c:pt>
                <c:pt idx="50">
                  <c:v>1-Nov-00</c:v>
                </c:pt>
                <c:pt idx="51">
                  <c:v>1-Dec-00</c:v>
                </c:pt>
                <c:pt idx="52">
                  <c:v>1-Jan-01</c:v>
                </c:pt>
                <c:pt idx="53">
                  <c:v>1-Feb-01</c:v>
                </c:pt>
                <c:pt idx="54">
                  <c:v>1-Mar-01</c:v>
                </c:pt>
                <c:pt idx="55">
                  <c:v>1-Apr-01</c:v>
                </c:pt>
                <c:pt idx="56">
                  <c:v>1-May-01</c:v>
                </c:pt>
                <c:pt idx="57">
                  <c:v>1-Jun-01</c:v>
                </c:pt>
                <c:pt idx="58">
                  <c:v>1-Jul-01</c:v>
                </c:pt>
              </c:strCache>
            </c:strRef>
          </c:cat>
          <c:val>
            <c:numRef>
              <c:f>Sheet7!$C$5:$C$63</c:f>
              <c:numCache>
                <c:formatCode>General</c:formatCode>
                <c:ptCount val="59"/>
                <c:pt idx="0">
                  <c:v>1.828</c:v>
                </c:pt>
                <c:pt idx="1">
                  <c:v>2.652</c:v>
                </c:pt>
                <c:pt idx="2">
                  <c:v>3.901</c:v>
                </c:pt>
                <c:pt idx="3">
                  <c:v>3.998</c:v>
                </c:pt>
                <c:pt idx="4">
                  <c:v>2.824</c:v>
                </c:pt>
                <c:pt idx="5">
                  <c:v>1.78</c:v>
                </c:pt>
                <c:pt idx="6">
                  <c:v>1.807</c:v>
                </c:pt>
                <c:pt idx="7">
                  <c:v>2.122</c:v>
                </c:pt>
                <c:pt idx="8">
                  <c:v>2.346</c:v>
                </c:pt>
                <c:pt idx="9">
                  <c:v>2.145</c:v>
                </c:pt>
                <c:pt idx="10">
                  <c:v>2.161</c:v>
                </c:pt>
                <c:pt idx="11">
                  <c:v>2.515</c:v>
                </c:pt>
                <c:pt idx="12">
                  <c:v>3.346</c:v>
                </c:pt>
                <c:pt idx="13">
                  <c:v>3.266</c:v>
                </c:pt>
                <c:pt idx="14">
                  <c:v>2.577</c:v>
                </c:pt>
                <c:pt idx="15">
                  <c:v>2.309</c:v>
                </c:pt>
                <c:pt idx="16">
                  <c:v>2.001</c:v>
                </c:pt>
                <c:pt idx="17">
                  <c:v>2.286</c:v>
                </c:pt>
                <c:pt idx="18">
                  <c:v>2.3</c:v>
                </c:pt>
                <c:pt idx="19">
                  <c:v>2.262</c:v>
                </c:pt>
                <c:pt idx="20">
                  <c:v>2.017</c:v>
                </c:pt>
                <c:pt idx="21">
                  <c:v>2.358</c:v>
                </c:pt>
                <c:pt idx="22">
                  <c:v>1.932</c:v>
                </c:pt>
                <c:pt idx="23">
                  <c:v>1.672</c:v>
                </c:pt>
                <c:pt idx="24">
                  <c:v>2.031</c:v>
                </c:pt>
                <c:pt idx="25">
                  <c:v>1.972</c:v>
                </c:pt>
                <c:pt idx="26">
                  <c:v>2.149</c:v>
                </c:pt>
                <c:pt idx="27">
                  <c:v>1.765</c:v>
                </c:pt>
                <c:pt idx="28">
                  <c:v>1.81</c:v>
                </c:pt>
                <c:pt idx="29">
                  <c:v>1.666</c:v>
                </c:pt>
                <c:pt idx="30">
                  <c:v>1.852</c:v>
                </c:pt>
                <c:pt idx="31">
                  <c:v>2.348</c:v>
                </c:pt>
                <c:pt idx="32">
                  <c:v>2.226</c:v>
                </c:pt>
                <c:pt idx="33">
                  <c:v>2.262</c:v>
                </c:pt>
                <c:pt idx="34">
                  <c:v>2.601</c:v>
                </c:pt>
                <c:pt idx="35">
                  <c:v>2.912</c:v>
                </c:pt>
                <c:pt idx="36">
                  <c:v>2.56</c:v>
                </c:pt>
                <c:pt idx="37">
                  <c:v>3.092</c:v>
                </c:pt>
                <c:pt idx="38">
                  <c:v>2.12</c:v>
                </c:pt>
                <c:pt idx="39">
                  <c:v>2.344</c:v>
                </c:pt>
                <c:pt idx="40">
                  <c:v>2.61</c:v>
                </c:pt>
                <c:pt idx="41">
                  <c:v>2.603</c:v>
                </c:pt>
                <c:pt idx="42">
                  <c:v>2.9</c:v>
                </c:pt>
                <c:pt idx="43">
                  <c:v>3.089</c:v>
                </c:pt>
                <c:pt idx="44">
                  <c:v>4.406</c:v>
                </c:pt>
                <c:pt idx="45">
                  <c:v>4.369</c:v>
                </c:pt>
                <c:pt idx="46">
                  <c:v>3.82</c:v>
                </c:pt>
                <c:pt idx="47">
                  <c:v>4.618</c:v>
                </c:pt>
                <c:pt idx="48">
                  <c:v>5.312</c:v>
                </c:pt>
                <c:pt idx="49">
                  <c:v>4.541</c:v>
                </c:pt>
                <c:pt idx="50">
                  <c:v>6.016</c:v>
                </c:pt>
                <c:pt idx="51">
                  <c:v>9.98</c:v>
                </c:pt>
                <c:pt idx="52">
                  <c:v>6.293</c:v>
                </c:pt>
                <c:pt idx="53">
                  <c:v>4.998</c:v>
                </c:pt>
                <c:pt idx="54">
                  <c:v>5.384</c:v>
                </c:pt>
                <c:pt idx="55">
                  <c:v>4.891</c:v>
                </c:pt>
                <c:pt idx="56">
                  <c:v>3.738</c:v>
                </c:pt>
                <c:pt idx="57">
                  <c:v>3.182</c:v>
                </c:pt>
                <c:pt idx="58">
                  <c:v>3.167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57369061"/>
        <c:axId val="34319544"/>
      </c:lineChart>
      <c:catAx>
        <c:axId val="88670428"/>
        <c:scaling>
          <c:orientation val="minMax"/>
        </c:scaling>
        <c:delete val="0"/>
        <c:axPos val="b"/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4427688"/>
        <c:crossesAt val="0"/>
        <c:auto val="1"/>
        <c:lblAlgn val="ctr"/>
        <c:lblOffset val="100"/>
        <c:noMultiLvlLbl val="0"/>
      </c:catAx>
      <c:valAx>
        <c:axId val="34427688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8670428"/>
        <c:crossesAt val="1"/>
        <c:crossBetween val="midCat"/>
      </c:valAx>
      <c:catAx>
        <c:axId val="57369061"/>
        <c:scaling>
          <c:orientation val="minMax"/>
        </c:scaling>
        <c:delete val="1"/>
        <c:axPos val="t"/>
        <c:numFmt formatCode="[$-409]d\-mmm\-yy" sourceLinked="1"/>
        <c:majorTickMark val="out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4319544"/>
        <c:auto val="1"/>
        <c:lblAlgn val="ctr"/>
        <c:lblOffset val="100"/>
        <c:noMultiLvlLbl val="0"/>
      </c:catAx>
      <c:valAx>
        <c:axId val="34319544"/>
        <c:scaling>
          <c:orientation val="minMax"/>
          <c:max val="10"/>
          <c:min val="1.5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7369061"/>
        <c:crosses val="max"/>
        <c:crossBetween val="midCat"/>
        <c:majorUnit val="0.5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25" strike="noStrike" u="none">
                <a:solidFill>
                  <a:srgbClr val="000000"/>
                </a:solidFill>
                <a:uFillTx/>
                <a:latin typeface="Arial"/>
              </a:rPr>
              <a:t>CASH EP PERM 30-DAY AVG. 2.399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WORKSHEET!$B$726:$B$755</c:f>
              <c:strCache>
                <c:ptCount val="30"/>
                <c:pt idx="0">
                  <c:v>1-Sep-99</c:v>
                </c:pt>
                <c:pt idx="1">
                  <c:v>2-Sep-99</c:v>
                </c:pt>
                <c:pt idx="2">
                  <c:v>3-Sep-99</c:v>
                </c:pt>
                <c:pt idx="3">
                  <c:v>4-Sep-99</c:v>
                </c:pt>
                <c:pt idx="4">
                  <c:v>5-Sep-99</c:v>
                </c:pt>
                <c:pt idx="5">
                  <c:v>6-Sep-99</c:v>
                </c:pt>
                <c:pt idx="6">
                  <c:v>7-Sep-99</c:v>
                </c:pt>
                <c:pt idx="7">
                  <c:v>8-Sep-99</c:v>
                </c:pt>
                <c:pt idx="8">
                  <c:v>9-Sep-99</c:v>
                </c:pt>
                <c:pt idx="9">
                  <c:v>10-Sep-99</c:v>
                </c:pt>
                <c:pt idx="10">
                  <c:v>11-Sep-99</c:v>
                </c:pt>
                <c:pt idx="11">
                  <c:v>12-Sep-99</c:v>
                </c:pt>
                <c:pt idx="12">
                  <c:v>13-Sep-99</c:v>
                </c:pt>
                <c:pt idx="13">
                  <c:v>14-Sep-99</c:v>
                </c:pt>
                <c:pt idx="14">
                  <c:v>15-Sep-99</c:v>
                </c:pt>
                <c:pt idx="15">
                  <c:v>16-Sep-99</c:v>
                </c:pt>
                <c:pt idx="16">
                  <c:v>17-Sep-99</c:v>
                </c:pt>
                <c:pt idx="17">
                  <c:v>18-Sep-99</c:v>
                </c:pt>
                <c:pt idx="18">
                  <c:v>19-Sep-99</c:v>
                </c:pt>
                <c:pt idx="19">
                  <c:v>20-Sep-99</c:v>
                </c:pt>
                <c:pt idx="20">
                  <c:v>21-Sep-99</c:v>
                </c:pt>
                <c:pt idx="21">
                  <c:v>22-Sep-99</c:v>
                </c:pt>
                <c:pt idx="22">
                  <c:v>23-Sep-99</c:v>
                </c:pt>
                <c:pt idx="23">
                  <c:v>24-Sep-99</c:v>
                </c:pt>
                <c:pt idx="24">
                  <c:v>25-Sep-99</c:v>
                </c:pt>
                <c:pt idx="25">
                  <c:v>26-Sep-99</c:v>
                </c:pt>
                <c:pt idx="26">
                  <c:v>27-Sep-99</c:v>
                </c:pt>
                <c:pt idx="27">
                  <c:v>28-Sep-99</c:v>
                </c:pt>
                <c:pt idx="28">
                  <c:v>29-Sep-99</c:v>
                </c:pt>
                <c:pt idx="29">
                  <c:v>30-Sep-99</c:v>
                </c:pt>
              </c:strCache>
            </c:strRef>
          </c:cat>
          <c:val>
            <c:numRef>
              <c:f>WORKSHEET!$C$726:$C$755</c:f>
              <c:numCache>
                <c:formatCode>General</c:formatCode>
                <c:ptCount val="30"/>
                <c:pt idx="0">
                  <c:v>2.61</c:v>
                </c:pt>
                <c:pt idx="1">
                  <c:v>2.47</c:v>
                </c:pt>
                <c:pt idx="2">
                  <c:v>2.23</c:v>
                </c:pt>
                <c:pt idx="3">
                  <c:v>2.23</c:v>
                </c:pt>
                <c:pt idx="4">
                  <c:v>2.23</c:v>
                </c:pt>
                <c:pt idx="5">
                  <c:v>2.23</c:v>
                </c:pt>
                <c:pt idx="6">
                  <c:v>2.43</c:v>
                </c:pt>
                <c:pt idx="7">
                  <c:v>2.54</c:v>
                </c:pt>
                <c:pt idx="8">
                  <c:v>2.61</c:v>
                </c:pt>
                <c:pt idx="9">
                  <c:v>2.68</c:v>
                </c:pt>
                <c:pt idx="10">
                  <c:v>2.68</c:v>
                </c:pt>
                <c:pt idx="11">
                  <c:v>2.68</c:v>
                </c:pt>
                <c:pt idx="12">
                  <c:v>2.66</c:v>
                </c:pt>
                <c:pt idx="13">
                  <c:v>2.48</c:v>
                </c:pt>
                <c:pt idx="14">
                  <c:v>2.37</c:v>
                </c:pt>
                <c:pt idx="15">
                  <c:v>2.34</c:v>
                </c:pt>
                <c:pt idx="16">
                  <c:v>2.245</c:v>
                </c:pt>
                <c:pt idx="17">
                  <c:v>2.245</c:v>
                </c:pt>
                <c:pt idx="18">
                  <c:v>2.245</c:v>
                </c:pt>
                <c:pt idx="19">
                  <c:v>2.355</c:v>
                </c:pt>
                <c:pt idx="20">
                  <c:v>2.18</c:v>
                </c:pt>
                <c:pt idx="21">
                  <c:v>2.185</c:v>
                </c:pt>
                <c:pt idx="22">
                  <c:v>2.33</c:v>
                </c:pt>
                <c:pt idx="23">
                  <c:v>2.375</c:v>
                </c:pt>
                <c:pt idx="24">
                  <c:v>2.375</c:v>
                </c:pt>
                <c:pt idx="25">
                  <c:v>2.375</c:v>
                </c:pt>
                <c:pt idx="26">
                  <c:v>2.395</c:v>
                </c:pt>
                <c:pt idx="27">
                  <c:v>2.475</c:v>
                </c:pt>
                <c:pt idx="28">
                  <c:v>2.43</c:v>
                </c:pt>
                <c:pt idx="29">
                  <c:v>2.3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WORKSHEET!$B$726:$B$755</c:f>
              <c:strCache>
                <c:ptCount val="30"/>
                <c:pt idx="0">
                  <c:v>1-Sep-99</c:v>
                </c:pt>
                <c:pt idx="1">
                  <c:v>2-Sep-99</c:v>
                </c:pt>
                <c:pt idx="2">
                  <c:v>3-Sep-99</c:v>
                </c:pt>
                <c:pt idx="3">
                  <c:v>4-Sep-99</c:v>
                </c:pt>
                <c:pt idx="4">
                  <c:v>5-Sep-99</c:v>
                </c:pt>
                <c:pt idx="5">
                  <c:v>6-Sep-99</c:v>
                </c:pt>
                <c:pt idx="6">
                  <c:v>7-Sep-99</c:v>
                </c:pt>
                <c:pt idx="7">
                  <c:v>8-Sep-99</c:v>
                </c:pt>
                <c:pt idx="8">
                  <c:v>9-Sep-99</c:v>
                </c:pt>
                <c:pt idx="9">
                  <c:v>10-Sep-99</c:v>
                </c:pt>
                <c:pt idx="10">
                  <c:v>11-Sep-99</c:v>
                </c:pt>
                <c:pt idx="11">
                  <c:v>12-Sep-99</c:v>
                </c:pt>
                <c:pt idx="12">
                  <c:v>13-Sep-99</c:v>
                </c:pt>
                <c:pt idx="13">
                  <c:v>14-Sep-99</c:v>
                </c:pt>
                <c:pt idx="14">
                  <c:v>15-Sep-99</c:v>
                </c:pt>
                <c:pt idx="15">
                  <c:v>16-Sep-99</c:v>
                </c:pt>
                <c:pt idx="16">
                  <c:v>17-Sep-99</c:v>
                </c:pt>
                <c:pt idx="17">
                  <c:v>18-Sep-99</c:v>
                </c:pt>
                <c:pt idx="18">
                  <c:v>19-Sep-99</c:v>
                </c:pt>
                <c:pt idx="19">
                  <c:v>20-Sep-99</c:v>
                </c:pt>
                <c:pt idx="20">
                  <c:v>21-Sep-99</c:v>
                </c:pt>
                <c:pt idx="21">
                  <c:v>22-Sep-99</c:v>
                </c:pt>
                <c:pt idx="22">
                  <c:v>23-Sep-99</c:v>
                </c:pt>
                <c:pt idx="23">
                  <c:v>24-Sep-99</c:v>
                </c:pt>
                <c:pt idx="24">
                  <c:v>25-Sep-99</c:v>
                </c:pt>
                <c:pt idx="25">
                  <c:v>26-Sep-99</c:v>
                </c:pt>
                <c:pt idx="26">
                  <c:v>27-Sep-99</c:v>
                </c:pt>
                <c:pt idx="27">
                  <c:v>28-Sep-99</c:v>
                </c:pt>
                <c:pt idx="28">
                  <c:v>29-Sep-99</c:v>
                </c:pt>
                <c:pt idx="29">
                  <c:v>30-Sep-99</c:v>
                </c:pt>
              </c:strCache>
            </c:strRef>
          </c:cat>
          <c:val>
            <c:numRef>
              <c:f>WORKSHEET!$D$726:$D$755</c:f>
              <c:numCache>
                <c:formatCode>0.00_);[RED]\(0.00\)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18449833"/>
        <c:axId val="65056111"/>
      </c:lineChart>
      <c:catAx>
        <c:axId val="18449833"/>
        <c:scaling>
          <c:orientation val="minMax"/>
        </c:scaling>
        <c:delete val="0"/>
        <c:axPos val="b"/>
        <c:majorGridlines>
          <c:spPr>
            <a:ln w="0">
              <a:solidFill>
                <a:srgbClr val="000000"/>
              </a:solidFill>
            </a:ln>
          </c:spPr>
        </c:majorGridlines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0" sz="95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5056111"/>
        <c:crossesAt val="0"/>
        <c:auto val="1"/>
        <c:lblAlgn val="ctr"/>
        <c:lblOffset val="100"/>
        <c:noMultiLvlLbl val="0"/>
      </c:catAx>
      <c:valAx>
        <c:axId val="6505611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95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8449833"/>
        <c:crossesAt val="1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Sheet4!$D$4</c:f>
              <c:strCache>
                <c:ptCount val="1"/>
                <c:pt idx="0">
                  <c:v>EP PERM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Sheet4!$C$5:$C$20</c:f>
              <c:strCache>
                <c:ptCount val="16"/>
                <c:pt idx="0">
                  <c:v>5-Jan-01</c:v>
                </c:pt>
                <c:pt idx="1">
                  <c:v>6-Jan-01</c:v>
                </c:pt>
                <c:pt idx="2">
                  <c:v>Feb-01</c:v>
                </c:pt>
                <c:pt idx="3">
                  <c:v>Mar-01</c:v>
                </c:pt>
                <c:pt idx="4">
                  <c:v>Apr-01</c:v>
                </c:pt>
                <c:pt idx="5">
                  <c:v>May-01</c:v>
                </c:pt>
                <c:pt idx="6">
                  <c:v>Jun-01</c:v>
                </c:pt>
                <c:pt idx="7">
                  <c:v>Jul-01</c:v>
                </c:pt>
                <c:pt idx="8">
                  <c:v>Aug-01</c:v>
                </c:pt>
                <c:pt idx="9">
                  <c:v>Sep-01</c:v>
                </c:pt>
                <c:pt idx="10">
                  <c:v>Oct-01</c:v>
                </c:pt>
                <c:pt idx="11">
                  <c:v>Nov-01</c:v>
                </c:pt>
                <c:pt idx="12">
                  <c:v>Dec-01</c:v>
                </c:pt>
                <c:pt idx="13">
                  <c:v>Jan-02</c:v>
                </c:pt>
                <c:pt idx="14">
                  <c:v>Feb-02</c:v>
                </c:pt>
                <c:pt idx="15">
                  <c:v>Mar-02</c:v>
                </c:pt>
              </c:strCache>
            </c:strRef>
          </c:cat>
          <c:val>
            <c:numRef>
              <c:f>Sheet4!$D$5:$D$20</c:f>
              <c:numCache>
                <c:formatCode>General</c:formatCode>
                <c:ptCount val="16"/>
                <c:pt idx="0">
                  <c:v>9.17</c:v>
                </c:pt>
                <c:pt idx="1">
                  <c:v>9.58481481481481</c:v>
                </c:pt>
                <c:pt idx="12">
                  <c:v>2.34</c:v>
                </c:pt>
                <c:pt idx="13">
                  <c:v>2.411</c:v>
                </c:pt>
                <c:pt idx="14">
                  <c:v>2.517</c:v>
                </c:pt>
                <c:pt idx="15">
                  <c:v>2.522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Sheet4!$E$4</c:f>
              <c:strCache>
                <c:ptCount val="1"/>
                <c:pt idx="0">
                  <c:v>SOCAL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Sheet4!$C$5:$C$20</c:f>
              <c:strCache>
                <c:ptCount val="16"/>
                <c:pt idx="0">
                  <c:v>5-Jan-01</c:v>
                </c:pt>
                <c:pt idx="1">
                  <c:v>6-Jan-01</c:v>
                </c:pt>
                <c:pt idx="2">
                  <c:v>Feb-01</c:v>
                </c:pt>
                <c:pt idx="3">
                  <c:v>Mar-01</c:v>
                </c:pt>
                <c:pt idx="4">
                  <c:v>Apr-01</c:v>
                </c:pt>
                <c:pt idx="5">
                  <c:v>May-01</c:v>
                </c:pt>
                <c:pt idx="6">
                  <c:v>Jun-01</c:v>
                </c:pt>
                <c:pt idx="7">
                  <c:v>Jul-01</c:v>
                </c:pt>
                <c:pt idx="8">
                  <c:v>Aug-01</c:v>
                </c:pt>
                <c:pt idx="9">
                  <c:v>Sep-01</c:v>
                </c:pt>
                <c:pt idx="10">
                  <c:v>Oct-01</c:v>
                </c:pt>
                <c:pt idx="11">
                  <c:v>Nov-01</c:v>
                </c:pt>
                <c:pt idx="12">
                  <c:v>Dec-01</c:v>
                </c:pt>
                <c:pt idx="13">
                  <c:v>Jan-02</c:v>
                </c:pt>
                <c:pt idx="14">
                  <c:v>Feb-02</c:v>
                </c:pt>
                <c:pt idx="15">
                  <c:v>Mar-02</c:v>
                </c:pt>
              </c:strCache>
            </c:strRef>
          </c:cat>
          <c:val>
            <c:numRef>
              <c:f>Sheet4!$E$5:$E$20</c:f>
              <c:numCache>
                <c:formatCode>General</c:formatCode>
                <c:ptCount val="16"/>
                <c:pt idx="0">
                  <c:v>10.6</c:v>
                </c:pt>
                <c:pt idx="1">
                  <c:v>9.79111111111111</c:v>
                </c:pt>
                <c:pt idx="12">
                  <c:v>2.366</c:v>
                </c:pt>
                <c:pt idx="13">
                  <c:v>2.571</c:v>
                </c:pt>
                <c:pt idx="14">
                  <c:v>2.682</c:v>
                </c:pt>
                <c:pt idx="15">
                  <c:v>2.662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48467668"/>
        <c:axId val="31480578"/>
      </c:lineChart>
      <c:catAx>
        <c:axId val="48467668"/>
        <c:scaling>
          <c:orientation val="minMax"/>
        </c:scaling>
        <c:delete val="0"/>
        <c:axPos val="b"/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1480578"/>
        <c:crossesAt val="0"/>
        <c:auto val="1"/>
        <c:lblAlgn val="ctr"/>
        <c:lblOffset val="100"/>
        <c:noMultiLvlLbl val="0"/>
      </c:catAx>
      <c:valAx>
        <c:axId val="31480578"/>
        <c:scaling>
          <c:orientation val="minMax"/>
          <c:min val="4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8467668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'VOL CHART DATA'!$B$5</c:f>
              <c:strCache>
                <c:ptCount val="1"/>
                <c:pt idx="0">
                  <c:v>CASHEP PERM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'VOL CHART DATA'!$A$6:$A$65</c:f>
              <c:strCache>
                <c:ptCount val="60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  <c:pt idx="49">
                  <c:v>1-Oct-00</c:v>
                </c:pt>
                <c:pt idx="50">
                  <c:v>1-Nov-00</c:v>
                </c:pt>
                <c:pt idx="51">
                  <c:v>1-Dec-00</c:v>
                </c:pt>
                <c:pt idx="52">
                  <c:v>1-Jan-01</c:v>
                </c:pt>
                <c:pt idx="53">
                  <c:v>1-Feb-01</c:v>
                </c:pt>
                <c:pt idx="54">
                  <c:v>1-Mar-01</c:v>
                </c:pt>
                <c:pt idx="55">
                  <c:v>1-Apr-01</c:v>
                </c:pt>
                <c:pt idx="56">
                  <c:v>1-May-01</c:v>
                </c:pt>
                <c:pt idx="57">
                  <c:v>1-Jun-01</c:v>
                </c:pt>
                <c:pt idx="58">
                  <c:v>1-Jul-01</c:v>
                </c:pt>
                <c:pt idx="59">
                  <c:v>1-Aug-01</c:v>
                </c:pt>
              </c:strCache>
            </c:strRef>
          </c:cat>
          <c:val>
            <c:numRef>
              <c:f>'VOL CHART DATA'!$B$6:$B$65</c:f>
              <c:numCache>
                <c:formatCode>General</c:formatCode>
                <c:ptCount val="60"/>
                <c:pt idx="0">
                  <c:v>0.654634335196091</c:v>
                </c:pt>
                <c:pt idx="1">
                  <c:v>0.641749722704933</c:v>
                </c:pt>
                <c:pt idx="2">
                  <c:v>1.08026084603857</c:v>
                </c:pt>
                <c:pt idx="3">
                  <c:v>1.25888059325417</c:v>
                </c:pt>
                <c:pt idx="4">
                  <c:v>2.51403210814391</c:v>
                </c:pt>
                <c:pt idx="5">
                  <c:v>1.24219701825434</c:v>
                </c:pt>
                <c:pt idx="6">
                  <c:v>0.856177500884631</c:v>
                </c:pt>
                <c:pt idx="7">
                  <c:v>0.59037854287433</c:v>
                </c:pt>
                <c:pt idx="8">
                  <c:v>0.582666095918282</c:v>
                </c:pt>
                <c:pt idx="9">
                  <c:v>0.45765416540874</c:v>
                </c:pt>
                <c:pt idx="10">
                  <c:v>0.511787288228608</c:v>
                </c:pt>
                <c:pt idx="11">
                  <c:v>0.882667602416912</c:v>
                </c:pt>
                <c:pt idx="12">
                  <c:v>0.384248147874194</c:v>
                </c:pt>
                <c:pt idx="13">
                  <c:v>0.723969689782639</c:v>
                </c:pt>
                <c:pt idx="14">
                  <c:v>0.706914593891304</c:v>
                </c:pt>
                <c:pt idx="15">
                  <c:v>0.740553414351636</c:v>
                </c:pt>
                <c:pt idx="16">
                  <c:v>0.49360811896035</c:v>
                </c:pt>
                <c:pt idx="17">
                  <c:v>0.456140001602174</c:v>
                </c:pt>
                <c:pt idx="18">
                  <c:v>0.314432862930791</c:v>
                </c:pt>
                <c:pt idx="19">
                  <c:v>0.52088576935174</c:v>
                </c:pt>
                <c:pt idx="20">
                  <c:v>0.632317899604848</c:v>
                </c:pt>
                <c:pt idx="21">
                  <c:v>0.620392738552892</c:v>
                </c:pt>
                <c:pt idx="22">
                  <c:v>0.54184034678018</c:v>
                </c:pt>
                <c:pt idx="23">
                  <c:v>0.61275482561734</c:v>
                </c:pt>
                <c:pt idx="24">
                  <c:v>0.956608491550817</c:v>
                </c:pt>
                <c:pt idx="25">
                  <c:v>1.26111172655172</c:v>
                </c:pt>
                <c:pt idx="26">
                  <c:v>0.787678137350771</c:v>
                </c:pt>
                <c:pt idx="27">
                  <c:v>2.19793072444494</c:v>
                </c:pt>
                <c:pt idx="28">
                  <c:v>0.716441249640261</c:v>
                </c:pt>
                <c:pt idx="29">
                  <c:v>0.21740810853697</c:v>
                </c:pt>
                <c:pt idx="30">
                  <c:v>0.559235219120803</c:v>
                </c:pt>
                <c:pt idx="31">
                  <c:v>0.508413668555487</c:v>
                </c:pt>
                <c:pt idx="32">
                  <c:v>0.457351221019753</c:v>
                </c:pt>
                <c:pt idx="33">
                  <c:v>0.366338459638907</c:v>
                </c:pt>
                <c:pt idx="34">
                  <c:v>0.430269598149003</c:v>
                </c:pt>
                <c:pt idx="35">
                  <c:v>0.423542831206365</c:v>
                </c:pt>
                <c:pt idx="36">
                  <c:v>0.814973694828575</c:v>
                </c:pt>
                <c:pt idx="37">
                  <c:v>0.612687344739149</c:v>
                </c:pt>
                <c:pt idx="38">
                  <c:v>0.792334912977132</c:v>
                </c:pt>
                <c:pt idx="39">
                  <c:v>0.528216289324174</c:v>
                </c:pt>
                <c:pt idx="40">
                  <c:v>0.31391674491584</c:v>
                </c:pt>
                <c:pt idx="41">
                  <c:v>0.43088903365025</c:v>
                </c:pt>
                <c:pt idx="42">
                  <c:v>0.353274547777796</c:v>
                </c:pt>
                <c:pt idx="43">
                  <c:v>0.20039112800396</c:v>
                </c:pt>
                <c:pt idx="44">
                  <c:v>0.584104077214363</c:v>
                </c:pt>
                <c:pt idx="45">
                  <c:v>0.685160124130744</c:v>
                </c:pt>
                <c:pt idx="46">
                  <c:v>0.57768963761612</c:v>
                </c:pt>
                <c:pt idx="47">
                  <c:v>0.457226277174911</c:v>
                </c:pt>
                <c:pt idx="48">
                  <c:v>0.343902138540995</c:v>
                </c:pt>
                <c:pt idx="49">
                  <c:v>0.495757026572735</c:v>
                </c:pt>
                <c:pt idx="50">
                  <c:v>0.870303114084706</c:v>
                </c:pt>
                <c:pt idx="51">
                  <c:v>1.97033543550908</c:v>
                </c:pt>
                <c:pt idx="52">
                  <c:v>0.874520356361617</c:v>
                </c:pt>
                <c:pt idx="53">
                  <c:v>0.987177455863218</c:v>
                </c:pt>
                <c:pt idx="54">
                  <c:v>0.389798924735402</c:v>
                </c:pt>
                <c:pt idx="55">
                  <c:v>0.384134646295067</c:v>
                </c:pt>
                <c:pt idx="56">
                  <c:v>0.579394789176413</c:v>
                </c:pt>
                <c:pt idx="57">
                  <c:v>1.02799473444923</c:v>
                </c:pt>
                <c:pt idx="58">
                  <c:v>0.863138035692229</c:v>
                </c:pt>
                <c:pt idx="59">
                  <c:v>0.880311761218901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'VOL CHART DATA'!$C$5</c:f>
              <c:strCache>
                <c:ptCount val="1"/>
                <c:pt idx="0">
                  <c:v>CASHSOCAL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'VOL CHART DATA'!$A$6:$A$65</c:f>
              <c:strCache>
                <c:ptCount val="60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  <c:pt idx="49">
                  <c:v>1-Oct-00</c:v>
                </c:pt>
                <c:pt idx="50">
                  <c:v>1-Nov-00</c:v>
                </c:pt>
                <c:pt idx="51">
                  <c:v>1-Dec-00</c:v>
                </c:pt>
                <c:pt idx="52">
                  <c:v>1-Jan-01</c:v>
                </c:pt>
                <c:pt idx="53">
                  <c:v>1-Feb-01</c:v>
                </c:pt>
                <c:pt idx="54">
                  <c:v>1-Mar-01</c:v>
                </c:pt>
                <c:pt idx="55">
                  <c:v>1-Apr-01</c:v>
                </c:pt>
                <c:pt idx="56">
                  <c:v>1-May-01</c:v>
                </c:pt>
                <c:pt idx="57">
                  <c:v>1-Jun-01</c:v>
                </c:pt>
                <c:pt idx="58">
                  <c:v>1-Jul-01</c:v>
                </c:pt>
                <c:pt idx="59">
                  <c:v>1-Aug-01</c:v>
                </c:pt>
              </c:strCache>
            </c:strRef>
          </c:cat>
          <c:val>
            <c:numRef>
              <c:f>'VOL CHART DATA'!$C$6:$C$65</c:f>
              <c:numCache>
                <c:formatCode>General</c:formatCode>
                <c:ptCount val="60"/>
                <c:pt idx="0">
                  <c:v>0.48539496211794</c:v>
                </c:pt>
                <c:pt idx="1">
                  <c:v>0.708691933453594</c:v>
                </c:pt>
                <c:pt idx="2">
                  <c:v>0.741144670877536</c:v>
                </c:pt>
                <c:pt idx="3">
                  <c:v>1.04644867989356</c:v>
                </c:pt>
                <c:pt idx="4">
                  <c:v>2.01073294239275</c:v>
                </c:pt>
                <c:pt idx="5">
                  <c:v>1.22803677713449</c:v>
                </c:pt>
                <c:pt idx="6">
                  <c:v>0.865077214226039</c:v>
                </c:pt>
                <c:pt idx="7">
                  <c:v>0.54077891709845</c:v>
                </c:pt>
                <c:pt idx="8">
                  <c:v>0.532101346606753</c:v>
                </c:pt>
                <c:pt idx="9">
                  <c:v>0.406470454088644</c:v>
                </c:pt>
                <c:pt idx="10">
                  <c:v>0.458424909883521</c:v>
                </c:pt>
                <c:pt idx="11">
                  <c:v>0.756657018391942</c:v>
                </c:pt>
                <c:pt idx="12">
                  <c:v>0.444273056842921</c:v>
                </c:pt>
                <c:pt idx="13">
                  <c:v>0.678725271464092</c:v>
                </c:pt>
                <c:pt idx="14">
                  <c:v>0.779957655038737</c:v>
                </c:pt>
                <c:pt idx="15">
                  <c:v>0.481111464824036</c:v>
                </c:pt>
                <c:pt idx="16">
                  <c:v>0.531630160028995</c:v>
                </c:pt>
                <c:pt idx="17">
                  <c:v>0.318443113713814</c:v>
                </c:pt>
                <c:pt idx="18">
                  <c:v>0.167393904871253</c:v>
                </c:pt>
                <c:pt idx="19">
                  <c:v>0.475561856108996</c:v>
                </c:pt>
                <c:pt idx="20">
                  <c:v>0.66803018089585</c:v>
                </c:pt>
                <c:pt idx="21">
                  <c:v>0.64093266129096</c:v>
                </c:pt>
                <c:pt idx="22">
                  <c:v>0.901814044547749</c:v>
                </c:pt>
                <c:pt idx="23">
                  <c:v>0.431295558376411</c:v>
                </c:pt>
                <c:pt idx="24">
                  <c:v>0.531742075747487</c:v>
                </c:pt>
                <c:pt idx="25">
                  <c:v>0.838026425738362</c:v>
                </c:pt>
                <c:pt idx="26">
                  <c:v>0.507385757583483</c:v>
                </c:pt>
                <c:pt idx="27">
                  <c:v>1.14370276591671</c:v>
                </c:pt>
                <c:pt idx="28">
                  <c:v>0.356018221320946</c:v>
                </c:pt>
                <c:pt idx="29">
                  <c:v>0.125792349756775</c:v>
                </c:pt>
                <c:pt idx="30">
                  <c:v>0.274542491611764</c:v>
                </c:pt>
                <c:pt idx="31">
                  <c:v>0.389154592350213</c:v>
                </c:pt>
                <c:pt idx="32">
                  <c:v>0.295097989380813</c:v>
                </c:pt>
                <c:pt idx="33">
                  <c:v>0.324530222243745</c:v>
                </c:pt>
                <c:pt idx="34">
                  <c:v>0.927203601804265</c:v>
                </c:pt>
                <c:pt idx="35">
                  <c:v>0.346574414854555</c:v>
                </c:pt>
                <c:pt idx="36">
                  <c:v>0.732792401231682</c:v>
                </c:pt>
                <c:pt idx="37">
                  <c:v>0.399263221090491</c:v>
                </c:pt>
                <c:pt idx="38">
                  <c:v>0.619789719194113</c:v>
                </c:pt>
                <c:pt idx="39">
                  <c:v>0.355042146199501</c:v>
                </c:pt>
                <c:pt idx="40">
                  <c:v>0.267017265150232</c:v>
                </c:pt>
                <c:pt idx="41">
                  <c:v>0.333016730997586</c:v>
                </c:pt>
                <c:pt idx="42">
                  <c:v>0.326404101532294</c:v>
                </c:pt>
                <c:pt idx="43">
                  <c:v>0.219404252578355</c:v>
                </c:pt>
                <c:pt idx="44">
                  <c:v>0.991187018204161</c:v>
                </c:pt>
                <c:pt idx="45">
                  <c:v>0.775415496180095</c:v>
                </c:pt>
                <c:pt idx="46">
                  <c:v>0.728722980785765</c:v>
                </c:pt>
                <c:pt idx="47">
                  <c:v>0.590703483500981</c:v>
                </c:pt>
                <c:pt idx="48">
                  <c:v>0.513249857983176</c:v>
                </c:pt>
                <c:pt idx="49">
                  <c:v>0.363034575882315</c:v>
                </c:pt>
                <c:pt idx="50">
                  <c:v>1.66449756537415</c:v>
                </c:pt>
                <c:pt idx="51">
                  <c:v>3.59592371428012</c:v>
                </c:pt>
                <c:pt idx="52">
                  <c:v>1.48399919712587</c:v>
                </c:pt>
                <c:pt idx="53">
                  <c:v>4.95821061196049</c:v>
                </c:pt>
                <c:pt idx="54">
                  <c:v>3.3986641873259</c:v>
                </c:pt>
                <c:pt idx="55">
                  <c:v>1.04558055160605</c:v>
                </c:pt>
                <c:pt idx="56">
                  <c:v>1.29571050858138</c:v>
                </c:pt>
                <c:pt idx="57">
                  <c:v>5.71135459294959</c:v>
                </c:pt>
                <c:pt idx="58">
                  <c:v>2.76593622101358</c:v>
                </c:pt>
                <c:pt idx="59">
                  <c:v>0.922148364679828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68409589"/>
        <c:axId val="7745331"/>
      </c:lineChart>
      <c:catAx>
        <c:axId val="68409589"/>
        <c:scaling>
          <c:orientation val="minMax"/>
        </c:scaling>
        <c:delete val="0"/>
        <c:axPos val="b"/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745331"/>
        <c:crossesAt val="0"/>
        <c:auto val="1"/>
        <c:lblAlgn val="ctr"/>
        <c:lblOffset val="100"/>
        <c:noMultiLvlLbl val="0"/>
      </c:catAx>
      <c:valAx>
        <c:axId val="774533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8409589"/>
        <c:crossesAt val="1"/>
        <c:crossBetween val="midCat"/>
        <c:majorUnit val="0.2"/>
        <c:minorUnit val="0.05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0" sz="1000" strike="noStrike" u="none">
                <a:solidFill>
                  <a:srgbClr val="000000"/>
                </a:solidFill>
                <a:uFillTx/>
                <a:latin typeface="Arial"/>
              </a:rPr>
              <a:t>CASHEP PERM / CASHSOCAL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'VOL CHART DATA'!$H$5</c:f>
              <c:strCache>
                <c:ptCount val="1"/>
                <c:pt idx="0">
                  <c:v>CASHEP PERM / CASHSOCAL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'VOL CHART DATA'!$G$6:$G$65</c:f>
              <c:strCache>
                <c:ptCount val="60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  <c:pt idx="49">
                  <c:v>1-Oct-00</c:v>
                </c:pt>
                <c:pt idx="50">
                  <c:v>1-Nov-00</c:v>
                </c:pt>
                <c:pt idx="51">
                  <c:v>12/1/2000</c:v>
                </c:pt>
                <c:pt idx="52">
                  <c:v>1/1/2001</c:v>
                </c:pt>
                <c:pt idx="53">
                  <c:v>2/1/2001</c:v>
                </c:pt>
                <c:pt idx="54">
                  <c:v>1-Mar-01</c:v>
                </c:pt>
                <c:pt idx="55">
                  <c:v>1-Apr</c:v>
                </c:pt>
                <c:pt idx="56">
                  <c:v>1-May</c:v>
                </c:pt>
                <c:pt idx="57">
                  <c:v>1-Jun-01</c:v>
                </c:pt>
                <c:pt idx="58">
                  <c:v>1-Jul-01</c:v>
                </c:pt>
                <c:pt idx="59">
                  <c:v>1-Aug</c:v>
                </c:pt>
              </c:strCache>
            </c:strRef>
          </c:cat>
          <c:val>
            <c:numRef>
              <c:f>'VOL CHART DATA'!$H$6:$H$65</c:f>
              <c:numCache>
                <c:formatCode>General</c:formatCode>
                <c:ptCount val="60"/>
                <c:pt idx="0">
                  <c:v>0.61241714285087</c:v>
                </c:pt>
                <c:pt idx="1">
                  <c:v>0.968991627557996</c:v>
                </c:pt>
                <c:pt idx="2">
                  <c:v>0.917217879788012</c:v>
                </c:pt>
                <c:pt idx="3">
                  <c:v>0.937739245713383</c:v>
                </c:pt>
                <c:pt idx="4">
                  <c:v>0.965829946523798</c:v>
                </c:pt>
                <c:pt idx="5">
                  <c:v>0.959412629736824</c:v>
                </c:pt>
                <c:pt idx="6">
                  <c:v>0.357894094670837</c:v>
                </c:pt>
                <c:pt idx="7">
                  <c:v>0.92658260884268</c:v>
                </c:pt>
                <c:pt idx="8">
                  <c:v>0.678612569514156</c:v>
                </c:pt>
                <c:pt idx="9">
                  <c:v>0.371866623194014</c:v>
                </c:pt>
                <c:pt idx="10">
                  <c:v>0.791125925800942</c:v>
                </c:pt>
                <c:pt idx="11">
                  <c:v>0.956760447904974</c:v>
                </c:pt>
                <c:pt idx="12">
                  <c:v>0.86577628321297</c:v>
                </c:pt>
                <c:pt idx="13">
                  <c:v>0.989819147976249</c:v>
                </c:pt>
                <c:pt idx="14">
                  <c:v>0.99193714079809</c:v>
                </c:pt>
                <c:pt idx="15">
                  <c:v>0.437806800915845</c:v>
                </c:pt>
                <c:pt idx="16">
                  <c:v>0.738605376015626</c:v>
                </c:pt>
                <c:pt idx="17">
                  <c:v>0.750612426995892</c:v>
                </c:pt>
                <c:pt idx="18">
                  <c:v>0.766921186578445</c:v>
                </c:pt>
                <c:pt idx="19">
                  <c:v>0.938645303195876</c:v>
                </c:pt>
                <c:pt idx="20">
                  <c:v>0.922607346904288</c:v>
                </c:pt>
                <c:pt idx="21">
                  <c:v>0.88142254280099</c:v>
                </c:pt>
                <c:pt idx="22">
                  <c:v>0.197906178807408</c:v>
                </c:pt>
                <c:pt idx="23">
                  <c:v>0.681016721580128</c:v>
                </c:pt>
                <c:pt idx="24">
                  <c:v>0.594826101382784</c:v>
                </c:pt>
                <c:pt idx="25">
                  <c:v>0.2491272359495</c:v>
                </c:pt>
                <c:pt idx="26">
                  <c:v>0.771356955328198</c:v>
                </c:pt>
                <c:pt idx="27">
                  <c:v>0.923503931760313</c:v>
                </c:pt>
                <c:pt idx="28">
                  <c:v>0.882431857624421</c:v>
                </c:pt>
                <c:pt idx="29">
                  <c:v>0.80569001743793</c:v>
                </c:pt>
                <c:pt idx="30">
                  <c:v>0.777091847993895</c:v>
                </c:pt>
                <c:pt idx="31">
                  <c:v>0.976905663469818</c:v>
                </c:pt>
                <c:pt idx="32">
                  <c:v>0.851735586366689</c:v>
                </c:pt>
                <c:pt idx="33">
                  <c:v>0.266745199667962</c:v>
                </c:pt>
                <c:pt idx="34">
                  <c:v>0.642911873999163</c:v>
                </c:pt>
                <c:pt idx="35">
                  <c:v>0.952174819137993</c:v>
                </c:pt>
                <c:pt idx="36">
                  <c:v>0.898139422373642</c:v>
                </c:pt>
                <c:pt idx="37">
                  <c:v>0.980988800595136</c:v>
                </c:pt>
                <c:pt idx="38">
                  <c:v>0.993868967681851</c:v>
                </c:pt>
                <c:pt idx="39">
                  <c:v>0.931192042715108</c:v>
                </c:pt>
                <c:pt idx="40">
                  <c:v>0.960425349135586</c:v>
                </c:pt>
                <c:pt idx="41">
                  <c:v>0.789766831005836</c:v>
                </c:pt>
                <c:pt idx="42">
                  <c:v>0.901722619440904</c:v>
                </c:pt>
                <c:pt idx="43">
                  <c:v>0.764289264876275</c:v>
                </c:pt>
                <c:pt idx="44">
                  <c:v>0.966657620429016</c:v>
                </c:pt>
                <c:pt idx="45">
                  <c:v>0.879099768335468</c:v>
                </c:pt>
                <c:pt idx="46">
                  <c:v>0.758720116986991</c:v>
                </c:pt>
                <c:pt idx="47">
                  <c:v>0.606087501588967</c:v>
                </c:pt>
                <c:pt idx="48">
                  <c:v>-0.0537820990195406</c:v>
                </c:pt>
                <c:pt idx="49">
                  <c:v>0.830035558751999</c:v>
                </c:pt>
                <c:pt idx="50">
                  <c:v>0.825603238845624</c:v>
                </c:pt>
                <c:pt idx="51">
                  <c:v>0.204516010158752</c:v>
                </c:pt>
                <c:pt idx="52">
                  <c:v>-0.552764586972752</c:v>
                </c:pt>
                <c:pt idx="53">
                  <c:v>-0.162693440670882</c:v>
                </c:pt>
                <c:pt idx="54">
                  <c:v>0.696281285000072</c:v>
                </c:pt>
                <c:pt idx="55">
                  <c:v>-0.129743042855249</c:v>
                </c:pt>
                <c:pt idx="56">
                  <c:v>0.545637339115624</c:v>
                </c:pt>
                <c:pt idx="57">
                  <c:v>0.601121737526843</c:v>
                </c:pt>
                <c:pt idx="58">
                  <c:v>0.16938311993939</c:v>
                </c:pt>
                <c:pt idx="59">
                  <c:v>0.934446958117433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56929727"/>
        <c:axId val="13211409"/>
      </c:lineChart>
      <c:catAx>
        <c:axId val="56929727"/>
        <c:scaling>
          <c:orientation val="minMax"/>
        </c:scaling>
        <c:delete val="0"/>
        <c:axPos val="b"/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3211409"/>
        <c:crossesAt val="0"/>
        <c:auto val="1"/>
        <c:lblAlgn val="ctr"/>
        <c:lblOffset val="100"/>
        <c:noMultiLvlLbl val="0"/>
      </c:catAx>
      <c:valAx>
        <c:axId val="13211409"/>
        <c:scaling>
          <c:orientation val="minMax"/>
          <c:max val="1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6929727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75" strike="noStrike" u="none">
                <a:solidFill>
                  <a:srgbClr val="000000"/>
                </a:solidFill>
                <a:uFillTx/>
                <a:latin typeface="Arial"/>
              </a:rPr>
              <a:t>#N/A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WORKSHEET!$BN$250:$BN$755</c:f>
              <c:strCache>
                <c:ptCount val="506"/>
                <c:pt idx="0">
                  <c:v>13-May-98</c:v>
                </c:pt>
                <c:pt idx="1">
                  <c:v>14-May-98</c:v>
                </c:pt>
                <c:pt idx="2">
                  <c:v>15-May-98</c:v>
                </c:pt>
                <c:pt idx="3">
                  <c:v>16-May-98</c:v>
                </c:pt>
                <c:pt idx="4">
                  <c:v>17-May-98</c:v>
                </c:pt>
                <c:pt idx="5">
                  <c:v>18-May-98</c:v>
                </c:pt>
                <c:pt idx="6">
                  <c:v>19-May-98</c:v>
                </c:pt>
                <c:pt idx="7">
                  <c:v>20-May-98</c:v>
                </c:pt>
                <c:pt idx="8">
                  <c:v>21-May-98</c:v>
                </c:pt>
                <c:pt idx="9">
                  <c:v>22-May-98</c:v>
                </c:pt>
                <c:pt idx="10">
                  <c:v>23-May-98</c:v>
                </c:pt>
                <c:pt idx="11">
                  <c:v>24-May-98</c:v>
                </c:pt>
                <c:pt idx="12">
                  <c:v>25-May-98</c:v>
                </c:pt>
                <c:pt idx="13">
                  <c:v>26-May-98</c:v>
                </c:pt>
                <c:pt idx="14">
                  <c:v>27-May-98</c:v>
                </c:pt>
                <c:pt idx="15">
                  <c:v>28-May-98</c:v>
                </c:pt>
                <c:pt idx="16">
                  <c:v>29-May-98</c:v>
                </c:pt>
                <c:pt idx="17">
                  <c:v>30-May-98</c:v>
                </c:pt>
                <c:pt idx="18">
                  <c:v>31-May-98</c:v>
                </c:pt>
                <c:pt idx="19">
                  <c:v>1-Jun-98</c:v>
                </c:pt>
                <c:pt idx="20">
                  <c:v>2-Jun-98</c:v>
                </c:pt>
                <c:pt idx="21">
                  <c:v>3-Jun-98</c:v>
                </c:pt>
                <c:pt idx="22">
                  <c:v>4-Jun-98</c:v>
                </c:pt>
                <c:pt idx="23">
                  <c:v>5-Jun-98</c:v>
                </c:pt>
                <c:pt idx="24">
                  <c:v>6-Jun-98</c:v>
                </c:pt>
                <c:pt idx="25">
                  <c:v>7-Jun-98</c:v>
                </c:pt>
                <c:pt idx="26">
                  <c:v>8-Jun-98</c:v>
                </c:pt>
                <c:pt idx="27">
                  <c:v>9-Jun-98</c:v>
                </c:pt>
                <c:pt idx="28">
                  <c:v>10-Jun-98</c:v>
                </c:pt>
                <c:pt idx="29">
                  <c:v>11-Jun-98</c:v>
                </c:pt>
                <c:pt idx="30">
                  <c:v>12-Jun-98</c:v>
                </c:pt>
                <c:pt idx="31">
                  <c:v>13-Jun-98</c:v>
                </c:pt>
                <c:pt idx="32">
                  <c:v>14-Jun-98</c:v>
                </c:pt>
                <c:pt idx="33">
                  <c:v>15-Jun-98</c:v>
                </c:pt>
                <c:pt idx="34">
                  <c:v>16-Jun-98</c:v>
                </c:pt>
                <c:pt idx="35">
                  <c:v>17-Jun-98</c:v>
                </c:pt>
                <c:pt idx="36">
                  <c:v>18-Jun-98</c:v>
                </c:pt>
                <c:pt idx="37">
                  <c:v>19-Jun-98</c:v>
                </c:pt>
                <c:pt idx="38">
                  <c:v>20-Jun-98</c:v>
                </c:pt>
                <c:pt idx="39">
                  <c:v>21-Jun-98</c:v>
                </c:pt>
                <c:pt idx="40">
                  <c:v>22-Jun-98</c:v>
                </c:pt>
                <c:pt idx="41">
                  <c:v>23-Jun-98</c:v>
                </c:pt>
                <c:pt idx="42">
                  <c:v>24-Jun-98</c:v>
                </c:pt>
                <c:pt idx="43">
                  <c:v>25-Jun-98</c:v>
                </c:pt>
                <c:pt idx="44">
                  <c:v>26-Jun-98</c:v>
                </c:pt>
                <c:pt idx="45">
                  <c:v>27-Jun-98</c:v>
                </c:pt>
                <c:pt idx="46">
                  <c:v>28-Jun-98</c:v>
                </c:pt>
                <c:pt idx="47">
                  <c:v>29-Jun-98</c:v>
                </c:pt>
                <c:pt idx="48">
                  <c:v>30-Jun-98</c:v>
                </c:pt>
                <c:pt idx="49">
                  <c:v>1-Jul-98</c:v>
                </c:pt>
                <c:pt idx="50">
                  <c:v>2-Jul-98</c:v>
                </c:pt>
                <c:pt idx="51">
                  <c:v>3-Jul-98</c:v>
                </c:pt>
                <c:pt idx="52">
                  <c:v>4-Jul-98</c:v>
                </c:pt>
                <c:pt idx="53">
                  <c:v>5-Jul-98</c:v>
                </c:pt>
                <c:pt idx="54">
                  <c:v>6-Jul-98</c:v>
                </c:pt>
                <c:pt idx="55">
                  <c:v>7-Jul-98</c:v>
                </c:pt>
                <c:pt idx="56">
                  <c:v>8-Jul-98</c:v>
                </c:pt>
                <c:pt idx="57">
                  <c:v>9-Jul-98</c:v>
                </c:pt>
                <c:pt idx="58">
                  <c:v>10-Jul-98</c:v>
                </c:pt>
                <c:pt idx="59">
                  <c:v>11-Jul-98</c:v>
                </c:pt>
                <c:pt idx="60">
                  <c:v>12-Jul-98</c:v>
                </c:pt>
                <c:pt idx="61">
                  <c:v>13-Jul-98</c:v>
                </c:pt>
                <c:pt idx="62">
                  <c:v>14-Jul-98</c:v>
                </c:pt>
                <c:pt idx="63">
                  <c:v>15-Jul-98</c:v>
                </c:pt>
                <c:pt idx="64">
                  <c:v>16-Jul-98</c:v>
                </c:pt>
                <c:pt idx="65">
                  <c:v>17-Jul-98</c:v>
                </c:pt>
                <c:pt idx="66">
                  <c:v>18-Jul-98</c:v>
                </c:pt>
                <c:pt idx="67">
                  <c:v>19-Jul-98</c:v>
                </c:pt>
                <c:pt idx="68">
                  <c:v>20-Jul-98</c:v>
                </c:pt>
                <c:pt idx="69">
                  <c:v>21-Jul-98</c:v>
                </c:pt>
                <c:pt idx="70">
                  <c:v>22-Jul-98</c:v>
                </c:pt>
                <c:pt idx="71">
                  <c:v>23-Jul-98</c:v>
                </c:pt>
                <c:pt idx="72">
                  <c:v>24-Jul-98</c:v>
                </c:pt>
                <c:pt idx="73">
                  <c:v>25-Jul-98</c:v>
                </c:pt>
                <c:pt idx="74">
                  <c:v>26-Jul-98</c:v>
                </c:pt>
                <c:pt idx="75">
                  <c:v>27-Jul-98</c:v>
                </c:pt>
                <c:pt idx="76">
                  <c:v>28-Jul-98</c:v>
                </c:pt>
                <c:pt idx="77">
                  <c:v>29-Jul-98</c:v>
                </c:pt>
                <c:pt idx="78">
                  <c:v>30-Jul-98</c:v>
                </c:pt>
                <c:pt idx="79">
                  <c:v>31-Jul-98</c:v>
                </c:pt>
                <c:pt idx="80">
                  <c:v>1-Aug-98</c:v>
                </c:pt>
                <c:pt idx="81">
                  <c:v>2-Aug-98</c:v>
                </c:pt>
                <c:pt idx="82">
                  <c:v>3-Aug-98</c:v>
                </c:pt>
                <c:pt idx="83">
                  <c:v>4-Aug-98</c:v>
                </c:pt>
                <c:pt idx="84">
                  <c:v>5-Aug-98</c:v>
                </c:pt>
                <c:pt idx="85">
                  <c:v>6-Aug-98</c:v>
                </c:pt>
                <c:pt idx="86">
                  <c:v>7-Aug-98</c:v>
                </c:pt>
                <c:pt idx="87">
                  <c:v>8-Aug-98</c:v>
                </c:pt>
                <c:pt idx="88">
                  <c:v>9-Aug-98</c:v>
                </c:pt>
                <c:pt idx="89">
                  <c:v>10-Aug-98</c:v>
                </c:pt>
                <c:pt idx="90">
                  <c:v>11-Aug-98</c:v>
                </c:pt>
                <c:pt idx="91">
                  <c:v>12-Aug-98</c:v>
                </c:pt>
                <c:pt idx="92">
                  <c:v>13-Aug-98</c:v>
                </c:pt>
                <c:pt idx="93">
                  <c:v>14-Aug-98</c:v>
                </c:pt>
                <c:pt idx="94">
                  <c:v>15-Aug-98</c:v>
                </c:pt>
                <c:pt idx="95">
                  <c:v>16-Aug-98</c:v>
                </c:pt>
                <c:pt idx="96">
                  <c:v>17-Aug-98</c:v>
                </c:pt>
                <c:pt idx="97">
                  <c:v>18-Aug-98</c:v>
                </c:pt>
                <c:pt idx="98">
                  <c:v>19-Aug-98</c:v>
                </c:pt>
                <c:pt idx="99">
                  <c:v>20-Aug-98</c:v>
                </c:pt>
                <c:pt idx="100">
                  <c:v>21-Aug-98</c:v>
                </c:pt>
                <c:pt idx="101">
                  <c:v>22-Aug-98</c:v>
                </c:pt>
                <c:pt idx="102">
                  <c:v>23-Aug-98</c:v>
                </c:pt>
                <c:pt idx="103">
                  <c:v>24-Aug-98</c:v>
                </c:pt>
                <c:pt idx="104">
                  <c:v>25-Aug-98</c:v>
                </c:pt>
                <c:pt idx="105">
                  <c:v>26-Aug-98</c:v>
                </c:pt>
                <c:pt idx="106">
                  <c:v>27-Aug-98</c:v>
                </c:pt>
                <c:pt idx="107">
                  <c:v>28-Aug-98</c:v>
                </c:pt>
                <c:pt idx="108">
                  <c:v>29-Aug-98</c:v>
                </c:pt>
                <c:pt idx="109">
                  <c:v>30-Aug-98</c:v>
                </c:pt>
                <c:pt idx="110">
                  <c:v>31-Aug-98</c:v>
                </c:pt>
                <c:pt idx="111">
                  <c:v>1-Sep-98</c:v>
                </c:pt>
                <c:pt idx="112">
                  <c:v>2-Sep-98</c:v>
                </c:pt>
                <c:pt idx="113">
                  <c:v>3-Sep-98</c:v>
                </c:pt>
                <c:pt idx="114">
                  <c:v>4-Sep-98</c:v>
                </c:pt>
                <c:pt idx="115">
                  <c:v>5-Sep-98</c:v>
                </c:pt>
                <c:pt idx="116">
                  <c:v>6-Sep-98</c:v>
                </c:pt>
                <c:pt idx="117">
                  <c:v>7-Sep-98</c:v>
                </c:pt>
                <c:pt idx="118">
                  <c:v>8-Sep-98</c:v>
                </c:pt>
                <c:pt idx="119">
                  <c:v>9-Sep-98</c:v>
                </c:pt>
                <c:pt idx="120">
                  <c:v>10-Sep-98</c:v>
                </c:pt>
                <c:pt idx="121">
                  <c:v>11-Sep-98</c:v>
                </c:pt>
                <c:pt idx="122">
                  <c:v>12-Sep-98</c:v>
                </c:pt>
                <c:pt idx="123">
                  <c:v>13-Sep-98</c:v>
                </c:pt>
                <c:pt idx="124">
                  <c:v>14-Sep-98</c:v>
                </c:pt>
                <c:pt idx="125">
                  <c:v>15-Sep-98</c:v>
                </c:pt>
                <c:pt idx="126">
                  <c:v>16-Sep-98</c:v>
                </c:pt>
                <c:pt idx="127">
                  <c:v>17-Sep-98</c:v>
                </c:pt>
                <c:pt idx="128">
                  <c:v>18-Sep-98</c:v>
                </c:pt>
                <c:pt idx="129">
                  <c:v>19-Sep-98</c:v>
                </c:pt>
                <c:pt idx="130">
                  <c:v>20-Sep-98</c:v>
                </c:pt>
                <c:pt idx="131">
                  <c:v>21-Sep-98</c:v>
                </c:pt>
                <c:pt idx="132">
                  <c:v>22-Sep-98</c:v>
                </c:pt>
                <c:pt idx="133">
                  <c:v>23-Sep-98</c:v>
                </c:pt>
                <c:pt idx="134">
                  <c:v>24-Sep-98</c:v>
                </c:pt>
                <c:pt idx="135">
                  <c:v>25-Sep-98</c:v>
                </c:pt>
                <c:pt idx="136">
                  <c:v>26-Sep-98</c:v>
                </c:pt>
                <c:pt idx="137">
                  <c:v>27-Sep-98</c:v>
                </c:pt>
                <c:pt idx="138">
                  <c:v>28-Sep-98</c:v>
                </c:pt>
                <c:pt idx="139">
                  <c:v>29-Sep-98</c:v>
                </c:pt>
                <c:pt idx="140">
                  <c:v>30-Sep-98</c:v>
                </c:pt>
                <c:pt idx="141">
                  <c:v>1-Oct-98</c:v>
                </c:pt>
                <c:pt idx="142">
                  <c:v>2-Oct-98</c:v>
                </c:pt>
                <c:pt idx="143">
                  <c:v>3-Oct-98</c:v>
                </c:pt>
                <c:pt idx="144">
                  <c:v>4-Oct-98</c:v>
                </c:pt>
                <c:pt idx="145">
                  <c:v>5-Oct-98</c:v>
                </c:pt>
                <c:pt idx="146">
                  <c:v>6-Oct-98</c:v>
                </c:pt>
                <c:pt idx="147">
                  <c:v>7-Oct-98</c:v>
                </c:pt>
                <c:pt idx="148">
                  <c:v>8-Oct-98</c:v>
                </c:pt>
                <c:pt idx="149">
                  <c:v>9-Oct-98</c:v>
                </c:pt>
                <c:pt idx="150">
                  <c:v>10-Oct-98</c:v>
                </c:pt>
                <c:pt idx="151">
                  <c:v>11-Oct-98</c:v>
                </c:pt>
                <c:pt idx="152">
                  <c:v>12-Oct-98</c:v>
                </c:pt>
                <c:pt idx="153">
                  <c:v>13-Oct-98</c:v>
                </c:pt>
                <c:pt idx="154">
                  <c:v>14-Oct-98</c:v>
                </c:pt>
                <c:pt idx="155">
                  <c:v>15-Oct-98</c:v>
                </c:pt>
                <c:pt idx="156">
                  <c:v>16-Oct-98</c:v>
                </c:pt>
                <c:pt idx="157">
                  <c:v>17-Oct-98</c:v>
                </c:pt>
                <c:pt idx="158">
                  <c:v>18-Oct-98</c:v>
                </c:pt>
                <c:pt idx="159">
                  <c:v>19-Oct-98</c:v>
                </c:pt>
                <c:pt idx="160">
                  <c:v>20-Oct-98</c:v>
                </c:pt>
                <c:pt idx="161">
                  <c:v>21-Oct-98</c:v>
                </c:pt>
                <c:pt idx="162">
                  <c:v>22-Oct-98</c:v>
                </c:pt>
                <c:pt idx="163">
                  <c:v>23-Oct-98</c:v>
                </c:pt>
                <c:pt idx="164">
                  <c:v>24-Oct-98</c:v>
                </c:pt>
                <c:pt idx="165">
                  <c:v>25-Oct-98</c:v>
                </c:pt>
                <c:pt idx="166">
                  <c:v>26-Oct-98</c:v>
                </c:pt>
                <c:pt idx="167">
                  <c:v>27-Oct-98</c:v>
                </c:pt>
                <c:pt idx="168">
                  <c:v>28-Oct-98</c:v>
                </c:pt>
                <c:pt idx="169">
                  <c:v>29-Oct-98</c:v>
                </c:pt>
                <c:pt idx="170">
                  <c:v>30-Oct-98</c:v>
                </c:pt>
                <c:pt idx="171">
                  <c:v>31-Oct-98</c:v>
                </c:pt>
                <c:pt idx="172">
                  <c:v>1-Nov-98</c:v>
                </c:pt>
                <c:pt idx="173">
                  <c:v>2-Nov-98</c:v>
                </c:pt>
                <c:pt idx="174">
                  <c:v>3-Nov-98</c:v>
                </c:pt>
                <c:pt idx="175">
                  <c:v>4-Nov-98</c:v>
                </c:pt>
                <c:pt idx="176">
                  <c:v>5-Nov-98</c:v>
                </c:pt>
                <c:pt idx="177">
                  <c:v>6-Nov-98</c:v>
                </c:pt>
                <c:pt idx="178">
                  <c:v>7-Nov-98</c:v>
                </c:pt>
                <c:pt idx="179">
                  <c:v>8-Nov-98</c:v>
                </c:pt>
                <c:pt idx="180">
                  <c:v>9-Nov-98</c:v>
                </c:pt>
                <c:pt idx="181">
                  <c:v>10-Nov-98</c:v>
                </c:pt>
                <c:pt idx="182">
                  <c:v>11-Nov-98</c:v>
                </c:pt>
                <c:pt idx="183">
                  <c:v>12-Nov-98</c:v>
                </c:pt>
                <c:pt idx="184">
                  <c:v>13-Nov-98</c:v>
                </c:pt>
                <c:pt idx="185">
                  <c:v>14-Nov-98</c:v>
                </c:pt>
                <c:pt idx="186">
                  <c:v>15-Nov-98</c:v>
                </c:pt>
                <c:pt idx="187">
                  <c:v>16-Nov-98</c:v>
                </c:pt>
                <c:pt idx="188">
                  <c:v>17-Nov-98</c:v>
                </c:pt>
                <c:pt idx="189">
                  <c:v>18-Nov-98</c:v>
                </c:pt>
                <c:pt idx="190">
                  <c:v>19-Nov-98</c:v>
                </c:pt>
                <c:pt idx="191">
                  <c:v>20-Nov-98</c:v>
                </c:pt>
                <c:pt idx="192">
                  <c:v>21-Nov-98</c:v>
                </c:pt>
                <c:pt idx="193">
                  <c:v>22-Nov-98</c:v>
                </c:pt>
                <c:pt idx="194">
                  <c:v>23-Nov-98</c:v>
                </c:pt>
                <c:pt idx="195">
                  <c:v>24-Nov-98</c:v>
                </c:pt>
                <c:pt idx="196">
                  <c:v>25-Nov-98</c:v>
                </c:pt>
                <c:pt idx="197">
                  <c:v>26-Nov-98</c:v>
                </c:pt>
                <c:pt idx="198">
                  <c:v>27-Nov-98</c:v>
                </c:pt>
                <c:pt idx="199">
                  <c:v>28-Nov-98</c:v>
                </c:pt>
                <c:pt idx="200">
                  <c:v>29-Nov-98</c:v>
                </c:pt>
                <c:pt idx="201">
                  <c:v>30-Nov-98</c:v>
                </c:pt>
                <c:pt idx="202">
                  <c:v>1-Dec-98</c:v>
                </c:pt>
                <c:pt idx="203">
                  <c:v>2-Dec-98</c:v>
                </c:pt>
                <c:pt idx="204">
                  <c:v>3-Dec-98</c:v>
                </c:pt>
                <c:pt idx="205">
                  <c:v>4-Dec-98</c:v>
                </c:pt>
                <c:pt idx="206">
                  <c:v>5-Dec-98</c:v>
                </c:pt>
                <c:pt idx="207">
                  <c:v>6-Dec-98</c:v>
                </c:pt>
                <c:pt idx="208">
                  <c:v>7-Dec-98</c:v>
                </c:pt>
                <c:pt idx="209">
                  <c:v>8-Dec-98</c:v>
                </c:pt>
                <c:pt idx="210">
                  <c:v>9-Dec-98</c:v>
                </c:pt>
                <c:pt idx="211">
                  <c:v>10-Dec-98</c:v>
                </c:pt>
                <c:pt idx="212">
                  <c:v>11-Dec-98</c:v>
                </c:pt>
                <c:pt idx="213">
                  <c:v>12-Dec-98</c:v>
                </c:pt>
                <c:pt idx="214">
                  <c:v>13-Dec-98</c:v>
                </c:pt>
                <c:pt idx="215">
                  <c:v>14-Dec-98</c:v>
                </c:pt>
                <c:pt idx="216">
                  <c:v>15-Dec-98</c:v>
                </c:pt>
                <c:pt idx="217">
                  <c:v>16-Dec-98</c:v>
                </c:pt>
                <c:pt idx="218">
                  <c:v>17-Dec-98</c:v>
                </c:pt>
                <c:pt idx="219">
                  <c:v>18-Dec-98</c:v>
                </c:pt>
                <c:pt idx="220">
                  <c:v>19-Dec-98</c:v>
                </c:pt>
                <c:pt idx="221">
                  <c:v>20-Dec-98</c:v>
                </c:pt>
                <c:pt idx="222">
                  <c:v>21-Dec-98</c:v>
                </c:pt>
                <c:pt idx="223">
                  <c:v>22-Dec-98</c:v>
                </c:pt>
                <c:pt idx="224">
                  <c:v>23-Dec-98</c:v>
                </c:pt>
                <c:pt idx="225">
                  <c:v>24-Dec-98</c:v>
                </c:pt>
                <c:pt idx="226">
                  <c:v>25-Dec-98</c:v>
                </c:pt>
                <c:pt idx="227">
                  <c:v>26-Dec-98</c:v>
                </c:pt>
                <c:pt idx="228">
                  <c:v>27-Dec-98</c:v>
                </c:pt>
                <c:pt idx="229">
                  <c:v>28-Dec-98</c:v>
                </c:pt>
                <c:pt idx="230">
                  <c:v>29-Dec-98</c:v>
                </c:pt>
                <c:pt idx="231">
                  <c:v>30-Dec-98</c:v>
                </c:pt>
                <c:pt idx="232">
                  <c:v>31-Dec-98</c:v>
                </c:pt>
                <c:pt idx="233">
                  <c:v>1-Jan-99</c:v>
                </c:pt>
                <c:pt idx="234">
                  <c:v>2-Jan-99</c:v>
                </c:pt>
                <c:pt idx="235">
                  <c:v>3-Jan-99</c:v>
                </c:pt>
                <c:pt idx="236">
                  <c:v>4-Jan-99</c:v>
                </c:pt>
                <c:pt idx="237">
                  <c:v>5-Jan-99</c:v>
                </c:pt>
                <c:pt idx="238">
                  <c:v>6-Jan-99</c:v>
                </c:pt>
                <c:pt idx="239">
                  <c:v>7-Jan-99</c:v>
                </c:pt>
                <c:pt idx="240">
                  <c:v>8-Jan-99</c:v>
                </c:pt>
                <c:pt idx="241">
                  <c:v>9-Jan-99</c:v>
                </c:pt>
                <c:pt idx="242">
                  <c:v>10-Jan-99</c:v>
                </c:pt>
                <c:pt idx="243">
                  <c:v>11-Jan-99</c:v>
                </c:pt>
                <c:pt idx="244">
                  <c:v>12-Jan-99</c:v>
                </c:pt>
                <c:pt idx="245">
                  <c:v>13-Jan-99</c:v>
                </c:pt>
                <c:pt idx="246">
                  <c:v>14-Jan-99</c:v>
                </c:pt>
                <c:pt idx="247">
                  <c:v>15-Jan-99</c:v>
                </c:pt>
                <c:pt idx="248">
                  <c:v>16-Jan-99</c:v>
                </c:pt>
                <c:pt idx="249">
                  <c:v>17-Jan-99</c:v>
                </c:pt>
                <c:pt idx="250">
                  <c:v>18-Jan-99</c:v>
                </c:pt>
                <c:pt idx="251">
                  <c:v>19-Jan-99</c:v>
                </c:pt>
                <c:pt idx="252">
                  <c:v>20-Jan-99</c:v>
                </c:pt>
                <c:pt idx="253">
                  <c:v>21-Jan-99</c:v>
                </c:pt>
                <c:pt idx="254">
                  <c:v>22-Jan-99</c:v>
                </c:pt>
                <c:pt idx="255">
                  <c:v>23-Jan-99</c:v>
                </c:pt>
                <c:pt idx="256">
                  <c:v>24-Jan-99</c:v>
                </c:pt>
                <c:pt idx="257">
                  <c:v>25-Jan-99</c:v>
                </c:pt>
                <c:pt idx="258">
                  <c:v>26-Jan-99</c:v>
                </c:pt>
                <c:pt idx="259">
                  <c:v>27-Jan-99</c:v>
                </c:pt>
                <c:pt idx="260">
                  <c:v>28-Jan-99</c:v>
                </c:pt>
                <c:pt idx="261">
                  <c:v>29-Jan-99</c:v>
                </c:pt>
                <c:pt idx="262">
                  <c:v>30-Jan-99</c:v>
                </c:pt>
                <c:pt idx="263">
                  <c:v>31-Jan-99</c:v>
                </c:pt>
                <c:pt idx="264">
                  <c:v>1-Feb-99</c:v>
                </c:pt>
                <c:pt idx="265">
                  <c:v>2-Feb-99</c:v>
                </c:pt>
                <c:pt idx="266">
                  <c:v>3-Feb-99</c:v>
                </c:pt>
                <c:pt idx="267">
                  <c:v>4-Feb-99</c:v>
                </c:pt>
                <c:pt idx="268">
                  <c:v>5-Feb-99</c:v>
                </c:pt>
                <c:pt idx="269">
                  <c:v>6-Feb-99</c:v>
                </c:pt>
                <c:pt idx="270">
                  <c:v>7-Feb-99</c:v>
                </c:pt>
                <c:pt idx="271">
                  <c:v>8-Feb-99</c:v>
                </c:pt>
                <c:pt idx="272">
                  <c:v>9-Feb-99</c:v>
                </c:pt>
                <c:pt idx="273">
                  <c:v>10-Feb-99</c:v>
                </c:pt>
                <c:pt idx="274">
                  <c:v>11-Feb-99</c:v>
                </c:pt>
                <c:pt idx="275">
                  <c:v>12-Feb-99</c:v>
                </c:pt>
                <c:pt idx="276">
                  <c:v>13-Feb-99</c:v>
                </c:pt>
                <c:pt idx="277">
                  <c:v>14-Feb-99</c:v>
                </c:pt>
                <c:pt idx="278">
                  <c:v>15-Feb-99</c:v>
                </c:pt>
                <c:pt idx="279">
                  <c:v>16-Feb-99</c:v>
                </c:pt>
                <c:pt idx="280">
                  <c:v>17-Feb-99</c:v>
                </c:pt>
                <c:pt idx="281">
                  <c:v>18-Feb-99</c:v>
                </c:pt>
                <c:pt idx="282">
                  <c:v>19-Feb-99</c:v>
                </c:pt>
                <c:pt idx="283">
                  <c:v>20-Feb-99</c:v>
                </c:pt>
                <c:pt idx="284">
                  <c:v>21-Feb-99</c:v>
                </c:pt>
                <c:pt idx="285">
                  <c:v>22-Feb-99</c:v>
                </c:pt>
                <c:pt idx="286">
                  <c:v>23-Feb-99</c:v>
                </c:pt>
                <c:pt idx="287">
                  <c:v>24-Feb-99</c:v>
                </c:pt>
                <c:pt idx="288">
                  <c:v>25-Feb-99</c:v>
                </c:pt>
                <c:pt idx="289">
                  <c:v>26-Feb-99</c:v>
                </c:pt>
                <c:pt idx="290">
                  <c:v>27-Feb-99</c:v>
                </c:pt>
                <c:pt idx="291">
                  <c:v>28-Feb-99</c:v>
                </c:pt>
                <c:pt idx="292">
                  <c:v>1-Mar-99</c:v>
                </c:pt>
                <c:pt idx="293">
                  <c:v>2-Mar-99</c:v>
                </c:pt>
                <c:pt idx="294">
                  <c:v>3-Mar-99</c:v>
                </c:pt>
                <c:pt idx="295">
                  <c:v>4-Mar-99</c:v>
                </c:pt>
                <c:pt idx="296">
                  <c:v>5-Mar-99</c:v>
                </c:pt>
                <c:pt idx="297">
                  <c:v>6-Mar-99</c:v>
                </c:pt>
                <c:pt idx="298">
                  <c:v>7-Mar-99</c:v>
                </c:pt>
                <c:pt idx="299">
                  <c:v>8-Mar-99</c:v>
                </c:pt>
                <c:pt idx="300">
                  <c:v>9-Mar-99</c:v>
                </c:pt>
                <c:pt idx="301">
                  <c:v>10-Mar-99</c:v>
                </c:pt>
                <c:pt idx="302">
                  <c:v>11-Mar-99</c:v>
                </c:pt>
                <c:pt idx="303">
                  <c:v>12-Mar-99</c:v>
                </c:pt>
                <c:pt idx="304">
                  <c:v>13-Mar-99</c:v>
                </c:pt>
                <c:pt idx="305">
                  <c:v>14-Mar-99</c:v>
                </c:pt>
                <c:pt idx="306">
                  <c:v>15-Mar-99</c:v>
                </c:pt>
                <c:pt idx="307">
                  <c:v>16-Mar-99</c:v>
                </c:pt>
                <c:pt idx="308">
                  <c:v>17-Mar-99</c:v>
                </c:pt>
                <c:pt idx="309">
                  <c:v>18-Mar-99</c:v>
                </c:pt>
                <c:pt idx="310">
                  <c:v>19-Mar-99</c:v>
                </c:pt>
                <c:pt idx="311">
                  <c:v>20-Mar-99</c:v>
                </c:pt>
                <c:pt idx="312">
                  <c:v>21-Mar-99</c:v>
                </c:pt>
                <c:pt idx="313">
                  <c:v>22-Mar-99</c:v>
                </c:pt>
                <c:pt idx="314">
                  <c:v>23-Mar-99</c:v>
                </c:pt>
                <c:pt idx="315">
                  <c:v>24-Mar-99</c:v>
                </c:pt>
                <c:pt idx="316">
                  <c:v>25-Mar-99</c:v>
                </c:pt>
                <c:pt idx="317">
                  <c:v>26-Mar-99</c:v>
                </c:pt>
                <c:pt idx="318">
                  <c:v>27-Mar-99</c:v>
                </c:pt>
                <c:pt idx="319">
                  <c:v>28-Mar-99</c:v>
                </c:pt>
                <c:pt idx="320">
                  <c:v>29-Mar-99</c:v>
                </c:pt>
                <c:pt idx="321">
                  <c:v>30-Mar-99</c:v>
                </c:pt>
                <c:pt idx="322">
                  <c:v>31-Mar-99</c:v>
                </c:pt>
                <c:pt idx="323">
                  <c:v>1-Apr-99</c:v>
                </c:pt>
                <c:pt idx="324">
                  <c:v>2-Apr-99</c:v>
                </c:pt>
                <c:pt idx="325">
                  <c:v>3-Apr-99</c:v>
                </c:pt>
                <c:pt idx="326">
                  <c:v>4-Apr-99</c:v>
                </c:pt>
                <c:pt idx="327">
                  <c:v>5-Apr-99</c:v>
                </c:pt>
                <c:pt idx="328">
                  <c:v>6-Apr-99</c:v>
                </c:pt>
                <c:pt idx="329">
                  <c:v>7-Apr-99</c:v>
                </c:pt>
                <c:pt idx="330">
                  <c:v>8-Apr-99</c:v>
                </c:pt>
                <c:pt idx="331">
                  <c:v>9-Apr-99</c:v>
                </c:pt>
                <c:pt idx="332">
                  <c:v>10-Apr-99</c:v>
                </c:pt>
                <c:pt idx="333">
                  <c:v>11-Apr-99</c:v>
                </c:pt>
                <c:pt idx="334">
                  <c:v>12-Apr-99</c:v>
                </c:pt>
                <c:pt idx="335">
                  <c:v>13-Apr-99</c:v>
                </c:pt>
                <c:pt idx="336">
                  <c:v>14-Apr-99</c:v>
                </c:pt>
                <c:pt idx="337">
                  <c:v>15-Apr-99</c:v>
                </c:pt>
                <c:pt idx="338">
                  <c:v>16-Apr-99</c:v>
                </c:pt>
                <c:pt idx="339">
                  <c:v>17-Apr-99</c:v>
                </c:pt>
                <c:pt idx="340">
                  <c:v>18-Apr-99</c:v>
                </c:pt>
                <c:pt idx="341">
                  <c:v>19-Apr-99</c:v>
                </c:pt>
                <c:pt idx="342">
                  <c:v>20-Apr-99</c:v>
                </c:pt>
                <c:pt idx="343">
                  <c:v>21-Apr-99</c:v>
                </c:pt>
                <c:pt idx="344">
                  <c:v>22-Apr-99</c:v>
                </c:pt>
                <c:pt idx="345">
                  <c:v>23-Apr-99</c:v>
                </c:pt>
                <c:pt idx="346">
                  <c:v>24-Apr-99</c:v>
                </c:pt>
                <c:pt idx="347">
                  <c:v>25-Apr-99</c:v>
                </c:pt>
                <c:pt idx="348">
                  <c:v>26-Apr-99</c:v>
                </c:pt>
                <c:pt idx="349">
                  <c:v>27-Apr-99</c:v>
                </c:pt>
                <c:pt idx="350">
                  <c:v>28-Apr-99</c:v>
                </c:pt>
                <c:pt idx="351">
                  <c:v>29-Apr-99</c:v>
                </c:pt>
                <c:pt idx="352">
                  <c:v>30-Apr-99</c:v>
                </c:pt>
                <c:pt idx="353">
                  <c:v>1-May-99</c:v>
                </c:pt>
                <c:pt idx="354">
                  <c:v>2-May-99</c:v>
                </c:pt>
                <c:pt idx="355">
                  <c:v>3-May-99</c:v>
                </c:pt>
                <c:pt idx="356">
                  <c:v>4-May-99</c:v>
                </c:pt>
                <c:pt idx="357">
                  <c:v>5-May-99</c:v>
                </c:pt>
                <c:pt idx="358">
                  <c:v>6-May-99</c:v>
                </c:pt>
                <c:pt idx="359">
                  <c:v>7-May-99</c:v>
                </c:pt>
                <c:pt idx="360">
                  <c:v>8-May-99</c:v>
                </c:pt>
                <c:pt idx="361">
                  <c:v>9-May-99</c:v>
                </c:pt>
                <c:pt idx="362">
                  <c:v>10-May-99</c:v>
                </c:pt>
                <c:pt idx="363">
                  <c:v>11-May-99</c:v>
                </c:pt>
                <c:pt idx="364">
                  <c:v>12-May-99</c:v>
                </c:pt>
                <c:pt idx="365">
                  <c:v>13-May-99</c:v>
                </c:pt>
                <c:pt idx="366">
                  <c:v>14-May-99</c:v>
                </c:pt>
                <c:pt idx="367">
                  <c:v>15-May-99</c:v>
                </c:pt>
                <c:pt idx="368">
                  <c:v>16-May-99</c:v>
                </c:pt>
                <c:pt idx="369">
                  <c:v>17-May-99</c:v>
                </c:pt>
                <c:pt idx="370">
                  <c:v>18-May-99</c:v>
                </c:pt>
                <c:pt idx="371">
                  <c:v>19-May-99</c:v>
                </c:pt>
                <c:pt idx="372">
                  <c:v>20-May-99</c:v>
                </c:pt>
                <c:pt idx="373">
                  <c:v>21-May-99</c:v>
                </c:pt>
                <c:pt idx="374">
                  <c:v>22-May-99</c:v>
                </c:pt>
                <c:pt idx="375">
                  <c:v>23-May-99</c:v>
                </c:pt>
                <c:pt idx="376">
                  <c:v>24-May-99</c:v>
                </c:pt>
                <c:pt idx="377">
                  <c:v>25-May-99</c:v>
                </c:pt>
                <c:pt idx="378">
                  <c:v>26-May-99</c:v>
                </c:pt>
                <c:pt idx="379">
                  <c:v>27-May-99</c:v>
                </c:pt>
                <c:pt idx="380">
                  <c:v>28-May-99</c:v>
                </c:pt>
                <c:pt idx="381">
                  <c:v>29-May-99</c:v>
                </c:pt>
                <c:pt idx="382">
                  <c:v>30-May-99</c:v>
                </c:pt>
                <c:pt idx="383">
                  <c:v>31-May-99</c:v>
                </c:pt>
                <c:pt idx="384">
                  <c:v>1-Jun-99</c:v>
                </c:pt>
                <c:pt idx="385">
                  <c:v>2-Jun-99</c:v>
                </c:pt>
                <c:pt idx="386">
                  <c:v>3-Jun-99</c:v>
                </c:pt>
                <c:pt idx="387">
                  <c:v>4-Jun-99</c:v>
                </c:pt>
                <c:pt idx="388">
                  <c:v>5-Jun-99</c:v>
                </c:pt>
                <c:pt idx="389">
                  <c:v>6-Jun-99</c:v>
                </c:pt>
                <c:pt idx="390">
                  <c:v>7-Jun-99</c:v>
                </c:pt>
                <c:pt idx="391">
                  <c:v>8-Jun-99</c:v>
                </c:pt>
                <c:pt idx="392">
                  <c:v>9-Jun-99</c:v>
                </c:pt>
                <c:pt idx="393">
                  <c:v>10-Jun-99</c:v>
                </c:pt>
                <c:pt idx="394">
                  <c:v>11-Jun-99</c:v>
                </c:pt>
                <c:pt idx="395">
                  <c:v>12-Jun-99</c:v>
                </c:pt>
                <c:pt idx="396">
                  <c:v>13-Jun-99</c:v>
                </c:pt>
                <c:pt idx="397">
                  <c:v>14-Jun-99</c:v>
                </c:pt>
                <c:pt idx="398">
                  <c:v>15-Jun-99</c:v>
                </c:pt>
                <c:pt idx="399">
                  <c:v>16-Jun-99</c:v>
                </c:pt>
                <c:pt idx="400">
                  <c:v>17-Jun-99</c:v>
                </c:pt>
                <c:pt idx="401">
                  <c:v>18-Jun-99</c:v>
                </c:pt>
                <c:pt idx="402">
                  <c:v>19-Jun-99</c:v>
                </c:pt>
                <c:pt idx="403">
                  <c:v>20-Jun-99</c:v>
                </c:pt>
                <c:pt idx="404">
                  <c:v>21-Jun-99</c:v>
                </c:pt>
                <c:pt idx="405">
                  <c:v>22-Jun-99</c:v>
                </c:pt>
                <c:pt idx="406">
                  <c:v>23-Jun-99</c:v>
                </c:pt>
                <c:pt idx="407">
                  <c:v>24-Jun-99</c:v>
                </c:pt>
                <c:pt idx="408">
                  <c:v>25-Jun-99</c:v>
                </c:pt>
                <c:pt idx="409">
                  <c:v>26-Jun-99</c:v>
                </c:pt>
                <c:pt idx="410">
                  <c:v>27-Jun-99</c:v>
                </c:pt>
                <c:pt idx="411">
                  <c:v>28-Jun-99</c:v>
                </c:pt>
                <c:pt idx="412">
                  <c:v>29-Jun-99</c:v>
                </c:pt>
                <c:pt idx="413">
                  <c:v>30-Jun-99</c:v>
                </c:pt>
                <c:pt idx="414">
                  <c:v>1-Jul-99</c:v>
                </c:pt>
                <c:pt idx="415">
                  <c:v>2-Jul-99</c:v>
                </c:pt>
                <c:pt idx="416">
                  <c:v>3-Jul-99</c:v>
                </c:pt>
                <c:pt idx="417">
                  <c:v>4-Jul-99</c:v>
                </c:pt>
                <c:pt idx="418">
                  <c:v>5-Jul-99</c:v>
                </c:pt>
                <c:pt idx="419">
                  <c:v>6-Jul-99</c:v>
                </c:pt>
                <c:pt idx="420">
                  <c:v>7-Jul-99</c:v>
                </c:pt>
                <c:pt idx="421">
                  <c:v>8-Jul-99</c:v>
                </c:pt>
                <c:pt idx="422">
                  <c:v>9-Jul-99</c:v>
                </c:pt>
                <c:pt idx="423">
                  <c:v>10-Jul-99</c:v>
                </c:pt>
                <c:pt idx="424">
                  <c:v>11-Jul-99</c:v>
                </c:pt>
                <c:pt idx="425">
                  <c:v>12-Jul-99</c:v>
                </c:pt>
                <c:pt idx="426">
                  <c:v>13-Jul-99</c:v>
                </c:pt>
                <c:pt idx="427">
                  <c:v>14-Jul-99</c:v>
                </c:pt>
                <c:pt idx="428">
                  <c:v>15-Jul-99</c:v>
                </c:pt>
                <c:pt idx="429">
                  <c:v>16-Jul-99</c:v>
                </c:pt>
                <c:pt idx="430">
                  <c:v>17-Jul-99</c:v>
                </c:pt>
                <c:pt idx="431">
                  <c:v>18-Jul-99</c:v>
                </c:pt>
                <c:pt idx="432">
                  <c:v>19-Jul-99</c:v>
                </c:pt>
                <c:pt idx="433">
                  <c:v>20-Jul-99</c:v>
                </c:pt>
                <c:pt idx="434">
                  <c:v>21-Jul-99</c:v>
                </c:pt>
                <c:pt idx="435">
                  <c:v>22-Jul-99</c:v>
                </c:pt>
                <c:pt idx="436">
                  <c:v>23-Jul-99</c:v>
                </c:pt>
                <c:pt idx="437">
                  <c:v>24-Jul-99</c:v>
                </c:pt>
                <c:pt idx="438">
                  <c:v>25-Jul-99</c:v>
                </c:pt>
                <c:pt idx="439">
                  <c:v>26-Jul-99</c:v>
                </c:pt>
                <c:pt idx="440">
                  <c:v>27-Jul-99</c:v>
                </c:pt>
                <c:pt idx="441">
                  <c:v>28-Jul-99</c:v>
                </c:pt>
                <c:pt idx="442">
                  <c:v>29-Jul-99</c:v>
                </c:pt>
                <c:pt idx="443">
                  <c:v>30-Jul-99</c:v>
                </c:pt>
                <c:pt idx="444">
                  <c:v>31-Jul-99</c:v>
                </c:pt>
                <c:pt idx="445">
                  <c:v>1-Aug-99</c:v>
                </c:pt>
                <c:pt idx="446">
                  <c:v>2-Aug-99</c:v>
                </c:pt>
                <c:pt idx="447">
                  <c:v>3-Aug-99</c:v>
                </c:pt>
                <c:pt idx="448">
                  <c:v>4-Aug-99</c:v>
                </c:pt>
                <c:pt idx="449">
                  <c:v>5-Aug-99</c:v>
                </c:pt>
                <c:pt idx="450">
                  <c:v>6-Aug-99</c:v>
                </c:pt>
                <c:pt idx="451">
                  <c:v>7-Aug-99</c:v>
                </c:pt>
                <c:pt idx="452">
                  <c:v>8-Aug-99</c:v>
                </c:pt>
                <c:pt idx="453">
                  <c:v>9-Aug-99</c:v>
                </c:pt>
                <c:pt idx="454">
                  <c:v>10-Aug-99</c:v>
                </c:pt>
                <c:pt idx="455">
                  <c:v>11-Aug-99</c:v>
                </c:pt>
                <c:pt idx="456">
                  <c:v>12-Aug-99</c:v>
                </c:pt>
                <c:pt idx="457">
                  <c:v>13-Aug-99</c:v>
                </c:pt>
                <c:pt idx="458">
                  <c:v>14-Aug-99</c:v>
                </c:pt>
                <c:pt idx="459">
                  <c:v>15-Aug-99</c:v>
                </c:pt>
                <c:pt idx="460">
                  <c:v>16-Aug-99</c:v>
                </c:pt>
                <c:pt idx="461">
                  <c:v>17-Aug-99</c:v>
                </c:pt>
                <c:pt idx="462">
                  <c:v>18-Aug-99</c:v>
                </c:pt>
                <c:pt idx="463">
                  <c:v>19-Aug-99</c:v>
                </c:pt>
                <c:pt idx="464">
                  <c:v>20-Aug-99</c:v>
                </c:pt>
                <c:pt idx="465">
                  <c:v>21-Aug-99</c:v>
                </c:pt>
                <c:pt idx="466">
                  <c:v>22-Aug-99</c:v>
                </c:pt>
                <c:pt idx="467">
                  <c:v>23-Aug-99</c:v>
                </c:pt>
                <c:pt idx="468">
                  <c:v>24-Aug-99</c:v>
                </c:pt>
                <c:pt idx="469">
                  <c:v>25-Aug-99</c:v>
                </c:pt>
                <c:pt idx="470">
                  <c:v>26-Aug-99</c:v>
                </c:pt>
                <c:pt idx="471">
                  <c:v>27-Aug-99</c:v>
                </c:pt>
                <c:pt idx="472">
                  <c:v>28-Aug-99</c:v>
                </c:pt>
                <c:pt idx="473">
                  <c:v>29-Aug-99</c:v>
                </c:pt>
                <c:pt idx="474">
                  <c:v>30-Aug-99</c:v>
                </c:pt>
                <c:pt idx="475">
                  <c:v>31-Aug-99</c:v>
                </c:pt>
                <c:pt idx="476">
                  <c:v>1-Sep-99</c:v>
                </c:pt>
                <c:pt idx="477">
                  <c:v>2-Sep-99</c:v>
                </c:pt>
                <c:pt idx="478">
                  <c:v>3-Sep-99</c:v>
                </c:pt>
                <c:pt idx="479">
                  <c:v>4-Sep-99</c:v>
                </c:pt>
                <c:pt idx="480">
                  <c:v>5-Sep-99</c:v>
                </c:pt>
                <c:pt idx="481">
                  <c:v>6-Sep-99</c:v>
                </c:pt>
                <c:pt idx="482">
                  <c:v>7-Sep-99</c:v>
                </c:pt>
                <c:pt idx="483">
                  <c:v>8-Sep-99</c:v>
                </c:pt>
                <c:pt idx="484">
                  <c:v>9-Sep-99</c:v>
                </c:pt>
                <c:pt idx="485">
                  <c:v>10-Sep-99</c:v>
                </c:pt>
                <c:pt idx="486">
                  <c:v>11-Sep-99</c:v>
                </c:pt>
                <c:pt idx="487">
                  <c:v>12-Sep-99</c:v>
                </c:pt>
                <c:pt idx="488">
                  <c:v>13-Sep-99</c:v>
                </c:pt>
                <c:pt idx="489">
                  <c:v>14-Sep-99</c:v>
                </c:pt>
                <c:pt idx="490">
                  <c:v>15-Sep-99</c:v>
                </c:pt>
                <c:pt idx="491">
                  <c:v>16-Sep-99</c:v>
                </c:pt>
                <c:pt idx="492">
                  <c:v>17-Sep-99</c:v>
                </c:pt>
                <c:pt idx="493">
                  <c:v>18-Sep-99</c:v>
                </c:pt>
                <c:pt idx="494">
                  <c:v>19-Sep-99</c:v>
                </c:pt>
                <c:pt idx="495">
                  <c:v>20-Sep-99</c:v>
                </c:pt>
                <c:pt idx="496">
                  <c:v>21-Sep-99</c:v>
                </c:pt>
                <c:pt idx="497">
                  <c:v>22-Sep-99</c:v>
                </c:pt>
                <c:pt idx="498">
                  <c:v>23-Sep-99</c:v>
                </c:pt>
                <c:pt idx="499">
                  <c:v>24-Sep-99</c:v>
                </c:pt>
                <c:pt idx="500">
                  <c:v>25-Sep-99</c:v>
                </c:pt>
                <c:pt idx="501">
                  <c:v>26-Sep-99</c:v>
                </c:pt>
                <c:pt idx="502">
                  <c:v>27-Sep-99</c:v>
                </c:pt>
                <c:pt idx="503">
                  <c:v>28-Sep-99</c:v>
                </c:pt>
                <c:pt idx="504">
                  <c:v>29-Sep-99</c:v>
                </c:pt>
                <c:pt idx="505">
                  <c:v>30-Sep-99</c:v>
                </c:pt>
              </c:strCache>
            </c:strRef>
          </c:cat>
          <c:val>
            <c:numRef>
              <c:f>WORKSHEET!$BO$250:$BO$755</c:f>
              <c:numCache>
                <c:formatCode>General</c:formatCode>
                <c:ptCount val="506"/>
                <c:pt idx="0">
                  <c:v>0.925637403225032</c:v>
                </c:pt>
                <c:pt idx="1">
                  <c:v>0.909541883222289</c:v>
                </c:pt>
                <c:pt idx="2">
                  <c:v>0.887343423905613</c:v>
                </c:pt>
                <c:pt idx="3">
                  <c:v>0.861261077945356</c:v>
                </c:pt>
                <c:pt idx="4">
                  <c:v>0.835974297994874</c:v>
                </c:pt>
                <c:pt idx="5">
                  <c:v>0.833750266674924</c:v>
                </c:pt>
                <c:pt idx="6">
                  <c:v>0.822715489891545</c:v>
                </c:pt>
                <c:pt idx="7">
                  <c:v>0.82670371829543</c:v>
                </c:pt>
                <c:pt idx="8">
                  <c:v>0.826858315523264</c:v>
                </c:pt>
                <c:pt idx="9">
                  <c:v>0.862783159726363</c:v>
                </c:pt>
                <c:pt idx="10">
                  <c:v>0.886487112344874</c:v>
                </c:pt>
                <c:pt idx="11">
                  <c:v>0.898027036927169</c:v>
                </c:pt>
                <c:pt idx="12">
                  <c:v>0.917488278318838</c:v>
                </c:pt>
                <c:pt idx="13">
                  <c:v>0.917385189592086</c:v>
                </c:pt>
                <c:pt idx="14">
                  <c:v>0.921375331188999</c:v>
                </c:pt>
                <c:pt idx="15">
                  <c:v>0.935912878135349</c:v>
                </c:pt>
                <c:pt idx="16">
                  <c:v>0.927170909679056</c:v>
                </c:pt>
                <c:pt idx="17">
                  <c:v>0.919737992162394</c:v>
                </c:pt>
                <c:pt idx="18">
                  <c:v>0.920548451408029</c:v>
                </c:pt>
                <c:pt idx="19">
                  <c:v>0.894700632183468</c:v>
                </c:pt>
                <c:pt idx="20">
                  <c:v>0.846641859171995</c:v>
                </c:pt>
                <c:pt idx="21">
                  <c:v>0.846129374328743</c:v>
                </c:pt>
                <c:pt idx="22">
                  <c:v>0.853736780912263</c:v>
                </c:pt>
                <c:pt idx="23">
                  <c:v>0.888734947724071</c:v>
                </c:pt>
                <c:pt idx="24">
                  <c:v>0.912517879495289</c:v>
                </c:pt>
                <c:pt idx="25">
                  <c:v>0.909700219503486</c:v>
                </c:pt>
                <c:pt idx="26">
                  <c:v>0.907741188193968</c:v>
                </c:pt>
                <c:pt idx="27">
                  <c:v>0.907629069598174</c:v>
                </c:pt>
                <c:pt idx="28">
                  <c:v>0.900911539946747</c:v>
                </c:pt>
                <c:pt idx="29">
                  <c:v>0.883878249318125</c:v>
                </c:pt>
                <c:pt idx="30">
                  <c:v>0.843896613464047</c:v>
                </c:pt>
                <c:pt idx="31">
                  <c:v>0.814779837615678</c:v>
                </c:pt>
                <c:pt idx="32">
                  <c:v>0.793820716875082</c:v>
                </c:pt>
                <c:pt idx="33">
                  <c:v>0.778566237258719</c:v>
                </c:pt>
                <c:pt idx="34">
                  <c:v>0.797631976613922</c:v>
                </c:pt>
                <c:pt idx="35">
                  <c:v>0.815112952190019</c:v>
                </c:pt>
                <c:pt idx="36">
                  <c:v>0.827358181168644</c:v>
                </c:pt>
                <c:pt idx="37">
                  <c:v>0.842519301227244</c:v>
                </c:pt>
                <c:pt idx="38">
                  <c:v>0.853916149112138</c:v>
                </c:pt>
                <c:pt idx="39">
                  <c:v>0.859277540484725</c:v>
                </c:pt>
                <c:pt idx="40">
                  <c:v>0.891501269027675</c:v>
                </c:pt>
                <c:pt idx="41">
                  <c:v>0.923256732327155</c:v>
                </c:pt>
                <c:pt idx="42">
                  <c:v>0.947636738505033</c:v>
                </c:pt>
                <c:pt idx="43">
                  <c:v>0.94651522071822</c:v>
                </c:pt>
                <c:pt idx="44">
                  <c:v>0.909278322404298</c:v>
                </c:pt>
                <c:pt idx="45">
                  <c:v>0.871786528315669</c:v>
                </c:pt>
                <c:pt idx="46">
                  <c:v>0.835667756985824</c:v>
                </c:pt>
                <c:pt idx="47">
                  <c:v>0.837672173774102</c:v>
                </c:pt>
                <c:pt idx="48">
                  <c:v>0.838503469207834</c:v>
                </c:pt>
                <c:pt idx="49">
                  <c:v>0.856044269045033</c:v>
                </c:pt>
                <c:pt idx="50">
                  <c:v>0.826893966878898</c:v>
                </c:pt>
                <c:pt idx="51">
                  <c:v>0.782241647021316</c:v>
                </c:pt>
                <c:pt idx="52">
                  <c:v>0.703668123492719</c:v>
                </c:pt>
                <c:pt idx="53">
                  <c:v>0.644567039309275</c:v>
                </c:pt>
                <c:pt idx="54">
                  <c:v>0.603487739080897</c:v>
                </c:pt>
                <c:pt idx="55">
                  <c:v>0.54067197527652</c:v>
                </c:pt>
                <c:pt idx="56">
                  <c:v>0.539621877396137</c:v>
                </c:pt>
                <c:pt idx="57">
                  <c:v>0.535211501893029</c:v>
                </c:pt>
                <c:pt idx="58">
                  <c:v>0.499824208158351</c:v>
                </c:pt>
                <c:pt idx="59">
                  <c:v>0.465303624015211</c:v>
                </c:pt>
                <c:pt idx="60">
                  <c:v>0.463119989222498</c:v>
                </c:pt>
                <c:pt idx="61">
                  <c:v>0.424536383754787</c:v>
                </c:pt>
                <c:pt idx="62">
                  <c:v>0.44031489862657</c:v>
                </c:pt>
                <c:pt idx="63">
                  <c:v>0.445747886257407</c:v>
                </c:pt>
                <c:pt idx="64">
                  <c:v>0.25140600444078</c:v>
                </c:pt>
                <c:pt idx="65">
                  <c:v>0.124604081018689</c:v>
                </c:pt>
                <c:pt idx="66">
                  <c:v>0.0235344721171372</c:v>
                </c:pt>
                <c:pt idx="67">
                  <c:v>-0.0458385183451987</c:v>
                </c:pt>
                <c:pt idx="68">
                  <c:v>-0.0580185384741448</c:v>
                </c:pt>
                <c:pt idx="69">
                  <c:v>-0.1697705263512</c:v>
                </c:pt>
                <c:pt idx="70">
                  <c:v>-0.0686075828600646</c:v>
                </c:pt>
                <c:pt idx="71">
                  <c:v>0.0998895916374301</c:v>
                </c:pt>
                <c:pt idx="72">
                  <c:v>0.32422063436827</c:v>
                </c:pt>
                <c:pt idx="73">
                  <c:v>0.525376907408449</c:v>
                </c:pt>
                <c:pt idx="74">
                  <c:v>0.63704174813189</c:v>
                </c:pt>
                <c:pt idx="75">
                  <c:v>0.670731769770825</c:v>
                </c:pt>
                <c:pt idx="76">
                  <c:v>0.664233159335765</c:v>
                </c:pt>
                <c:pt idx="77">
                  <c:v>0.671692034864887</c:v>
                </c:pt>
                <c:pt idx="78">
                  <c:v>0.738300423017054</c:v>
                </c:pt>
                <c:pt idx="79">
                  <c:v>0.804196864959084</c:v>
                </c:pt>
                <c:pt idx="80">
                  <c:v>0.888696979077249</c:v>
                </c:pt>
                <c:pt idx="81">
                  <c:v>0.873611025022978</c:v>
                </c:pt>
                <c:pt idx="82">
                  <c:v>0.840167240975583</c:v>
                </c:pt>
                <c:pt idx="83">
                  <c:v>0.79760714678921</c:v>
                </c:pt>
                <c:pt idx="84">
                  <c:v>0.737548049459343</c:v>
                </c:pt>
                <c:pt idx="85">
                  <c:v>0.668416910854283</c:v>
                </c:pt>
                <c:pt idx="86">
                  <c:v>0.620115007317992</c:v>
                </c:pt>
                <c:pt idx="87">
                  <c:v>0.559208170714242</c:v>
                </c:pt>
                <c:pt idx="88">
                  <c:v>0.362652843610092</c:v>
                </c:pt>
                <c:pt idx="89">
                  <c:v>0.20396014470912</c:v>
                </c:pt>
                <c:pt idx="90">
                  <c:v>0.199806586632226</c:v>
                </c:pt>
                <c:pt idx="91">
                  <c:v>0.228966363777872</c:v>
                </c:pt>
                <c:pt idx="92">
                  <c:v>0.345193943295975</c:v>
                </c:pt>
                <c:pt idx="93">
                  <c:v>0.508824692124617</c:v>
                </c:pt>
                <c:pt idx="94">
                  <c:v>0.71677851883173</c:v>
                </c:pt>
                <c:pt idx="95">
                  <c:v>0.708963100539148</c:v>
                </c:pt>
                <c:pt idx="96">
                  <c:v>0.673925521135985</c:v>
                </c:pt>
                <c:pt idx="97">
                  <c:v>0.654377889521378</c:v>
                </c:pt>
                <c:pt idx="98">
                  <c:v>0.620974887383164</c:v>
                </c:pt>
                <c:pt idx="99">
                  <c:v>0.577062585623912</c:v>
                </c:pt>
                <c:pt idx="100">
                  <c:v>0.518793132186356</c:v>
                </c:pt>
                <c:pt idx="101">
                  <c:v>0.487296290177429</c:v>
                </c:pt>
                <c:pt idx="102">
                  <c:v>0.46238051154698</c:v>
                </c:pt>
                <c:pt idx="103">
                  <c:v>0.39976818887888</c:v>
                </c:pt>
                <c:pt idx="104">
                  <c:v>0.273993106570908</c:v>
                </c:pt>
                <c:pt idx="105">
                  <c:v>0.283102896280056</c:v>
                </c:pt>
                <c:pt idx="106">
                  <c:v>0.490101411571922</c:v>
                </c:pt>
                <c:pt idx="107">
                  <c:v>0.673285595714053</c:v>
                </c:pt>
                <c:pt idx="108">
                  <c:v>0.78354051665067</c:v>
                </c:pt>
                <c:pt idx="109">
                  <c:v>0.824290561851345</c:v>
                </c:pt>
                <c:pt idx="110">
                  <c:v>0.784717385528234</c:v>
                </c:pt>
                <c:pt idx="111">
                  <c:v>0.77860674820529</c:v>
                </c:pt>
                <c:pt idx="112">
                  <c:v>0.755987380212734</c:v>
                </c:pt>
                <c:pt idx="113">
                  <c:v>0.759589270359225</c:v>
                </c:pt>
                <c:pt idx="114">
                  <c:v>0.773240955617377</c:v>
                </c:pt>
                <c:pt idx="115">
                  <c:v>0.78559474139143</c:v>
                </c:pt>
                <c:pt idx="116">
                  <c:v>0.767369805893473</c:v>
                </c:pt>
                <c:pt idx="117">
                  <c:v>0.725640080192152</c:v>
                </c:pt>
                <c:pt idx="118">
                  <c:v>0.668877114153082</c:v>
                </c:pt>
                <c:pt idx="119">
                  <c:v>0.640845221343956</c:v>
                </c:pt>
                <c:pt idx="120">
                  <c:v>0.694558039350777</c:v>
                </c:pt>
                <c:pt idx="121">
                  <c:v>0.732594002803726</c:v>
                </c:pt>
                <c:pt idx="122">
                  <c:v>0.775459005009918</c:v>
                </c:pt>
                <c:pt idx="123">
                  <c:v>0.743269770862349</c:v>
                </c:pt>
                <c:pt idx="124">
                  <c:v>0.694269975792143</c:v>
                </c:pt>
                <c:pt idx="125">
                  <c:v>0.647034766043102</c:v>
                </c:pt>
                <c:pt idx="126">
                  <c:v>0.680408190791906</c:v>
                </c:pt>
                <c:pt idx="127">
                  <c:v>0.615868409169667</c:v>
                </c:pt>
                <c:pt idx="128">
                  <c:v>0.599954041422555</c:v>
                </c:pt>
                <c:pt idx="129">
                  <c:v>0.589814311044389</c:v>
                </c:pt>
                <c:pt idx="130">
                  <c:v>0.610495562506552</c:v>
                </c:pt>
                <c:pt idx="131">
                  <c:v>0.701484971124249</c:v>
                </c:pt>
                <c:pt idx="132">
                  <c:v>0.858027257347863</c:v>
                </c:pt>
                <c:pt idx="133">
                  <c:v>0.880935903298741</c:v>
                </c:pt>
                <c:pt idx="134">
                  <c:v>0.88125224354805</c:v>
                </c:pt>
                <c:pt idx="135">
                  <c:v>0.88116271018723</c:v>
                </c:pt>
                <c:pt idx="136">
                  <c:v>0.881134660653235</c:v>
                </c:pt>
                <c:pt idx="137">
                  <c:v>0.881089910820865</c:v>
                </c:pt>
                <c:pt idx="138">
                  <c:v>0.89333258656363</c:v>
                </c:pt>
                <c:pt idx="139">
                  <c:v>0.865582200901522</c:v>
                </c:pt>
                <c:pt idx="140">
                  <c:v>0.880469468626807</c:v>
                </c:pt>
                <c:pt idx="141">
                  <c:v>0.877177615198783</c:v>
                </c:pt>
                <c:pt idx="142">
                  <c:v>0.829211632623787</c:v>
                </c:pt>
                <c:pt idx="143">
                  <c:v>0.783835666899225</c:v>
                </c:pt>
                <c:pt idx="144">
                  <c:v>0.787807209654844</c:v>
                </c:pt>
                <c:pt idx="145">
                  <c:v>0.849249369044828</c:v>
                </c:pt>
                <c:pt idx="146">
                  <c:v>0.907345386690528</c:v>
                </c:pt>
                <c:pt idx="147">
                  <c:v>0.916696778458367</c:v>
                </c:pt>
                <c:pt idx="148">
                  <c:v>0.903528004249589</c:v>
                </c:pt>
                <c:pt idx="149">
                  <c:v>0.90906737139178</c:v>
                </c:pt>
                <c:pt idx="150">
                  <c:v>0.915393774454554</c:v>
                </c:pt>
                <c:pt idx="151">
                  <c:v>0.925560767641271</c:v>
                </c:pt>
                <c:pt idx="152">
                  <c:v>0.882551044283829</c:v>
                </c:pt>
                <c:pt idx="153">
                  <c:v>0.795126223811199</c:v>
                </c:pt>
                <c:pt idx="154">
                  <c:v>0.663920389883393</c:v>
                </c:pt>
                <c:pt idx="155">
                  <c:v>0.532351616049278</c:v>
                </c:pt>
                <c:pt idx="156">
                  <c:v>0.451766060620933</c:v>
                </c:pt>
                <c:pt idx="157">
                  <c:v>0.365396494890174</c:v>
                </c:pt>
                <c:pt idx="158">
                  <c:v>0.337875445908087</c:v>
                </c:pt>
                <c:pt idx="159">
                  <c:v>0.308981270535278</c:v>
                </c:pt>
                <c:pt idx="160">
                  <c:v>0.371983765505495</c:v>
                </c:pt>
                <c:pt idx="161">
                  <c:v>0.430515410977859</c:v>
                </c:pt>
                <c:pt idx="162">
                  <c:v>0.52170355601774</c:v>
                </c:pt>
                <c:pt idx="163">
                  <c:v>0.552488579091096</c:v>
                </c:pt>
                <c:pt idx="164">
                  <c:v>0.606326579388676</c:v>
                </c:pt>
                <c:pt idx="165">
                  <c:v>0.663225733283268</c:v>
                </c:pt>
                <c:pt idx="166">
                  <c:v>0.701846679504198</c:v>
                </c:pt>
                <c:pt idx="167">
                  <c:v>0.768705361479753</c:v>
                </c:pt>
                <c:pt idx="168">
                  <c:v>0.801049070247155</c:v>
                </c:pt>
                <c:pt idx="169">
                  <c:v>0.775600488208984</c:v>
                </c:pt>
                <c:pt idx="170">
                  <c:v>0.781496589247199</c:v>
                </c:pt>
                <c:pt idx="171">
                  <c:v>0.798203911172728</c:v>
                </c:pt>
                <c:pt idx="172">
                  <c:v>0.797430688205642</c:v>
                </c:pt>
                <c:pt idx="173">
                  <c:v>0.808751730400823</c:v>
                </c:pt>
                <c:pt idx="174">
                  <c:v>0.820932230181494</c:v>
                </c:pt>
                <c:pt idx="175">
                  <c:v>0.795969991594806</c:v>
                </c:pt>
                <c:pt idx="176">
                  <c:v>0.74383621780228</c:v>
                </c:pt>
                <c:pt idx="177">
                  <c:v>0.682538854857979</c:v>
                </c:pt>
                <c:pt idx="178">
                  <c:v>0.61005854531918</c:v>
                </c:pt>
                <c:pt idx="179">
                  <c:v>0.589566309471822</c:v>
                </c:pt>
                <c:pt idx="180">
                  <c:v>0.679097310865697</c:v>
                </c:pt>
                <c:pt idx="181">
                  <c:v>0.756926485968049</c:v>
                </c:pt>
                <c:pt idx="182">
                  <c:v>0.802895587577178</c:v>
                </c:pt>
                <c:pt idx="183">
                  <c:v>0.796650117787545</c:v>
                </c:pt>
                <c:pt idx="184">
                  <c:v>0.779735580397107</c:v>
                </c:pt>
                <c:pt idx="185">
                  <c:v>0.757409168824651</c:v>
                </c:pt>
                <c:pt idx="186">
                  <c:v>0.799560549523193</c:v>
                </c:pt>
                <c:pt idx="187">
                  <c:v>0.843025766182466</c:v>
                </c:pt>
                <c:pt idx="188">
                  <c:v>0.85045198976622</c:v>
                </c:pt>
                <c:pt idx="189">
                  <c:v>0.88463431196501</c:v>
                </c:pt>
                <c:pt idx="190">
                  <c:v>0.862807425192792</c:v>
                </c:pt>
                <c:pt idx="191">
                  <c:v>0.849244716700758</c:v>
                </c:pt>
                <c:pt idx="192">
                  <c:v>0.853156885526347</c:v>
                </c:pt>
                <c:pt idx="193">
                  <c:v>0.91922494073454</c:v>
                </c:pt>
                <c:pt idx="194">
                  <c:v>0.941280957711667</c:v>
                </c:pt>
                <c:pt idx="195">
                  <c:v>0.945598107466636</c:v>
                </c:pt>
                <c:pt idx="196">
                  <c:v>0.956493559300334</c:v>
                </c:pt>
                <c:pt idx="197">
                  <c:v>0.963960013599052</c:v>
                </c:pt>
                <c:pt idx="198">
                  <c:v>0.969255747914916</c:v>
                </c:pt>
                <c:pt idx="199">
                  <c:v>0.973212241442187</c:v>
                </c:pt>
                <c:pt idx="200">
                  <c:v>0.992193771658261</c:v>
                </c:pt>
                <c:pt idx="201">
                  <c:v>0.9942569522009</c:v>
                </c:pt>
                <c:pt idx="202">
                  <c:v>0.995203666543707</c:v>
                </c:pt>
                <c:pt idx="203">
                  <c:v>0.994950130776902</c:v>
                </c:pt>
                <c:pt idx="204">
                  <c:v>0.99513296677941</c:v>
                </c:pt>
                <c:pt idx="205">
                  <c:v>0.987970958069672</c:v>
                </c:pt>
                <c:pt idx="206">
                  <c:v>0.98609355254842</c:v>
                </c:pt>
                <c:pt idx="207">
                  <c:v>0.986563445077257</c:v>
                </c:pt>
                <c:pt idx="208">
                  <c:v>0.982828880571813</c:v>
                </c:pt>
                <c:pt idx="209">
                  <c:v>0.978182753734634</c:v>
                </c:pt>
                <c:pt idx="210">
                  <c:v>0.968421486306979</c:v>
                </c:pt>
                <c:pt idx="211">
                  <c:v>0.956126607697917</c:v>
                </c:pt>
                <c:pt idx="212">
                  <c:v>0.949402335059043</c:v>
                </c:pt>
                <c:pt idx="213">
                  <c:v>0.94124509708673</c:v>
                </c:pt>
                <c:pt idx="214">
                  <c:v>0.935538230407942</c:v>
                </c:pt>
                <c:pt idx="215">
                  <c:v>0.934534932591643</c:v>
                </c:pt>
                <c:pt idx="216">
                  <c:v>0.929809012161779</c:v>
                </c:pt>
                <c:pt idx="217">
                  <c:v>0.933961408081995</c:v>
                </c:pt>
                <c:pt idx="218">
                  <c:v>0.939707418610295</c:v>
                </c:pt>
                <c:pt idx="219">
                  <c:v>0.945354143174407</c:v>
                </c:pt>
                <c:pt idx="220">
                  <c:v>0.950061470902308</c:v>
                </c:pt>
                <c:pt idx="221">
                  <c:v>0.952498234074413</c:v>
                </c:pt>
                <c:pt idx="222">
                  <c:v>0.921897978691857</c:v>
                </c:pt>
                <c:pt idx="223">
                  <c:v>0.926855990781118</c:v>
                </c:pt>
                <c:pt idx="224">
                  <c:v>0.923014243421277</c:v>
                </c:pt>
                <c:pt idx="225">
                  <c:v>0.919889095268284</c:v>
                </c:pt>
                <c:pt idx="226">
                  <c:v>0.917696926471263</c:v>
                </c:pt>
                <c:pt idx="227">
                  <c:v>0.930023294408112</c:v>
                </c:pt>
                <c:pt idx="228">
                  <c:v>0.956257142154078</c:v>
                </c:pt>
                <c:pt idx="229">
                  <c:v>0.960906771954457</c:v>
                </c:pt>
                <c:pt idx="230">
                  <c:v>0.962563539409149</c:v>
                </c:pt>
                <c:pt idx="231">
                  <c:v>0.958084211104223</c:v>
                </c:pt>
                <c:pt idx="232">
                  <c:v>0.934793579497423</c:v>
                </c:pt>
                <c:pt idx="233">
                  <c:v>0.924175940052329</c:v>
                </c:pt>
                <c:pt idx="234">
                  <c:v>0.937603279293265</c:v>
                </c:pt>
                <c:pt idx="235">
                  <c:v>0.936401840173025</c:v>
                </c:pt>
                <c:pt idx="236">
                  <c:v>0.907606343540322</c:v>
                </c:pt>
                <c:pt idx="237">
                  <c:v>0.886690781170671</c:v>
                </c:pt>
                <c:pt idx="238">
                  <c:v>0.876336927304889</c:v>
                </c:pt>
                <c:pt idx="239">
                  <c:v>0.880789307458811</c:v>
                </c:pt>
                <c:pt idx="240">
                  <c:v>0.886358025080671</c:v>
                </c:pt>
                <c:pt idx="241">
                  <c:v>0.890006692632877</c:v>
                </c:pt>
                <c:pt idx="242">
                  <c:v>0.870853690884223</c:v>
                </c:pt>
                <c:pt idx="243">
                  <c:v>0.836560335023271</c:v>
                </c:pt>
                <c:pt idx="244">
                  <c:v>0.819223295503642</c:v>
                </c:pt>
                <c:pt idx="245">
                  <c:v>0.787667972452249</c:v>
                </c:pt>
                <c:pt idx="246">
                  <c:v>0.758366050093532</c:v>
                </c:pt>
                <c:pt idx="247">
                  <c:v>0.702045843943181</c:v>
                </c:pt>
                <c:pt idx="248">
                  <c:v>0.567673050578107</c:v>
                </c:pt>
                <c:pt idx="249">
                  <c:v>0.720103734965694</c:v>
                </c:pt>
                <c:pt idx="250">
                  <c:v>0.879910977423291</c:v>
                </c:pt>
                <c:pt idx="251">
                  <c:v>0.978888833955718</c:v>
                </c:pt>
                <c:pt idx="252">
                  <c:v>0.981366689659547</c:v>
                </c:pt>
                <c:pt idx="253">
                  <c:v>0.981601230921914</c:v>
                </c:pt>
                <c:pt idx="254">
                  <c:v>0.980369322123153</c:v>
                </c:pt>
                <c:pt idx="255">
                  <c:v>0.979413723109676</c:v>
                </c:pt>
                <c:pt idx="256">
                  <c:v>0.958919563471599</c:v>
                </c:pt>
                <c:pt idx="257">
                  <c:v>0.928361203423517</c:v>
                </c:pt>
                <c:pt idx="258">
                  <c:v>0.85450574278262</c:v>
                </c:pt>
                <c:pt idx="259">
                  <c:v>0.826627884455186</c:v>
                </c:pt>
                <c:pt idx="260">
                  <c:v>0.813777001974385</c:v>
                </c:pt>
                <c:pt idx="261">
                  <c:v>0.799485064979092</c:v>
                </c:pt>
                <c:pt idx="262">
                  <c:v>0.780780669071224</c:v>
                </c:pt>
                <c:pt idx="263">
                  <c:v>0.772215134187079</c:v>
                </c:pt>
                <c:pt idx="264">
                  <c:v>0.761045478182454</c:v>
                </c:pt>
                <c:pt idx="265">
                  <c:v>0.631047170969947</c:v>
                </c:pt>
                <c:pt idx="266">
                  <c:v>0.646347018805304</c:v>
                </c:pt>
                <c:pt idx="267">
                  <c:v>0.666828908467853</c:v>
                </c:pt>
                <c:pt idx="268">
                  <c:v>0.73338895355103</c:v>
                </c:pt>
                <c:pt idx="269">
                  <c:v>0.789967754066683</c:v>
                </c:pt>
                <c:pt idx="270">
                  <c:v>0.839721587457412</c:v>
                </c:pt>
                <c:pt idx="271">
                  <c:v>0.863328931149747</c:v>
                </c:pt>
                <c:pt idx="272">
                  <c:v>0.860301369255105</c:v>
                </c:pt>
                <c:pt idx="273">
                  <c:v>0.835653485104376</c:v>
                </c:pt>
                <c:pt idx="274">
                  <c:v>0.830486865662544</c:v>
                </c:pt>
                <c:pt idx="275">
                  <c:v>0.817527017461368</c:v>
                </c:pt>
                <c:pt idx="276">
                  <c:v>0.817605859666125</c:v>
                </c:pt>
                <c:pt idx="277">
                  <c:v>0.831819291940842</c:v>
                </c:pt>
                <c:pt idx="278">
                  <c:v>0.825415589239393</c:v>
                </c:pt>
                <c:pt idx="279">
                  <c:v>0.818111689849587</c:v>
                </c:pt>
                <c:pt idx="280">
                  <c:v>0.741151030725889</c:v>
                </c:pt>
                <c:pt idx="281">
                  <c:v>0.726412082209176</c:v>
                </c:pt>
                <c:pt idx="282">
                  <c:v>0.725868521139719</c:v>
                </c:pt>
                <c:pt idx="283">
                  <c:v>0.726683983051405</c:v>
                </c:pt>
                <c:pt idx="284">
                  <c:v>0.722249706474212</c:v>
                </c:pt>
                <c:pt idx="285">
                  <c:v>0.7432109882911</c:v>
                </c:pt>
                <c:pt idx="286">
                  <c:v>0.736210186833586</c:v>
                </c:pt>
                <c:pt idx="287">
                  <c:v>0.816886054457703</c:v>
                </c:pt>
                <c:pt idx="288">
                  <c:v>0.933586175767842</c:v>
                </c:pt>
                <c:pt idx="289">
                  <c:v>0.968532709910869</c:v>
                </c:pt>
                <c:pt idx="290">
                  <c:v>0.979166776562293</c:v>
                </c:pt>
                <c:pt idx="291">
                  <c:v>0.985358357483842</c:v>
                </c:pt>
                <c:pt idx="292">
                  <c:v>0.983911334086638</c:v>
                </c:pt>
                <c:pt idx="293">
                  <c:v>0.974254795482517</c:v>
                </c:pt>
                <c:pt idx="294">
                  <c:v>0.961206347354492</c:v>
                </c:pt>
                <c:pt idx="295">
                  <c:v>0.93833301772564</c:v>
                </c:pt>
                <c:pt idx="296">
                  <c:v>0.910352714123265</c:v>
                </c:pt>
                <c:pt idx="297">
                  <c:v>0.886401087318261</c:v>
                </c:pt>
                <c:pt idx="298">
                  <c:v>0.862660984582342</c:v>
                </c:pt>
                <c:pt idx="299">
                  <c:v>0.781006107248182</c:v>
                </c:pt>
                <c:pt idx="300">
                  <c:v>0.73080828136088</c:v>
                </c:pt>
                <c:pt idx="301">
                  <c:v>0.681313332465414</c:v>
                </c:pt>
                <c:pt idx="302">
                  <c:v>0.662680985058643</c:v>
                </c:pt>
                <c:pt idx="303">
                  <c:v>0.648651827075411</c:v>
                </c:pt>
                <c:pt idx="304">
                  <c:v>0.646456710444095</c:v>
                </c:pt>
                <c:pt idx="305">
                  <c:v>0.642401024642244</c:v>
                </c:pt>
                <c:pt idx="306">
                  <c:v>0.658466758046795</c:v>
                </c:pt>
                <c:pt idx="307">
                  <c:v>0.706281415911889</c:v>
                </c:pt>
                <c:pt idx="308">
                  <c:v>0.758710578866988</c:v>
                </c:pt>
                <c:pt idx="309">
                  <c:v>0.78464897034503</c:v>
                </c:pt>
                <c:pt idx="310">
                  <c:v>0.814358613463652</c:v>
                </c:pt>
                <c:pt idx="311">
                  <c:v>0.834151037979723</c:v>
                </c:pt>
                <c:pt idx="312">
                  <c:v>0.85024498181783</c:v>
                </c:pt>
                <c:pt idx="313">
                  <c:v>0.851916607498439</c:v>
                </c:pt>
                <c:pt idx="314">
                  <c:v>0.860514491997413</c:v>
                </c:pt>
                <c:pt idx="315">
                  <c:v>0.852742688398113</c:v>
                </c:pt>
                <c:pt idx="316">
                  <c:v>0.836790910824896</c:v>
                </c:pt>
                <c:pt idx="317">
                  <c:v>0.815507283586069</c:v>
                </c:pt>
                <c:pt idx="318">
                  <c:v>0.806630018470945</c:v>
                </c:pt>
                <c:pt idx="319">
                  <c:v>0.861538946552189</c:v>
                </c:pt>
                <c:pt idx="320">
                  <c:v>0.821073233485143</c:v>
                </c:pt>
                <c:pt idx="321">
                  <c:v>0.810808060696797</c:v>
                </c:pt>
                <c:pt idx="322">
                  <c:v>0.908814560389638</c:v>
                </c:pt>
                <c:pt idx="323">
                  <c:v>0.914394707747182</c:v>
                </c:pt>
                <c:pt idx="324">
                  <c:v>0.924952960814744</c:v>
                </c:pt>
                <c:pt idx="325">
                  <c:v>0.935332965101024</c:v>
                </c:pt>
                <c:pt idx="326">
                  <c:v>0.936451947254205</c:v>
                </c:pt>
                <c:pt idx="327">
                  <c:v>0.96160534764042</c:v>
                </c:pt>
                <c:pt idx="328">
                  <c:v>0.969158189785717</c:v>
                </c:pt>
                <c:pt idx="329">
                  <c:v>0.97641882209732</c:v>
                </c:pt>
                <c:pt idx="330">
                  <c:v>0.98215911022088</c:v>
                </c:pt>
                <c:pt idx="331">
                  <c:v>0.986874817711295</c:v>
                </c:pt>
                <c:pt idx="332">
                  <c:v>0.990535971324895</c:v>
                </c:pt>
                <c:pt idx="333">
                  <c:v>0.992642417894851</c:v>
                </c:pt>
                <c:pt idx="334">
                  <c:v>0.993760079749414</c:v>
                </c:pt>
                <c:pt idx="335">
                  <c:v>0.989473689285267</c:v>
                </c:pt>
                <c:pt idx="336">
                  <c:v>0.9868707411925</c:v>
                </c:pt>
                <c:pt idx="337">
                  <c:v>0.979588283950477</c:v>
                </c:pt>
                <c:pt idx="338">
                  <c:v>0.973198540080133</c:v>
                </c:pt>
                <c:pt idx="339">
                  <c:v>0.965900439330127</c:v>
                </c:pt>
                <c:pt idx="340">
                  <c:v>0.95462052774069</c:v>
                </c:pt>
                <c:pt idx="341">
                  <c:v>0.947902299358819</c:v>
                </c:pt>
                <c:pt idx="342">
                  <c:v>0.948720866541664</c:v>
                </c:pt>
                <c:pt idx="343">
                  <c:v>0.939394858611831</c:v>
                </c:pt>
                <c:pt idx="344">
                  <c:v>0.927774344762013</c:v>
                </c:pt>
                <c:pt idx="345">
                  <c:v>0.899882170979713</c:v>
                </c:pt>
                <c:pt idx="346">
                  <c:v>0.806645798731055</c:v>
                </c:pt>
                <c:pt idx="347">
                  <c:v>0.798592967735032</c:v>
                </c:pt>
                <c:pt idx="348">
                  <c:v>0.774489117735769</c:v>
                </c:pt>
                <c:pt idx="349">
                  <c:v>0.858181118594184</c:v>
                </c:pt>
                <c:pt idx="350">
                  <c:v>0.889871554619162</c:v>
                </c:pt>
                <c:pt idx="351">
                  <c:v>0.90540149252951</c:v>
                </c:pt>
                <c:pt idx="352">
                  <c:v>0.917740593622565</c:v>
                </c:pt>
                <c:pt idx="353">
                  <c:v>0.931546683997813</c:v>
                </c:pt>
                <c:pt idx="354">
                  <c:v>0.943002958003046</c:v>
                </c:pt>
                <c:pt idx="355">
                  <c:v>0.936031436205069</c:v>
                </c:pt>
                <c:pt idx="356">
                  <c:v>0.924259075165898</c:v>
                </c:pt>
                <c:pt idx="357">
                  <c:v>0.923322074352193</c:v>
                </c:pt>
                <c:pt idx="358">
                  <c:v>0.921262567011281</c:v>
                </c:pt>
                <c:pt idx="359">
                  <c:v>0.924538646019284</c:v>
                </c:pt>
                <c:pt idx="360">
                  <c:v>0.932726366522108</c:v>
                </c:pt>
                <c:pt idx="361">
                  <c:v>0.923180034066221</c:v>
                </c:pt>
                <c:pt idx="362">
                  <c:v>0.919536093561162</c:v>
                </c:pt>
                <c:pt idx="363">
                  <c:v>0.913991021005244</c:v>
                </c:pt>
                <c:pt idx="364">
                  <c:v>0.912999143393734</c:v>
                </c:pt>
                <c:pt idx="365">
                  <c:v>0.903614705797678</c:v>
                </c:pt>
                <c:pt idx="366">
                  <c:v>0.906573178614525</c:v>
                </c:pt>
                <c:pt idx="367">
                  <c:v>0.907927646538036</c:v>
                </c:pt>
                <c:pt idx="368">
                  <c:v>0.917559158878869</c:v>
                </c:pt>
                <c:pt idx="369">
                  <c:v>0.939598854025763</c:v>
                </c:pt>
                <c:pt idx="370">
                  <c:v>0.955221624008006</c:v>
                </c:pt>
                <c:pt idx="371">
                  <c:v>0.952479207554811</c:v>
                </c:pt>
                <c:pt idx="372">
                  <c:v>0.945359541176614</c:v>
                </c:pt>
                <c:pt idx="373">
                  <c:v>0.929563184928798</c:v>
                </c:pt>
                <c:pt idx="374">
                  <c:v>0.911817668244538</c:v>
                </c:pt>
                <c:pt idx="375">
                  <c:v>0.891924619673278</c:v>
                </c:pt>
                <c:pt idx="376">
                  <c:v>0.874420817137364</c:v>
                </c:pt>
                <c:pt idx="377">
                  <c:v>0.84970868835273</c:v>
                </c:pt>
                <c:pt idx="378">
                  <c:v>0.852421559899005</c:v>
                </c:pt>
                <c:pt idx="379">
                  <c:v>0.781296339910465</c:v>
                </c:pt>
                <c:pt idx="380">
                  <c:v>0.778768163247271</c:v>
                </c:pt>
                <c:pt idx="381">
                  <c:v>0.777096136036571</c:v>
                </c:pt>
                <c:pt idx="382">
                  <c:v>0.785573933236101</c:v>
                </c:pt>
                <c:pt idx="383">
                  <c:v>0.779243203550797</c:v>
                </c:pt>
                <c:pt idx="384">
                  <c:v>0.778067457930833</c:v>
                </c:pt>
                <c:pt idx="385">
                  <c:v>0.748928892683618</c:v>
                </c:pt>
                <c:pt idx="386">
                  <c:v>0.723729192588113</c:v>
                </c:pt>
                <c:pt idx="387">
                  <c:v>0.706175972916598</c:v>
                </c:pt>
                <c:pt idx="388">
                  <c:v>0.694177983607819</c:v>
                </c:pt>
                <c:pt idx="389">
                  <c:v>0.662356671442858</c:v>
                </c:pt>
                <c:pt idx="390">
                  <c:v>0.646517287987823</c:v>
                </c:pt>
                <c:pt idx="391">
                  <c:v>0.678091159717793</c:v>
                </c:pt>
                <c:pt idx="392">
                  <c:v>0.710438430123689</c:v>
                </c:pt>
                <c:pt idx="393">
                  <c:v>0.747013408670365</c:v>
                </c:pt>
                <c:pt idx="394">
                  <c:v>0.747012988788748</c:v>
                </c:pt>
                <c:pt idx="395">
                  <c:v>0.746844384407606</c:v>
                </c:pt>
                <c:pt idx="396">
                  <c:v>0.760486877816939</c:v>
                </c:pt>
                <c:pt idx="397">
                  <c:v>0.731274737782784</c:v>
                </c:pt>
                <c:pt idx="398">
                  <c:v>0.686196634842822</c:v>
                </c:pt>
                <c:pt idx="399">
                  <c:v>0.708296263595739</c:v>
                </c:pt>
                <c:pt idx="400">
                  <c:v>0.665914393488732</c:v>
                </c:pt>
                <c:pt idx="401">
                  <c:v>0.585528994776643</c:v>
                </c:pt>
                <c:pt idx="402">
                  <c:v>0.495961057696273</c:v>
                </c:pt>
                <c:pt idx="403">
                  <c:v>0.41611390042707</c:v>
                </c:pt>
                <c:pt idx="404">
                  <c:v>0.402523351605871</c:v>
                </c:pt>
                <c:pt idx="405">
                  <c:v>0.413517074249089</c:v>
                </c:pt>
                <c:pt idx="406">
                  <c:v>0.47985948133724</c:v>
                </c:pt>
                <c:pt idx="407">
                  <c:v>0.398743286553081</c:v>
                </c:pt>
                <c:pt idx="408">
                  <c:v>0.274972318478662</c:v>
                </c:pt>
                <c:pt idx="409">
                  <c:v>0.0361930951303178</c:v>
                </c:pt>
                <c:pt idx="410">
                  <c:v>0.217278487246002</c:v>
                </c:pt>
                <c:pt idx="411">
                  <c:v>0.453400159325985</c:v>
                </c:pt>
                <c:pt idx="412">
                  <c:v>0.783510359090407</c:v>
                </c:pt>
                <c:pt idx="413">
                  <c:v>0.907736206768201</c:v>
                </c:pt>
                <c:pt idx="414">
                  <c:v>0.922619414414406</c:v>
                </c:pt>
                <c:pt idx="415">
                  <c:v>0.90361747256872</c:v>
                </c:pt>
                <c:pt idx="416">
                  <c:v>0.883649853315403</c:v>
                </c:pt>
                <c:pt idx="417">
                  <c:v>0.859599220035234</c:v>
                </c:pt>
                <c:pt idx="418">
                  <c:v>0.848306293340143</c:v>
                </c:pt>
                <c:pt idx="419">
                  <c:v>0.858745181228361</c:v>
                </c:pt>
                <c:pt idx="420">
                  <c:v>0.779492559222082</c:v>
                </c:pt>
                <c:pt idx="421">
                  <c:v>0.740100728447701</c:v>
                </c:pt>
                <c:pt idx="422">
                  <c:v>0.783626704031312</c:v>
                </c:pt>
                <c:pt idx="423">
                  <c:v>0.813013730480748</c:v>
                </c:pt>
                <c:pt idx="424">
                  <c:v>0.831943305869652</c:v>
                </c:pt>
                <c:pt idx="425">
                  <c:v>0.770448102453366</c:v>
                </c:pt>
                <c:pt idx="426">
                  <c:v>0.729236259946625</c:v>
                </c:pt>
                <c:pt idx="427">
                  <c:v>0.712212399535587</c:v>
                </c:pt>
                <c:pt idx="428">
                  <c:v>0.670436979154208</c:v>
                </c:pt>
                <c:pt idx="429">
                  <c:v>0.696696671955068</c:v>
                </c:pt>
                <c:pt idx="430">
                  <c:v>0.716346154626505</c:v>
                </c:pt>
                <c:pt idx="431">
                  <c:v>0.727394921586271</c:v>
                </c:pt>
                <c:pt idx="432">
                  <c:v>0.662680869408184</c:v>
                </c:pt>
                <c:pt idx="433">
                  <c:v>0.602429206089961</c:v>
                </c:pt>
                <c:pt idx="434">
                  <c:v>0.579129786086425</c:v>
                </c:pt>
                <c:pt idx="435">
                  <c:v>0.599483820338073</c:v>
                </c:pt>
                <c:pt idx="436">
                  <c:v>0.38614915658556</c:v>
                </c:pt>
                <c:pt idx="437">
                  <c:v>0.240451547394048</c:v>
                </c:pt>
                <c:pt idx="438">
                  <c:v>0.131489806943214</c:v>
                </c:pt>
                <c:pt idx="439">
                  <c:v>0.322310726061878</c:v>
                </c:pt>
                <c:pt idx="440">
                  <c:v>0.479097424683578</c:v>
                </c:pt>
                <c:pt idx="441">
                  <c:v>0.605156078214893</c:v>
                </c:pt>
                <c:pt idx="442">
                  <c:v>0.680414795612573</c:v>
                </c:pt>
                <c:pt idx="443">
                  <c:v>0.688942224139239</c:v>
                </c:pt>
                <c:pt idx="444">
                  <c:v>0.689781473744807</c:v>
                </c:pt>
                <c:pt idx="445">
                  <c:v>0.723795892430994</c:v>
                </c:pt>
                <c:pt idx="446">
                  <c:v>0.763913449312751</c:v>
                </c:pt>
                <c:pt idx="447">
                  <c:v>0.80695196203447</c:v>
                </c:pt>
                <c:pt idx="448">
                  <c:v>0.857143414237037</c:v>
                </c:pt>
                <c:pt idx="449">
                  <c:v>0.8528807963566</c:v>
                </c:pt>
                <c:pt idx="450">
                  <c:v>0.835361896969262</c:v>
                </c:pt>
                <c:pt idx="451">
                  <c:v>0.804832302198868</c:v>
                </c:pt>
                <c:pt idx="452">
                  <c:v>0.838640609646845</c:v>
                </c:pt>
                <c:pt idx="453">
                  <c:v>0.875850690143126</c:v>
                </c:pt>
                <c:pt idx="454">
                  <c:v>0.910084085863309</c:v>
                </c:pt>
                <c:pt idx="455">
                  <c:v>0.916823499312968</c:v>
                </c:pt>
                <c:pt idx="456">
                  <c:v>0.907492667465202</c:v>
                </c:pt>
                <c:pt idx="457">
                  <c:v>0.892481012749772</c:v>
                </c:pt>
                <c:pt idx="458">
                  <c:v>0.917412679087304</c:v>
                </c:pt>
                <c:pt idx="459">
                  <c:v>0.911310464649969</c:v>
                </c:pt>
                <c:pt idx="460">
                  <c:v>0.90386700717038</c:v>
                </c:pt>
                <c:pt idx="461">
                  <c:v>0.898858574214389</c:v>
                </c:pt>
                <c:pt idx="462">
                  <c:v>0.900775138210656</c:v>
                </c:pt>
                <c:pt idx="463">
                  <c:v>0.907224113079038</c:v>
                </c:pt>
                <c:pt idx="464">
                  <c:v>0.920412917829605</c:v>
                </c:pt>
                <c:pt idx="465">
                  <c:v>0.92492826644061</c:v>
                </c:pt>
                <c:pt idx="466">
                  <c:v>0.932290669143614</c:v>
                </c:pt>
                <c:pt idx="467">
                  <c:v>0.94334105394038</c:v>
                </c:pt>
                <c:pt idx="468">
                  <c:v>0.965183529595962</c:v>
                </c:pt>
                <c:pt idx="469">
                  <c:v>0.979227996976627</c:v>
                </c:pt>
                <c:pt idx="470">
                  <c:v>0.978285283598205</c:v>
                </c:pt>
                <c:pt idx="471">
                  <c:v>0.958602704686993</c:v>
                </c:pt>
                <c:pt idx="472">
                  <c:v>0.941076282238515</c:v>
                </c:pt>
                <c:pt idx="473">
                  <c:v>0.928661238963531</c:v>
                </c:pt>
                <c:pt idx="474">
                  <c:v>0.920861683021138</c:v>
                </c:pt>
                <c:pt idx="475">
                  <c:v>0.920374378511848</c:v>
                </c:pt>
                <c:pt idx="476">
                  <c:v>0.893731397637843</c:v>
                </c:pt>
                <c:pt idx="477">
                  <c:v>0.850058553316571</c:v>
                </c:pt>
                <c:pt idx="478">
                  <c:v>0.891131087239429</c:v>
                </c:pt>
                <c:pt idx="479">
                  <c:v>0.921322003638397</c:v>
                </c:pt>
                <c:pt idx="480">
                  <c:v>0.939531913058772</c:v>
                </c:pt>
                <c:pt idx="481">
                  <c:v>0.951220162204526</c:v>
                </c:pt>
                <c:pt idx="482">
                  <c:v>0.955464122214683</c:v>
                </c:pt>
                <c:pt idx="483">
                  <c:v>0.960199700474718</c:v>
                </c:pt>
                <c:pt idx="484">
                  <c:v>0.966668487498198</c:v>
                </c:pt>
                <c:pt idx="485">
                  <c:v>0.974906187666737</c:v>
                </c:pt>
                <c:pt idx="486">
                  <c:v>0.984073191961226</c:v>
                </c:pt>
                <c:pt idx="487">
                  <c:v>0.98637680235614</c:v>
                </c:pt>
                <c:pt idx="488">
                  <c:v>0.986080093984192</c:v>
                </c:pt>
                <c:pt idx="489">
                  <c:v>0.982292142600955</c:v>
                </c:pt>
                <c:pt idx="490">
                  <c:v>0.980104816685906</c:v>
                </c:pt>
                <c:pt idx="491">
                  <c:v>0.975508832237935</c:v>
                </c:pt>
                <c:pt idx="492">
                  <c:v>0.975693124606528</c:v>
                </c:pt>
                <c:pt idx="493">
                  <c:v>0.975046393762082</c:v>
                </c:pt>
                <c:pt idx="494">
                  <c:v>0.973667231843339</c:v>
                </c:pt>
                <c:pt idx="495">
                  <c:v>0.962802804738499</c:v>
                </c:pt>
                <c:pt idx="496">
                  <c:v>0.944682673910345</c:v>
                </c:pt>
                <c:pt idx="497">
                  <c:v>0.929858555292401</c:v>
                </c:pt>
                <c:pt idx="498">
                  <c:v>0.908933382290411</c:v>
                </c:pt>
                <c:pt idx="499">
                  <c:v>0.899833586163414</c:v>
                </c:pt>
                <c:pt idx="500">
                  <c:v>0.891523059493125</c:v>
                </c:pt>
                <c:pt idx="501">
                  <c:v>0.884906122065551</c:v>
                </c:pt>
                <c:pt idx="502">
                  <c:v>0.866364576967036</c:v>
                </c:pt>
                <c:pt idx="503">
                  <c:v>0.851001642138997</c:v>
                </c:pt>
                <c:pt idx="504">
                  <c:v>0.829008132493842</c:v>
                </c:pt>
                <c:pt idx="505">
                  <c:v>0.811766261912387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47136963"/>
        <c:axId val="17356947"/>
      </c:lineChart>
      <c:catAx>
        <c:axId val="47136963"/>
        <c:scaling>
          <c:orientation val="minMax"/>
        </c:scaling>
        <c:delete val="0"/>
        <c:axPos val="b"/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7356947"/>
        <c:crossesAt val="0"/>
        <c:auto val="1"/>
        <c:lblAlgn val="ctr"/>
        <c:lblOffset val="100"/>
        <c:noMultiLvlLbl val="0"/>
      </c:catAx>
      <c:valAx>
        <c:axId val="1735694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7136963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75" strike="noStrike" u="none">
                <a:solidFill>
                  <a:srgbClr val="000000"/>
                </a:solidFill>
                <a:uFillTx/>
                <a:latin typeface="Arial"/>
              </a:rPr>
              <a:t>NYMEX 0.17 SOCAL 0.351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WORKSHEET!$CB$251</c:f>
              <c:strCache>
                <c:ptCount val="1"/>
                <c:pt idx="0">
                  <c:v>EP PERM CASH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WORKSHEET!$CA$252:$CA$755</c:f>
              <c:strCache>
                <c:ptCount val="504"/>
                <c:pt idx="0">
                  <c:v>15-May-98</c:v>
                </c:pt>
                <c:pt idx="1">
                  <c:v>16-May-98</c:v>
                </c:pt>
                <c:pt idx="2">
                  <c:v>17-May-98</c:v>
                </c:pt>
                <c:pt idx="3">
                  <c:v>18-May-98</c:v>
                </c:pt>
                <c:pt idx="4">
                  <c:v>19-May-98</c:v>
                </c:pt>
                <c:pt idx="5">
                  <c:v>20-May-98</c:v>
                </c:pt>
                <c:pt idx="6">
                  <c:v>21-May-98</c:v>
                </c:pt>
                <c:pt idx="7">
                  <c:v>22-May-98</c:v>
                </c:pt>
                <c:pt idx="8">
                  <c:v>23-May-98</c:v>
                </c:pt>
                <c:pt idx="9">
                  <c:v>24-May-98</c:v>
                </c:pt>
                <c:pt idx="10">
                  <c:v>25-May-98</c:v>
                </c:pt>
                <c:pt idx="11">
                  <c:v>26-May-98</c:v>
                </c:pt>
                <c:pt idx="12">
                  <c:v>27-May-98</c:v>
                </c:pt>
                <c:pt idx="13">
                  <c:v>28-May-98</c:v>
                </c:pt>
                <c:pt idx="14">
                  <c:v>29-May-98</c:v>
                </c:pt>
                <c:pt idx="15">
                  <c:v>30-May-98</c:v>
                </c:pt>
                <c:pt idx="16">
                  <c:v>31-May-98</c:v>
                </c:pt>
                <c:pt idx="17">
                  <c:v>1-Jun-98</c:v>
                </c:pt>
                <c:pt idx="18">
                  <c:v>2-Jun-98</c:v>
                </c:pt>
                <c:pt idx="19">
                  <c:v>3-Jun-98</c:v>
                </c:pt>
                <c:pt idx="20">
                  <c:v>4-Jun-98</c:v>
                </c:pt>
                <c:pt idx="21">
                  <c:v>5-Jun-98</c:v>
                </c:pt>
                <c:pt idx="22">
                  <c:v>6-Jun-98</c:v>
                </c:pt>
                <c:pt idx="23">
                  <c:v>7-Jun-98</c:v>
                </c:pt>
                <c:pt idx="24">
                  <c:v>8-Jun-98</c:v>
                </c:pt>
                <c:pt idx="25">
                  <c:v>9-Jun-98</c:v>
                </c:pt>
                <c:pt idx="26">
                  <c:v>10-Jun-98</c:v>
                </c:pt>
                <c:pt idx="27">
                  <c:v>11-Jun-98</c:v>
                </c:pt>
                <c:pt idx="28">
                  <c:v>12-Jun-98</c:v>
                </c:pt>
                <c:pt idx="29">
                  <c:v>13-Jun-98</c:v>
                </c:pt>
                <c:pt idx="30">
                  <c:v>14-Jun-98</c:v>
                </c:pt>
                <c:pt idx="31">
                  <c:v>15-Jun-98</c:v>
                </c:pt>
                <c:pt idx="32">
                  <c:v>16-Jun-98</c:v>
                </c:pt>
                <c:pt idx="33">
                  <c:v>17-Jun-98</c:v>
                </c:pt>
                <c:pt idx="34">
                  <c:v>18-Jun-98</c:v>
                </c:pt>
                <c:pt idx="35">
                  <c:v>19-Jun-98</c:v>
                </c:pt>
                <c:pt idx="36">
                  <c:v>20-Jun-98</c:v>
                </c:pt>
                <c:pt idx="37">
                  <c:v>21-Jun-98</c:v>
                </c:pt>
                <c:pt idx="38">
                  <c:v>22-Jun-98</c:v>
                </c:pt>
                <c:pt idx="39">
                  <c:v>23-Jun-98</c:v>
                </c:pt>
                <c:pt idx="40">
                  <c:v>24-Jun-98</c:v>
                </c:pt>
                <c:pt idx="41">
                  <c:v>25-Jun-98</c:v>
                </c:pt>
                <c:pt idx="42">
                  <c:v>26-Jun-98</c:v>
                </c:pt>
                <c:pt idx="43">
                  <c:v>27-Jun-98</c:v>
                </c:pt>
                <c:pt idx="44">
                  <c:v>28-Jun-98</c:v>
                </c:pt>
                <c:pt idx="45">
                  <c:v>29-Jun-98</c:v>
                </c:pt>
                <c:pt idx="46">
                  <c:v>30-Jun-98</c:v>
                </c:pt>
                <c:pt idx="47">
                  <c:v>1-Jul-98</c:v>
                </c:pt>
                <c:pt idx="48">
                  <c:v>2-Jul-98</c:v>
                </c:pt>
                <c:pt idx="49">
                  <c:v>3-Jul-98</c:v>
                </c:pt>
                <c:pt idx="50">
                  <c:v>4-Jul-98</c:v>
                </c:pt>
                <c:pt idx="51">
                  <c:v>5-Jul-98</c:v>
                </c:pt>
                <c:pt idx="52">
                  <c:v>6-Jul-98</c:v>
                </c:pt>
                <c:pt idx="53">
                  <c:v>7-Jul-98</c:v>
                </c:pt>
                <c:pt idx="54">
                  <c:v>8-Jul-98</c:v>
                </c:pt>
                <c:pt idx="55">
                  <c:v>9-Jul-98</c:v>
                </c:pt>
                <c:pt idx="56">
                  <c:v>10-Jul-98</c:v>
                </c:pt>
                <c:pt idx="57">
                  <c:v>11-Jul-98</c:v>
                </c:pt>
                <c:pt idx="58">
                  <c:v>12-Jul-98</c:v>
                </c:pt>
                <c:pt idx="59">
                  <c:v>13-Jul-98</c:v>
                </c:pt>
                <c:pt idx="60">
                  <c:v>14-Jul-98</c:v>
                </c:pt>
                <c:pt idx="61">
                  <c:v>15-Jul-98</c:v>
                </c:pt>
                <c:pt idx="62">
                  <c:v>16-Jul-98</c:v>
                </c:pt>
                <c:pt idx="63">
                  <c:v>17-Jul-98</c:v>
                </c:pt>
                <c:pt idx="64">
                  <c:v>18-Jul-98</c:v>
                </c:pt>
                <c:pt idx="65">
                  <c:v>19-Jul-98</c:v>
                </c:pt>
                <c:pt idx="66">
                  <c:v>20-Jul-98</c:v>
                </c:pt>
                <c:pt idx="67">
                  <c:v>21-Jul-98</c:v>
                </c:pt>
                <c:pt idx="68">
                  <c:v>22-Jul-98</c:v>
                </c:pt>
                <c:pt idx="69">
                  <c:v>23-Jul-98</c:v>
                </c:pt>
                <c:pt idx="70">
                  <c:v>24-Jul-98</c:v>
                </c:pt>
                <c:pt idx="71">
                  <c:v>25-Jul-98</c:v>
                </c:pt>
                <c:pt idx="72">
                  <c:v>26-Jul-98</c:v>
                </c:pt>
                <c:pt idx="73">
                  <c:v>27-Jul-98</c:v>
                </c:pt>
                <c:pt idx="74">
                  <c:v>28-Jul-98</c:v>
                </c:pt>
                <c:pt idx="75">
                  <c:v>29-Jul-98</c:v>
                </c:pt>
                <c:pt idx="76">
                  <c:v>30-Jul-98</c:v>
                </c:pt>
                <c:pt idx="77">
                  <c:v>31-Jul-98</c:v>
                </c:pt>
                <c:pt idx="78">
                  <c:v>1-Aug-98</c:v>
                </c:pt>
                <c:pt idx="79">
                  <c:v>2-Aug-98</c:v>
                </c:pt>
                <c:pt idx="80">
                  <c:v>3-Aug-98</c:v>
                </c:pt>
                <c:pt idx="81">
                  <c:v>4-Aug-98</c:v>
                </c:pt>
                <c:pt idx="82">
                  <c:v>5-Aug-98</c:v>
                </c:pt>
                <c:pt idx="83">
                  <c:v>6-Aug-98</c:v>
                </c:pt>
                <c:pt idx="84">
                  <c:v>7-Aug-98</c:v>
                </c:pt>
                <c:pt idx="85">
                  <c:v>8-Aug-98</c:v>
                </c:pt>
                <c:pt idx="86">
                  <c:v>9-Aug-98</c:v>
                </c:pt>
                <c:pt idx="87">
                  <c:v>10-Aug-98</c:v>
                </c:pt>
                <c:pt idx="88">
                  <c:v>11-Aug-98</c:v>
                </c:pt>
                <c:pt idx="89">
                  <c:v>12-Aug-98</c:v>
                </c:pt>
                <c:pt idx="90">
                  <c:v>13-Aug-98</c:v>
                </c:pt>
                <c:pt idx="91">
                  <c:v>14-Aug-98</c:v>
                </c:pt>
                <c:pt idx="92">
                  <c:v>15-Aug-98</c:v>
                </c:pt>
                <c:pt idx="93">
                  <c:v>16-Aug-98</c:v>
                </c:pt>
                <c:pt idx="94">
                  <c:v>17-Aug-98</c:v>
                </c:pt>
                <c:pt idx="95">
                  <c:v>18-Aug-98</c:v>
                </c:pt>
                <c:pt idx="96">
                  <c:v>19-Aug-98</c:v>
                </c:pt>
                <c:pt idx="97">
                  <c:v>20-Aug-98</c:v>
                </c:pt>
                <c:pt idx="98">
                  <c:v>21-Aug-98</c:v>
                </c:pt>
                <c:pt idx="99">
                  <c:v>22-Aug-98</c:v>
                </c:pt>
                <c:pt idx="100">
                  <c:v>23-Aug-98</c:v>
                </c:pt>
                <c:pt idx="101">
                  <c:v>24-Aug-98</c:v>
                </c:pt>
                <c:pt idx="102">
                  <c:v>25-Aug-98</c:v>
                </c:pt>
                <c:pt idx="103">
                  <c:v>26-Aug-98</c:v>
                </c:pt>
                <c:pt idx="104">
                  <c:v>27-Aug-98</c:v>
                </c:pt>
                <c:pt idx="105">
                  <c:v>28-Aug-98</c:v>
                </c:pt>
                <c:pt idx="106">
                  <c:v>29-Aug-98</c:v>
                </c:pt>
                <c:pt idx="107">
                  <c:v>30-Aug-98</c:v>
                </c:pt>
                <c:pt idx="108">
                  <c:v>31-Aug-98</c:v>
                </c:pt>
                <c:pt idx="109">
                  <c:v>1-Sep-98</c:v>
                </c:pt>
                <c:pt idx="110">
                  <c:v>2-Sep-98</c:v>
                </c:pt>
                <c:pt idx="111">
                  <c:v>3-Sep-98</c:v>
                </c:pt>
                <c:pt idx="112">
                  <c:v>4-Sep-98</c:v>
                </c:pt>
                <c:pt idx="113">
                  <c:v>5-Sep-98</c:v>
                </c:pt>
                <c:pt idx="114">
                  <c:v>6-Sep-98</c:v>
                </c:pt>
                <c:pt idx="115">
                  <c:v>7-Sep-98</c:v>
                </c:pt>
                <c:pt idx="116">
                  <c:v>8-Sep-98</c:v>
                </c:pt>
                <c:pt idx="117">
                  <c:v>9-Sep-98</c:v>
                </c:pt>
                <c:pt idx="118">
                  <c:v>10-Sep-98</c:v>
                </c:pt>
                <c:pt idx="119">
                  <c:v>11-Sep-98</c:v>
                </c:pt>
                <c:pt idx="120">
                  <c:v>12-Sep-98</c:v>
                </c:pt>
                <c:pt idx="121">
                  <c:v>13-Sep-98</c:v>
                </c:pt>
                <c:pt idx="122">
                  <c:v>14-Sep-98</c:v>
                </c:pt>
                <c:pt idx="123">
                  <c:v>15-Sep-98</c:v>
                </c:pt>
                <c:pt idx="124">
                  <c:v>16-Sep-98</c:v>
                </c:pt>
                <c:pt idx="125">
                  <c:v>17-Sep-98</c:v>
                </c:pt>
                <c:pt idx="126">
                  <c:v>18-Sep-98</c:v>
                </c:pt>
                <c:pt idx="127">
                  <c:v>19-Sep-98</c:v>
                </c:pt>
                <c:pt idx="128">
                  <c:v>20-Sep-98</c:v>
                </c:pt>
                <c:pt idx="129">
                  <c:v>21-Sep-98</c:v>
                </c:pt>
                <c:pt idx="130">
                  <c:v>22-Sep-98</c:v>
                </c:pt>
                <c:pt idx="131">
                  <c:v>23-Sep-98</c:v>
                </c:pt>
                <c:pt idx="132">
                  <c:v>24-Sep-98</c:v>
                </c:pt>
                <c:pt idx="133">
                  <c:v>25-Sep-98</c:v>
                </c:pt>
                <c:pt idx="134">
                  <c:v>26-Sep-98</c:v>
                </c:pt>
                <c:pt idx="135">
                  <c:v>27-Sep-98</c:v>
                </c:pt>
                <c:pt idx="136">
                  <c:v>28-Sep-98</c:v>
                </c:pt>
                <c:pt idx="137">
                  <c:v>29-Sep-98</c:v>
                </c:pt>
                <c:pt idx="138">
                  <c:v>30-Sep-98</c:v>
                </c:pt>
                <c:pt idx="139">
                  <c:v>1-Oct-98</c:v>
                </c:pt>
                <c:pt idx="140">
                  <c:v>2-Oct-98</c:v>
                </c:pt>
                <c:pt idx="141">
                  <c:v>3-Oct-98</c:v>
                </c:pt>
                <c:pt idx="142">
                  <c:v>4-Oct-98</c:v>
                </c:pt>
                <c:pt idx="143">
                  <c:v>5-Oct-98</c:v>
                </c:pt>
                <c:pt idx="144">
                  <c:v>6-Oct-98</c:v>
                </c:pt>
                <c:pt idx="145">
                  <c:v>7-Oct-98</c:v>
                </c:pt>
                <c:pt idx="146">
                  <c:v>8-Oct-98</c:v>
                </c:pt>
                <c:pt idx="147">
                  <c:v>9-Oct-98</c:v>
                </c:pt>
                <c:pt idx="148">
                  <c:v>10-Oct-98</c:v>
                </c:pt>
                <c:pt idx="149">
                  <c:v>11-Oct-98</c:v>
                </c:pt>
                <c:pt idx="150">
                  <c:v>12-Oct-98</c:v>
                </c:pt>
                <c:pt idx="151">
                  <c:v>13-Oct-98</c:v>
                </c:pt>
                <c:pt idx="152">
                  <c:v>14-Oct-98</c:v>
                </c:pt>
                <c:pt idx="153">
                  <c:v>15-Oct-98</c:v>
                </c:pt>
                <c:pt idx="154">
                  <c:v>16-Oct-98</c:v>
                </c:pt>
                <c:pt idx="155">
                  <c:v>17-Oct-98</c:v>
                </c:pt>
                <c:pt idx="156">
                  <c:v>18-Oct-98</c:v>
                </c:pt>
                <c:pt idx="157">
                  <c:v>19-Oct-98</c:v>
                </c:pt>
                <c:pt idx="158">
                  <c:v>20-Oct-98</c:v>
                </c:pt>
                <c:pt idx="159">
                  <c:v>21-Oct-98</c:v>
                </c:pt>
                <c:pt idx="160">
                  <c:v>22-Oct-98</c:v>
                </c:pt>
                <c:pt idx="161">
                  <c:v>23-Oct-98</c:v>
                </c:pt>
                <c:pt idx="162">
                  <c:v>24-Oct-98</c:v>
                </c:pt>
                <c:pt idx="163">
                  <c:v>25-Oct-98</c:v>
                </c:pt>
                <c:pt idx="164">
                  <c:v>26-Oct-98</c:v>
                </c:pt>
                <c:pt idx="165">
                  <c:v>27-Oct-98</c:v>
                </c:pt>
                <c:pt idx="166">
                  <c:v>28-Oct-98</c:v>
                </c:pt>
                <c:pt idx="167">
                  <c:v>29-Oct-98</c:v>
                </c:pt>
                <c:pt idx="168">
                  <c:v>30-Oct-98</c:v>
                </c:pt>
                <c:pt idx="169">
                  <c:v>31-Oct-98</c:v>
                </c:pt>
                <c:pt idx="170">
                  <c:v>1-Nov-98</c:v>
                </c:pt>
                <c:pt idx="171">
                  <c:v>2-Nov-98</c:v>
                </c:pt>
                <c:pt idx="172">
                  <c:v>3-Nov-98</c:v>
                </c:pt>
                <c:pt idx="173">
                  <c:v>4-Nov-98</c:v>
                </c:pt>
                <c:pt idx="174">
                  <c:v>5-Nov-98</c:v>
                </c:pt>
                <c:pt idx="175">
                  <c:v>6-Nov-98</c:v>
                </c:pt>
                <c:pt idx="176">
                  <c:v>7-Nov-98</c:v>
                </c:pt>
                <c:pt idx="177">
                  <c:v>8-Nov-98</c:v>
                </c:pt>
                <c:pt idx="178">
                  <c:v>9-Nov-98</c:v>
                </c:pt>
                <c:pt idx="179">
                  <c:v>10-Nov-98</c:v>
                </c:pt>
                <c:pt idx="180">
                  <c:v>11-Nov-98</c:v>
                </c:pt>
                <c:pt idx="181">
                  <c:v>12-Nov-98</c:v>
                </c:pt>
                <c:pt idx="182">
                  <c:v>13-Nov-98</c:v>
                </c:pt>
                <c:pt idx="183">
                  <c:v>14-Nov-98</c:v>
                </c:pt>
                <c:pt idx="184">
                  <c:v>15-Nov-98</c:v>
                </c:pt>
                <c:pt idx="185">
                  <c:v>16-Nov-98</c:v>
                </c:pt>
                <c:pt idx="186">
                  <c:v>17-Nov-98</c:v>
                </c:pt>
                <c:pt idx="187">
                  <c:v>18-Nov-98</c:v>
                </c:pt>
                <c:pt idx="188">
                  <c:v>19-Nov-98</c:v>
                </c:pt>
                <c:pt idx="189">
                  <c:v>20-Nov-98</c:v>
                </c:pt>
                <c:pt idx="190">
                  <c:v>21-Nov-98</c:v>
                </c:pt>
                <c:pt idx="191">
                  <c:v>22-Nov-98</c:v>
                </c:pt>
                <c:pt idx="192">
                  <c:v>23-Nov-98</c:v>
                </c:pt>
                <c:pt idx="193">
                  <c:v>24-Nov-98</c:v>
                </c:pt>
                <c:pt idx="194">
                  <c:v>25-Nov-98</c:v>
                </c:pt>
                <c:pt idx="195">
                  <c:v>26-Nov-98</c:v>
                </c:pt>
                <c:pt idx="196">
                  <c:v>27-Nov-98</c:v>
                </c:pt>
                <c:pt idx="197">
                  <c:v>28-Nov-98</c:v>
                </c:pt>
                <c:pt idx="198">
                  <c:v>29-Nov-98</c:v>
                </c:pt>
                <c:pt idx="199">
                  <c:v>30-Nov-98</c:v>
                </c:pt>
                <c:pt idx="200">
                  <c:v>1-Dec-98</c:v>
                </c:pt>
                <c:pt idx="201">
                  <c:v>2-Dec-98</c:v>
                </c:pt>
                <c:pt idx="202">
                  <c:v>3-Dec-98</c:v>
                </c:pt>
                <c:pt idx="203">
                  <c:v>4-Dec-98</c:v>
                </c:pt>
                <c:pt idx="204">
                  <c:v>5-Dec-98</c:v>
                </c:pt>
                <c:pt idx="205">
                  <c:v>6-Dec-98</c:v>
                </c:pt>
                <c:pt idx="206">
                  <c:v>7-Dec-98</c:v>
                </c:pt>
                <c:pt idx="207">
                  <c:v>8-Dec-98</c:v>
                </c:pt>
                <c:pt idx="208">
                  <c:v>9-Dec-98</c:v>
                </c:pt>
                <c:pt idx="209">
                  <c:v>10-Dec-98</c:v>
                </c:pt>
                <c:pt idx="210">
                  <c:v>11-Dec-98</c:v>
                </c:pt>
                <c:pt idx="211">
                  <c:v>12-Dec-98</c:v>
                </c:pt>
                <c:pt idx="212">
                  <c:v>13-Dec-98</c:v>
                </c:pt>
                <c:pt idx="213">
                  <c:v>14-Dec-98</c:v>
                </c:pt>
                <c:pt idx="214">
                  <c:v>15-Dec-98</c:v>
                </c:pt>
                <c:pt idx="215">
                  <c:v>16-Dec-98</c:v>
                </c:pt>
                <c:pt idx="216">
                  <c:v>17-Dec-98</c:v>
                </c:pt>
                <c:pt idx="217">
                  <c:v>18-Dec-98</c:v>
                </c:pt>
                <c:pt idx="218">
                  <c:v>19-Dec-98</c:v>
                </c:pt>
                <c:pt idx="219">
                  <c:v>20-Dec-98</c:v>
                </c:pt>
                <c:pt idx="220">
                  <c:v>21-Dec-98</c:v>
                </c:pt>
                <c:pt idx="221">
                  <c:v>22-Dec-98</c:v>
                </c:pt>
                <c:pt idx="222">
                  <c:v>23-Dec-98</c:v>
                </c:pt>
                <c:pt idx="223">
                  <c:v>24-Dec-98</c:v>
                </c:pt>
                <c:pt idx="224">
                  <c:v>25-Dec-98</c:v>
                </c:pt>
                <c:pt idx="225">
                  <c:v>26-Dec-98</c:v>
                </c:pt>
                <c:pt idx="226">
                  <c:v>27-Dec-98</c:v>
                </c:pt>
                <c:pt idx="227">
                  <c:v>28-Dec-98</c:v>
                </c:pt>
                <c:pt idx="228">
                  <c:v>29-Dec-98</c:v>
                </c:pt>
                <c:pt idx="229">
                  <c:v>30-Dec-98</c:v>
                </c:pt>
                <c:pt idx="230">
                  <c:v>31-Dec-98</c:v>
                </c:pt>
                <c:pt idx="231">
                  <c:v>1-Jan-99</c:v>
                </c:pt>
                <c:pt idx="232">
                  <c:v>2-Jan-99</c:v>
                </c:pt>
                <c:pt idx="233">
                  <c:v>3-Jan-99</c:v>
                </c:pt>
                <c:pt idx="234">
                  <c:v>4-Jan-99</c:v>
                </c:pt>
                <c:pt idx="235">
                  <c:v>5-Jan-99</c:v>
                </c:pt>
                <c:pt idx="236">
                  <c:v>6-Jan-99</c:v>
                </c:pt>
                <c:pt idx="237">
                  <c:v>7-Jan-99</c:v>
                </c:pt>
                <c:pt idx="238">
                  <c:v>8-Jan-99</c:v>
                </c:pt>
                <c:pt idx="239">
                  <c:v>9-Jan-99</c:v>
                </c:pt>
                <c:pt idx="240">
                  <c:v>10-Jan-99</c:v>
                </c:pt>
                <c:pt idx="241">
                  <c:v>11-Jan-99</c:v>
                </c:pt>
                <c:pt idx="242">
                  <c:v>12-Jan-99</c:v>
                </c:pt>
                <c:pt idx="243">
                  <c:v>13-Jan-99</c:v>
                </c:pt>
                <c:pt idx="244">
                  <c:v>14-Jan-99</c:v>
                </c:pt>
                <c:pt idx="245">
                  <c:v>15-Jan-99</c:v>
                </c:pt>
                <c:pt idx="246">
                  <c:v>16-Jan-99</c:v>
                </c:pt>
                <c:pt idx="247">
                  <c:v>17-Jan-99</c:v>
                </c:pt>
                <c:pt idx="248">
                  <c:v>18-Jan-99</c:v>
                </c:pt>
                <c:pt idx="249">
                  <c:v>19-Jan-99</c:v>
                </c:pt>
                <c:pt idx="250">
                  <c:v>20-Jan-99</c:v>
                </c:pt>
                <c:pt idx="251">
                  <c:v>21-Jan-99</c:v>
                </c:pt>
                <c:pt idx="252">
                  <c:v>22-Jan-99</c:v>
                </c:pt>
                <c:pt idx="253">
                  <c:v>23-Jan-99</c:v>
                </c:pt>
                <c:pt idx="254">
                  <c:v>24-Jan-99</c:v>
                </c:pt>
                <c:pt idx="255">
                  <c:v>25-Jan-99</c:v>
                </c:pt>
                <c:pt idx="256">
                  <c:v>26-Jan-99</c:v>
                </c:pt>
                <c:pt idx="257">
                  <c:v>27-Jan-99</c:v>
                </c:pt>
                <c:pt idx="258">
                  <c:v>28-Jan-99</c:v>
                </c:pt>
                <c:pt idx="259">
                  <c:v>29-Jan-99</c:v>
                </c:pt>
                <c:pt idx="260">
                  <c:v>30-Jan-99</c:v>
                </c:pt>
                <c:pt idx="261">
                  <c:v>31-Jan-99</c:v>
                </c:pt>
                <c:pt idx="262">
                  <c:v>1-Feb-99</c:v>
                </c:pt>
                <c:pt idx="263">
                  <c:v>2-Feb-99</c:v>
                </c:pt>
                <c:pt idx="264">
                  <c:v>3-Feb-99</c:v>
                </c:pt>
                <c:pt idx="265">
                  <c:v>4-Feb-99</c:v>
                </c:pt>
                <c:pt idx="266">
                  <c:v>5-Feb-99</c:v>
                </c:pt>
                <c:pt idx="267">
                  <c:v>6-Feb-99</c:v>
                </c:pt>
                <c:pt idx="268">
                  <c:v>7-Feb-99</c:v>
                </c:pt>
                <c:pt idx="269">
                  <c:v>8-Feb-99</c:v>
                </c:pt>
                <c:pt idx="270">
                  <c:v>9-Feb-99</c:v>
                </c:pt>
                <c:pt idx="271">
                  <c:v>10-Feb-99</c:v>
                </c:pt>
                <c:pt idx="272">
                  <c:v>11-Feb-99</c:v>
                </c:pt>
                <c:pt idx="273">
                  <c:v>12-Feb-99</c:v>
                </c:pt>
                <c:pt idx="274">
                  <c:v>13-Feb-99</c:v>
                </c:pt>
                <c:pt idx="275">
                  <c:v>14-Feb-99</c:v>
                </c:pt>
                <c:pt idx="276">
                  <c:v>15-Feb-99</c:v>
                </c:pt>
                <c:pt idx="277">
                  <c:v>16-Feb-99</c:v>
                </c:pt>
                <c:pt idx="278">
                  <c:v>17-Feb-99</c:v>
                </c:pt>
                <c:pt idx="279">
                  <c:v>18-Feb-99</c:v>
                </c:pt>
                <c:pt idx="280">
                  <c:v>19-Feb-99</c:v>
                </c:pt>
                <c:pt idx="281">
                  <c:v>20-Feb-99</c:v>
                </c:pt>
                <c:pt idx="282">
                  <c:v>21-Feb-99</c:v>
                </c:pt>
                <c:pt idx="283">
                  <c:v>22-Feb-99</c:v>
                </c:pt>
                <c:pt idx="284">
                  <c:v>23-Feb-99</c:v>
                </c:pt>
                <c:pt idx="285">
                  <c:v>24-Feb-99</c:v>
                </c:pt>
                <c:pt idx="286">
                  <c:v>25-Feb-99</c:v>
                </c:pt>
                <c:pt idx="287">
                  <c:v>26-Feb-99</c:v>
                </c:pt>
                <c:pt idx="288">
                  <c:v>27-Feb-99</c:v>
                </c:pt>
                <c:pt idx="289">
                  <c:v>28-Feb-99</c:v>
                </c:pt>
                <c:pt idx="290">
                  <c:v>1-Mar-99</c:v>
                </c:pt>
                <c:pt idx="291">
                  <c:v>2-Mar-99</c:v>
                </c:pt>
                <c:pt idx="292">
                  <c:v>3-Mar-99</c:v>
                </c:pt>
                <c:pt idx="293">
                  <c:v>4-Mar-99</c:v>
                </c:pt>
                <c:pt idx="294">
                  <c:v>5-Mar-99</c:v>
                </c:pt>
                <c:pt idx="295">
                  <c:v>6-Mar-99</c:v>
                </c:pt>
                <c:pt idx="296">
                  <c:v>7-Mar-99</c:v>
                </c:pt>
                <c:pt idx="297">
                  <c:v>8-Mar-99</c:v>
                </c:pt>
                <c:pt idx="298">
                  <c:v>9-Mar-99</c:v>
                </c:pt>
                <c:pt idx="299">
                  <c:v>10-Mar-99</c:v>
                </c:pt>
                <c:pt idx="300">
                  <c:v>11-Mar-99</c:v>
                </c:pt>
                <c:pt idx="301">
                  <c:v>12-Mar-99</c:v>
                </c:pt>
                <c:pt idx="302">
                  <c:v>13-Mar-99</c:v>
                </c:pt>
                <c:pt idx="303">
                  <c:v>14-Mar-99</c:v>
                </c:pt>
                <c:pt idx="304">
                  <c:v>15-Mar-99</c:v>
                </c:pt>
                <c:pt idx="305">
                  <c:v>16-Mar-99</c:v>
                </c:pt>
                <c:pt idx="306">
                  <c:v>17-Mar-99</c:v>
                </c:pt>
                <c:pt idx="307">
                  <c:v>18-Mar-99</c:v>
                </c:pt>
                <c:pt idx="308">
                  <c:v>19-Mar-99</c:v>
                </c:pt>
                <c:pt idx="309">
                  <c:v>20-Mar-99</c:v>
                </c:pt>
                <c:pt idx="310">
                  <c:v>21-Mar-99</c:v>
                </c:pt>
                <c:pt idx="311">
                  <c:v>22-Mar-99</c:v>
                </c:pt>
                <c:pt idx="312">
                  <c:v>23-Mar-99</c:v>
                </c:pt>
                <c:pt idx="313">
                  <c:v>24-Mar-99</c:v>
                </c:pt>
                <c:pt idx="314">
                  <c:v>25-Mar-99</c:v>
                </c:pt>
                <c:pt idx="315">
                  <c:v>26-Mar-99</c:v>
                </c:pt>
                <c:pt idx="316">
                  <c:v>27-Mar-99</c:v>
                </c:pt>
                <c:pt idx="317">
                  <c:v>28-Mar-99</c:v>
                </c:pt>
                <c:pt idx="318">
                  <c:v>29-Mar-99</c:v>
                </c:pt>
                <c:pt idx="319">
                  <c:v>30-Mar-99</c:v>
                </c:pt>
                <c:pt idx="320">
                  <c:v>31-Mar-99</c:v>
                </c:pt>
                <c:pt idx="321">
                  <c:v>1-Apr-99</c:v>
                </c:pt>
                <c:pt idx="322">
                  <c:v>2-Apr-99</c:v>
                </c:pt>
                <c:pt idx="323">
                  <c:v>3-Apr-99</c:v>
                </c:pt>
                <c:pt idx="324">
                  <c:v>4-Apr-99</c:v>
                </c:pt>
                <c:pt idx="325">
                  <c:v>5-Apr-99</c:v>
                </c:pt>
                <c:pt idx="326">
                  <c:v>6-Apr-99</c:v>
                </c:pt>
                <c:pt idx="327">
                  <c:v>7-Apr-99</c:v>
                </c:pt>
                <c:pt idx="328">
                  <c:v>8-Apr-99</c:v>
                </c:pt>
                <c:pt idx="329">
                  <c:v>9-Apr-99</c:v>
                </c:pt>
                <c:pt idx="330">
                  <c:v>10-Apr-99</c:v>
                </c:pt>
                <c:pt idx="331">
                  <c:v>11-Apr-99</c:v>
                </c:pt>
                <c:pt idx="332">
                  <c:v>12-Apr-99</c:v>
                </c:pt>
                <c:pt idx="333">
                  <c:v>13-Apr-99</c:v>
                </c:pt>
                <c:pt idx="334">
                  <c:v>14-Apr-99</c:v>
                </c:pt>
                <c:pt idx="335">
                  <c:v>15-Apr-99</c:v>
                </c:pt>
                <c:pt idx="336">
                  <c:v>16-Apr-99</c:v>
                </c:pt>
                <c:pt idx="337">
                  <c:v>17-Apr-99</c:v>
                </c:pt>
                <c:pt idx="338">
                  <c:v>18-Apr-99</c:v>
                </c:pt>
                <c:pt idx="339">
                  <c:v>19-Apr-99</c:v>
                </c:pt>
                <c:pt idx="340">
                  <c:v>20-Apr-99</c:v>
                </c:pt>
                <c:pt idx="341">
                  <c:v>21-Apr-99</c:v>
                </c:pt>
                <c:pt idx="342">
                  <c:v>22-Apr-99</c:v>
                </c:pt>
                <c:pt idx="343">
                  <c:v>23-Apr-99</c:v>
                </c:pt>
                <c:pt idx="344">
                  <c:v>24-Apr-99</c:v>
                </c:pt>
                <c:pt idx="345">
                  <c:v>25-Apr-99</c:v>
                </c:pt>
                <c:pt idx="346">
                  <c:v>26-Apr-99</c:v>
                </c:pt>
                <c:pt idx="347">
                  <c:v>27-Apr-99</c:v>
                </c:pt>
                <c:pt idx="348">
                  <c:v>28-Apr-99</c:v>
                </c:pt>
                <c:pt idx="349">
                  <c:v>29-Apr-99</c:v>
                </c:pt>
                <c:pt idx="350">
                  <c:v>30-Apr-99</c:v>
                </c:pt>
                <c:pt idx="351">
                  <c:v>1-May-99</c:v>
                </c:pt>
                <c:pt idx="352">
                  <c:v>2-May-99</c:v>
                </c:pt>
                <c:pt idx="353">
                  <c:v>3-May-99</c:v>
                </c:pt>
                <c:pt idx="354">
                  <c:v>4-May-99</c:v>
                </c:pt>
                <c:pt idx="355">
                  <c:v>5-May-99</c:v>
                </c:pt>
                <c:pt idx="356">
                  <c:v>6-May-99</c:v>
                </c:pt>
                <c:pt idx="357">
                  <c:v>7-May-99</c:v>
                </c:pt>
                <c:pt idx="358">
                  <c:v>8-May-99</c:v>
                </c:pt>
                <c:pt idx="359">
                  <c:v>9-May-99</c:v>
                </c:pt>
                <c:pt idx="360">
                  <c:v>10-May-99</c:v>
                </c:pt>
                <c:pt idx="361">
                  <c:v>11-May-99</c:v>
                </c:pt>
                <c:pt idx="362">
                  <c:v>12-May-99</c:v>
                </c:pt>
                <c:pt idx="363">
                  <c:v>13-May-99</c:v>
                </c:pt>
                <c:pt idx="364">
                  <c:v>14-May-99</c:v>
                </c:pt>
                <c:pt idx="365">
                  <c:v>15-May-99</c:v>
                </c:pt>
                <c:pt idx="366">
                  <c:v>16-May-99</c:v>
                </c:pt>
                <c:pt idx="367">
                  <c:v>17-May-99</c:v>
                </c:pt>
                <c:pt idx="368">
                  <c:v>18-May-99</c:v>
                </c:pt>
                <c:pt idx="369">
                  <c:v>19-May-99</c:v>
                </c:pt>
                <c:pt idx="370">
                  <c:v>20-May-99</c:v>
                </c:pt>
                <c:pt idx="371">
                  <c:v>21-May-99</c:v>
                </c:pt>
                <c:pt idx="372">
                  <c:v>22-May-99</c:v>
                </c:pt>
                <c:pt idx="373">
                  <c:v>23-May-99</c:v>
                </c:pt>
                <c:pt idx="374">
                  <c:v>24-May-99</c:v>
                </c:pt>
                <c:pt idx="375">
                  <c:v>25-May-99</c:v>
                </c:pt>
                <c:pt idx="376">
                  <c:v>26-May-99</c:v>
                </c:pt>
                <c:pt idx="377">
                  <c:v>27-May-99</c:v>
                </c:pt>
                <c:pt idx="378">
                  <c:v>28-May-99</c:v>
                </c:pt>
                <c:pt idx="379">
                  <c:v>29-May-99</c:v>
                </c:pt>
                <c:pt idx="380">
                  <c:v>30-May-99</c:v>
                </c:pt>
                <c:pt idx="381">
                  <c:v>31-May-99</c:v>
                </c:pt>
                <c:pt idx="382">
                  <c:v>1-Jun-99</c:v>
                </c:pt>
                <c:pt idx="383">
                  <c:v>2-Jun-99</c:v>
                </c:pt>
                <c:pt idx="384">
                  <c:v>3-Jun-99</c:v>
                </c:pt>
                <c:pt idx="385">
                  <c:v>4-Jun-99</c:v>
                </c:pt>
                <c:pt idx="386">
                  <c:v>5-Jun-99</c:v>
                </c:pt>
                <c:pt idx="387">
                  <c:v>6-Jun-99</c:v>
                </c:pt>
                <c:pt idx="388">
                  <c:v>7-Jun-99</c:v>
                </c:pt>
                <c:pt idx="389">
                  <c:v>8-Jun-99</c:v>
                </c:pt>
                <c:pt idx="390">
                  <c:v>9-Jun-99</c:v>
                </c:pt>
                <c:pt idx="391">
                  <c:v>10-Jun-99</c:v>
                </c:pt>
                <c:pt idx="392">
                  <c:v>11-Jun-99</c:v>
                </c:pt>
                <c:pt idx="393">
                  <c:v>12-Jun-99</c:v>
                </c:pt>
                <c:pt idx="394">
                  <c:v>13-Jun-99</c:v>
                </c:pt>
                <c:pt idx="395">
                  <c:v>14-Jun-99</c:v>
                </c:pt>
                <c:pt idx="396">
                  <c:v>15-Jun-99</c:v>
                </c:pt>
                <c:pt idx="397">
                  <c:v>16-Jun-99</c:v>
                </c:pt>
                <c:pt idx="398">
                  <c:v>17-Jun-99</c:v>
                </c:pt>
                <c:pt idx="399">
                  <c:v>18-Jun-99</c:v>
                </c:pt>
                <c:pt idx="400">
                  <c:v>19-Jun-99</c:v>
                </c:pt>
                <c:pt idx="401">
                  <c:v>20-Jun-99</c:v>
                </c:pt>
                <c:pt idx="402">
                  <c:v>21-Jun-99</c:v>
                </c:pt>
                <c:pt idx="403">
                  <c:v>22-Jun-99</c:v>
                </c:pt>
                <c:pt idx="404">
                  <c:v>23-Jun-99</c:v>
                </c:pt>
                <c:pt idx="405">
                  <c:v>24-Jun-99</c:v>
                </c:pt>
                <c:pt idx="406">
                  <c:v>25-Jun-99</c:v>
                </c:pt>
                <c:pt idx="407">
                  <c:v>26-Jun-99</c:v>
                </c:pt>
                <c:pt idx="408">
                  <c:v>27-Jun-99</c:v>
                </c:pt>
                <c:pt idx="409">
                  <c:v>28-Jun-99</c:v>
                </c:pt>
                <c:pt idx="410">
                  <c:v>29-Jun-99</c:v>
                </c:pt>
                <c:pt idx="411">
                  <c:v>30-Jun-99</c:v>
                </c:pt>
                <c:pt idx="412">
                  <c:v>1-Jul-99</c:v>
                </c:pt>
                <c:pt idx="413">
                  <c:v>2-Jul-99</c:v>
                </c:pt>
                <c:pt idx="414">
                  <c:v>3-Jul-99</c:v>
                </c:pt>
                <c:pt idx="415">
                  <c:v>4-Jul-99</c:v>
                </c:pt>
                <c:pt idx="416">
                  <c:v>5-Jul-99</c:v>
                </c:pt>
                <c:pt idx="417">
                  <c:v>6-Jul-99</c:v>
                </c:pt>
                <c:pt idx="418">
                  <c:v>7-Jul-99</c:v>
                </c:pt>
                <c:pt idx="419">
                  <c:v>8-Jul-99</c:v>
                </c:pt>
                <c:pt idx="420">
                  <c:v>9-Jul-99</c:v>
                </c:pt>
                <c:pt idx="421">
                  <c:v>10-Jul-99</c:v>
                </c:pt>
                <c:pt idx="422">
                  <c:v>11-Jul-99</c:v>
                </c:pt>
                <c:pt idx="423">
                  <c:v>12-Jul-99</c:v>
                </c:pt>
                <c:pt idx="424">
                  <c:v>13-Jul-99</c:v>
                </c:pt>
                <c:pt idx="425">
                  <c:v>14-Jul-99</c:v>
                </c:pt>
                <c:pt idx="426">
                  <c:v>15-Jul-99</c:v>
                </c:pt>
                <c:pt idx="427">
                  <c:v>16-Jul-99</c:v>
                </c:pt>
                <c:pt idx="428">
                  <c:v>17-Jul-99</c:v>
                </c:pt>
                <c:pt idx="429">
                  <c:v>18-Jul-99</c:v>
                </c:pt>
                <c:pt idx="430">
                  <c:v>19-Jul-99</c:v>
                </c:pt>
                <c:pt idx="431">
                  <c:v>20-Jul-99</c:v>
                </c:pt>
                <c:pt idx="432">
                  <c:v>21-Jul-99</c:v>
                </c:pt>
                <c:pt idx="433">
                  <c:v>22-Jul-99</c:v>
                </c:pt>
                <c:pt idx="434">
                  <c:v>23-Jul-99</c:v>
                </c:pt>
                <c:pt idx="435">
                  <c:v>24-Jul-99</c:v>
                </c:pt>
                <c:pt idx="436">
                  <c:v>25-Jul-99</c:v>
                </c:pt>
                <c:pt idx="437">
                  <c:v>26-Jul-99</c:v>
                </c:pt>
                <c:pt idx="438">
                  <c:v>27-Jul-99</c:v>
                </c:pt>
                <c:pt idx="439">
                  <c:v>28-Jul-99</c:v>
                </c:pt>
                <c:pt idx="440">
                  <c:v>29-Jul-99</c:v>
                </c:pt>
                <c:pt idx="441">
                  <c:v>30-Jul-99</c:v>
                </c:pt>
                <c:pt idx="442">
                  <c:v>31-Jul-99</c:v>
                </c:pt>
                <c:pt idx="443">
                  <c:v>1-Aug-99</c:v>
                </c:pt>
                <c:pt idx="444">
                  <c:v>2-Aug-99</c:v>
                </c:pt>
                <c:pt idx="445">
                  <c:v>3-Aug-99</c:v>
                </c:pt>
                <c:pt idx="446">
                  <c:v>4-Aug-99</c:v>
                </c:pt>
                <c:pt idx="447">
                  <c:v>5-Aug-99</c:v>
                </c:pt>
                <c:pt idx="448">
                  <c:v>6-Aug-99</c:v>
                </c:pt>
                <c:pt idx="449">
                  <c:v>7-Aug-99</c:v>
                </c:pt>
                <c:pt idx="450">
                  <c:v>8-Aug-99</c:v>
                </c:pt>
                <c:pt idx="451">
                  <c:v>9-Aug-99</c:v>
                </c:pt>
                <c:pt idx="452">
                  <c:v>10-Aug-99</c:v>
                </c:pt>
                <c:pt idx="453">
                  <c:v>11-Aug-99</c:v>
                </c:pt>
                <c:pt idx="454">
                  <c:v>12-Aug-99</c:v>
                </c:pt>
                <c:pt idx="455">
                  <c:v>13-Aug-99</c:v>
                </c:pt>
                <c:pt idx="456">
                  <c:v>14-Aug-99</c:v>
                </c:pt>
                <c:pt idx="457">
                  <c:v>15-Aug-99</c:v>
                </c:pt>
                <c:pt idx="458">
                  <c:v>16-Aug-99</c:v>
                </c:pt>
                <c:pt idx="459">
                  <c:v>17-Aug-99</c:v>
                </c:pt>
                <c:pt idx="460">
                  <c:v>18-Aug-99</c:v>
                </c:pt>
                <c:pt idx="461">
                  <c:v>19-Aug-99</c:v>
                </c:pt>
                <c:pt idx="462">
                  <c:v>20-Aug-99</c:v>
                </c:pt>
                <c:pt idx="463">
                  <c:v>21-Aug-99</c:v>
                </c:pt>
                <c:pt idx="464">
                  <c:v>22-Aug-99</c:v>
                </c:pt>
                <c:pt idx="465">
                  <c:v>23-Aug-99</c:v>
                </c:pt>
                <c:pt idx="466">
                  <c:v>24-Aug-99</c:v>
                </c:pt>
                <c:pt idx="467">
                  <c:v>25-Aug-99</c:v>
                </c:pt>
                <c:pt idx="468">
                  <c:v>26-Aug-99</c:v>
                </c:pt>
                <c:pt idx="469">
                  <c:v>27-Aug-99</c:v>
                </c:pt>
                <c:pt idx="470">
                  <c:v>28-Aug-99</c:v>
                </c:pt>
                <c:pt idx="471">
                  <c:v>29-Aug-99</c:v>
                </c:pt>
                <c:pt idx="472">
                  <c:v>30-Aug-99</c:v>
                </c:pt>
                <c:pt idx="473">
                  <c:v>31-Aug-99</c:v>
                </c:pt>
                <c:pt idx="474">
                  <c:v>1-Sep-99</c:v>
                </c:pt>
                <c:pt idx="475">
                  <c:v>2-Sep-99</c:v>
                </c:pt>
                <c:pt idx="476">
                  <c:v>3-Sep-99</c:v>
                </c:pt>
                <c:pt idx="477">
                  <c:v>4-Sep-99</c:v>
                </c:pt>
                <c:pt idx="478">
                  <c:v>5-Sep-99</c:v>
                </c:pt>
                <c:pt idx="479">
                  <c:v>6-Sep-99</c:v>
                </c:pt>
                <c:pt idx="480">
                  <c:v>7-Sep-99</c:v>
                </c:pt>
                <c:pt idx="481">
                  <c:v>8-Sep-99</c:v>
                </c:pt>
                <c:pt idx="482">
                  <c:v>9-Sep-99</c:v>
                </c:pt>
                <c:pt idx="483">
                  <c:v>10-Sep-99</c:v>
                </c:pt>
                <c:pt idx="484">
                  <c:v>11-Sep-99</c:v>
                </c:pt>
                <c:pt idx="485">
                  <c:v>12-Sep-99</c:v>
                </c:pt>
                <c:pt idx="486">
                  <c:v>13-Sep-99</c:v>
                </c:pt>
                <c:pt idx="487">
                  <c:v>14-Sep-99</c:v>
                </c:pt>
                <c:pt idx="488">
                  <c:v>15-Sep-99</c:v>
                </c:pt>
                <c:pt idx="489">
                  <c:v>16-Sep-99</c:v>
                </c:pt>
                <c:pt idx="490">
                  <c:v>17-Sep-99</c:v>
                </c:pt>
                <c:pt idx="491">
                  <c:v>18-Sep-99</c:v>
                </c:pt>
                <c:pt idx="492">
                  <c:v>19-Sep-99</c:v>
                </c:pt>
                <c:pt idx="493">
                  <c:v>20-Sep-99</c:v>
                </c:pt>
                <c:pt idx="494">
                  <c:v>21-Sep-99</c:v>
                </c:pt>
                <c:pt idx="495">
                  <c:v>22-Sep-99</c:v>
                </c:pt>
                <c:pt idx="496">
                  <c:v>23-Sep-99</c:v>
                </c:pt>
                <c:pt idx="497">
                  <c:v>24-Sep-99</c:v>
                </c:pt>
                <c:pt idx="498">
                  <c:v>25-Sep-99</c:v>
                </c:pt>
                <c:pt idx="499">
                  <c:v>26-Sep-99</c:v>
                </c:pt>
                <c:pt idx="500">
                  <c:v>27-Sep-99</c:v>
                </c:pt>
                <c:pt idx="501">
                  <c:v>28-Sep-99</c:v>
                </c:pt>
                <c:pt idx="502">
                  <c:v>29-Sep-99</c:v>
                </c:pt>
                <c:pt idx="503">
                  <c:v>30-Sep-99</c:v>
                </c:pt>
              </c:strCache>
            </c:strRef>
          </c:cat>
          <c:val>
            <c:numRef>
              <c:f>WORKSHEET!$CB$252:$CB$755</c:f>
              <c:numCache>
                <c:formatCode>General</c:formatCode>
                <c:ptCount val="504"/>
                <c:pt idx="0">
                  <c:v>0.465699652187764</c:v>
                </c:pt>
                <c:pt idx="1">
                  <c:v>0.442440712307564</c:v>
                </c:pt>
                <c:pt idx="2">
                  <c:v>0.442440712307564</c:v>
                </c:pt>
                <c:pt idx="3">
                  <c:v>0.486133559500074</c:v>
                </c:pt>
                <c:pt idx="4">
                  <c:v>0.486166014252633</c:v>
                </c:pt>
                <c:pt idx="5">
                  <c:v>0.492083844201917</c:v>
                </c:pt>
                <c:pt idx="6">
                  <c:v>0.507870880786029</c:v>
                </c:pt>
                <c:pt idx="7">
                  <c:v>0.542603690242199</c:v>
                </c:pt>
                <c:pt idx="8">
                  <c:v>0.507551642811174</c:v>
                </c:pt>
                <c:pt idx="9">
                  <c:v>0.507551642811174</c:v>
                </c:pt>
                <c:pt idx="10">
                  <c:v>0.507551642811174</c:v>
                </c:pt>
                <c:pt idx="11">
                  <c:v>0.535735135446661</c:v>
                </c:pt>
                <c:pt idx="12">
                  <c:v>0.488591623821509</c:v>
                </c:pt>
                <c:pt idx="13">
                  <c:v>0.466545789086354</c:v>
                </c:pt>
                <c:pt idx="14">
                  <c:v>0.457594128945276</c:v>
                </c:pt>
                <c:pt idx="15">
                  <c:v>0.452871578178102</c:v>
                </c:pt>
                <c:pt idx="16">
                  <c:v>0.452871578178102</c:v>
                </c:pt>
                <c:pt idx="17">
                  <c:v>0.460105450246258</c:v>
                </c:pt>
                <c:pt idx="18">
                  <c:v>0.450604847868989</c:v>
                </c:pt>
                <c:pt idx="19">
                  <c:v>0.497336035548857</c:v>
                </c:pt>
                <c:pt idx="20">
                  <c:v>0.539333984411223</c:v>
                </c:pt>
                <c:pt idx="21">
                  <c:v>0.541655382311733</c:v>
                </c:pt>
                <c:pt idx="22">
                  <c:v>0.542332342276811</c:v>
                </c:pt>
                <c:pt idx="23">
                  <c:v>0.54233234227681</c:v>
                </c:pt>
                <c:pt idx="24">
                  <c:v>0.543847965293831</c:v>
                </c:pt>
                <c:pt idx="25">
                  <c:v>0.512390012252789</c:v>
                </c:pt>
                <c:pt idx="26">
                  <c:v>0.545178917868589</c:v>
                </c:pt>
                <c:pt idx="27">
                  <c:v>0.559598456733819</c:v>
                </c:pt>
                <c:pt idx="28">
                  <c:v>0.548525593201974</c:v>
                </c:pt>
                <c:pt idx="29">
                  <c:v>0.49575487602758</c:v>
                </c:pt>
                <c:pt idx="30">
                  <c:v>0.49575487602758</c:v>
                </c:pt>
                <c:pt idx="31">
                  <c:v>0.531222582972772</c:v>
                </c:pt>
                <c:pt idx="32">
                  <c:v>0.531213474630077</c:v>
                </c:pt>
                <c:pt idx="33">
                  <c:v>0.51569771692051</c:v>
                </c:pt>
                <c:pt idx="34">
                  <c:v>0.541169482770152</c:v>
                </c:pt>
                <c:pt idx="35">
                  <c:v>0.545187069502258</c:v>
                </c:pt>
                <c:pt idx="36">
                  <c:v>0.541535727846099</c:v>
                </c:pt>
                <c:pt idx="37">
                  <c:v>0.541535727846099</c:v>
                </c:pt>
                <c:pt idx="38">
                  <c:v>0.593519063819697</c:v>
                </c:pt>
                <c:pt idx="39">
                  <c:v>0.590273562556228</c:v>
                </c:pt>
                <c:pt idx="40">
                  <c:v>0.594125479449085</c:v>
                </c:pt>
                <c:pt idx="41">
                  <c:v>0.531843177028222</c:v>
                </c:pt>
                <c:pt idx="42">
                  <c:v>0.466153418930662</c:v>
                </c:pt>
                <c:pt idx="43">
                  <c:v>0.425247110339195</c:v>
                </c:pt>
                <c:pt idx="44">
                  <c:v>0.425247110339195</c:v>
                </c:pt>
                <c:pt idx="45">
                  <c:v>0.424489672376476</c:v>
                </c:pt>
                <c:pt idx="46">
                  <c:v>0.423842129478033</c:v>
                </c:pt>
                <c:pt idx="47">
                  <c:v>0.443870958680459</c:v>
                </c:pt>
                <c:pt idx="48">
                  <c:v>0.506285397430473</c:v>
                </c:pt>
                <c:pt idx="49">
                  <c:v>0.498161694100581</c:v>
                </c:pt>
                <c:pt idx="50">
                  <c:v>0.488059506634288</c:v>
                </c:pt>
                <c:pt idx="51">
                  <c:v>0.488059506634288</c:v>
                </c:pt>
                <c:pt idx="52">
                  <c:v>0.487678764373404</c:v>
                </c:pt>
                <c:pt idx="53">
                  <c:v>0.470904638387085</c:v>
                </c:pt>
                <c:pt idx="54">
                  <c:v>0.477849064210913</c:v>
                </c:pt>
                <c:pt idx="55">
                  <c:v>0.461274776910242</c:v>
                </c:pt>
                <c:pt idx="56">
                  <c:v>0.459803522545278</c:v>
                </c:pt>
                <c:pt idx="57">
                  <c:v>0.455163685443747</c:v>
                </c:pt>
                <c:pt idx="58">
                  <c:v>0.455163685443747</c:v>
                </c:pt>
                <c:pt idx="59">
                  <c:v>0.461189324158919</c:v>
                </c:pt>
                <c:pt idx="60">
                  <c:v>0.389688540061174</c:v>
                </c:pt>
                <c:pt idx="61">
                  <c:v>0.390010157558116</c:v>
                </c:pt>
                <c:pt idx="62">
                  <c:v>0.402127238791359</c:v>
                </c:pt>
                <c:pt idx="63">
                  <c:v>0.401903307838427</c:v>
                </c:pt>
                <c:pt idx="64">
                  <c:v>0.396628195460866</c:v>
                </c:pt>
                <c:pt idx="65">
                  <c:v>0.396628195460866</c:v>
                </c:pt>
                <c:pt idx="66">
                  <c:v>0.401031537159799</c:v>
                </c:pt>
                <c:pt idx="67">
                  <c:v>0.455673045440821</c:v>
                </c:pt>
                <c:pt idx="68">
                  <c:v>0.471215275500584</c:v>
                </c:pt>
                <c:pt idx="69">
                  <c:v>0.421675754113298</c:v>
                </c:pt>
                <c:pt idx="70">
                  <c:v>0.370306166558373</c:v>
                </c:pt>
                <c:pt idx="71">
                  <c:v>0.370306166558373</c:v>
                </c:pt>
                <c:pt idx="72">
                  <c:v>0.370306166558373</c:v>
                </c:pt>
                <c:pt idx="73">
                  <c:v>0.427914283682868</c:v>
                </c:pt>
                <c:pt idx="74">
                  <c:v>0.426225153782684</c:v>
                </c:pt>
                <c:pt idx="75">
                  <c:v>0.423884837057587</c:v>
                </c:pt>
                <c:pt idx="76">
                  <c:v>0.406675378056062</c:v>
                </c:pt>
                <c:pt idx="77">
                  <c:v>0.457236008402733</c:v>
                </c:pt>
                <c:pt idx="78">
                  <c:v>0.44558423904335</c:v>
                </c:pt>
                <c:pt idx="79">
                  <c:v>0.44558423904335</c:v>
                </c:pt>
                <c:pt idx="80">
                  <c:v>0.44490780047519</c:v>
                </c:pt>
                <c:pt idx="81">
                  <c:v>0.444122480221899</c:v>
                </c:pt>
                <c:pt idx="82">
                  <c:v>0.443671979919457</c:v>
                </c:pt>
                <c:pt idx="83">
                  <c:v>0.45752740355038</c:v>
                </c:pt>
                <c:pt idx="84">
                  <c:v>0.482318331789123</c:v>
                </c:pt>
                <c:pt idx="85">
                  <c:v>0.482318331789123</c:v>
                </c:pt>
                <c:pt idx="86">
                  <c:v>0.482318331789123</c:v>
                </c:pt>
                <c:pt idx="87">
                  <c:v>0.550023265250777</c:v>
                </c:pt>
                <c:pt idx="88">
                  <c:v>0.568014710276512</c:v>
                </c:pt>
                <c:pt idx="89">
                  <c:v>0.548091069615877</c:v>
                </c:pt>
                <c:pt idx="90">
                  <c:v>0.539590313646571</c:v>
                </c:pt>
                <c:pt idx="91">
                  <c:v>0.536058423632187</c:v>
                </c:pt>
                <c:pt idx="92">
                  <c:v>0.5362057284763</c:v>
                </c:pt>
                <c:pt idx="93">
                  <c:v>0.5362057284763</c:v>
                </c:pt>
                <c:pt idx="94">
                  <c:v>0.579966866567219</c:v>
                </c:pt>
                <c:pt idx="95">
                  <c:v>0.548020858806406</c:v>
                </c:pt>
                <c:pt idx="96">
                  <c:v>0.54377395671326</c:v>
                </c:pt>
                <c:pt idx="97">
                  <c:v>0.551527295491371</c:v>
                </c:pt>
                <c:pt idx="98">
                  <c:v>0.553180426406833</c:v>
                </c:pt>
                <c:pt idx="99">
                  <c:v>0.50480221695048</c:v>
                </c:pt>
                <c:pt idx="100">
                  <c:v>0.50480221695048</c:v>
                </c:pt>
                <c:pt idx="101">
                  <c:v>0.50590673611973</c:v>
                </c:pt>
                <c:pt idx="102">
                  <c:v>0.506644830863418</c:v>
                </c:pt>
                <c:pt idx="103">
                  <c:v>0.510625714964053</c:v>
                </c:pt>
                <c:pt idx="104">
                  <c:v>0.532630174926361</c:v>
                </c:pt>
                <c:pt idx="105">
                  <c:v>0.550330764562709</c:v>
                </c:pt>
                <c:pt idx="106">
                  <c:v>0.513316943797409</c:v>
                </c:pt>
                <c:pt idx="107">
                  <c:v>0.513316943797409</c:v>
                </c:pt>
                <c:pt idx="108">
                  <c:v>0.513710772332747</c:v>
                </c:pt>
                <c:pt idx="109">
                  <c:v>0.653194470317419</c:v>
                </c:pt>
                <c:pt idx="110">
                  <c:v>0.669077442330593</c:v>
                </c:pt>
                <c:pt idx="111">
                  <c:v>0.668816223981162</c:v>
                </c:pt>
                <c:pt idx="112">
                  <c:v>0.663108379770323</c:v>
                </c:pt>
                <c:pt idx="113">
                  <c:v>0.662649341224867</c:v>
                </c:pt>
                <c:pt idx="114">
                  <c:v>0.662649341224867</c:v>
                </c:pt>
                <c:pt idx="115">
                  <c:v>0.662649341224867</c:v>
                </c:pt>
                <c:pt idx="116">
                  <c:v>0.648605172732947</c:v>
                </c:pt>
                <c:pt idx="117">
                  <c:v>0.646802832592632</c:v>
                </c:pt>
                <c:pt idx="118">
                  <c:v>0.679426828446621</c:v>
                </c:pt>
                <c:pt idx="119">
                  <c:v>0.686276141359257</c:v>
                </c:pt>
                <c:pt idx="120">
                  <c:v>0.684702527855551</c:v>
                </c:pt>
                <c:pt idx="121">
                  <c:v>0.684702527855551</c:v>
                </c:pt>
                <c:pt idx="122">
                  <c:v>0.686597141266431</c:v>
                </c:pt>
                <c:pt idx="123">
                  <c:v>0.723730601544301</c:v>
                </c:pt>
                <c:pt idx="124">
                  <c:v>0.796821206466377</c:v>
                </c:pt>
                <c:pt idx="125">
                  <c:v>0.786710464673732</c:v>
                </c:pt>
                <c:pt idx="126">
                  <c:v>0.783835165386144</c:v>
                </c:pt>
                <c:pt idx="127">
                  <c:v>0.746604525578644</c:v>
                </c:pt>
                <c:pt idx="128">
                  <c:v>0.746604525578644</c:v>
                </c:pt>
                <c:pt idx="129">
                  <c:v>0.772799514312745</c:v>
                </c:pt>
                <c:pt idx="130">
                  <c:v>0.795836029108403</c:v>
                </c:pt>
                <c:pt idx="131">
                  <c:v>0.684625924882303</c:v>
                </c:pt>
                <c:pt idx="132">
                  <c:v>0.650153090743652</c:v>
                </c:pt>
                <c:pt idx="133">
                  <c:v>0.654485304931573</c:v>
                </c:pt>
                <c:pt idx="134">
                  <c:v>0.655085659791611</c:v>
                </c:pt>
                <c:pt idx="135">
                  <c:v>0.655085659791611</c:v>
                </c:pt>
                <c:pt idx="136">
                  <c:v>0.699830046016756</c:v>
                </c:pt>
                <c:pt idx="137">
                  <c:v>0.732039719909211</c:v>
                </c:pt>
                <c:pt idx="138">
                  <c:v>0.745006812594171</c:v>
                </c:pt>
                <c:pt idx="139">
                  <c:v>0.784185229771859</c:v>
                </c:pt>
                <c:pt idx="140">
                  <c:v>0.917279384130941</c:v>
                </c:pt>
                <c:pt idx="141">
                  <c:v>0.901817930216248</c:v>
                </c:pt>
                <c:pt idx="142">
                  <c:v>0.901817930216248</c:v>
                </c:pt>
                <c:pt idx="143">
                  <c:v>0.903345426928256</c:v>
                </c:pt>
                <c:pt idx="144">
                  <c:v>0.922897363358414</c:v>
                </c:pt>
                <c:pt idx="145">
                  <c:v>0.906190898725879</c:v>
                </c:pt>
                <c:pt idx="146">
                  <c:v>0.841172418300163</c:v>
                </c:pt>
                <c:pt idx="147">
                  <c:v>0.923574391092872</c:v>
                </c:pt>
                <c:pt idx="148">
                  <c:v>0.892604897955642</c:v>
                </c:pt>
                <c:pt idx="149">
                  <c:v>0.892604897955642</c:v>
                </c:pt>
                <c:pt idx="150">
                  <c:v>0.892259399602644</c:v>
                </c:pt>
                <c:pt idx="151">
                  <c:v>0.891737599678688</c:v>
                </c:pt>
                <c:pt idx="152">
                  <c:v>0.893393206964906</c:v>
                </c:pt>
                <c:pt idx="153">
                  <c:v>0.888202607204889</c:v>
                </c:pt>
                <c:pt idx="154">
                  <c:v>0.974632796510627</c:v>
                </c:pt>
                <c:pt idx="155">
                  <c:v>0.934940299918429</c:v>
                </c:pt>
                <c:pt idx="156">
                  <c:v>0.934940299918429</c:v>
                </c:pt>
                <c:pt idx="157">
                  <c:v>1.00906677933036</c:v>
                </c:pt>
                <c:pt idx="158">
                  <c:v>1.04667548807931</c:v>
                </c:pt>
                <c:pt idx="159">
                  <c:v>1.03744273728967</c:v>
                </c:pt>
                <c:pt idx="160">
                  <c:v>1.02878104736182</c:v>
                </c:pt>
                <c:pt idx="161">
                  <c:v>1.0464283101779</c:v>
                </c:pt>
                <c:pt idx="162">
                  <c:v>0.947842108812434</c:v>
                </c:pt>
                <c:pt idx="163">
                  <c:v>0.947842108812434</c:v>
                </c:pt>
                <c:pt idx="164">
                  <c:v>0.988651583731279</c:v>
                </c:pt>
                <c:pt idx="165">
                  <c:v>0.989051406543028</c:v>
                </c:pt>
                <c:pt idx="166">
                  <c:v>1.01292640563791</c:v>
                </c:pt>
                <c:pt idx="167">
                  <c:v>1.00687141942258</c:v>
                </c:pt>
                <c:pt idx="168">
                  <c:v>1.00834160332769</c:v>
                </c:pt>
                <c:pt idx="169">
                  <c:v>0.928153743532343</c:v>
                </c:pt>
                <c:pt idx="170">
                  <c:v>0.928153743532343</c:v>
                </c:pt>
                <c:pt idx="171">
                  <c:v>0.928145004911658</c:v>
                </c:pt>
                <c:pt idx="172">
                  <c:v>1.02606082175082</c:v>
                </c:pt>
                <c:pt idx="173">
                  <c:v>1.02305142251374</c:v>
                </c:pt>
                <c:pt idx="174">
                  <c:v>1.02321458047315</c:v>
                </c:pt>
                <c:pt idx="175">
                  <c:v>1.02604059681457</c:v>
                </c:pt>
                <c:pt idx="176">
                  <c:v>0.915568966404773</c:v>
                </c:pt>
                <c:pt idx="177">
                  <c:v>0.915568966404773</c:v>
                </c:pt>
                <c:pt idx="178">
                  <c:v>0.925390464753976</c:v>
                </c:pt>
                <c:pt idx="179">
                  <c:v>0.888561510380794</c:v>
                </c:pt>
                <c:pt idx="180">
                  <c:v>0.841609378134556</c:v>
                </c:pt>
                <c:pt idx="181">
                  <c:v>0.878910860516924</c:v>
                </c:pt>
                <c:pt idx="182">
                  <c:v>0.865834870142264</c:v>
                </c:pt>
                <c:pt idx="183">
                  <c:v>0.7499315671937</c:v>
                </c:pt>
                <c:pt idx="184">
                  <c:v>0.7499315671937</c:v>
                </c:pt>
                <c:pt idx="185">
                  <c:v>0.749339903248238</c:v>
                </c:pt>
                <c:pt idx="186">
                  <c:v>0.714325293948734</c:v>
                </c:pt>
                <c:pt idx="187">
                  <c:v>0.711211349916518</c:v>
                </c:pt>
                <c:pt idx="188">
                  <c:v>0.640550729434514</c:v>
                </c:pt>
                <c:pt idx="189">
                  <c:v>0.664405505265959</c:v>
                </c:pt>
                <c:pt idx="190">
                  <c:v>0.664505942680154</c:v>
                </c:pt>
                <c:pt idx="191">
                  <c:v>0.664505942680154</c:v>
                </c:pt>
                <c:pt idx="192">
                  <c:v>0.678010763129887</c:v>
                </c:pt>
                <c:pt idx="193">
                  <c:v>0.678435516462454</c:v>
                </c:pt>
                <c:pt idx="194">
                  <c:v>0.577352783723663</c:v>
                </c:pt>
                <c:pt idx="195">
                  <c:v>0.575846224381777</c:v>
                </c:pt>
                <c:pt idx="196">
                  <c:v>0.512457449271073</c:v>
                </c:pt>
                <c:pt idx="197">
                  <c:v>0.511252739976471</c:v>
                </c:pt>
                <c:pt idx="198">
                  <c:v>0.511252739976471</c:v>
                </c:pt>
                <c:pt idx="199">
                  <c:v>0.567026305115824</c:v>
                </c:pt>
                <c:pt idx="200">
                  <c:v>0.670715722607023</c:v>
                </c:pt>
                <c:pt idx="201">
                  <c:v>0.627263233219178</c:v>
                </c:pt>
                <c:pt idx="202">
                  <c:v>0.74820267334241</c:v>
                </c:pt>
                <c:pt idx="203">
                  <c:v>0.827665620329732</c:v>
                </c:pt>
                <c:pt idx="204">
                  <c:v>0.835081632781417</c:v>
                </c:pt>
                <c:pt idx="205">
                  <c:v>0.835081632781417</c:v>
                </c:pt>
                <c:pt idx="206">
                  <c:v>1.68944895429025</c:v>
                </c:pt>
                <c:pt idx="207">
                  <c:v>1.85285757496507</c:v>
                </c:pt>
                <c:pt idx="208">
                  <c:v>1.88481876346076</c:v>
                </c:pt>
                <c:pt idx="209">
                  <c:v>1.89909697536609</c:v>
                </c:pt>
                <c:pt idx="210">
                  <c:v>1.90738033984855</c:v>
                </c:pt>
                <c:pt idx="211">
                  <c:v>1.90452208570328</c:v>
                </c:pt>
                <c:pt idx="212">
                  <c:v>1.90452208570328</c:v>
                </c:pt>
                <c:pt idx="213">
                  <c:v>2.00966634430531</c:v>
                </c:pt>
                <c:pt idx="214">
                  <c:v>2.00716100125291</c:v>
                </c:pt>
                <c:pt idx="215">
                  <c:v>2.01556358844248</c:v>
                </c:pt>
                <c:pt idx="216">
                  <c:v>1.99537150249146</c:v>
                </c:pt>
                <c:pt idx="217">
                  <c:v>2.00744408027397</c:v>
                </c:pt>
                <c:pt idx="218">
                  <c:v>2.00744408027397</c:v>
                </c:pt>
                <c:pt idx="219">
                  <c:v>2.00744408027397</c:v>
                </c:pt>
                <c:pt idx="220">
                  <c:v>2.02592505385894</c:v>
                </c:pt>
                <c:pt idx="221">
                  <c:v>2.00072778784216</c:v>
                </c:pt>
                <c:pt idx="222">
                  <c:v>1.9483936914236</c:v>
                </c:pt>
                <c:pt idx="223">
                  <c:v>1.94921659355984</c:v>
                </c:pt>
                <c:pt idx="224">
                  <c:v>1.86048346982348</c:v>
                </c:pt>
                <c:pt idx="225">
                  <c:v>1.76943426590214</c:v>
                </c:pt>
                <c:pt idx="226">
                  <c:v>1.76943426590214</c:v>
                </c:pt>
                <c:pt idx="227">
                  <c:v>1.87971679400313</c:v>
                </c:pt>
                <c:pt idx="228">
                  <c:v>1.31237530108763</c:v>
                </c:pt>
                <c:pt idx="229">
                  <c:v>1.08744916436349</c:v>
                </c:pt>
                <c:pt idx="230">
                  <c:v>1.03846038178382</c:v>
                </c:pt>
                <c:pt idx="231">
                  <c:v>1.00064526784147</c:v>
                </c:pt>
                <c:pt idx="232">
                  <c:v>0.971110225978302</c:v>
                </c:pt>
                <c:pt idx="233">
                  <c:v>0.971110225978302</c:v>
                </c:pt>
                <c:pt idx="234">
                  <c:v>1.02627730605524</c:v>
                </c:pt>
                <c:pt idx="235">
                  <c:v>0.851259141553915</c:v>
                </c:pt>
                <c:pt idx="236">
                  <c:v>0.850534482847476</c:v>
                </c:pt>
                <c:pt idx="237">
                  <c:v>0.8643168465546</c:v>
                </c:pt>
                <c:pt idx="238">
                  <c:v>0.86394461442989</c:v>
                </c:pt>
                <c:pt idx="239">
                  <c:v>0.827102641789351</c:v>
                </c:pt>
                <c:pt idx="240">
                  <c:v>0.827102641789351</c:v>
                </c:pt>
                <c:pt idx="241">
                  <c:v>0.826862053272112</c:v>
                </c:pt>
                <c:pt idx="242">
                  <c:v>0.76266519727557</c:v>
                </c:pt>
                <c:pt idx="243">
                  <c:v>0.766460764017667</c:v>
                </c:pt>
                <c:pt idx="244">
                  <c:v>0.753522577123657</c:v>
                </c:pt>
                <c:pt idx="245">
                  <c:v>0.753055884178325</c:v>
                </c:pt>
                <c:pt idx="246">
                  <c:v>0.753055884178325</c:v>
                </c:pt>
                <c:pt idx="247">
                  <c:v>0.753055884178325</c:v>
                </c:pt>
                <c:pt idx="248">
                  <c:v>0.753055884178325</c:v>
                </c:pt>
                <c:pt idx="249">
                  <c:v>0.530911850615456</c:v>
                </c:pt>
                <c:pt idx="250">
                  <c:v>0.527362630664929</c:v>
                </c:pt>
                <c:pt idx="251">
                  <c:v>0.525415513591606</c:v>
                </c:pt>
                <c:pt idx="252">
                  <c:v>0.5052241183028</c:v>
                </c:pt>
                <c:pt idx="253">
                  <c:v>0.5052241183028</c:v>
                </c:pt>
                <c:pt idx="254">
                  <c:v>0.5052241183028</c:v>
                </c:pt>
                <c:pt idx="255">
                  <c:v>0.505647515897998</c:v>
                </c:pt>
                <c:pt idx="256">
                  <c:v>0.327708765346219</c:v>
                </c:pt>
                <c:pt idx="257">
                  <c:v>0.317114955885402</c:v>
                </c:pt>
                <c:pt idx="258">
                  <c:v>0.346798285684656</c:v>
                </c:pt>
                <c:pt idx="259">
                  <c:v>0.267071893182496</c:v>
                </c:pt>
                <c:pt idx="260">
                  <c:v>0.261696344361991</c:v>
                </c:pt>
                <c:pt idx="261">
                  <c:v>0.261696344361991</c:v>
                </c:pt>
                <c:pt idx="262">
                  <c:v>0.295869564076439</c:v>
                </c:pt>
                <c:pt idx="263">
                  <c:v>0.298557997658947</c:v>
                </c:pt>
                <c:pt idx="264">
                  <c:v>0.295551642306599</c:v>
                </c:pt>
                <c:pt idx="265">
                  <c:v>0.289645565208777</c:v>
                </c:pt>
                <c:pt idx="266">
                  <c:v>0.230942287214534</c:v>
                </c:pt>
                <c:pt idx="267">
                  <c:v>0.230535030891778</c:v>
                </c:pt>
                <c:pt idx="268">
                  <c:v>0.230535030891778</c:v>
                </c:pt>
                <c:pt idx="269">
                  <c:v>0.233339077879776</c:v>
                </c:pt>
                <c:pt idx="270">
                  <c:v>0.237589479656289</c:v>
                </c:pt>
                <c:pt idx="271">
                  <c:v>0.233587191794165</c:v>
                </c:pt>
                <c:pt idx="272">
                  <c:v>0.234478372065446</c:v>
                </c:pt>
                <c:pt idx="273">
                  <c:v>0.231546697667484</c:v>
                </c:pt>
                <c:pt idx="274">
                  <c:v>0.226734576860535</c:v>
                </c:pt>
                <c:pt idx="275">
                  <c:v>0.226734576860535</c:v>
                </c:pt>
                <c:pt idx="276">
                  <c:v>0.226734576860535</c:v>
                </c:pt>
                <c:pt idx="277">
                  <c:v>0.228344460360552</c:v>
                </c:pt>
                <c:pt idx="278">
                  <c:v>0.223677796722725</c:v>
                </c:pt>
                <c:pt idx="279">
                  <c:v>0.223357334956881</c:v>
                </c:pt>
                <c:pt idx="280">
                  <c:v>0.18387120004201</c:v>
                </c:pt>
                <c:pt idx="281">
                  <c:v>0.178852591880153</c:v>
                </c:pt>
                <c:pt idx="282">
                  <c:v>0.178852591880153</c:v>
                </c:pt>
                <c:pt idx="283">
                  <c:v>0.182570493862384</c:v>
                </c:pt>
                <c:pt idx="284">
                  <c:v>0.124070319514964</c:v>
                </c:pt>
                <c:pt idx="285">
                  <c:v>0.129832847825584</c:v>
                </c:pt>
                <c:pt idx="286">
                  <c:v>0.208866396430798</c:v>
                </c:pt>
                <c:pt idx="287">
                  <c:v>0.261814381259541</c:v>
                </c:pt>
                <c:pt idx="288">
                  <c:v>0.260445937956435</c:v>
                </c:pt>
                <c:pt idx="289">
                  <c:v>0.260445937956435</c:v>
                </c:pt>
                <c:pt idx="290">
                  <c:v>0.287283958671043</c:v>
                </c:pt>
                <c:pt idx="291">
                  <c:v>0.306362371533819</c:v>
                </c:pt>
                <c:pt idx="292">
                  <c:v>0.301779434112251</c:v>
                </c:pt>
                <c:pt idx="293">
                  <c:v>0.309379353759702</c:v>
                </c:pt>
                <c:pt idx="294">
                  <c:v>0.309431039608456</c:v>
                </c:pt>
                <c:pt idx="295">
                  <c:v>0.307807353542486</c:v>
                </c:pt>
                <c:pt idx="296">
                  <c:v>0.307807353542486</c:v>
                </c:pt>
                <c:pt idx="297">
                  <c:v>0.437269706247257</c:v>
                </c:pt>
                <c:pt idx="298">
                  <c:v>0.443028824790825</c:v>
                </c:pt>
                <c:pt idx="299">
                  <c:v>0.494172722347185</c:v>
                </c:pt>
                <c:pt idx="300">
                  <c:v>0.507154919153688</c:v>
                </c:pt>
                <c:pt idx="301">
                  <c:v>0.520306737477574</c:v>
                </c:pt>
                <c:pt idx="302">
                  <c:v>0.519897312518091</c:v>
                </c:pt>
                <c:pt idx="303">
                  <c:v>0.519897312518091</c:v>
                </c:pt>
                <c:pt idx="304">
                  <c:v>0.530417331268125</c:v>
                </c:pt>
                <c:pt idx="305">
                  <c:v>0.530486615783425</c:v>
                </c:pt>
                <c:pt idx="306">
                  <c:v>0.529300943875159</c:v>
                </c:pt>
                <c:pt idx="307">
                  <c:v>0.528070167538059</c:v>
                </c:pt>
                <c:pt idx="308">
                  <c:v>0.519666501251219</c:v>
                </c:pt>
                <c:pt idx="309">
                  <c:v>0.486128158802692</c:v>
                </c:pt>
                <c:pt idx="310">
                  <c:v>0.486128158802692</c:v>
                </c:pt>
                <c:pt idx="311">
                  <c:v>0.488669541259302</c:v>
                </c:pt>
                <c:pt idx="312">
                  <c:v>0.507271649252846</c:v>
                </c:pt>
                <c:pt idx="313">
                  <c:v>0.511107684056252</c:v>
                </c:pt>
                <c:pt idx="314">
                  <c:v>0.510105603180673</c:v>
                </c:pt>
                <c:pt idx="315">
                  <c:v>0.508167580796614</c:v>
                </c:pt>
                <c:pt idx="316">
                  <c:v>0.505247960831623</c:v>
                </c:pt>
                <c:pt idx="317">
                  <c:v>0.505247960831623</c:v>
                </c:pt>
                <c:pt idx="318">
                  <c:v>0.505114900677314</c:v>
                </c:pt>
                <c:pt idx="319">
                  <c:v>0.416012369042579</c:v>
                </c:pt>
                <c:pt idx="320">
                  <c:v>0.450491572163926</c:v>
                </c:pt>
                <c:pt idx="321">
                  <c:v>0.41285724545011</c:v>
                </c:pt>
                <c:pt idx="322">
                  <c:v>0.397347800441774</c:v>
                </c:pt>
                <c:pt idx="323">
                  <c:v>0.378560260793944</c:v>
                </c:pt>
                <c:pt idx="324">
                  <c:v>0.378560260793944</c:v>
                </c:pt>
                <c:pt idx="325">
                  <c:v>0.47695111786361</c:v>
                </c:pt>
                <c:pt idx="326">
                  <c:v>0.462394790439323</c:v>
                </c:pt>
                <c:pt idx="327">
                  <c:v>0.465646714653544</c:v>
                </c:pt>
                <c:pt idx="328">
                  <c:v>0.469449397712582</c:v>
                </c:pt>
                <c:pt idx="329">
                  <c:v>0.469311495797139</c:v>
                </c:pt>
                <c:pt idx="330">
                  <c:v>0.432543403310986</c:v>
                </c:pt>
                <c:pt idx="331">
                  <c:v>0.432543403310986</c:v>
                </c:pt>
                <c:pt idx="332">
                  <c:v>0.459531661370459</c:v>
                </c:pt>
                <c:pt idx="333">
                  <c:v>0.469246642163219</c:v>
                </c:pt>
                <c:pt idx="334">
                  <c:v>0.451875453467399</c:v>
                </c:pt>
                <c:pt idx="335">
                  <c:v>0.438118225104935</c:v>
                </c:pt>
                <c:pt idx="336">
                  <c:v>0.439114473883985</c:v>
                </c:pt>
                <c:pt idx="337">
                  <c:v>0.439114473883985</c:v>
                </c:pt>
                <c:pt idx="338">
                  <c:v>0.439114473883985</c:v>
                </c:pt>
                <c:pt idx="339">
                  <c:v>0.447387289407554</c:v>
                </c:pt>
                <c:pt idx="340">
                  <c:v>0.450634125718694</c:v>
                </c:pt>
                <c:pt idx="341">
                  <c:v>0.44981474101161</c:v>
                </c:pt>
                <c:pt idx="342">
                  <c:v>0.421784923681922</c:v>
                </c:pt>
                <c:pt idx="343">
                  <c:v>0.399012885289573</c:v>
                </c:pt>
                <c:pt idx="344">
                  <c:v>0.399012885289573</c:v>
                </c:pt>
                <c:pt idx="345">
                  <c:v>0.399012885289573</c:v>
                </c:pt>
                <c:pt idx="346">
                  <c:v>0.40267062830961</c:v>
                </c:pt>
                <c:pt idx="347">
                  <c:v>0.327340260285061</c:v>
                </c:pt>
                <c:pt idx="348">
                  <c:v>0.323534639408542</c:v>
                </c:pt>
                <c:pt idx="349">
                  <c:v>0.320567539718081</c:v>
                </c:pt>
                <c:pt idx="350">
                  <c:v>0.385150561863552</c:v>
                </c:pt>
                <c:pt idx="351">
                  <c:v>0.384664483246754</c:v>
                </c:pt>
                <c:pt idx="352">
                  <c:v>0.384664483246754</c:v>
                </c:pt>
                <c:pt idx="353">
                  <c:v>0.385260953823199</c:v>
                </c:pt>
                <c:pt idx="354">
                  <c:v>0.386327453708003</c:v>
                </c:pt>
                <c:pt idx="355">
                  <c:v>0.384648974386919</c:v>
                </c:pt>
                <c:pt idx="356">
                  <c:v>0.383704746026628</c:v>
                </c:pt>
                <c:pt idx="357">
                  <c:v>0.42309740013974</c:v>
                </c:pt>
                <c:pt idx="358">
                  <c:v>0.42309740013974</c:v>
                </c:pt>
                <c:pt idx="359">
                  <c:v>0.42309740013974</c:v>
                </c:pt>
                <c:pt idx="360">
                  <c:v>0.426148281866987</c:v>
                </c:pt>
                <c:pt idx="361">
                  <c:v>0.427071760018741</c:v>
                </c:pt>
                <c:pt idx="362">
                  <c:v>0.440507973618776</c:v>
                </c:pt>
                <c:pt idx="363">
                  <c:v>0.440136244321441</c:v>
                </c:pt>
                <c:pt idx="364">
                  <c:v>0.447225726608699</c:v>
                </c:pt>
                <c:pt idx="365">
                  <c:v>0.446628511969867</c:v>
                </c:pt>
                <c:pt idx="366">
                  <c:v>0.446628511969867</c:v>
                </c:pt>
                <c:pt idx="367">
                  <c:v>0.447625192270606</c:v>
                </c:pt>
                <c:pt idx="368">
                  <c:v>0.445548997527494</c:v>
                </c:pt>
                <c:pt idx="369">
                  <c:v>0.413693883583798</c:v>
                </c:pt>
                <c:pt idx="370">
                  <c:v>0.413664560123345</c:v>
                </c:pt>
                <c:pt idx="371">
                  <c:v>0.423121716004878</c:v>
                </c:pt>
                <c:pt idx="372">
                  <c:v>0.366869915025453</c:v>
                </c:pt>
                <c:pt idx="373">
                  <c:v>0.366869915025453</c:v>
                </c:pt>
                <c:pt idx="374">
                  <c:v>0.366869915025453</c:v>
                </c:pt>
                <c:pt idx="375">
                  <c:v>0.366337603327555</c:v>
                </c:pt>
                <c:pt idx="376">
                  <c:v>0.334995318373611</c:v>
                </c:pt>
                <c:pt idx="377">
                  <c:v>0.307409651306773</c:v>
                </c:pt>
                <c:pt idx="378">
                  <c:v>0.305341789477258</c:v>
                </c:pt>
                <c:pt idx="379">
                  <c:v>0.249508034762587</c:v>
                </c:pt>
                <c:pt idx="380">
                  <c:v>0.249508034762587</c:v>
                </c:pt>
                <c:pt idx="381">
                  <c:v>0.24961503890444</c:v>
                </c:pt>
                <c:pt idx="382">
                  <c:v>0.286560464355284</c:v>
                </c:pt>
                <c:pt idx="383">
                  <c:v>0.274272798553086</c:v>
                </c:pt>
                <c:pt idx="384">
                  <c:v>0.242734341059619</c:v>
                </c:pt>
                <c:pt idx="385">
                  <c:v>0.308179764438696</c:v>
                </c:pt>
                <c:pt idx="386">
                  <c:v>0.278034772761991</c:v>
                </c:pt>
                <c:pt idx="387">
                  <c:v>0.278034772761991</c:v>
                </c:pt>
                <c:pt idx="388">
                  <c:v>0.343571729019376</c:v>
                </c:pt>
                <c:pt idx="389">
                  <c:v>0.342528576824589</c:v>
                </c:pt>
                <c:pt idx="390">
                  <c:v>0.342639910856018</c:v>
                </c:pt>
                <c:pt idx="391">
                  <c:v>0.3377250863748</c:v>
                </c:pt>
                <c:pt idx="392">
                  <c:v>0.361386475728234</c:v>
                </c:pt>
                <c:pt idx="393">
                  <c:v>0.342797242371314</c:v>
                </c:pt>
                <c:pt idx="394">
                  <c:v>0.342797242371314</c:v>
                </c:pt>
                <c:pt idx="395">
                  <c:v>0.342827557039764</c:v>
                </c:pt>
                <c:pt idx="396">
                  <c:v>0.342848772519865</c:v>
                </c:pt>
                <c:pt idx="397">
                  <c:v>0.346710794552737</c:v>
                </c:pt>
                <c:pt idx="398">
                  <c:v>0.346579999732455</c:v>
                </c:pt>
                <c:pt idx="399">
                  <c:v>0.350497179706017</c:v>
                </c:pt>
                <c:pt idx="400">
                  <c:v>0.349359767018553</c:v>
                </c:pt>
                <c:pt idx="401">
                  <c:v>0.349359767018553</c:v>
                </c:pt>
                <c:pt idx="402">
                  <c:v>0.350460262376776</c:v>
                </c:pt>
                <c:pt idx="403">
                  <c:v>0.350457917416909</c:v>
                </c:pt>
                <c:pt idx="404">
                  <c:v>0.315597080662425</c:v>
                </c:pt>
                <c:pt idx="405">
                  <c:v>0.315041432422338</c:v>
                </c:pt>
                <c:pt idx="406">
                  <c:v>0.314666489969367</c:v>
                </c:pt>
                <c:pt idx="407">
                  <c:v>0.25369631517702</c:v>
                </c:pt>
                <c:pt idx="408">
                  <c:v>0.25369631517702</c:v>
                </c:pt>
                <c:pt idx="409">
                  <c:v>0.255930320064643</c:v>
                </c:pt>
                <c:pt idx="410">
                  <c:v>0.182714684142429</c:v>
                </c:pt>
                <c:pt idx="411">
                  <c:v>0.185864478376329</c:v>
                </c:pt>
                <c:pt idx="412">
                  <c:v>0.194215625166645</c:v>
                </c:pt>
                <c:pt idx="413">
                  <c:v>0.240295889272487</c:v>
                </c:pt>
                <c:pt idx="414">
                  <c:v>0.204074525505726</c:v>
                </c:pt>
                <c:pt idx="415">
                  <c:v>0.204074525505726</c:v>
                </c:pt>
                <c:pt idx="416">
                  <c:v>0.204074525505726</c:v>
                </c:pt>
                <c:pt idx="417">
                  <c:v>0.227214993219413</c:v>
                </c:pt>
                <c:pt idx="418">
                  <c:v>0.270402356673866</c:v>
                </c:pt>
                <c:pt idx="419">
                  <c:v>0.264640015964664</c:v>
                </c:pt>
                <c:pt idx="420">
                  <c:v>0.28364934396765</c:v>
                </c:pt>
                <c:pt idx="421">
                  <c:v>0.280661784045233</c:v>
                </c:pt>
                <c:pt idx="422">
                  <c:v>0.280661784045233</c:v>
                </c:pt>
                <c:pt idx="423">
                  <c:v>0.281475711908851</c:v>
                </c:pt>
                <c:pt idx="424">
                  <c:v>0.289027756479737</c:v>
                </c:pt>
                <c:pt idx="425">
                  <c:v>0.291779840920251</c:v>
                </c:pt>
                <c:pt idx="426">
                  <c:v>0.303786748945817</c:v>
                </c:pt>
                <c:pt idx="427">
                  <c:v>0.30325090069195</c:v>
                </c:pt>
                <c:pt idx="428">
                  <c:v>0.302980736931848</c:v>
                </c:pt>
                <c:pt idx="429">
                  <c:v>0.302980736931848</c:v>
                </c:pt>
                <c:pt idx="430">
                  <c:v>0.311180844004187</c:v>
                </c:pt>
                <c:pt idx="431">
                  <c:v>0.317413521340635</c:v>
                </c:pt>
                <c:pt idx="432">
                  <c:v>0.307622858364488</c:v>
                </c:pt>
                <c:pt idx="433">
                  <c:v>0.323727888798994</c:v>
                </c:pt>
                <c:pt idx="434">
                  <c:v>0.319455984129557</c:v>
                </c:pt>
                <c:pt idx="435">
                  <c:v>0.283126829325653</c:v>
                </c:pt>
                <c:pt idx="436">
                  <c:v>0.283126829325653</c:v>
                </c:pt>
                <c:pt idx="437">
                  <c:v>0.364478948047805</c:v>
                </c:pt>
                <c:pt idx="438">
                  <c:v>0.366240597036145</c:v>
                </c:pt>
                <c:pt idx="439">
                  <c:v>0.361140887866012</c:v>
                </c:pt>
                <c:pt idx="440">
                  <c:v>0.327078560228893</c:v>
                </c:pt>
                <c:pt idx="441">
                  <c:v>0.379364675017589</c:v>
                </c:pt>
                <c:pt idx="442">
                  <c:v>0.357134292136701</c:v>
                </c:pt>
                <c:pt idx="443">
                  <c:v>0.357134292136701</c:v>
                </c:pt>
                <c:pt idx="444">
                  <c:v>0.357700763904545</c:v>
                </c:pt>
                <c:pt idx="445">
                  <c:v>0.364976092582867</c:v>
                </c:pt>
                <c:pt idx="446">
                  <c:v>0.365299585852231</c:v>
                </c:pt>
                <c:pt idx="447">
                  <c:v>0.36532992128608</c:v>
                </c:pt>
                <c:pt idx="448">
                  <c:v>0.34502582328166</c:v>
                </c:pt>
                <c:pt idx="449">
                  <c:v>0.343030725316761</c:v>
                </c:pt>
                <c:pt idx="450">
                  <c:v>0.343030725316761</c:v>
                </c:pt>
                <c:pt idx="451">
                  <c:v>0.349889906130346</c:v>
                </c:pt>
                <c:pt idx="452">
                  <c:v>0.34902713750565</c:v>
                </c:pt>
                <c:pt idx="453">
                  <c:v>0.348331181811406</c:v>
                </c:pt>
                <c:pt idx="454">
                  <c:v>0.359925532391317</c:v>
                </c:pt>
                <c:pt idx="455">
                  <c:v>0.383965403616285</c:v>
                </c:pt>
                <c:pt idx="456">
                  <c:v>0.384407615471136</c:v>
                </c:pt>
                <c:pt idx="457">
                  <c:v>0.384407615471136</c:v>
                </c:pt>
                <c:pt idx="458">
                  <c:v>0.389696426942989</c:v>
                </c:pt>
                <c:pt idx="459">
                  <c:v>0.32082844576233</c:v>
                </c:pt>
                <c:pt idx="460">
                  <c:v>0.321176152527056</c:v>
                </c:pt>
                <c:pt idx="461">
                  <c:v>0.342543644597999</c:v>
                </c:pt>
                <c:pt idx="462">
                  <c:v>0.342051389304582</c:v>
                </c:pt>
                <c:pt idx="463">
                  <c:v>0.286523799981228</c:v>
                </c:pt>
                <c:pt idx="464">
                  <c:v>0.286523799981228</c:v>
                </c:pt>
                <c:pt idx="465">
                  <c:v>0.290642769517547</c:v>
                </c:pt>
                <c:pt idx="466">
                  <c:v>0.30898602012297</c:v>
                </c:pt>
                <c:pt idx="467">
                  <c:v>0.304635476453718</c:v>
                </c:pt>
                <c:pt idx="468">
                  <c:v>0.317851956304883</c:v>
                </c:pt>
                <c:pt idx="469">
                  <c:v>0.357873017711621</c:v>
                </c:pt>
                <c:pt idx="470">
                  <c:v>0.357809090478487</c:v>
                </c:pt>
                <c:pt idx="471">
                  <c:v>0.357809090478487</c:v>
                </c:pt>
                <c:pt idx="472">
                  <c:v>0.358446465316494</c:v>
                </c:pt>
                <c:pt idx="473">
                  <c:v>0.343441161587379</c:v>
                </c:pt>
                <c:pt idx="474">
                  <c:v>0.398240213459443</c:v>
                </c:pt>
                <c:pt idx="475">
                  <c:v>0.437733436743897</c:v>
                </c:pt>
                <c:pt idx="476">
                  <c:v>0.549384343110472</c:v>
                </c:pt>
                <c:pt idx="477">
                  <c:v>0.53872660130751</c:v>
                </c:pt>
                <c:pt idx="478">
                  <c:v>0.53872660130751</c:v>
                </c:pt>
                <c:pt idx="479">
                  <c:v>0.53872660130751</c:v>
                </c:pt>
                <c:pt idx="480">
                  <c:v>0.614566656784641</c:v>
                </c:pt>
                <c:pt idx="481">
                  <c:v>0.634144151317236</c:v>
                </c:pt>
                <c:pt idx="482">
                  <c:v>0.639470699680385</c:v>
                </c:pt>
                <c:pt idx="483">
                  <c:v>0.628384540458907</c:v>
                </c:pt>
                <c:pt idx="484">
                  <c:v>0.621559083978606</c:v>
                </c:pt>
                <c:pt idx="485">
                  <c:v>0.621559083978606</c:v>
                </c:pt>
                <c:pt idx="486">
                  <c:v>0.62179986909314</c:v>
                </c:pt>
                <c:pt idx="487">
                  <c:v>0.662756292616367</c:v>
                </c:pt>
                <c:pt idx="488">
                  <c:v>0.657037358917647</c:v>
                </c:pt>
                <c:pt idx="489">
                  <c:v>0.647722024149235</c:v>
                </c:pt>
                <c:pt idx="490">
                  <c:v>0.65511930725083</c:v>
                </c:pt>
                <c:pt idx="491">
                  <c:v>0.646546316222315</c:v>
                </c:pt>
                <c:pt idx="492">
                  <c:v>0.646546316222316</c:v>
                </c:pt>
                <c:pt idx="493">
                  <c:v>0.674544134873168</c:v>
                </c:pt>
                <c:pt idx="494">
                  <c:v>0.714637389943057</c:v>
                </c:pt>
                <c:pt idx="495">
                  <c:v>0.713351517564649</c:v>
                </c:pt>
                <c:pt idx="496">
                  <c:v>0.734578185459494</c:v>
                </c:pt>
                <c:pt idx="497">
                  <c:v>0.716733607337567</c:v>
                </c:pt>
                <c:pt idx="498">
                  <c:v>0.622095474028283</c:v>
                </c:pt>
                <c:pt idx="499">
                  <c:v>0.622095474028283</c:v>
                </c:pt>
                <c:pt idx="500">
                  <c:v>0.62227966800509</c:v>
                </c:pt>
                <c:pt idx="501">
                  <c:v>0.63011079915098</c:v>
                </c:pt>
                <c:pt idx="502">
                  <c:v>0.564342309834858</c:v>
                </c:pt>
                <c:pt idx="503">
                  <c:v>0.570845073555784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WORKSHEET!$CC$251</c:f>
              <c:strCache>
                <c:ptCount val="1"/>
                <c:pt idx="0">
                  <c:v>SOCAL CASH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WORKSHEET!$CA$252:$CA$755</c:f>
              <c:strCache>
                <c:ptCount val="504"/>
                <c:pt idx="0">
                  <c:v>15-May-98</c:v>
                </c:pt>
                <c:pt idx="1">
                  <c:v>16-May-98</c:v>
                </c:pt>
                <c:pt idx="2">
                  <c:v>17-May-98</c:v>
                </c:pt>
                <c:pt idx="3">
                  <c:v>18-May-98</c:v>
                </c:pt>
                <c:pt idx="4">
                  <c:v>19-May-98</c:v>
                </c:pt>
                <c:pt idx="5">
                  <c:v>20-May-98</c:v>
                </c:pt>
                <c:pt idx="6">
                  <c:v>21-May-98</c:v>
                </c:pt>
                <c:pt idx="7">
                  <c:v>22-May-98</c:v>
                </c:pt>
                <c:pt idx="8">
                  <c:v>23-May-98</c:v>
                </c:pt>
                <c:pt idx="9">
                  <c:v>24-May-98</c:v>
                </c:pt>
                <c:pt idx="10">
                  <c:v>25-May-98</c:v>
                </c:pt>
                <c:pt idx="11">
                  <c:v>26-May-98</c:v>
                </c:pt>
                <c:pt idx="12">
                  <c:v>27-May-98</c:v>
                </c:pt>
                <c:pt idx="13">
                  <c:v>28-May-98</c:v>
                </c:pt>
                <c:pt idx="14">
                  <c:v>29-May-98</c:v>
                </c:pt>
                <c:pt idx="15">
                  <c:v>30-May-98</c:v>
                </c:pt>
                <c:pt idx="16">
                  <c:v>31-May-98</c:v>
                </c:pt>
                <c:pt idx="17">
                  <c:v>1-Jun-98</c:v>
                </c:pt>
                <c:pt idx="18">
                  <c:v>2-Jun-98</c:v>
                </c:pt>
                <c:pt idx="19">
                  <c:v>3-Jun-98</c:v>
                </c:pt>
                <c:pt idx="20">
                  <c:v>4-Jun-98</c:v>
                </c:pt>
                <c:pt idx="21">
                  <c:v>5-Jun-98</c:v>
                </c:pt>
                <c:pt idx="22">
                  <c:v>6-Jun-98</c:v>
                </c:pt>
                <c:pt idx="23">
                  <c:v>7-Jun-98</c:v>
                </c:pt>
                <c:pt idx="24">
                  <c:v>8-Jun-98</c:v>
                </c:pt>
                <c:pt idx="25">
                  <c:v>9-Jun-98</c:v>
                </c:pt>
                <c:pt idx="26">
                  <c:v>10-Jun-98</c:v>
                </c:pt>
                <c:pt idx="27">
                  <c:v>11-Jun-98</c:v>
                </c:pt>
                <c:pt idx="28">
                  <c:v>12-Jun-98</c:v>
                </c:pt>
                <c:pt idx="29">
                  <c:v>13-Jun-98</c:v>
                </c:pt>
                <c:pt idx="30">
                  <c:v>14-Jun-98</c:v>
                </c:pt>
                <c:pt idx="31">
                  <c:v>15-Jun-98</c:v>
                </c:pt>
                <c:pt idx="32">
                  <c:v>16-Jun-98</c:v>
                </c:pt>
                <c:pt idx="33">
                  <c:v>17-Jun-98</c:v>
                </c:pt>
                <c:pt idx="34">
                  <c:v>18-Jun-98</c:v>
                </c:pt>
                <c:pt idx="35">
                  <c:v>19-Jun-98</c:v>
                </c:pt>
                <c:pt idx="36">
                  <c:v>20-Jun-98</c:v>
                </c:pt>
                <c:pt idx="37">
                  <c:v>21-Jun-98</c:v>
                </c:pt>
                <c:pt idx="38">
                  <c:v>22-Jun-98</c:v>
                </c:pt>
                <c:pt idx="39">
                  <c:v>23-Jun-98</c:v>
                </c:pt>
                <c:pt idx="40">
                  <c:v>24-Jun-98</c:v>
                </c:pt>
                <c:pt idx="41">
                  <c:v>25-Jun-98</c:v>
                </c:pt>
                <c:pt idx="42">
                  <c:v>26-Jun-98</c:v>
                </c:pt>
                <c:pt idx="43">
                  <c:v>27-Jun-98</c:v>
                </c:pt>
                <c:pt idx="44">
                  <c:v>28-Jun-98</c:v>
                </c:pt>
                <c:pt idx="45">
                  <c:v>29-Jun-98</c:v>
                </c:pt>
                <c:pt idx="46">
                  <c:v>30-Jun-98</c:v>
                </c:pt>
                <c:pt idx="47">
                  <c:v>1-Jul-98</c:v>
                </c:pt>
                <c:pt idx="48">
                  <c:v>2-Jul-98</c:v>
                </c:pt>
                <c:pt idx="49">
                  <c:v>3-Jul-98</c:v>
                </c:pt>
                <c:pt idx="50">
                  <c:v>4-Jul-98</c:v>
                </c:pt>
                <c:pt idx="51">
                  <c:v>5-Jul-98</c:v>
                </c:pt>
                <c:pt idx="52">
                  <c:v>6-Jul-98</c:v>
                </c:pt>
                <c:pt idx="53">
                  <c:v>7-Jul-98</c:v>
                </c:pt>
                <c:pt idx="54">
                  <c:v>8-Jul-98</c:v>
                </c:pt>
                <c:pt idx="55">
                  <c:v>9-Jul-98</c:v>
                </c:pt>
                <c:pt idx="56">
                  <c:v>10-Jul-98</c:v>
                </c:pt>
                <c:pt idx="57">
                  <c:v>11-Jul-98</c:v>
                </c:pt>
                <c:pt idx="58">
                  <c:v>12-Jul-98</c:v>
                </c:pt>
                <c:pt idx="59">
                  <c:v>13-Jul-98</c:v>
                </c:pt>
                <c:pt idx="60">
                  <c:v>14-Jul-98</c:v>
                </c:pt>
                <c:pt idx="61">
                  <c:v>15-Jul-98</c:v>
                </c:pt>
                <c:pt idx="62">
                  <c:v>16-Jul-98</c:v>
                </c:pt>
                <c:pt idx="63">
                  <c:v>17-Jul-98</c:v>
                </c:pt>
                <c:pt idx="64">
                  <c:v>18-Jul-98</c:v>
                </c:pt>
                <c:pt idx="65">
                  <c:v>19-Jul-98</c:v>
                </c:pt>
                <c:pt idx="66">
                  <c:v>20-Jul-98</c:v>
                </c:pt>
                <c:pt idx="67">
                  <c:v>21-Jul-98</c:v>
                </c:pt>
                <c:pt idx="68">
                  <c:v>22-Jul-98</c:v>
                </c:pt>
                <c:pt idx="69">
                  <c:v>23-Jul-98</c:v>
                </c:pt>
                <c:pt idx="70">
                  <c:v>24-Jul-98</c:v>
                </c:pt>
                <c:pt idx="71">
                  <c:v>25-Jul-98</c:v>
                </c:pt>
                <c:pt idx="72">
                  <c:v>26-Jul-98</c:v>
                </c:pt>
                <c:pt idx="73">
                  <c:v>27-Jul-98</c:v>
                </c:pt>
                <c:pt idx="74">
                  <c:v>28-Jul-98</c:v>
                </c:pt>
                <c:pt idx="75">
                  <c:v>29-Jul-98</c:v>
                </c:pt>
                <c:pt idx="76">
                  <c:v>30-Jul-98</c:v>
                </c:pt>
                <c:pt idx="77">
                  <c:v>31-Jul-98</c:v>
                </c:pt>
                <c:pt idx="78">
                  <c:v>1-Aug-98</c:v>
                </c:pt>
                <c:pt idx="79">
                  <c:v>2-Aug-98</c:v>
                </c:pt>
                <c:pt idx="80">
                  <c:v>3-Aug-98</c:v>
                </c:pt>
                <c:pt idx="81">
                  <c:v>4-Aug-98</c:v>
                </c:pt>
                <c:pt idx="82">
                  <c:v>5-Aug-98</c:v>
                </c:pt>
                <c:pt idx="83">
                  <c:v>6-Aug-98</c:v>
                </c:pt>
                <c:pt idx="84">
                  <c:v>7-Aug-98</c:v>
                </c:pt>
                <c:pt idx="85">
                  <c:v>8-Aug-98</c:v>
                </c:pt>
                <c:pt idx="86">
                  <c:v>9-Aug-98</c:v>
                </c:pt>
                <c:pt idx="87">
                  <c:v>10-Aug-98</c:v>
                </c:pt>
                <c:pt idx="88">
                  <c:v>11-Aug-98</c:v>
                </c:pt>
                <c:pt idx="89">
                  <c:v>12-Aug-98</c:v>
                </c:pt>
                <c:pt idx="90">
                  <c:v>13-Aug-98</c:v>
                </c:pt>
                <c:pt idx="91">
                  <c:v>14-Aug-98</c:v>
                </c:pt>
                <c:pt idx="92">
                  <c:v>15-Aug-98</c:v>
                </c:pt>
                <c:pt idx="93">
                  <c:v>16-Aug-98</c:v>
                </c:pt>
                <c:pt idx="94">
                  <c:v>17-Aug-98</c:v>
                </c:pt>
                <c:pt idx="95">
                  <c:v>18-Aug-98</c:v>
                </c:pt>
                <c:pt idx="96">
                  <c:v>19-Aug-98</c:v>
                </c:pt>
                <c:pt idx="97">
                  <c:v>20-Aug-98</c:v>
                </c:pt>
                <c:pt idx="98">
                  <c:v>21-Aug-98</c:v>
                </c:pt>
                <c:pt idx="99">
                  <c:v>22-Aug-98</c:v>
                </c:pt>
                <c:pt idx="100">
                  <c:v>23-Aug-98</c:v>
                </c:pt>
                <c:pt idx="101">
                  <c:v>24-Aug-98</c:v>
                </c:pt>
                <c:pt idx="102">
                  <c:v>25-Aug-98</c:v>
                </c:pt>
                <c:pt idx="103">
                  <c:v>26-Aug-98</c:v>
                </c:pt>
                <c:pt idx="104">
                  <c:v>27-Aug-98</c:v>
                </c:pt>
                <c:pt idx="105">
                  <c:v>28-Aug-98</c:v>
                </c:pt>
                <c:pt idx="106">
                  <c:v>29-Aug-98</c:v>
                </c:pt>
                <c:pt idx="107">
                  <c:v>30-Aug-98</c:v>
                </c:pt>
                <c:pt idx="108">
                  <c:v>31-Aug-98</c:v>
                </c:pt>
                <c:pt idx="109">
                  <c:v>1-Sep-98</c:v>
                </c:pt>
                <c:pt idx="110">
                  <c:v>2-Sep-98</c:v>
                </c:pt>
                <c:pt idx="111">
                  <c:v>3-Sep-98</c:v>
                </c:pt>
                <c:pt idx="112">
                  <c:v>4-Sep-98</c:v>
                </c:pt>
                <c:pt idx="113">
                  <c:v>5-Sep-98</c:v>
                </c:pt>
                <c:pt idx="114">
                  <c:v>6-Sep-98</c:v>
                </c:pt>
                <c:pt idx="115">
                  <c:v>7-Sep-98</c:v>
                </c:pt>
                <c:pt idx="116">
                  <c:v>8-Sep-98</c:v>
                </c:pt>
                <c:pt idx="117">
                  <c:v>9-Sep-98</c:v>
                </c:pt>
                <c:pt idx="118">
                  <c:v>10-Sep-98</c:v>
                </c:pt>
                <c:pt idx="119">
                  <c:v>11-Sep-98</c:v>
                </c:pt>
                <c:pt idx="120">
                  <c:v>12-Sep-98</c:v>
                </c:pt>
                <c:pt idx="121">
                  <c:v>13-Sep-98</c:v>
                </c:pt>
                <c:pt idx="122">
                  <c:v>14-Sep-98</c:v>
                </c:pt>
                <c:pt idx="123">
                  <c:v>15-Sep-98</c:v>
                </c:pt>
                <c:pt idx="124">
                  <c:v>16-Sep-98</c:v>
                </c:pt>
                <c:pt idx="125">
                  <c:v>17-Sep-98</c:v>
                </c:pt>
                <c:pt idx="126">
                  <c:v>18-Sep-98</c:v>
                </c:pt>
                <c:pt idx="127">
                  <c:v>19-Sep-98</c:v>
                </c:pt>
                <c:pt idx="128">
                  <c:v>20-Sep-98</c:v>
                </c:pt>
                <c:pt idx="129">
                  <c:v>21-Sep-98</c:v>
                </c:pt>
                <c:pt idx="130">
                  <c:v>22-Sep-98</c:v>
                </c:pt>
                <c:pt idx="131">
                  <c:v>23-Sep-98</c:v>
                </c:pt>
                <c:pt idx="132">
                  <c:v>24-Sep-98</c:v>
                </c:pt>
                <c:pt idx="133">
                  <c:v>25-Sep-98</c:v>
                </c:pt>
                <c:pt idx="134">
                  <c:v>26-Sep-98</c:v>
                </c:pt>
                <c:pt idx="135">
                  <c:v>27-Sep-98</c:v>
                </c:pt>
                <c:pt idx="136">
                  <c:v>28-Sep-98</c:v>
                </c:pt>
                <c:pt idx="137">
                  <c:v>29-Sep-98</c:v>
                </c:pt>
                <c:pt idx="138">
                  <c:v>30-Sep-98</c:v>
                </c:pt>
                <c:pt idx="139">
                  <c:v>1-Oct-98</c:v>
                </c:pt>
                <c:pt idx="140">
                  <c:v>2-Oct-98</c:v>
                </c:pt>
                <c:pt idx="141">
                  <c:v>3-Oct-98</c:v>
                </c:pt>
                <c:pt idx="142">
                  <c:v>4-Oct-98</c:v>
                </c:pt>
                <c:pt idx="143">
                  <c:v>5-Oct-98</c:v>
                </c:pt>
                <c:pt idx="144">
                  <c:v>6-Oct-98</c:v>
                </c:pt>
                <c:pt idx="145">
                  <c:v>7-Oct-98</c:v>
                </c:pt>
                <c:pt idx="146">
                  <c:v>8-Oct-98</c:v>
                </c:pt>
                <c:pt idx="147">
                  <c:v>9-Oct-98</c:v>
                </c:pt>
                <c:pt idx="148">
                  <c:v>10-Oct-98</c:v>
                </c:pt>
                <c:pt idx="149">
                  <c:v>11-Oct-98</c:v>
                </c:pt>
                <c:pt idx="150">
                  <c:v>12-Oct-98</c:v>
                </c:pt>
                <c:pt idx="151">
                  <c:v>13-Oct-98</c:v>
                </c:pt>
                <c:pt idx="152">
                  <c:v>14-Oct-98</c:v>
                </c:pt>
                <c:pt idx="153">
                  <c:v>15-Oct-98</c:v>
                </c:pt>
                <c:pt idx="154">
                  <c:v>16-Oct-98</c:v>
                </c:pt>
                <c:pt idx="155">
                  <c:v>17-Oct-98</c:v>
                </c:pt>
                <c:pt idx="156">
                  <c:v>18-Oct-98</c:v>
                </c:pt>
                <c:pt idx="157">
                  <c:v>19-Oct-98</c:v>
                </c:pt>
                <c:pt idx="158">
                  <c:v>20-Oct-98</c:v>
                </c:pt>
                <c:pt idx="159">
                  <c:v>21-Oct-98</c:v>
                </c:pt>
                <c:pt idx="160">
                  <c:v>22-Oct-98</c:v>
                </c:pt>
                <c:pt idx="161">
                  <c:v>23-Oct-98</c:v>
                </c:pt>
                <c:pt idx="162">
                  <c:v>24-Oct-98</c:v>
                </c:pt>
                <c:pt idx="163">
                  <c:v>25-Oct-98</c:v>
                </c:pt>
                <c:pt idx="164">
                  <c:v>26-Oct-98</c:v>
                </c:pt>
                <c:pt idx="165">
                  <c:v>27-Oct-98</c:v>
                </c:pt>
                <c:pt idx="166">
                  <c:v>28-Oct-98</c:v>
                </c:pt>
                <c:pt idx="167">
                  <c:v>29-Oct-98</c:v>
                </c:pt>
                <c:pt idx="168">
                  <c:v>30-Oct-98</c:v>
                </c:pt>
                <c:pt idx="169">
                  <c:v>31-Oct-98</c:v>
                </c:pt>
                <c:pt idx="170">
                  <c:v>1-Nov-98</c:v>
                </c:pt>
                <c:pt idx="171">
                  <c:v>2-Nov-98</c:v>
                </c:pt>
                <c:pt idx="172">
                  <c:v>3-Nov-98</c:v>
                </c:pt>
                <c:pt idx="173">
                  <c:v>4-Nov-98</c:v>
                </c:pt>
                <c:pt idx="174">
                  <c:v>5-Nov-98</c:v>
                </c:pt>
                <c:pt idx="175">
                  <c:v>6-Nov-98</c:v>
                </c:pt>
                <c:pt idx="176">
                  <c:v>7-Nov-98</c:v>
                </c:pt>
                <c:pt idx="177">
                  <c:v>8-Nov-98</c:v>
                </c:pt>
                <c:pt idx="178">
                  <c:v>9-Nov-98</c:v>
                </c:pt>
                <c:pt idx="179">
                  <c:v>10-Nov-98</c:v>
                </c:pt>
                <c:pt idx="180">
                  <c:v>11-Nov-98</c:v>
                </c:pt>
                <c:pt idx="181">
                  <c:v>12-Nov-98</c:v>
                </c:pt>
                <c:pt idx="182">
                  <c:v>13-Nov-98</c:v>
                </c:pt>
                <c:pt idx="183">
                  <c:v>14-Nov-98</c:v>
                </c:pt>
                <c:pt idx="184">
                  <c:v>15-Nov-98</c:v>
                </c:pt>
                <c:pt idx="185">
                  <c:v>16-Nov-98</c:v>
                </c:pt>
                <c:pt idx="186">
                  <c:v>17-Nov-98</c:v>
                </c:pt>
                <c:pt idx="187">
                  <c:v>18-Nov-98</c:v>
                </c:pt>
                <c:pt idx="188">
                  <c:v>19-Nov-98</c:v>
                </c:pt>
                <c:pt idx="189">
                  <c:v>20-Nov-98</c:v>
                </c:pt>
                <c:pt idx="190">
                  <c:v>21-Nov-98</c:v>
                </c:pt>
                <c:pt idx="191">
                  <c:v>22-Nov-98</c:v>
                </c:pt>
                <c:pt idx="192">
                  <c:v>23-Nov-98</c:v>
                </c:pt>
                <c:pt idx="193">
                  <c:v>24-Nov-98</c:v>
                </c:pt>
                <c:pt idx="194">
                  <c:v>25-Nov-98</c:v>
                </c:pt>
                <c:pt idx="195">
                  <c:v>26-Nov-98</c:v>
                </c:pt>
                <c:pt idx="196">
                  <c:v>27-Nov-98</c:v>
                </c:pt>
                <c:pt idx="197">
                  <c:v>28-Nov-98</c:v>
                </c:pt>
                <c:pt idx="198">
                  <c:v>29-Nov-98</c:v>
                </c:pt>
                <c:pt idx="199">
                  <c:v>30-Nov-98</c:v>
                </c:pt>
                <c:pt idx="200">
                  <c:v>1-Dec-98</c:v>
                </c:pt>
                <c:pt idx="201">
                  <c:v>2-Dec-98</c:v>
                </c:pt>
                <c:pt idx="202">
                  <c:v>3-Dec-98</c:v>
                </c:pt>
                <c:pt idx="203">
                  <c:v>4-Dec-98</c:v>
                </c:pt>
                <c:pt idx="204">
                  <c:v>5-Dec-98</c:v>
                </c:pt>
                <c:pt idx="205">
                  <c:v>6-Dec-98</c:v>
                </c:pt>
                <c:pt idx="206">
                  <c:v>7-Dec-98</c:v>
                </c:pt>
                <c:pt idx="207">
                  <c:v>8-Dec-98</c:v>
                </c:pt>
                <c:pt idx="208">
                  <c:v>9-Dec-98</c:v>
                </c:pt>
                <c:pt idx="209">
                  <c:v>10-Dec-98</c:v>
                </c:pt>
                <c:pt idx="210">
                  <c:v>11-Dec-98</c:v>
                </c:pt>
                <c:pt idx="211">
                  <c:v>12-Dec-98</c:v>
                </c:pt>
                <c:pt idx="212">
                  <c:v>13-Dec-98</c:v>
                </c:pt>
                <c:pt idx="213">
                  <c:v>14-Dec-98</c:v>
                </c:pt>
                <c:pt idx="214">
                  <c:v>15-Dec-98</c:v>
                </c:pt>
                <c:pt idx="215">
                  <c:v>16-Dec-98</c:v>
                </c:pt>
                <c:pt idx="216">
                  <c:v>17-Dec-98</c:v>
                </c:pt>
                <c:pt idx="217">
                  <c:v>18-Dec-98</c:v>
                </c:pt>
                <c:pt idx="218">
                  <c:v>19-Dec-98</c:v>
                </c:pt>
                <c:pt idx="219">
                  <c:v>20-Dec-98</c:v>
                </c:pt>
                <c:pt idx="220">
                  <c:v>21-Dec-98</c:v>
                </c:pt>
                <c:pt idx="221">
                  <c:v>22-Dec-98</c:v>
                </c:pt>
                <c:pt idx="222">
                  <c:v>23-Dec-98</c:v>
                </c:pt>
                <c:pt idx="223">
                  <c:v>24-Dec-98</c:v>
                </c:pt>
                <c:pt idx="224">
                  <c:v>25-Dec-98</c:v>
                </c:pt>
                <c:pt idx="225">
                  <c:v>26-Dec-98</c:v>
                </c:pt>
                <c:pt idx="226">
                  <c:v>27-Dec-98</c:v>
                </c:pt>
                <c:pt idx="227">
                  <c:v>28-Dec-98</c:v>
                </c:pt>
                <c:pt idx="228">
                  <c:v>29-Dec-98</c:v>
                </c:pt>
                <c:pt idx="229">
                  <c:v>30-Dec-98</c:v>
                </c:pt>
                <c:pt idx="230">
                  <c:v>31-Dec-98</c:v>
                </c:pt>
                <c:pt idx="231">
                  <c:v>1-Jan-99</c:v>
                </c:pt>
                <c:pt idx="232">
                  <c:v>2-Jan-99</c:v>
                </c:pt>
                <c:pt idx="233">
                  <c:v>3-Jan-99</c:v>
                </c:pt>
                <c:pt idx="234">
                  <c:v>4-Jan-99</c:v>
                </c:pt>
                <c:pt idx="235">
                  <c:v>5-Jan-99</c:v>
                </c:pt>
                <c:pt idx="236">
                  <c:v>6-Jan-99</c:v>
                </c:pt>
                <c:pt idx="237">
                  <c:v>7-Jan-99</c:v>
                </c:pt>
                <c:pt idx="238">
                  <c:v>8-Jan-99</c:v>
                </c:pt>
                <c:pt idx="239">
                  <c:v>9-Jan-99</c:v>
                </c:pt>
                <c:pt idx="240">
                  <c:v>10-Jan-99</c:v>
                </c:pt>
                <c:pt idx="241">
                  <c:v>11-Jan-99</c:v>
                </c:pt>
                <c:pt idx="242">
                  <c:v>12-Jan-99</c:v>
                </c:pt>
                <c:pt idx="243">
                  <c:v>13-Jan-99</c:v>
                </c:pt>
                <c:pt idx="244">
                  <c:v>14-Jan-99</c:v>
                </c:pt>
                <c:pt idx="245">
                  <c:v>15-Jan-99</c:v>
                </c:pt>
                <c:pt idx="246">
                  <c:v>16-Jan-99</c:v>
                </c:pt>
                <c:pt idx="247">
                  <c:v>17-Jan-99</c:v>
                </c:pt>
                <c:pt idx="248">
                  <c:v>18-Jan-99</c:v>
                </c:pt>
                <c:pt idx="249">
                  <c:v>19-Jan-99</c:v>
                </c:pt>
                <c:pt idx="250">
                  <c:v>20-Jan-99</c:v>
                </c:pt>
                <c:pt idx="251">
                  <c:v>21-Jan-99</c:v>
                </c:pt>
                <c:pt idx="252">
                  <c:v>22-Jan-99</c:v>
                </c:pt>
                <c:pt idx="253">
                  <c:v>23-Jan-99</c:v>
                </c:pt>
                <c:pt idx="254">
                  <c:v>24-Jan-99</c:v>
                </c:pt>
                <c:pt idx="255">
                  <c:v>25-Jan-99</c:v>
                </c:pt>
                <c:pt idx="256">
                  <c:v>26-Jan-99</c:v>
                </c:pt>
                <c:pt idx="257">
                  <c:v>27-Jan-99</c:v>
                </c:pt>
                <c:pt idx="258">
                  <c:v>28-Jan-99</c:v>
                </c:pt>
                <c:pt idx="259">
                  <c:v>29-Jan-99</c:v>
                </c:pt>
                <c:pt idx="260">
                  <c:v>30-Jan-99</c:v>
                </c:pt>
                <c:pt idx="261">
                  <c:v>31-Jan-99</c:v>
                </c:pt>
                <c:pt idx="262">
                  <c:v>1-Feb-99</c:v>
                </c:pt>
                <c:pt idx="263">
                  <c:v>2-Feb-99</c:v>
                </c:pt>
                <c:pt idx="264">
                  <c:v>3-Feb-99</c:v>
                </c:pt>
                <c:pt idx="265">
                  <c:v>4-Feb-99</c:v>
                </c:pt>
                <c:pt idx="266">
                  <c:v>5-Feb-99</c:v>
                </c:pt>
                <c:pt idx="267">
                  <c:v>6-Feb-99</c:v>
                </c:pt>
                <c:pt idx="268">
                  <c:v>7-Feb-99</c:v>
                </c:pt>
                <c:pt idx="269">
                  <c:v>8-Feb-99</c:v>
                </c:pt>
                <c:pt idx="270">
                  <c:v>9-Feb-99</c:v>
                </c:pt>
                <c:pt idx="271">
                  <c:v>10-Feb-99</c:v>
                </c:pt>
                <c:pt idx="272">
                  <c:v>11-Feb-99</c:v>
                </c:pt>
                <c:pt idx="273">
                  <c:v>12-Feb-99</c:v>
                </c:pt>
                <c:pt idx="274">
                  <c:v>13-Feb-99</c:v>
                </c:pt>
                <c:pt idx="275">
                  <c:v>14-Feb-99</c:v>
                </c:pt>
                <c:pt idx="276">
                  <c:v>15-Feb-99</c:v>
                </c:pt>
                <c:pt idx="277">
                  <c:v>16-Feb-99</c:v>
                </c:pt>
                <c:pt idx="278">
                  <c:v>17-Feb-99</c:v>
                </c:pt>
                <c:pt idx="279">
                  <c:v>18-Feb-99</c:v>
                </c:pt>
                <c:pt idx="280">
                  <c:v>19-Feb-99</c:v>
                </c:pt>
                <c:pt idx="281">
                  <c:v>20-Feb-99</c:v>
                </c:pt>
                <c:pt idx="282">
                  <c:v>21-Feb-99</c:v>
                </c:pt>
                <c:pt idx="283">
                  <c:v>22-Feb-99</c:v>
                </c:pt>
                <c:pt idx="284">
                  <c:v>23-Feb-99</c:v>
                </c:pt>
                <c:pt idx="285">
                  <c:v>24-Feb-99</c:v>
                </c:pt>
                <c:pt idx="286">
                  <c:v>25-Feb-99</c:v>
                </c:pt>
                <c:pt idx="287">
                  <c:v>26-Feb-99</c:v>
                </c:pt>
                <c:pt idx="288">
                  <c:v>27-Feb-99</c:v>
                </c:pt>
                <c:pt idx="289">
                  <c:v>28-Feb-99</c:v>
                </c:pt>
                <c:pt idx="290">
                  <c:v>1-Mar-99</c:v>
                </c:pt>
                <c:pt idx="291">
                  <c:v>2-Mar-99</c:v>
                </c:pt>
                <c:pt idx="292">
                  <c:v>3-Mar-99</c:v>
                </c:pt>
                <c:pt idx="293">
                  <c:v>4-Mar-99</c:v>
                </c:pt>
                <c:pt idx="294">
                  <c:v>5-Mar-99</c:v>
                </c:pt>
                <c:pt idx="295">
                  <c:v>6-Mar-99</c:v>
                </c:pt>
                <c:pt idx="296">
                  <c:v>7-Mar-99</c:v>
                </c:pt>
                <c:pt idx="297">
                  <c:v>8-Mar-99</c:v>
                </c:pt>
                <c:pt idx="298">
                  <c:v>9-Mar-99</c:v>
                </c:pt>
                <c:pt idx="299">
                  <c:v>10-Mar-99</c:v>
                </c:pt>
                <c:pt idx="300">
                  <c:v>11-Mar-99</c:v>
                </c:pt>
                <c:pt idx="301">
                  <c:v>12-Mar-99</c:v>
                </c:pt>
                <c:pt idx="302">
                  <c:v>13-Mar-99</c:v>
                </c:pt>
                <c:pt idx="303">
                  <c:v>14-Mar-99</c:v>
                </c:pt>
                <c:pt idx="304">
                  <c:v>15-Mar-99</c:v>
                </c:pt>
                <c:pt idx="305">
                  <c:v>16-Mar-99</c:v>
                </c:pt>
                <c:pt idx="306">
                  <c:v>17-Mar-99</c:v>
                </c:pt>
                <c:pt idx="307">
                  <c:v>18-Mar-99</c:v>
                </c:pt>
                <c:pt idx="308">
                  <c:v>19-Mar-99</c:v>
                </c:pt>
                <c:pt idx="309">
                  <c:v>20-Mar-99</c:v>
                </c:pt>
                <c:pt idx="310">
                  <c:v>21-Mar-99</c:v>
                </c:pt>
                <c:pt idx="311">
                  <c:v>22-Mar-99</c:v>
                </c:pt>
                <c:pt idx="312">
                  <c:v>23-Mar-99</c:v>
                </c:pt>
                <c:pt idx="313">
                  <c:v>24-Mar-99</c:v>
                </c:pt>
                <c:pt idx="314">
                  <c:v>25-Mar-99</c:v>
                </c:pt>
                <c:pt idx="315">
                  <c:v>26-Mar-99</c:v>
                </c:pt>
                <c:pt idx="316">
                  <c:v>27-Mar-99</c:v>
                </c:pt>
                <c:pt idx="317">
                  <c:v>28-Mar-99</c:v>
                </c:pt>
                <c:pt idx="318">
                  <c:v>29-Mar-99</c:v>
                </c:pt>
                <c:pt idx="319">
                  <c:v>30-Mar-99</c:v>
                </c:pt>
                <c:pt idx="320">
                  <c:v>31-Mar-99</c:v>
                </c:pt>
                <c:pt idx="321">
                  <c:v>1-Apr-99</c:v>
                </c:pt>
                <c:pt idx="322">
                  <c:v>2-Apr-99</c:v>
                </c:pt>
                <c:pt idx="323">
                  <c:v>3-Apr-99</c:v>
                </c:pt>
                <c:pt idx="324">
                  <c:v>4-Apr-99</c:v>
                </c:pt>
                <c:pt idx="325">
                  <c:v>5-Apr-99</c:v>
                </c:pt>
                <c:pt idx="326">
                  <c:v>6-Apr-99</c:v>
                </c:pt>
                <c:pt idx="327">
                  <c:v>7-Apr-99</c:v>
                </c:pt>
                <c:pt idx="328">
                  <c:v>8-Apr-99</c:v>
                </c:pt>
                <c:pt idx="329">
                  <c:v>9-Apr-99</c:v>
                </c:pt>
                <c:pt idx="330">
                  <c:v>10-Apr-99</c:v>
                </c:pt>
                <c:pt idx="331">
                  <c:v>11-Apr-99</c:v>
                </c:pt>
                <c:pt idx="332">
                  <c:v>12-Apr-99</c:v>
                </c:pt>
                <c:pt idx="333">
                  <c:v>13-Apr-99</c:v>
                </c:pt>
                <c:pt idx="334">
                  <c:v>14-Apr-99</c:v>
                </c:pt>
                <c:pt idx="335">
                  <c:v>15-Apr-99</c:v>
                </c:pt>
                <c:pt idx="336">
                  <c:v>16-Apr-99</c:v>
                </c:pt>
                <c:pt idx="337">
                  <c:v>17-Apr-99</c:v>
                </c:pt>
                <c:pt idx="338">
                  <c:v>18-Apr-99</c:v>
                </c:pt>
                <c:pt idx="339">
                  <c:v>19-Apr-99</c:v>
                </c:pt>
                <c:pt idx="340">
                  <c:v>20-Apr-99</c:v>
                </c:pt>
                <c:pt idx="341">
                  <c:v>21-Apr-99</c:v>
                </c:pt>
                <c:pt idx="342">
                  <c:v>22-Apr-99</c:v>
                </c:pt>
                <c:pt idx="343">
                  <c:v>23-Apr-99</c:v>
                </c:pt>
                <c:pt idx="344">
                  <c:v>24-Apr-99</c:v>
                </c:pt>
                <c:pt idx="345">
                  <c:v>25-Apr-99</c:v>
                </c:pt>
                <c:pt idx="346">
                  <c:v>26-Apr-99</c:v>
                </c:pt>
                <c:pt idx="347">
                  <c:v>27-Apr-99</c:v>
                </c:pt>
                <c:pt idx="348">
                  <c:v>28-Apr-99</c:v>
                </c:pt>
                <c:pt idx="349">
                  <c:v>29-Apr-99</c:v>
                </c:pt>
                <c:pt idx="350">
                  <c:v>30-Apr-99</c:v>
                </c:pt>
                <c:pt idx="351">
                  <c:v>1-May-99</c:v>
                </c:pt>
                <c:pt idx="352">
                  <c:v>2-May-99</c:v>
                </c:pt>
                <c:pt idx="353">
                  <c:v>3-May-99</c:v>
                </c:pt>
                <c:pt idx="354">
                  <c:v>4-May-99</c:v>
                </c:pt>
                <c:pt idx="355">
                  <c:v>5-May-99</c:v>
                </c:pt>
                <c:pt idx="356">
                  <c:v>6-May-99</c:v>
                </c:pt>
                <c:pt idx="357">
                  <c:v>7-May-99</c:v>
                </c:pt>
                <c:pt idx="358">
                  <c:v>8-May-99</c:v>
                </c:pt>
                <c:pt idx="359">
                  <c:v>9-May-99</c:v>
                </c:pt>
                <c:pt idx="360">
                  <c:v>10-May-99</c:v>
                </c:pt>
                <c:pt idx="361">
                  <c:v>11-May-99</c:v>
                </c:pt>
                <c:pt idx="362">
                  <c:v>12-May-99</c:v>
                </c:pt>
                <c:pt idx="363">
                  <c:v>13-May-99</c:v>
                </c:pt>
                <c:pt idx="364">
                  <c:v>14-May-99</c:v>
                </c:pt>
                <c:pt idx="365">
                  <c:v>15-May-99</c:v>
                </c:pt>
                <c:pt idx="366">
                  <c:v>16-May-99</c:v>
                </c:pt>
                <c:pt idx="367">
                  <c:v>17-May-99</c:v>
                </c:pt>
                <c:pt idx="368">
                  <c:v>18-May-99</c:v>
                </c:pt>
                <c:pt idx="369">
                  <c:v>19-May-99</c:v>
                </c:pt>
                <c:pt idx="370">
                  <c:v>20-May-99</c:v>
                </c:pt>
                <c:pt idx="371">
                  <c:v>21-May-99</c:v>
                </c:pt>
                <c:pt idx="372">
                  <c:v>22-May-99</c:v>
                </c:pt>
                <c:pt idx="373">
                  <c:v>23-May-99</c:v>
                </c:pt>
                <c:pt idx="374">
                  <c:v>24-May-99</c:v>
                </c:pt>
                <c:pt idx="375">
                  <c:v>25-May-99</c:v>
                </c:pt>
                <c:pt idx="376">
                  <c:v>26-May-99</c:v>
                </c:pt>
                <c:pt idx="377">
                  <c:v>27-May-99</c:v>
                </c:pt>
                <c:pt idx="378">
                  <c:v>28-May-99</c:v>
                </c:pt>
                <c:pt idx="379">
                  <c:v>29-May-99</c:v>
                </c:pt>
                <c:pt idx="380">
                  <c:v>30-May-99</c:v>
                </c:pt>
                <c:pt idx="381">
                  <c:v>31-May-99</c:v>
                </c:pt>
                <c:pt idx="382">
                  <c:v>1-Jun-99</c:v>
                </c:pt>
                <c:pt idx="383">
                  <c:v>2-Jun-99</c:v>
                </c:pt>
                <c:pt idx="384">
                  <c:v>3-Jun-99</c:v>
                </c:pt>
                <c:pt idx="385">
                  <c:v>4-Jun-99</c:v>
                </c:pt>
                <c:pt idx="386">
                  <c:v>5-Jun-99</c:v>
                </c:pt>
                <c:pt idx="387">
                  <c:v>6-Jun-99</c:v>
                </c:pt>
                <c:pt idx="388">
                  <c:v>7-Jun-99</c:v>
                </c:pt>
                <c:pt idx="389">
                  <c:v>8-Jun-99</c:v>
                </c:pt>
                <c:pt idx="390">
                  <c:v>9-Jun-99</c:v>
                </c:pt>
                <c:pt idx="391">
                  <c:v>10-Jun-99</c:v>
                </c:pt>
                <c:pt idx="392">
                  <c:v>11-Jun-99</c:v>
                </c:pt>
                <c:pt idx="393">
                  <c:v>12-Jun-99</c:v>
                </c:pt>
                <c:pt idx="394">
                  <c:v>13-Jun-99</c:v>
                </c:pt>
                <c:pt idx="395">
                  <c:v>14-Jun-99</c:v>
                </c:pt>
                <c:pt idx="396">
                  <c:v>15-Jun-99</c:v>
                </c:pt>
                <c:pt idx="397">
                  <c:v>16-Jun-99</c:v>
                </c:pt>
                <c:pt idx="398">
                  <c:v>17-Jun-99</c:v>
                </c:pt>
                <c:pt idx="399">
                  <c:v>18-Jun-99</c:v>
                </c:pt>
                <c:pt idx="400">
                  <c:v>19-Jun-99</c:v>
                </c:pt>
                <c:pt idx="401">
                  <c:v>20-Jun-99</c:v>
                </c:pt>
                <c:pt idx="402">
                  <c:v>21-Jun-99</c:v>
                </c:pt>
                <c:pt idx="403">
                  <c:v>22-Jun-99</c:v>
                </c:pt>
                <c:pt idx="404">
                  <c:v>23-Jun-99</c:v>
                </c:pt>
                <c:pt idx="405">
                  <c:v>24-Jun-99</c:v>
                </c:pt>
                <c:pt idx="406">
                  <c:v>25-Jun-99</c:v>
                </c:pt>
                <c:pt idx="407">
                  <c:v>26-Jun-99</c:v>
                </c:pt>
                <c:pt idx="408">
                  <c:v>27-Jun-99</c:v>
                </c:pt>
                <c:pt idx="409">
                  <c:v>28-Jun-99</c:v>
                </c:pt>
                <c:pt idx="410">
                  <c:v>29-Jun-99</c:v>
                </c:pt>
                <c:pt idx="411">
                  <c:v>30-Jun-99</c:v>
                </c:pt>
                <c:pt idx="412">
                  <c:v>1-Jul-99</c:v>
                </c:pt>
                <c:pt idx="413">
                  <c:v>2-Jul-99</c:v>
                </c:pt>
                <c:pt idx="414">
                  <c:v>3-Jul-99</c:v>
                </c:pt>
                <c:pt idx="415">
                  <c:v>4-Jul-99</c:v>
                </c:pt>
                <c:pt idx="416">
                  <c:v>5-Jul-99</c:v>
                </c:pt>
                <c:pt idx="417">
                  <c:v>6-Jul-99</c:v>
                </c:pt>
                <c:pt idx="418">
                  <c:v>7-Jul-99</c:v>
                </c:pt>
                <c:pt idx="419">
                  <c:v>8-Jul-99</c:v>
                </c:pt>
                <c:pt idx="420">
                  <c:v>9-Jul-99</c:v>
                </c:pt>
                <c:pt idx="421">
                  <c:v>10-Jul-99</c:v>
                </c:pt>
                <c:pt idx="422">
                  <c:v>11-Jul-99</c:v>
                </c:pt>
                <c:pt idx="423">
                  <c:v>12-Jul-99</c:v>
                </c:pt>
                <c:pt idx="424">
                  <c:v>13-Jul-99</c:v>
                </c:pt>
                <c:pt idx="425">
                  <c:v>14-Jul-99</c:v>
                </c:pt>
                <c:pt idx="426">
                  <c:v>15-Jul-99</c:v>
                </c:pt>
                <c:pt idx="427">
                  <c:v>16-Jul-99</c:v>
                </c:pt>
                <c:pt idx="428">
                  <c:v>17-Jul-99</c:v>
                </c:pt>
                <c:pt idx="429">
                  <c:v>18-Jul-99</c:v>
                </c:pt>
                <c:pt idx="430">
                  <c:v>19-Jul-99</c:v>
                </c:pt>
                <c:pt idx="431">
                  <c:v>20-Jul-99</c:v>
                </c:pt>
                <c:pt idx="432">
                  <c:v>21-Jul-99</c:v>
                </c:pt>
                <c:pt idx="433">
                  <c:v>22-Jul-99</c:v>
                </c:pt>
                <c:pt idx="434">
                  <c:v>23-Jul-99</c:v>
                </c:pt>
                <c:pt idx="435">
                  <c:v>24-Jul-99</c:v>
                </c:pt>
                <c:pt idx="436">
                  <c:v>25-Jul-99</c:v>
                </c:pt>
                <c:pt idx="437">
                  <c:v>26-Jul-99</c:v>
                </c:pt>
                <c:pt idx="438">
                  <c:v>27-Jul-99</c:v>
                </c:pt>
                <c:pt idx="439">
                  <c:v>28-Jul-99</c:v>
                </c:pt>
                <c:pt idx="440">
                  <c:v>29-Jul-99</c:v>
                </c:pt>
                <c:pt idx="441">
                  <c:v>30-Jul-99</c:v>
                </c:pt>
                <c:pt idx="442">
                  <c:v>31-Jul-99</c:v>
                </c:pt>
                <c:pt idx="443">
                  <c:v>1-Aug-99</c:v>
                </c:pt>
                <c:pt idx="444">
                  <c:v>2-Aug-99</c:v>
                </c:pt>
                <c:pt idx="445">
                  <c:v>3-Aug-99</c:v>
                </c:pt>
                <c:pt idx="446">
                  <c:v>4-Aug-99</c:v>
                </c:pt>
                <c:pt idx="447">
                  <c:v>5-Aug-99</c:v>
                </c:pt>
                <c:pt idx="448">
                  <c:v>6-Aug-99</c:v>
                </c:pt>
                <c:pt idx="449">
                  <c:v>7-Aug-99</c:v>
                </c:pt>
                <c:pt idx="450">
                  <c:v>8-Aug-99</c:v>
                </c:pt>
                <c:pt idx="451">
                  <c:v>9-Aug-99</c:v>
                </c:pt>
                <c:pt idx="452">
                  <c:v>10-Aug-99</c:v>
                </c:pt>
                <c:pt idx="453">
                  <c:v>11-Aug-99</c:v>
                </c:pt>
                <c:pt idx="454">
                  <c:v>12-Aug-99</c:v>
                </c:pt>
                <c:pt idx="455">
                  <c:v>13-Aug-99</c:v>
                </c:pt>
                <c:pt idx="456">
                  <c:v>14-Aug-99</c:v>
                </c:pt>
                <c:pt idx="457">
                  <c:v>15-Aug-99</c:v>
                </c:pt>
                <c:pt idx="458">
                  <c:v>16-Aug-99</c:v>
                </c:pt>
                <c:pt idx="459">
                  <c:v>17-Aug-99</c:v>
                </c:pt>
                <c:pt idx="460">
                  <c:v>18-Aug-99</c:v>
                </c:pt>
                <c:pt idx="461">
                  <c:v>19-Aug-99</c:v>
                </c:pt>
                <c:pt idx="462">
                  <c:v>20-Aug-99</c:v>
                </c:pt>
                <c:pt idx="463">
                  <c:v>21-Aug-99</c:v>
                </c:pt>
                <c:pt idx="464">
                  <c:v>22-Aug-99</c:v>
                </c:pt>
                <c:pt idx="465">
                  <c:v>23-Aug-99</c:v>
                </c:pt>
                <c:pt idx="466">
                  <c:v>24-Aug-99</c:v>
                </c:pt>
                <c:pt idx="467">
                  <c:v>25-Aug-99</c:v>
                </c:pt>
                <c:pt idx="468">
                  <c:v>26-Aug-99</c:v>
                </c:pt>
                <c:pt idx="469">
                  <c:v>27-Aug-99</c:v>
                </c:pt>
                <c:pt idx="470">
                  <c:v>28-Aug-99</c:v>
                </c:pt>
                <c:pt idx="471">
                  <c:v>29-Aug-99</c:v>
                </c:pt>
                <c:pt idx="472">
                  <c:v>30-Aug-99</c:v>
                </c:pt>
                <c:pt idx="473">
                  <c:v>31-Aug-99</c:v>
                </c:pt>
                <c:pt idx="474">
                  <c:v>1-Sep-99</c:v>
                </c:pt>
                <c:pt idx="475">
                  <c:v>2-Sep-99</c:v>
                </c:pt>
                <c:pt idx="476">
                  <c:v>3-Sep-99</c:v>
                </c:pt>
                <c:pt idx="477">
                  <c:v>4-Sep-99</c:v>
                </c:pt>
                <c:pt idx="478">
                  <c:v>5-Sep-99</c:v>
                </c:pt>
                <c:pt idx="479">
                  <c:v>6-Sep-99</c:v>
                </c:pt>
                <c:pt idx="480">
                  <c:v>7-Sep-99</c:v>
                </c:pt>
                <c:pt idx="481">
                  <c:v>8-Sep-99</c:v>
                </c:pt>
                <c:pt idx="482">
                  <c:v>9-Sep-99</c:v>
                </c:pt>
                <c:pt idx="483">
                  <c:v>10-Sep-99</c:v>
                </c:pt>
                <c:pt idx="484">
                  <c:v>11-Sep-99</c:v>
                </c:pt>
                <c:pt idx="485">
                  <c:v>12-Sep-99</c:v>
                </c:pt>
                <c:pt idx="486">
                  <c:v>13-Sep-99</c:v>
                </c:pt>
                <c:pt idx="487">
                  <c:v>14-Sep-99</c:v>
                </c:pt>
                <c:pt idx="488">
                  <c:v>15-Sep-99</c:v>
                </c:pt>
                <c:pt idx="489">
                  <c:v>16-Sep-99</c:v>
                </c:pt>
                <c:pt idx="490">
                  <c:v>17-Sep-99</c:v>
                </c:pt>
                <c:pt idx="491">
                  <c:v>18-Sep-99</c:v>
                </c:pt>
                <c:pt idx="492">
                  <c:v>19-Sep-99</c:v>
                </c:pt>
                <c:pt idx="493">
                  <c:v>20-Sep-99</c:v>
                </c:pt>
                <c:pt idx="494">
                  <c:v>21-Sep-99</c:v>
                </c:pt>
                <c:pt idx="495">
                  <c:v>22-Sep-99</c:v>
                </c:pt>
                <c:pt idx="496">
                  <c:v>23-Sep-99</c:v>
                </c:pt>
                <c:pt idx="497">
                  <c:v>24-Sep-99</c:v>
                </c:pt>
                <c:pt idx="498">
                  <c:v>25-Sep-99</c:v>
                </c:pt>
                <c:pt idx="499">
                  <c:v>26-Sep-99</c:v>
                </c:pt>
                <c:pt idx="500">
                  <c:v>27-Sep-99</c:v>
                </c:pt>
                <c:pt idx="501">
                  <c:v>28-Sep-99</c:v>
                </c:pt>
                <c:pt idx="502">
                  <c:v>29-Sep-99</c:v>
                </c:pt>
                <c:pt idx="503">
                  <c:v>30-Sep-99</c:v>
                </c:pt>
              </c:strCache>
            </c:strRef>
          </c:cat>
          <c:val>
            <c:numRef>
              <c:f>WORKSHEET!$CC$252:$CC$755</c:f>
              <c:numCache>
                <c:formatCode>General</c:formatCode>
                <c:ptCount val="504"/>
                <c:pt idx="0">
                  <c:v>0.513927454980267</c:v>
                </c:pt>
                <c:pt idx="1">
                  <c:v>0.486201183703346</c:v>
                </c:pt>
                <c:pt idx="2">
                  <c:v>0.486201183703346</c:v>
                </c:pt>
                <c:pt idx="3">
                  <c:v>0.496793622587022</c:v>
                </c:pt>
                <c:pt idx="4">
                  <c:v>0.49559348202015</c:v>
                </c:pt>
                <c:pt idx="5">
                  <c:v>0.504141715308053</c:v>
                </c:pt>
                <c:pt idx="6">
                  <c:v>0.524072028336543</c:v>
                </c:pt>
                <c:pt idx="7">
                  <c:v>0.532350426354812</c:v>
                </c:pt>
                <c:pt idx="8">
                  <c:v>0.516428170093917</c:v>
                </c:pt>
                <c:pt idx="9">
                  <c:v>0.516428170093917</c:v>
                </c:pt>
                <c:pt idx="10">
                  <c:v>0.516428170093917</c:v>
                </c:pt>
                <c:pt idx="11">
                  <c:v>0.553210441793231</c:v>
                </c:pt>
                <c:pt idx="12">
                  <c:v>0.53510689754534</c:v>
                </c:pt>
                <c:pt idx="13">
                  <c:v>0.529872491565721</c:v>
                </c:pt>
                <c:pt idx="14">
                  <c:v>0.54092462908708</c:v>
                </c:pt>
                <c:pt idx="15">
                  <c:v>0.521400405967489</c:v>
                </c:pt>
                <c:pt idx="16">
                  <c:v>0.525363693222871</c:v>
                </c:pt>
                <c:pt idx="17">
                  <c:v>0.527998324110349</c:v>
                </c:pt>
                <c:pt idx="18">
                  <c:v>0.508460344412072</c:v>
                </c:pt>
                <c:pt idx="19">
                  <c:v>0.451892834007274</c:v>
                </c:pt>
                <c:pt idx="20">
                  <c:v>0.453912327857603</c:v>
                </c:pt>
                <c:pt idx="21">
                  <c:v>0.486827633833633</c:v>
                </c:pt>
                <c:pt idx="22">
                  <c:v>0.488086148506616</c:v>
                </c:pt>
                <c:pt idx="23">
                  <c:v>0.488086148506616</c:v>
                </c:pt>
                <c:pt idx="24">
                  <c:v>0.492100053648372</c:v>
                </c:pt>
                <c:pt idx="25">
                  <c:v>0.482637075683895</c:v>
                </c:pt>
                <c:pt idx="26">
                  <c:v>0.48837926975751</c:v>
                </c:pt>
                <c:pt idx="27">
                  <c:v>0.489105164659049</c:v>
                </c:pt>
                <c:pt idx="28">
                  <c:v>0.492265474782289</c:v>
                </c:pt>
                <c:pt idx="29">
                  <c:v>0.426879459846774</c:v>
                </c:pt>
                <c:pt idx="30">
                  <c:v>0.426879459846774</c:v>
                </c:pt>
                <c:pt idx="31">
                  <c:v>0.480024447358574</c:v>
                </c:pt>
                <c:pt idx="32">
                  <c:v>0.486906502895017</c:v>
                </c:pt>
                <c:pt idx="33">
                  <c:v>0.443853542596032</c:v>
                </c:pt>
                <c:pt idx="34">
                  <c:v>0.45815278588462</c:v>
                </c:pt>
                <c:pt idx="35">
                  <c:v>0.458217684847718</c:v>
                </c:pt>
                <c:pt idx="36">
                  <c:v>0.434347402860984</c:v>
                </c:pt>
                <c:pt idx="37">
                  <c:v>0.434347402860984</c:v>
                </c:pt>
                <c:pt idx="38">
                  <c:v>0.524673096991743</c:v>
                </c:pt>
                <c:pt idx="39">
                  <c:v>0.524906404991911</c:v>
                </c:pt>
                <c:pt idx="40">
                  <c:v>0.525522515004727</c:v>
                </c:pt>
                <c:pt idx="41">
                  <c:v>0.532912547781193</c:v>
                </c:pt>
                <c:pt idx="42">
                  <c:v>0.577321544649461</c:v>
                </c:pt>
                <c:pt idx="43">
                  <c:v>0.525181536298429</c:v>
                </c:pt>
                <c:pt idx="44">
                  <c:v>0.525181536298429</c:v>
                </c:pt>
                <c:pt idx="45">
                  <c:v>0.574025524406412</c:v>
                </c:pt>
                <c:pt idx="46">
                  <c:v>0.573950737046298</c:v>
                </c:pt>
                <c:pt idx="47">
                  <c:v>0.599689915632519</c:v>
                </c:pt>
                <c:pt idx="48">
                  <c:v>0.707571867138451</c:v>
                </c:pt>
                <c:pt idx="49">
                  <c:v>0.707091971731579</c:v>
                </c:pt>
                <c:pt idx="50">
                  <c:v>0.680518962350862</c:v>
                </c:pt>
                <c:pt idx="51">
                  <c:v>0.680518962350863</c:v>
                </c:pt>
                <c:pt idx="52">
                  <c:v>0.723663121834564</c:v>
                </c:pt>
                <c:pt idx="53">
                  <c:v>0.705179078241091</c:v>
                </c:pt>
                <c:pt idx="54">
                  <c:v>0.738593812259432</c:v>
                </c:pt>
                <c:pt idx="55">
                  <c:v>0.738810432579873</c:v>
                </c:pt>
                <c:pt idx="56">
                  <c:v>0.789351362270709</c:v>
                </c:pt>
                <c:pt idx="57">
                  <c:v>0.789191035586803</c:v>
                </c:pt>
                <c:pt idx="58">
                  <c:v>0.789191035586803</c:v>
                </c:pt>
                <c:pt idx="59">
                  <c:v>0.87598937562054</c:v>
                </c:pt>
                <c:pt idx="60">
                  <c:v>0.828233715702722</c:v>
                </c:pt>
                <c:pt idx="61">
                  <c:v>0.827339649455846</c:v>
                </c:pt>
                <c:pt idx="62">
                  <c:v>0.826885657096166</c:v>
                </c:pt>
                <c:pt idx="63">
                  <c:v>0.820908592361015</c:v>
                </c:pt>
                <c:pt idx="64">
                  <c:v>0.769020176518423</c:v>
                </c:pt>
                <c:pt idx="65">
                  <c:v>0.769020176518423</c:v>
                </c:pt>
                <c:pt idx="66">
                  <c:v>0.772012486032794</c:v>
                </c:pt>
                <c:pt idx="67">
                  <c:v>0.750822144872273</c:v>
                </c:pt>
                <c:pt idx="68">
                  <c:v>0.785387280945508</c:v>
                </c:pt>
                <c:pt idx="69">
                  <c:v>0.768093797610593</c:v>
                </c:pt>
                <c:pt idx="70">
                  <c:v>0.699720583588389</c:v>
                </c:pt>
                <c:pt idx="71">
                  <c:v>0.699720583588389</c:v>
                </c:pt>
                <c:pt idx="72">
                  <c:v>0.699720583588389</c:v>
                </c:pt>
                <c:pt idx="73">
                  <c:v>0.774785330453373</c:v>
                </c:pt>
                <c:pt idx="74">
                  <c:v>0.729591298360246</c:v>
                </c:pt>
                <c:pt idx="75">
                  <c:v>0.728911122241207</c:v>
                </c:pt>
                <c:pt idx="76">
                  <c:v>0.683761996100627</c:v>
                </c:pt>
                <c:pt idx="77">
                  <c:v>0.684653480158077</c:v>
                </c:pt>
                <c:pt idx="78">
                  <c:v>0.627956305412308</c:v>
                </c:pt>
                <c:pt idx="79">
                  <c:v>0.627956305412308</c:v>
                </c:pt>
                <c:pt idx="80">
                  <c:v>0.63166991615318</c:v>
                </c:pt>
                <c:pt idx="81">
                  <c:v>0.491278034693154</c:v>
                </c:pt>
                <c:pt idx="82">
                  <c:v>0.49375950852833</c:v>
                </c:pt>
                <c:pt idx="83">
                  <c:v>0.497559079634525</c:v>
                </c:pt>
                <c:pt idx="84">
                  <c:v>0.517832977007767</c:v>
                </c:pt>
                <c:pt idx="85">
                  <c:v>0.516998770438546</c:v>
                </c:pt>
                <c:pt idx="86">
                  <c:v>0.516998770438546</c:v>
                </c:pt>
                <c:pt idx="87">
                  <c:v>0.533406356453441</c:v>
                </c:pt>
                <c:pt idx="88">
                  <c:v>0.519409350606941</c:v>
                </c:pt>
                <c:pt idx="89">
                  <c:v>0.518549093764463</c:v>
                </c:pt>
                <c:pt idx="90">
                  <c:v>0.478744027870125</c:v>
                </c:pt>
                <c:pt idx="91">
                  <c:v>0.464768752820341</c:v>
                </c:pt>
                <c:pt idx="92">
                  <c:v>0.439773261836827</c:v>
                </c:pt>
                <c:pt idx="93">
                  <c:v>0.439773261836827</c:v>
                </c:pt>
                <c:pt idx="94">
                  <c:v>0.446717716725552</c:v>
                </c:pt>
                <c:pt idx="95">
                  <c:v>0.285412775835015</c:v>
                </c:pt>
                <c:pt idx="96">
                  <c:v>0.285524729298686</c:v>
                </c:pt>
                <c:pt idx="97">
                  <c:v>0.295761977309351</c:v>
                </c:pt>
                <c:pt idx="98">
                  <c:v>0.334372978397273</c:v>
                </c:pt>
                <c:pt idx="99">
                  <c:v>0.333570160867377</c:v>
                </c:pt>
                <c:pt idx="100">
                  <c:v>0.333570160867377</c:v>
                </c:pt>
                <c:pt idx="101">
                  <c:v>0.365836254352948</c:v>
                </c:pt>
                <c:pt idx="102">
                  <c:v>0.361928300357625</c:v>
                </c:pt>
                <c:pt idx="103">
                  <c:v>0.365884086565157</c:v>
                </c:pt>
                <c:pt idx="104">
                  <c:v>0.387594208534519</c:v>
                </c:pt>
                <c:pt idx="105">
                  <c:v>0.38479633182098</c:v>
                </c:pt>
                <c:pt idx="106">
                  <c:v>0.360671081357294</c:v>
                </c:pt>
                <c:pt idx="107">
                  <c:v>0.360671081357294</c:v>
                </c:pt>
                <c:pt idx="108">
                  <c:v>0.38688129937445</c:v>
                </c:pt>
                <c:pt idx="109">
                  <c:v>0.458777560003765</c:v>
                </c:pt>
                <c:pt idx="110">
                  <c:v>0.466719604640247</c:v>
                </c:pt>
                <c:pt idx="111">
                  <c:v>0.478516743887682</c:v>
                </c:pt>
                <c:pt idx="112">
                  <c:v>0.476778250977738</c:v>
                </c:pt>
                <c:pt idx="113">
                  <c:v>0.476679576784904</c:v>
                </c:pt>
                <c:pt idx="114">
                  <c:v>0.476679576784904</c:v>
                </c:pt>
                <c:pt idx="115">
                  <c:v>0.476679576784904</c:v>
                </c:pt>
                <c:pt idx="116">
                  <c:v>0.477694056236432</c:v>
                </c:pt>
                <c:pt idx="117">
                  <c:v>0.48406123598622</c:v>
                </c:pt>
                <c:pt idx="118">
                  <c:v>0.492377075087086</c:v>
                </c:pt>
                <c:pt idx="119">
                  <c:v>0.504788608035894</c:v>
                </c:pt>
                <c:pt idx="120">
                  <c:v>0.477564037963757</c:v>
                </c:pt>
                <c:pt idx="121">
                  <c:v>0.477564037963757</c:v>
                </c:pt>
                <c:pt idx="122">
                  <c:v>0.478341786216614</c:v>
                </c:pt>
                <c:pt idx="123">
                  <c:v>0.460982463036864</c:v>
                </c:pt>
                <c:pt idx="124">
                  <c:v>0.480755313167341</c:v>
                </c:pt>
                <c:pt idx="125">
                  <c:v>0.476243999783002</c:v>
                </c:pt>
                <c:pt idx="126">
                  <c:v>0.448372994324525</c:v>
                </c:pt>
                <c:pt idx="127">
                  <c:v>0.44701303571724</c:v>
                </c:pt>
                <c:pt idx="128">
                  <c:v>0.44701303571724</c:v>
                </c:pt>
                <c:pt idx="129">
                  <c:v>0.450705076430958</c:v>
                </c:pt>
                <c:pt idx="130">
                  <c:v>0.455113976809462</c:v>
                </c:pt>
                <c:pt idx="131">
                  <c:v>0.382225042095829</c:v>
                </c:pt>
                <c:pt idx="132">
                  <c:v>0.373041292442304</c:v>
                </c:pt>
                <c:pt idx="133">
                  <c:v>0.342690286652012</c:v>
                </c:pt>
                <c:pt idx="134">
                  <c:v>0.339514620730625</c:v>
                </c:pt>
                <c:pt idx="135">
                  <c:v>0.339514620730625</c:v>
                </c:pt>
                <c:pt idx="136">
                  <c:v>0.359127131319583</c:v>
                </c:pt>
                <c:pt idx="137">
                  <c:v>0.368523225003569</c:v>
                </c:pt>
                <c:pt idx="138">
                  <c:v>0.371002630005849</c:v>
                </c:pt>
                <c:pt idx="139">
                  <c:v>0.422632228072895</c:v>
                </c:pt>
                <c:pt idx="140">
                  <c:v>0.536792863300492</c:v>
                </c:pt>
                <c:pt idx="141">
                  <c:v>0.516610477263068</c:v>
                </c:pt>
                <c:pt idx="142">
                  <c:v>0.516610477263068</c:v>
                </c:pt>
                <c:pt idx="143">
                  <c:v>0.517177844993667</c:v>
                </c:pt>
                <c:pt idx="144">
                  <c:v>0.518272685288546</c:v>
                </c:pt>
                <c:pt idx="145">
                  <c:v>0.519368193187185</c:v>
                </c:pt>
                <c:pt idx="146">
                  <c:v>0.498292610961072</c:v>
                </c:pt>
                <c:pt idx="147">
                  <c:v>0.518578790502458</c:v>
                </c:pt>
                <c:pt idx="148">
                  <c:v>0.513083378716378</c:v>
                </c:pt>
                <c:pt idx="149">
                  <c:v>0.513083378716378</c:v>
                </c:pt>
                <c:pt idx="150">
                  <c:v>0.535734012058593</c:v>
                </c:pt>
                <c:pt idx="151">
                  <c:v>0.543548876388072</c:v>
                </c:pt>
                <c:pt idx="152">
                  <c:v>0.55014997035462</c:v>
                </c:pt>
                <c:pt idx="153">
                  <c:v>0.540016302524742</c:v>
                </c:pt>
                <c:pt idx="154">
                  <c:v>0.583448382821409</c:v>
                </c:pt>
                <c:pt idx="155">
                  <c:v>0.581813768375503</c:v>
                </c:pt>
                <c:pt idx="156">
                  <c:v>0.581813768375503</c:v>
                </c:pt>
                <c:pt idx="157">
                  <c:v>0.620004017943052</c:v>
                </c:pt>
                <c:pt idx="158">
                  <c:v>0.657547223164457</c:v>
                </c:pt>
                <c:pt idx="159">
                  <c:v>0.653941924137274</c:v>
                </c:pt>
                <c:pt idx="160">
                  <c:v>0.663036251472574</c:v>
                </c:pt>
                <c:pt idx="161">
                  <c:v>0.678537830200868</c:v>
                </c:pt>
                <c:pt idx="162">
                  <c:v>0.584503883043231</c:v>
                </c:pt>
                <c:pt idx="163">
                  <c:v>0.584503883043231</c:v>
                </c:pt>
                <c:pt idx="164">
                  <c:v>0.652852411883741</c:v>
                </c:pt>
                <c:pt idx="165">
                  <c:v>0.655909563614532</c:v>
                </c:pt>
                <c:pt idx="166">
                  <c:v>0.67772634849485</c:v>
                </c:pt>
                <c:pt idx="167">
                  <c:v>0.676840466979047</c:v>
                </c:pt>
                <c:pt idx="168">
                  <c:v>0.693388887294242</c:v>
                </c:pt>
                <c:pt idx="169">
                  <c:v>0.668067237399248</c:v>
                </c:pt>
                <c:pt idx="170">
                  <c:v>0.668067237399248</c:v>
                </c:pt>
                <c:pt idx="171">
                  <c:v>0.667710783411981</c:v>
                </c:pt>
                <c:pt idx="172">
                  <c:v>0.663437421263694</c:v>
                </c:pt>
                <c:pt idx="173">
                  <c:v>0.66290708635902</c:v>
                </c:pt>
                <c:pt idx="174">
                  <c:v>0.652206152875155</c:v>
                </c:pt>
                <c:pt idx="175">
                  <c:v>0.655708304653512</c:v>
                </c:pt>
                <c:pt idx="176">
                  <c:v>0.612080017196646</c:v>
                </c:pt>
                <c:pt idx="177">
                  <c:v>0.612080017196646</c:v>
                </c:pt>
                <c:pt idx="178">
                  <c:v>0.678410369240989</c:v>
                </c:pt>
                <c:pt idx="179">
                  <c:v>0.652996605109109</c:v>
                </c:pt>
                <c:pt idx="180">
                  <c:v>0.606381926625194</c:v>
                </c:pt>
                <c:pt idx="181">
                  <c:v>0.614490115359012</c:v>
                </c:pt>
                <c:pt idx="182">
                  <c:v>0.608187553788921</c:v>
                </c:pt>
                <c:pt idx="183">
                  <c:v>0.551674706553503</c:v>
                </c:pt>
                <c:pt idx="184">
                  <c:v>0.551674706553503</c:v>
                </c:pt>
                <c:pt idx="185">
                  <c:v>0.551802331687195</c:v>
                </c:pt>
                <c:pt idx="186">
                  <c:v>0.462256376150502</c:v>
                </c:pt>
                <c:pt idx="187">
                  <c:v>0.46125431820312</c:v>
                </c:pt>
                <c:pt idx="188">
                  <c:v>0.439471148149547</c:v>
                </c:pt>
                <c:pt idx="189">
                  <c:v>0.443297217560742</c:v>
                </c:pt>
                <c:pt idx="190">
                  <c:v>0.423555486364875</c:v>
                </c:pt>
                <c:pt idx="191">
                  <c:v>0.423555486364875</c:v>
                </c:pt>
                <c:pt idx="192">
                  <c:v>0.423825515973482</c:v>
                </c:pt>
                <c:pt idx="193">
                  <c:v>0.423386807364173</c:v>
                </c:pt>
                <c:pt idx="194">
                  <c:v>0.435598828259026</c:v>
                </c:pt>
                <c:pt idx="195">
                  <c:v>0.433524056965591</c:v>
                </c:pt>
                <c:pt idx="196">
                  <c:v>0.41565141279488</c:v>
                </c:pt>
                <c:pt idx="197">
                  <c:v>0.413890840866339</c:v>
                </c:pt>
                <c:pt idx="198">
                  <c:v>0.413890840866339</c:v>
                </c:pt>
                <c:pt idx="199">
                  <c:v>0.450179090198973</c:v>
                </c:pt>
                <c:pt idx="200">
                  <c:v>0.361690480383716</c:v>
                </c:pt>
                <c:pt idx="201">
                  <c:v>0.391168043326211</c:v>
                </c:pt>
                <c:pt idx="202">
                  <c:v>0.4265713724169</c:v>
                </c:pt>
                <c:pt idx="203">
                  <c:v>0.418236100328897</c:v>
                </c:pt>
                <c:pt idx="204">
                  <c:v>0.4206751258388</c:v>
                </c:pt>
                <c:pt idx="205">
                  <c:v>0.4206751258388</c:v>
                </c:pt>
                <c:pt idx="206">
                  <c:v>0.725541002325578</c:v>
                </c:pt>
                <c:pt idx="207">
                  <c:v>0.735473413610694</c:v>
                </c:pt>
                <c:pt idx="208">
                  <c:v>0.762215272628077</c:v>
                </c:pt>
                <c:pt idx="209">
                  <c:v>0.772305477992551</c:v>
                </c:pt>
                <c:pt idx="210">
                  <c:v>0.771049716112832</c:v>
                </c:pt>
                <c:pt idx="211">
                  <c:v>0.769440264566554</c:v>
                </c:pt>
                <c:pt idx="212">
                  <c:v>0.769440264566554</c:v>
                </c:pt>
                <c:pt idx="213">
                  <c:v>0.830169271255342</c:v>
                </c:pt>
                <c:pt idx="214">
                  <c:v>0.834581729081832</c:v>
                </c:pt>
                <c:pt idx="215">
                  <c:v>0.845216546348631</c:v>
                </c:pt>
                <c:pt idx="216">
                  <c:v>0.828823158944817</c:v>
                </c:pt>
                <c:pt idx="217">
                  <c:v>0.846815475911939</c:v>
                </c:pt>
                <c:pt idx="218">
                  <c:v>0.846815475911939</c:v>
                </c:pt>
                <c:pt idx="219">
                  <c:v>0.846815475911939</c:v>
                </c:pt>
                <c:pt idx="220">
                  <c:v>0.957311941273091</c:v>
                </c:pt>
                <c:pt idx="221">
                  <c:v>0.954014406768483</c:v>
                </c:pt>
                <c:pt idx="222">
                  <c:v>0.941303003775543</c:v>
                </c:pt>
                <c:pt idx="223">
                  <c:v>0.938541530860174</c:v>
                </c:pt>
                <c:pt idx="224">
                  <c:v>0.904469698975367</c:v>
                </c:pt>
                <c:pt idx="225">
                  <c:v>0.904022663265858</c:v>
                </c:pt>
                <c:pt idx="226">
                  <c:v>0.904022663265858</c:v>
                </c:pt>
                <c:pt idx="227">
                  <c:v>0.994333597654125</c:v>
                </c:pt>
                <c:pt idx="228">
                  <c:v>0.82943497906274</c:v>
                </c:pt>
                <c:pt idx="229">
                  <c:v>0.82091492134017</c:v>
                </c:pt>
                <c:pt idx="230">
                  <c:v>0.797910135715198</c:v>
                </c:pt>
                <c:pt idx="231">
                  <c:v>0.784139611192285</c:v>
                </c:pt>
                <c:pt idx="232">
                  <c:v>0.78375959844601</c:v>
                </c:pt>
                <c:pt idx="233">
                  <c:v>0.78375959844601</c:v>
                </c:pt>
                <c:pt idx="234">
                  <c:v>0.823100227934606</c:v>
                </c:pt>
                <c:pt idx="235">
                  <c:v>0.779174100068859</c:v>
                </c:pt>
                <c:pt idx="236">
                  <c:v>0.774037282397018</c:v>
                </c:pt>
                <c:pt idx="237">
                  <c:v>0.773225584312018</c:v>
                </c:pt>
                <c:pt idx="238">
                  <c:v>0.773808840861401</c:v>
                </c:pt>
                <c:pt idx="239">
                  <c:v>0.746813650361073</c:v>
                </c:pt>
                <c:pt idx="240">
                  <c:v>0.746813650361073</c:v>
                </c:pt>
                <c:pt idx="241">
                  <c:v>0.746198782382906</c:v>
                </c:pt>
                <c:pt idx="242">
                  <c:v>0.551431547619214</c:v>
                </c:pt>
                <c:pt idx="243">
                  <c:v>0.539171980979259</c:v>
                </c:pt>
                <c:pt idx="244">
                  <c:v>0.517899598946932</c:v>
                </c:pt>
                <c:pt idx="245">
                  <c:v>0.518679530399734</c:v>
                </c:pt>
                <c:pt idx="246">
                  <c:v>0.518679530399734</c:v>
                </c:pt>
                <c:pt idx="247">
                  <c:v>0.518679530399734</c:v>
                </c:pt>
                <c:pt idx="248">
                  <c:v>0.518679530399734</c:v>
                </c:pt>
                <c:pt idx="249">
                  <c:v>0.381348911635848</c:v>
                </c:pt>
                <c:pt idx="250">
                  <c:v>0.38164132438823</c:v>
                </c:pt>
                <c:pt idx="251">
                  <c:v>0.386149150703831</c:v>
                </c:pt>
                <c:pt idx="252">
                  <c:v>0.3742432276396</c:v>
                </c:pt>
                <c:pt idx="253">
                  <c:v>0.3742432276396</c:v>
                </c:pt>
                <c:pt idx="254">
                  <c:v>0.3742432276396</c:v>
                </c:pt>
                <c:pt idx="255">
                  <c:v>0.374795072112467</c:v>
                </c:pt>
                <c:pt idx="256">
                  <c:v>0.26312315356734</c:v>
                </c:pt>
                <c:pt idx="257">
                  <c:v>0.241705910867539</c:v>
                </c:pt>
                <c:pt idx="258">
                  <c:v>0.248744678992759</c:v>
                </c:pt>
                <c:pt idx="259">
                  <c:v>0.213326653748038</c:v>
                </c:pt>
                <c:pt idx="260">
                  <c:v>0.202627655506399</c:v>
                </c:pt>
                <c:pt idx="261">
                  <c:v>0.202627655506399</c:v>
                </c:pt>
                <c:pt idx="262">
                  <c:v>0.206933920303484</c:v>
                </c:pt>
                <c:pt idx="263">
                  <c:v>0.211935687097128</c:v>
                </c:pt>
                <c:pt idx="264">
                  <c:v>0.21009323535894</c:v>
                </c:pt>
                <c:pt idx="265">
                  <c:v>0.208978673741563</c:v>
                </c:pt>
                <c:pt idx="266">
                  <c:v>0.144890764672048</c:v>
                </c:pt>
                <c:pt idx="267">
                  <c:v>0.144538005786785</c:v>
                </c:pt>
                <c:pt idx="268">
                  <c:v>0.144538005786785</c:v>
                </c:pt>
                <c:pt idx="269">
                  <c:v>0.147349932664128</c:v>
                </c:pt>
                <c:pt idx="270">
                  <c:v>0.148439073851581</c:v>
                </c:pt>
                <c:pt idx="271">
                  <c:v>0.14369660790298</c:v>
                </c:pt>
                <c:pt idx="272">
                  <c:v>0.138442881481703</c:v>
                </c:pt>
                <c:pt idx="273">
                  <c:v>0.125508394016436</c:v>
                </c:pt>
                <c:pt idx="274">
                  <c:v>0.123457180315087</c:v>
                </c:pt>
                <c:pt idx="275">
                  <c:v>0.123457180315088</c:v>
                </c:pt>
                <c:pt idx="276">
                  <c:v>0.123457180315088</c:v>
                </c:pt>
                <c:pt idx="277">
                  <c:v>0.121588310480457</c:v>
                </c:pt>
                <c:pt idx="278">
                  <c:v>0.108775730600241</c:v>
                </c:pt>
                <c:pt idx="279">
                  <c:v>0.111727515391088</c:v>
                </c:pt>
                <c:pt idx="280">
                  <c:v>0.100251745062847</c:v>
                </c:pt>
                <c:pt idx="281">
                  <c:v>0.0942635002571848</c:v>
                </c:pt>
                <c:pt idx="282">
                  <c:v>0.0942635002571848</c:v>
                </c:pt>
                <c:pt idx="283">
                  <c:v>0.0945045094704127</c:v>
                </c:pt>
                <c:pt idx="284">
                  <c:v>0.099830077960357</c:v>
                </c:pt>
                <c:pt idx="285">
                  <c:v>0.0886835941304613</c:v>
                </c:pt>
                <c:pt idx="286">
                  <c:v>0.125017217524084</c:v>
                </c:pt>
                <c:pt idx="287">
                  <c:v>0.141771243119828</c:v>
                </c:pt>
                <c:pt idx="288">
                  <c:v>0.140177707418449</c:v>
                </c:pt>
                <c:pt idx="289">
                  <c:v>0.139839815861398</c:v>
                </c:pt>
                <c:pt idx="290">
                  <c:v>0.143178681424849</c:v>
                </c:pt>
                <c:pt idx="291">
                  <c:v>0.14112537732518</c:v>
                </c:pt>
                <c:pt idx="292">
                  <c:v>0.139968165517265</c:v>
                </c:pt>
                <c:pt idx="293">
                  <c:v>0.139968165517265</c:v>
                </c:pt>
                <c:pt idx="294">
                  <c:v>0.14990692617147</c:v>
                </c:pt>
                <c:pt idx="295">
                  <c:v>0.150759361024673</c:v>
                </c:pt>
                <c:pt idx="296">
                  <c:v>0.150759361024673</c:v>
                </c:pt>
                <c:pt idx="297">
                  <c:v>0.226376140894091</c:v>
                </c:pt>
                <c:pt idx="298">
                  <c:v>0.226096708064739</c:v>
                </c:pt>
                <c:pt idx="299">
                  <c:v>0.254782643717715</c:v>
                </c:pt>
                <c:pt idx="300">
                  <c:v>0.256755331108847</c:v>
                </c:pt>
                <c:pt idx="301">
                  <c:v>0.261060841541634</c:v>
                </c:pt>
                <c:pt idx="302">
                  <c:v>0.261060841541634</c:v>
                </c:pt>
                <c:pt idx="303">
                  <c:v>0.261060841541634</c:v>
                </c:pt>
                <c:pt idx="304">
                  <c:v>0.260868548194231</c:v>
                </c:pt>
                <c:pt idx="305">
                  <c:v>0.261627576604914</c:v>
                </c:pt>
                <c:pt idx="306">
                  <c:v>0.258300955193907</c:v>
                </c:pt>
                <c:pt idx="307">
                  <c:v>0.260867735279393</c:v>
                </c:pt>
                <c:pt idx="308">
                  <c:v>0.254542794218563</c:v>
                </c:pt>
                <c:pt idx="309">
                  <c:v>0.241215623082717</c:v>
                </c:pt>
                <c:pt idx="310">
                  <c:v>0.241215623082717</c:v>
                </c:pt>
                <c:pt idx="311">
                  <c:v>0.242890598893661</c:v>
                </c:pt>
                <c:pt idx="312">
                  <c:v>0.248407442388588</c:v>
                </c:pt>
                <c:pt idx="313">
                  <c:v>0.251931369255374</c:v>
                </c:pt>
                <c:pt idx="314">
                  <c:v>0.248205787059474</c:v>
                </c:pt>
                <c:pt idx="315">
                  <c:v>0.248193069294585</c:v>
                </c:pt>
                <c:pt idx="316">
                  <c:v>0.234935559890675</c:v>
                </c:pt>
                <c:pt idx="317">
                  <c:v>0.234935559890675</c:v>
                </c:pt>
                <c:pt idx="318">
                  <c:v>0.241943962107076</c:v>
                </c:pt>
                <c:pt idx="319">
                  <c:v>0.193240409903114</c:v>
                </c:pt>
                <c:pt idx="320">
                  <c:v>0.275096609075227</c:v>
                </c:pt>
                <c:pt idx="321">
                  <c:v>0.262015591331534</c:v>
                </c:pt>
                <c:pt idx="322">
                  <c:v>0.257496490393413</c:v>
                </c:pt>
                <c:pt idx="323">
                  <c:v>0.247432556556747</c:v>
                </c:pt>
                <c:pt idx="324">
                  <c:v>0.247432556556747</c:v>
                </c:pt>
                <c:pt idx="325">
                  <c:v>0.349477657032887</c:v>
                </c:pt>
                <c:pt idx="326">
                  <c:v>0.348033066745869</c:v>
                </c:pt>
                <c:pt idx="327">
                  <c:v>0.349850963489051</c:v>
                </c:pt>
                <c:pt idx="328">
                  <c:v>0.349923675265634</c:v>
                </c:pt>
                <c:pt idx="329">
                  <c:v>0.352418353182538</c:v>
                </c:pt>
                <c:pt idx="330">
                  <c:v>0.335185838018193</c:v>
                </c:pt>
                <c:pt idx="331">
                  <c:v>0.335185838018193</c:v>
                </c:pt>
                <c:pt idx="332">
                  <c:v>0.368472091591105</c:v>
                </c:pt>
                <c:pt idx="333">
                  <c:v>0.368334091008894</c:v>
                </c:pt>
                <c:pt idx="334">
                  <c:v>0.373246550723322</c:v>
                </c:pt>
                <c:pt idx="335">
                  <c:v>0.367429253931071</c:v>
                </c:pt>
                <c:pt idx="336">
                  <c:v>0.365993940427938</c:v>
                </c:pt>
                <c:pt idx="337">
                  <c:v>0.366622388923774</c:v>
                </c:pt>
                <c:pt idx="338">
                  <c:v>0.366622388923774</c:v>
                </c:pt>
                <c:pt idx="339">
                  <c:v>0.367348234849678</c:v>
                </c:pt>
                <c:pt idx="340">
                  <c:v>0.370443519362563</c:v>
                </c:pt>
                <c:pt idx="341">
                  <c:v>0.370882076908154</c:v>
                </c:pt>
                <c:pt idx="342">
                  <c:v>0.330687749473874</c:v>
                </c:pt>
                <c:pt idx="343">
                  <c:v>0.327523068677432</c:v>
                </c:pt>
                <c:pt idx="344">
                  <c:v>0.327523068677432</c:v>
                </c:pt>
                <c:pt idx="345">
                  <c:v>0.327523068677432</c:v>
                </c:pt>
                <c:pt idx="346">
                  <c:v>0.327037124546037</c:v>
                </c:pt>
                <c:pt idx="347">
                  <c:v>0.24608358347053</c:v>
                </c:pt>
                <c:pt idx="348">
                  <c:v>0.248129999071073</c:v>
                </c:pt>
                <c:pt idx="349">
                  <c:v>0.245509286259966</c:v>
                </c:pt>
                <c:pt idx="350">
                  <c:v>0.282191396673867</c:v>
                </c:pt>
                <c:pt idx="351">
                  <c:v>0.273321153423193</c:v>
                </c:pt>
                <c:pt idx="352">
                  <c:v>0.273321153423193</c:v>
                </c:pt>
                <c:pt idx="353">
                  <c:v>0.273660686983324</c:v>
                </c:pt>
                <c:pt idx="354">
                  <c:v>0.246976342570645</c:v>
                </c:pt>
                <c:pt idx="355">
                  <c:v>0.257147368682896</c:v>
                </c:pt>
                <c:pt idx="356">
                  <c:v>0.258089312295334</c:v>
                </c:pt>
                <c:pt idx="357">
                  <c:v>0.28456141574108</c:v>
                </c:pt>
                <c:pt idx="358">
                  <c:v>0.284651697406024</c:v>
                </c:pt>
                <c:pt idx="359">
                  <c:v>0.284651697406024</c:v>
                </c:pt>
                <c:pt idx="360">
                  <c:v>0.289774818366224</c:v>
                </c:pt>
                <c:pt idx="361">
                  <c:v>0.298193228870441</c:v>
                </c:pt>
                <c:pt idx="362">
                  <c:v>0.304973482905683</c:v>
                </c:pt>
                <c:pt idx="363">
                  <c:v>0.30512027959565</c:v>
                </c:pt>
                <c:pt idx="364">
                  <c:v>0.295290468407495</c:v>
                </c:pt>
                <c:pt idx="365">
                  <c:v>0.294613164480641</c:v>
                </c:pt>
                <c:pt idx="366">
                  <c:v>0.294613164480641</c:v>
                </c:pt>
                <c:pt idx="367">
                  <c:v>0.295620499090655</c:v>
                </c:pt>
                <c:pt idx="368">
                  <c:v>0.295745451899481</c:v>
                </c:pt>
                <c:pt idx="369">
                  <c:v>0.264064831226139</c:v>
                </c:pt>
                <c:pt idx="370">
                  <c:v>0.26377863473193</c:v>
                </c:pt>
                <c:pt idx="371">
                  <c:v>0.271665976109199</c:v>
                </c:pt>
                <c:pt idx="372">
                  <c:v>0.235964513037728</c:v>
                </c:pt>
                <c:pt idx="373">
                  <c:v>0.235964513037728</c:v>
                </c:pt>
                <c:pt idx="374">
                  <c:v>0.236676767931804</c:v>
                </c:pt>
                <c:pt idx="375">
                  <c:v>0.236450724968023</c:v>
                </c:pt>
                <c:pt idx="376">
                  <c:v>0.229024663680676</c:v>
                </c:pt>
                <c:pt idx="377">
                  <c:v>0.216282790461932</c:v>
                </c:pt>
                <c:pt idx="378">
                  <c:v>0.24872245400335</c:v>
                </c:pt>
                <c:pt idx="379">
                  <c:v>0.223661970372655</c:v>
                </c:pt>
                <c:pt idx="380">
                  <c:v>0.223661970372655</c:v>
                </c:pt>
                <c:pt idx="381">
                  <c:v>0.226777667147313</c:v>
                </c:pt>
                <c:pt idx="382">
                  <c:v>0.230972004320782</c:v>
                </c:pt>
                <c:pt idx="383">
                  <c:v>0.215757250297709</c:v>
                </c:pt>
                <c:pt idx="384">
                  <c:v>0.194071166785647</c:v>
                </c:pt>
                <c:pt idx="385">
                  <c:v>0.230670644176082</c:v>
                </c:pt>
                <c:pt idx="386">
                  <c:v>0.223066929002469</c:v>
                </c:pt>
                <c:pt idx="387">
                  <c:v>0.223066929002469</c:v>
                </c:pt>
                <c:pt idx="388">
                  <c:v>0.269413306566837</c:v>
                </c:pt>
                <c:pt idx="389">
                  <c:v>0.268132456968446</c:v>
                </c:pt>
                <c:pt idx="390">
                  <c:v>0.270300982238071</c:v>
                </c:pt>
                <c:pt idx="391">
                  <c:v>0.269000589425933</c:v>
                </c:pt>
                <c:pt idx="392">
                  <c:v>0.292616964496073</c:v>
                </c:pt>
                <c:pt idx="393">
                  <c:v>0.284242851750402</c:v>
                </c:pt>
                <c:pt idx="394">
                  <c:v>0.284242851750402</c:v>
                </c:pt>
                <c:pt idx="395">
                  <c:v>0.295508545175385</c:v>
                </c:pt>
                <c:pt idx="396">
                  <c:v>0.296706825120995</c:v>
                </c:pt>
                <c:pt idx="397">
                  <c:v>0.298191486059853</c:v>
                </c:pt>
                <c:pt idx="398">
                  <c:v>0.298173026333553</c:v>
                </c:pt>
                <c:pt idx="399">
                  <c:v>0.297773767160865</c:v>
                </c:pt>
                <c:pt idx="400">
                  <c:v>0.262763183941718</c:v>
                </c:pt>
                <c:pt idx="401">
                  <c:v>0.262763183941718</c:v>
                </c:pt>
                <c:pt idx="402">
                  <c:v>0.268195507545054</c:v>
                </c:pt>
                <c:pt idx="403">
                  <c:v>0.26795943488405</c:v>
                </c:pt>
                <c:pt idx="404">
                  <c:v>0.258495133028173</c:v>
                </c:pt>
                <c:pt idx="405">
                  <c:v>0.257611301390965</c:v>
                </c:pt>
                <c:pt idx="406">
                  <c:v>0.257900572714477</c:v>
                </c:pt>
                <c:pt idx="407">
                  <c:v>0.220089307439072</c:v>
                </c:pt>
                <c:pt idx="408">
                  <c:v>0.220089307439072</c:v>
                </c:pt>
                <c:pt idx="409">
                  <c:v>0.223042479393827</c:v>
                </c:pt>
                <c:pt idx="410">
                  <c:v>0.241755797405816</c:v>
                </c:pt>
                <c:pt idx="411">
                  <c:v>0.244368605444786</c:v>
                </c:pt>
                <c:pt idx="412">
                  <c:v>0.254279023910039</c:v>
                </c:pt>
                <c:pt idx="413">
                  <c:v>0.380550071769234</c:v>
                </c:pt>
                <c:pt idx="414">
                  <c:v>0.363564095204972</c:v>
                </c:pt>
                <c:pt idx="415">
                  <c:v>0.363564095204972</c:v>
                </c:pt>
                <c:pt idx="416">
                  <c:v>0.363564095204972</c:v>
                </c:pt>
                <c:pt idx="417">
                  <c:v>0.445445391797863</c:v>
                </c:pt>
                <c:pt idx="418">
                  <c:v>0.448133623092364</c:v>
                </c:pt>
                <c:pt idx="419">
                  <c:v>0.447304134820658</c:v>
                </c:pt>
                <c:pt idx="420">
                  <c:v>0.513584325382154</c:v>
                </c:pt>
                <c:pt idx="421">
                  <c:v>0.51348586348656</c:v>
                </c:pt>
                <c:pt idx="422">
                  <c:v>0.51348586348656</c:v>
                </c:pt>
                <c:pt idx="423">
                  <c:v>0.559797212489669</c:v>
                </c:pt>
                <c:pt idx="424">
                  <c:v>0.560292954396654</c:v>
                </c:pt>
                <c:pt idx="425">
                  <c:v>0.559397855153745</c:v>
                </c:pt>
                <c:pt idx="426">
                  <c:v>0.561383745983113</c:v>
                </c:pt>
                <c:pt idx="427">
                  <c:v>0.647925223190157</c:v>
                </c:pt>
                <c:pt idx="428">
                  <c:v>0.64802505558927</c:v>
                </c:pt>
                <c:pt idx="429">
                  <c:v>0.64802505558927</c:v>
                </c:pt>
                <c:pt idx="430">
                  <c:v>0.7320779142483</c:v>
                </c:pt>
                <c:pt idx="431">
                  <c:v>0.730680611331146</c:v>
                </c:pt>
                <c:pt idx="432">
                  <c:v>0.70815422330477</c:v>
                </c:pt>
                <c:pt idx="433">
                  <c:v>0.708047968645253</c:v>
                </c:pt>
                <c:pt idx="434">
                  <c:v>0.758140352403078</c:v>
                </c:pt>
                <c:pt idx="435">
                  <c:v>0.707792158262594</c:v>
                </c:pt>
                <c:pt idx="436">
                  <c:v>0.707792158262594</c:v>
                </c:pt>
                <c:pt idx="437">
                  <c:v>0.827716825983622</c:v>
                </c:pt>
                <c:pt idx="438">
                  <c:v>0.827602380364306</c:v>
                </c:pt>
                <c:pt idx="439">
                  <c:v>0.786340636130021</c:v>
                </c:pt>
                <c:pt idx="440">
                  <c:v>0.786023025003579</c:v>
                </c:pt>
                <c:pt idx="441">
                  <c:v>0.799091935042393</c:v>
                </c:pt>
                <c:pt idx="442">
                  <c:v>0.752321662376589</c:v>
                </c:pt>
                <c:pt idx="443">
                  <c:v>0.752321662376589</c:v>
                </c:pt>
                <c:pt idx="444">
                  <c:v>0.75314624434962</c:v>
                </c:pt>
                <c:pt idx="445">
                  <c:v>0.729150807461726</c:v>
                </c:pt>
                <c:pt idx="446">
                  <c:v>0.728545627409975</c:v>
                </c:pt>
                <c:pt idx="447">
                  <c:v>0.728662724458644</c:v>
                </c:pt>
                <c:pt idx="448">
                  <c:v>0.730103614400747</c:v>
                </c:pt>
                <c:pt idx="449">
                  <c:v>0.640721464588425</c:v>
                </c:pt>
                <c:pt idx="450">
                  <c:v>0.640721464588425</c:v>
                </c:pt>
                <c:pt idx="451">
                  <c:v>0.641724369025559</c:v>
                </c:pt>
                <c:pt idx="452">
                  <c:v>0.562019177096688</c:v>
                </c:pt>
                <c:pt idx="453">
                  <c:v>0.562325125693889</c:v>
                </c:pt>
                <c:pt idx="454">
                  <c:v>0.563064485849697</c:v>
                </c:pt>
                <c:pt idx="455">
                  <c:v>0.581064051480805</c:v>
                </c:pt>
                <c:pt idx="456">
                  <c:v>0.494609241005364</c:v>
                </c:pt>
                <c:pt idx="457">
                  <c:v>0.494609241005364</c:v>
                </c:pt>
                <c:pt idx="458">
                  <c:v>0.503319396856216</c:v>
                </c:pt>
                <c:pt idx="459">
                  <c:v>0.287649588854954</c:v>
                </c:pt>
                <c:pt idx="460">
                  <c:v>0.287986482245427</c:v>
                </c:pt>
                <c:pt idx="461">
                  <c:v>0.296975088958608</c:v>
                </c:pt>
                <c:pt idx="462">
                  <c:v>0.295114963026859</c:v>
                </c:pt>
                <c:pt idx="463">
                  <c:v>0.254533965642052</c:v>
                </c:pt>
                <c:pt idx="464">
                  <c:v>0.254533965642052</c:v>
                </c:pt>
                <c:pt idx="465">
                  <c:v>0.255042071241264</c:v>
                </c:pt>
                <c:pt idx="466">
                  <c:v>0.270613066825436</c:v>
                </c:pt>
                <c:pt idx="467">
                  <c:v>0.273651133122914</c:v>
                </c:pt>
                <c:pt idx="468">
                  <c:v>0.283423185434658</c:v>
                </c:pt>
                <c:pt idx="469">
                  <c:v>0.291371694346489</c:v>
                </c:pt>
                <c:pt idx="470">
                  <c:v>0.281731630178101</c:v>
                </c:pt>
                <c:pt idx="471">
                  <c:v>0.281731630178101</c:v>
                </c:pt>
                <c:pt idx="472">
                  <c:v>0.282736472332374</c:v>
                </c:pt>
                <c:pt idx="473">
                  <c:v>0.275850969478278</c:v>
                </c:pt>
                <c:pt idx="474">
                  <c:v>0.307523023873464</c:v>
                </c:pt>
                <c:pt idx="475">
                  <c:v>0.333689285431103</c:v>
                </c:pt>
                <c:pt idx="476">
                  <c:v>0.488157459847007</c:v>
                </c:pt>
                <c:pt idx="477">
                  <c:v>0.473247329632922</c:v>
                </c:pt>
                <c:pt idx="478">
                  <c:v>0.473247329632922</c:v>
                </c:pt>
                <c:pt idx="479">
                  <c:v>0.473247329632922</c:v>
                </c:pt>
                <c:pt idx="480">
                  <c:v>0.519814198319314</c:v>
                </c:pt>
                <c:pt idx="481">
                  <c:v>0.536433627208679</c:v>
                </c:pt>
                <c:pt idx="482">
                  <c:v>0.541120687701116</c:v>
                </c:pt>
                <c:pt idx="483">
                  <c:v>0.533403784155539</c:v>
                </c:pt>
                <c:pt idx="484">
                  <c:v>0.530547964538782</c:v>
                </c:pt>
                <c:pt idx="485">
                  <c:v>0.530547964538782</c:v>
                </c:pt>
                <c:pt idx="486">
                  <c:v>0.540203599879884</c:v>
                </c:pt>
                <c:pt idx="487">
                  <c:v>0.565302125599565</c:v>
                </c:pt>
                <c:pt idx="488">
                  <c:v>0.56235812063319</c:v>
                </c:pt>
                <c:pt idx="489">
                  <c:v>0.549780075511992</c:v>
                </c:pt>
                <c:pt idx="490">
                  <c:v>0.583819386860892</c:v>
                </c:pt>
                <c:pt idx="491">
                  <c:v>0.584002291818306</c:v>
                </c:pt>
                <c:pt idx="492">
                  <c:v>0.584002291818306</c:v>
                </c:pt>
                <c:pt idx="493">
                  <c:v>0.646925487687296</c:v>
                </c:pt>
                <c:pt idx="494">
                  <c:v>0.655900139900325</c:v>
                </c:pt>
                <c:pt idx="495">
                  <c:v>0.656633006289229</c:v>
                </c:pt>
                <c:pt idx="496">
                  <c:v>0.67248525925333</c:v>
                </c:pt>
                <c:pt idx="497">
                  <c:v>0.661516768408876</c:v>
                </c:pt>
                <c:pt idx="498">
                  <c:v>0.548647481220425</c:v>
                </c:pt>
                <c:pt idx="499">
                  <c:v>0.548647481220425</c:v>
                </c:pt>
                <c:pt idx="500">
                  <c:v>0.555750754177752</c:v>
                </c:pt>
                <c:pt idx="501">
                  <c:v>0.557804497197679</c:v>
                </c:pt>
                <c:pt idx="502">
                  <c:v>0.511369558623364</c:v>
                </c:pt>
                <c:pt idx="503">
                  <c:v>0.508118656088598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65399654"/>
        <c:axId val="66691331"/>
      </c:lineChart>
      <c:catAx>
        <c:axId val="65399654"/>
        <c:scaling>
          <c:orientation val="minMax"/>
        </c:scaling>
        <c:delete val="0"/>
        <c:axPos val="b"/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6691331"/>
        <c:crossesAt val="0"/>
        <c:auto val="1"/>
        <c:lblAlgn val="ctr"/>
        <c:lblOffset val="100"/>
        <c:noMultiLvlLbl val="0"/>
      </c:catAx>
      <c:valAx>
        <c:axId val="6669133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5399654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75" strike="noStrike" u="none">
                <a:solidFill>
                  <a:srgbClr val="000000"/>
                </a:solidFill>
                <a:uFillTx/>
                <a:latin typeface="Arial"/>
              </a:rPr>
              <a:t>FIXED PRICE CASH NYMEX - FIXED PRICE SPOT NYMEX    DAY MA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WORKSHEET!$J$4</c:f>
              <c:strCache>
                <c:ptCount val="1"/>
                <c:pt idx="0">
                  <c:v>FIXED PRICE CASH SOCAL - FIXED PRICE CASH EP PERM    DAY MA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WORKSHEET!$I$696:$I$755</c:f>
              <c:numCache>
                <c:formatCode>[$-409]m/d/yyyy</c:formatCode>
                <c:ptCount val="60"/>
                <c:pt idx="0">
                  <c:v>36374</c:v>
                </c:pt>
                <c:pt idx="1">
                  <c:v>36375</c:v>
                </c:pt>
                <c:pt idx="2">
                  <c:v>36376</c:v>
                </c:pt>
                <c:pt idx="3">
                  <c:v>36377</c:v>
                </c:pt>
                <c:pt idx="4">
                  <c:v>36378</c:v>
                </c:pt>
                <c:pt idx="5">
                  <c:v>36379</c:v>
                </c:pt>
                <c:pt idx="6">
                  <c:v>36380</c:v>
                </c:pt>
                <c:pt idx="7">
                  <c:v>36381</c:v>
                </c:pt>
                <c:pt idx="8">
                  <c:v>36382</c:v>
                </c:pt>
                <c:pt idx="9">
                  <c:v>36383</c:v>
                </c:pt>
                <c:pt idx="10">
                  <c:v>36384</c:v>
                </c:pt>
                <c:pt idx="11">
                  <c:v>36385</c:v>
                </c:pt>
                <c:pt idx="12">
                  <c:v>36386</c:v>
                </c:pt>
                <c:pt idx="13">
                  <c:v>36387</c:v>
                </c:pt>
                <c:pt idx="14">
                  <c:v>36388</c:v>
                </c:pt>
                <c:pt idx="15">
                  <c:v>36389</c:v>
                </c:pt>
                <c:pt idx="16">
                  <c:v>36390</c:v>
                </c:pt>
                <c:pt idx="17">
                  <c:v>36391</c:v>
                </c:pt>
                <c:pt idx="18">
                  <c:v>36392</c:v>
                </c:pt>
                <c:pt idx="19">
                  <c:v>36393</c:v>
                </c:pt>
                <c:pt idx="20">
                  <c:v>36394</c:v>
                </c:pt>
                <c:pt idx="21">
                  <c:v>36395</c:v>
                </c:pt>
                <c:pt idx="22">
                  <c:v>36396</c:v>
                </c:pt>
                <c:pt idx="23">
                  <c:v>36397</c:v>
                </c:pt>
                <c:pt idx="24">
                  <c:v>36398</c:v>
                </c:pt>
                <c:pt idx="25">
                  <c:v>36399</c:v>
                </c:pt>
                <c:pt idx="26">
                  <c:v>36400</c:v>
                </c:pt>
                <c:pt idx="27">
                  <c:v>36401</c:v>
                </c:pt>
                <c:pt idx="28">
                  <c:v>36402</c:v>
                </c:pt>
                <c:pt idx="29">
                  <c:v>36403</c:v>
                </c:pt>
                <c:pt idx="30">
                  <c:v>36404</c:v>
                </c:pt>
                <c:pt idx="31">
                  <c:v>36405</c:v>
                </c:pt>
                <c:pt idx="32">
                  <c:v>36406</c:v>
                </c:pt>
                <c:pt idx="33">
                  <c:v>36407</c:v>
                </c:pt>
                <c:pt idx="34">
                  <c:v>36408</c:v>
                </c:pt>
                <c:pt idx="35">
                  <c:v>36409</c:v>
                </c:pt>
                <c:pt idx="36">
                  <c:v>36410</c:v>
                </c:pt>
                <c:pt idx="37">
                  <c:v>36411</c:v>
                </c:pt>
                <c:pt idx="38">
                  <c:v>36412</c:v>
                </c:pt>
                <c:pt idx="39">
                  <c:v>36413</c:v>
                </c:pt>
                <c:pt idx="40">
                  <c:v>36414</c:v>
                </c:pt>
                <c:pt idx="41">
                  <c:v>36415</c:v>
                </c:pt>
                <c:pt idx="42">
                  <c:v>36416</c:v>
                </c:pt>
                <c:pt idx="43">
                  <c:v>36417</c:v>
                </c:pt>
                <c:pt idx="44">
                  <c:v>36418</c:v>
                </c:pt>
                <c:pt idx="45">
                  <c:v>36419</c:v>
                </c:pt>
                <c:pt idx="46">
                  <c:v>36420</c:v>
                </c:pt>
                <c:pt idx="47">
                  <c:v>36421</c:v>
                </c:pt>
                <c:pt idx="48">
                  <c:v>36422</c:v>
                </c:pt>
                <c:pt idx="49">
                  <c:v>36423</c:v>
                </c:pt>
                <c:pt idx="50">
                  <c:v>36424</c:v>
                </c:pt>
                <c:pt idx="51">
                  <c:v>36425</c:v>
                </c:pt>
                <c:pt idx="52">
                  <c:v>36426</c:v>
                </c:pt>
                <c:pt idx="53">
                  <c:v>36427</c:v>
                </c:pt>
                <c:pt idx="54">
                  <c:v>36428</c:v>
                </c:pt>
                <c:pt idx="55">
                  <c:v>36429</c:v>
                </c:pt>
                <c:pt idx="56">
                  <c:v>36430</c:v>
                </c:pt>
                <c:pt idx="57">
                  <c:v>36431</c:v>
                </c:pt>
                <c:pt idx="58">
                  <c:v>36432</c:v>
                </c:pt>
                <c:pt idx="59">
                  <c:v>36433</c:v>
                </c:pt>
              </c:numCache>
            </c:numRef>
          </c:cat>
          <c:val>
            <c:numRef>
              <c:f>WORKSHEET!$J$696:$J$755</c:f>
              <c:numCache>
                <c:formatCode>0.00_);[RED]\(0.00\)</c:formatCode>
                <c:ptCount val="60"/>
                <c:pt idx="0">
                  <c:v>0.145</c:v>
                </c:pt>
                <c:pt idx="1">
                  <c:v>0.14</c:v>
                </c:pt>
                <c:pt idx="2">
                  <c:v>0.125</c:v>
                </c:pt>
                <c:pt idx="3">
                  <c:v>0.115</c:v>
                </c:pt>
                <c:pt idx="4">
                  <c:v>0.0499999999999998</c:v>
                </c:pt>
                <c:pt idx="5">
                  <c:v>0.0499999999999998</c:v>
                </c:pt>
                <c:pt idx="6">
                  <c:v>0.0499999999999998</c:v>
                </c:pt>
                <c:pt idx="7">
                  <c:v>0.0249999999999999</c:v>
                </c:pt>
                <c:pt idx="8">
                  <c:v>0.00999999999999979</c:v>
                </c:pt>
                <c:pt idx="9">
                  <c:v>0.00499999999999989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  <c:pt idx="14">
                  <c:v>0.0699999999999998</c:v>
                </c:pt>
                <c:pt idx="15">
                  <c:v>0.0799999999999996</c:v>
                </c:pt>
                <c:pt idx="16">
                  <c:v>0.0700000000000003</c:v>
                </c:pt>
                <c:pt idx="17">
                  <c:v>0.0299999999999998</c:v>
                </c:pt>
                <c:pt idx="18">
                  <c:v>0.00499999999999989</c:v>
                </c:pt>
                <c:pt idx="19">
                  <c:v>0.00499999999999989</c:v>
                </c:pt>
                <c:pt idx="20">
                  <c:v>0.00499999999999989</c:v>
                </c:pt>
                <c:pt idx="21">
                  <c:v>0.065</c:v>
                </c:pt>
                <c:pt idx="22">
                  <c:v>0.0550000000000002</c:v>
                </c:pt>
                <c:pt idx="23">
                  <c:v>0.0750000000000002</c:v>
                </c:pt>
                <c:pt idx="24">
                  <c:v>0.0900000000000003</c:v>
                </c:pt>
                <c:pt idx="25">
                  <c:v>0.165</c:v>
                </c:pt>
                <c:pt idx="26">
                  <c:v>0.165</c:v>
                </c:pt>
                <c:pt idx="27">
                  <c:v>0.165</c:v>
                </c:pt>
                <c:pt idx="28">
                  <c:v>0.165</c:v>
                </c:pt>
                <c:pt idx="29">
                  <c:v>0.15</c:v>
                </c:pt>
                <c:pt idx="30">
                  <c:v>0.205</c:v>
                </c:pt>
                <c:pt idx="31">
                  <c:v>0.245</c:v>
                </c:pt>
                <c:pt idx="32">
                  <c:v>0.215</c:v>
                </c:pt>
                <c:pt idx="33">
                  <c:v>0.215</c:v>
                </c:pt>
                <c:pt idx="34">
                  <c:v>0.215</c:v>
                </c:pt>
                <c:pt idx="35">
                  <c:v>0.215</c:v>
                </c:pt>
                <c:pt idx="36">
                  <c:v>0.195</c:v>
                </c:pt>
                <c:pt idx="37">
                  <c:v>0.19</c:v>
                </c:pt>
                <c:pt idx="38">
                  <c:v>0.185</c:v>
                </c:pt>
                <c:pt idx="39">
                  <c:v>0.115</c:v>
                </c:pt>
                <c:pt idx="40">
                  <c:v>0.115</c:v>
                </c:pt>
                <c:pt idx="41">
                  <c:v>0.115</c:v>
                </c:pt>
                <c:pt idx="42">
                  <c:v>0.22</c:v>
                </c:pt>
                <c:pt idx="43">
                  <c:v>0.26</c:v>
                </c:pt>
                <c:pt idx="44">
                  <c:v>0.27</c:v>
                </c:pt>
                <c:pt idx="45">
                  <c:v>0.285</c:v>
                </c:pt>
                <c:pt idx="46">
                  <c:v>0.215</c:v>
                </c:pt>
                <c:pt idx="47">
                  <c:v>0.215</c:v>
                </c:pt>
                <c:pt idx="48">
                  <c:v>0.215</c:v>
                </c:pt>
                <c:pt idx="49">
                  <c:v>0.295</c:v>
                </c:pt>
                <c:pt idx="50">
                  <c:v>0.375</c:v>
                </c:pt>
                <c:pt idx="51">
                  <c:v>0.385</c:v>
                </c:pt>
                <c:pt idx="52">
                  <c:v>0.37</c:v>
                </c:pt>
                <c:pt idx="53">
                  <c:v>0.315</c:v>
                </c:pt>
                <c:pt idx="54">
                  <c:v>0.315</c:v>
                </c:pt>
                <c:pt idx="55">
                  <c:v>0.315</c:v>
                </c:pt>
                <c:pt idx="56">
                  <c:v>0.38</c:v>
                </c:pt>
                <c:pt idx="57">
                  <c:v>0.36</c:v>
                </c:pt>
                <c:pt idx="58">
                  <c:v>0.375</c:v>
                </c:pt>
                <c:pt idx="59">
                  <c:v>0.415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WORKSHEET!$K$5</c:f>
              <c:strCache>
                <c:ptCount val="1"/>
                <c:pt idx="0">
                  <c:v>  DAY MA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WORKSHEET!$I$696:$I$755</c:f>
              <c:numCache>
                <c:formatCode>[$-409]m/d/yyyy</c:formatCode>
                <c:ptCount val="60"/>
                <c:pt idx="0">
                  <c:v>36374</c:v>
                </c:pt>
                <c:pt idx="1">
                  <c:v>36375</c:v>
                </c:pt>
                <c:pt idx="2">
                  <c:v>36376</c:v>
                </c:pt>
                <c:pt idx="3">
                  <c:v>36377</c:v>
                </c:pt>
                <c:pt idx="4">
                  <c:v>36378</c:v>
                </c:pt>
                <c:pt idx="5">
                  <c:v>36379</c:v>
                </c:pt>
                <c:pt idx="6">
                  <c:v>36380</c:v>
                </c:pt>
                <c:pt idx="7">
                  <c:v>36381</c:v>
                </c:pt>
                <c:pt idx="8">
                  <c:v>36382</c:v>
                </c:pt>
                <c:pt idx="9">
                  <c:v>36383</c:v>
                </c:pt>
                <c:pt idx="10">
                  <c:v>36384</c:v>
                </c:pt>
                <c:pt idx="11">
                  <c:v>36385</c:v>
                </c:pt>
                <c:pt idx="12">
                  <c:v>36386</c:v>
                </c:pt>
                <c:pt idx="13">
                  <c:v>36387</c:v>
                </c:pt>
                <c:pt idx="14">
                  <c:v>36388</c:v>
                </c:pt>
                <c:pt idx="15">
                  <c:v>36389</c:v>
                </c:pt>
                <c:pt idx="16">
                  <c:v>36390</c:v>
                </c:pt>
                <c:pt idx="17">
                  <c:v>36391</c:v>
                </c:pt>
                <c:pt idx="18">
                  <c:v>36392</c:v>
                </c:pt>
                <c:pt idx="19">
                  <c:v>36393</c:v>
                </c:pt>
                <c:pt idx="20">
                  <c:v>36394</c:v>
                </c:pt>
                <c:pt idx="21">
                  <c:v>36395</c:v>
                </c:pt>
                <c:pt idx="22">
                  <c:v>36396</c:v>
                </c:pt>
                <c:pt idx="23">
                  <c:v>36397</c:v>
                </c:pt>
                <c:pt idx="24">
                  <c:v>36398</c:v>
                </c:pt>
                <c:pt idx="25">
                  <c:v>36399</c:v>
                </c:pt>
                <c:pt idx="26">
                  <c:v>36400</c:v>
                </c:pt>
                <c:pt idx="27">
                  <c:v>36401</c:v>
                </c:pt>
                <c:pt idx="28">
                  <c:v>36402</c:v>
                </c:pt>
                <c:pt idx="29">
                  <c:v>36403</c:v>
                </c:pt>
                <c:pt idx="30">
                  <c:v>36404</c:v>
                </c:pt>
                <c:pt idx="31">
                  <c:v>36405</c:v>
                </c:pt>
                <c:pt idx="32">
                  <c:v>36406</c:v>
                </c:pt>
                <c:pt idx="33">
                  <c:v>36407</c:v>
                </c:pt>
                <c:pt idx="34">
                  <c:v>36408</c:v>
                </c:pt>
                <c:pt idx="35">
                  <c:v>36409</c:v>
                </c:pt>
                <c:pt idx="36">
                  <c:v>36410</c:v>
                </c:pt>
                <c:pt idx="37">
                  <c:v>36411</c:v>
                </c:pt>
                <c:pt idx="38">
                  <c:v>36412</c:v>
                </c:pt>
                <c:pt idx="39">
                  <c:v>36413</c:v>
                </c:pt>
                <c:pt idx="40">
                  <c:v>36414</c:v>
                </c:pt>
                <c:pt idx="41">
                  <c:v>36415</c:v>
                </c:pt>
                <c:pt idx="42">
                  <c:v>36416</c:v>
                </c:pt>
                <c:pt idx="43">
                  <c:v>36417</c:v>
                </c:pt>
                <c:pt idx="44">
                  <c:v>36418</c:v>
                </c:pt>
                <c:pt idx="45">
                  <c:v>36419</c:v>
                </c:pt>
                <c:pt idx="46">
                  <c:v>36420</c:v>
                </c:pt>
                <c:pt idx="47">
                  <c:v>36421</c:v>
                </c:pt>
                <c:pt idx="48">
                  <c:v>36422</c:v>
                </c:pt>
                <c:pt idx="49">
                  <c:v>36423</c:v>
                </c:pt>
                <c:pt idx="50">
                  <c:v>36424</c:v>
                </c:pt>
                <c:pt idx="51">
                  <c:v>36425</c:v>
                </c:pt>
                <c:pt idx="52">
                  <c:v>36426</c:v>
                </c:pt>
                <c:pt idx="53">
                  <c:v>36427</c:v>
                </c:pt>
                <c:pt idx="54">
                  <c:v>36428</c:v>
                </c:pt>
                <c:pt idx="55">
                  <c:v>36429</c:v>
                </c:pt>
                <c:pt idx="56">
                  <c:v>36430</c:v>
                </c:pt>
                <c:pt idx="57">
                  <c:v>36431</c:v>
                </c:pt>
                <c:pt idx="58">
                  <c:v>36432</c:v>
                </c:pt>
                <c:pt idx="59">
                  <c:v>36433</c:v>
                </c:pt>
              </c:numCache>
            </c:numRef>
          </c:cat>
          <c:val>
            <c:numRef>
              <c:f>WORKSHEET!$K$696:$K$755</c:f>
              <c:numCache>
                <c:formatCode>0.00_);[RED]\(0.00\)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65351906"/>
        <c:axId val="80328874"/>
      </c:lineChart>
      <c:dateAx>
        <c:axId val="65351906"/>
        <c:scaling>
          <c:orientation val="minMax"/>
        </c:scaling>
        <c:delete val="0"/>
        <c:axPos val="b"/>
        <c:numFmt formatCode="[$-409]m/d/yyyy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1" sz="11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0328874"/>
        <c:crossesAt val="0"/>
        <c:auto val="1"/>
        <c:lblOffset val="100"/>
        <c:majorUnit val="3"/>
        <c:majorTimeUnit val="days"/>
        <c:minorUnit val="3"/>
        <c:minorTimeUnit val="days"/>
        <c:noMultiLvlLbl val="0"/>
      </c:dateAx>
      <c:valAx>
        <c:axId val="8032887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0_);[RED]\(0.000\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1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5351906"/>
        <c:crossesAt val="1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50" strike="noStrike" u="none">
                <a:solidFill>
                  <a:srgbClr val="000000"/>
                </a:solidFill>
                <a:uFillTx/>
                <a:latin typeface="Arial"/>
              </a:rPr>
              <a:t>CASH SOCAL   DAY MA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WORKSHEET!$C$5</c:f>
              <c:strCache>
                <c:ptCount val="1"/>
                <c:pt idx="0">
                  <c:v>EP PERM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WORKSHEET!$B$696:$B$755</c:f>
              <c:strCache>
                <c:ptCount val="60"/>
                <c:pt idx="0">
                  <c:v>2-Aug-99</c:v>
                </c:pt>
                <c:pt idx="1">
                  <c:v>3-Aug-99</c:v>
                </c:pt>
                <c:pt idx="2">
                  <c:v>4-Aug-99</c:v>
                </c:pt>
                <c:pt idx="3">
                  <c:v>5-Aug-99</c:v>
                </c:pt>
                <c:pt idx="4">
                  <c:v>6-Aug-99</c:v>
                </c:pt>
                <c:pt idx="5">
                  <c:v>7-Aug-99</c:v>
                </c:pt>
                <c:pt idx="6">
                  <c:v>8-Aug-99</c:v>
                </c:pt>
                <c:pt idx="7">
                  <c:v>9-Aug-99</c:v>
                </c:pt>
                <c:pt idx="8">
                  <c:v>10-Aug-99</c:v>
                </c:pt>
                <c:pt idx="9">
                  <c:v>11-Aug-99</c:v>
                </c:pt>
                <c:pt idx="10">
                  <c:v>12-Aug-99</c:v>
                </c:pt>
                <c:pt idx="11">
                  <c:v>13-Aug-99</c:v>
                </c:pt>
                <c:pt idx="12">
                  <c:v>14-Aug-99</c:v>
                </c:pt>
                <c:pt idx="13">
                  <c:v>15-Aug-99</c:v>
                </c:pt>
                <c:pt idx="14">
                  <c:v>16-Aug-99</c:v>
                </c:pt>
                <c:pt idx="15">
                  <c:v>17-Aug-99</c:v>
                </c:pt>
                <c:pt idx="16">
                  <c:v>18-Aug-99</c:v>
                </c:pt>
                <c:pt idx="17">
                  <c:v>19-Aug-99</c:v>
                </c:pt>
                <c:pt idx="18">
                  <c:v>20-Aug-99</c:v>
                </c:pt>
                <c:pt idx="19">
                  <c:v>21-Aug-99</c:v>
                </c:pt>
                <c:pt idx="20">
                  <c:v>22-Aug-99</c:v>
                </c:pt>
                <c:pt idx="21">
                  <c:v>23-Aug-99</c:v>
                </c:pt>
                <c:pt idx="22">
                  <c:v>24-Aug-99</c:v>
                </c:pt>
                <c:pt idx="23">
                  <c:v>25-Aug-99</c:v>
                </c:pt>
                <c:pt idx="24">
                  <c:v>26-Aug-99</c:v>
                </c:pt>
                <c:pt idx="25">
                  <c:v>27-Aug-99</c:v>
                </c:pt>
                <c:pt idx="26">
                  <c:v>28-Aug-99</c:v>
                </c:pt>
                <c:pt idx="27">
                  <c:v>29-Aug-99</c:v>
                </c:pt>
                <c:pt idx="28">
                  <c:v>30-Aug-99</c:v>
                </c:pt>
                <c:pt idx="29">
                  <c:v>31-Aug-99</c:v>
                </c:pt>
                <c:pt idx="30">
                  <c:v>1-Sep-99</c:v>
                </c:pt>
                <c:pt idx="31">
                  <c:v>2-Sep-99</c:v>
                </c:pt>
                <c:pt idx="32">
                  <c:v>3-Sep-99</c:v>
                </c:pt>
                <c:pt idx="33">
                  <c:v>4-Sep-99</c:v>
                </c:pt>
                <c:pt idx="34">
                  <c:v>5-Sep-99</c:v>
                </c:pt>
                <c:pt idx="35">
                  <c:v>6-Sep-99</c:v>
                </c:pt>
                <c:pt idx="36">
                  <c:v>7-Sep-99</c:v>
                </c:pt>
                <c:pt idx="37">
                  <c:v>8-Sep-99</c:v>
                </c:pt>
                <c:pt idx="38">
                  <c:v>9-Sep-99</c:v>
                </c:pt>
                <c:pt idx="39">
                  <c:v>10-Sep-99</c:v>
                </c:pt>
                <c:pt idx="40">
                  <c:v>11-Sep-99</c:v>
                </c:pt>
                <c:pt idx="41">
                  <c:v>12-Sep-99</c:v>
                </c:pt>
                <c:pt idx="42">
                  <c:v>13-Sep-99</c:v>
                </c:pt>
                <c:pt idx="43">
                  <c:v>14-Sep-99</c:v>
                </c:pt>
                <c:pt idx="44">
                  <c:v>15-Sep-99</c:v>
                </c:pt>
                <c:pt idx="45">
                  <c:v>16-Sep-99</c:v>
                </c:pt>
                <c:pt idx="46">
                  <c:v>17-Sep-99</c:v>
                </c:pt>
                <c:pt idx="47">
                  <c:v>18-Sep-99</c:v>
                </c:pt>
                <c:pt idx="48">
                  <c:v>19-Sep-99</c:v>
                </c:pt>
                <c:pt idx="49">
                  <c:v>20-Sep-99</c:v>
                </c:pt>
                <c:pt idx="50">
                  <c:v>21-Sep-99</c:v>
                </c:pt>
                <c:pt idx="51">
                  <c:v>22-Sep-99</c:v>
                </c:pt>
                <c:pt idx="52">
                  <c:v>23-Sep-99</c:v>
                </c:pt>
                <c:pt idx="53">
                  <c:v>24-Sep-99</c:v>
                </c:pt>
                <c:pt idx="54">
                  <c:v>25-Sep-99</c:v>
                </c:pt>
                <c:pt idx="55">
                  <c:v>26-Sep-99</c:v>
                </c:pt>
                <c:pt idx="56">
                  <c:v>27-Sep-99</c:v>
                </c:pt>
                <c:pt idx="57">
                  <c:v>28-Sep-99</c:v>
                </c:pt>
                <c:pt idx="58">
                  <c:v>29-Sep-99</c:v>
                </c:pt>
                <c:pt idx="59">
                  <c:v>30-Sep-99</c:v>
                </c:pt>
              </c:strCache>
            </c:strRef>
          </c:cat>
          <c:val>
            <c:numRef>
              <c:f>WORKSHEET!$C$696:$C$755</c:f>
              <c:numCache>
                <c:formatCode>General</c:formatCode>
                <c:ptCount val="60"/>
                <c:pt idx="0">
                  <c:v>2.405</c:v>
                </c:pt>
                <c:pt idx="1">
                  <c:v>2.475</c:v>
                </c:pt>
                <c:pt idx="2">
                  <c:v>2.525</c:v>
                </c:pt>
                <c:pt idx="3">
                  <c:v>2.535</c:v>
                </c:pt>
                <c:pt idx="4">
                  <c:v>2.555</c:v>
                </c:pt>
                <c:pt idx="5">
                  <c:v>2.555</c:v>
                </c:pt>
                <c:pt idx="6">
                  <c:v>2.555</c:v>
                </c:pt>
                <c:pt idx="7">
                  <c:v>2.64</c:v>
                </c:pt>
                <c:pt idx="8">
                  <c:v>2.68</c:v>
                </c:pt>
                <c:pt idx="9">
                  <c:v>2.685</c:v>
                </c:pt>
                <c:pt idx="10">
                  <c:v>2.64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2.605</c:v>
                </c:pt>
                <c:pt idx="15">
                  <c:v>2.575</c:v>
                </c:pt>
                <c:pt idx="16">
                  <c:v>2.61</c:v>
                </c:pt>
                <c:pt idx="17">
                  <c:v>2.725</c:v>
                </c:pt>
                <c:pt idx="18">
                  <c:v>2.795</c:v>
                </c:pt>
                <c:pt idx="19">
                  <c:v>2.795</c:v>
                </c:pt>
                <c:pt idx="20">
                  <c:v>2.795</c:v>
                </c:pt>
                <c:pt idx="21">
                  <c:v>2.77</c:v>
                </c:pt>
                <c:pt idx="22">
                  <c:v>2.88</c:v>
                </c:pt>
                <c:pt idx="23">
                  <c:v>2.945</c:v>
                </c:pt>
                <c:pt idx="24">
                  <c:v>2.88</c:v>
                </c:pt>
                <c:pt idx="25">
                  <c:v>2.76</c:v>
                </c:pt>
                <c:pt idx="26">
                  <c:v>2.76</c:v>
                </c:pt>
                <c:pt idx="27">
                  <c:v>2.76</c:v>
                </c:pt>
                <c:pt idx="28">
                  <c:v>2.75</c:v>
                </c:pt>
                <c:pt idx="29">
                  <c:v>2.77</c:v>
                </c:pt>
                <c:pt idx="30">
                  <c:v>2.61</c:v>
                </c:pt>
                <c:pt idx="31">
                  <c:v>2.47</c:v>
                </c:pt>
                <c:pt idx="32">
                  <c:v>2.23</c:v>
                </c:pt>
                <c:pt idx="33">
                  <c:v>2.23</c:v>
                </c:pt>
                <c:pt idx="34">
                  <c:v>2.23</c:v>
                </c:pt>
                <c:pt idx="35">
                  <c:v>2.23</c:v>
                </c:pt>
                <c:pt idx="36">
                  <c:v>2.43</c:v>
                </c:pt>
                <c:pt idx="37">
                  <c:v>2.54</c:v>
                </c:pt>
                <c:pt idx="38">
                  <c:v>2.61</c:v>
                </c:pt>
                <c:pt idx="39">
                  <c:v>2.68</c:v>
                </c:pt>
                <c:pt idx="40">
                  <c:v>2.68</c:v>
                </c:pt>
                <c:pt idx="41">
                  <c:v>2.68</c:v>
                </c:pt>
                <c:pt idx="42">
                  <c:v>2.66</c:v>
                </c:pt>
                <c:pt idx="43">
                  <c:v>2.48</c:v>
                </c:pt>
                <c:pt idx="44">
                  <c:v>2.37</c:v>
                </c:pt>
                <c:pt idx="45">
                  <c:v>2.34</c:v>
                </c:pt>
                <c:pt idx="46">
                  <c:v>2.245</c:v>
                </c:pt>
                <c:pt idx="47">
                  <c:v>2.245</c:v>
                </c:pt>
                <c:pt idx="48">
                  <c:v>2.245</c:v>
                </c:pt>
                <c:pt idx="49">
                  <c:v>2.355</c:v>
                </c:pt>
                <c:pt idx="50">
                  <c:v>2.18</c:v>
                </c:pt>
                <c:pt idx="51">
                  <c:v>2.185</c:v>
                </c:pt>
                <c:pt idx="52">
                  <c:v>2.33</c:v>
                </c:pt>
                <c:pt idx="53">
                  <c:v>2.375</c:v>
                </c:pt>
                <c:pt idx="54">
                  <c:v>2.375</c:v>
                </c:pt>
                <c:pt idx="55">
                  <c:v>2.375</c:v>
                </c:pt>
                <c:pt idx="56">
                  <c:v>2.395</c:v>
                </c:pt>
                <c:pt idx="57">
                  <c:v>2.475</c:v>
                </c:pt>
                <c:pt idx="58">
                  <c:v>2.43</c:v>
                </c:pt>
                <c:pt idx="59">
                  <c:v>2.3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WORKSHEET!$D$5</c:f>
              <c:strCache>
                <c:ptCount val="1"/>
                <c:pt idx="0">
                  <c:v>  DAY MA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WORKSHEET!$B$696:$B$755</c:f>
              <c:strCache>
                <c:ptCount val="60"/>
                <c:pt idx="0">
                  <c:v>2-Aug-99</c:v>
                </c:pt>
                <c:pt idx="1">
                  <c:v>3-Aug-99</c:v>
                </c:pt>
                <c:pt idx="2">
                  <c:v>4-Aug-99</c:v>
                </c:pt>
                <c:pt idx="3">
                  <c:v>5-Aug-99</c:v>
                </c:pt>
                <c:pt idx="4">
                  <c:v>6-Aug-99</c:v>
                </c:pt>
                <c:pt idx="5">
                  <c:v>7-Aug-99</c:v>
                </c:pt>
                <c:pt idx="6">
                  <c:v>8-Aug-99</c:v>
                </c:pt>
                <c:pt idx="7">
                  <c:v>9-Aug-99</c:v>
                </c:pt>
                <c:pt idx="8">
                  <c:v>10-Aug-99</c:v>
                </c:pt>
                <c:pt idx="9">
                  <c:v>11-Aug-99</c:v>
                </c:pt>
                <c:pt idx="10">
                  <c:v>12-Aug-99</c:v>
                </c:pt>
                <c:pt idx="11">
                  <c:v>13-Aug-99</c:v>
                </c:pt>
                <c:pt idx="12">
                  <c:v>14-Aug-99</c:v>
                </c:pt>
                <c:pt idx="13">
                  <c:v>15-Aug-99</c:v>
                </c:pt>
                <c:pt idx="14">
                  <c:v>16-Aug-99</c:v>
                </c:pt>
                <c:pt idx="15">
                  <c:v>17-Aug-99</c:v>
                </c:pt>
                <c:pt idx="16">
                  <c:v>18-Aug-99</c:v>
                </c:pt>
                <c:pt idx="17">
                  <c:v>19-Aug-99</c:v>
                </c:pt>
                <c:pt idx="18">
                  <c:v>20-Aug-99</c:v>
                </c:pt>
                <c:pt idx="19">
                  <c:v>21-Aug-99</c:v>
                </c:pt>
                <c:pt idx="20">
                  <c:v>22-Aug-99</c:v>
                </c:pt>
                <c:pt idx="21">
                  <c:v>23-Aug-99</c:v>
                </c:pt>
                <c:pt idx="22">
                  <c:v>24-Aug-99</c:v>
                </c:pt>
                <c:pt idx="23">
                  <c:v>25-Aug-99</c:v>
                </c:pt>
                <c:pt idx="24">
                  <c:v>26-Aug-99</c:v>
                </c:pt>
                <c:pt idx="25">
                  <c:v>27-Aug-99</c:v>
                </c:pt>
                <c:pt idx="26">
                  <c:v>28-Aug-99</c:v>
                </c:pt>
                <c:pt idx="27">
                  <c:v>29-Aug-99</c:v>
                </c:pt>
                <c:pt idx="28">
                  <c:v>30-Aug-99</c:v>
                </c:pt>
                <c:pt idx="29">
                  <c:v>31-Aug-99</c:v>
                </c:pt>
                <c:pt idx="30">
                  <c:v>1-Sep-99</c:v>
                </c:pt>
                <c:pt idx="31">
                  <c:v>2-Sep-99</c:v>
                </c:pt>
                <c:pt idx="32">
                  <c:v>3-Sep-99</c:v>
                </c:pt>
                <c:pt idx="33">
                  <c:v>4-Sep-99</c:v>
                </c:pt>
                <c:pt idx="34">
                  <c:v>5-Sep-99</c:v>
                </c:pt>
                <c:pt idx="35">
                  <c:v>6-Sep-99</c:v>
                </c:pt>
                <c:pt idx="36">
                  <c:v>7-Sep-99</c:v>
                </c:pt>
                <c:pt idx="37">
                  <c:v>8-Sep-99</c:v>
                </c:pt>
                <c:pt idx="38">
                  <c:v>9-Sep-99</c:v>
                </c:pt>
                <c:pt idx="39">
                  <c:v>10-Sep-99</c:v>
                </c:pt>
                <c:pt idx="40">
                  <c:v>11-Sep-99</c:v>
                </c:pt>
                <c:pt idx="41">
                  <c:v>12-Sep-99</c:v>
                </c:pt>
                <c:pt idx="42">
                  <c:v>13-Sep-99</c:v>
                </c:pt>
                <c:pt idx="43">
                  <c:v>14-Sep-99</c:v>
                </c:pt>
                <c:pt idx="44">
                  <c:v>15-Sep-99</c:v>
                </c:pt>
                <c:pt idx="45">
                  <c:v>16-Sep-99</c:v>
                </c:pt>
                <c:pt idx="46">
                  <c:v>17-Sep-99</c:v>
                </c:pt>
                <c:pt idx="47">
                  <c:v>18-Sep-99</c:v>
                </c:pt>
                <c:pt idx="48">
                  <c:v>19-Sep-99</c:v>
                </c:pt>
                <c:pt idx="49">
                  <c:v>20-Sep-99</c:v>
                </c:pt>
                <c:pt idx="50">
                  <c:v>21-Sep-99</c:v>
                </c:pt>
                <c:pt idx="51">
                  <c:v>22-Sep-99</c:v>
                </c:pt>
                <c:pt idx="52">
                  <c:v>23-Sep-99</c:v>
                </c:pt>
                <c:pt idx="53">
                  <c:v>24-Sep-99</c:v>
                </c:pt>
                <c:pt idx="54">
                  <c:v>25-Sep-99</c:v>
                </c:pt>
                <c:pt idx="55">
                  <c:v>26-Sep-99</c:v>
                </c:pt>
                <c:pt idx="56">
                  <c:v>27-Sep-99</c:v>
                </c:pt>
                <c:pt idx="57">
                  <c:v>28-Sep-99</c:v>
                </c:pt>
                <c:pt idx="58">
                  <c:v>29-Sep-99</c:v>
                </c:pt>
                <c:pt idx="59">
                  <c:v>30-Sep-99</c:v>
                </c:pt>
              </c:strCache>
            </c:strRef>
          </c:cat>
          <c:val>
            <c:numRef>
              <c:f>WORKSHEET!$D$696:$D$755</c:f>
              <c:numCache>
                <c:formatCode>0.00_);[RED]\(0.00\)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6929090"/>
        <c:axId val="84178602"/>
      </c:lineChart>
      <c:catAx>
        <c:axId val="6929090"/>
        <c:scaling>
          <c:orientation val="minMax"/>
        </c:scaling>
        <c:delete val="0"/>
        <c:axPos val="b"/>
        <c:numFmt formatCode="[$-409]d\-mmm\-yy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1" sz="11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4178602"/>
        <c:crossesAt val="0"/>
        <c:auto val="1"/>
        <c:lblAlgn val="ctr"/>
        <c:lblOffset val="100"/>
        <c:noMultiLvlLbl val="0"/>
      </c:catAx>
      <c:valAx>
        <c:axId val="8417860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9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929090"/>
        <c:crossesAt val="1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trlProps/ctrlProps18.xml><?xml version="1.0" encoding="utf-8"?>
<formControlPr xmlns="http://schemas.microsoft.com/office/spreadsheetml/2009/9/main" objectType="Button" lockText="1"/>
</file>

<file path=xl/ctrlProps/ctrlProps20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chart" Target="../charts/chart10.xml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chart" Target="../charts/chart11.xml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chart" Target="../charts/chart12.xml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chart" Target="../charts/chart13.xml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chart" Target="../charts/chart14.xml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chart" Target="../charts/chart15.xml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chart" Target="../charts/chart16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4.xml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5.xml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chart" Target="../charts/chart6.xml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chart" Target="../charts/chart7.xml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chart" Target="../charts/chart8.xml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chart" Target="../charts/chart9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0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1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2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3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4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5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6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7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493920</xdr:colOff>
      <xdr:row>17</xdr:row>
      <xdr:rowOff>139320</xdr:rowOff>
    </xdr:from>
    <xdr:to>
      <xdr:col>5</xdr:col>
      <xdr:colOff>638640</xdr:colOff>
      <xdr:row>18</xdr:row>
      <xdr:rowOff>143640</xdr:rowOff>
    </xdr:to>
    <xdr:sp>
      <xdr:nvSpPr>
        <xdr:cNvPr id="18" name="Text 1"/>
        <xdr:cNvSpPr/>
      </xdr:nvSpPr>
      <xdr:spPr>
        <a:xfrm>
          <a:off x="4557960" y="2902680"/>
          <a:ext cx="144720" cy="1670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ctr">
          <a:noAutofit/>
        </a:bodyPr>
        <a:p>
          <a:pPr algn="ctr"/>
          <a:r>
            <a:rPr b="0" lang="en-US" sz="1000" strike="noStrike" u="none">
              <a:effectLst/>
              <a:uFillTx/>
              <a:latin typeface="Arial"/>
            </a:rPr>
            <a:t>0</a:t>
          </a:r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120600</xdr:colOff>
          <xdr:row>6</xdr:row>
          <xdr:rowOff>19080</xdr:rowOff>
        </xdr:from>
        <xdr:to>
          <xdr:col>10</xdr:col>
          <xdr:colOff>181800</xdr:colOff>
          <xdr:row>8</xdr:row>
          <xdr:rowOff>104760</xdr:rowOff>
        </xdr:to>
        <xdr:sp>
          <xdr:nvSpPr>
            <xdr:cNvPr id="1001" name="Button 9" descr="GD Curve Fetc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GD Curve Fetch</a:t>
              </a:r>
            </a:p>
          </xdr:txBody>
        </xdr:sp>
        <xdr:clientData/>
      </xdr:twoCellAnchor>
    </mc:Choice>
  </mc:AlternateContent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169560</xdr:colOff>
          <xdr:row>8</xdr:row>
          <xdr:rowOff>0</xdr:rowOff>
        </xdr:from>
        <xdr:to>
          <xdr:col>1</xdr:col>
          <xdr:colOff>503640</xdr:colOff>
          <xdr:row>10</xdr:row>
          <xdr:rowOff>66240</xdr:rowOff>
        </xdr:to>
        <xdr:sp>
          <xdr:nvSpPr>
            <xdr:cNvPr id="1001" name="Button 2" descr="Curve Fetch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Curve Fetch</a:t>
              </a:r>
            </a:p>
          </xdr:txBody>
        </xdr:sp>
        <xdr:clientData/>
      </xdr:twoCellAnchor>
    </mc:Choice>
  </mc:AlternateContent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2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3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730440</xdr:colOff>
      <xdr:row>17</xdr:row>
      <xdr:rowOff>1080</xdr:rowOff>
    </xdr:from>
    <xdr:to>
      <xdr:col>5</xdr:col>
      <xdr:colOff>20160</xdr:colOff>
      <xdr:row>18</xdr:row>
      <xdr:rowOff>21240</xdr:rowOff>
    </xdr:to>
    <xdr:sp>
      <xdr:nvSpPr>
        <xdr:cNvPr id="4" name="Text 1"/>
        <xdr:cNvSpPr/>
      </xdr:nvSpPr>
      <xdr:spPr>
        <a:xfrm>
          <a:off x="3981600" y="2764440"/>
          <a:ext cx="102600" cy="1828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ctr">
          <a:spAutoFit/>
        </a:bodyPr>
        <a:p>
          <a:pPr algn="ctr"/>
          <a:r>
            <a:rPr b="0" lang="en-US" sz="1000" strike="noStrike" u="none">
              <a:effectLst/>
              <a:uFillTx/>
              <a:latin typeface="Arial"/>
            </a:rPr>
            <a:t>.</a:t>
          </a:r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5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84960</xdr:colOff>
      <xdr:row>18</xdr:row>
      <xdr:rowOff>46080</xdr:rowOff>
    </xdr:from>
    <xdr:to>
      <xdr:col>5</xdr:col>
      <xdr:colOff>427320</xdr:colOff>
      <xdr:row>19</xdr:row>
      <xdr:rowOff>73440</xdr:rowOff>
    </xdr:to>
    <xdr:sp>
      <xdr:nvSpPr>
        <xdr:cNvPr id="6" name="Text 1"/>
        <xdr:cNvSpPr/>
      </xdr:nvSpPr>
      <xdr:spPr>
        <a:xfrm>
          <a:off x="4149000" y="2972160"/>
          <a:ext cx="342360" cy="1900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ctr">
          <a:noAutofit/>
        </a:bodyPr>
        <a:p>
          <a:pPr algn="ctr"/>
          <a:endParaRPr b="0" lang="en-US" sz="1000" strike="noStrike" u="none">
            <a:effectLst/>
            <a:uFillTx/>
            <a:latin typeface="Times New Roman"/>
          </a:endParaRPr>
        </a:p>
        <a:p>
          <a:pPr algn="ctr"/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7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8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9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0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basisgrid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MSOFFICE/EXCEL/CRUDEOPT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CURRENT REPORT"/>
      <sheetName val="CASHDATA"/>
      <sheetName val="SWAPDATA"/>
      <sheetName val="WEATHERSUM"/>
      <sheetName val="WEATHER"/>
      <sheetName val="Sheet1"/>
      <sheetName val="PRIOR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0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31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33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0.xml.rels><?xml version="1.0" encoding="UTF-8"?>
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18.xml"/>
</Relationships>
</file>

<file path=xl/worksheets/_rels/sheet42.xml.rels><?xml version="1.0" encoding="UTF-8"?>
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vmlDrawing" Target="../drawings/vmlDrawing2.vml"/><Relationship Id="rId3" Type="http://schemas.openxmlformats.org/officeDocument/2006/relationships/ctrlProp" Target="../ctrlProps/ctrlProps20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B2219"/>
  <sheetViews>
    <sheetView showFormulas="false" showGridLines="true" showRowColHeaders="true" showZeros="true" rightToLeft="false" tabSelected="false" showOutlineSymbols="true" defaultGridColor="true" view="normal" topLeftCell="A1804" colorId="64" zoomScale="100" zoomScaleNormal="100" zoomScalePageLayoutView="100" workbookViewId="0">
      <selection pane="topLeft" activeCell="C1817" activeCellId="0" sqref="C18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41"/>
    <col collapsed="false" customWidth="true" hidden="false" outlineLevel="0" max="2" min="2" style="52" width="9.7"/>
  </cols>
  <sheetData>
    <row r="3" customFormat="false" ht="12.75" hidden="false" customHeight="false" outlineLevel="0" collapsed="false">
      <c r="A3" s="53" t="n">
        <v>35247</v>
      </c>
      <c r="B3" s="52" t="n">
        <v>35247</v>
      </c>
    </row>
    <row r="4" customFormat="false" ht="12.75" hidden="false" customHeight="false" outlineLevel="0" collapsed="false">
      <c r="A4" s="53" t="n">
        <v>35248</v>
      </c>
      <c r="B4" s="52" t="n">
        <v>35248</v>
      </c>
    </row>
    <row r="5" customFormat="false" ht="12.75" hidden="false" customHeight="false" outlineLevel="0" collapsed="false">
      <c r="A5" s="53" t="n">
        <v>35249</v>
      </c>
      <c r="B5" s="52" t="n">
        <v>35249</v>
      </c>
    </row>
    <row r="6" customFormat="false" ht="12.75" hidden="false" customHeight="false" outlineLevel="0" collapsed="false">
      <c r="A6" s="53" t="n">
        <v>35250</v>
      </c>
      <c r="B6" s="52" t="n">
        <v>35250</v>
      </c>
    </row>
    <row r="7" customFormat="false" ht="12.75" hidden="false" customHeight="false" outlineLevel="0" collapsed="false">
      <c r="A7" s="53" t="n">
        <v>35251</v>
      </c>
      <c r="B7" s="52" t="n">
        <v>35251</v>
      </c>
    </row>
    <row r="8" customFormat="false" ht="12.75" hidden="false" customHeight="false" outlineLevel="0" collapsed="false">
      <c r="A8" s="53" t="n">
        <v>35252</v>
      </c>
      <c r="B8" s="52" t="n">
        <v>35252</v>
      </c>
    </row>
    <row r="9" customFormat="false" ht="12.75" hidden="false" customHeight="false" outlineLevel="0" collapsed="false">
      <c r="A9" s="53" t="n">
        <v>35253</v>
      </c>
      <c r="B9" s="52" t="n">
        <v>35253</v>
      </c>
    </row>
    <row r="10" customFormat="false" ht="12.75" hidden="false" customHeight="false" outlineLevel="0" collapsed="false">
      <c r="A10" s="53" t="n">
        <v>35254</v>
      </c>
      <c r="B10" s="52" t="n">
        <v>35254</v>
      </c>
    </row>
    <row r="11" customFormat="false" ht="12.75" hidden="false" customHeight="false" outlineLevel="0" collapsed="false">
      <c r="A11" s="53" t="n">
        <v>35255</v>
      </c>
      <c r="B11" s="52" t="n">
        <v>35255</v>
      </c>
    </row>
    <row r="12" customFormat="false" ht="12.75" hidden="false" customHeight="false" outlineLevel="0" collapsed="false">
      <c r="A12" s="53" t="n">
        <v>35256</v>
      </c>
      <c r="B12" s="52" t="n">
        <v>35256</v>
      </c>
    </row>
    <row r="13" customFormat="false" ht="12.75" hidden="false" customHeight="false" outlineLevel="0" collapsed="false">
      <c r="A13" s="53" t="n">
        <v>35257</v>
      </c>
      <c r="B13" s="52" t="n">
        <v>35257</v>
      </c>
    </row>
    <row r="14" customFormat="false" ht="12.75" hidden="false" customHeight="false" outlineLevel="0" collapsed="false">
      <c r="A14" s="53" t="n">
        <v>35258</v>
      </c>
      <c r="B14" s="52" t="n">
        <v>35258</v>
      </c>
    </row>
    <row r="15" customFormat="false" ht="12.75" hidden="false" customHeight="false" outlineLevel="0" collapsed="false">
      <c r="A15" s="53" t="n">
        <v>35259</v>
      </c>
      <c r="B15" s="52" t="n">
        <v>35259</v>
      </c>
    </row>
    <row r="16" customFormat="false" ht="12.75" hidden="false" customHeight="false" outlineLevel="0" collapsed="false">
      <c r="A16" s="53" t="n">
        <v>35260</v>
      </c>
      <c r="B16" s="52" t="n">
        <v>35260</v>
      </c>
    </row>
    <row r="17" customFormat="false" ht="12.75" hidden="false" customHeight="false" outlineLevel="0" collapsed="false">
      <c r="A17" s="53" t="n">
        <v>35261</v>
      </c>
      <c r="B17" s="52" t="n">
        <v>35261</v>
      </c>
    </row>
    <row r="18" customFormat="false" ht="12.75" hidden="false" customHeight="false" outlineLevel="0" collapsed="false">
      <c r="A18" s="53" t="n">
        <v>35262</v>
      </c>
      <c r="B18" s="52" t="n">
        <v>35262</v>
      </c>
    </row>
    <row r="19" customFormat="false" ht="12.75" hidden="false" customHeight="false" outlineLevel="0" collapsed="false">
      <c r="A19" s="53" t="n">
        <v>35263</v>
      </c>
      <c r="B19" s="52" t="n">
        <v>35263</v>
      </c>
    </row>
    <row r="20" customFormat="false" ht="12.75" hidden="false" customHeight="false" outlineLevel="0" collapsed="false">
      <c r="A20" s="53" t="n">
        <v>35264</v>
      </c>
      <c r="B20" s="52" t="n">
        <v>35264</v>
      </c>
    </row>
    <row r="21" customFormat="false" ht="12.75" hidden="false" customHeight="false" outlineLevel="0" collapsed="false">
      <c r="A21" s="53" t="n">
        <v>35265</v>
      </c>
      <c r="B21" s="52" t="n">
        <v>35265</v>
      </c>
    </row>
    <row r="22" customFormat="false" ht="12.75" hidden="false" customHeight="false" outlineLevel="0" collapsed="false">
      <c r="A22" s="53" t="n">
        <v>35266</v>
      </c>
      <c r="B22" s="52" t="n">
        <v>35266</v>
      </c>
    </row>
    <row r="23" customFormat="false" ht="12.75" hidden="false" customHeight="false" outlineLevel="0" collapsed="false">
      <c r="A23" s="53" t="n">
        <v>35267</v>
      </c>
      <c r="B23" s="52" t="n">
        <v>35267</v>
      </c>
    </row>
    <row r="24" customFormat="false" ht="12.75" hidden="false" customHeight="false" outlineLevel="0" collapsed="false">
      <c r="A24" s="53" t="n">
        <v>35268</v>
      </c>
      <c r="B24" s="52" t="n">
        <f aca="false">VLOOKUP(A24,PRICELOOK,1)</f>
        <v>35268</v>
      </c>
    </row>
    <row r="25" customFormat="false" ht="12.75" hidden="false" customHeight="false" outlineLevel="0" collapsed="false">
      <c r="A25" s="53" t="n">
        <v>35269</v>
      </c>
      <c r="B25" s="52" t="n">
        <f aca="false">VLOOKUP(A25,PRICELOOK,1)</f>
        <v>35269</v>
      </c>
    </row>
    <row r="26" customFormat="false" ht="12.75" hidden="false" customHeight="false" outlineLevel="0" collapsed="false">
      <c r="A26" s="53" t="n">
        <v>35270</v>
      </c>
      <c r="B26" s="52" t="n">
        <f aca="false">VLOOKUP(A26,PRICELOOK,1)</f>
        <v>35270</v>
      </c>
    </row>
    <row r="27" customFormat="false" ht="12.75" hidden="false" customHeight="false" outlineLevel="0" collapsed="false">
      <c r="A27" s="53" t="n">
        <v>35271</v>
      </c>
      <c r="B27" s="52" t="n">
        <f aca="false">VLOOKUP(A27,PRICELOOK,1)</f>
        <v>35271</v>
      </c>
    </row>
    <row r="28" customFormat="false" ht="12.75" hidden="false" customHeight="false" outlineLevel="0" collapsed="false">
      <c r="A28" s="53" t="n">
        <v>35272</v>
      </c>
      <c r="B28" s="52" t="n">
        <f aca="false">VLOOKUP(A28,PRICELOOK,1)</f>
        <v>35272</v>
      </c>
    </row>
    <row r="29" customFormat="false" ht="12.75" hidden="false" customHeight="false" outlineLevel="0" collapsed="false">
      <c r="A29" s="53" t="n">
        <v>35273</v>
      </c>
      <c r="B29" s="52" t="n">
        <f aca="false">VLOOKUP(A29,PRICELOOK,1)</f>
        <v>35272</v>
      </c>
    </row>
    <row r="30" customFormat="false" ht="12.75" hidden="false" customHeight="false" outlineLevel="0" collapsed="false">
      <c r="A30" s="53" t="n">
        <v>35274</v>
      </c>
      <c r="B30" s="52" t="n">
        <f aca="false">VLOOKUP(A30,PRICELOOK,1)</f>
        <v>35272</v>
      </c>
    </row>
    <row r="31" customFormat="false" ht="12.75" hidden="false" customHeight="false" outlineLevel="0" collapsed="false">
      <c r="A31" s="53" t="n">
        <v>35275</v>
      </c>
      <c r="B31" s="52" t="n">
        <f aca="false">VLOOKUP(A31,PRICELOOK,1)</f>
        <v>35275</v>
      </c>
    </row>
    <row r="32" customFormat="false" ht="12.75" hidden="false" customHeight="false" outlineLevel="0" collapsed="false">
      <c r="A32" s="53" t="n">
        <v>35276</v>
      </c>
      <c r="B32" s="52" t="n">
        <f aca="false">VLOOKUP(A32,PRICELOOK,1)</f>
        <v>35276</v>
      </c>
    </row>
    <row r="33" customFormat="false" ht="12.75" hidden="false" customHeight="false" outlineLevel="0" collapsed="false">
      <c r="A33" s="53" t="n">
        <v>35277</v>
      </c>
      <c r="B33" s="52" t="n">
        <f aca="false">VLOOKUP(A33,PRICELOOK,1)</f>
        <v>35277</v>
      </c>
    </row>
    <row r="34" customFormat="false" ht="12.75" hidden="false" customHeight="false" outlineLevel="0" collapsed="false">
      <c r="A34" s="53" t="n">
        <v>35278</v>
      </c>
      <c r="B34" s="52" t="n">
        <f aca="false">VLOOKUP(A34,PRICELOOK,1)</f>
        <v>35278</v>
      </c>
    </row>
    <row r="35" customFormat="false" ht="12.75" hidden="false" customHeight="false" outlineLevel="0" collapsed="false">
      <c r="A35" s="53" t="n">
        <v>35279</v>
      </c>
      <c r="B35" s="52" t="n">
        <f aca="false">VLOOKUP(A35,PRICELOOK,1)</f>
        <v>35279</v>
      </c>
    </row>
    <row r="36" customFormat="false" ht="12.75" hidden="false" customHeight="false" outlineLevel="0" collapsed="false">
      <c r="A36" s="53" t="n">
        <v>35280</v>
      </c>
      <c r="B36" s="52" t="n">
        <f aca="false">VLOOKUP(A36,PRICELOOK,1)</f>
        <v>35279</v>
      </c>
    </row>
    <row r="37" customFormat="false" ht="12.75" hidden="false" customHeight="false" outlineLevel="0" collapsed="false">
      <c r="A37" s="53" t="n">
        <v>35281</v>
      </c>
      <c r="B37" s="52" t="n">
        <f aca="false">VLOOKUP(A37,PRICELOOK,1)</f>
        <v>35279</v>
      </c>
    </row>
    <row r="38" customFormat="false" ht="12.75" hidden="false" customHeight="false" outlineLevel="0" collapsed="false">
      <c r="A38" s="53" t="n">
        <v>35282</v>
      </c>
      <c r="B38" s="52" t="n">
        <f aca="false">VLOOKUP(A38,PRICELOOK,1)</f>
        <v>35282</v>
      </c>
    </row>
    <row r="39" customFormat="false" ht="12.75" hidden="false" customHeight="false" outlineLevel="0" collapsed="false">
      <c r="A39" s="53" t="n">
        <v>35283</v>
      </c>
      <c r="B39" s="52" t="n">
        <f aca="false">VLOOKUP(A39,PRICELOOK,1)</f>
        <v>35283</v>
      </c>
    </row>
    <row r="40" customFormat="false" ht="12.75" hidden="false" customHeight="false" outlineLevel="0" collapsed="false">
      <c r="A40" s="53" t="n">
        <v>35284</v>
      </c>
      <c r="B40" s="52" t="n">
        <f aca="false">VLOOKUP(A40,PRICELOOK,1)</f>
        <v>35284</v>
      </c>
    </row>
    <row r="41" customFormat="false" ht="12.75" hidden="false" customHeight="false" outlineLevel="0" collapsed="false">
      <c r="A41" s="53" t="n">
        <v>35285</v>
      </c>
      <c r="B41" s="52" t="n">
        <f aca="false">VLOOKUP(A41,PRICELOOK,1)</f>
        <v>35285</v>
      </c>
    </row>
    <row r="42" customFormat="false" ht="12.75" hidden="false" customHeight="false" outlineLevel="0" collapsed="false">
      <c r="A42" s="53" t="n">
        <v>35286</v>
      </c>
      <c r="B42" s="52" t="n">
        <f aca="false">VLOOKUP(A42,PRICELOOK,1)</f>
        <v>35286</v>
      </c>
    </row>
    <row r="43" customFormat="false" ht="12.75" hidden="false" customHeight="false" outlineLevel="0" collapsed="false">
      <c r="A43" s="53" t="n">
        <v>35287</v>
      </c>
      <c r="B43" s="52" t="n">
        <f aca="false">VLOOKUP(A43,PRICELOOK,1)</f>
        <v>35286</v>
      </c>
    </row>
    <row r="44" customFormat="false" ht="12.75" hidden="false" customHeight="false" outlineLevel="0" collapsed="false">
      <c r="A44" s="53" t="n">
        <v>35288</v>
      </c>
      <c r="B44" s="52" t="n">
        <f aca="false">VLOOKUP(A44,PRICELOOK,1)</f>
        <v>35286</v>
      </c>
    </row>
    <row r="45" customFormat="false" ht="12.75" hidden="false" customHeight="false" outlineLevel="0" collapsed="false">
      <c r="A45" s="53" t="n">
        <v>35289</v>
      </c>
      <c r="B45" s="52" t="n">
        <f aca="false">VLOOKUP(A45,PRICELOOK,1)</f>
        <v>35289</v>
      </c>
    </row>
    <row r="46" customFormat="false" ht="12.75" hidden="false" customHeight="false" outlineLevel="0" collapsed="false">
      <c r="A46" s="53" t="n">
        <v>35290</v>
      </c>
      <c r="B46" s="52" t="n">
        <f aca="false">VLOOKUP(A46,PRICELOOK,1)</f>
        <v>35290</v>
      </c>
    </row>
    <row r="47" customFormat="false" ht="12.75" hidden="false" customHeight="false" outlineLevel="0" collapsed="false">
      <c r="A47" s="53" t="n">
        <v>35291</v>
      </c>
      <c r="B47" s="52" t="n">
        <f aca="false">VLOOKUP(A47,PRICELOOK,1)</f>
        <v>35291</v>
      </c>
    </row>
    <row r="48" customFormat="false" ht="12.75" hidden="false" customHeight="false" outlineLevel="0" collapsed="false">
      <c r="A48" s="53" t="n">
        <v>35292</v>
      </c>
      <c r="B48" s="52" t="n">
        <f aca="false">VLOOKUP(A48,PRICELOOK,1)</f>
        <v>35292</v>
      </c>
    </row>
    <row r="49" customFormat="false" ht="12.75" hidden="false" customHeight="false" outlineLevel="0" collapsed="false">
      <c r="A49" s="53" t="n">
        <v>35293</v>
      </c>
      <c r="B49" s="52" t="n">
        <f aca="false">VLOOKUP(A49,PRICELOOK,1)</f>
        <v>35293</v>
      </c>
    </row>
    <row r="50" customFormat="false" ht="12.75" hidden="false" customHeight="false" outlineLevel="0" collapsed="false">
      <c r="A50" s="53" t="n">
        <v>35294</v>
      </c>
      <c r="B50" s="52" t="n">
        <f aca="false">VLOOKUP(A50,PRICELOOK,1)</f>
        <v>35293</v>
      </c>
    </row>
    <row r="51" customFormat="false" ht="12.75" hidden="false" customHeight="false" outlineLevel="0" collapsed="false">
      <c r="A51" s="53" t="n">
        <v>35295</v>
      </c>
      <c r="B51" s="52" t="n">
        <f aca="false">VLOOKUP(A51,PRICELOOK,1)</f>
        <v>35293</v>
      </c>
    </row>
    <row r="52" customFormat="false" ht="12.75" hidden="false" customHeight="false" outlineLevel="0" collapsed="false">
      <c r="A52" s="53" t="n">
        <v>35296</v>
      </c>
      <c r="B52" s="52" t="n">
        <f aca="false">VLOOKUP(A52,PRICELOOK,1)</f>
        <v>35296</v>
      </c>
    </row>
    <row r="53" customFormat="false" ht="12.75" hidden="false" customHeight="false" outlineLevel="0" collapsed="false">
      <c r="A53" s="53" t="n">
        <v>35297</v>
      </c>
      <c r="B53" s="52" t="n">
        <f aca="false">VLOOKUP(A53,PRICELOOK,1)</f>
        <v>35297</v>
      </c>
    </row>
    <row r="54" customFormat="false" ht="12.75" hidden="false" customHeight="false" outlineLevel="0" collapsed="false">
      <c r="A54" s="53" t="n">
        <v>35298</v>
      </c>
      <c r="B54" s="52" t="n">
        <f aca="false">VLOOKUP(A54,PRICELOOK,1)</f>
        <v>35298</v>
      </c>
    </row>
    <row r="55" customFormat="false" ht="12.75" hidden="false" customHeight="false" outlineLevel="0" collapsed="false">
      <c r="A55" s="53" t="n">
        <v>35299</v>
      </c>
      <c r="B55" s="52" t="n">
        <f aca="false">VLOOKUP(A55,PRICELOOK,1)</f>
        <v>35299</v>
      </c>
    </row>
    <row r="56" customFormat="false" ht="12.75" hidden="false" customHeight="false" outlineLevel="0" collapsed="false">
      <c r="A56" s="53" t="n">
        <v>35300</v>
      </c>
      <c r="B56" s="52" t="n">
        <f aca="false">VLOOKUP(A56,PRICELOOK,1)</f>
        <v>35300</v>
      </c>
    </row>
    <row r="57" customFormat="false" ht="12.75" hidden="false" customHeight="false" outlineLevel="0" collapsed="false">
      <c r="A57" s="53" t="n">
        <v>35301</v>
      </c>
      <c r="B57" s="52" t="n">
        <f aca="false">VLOOKUP(A57,PRICELOOK,1)</f>
        <v>35300</v>
      </c>
    </row>
    <row r="58" customFormat="false" ht="12.75" hidden="false" customHeight="false" outlineLevel="0" collapsed="false">
      <c r="A58" s="53" t="n">
        <v>35302</v>
      </c>
      <c r="B58" s="52" t="n">
        <f aca="false">VLOOKUP(A58,PRICELOOK,1)</f>
        <v>35300</v>
      </c>
    </row>
    <row r="59" customFormat="false" ht="12.75" hidden="false" customHeight="false" outlineLevel="0" collapsed="false">
      <c r="A59" s="53" t="n">
        <v>35303</v>
      </c>
      <c r="B59" s="52" t="n">
        <f aca="false">VLOOKUP(A59,PRICELOOK,1)</f>
        <v>35303</v>
      </c>
    </row>
    <row r="60" customFormat="false" ht="12.75" hidden="false" customHeight="false" outlineLevel="0" collapsed="false">
      <c r="A60" s="53" t="n">
        <v>35304</v>
      </c>
      <c r="B60" s="52" t="n">
        <f aca="false">VLOOKUP(A60,PRICELOOK,1)</f>
        <v>35304</v>
      </c>
    </row>
    <row r="61" customFormat="false" ht="12.75" hidden="false" customHeight="false" outlineLevel="0" collapsed="false">
      <c r="A61" s="53" t="n">
        <v>35305</v>
      </c>
      <c r="B61" s="52" t="n">
        <f aca="false">VLOOKUP(A61,PRICELOOK,1)</f>
        <v>35305</v>
      </c>
    </row>
    <row r="62" customFormat="false" ht="12.75" hidden="false" customHeight="false" outlineLevel="0" collapsed="false">
      <c r="A62" s="53" t="n">
        <v>35306</v>
      </c>
      <c r="B62" s="52" t="n">
        <f aca="false">VLOOKUP(A62,PRICELOOK,1)</f>
        <v>35306</v>
      </c>
    </row>
    <row r="63" customFormat="false" ht="12.75" hidden="false" customHeight="false" outlineLevel="0" collapsed="false">
      <c r="A63" s="53" t="n">
        <v>35307</v>
      </c>
      <c r="B63" s="52" t="n">
        <f aca="false">VLOOKUP(A63,PRICELOOK,1)</f>
        <v>35307</v>
      </c>
    </row>
    <row r="64" customFormat="false" ht="12.75" hidden="false" customHeight="false" outlineLevel="0" collapsed="false">
      <c r="A64" s="53" t="n">
        <v>35308</v>
      </c>
      <c r="B64" s="52" t="n">
        <f aca="false">VLOOKUP(A64,PRICELOOK,1)</f>
        <v>35307</v>
      </c>
    </row>
    <row r="65" customFormat="false" ht="12.75" hidden="false" customHeight="false" outlineLevel="0" collapsed="false">
      <c r="A65" s="53" t="n">
        <v>35309</v>
      </c>
      <c r="B65" s="52" t="n">
        <f aca="false">VLOOKUP(A65,PRICELOOK,1)</f>
        <v>35307</v>
      </c>
    </row>
    <row r="66" customFormat="false" ht="12.75" hidden="false" customHeight="false" outlineLevel="0" collapsed="false">
      <c r="A66" s="53" t="n">
        <v>35310</v>
      </c>
      <c r="B66" s="52" t="n">
        <f aca="false">VLOOKUP(A66,PRICELOOK,1)</f>
        <v>35307</v>
      </c>
    </row>
    <row r="67" customFormat="false" ht="12.75" hidden="false" customHeight="false" outlineLevel="0" collapsed="false">
      <c r="A67" s="53" t="n">
        <v>35311</v>
      </c>
      <c r="B67" s="52" t="n">
        <f aca="false">VLOOKUP(A67,PRICELOOK,1)</f>
        <v>35311</v>
      </c>
    </row>
    <row r="68" customFormat="false" ht="12.75" hidden="false" customHeight="false" outlineLevel="0" collapsed="false">
      <c r="A68" s="53" t="n">
        <v>35312</v>
      </c>
      <c r="B68" s="52" t="n">
        <f aca="false">VLOOKUP(A68,PRICELOOK,1)</f>
        <v>35312</v>
      </c>
    </row>
    <row r="69" customFormat="false" ht="12.75" hidden="false" customHeight="false" outlineLevel="0" collapsed="false">
      <c r="A69" s="53" t="n">
        <v>35313</v>
      </c>
      <c r="B69" s="52" t="n">
        <f aca="false">VLOOKUP(A69,PRICELOOK,1)</f>
        <v>35313</v>
      </c>
    </row>
    <row r="70" customFormat="false" ht="12.75" hidden="false" customHeight="false" outlineLevel="0" collapsed="false">
      <c r="A70" s="53" t="n">
        <v>35314</v>
      </c>
      <c r="B70" s="52" t="n">
        <f aca="false">VLOOKUP(A70,PRICELOOK,1)</f>
        <v>35314</v>
      </c>
    </row>
    <row r="71" customFormat="false" ht="12.75" hidden="false" customHeight="false" outlineLevel="0" collapsed="false">
      <c r="A71" s="53" t="n">
        <v>35315</v>
      </c>
      <c r="B71" s="52" t="n">
        <f aca="false">VLOOKUP(A71,PRICELOOK,1)</f>
        <v>35314</v>
      </c>
    </row>
    <row r="72" customFormat="false" ht="12.75" hidden="false" customHeight="false" outlineLevel="0" collapsed="false">
      <c r="A72" s="53" t="n">
        <v>35316</v>
      </c>
      <c r="B72" s="52" t="n">
        <f aca="false">VLOOKUP(A72,PRICELOOK,1)</f>
        <v>35314</v>
      </c>
    </row>
    <row r="73" customFormat="false" ht="12.75" hidden="false" customHeight="false" outlineLevel="0" collapsed="false">
      <c r="A73" s="53" t="n">
        <v>35317</v>
      </c>
      <c r="B73" s="52" t="n">
        <f aca="false">VLOOKUP(A73,PRICELOOK,1)</f>
        <v>35317</v>
      </c>
    </row>
    <row r="74" customFormat="false" ht="12.75" hidden="false" customHeight="false" outlineLevel="0" collapsed="false">
      <c r="A74" s="53" t="n">
        <v>35318</v>
      </c>
      <c r="B74" s="52" t="n">
        <f aca="false">VLOOKUP(A74,PRICELOOK,1)</f>
        <v>35318</v>
      </c>
    </row>
    <row r="75" customFormat="false" ht="12.75" hidden="false" customHeight="false" outlineLevel="0" collapsed="false">
      <c r="A75" s="53" t="n">
        <v>35319</v>
      </c>
      <c r="B75" s="52" t="n">
        <f aca="false">VLOOKUP(A75,PRICELOOK,1)</f>
        <v>35319</v>
      </c>
    </row>
    <row r="76" customFormat="false" ht="12.75" hidden="false" customHeight="false" outlineLevel="0" collapsed="false">
      <c r="A76" s="53" t="n">
        <v>35320</v>
      </c>
      <c r="B76" s="52" t="n">
        <f aca="false">VLOOKUP(A76,PRICELOOK,1)</f>
        <v>35320</v>
      </c>
    </row>
    <row r="77" customFormat="false" ht="12.75" hidden="false" customHeight="false" outlineLevel="0" collapsed="false">
      <c r="A77" s="53" t="n">
        <v>35321</v>
      </c>
      <c r="B77" s="52" t="n">
        <f aca="false">VLOOKUP(A77,PRICELOOK,1)</f>
        <v>35321</v>
      </c>
    </row>
    <row r="78" customFormat="false" ht="12.75" hidden="false" customHeight="false" outlineLevel="0" collapsed="false">
      <c r="A78" s="53" t="n">
        <v>35322</v>
      </c>
      <c r="B78" s="52" t="n">
        <f aca="false">VLOOKUP(A78,PRICELOOK,1)</f>
        <v>35321</v>
      </c>
    </row>
    <row r="79" customFormat="false" ht="12.75" hidden="false" customHeight="false" outlineLevel="0" collapsed="false">
      <c r="A79" s="53" t="n">
        <v>35323</v>
      </c>
      <c r="B79" s="52" t="n">
        <f aca="false">VLOOKUP(A79,PRICELOOK,1)</f>
        <v>35321</v>
      </c>
    </row>
    <row r="80" customFormat="false" ht="12.75" hidden="false" customHeight="false" outlineLevel="0" collapsed="false">
      <c r="A80" s="53" t="n">
        <v>35324</v>
      </c>
      <c r="B80" s="52" t="n">
        <f aca="false">VLOOKUP(A80,PRICELOOK,1)</f>
        <v>35324</v>
      </c>
    </row>
    <row r="81" customFormat="false" ht="12.75" hidden="false" customHeight="false" outlineLevel="0" collapsed="false">
      <c r="A81" s="53" t="n">
        <v>35325</v>
      </c>
      <c r="B81" s="52" t="n">
        <f aca="false">VLOOKUP(A81,PRICELOOK,1)</f>
        <v>35325</v>
      </c>
    </row>
    <row r="82" customFormat="false" ht="12.75" hidden="false" customHeight="false" outlineLevel="0" collapsed="false">
      <c r="A82" s="53" t="n">
        <v>35326</v>
      </c>
      <c r="B82" s="52" t="n">
        <f aca="false">VLOOKUP(A82,PRICELOOK,1)</f>
        <v>35326</v>
      </c>
    </row>
    <row r="83" customFormat="false" ht="12.75" hidden="false" customHeight="false" outlineLevel="0" collapsed="false">
      <c r="A83" s="53" t="n">
        <v>35327</v>
      </c>
      <c r="B83" s="52" t="n">
        <f aca="false">VLOOKUP(A83,PRICELOOK,1)</f>
        <v>35327</v>
      </c>
    </row>
    <row r="84" customFormat="false" ht="12.75" hidden="false" customHeight="false" outlineLevel="0" collapsed="false">
      <c r="A84" s="53" t="n">
        <v>35328</v>
      </c>
      <c r="B84" s="52" t="n">
        <f aca="false">VLOOKUP(A84,PRICELOOK,1)</f>
        <v>35328</v>
      </c>
    </row>
    <row r="85" customFormat="false" ht="12.75" hidden="false" customHeight="false" outlineLevel="0" collapsed="false">
      <c r="A85" s="53" t="n">
        <v>35329</v>
      </c>
      <c r="B85" s="52" t="n">
        <f aca="false">VLOOKUP(A85,PRICELOOK,1)</f>
        <v>35328</v>
      </c>
    </row>
    <row r="86" customFormat="false" ht="12.75" hidden="false" customHeight="false" outlineLevel="0" collapsed="false">
      <c r="A86" s="53" t="n">
        <v>35330</v>
      </c>
      <c r="B86" s="52" t="n">
        <f aca="false">VLOOKUP(A86,PRICELOOK,1)</f>
        <v>35328</v>
      </c>
    </row>
    <row r="87" customFormat="false" ht="12.75" hidden="false" customHeight="false" outlineLevel="0" collapsed="false">
      <c r="A87" s="53" t="n">
        <v>35331</v>
      </c>
      <c r="B87" s="52" t="n">
        <f aca="false">VLOOKUP(A87,PRICELOOK,1)</f>
        <v>35331</v>
      </c>
    </row>
    <row r="88" customFormat="false" ht="12.75" hidden="false" customHeight="false" outlineLevel="0" collapsed="false">
      <c r="A88" s="53" t="n">
        <v>35332</v>
      </c>
      <c r="B88" s="52" t="n">
        <f aca="false">VLOOKUP(A88,PRICELOOK,1)</f>
        <v>35332</v>
      </c>
    </row>
    <row r="89" customFormat="false" ht="12.75" hidden="false" customHeight="false" outlineLevel="0" collapsed="false">
      <c r="A89" s="53" t="n">
        <v>35333</v>
      </c>
      <c r="B89" s="52" t="n">
        <f aca="false">VLOOKUP(A89,PRICELOOK,1)</f>
        <v>35333</v>
      </c>
    </row>
    <row r="90" customFormat="false" ht="12.75" hidden="false" customHeight="false" outlineLevel="0" collapsed="false">
      <c r="A90" s="53" t="n">
        <v>35334</v>
      </c>
      <c r="B90" s="52" t="n">
        <f aca="false">VLOOKUP(A90,PRICELOOK,1)</f>
        <v>35334</v>
      </c>
    </row>
    <row r="91" customFormat="false" ht="12.75" hidden="false" customHeight="false" outlineLevel="0" collapsed="false">
      <c r="A91" s="53" t="n">
        <v>35335</v>
      </c>
      <c r="B91" s="52" t="n">
        <f aca="false">VLOOKUP(A91,PRICELOOK,1)</f>
        <v>35335</v>
      </c>
    </row>
    <row r="92" customFormat="false" ht="12.75" hidden="false" customHeight="false" outlineLevel="0" collapsed="false">
      <c r="A92" s="53" t="n">
        <v>35336</v>
      </c>
      <c r="B92" s="52" t="n">
        <f aca="false">VLOOKUP(A92,PRICELOOK,1)</f>
        <v>35335</v>
      </c>
    </row>
    <row r="93" customFormat="false" ht="12.75" hidden="false" customHeight="false" outlineLevel="0" collapsed="false">
      <c r="A93" s="53" t="n">
        <v>35337</v>
      </c>
      <c r="B93" s="52" t="n">
        <f aca="false">VLOOKUP(A93,PRICELOOK,1)</f>
        <v>35335</v>
      </c>
    </row>
    <row r="94" customFormat="false" ht="12.75" hidden="false" customHeight="false" outlineLevel="0" collapsed="false">
      <c r="A94" s="53" t="n">
        <v>35338</v>
      </c>
      <c r="B94" s="52" t="n">
        <f aca="false">VLOOKUP(A94,PRICELOOK,1)</f>
        <v>35338</v>
      </c>
    </row>
    <row r="95" customFormat="false" ht="12.75" hidden="false" customHeight="false" outlineLevel="0" collapsed="false">
      <c r="A95" s="53" t="n">
        <v>35339</v>
      </c>
      <c r="B95" s="52" t="n">
        <f aca="false">VLOOKUP(A95,PRICELOOK,1)</f>
        <v>35339</v>
      </c>
    </row>
    <row r="96" customFormat="false" ht="12.75" hidden="false" customHeight="false" outlineLevel="0" collapsed="false">
      <c r="A96" s="53" t="n">
        <v>35340</v>
      </c>
      <c r="B96" s="52" t="n">
        <f aca="false">VLOOKUP(A96,PRICELOOK,1)</f>
        <v>35340</v>
      </c>
    </row>
    <row r="97" customFormat="false" ht="12.75" hidden="false" customHeight="false" outlineLevel="0" collapsed="false">
      <c r="A97" s="53" t="n">
        <v>35341</v>
      </c>
      <c r="B97" s="52" t="n">
        <f aca="false">VLOOKUP(A97,PRICELOOK,1)</f>
        <v>35341</v>
      </c>
    </row>
    <row r="98" customFormat="false" ht="12.75" hidden="false" customHeight="false" outlineLevel="0" collapsed="false">
      <c r="A98" s="53" t="n">
        <v>35342</v>
      </c>
      <c r="B98" s="52" t="n">
        <f aca="false">VLOOKUP(A98,PRICELOOK,1)</f>
        <v>35342</v>
      </c>
    </row>
    <row r="99" customFormat="false" ht="12.75" hidden="false" customHeight="false" outlineLevel="0" collapsed="false">
      <c r="A99" s="53" t="n">
        <v>35343</v>
      </c>
      <c r="B99" s="52" t="n">
        <f aca="false">VLOOKUP(A99,PRICELOOK,1)</f>
        <v>35342</v>
      </c>
    </row>
    <row r="100" customFormat="false" ht="12.75" hidden="false" customHeight="false" outlineLevel="0" collapsed="false">
      <c r="A100" s="53" t="n">
        <v>35344</v>
      </c>
      <c r="B100" s="52" t="n">
        <f aca="false">VLOOKUP(A100,PRICELOOK,1)</f>
        <v>35342</v>
      </c>
    </row>
    <row r="101" customFormat="false" ht="12.75" hidden="false" customHeight="false" outlineLevel="0" collapsed="false">
      <c r="A101" s="53" t="n">
        <v>35345</v>
      </c>
      <c r="B101" s="52" t="n">
        <f aca="false">VLOOKUP(A101,PRICELOOK,1)</f>
        <v>35345</v>
      </c>
    </row>
    <row r="102" customFormat="false" ht="12.75" hidden="false" customHeight="false" outlineLevel="0" collapsed="false">
      <c r="A102" s="53" t="n">
        <v>35346</v>
      </c>
      <c r="B102" s="52" t="n">
        <f aca="false">VLOOKUP(A102,PRICELOOK,1)</f>
        <v>35346</v>
      </c>
    </row>
    <row r="103" customFormat="false" ht="12.75" hidden="false" customHeight="false" outlineLevel="0" collapsed="false">
      <c r="A103" s="53" t="n">
        <v>35347</v>
      </c>
      <c r="B103" s="52" t="n">
        <f aca="false">VLOOKUP(A103,PRICELOOK,1)</f>
        <v>35347</v>
      </c>
    </row>
    <row r="104" customFormat="false" ht="12.75" hidden="false" customHeight="false" outlineLevel="0" collapsed="false">
      <c r="A104" s="53" t="n">
        <v>35348</v>
      </c>
      <c r="B104" s="52" t="n">
        <f aca="false">VLOOKUP(A104,PRICELOOK,1)</f>
        <v>35348</v>
      </c>
    </row>
    <row r="105" customFormat="false" ht="12.75" hidden="false" customHeight="false" outlineLevel="0" collapsed="false">
      <c r="A105" s="53" t="n">
        <v>35349</v>
      </c>
      <c r="B105" s="52" t="n">
        <f aca="false">VLOOKUP(A105,PRICELOOK,1)</f>
        <v>35349</v>
      </c>
    </row>
    <row r="106" customFormat="false" ht="12.75" hidden="false" customHeight="false" outlineLevel="0" collapsed="false">
      <c r="A106" s="53" t="n">
        <v>35350</v>
      </c>
      <c r="B106" s="52" t="n">
        <f aca="false">VLOOKUP(A106,PRICELOOK,1)</f>
        <v>35349</v>
      </c>
    </row>
    <row r="107" customFormat="false" ht="12.75" hidden="false" customHeight="false" outlineLevel="0" collapsed="false">
      <c r="A107" s="53" t="n">
        <v>35351</v>
      </c>
      <c r="B107" s="52" t="n">
        <f aca="false">VLOOKUP(A107,PRICELOOK,1)</f>
        <v>35349</v>
      </c>
    </row>
    <row r="108" customFormat="false" ht="12.75" hidden="false" customHeight="false" outlineLevel="0" collapsed="false">
      <c r="A108" s="53" t="n">
        <v>35352</v>
      </c>
      <c r="B108" s="52" t="n">
        <f aca="false">VLOOKUP(A108,PRICELOOK,1)</f>
        <v>35352</v>
      </c>
    </row>
    <row r="109" customFormat="false" ht="12.75" hidden="false" customHeight="false" outlineLevel="0" collapsed="false">
      <c r="A109" s="53" t="n">
        <v>35353</v>
      </c>
      <c r="B109" s="52" t="n">
        <f aca="false">VLOOKUP(A109,PRICELOOK,1)</f>
        <v>35353</v>
      </c>
    </row>
    <row r="110" customFormat="false" ht="12.75" hidden="false" customHeight="false" outlineLevel="0" collapsed="false">
      <c r="A110" s="53" t="n">
        <v>35354</v>
      </c>
      <c r="B110" s="52" t="n">
        <f aca="false">VLOOKUP(A110,PRICELOOK,1)</f>
        <v>35354</v>
      </c>
    </row>
    <row r="111" customFormat="false" ht="12.75" hidden="false" customHeight="false" outlineLevel="0" collapsed="false">
      <c r="A111" s="53" t="n">
        <v>35355</v>
      </c>
      <c r="B111" s="52" t="n">
        <f aca="false">VLOOKUP(A111,PRICELOOK,1)</f>
        <v>35355</v>
      </c>
    </row>
    <row r="112" customFormat="false" ht="12.75" hidden="false" customHeight="false" outlineLevel="0" collapsed="false">
      <c r="A112" s="53" t="n">
        <v>35356</v>
      </c>
      <c r="B112" s="52" t="n">
        <f aca="false">VLOOKUP(A112,PRICELOOK,1)</f>
        <v>35356</v>
      </c>
    </row>
    <row r="113" customFormat="false" ht="12.75" hidden="false" customHeight="false" outlineLevel="0" collapsed="false">
      <c r="A113" s="53" t="n">
        <v>35357</v>
      </c>
      <c r="B113" s="52" t="n">
        <f aca="false">VLOOKUP(A113,PRICELOOK,1)</f>
        <v>35356</v>
      </c>
    </row>
    <row r="114" customFormat="false" ht="12.75" hidden="false" customHeight="false" outlineLevel="0" collapsed="false">
      <c r="A114" s="53" t="n">
        <v>35358</v>
      </c>
      <c r="B114" s="52" t="n">
        <f aca="false">VLOOKUP(A114,PRICELOOK,1)</f>
        <v>35356</v>
      </c>
    </row>
    <row r="115" customFormat="false" ht="12.75" hidden="false" customHeight="false" outlineLevel="0" collapsed="false">
      <c r="A115" s="53" t="n">
        <v>35359</v>
      </c>
      <c r="B115" s="52" t="n">
        <f aca="false">VLOOKUP(A115,PRICELOOK,1)</f>
        <v>35359</v>
      </c>
    </row>
    <row r="116" customFormat="false" ht="12.75" hidden="false" customHeight="false" outlineLevel="0" collapsed="false">
      <c r="A116" s="53" t="n">
        <v>35360</v>
      </c>
      <c r="B116" s="52" t="n">
        <f aca="false">VLOOKUP(A116,PRICELOOK,1)</f>
        <v>35360</v>
      </c>
    </row>
    <row r="117" customFormat="false" ht="12.75" hidden="false" customHeight="false" outlineLevel="0" collapsed="false">
      <c r="A117" s="53" t="n">
        <v>35361</v>
      </c>
      <c r="B117" s="52" t="n">
        <f aca="false">VLOOKUP(A117,PRICELOOK,1)</f>
        <v>35361</v>
      </c>
    </row>
    <row r="118" customFormat="false" ht="12.75" hidden="false" customHeight="false" outlineLevel="0" collapsed="false">
      <c r="A118" s="53" t="n">
        <v>35362</v>
      </c>
      <c r="B118" s="52" t="n">
        <f aca="false">VLOOKUP(A118,PRICELOOK,1)</f>
        <v>35362</v>
      </c>
    </row>
    <row r="119" customFormat="false" ht="12.75" hidden="false" customHeight="false" outlineLevel="0" collapsed="false">
      <c r="A119" s="53" t="n">
        <v>35363</v>
      </c>
      <c r="B119" s="52" t="n">
        <f aca="false">VLOOKUP(A119,PRICELOOK,1)</f>
        <v>35363</v>
      </c>
    </row>
    <row r="120" customFormat="false" ht="12.75" hidden="false" customHeight="false" outlineLevel="0" collapsed="false">
      <c r="A120" s="53" t="n">
        <v>35364</v>
      </c>
      <c r="B120" s="52" t="n">
        <f aca="false">VLOOKUP(A120,PRICELOOK,1)</f>
        <v>35363</v>
      </c>
    </row>
    <row r="121" customFormat="false" ht="12.75" hidden="false" customHeight="false" outlineLevel="0" collapsed="false">
      <c r="A121" s="53" t="n">
        <v>35365</v>
      </c>
      <c r="B121" s="52" t="n">
        <f aca="false">VLOOKUP(A121,PRICELOOK,1)</f>
        <v>35363</v>
      </c>
    </row>
    <row r="122" customFormat="false" ht="12.75" hidden="false" customHeight="false" outlineLevel="0" collapsed="false">
      <c r="A122" s="53" t="n">
        <v>35366</v>
      </c>
      <c r="B122" s="52" t="n">
        <f aca="false">VLOOKUP(A122,PRICELOOK,1)</f>
        <v>35366</v>
      </c>
    </row>
    <row r="123" customFormat="false" ht="12.75" hidden="false" customHeight="false" outlineLevel="0" collapsed="false">
      <c r="A123" s="53" t="n">
        <v>35367</v>
      </c>
      <c r="B123" s="52" t="n">
        <f aca="false">VLOOKUP(A123,PRICELOOK,1)</f>
        <v>35367</v>
      </c>
    </row>
    <row r="124" customFormat="false" ht="12.75" hidden="false" customHeight="false" outlineLevel="0" collapsed="false">
      <c r="A124" s="53" t="n">
        <v>35368</v>
      </c>
      <c r="B124" s="52" t="n">
        <f aca="false">VLOOKUP(A124,PRICELOOK,1)</f>
        <v>35368</v>
      </c>
    </row>
    <row r="125" customFormat="false" ht="12.75" hidden="false" customHeight="false" outlineLevel="0" collapsed="false">
      <c r="A125" s="53" t="n">
        <v>35369</v>
      </c>
      <c r="B125" s="52" t="n">
        <f aca="false">VLOOKUP(A125,PRICELOOK,1)</f>
        <v>35369</v>
      </c>
    </row>
    <row r="126" customFormat="false" ht="12.75" hidden="false" customHeight="false" outlineLevel="0" collapsed="false">
      <c r="A126" s="53" t="n">
        <v>35370</v>
      </c>
      <c r="B126" s="52" t="n">
        <f aca="false">VLOOKUP(A126,PRICELOOK,1)</f>
        <v>35370</v>
      </c>
    </row>
    <row r="127" customFormat="false" ht="12.75" hidden="false" customHeight="false" outlineLevel="0" collapsed="false">
      <c r="A127" s="53" t="n">
        <v>35371</v>
      </c>
      <c r="B127" s="52" t="n">
        <f aca="false">VLOOKUP(A127,PRICELOOK,1)</f>
        <v>35370</v>
      </c>
    </row>
    <row r="128" customFormat="false" ht="12.75" hidden="false" customHeight="false" outlineLevel="0" collapsed="false">
      <c r="A128" s="53" t="n">
        <v>35372</v>
      </c>
      <c r="B128" s="52" t="n">
        <f aca="false">VLOOKUP(A128,PRICELOOK,1)</f>
        <v>35370</v>
      </c>
    </row>
    <row r="129" customFormat="false" ht="12.75" hidden="false" customHeight="false" outlineLevel="0" collapsed="false">
      <c r="A129" s="53" t="n">
        <v>35373</v>
      </c>
      <c r="B129" s="52" t="n">
        <f aca="false">VLOOKUP(A129,PRICELOOK,1)</f>
        <v>35373</v>
      </c>
    </row>
    <row r="130" customFormat="false" ht="12.75" hidden="false" customHeight="false" outlineLevel="0" collapsed="false">
      <c r="A130" s="53" t="n">
        <v>35374</v>
      </c>
      <c r="B130" s="52" t="n">
        <f aca="false">VLOOKUP(A130,PRICELOOK,1)</f>
        <v>35374</v>
      </c>
    </row>
    <row r="131" customFormat="false" ht="12.75" hidden="false" customHeight="false" outlineLevel="0" collapsed="false">
      <c r="A131" s="53" t="n">
        <v>35375</v>
      </c>
      <c r="B131" s="52" t="n">
        <f aca="false">VLOOKUP(A131,PRICELOOK,1)</f>
        <v>35375</v>
      </c>
    </row>
    <row r="132" customFormat="false" ht="12.75" hidden="false" customHeight="false" outlineLevel="0" collapsed="false">
      <c r="A132" s="53" t="n">
        <v>35376</v>
      </c>
      <c r="B132" s="52" t="n">
        <f aca="false">VLOOKUP(A132,PRICELOOK,1)</f>
        <v>35376</v>
      </c>
    </row>
    <row r="133" customFormat="false" ht="12.75" hidden="false" customHeight="false" outlineLevel="0" collapsed="false">
      <c r="A133" s="53" t="n">
        <v>35377</v>
      </c>
      <c r="B133" s="52" t="n">
        <f aca="false">VLOOKUP(A133,PRICELOOK,1)</f>
        <v>35377</v>
      </c>
    </row>
    <row r="134" customFormat="false" ht="12.75" hidden="false" customHeight="false" outlineLevel="0" collapsed="false">
      <c r="A134" s="53" t="n">
        <v>35378</v>
      </c>
      <c r="B134" s="52" t="n">
        <f aca="false">VLOOKUP(A134,PRICELOOK,1)</f>
        <v>35377</v>
      </c>
    </row>
    <row r="135" customFormat="false" ht="12.75" hidden="false" customHeight="false" outlineLevel="0" collapsed="false">
      <c r="A135" s="53" t="n">
        <v>35379</v>
      </c>
      <c r="B135" s="52" t="n">
        <f aca="false">VLOOKUP(A135,PRICELOOK,1)</f>
        <v>35377</v>
      </c>
    </row>
    <row r="136" customFormat="false" ht="12.75" hidden="false" customHeight="false" outlineLevel="0" collapsed="false">
      <c r="A136" s="53" t="n">
        <v>35380</v>
      </c>
      <c r="B136" s="52" t="n">
        <f aca="false">VLOOKUP(A136,PRICELOOK,1)</f>
        <v>35380</v>
      </c>
    </row>
    <row r="137" customFormat="false" ht="12.75" hidden="false" customHeight="false" outlineLevel="0" collapsed="false">
      <c r="A137" s="53" t="n">
        <v>35381</v>
      </c>
      <c r="B137" s="52" t="n">
        <f aca="false">VLOOKUP(A137,PRICELOOK,1)</f>
        <v>35381</v>
      </c>
    </row>
    <row r="138" customFormat="false" ht="12.75" hidden="false" customHeight="false" outlineLevel="0" collapsed="false">
      <c r="A138" s="53" t="n">
        <v>35382</v>
      </c>
      <c r="B138" s="52" t="n">
        <f aca="false">VLOOKUP(A138,PRICELOOK,1)</f>
        <v>35382</v>
      </c>
    </row>
    <row r="139" customFormat="false" ht="12.75" hidden="false" customHeight="false" outlineLevel="0" collapsed="false">
      <c r="A139" s="53" t="n">
        <v>35383</v>
      </c>
      <c r="B139" s="52" t="n">
        <f aca="false">VLOOKUP(A139,PRICELOOK,1)</f>
        <v>35383</v>
      </c>
    </row>
    <row r="140" customFormat="false" ht="12.75" hidden="false" customHeight="false" outlineLevel="0" collapsed="false">
      <c r="A140" s="53" t="n">
        <v>35384</v>
      </c>
      <c r="B140" s="52" t="n">
        <f aca="false">VLOOKUP(A140,PRICELOOK,1)</f>
        <v>35384</v>
      </c>
    </row>
    <row r="141" customFormat="false" ht="12.75" hidden="false" customHeight="false" outlineLevel="0" collapsed="false">
      <c r="A141" s="53" t="n">
        <v>35385</v>
      </c>
      <c r="B141" s="52" t="n">
        <f aca="false">VLOOKUP(A141,PRICELOOK,1)</f>
        <v>35384</v>
      </c>
    </row>
    <row r="142" customFormat="false" ht="12.75" hidden="false" customHeight="false" outlineLevel="0" collapsed="false">
      <c r="A142" s="53" t="n">
        <v>35386</v>
      </c>
      <c r="B142" s="52" t="n">
        <f aca="false">VLOOKUP(A142,PRICELOOK,1)</f>
        <v>35384</v>
      </c>
    </row>
    <row r="143" customFormat="false" ht="12.75" hidden="false" customHeight="false" outlineLevel="0" collapsed="false">
      <c r="A143" s="53" t="n">
        <v>35387</v>
      </c>
      <c r="B143" s="52" t="n">
        <f aca="false">VLOOKUP(A143,PRICELOOK,1)</f>
        <v>35387</v>
      </c>
    </row>
    <row r="144" customFormat="false" ht="12.75" hidden="false" customHeight="false" outlineLevel="0" collapsed="false">
      <c r="A144" s="53" t="n">
        <v>35388</v>
      </c>
      <c r="B144" s="52" t="n">
        <f aca="false">VLOOKUP(A144,PRICELOOK,1)</f>
        <v>35388</v>
      </c>
    </row>
    <row r="145" customFormat="false" ht="12.75" hidden="false" customHeight="false" outlineLevel="0" collapsed="false">
      <c r="A145" s="53" t="n">
        <v>35389</v>
      </c>
      <c r="B145" s="52" t="n">
        <f aca="false">VLOOKUP(A145,PRICELOOK,1)</f>
        <v>35389</v>
      </c>
    </row>
    <row r="146" customFormat="false" ht="12.75" hidden="false" customHeight="false" outlineLevel="0" collapsed="false">
      <c r="A146" s="53" t="n">
        <v>35390</v>
      </c>
      <c r="B146" s="52" t="n">
        <f aca="false">VLOOKUP(A146,PRICELOOK,1)</f>
        <v>35390</v>
      </c>
    </row>
    <row r="147" customFormat="false" ht="12.75" hidden="false" customHeight="false" outlineLevel="0" collapsed="false">
      <c r="A147" s="53" t="n">
        <v>35391</v>
      </c>
      <c r="B147" s="52" t="n">
        <f aca="false">VLOOKUP(A147,PRICELOOK,1)</f>
        <v>35391</v>
      </c>
    </row>
    <row r="148" customFormat="false" ht="12.75" hidden="false" customHeight="false" outlineLevel="0" collapsed="false">
      <c r="A148" s="53" t="n">
        <v>35392</v>
      </c>
      <c r="B148" s="52" t="n">
        <f aca="false">VLOOKUP(A148,PRICELOOK,1)</f>
        <v>35391</v>
      </c>
    </row>
    <row r="149" customFormat="false" ht="12.75" hidden="false" customHeight="false" outlineLevel="0" collapsed="false">
      <c r="A149" s="53" t="n">
        <v>35393</v>
      </c>
      <c r="B149" s="52" t="n">
        <f aca="false">VLOOKUP(A149,PRICELOOK,1)</f>
        <v>35391</v>
      </c>
    </row>
    <row r="150" customFormat="false" ht="12.75" hidden="false" customHeight="false" outlineLevel="0" collapsed="false">
      <c r="A150" s="53" t="n">
        <v>35394</v>
      </c>
      <c r="B150" s="52" t="n">
        <f aca="false">VLOOKUP(A150,PRICELOOK,1)</f>
        <v>35394</v>
      </c>
    </row>
    <row r="151" customFormat="false" ht="12.75" hidden="false" customHeight="false" outlineLevel="0" collapsed="false">
      <c r="A151" s="53" t="n">
        <v>35395</v>
      </c>
      <c r="B151" s="52" t="n">
        <f aca="false">VLOOKUP(A151,PRICELOOK,1)</f>
        <v>35395</v>
      </c>
    </row>
    <row r="152" customFormat="false" ht="12.75" hidden="false" customHeight="false" outlineLevel="0" collapsed="false">
      <c r="A152" s="53" t="n">
        <v>35396</v>
      </c>
      <c r="B152" s="52" t="n">
        <f aca="false">VLOOKUP(A152,PRICELOOK,1)</f>
        <v>35396</v>
      </c>
    </row>
    <row r="153" customFormat="false" ht="12.75" hidden="false" customHeight="false" outlineLevel="0" collapsed="false">
      <c r="A153" s="53" t="n">
        <v>35397</v>
      </c>
      <c r="B153" s="52" t="n">
        <f aca="false">VLOOKUP(A153,PRICELOOK,1)</f>
        <v>35396</v>
      </c>
    </row>
    <row r="154" customFormat="false" ht="12.75" hidden="false" customHeight="false" outlineLevel="0" collapsed="false">
      <c r="A154" s="53" t="n">
        <v>35398</v>
      </c>
      <c r="B154" s="52" t="n">
        <f aca="false">VLOOKUP(A154,PRICELOOK,1)</f>
        <v>35396</v>
      </c>
    </row>
    <row r="155" customFormat="false" ht="12.75" hidden="false" customHeight="false" outlineLevel="0" collapsed="false">
      <c r="A155" s="53" t="n">
        <v>35399</v>
      </c>
      <c r="B155" s="52" t="n">
        <f aca="false">VLOOKUP(A155,PRICELOOK,1)</f>
        <v>35396</v>
      </c>
    </row>
    <row r="156" customFormat="false" ht="12.75" hidden="false" customHeight="false" outlineLevel="0" collapsed="false">
      <c r="A156" s="53" t="n">
        <v>35400</v>
      </c>
      <c r="B156" s="52" t="n">
        <f aca="false">VLOOKUP(A156,PRICELOOK,1)</f>
        <v>35396</v>
      </c>
    </row>
    <row r="157" customFormat="false" ht="12.75" hidden="false" customHeight="false" outlineLevel="0" collapsed="false">
      <c r="A157" s="53" t="n">
        <v>35401</v>
      </c>
      <c r="B157" s="52" t="n">
        <f aca="false">VLOOKUP(A157,PRICELOOK,1)</f>
        <v>35401</v>
      </c>
    </row>
    <row r="158" customFormat="false" ht="12.75" hidden="false" customHeight="false" outlineLevel="0" collapsed="false">
      <c r="A158" s="53" t="n">
        <v>35402</v>
      </c>
      <c r="B158" s="52" t="n">
        <f aca="false">VLOOKUP(A158,PRICELOOK,1)</f>
        <v>35402</v>
      </c>
    </row>
    <row r="159" customFormat="false" ht="12.75" hidden="false" customHeight="false" outlineLevel="0" collapsed="false">
      <c r="A159" s="53" t="n">
        <v>35403</v>
      </c>
      <c r="B159" s="52" t="n">
        <f aca="false">VLOOKUP(A159,PRICELOOK,1)</f>
        <v>35403</v>
      </c>
    </row>
    <row r="160" customFormat="false" ht="12.75" hidden="false" customHeight="false" outlineLevel="0" collapsed="false">
      <c r="A160" s="53" t="n">
        <v>35404</v>
      </c>
      <c r="B160" s="52" t="n">
        <f aca="false">VLOOKUP(A160,PRICELOOK,1)</f>
        <v>35404</v>
      </c>
    </row>
    <row r="161" customFormat="false" ht="12.75" hidden="false" customHeight="false" outlineLevel="0" collapsed="false">
      <c r="A161" s="53" t="n">
        <v>35405</v>
      </c>
      <c r="B161" s="52" t="n">
        <f aca="false">VLOOKUP(A161,PRICELOOK,1)</f>
        <v>35405</v>
      </c>
    </row>
    <row r="162" customFormat="false" ht="12.75" hidden="false" customHeight="false" outlineLevel="0" collapsed="false">
      <c r="A162" s="53" t="n">
        <v>35406</v>
      </c>
      <c r="B162" s="52" t="n">
        <f aca="false">VLOOKUP(A162,PRICELOOK,1)</f>
        <v>35405</v>
      </c>
    </row>
    <row r="163" customFormat="false" ht="12.75" hidden="false" customHeight="false" outlineLevel="0" collapsed="false">
      <c r="A163" s="53" t="n">
        <v>35407</v>
      </c>
      <c r="B163" s="52" t="n">
        <f aca="false">VLOOKUP(A163,PRICELOOK,1)</f>
        <v>35405</v>
      </c>
    </row>
    <row r="164" customFormat="false" ht="12.75" hidden="false" customHeight="false" outlineLevel="0" collapsed="false">
      <c r="A164" s="53" t="n">
        <v>35408</v>
      </c>
      <c r="B164" s="52" t="n">
        <f aca="false">VLOOKUP(A164,PRICELOOK,1)</f>
        <v>35408</v>
      </c>
    </row>
    <row r="165" customFormat="false" ht="12.75" hidden="false" customHeight="false" outlineLevel="0" collapsed="false">
      <c r="A165" s="53" t="n">
        <v>35409</v>
      </c>
      <c r="B165" s="52" t="n">
        <f aca="false">VLOOKUP(A165,PRICELOOK,1)</f>
        <v>35409</v>
      </c>
    </row>
    <row r="166" customFormat="false" ht="12.75" hidden="false" customHeight="false" outlineLevel="0" collapsed="false">
      <c r="A166" s="53" t="n">
        <v>35410</v>
      </c>
      <c r="B166" s="52" t="n">
        <f aca="false">VLOOKUP(A166,PRICELOOK,1)</f>
        <v>35410</v>
      </c>
    </row>
    <row r="167" customFormat="false" ht="12.75" hidden="false" customHeight="false" outlineLevel="0" collapsed="false">
      <c r="A167" s="53" t="n">
        <v>35411</v>
      </c>
      <c r="B167" s="52" t="n">
        <f aca="false">VLOOKUP(A167,PRICELOOK,1)</f>
        <v>35411</v>
      </c>
    </row>
    <row r="168" customFormat="false" ht="12.75" hidden="false" customHeight="false" outlineLevel="0" collapsed="false">
      <c r="A168" s="53" t="n">
        <v>35412</v>
      </c>
      <c r="B168" s="52" t="n">
        <f aca="false">VLOOKUP(A168,PRICELOOK,1)</f>
        <v>35412</v>
      </c>
    </row>
    <row r="169" customFormat="false" ht="12.75" hidden="false" customHeight="false" outlineLevel="0" collapsed="false">
      <c r="A169" s="53" t="n">
        <v>35413</v>
      </c>
      <c r="B169" s="52" t="n">
        <f aca="false">VLOOKUP(A169,PRICELOOK,1)</f>
        <v>35412</v>
      </c>
    </row>
    <row r="170" customFormat="false" ht="12.75" hidden="false" customHeight="false" outlineLevel="0" collapsed="false">
      <c r="A170" s="53" t="n">
        <v>35414</v>
      </c>
      <c r="B170" s="52" t="n">
        <f aca="false">VLOOKUP(A170,PRICELOOK,1)</f>
        <v>35412</v>
      </c>
    </row>
    <row r="171" customFormat="false" ht="12.75" hidden="false" customHeight="false" outlineLevel="0" collapsed="false">
      <c r="A171" s="53" t="n">
        <v>35415</v>
      </c>
      <c r="B171" s="52" t="n">
        <f aca="false">VLOOKUP(A171,PRICELOOK,1)</f>
        <v>35415</v>
      </c>
    </row>
    <row r="172" customFormat="false" ht="12.75" hidden="false" customHeight="false" outlineLevel="0" collapsed="false">
      <c r="A172" s="53" t="n">
        <v>35416</v>
      </c>
      <c r="B172" s="52" t="n">
        <f aca="false">VLOOKUP(A172,PRICELOOK,1)</f>
        <v>35416</v>
      </c>
    </row>
    <row r="173" customFormat="false" ht="12.75" hidden="false" customHeight="false" outlineLevel="0" collapsed="false">
      <c r="A173" s="53" t="n">
        <v>35417</v>
      </c>
      <c r="B173" s="52" t="n">
        <f aca="false">VLOOKUP(A173,PRICELOOK,1)</f>
        <v>35417</v>
      </c>
    </row>
    <row r="174" customFormat="false" ht="12.75" hidden="false" customHeight="false" outlineLevel="0" collapsed="false">
      <c r="A174" s="53" t="n">
        <v>35418</v>
      </c>
      <c r="B174" s="52" t="n">
        <f aca="false">VLOOKUP(A174,PRICELOOK,1)</f>
        <v>35418</v>
      </c>
    </row>
    <row r="175" customFormat="false" ht="12.75" hidden="false" customHeight="false" outlineLevel="0" collapsed="false">
      <c r="A175" s="53" t="n">
        <v>35419</v>
      </c>
      <c r="B175" s="52" t="n">
        <f aca="false">VLOOKUP(A175,PRICELOOK,1)</f>
        <v>35419</v>
      </c>
    </row>
    <row r="176" customFormat="false" ht="12.75" hidden="false" customHeight="false" outlineLevel="0" collapsed="false">
      <c r="A176" s="53" t="n">
        <v>35420</v>
      </c>
      <c r="B176" s="52" t="n">
        <f aca="false">VLOOKUP(A176,PRICELOOK,1)</f>
        <v>35419</v>
      </c>
    </row>
    <row r="177" customFormat="false" ht="12.75" hidden="false" customHeight="false" outlineLevel="0" collapsed="false">
      <c r="A177" s="53" t="n">
        <v>35421</v>
      </c>
      <c r="B177" s="52" t="n">
        <f aca="false">VLOOKUP(A177,PRICELOOK,1)</f>
        <v>35419</v>
      </c>
    </row>
    <row r="178" customFormat="false" ht="12.75" hidden="false" customHeight="false" outlineLevel="0" collapsed="false">
      <c r="A178" s="53" t="n">
        <v>35422</v>
      </c>
      <c r="B178" s="52" t="n">
        <f aca="false">VLOOKUP(A178,PRICELOOK,1)</f>
        <v>35422</v>
      </c>
    </row>
    <row r="179" customFormat="false" ht="12.75" hidden="false" customHeight="false" outlineLevel="0" collapsed="false">
      <c r="A179" s="53" t="n">
        <v>35423</v>
      </c>
      <c r="B179" s="52" t="n">
        <f aca="false">VLOOKUP(A179,PRICELOOK,1)</f>
        <v>35423</v>
      </c>
    </row>
    <row r="180" customFormat="false" ht="12.75" hidden="false" customHeight="false" outlineLevel="0" collapsed="false">
      <c r="A180" s="53" t="n">
        <v>35424</v>
      </c>
      <c r="B180" s="52" t="n">
        <f aca="false">VLOOKUP(A180,PRICELOOK,1)</f>
        <v>35423</v>
      </c>
    </row>
    <row r="181" customFormat="false" ht="12.75" hidden="false" customHeight="false" outlineLevel="0" collapsed="false">
      <c r="A181" s="53" t="n">
        <v>35425</v>
      </c>
      <c r="B181" s="52" t="n">
        <f aca="false">VLOOKUP(A181,PRICELOOK,1)</f>
        <v>35425</v>
      </c>
    </row>
    <row r="182" customFormat="false" ht="12.75" hidden="false" customHeight="false" outlineLevel="0" collapsed="false">
      <c r="A182" s="53" t="n">
        <v>35426</v>
      </c>
      <c r="B182" s="52" t="n">
        <f aca="false">VLOOKUP(A182,PRICELOOK,1)</f>
        <v>35426</v>
      </c>
    </row>
    <row r="183" customFormat="false" ht="12.75" hidden="false" customHeight="false" outlineLevel="0" collapsed="false">
      <c r="A183" s="53" t="n">
        <v>35427</v>
      </c>
      <c r="B183" s="52" t="n">
        <f aca="false">VLOOKUP(A183,PRICELOOK,1)</f>
        <v>35426</v>
      </c>
    </row>
    <row r="184" customFormat="false" ht="12.75" hidden="false" customHeight="false" outlineLevel="0" collapsed="false">
      <c r="A184" s="53" t="n">
        <v>35428</v>
      </c>
      <c r="B184" s="52" t="n">
        <f aca="false">VLOOKUP(A184,PRICELOOK,1)</f>
        <v>35426</v>
      </c>
    </row>
    <row r="185" customFormat="false" ht="12.75" hidden="false" customHeight="false" outlineLevel="0" collapsed="false">
      <c r="A185" s="53" t="n">
        <v>35429</v>
      </c>
      <c r="B185" s="52" t="n">
        <f aca="false">VLOOKUP(A185,PRICELOOK,1)</f>
        <v>35429</v>
      </c>
    </row>
    <row r="186" customFormat="false" ht="12.75" hidden="false" customHeight="false" outlineLevel="0" collapsed="false">
      <c r="A186" s="53" t="n">
        <v>35430</v>
      </c>
      <c r="B186" s="52" t="n">
        <f aca="false">VLOOKUP(A186,PRICELOOK,1)</f>
        <v>35430</v>
      </c>
    </row>
    <row r="187" customFormat="false" ht="12.75" hidden="false" customHeight="false" outlineLevel="0" collapsed="false">
      <c r="A187" s="53" t="n">
        <v>35431</v>
      </c>
      <c r="B187" s="52" t="n">
        <f aca="false">VLOOKUP(A187,PRICELOOK,1)</f>
        <v>35430</v>
      </c>
    </row>
    <row r="188" customFormat="false" ht="12.75" hidden="false" customHeight="false" outlineLevel="0" collapsed="false">
      <c r="A188" s="53" t="n">
        <v>35432</v>
      </c>
      <c r="B188" s="52" t="n">
        <f aca="false">VLOOKUP(A188,PRICELOOK,1)</f>
        <v>35432</v>
      </c>
    </row>
    <row r="189" customFormat="false" ht="12.75" hidden="false" customHeight="false" outlineLevel="0" collapsed="false">
      <c r="A189" s="53" t="n">
        <v>35433</v>
      </c>
      <c r="B189" s="52" t="n">
        <f aca="false">VLOOKUP(A189,PRICELOOK,1)</f>
        <v>35433</v>
      </c>
    </row>
    <row r="190" customFormat="false" ht="12.75" hidden="false" customHeight="false" outlineLevel="0" collapsed="false">
      <c r="A190" s="53" t="n">
        <v>35434</v>
      </c>
      <c r="B190" s="52" t="n">
        <f aca="false">VLOOKUP(A190,PRICELOOK,1)</f>
        <v>35433</v>
      </c>
    </row>
    <row r="191" customFormat="false" ht="12.75" hidden="false" customHeight="false" outlineLevel="0" collapsed="false">
      <c r="A191" s="53" t="n">
        <v>35435</v>
      </c>
      <c r="B191" s="52" t="n">
        <f aca="false">VLOOKUP(A191,PRICELOOK,1)</f>
        <v>35433</v>
      </c>
    </row>
    <row r="192" customFormat="false" ht="12.75" hidden="false" customHeight="false" outlineLevel="0" collapsed="false">
      <c r="A192" s="53" t="n">
        <v>35436</v>
      </c>
      <c r="B192" s="52" t="n">
        <f aca="false">VLOOKUP(A192,PRICELOOK,1)</f>
        <v>35436</v>
      </c>
    </row>
    <row r="193" customFormat="false" ht="12.75" hidden="false" customHeight="false" outlineLevel="0" collapsed="false">
      <c r="A193" s="53" t="n">
        <v>35437</v>
      </c>
      <c r="B193" s="52" t="n">
        <f aca="false">VLOOKUP(A193,PRICELOOK,1)</f>
        <v>35437</v>
      </c>
    </row>
    <row r="194" customFormat="false" ht="12.75" hidden="false" customHeight="false" outlineLevel="0" collapsed="false">
      <c r="A194" s="53" t="n">
        <v>35438</v>
      </c>
      <c r="B194" s="52" t="n">
        <f aca="false">VLOOKUP(A194,PRICELOOK,1)</f>
        <v>35438</v>
      </c>
    </row>
    <row r="195" customFormat="false" ht="12.75" hidden="false" customHeight="false" outlineLevel="0" collapsed="false">
      <c r="A195" s="53" t="n">
        <v>35439</v>
      </c>
      <c r="B195" s="52" t="n">
        <f aca="false">VLOOKUP(A195,PRICELOOK,1)</f>
        <v>35439</v>
      </c>
    </row>
    <row r="196" customFormat="false" ht="12.75" hidden="false" customHeight="false" outlineLevel="0" collapsed="false">
      <c r="A196" s="53" t="n">
        <v>35440</v>
      </c>
      <c r="B196" s="52" t="n">
        <f aca="false">VLOOKUP(A196,PRICELOOK,1)</f>
        <v>35440</v>
      </c>
    </row>
    <row r="197" customFormat="false" ht="12.75" hidden="false" customHeight="false" outlineLevel="0" collapsed="false">
      <c r="A197" s="53" t="n">
        <v>35441</v>
      </c>
      <c r="B197" s="52" t="n">
        <f aca="false">VLOOKUP(A197,PRICELOOK,1)</f>
        <v>35440</v>
      </c>
    </row>
    <row r="198" customFormat="false" ht="12.75" hidden="false" customHeight="false" outlineLevel="0" collapsed="false">
      <c r="A198" s="53" t="n">
        <v>35442</v>
      </c>
      <c r="B198" s="52" t="n">
        <f aca="false">VLOOKUP(A198,PRICELOOK,1)</f>
        <v>35440</v>
      </c>
    </row>
    <row r="199" customFormat="false" ht="12.75" hidden="false" customHeight="false" outlineLevel="0" collapsed="false">
      <c r="A199" s="54" t="n">
        <v>35443</v>
      </c>
      <c r="B199" s="52" t="n">
        <f aca="false">VLOOKUP(A199,PRICELOOK,1)</f>
        <v>35443</v>
      </c>
    </row>
    <row r="200" customFormat="false" ht="12.75" hidden="false" customHeight="false" outlineLevel="0" collapsed="false">
      <c r="A200" s="53" t="n">
        <v>35444</v>
      </c>
      <c r="B200" s="52" t="n">
        <f aca="false">VLOOKUP(A200,PRICELOOK,1)</f>
        <v>35444</v>
      </c>
    </row>
    <row r="201" customFormat="false" ht="12.75" hidden="false" customHeight="false" outlineLevel="0" collapsed="false">
      <c r="A201" s="53" t="n">
        <v>35445</v>
      </c>
      <c r="B201" s="52" t="n">
        <f aca="false">VLOOKUP(A201,PRICELOOK,1)</f>
        <v>35445</v>
      </c>
    </row>
    <row r="202" customFormat="false" ht="12.75" hidden="false" customHeight="false" outlineLevel="0" collapsed="false">
      <c r="A202" s="53" t="n">
        <v>35446</v>
      </c>
      <c r="B202" s="52" t="n">
        <f aca="false">VLOOKUP(A202,PRICELOOK,1)</f>
        <v>35446</v>
      </c>
    </row>
    <row r="203" customFormat="false" ht="12.75" hidden="false" customHeight="false" outlineLevel="0" collapsed="false">
      <c r="A203" s="53" t="n">
        <v>35447</v>
      </c>
      <c r="B203" s="52" t="n">
        <f aca="false">VLOOKUP(A203,PRICELOOK,1)</f>
        <v>35447</v>
      </c>
    </row>
    <row r="204" customFormat="false" ht="12.75" hidden="false" customHeight="false" outlineLevel="0" collapsed="false">
      <c r="A204" s="53" t="n">
        <v>35448</v>
      </c>
      <c r="B204" s="52" t="n">
        <f aca="false">VLOOKUP(A204,PRICELOOK,1)</f>
        <v>35447</v>
      </c>
    </row>
    <row r="205" customFormat="false" ht="12.75" hidden="false" customHeight="false" outlineLevel="0" collapsed="false">
      <c r="A205" s="53" t="n">
        <v>35449</v>
      </c>
      <c r="B205" s="52" t="n">
        <f aca="false">VLOOKUP(A205,PRICELOOK,1)</f>
        <v>35447</v>
      </c>
    </row>
    <row r="206" customFormat="false" ht="12.75" hidden="false" customHeight="false" outlineLevel="0" collapsed="false">
      <c r="A206" s="53" t="n">
        <v>35450</v>
      </c>
      <c r="B206" s="52" t="n">
        <f aca="false">VLOOKUP(A206,PRICELOOK,1)</f>
        <v>35450</v>
      </c>
    </row>
    <row r="207" customFormat="false" ht="12.75" hidden="false" customHeight="false" outlineLevel="0" collapsed="false">
      <c r="A207" s="53" t="n">
        <v>35451</v>
      </c>
      <c r="B207" s="52" t="n">
        <f aca="false">VLOOKUP(A207,PRICELOOK,1)</f>
        <v>35451</v>
      </c>
    </row>
    <row r="208" customFormat="false" ht="12.75" hidden="false" customHeight="false" outlineLevel="0" collapsed="false">
      <c r="A208" s="53" t="n">
        <v>35452</v>
      </c>
      <c r="B208" s="52" t="n">
        <f aca="false">VLOOKUP(A208,PRICELOOK,1)</f>
        <v>35452</v>
      </c>
    </row>
    <row r="209" customFormat="false" ht="12.75" hidden="false" customHeight="false" outlineLevel="0" collapsed="false">
      <c r="A209" s="53" t="n">
        <v>35453</v>
      </c>
      <c r="B209" s="52" t="n">
        <f aca="false">VLOOKUP(A209,PRICELOOK,1)</f>
        <v>35453</v>
      </c>
    </row>
    <row r="210" customFormat="false" ht="12.75" hidden="false" customHeight="false" outlineLevel="0" collapsed="false">
      <c r="A210" s="53" t="n">
        <v>35454</v>
      </c>
      <c r="B210" s="52" t="n">
        <f aca="false">VLOOKUP(A210,PRICELOOK,1)</f>
        <v>35454</v>
      </c>
    </row>
    <row r="211" customFormat="false" ht="12.75" hidden="false" customHeight="false" outlineLevel="0" collapsed="false">
      <c r="A211" s="53" t="n">
        <v>35455</v>
      </c>
      <c r="B211" s="52" t="n">
        <f aca="false">VLOOKUP(A211,PRICELOOK,1)</f>
        <v>35454</v>
      </c>
    </row>
    <row r="212" customFormat="false" ht="12.75" hidden="false" customHeight="false" outlineLevel="0" collapsed="false">
      <c r="A212" s="53" t="n">
        <v>35456</v>
      </c>
      <c r="B212" s="52" t="n">
        <f aca="false">VLOOKUP(A212,PRICELOOK,1)</f>
        <v>35454</v>
      </c>
    </row>
    <row r="213" customFormat="false" ht="12.75" hidden="false" customHeight="false" outlineLevel="0" collapsed="false">
      <c r="A213" s="53" t="n">
        <v>35457</v>
      </c>
      <c r="B213" s="52" t="n">
        <f aca="false">VLOOKUP(A213,PRICELOOK,1)</f>
        <v>35457</v>
      </c>
    </row>
    <row r="214" customFormat="false" ht="12.75" hidden="false" customHeight="false" outlineLevel="0" collapsed="false">
      <c r="A214" s="53" t="n">
        <v>35458</v>
      </c>
      <c r="B214" s="52" t="n">
        <f aca="false">VLOOKUP(A214,PRICELOOK,1)</f>
        <v>35458</v>
      </c>
    </row>
    <row r="215" customFormat="false" ht="12.75" hidden="false" customHeight="false" outlineLevel="0" collapsed="false">
      <c r="A215" s="53" t="n">
        <v>35459</v>
      </c>
      <c r="B215" s="52" t="n">
        <f aca="false">VLOOKUP(A215,PRICELOOK,1)</f>
        <v>35459</v>
      </c>
    </row>
    <row r="216" customFormat="false" ht="12.75" hidden="false" customHeight="false" outlineLevel="0" collapsed="false">
      <c r="A216" s="53" t="n">
        <v>35460</v>
      </c>
      <c r="B216" s="52" t="n">
        <f aca="false">VLOOKUP(A216,PRICELOOK,1)</f>
        <v>35460</v>
      </c>
    </row>
    <row r="217" customFormat="false" ht="12.75" hidden="false" customHeight="false" outlineLevel="0" collapsed="false">
      <c r="A217" s="53" t="n">
        <v>35461</v>
      </c>
      <c r="B217" s="52" t="n">
        <f aca="false">VLOOKUP(A217,PRICELOOK,1)</f>
        <v>35461</v>
      </c>
    </row>
    <row r="218" customFormat="false" ht="12.75" hidden="false" customHeight="false" outlineLevel="0" collapsed="false">
      <c r="A218" s="53" t="n">
        <v>35462</v>
      </c>
      <c r="B218" s="52" t="n">
        <f aca="false">VLOOKUP(A218,PRICELOOK,1)</f>
        <v>35461</v>
      </c>
    </row>
    <row r="219" customFormat="false" ht="12.75" hidden="false" customHeight="false" outlineLevel="0" collapsed="false">
      <c r="A219" s="53" t="n">
        <v>35463</v>
      </c>
      <c r="B219" s="52" t="n">
        <f aca="false">VLOOKUP(A219,PRICELOOK,1)</f>
        <v>35461</v>
      </c>
    </row>
    <row r="220" customFormat="false" ht="12.75" hidden="false" customHeight="false" outlineLevel="0" collapsed="false">
      <c r="A220" s="53" t="n">
        <v>35464</v>
      </c>
      <c r="B220" s="52" t="n">
        <f aca="false">VLOOKUP(A220,PRICELOOK,1)</f>
        <v>35464</v>
      </c>
    </row>
    <row r="221" customFormat="false" ht="12.75" hidden="false" customHeight="false" outlineLevel="0" collapsed="false">
      <c r="A221" s="53" t="n">
        <v>35465</v>
      </c>
      <c r="B221" s="52" t="n">
        <f aca="false">VLOOKUP(A221,PRICELOOK,1)</f>
        <v>35465</v>
      </c>
    </row>
    <row r="222" customFormat="false" ht="12.75" hidden="false" customHeight="false" outlineLevel="0" collapsed="false">
      <c r="A222" s="53" t="n">
        <v>35466</v>
      </c>
      <c r="B222" s="52" t="n">
        <f aca="false">VLOOKUP(A222,PRICELOOK,1)</f>
        <v>35466</v>
      </c>
    </row>
    <row r="223" customFormat="false" ht="12.75" hidden="false" customHeight="false" outlineLevel="0" collapsed="false">
      <c r="A223" s="53" t="n">
        <v>35467</v>
      </c>
      <c r="B223" s="52" t="n">
        <f aca="false">VLOOKUP(A223,PRICELOOK,1)</f>
        <v>35467</v>
      </c>
    </row>
    <row r="224" customFormat="false" ht="12.75" hidden="false" customHeight="false" outlineLevel="0" collapsed="false">
      <c r="A224" s="53" t="n">
        <v>35468</v>
      </c>
      <c r="B224" s="52" t="n">
        <f aca="false">VLOOKUP(A224,PRICELOOK,1)</f>
        <v>35468</v>
      </c>
    </row>
    <row r="225" customFormat="false" ht="12.75" hidden="false" customHeight="false" outlineLevel="0" collapsed="false">
      <c r="A225" s="53" t="n">
        <v>35469</v>
      </c>
      <c r="B225" s="52" t="n">
        <f aca="false">VLOOKUP(A225,PRICELOOK,1)</f>
        <v>35468</v>
      </c>
    </row>
    <row r="226" customFormat="false" ht="12.75" hidden="false" customHeight="false" outlineLevel="0" collapsed="false">
      <c r="A226" s="53" t="n">
        <v>35470</v>
      </c>
      <c r="B226" s="52" t="n">
        <f aca="false">VLOOKUP(A226,PRICELOOK,1)</f>
        <v>35468</v>
      </c>
    </row>
    <row r="227" customFormat="false" ht="12.75" hidden="false" customHeight="false" outlineLevel="0" collapsed="false">
      <c r="A227" s="53" t="n">
        <v>35471</v>
      </c>
      <c r="B227" s="52" t="n">
        <f aca="false">VLOOKUP(A227,PRICELOOK,1)</f>
        <v>35471</v>
      </c>
    </row>
    <row r="228" customFormat="false" ht="12.75" hidden="false" customHeight="false" outlineLevel="0" collapsed="false">
      <c r="A228" s="53" t="n">
        <v>35472</v>
      </c>
      <c r="B228" s="52" t="n">
        <f aca="false">VLOOKUP(A228,PRICELOOK,1)</f>
        <v>35472</v>
      </c>
    </row>
    <row r="229" customFormat="false" ht="12.75" hidden="false" customHeight="false" outlineLevel="0" collapsed="false">
      <c r="A229" s="53" t="n">
        <v>35473</v>
      </c>
      <c r="B229" s="52" t="n">
        <f aca="false">VLOOKUP(A229,PRICELOOK,1)</f>
        <v>35473</v>
      </c>
    </row>
    <row r="230" customFormat="false" ht="12.75" hidden="false" customHeight="false" outlineLevel="0" collapsed="false">
      <c r="A230" s="53" t="n">
        <v>35474</v>
      </c>
      <c r="B230" s="52" t="n">
        <f aca="false">VLOOKUP(A230,PRICELOOK,1)</f>
        <v>35474</v>
      </c>
    </row>
    <row r="231" customFormat="false" ht="12.75" hidden="false" customHeight="false" outlineLevel="0" collapsed="false">
      <c r="A231" s="53" t="n">
        <v>35475</v>
      </c>
      <c r="B231" s="52" t="n">
        <f aca="false">VLOOKUP(A231,PRICELOOK,1)</f>
        <v>35475</v>
      </c>
    </row>
    <row r="232" customFormat="false" ht="12.75" hidden="false" customHeight="false" outlineLevel="0" collapsed="false">
      <c r="A232" s="53" t="n">
        <v>35476</v>
      </c>
      <c r="B232" s="52" t="n">
        <f aca="false">VLOOKUP(A232,PRICELOOK,1)</f>
        <v>35475</v>
      </c>
    </row>
    <row r="233" customFormat="false" ht="12.75" hidden="false" customHeight="false" outlineLevel="0" collapsed="false">
      <c r="A233" s="53" t="n">
        <v>35477</v>
      </c>
      <c r="B233" s="52" t="n">
        <f aca="false">VLOOKUP(A233,PRICELOOK,1)</f>
        <v>35475</v>
      </c>
    </row>
    <row r="234" customFormat="false" ht="12.75" hidden="false" customHeight="false" outlineLevel="0" collapsed="false">
      <c r="A234" s="53" t="n">
        <v>35478</v>
      </c>
      <c r="B234" s="52" t="n">
        <f aca="false">VLOOKUP(A234,PRICELOOK,1)</f>
        <v>35475</v>
      </c>
    </row>
    <row r="235" customFormat="false" ht="12.75" hidden="false" customHeight="false" outlineLevel="0" collapsed="false">
      <c r="A235" s="53" t="n">
        <v>35479</v>
      </c>
      <c r="B235" s="52" t="n">
        <f aca="false">VLOOKUP(A235,PRICELOOK,1)</f>
        <v>35479</v>
      </c>
    </row>
    <row r="236" customFormat="false" ht="12.75" hidden="false" customHeight="false" outlineLevel="0" collapsed="false">
      <c r="A236" s="53" t="n">
        <v>35480</v>
      </c>
      <c r="B236" s="52" t="n">
        <f aca="false">VLOOKUP(A236,PRICELOOK,1)</f>
        <v>35480</v>
      </c>
    </row>
    <row r="237" customFormat="false" ht="12.75" hidden="false" customHeight="false" outlineLevel="0" collapsed="false">
      <c r="A237" s="53" t="n">
        <v>35481</v>
      </c>
      <c r="B237" s="52" t="n">
        <f aca="false">VLOOKUP(A237,PRICELOOK,1)</f>
        <v>35481</v>
      </c>
    </row>
    <row r="238" customFormat="false" ht="12.75" hidden="false" customHeight="false" outlineLevel="0" collapsed="false">
      <c r="A238" s="53" t="n">
        <v>35482</v>
      </c>
      <c r="B238" s="52" t="n">
        <f aca="false">VLOOKUP(A238,PRICELOOK,1)</f>
        <v>35482</v>
      </c>
    </row>
    <row r="239" customFormat="false" ht="12.75" hidden="false" customHeight="false" outlineLevel="0" collapsed="false">
      <c r="A239" s="53" t="n">
        <v>35483</v>
      </c>
      <c r="B239" s="52" t="n">
        <f aca="false">VLOOKUP(A239,PRICELOOK,1)</f>
        <v>35482</v>
      </c>
    </row>
    <row r="240" customFormat="false" ht="12.75" hidden="false" customHeight="false" outlineLevel="0" collapsed="false">
      <c r="A240" s="53" t="n">
        <v>35484</v>
      </c>
      <c r="B240" s="52" t="n">
        <f aca="false">VLOOKUP(A240,PRICELOOK,1)</f>
        <v>35482</v>
      </c>
    </row>
    <row r="241" customFormat="false" ht="12.75" hidden="false" customHeight="false" outlineLevel="0" collapsed="false">
      <c r="A241" s="53" t="n">
        <v>35485</v>
      </c>
      <c r="B241" s="52" t="n">
        <f aca="false">VLOOKUP(A241,PRICELOOK,1)</f>
        <v>35485</v>
      </c>
    </row>
    <row r="242" customFormat="false" ht="12.75" hidden="false" customHeight="false" outlineLevel="0" collapsed="false">
      <c r="A242" s="53" t="n">
        <v>35486</v>
      </c>
      <c r="B242" s="52" t="n">
        <f aca="false">VLOOKUP(A242,PRICELOOK,1)</f>
        <v>35486</v>
      </c>
    </row>
    <row r="243" customFormat="false" ht="12.75" hidden="false" customHeight="false" outlineLevel="0" collapsed="false">
      <c r="A243" s="53" t="n">
        <v>35487</v>
      </c>
      <c r="B243" s="52" t="n">
        <f aca="false">VLOOKUP(A243,PRICELOOK,1)</f>
        <v>35487</v>
      </c>
    </row>
    <row r="244" customFormat="false" ht="12.75" hidden="false" customHeight="false" outlineLevel="0" collapsed="false">
      <c r="A244" s="53" t="n">
        <v>35488</v>
      </c>
      <c r="B244" s="52" t="n">
        <f aca="false">VLOOKUP(A244,PRICELOOK,1)</f>
        <v>35488</v>
      </c>
    </row>
    <row r="245" customFormat="false" ht="12.75" hidden="false" customHeight="false" outlineLevel="0" collapsed="false">
      <c r="A245" s="53" t="n">
        <v>35489</v>
      </c>
      <c r="B245" s="52" t="n">
        <f aca="false">VLOOKUP(A245,PRICELOOK,1)</f>
        <v>35489</v>
      </c>
    </row>
    <row r="246" customFormat="false" ht="12.75" hidden="false" customHeight="false" outlineLevel="0" collapsed="false">
      <c r="A246" s="53" t="n">
        <v>35490</v>
      </c>
      <c r="B246" s="52" t="n">
        <f aca="false">VLOOKUP(A246,PRICELOOK,1)</f>
        <v>35489</v>
      </c>
    </row>
    <row r="247" customFormat="false" ht="12.75" hidden="false" customHeight="false" outlineLevel="0" collapsed="false">
      <c r="A247" s="53" t="n">
        <v>35491</v>
      </c>
      <c r="B247" s="52" t="n">
        <f aca="false">VLOOKUP(A247,PRICELOOK,1)</f>
        <v>35489</v>
      </c>
    </row>
    <row r="248" customFormat="false" ht="12.75" hidden="false" customHeight="false" outlineLevel="0" collapsed="false">
      <c r="A248" s="53" t="n">
        <v>35492</v>
      </c>
      <c r="B248" s="52" t="n">
        <f aca="false">VLOOKUP(A248,PRICELOOK,1)</f>
        <v>35492</v>
      </c>
    </row>
    <row r="249" customFormat="false" ht="12.75" hidden="false" customHeight="false" outlineLevel="0" collapsed="false">
      <c r="A249" s="53" t="n">
        <v>35493</v>
      </c>
      <c r="B249" s="52" t="n">
        <f aca="false">VLOOKUP(A249,PRICELOOK,1)</f>
        <v>35493</v>
      </c>
    </row>
    <row r="250" customFormat="false" ht="12.75" hidden="false" customHeight="false" outlineLevel="0" collapsed="false">
      <c r="A250" s="53" t="n">
        <v>35494</v>
      </c>
      <c r="B250" s="52" t="n">
        <f aca="false">VLOOKUP(A250,PRICELOOK,1)</f>
        <v>35494</v>
      </c>
    </row>
    <row r="251" customFormat="false" ht="12.75" hidden="false" customHeight="false" outlineLevel="0" collapsed="false">
      <c r="A251" s="53" t="n">
        <v>35495</v>
      </c>
      <c r="B251" s="52" t="n">
        <f aca="false">VLOOKUP(A251,PRICELOOK,1)</f>
        <v>35495</v>
      </c>
    </row>
    <row r="252" customFormat="false" ht="12.75" hidden="false" customHeight="false" outlineLevel="0" collapsed="false">
      <c r="A252" s="53" t="n">
        <v>35496</v>
      </c>
      <c r="B252" s="52" t="n">
        <f aca="false">VLOOKUP(A252,PRICELOOK,1)</f>
        <v>35496</v>
      </c>
    </row>
    <row r="253" customFormat="false" ht="12.75" hidden="false" customHeight="false" outlineLevel="0" collapsed="false">
      <c r="A253" s="53" t="n">
        <v>35497</v>
      </c>
      <c r="B253" s="52" t="n">
        <f aca="false">VLOOKUP(A253,PRICELOOK,1)</f>
        <v>35496</v>
      </c>
    </row>
    <row r="254" customFormat="false" ht="12.75" hidden="false" customHeight="false" outlineLevel="0" collapsed="false">
      <c r="A254" s="53" t="n">
        <v>35498</v>
      </c>
      <c r="B254" s="52" t="n">
        <f aca="false">VLOOKUP(A254,PRICELOOK,1)</f>
        <v>35496</v>
      </c>
    </row>
    <row r="255" customFormat="false" ht="12.75" hidden="false" customHeight="false" outlineLevel="0" collapsed="false">
      <c r="A255" s="53" t="n">
        <v>35499</v>
      </c>
      <c r="B255" s="52" t="n">
        <f aca="false">VLOOKUP(A255,PRICELOOK,1)</f>
        <v>35499</v>
      </c>
    </row>
    <row r="256" customFormat="false" ht="12.75" hidden="false" customHeight="false" outlineLevel="0" collapsed="false">
      <c r="A256" s="53" t="n">
        <v>35500</v>
      </c>
      <c r="B256" s="52" t="n">
        <f aca="false">VLOOKUP(A256,PRICELOOK,1)</f>
        <v>35500</v>
      </c>
    </row>
    <row r="257" customFormat="false" ht="12.75" hidden="false" customHeight="false" outlineLevel="0" collapsed="false">
      <c r="A257" s="53" t="n">
        <v>35501</v>
      </c>
      <c r="B257" s="52" t="n">
        <f aca="false">VLOOKUP(A257,PRICELOOK,1)</f>
        <v>35501</v>
      </c>
    </row>
    <row r="258" customFormat="false" ht="12.75" hidden="false" customHeight="false" outlineLevel="0" collapsed="false">
      <c r="A258" s="53" t="n">
        <v>35502</v>
      </c>
      <c r="B258" s="52" t="n">
        <f aca="false">VLOOKUP(A258,PRICELOOK,1)</f>
        <v>35502</v>
      </c>
    </row>
    <row r="259" customFormat="false" ht="12.75" hidden="false" customHeight="false" outlineLevel="0" collapsed="false">
      <c r="A259" s="53" t="n">
        <v>35503</v>
      </c>
      <c r="B259" s="52" t="n">
        <f aca="false">VLOOKUP(A259,PRICELOOK,1)</f>
        <v>35503</v>
      </c>
    </row>
    <row r="260" customFormat="false" ht="12.75" hidden="false" customHeight="false" outlineLevel="0" collapsed="false">
      <c r="A260" s="53" t="n">
        <v>35504</v>
      </c>
      <c r="B260" s="52" t="n">
        <f aca="false">VLOOKUP(A260,PRICELOOK,1)</f>
        <v>35503</v>
      </c>
    </row>
    <row r="261" customFormat="false" ht="12.75" hidden="false" customHeight="false" outlineLevel="0" collapsed="false">
      <c r="A261" s="53" t="n">
        <v>35505</v>
      </c>
      <c r="B261" s="52" t="n">
        <f aca="false">VLOOKUP(A261,PRICELOOK,1)</f>
        <v>35503</v>
      </c>
    </row>
    <row r="262" customFormat="false" ht="12.75" hidden="false" customHeight="false" outlineLevel="0" collapsed="false">
      <c r="A262" s="53" t="n">
        <v>35506</v>
      </c>
      <c r="B262" s="52" t="n">
        <f aca="false">VLOOKUP(A262,PRICELOOK,1)</f>
        <v>35506</v>
      </c>
    </row>
    <row r="263" customFormat="false" ht="12.75" hidden="false" customHeight="false" outlineLevel="0" collapsed="false">
      <c r="A263" s="53" t="n">
        <v>35507</v>
      </c>
      <c r="B263" s="52" t="n">
        <f aca="false">VLOOKUP(A263,PRICELOOK,1)</f>
        <v>35507</v>
      </c>
    </row>
    <row r="264" customFormat="false" ht="12.75" hidden="false" customHeight="false" outlineLevel="0" collapsed="false">
      <c r="A264" s="53" t="n">
        <v>35508</v>
      </c>
      <c r="B264" s="52" t="n">
        <f aca="false">VLOOKUP(A264,PRICELOOK,1)</f>
        <v>35508</v>
      </c>
    </row>
    <row r="265" customFormat="false" ht="12.75" hidden="false" customHeight="false" outlineLevel="0" collapsed="false">
      <c r="A265" s="53" t="n">
        <v>35509</v>
      </c>
      <c r="B265" s="52" t="n">
        <f aca="false">VLOOKUP(A265,PRICELOOK,1)</f>
        <v>35509</v>
      </c>
    </row>
    <row r="266" customFormat="false" ht="12.75" hidden="false" customHeight="false" outlineLevel="0" collapsed="false">
      <c r="A266" s="53" t="n">
        <v>35510</v>
      </c>
      <c r="B266" s="52" t="n">
        <f aca="false">VLOOKUP(A266,PRICELOOK,1)</f>
        <v>35510</v>
      </c>
    </row>
    <row r="267" customFormat="false" ht="12.75" hidden="false" customHeight="false" outlineLevel="0" collapsed="false">
      <c r="A267" s="53" t="n">
        <v>35511</v>
      </c>
      <c r="B267" s="52" t="n">
        <f aca="false">VLOOKUP(A267,PRICELOOK,1)</f>
        <v>35510</v>
      </c>
    </row>
    <row r="268" customFormat="false" ht="12.75" hidden="false" customHeight="false" outlineLevel="0" collapsed="false">
      <c r="A268" s="53" t="n">
        <v>35512</v>
      </c>
      <c r="B268" s="52" t="n">
        <f aca="false">VLOOKUP(A268,PRICELOOK,1)</f>
        <v>35510</v>
      </c>
    </row>
    <row r="269" customFormat="false" ht="12.75" hidden="false" customHeight="false" outlineLevel="0" collapsed="false">
      <c r="A269" s="53" t="n">
        <v>35513</v>
      </c>
      <c r="B269" s="52" t="n">
        <f aca="false">VLOOKUP(A269,PRICELOOK,1)</f>
        <v>35513</v>
      </c>
    </row>
    <row r="270" customFormat="false" ht="12.75" hidden="false" customHeight="false" outlineLevel="0" collapsed="false">
      <c r="A270" s="53" t="n">
        <v>35514</v>
      </c>
      <c r="B270" s="52" t="n">
        <f aca="false">VLOOKUP(A270,PRICELOOK,1)</f>
        <v>35514</v>
      </c>
    </row>
    <row r="271" customFormat="false" ht="12.75" hidden="false" customHeight="false" outlineLevel="0" collapsed="false">
      <c r="A271" s="53" t="n">
        <v>35515</v>
      </c>
      <c r="B271" s="52" t="n">
        <f aca="false">VLOOKUP(A271,PRICELOOK,1)</f>
        <v>35515</v>
      </c>
    </row>
    <row r="272" customFormat="false" ht="12.75" hidden="false" customHeight="false" outlineLevel="0" collapsed="false">
      <c r="A272" s="53" t="n">
        <v>35516</v>
      </c>
      <c r="B272" s="52" t="n">
        <f aca="false">VLOOKUP(A272,PRICELOOK,1)</f>
        <v>35516</v>
      </c>
    </row>
    <row r="273" customFormat="false" ht="12.75" hidden="false" customHeight="false" outlineLevel="0" collapsed="false">
      <c r="A273" s="53" t="n">
        <v>35517</v>
      </c>
      <c r="B273" s="52" t="n">
        <f aca="false">VLOOKUP(A273,PRICELOOK,1)</f>
        <v>35516</v>
      </c>
    </row>
    <row r="274" customFormat="false" ht="12.75" hidden="false" customHeight="false" outlineLevel="0" collapsed="false">
      <c r="A274" s="53" t="n">
        <v>35518</v>
      </c>
      <c r="B274" s="52" t="n">
        <f aca="false">VLOOKUP(A274,PRICELOOK,1)</f>
        <v>35516</v>
      </c>
    </row>
    <row r="275" customFormat="false" ht="12.75" hidden="false" customHeight="false" outlineLevel="0" collapsed="false">
      <c r="A275" s="53" t="n">
        <v>35519</v>
      </c>
      <c r="B275" s="52" t="n">
        <f aca="false">VLOOKUP(A275,PRICELOOK,1)</f>
        <v>35516</v>
      </c>
    </row>
    <row r="276" customFormat="false" ht="12.75" hidden="false" customHeight="false" outlineLevel="0" collapsed="false">
      <c r="A276" s="53" t="n">
        <v>35520</v>
      </c>
      <c r="B276" s="52" t="n">
        <f aca="false">VLOOKUP(A276,PRICELOOK,1)</f>
        <v>35520</v>
      </c>
    </row>
    <row r="277" customFormat="false" ht="12.75" hidden="false" customHeight="false" outlineLevel="0" collapsed="false">
      <c r="A277" s="53" t="n">
        <v>35521</v>
      </c>
      <c r="B277" s="52" t="n">
        <f aca="false">VLOOKUP(A277,PRICELOOK,1)</f>
        <v>35521</v>
      </c>
    </row>
    <row r="278" customFormat="false" ht="12.75" hidden="false" customHeight="false" outlineLevel="0" collapsed="false">
      <c r="A278" s="53" t="n">
        <v>35522</v>
      </c>
      <c r="B278" s="52" t="n">
        <f aca="false">VLOOKUP(A278,PRICELOOK,1)</f>
        <v>35522</v>
      </c>
    </row>
    <row r="279" customFormat="false" ht="12.75" hidden="false" customHeight="false" outlineLevel="0" collapsed="false">
      <c r="A279" s="53" t="n">
        <v>35523</v>
      </c>
      <c r="B279" s="52" t="n">
        <f aca="false">VLOOKUP(A279,PRICELOOK,1)</f>
        <v>35523</v>
      </c>
    </row>
    <row r="280" customFormat="false" ht="12.75" hidden="false" customHeight="false" outlineLevel="0" collapsed="false">
      <c r="A280" s="53" t="n">
        <v>35524</v>
      </c>
      <c r="B280" s="52" t="n">
        <f aca="false">VLOOKUP(A280,PRICELOOK,1)</f>
        <v>35524</v>
      </c>
    </row>
    <row r="281" customFormat="false" ht="12.75" hidden="false" customHeight="false" outlineLevel="0" collapsed="false">
      <c r="A281" s="53" t="n">
        <v>35525</v>
      </c>
      <c r="B281" s="52" t="n">
        <f aca="false">VLOOKUP(A281,PRICELOOK,1)</f>
        <v>35524</v>
      </c>
    </row>
    <row r="282" customFormat="false" ht="12.75" hidden="false" customHeight="false" outlineLevel="0" collapsed="false">
      <c r="A282" s="53" t="n">
        <v>35526</v>
      </c>
      <c r="B282" s="52" t="n">
        <f aca="false">VLOOKUP(A282,PRICELOOK,1)</f>
        <v>35524</v>
      </c>
    </row>
    <row r="283" customFormat="false" ht="12.75" hidden="false" customHeight="false" outlineLevel="0" collapsed="false">
      <c r="A283" s="53" t="n">
        <v>35527</v>
      </c>
      <c r="B283" s="52" t="n">
        <f aca="false">VLOOKUP(A283,PRICELOOK,1)</f>
        <v>35527</v>
      </c>
    </row>
    <row r="284" customFormat="false" ht="12.75" hidden="false" customHeight="false" outlineLevel="0" collapsed="false">
      <c r="A284" s="53" t="n">
        <v>35528</v>
      </c>
      <c r="B284" s="52" t="n">
        <f aca="false">VLOOKUP(A284,PRICELOOK,1)</f>
        <v>35528</v>
      </c>
    </row>
    <row r="285" customFormat="false" ht="12.75" hidden="false" customHeight="false" outlineLevel="0" collapsed="false">
      <c r="A285" s="53" t="n">
        <v>35529</v>
      </c>
      <c r="B285" s="52" t="n">
        <f aca="false">VLOOKUP(A285,PRICELOOK,1)</f>
        <v>35529</v>
      </c>
    </row>
    <row r="286" customFormat="false" ht="12.75" hidden="false" customHeight="false" outlineLevel="0" collapsed="false">
      <c r="A286" s="53" t="n">
        <v>35530</v>
      </c>
      <c r="B286" s="52" t="n">
        <f aca="false">VLOOKUP(A286,PRICELOOK,1)</f>
        <v>35530</v>
      </c>
    </row>
    <row r="287" customFormat="false" ht="12.75" hidden="false" customHeight="false" outlineLevel="0" collapsed="false">
      <c r="A287" s="53" t="n">
        <v>35531</v>
      </c>
      <c r="B287" s="52" t="n">
        <f aca="false">VLOOKUP(A287,PRICELOOK,1)</f>
        <v>35531</v>
      </c>
    </row>
    <row r="288" customFormat="false" ht="12.75" hidden="false" customHeight="false" outlineLevel="0" collapsed="false">
      <c r="A288" s="53" t="n">
        <v>35532</v>
      </c>
      <c r="B288" s="52" t="n">
        <f aca="false">VLOOKUP(A288,PRICELOOK,1)</f>
        <v>35531</v>
      </c>
    </row>
    <row r="289" customFormat="false" ht="12.75" hidden="false" customHeight="false" outlineLevel="0" collapsed="false">
      <c r="A289" s="53" t="n">
        <v>35533</v>
      </c>
      <c r="B289" s="52" t="n">
        <f aca="false">VLOOKUP(A289,PRICELOOK,1)</f>
        <v>35531</v>
      </c>
    </row>
    <row r="290" customFormat="false" ht="12.75" hidden="false" customHeight="false" outlineLevel="0" collapsed="false">
      <c r="A290" s="53" t="n">
        <v>35534</v>
      </c>
      <c r="B290" s="52" t="n">
        <f aca="false">VLOOKUP(A290,PRICELOOK,1)</f>
        <v>35534</v>
      </c>
    </row>
    <row r="291" customFormat="false" ht="12.75" hidden="false" customHeight="false" outlineLevel="0" collapsed="false">
      <c r="A291" s="53" t="n">
        <v>35535</v>
      </c>
      <c r="B291" s="52" t="n">
        <f aca="false">VLOOKUP(A291,PRICELOOK,1)</f>
        <v>35535</v>
      </c>
    </row>
    <row r="292" customFormat="false" ht="12.75" hidden="false" customHeight="false" outlineLevel="0" collapsed="false">
      <c r="A292" s="53" t="n">
        <v>35536</v>
      </c>
      <c r="B292" s="52" t="n">
        <f aca="false">VLOOKUP(A292,PRICELOOK,1)</f>
        <v>35536</v>
      </c>
    </row>
    <row r="293" customFormat="false" ht="12.75" hidden="false" customHeight="false" outlineLevel="0" collapsed="false">
      <c r="A293" s="53" t="n">
        <v>35537</v>
      </c>
      <c r="B293" s="52" t="n">
        <f aca="false">VLOOKUP(A293,PRICELOOK,1)</f>
        <v>35537</v>
      </c>
    </row>
    <row r="294" customFormat="false" ht="12.75" hidden="false" customHeight="false" outlineLevel="0" collapsed="false">
      <c r="A294" s="53" t="n">
        <v>35538</v>
      </c>
      <c r="B294" s="52" t="n">
        <f aca="false">VLOOKUP(A294,PRICELOOK,1)</f>
        <v>35538</v>
      </c>
    </row>
    <row r="295" customFormat="false" ht="12.75" hidden="false" customHeight="false" outlineLevel="0" collapsed="false">
      <c r="A295" s="53" t="n">
        <v>35539</v>
      </c>
      <c r="B295" s="52" t="n">
        <f aca="false">VLOOKUP(A295,PRICELOOK,1)</f>
        <v>35538</v>
      </c>
    </row>
    <row r="296" customFormat="false" ht="12.75" hidden="false" customHeight="false" outlineLevel="0" collapsed="false">
      <c r="A296" s="53" t="n">
        <v>35540</v>
      </c>
      <c r="B296" s="52" t="n">
        <f aca="false">VLOOKUP(A296,PRICELOOK,1)</f>
        <v>35538</v>
      </c>
    </row>
    <row r="297" customFormat="false" ht="12.75" hidden="false" customHeight="false" outlineLevel="0" collapsed="false">
      <c r="A297" s="53" t="n">
        <v>35541</v>
      </c>
      <c r="B297" s="52" t="n">
        <f aca="false">VLOOKUP(A297,PRICELOOK,1)</f>
        <v>35541</v>
      </c>
    </row>
    <row r="298" customFormat="false" ht="12.75" hidden="false" customHeight="false" outlineLevel="0" collapsed="false">
      <c r="A298" s="53" t="n">
        <v>35542</v>
      </c>
      <c r="B298" s="52" t="n">
        <f aca="false">VLOOKUP(A298,PRICELOOK,1)</f>
        <v>35542</v>
      </c>
    </row>
    <row r="299" customFormat="false" ht="12.75" hidden="false" customHeight="false" outlineLevel="0" collapsed="false">
      <c r="A299" s="53" t="n">
        <v>35543</v>
      </c>
      <c r="B299" s="52" t="n">
        <f aca="false">VLOOKUP(A299,PRICELOOK,1)</f>
        <v>35543</v>
      </c>
    </row>
    <row r="300" customFormat="false" ht="12.75" hidden="false" customHeight="false" outlineLevel="0" collapsed="false">
      <c r="A300" s="53" t="n">
        <v>35544</v>
      </c>
      <c r="B300" s="52" t="n">
        <f aca="false">VLOOKUP(A300,PRICELOOK,1)</f>
        <v>35544</v>
      </c>
    </row>
    <row r="301" customFormat="false" ht="12.75" hidden="false" customHeight="false" outlineLevel="0" collapsed="false">
      <c r="A301" s="53" t="n">
        <v>35545</v>
      </c>
      <c r="B301" s="52" t="n">
        <f aca="false">VLOOKUP(A301,PRICELOOK,1)</f>
        <v>35545</v>
      </c>
    </row>
    <row r="302" customFormat="false" ht="12.75" hidden="false" customHeight="false" outlineLevel="0" collapsed="false">
      <c r="A302" s="53" t="n">
        <v>35546</v>
      </c>
      <c r="B302" s="52" t="n">
        <f aca="false">VLOOKUP(A302,PRICELOOK,1)</f>
        <v>35545</v>
      </c>
    </row>
    <row r="303" customFormat="false" ht="12.75" hidden="false" customHeight="false" outlineLevel="0" collapsed="false">
      <c r="A303" s="53" t="n">
        <v>35547</v>
      </c>
      <c r="B303" s="52" t="n">
        <f aca="false">VLOOKUP(A303,PRICELOOK,1)</f>
        <v>35545</v>
      </c>
    </row>
    <row r="304" customFormat="false" ht="12.75" hidden="false" customHeight="false" outlineLevel="0" collapsed="false">
      <c r="A304" s="53" t="n">
        <v>35548</v>
      </c>
      <c r="B304" s="52" t="n">
        <f aca="false">VLOOKUP(A304,PRICELOOK,1)</f>
        <v>35548</v>
      </c>
    </row>
    <row r="305" customFormat="false" ht="12.75" hidden="false" customHeight="false" outlineLevel="0" collapsed="false">
      <c r="A305" s="53" t="n">
        <v>35549</v>
      </c>
      <c r="B305" s="52" t="n">
        <f aca="false">VLOOKUP(A305,PRICELOOK,1)</f>
        <v>35549</v>
      </c>
    </row>
    <row r="306" customFormat="false" ht="12.75" hidden="false" customHeight="false" outlineLevel="0" collapsed="false">
      <c r="A306" s="53" t="n">
        <v>35550</v>
      </c>
      <c r="B306" s="52" t="n">
        <f aca="false">VLOOKUP(A306,PRICELOOK,1)</f>
        <v>35550</v>
      </c>
    </row>
    <row r="307" customFormat="false" ht="12.75" hidden="false" customHeight="false" outlineLevel="0" collapsed="false">
      <c r="A307" s="53" t="n">
        <v>35551</v>
      </c>
      <c r="B307" s="52" t="n">
        <f aca="false">VLOOKUP(A307,PRICELOOK,1)</f>
        <v>35551</v>
      </c>
    </row>
    <row r="308" customFormat="false" ht="12.75" hidden="false" customHeight="false" outlineLevel="0" collapsed="false">
      <c r="A308" s="53" t="n">
        <v>35552</v>
      </c>
      <c r="B308" s="52" t="n">
        <f aca="false">VLOOKUP(A308,PRICELOOK,1)</f>
        <v>35552</v>
      </c>
    </row>
    <row r="309" customFormat="false" ht="12.75" hidden="false" customHeight="false" outlineLevel="0" collapsed="false">
      <c r="A309" s="53" t="n">
        <v>35553</v>
      </c>
      <c r="B309" s="52" t="n">
        <f aca="false">VLOOKUP(A309,PRICELOOK,1)</f>
        <v>35552</v>
      </c>
    </row>
    <row r="310" customFormat="false" ht="12.75" hidden="false" customHeight="false" outlineLevel="0" collapsed="false">
      <c r="A310" s="53" t="n">
        <v>35554</v>
      </c>
      <c r="B310" s="52" t="n">
        <f aca="false">VLOOKUP(A310,PRICELOOK,1)</f>
        <v>35552</v>
      </c>
    </row>
    <row r="311" customFormat="false" ht="12.75" hidden="false" customHeight="false" outlineLevel="0" collapsed="false">
      <c r="A311" s="53" t="n">
        <v>35555</v>
      </c>
      <c r="B311" s="52" t="n">
        <f aca="false">VLOOKUP(A311,PRICELOOK,1)</f>
        <v>35555</v>
      </c>
    </row>
    <row r="312" customFormat="false" ht="12.75" hidden="false" customHeight="false" outlineLevel="0" collapsed="false">
      <c r="A312" s="53" t="n">
        <v>35556</v>
      </c>
      <c r="B312" s="52" t="n">
        <f aca="false">VLOOKUP(A312,PRICELOOK,1)</f>
        <v>35556</v>
      </c>
    </row>
    <row r="313" customFormat="false" ht="12.75" hidden="false" customHeight="false" outlineLevel="0" collapsed="false">
      <c r="A313" s="53" t="n">
        <v>35557</v>
      </c>
      <c r="B313" s="52" t="n">
        <f aca="false">VLOOKUP(A313,PRICELOOK,1)</f>
        <v>35557</v>
      </c>
    </row>
    <row r="314" customFormat="false" ht="12.75" hidden="false" customHeight="false" outlineLevel="0" collapsed="false">
      <c r="A314" s="53" t="n">
        <v>35558</v>
      </c>
      <c r="B314" s="52" t="n">
        <f aca="false">VLOOKUP(A314,PRICELOOK,1)</f>
        <v>35558</v>
      </c>
    </row>
    <row r="315" customFormat="false" ht="12.75" hidden="false" customHeight="false" outlineLevel="0" collapsed="false">
      <c r="A315" s="53" t="n">
        <v>35559</v>
      </c>
      <c r="B315" s="52" t="n">
        <f aca="false">VLOOKUP(A315,PRICELOOK,1)</f>
        <v>35559</v>
      </c>
    </row>
    <row r="316" customFormat="false" ht="12.75" hidden="false" customHeight="false" outlineLevel="0" collapsed="false">
      <c r="A316" s="53" t="n">
        <v>35560</v>
      </c>
      <c r="B316" s="52" t="n">
        <f aca="false">VLOOKUP(A316,PRICELOOK,1)</f>
        <v>35559</v>
      </c>
    </row>
    <row r="317" customFormat="false" ht="12.75" hidden="false" customHeight="false" outlineLevel="0" collapsed="false">
      <c r="A317" s="53" t="n">
        <v>35561</v>
      </c>
      <c r="B317" s="52" t="n">
        <f aca="false">VLOOKUP(A317,PRICELOOK,1)</f>
        <v>35559</v>
      </c>
    </row>
    <row r="318" customFormat="false" ht="12.75" hidden="false" customHeight="false" outlineLevel="0" collapsed="false">
      <c r="A318" s="53" t="n">
        <v>35562</v>
      </c>
      <c r="B318" s="52" t="n">
        <f aca="false">VLOOKUP(A318,PRICELOOK,1)</f>
        <v>35562</v>
      </c>
    </row>
    <row r="319" customFormat="false" ht="12.75" hidden="false" customHeight="false" outlineLevel="0" collapsed="false">
      <c r="A319" s="53" t="n">
        <v>35563</v>
      </c>
      <c r="B319" s="52" t="n">
        <f aca="false">VLOOKUP(A319,PRICELOOK,1)</f>
        <v>35563</v>
      </c>
    </row>
    <row r="320" customFormat="false" ht="12.75" hidden="false" customHeight="false" outlineLevel="0" collapsed="false">
      <c r="A320" s="53" t="n">
        <v>35564</v>
      </c>
      <c r="B320" s="52" t="n">
        <f aca="false">VLOOKUP(A320,PRICELOOK,1)</f>
        <v>35564</v>
      </c>
    </row>
    <row r="321" customFormat="false" ht="12.75" hidden="false" customHeight="false" outlineLevel="0" collapsed="false">
      <c r="A321" s="53" t="n">
        <v>35565</v>
      </c>
      <c r="B321" s="52" t="n">
        <f aca="false">VLOOKUP(A321,PRICELOOK,1)</f>
        <v>35565</v>
      </c>
    </row>
    <row r="322" customFormat="false" ht="12.75" hidden="false" customHeight="false" outlineLevel="0" collapsed="false">
      <c r="A322" s="53" t="n">
        <v>35566</v>
      </c>
      <c r="B322" s="52" t="n">
        <f aca="false">VLOOKUP(A322,PRICELOOK,1)</f>
        <v>35566</v>
      </c>
    </row>
    <row r="323" customFormat="false" ht="12.75" hidden="false" customHeight="false" outlineLevel="0" collapsed="false">
      <c r="A323" s="53" t="n">
        <v>35567</v>
      </c>
      <c r="B323" s="52" t="n">
        <f aca="false">VLOOKUP(A323,PRICELOOK,1)</f>
        <v>35566</v>
      </c>
    </row>
    <row r="324" customFormat="false" ht="12.75" hidden="false" customHeight="false" outlineLevel="0" collapsed="false">
      <c r="A324" s="53" t="n">
        <v>35568</v>
      </c>
      <c r="B324" s="52" t="n">
        <f aca="false">VLOOKUP(A324,PRICELOOK,1)</f>
        <v>35566</v>
      </c>
    </row>
    <row r="325" customFormat="false" ht="12.75" hidden="false" customHeight="false" outlineLevel="0" collapsed="false">
      <c r="A325" s="53" t="n">
        <v>35569</v>
      </c>
      <c r="B325" s="52" t="n">
        <f aca="false">VLOOKUP(A325,PRICELOOK,1)</f>
        <v>35569</v>
      </c>
    </row>
    <row r="326" customFormat="false" ht="12.75" hidden="false" customHeight="false" outlineLevel="0" collapsed="false">
      <c r="A326" s="53" t="n">
        <v>35570</v>
      </c>
      <c r="B326" s="52" t="n">
        <f aca="false">VLOOKUP(A326,PRICELOOK,1)</f>
        <v>35570</v>
      </c>
    </row>
    <row r="327" customFormat="false" ht="12.75" hidden="false" customHeight="false" outlineLevel="0" collapsed="false">
      <c r="A327" s="53" t="n">
        <v>35571</v>
      </c>
      <c r="B327" s="52" t="n">
        <f aca="false">VLOOKUP(A327,PRICELOOK,1)</f>
        <v>35571</v>
      </c>
    </row>
    <row r="328" customFormat="false" ht="12.75" hidden="false" customHeight="false" outlineLevel="0" collapsed="false">
      <c r="A328" s="53" t="n">
        <v>35572</v>
      </c>
      <c r="B328" s="52" t="n">
        <f aca="false">VLOOKUP(A328,PRICELOOK,1)</f>
        <v>35572</v>
      </c>
    </row>
    <row r="329" customFormat="false" ht="12.75" hidden="false" customHeight="false" outlineLevel="0" collapsed="false">
      <c r="A329" s="53" t="n">
        <v>35573</v>
      </c>
      <c r="B329" s="52" t="n">
        <f aca="false">VLOOKUP(A329,PRICELOOK,1)</f>
        <v>35573</v>
      </c>
    </row>
    <row r="330" customFormat="false" ht="12.75" hidden="false" customHeight="false" outlineLevel="0" collapsed="false">
      <c r="A330" s="53" t="n">
        <v>35574</v>
      </c>
      <c r="B330" s="52" t="n">
        <f aca="false">VLOOKUP(A330,PRICELOOK,1)</f>
        <v>35573</v>
      </c>
    </row>
    <row r="331" customFormat="false" ht="12.75" hidden="false" customHeight="false" outlineLevel="0" collapsed="false">
      <c r="A331" s="53" t="n">
        <v>35575</v>
      </c>
      <c r="B331" s="52" t="n">
        <f aca="false">VLOOKUP(A331,PRICELOOK,1)</f>
        <v>35573</v>
      </c>
    </row>
    <row r="332" customFormat="false" ht="12.75" hidden="false" customHeight="false" outlineLevel="0" collapsed="false">
      <c r="A332" s="53" t="n">
        <v>35576</v>
      </c>
      <c r="B332" s="52" t="n">
        <f aca="false">VLOOKUP(A332,PRICELOOK,1)</f>
        <v>35573</v>
      </c>
    </row>
    <row r="333" customFormat="false" ht="12.75" hidden="false" customHeight="false" outlineLevel="0" collapsed="false">
      <c r="A333" s="53" t="n">
        <v>35577</v>
      </c>
      <c r="B333" s="52" t="n">
        <f aca="false">VLOOKUP(A333,PRICELOOK,1)</f>
        <v>35577</v>
      </c>
    </row>
    <row r="334" customFormat="false" ht="12.75" hidden="false" customHeight="false" outlineLevel="0" collapsed="false">
      <c r="A334" s="53" t="n">
        <v>35578</v>
      </c>
      <c r="B334" s="52" t="n">
        <f aca="false">VLOOKUP(A334,PRICELOOK,1)</f>
        <v>35578</v>
      </c>
    </row>
    <row r="335" customFormat="false" ht="12.75" hidden="false" customHeight="false" outlineLevel="0" collapsed="false">
      <c r="A335" s="53" t="n">
        <v>35579</v>
      </c>
      <c r="B335" s="52" t="n">
        <f aca="false">VLOOKUP(A335,PRICELOOK,1)</f>
        <v>35579</v>
      </c>
    </row>
    <row r="336" customFormat="false" ht="12.75" hidden="false" customHeight="false" outlineLevel="0" collapsed="false">
      <c r="A336" s="53" t="n">
        <v>35580</v>
      </c>
      <c r="B336" s="52" t="n">
        <f aca="false">VLOOKUP(A336,PRICELOOK,1)</f>
        <v>35580</v>
      </c>
    </row>
    <row r="337" customFormat="false" ht="12.75" hidden="false" customHeight="false" outlineLevel="0" collapsed="false">
      <c r="A337" s="53" t="n">
        <v>35581</v>
      </c>
      <c r="B337" s="52" t="n">
        <f aca="false">VLOOKUP(A337,PRICELOOK,1)</f>
        <v>35580</v>
      </c>
    </row>
    <row r="338" customFormat="false" ht="12.75" hidden="false" customHeight="false" outlineLevel="0" collapsed="false">
      <c r="A338" s="53" t="n">
        <v>35582</v>
      </c>
      <c r="B338" s="52" t="n">
        <f aca="false">VLOOKUP(A338,PRICELOOK,1)</f>
        <v>35580</v>
      </c>
    </row>
    <row r="339" customFormat="false" ht="12.75" hidden="false" customHeight="false" outlineLevel="0" collapsed="false">
      <c r="A339" s="53" t="n">
        <v>35583</v>
      </c>
      <c r="B339" s="52" t="n">
        <f aca="false">VLOOKUP(A339,PRICELOOK,1)</f>
        <v>35583</v>
      </c>
    </row>
    <row r="340" customFormat="false" ht="12.75" hidden="false" customHeight="false" outlineLevel="0" collapsed="false">
      <c r="A340" s="53" t="n">
        <v>35584</v>
      </c>
      <c r="B340" s="52" t="n">
        <f aca="false">VLOOKUP(A340,PRICELOOK,1)</f>
        <v>35584</v>
      </c>
    </row>
    <row r="341" customFormat="false" ht="12.75" hidden="false" customHeight="false" outlineLevel="0" collapsed="false">
      <c r="A341" s="53" t="n">
        <v>35585</v>
      </c>
      <c r="B341" s="52" t="n">
        <f aca="false">VLOOKUP(A341,PRICELOOK,1)</f>
        <v>35585</v>
      </c>
    </row>
    <row r="342" customFormat="false" ht="12.75" hidden="false" customHeight="false" outlineLevel="0" collapsed="false">
      <c r="A342" s="53" t="n">
        <v>35586</v>
      </c>
      <c r="B342" s="52" t="n">
        <f aca="false">VLOOKUP(A342,PRICELOOK,1)</f>
        <v>35586</v>
      </c>
    </row>
    <row r="343" customFormat="false" ht="12.75" hidden="false" customHeight="false" outlineLevel="0" collapsed="false">
      <c r="A343" s="53" t="n">
        <v>35587</v>
      </c>
      <c r="B343" s="52" t="n">
        <f aca="false">VLOOKUP(A343,PRICELOOK,1)</f>
        <v>35587</v>
      </c>
    </row>
    <row r="344" customFormat="false" ht="12.75" hidden="false" customHeight="false" outlineLevel="0" collapsed="false">
      <c r="A344" s="53" t="n">
        <v>35588</v>
      </c>
      <c r="B344" s="52" t="n">
        <f aca="false">VLOOKUP(A344,PRICELOOK,1)</f>
        <v>35587</v>
      </c>
    </row>
    <row r="345" customFormat="false" ht="12.75" hidden="false" customHeight="false" outlineLevel="0" collapsed="false">
      <c r="A345" s="53" t="n">
        <v>35589</v>
      </c>
      <c r="B345" s="52" t="n">
        <f aca="false">VLOOKUP(A345,PRICELOOK,1)</f>
        <v>35587</v>
      </c>
    </row>
    <row r="346" customFormat="false" ht="12.75" hidden="false" customHeight="false" outlineLevel="0" collapsed="false">
      <c r="A346" s="53" t="n">
        <v>35590</v>
      </c>
      <c r="B346" s="52" t="n">
        <f aca="false">VLOOKUP(A346,PRICELOOK,1)</f>
        <v>35590</v>
      </c>
    </row>
    <row r="347" customFormat="false" ht="12.75" hidden="false" customHeight="false" outlineLevel="0" collapsed="false">
      <c r="A347" s="53" t="n">
        <v>35591</v>
      </c>
      <c r="B347" s="52" t="n">
        <f aca="false">VLOOKUP(A347,PRICELOOK,1)</f>
        <v>35591</v>
      </c>
    </row>
    <row r="348" customFormat="false" ht="12.75" hidden="false" customHeight="false" outlineLevel="0" collapsed="false">
      <c r="A348" s="53" t="n">
        <v>35592</v>
      </c>
      <c r="B348" s="52" t="n">
        <f aca="false">VLOOKUP(A348,PRICELOOK,1)</f>
        <v>35592</v>
      </c>
    </row>
    <row r="349" customFormat="false" ht="12.75" hidden="false" customHeight="false" outlineLevel="0" collapsed="false">
      <c r="A349" s="53" t="n">
        <v>35593</v>
      </c>
      <c r="B349" s="52" t="n">
        <f aca="false">VLOOKUP(A349,PRICELOOK,1)</f>
        <v>35593</v>
      </c>
    </row>
    <row r="350" customFormat="false" ht="12.75" hidden="false" customHeight="false" outlineLevel="0" collapsed="false">
      <c r="A350" s="53" t="n">
        <v>35594</v>
      </c>
      <c r="B350" s="52" t="n">
        <f aca="false">VLOOKUP(A350,PRICELOOK,1)</f>
        <v>35594</v>
      </c>
    </row>
    <row r="351" customFormat="false" ht="12.75" hidden="false" customHeight="false" outlineLevel="0" collapsed="false">
      <c r="A351" s="53" t="n">
        <v>35595</v>
      </c>
      <c r="B351" s="52" t="n">
        <f aca="false">VLOOKUP(A351,PRICELOOK,1)</f>
        <v>35594</v>
      </c>
    </row>
    <row r="352" customFormat="false" ht="12.75" hidden="false" customHeight="false" outlineLevel="0" collapsed="false">
      <c r="A352" s="53" t="n">
        <v>35596</v>
      </c>
      <c r="B352" s="52" t="n">
        <f aca="false">VLOOKUP(A352,PRICELOOK,1)</f>
        <v>35594</v>
      </c>
    </row>
    <row r="353" customFormat="false" ht="12.75" hidden="false" customHeight="false" outlineLevel="0" collapsed="false">
      <c r="A353" s="53" t="n">
        <v>35597</v>
      </c>
      <c r="B353" s="52" t="n">
        <f aca="false">VLOOKUP(A353,PRICELOOK,1)</f>
        <v>35597</v>
      </c>
    </row>
    <row r="354" customFormat="false" ht="12.75" hidden="false" customHeight="false" outlineLevel="0" collapsed="false">
      <c r="A354" s="53" t="n">
        <v>35598</v>
      </c>
      <c r="B354" s="52" t="n">
        <f aca="false">VLOOKUP(A354,PRICELOOK,1)</f>
        <v>35598</v>
      </c>
    </row>
    <row r="355" customFormat="false" ht="12.75" hidden="false" customHeight="false" outlineLevel="0" collapsed="false">
      <c r="A355" s="53" t="n">
        <v>35599</v>
      </c>
      <c r="B355" s="52" t="n">
        <f aca="false">VLOOKUP(A355,PRICELOOK,1)</f>
        <v>35599</v>
      </c>
    </row>
    <row r="356" customFormat="false" ht="12.75" hidden="false" customHeight="false" outlineLevel="0" collapsed="false">
      <c r="A356" s="53" t="n">
        <v>35600</v>
      </c>
      <c r="B356" s="52" t="n">
        <f aca="false">VLOOKUP(A356,PRICELOOK,1)</f>
        <v>35600</v>
      </c>
    </row>
    <row r="357" customFormat="false" ht="12.75" hidden="false" customHeight="false" outlineLevel="0" collapsed="false">
      <c r="A357" s="53" t="n">
        <v>35601</v>
      </c>
      <c r="B357" s="52" t="n">
        <f aca="false">VLOOKUP(A357,PRICELOOK,1)</f>
        <v>35601</v>
      </c>
    </row>
    <row r="358" customFormat="false" ht="12.75" hidden="false" customHeight="false" outlineLevel="0" collapsed="false">
      <c r="A358" s="53" t="n">
        <v>35602</v>
      </c>
      <c r="B358" s="52" t="n">
        <f aca="false">VLOOKUP(A358,PRICELOOK,1)</f>
        <v>35601</v>
      </c>
    </row>
    <row r="359" customFormat="false" ht="12.75" hidden="false" customHeight="false" outlineLevel="0" collapsed="false">
      <c r="A359" s="53" t="n">
        <v>35603</v>
      </c>
      <c r="B359" s="52" t="n">
        <f aca="false">VLOOKUP(A359,PRICELOOK,1)</f>
        <v>35601</v>
      </c>
    </row>
    <row r="360" customFormat="false" ht="12.75" hidden="false" customHeight="false" outlineLevel="0" collapsed="false">
      <c r="A360" s="53" t="n">
        <v>35604</v>
      </c>
      <c r="B360" s="52" t="n">
        <f aca="false">VLOOKUP(A360,PRICELOOK,1)</f>
        <v>35604</v>
      </c>
    </row>
    <row r="361" customFormat="false" ht="12.75" hidden="false" customHeight="false" outlineLevel="0" collapsed="false">
      <c r="A361" s="53" t="n">
        <v>35605</v>
      </c>
      <c r="B361" s="52" t="n">
        <f aca="false">VLOOKUP(A361,PRICELOOK,1)</f>
        <v>35605</v>
      </c>
    </row>
    <row r="362" customFormat="false" ht="12.75" hidden="false" customHeight="false" outlineLevel="0" collapsed="false">
      <c r="A362" s="53" t="n">
        <v>35606</v>
      </c>
      <c r="B362" s="52" t="n">
        <f aca="false">VLOOKUP(A362,PRICELOOK,1)</f>
        <v>35606</v>
      </c>
    </row>
    <row r="363" customFormat="false" ht="12.75" hidden="false" customHeight="false" outlineLevel="0" collapsed="false">
      <c r="A363" s="53" t="n">
        <v>35607</v>
      </c>
      <c r="B363" s="52" t="n">
        <f aca="false">VLOOKUP(A363,PRICELOOK,1)</f>
        <v>35607</v>
      </c>
    </row>
    <row r="364" customFormat="false" ht="12.75" hidden="false" customHeight="false" outlineLevel="0" collapsed="false">
      <c r="A364" s="53" t="n">
        <v>35608</v>
      </c>
      <c r="B364" s="52" t="n">
        <f aca="false">VLOOKUP(A364,PRICELOOK,1)</f>
        <v>35608</v>
      </c>
    </row>
    <row r="365" customFormat="false" ht="12.75" hidden="false" customHeight="false" outlineLevel="0" collapsed="false">
      <c r="A365" s="53" t="n">
        <v>35609</v>
      </c>
      <c r="B365" s="52" t="n">
        <f aca="false">VLOOKUP(A365,PRICELOOK,1)</f>
        <v>35608</v>
      </c>
    </row>
    <row r="366" customFormat="false" ht="12.75" hidden="false" customHeight="false" outlineLevel="0" collapsed="false">
      <c r="A366" s="53" t="n">
        <v>35610</v>
      </c>
      <c r="B366" s="52" t="n">
        <f aca="false">VLOOKUP(A366,PRICELOOK,1)</f>
        <v>35608</v>
      </c>
    </row>
    <row r="367" customFormat="false" ht="12.75" hidden="false" customHeight="false" outlineLevel="0" collapsed="false">
      <c r="A367" s="53" t="n">
        <v>35611</v>
      </c>
      <c r="B367" s="52" t="n">
        <f aca="false">VLOOKUP(A367,PRICELOOK,1)</f>
        <v>35611</v>
      </c>
    </row>
    <row r="368" customFormat="false" ht="12.75" hidden="false" customHeight="false" outlineLevel="0" collapsed="false">
      <c r="A368" s="53" t="n">
        <v>35612</v>
      </c>
      <c r="B368" s="52" t="n">
        <f aca="false">VLOOKUP(A368,PRICELOOK,1)</f>
        <v>35612</v>
      </c>
    </row>
    <row r="369" customFormat="false" ht="12.75" hidden="false" customHeight="false" outlineLevel="0" collapsed="false">
      <c r="A369" s="53" t="n">
        <v>35613</v>
      </c>
      <c r="B369" s="52" t="n">
        <f aca="false">VLOOKUP(A369,PRICELOOK,1)</f>
        <v>35613</v>
      </c>
    </row>
    <row r="370" customFormat="false" ht="12.75" hidden="false" customHeight="false" outlineLevel="0" collapsed="false">
      <c r="A370" s="53" t="n">
        <v>35614</v>
      </c>
      <c r="B370" s="52" t="n">
        <f aca="false">VLOOKUP(A370,PRICELOOK,1)</f>
        <v>35614</v>
      </c>
    </row>
    <row r="371" customFormat="false" ht="12.75" hidden="false" customHeight="false" outlineLevel="0" collapsed="false">
      <c r="A371" s="53" t="n">
        <v>35615</v>
      </c>
      <c r="B371" s="52" t="n">
        <f aca="false">VLOOKUP(A371,PRICELOOK,1)</f>
        <v>35614</v>
      </c>
    </row>
    <row r="372" customFormat="false" ht="12.75" hidden="false" customHeight="false" outlineLevel="0" collapsed="false">
      <c r="A372" s="53" t="n">
        <v>35616</v>
      </c>
      <c r="B372" s="52" t="n">
        <f aca="false">VLOOKUP(A372,PRICELOOK,1)</f>
        <v>35614</v>
      </c>
    </row>
    <row r="373" customFormat="false" ht="12.75" hidden="false" customHeight="false" outlineLevel="0" collapsed="false">
      <c r="A373" s="53" t="n">
        <v>35617</v>
      </c>
      <c r="B373" s="52" t="n">
        <f aca="false">VLOOKUP(A373,PRICELOOK,1)</f>
        <v>35614</v>
      </c>
    </row>
    <row r="374" customFormat="false" ht="12.75" hidden="false" customHeight="false" outlineLevel="0" collapsed="false">
      <c r="A374" s="53" t="n">
        <v>35618</v>
      </c>
      <c r="B374" s="52" t="n">
        <f aca="false">VLOOKUP(A374,PRICELOOK,1)</f>
        <v>35618</v>
      </c>
    </row>
    <row r="375" customFormat="false" ht="12.75" hidden="false" customHeight="false" outlineLevel="0" collapsed="false">
      <c r="A375" s="53" t="n">
        <v>35619</v>
      </c>
      <c r="B375" s="52" t="n">
        <f aca="false">VLOOKUP(A375,PRICELOOK,1)</f>
        <v>35619</v>
      </c>
    </row>
    <row r="376" customFormat="false" ht="12.75" hidden="false" customHeight="false" outlineLevel="0" collapsed="false">
      <c r="A376" s="53" t="n">
        <v>35620</v>
      </c>
      <c r="B376" s="52" t="n">
        <f aca="false">VLOOKUP(A376,PRICELOOK,1)</f>
        <v>35620</v>
      </c>
    </row>
    <row r="377" customFormat="false" ht="12.75" hidden="false" customHeight="false" outlineLevel="0" collapsed="false">
      <c r="A377" s="53" t="n">
        <v>35621</v>
      </c>
      <c r="B377" s="52" t="n">
        <f aca="false">VLOOKUP(A377,PRICELOOK,1)</f>
        <v>35621</v>
      </c>
    </row>
    <row r="378" customFormat="false" ht="12.75" hidden="false" customHeight="false" outlineLevel="0" collapsed="false">
      <c r="A378" s="53" t="n">
        <v>35622</v>
      </c>
      <c r="B378" s="52" t="n">
        <f aca="false">VLOOKUP(A378,PRICELOOK,1)</f>
        <v>35622</v>
      </c>
    </row>
    <row r="379" customFormat="false" ht="12.75" hidden="false" customHeight="false" outlineLevel="0" collapsed="false">
      <c r="A379" s="53" t="n">
        <v>35623</v>
      </c>
      <c r="B379" s="52" t="n">
        <f aca="false">VLOOKUP(A379,PRICELOOK,1)</f>
        <v>35622</v>
      </c>
    </row>
    <row r="380" customFormat="false" ht="12.75" hidden="false" customHeight="false" outlineLevel="0" collapsed="false">
      <c r="A380" s="53" t="n">
        <v>35624</v>
      </c>
      <c r="B380" s="52" t="n">
        <f aca="false">VLOOKUP(A380,PRICELOOK,1)</f>
        <v>35622</v>
      </c>
    </row>
    <row r="381" customFormat="false" ht="12.75" hidden="false" customHeight="false" outlineLevel="0" collapsed="false">
      <c r="A381" s="53" t="n">
        <v>35625</v>
      </c>
      <c r="B381" s="52" t="n">
        <f aca="false">VLOOKUP(A381,PRICELOOK,1)</f>
        <v>35625</v>
      </c>
    </row>
    <row r="382" customFormat="false" ht="12.75" hidden="false" customHeight="false" outlineLevel="0" collapsed="false">
      <c r="A382" s="53" t="n">
        <v>35626</v>
      </c>
      <c r="B382" s="52" t="n">
        <f aca="false">VLOOKUP(A382,PRICELOOK,1)</f>
        <v>35626</v>
      </c>
    </row>
    <row r="383" customFormat="false" ht="12.75" hidden="false" customHeight="false" outlineLevel="0" collapsed="false">
      <c r="A383" s="53" t="n">
        <v>35627</v>
      </c>
      <c r="B383" s="52" t="n">
        <f aca="false">VLOOKUP(A383,PRICELOOK,1)</f>
        <v>35627</v>
      </c>
    </row>
    <row r="384" customFormat="false" ht="12.75" hidden="false" customHeight="false" outlineLevel="0" collapsed="false">
      <c r="A384" s="53" t="n">
        <v>35628</v>
      </c>
      <c r="B384" s="52" t="n">
        <f aca="false">VLOOKUP(A384,PRICELOOK,1)</f>
        <v>35628</v>
      </c>
    </row>
    <row r="385" customFormat="false" ht="12.75" hidden="false" customHeight="false" outlineLevel="0" collapsed="false">
      <c r="A385" s="53" t="n">
        <v>35629</v>
      </c>
      <c r="B385" s="52" t="n">
        <f aca="false">VLOOKUP(A385,PRICELOOK,1)</f>
        <v>35629</v>
      </c>
    </row>
    <row r="386" customFormat="false" ht="12.75" hidden="false" customHeight="false" outlineLevel="0" collapsed="false">
      <c r="A386" s="53" t="n">
        <v>35630</v>
      </c>
      <c r="B386" s="52" t="n">
        <f aca="false">VLOOKUP(A386,PRICELOOK,1)</f>
        <v>35629</v>
      </c>
    </row>
    <row r="387" customFormat="false" ht="12.75" hidden="false" customHeight="false" outlineLevel="0" collapsed="false">
      <c r="A387" s="53" t="n">
        <v>35631</v>
      </c>
      <c r="B387" s="52" t="n">
        <f aca="false">VLOOKUP(A387,PRICELOOK,1)</f>
        <v>35629</v>
      </c>
    </row>
    <row r="388" customFormat="false" ht="12.75" hidden="false" customHeight="false" outlineLevel="0" collapsed="false">
      <c r="A388" s="53" t="n">
        <v>35632</v>
      </c>
      <c r="B388" s="52" t="n">
        <f aca="false">VLOOKUP(A388,PRICELOOK,1)</f>
        <v>35632</v>
      </c>
    </row>
    <row r="389" customFormat="false" ht="12.75" hidden="false" customHeight="false" outlineLevel="0" collapsed="false">
      <c r="A389" s="53" t="n">
        <v>35633</v>
      </c>
      <c r="B389" s="52" t="n">
        <f aca="false">VLOOKUP(A389,PRICELOOK,1)</f>
        <v>35633</v>
      </c>
    </row>
    <row r="390" customFormat="false" ht="12.75" hidden="false" customHeight="false" outlineLevel="0" collapsed="false">
      <c r="A390" s="53" t="n">
        <v>35634</v>
      </c>
      <c r="B390" s="52" t="n">
        <f aca="false">VLOOKUP(A390,PRICELOOK,1)</f>
        <v>35634</v>
      </c>
    </row>
    <row r="391" customFormat="false" ht="12.75" hidden="false" customHeight="false" outlineLevel="0" collapsed="false">
      <c r="A391" s="53" t="n">
        <v>35635</v>
      </c>
      <c r="B391" s="52" t="n">
        <f aca="false">VLOOKUP(A391,PRICELOOK,1)</f>
        <v>35635</v>
      </c>
    </row>
    <row r="392" customFormat="false" ht="12.75" hidden="false" customHeight="false" outlineLevel="0" collapsed="false">
      <c r="A392" s="53" t="n">
        <v>35636</v>
      </c>
      <c r="B392" s="52" t="n">
        <f aca="false">VLOOKUP(A392,PRICELOOK,1)</f>
        <v>35636</v>
      </c>
    </row>
    <row r="393" customFormat="false" ht="12.75" hidden="false" customHeight="false" outlineLevel="0" collapsed="false">
      <c r="A393" s="53" t="n">
        <v>35637</v>
      </c>
      <c r="B393" s="52" t="n">
        <f aca="false">VLOOKUP(A393,PRICELOOK,1)</f>
        <v>35636</v>
      </c>
    </row>
    <row r="394" customFormat="false" ht="12.75" hidden="false" customHeight="false" outlineLevel="0" collapsed="false">
      <c r="A394" s="53" t="n">
        <v>35638</v>
      </c>
      <c r="B394" s="52" t="n">
        <f aca="false">VLOOKUP(A394,PRICELOOK,1)</f>
        <v>35636</v>
      </c>
    </row>
    <row r="395" customFormat="false" ht="12.75" hidden="false" customHeight="false" outlineLevel="0" collapsed="false">
      <c r="A395" s="53" t="n">
        <v>35639</v>
      </c>
      <c r="B395" s="52" t="n">
        <f aca="false">VLOOKUP(A395,PRICELOOK,1)</f>
        <v>35639</v>
      </c>
    </row>
    <row r="396" customFormat="false" ht="12.75" hidden="false" customHeight="false" outlineLevel="0" collapsed="false">
      <c r="A396" s="53" t="n">
        <v>35640</v>
      </c>
      <c r="B396" s="52" t="n">
        <f aca="false">VLOOKUP(A396,PRICELOOK,1)</f>
        <v>35640</v>
      </c>
    </row>
    <row r="397" customFormat="false" ht="12.75" hidden="false" customHeight="false" outlineLevel="0" collapsed="false">
      <c r="A397" s="53" t="n">
        <v>35641</v>
      </c>
      <c r="B397" s="52" t="n">
        <f aca="false">VLOOKUP(A397,PRICELOOK,1)</f>
        <v>35641</v>
      </c>
    </row>
    <row r="398" customFormat="false" ht="12.75" hidden="false" customHeight="false" outlineLevel="0" collapsed="false">
      <c r="A398" s="53" t="n">
        <v>35642</v>
      </c>
      <c r="B398" s="52" t="n">
        <f aca="false">VLOOKUP(A398,PRICELOOK,1)</f>
        <v>35642</v>
      </c>
    </row>
    <row r="399" customFormat="false" ht="12.75" hidden="false" customHeight="false" outlineLevel="0" collapsed="false">
      <c r="A399" s="53" t="n">
        <v>35643</v>
      </c>
      <c r="B399" s="52" t="n">
        <f aca="false">VLOOKUP(A399,PRICELOOK,1)</f>
        <v>35643</v>
      </c>
    </row>
    <row r="400" customFormat="false" ht="12.75" hidden="false" customHeight="false" outlineLevel="0" collapsed="false">
      <c r="A400" s="53" t="n">
        <v>35644</v>
      </c>
      <c r="B400" s="52" t="n">
        <f aca="false">VLOOKUP(A400,PRICELOOK,1)</f>
        <v>35643</v>
      </c>
    </row>
    <row r="401" customFormat="false" ht="12.75" hidden="false" customHeight="false" outlineLevel="0" collapsed="false">
      <c r="A401" s="53" t="n">
        <v>35645</v>
      </c>
      <c r="B401" s="52" t="n">
        <f aca="false">VLOOKUP(A401,PRICELOOK,1)</f>
        <v>35643</v>
      </c>
    </row>
    <row r="402" customFormat="false" ht="12.75" hidden="false" customHeight="false" outlineLevel="0" collapsed="false">
      <c r="A402" s="53" t="n">
        <v>35646</v>
      </c>
      <c r="B402" s="52" t="n">
        <f aca="false">VLOOKUP(A402,PRICELOOK,1)</f>
        <v>35646</v>
      </c>
    </row>
    <row r="403" customFormat="false" ht="12.75" hidden="false" customHeight="false" outlineLevel="0" collapsed="false">
      <c r="A403" s="53" t="n">
        <v>35647</v>
      </c>
      <c r="B403" s="52" t="n">
        <f aca="false">VLOOKUP(A403,PRICELOOK,1)</f>
        <v>35647</v>
      </c>
    </row>
    <row r="404" customFormat="false" ht="12.75" hidden="false" customHeight="false" outlineLevel="0" collapsed="false">
      <c r="A404" s="53" t="n">
        <v>35648</v>
      </c>
      <c r="B404" s="52" t="n">
        <f aca="false">VLOOKUP(A404,PRICELOOK,1)</f>
        <v>35648</v>
      </c>
    </row>
    <row r="405" customFormat="false" ht="12.75" hidden="false" customHeight="false" outlineLevel="0" collapsed="false">
      <c r="A405" s="53" t="n">
        <v>35649</v>
      </c>
      <c r="B405" s="52" t="n">
        <f aca="false">VLOOKUP(A405,PRICELOOK,1)</f>
        <v>35649</v>
      </c>
    </row>
    <row r="406" customFormat="false" ht="12.75" hidden="false" customHeight="false" outlineLevel="0" collapsed="false">
      <c r="A406" s="53" t="n">
        <v>35650</v>
      </c>
      <c r="B406" s="52" t="n">
        <f aca="false">VLOOKUP(A406,PRICELOOK,1)</f>
        <v>35650</v>
      </c>
    </row>
    <row r="407" customFormat="false" ht="12.75" hidden="false" customHeight="false" outlineLevel="0" collapsed="false">
      <c r="A407" s="53" t="n">
        <v>35651</v>
      </c>
      <c r="B407" s="52" t="n">
        <f aca="false">VLOOKUP(A407,PRICELOOK,1)</f>
        <v>35650</v>
      </c>
    </row>
    <row r="408" customFormat="false" ht="12.75" hidden="false" customHeight="false" outlineLevel="0" collapsed="false">
      <c r="A408" s="53" t="n">
        <v>35652</v>
      </c>
      <c r="B408" s="52" t="n">
        <f aca="false">VLOOKUP(A408,PRICELOOK,1)</f>
        <v>35650</v>
      </c>
    </row>
    <row r="409" customFormat="false" ht="12.75" hidden="false" customHeight="false" outlineLevel="0" collapsed="false">
      <c r="A409" s="53" t="n">
        <v>35653</v>
      </c>
      <c r="B409" s="52" t="n">
        <f aca="false">VLOOKUP(A409,PRICELOOK,1)</f>
        <v>35653</v>
      </c>
    </row>
    <row r="410" customFormat="false" ht="12.75" hidden="false" customHeight="false" outlineLevel="0" collapsed="false">
      <c r="A410" s="53" t="n">
        <v>35654</v>
      </c>
      <c r="B410" s="52" t="n">
        <f aca="false">VLOOKUP(A410,PRICELOOK,1)</f>
        <v>35654</v>
      </c>
    </row>
    <row r="411" customFormat="false" ht="12.75" hidden="false" customHeight="false" outlineLevel="0" collapsed="false">
      <c r="A411" s="53" t="n">
        <v>35655</v>
      </c>
      <c r="B411" s="52" t="n">
        <f aca="false">VLOOKUP(A411,PRICELOOK,1)</f>
        <v>35655</v>
      </c>
    </row>
    <row r="412" customFormat="false" ht="12.75" hidden="false" customHeight="false" outlineLevel="0" collapsed="false">
      <c r="A412" s="53" t="n">
        <v>35656</v>
      </c>
      <c r="B412" s="52" t="n">
        <f aca="false">VLOOKUP(A412,PRICELOOK,1)</f>
        <v>35656</v>
      </c>
    </row>
    <row r="413" customFormat="false" ht="12.75" hidden="false" customHeight="false" outlineLevel="0" collapsed="false">
      <c r="A413" s="53" t="n">
        <v>35657</v>
      </c>
      <c r="B413" s="52" t="n">
        <f aca="false">VLOOKUP(A413,PRICELOOK,1)</f>
        <v>35657</v>
      </c>
    </row>
    <row r="414" customFormat="false" ht="12.75" hidden="false" customHeight="false" outlineLevel="0" collapsed="false">
      <c r="A414" s="53" t="n">
        <v>35658</v>
      </c>
      <c r="B414" s="52" t="n">
        <f aca="false">VLOOKUP(A414,PRICELOOK,1)</f>
        <v>35657</v>
      </c>
    </row>
    <row r="415" customFormat="false" ht="12.75" hidden="false" customHeight="false" outlineLevel="0" collapsed="false">
      <c r="A415" s="53" t="n">
        <v>35659</v>
      </c>
      <c r="B415" s="52" t="n">
        <f aca="false">VLOOKUP(A415,PRICELOOK,1)</f>
        <v>35657</v>
      </c>
    </row>
    <row r="416" customFormat="false" ht="12.75" hidden="false" customHeight="false" outlineLevel="0" collapsed="false">
      <c r="A416" s="53" t="n">
        <v>35660</v>
      </c>
      <c r="B416" s="52" t="n">
        <f aca="false">VLOOKUP(A416,PRICELOOK,1)</f>
        <v>35660</v>
      </c>
    </row>
    <row r="417" customFormat="false" ht="12.75" hidden="false" customHeight="false" outlineLevel="0" collapsed="false">
      <c r="A417" s="53" t="n">
        <v>35661</v>
      </c>
      <c r="B417" s="52" t="n">
        <f aca="false">VLOOKUP(A417,PRICELOOK,1)</f>
        <v>35661</v>
      </c>
    </row>
    <row r="418" customFormat="false" ht="12.75" hidden="false" customHeight="false" outlineLevel="0" collapsed="false">
      <c r="A418" s="53" t="n">
        <v>35662</v>
      </c>
      <c r="B418" s="52" t="n">
        <f aca="false">VLOOKUP(A418,PRICELOOK,1)</f>
        <v>35662</v>
      </c>
    </row>
    <row r="419" customFormat="false" ht="12.75" hidden="false" customHeight="false" outlineLevel="0" collapsed="false">
      <c r="A419" s="53" t="n">
        <v>35663</v>
      </c>
      <c r="B419" s="52" t="n">
        <f aca="false">VLOOKUP(A419,PRICELOOK,1)</f>
        <v>35663</v>
      </c>
    </row>
    <row r="420" customFormat="false" ht="12.75" hidden="false" customHeight="false" outlineLevel="0" collapsed="false">
      <c r="A420" s="53" t="n">
        <v>35664</v>
      </c>
      <c r="B420" s="52" t="n">
        <f aca="false">VLOOKUP(A420,PRICELOOK,1)</f>
        <v>35664</v>
      </c>
    </row>
    <row r="421" customFormat="false" ht="12.75" hidden="false" customHeight="false" outlineLevel="0" collapsed="false">
      <c r="A421" s="53" t="n">
        <v>35665</v>
      </c>
      <c r="B421" s="52" t="n">
        <f aca="false">VLOOKUP(A421,PRICELOOK,1)</f>
        <v>35664</v>
      </c>
    </row>
    <row r="422" customFormat="false" ht="12.75" hidden="false" customHeight="false" outlineLevel="0" collapsed="false">
      <c r="A422" s="53" t="n">
        <v>35666</v>
      </c>
      <c r="B422" s="52" t="n">
        <f aca="false">VLOOKUP(A422,PRICELOOK,1)</f>
        <v>35664</v>
      </c>
    </row>
    <row r="423" customFormat="false" ht="12.75" hidden="false" customHeight="false" outlineLevel="0" collapsed="false">
      <c r="A423" s="53" t="n">
        <v>35667</v>
      </c>
      <c r="B423" s="52" t="n">
        <f aca="false">VLOOKUP(A423,PRICELOOK,1)</f>
        <v>35667</v>
      </c>
    </row>
    <row r="424" customFormat="false" ht="12.75" hidden="false" customHeight="false" outlineLevel="0" collapsed="false">
      <c r="A424" s="53" t="n">
        <v>35668</v>
      </c>
      <c r="B424" s="52" t="n">
        <f aca="false">VLOOKUP(A424,PRICELOOK,1)</f>
        <v>35668</v>
      </c>
    </row>
    <row r="425" customFormat="false" ht="12.75" hidden="false" customHeight="false" outlineLevel="0" collapsed="false">
      <c r="A425" s="53" t="n">
        <v>35669</v>
      </c>
      <c r="B425" s="52" t="n">
        <f aca="false">VLOOKUP(A425,PRICELOOK,1)</f>
        <v>35669</v>
      </c>
    </row>
    <row r="426" customFormat="false" ht="12.75" hidden="false" customHeight="false" outlineLevel="0" collapsed="false">
      <c r="A426" s="53" t="n">
        <v>35670</v>
      </c>
      <c r="B426" s="52" t="n">
        <f aca="false">VLOOKUP(A426,PRICELOOK,1)</f>
        <v>35670</v>
      </c>
    </row>
    <row r="427" customFormat="false" ht="12.75" hidden="false" customHeight="false" outlineLevel="0" collapsed="false">
      <c r="A427" s="55" t="n">
        <v>35671</v>
      </c>
      <c r="B427" s="52" t="n">
        <f aca="false">VLOOKUP(A427,PRICELOOK,1)</f>
        <v>35671</v>
      </c>
    </row>
    <row r="428" customFormat="false" ht="12.75" hidden="false" customHeight="false" outlineLevel="0" collapsed="false">
      <c r="A428" s="53" t="n">
        <v>35672</v>
      </c>
      <c r="B428" s="52" t="n">
        <f aca="false">VLOOKUP(A428,PRICELOOK,1)</f>
        <v>35671</v>
      </c>
    </row>
    <row r="429" customFormat="false" ht="12.75" hidden="false" customHeight="false" outlineLevel="0" collapsed="false">
      <c r="A429" s="53" t="n">
        <v>35673</v>
      </c>
      <c r="B429" s="52" t="n">
        <f aca="false">VLOOKUP(A429,PRICELOOK,1)</f>
        <v>35671</v>
      </c>
    </row>
    <row r="430" customFormat="false" ht="12.75" hidden="false" customHeight="false" outlineLevel="0" collapsed="false">
      <c r="A430" s="53" t="n">
        <v>35674</v>
      </c>
      <c r="B430" s="52" t="n">
        <f aca="false">VLOOKUP(A430,PRICELOOK,1)</f>
        <v>35671</v>
      </c>
    </row>
    <row r="431" customFormat="false" ht="12.75" hidden="false" customHeight="false" outlineLevel="0" collapsed="false">
      <c r="A431" s="53" t="n">
        <v>35675</v>
      </c>
      <c r="B431" s="52" t="n">
        <f aca="false">VLOOKUP(A431,PRICELOOK,1)</f>
        <v>35675</v>
      </c>
    </row>
    <row r="432" customFormat="false" ht="12.75" hidden="false" customHeight="false" outlineLevel="0" collapsed="false">
      <c r="A432" s="53" t="n">
        <v>35676</v>
      </c>
      <c r="B432" s="52" t="n">
        <f aca="false">VLOOKUP(A432,PRICELOOK,1)</f>
        <v>35676</v>
      </c>
    </row>
    <row r="433" customFormat="false" ht="12.75" hidden="false" customHeight="false" outlineLevel="0" collapsed="false">
      <c r="A433" s="53" t="n">
        <v>35677</v>
      </c>
      <c r="B433" s="52" t="n">
        <f aca="false">VLOOKUP(A433,PRICELOOK,1)</f>
        <v>35677</v>
      </c>
    </row>
    <row r="434" customFormat="false" ht="12.75" hidden="false" customHeight="false" outlineLevel="0" collapsed="false">
      <c r="A434" s="53" t="n">
        <v>35678</v>
      </c>
      <c r="B434" s="52" t="n">
        <f aca="false">VLOOKUP(A434,PRICELOOK,1)</f>
        <v>35678</v>
      </c>
    </row>
    <row r="435" customFormat="false" ht="12.75" hidden="false" customHeight="false" outlineLevel="0" collapsed="false">
      <c r="A435" s="53" t="n">
        <v>35679</v>
      </c>
      <c r="B435" s="52" t="n">
        <f aca="false">VLOOKUP(A435,PRICELOOK,1)</f>
        <v>35678</v>
      </c>
    </row>
    <row r="436" customFormat="false" ht="12.75" hidden="false" customHeight="false" outlineLevel="0" collapsed="false">
      <c r="A436" s="53" t="n">
        <v>35680</v>
      </c>
      <c r="B436" s="52" t="n">
        <f aca="false">VLOOKUP(A436,PRICELOOK,1)</f>
        <v>35678</v>
      </c>
    </row>
    <row r="437" customFormat="false" ht="12.75" hidden="false" customHeight="false" outlineLevel="0" collapsed="false">
      <c r="A437" s="53" t="n">
        <v>35681</v>
      </c>
      <c r="B437" s="52" t="n">
        <f aca="false">VLOOKUP(A437,PRICELOOK,1)</f>
        <v>35681</v>
      </c>
    </row>
    <row r="438" customFormat="false" ht="12.75" hidden="false" customHeight="false" outlineLevel="0" collapsed="false">
      <c r="A438" s="53" t="n">
        <v>35682</v>
      </c>
      <c r="B438" s="52" t="n">
        <f aca="false">VLOOKUP(A438,PRICELOOK,1)</f>
        <v>35682</v>
      </c>
    </row>
    <row r="439" customFormat="false" ht="12.75" hidden="false" customHeight="false" outlineLevel="0" collapsed="false">
      <c r="A439" s="53" t="n">
        <v>35683</v>
      </c>
      <c r="B439" s="52" t="n">
        <f aca="false">VLOOKUP(A439,PRICELOOK,1)</f>
        <v>35683</v>
      </c>
    </row>
    <row r="440" customFormat="false" ht="12.75" hidden="false" customHeight="false" outlineLevel="0" collapsed="false">
      <c r="A440" s="53" t="n">
        <v>35684</v>
      </c>
      <c r="B440" s="52" t="n">
        <f aca="false">VLOOKUP(A440,PRICELOOK,1)</f>
        <v>35684</v>
      </c>
    </row>
    <row r="441" customFormat="false" ht="12.75" hidden="false" customHeight="false" outlineLevel="0" collapsed="false">
      <c r="A441" s="53" t="n">
        <v>35685</v>
      </c>
      <c r="B441" s="52" t="n">
        <f aca="false">VLOOKUP(A441,PRICELOOK,1)</f>
        <v>35685</v>
      </c>
    </row>
    <row r="442" customFormat="false" ht="12.75" hidden="false" customHeight="false" outlineLevel="0" collapsed="false">
      <c r="A442" s="53" t="n">
        <v>35686</v>
      </c>
      <c r="B442" s="52" t="n">
        <f aca="false">VLOOKUP(A442,PRICELOOK,1)</f>
        <v>35685</v>
      </c>
    </row>
    <row r="443" customFormat="false" ht="12.75" hidden="false" customHeight="false" outlineLevel="0" collapsed="false">
      <c r="A443" s="53" t="n">
        <v>35687</v>
      </c>
      <c r="B443" s="52" t="n">
        <f aca="false">VLOOKUP(A443,PRICELOOK,1)</f>
        <v>35685</v>
      </c>
    </row>
    <row r="444" customFormat="false" ht="12.75" hidden="false" customHeight="false" outlineLevel="0" collapsed="false">
      <c r="A444" s="53" t="n">
        <v>35688</v>
      </c>
      <c r="B444" s="52" t="n">
        <f aca="false">VLOOKUP(A444,PRICELOOK,1)</f>
        <v>35688</v>
      </c>
    </row>
    <row r="445" customFormat="false" ht="12.75" hidden="false" customHeight="false" outlineLevel="0" collapsed="false">
      <c r="A445" s="53" t="n">
        <v>35689</v>
      </c>
      <c r="B445" s="52" t="n">
        <f aca="false">VLOOKUP(A445,PRICELOOK,1)</f>
        <v>35689</v>
      </c>
    </row>
    <row r="446" customFormat="false" ht="12.75" hidden="false" customHeight="false" outlineLevel="0" collapsed="false">
      <c r="A446" s="53" t="n">
        <v>35690</v>
      </c>
      <c r="B446" s="52" t="n">
        <f aca="false">VLOOKUP(A446,PRICELOOK,1)</f>
        <v>35690</v>
      </c>
    </row>
    <row r="447" customFormat="false" ht="12.75" hidden="false" customHeight="false" outlineLevel="0" collapsed="false">
      <c r="A447" s="53" t="n">
        <v>35691</v>
      </c>
      <c r="B447" s="52" t="n">
        <f aca="false">VLOOKUP(A447,PRICELOOK,1)</f>
        <v>35691</v>
      </c>
    </row>
    <row r="448" customFormat="false" ht="12.75" hidden="false" customHeight="false" outlineLevel="0" collapsed="false">
      <c r="A448" s="53" t="n">
        <v>35692</v>
      </c>
      <c r="B448" s="52" t="n">
        <f aca="false">VLOOKUP(A448,PRICELOOK,1)</f>
        <v>35692</v>
      </c>
    </row>
    <row r="449" customFormat="false" ht="12.75" hidden="false" customHeight="false" outlineLevel="0" collapsed="false">
      <c r="A449" s="53" t="n">
        <v>35693</v>
      </c>
      <c r="B449" s="52" t="n">
        <f aca="false">VLOOKUP(A449,PRICELOOK,1)</f>
        <v>35692</v>
      </c>
    </row>
    <row r="450" customFormat="false" ht="12.75" hidden="false" customHeight="false" outlineLevel="0" collapsed="false">
      <c r="A450" s="53" t="n">
        <v>35694</v>
      </c>
      <c r="B450" s="52" t="n">
        <f aca="false">VLOOKUP(A450,PRICELOOK,1)</f>
        <v>35692</v>
      </c>
    </row>
    <row r="451" customFormat="false" ht="12.75" hidden="false" customHeight="false" outlineLevel="0" collapsed="false">
      <c r="A451" s="53" t="n">
        <v>35695</v>
      </c>
      <c r="B451" s="52" t="n">
        <f aca="false">VLOOKUP(A451,PRICELOOK,1)</f>
        <v>35695</v>
      </c>
    </row>
    <row r="452" customFormat="false" ht="12.75" hidden="false" customHeight="false" outlineLevel="0" collapsed="false">
      <c r="A452" s="53" t="n">
        <v>35696</v>
      </c>
      <c r="B452" s="52" t="n">
        <f aca="false">VLOOKUP(A452,PRICELOOK,1)</f>
        <v>35696</v>
      </c>
    </row>
    <row r="453" customFormat="false" ht="12.75" hidden="false" customHeight="false" outlineLevel="0" collapsed="false">
      <c r="A453" s="53" t="n">
        <v>35697</v>
      </c>
      <c r="B453" s="52" t="n">
        <f aca="false">VLOOKUP(A453,PRICELOOK,1)</f>
        <v>35697</v>
      </c>
    </row>
    <row r="454" customFormat="false" ht="12.75" hidden="false" customHeight="false" outlineLevel="0" collapsed="false">
      <c r="A454" s="53" t="n">
        <v>35698</v>
      </c>
      <c r="B454" s="52" t="n">
        <f aca="false">VLOOKUP(A454,PRICELOOK,1)</f>
        <v>35698</v>
      </c>
    </row>
    <row r="455" customFormat="false" ht="12.75" hidden="false" customHeight="false" outlineLevel="0" collapsed="false">
      <c r="A455" s="53" t="n">
        <v>35699</v>
      </c>
      <c r="B455" s="52" t="n">
        <f aca="false">VLOOKUP(A455,PRICELOOK,1)</f>
        <v>35699</v>
      </c>
    </row>
    <row r="456" customFormat="false" ht="12.75" hidden="false" customHeight="false" outlineLevel="0" collapsed="false">
      <c r="A456" s="53" t="n">
        <v>35700</v>
      </c>
      <c r="B456" s="52" t="n">
        <f aca="false">VLOOKUP(A456,PRICELOOK,1)</f>
        <v>35699</v>
      </c>
    </row>
    <row r="457" customFormat="false" ht="12.75" hidden="false" customHeight="false" outlineLevel="0" collapsed="false">
      <c r="A457" s="53" t="n">
        <v>35701</v>
      </c>
      <c r="B457" s="52" t="n">
        <f aca="false">VLOOKUP(A457,PRICELOOK,1)</f>
        <v>35699</v>
      </c>
    </row>
    <row r="458" customFormat="false" ht="12.75" hidden="false" customHeight="false" outlineLevel="0" collapsed="false">
      <c r="A458" s="53" t="n">
        <v>35702</v>
      </c>
      <c r="B458" s="52" t="n">
        <f aca="false">VLOOKUP(A458,PRICELOOK,1)</f>
        <v>35702</v>
      </c>
    </row>
    <row r="459" customFormat="false" ht="12.75" hidden="false" customHeight="false" outlineLevel="0" collapsed="false">
      <c r="A459" s="53" t="n">
        <v>35703</v>
      </c>
      <c r="B459" s="52" t="n">
        <f aca="false">VLOOKUP(A459,PRICELOOK,1)</f>
        <v>35703</v>
      </c>
    </row>
    <row r="460" customFormat="false" ht="12.75" hidden="false" customHeight="false" outlineLevel="0" collapsed="false">
      <c r="A460" s="53" t="n">
        <v>35704</v>
      </c>
      <c r="B460" s="52" t="n">
        <f aca="false">VLOOKUP(A460,PRICELOOK,1)</f>
        <v>35704</v>
      </c>
    </row>
    <row r="461" customFormat="false" ht="12.75" hidden="false" customHeight="false" outlineLevel="0" collapsed="false">
      <c r="A461" s="53" t="n">
        <v>35705</v>
      </c>
      <c r="B461" s="52" t="n">
        <f aca="false">VLOOKUP(A461,PRICELOOK,1)</f>
        <v>35705</v>
      </c>
    </row>
    <row r="462" customFormat="false" ht="12.75" hidden="false" customHeight="false" outlineLevel="0" collapsed="false">
      <c r="A462" s="53" t="n">
        <v>35706</v>
      </c>
      <c r="B462" s="52" t="n">
        <f aca="false">VLOOKUP(A462,PRICELOOK,1)</f>
        <v>35706</v>
      </c>
    </row>
    <row r="463" customFormat="false" ht="12.75" hidden="false" customHeight="false" outlineLevel="0" collapsed="false">
      <c r="A463" s="53" t="n">
        <v>35707</v>
      </c>
      <c r="B463" s="52" t="n">
        <f aca="false">VLOOKUP(A463,PRICELOOK,1)</f>
        <v>35706</v>
      </c>
    </row>
    <row r="464" customFormat="false" ht="12.75" hidden="false" customHeight="false" outlineLevel="0" collapsed="false">
      <c r="A464" s="53" t="n">
        <v>35708</v>
      </c>
      <c r="B464" s="52" t="n">
        <f aca="false">VLOOKUP(A464,PRICELOOK,1)</f>
        <v>35706</v>
      </c>
    </row>
    <row r="465" customFormat="false" ht="12.75" hidden="false" customHeight="false" outlineLevel="0" collapsed="false">
      <c r="A465" s="53" t="n">
        <v>35709</v>
      </c>
      <c r="B465" s="52" t="n">
        <f aca="false">VLOOKUP(A465,PRICELOOK,1)</f>
        <v>35709</v>
      </c>
    </row>
    <row r="466" customFormat="false" ht="12.75" hidden="false" customHeight="false" outlineLevel="0" collapsed="false">
      <c r="A466" s="53" t="n">
        <v>35710</v>
      </c>
      <c r="B466" s="52" t="n">
        <f aca="false">VLOOKUP(A466,PRICELOOK,1)</f>
        <v>35710</v>
      </c>
    </row>
    <row r="467" customFormat="false" ht="12.75" hidden="false" customHeight="false" outlineLevel="0" collapsed="false">
      <c r="A467" s="53" t="n">
        <v>35711</v>
      </c>
      <c r="B467" s="52" t="n">
        <f aca="false">VLOOKUP(A467,PRICELOOK,1)</f>
        <v>35711</v>
      </c>
    </row>
    <row r="468" customFormat="false" ht="12.75" hidden="false" customHeight="false" outlineLevel="0" collapsed="false">
      <c r="A468" s="53" t="n">
        <v>35712</v>
      </c>
      <c r="B468" s="52" t="n">
        <f aca="false">VLOOKUP(A468,PRICELOOK,1)</f>
        <v>35712</v>
      </c>
    </row>
    <row r="469" customFormat="false" ht="12.75" hidden="false" customHeight="false" outlineLevel="0" collapsed="false">
      <c r="A469" s="53" t="n">
        <v>35713</v>
      </c>
      <c r="B469" s="52" t="n">
        <f aca="false">VLOOKUP(A469,PRICELOOK,1)</f>
        <v>35713</v>
      </c>
    </row>
    <row r="470" customFormat="false" ht="12.75" hidden="false" customHeight="false" outlineLevel="0" collapsed="false">
      <c r="A470" s="53" t="n">
        <v>35714</v>
      </c>
      <c r="B470" s="52" t="n">
        <f aca="false">VLOOKUP(A470,PRICELOOK,1)</f>
        <v>35713</v>
      </c>
    </row>
    <row r="471" customFormat="false" ht="12.75" hidden="false" customHeight="false" outlineLevel="0" collapsed="false">
      <c r="A471" s="53" t="n">
        <v>35715</v>
      </c>
      <c r="B471" s="52" t="n">
        <f aca="false">VLOOKUP(A471,PRICELOOK,1)</f>
        <v>35713</v>
      </c>
    </row>
    <row r="472" customFormat="false" ht="12.75" hidden="false" customHeight="false" outlineLevel="0" collapsed="false">
      <c r="A472" s="53" t="n">
        <v>35716</v>
      </c>
      <c r="B472" s="52" t="n">
        <f aca="false">VLOOKUP(A472,PRICELOOK,1)</f>
        <v>35716</v>
      </c>
    </row>
    <row r="473" customFormat="false" ht="12.75" hidden="false" customHeight="false" outlineLevel="0" collapsed="false">
      <c r="A473" s="53" t="n">
        <v>35717</v>
      </c>
      <c r="B473" s="52" t="n">
        <f aca="false">VLOOKUP(A473,PRICELOOK,1)</f>
        <v>35717</v>
      </c>
    </row>
    <row r="474" customFormat="false" ht="12.75" hidden="false" customHeight="false" outlineLevel="0" collapsed="false">
      <c r="A474" s="53" t="n">
        <v>35718</v>
      </c>
      <c r="B474" s="52" t="n">
        <f aca="false">VLOOKUP(A474,PRICELOOK,1)</f>
        <v>35718</v>
      </c>
    </row>
    <row r="475" customFormat="false" ht="12.75" hidden="false" customHeight="false" outlineLevel="0" collapsed="false">
      <c r="A475" s="53" t="n">
        <v>35719</v>
      </c>
      <c r="B475" s="52" t="n">
        <f aca="false">VLOOKUP(A475,PRICELOOK,1)</f>
        <v>35719</v>
      </c>
    </row>
    <row r="476" customFormat="false" ht="12.75" hidden="false" customHeight="false" outlineLevel="0" collapsed="false">
      <c r="A476" s="53" t="n">
        <v>35720</v>
      </c>
      <c r="B476" s="52" t="n">
        <f aca="false">VLOOKUP(A476,PRICELOOK,1)</f>
        <v>35720</v>
      </c>
    </row>
    <row r="477" customFormat="false" ht="12.75" hidden="false" customHeight="false" outlineLevel="0" collapsed="false">
      <c r="A477" s="53" t="n">
        <v>35721</v>
      </c>
      <c r="B477" s="52" t="n">
        <f aca="false">VLOOKUP(A477,PRICELOOK,1)</f>
        <v>35720</v>
      </c>
    </row>
    <row r="478" customFormat="false" ht="12.75" hidden="false" customHeight="false" outlineLevel="0" collapsed="false">
      <c r="A478" s="53" t="n">
        <v>35722</v>
      </c>
      <c r="B478" s="52" t="n">
        <f aca="false">VLOOKUP(A478,PRICELOOK,1)</f>
        <v>35720</v>
      </c>
    </row>
    <row r="479" customFormat="false" ht="12.75" hidden="false" customHeight="false" outlineLevel="0" collapsed="false">
      <c r="A479" s="53" t="n">
        <v>35723</v>
      </c>
      <c r="B479" s="52" t="n">
        <f aca="false">VLOOKUP(A479,PRICELOOK,1)</f>
        <v>35723</v>
      </c>
    </row>
    <row r="480" customFormat="false" ht="12.75" hidden="false" customHeight="false" outlineLevel="0" collapsed="false">
      <c r="A480" s="53" t="n">
        <v>35724</v>
      </c>
      <c r="B480" s="52" t="n">
        <f aca="false">VLOOKUP(A480,PRICELOOK,1)</f>
        <v>35724</v>
      </c>
    </row>
    <row r="481" customFormat="false" ht="12.75" hidden="false" customHeight="false" outlineLevel="0" collapsed="false">
      <c r="A481" s="53" t="n">
        <v>35725</v>
      </c>
      <c r="B481" s="52" t="n">
        <f aca="false">VLOOKUP(A481,PRICELOOK,1)</f>
        <v>35725</v>
      </c>
    </row>
    <row r="482" customFormat="false" ht="12.75" hidden="false" customHeight="false" outlineLevel="0" collapsed="false">
      <c r="A482" s="53" t="n">
        <v>35726</v>
      </c>
      <c r="B482" s="52" t="n">
        <f aca="false">VLOOKUP(A482,PRICELOOK,1)</f>
        <v>35726</v>
      </c>
    </row>
    <row r="483" customFormat="false" ht="12.75" hidden="false" customHeight="false" outlineLevel="0" collapsed="false">
      <c r="A483" s="53" t="n">
        <v>35727</v>
      </c>
      <c r="B483" s="52" t="n">
        <f aca="false">VLOOKUP(A483,PRICELOOK,1)</f>
        <v>35727</v>
      </c>
    </row>
    <row r="484" customFormat="false" ht="12.75" hidden="false" customHeight="false" outlineLevel="0" collapsed="false">
      <c r="A484" s="53" t="n">
        <v>35728</v>
      </c>
      <c r="B484" s="52" t="n">
        <f aca="false">VLOOKUP(A484,PRICELOOK,1)</f>
        <v>35727</v>
      </c>
    </row>
    <row r="485" customFormat="false" ht="12.75" hidden="false" customHeight="false" outlineLevel="0" collapsed="false">
      <c r="A485" s="53" t="n">
        <v>35729</v>
      </c>
      <c r="B485" s="52" t="n">
        <f aca="false">VLOOKUP(A485,PRICELOOK,1)</f>
        <v>35727</v>
      </c>
    </row>
    <row r="486" customFormat="false" ht="12.75" hidden="false" customHeight="false" outlineLevel="0" collapsed="false">
      <c r="A486" s="53" t="n">
        <v>35730</v>
      </c>
      <c r="B486" s="52" t="n">
        <f aca="false">VLOOKUP(A486,PRICELOOK,1)</f>
        <v>35730</v>
      </c>
    </row>
    <row r="487" customFormat="false" ht="12.75" hidden="false" customHeight="false" outlineLevel="0" collapsed="false">
      <c r="A487" s="53" t="n">
        <v>35731</v>
      </c>
      <c r="B487" s="52" t="n">
        <f aca="false">VLOOKUP(A487,PRICELOOK,1)</f>
        <v>35731</v>
      </c>
    </row>
    <row r="488" customFormat="false" ht="12.75" hidden="false" customHeight="false" outlineLevel="0" collapsed="false">
      <c r="A488" s="53" t="n">
        <v>35732</v>
      </c>
      <c r="B488" s="52" t="n">
        <f aca="false">VLOOKUP(A488,PRICELOOK,1)</f>
        <v>35732</v>
      </c>
    </row>
    <row r="489" customFormat="false" ht="12.75" hidden="false" customHeight="false" outlineLevel="0" collapsed="false">
      <c r="A489" s="53" t="n">
        <v>35733</v>
      </c>
      <c r="B489" s="52" t="n">
        <f aca="false">VLOOKUP(A489,PRICELOOK,1)</f>
        <v>35733</v>
      </c>
    </row>
    <row r="490" customFormat="false" ht="12.75" hidden="false" customHeight="false" outlineLevel="0" collapsed="false">
      <c r="A490" s="53" t="n">
        <v>35734</v>
      </c>
      <c r="B490" s="52" t="n">
        <f aca="false">VLOOKUP(A490,PRICELOOK,1)</f>
        <v>35734</v>
      </c>
    </row>
    <row r="491" customFormat="false" ht="12.75" hidden="false" customHeight="false" outlineLevel="0" collapsed="false">
      <c r="A491" s="53" t="n">
        <v>35735</v>
      </c>
      <c r="B491" s="52" t="n">
        <f aca="false">VLOOKUP(A491,PRICELOOK,1)</f>
        <v>35734</v>
      </c>
    </row>
    <row r="492" customFormat="false" ht="12.75" hidden="false" customHeight="false" outlineLevel="0" collapsed="false">
      <c r="A492" s="53" t="n">
        <v>35736</v>
      </c>
      <c r="B492" s="52" t="n">
        <f aca="false">VLOOKUP(A492,PRICELOOK,1)</f>
        <v>35734</v>
      </c>
    </row>
    <row r="493" customFormat="false" ht="12.75" hidden="false" customHeight="false" outlineLevel="0" collapsed="false">
      <c r="A493" s="53" t="n">
        <v>35737</v>
      </c>
      <c r="B493" s="52" t="n">
        <f aca="false">VLOOKUP(A493,PRICELOOK,1)</f>
        <v>35737</v>
      </c>
    </row>
    <row r="494" customFormat="false" ht="12.75" hidden="false" customHeight="false" outlineLevel="0" collapsed="false">
      <c r="A494" s="53" t="n">
        <v>35738</v>
      </c>
      <c r="B494" s="52" t="n">
        <f aca="false">VLOOKUP(A494,PRICELOOK,1)</f>
        <v>35738</v>
      </c>
    </row>
    <row r="495" customFormat="false" ht="12.75" hidden="false" customHeight="false" outlineLevel="0" collapsed="false">
      <c r="A495" s="53" t="n">
        <v>35739</v>
      </c>
      <c r="B495" s="52" t="n">
        <f aca="false">VLOOKUP(A495,PRICELOOK,1)</f>
        <v>35739</v>
      </c>
    </row>
    <row r="496" customFormat="false" ht="12.75" hidden="false" customHeight="false" outlineLevel="0" collapsed="false">
      <c r="A496" s="53" t="n">
        <v>35740</v>
      </c>
      <c r="B496" s="52" t="n">
        <f aca="false">VLOOKUP(A496,PRICELOOK,1)</f>
        <v>35740</v>
      </c>
    </row>
    <row r="497" customFormat="false" ht="12.75" hidden="false" customHeight="false" outlineLevel="0" collapsed="false">
      <c r="A497" s="53" t="n">
        <v>35741</v>
      </c>
      <c r="B497" s="52" t="n">
        <f aca="false">VLOOKUP(A497,PRICELOOK,1)</f>
        <v>35741</v>
      </c>
    </row>
    <row r="498" customFormat="false" ht="12.75" hidden="false" customHeight="false" outlineLevel="0" collapsed="false">
      <c r="A498" s="53" t="n">
        <v>35742</v>
      </c>
      <c r="B498" s="52" t="n">
        <f aca="false">VLOOKUP(A498,PRICELOOK,1)</f>
        <v>35741</v>
      </c>
    </row>
    <row r="499" customFormat="false" ht="12.75" hidden="false" customHeight="false" outlineLevel="0" collapsed="false">
      <c r="A499" s="53" t="n">
        <v>35743</v>
      </c>
      <c r="B499" s="52" t="n">
        <f aca="false">VLOOKUP(A499,PRICELOOK,1)</f>
        <v>35741</v>
      </c>
    </row>
    <row r="500" customFormat="false" ht="12.75" hidden="false" customHeight="false" outlineLevel="0" collapsed="false">
      <c r="A500" s="53" t="n">
        <v>35744</v>
      </c>
      <c r="B500" s="52" t="n">
        <f aca="false">VLOOKUP(A500,PRICELOOK,1)</f>
        <v>35744</v>
      </c>
    </row>
    <row r="501" customFormat="false" ht="12.75" hidden="false" customHeight="false" outlineLevel="0" collapsed="false">
      <c r="A501" s="53" t="n">
        <v>35745</v>
      </c>
      <c r="B501" s="52" t="n">
        <f aca="false">VLOOKUP(A501,PRICELOOK,1)</f>
        <v>35745</v>
      </c>
    </row>
    <row r="502" customFormat="false" ht="12.75" hidden="false" customHeight="false" outlineLevel="0" collapsed="false">
      <c r="A502" s="53" t="n">
        <v>35746</v>
      </c>
      <c r="B502" s="52" t="n">
        <f aca="false">VLOOKUP(A502,PRICELOOK,1)</f>
        <v>35746</v>
      </c>
    </row>
    <row r="503" customFormat="false" ht="12.75" hidden="false" customHeight="false" outlineLevel="0" collapsed="false">
      <c r="A503" s="53" t="n">
        <v>35747</v>
      </c>
      <c r="B503" s="52" t="n">
        <f aca="false">VLOOKUP(A503,PRICELOOK,1)</f>
        <v>35747</v>
      </c>
    </row>
    <row r="504" customFormat="false" ht="12.75" hidden="false" customHeight="false" outlineLevel="0" collapsed="false">
      <c r="A504" s="53" t="n">
        <v>35748</v>
      </c>
      <c r="B504" s="52" t="n">
        <f aca="false">VLOOKUP(A504,PRICELOOK,1)</f>
        <v>35748</v>
      </c>
    </row>
    <row r="505" customFormat="false" ht="12.75" hidden="false" customHeight="false" outlineLevel="0" collapsed="false">
      <c r="A505" s="53" t="n">
        <v>35749</v>
      </c>
      <c r="B505" s="52" t="n">
        <f aca="false">VLOOKUP(A505,PRICELOOK,1)</f>
        <v>35748</v>
      </c>
    </row>
    <row r="506" customFormat="false" ht="12.75" hidden="false" customHeight="false" outlineLevel="0" collapsed="false">
      <c r="A506" s="53" t="n">
        <v>35750</v>
      </c>
      <c r="B506" s="52" t="n">
        <f aca="false">VLOOKUP(A506,PRICELOOK,1)</f>
        <v>35748</v>
      </c>
    </row>
    <row r="507" customFormat="false" ht="12.75" hidden="false" customHeight="false" outlineLevel="0" collapsed="false">
      <c r="A507" s="53" t="n">
        <v>35751</v>
      </c>
      <c r="B507" s="52" t="n">
        <f aca="false">VLOOKUP(A507,PRICELOOK,1)</f>
        <v>35751</v>
      </c>
    </row>
    <row r="508" customFormat="false" ht="12.75" hidden="false" customHeight="false" outlineLevel="0" collapsed="false">
      <c r="A508" s="53" t="n">
        <v>35752</v>
      </c>
      <c r="B508" s="52" t="n">
        <f aca="false">VLOOKUP(A508,PRICELOOK,1)</f>
        <v>35752</v>
      </c>
    </row>
    <row r="509" customFormat="false" ht="12.75" hidden="false" customHeight="false" outlineLevel="0" collapsed="false">
      <c r="A509" s="53" t="n">
        <v>35753</v>
      </c>
      <c r="B509" s="52" t="n">
        <f aca="false">VLOOKUP(A509,PRICELOOK,1)</f>
        <v>35753</v>
      </c>
    </row>
    <row r="510" customFormat="false" ht="12.75" hidden="false" customHeight="false" outlineLevel="0" collapsed="false">
      <c r="A510" s="53" t="n">
        <v>35754</v>
      </c>
      <c r="B510" s="52" t="n">
        <f aca="false">VLOOKUP(A510,PRICELOOK,1)</f>
        <v>35754</v>
      </c>
    </row>
    <row r="511" customFormat="false" ht="12.75" hidden="false" customHeight="false" outlineLevel="0" collapsed="false">
      <c r="A511" s="53" t="n">
        <v>35755</v>
      </c>
      <c r="B511" s="52" t="n">
        <f aca="false">VLOOKUP(A511,PRICELOOK,1)</f>
        <v>35755</v>
      </c>
    </row>
    <row r="512" customFormat="false" ht="12.75" hidden="false" customHeight="false" outlineLevel="0" collapsed="false">
      <c r="A512" s="53" t="n">
        <v>35756</v>
      </c>
      <c r="B512" s="52" t="n">
        <f aca="false">VLOOKUP(A512,PRICELOOK,1)</f>
        <v>35755</v>
      </c>
    </row>
    <row r="513" customFormat="false" ht="12.75" hidden="false" customHeight="false" outlineLevel="0" collapsed="false">
      <c r="A513" s="53" t="n">
        <v>35757</v>
      </c>
      <c r="B513" s="52" t="n">
        <f aca="false">VLOOKUP(A513,PRICELOOK,1)</f>
        <v>35755</v>
      </c>
    </row>
    <row r="514" customFormat="false" ht="12.75" hidden="false" customHeight="false" outlineLevel="0" collapsed="false">
      <c r="A514" s="53" t="n">
        <v>35758</v>
      </c>
      <c r="B514" s="52" t="n">
        <f aca="false">VLOOKUP(A514,PRICELOOK,1)</f>
        <v>35758</v>
      </c>
    </row>
    <row r="515" customFormat="false" ht="12.75" hidden="false" customHeight="false" outlineLevel="0" collapsed="false">
      <c r="A515" s="53" t="n">
        <v>35759</v>
      </c>
      <c r="B515" s="52" t="n">
        <f aca="false">VLOOKUP(A515,PRICELOOK,1)</f>
        <v>35759</v>
      </c>
    </row>
    <row r="516" customFormat="false" ht="12.75" hidden="false" customHeight="false" outlineLevel="0" collapsed="false">
      <c r="A516" s="53" t="n">
        <v>35760</v>
      </c>
      <c r="B516" s="52" t="n">
        <f aca="false">VLOOKUP(A516,PRICELOOK,1)</f>
        <v>35760</v>
      </c>
    </row>
    <row r="517" customFormat="false" ht="12.75" hidden="false" customHeight="false" outlineLevel="0" collapsed="false">
      <c r="A517" s="53" t="n">
        <v>35761</v>
      </c>
      <c r="B517" s="52" t="n">
        <f aca="false">VLOOKUP(A517,PRICELOOK,1)</f>
        <v>35760</v>
      </c>
    </row>
    <row r="518" customFormat="false" ht="12.75" hidden="false" customHeight="false" outlineLevel="0" collapsed="false">
      <c r="A518" s="53" t="n">
        <v>35762</v>
      </c>
      <c r="B518" s="52" t="n">
        <f aca="false">VLOOKUP(A518,PRICELOOK,1)</f>
        <v>35760</v>
      </c>
    </row>
    <row r="519" customFormat="false" ht="12.75" hidden="false" customHeight="false" outlineLevel="0" collapsed="false">
      <c r="A519" s="53" t="n">
        <v>35763</v>
      </c>
      <c r="B519" s="52" t="n">
        <f aca="false">VLOOKUP(A519,PRICELOOK,1)</f>
        <v>35760</v>
      </c>
    </row>
    <row r="520" customFormat="false" ht="12.75" hidden="false" customHeight="false" outlineLevel="0" collapsed="false">
      <c r="A520" s="53" t="n">
        <v>35764</v>
      </c>
      <c r="B520" s="52" t="n">
        <f aca="false">VLOOKUP(A520,PRICELOOK,1)</f>
        <v>35760</v>
      </c>
    </row>
    <row r="521" customFormat="false" ht="12.75" hidden="false" customHeight="false" outlineLevel="0" collapsed="false">
      <c r="A521" s="53" t="n">
        <v>35765</v>
      </c>
      <c r="B521" s="52" t="n">
        <f aca="false">VLOOKUP(A521,PRICELOOK,1)</f>
        <v>35765</v>
      </c>
    </row>
    <row r="522" customFormat="false" ht="12.75" hidden="false" customHeight="false" outlineLevel="0" collapsed="false">
      <c r="A522" s="53" t="n">
        <v>35766</v>
      </c>
      <c r="B522" s="52" t="n">
        <f aca="false">VLOOKUP(A522,PRICELOOK,1)</f>
        <v>35766</v>
      </c>
    </row>
    <row r="523" customFormat="false" ht="12.75" hidden="false" customHeight="false" outlineLevel="0" collapsed="false">
      <c r="A523" s="53" t="n">
        <v>35767</v>
      </c>
      <c r="B523" s="52" t="n">
        <f aca="false">VLOOKUP(A523,PRICELOOK,1)</f>
        <v>35767</v>
      </c>
    </row>
    <row r="524" customFormat="false" ht="12.75" hidden="false" customHeight="false" outlineLevel="0" collapsed="false">
      <c r="A524" s="53" t="n">
        <v>35768</v>
      </c>
      <c r="B524" s="52" t="n">
        <f aca="false">VLOOKUP(A524,PRICELOOK,1)</f>
        <v>35768</v>
      </c>
    </row>
    <row r="525" customFormat="false" ht="12.75" hidden="false" customHeight="false" outlineLevel="0" collapsed="false">
      <c r="A525" s="53" t="n">
        <v>35769</v>
      </c>
      <c r="B525" s="52" t="n">
        <f aca="false">VLOOKUP(A525,PRICELOOK,1)</f>
        <v>35769</v>
      </c>
    </row>
    <row r="526" customFormat="false" ht="12.75" hidden="false" customHeight="false" outlineLevel="0" collapsed="false">
      <c r="A526" s="53" t="n">
        <v>35770</v>
      </c>
      <c r="B526" s="52" t="n">
        <f aca="false">VLOOKUP(A526,PRICELOOK,1)</f>
        <v>35769</v>
      </c>
    </row>
    <row r="527" customFormat="false" ht="12.75" hidden="false" customHeight="false" outlineLevel="0" collapsed="false">
      <c r="A527" s="53" t="n">
        <v>35771</v>
      </c>
      <c r="B527" s="52" t="n">
        <f aca="false">VLOOKUP(A527,PRICELOOK,1)</f>
        <v>35769</v>
      </c>
    </row>
    <row r="528" customFormat="false" ht="12.75" hidden="false" customHeight="false" outlineLevel="0" collapsed="false">
      <c r="A528" s="53" t="n">
        <v>35772</v>
      </c>
      <c r="B528" s="52" t="n">
        <f aca="false">VLOOKUP(A528,PRICELOOK,1)</f>
        <v>35772</v>
      </c>
    </row>
    <row r="529" customFormat="false" ht="12.75" hidden="false" customHeight="false" outlineLevel="0" collapsed="false">
      <c r="A529" s="53" t="n">
        <v>35773</v>
      </c>
      <c r="B529" s="52" t="n">
        <f aca="false">VLOOKUP(A529,PRICELOOK,1)</f>
        <v>35773</v>
      </c>
    </row>
    <row r="530" customFormat="false" ht="12.75" hidden="false" customHeight="false" outlineLevel="0" collapsed="false">
      <c r="A530" s="53" t="n">
        <v>35774</v>
      </c>
      <c r="B530" s="52" t="n">
        <f aca="false">VLOOKUP(A530,PRICELOOK,1)</f>
        <v>35774</v>
      </c>
    </row>
    <row r="531" customFormat="false" ht="12.75" hidden="false" customHeight="false" outlineLevel="0" collapsed="false">
      <c r="A531" s="53" t="n">
        <v>35775</v>
      </c>
      <c r="B531" s="52" t="n">
        <f aca="false">VLOOKUP(A531,PRICELOOK,1)</f>
        <v>35775</v>
      </c>
    </row>
    <row r="532" customFormat="false" ht="12.75" hidden="false" customHeight="false" outlineLevel="0" collapsed="false">
      <c r="A532" s="53" t="n">
        <v>35776</v>
      </c>
      <c r="B532" s="52" t="n">
        <f aca="false">VLOOKUP(A532,PRICELOOK,1)</f>
        <v>35776</v>
      </c>
    </row>
    <row r="533" customFormat="false" ht="12.75" hidden="false" customHeight="false" outlineLevel="0" collapsed="false">
      <c r="A533" s="53" t="n">
        <v>35777</v>
      </c>
      <c r="B533" s="52" t="n">
        <f aca="false">VLOOKUP(A533,PRICELOOK,1)</f>
        <v>35776</v>
      </c>
    </row>
    <row r="534" customFormat="false" ht="12.75" hidden="false" customHeight="false" outlineLevel="0" collapsed="false">
      <c r="A534" s="53" t="n">
        <v>35778</v>
      </c>
      <c r="B534" s="52" t="n">
        <f aca="false">VLOOKUP(A534,PRICELOOK,1)</f>
        <v>35776</v>
      </c>
    </row>
    <row r="535" customFormat="false" ht="12.75" hidden="false" customHeight="false" outlineLevel="0" collapsed="false">
      <c r="A535" s="53" t="n">
        <v>35779</v>
      </c>
      <c r="B535" s="52" t="n">
        <f aca="false">VLOOKUP(A535,PRICELOOK,1)</f>
        <v>35779</v>
      </c>
    </row>
    <row r="536" customFormat="false" ht="12.75" hidden="false" customHeight="false" outlineLevel="0" collapsed="false">
      <c r="A536" s="53" t="n">
        <v>35780</v>
      </c>
      <c r="B536" s="52" t="n">
        <f aca="false">VLOOKUP(A536,PRICELOOK,1)</f>
        <v>35780</v>
      </c>
    </row>
    <row r="537" customFormat="false" ht="12.75" hidden="false" customHeight="false" outlineLevel="0" collapsed="false">
      <c r="A537" s="53" t="n">
        <v>35781</v>
      </c>
      <c r="B537" s="52" t="n">
        <f aca="false">VLOOKUP(A537,PRICELOOK,1)</f>
        <v>35781</v>
      </c>
    </row>
    <row r="538" customFormat="false" ht="12.75" hidden="false" customHeight="false" outlineLevel="0" collapsed="false">
      <c r="A538" s="53" t="n">
        <v>35782</v>
      </c>
      <c r="B538" s="52" t="n">
        <f aca="false">VLOOKUP(A538,PRICELOOK,1)</f>
        <v>35782</v>
      </c>
    </row>
    <row r="539" customFormat="false" ht="12.75" hidden="false" customHeight="false" outlineLevel="0" collapsed="false">
      <c r="A539" s="53" t="n">
        <v>35783</v>
      </c>
      <c r="B539" s="52" t="n">
        <f aca="false">VLOOKUP(A539,PRICELOOK,1)</f>
        <v>35783</v>
      </c>
    </row>
    <row r="540" customFormat="false" ht="12.75" hidden="false" customHeight="false" outlineLevel="0" collapsed="false">
      <c r="A540" s="53" t="n">
        <v>35784</v>
      </c>
      <c r="B540" s="52" t="n">
        <f aca="false">VLOOKUP(A540,PRICELOOK,1)</f>
        <v>35783</v>
      </c>
    </row>
    <row r="541" customFormat="false" ht="12.75" hidden="false" customHeight="false" outlineLevel="0" collapsed="false">
      <c r="A541" s="53" t="n">
        <v>35785</v>
      </c>
      <c r="B541" s="52" t="n">
        <f aca="false">VLOOKUP(A541,PRICELOOK,1)</f>
        <v>35783</v>
      </c>
    </row>
    <row r="542" customFormat="false" ht="12.75" hidden="false" customHeight="false" outlineLevel="0" collapsed="false">
      <c r="A542" s="53" t="n">
        <v>35786</v>
      </c>
      <c r="B542" s="52" t="n">
        <f aca="false">VLOOKUP(A542,PRICELOOK,1)</f>
        <v>35786</v>
      </c>
    </row>
    <row r="543" customFormat="false" ht="12.75" hidden="false" customHeight="false" outlineLevel="0" collapsed="false">
      <c r="A543" s="53" t="n">
        <v>35787</v>
      </c>
      <c r="B543" s="52" t="n">
        <f aca="false">VLOOKUP(A543,PRICELOOK,1)</f>
        <v>35787</v>
      </c>
    </row>
    <row r="544" customFormat="false" ht="12.75" hidden="false" customHeight="false" outlineLevel="0" collapsed="false">
      <c r="A544" s="53" t="n">
        <v>35788</v>
      </c>
      <c r="B544" s="52" t="n">
        <f aca="false">VLOOKUP(A544,PRICELOOK,1)</f>
        <v>35788</v>
      </c>
    </row>
    <row r="545" customFormat="false" ht="12.75" hidden="false" customHeight="false" outlineLevel="0" collapsed="false">
      <c r="A545" s="53" t="n">
        <v>35789</v>
      </c>
      <c r="B545" s="52" t="n">
        <f aca="false">VLOOKUP(A545,PRICELOOK,1)</f>
        <v>35788</v>
      </c>
    </row>
    <row r="546" customFormat="false" ht="12.75" hidden="false" customHeight="false" outlineLevel="0" collapsed="false">
      <c r="A546" s="53" t="n">
        <v>35790</v>
      </c>
      <c r="B546" s="52" t="n">
        <f aca="false">VLOOKUP(A546,PRICELOOK,1)</f>
        <v>35790</v>
      </c>
    </row>
    <row r="547" customFormat="false" ht="12.75" hidden="false" customHeight="false" outlineLevel="0" collapsed="false">
      <c r="A547" s="53" t="n">
        <v>35791</v>
      </c>
      <c r="B547" s="52" t="n">
        <f aca="false">VLOOKUP(A547,PRICELOOK,1)</f>
        <v>35790</v>
      </c>
    </row>
    <row r="548" customFormat="false" ht="12.75" hidden="false" customHeight="false" outlineLevel="0" collapsed="false">
      <c r="A548" s="53" t="n">
        <v>35792</v>
      </c>
      <c r="B548" s="52" t="n">
        <f aca="false">VLOOKUP(A548,PRICELOOK,1)</f>
        <v>35790</v>
      </c>
    </row>
    <row r="549" customFormat="false" ht="12.75" hidden="false" customHeight="false" outlineLevel="0" collapsed="false">
      <c r="A549" s="53" t="n">
        <v>35793</v>
      </c>
      <c r="B549" s="52" t="n">
        <f aca="false">VLOOKUP(A549,PRICELOOK,1)</f>
        <v>35793</v>
      </c>
    </row>
    <row r="550" customFormat="false" ht="12.75" hidden="false" customHeight="false" outlineLevel="0" collapsed="false">
      <c r="A550" s="53" t="n">
        <v>35794</v>
      </c>
      <c r="B550" s="52" t="n">
        <f aca="false">VLOOKUP(A550,PRICELOOK,1)</f>
        <v>35794</v>
      </c>
    </row>
    <row r="551" customFormat="false" ht="12.75" hidden="false" customHeight="false" outlineLevel="0" collapsed="false">
      <c r="A551" s="53" t="n">
        <v>35795</v>
      </c>
      <c r="B551" s="52" t="n">
        <f aca="false">VLOOKUP(A551,PRICELOOK,1)</f>
        <v>35795</v>
      </c>
    </row>
    <row r="552" customFormat="false" ht="12.75" hidden="false" customHeight="false" outlineLevel="0" collapsed="false">
      <c r="A552" s="53" t="n">
        <v>35796</v>
      </c>
      <c r="B552" s="52" t="n">
        <f aca="false">VLOOKUP(A552,PRICELOOK,1)</f>
        <v>35795</v>
      </c>
    </row>
    <row r="553" customFormat="false" ht="12.75" hidden="false" customHeight="false" outlineLevel="0" collapsed="false">
      <c r="A553" s="53" t="n">
        <v>35797</v>
      </c>
      <c r="B553" s="52" t="n">
        <f aca="false">VLOOKUP(A553,PRICELOOK,1)</f>
        <v>35797</v>
      </c>
    </row>
    <row r="554" customFormat="false" ht="12.75" hidden="false" customHeight="false" outlineLevel="0" collapsed="false">
      <c r="A554" s="53" t="n">
        <v>35798</v>
      </c>
      <c r="B554" s="52" t="n">
        <f aca="false">VLOOKUP(A554,PRICELOOK,1)</f>
        <v>35797</v>
      </c>
    </row>
    <row r="555" customFormat="false" ht="12.75" hidden="false" customHeight="false" outlineLevel="0" collapsed="false">
      <c r="A555" s="53" t="n">
        <v>35799</v>
      </c>
      <c r="B555" s="52" t="n">
        <f aca="false">VLOOKUP(A555,PRICELOOK,1)</f>
        <v>35797</v>
      </c>
    </row>
    <row r="556" customFormat="false" ht="12.75" hidden="false" customHeight="false" outlineLevel="0" collapsed="false">
      <c r="A556" s="53" t="n">
        <v>35800</v>
      </c>
      <c r="B556" s="52" t="n">
        <f aca="false">VLOOKUP(A556,PRICELOOK,1)</f>
        <v>35800</v>
      </c>
    </row>
    <row r="557" customFormat="false" ht="12.75" hidden="false" customHeight="false" outlineLevel="0" collapsed="false">
      <c r="A557" s="53" t="n">
        <v>35801</v>
      </c>
      <c r="B557" s="52" t="n">
        <f aca="false">VLOOKUP(A557,PRICELOOK,1)</f>
        <v>35801</v>
      </c>
    </row>
    <row r="558" customFormat="false" ht="12.75" hidden="false" customHeight="false" outlineLevel="0" collapsed="false">
      <c r="A558" s="53" t="n">
        <v>35802</v>
      </c>
      <c r="B558" s="52" t="n">
        <f aca="false">VLOOKUP(A558,PRICELOOK,1)</f>
        <v>35802</v>
      </c>
    </row>
    <row r="559" customFormat="false" ht="12.75" hidden="false" customHeight="false" outlineLevel="0" collapsed="false">
      <c r="A559" s="53" t="n">
        <v>35803</v>
      </c>
      <c r="B559" s="52" t="n">
        <f aca="false">VLOOKUP(A559,PRICELOOK,1)</f>
        <v>35803</v>
      </c>
    </row>
    <row r="560" customFormat="false" ht="12.75" hidden="false" customHeight="false" outlineLevel="0" collapsed="false">
      <c r="A560" s="53" t="n">
        <v>35804</v>
      </c>
      <c r="B560" s="52" t="n">
        <f aca="false">VLOOKUP(A560,PRICELOOK,1)</f>
        <v>35804</v>
      </c>
    </row>
    <row r="561" customFormat="false" ht="12.75" hidden="false" customHeight="false" outlineLevel="0" collapsed="false">
      <c r="A561" s="53" t="n">
        <v>35805</v>
      </c>
      <c r="B561" s="52" t="n">
        <f aca="false">VLOOKUP(A561,PRICELOOK,1)</f>
        <v>35804</v>
      </c>
    </row>
    <row r="562" customFormat="false" ht="12.75" hidden="false" customHeight="false" outlineLevel="0" collapsed="false">
      <c r="A562" s="53" t="n">
        <v>35806</v>
      </c>
      <c r="B562" s="52" t="n">
        <f aca="false">VLOOKUP(A562,PRICELOOK,1)</f>
        <v>35804</v>
      </c>
    </row>
    <row r="563" customFormat="false" ht="12.75" hidden="false" customHeight="false" outlineLevel="0" collapsed="false">
      <c r="A563" s="53" t="n">
        <v>35807</v>
      </c>
      <c r="B563" s="52" t="n">
        <f aca="false">VLOOKUP(A563,PRICELOOK,1)</f>
        <v>35807</v>
      </c>
    </row>
    <row r="564" customFormat="false" ht="12.75" hidden="false" customHeight="false" outlineLevel="0" collapsed="false">
      <c r="A564" s="53" t="n">
        <v>35808</v>
      </c>
      <c r="B564" s="52" t="n">
        <f aca="false">VLOOKUP(A564,PRICELOOK,1)</f>
        <v>35808</v>
      </c>
    </row>
    <row r="565" customFormat="false" ht="12.75" hidden="false" customHeight="false" outlineLevel="0" collapsed="false">
      <c r="A565" s="53" t="n">
        <v>35809</v>
      </c>
      <c r="B565" s="52" t="n">
        <f aca="false">VLOOKUP(A565,PRICELOOK,1)</f>
        <v>35809</v>
      </c>
    </row>
    <row r="566" customFormat="false" ht="12.75" hidden="false" customHeight="false" outlineLevel="0" collapsed="false">
      <c r="A566" s="53" t="n">
        <v>35810</v>
      </c>
      <c r="B566" s="52" t="n">
        <f aca="false">VLOOKUP(A566,PRICELOOK,1)</f>
        <v>35810</v>
      </c>
    </row>
    <row r="567" customFormat="false" ht="12.75" hidden="false" customHeight="false" outlineLevel="0" collapsed="false">
      <c r="A567" s="53" t="n">
        <v>35811</v>
      </c>
      <c r="B567" s="52" t="n">
        <f aca="false">VLOOKUP(A567,PRICELOOK,1)</f>
        <v>35811</v>
      </c>
    </row>
    <row r="568" customFormat="false" ht="12.75" hidden="false" customHeight="false" outlineLevel="0" collapsed="false">
      <c r="A568" s="53" t="n">
        <v>35812</v>
      </c>
      <c r="B568" s="52" t="n">
        <f aca="false">VLOOKUP(A568,PRICELOOK,1)</f>
        <v>35811</v>
      </c>
    </row>
    <row r="569" customFormat="false" ht="12.75" hidden="false" customHeight="false" outlineLevel="0" collapsed="false">
      <c r="A569" s="53" t="n">
        <v>35813</v>
      </c>
      <c r="B569" s="52" t="n">
        <f aca="false">VLOOKUP(A569,PRICELOOK,1)</f>
        <v>35811</v>
      </c>
    </row>
    <row r="570" customFormat="false" ht="12.75" hidden="false" customHeight="false" outlineLevel="0" collapsed="false">
      <c r="A570" s="53" t="n">
        <v>35814</v>
      </c>
      <c r="B570" s="52" t="n">
        <f aca="false">VLOOKUP(A570,PRICELOOK,1)</f>
        <v>35811</v>
      </c>
    </row>
    <row r="571" customFormat="false" ht="12.75" hidden="false" customHeight="false" outlineLevel="0" collapsed="false">
      <c r="A571" s="53" t="n">
        <v>35815</v>
      </c>
      <c r="B571" s="52" t="n">
        <f aca="false">VLOOKUP(A571,PRICELOOK,1)</f>
        <v>35815</v>
      </c>
    </row>
    <row r="572" customFormat="false" ht="12.75" hidden="false" customHeight="false" outlineLevel="0" collapsed="false">
      <c r="A572" s="53" t="n">
        <v>35816</v>
      </c>
      <c r="B572" s="52" t="n">
        <f aca="false">VLOOKUP(A572,PRICELOOK,1)</f>
        <v>35816</v>
      </c>
    </row>
    <row r="573" customFormat="false" ht="12.75" hidden="false" customHeight="false" outlineLevel="0" collapsed="false">
      <c r="A573" s="53" t="n">
        <v>35817</v>
      </c>
      <c r="B573" s="52" t="n">
        <f aca="false">VLOOKUP(A573,PRICELOOK,1)</f>
        <v>35817</v>
      </c>
    </row>
    <row r="574" customFormat="false" ht="12.75" hidden="false" customHeight="false" outlineLevel="0" collapsed="false">
      <c r="A574" s="53" t="n">
        <v>35818</v>
      </c>
      <c r="B574" s="52" t="n">
        <f aca="false">VLOOKUP(A574,PRICELOOK,1)</f>
        <v>35818</v>
      </c>
    </row>
    <row r="575" customFormat="false" ht="12.75" hidden="false" customHeight="false" outlineLevel="0" collapsed="false">
      <c r="A575" s="53" t="n">
        <v>35819</v>
      </c>
      <c r="B575" s="52" t="n">
        <f aca="false">VLOOKUP(A575,PRICELOOK,1)</f>
        <v>35818</v>
      </c>
    </row>
    <row r="576" customFormat="false" ht="12.75" hidden="false" customHeight="false" outlineLevel="0" collapsed="false">
      <c r="A576" s="53" t="n">
        <v>35820</v>
      </c>
      <c r="B576" s="52" t="n">
        <f aca="false">VLOOKUP(A576,PRICELOOK,1)</f>
        <v>35818</v>
      </c>
    </row>
    <row r="577" customFormat="false" ht="12.75" hidden="false" customHeight="false" outlineLevel="0" collapsed="false">
      <c r="A577" s="53" t="n">
        <v>35821</v>
      </c>
      <c r="B577" s="52" t="n">
        <f aca="false">VLOOKUP(A577,PRICELOOK,1)</f>
        <v>35821</v>
      </c>
    </row>
    <row r="578" customFormat="false" ht="12.75" hidden="false" customHeight="false" outlineLevel="0" collapsed="false">
      <c r="A578" s="53" t="n">
        <v>35822</v>
      </c>
      <c r="B578" s="52" t="n">
        <f aca="false">VLOOKUP(A578,PRICELOOK,1)</f>
        <v>35822</v>
      </c>
    </row>
    <row r="579" customFormat="false" ht="12.75" hidden="false" customHeight="false" outlineLevel="0" collapsed="false">
      <c r="A579" s="53" t="n">
        <v>35823</v>
      </c>
      <c r="B579" s="52" t="n">
        <f aca="false">VLOOKUP(A579,PRICELOOK,1)</f>
        <v>35823</v>
      </c>
    </row>
    <row r="580" customFormat="false" ht="12.75" hidden="false" customHeight="false" outlineLevel="0" collapsed="false">
      <c r="A580" s="53" t="n">
        <v>35824</v>
      </c>
      <c r="B580" s="52" t="n">
        <f aca="false">VLOOKUP(A580,PRICELOOK,1)</f>
        <v>35824</v>
      </c>
    </row>
    <row r="581" customFormat="false" ht="12.75" hidden="false" customHeight="false" outlineLevel="0" collapsed="false">
      <c r="A581" s="53" t="n">
        <v>35825</v>
      </c>
      <c r="B581" s="52" t="n">
        <f aca="false">VLOOKUP(A581,PRICELOOK,1)</f>
        <v>35825</v>
      </c>
    </row>
    <row r="582" customFormat="false" ht="12.75" hidden="false" customHeight="false" outlineLevel="0" collapsed="false">
      <c r="A582" s="53" t="n">
        <v>35826</v>
      </c>
      <c r="B582" s="52" t="n">
        <f aca="false">VLOOKUP(A582,PRICELOOK,1)</f>
        <v>35825</v>
      </c>
    </row>
    <row r="583" customFormat="false" ht="12.75" hidden="false" customHeight="false" outlineLevel="0" collapsed="false">
      <c r="A583" s="53" t="n">
        <v>35827</v>
      </c>
      <c r="B583" s="52" t="n">
        <f aca="false">VLOOKUP(A583,PRICELOOK,1)</f>
        <v>35825</v>
      </c>
    </row>
    <row r="584" customFormat="false" ht="12.75" hidden="false" customHeight="false" outlineLevel="0" collapsed="false">
      <c r="A584" s="53" t="n">
        <v>35828</v>
      </c>
      <c r="B584" s="52" t="n">
        <f aca="false">VLOOKUP(A584,PRICELOOK,1)</f>
        <v>35828</v>
      </c>
    </row>
    <row r="585" customFormat="false" ht="12.75" hidden="false" customHeight="false" outlineLevel="0" collapsed="false">
      <c r="A585" s="53" t="n">
        <v>35829</v>
      </c>
      <c r="B585" s="52" t="n">
        <f aca="false">VLOOKUP(A585,PRICELOOK,1)</f>
        <v>35829</v>
      </c>
    </row>
    <row r="586" customFormat="false" ht="12.75" hidden="false" customHeight="false" outlineLevel="0" collapsed="false">
      <c r="A586" s="53" t="n">
        <v>35830</v>
      </c>
      <c r="B586" s="52" t="n">
        <f aca="false">VLOOKUP(A586,PRICELOOK,1)</f>
        <v>35830</v>
      </c>
    </row>
    <row r="587" customFormat="false" ht="12.75" hidden="false" customHeight="false" outlineLevel="0" collapsed="false">
      <c r="A587" s="53" t="n">
        <v>35831</v>
      </c>
      <c r="B587" s="52" t="n">
        <f aca="false">VLOOKUP(A587,PRICELOOK,1)</f>
        <v>35831</v>
      </c>
    </row>
    <row r="588" customFormat="false" ht="12.75" hidden="false" customHeight="false" outlineLevel="0" collapsed="false">
      <c r="A588" s="53" t="n">
        <v>35832</v>
      </c>
      <c r="B588" s="52" t="n">
        <f aca="false">VLOOKUP(A588,PRICELOOK,1)</f>
        <v>35832</v>
      </c>
    </row>
    <row r="589" customFormat="false" ht="12.75" hidden="false" customHeight="false" outlineLevel="0" collapsed="false">
      <c r="A589" s="53" t="n">
        <v>35833</v>
      </c>
      <c r="B589" s="52" t="n">
        <f aca="false">VLOOKUP(A589,PRICELOOK,1)</f>
        <v>35832</v>
      </c>
    </row>
    <row r="590" customFormat="false" ht="12.75" hidden="false" customHeight="false" outlineLevel="0" collapsed="false">
      <c r="A590" s="53" t="n">
        <v>35834</v>
      </c>
      <c r="B590" s="52" t="n">
        <f aca="false">VLOOKUP(A590,PRICELOOK,1)</f>
        <v>35832</v>
      </c>
    </row>
    <row r="591" customFormat="false" ht="12.75" hidden="false" customHeight="false" outlineLevel="0" collapsed="false">
      <c r="A591" s="53" t="n">
        <v>35835</v>
      </c>
      <c r="B591" s="52" t="n">
        <f aca="false">VLOOKUP(A591,PRICELOOK,1)</f>
        <v>35835</v>
      </c>
    </row>
    <row r="592" customFormat="false" ht="12.75" hidden="false" customHeight="false" outlineLevel="0" collapsed="false">
      <c r="A592" s="53" t="n">
        <v>35836</v>
      </c>
      <c r="B592" s="52" t="n">
        <f aca="false">VLOOKUP(A592,PRICELOOK,1)</f>
        <v>35836</v>
      </c>
    </row>
    <row r="593" customFormat="false" ht="12.75" hidden="false" customHeight="false" outlineLevel="0" collapsed="false">
      <c r="A593" s="53" t="n">
        <v>35837</v>
      </c>
      <c r="B593" s="52" t="n">
        <f aca="false">VLOOKUP(A593,PRICELOOK,1)</f>
        <v>35837</v>
      </c>
    </row>
    <row r="594" customFormat="false" ht="12.75" hidden="false" customHeight="false" outlineLevel="0" collapsed="false">
      <c r="A594" s="53" t="n">
        <v>35838</v>
      </c>
      <c r="B594" s="52" t="n">
        <f aca="false">VLOOKUP(A594,PRICELOOK,1)</f>
        <v>35838</v>
      </c>
    </row>
    <row r="595" customFormat="false" ht="12.75" hidden="false" customHeight="false" outlineLevel="0" collapsed="false">
      <c r="A595" s="53" t="n">
        <v>35839</v>
      </c>
      <c r="B595" s="52" t="n">
        <f aca="false">VLOOKUP(A595,PRICELOOK,1)</f>
        <v>35839</v>
      </c>
    </row>
    <row r="596" customFormat="false" ht="12.75" hidden="false" customHeight="false" outlineLevel="0" collapsed="false">
      <c r="A596" s="53" t="n">
        <v>35840</v>
      </c>
      <c r="B596" s="52" t="n">
        <f aca="false">VLOOKUP(A596,PRICELOOK,1)</f>
        <v>35839</v>
      </c>
    </row>
    <row r="597" customFormat="false" ht="12.75" hidden="false" customHeight="false" outlineLevel="0" collapsed="false">
      <c r="A597" s="53" t="n">
        <v>35841</v>
      </c>
      <c r="B597" s="52" t="n">
        <f aca="false">VLOOKUP(A597,PRICELOOK,1)</f>
        <v>35839</v>
      </c>
    </row>
    <row r="598" customFormat="false" ht="12.75" hidden="false" customHeight="false" outlineLevel="0" collapsed="false">
      <c r="A598" s="53" t="n">
        <v>35842</v>
      </c>
      <c r="B598" s="52" t="n">
        <f aca="false">VLOOKUP(A598,PRICELOOK,1)</f>
        <v>35839</v>
      </c>
    </row>
    <row r="599" customFormat="false" ht="12.75" hidden="false" customHeight="false" outlineLevel="0" collapsed="false">
      <c r="A599" s="53" t="n">
        <v>35843</v>
      </c>
      <c r="B599" s="52" t="n">
        <f aca="false">VLOOKUP(A599,PRICELOOK,1)</f>
        <v>35843</v>
      </c>
    </row>
    <row r="600" customFormat="false" ht="12.75" hidden="false" customHeight="false" outlineLevel="0" collapsed="false">
      <c r="A600" s="53" t="n">
        <v>35844</v>
      </c>
      <c r="B600" s="52" t="n">
        <f aca="false">VLOOKUP(A600,PRICELOOK,1)</f>
        <v>35844</v>
      </c>
    </row>
    <row r="601" customFormat="false" ht="12.75" hidden="false" customHeight="false" outlineLevel="0" collapsed="false">
      <c r="A601" s="53" t="n">
        <v>35845</v>
      </c>
      <c r="B601" s="52" t="n">
        <f aca="false">VLOOKUP(A601,PRICELOOK,1)</f>
        <v>35845</v>
      </c>
    </row>
    <row r="602" customFormat="false" ht="12.75" hidden="false" customHeight="false" outlineLevel="0" collapsed="false">
      <c r="A602" s="53" t="n">
        <v>35846</v>
      </c>
      <c r="B602" s="52" t="n">
        <f aca="false">VLOOKUP(A602,PRICELOOK,1)</f>
        <v>35846</v>
      </c>
    </row>
    <row r="603" customFormat="false" ht="12.75" hidden="false" customHeight="false" outlineLevel="0" collapsed="false">
      <c r="A603" s="53" t="n">
        <v>35847</v>
      </c>
      <c r="B603" s="52" t="n">
        <f aca="false">VLOOKUP(A603,PRICELOOK,1)</f>
        <v>35846</v>
      </c>
    </row>
    <row r="604" customFormat="false" ht="12.75" hidden="false" customHeight="false" outlineLevel="0" collapsed="false">
      <c r="A604" s="53" t="n">
        <v>35848</v>
      </c>
      <c r="B604" s="52" t="n">
        <f aca="false">VLOOKUP(A604,PRICELOOK,1)</f>
        <v>35846</v>
      </c>
    </row>
    <row r="605" customFormat="false" ht="12.75" hidden="false" customHeight="false" outlineLevel="0" collapsed="false">
      <c r="A605" s="53" t="n">
        <v>35849</v>
      </c>
      <c r="B605" s="52" t="n">
        <f aca="false">VLOOKUP(A605,PRICELOOK,1)</f>
        <v>35849</v>
      </c>
    </row>
    <row r="606" customFormat="false" ht="12.75" hidden="false" customHeight="false" outlineLevel="0" collapsed="false">
      <c r="A606" s="53" t="n">
        <v>35850</v>
      </c>
      <c r="B606" s="52" t="n">
        <f aca="false">VLOOKUP(A606,PRICELOOK,1)</f>
        <v>35850</v>
      </c>
    </row>
    <row r="607" customFormat="false" ht="12.75" hidden="false" customHeight="false" outlineLevel="0" collapsed="false">
      <c r="A607" s="53" t="n">
        <v>35851</v>
      </c>
      <c r="B607" s="52" t="n">
        <f aca="false">VLOOKUP(A607,PRICELOOK,1)</f>
        <v>35851</v>
      </c>
    </row>
    <row r="608" customFormat="false" ht="12.75" hidden="false" customHeight="false" outlineLevel="0" collapsed="false">
      <c r="A608" s="53" t="n">
        <v>35852</v>
      </c>
      <c r="B608" s="52" t="n">
        <f aca="false">VLOOKUP(A608,PRICELOOK,1)</f>
        <v>35852</v>
      </c>
    </row>
    <row r="609" customFormat="false" ht="12.75" hidden="false" customHeight="false" outlineLevel="0" collapsed="false">
      <c r="A609" s="53" t="n">
        <v>35853</v>
      </c>
      <c r="B609" s="52" t="n">
        <f aca="false">VLOOKUP(A609,PRICELOOK,1)</f>
        <v>35853</v>
      </c>
    </row>
    <row r="610" customFormat="false" ht="12.75" hidden="false" customHeight="false" outlineLevel="0" collapsed="false">
      <c r="A610" s="53" t="n">
        <v>35854</v>
      </c>
      <c r="B610" s="52" t="n">
        <f aca="false">VLOOKUP(A610,PRICELOOK,1)</f>
        <v>35853</v>
      </c>
    </row>
    <row r="611" customFormat="false" ht="12.75" hidden="false" customHeight="false" outlineLevel="0" collapsed="false">
      <c r="A611" s="53" t="n">
        <v>35855</v>
      </c>
      <c r="B611" s="52" t="n">
        <f aca="false">VLOOKUP(A611,PRICELOOK,1)</f>
        <v>35853</v>
      </c>
    </row>
    <row r="612" customFormat="false" ht="12.75" hidden="false" customHeight="false" outlineLevel="0" collapsed="false">
      <c r="A612" s="53" t="n">
        <v>35856</v>
      </c>
      <c r="B612" s="52" t="n">
        <f aca="false">VLOOKUP(A612,PRICELOOK,1)</f>
        <v>35856</v>
      </c>
    </row>
    <row r="613" customFormat="false" ht="12.75" hidden="false" customHeight="false" outlineLevel="0" collapsed="false">
      <c r="A613" s="53" t="n">
        <v>35857</v>
      </c>
      <c r="B613" s="52" t="n">
        <f aca="false">VLOOKUP(A613,PRICELOOK,1)</f>
        <v>35857</v>
      </c>
    </row>
    <row r="614" customFormat="false" ht="12.75" hidden="false" customHeight="false" outlineLevel="0" collapsed="false">
      <c r="A614" s="53" t="n">
        <v>35858</v>
      </c>
      <c r="B614" s="52" t="n">
        <f aca="false">VLOOKUP(A614,PRICELOOK,1)</f>
        <v>35858</v>
      </c>
    </row>
    <row r="615" customFormat="false" ht="12.75" hidden="false" customHeight="false" outlineLevel="0" collapsed="false">
      <c r="A615" s="53" t="n">
        <v>35859</v>
      </c>
      <c r="B615" s="52" t="n">
        <f aca="false">VLOOKUP(A615,PRICELOOK,1)</f>
        <v>35859</v>
      </c>
    </row>
    <row r="616" customFormat="false" ht="12.75" hidden="false" customHeight="false" outlineLevel="0" collapsed="false">
      <c r="A616" s="53" t="n">
        <v>35860</v>
      </c>
      <c r="B616" s="52" t="n">
        <f aca="false">VLOOKUP(A616,PRICELOOK,1)</f>
        <v>35860</v>
      </c>
    </row>
    <row r="617" customFormat="false" ht="12.75" hidden="false" customHeight="false" outlineLevel="0" collapsed="false">
      <c r="A617" s="53" t="n">
        <v>35861</v>
      </c>
      <c r="B617" s="52" t="n">
        <f aca="false">VLOOKUP(A617,PRICELOOK,1)</f>
        <v>35860</v>
      </c>
    </row>
    <row r="618" customFormat="false" ht="12.75" hidden="false" customHeight="false" outlineLevel="0" collapsed="false">
      <c r="A618" s="53" t="n">
        <v>35862</v>
      </c>
      <c r="B618" s="52" t="n">
        <f aca="false">VLOOKUP(A618,PRICELOOK,1)</f>
        <v>35860</v>
      </c>
    </row>
    <row r="619" customFormat="false" ht="12.75" hidden="false" customHeight="false" outlineLevel="0" collapsed="false">
      <c r="A619" s="53" t="n">
        <v>35863</v>
      </c>
      <c r="B619" s="52" t="n">
        <f aca="false">VLOOKUP(A619,PRICELOOK,1)</f>
        <v>35863</v>
      </c>
    </row>
    <row r="620" customFormat="false" ht="12.75" hidden="false" customHeight="false" outlineLevel="0" collapsed="false">
      <c r="A620" s="53" t="n">
        <v>35864</v>
      </c>
      <c r="B620" s="52" t="n">
        <f aca="false">VLOOKUP(A620,PRICELOOK,1)</f>
        <v>35864</v>
      </c>
    </row>
    <row r="621" customFormat="false" ht="12.75" hidden="false" customHeight="false" outlineLevel="0" collapsed="false">
      <c r="A621" s="53" t="n">
        <v>35865</v>
      </c>
      <c r="B621" s="52" t="n">
        <f aca="false">VLOOKUP(A621,PRICELOOK,1)</f>
        <v>35865</v>
      </c>
    </row>
    <row r="622" customFormat="false" ht="12.75" hidden="false" customHeight="false" outlineLevel="0" collapsed="false">
      <c r="A622" s="53" t="n">
        <v>35866</v>
      </c>
      <c r="B622" s="52" t="n">
        <f aca="false">VLOOKUP(A622,PRICELOOK,1)</f>
        <v>35866</v>
      </c>
    </row>
    <row r="623" customFormat="false" ht="12.75" hidden="false" customHeight="false" outlineLevel="0" collapsed="false">
      <c r="A623" s="53" t="n">
        <v>35867</v>
      </c>
      <c r="B623" s="52" t="n">
        <f aca="false">VLOOKUP(A623,PRICELOOK,1)</f>
        <v>35867</v>
      </c>
    </row>
    <row r="624" customFormat="false" ht="12.75" hidden="false" customHeight="false" outlineLevel="0" collapsed="false">
      <c r="A624" s="53" t="n">
        <v>35868</v>
      </c>
      <c r="B624" s="52" t="n">
        <f aca="false">VLOOKUP(A624,PRICELOOK,1)</f>
        <v>35867</v>
      </c>
    </row>
    <row r="625" customFormat="false" ht="12.75" hidden="false" customHeight="false" outlineLevel="0" collapsed="false">
      <c r="A625" s="53" t="n">
        <v>35869</v>
      </c>
      <c r="B625" s="52" t="n">
        <f aca="false">VLOOKUP(A625,PRICELOOK,1)</f>
        <v>35867</v>
      </c>
    </row>
    <row r="626" customFormat="false" ht="12.75" hidden="false" customHeight="false" outlineLevel="0" collapsed="false">
      <c r="A626" s="53" t="n">
        <v>35870</v>
      </c>
      <c r="B626" s="52" t="n">
        <f aca="false">VLOOKUP(A626,PRICELOOK,1)</f>
        <v>35870</v>
      </c>
    </row>
    <row r="627" customFormat="false" ht="12.75" hidden="false" customHeight="false" outlineLevel="0" collapsed="false">
      <c r="A627" s="53" t="n">
        <v>35871</v>
      </c>
      <c r="B627" s="52" t="n">
        <f aca="false">VLOOKUP(A627,PRICELOOK,1)</f>
        <v>35871</v>
      </c>
    </row>
    <row r="628" customFormat="false" ht="12.75" hidden="false" customHeight="false" outlineLevel="0" collapsed="false">
      <c r="A628" s="53" t="n">
        <v>35872</v>
      </c>
      <c r="B628" s="52" t="n">
        <f aca="false">VLOOKUP(A628,PRICELOOK,1)</f>
        <v>35872</v>
      </c>
    </row>
    <row r="629" customFormat="false" ht="12.75" hidden="false" customHeight="false" outlineLevel="0" collapsed="false">
      <c r="A629" s="53" t="n">
        <v>35873</v>
      </c>
      <c r="B629" s="52" t="n">
        <f aca="false">VLOOKUP(A629,PRICELOOK,1)</f>
        <v>35873</v>
      </c>
    </row>
    <row r="630" customFormat="false" ht="12.75" hidden="false" customHeight="false" outlineLevel="0" collapsed="false">
      <c r="A630" s="53" t="n">
        <v>35874</v>
      </c>
      <c r="B630" s="52" t="n">
        <f aca="false">VLOOKUP(A630,PRICELOOK,1)</f>
        <v>35874</v>
      </c>
    </row>
    <row r="631" customFormat="false" ht="12.75" hidden="false" customHeight="false" outlineLevel="0" collapsed="false">
      <c r="A631" s="53" t="n">
        <v>35875</v>
      </c>
      <c r="B631" s="52" t="n">
        <f aca="false">VLOOKUP(A631,PRICELOOK,1)</f>
        <v>35874</v>
      </c>
    </row>
    <row r="632" customFormat="false" ht="12.75" hidden="false" customHeight="false" outlineLevel="0" collapsed="false">
      <c r="A632" s="53" t="n">
        <v>35876</v>
      </c>
      <c r="B632" s="52" t="n">
        <f aca="false">VLOOKUP(A632,PRICELOOK,1)</f>
        <v>35874</v>
      </c>
    </row>
    <row r="633" customFormat="false" ht="12.75" hidden="false" customHeight="false" outlineLevel="0" collapsed="false">
      <c r="A633" s="53" t="n">
        <v>35877</v>
      </c>
      <c r="B633" s="52" t="n">
        <f aca="false">VLOOKUP(A633,PRICELOOK,1)</f>
        <v>35877</v>
      </c>
    </row>
    <row r="634" customFormat="false" ht="12.75" hidden="false" customHeight="false" outlineLevel="0" collapsed="false">
      <c r="A634" s="53" t="n">
        <v>35878</v>
      </c>
      <c r="B634" s="52" t="n">
        <f aca="false">VLOOKUP(A634,PRICELOOK,1)</f>
        <v>35878</v>
      </c>
    </row>
    <row r="635" customFormat="false" ht="12.75" hidden="false" customHeight="false" outlineLevel="0" collapsed="false">
      <c r="A635" s="53" t="n">
        <v>35879</v>
      </c>
      <c r="B635" s="52" t="n">
        <f aca="false">VLOOKUP(A635,PRICELOOK,1)</f>
        <v>35879</v>
      </c>
    </row>
    <row r="636" customFormat="false" ht="12.75" hidden="false" customHeight="false" outlineLevel="0" collapsed="false">
      <c r="A636" s="53" t="n">
        <v>35880</v>
      </c>
      <c r="B636" s="52" t="n">
        <f aca="false">VLOOKUP(A636,PRICELOOK,1)</f>
        <v>35880</v>
      </c>
    </row>
    <row r="637" customFormat="false" ht="12.75" hidden="false" customHeight="false" outlineLevel="0" collapsed="false">
      <c r="A637" s="53" t="n">
        <v>35881</v>
      </c>
      <c r="B637" s="52" t="n">
        <f aca="false">VLOOKUP(A637,PRICELOOK,1)</f>
        <v>35881</v>
      </c>
    </row>
    <row r="638" customFormat="false" ht="12.75" hidden="false" customHeight="false" outlineLevel="0" collapsed="false">
      <c r="A638" s="53" t="n">
        <v>35882</v>
      </c>
      <c r="B638" s="52" t="n">
        <f aca="false">VLOOKUP(A638,PRICELOOK,1)</f>
        <v>35881</v>
      </c>
    </row>
    <row r="639" customFormat="false" ht="12.75" hidden="false" customHeight="false" outlineLevel="0" collapsed="false">
      <c r="A639" s="53" t="n">
        <v>35883</v>
      </c>
      <c r="B639" s="52" t="n">
        <f aca="false">VLOOKUP(A639,PRICELOOK,1)</f>
        <v>35881</v>
      </c>
    </row>
    <row r="640" customFormat="false" ht="12.75" hidden="false" customHeight="false" outlineLevel="0" collapsed="false">
      <c r="A640" s="53" t="n">
        <v>35884</v>
      </c>
      <c r="B640" s="52" t="n">
        <f aca="false">VLOOKUP(A640,PRICELOOK,1)</f>
        <v>35884</v>
      </c>
    </row>
    <row r="641" customFormat="false" ht="12.75" hidden="false" customHeight="false" outlineLevel="0" collapsed="false">
      <c r="A641" s="53" t="n">
        <v>35885</v>
      </c>
      <c r="B641" s="52" t="n">
        <f aca="false">VLOOKUP(A641,PRICELOOK,1)</f>
        <v>35885</v>
      </c>
    </row>
    <row r="642" customFormat="false" ht="12.75" hidden="false" customHeight="false" outlineLevel="0" collapsed="false">
      <c r="A642" s="53" t="n">
        <v>35886</v>
      </c>
      <c r="B642" s="52" t="n">
        <f aca="false">VLOOKUP(A642,PRICELOOK,1)</f>
        <v>35886</v>
      </c>
    </row>
    <row r="643" customFormat="false" ht="12.75" hidden="false" customHeight="false" outlineLevel="0" collapsed="false">
      <c r="A643" s="53" t="n">
        <v>35887</v>
      </c>
      <c r="B643" s="52" t="n">
        <f aca="false">VLOOKUP(A643,PRICELOOK,1)</f>
        <v>35887</v>
      </c>
    </row>
    <row r="644" customFormat="false" ht="12.75" hidden="false" customHeight="false" outlineLevel="0" collapsed="false">
      <c r="A644" s="53" t="n">
        <v>35888</v>
      </c>
      <c r="B644" s="52" t="n">
        <f aca="false">VLOOKUP(A644,PRICELOOK,1)</f>
        <v>35888</v>
      </c>
    </row>
    <row r="645" customFormat="false" ht="12.75" hidden="false" customHeight="false" outlineLevel="0" collapsed="false">
      <c r="A645" s="53" t="n">
        <v>35889</v>
      </c>
      <c r="B645" s="52" t="n">
        <f aca="false">VLOOKUP(A645,PRICELOOK,1)</f>
        <v>35888</v>
      </c>
    </row>
    <row r="646" customFormat="false" ht="12.75" hidden="false" customHeight="false" outlineLevel="0" collapsed="false">
      <c r="A646" s="53" t="n">
        <v>35890</v>
      </c>
      <c r="B646" s="52" t="n">
        <f aca="false">VLOOKUP(A646,PRICELOOK,1)</f>
        <v>35888</v>
      </c>
    </row>
    <row r="647" customFormat="false" ht="12.75" hidden="false" customHeight="false" outlineLevel="0" collapsed="false">
      <c r="A647" s="53" t="n">
        <v>35891</v>
      </c>
      <c r="B647" s="52" t="n">
        <f aca="false">VLOOKUP(A647,PRICELOOK,1)</f>
        <v>35891</v>
      </c>
    </row>
    <row r="648" customFormat="false" ht="12.75" hidden="false" customHeight="false" outlineLevel="0" collapsed="false">
      <c r="A648" s="53" t="n">
        <v>35892</v>
      </c>
      <c r="B648" s="52" t="n">
        <f aca="false">VLOOKUP(A648,PRICELOOK,1)</f>
        <v>35892</v>
      </c>
    </row>
    <row r="649" customFormat="false" ht="12.75" hidden="false" customHeight="false" outlineLevel="0" collapsed="false">
      <c r="A649" s="53" t="n">
        <v>35893</v>
      </c>
      <c r="B649" s="52" t="n">
        <f aca="false">VLOOKUP(A649,PRICELOOK,1)</f>
        <v>35893</v>
      </c>
    </row>
    <row r="650" customFormat="false" ht="12.75" hidden="false" customHeight="false" outlineLevel="0" collapsed="false">
      <c r="A650" s="53" t="n">
        <v>35894</v>
      </c>
      <c r="B650" s="52" t="n">
        <f aca="false">VLOOKUP(A650,PRICELOOK,1)</f>
        <v>35894</v>
      </c>
    </row>
    <row r="651" customFormat="false" ht="12.75" hidden="false" customHeight="false" outlineLevel="0" collapsed="false">
      <c r="A651" s="53" t="n">
        <v>35895</v>
      </c>
      <c r="B651" s="52" t="n">
        <f aca="false">VLOOKUP(A651,PRICELOOK,1)</f>
        <v>35894</v>
      </c>
    </row>
    <row r="652" customFormat="false" ht="12.75" hidden="false" customHeight="false" outlineLevel="0" collapsed="false">
      <c r="A652" s="53" t="n">
        <v>35896</v>
      </c>
      <c r="B652" s="52" t="n">
        <f aca="false">VLOOKUP(A652,PRICELOOK,1)</f>
        <v>35894</v>
      </c>
    </row>
    <row r="653" customFormat="false" ht="12.75" hidden="false" customHeight="false" outlineLevel="0" collapsed="false">
      <c r="A653" s="53" t="n">
        <v>35897</v>
      </c>
      <c r="B653" s="52" t="n">
        <f aca="false">VLOOKUP(A653,PRICELOOK,1)</f>
        <v>35894</v>
      </c>
    </row>
    <row r="654" customFormat="false" ht="12.75" hidden="false" customHeight="false" outlineLevel="0" collapsed="false">
      <c r="A654" s="53" t="n">
        <v>35898</v>
      </c>
      <c r="B654" s="52" t="n">
        <f aca="false">VLOOKUP(A654,PRICELOOK,1)</f>
        <v>35898</v>
      </c>
    </row>
    <row r="655" customFormat="false" ht="12.75" hidden="false" customHeight="false" outlineLevel="0" collapsed="false">
      <c r="A655" s="53" t="n">
        <v>35899</v>
      </c>
      <c r="B655" s="52" t="n">
        <f aca="false">VLOOKUP(A655,PRICELOOK,1)</f>
        <v>35899</v>
      </c>
    </row>
    <row r="656" customFormat="false" ht="12.75" hidden="false" customHeight="false" outlineLevel="0" collapsed="false">
      <c r="A656" s="53" t="n">
        <v>35900</v>
      </c>
      <c r="B656" s="52" t="n">
        <f aca="false">VLOOKUP(A656,PRICELOOK,1)</f>
        <v>35900</v>
      </c>
    </row>
    <row r="657" customFormat="false" ht="12.75" hidden="false" customHeight="false" outlineLevel="0" collapsed="false">
      <c r="A657" s="53" t="n">
        <v>35901</v>
      </c>
      <c r="B657" s="52" t="n">
        <f aca="false">VLOOKUP(A657,PRICELOOK,1)</f>
        <v>35901</v>
      </c>
    </row>
    <row r="658" customFormat="false" ht="12.75" hidden="false" customHeight="false" outlineLevel="0" collapsed="false">
      <c r="A658" s="53" t="n">
        <v>35902</v>
      </c>
      <c r="B658" s="52" t="n">
        <f aca="false">VLOOKUP(A658,PRICELOOK,1)</f>
        <v>35902</v>
      </c>
    </row>
    <row r="659" customFormat="false" ht="12.75" hidden="false" customHeight="false" outlineLevel="0" collapsed="false">
      <c r="A659" s="53" t="n">
        <v>35903</v>
      </c>
      <c r="B659" s="52" t="n">
        <f aca="false">VLOOKUP(A659,PRICELOOK,1)</f>
        <v>35902</v>
      </c>
    </row>
    <row r="660" customFormat="false" ht="12.75" hidden="false" customHeight="false" outlineLevel="0" collapsed="false">
      <c r="A660" s="53" t="n">
        <v>35904</v>
      </c>
      <c r="B660" s="52" t="n">
        <f aca="false">VLOOKUP(A660,PRICELOOK,1)</f>
        <v>35902</v>
      </c>
    </row>
    <row r="661" customFormat="false" ht="12.75" hidden="false" customHeight="false" outlineLevel="0" collapsed="false">
      <c r="A661" s="53" t="n">
        <v>35905</v>
      </c>
      <c r="B661" s="52" t="n">
        <f aca="false">VLOOKUP(A661,PRICELOOK,1)</f>
        <v>35905</v>
      </c>
    </row>
    <row r="662" customFormat="false" ht="12.75" hidden="false" customHeight="false" outlineLevel="0" collapsed="false">
      <c r="A662" s="53" t="n">
        <v>35906</v>
      </c>
      <c r="B662" s="52" t="n">
        <f aca="false">VLOOKUP(A662,PRICELOOK,1)</f>
        <v>35906</v>
      </c>
    </row>
    <row r="663" customFormat="false" ht="12.75" hidden="false" customHeight="false" outlineLevel="0" collapsed="false">
      <c r="A663" s="53" t="n">
        <v>35907</v>
      </c>
      <c r="B663" s="52" t="n">
        <f aca="false">VLOOKUP(A663,PRICELOOK,1)</f>
        <v>35907</v>
      </c>
    </row>
    <row r="664" customFormat="false" ht="12.75" hidden="false" customHeight="false" outlineLevel="0" collapsed="false">
      <c r="A664" s="53" t="n">
        <v>35908</v>
      </c>
      <c r="B664" s="52" t="n">
        <f aca="false">VLOOKUP(A664,PRICELOOK,1)</f>
        <v>35908</v>
      </c>
    </row>
    <row r="665" customFormat="false" ht="12.75" hidden="false" customHeight="false" outlineLevel="0" collapsed="false">
      <c r="A665" s="53" t="n">
        <v>35909</v>
      </c>
      <c r="B665" s="52" t="n">
        <f aca="false">VLOOKUP(A665,PRICELOOK,1)</f>
        <v>35909</v>
      </c>
    </row>
    <row r="666" customFormat="false" ht="12.75" hidden="false" customHeight="false" outlineLevel="0" collapsed="false">
      <c r="A666" s="53" t="n">
        <v>35910</v>
      </c>
      <c r="B666" s="52" t="n">
        <f aca="false">VLOOKUP(A666,PRICELOOK,1)</f>
        <v>35909</v>
      </c>
    </row>
    <row r="667" customFormat="false" ht="12.75" hidden="false" customHeight="false" outlineLevel="0" collapsed="false">
      <c r="A667" s="53" t="n">
        <v>35911</v>
      </c>
      <c r="B667" s="52" t="n">
        <f aca="false">VLOOKUP(A667,PRICELOOK,1)</f>
        <v>35909</v>
      </c>
    </row>
    <row r="668" customFormat="false" ht="12.75" hidden="false" customHeight="false" outlineLevel="0" collapsed="false">
      <c r="A668" s="53" t="n">
        <v>35912</v>
      </c>
      <c r="B668" s="52" t="n">
        <f aca="false">VLOOKUP(A668,PRICELOOK,1)</f>
        <v>35912</v>
      </c>
    </row>
    <row r="669" customFormat="false" ht="12.75" hidden="false" customHeight="false" outlineLevel="0" collapsed="false">
      <c r="A669" s="53" t="n">
        <v>35913</v>
      </c>
      <c r="B669" s="52" t="n">
        <f aca="false">VLOOKUP(A669,PRICELOOK,1)</f>
        <v>35913</v>
      </c>
    </row>
    <row r="670" customFormat="false" ht="12.75" hidden="false" customHeight="false" outlineLevel="0" collapsed="false">
      <c r="A670" s="53" t="n">
        <v>35914</v>
      </c>
      <c r="B670" s="52" t="n">
        <f aca="false">VLOOKUP(A670,PRICELOOK,1)</f>
        <v>35914</v>
      </c>
    </row>
    <row r="671" customFormat="false" ht="12.75" hidden="false" customHeight="false" outlineLevel="0" collapsed="false">
      <c r="A671" s="53" t="n">
        <v>35915</v>
      </c>
      <c r="B671" s="52" t="n">
        <f aca="false">VLOOKUP(A671,PRICELOOK,1)</f>
        <v>35915</v>
      </c>
    </row>
    <row r="672" customFormat="false" ht="12.75" hidden="false" customHeight="false" outlineLevel="0" collapsed="false">
      <c r="A672" s="53" t="n">
        <v>35916</v>
      </c>
      <c r="B672" s="52" t="n">
        <f aca="false">VLOOKUP(A672,PRICELOOK,1)</f>
        <v>35916</v>
      </c>
    </row>
    <row r="673" customFormat="false" ht="12.75" hidden="false" customHeight="false" outlineLevel="0" collapsed="false">
      <c r="A673" s="53" t="n">
        <v>35917</v>
      </c>
      <c r="B673" s="52" t="n">
        <f aca="false">VLOOKUP(A673,PRICELOOK,1)</f>
        <v>35916</v>
      </c>
    </row>
    <row r="674" customFormat="false" ht="12.75" hidden="false" customHeight="false" outlineLevel="0" collapsed="false">
      <c r="A674" s="53" t="n">
        <v>35918</v>
      </c>
      <c r="B674" s="52" t="n">
        <f aca="false">VLOOKUP(A674,PRICELOOK,1)</f>
        <v>35916</v>
      </c>
    </row>
    <row r="675" customFormat="false" ht="12.75" hidden="false" customHeight="false" outlineLevel="0" collapsed="false">
      <c r="A675" s="53" t="n">
        <v>35919</v>
      </c>
      <c r="B675" s="52" t="n">
        <f aca="false">VLOOKUP(A675,PRICELOOK,1)</f>
        <v>35919</v>
      </c>
    </row>
    <row r="676" customFormat="false" ht="12.75" hidden="false" customHeight="false" outlineLevel="0" collapsed="false">
      <c r="A676" s="53" t="n">
        <v>35920</v>
      </c>
      <c r="B676" s="52" t="n">
        <f aca="false">VLOOKUP(A676,PRICELOOK,1)</f>
        <v>35920</v>
      </c>
    </row>
    <row r="677" customFormat="false" ht="12.75" hidden="false" customHeight="false" outlineLevel="0" collapsed="false">
      <c r="A677" s="53" t="n">
        <v>35921</v>
      </c>
      <c r="B677" s="52" t="n">
        <f aca="false">VLOOKUP(A677,PRICELOOK,1)</f>
        <v>35921</v>
      </c>
    </row>
    <row r="678" customFormat="false" ht="12.75" hidden="false" customHeight="false" outlineLevel="0" collapsed="false">
      <c r="A678" s="53" t="n">
        <v>35922</v>
      </c>
      <c r="B678" s="52" t="n">
        <f aca="false">VLOOKUP(A678,PRICELOOK,1)</f>
        <v>35922</v>
      </c>
    </row>
    <row r="679" customFormat="false" ht="12.75" hidden="false" customHeight="false" outlineLevel="0" collapsed="false">
      <c r="A679" s="53" t="n">
        <v>35923</v>
      </c>
      <c r="B679" s="52" t="n">
        <f aca="false">VLOOKUP(A679,PRICELOOK,1)</f>
        <v>35923</v>
      </c>
    </row>
    <row r="680" customFormat="false" ht="12.75" hidden="false" customHeight="false" outlineLevel="0" collapsed="false">
      <c r="A680" s="53" t="n">
        <v>35924</v>
      </c>
      <c r="B680" s="52" t="n">
        <f aca="false">VLOOKUP(A680,PRICELOOK,1)</f>
        <v>35923</v>
      </c>
    </row>
    <row r="681" customFormat="false" ht="12.75" hidden="false" customHeight="false" outlineLevel="0" collapsed="false">
      <c r="A681" s="53" t="n">
        <v>35925</v>
      </c>
      <c r="B681" s="52" t="n">
        <f aca="false">VLOOKUP(A681,PRICELOOK,1)</f>
        <v>35923</v>
      </c>
    </row>
    <row r="682" customFormat="false" ht="12.75" hidden="false" customHeight="false" outlineLevel="0" collapsed="false">
      <c r="A682" s="53" t="n">
        <v>35926</v>
      </c>
      <c r="B682" s="52" t="n">
        <f aca="false">VLOOKUP(A682,PRICELOOK,1)</f>
        <v>35926</v>
      </c>
    </row>
    <row r="683" customFormat="false" ht="12.75" hidden="false" customHeight="false" outlineLevel="0" collapsed="false">
      <c r="A683" s="53" t="n">
        <v>35927</v>
      </c>
      <c r="B683" s="52" t="n">
        <f aca="false">VLOOKUP(A683,PRICELOOK,1)</f>
        <v>35927</v>
      </c>
    </row>
    <row r="684" customFormat="false" ht="12.75" hidden="false" customHeight="false" outlineLevel="0" collapsed="false">
      <c r="A684" s="53" t="n">
        <v>35928</v>
      </c>
      <c r="B684" s="52" t="n">
        <f aca="false">VLOOKUP(A684,PRICELOOK,1)</f>
        <v>35928</v>
      </c>
    </row>
    <row r="685" customFormat="false" ht="12.75" hidden="false" customHeight="false" outlineLevel="0" collapsed="false">
      <c r="A685" s="53" t="n">
        <v>35929</v>
      </c>
      <c r="B685" s="52" t="n">
        <f aca="false">VLOOKUP(A685,PRICELOOK,1)</f>
        <v>35929</v>
      </c>
    </row>
    <row r="686" customFormat="false" ht="12.75" hidden="false" customHeight="false" outlineLevel="0" collapsed="false">
      <c r="A686" s="53" t="n">
        <v>35930</v>
      </c>
      <c r="B686" s="52" t="n">
        <f aca="false">VLOOKUP(A686,PRICELOOK,1)</f>
        <v>35930</v>
      </c>
    </row>
    <row r="687" customFormat="false" ht="12.75" hidden="false" customHeight="false" outlineLevel="0" collapsed="false">
      <c r="A687" s="53" t="n">
        <v>35931</v>
      </c>
      <c r="B687" s="52" t="n">
        <f aca="false">VLOOKUP(A687,PRICELOOK,1)</f>
        <v>35930</v>
      </c>
    </row>
    <row r="688" customFormat="false" ht="12.75" hidden="false" customHeight="false" outlineLevel="0" collapsed="false">
      <c r="A688" s="53" t="n">
        <v>35932</v>
      </c>
      <c r="B688" s="52" t="n">
        <f aca="false">VLOOKUP(A688,PRICELOOK,1)</f>
        <v>35930</v>
      </c>
    </row>
    <row r="689" customFormat="false" ht="12.75" hidden="false" customHeight="false" outlineLevel="0" collapsed="false">
      <c r="A689" s="53" t="n">
        <v>35933</v>
      </c>
      <c r="B689" s="52" t="n">
        <f aca="false">VLOOKUP(A689,PRICELOOK,1)</f>
        <v>35933</v>
      </c>
    </row>
    <row r="690" customFormat="false" ht="12.75" hidden="false" customHeight="false" outlineLevel="0" collapsed="false">
      <c r="A690" s="53" t="n">
        <v>35934</v>
      </c>
      <c r="B690" s="52" t="n">
        <f aca="false">VLOOKUP(A690,PRICELOOK,1)</f>
        <v>35934</v>
      </c>
    </row>
    <row r="691" customFormat="false" ht="12.75" hidden="false" customHeight="false" outlineLevel="0" collapsed="false">
      <c r="A691" s="53" t="n">
        <v>35935</v>
      </c>
      <c r="B691" s="52" t="n">
        <f aca="false">VLOOKUP(A691,PRICELOOK,1)</f>
        <v>35935</v>
      </c>
    </row>
    <row r="692" customFormat="false" ht="12.75" hidden="false" customHeight="false" outlineLevel="0" collapsed="false">
      <c r="A692" s="53" t="n">
        <v>35936</v>
      </c>
      <c r="B692" s="52" t="n">
        <f aca="false">VLOOKUP(A692,PRICELOOK,1)</f>
        <v>35936</v>
      </c>
    </row>
    <row r="693" customFormat="false" ht="12.75" hidden="false" customHeight="false" outlineLevel="0" collapsed="false">
      <c r="A693" s="53" t="n">
        <v>35937</v>
      </c>
      <c r="B693" s="52" t="n">
        <f aca="false">VLOOKUP(A693,PRICELOOK,1)</f>
        <v>35937</v>
      </c>
    </row>
    <row r="694" customFormat="false" ht="12.75" hidden="false" customHeight="false" outlineLevel="0" collapsed="false">
      <c r="A694" s="53" t="n">
        <v>35938</v>
      </c>
      <c r="B694" s="52" t="n">
        <f aca="false">VLOOKUP(A694,PRICELOOK,1)</f>
        <v>35937</v>
      </c>
    </row>
    <row r="695" customFormat="false" ht="12.75" hidden="false" customHeight="false" outlineLevel="0" collapsed="false">
      <c r="A695" s="53" t="n">
        <v>35939</v>
      </c>
      <c r="B695" s="52" t="n">
        <f aca="false">VLOOKUP(A695,PRICELOOK,1)</f>
        <v>35937</v>
      </c>
    </row>
    <row r="696" customFormat="false" ht="12.75" hidden="false" customHeight="false" outlineLevel="0" collapsed="false">
      <c r="A696" s="53" t="n">
        <v>35940</v>
      </c>
      <c r="B696" s="52" t="n">
        <f aca="false">VLOOKUP(A696,PRICELOOK,1)</f>
        <v>35937</v>
      </c>
    </row>
    <row r="697" customFormat="false" ht="12.75" hidden="false" customHeight="false" outlineLevel="0" collapsed="false">
      <c r="A697" s="53" t="n">
        <v>35941</v>
      </c>
      <c r="B697" s="52" t="n">
        <f aca="false">VLOOKUP(A697,PRICELOOK,1)</f>
        <v>35941</v>
      </c>
    </row>
    <row r="698" customFormat="false" ht="12.75" hidden="false" customHeight="false" outlineLevel="0" collapsed="false">
      <c r="A698" s="53" t="n">
        <v>35942</v>
      </c>
      <c r="B698" s="52" t="n">
        <f aca="false">VLOOKUP(A698,PRICELOOK,1)</f>
        <v>35942</v>
      </c>
    </row>
    <row r="699" customFormat="false" ht="12.75" hidden="false" customHeight="false" outlineLevel="0" collapsed="false">
      <c r="A699" s="53" t="n">
        <v>35943</v>
      </c>
      <c r="B699" s="52" t="n">
        <f aca="false">VLOOKUP(A699,PRICELOOK,1)</f>
        <v>35943</v>
      </c>
    </row>
    <row r="700" customFormat="false" ht="12.75" hidden="false" customHeight="false" outlineLevel="0" collapsed="false">
      <c r="A700" s="53" t="n">
        <v>35944</v>
      </c>
      <c r="B700" s="52" t="n">
        <f aca="false">VLOOKUP(A700,PRICELOOK,1)</f>
        <v>35944</v>
      </c>
    </row>
    <row r="701" customFormat="false" ht="12.75" hidden="false" customHeight="false" outlineLevel="0" collapsed="false">
      <c r="A701" s="53" t="n">
        <v>35945</v>
      </c>
      <c r="B701" s="52" t="n">
        <f aca="false">VLOOKUP(A701,PRICELOOK,1)</f>
        <v>35944</v>
      </c>
    </row>
    <row r="702" customFormat="false" ht="12.75" hidden="false" customHeight="false" outlineLevel="0" collapsed="false">
      <c r="A702" s="53" t="n">
        <v>35946</v>
      </c>
      <c r="B702" s="52" t="n">
        <f aca="false">VLOOKUP(A702,PRICELOOK,1)</f>
        <v>35944</v>
      </c>
    </row>
    <row r="703" customFormat="false" ht="12.75" hidden="false" customHeight="false" outlineLevel="0" collapsed="false">
      <c r="A703" s="53" t="n">
        <v>35947</v>
      </c>
      <c r="B703" s="52" t="n">
        <f aca="false">VLOOKUP(A703,PRICELOOK,1)</f>
        <v>35947</v>
      </c>
    </row>
    <row r="704" customFormat="false" ht="12.75" hidden="false" customHeight="false" outlineLevel="0" collapsed="false">
      <c r="A704" s="53" t="n">
        <v>35948</v>
      </c>
      <c r="B704" s="52" t="n">
        <f aca="false">VLOOKUP(A704,PRICELOOK,1)</f>
        <v>35948</v>
      </c>
    </row>
    <row r="705" customFormat="false" ht="12.75" hidden="false" customHeight="false" outlineLevel="0" collapsed="false">
      <c r="A705" s="53" t="n">
        <v>35949</v>
      </c>
      <c r="B705" s="52" t="n">
        <f aca="false">VLOOKUP(A705,PRICELOOK,1)</f>
        <v>35949</v>
      </c>
    </row>
    <row r="706" customFormat="false" ht="12.75" hidden="false" customHeight="false" outlineLevel="0" collapsed="false">
      <c r="A706" s="53" t="n">
        <v>35950</v>
      </c>
      <c r="B706" s="52" t="n">
        <f aca="false">VLOOKUP(A706,PRICELOOK,1)</f>
        <v>35950</v>
      </c>
    </row>
    <row r="707" customFormat="false" ht="12.75" hidden="false" customHeight="false" outlineLevel="0" collapsed="false">
      <c r="A707" s="53" t="n">
        <v>35951</v>
      </c>
      <c r="B707" s="52" t="n">
        <f aca="false">VLOOKUP(A707,PRICELOOK,1)</f>
        <v>35951</v>
      </c>
    </row>
    <row r="708" customFormat="false" ht="12.75" hidden="false" customHeight="false" outlineLevel="0" collapsed="false">
      <c r="A708" s="53" t="n">
        <v>35952</v>
      </c>
      <c r="B708" s="52" t="n">
        <f aca="false">VLOOKUP(A708,PRICELOOK,1)</f>
        <v>35951</v>
      </c>
    </row>
    <row r="709" customFormat="false" ht="12.75" hidden="false" customHeight="false" outlineLevel="0" collapsed="false">
      <c r="A709" s="53" t="n">
        <v>35953</v>
      </c>
      <c r="B709" s="52" t="n">
        <f aca="false">VLOOKUP(A709,PRICELOOK,1)</f>
        <v>35951</v>
      </c>
    </row>
    <row r="710" customFormat="false" ht="12.75" hidden="false" customHeight="false" outlineLevel="0" collapsed="false">
      <c r="A710" s="53" t="n">
        <v>35954</v>
      </c>
      <c r="B710" s="52" t="n">
        <f aca="false">VLOOKUP(A710,PRICELOOK,1)</f>
        <v>35954</v>
      </c>
    </row>
    <row r="711" customFormat="false" ht="12.75" hidden="false" customHeight="false" outlineLevel="0" collapsed="false">
      <c r="A711" s="53" t="n">
        <v>35955</v>
      </c>
      <c r="B711" s="52" t="n">
        <f aca="false">VLOOKUP(A711,PRICELOOK,1)</f>
        <v>35955</v>
      </c>
    </row>
    <row r="712" customFormat="false" ht="12.75" hidden="false" customHeight="false" outlineLevel="0" collapsed="false">
      <c r="A712" s="53" t="n">
        <v>35956</v>
      </c>
      <c r="B712" s="52" t="n">
        <f aca="false">VLOOKUP(A712,PRICELOOK,1)</f>
        <v>35956</v>
      </c>
    </row>
    <row r="713" customFormat="false" ht="12.75" hidden="false" customHeight="false" outlineLevel="0" collapsed="false">
      <c r="A713" s="53" t="n">
        <v>35957</v>
      </c>
      <c r="B713" s="52" t="n">
        <f aca="false">VLOOKUP(A713,PRICELOOK,1)</f>
        <v>35957</v>
      </c>
    </row>
    <row r="714" customFormat="false" ht="12.75" hidden="false" customHeight="false" outlineLevel="0" collapsed="false">
      <c r="A714" s="53" t="n">
        <v>35958</v>
      </c>
      <c r="B714" s="52" t="n">
        <f aca="false">VLOOKUP(A714,PRICELOOK,1)</f>
        <v>35958</v>
      </c>
    </row>
    <row r="715" customFormat="false" ht="12.75" hidden="false" customHeight="false" outlineLevel="0" collapsed="false">
      <c r="A715" s="53" t="n">
        <v>35959</v>
      </c>
      <c r="B715" s="52" t="n">
        <f aca="false">VLOOKUP(A715,PRICELOOK,1)</f>
        <v>35958</v>
      </c>
    </row>
    <row r="716" customFormat="false" ht="12.75" hidden="false" customHeight="false" outlineLevel="0" collapsed="false">
      <c r="A716" s="53" t="n">
        <v>35960</v>
      </c>
      <c r="B716" s="52" t="n">
        <f aca="false">VLOOKUP(A716,PRICELOOK,1)</f>
        <v>35958</v>
      </c>
    </row>
    <row r="717" customFormat="false" ht="12.75" hidden="false" customHeight="false" outlineLevel="0" collapsed="false">
      <c r="A717" s="53" t="n">
        <v>35961</v>
      </c>
      <c r="B717" s="52" t="n">
        <f aca="false">VLOOKUP(A717,PRICELOOK,1)</f>
        <v>35961</v>
      </c>
    </row>
    <row r="718" customFormat="false" ht="12.75" hidden="false" customHeight="false" outlineLevel="0" collapsed="false">
      <c r="A718" s="53" t="n">
        <v>35962</v>
      </c>
      <c r="B718" s="52" t="n">
        <f aca="false">VLOOKUP(A718,PRICELOOK,1)</f>
        <v>35962</v>
      </c>
    </row>
    <row r="719" customFormat="false" ht="12.75" hidden="false" customHeight="false" outlineLevel="0" collapsed="false">
      <c r="A719" s="53" t="n">
        <v>35963</v>
      </c>
      <c r="B719" s="52" t="n">
        <f aca="false">VLOOKUP(A719,PRICELOOK,1)</f>
        <v>35963</v>
      </c>
    </row>
    <row r="720" customFormat="false" ht="12.75" hidden="false" customHeight="false" outlineLevel="0" collapsed="false">
      <c r="A720" s="53" t="n">
        <v>35964</v>
      </c>
      <c r="B720" s="52" t="n">
        <f aca="false">VLOOKUP(A720,PRICELOOK,1)</f>
        <v>35964</v>
      </c>
    </row>
    <row r="721" customFormat="false" ht="12.75" hidden="false" customHeight="false" outlineLevel="0" collapsed="false">
      <c r="A721" s="53" t="n">
        <v>35965</v>
      </c>
      <c r="B721" s="52" t="n">
        <f aca="false">VLOOKUP(A721,PRICELOOK,1)</f>
        <v>35965</v>
      </c>
    </row>
    <row r="722" customFormat="false" ht="12.75" hidden="false" customHeight="false" outlineLevel="0" collapsed="false">
      <c r="A722" s="53" t="n">
        <v>35966</v>
      </c>
      <c r="B722" s="52" t="n">
        <f aca="false">VLOOKUP(A722,PRICELOOK,1)</f>
        <v>35965</v>
      </c>
    </row>
    <row r="723" customFormat="false" ht="12.75" hidden="false" customHeight="false" outlineLevel="0" collapsed="false">
      <c r="A723" s="53" t="n">
        <v>35967</v>
      </c>
      <c r="B723" s="52" t="n">
        <f aca="false">VLOOKUP(A723,PRICELOOK,1)</f>
        <v>35965</v>
      </c>
    </row>
    <row r="724" customFormat="false" ht="12.75" hidden="false" customHeight="false" outlineLevel="0" collapsed="false">
      <c r="A724" s="53" t="n">
        <v>35968</v>
      </c>
      <c r="B724" s="52" t="n">
        <f aca="false">VLOOKUP(A724,PRICELOOK,1)</f>
        <v>35968</v>
      </c>
    </row>
    <row r="725" customFormat="false" ht="12.75" hidden="false" customHeight="false" outlineLevel="0" collapsed="false">
      <c r="A725" s="53" t="n">
        <v>35969</v>
      </c>
      <c r="B725" s="52" t="n">
        <f aca="false">VLOOKUP(A725,PRICELOOK,1)</f>
        <v>35969</v>
      </c>
    </row>
    <row r="726" customFormat="false" ht="12.75" hidden="false" customHeight="false" outlineLevel="0" collapsed="false">
      <c r="A726" s="53" t="n">
        <v>35970</v>
      </c>
      <c r="B726" s="52" t="n">
        <f aca="false">VLOOKUP(A726,PRICELOOK,1)</f>
        <v>35970</v>
      </c>
    </row>
    <row r="727" customFormat="false" ht="12.75" hidden="false" customHeight="false" outlineLevel="0" collapsed="false">
      <c r="A727" s="53" t="n">
        <v>35971</v>
      </c>
      <c r="B727" s="52" t="n">
        <f aca="false">VLOOKUP(A727,PRICELOOK,1)</f>
        <v>35971</v>
      </c>
    </row>
    <row r="728" customFormat="false" ht="12.75" hidden="false" customHeight="false" outlineLevel="0" collapsed="false">
      <c r="A728" s="53" t="n">
        <v>35972</v>
      </c>
      <c r="B728" s="52" t="n">
        <f aca="false">VLOOKUP(A728,PRICELOOK,1)</f>
        <v>35972</v>
      </c>
    </row>
    <row r="729" customFormat="false" ht="12.75" hidden="false" customHeight="false" outlineLevel="0" collapsed="false">
      <c r="A729" s="53" t="n">
        <v>35973</v>
      </c>
      <c r="B729" s="52" t="n">
        <f aca="false">VLOOKUP(A729,PRICELOOK,1)</f>
        <v>35972</v>
      </c>
    </row>
    <row r="730" customFormat="false" ht="12.75" hidden="false" customHeight="false" outlineLevel="0" collapsed="false">
      <c r="A730" s="53" t="n">
        <v>35974</v>
      </c>
      <c r="B730" s="52" t="n">
        <f aca="false">VLOOKUP(A730,PRICELOOK,1)</f>
        <v>35972</v>
      </c>
    </row>
    <row r="731" customFormat="false" ht="12.75" hidden="false" customHeight="false" outlineLevel="0" collapsed="false">
      <c r="A731" s="53" t="n">
        <v>35975</v>
      </c>
      <c r="B731" s="52" t="n">
        <f aca="false">VLOOKUP(A731,PRICELOOK,1)</f>
        <v>35975</v>
      </c>
    </row>
    <row r="732" customFormat="false" ht="12.75" hidden="false" customHeight="false" outlineLevel="0" collapsed="false">
      <c r="A732" s="53" t="n">
        <v>35976</v>
      </c>
      <c r="B732" s="52" t="n">
        <f aca="false">VLOOKUP(A732,PRICELOOK,1)</f>
        <v>35976</v>
      </c>
    </row>
    <row r="733" customFormat="false" ht="12.75" hidden="false" customHeight="false" outlineLevel="0" collapsed="false">
      <c r="A733" s="53" t="n">
        <v>35977</v>
      </c>
      <c r="B733" s="52" t="n">
        <f aca="false">VLOOKUP(A733,PRICELOOK,1)</f>
        <v>35977</v>
      </c>
    </row>
    <row r="734" customFormat="false" ht="12.75" hidden="false" customHeight="false" outlineLevel="0" collapsed="false">
      <c r="A734" s="53" t="n">
        <v>35978</v>
      </c>
      <c r="B734" s="52" t="n">
        <f aca="false">VLOOKUP(A734,PRICELOOK,1)</f>
        <v>35978</v>
      </c>
    </row>
    <row r="735" customFormat="false" ht="12.75" hidden="false" customHeight="false" outlineLevel="0" collapsed="false">
      <c r="A735" s="53" t="n">
        <v>35979</v>
      </c>
      <c r="B735" s="52" t="n">
        <f aca="false">VLOOKUP(A735,PRICELOOK,1)</f>
        <v>35978</v>
      </c>
    </row>
    <row r="736" customFormat="false" ht="12.75" hidden="false" customHeight="false" outlineLevel="0" collapsed="false">
      <c r="A736" s="53" t="n">
        <v>35980</v>
      </c>
      <c r="B736" s="52" t="n">
        <f aca="false">VLOOKUP(A736,PRICELOOK,1)</f>
        <v>35978</v>
      </c>
    </row>
    <row r="737" customFormat="false" ht="12.75" hidden="false" customHeight="false" outlineLevel="0" collapsed="false">
      <c r="A737" s="53" t="n">
        <v>35981</v>
      </c>
      <c r="B737" s="52" t="n">
        <f aca="false">VLOOKUP(A737,PRICELOOK,1)</f>
        <v>35978</v>
      </c>
    </row>
    <row r="738" customFormat="false" ht="12.75" hidden="false" customHeight="false" outlineLevel="0" collapsed="false">
      <c r="A738" s="53" t="n">
        <v>35982</v>
      </c>
      <c r="B738" s="52" t="n">
        <f aca="false">VLOOKUP(A738,PRICELOOK,1)</f>
        <v>35982</v>
      </c>
    </row>
    <row r="739" customFormat="false" ht="12.75" hidden="false" customHeight="false" outlineLevel="0" collapsed="false">
      <c r="A739" s="53" t="n">
        <v>35983</v>
      </c>
      <c r="B739" s="52" t="n">
        <f aca="false">VLOOKUP(A739,PRICELOOK,1)</f>
        <v>35983</v>
      </c>
    </row>
    <row r="740" customFormat="false" ht="12.75" hidden="false" customHeight="false" outlineLevel="0" collapsed="false">
      <c r="A740" s="53" t="n">
        <v>35984</v>
      </c>
      <c r="B740" s="52" t="n">
        <f aca="false">VLOOKUP(A740,PRICELOOK,1)</f>
        <v>35984</v>
      </c>
    </row>
    <row r="741" customFormat="false" ht="12.75" hidden="false" customHeight="false" outlineLevel="0" collapsed="false">
      <c r="A741" s="53" t="n">
        <v>35985</v>
      </c>
      <c r="B741" s="52" t="n">
        <f aca="false">VLOOKUP(A741,PRICELOOK,1)</f>
        <v>35985</v>
      </c>
    </row>
    <row r="742" customFormat="false" ht="12.75" hidden="false" customHeight="false" outlineLevel="0" collapsed="false">
      <c r="A742" s="53" t="n">
        <v>35986</v>
      </c>
      <c r="B742" s="52" t="n">
        <f aca="false">VLOOKUP(A742,PRICELOOK,1)</f>
        <v>35986</v>
      </c>
    </row>
    <row r="743" customFormat="false" ht="12.75" hidden="false" customHeight="false" outlineLevel="0" collapsed="false">
      <c r="A743" s="53" t="n">
        <v>35987</v>
      </c>
      <c r="B743" s="52" t="n">
        <f aca="false">VLOOKUP(A743,PRICELOOK,1)</f>
        <v>35986</v>
      </c>
    </row>
    <row r="744" customFormat="false" ht="12.75" hidden="false" customHeight="false" outlineLevel="0" collapsed="false">
      <c r="A744" s="53" t="n">
        <v>35988</v>
      </c>
      <c r="B744" s="52" t="n">
        <f aca="false">VLOOKUP(A744,PRICELOOK,1)</f>
        <v>35986</v>
      </c>
    </row>
    <row r="745" customFormat="false" ht="12.75" hidden="false" customHeight="false" outlineLevel="0" collapsed="false">
      <c r="A745" s="53" t="n">
        <v>35989</v>
      </c>
      <c r="B745" s="52" t="n">
        <f aca="false">VLOOKUP(A745,PRICELOOK,1)</f>
        <v>35989</v>
      </c>
    </row>
    <row r="746" customFormat="false" ht="12.75" hidden="false" customHeight="false" outlineLevel="0" collapsed="false">
      <c r="A746" s="53" t="n">
        <v>35990</v>
      </c>
      <c r="B746" s="52" t="n">
        <f aca="false">VLOOKUP(A746,PRICELOOK,1)</f>
        <v>35990</v>
      </c>
    </row>
    <row r="747" customFormat="false" ht="12.75" hidden="false" customHeight="false" outlineLevel="0" collapsed="false">
      <c r="A747" s="53" t="n">
        <v>35991</v>
      </c>
      <c r="B747" s="52" t="n">
        <f aca="false">VLOOKUP(A747,PRICELOOK,1)</f>
        <v>35991</v>
      </c>
    </row>
    <row r="748" customFormat="false" ht="12.75" hidden="false" customHeight="false" outlineLevel="0" collapsed="false">
      <c r="A748" s="53" t="n">
        <v>35992</v>
      </c>
      <c r="B748" s="52" t="n">
        <f aca="false">VLOOKUP(A748,PRICELOOK,1)</f>
        <v>35992</v>
      </c>
    </row>
    <row r="749" customFormat="false" ht="12.75" hidden="false" customHeight="false" outlineLevel="0" collapsed="false">
      <c r="A749" s="53" t="n">
        <v>35993</v>
      </c>
      <c r="B749" s="52" t="n">
        <f aca="false">VLOOKUP(A749,PRICELOOK,1)</f>
        <v>35993</v>
      </c>
    </row>
    <row r="750" customFormat="false" ht="12.75" hidden="false" customHeight="false" outlineLevel="0" collapsed="false">
      <c r="A750" s="53" t="n">
        <v>35994</v>
      </c>
      <c r="B750" s="52" t="n">
        <f aca="false">VLOOKUP(A750,PRICELOOK,1)</f>
        <v>35993</v>
      </c>
    </row>
    <row r="751" customFormat="false" ht="12.75" hidden="false" customHeight="false" outlineLevel="0" collapsed="false">
      <c r="A751" s="53" t="n">
        <v>35995</v>
      </c>
      <c r="B751" s="52" t="n">
        <f aca="false">VLOOKUP(A751,PRICELOOK,1)</f>
        <v>35993</v>
      </c>
    </row>
    <row r="752" customFormat="false" ht="12.75" hidden="false" customHeight="false" outlineLevel="0" collapsed="false">
      <c r="A752" s="53" t="n">
        <v>35996</v>
      </c>
      <c r="B752" s="52" t="n">
        <f aca="false">VLOOKUP(A752,PRICELOOK,1)</f>
        <v>35996</v>
      </c>
    </row>
    <row r="753" customFormat="false" ht="12.75" hidden="false" customHeight="false" outlineLevel="0" collapsed="false">
      <c r="A753" s="53" t="n">
        <v>35997</v>
      </c>
      <c r="B753" s="52" t="n">
        <f aca="false">VLOOKUP(A753,PRICELOOK,1)</f>
        <v>35997</v>
      </c>
    </row>
    <row r="754" customFormat="false" ht="12.75" hidden="false" customHeight="false" outlineLevel="0" collapsed="false">
      <c r="A754" s="53" t="n">
        <v>35998</v>
      </c>
      <c r="B754" s="52" t="n">
        <f aca="false">VLOOKUP(A754,PRICELOOK,1)</f>
        <v>35998</v>
      </c>
    </row>
    <row r="755" customFormat="false" ht="12.75" hidden="false" customHeight="false" outlineLevel="0" collapsed="false">
      <c r="A755" s="53" t="n">
        <v>35999</v>
      </c>
      <c r="B755" s="52" t="n">
        <f aca="false">VLOOKUP(A755,PRICELOOK,1)</f>
        <v>35999</v>
      </c>
    </row>
    <row r="756" customFormat="false" ht="12.75" hidden="false" customHeight="false" outlineLevel="0" collapsed="false">
      <c r="A756" s="53" t="n">
        <v>36000</v>
      </c>
      <c r="B756" s="52" t="n">
        <f aca="false">VLOOKUP(A756,PRICELOOK,1)</f>
        <v>36000</v>
      </c>
    </row>
    <row r="757" customFormat="false" ht="12.75" hidden="false" customHeight="false" outlineLevel="0" collapsed="false">
      <c r="A757" s="53" t="n">
        <v>36001</v>
      </c>
      <c r="B757" s="52" t="n">
        <f aca="false">VLOOKUP(A757,PRICELOOK,1)</f>
        <v>36000</v>
      </c>
    </row>
    <row r="758" customFormat="false" ht="12.75" hidden="false" customHeight="false" outlineLevel="0" collapsed="false">
      <c r="A758" s="53" t="n">
        <v>36002</v>
      </c>
      <c r="B758" s="52" t="n">
        <f aca="false">VLOOKUP(A758,PRICELOOK,1)</f>
        <v>36000</v>
      </c>
    </row>
    <row r="759" customFormat="false" ht="12.75" hidden="false" customHeight="false" outlineLevel="0" collapsed="false">
      <c r="A759" s="53" t="n">
        <v>36003</v>
      </c>
      <c r="B759" s="52" t="n">
        <f aca="false">VLOOKUP(A759,PRICELOOK,1)</f>
        <v>36003</v>
      </c>
    </row>
    <row r="760" customFormat="false" ht="12.75" hidden="false" customHeight="false" outlineLevel="0" collapsed="false">
      <c r="A760" s="53" t="n">
        <v>36004</v>
      </c>
      <c r="B760" s="52" t="n">
        <f aca="false">VLOOKUP(A760,PRICELOOK,1)</f>
        <v>36004</v>
      </c>
    </row>
    <row r="761" customFormat="false" ht="12.75" hidden="false" customHeight="false" outlineLevel="0" collapsed="false">
      <c r="A761" s="53" t="n">
        <v>36005</v>
      </c>
      <c r="B761" s="52" t="n">
        <f aca="false">VLOOKUP(A761,PRICELOOK,1)</f>
        <v>36005</v>
      </c>
    </row>
    <row r="762" customFormat="false" ht="12.75" hidden="false" customHeight="false" outlineLevel="0" collapsed="false">
      <c r="A762" s="53" t="n">
        <v>36006</v>
      </c>
      <c r="B762" s="52" t="n">
        <f aca="false">VLOOKUP(A762,PRICELOOK,1)</f>
        <v>36006</v>
      </c>
    </row>
    <row r="763" customFormat="false" ht="12.75" hidden="false" customHeight="false" outlineLevel="0" collapsed="false">
      <c r="A763" s="53" t="n">
        <v>36007</v>
      </c>
      <c r="B763" s="52" t="n">
        <f aca="false">VLOOKUP(A763,PRICELOOK,1)</f>
        <v>36007</v>
      </c>
    </row>
    <row r="764" customFormat="false" ht="12.75" hidden="false" customHeight="false" outlineLevel="0" collapsed="false">
      <c r="A764" s="53" t="n">
        <v>36008</v>
      </c>
      <c r="B764" s="52" t="n">
        <f aca="false">VLOOKUP(A764,PRICELOOK,1)</f>
        <v>36007</v>
      </c>
    </row>
    <row r="765" customFormat="false" ht="12.75" hidden="false" customHeight="false" outlineLevel="0" collapsed="false">
      <c r="A765" s="53" t="n">
        <v>36009</v>
      </c>
      <c r="B765" s="52" t="n">
        <f aca="false">VLOOKUP(A765,PRICELOOK,1)</f>
        <v>36007</v>
      </c>
    </row>
    <row r="766" customFormat="false" ht="12.75" hidden="false" customHeight="false" outlineLevel="0" collapsed="false">
      <c r="A766" s="53" t="n">
        <v>36010</v>
      </c>
      <c r="B766" s="52" t="n">
        <f aca="false">VLOOKUP(A766,PRICELOOK,1)</f>
        <v>36010</v>
      </c>
    </row>
    <row r="767" customFormat="false" ht="12.75" hidden="false" customHeight="false" outlineLevel="0" collapsed="false">
      <c r="A767" s="53" t="n">
        <v>36011</v>
      </c>
      <c r="B767" s="52" t="n">
        <f aca="false">VLOOKUP(A767,PRICELOOK,1)</f>
        <v>36011</v>
      </c>
    </row>
    <row r="768" customFormat="false" ht="12.75" hidden="false" customHeight="false" outlineLevel="0" collapsed="false">
      <c r="A768" s="53" t="n">
        <v>36012</v>
      </c>
      <c r="B768" s="52" t="n">
        <f aca="false">VLOOKUP(A768,PRICELOOK,1)</f>
        <v>36012</v>
      </c>
    </row>
    <row r="769" customFormat="false" ht="12.75" hidden="false" customHeight="false" outlineLevel="0" collapsed="false">
      <c r="A769" s="53" t="n">
        <v>36013</v>
      </c>
      <c r="B769" s="52" t="n">
        <f aca="false">VLOOKUP(A769,PRICELOOK,1)</f>
        <v>36013</v>
      </c>
    </row>
    <row r="770" customFormat="false" ht="12.75" hidden="false" customHeight="false" outlineLevel="0" collapsed="false">
      <c r="A770" s="53" t="n">
        <v>36014</v>
      </c>
      <c r="B770" s="52" t="n">
        <f aca="false">VLOOKUP(A770,PRICELOOK,1)</f>
        <v>36014</v>
      </c>
    </row>
    <row r="771" customFormat="false" ht="12.75" hidden="false" customHeight="false" outlineLevel="0" collapsed="false">
      <c r="A771" s="53" t="n">
        <v>36015</v>
      </c>
      <c r="B771" s="52" t="n">
        <f aca="false">VLOOKUP(A771,PRICELOOK,1)</f>
        <v>36014</v>
      </c>
    </row>
    <row r="772" customFormat="false" ht="12.75" hidden="false" customHeight="false" outlineLevel="0" collapsed="false">
      <c r="A772" s="53" t="n">
        <v>36016</v>
      </c>
      <c r="B772" s="52" t="n">
        <f aca="false">VLOOKUP(A772,PRICELOOK,1)</f>
        <v>36014</v>
      </c>
    </row>
    <row r="773" customFormat="false" ht="12.75" hidden="false" customHeight="false" outlineLevel="0" collapsed="false">
      <c r="A773" s="53" t="n">
        <v>36017</v>
      </c>
      <c r="B773" s="52" t="n">
        <f aca="false">VLOOKUP(A773,PRICELOOK,1)</f>
        <v>36017</v>
      </c>
    </row>
    <row r="774" customFormat="false" ht="12.75" hidden="false" customHeight="false" outlineLevel="0" collapsed="false">
      <c r="A774" s="53" t="n">
        <v>36018</v>
      </c>
      <c r="B774" s="52" t="n">
        <f aca="false">VLOOKUP(A774,PRICELOOK,1)</f>
        <v>36018</v>
      </c>
    </row>
    <row r="775" customFormat="false" ht="12.75" hidden="false" customHeight="false" outlineLevel="0" collapsed="false">
      <c r="A775" s="53" t="n">
        <v>36019</v>
      </c>
      <c r="B775" s="52" t="n">
        <f aca="false">VLOOKUP(A775,PRICELOOK,1)</f>
        <v>36019</v>
      </c>
    </row>
    <row r="776" customFormat="false" ht="12.75" hidden="false" customHeight="false" outlineLevel="0" collapsed="false">
      <c r="A776" s="53" t="n">
        <v>36020</v>
      </c>
      <c r="B776" s="52" t="n">
        <f aca="false">VLOOKUP(A776,PRICELOOK,1)</f>
        <v>36020</v>
      </c>
    </row>
    <row r="777" customFormat="false" ht="12.75" hidden="false" customHeight="false" outlineLevel="0" collapsed="false">
      <c r="A777" s="53" t="n">
        <v>36021</v>
      </c>
      <c r="B777" s="52" t="n">
        <f aca="false">VLOOKUP(A777,PRICELOOK,1)</f>
        <v>36021</v>
      </c>
    </row>
    <row r="778" customFormat="false" ht="12.75" hidden="false" customHeight="false" outlineLevel="0" collapsed="false">
      <c r="A778" s="53" t="n">
        <v>36022</v>
      </c>
      <c r="B778" s="52" t="n">
        <f aca="false">VLOOKUP(A778,PRICELOOK,1)</f>
        <v>36021</v>
      </c>
    </row>
    <row r="779" customFormat="false" ht="12.75" hidden="false" customHeight="false" outlineLevel="0" collapsed="false">
      <c r="A779" s="53" t="n">
        <v>36023</v>
      </c>
      <c r="B779" s="52" t="n">
        <f aca="false">VLOOKUP(A779,PRICELOOK,1)</f>
        <v>36021</v>
      </c>
    </row>
    <row r="780" customFormat="false" ht="12.75" hidden="false" customHeight="false" outlineLevel="0" collapsed="false">
      <c r="A780" s="53" t="n">
        <v>36024</v>
      </c>
      <c r="B780" s="52" t="n">
        <f aca="false">VLOOKUP(A780,PRICELOOK,1)</f>
        <v>36024</v>
      </c>
    </row>
    <row r="781" customFormat="false" ht="12.75" hidden="false" customHeight="false" outlineLevel="0" collapsed="false">
      <c r="A781" s="53" t="n">
        <v>36025</v>
      </c>
      <c r="B781" s="52" t="n">
        <f aca="false">VLOOKUP(A781,PRICELOOK,1)</f>
        <v>36025</v>
      </c>
    </row>
    <row r="782" customFormat="false" ht="12.75" hidden="false" customHeight="false" outlineLevel="0" collapsed="false">
      <c r="A782" s="53" t="n">
        <v>36026</v>
      </c>
      <c r="B782" s="52" t="n">
        <f aca="false">VLOOKUP(A782,PRICELOOK,1)</f>
        <v>36026</v>
      </c>
    </row>
    <row r="783" customFormat="false" ht="12.75" hidden="false" customHeight="false" outlineLevel="0" collapsed="false">
      <c r="A783" s="53" t="n">
        <v>36027</v>
      </c>
      <c r="B783" s="52" t="n">
        <f aca="false">VLOOKUP(A783,PRICELOOK,1)</f>
        <v>36027</v>
      </c>
    </row>
    <row r="784" customFormat="false" ht="12.75" hidden="false" customHeight="false" outlineLevel="0" collapsed="false">
      <c r="A784" s="53" t="n">
        <v>36028</v>
      </c>
      <c r="B784" s="52" t="n">
        <f aca="false">VLOOKUP(A784,PRICELOOK,1)</f>
        <v>36028</v>
      </c>
    </row>
    <row r="785" customFormat="false" ht="12.75" hidden="false" customHeight="false" outlineLevel="0" collapsed="false">
      <c r="A785" s="53" t="n">
        <v>36029</v>
      </c>
      <c r="B785" s="52" t="n">
        <f aca="false">VLOOKUP(A785,PRICELOOK,1)</f>
        <v>36028</v>
      </c>
    </row>
    <row r="786" customFormat="false" ht="12.75" hidden="false" customHeight="false" outlineLevel="0" collapsed="false">
      <c r="A786" s="53" t="n">
        <v>36030</v>
      </c>
      <c r="B786" s="52" t="n">
        <f aca="false">VLOOKUP(A786,PRICELOOK,1)</f>
        <v>36028</v>
      </c>
    </row>
    <row r="787" customFormat="false" ht="12.75" hidden="false" customHeight="false" outlineLevel="0" collapsed="false">
      <c r="A787" s="53" t="n">
        <v>36031</v>
      </c>
      <c r="B787" s="52" t="n">
        <f aca="false">VLOOKUP(A787,PRICELOOK,1)</f>
        <v>36031</v>
      </c>
    </row>
    <row r="788" customFormat="false" ht="12.75" hidden="false" customHeight="false" outlineLevel="0" collapsed="false">
      <c r="A788" s="53" t="n">
        <v>36032</v>
      </c>
      <c r="B788" s="52" t="n">
        <f aca="false">VLOOKUP(A788,PRICELOOK,1)</f>
        <v>36032</v>
      </c>
    </row>
    <row r="789" customFormat="false" ht="12.75" hidden="false" customHeight="false" outlineLevel="0" collapsed="false">
      <c r="A789" s="53" t="n">
        <v>36033</v>
      </c>
      <c r="B789" s="52" t="n">
        <f aca="false">VLOOKUP(A789,PRICELOOK,1)</f>
        <v>36033</v>
      </c>
    </row>
    <row r="790" customFormat="false" ht="12.75" hidden="false" customHeight="false" outlineLevel="0" collapsed="false">
      <c r="A790" s="53" t="n">
        <v>36034</v>
      </c>
      <c r="B790" s="52" t="n">
        <f aca="false">VLOOKUP(A790,PRICELOOK,1)</f>
        <v>36034</v>
      </c>
    </row>
    <row r="791" customFormat="false" ht="12.75" hidden="false" customHeight="false" outlineLevel="0" collapsed="false">
      <c r="A791" s="53" t="n">
        <v>36035</v>
      </c>
      <c r="B791" s="52" t="n">
        <f aca="false">VLOOKUP(A791,PRICELOOK,1)</f>
        <v>36035</v>
      </c>
    </row>
    <row r="792" customFormat="false" ht="12.75" hidden="false" customHeight="false" outlineLevel="0" collapsed="false">
      <c r="A792" s="53" t="n">
        <v>36036</v>
      </c>
      <c r="B792" s="52" t="n">
        <f aca="false">VLOOKUP(A792,PRICELOOK,1)</f>
        <v>36035</v>
      </c>
    </row>
    <row r="793" customFormat="false" ht="12.75" hidden="false" customHeight="false" outlineLevel="0" collapsed="false">
      <c r="A793" s="53" t="n">
        <v>36037</v>
      </c>
      <c r="B793" s="52" t="n">
        <f aca="false">VLOOKUP(A793,PRICELOOK,1)</f>
        <v>36035</v>
      </c>
    </row>
    <row r="794" customFormat="false" ht="12.75" hidden="false" customHeight="false" outlineLevel="0" collapsed="false">
      <c r="A794" s="53" t="n">
        <v>36038</v>
      </c>
      <c r="B794" s="52" t="n">
        <f aca="false">VLOOKUP(A794,PRICELOOK,1)</f>
        <v>36038</v>
      </c>
    </row>
    <row r="795" customFormat="false" ht="12.75" hidden="false" customHeight="false" outlineLevel="0" collapsed="false">
      <c r="A795" s="53" t="n">
        <v>36039</v>
      </c>
      <c r="B795" s="52" t="n">
        <f aca="false">VLOOKUP(A795,PRICELOOK,1)</f>
        <v>36039</v>
      </c>
    </row>
    <row r="796" customFormat="false" ht="12.75" hidden="false" customHeight="false" outlineLevel="0" collapsed="false">
      <c r="A796" s="53" t="n">
        <v>36040</v>
      </c>
      <c r="B796" s="52" t="n">
        <f aca="false">VLOOKUP(A796,PRICELOOK,1)</f>
        <v>36040</v>
      </c>
    </row>
    <row r="797" customFormat="false" ht="12.75" hidden="false" customHeight="false" outlineLevel="0" collapsed="false">
      <c r="A797" s="53" t="n">
        <v>36041</v>
      </c>
      <c r="B797" s="52" t="n">
        <f aca="false">VLOOKUP(A797,PRICELOOK,1)</f>
        <v>36041</v>
      </c>
    </row>
    <row r="798" customFormat="false" ht="12.75" hidden="false" customHeight="false" outlineLevel="0" collapsed="false">
      <c r="A798" s="53" t="n">
        <v>36042</v>
      </c>
      <c r="B798" s="52" t="n">
        <f aca="false">VLOOKUP(A798,PRICELOOK,1)</f>
        <v>36042</v>
      </c>
    </row>
    <row r="799" customFormat="false" ht="12.75" hidden="false" customHeight="false" outlineLevel="0" collapsed="false">
      <c r="A799" s="53" t="n">
        <v>36043</v>
      </c>
      <c r="B799" s="52" t="n">
        <f aca="false">VLOOKUP(A799,PRICELOOK,1)</f>
        <v>36042</v>
      </c>
    </row>
    <row r="800" customFormat="false" ht="12.75" hidden="false" customHeight="false" outlineLevel="0" collapsed="false">
      <c r="A800" s="53" t="n">
        <v>36044</v>
      </c>
      <c r="B800" s="52" t="n">
        <f aca="false">VLOOKUP(A800,PRICELOOK,1)</f>
        <v>36042</v>
      </c>
    </row>
    <row r="801" customFormat="false" ht="12.75" hidden="false" customHeight="false" outlineLevel="0" collapsed="false">
      <c r="A801" s="53" t="n">
        <v>36045</v>
      </c>
      <c r="B801" s="52" t="n">
        <f aca="false">VLOOKUP(A801,PRICELOOK,1)</f>
        <v>36042</v>
      </c>
    </row>
    <row r="802" customFormat="false" ht="12.75" hidden="false" customHeight="false" outlineLevel="0" collapsed="false">
      <c r="A802" s="53" t="n">
        <v>36046</v>
      </c>
      <c r="B802" s="52" t="n">
        <f aca="false">VLOOKUP(A802,PRICELOOK,1)</f>
        <v>36046</v>
      </c>
    </row>
    <row r="803" customFormat="false" ht="12.75" hidden="false" customHeight="false" outlineLevel="0" collapsed="false">
      <c r="A803" s="53" t="n">
        <v>36047</v>
      </c>
      <c r="B803" s="52" t="n">
        <f aca="false">VLOOKUP(A803,PRICELOOK,1)</f>
        <v>36047</v>
      </c>
    </row>
    <row r="804" customFormat="false" ht="12.75" hidden="false" customHeight="false" outlineLevel="0" collapsed="false">
      <c r="A804" s="53" t="n">
        <v>36048</v>
      </c>
      <c r="B804" s="52" t="n">
        <f aca="false">VLOOKUP(A804,PRICELOOK,1)</f>
        <v>36048</v>
      </c>
    </row>
    <row r="805" customFormat="false" ht="12.75" hidden="false" customHeight="false" outlineLevel="0" collapsed="false">
      <c r="A805" s="53" t="n">
        <v>36049</v>
      </c>
      <c r="B805" s="52" t="n">
        <f aca="false">VLOOKUP(A805,PRICELOOK,1)</f>
        <v>36049</v>
      </c>
    </row>
    <row r="806" customFormat="false" ht="12.75" hidden="false" customHeight="false" outlineLevel="0" collapsed="false">
      <c r="A806" s="53" t="n">
        <v>36050</v>
      </c>
      <c r="B806" s="52" t="n">
        <f aca="false">VLOOKUP(A806,PRICELOOK,1)</f>
        <v>36049</v>
      </c>
    </row>
    <row r="807" customFormat="false" ht="12.75" hidden="false" customHeight="false" outlineLevel="0" collapsed="false">
      <c r="A807" s="53" t="n">
        <v>36051</v>
      </c>
      <c r="B807" s="52" t="n">
        <f aca="false">VLOOKUP(A807,PRICELOOK,1)</f>
        <v>36049</v>
      </c>
    </row>
    <row r="808" customFormat="false" ht="12.75" hidden="false" customHeight="false" outlineLevel="0" collapsed="false">
      <c r="A808" s="53" t="n">
        <v>36052</v>
      </c>
      <c r="B808" s="52" t="n">
        <f aca="false">VLOOKUP(A808,PRICELOOK,1)</f>
        <v>36052</v>
      </c>
    </row>
    <row r="809" customFormat="false" ht="12.75" hidden="false" customHeight="false" outlineLevel="0" collapsed="false">
      <c r="A809" s="53" t="n">
        <v>36053</v>
      </c>
      <c r="B809" s="52" t="n">
        <f aca="false">VLOOKUP(A809,PRICELOOK,1)</f>
        <v>36053</v>
      </c>
    </row>
    <row r="810" customFormat="false" ht="12.75" hidden="false" customHeight="false" outlineLevel="0" collapsed="false">
      <c r="A810" s="53" t="n">
        <v>36054</v>
      </c>
      <c r="B810" s="52" t="n">
        <f aca="false">VLOOKUP(A810,PRICELOOK,1)</f>
        <v>36054</v>
      </c>
    </row>
    <row r="811" customFormat="false" ht="12.75" hidden="false" customHeight="false" outlineLevel="0" collapsed="false">
      <c r="A811" s="53" t="n">
        <v>36055</v>
      </c>
      <c r="B811" s="52" t="n">
        <f aca="false">VLOOKUP(A811,PRICELOOK,1)</f>
        <v>36055</v>
      </c>
    </row>
    <row r="812" customFormat="false" ht="12.75" hidden="false" customHeight="false" outlineLevel="0" collapsed="false">
      <c r="A812" s="53" t="n">
        <v>36056</v>
      </c>
      <c r="B812" s="52" t="n">
        <f aca="false">VLOOKUP(A812,PRICELOOK,1)</f>
        <v>36056</v>
      </c>
    </row>
    <row r="813" customFormat="false" ht="12.75" hidden="false" customHeight="false" outlineLevel="0" collapsed="false">
      <c r="A813" s="53" t="n">
        <v>36057</v>
      </c>
      <c r="B813" s="52" t="n">
        <f aca="false">VLOOKUP(A813,PRICELOOK,1)</f>
        <v>36056</v>
      </c>
    </row>
    <row r="814" customFormat="false" ht="12.75" hidden="false" customHeight="false" outlineLevel="0" collapsed="false">
      <c r="A814" s="53" t="n">
        <v>36058</v>
      </c>
      <c r="B814" s="52" t="n">
        <f aca="false">VLOOKUP(A814,PRICELOOK,1)</f>
        <v>36056</v>
      </c>
    </row>
    <row r="815" customFormat="false" ht="12.75" hidden="false" customHeight="false" outlineLevel="0" collapsed="false">
      <c r="A815" s="53" t="n">
        <v>36059</v>
      </c>
      <c r="B815" s="52" t="n">
        <f aca="false">VLOOKUP(A815,PRICELOOK,1)</f>
        <v>36059</v>
      </c>
    </row>
    <row r="816" customFormat="false" ht="12.75" hidden="false" customHeight="false" outlineLevel="0" collapsed="false">
      <c r="A816" s="53" t="n">
        <v>36060</v>
      </c>
      <c r="B816" s="52" t="n">
        <f aca="false">VLOOKUP(A816,PRICELOOK,1)</f>
        <v>36060</v>
      </c>
    </row>
    <row r="817" customFormat="false" ht="12.75" hidden="false" customHeight="false" outlineLevel="0" collapsed="false">
      <c r="A817" s="53" t="n">
        <v>36061</v>
      </c>
      <c r="B817" s="52" t="n">
        <f aca="false">VLOOKUP(A817,PRICELOOK,1)</f>
        <v>36061</v>
      </c>
    </row>
    <row r="818" customFormat="false" ht="12.75" hidden="false" customHeight="false" outlineLevel="0" collapsed="false">
      <c r="A818" s="53" t="n">
        <v>36062</v>
      </c>
      <c r="B818" s="52" t="n">
        <f aca="false">VLOOKUP(A818,PRICELOOK,1)</f>
        <v>36062</v>
      </c>
    </row>
    <row r="819" customFormat="false" ht="12.75" hidden="false" customHeight="false" outlineLevel="0" collapsed="false">
      <c r="A819" s="53" t="n">
        <v>36063</v>
      </c>
      <c r="B819" s="52" t="n">
        <f aca="false">VLOOKUP(A819,PRICELOOK,1)</f>
        <v>36063</v>
      </c>
    </row>
    <row r="820" customFormat="false" ht="12.75" hidden="false" customHeight="false" outlineLevel="0" collapsed="false">
      <c r="A820" s="53" t="n">
        <v>36064</v>
      </c>
      <c r="B820" s="52" t="n">
        <f aca="false">VLOOKUP(A820,PRICELOOK,1)</f>
        <v>36063</v>
      </c>
    </row>
    <row r="821" customFormat="false" ht="12.75" hidden="false" customHeight="false" outlineLevel="0" collapsed="false">
      <c r="A821" s="53" t="n">
        <v>36065</v>
      </c>
      <c r="B821" s="52" t="n">
        <f aca="false">VLOOKUP(A821,PRICELOOK,1)</f>
        <v>36063</v>
      </c>
    </row>
    <row r="822" customFormat="false" ht="12.75" hidden="false" customHeight="false" outlineLevel="0" collapsed="false">
      <c r="A822" s="53" t="n">
        <v>36066</v>
      </c>
      <c r="B822" s="52" t="n">
        <f aca="false">VLOOKUP(A822,PRICELOOK,1)</f>
        <v>36066</v>
      </c>
    </row>
    <row r="823" customFormat="false" ht="12.75" hidden="false" customHeight="false" outlineLevel="0" collapsed="false">
      <c r="A823" s="53" t="n">
        <v>36067</v>
      </c>
      <c r="B823" s="52" t="n">
        <f aca="false">VLOOKUP(A823,PRICELOOK,1)</f>
        <v>36067</v>
      </c>
    </row>
    <row r="824" customFormat="false" ht="12.75" hidden="false" customHeight="false" outlineLevel="0" collapsed="false">
      <c r="A824" s="53" t="n">
        <v>36068</v>
      </c>
      <c r="B824" s="52" t="n">
        <f aca="false">VLOOKUP(A824,PRICELOOK,1)</f>
        <v>36068</v>
      </c>
    </row>
    <row r="825" customFormat="false" ht="12.75" hidden="false" customHeight="false" outlineLevel="0" collapsed="false">
      <c r="A825" s="53" t="n">
        <v>36069</v>
      </c>
      <c r="B825" s="52" t="n">
        <f aca="false">VLOOKUP(A825,PRICELOOK,1)</f>
        <v>36069</v>
      </c>
    </row>
    <row r="826" customFormat="false" ht="12.75" hidden="false" customHeight="false" outlineLevel="0" collapsed="false">
      <c r="A826" s="53" t="n">
        <v>36070</v>
      </c>
      <c r="B826" s="52" t="n">
        <f aca="false">VLOOKUP(A826,PRICELOOK,1)</f>
        <v>36070</v>
      </c>
    </row>
    <row r="827" customFormat="false" ht="12.75" hidden="false" customHeight="false" outlineLevel="0" collapsed="false">
      <c r="A827" s="53" t="n">
        <v>36071</v>
      </c>
      <c r="B827" s="52" t="n">
        <f aca="false">VLOOKUP(A827,PRICELOOK,1)</f>
        <v>36070</v>
      </c>
    </row>
    <row r="828" customFormat="false" ht="12.75" hidden="false" customHeight="false" outlineLevel="0" collapsed="false">
      <c r="A828" s="53" t="n">
        <v>36072</v>
      </c>
      <c r="B828" s="52" t="n">
        <f aca="false">VLOOKUP(A828,PRICELOOK,1)</f>
        <v>36070</v>
      </c>
    </row>
    <row r="829" customFormat="false" ht="12.75" hidden="false" customHeight="false" outlineLevel="0" collapsed="false">
      <c r="A829" s="53" t="n">
        <v>36073</v>
      </c>
      <c r="B829" s="52" t="n">
        <f aca="false">VLOOKUP(A829,PRICELOOK,1)</f>
        <v>36073</v>
      </c>
    </row>
    <row r="830" customFormat="false" ht="12.75" hidden="false" customHeight="false" outlineLevel="0" collapsed="false">
      <c r="A830" s="53" t="n">
        <v>36074</v>
      </c>
      <c r="B830" s="52" t="n">
        <f aca="false">VLOOKUP(A830,PRICELOOK,1)</f>
        <v>36074</v>
      </c>
    </row>
    <row r="831" customFormat="false" ht="12.75" hidden="false" customHeight="false" outlineLevel="0" collapsed="false">
      <c r="A831" s="53" t="n">
        <v>36075</v>
      </c>
      <c r="B831" s="52" t="n">
        <f aca="false">VLOOKUP(A831,PRICELOOK,1)</f>
        <v>36075</v>
      </c>
    </row>
    <row r="832" customFormat="false" ht="12.75" hidden="false" customHeight="false" outlineLevel="0" collapsed="false">
      <c r="A832" s="53" t="n">
        <v>36076</v>
      </c>
      <c r="B832" s="52" t="n">
        <f aca="false">VLOOKUP(A832,PRICELOOK,1)</f>
        <v>36076</v>
      </c>
    </row>
    <row r="833" customFormat="false" ht="12.75" hidden="false" customHeight="false" outlineLevel="0" collapsed="false">
      <c r="A833" s="53" t="n">
        <v>36077</v>
      </c>
      <c r="B833" s="52" t="n">
        <f aca="false">VLOOKUP(A833,PRICELOOK,1)</f>
        <v>36077</v>
      </c>
    </row>
    <row r="834" customFormat="false" ht="12.75" hidden="false" customHeight="false" outlineLevel="0" collapsed="false">
      <c r="A834" s="53" t="n">
        <v>36078</v>
      </c>
      <c r="B834" s="52" t="n">
        <f aca="false">VLOOKUP(A834,PRICELOOK,1)</f>
        <v>36077</v>
      </c>
    </row>
    <row r="835" customFormat="false" ht="12.75" hidden="false" customHeight="false" outlineLevel="0" collapsed="false">
      <c r="A835" s="53" t="n">
        <v>36079</v>
      </c>
      <c r="B835" s="52" t="n">
        <f aca="false">VLOOKUP(A835,PRICELOOK,1)</f>
        <v>36077</v>
      </c>
    </row>
    <row r="836" customFormat="false" ht="12.75" hidden="false" customHeight="false" outlineLevel="0" collapsed="false">
      <c r="A836" s="53" t="n">
        <v>36080</v>
      </c>
      <c r="B836" s="52" t="n">
        <f aca="false">VLOOKUP(A836,PRICELOOK,1)</f>
        <v>36080</v>
      </c>
    </row>
    <row r="837" customFormat="false" ht="12.75" hidden="false" customHeight="false" outlineLevel="0" collapsed="false">
      <c r="A837" s="53" t="n">
        <v>36081</v>
      </c>
      <c r="B837" s="52" t="n">
        <f aca="false">VLOOKUP(A837,PRICELOOK,1)</f>
        <v>36081</v>
      </c>
    </row>
    <row r="838" customFormat="false" ht="12.75" hidden="false" customHeight="false" outlineLevel="0" collapsed="false">
      <c r="A838" s="53" t="n">
        <v>36082</v>
      </c>
      <c r="B838" s="52" t="n">
        <f aca="false">VLOOKUP(A838,PRICELOOK,1)</f>
        <v>36082</v>
      </c>
    </row>
    <row r="839" customFormat="false" ht="12.75" hidden="false" customHeight="false" outlineLevel="0" collapsed="false">
      <c r="A839" s="53" t="n">
        <v>36083</v>
      </c>
      <c r="B839" s="52" t="n">
        <f aca="false">VLOOKUP(A839,PRICELOOK,1)</f>
        <v>36083</v>
      </c>
    </row>
    <row r="840" customFormat="false" ht="12.75" hidden="false" customHeight="false" outlineLevel="0" collapsed="false">
      <c r="A840" s="53" t="n">
        <v>36084</v>
      </c>
      <c r="B840" s="52" t="n">
        <f aca="false">VLOOKUP(A840,PRICELOOK,1)</f>
        <v>36084</v>
      </c>
    </row>
    <row r="841" customFormat="false" ht="12.75" hidden="false" customHeight="false" outlineLevel="0" collapsed="false">
      <c r="A841" s="53" t="n">
        <v>36085</v>
      </c>
      <c r="B841" s="52" t="n">
        <f aca="false">VLOOKUP(A841,PRICELOOK,1)</f>
        <v>36084</v>
      </c>
    </row>
    <row r="842" customFormat="false" ht="12.75" hidden="false" customHeight="false" outlineLevel="0" collapsed="false">
      <c r="A842" s="53" t="n">
        <v>36086</v>
      </c>
      <c r="B842" s="52" t="n">
        <f aca="false">VLOOKUP(A842,PRICELOOK,1)</f>
        <v>36084</v>
      </c>
    </row>
    <row r="843" customFormat="false" ht="12.75" hidden="false" customHeight="false" outlineLevel="0" collapsed="false">
      <c r="A843" s="53" t="n">
        <v>36087</v>
      </c>
      <c r="B843" s="52" t="n">
        <f aca="false">VLOOKUP(A843,PRICELOOK,1)</f>
        <v>36087</v>
      </c>
    </row>
    <row r="844" customFormat="false" ht="12.75" hidden="false" customHeight="false" outlineLevel="0" collapsed="false">
      <c r="A844" s="53" t="n">
        <v>36088</v>
      </c>
      <c r="B844" s="52" t="n">
        <f aca="false">VLOOKUP(A844,PRICELOOK,1)</f>
        <v>36088</v>
      </c>
    </row>
    <row r="845" customFormat="false" ht="12.75" hidden="false" customHeight="false" outlineLevel="0" collapsed="false">
      <c r="A845" s="53" t="n">
        <v>36089</v>
      </c>
      <c r="B845" s="52" t="n">
        <f aca="false">VLOOKUP(A845,PRICELOOK,1)</f>
        <v>36089</v>
      </c>
    </row>
    <row r="846" customFormat="false" ht="12.75" hidden="false" customHeight="false" outlineLevel="0" collapsed="false">
      <c r="A846" s="53" t="n">
        <v>36090</v>
      </c>
      <c r="B846" s="52" t="n">
        <f aca="false">VLOOKUP(A846,PRICELOOK,1)</f>
        <v>36090</v>
      </c>
    </row>
    <row r="847" customFormat="false" ht="12.75" hidden="false" customHeight="false" outlineLevel="0" collapsed="false">
      <c r="A847" s="53" t="n">
        <v>36091</v>
      </c>
      <c r="B847" s="52" t="n">
        <f aca="false">VLOOKUP(A847,PRICELOOK,1)</f>
        <v>36091</v>
      </c>
    </row>
    <row r="848" customFormat="false" ht="12.75" hidden="false" customHeight="false" outlineLevel="0" collapsed="false">
      <c r="A848" s="53" t="n">
        <v>36092</v>
      </c>
      <c r="B848" s="52" t="n">
        <f aca="false">VLOOKUP(A848,PRICELOOK,1)</f>
        <v>36091</v>
      </c>
    </row>
    <row r="849" customFormat="false" ht="12.75" hidden="false" customHeight="false" outlineLevel="0" collapsed="false">
      <c r="A849" s="53" t="n">
        <v>36093</v>
      </c>
      <c r="B849" s="52" t="n">
        <f aca="false">VLOOKUP(A849,PRICELOOK,1)</f>
        <v>36091</v>
      </c>
    </row>
    <row r="850" customFormat="false" ht="12.75" hidden="false" customHeight="false" outlineLevel="0" collapsed="false">
      <c r="A850" s="53" t="n">
        <v>36094</v>
      </c>
      <c r="B850" s="52" t="n">
        <f aca="false">VLOOKUP(A850,PRICELOOK,1)</f>
        <v>36094</v>
      </c>
    </row>
    <row r="851" customFormat="false" ht="12.75" hidden="false" customHeight="false" outlineLevel="0" collapsed="false">
      <c r="A851" s="53" t="n">
        <v>36095</v>
      </c>
      <c r="B851" s="52" t="n">
        <f aca="false">VLOOKUP(A851,PRICELOOK,1)</f>
        <v>36095</v>
      </c>
    </row>
    <row r="852" customFormat="false" ht="12.75" hidden="false" customHeight="false" outlineLevel="0" collapsed="false">
      <c r="A852" s="53" t="n">
        <v>36096</v>
      </c>
      <c r="B852" s="52" t="n">
        <f aca="false">VLOOKUP(A852,PRICELOOK,1)</f>
        <v>36096</v>
      </c>
    </row>
    <row r="853" customFormat="false" ht="12.75" hidden="false" customHeight="false" outlineLevel="0" collapsed="false">
      <c r="A853" s="53" t="n">
        <v>36097</v>
      </c>
      <c r="B853" s="52" t="n">
        <f aca="false">VLOOKUP(A853,PRICELOOK,1)</f>
        <v>36097</v>
      </c>
    </row>
    <row r="854" customFormat="false" ht="12.75" hidden="false" customHeight="false" outlineLevel="0" collapsed="false">
      <c r="A854" s="53" t="n">
        <v>36098</v>
      </c>
      <c r="B854" s="52" t="n">
        <f aca="false">VLOOKUP(A854,PRICELOOK,1)</f>
        <v>36098</v>
      </c>
    </row>
    <row r="855" customFormat="false" ht="12.75" hidden="false" customHeight="false" outlineLevel="0" collapsed="false">
      <c r="A855" s="53" t="n">
        <v>36099</v>
      </c>
      <c r="B855" s="52" t="n">
        <f aca="false">VLOOKUP(A855,PRICELOOK,1)</f>
        <v>36098</v>
      </c>
    </row>
    <row r="856" customFormat="false" ht="12.75" hidden="false" customHeight="false" outlineLevel="0" collapsed="false">
      <c r="A856" s="53" t="n">
        <v>36100</v>
      </c>
      <c r="B856" s="52" t="n">
        <f aca="false">VLOOKUP(A856,PRICELOOK,1)</f>
        <v>36098</v>
      </c>
    </row>
    <row r="857" customFormat="false" ht="12.75" hidden="false" customHeight="false" outlineLevel="0" collapsed="false">
      <c r="A857" s="53" t="n">
        <v>36101</v>
      </c>
      <c r="B857" s="52" t="n">
        <f aca="false">VLOOKUP(A857,PRICELOOK,1)</f>
        <v>36101</v>
      </c>
    </row>
    <row r="858" customFormat="false" ht="12.75" hidden="false" customHeight="false" outlineLevel="0" collapsed="false">
      <c r="A858" s="53" t="n">
        <v>36102</v>
      </c>
      <c r="B858" s="52" t="n">
        <f aca="false">VLOOKUP(A858,PRICELOOK,1)</f>
        <v>36102</v>
      </c>
    </row>
    <row r="859" customFormat="false" ht="12.75" hidden="false" customHeight="false" outlineLevel="0" collapsed="false">
      <c r="A859" s="53" t="n">
        <v>36103</v>
      </c>
      <c r="B859" s="52" t="n">
        <f aca="false">VLOOKUP(A859,PRICELOOK,1)</f>
        <v>36103</v>
      </c>
    </row>
    <row r="860" customFormat="false" ht="12.75" hidden="false" customHeight="false" outlineLevel="0" collapsed="false">
      <c r="A860" s="53" t="n">
        <v>36104</v>
      </c>
      <c r="B860" s="52" t="n">
        <f aca="false">VLOOKUP(A860,PRICELOOK,1)</f>
        <v>36104</v>
      </c>
    </row>
    <row r="861" customFormat="false" ht="12.75" hidden="false" customHeight="false" outlineLevel="0" collapsed="false">
      <c r="A861" s="53" t="n">
        <v>36105</v>
      </c>
      <c r="B861" s="52" t="n">
        <f aca="false">VLOOKUP(A861,PRICELOOK,1)</f>
        <v>36105</v>
      </c>
    </row>
    <row r="862" customFormat="false" ht="12.75" hidden="false" customHeight="false" outlineLevel="0" collapsed="false">
      <c r="A862" s="53" t="n">
        <v>36106</v>
      </c>
      <c r="B862" s="52" t="n">
        <f aca="false">VLOOKUP(A862,PRICELOOK,1)</f>
        <v>36105</v>
      </c>
    </row>
    <row r="863" customFormat="false" ht="12.75" hidden="false" customHeight="false" outlineLevel="0" collapsed="false">
      <c r="A863" s="53" t="n">
        <v>36107</v>
      </c>
      <c r="B863" s="52" t="n">
        <f aca="false">VLOOKUP(A863,PRICELOOK,1)</f>
        <v>36105</v>
      </c>
    </row>
    <row r="864" customFormat="false" ht="12.75" hidden="false" customHeight="false" outlineLevel="0" collapsed="false">
      <c r="A864" s="53" t="n">
        <v>36108</v>
      </c>
      <c r="B864" s="52" t="n">
        <f aca="false">VLOOKUP(A864,PRICELOOK,1)</f>
        <v>36108</v>
      </c>
    </row>
    <row r="865" customFormat="false" ht="12.75" hidden="false" customHeight="false" outlineLevel="0" collapsed="false">
      <c r="A865" s="53" t="n">
        <v>36109</v>
      </c>
      <c r="B865" s="52" t="n">
        <f aca="false">VLOOKUP(A865,PRICELOOK,1)</f>
        <v>36109</v>
      </c>
    </row>
    <row r="866" customFormat="false" ht="12.75" hidden="false" customHeight="false" outlineLevel="0" collapsed="false">
      <c r="A866" s="53" t="n">
        <v>36110</v>
      </c>
      <c r="B866" s="52" t="n">
        <f aca="false">VLOOKUP(A866,PRICELOOK,1)</f>
        <v>36110</v>
      </c>
    </row>
    <row r="867" customFormat="false" ht="12.75" hidden="false" customHeight="false" outlineLevel="0" collapsed="false">
      <c r="A867" s="53" t="n">
        <v>36111</v>
      </c>
      <c r="B867" s="52" t="n">
        <f aca="false">VLOOKUP(A867,PRICELOOK,1)</f>
        <v>36111</v>
      </c>
    </row>
    <row r="868" customFormat="false" ht="12.75" hidden="false" customHeight="false" outlineLevel="0" collapsed="false">
      <c r="A868" s="53" t="n">
        <v>36112</v>
      </c>
      <c r="B868" s="52" t="n">
        <f aca="false">VLOOKUP(A868,PRICELOOK,1)</f>
        <v>36112</v>
      </c>
    </row>
    <row r="869" customFormat="false" ht="12.75" hidden="false" customHeight="false" outlineLevel="0" collapsed="false">
      <c r="A869" s="53" t="n">
        <v>36113</v>
      </c>
      <c r="B869" s="52" t="n">
        <f aca="false">VLOOKUP(A869,PRICELOOK,1)</f>
        <v>36112</v>
      </c>
    </row>
    <row r="870" customFormat="false" ht="12.75" hidden="false" customHeight="false" outlineLevel="0" collapsed="false">
      <c r="A870" s="53" t="n">
        <v>36114</v>
      </c>
      <c r="B870" s="52" t="n">
        <f aca="false">VLOOKUP(A870,PRICELOOK,1)</f>
        <v>36112</v>
      </c>
    </row>
    <row r="871" customFormat="false" ht="12.75" hidden="false" customHeight="false" outlineLevel="0" collapsed="false">
      <c r="A871" s="53" t="n">
        <v>36115</v>
      </c>
      <c r="B871" s="52" t="n">
        <f aca="false">VLOOKUP(A871,PRICELOOK,1)</f>
        <v>36115</v>
      </c>
    </row>
    <row r="872" customFormat="false" ht="12.75" hidden="false" customHeight="false" outlineLevel="0" collapsed="false">
      <c r="A872" s="53" t="n">
        <v>36116</v>
      </c>
      <c r="B872" s="52" t="n">
        <f aca="false">VLOOKUP(A872,PRICELOOK,1)</f>
        <v>36116</v>
      </c>
    </row>
    <row r="873" customFormat="false" ht="12.75" hidden="false" customHeight="false" outlineLevel="0" collapsed="false">
      <c r="A873" s="53" t="n">
        <v>36117</v>
      </c>
      <c r="B873" s="52" t="n">
        <f aca="false">VLOOKUP(A873,PRICELOOK,1)</f>
        <v>36117</v>
      </c>
    </row>
    <row r="874" customFormat="false" ht="12.75" hidden="false" customHeight="false" outlineLevel="0" collapsed="false">
      <c r="A874" s="53" t="n">
        <v>36118</v>
      </c>
      <c r="B874" s="52" t="n">
        <f aca="false">VLOOKUP(A874,PRICELOOK,1)</f>
        <v>36118</v>
      </c>
    </row>
    <row r="875" customFormat="false" ht="12.75" hidden="false" customHeight="false" outlineLevel="0" collapsed="false">
      <c r="A875" s="53" t="n">
        <v>36119</v>
      </c>
      <c r="B875" s="52" t="n">
        <f aca="false">VLOOKUP(A875,PRICELOOK,1)</f>
        <v>36119</v>
      </c>
    </row>
    <row r="876" customFormat="false" ht="12.75" hidden="false" customHeight="false" outlineLevel="0" collapsed="false">
      <c r="A876" s="53" t="n">
        <v>36120</v>
      </c>
      <c r="B876" s="52" t="n">
        <f aca="false">VLOOKUP(A876,PRICELOOK,1)</f>
        <v>36119</v>
      </c>
    </row>
    <row r="877" customFormat="false" ht="12.75" hidden="false" customHeight="false" outlineLevel="0" collapsed="false">
      <c r="A877" s="53" t="n">
        <v>36121</v>
      </c>
      <c r="B877" s="52" t="n">
        <f aca="false">VLOOKUP(A877,PRICELOOK,1)</f>
        <v>36119</v>
      </c>
    </row>
    <row r="878" customFormat="false" ht="12.75" hidden="false" customHeight="false" outlineLevel="0" collapsed="false">
      <c r="A878" s="53" t="n">
        <v>36122</v>
      </c>
      <c r="B878" s="52" t="n">
        <f aca="false">VLOOKUP(A878,PRICELOOK,1)</f>
        <v>36122</v>
      </c>
    </row>
    <row r="879" customFormat="false" ht="12.75" hidden="false" customHeight="false" outlineLevel="0" collapsed="false">
      <c r="A879" s="53" t="n">
        <v>36123</v>
      </c>
      <c r="B879" s="52" t="n">
        <f aca="false">VLOOKUP(A879,PRICELOOK,1)</f>
        <v>36123</v>
      </c>
    </row>
    <row r="880" customFormat="false" ht="12.75" hidden="false" customHeight="false" outlineLevel="0" collapsed="false">
      <c r="A880" s="53" t="n">
        <v>36124</v>
      </c>
      <c r="B880" s="52" t="n">
        <f aca="false">VLOOKUP(A880,PRICELOOK,1)</f>
        <v>36124</v>
      </c>
    </row>
    <row r="881" customFormat="false" ht="12.75" hidden="false" customHeight="false" outlineLevel="0" collapsed="false">
      <c r="A881" s="53" t="n">
        <v>36125</v>
      </c>
      <c r="B881" s="52" t="n">
        <f aca="false">VLOOKUP(A881,PRICELOOK,1)</f>
        <v>36124</v>
      </c>
    </row>
    <row r="882" customFormat="false" ht="12.75" hidden="false" customHeight="false" outlineLevel="0" collapsed="false">
      <c r="A882" s="53" t="n">
        <v>36126</v>
      </c>
      <c r="B882" s="52" t="n">
        <f aca="false">VLOOKUP(A882,PRICELOOK,1)</f>
        <v>36124</v>
      </c>
    </row>
    <row r="883" customFormat="false" ht="12.75" hidden="false" customHeight="false" outlineLevel="0" collapsed="false">
      <c r="A883" s="53" t="n">
        <v>36127</v>
      </c>
      <c r="B883" s="52" t="n">
        <f aca="false">VLOOKUP(A883,PRICELOOK,1)</f>
        <v>36124</v>
      </c>
    </row>
    <row r="884" customFormat="false" ht="12.75" hidden="false" customHeight="false" outlineLevel="0" collapsed="false">
      <c r="A884" s="53" t="n">
        <v>36128</v>
      </c>
      <c r="B884" s="52" t="n">
        <f aca="false">VLOOKUP(A884,PRICELOOK,1)</f>
        <v>36124</v>
      </c>
    </row>
    <row r="885" customFormat="false" ht="12.75" hidden="false" customHeight="false" outlineLevel="0" collapsed="false">
      <c r="A885" s="53" t="n">
        <v>36129</v>
      </c>
      <c r="B885" s="52" t="n">
        <f aca="false">VLOOKUP(A885,PRICELOOK,1)</f>
        <v>36129</v>
      </c>
    </row>
    <row r="886" customFormat="false" ht="12.75" hidden="false" customHeight="false" outlineLevel="0" collapsed="false">
      <c r="A886" s="53" t="n">
        <v>36130</v>
      </c>
      <c r="B886" s="52" t="n">
        <f aca="false">VLOOKUP(A886,PRICELOOK,1)</f>
        <v>36130</v>
      </c>
    </row>
    <row r="887" customFormat="false" ht="12.75" hidden="false" customHeight="false" outlineLevel="0" collapsed="false">
      <c r="A887" s="53" t="n">
        <v>36131</v>
      </c>
      <c r="B887" s="52" t="n">
        <f aca="false">VLOOKUP(A887,PRICELOOK,1)</f>
        <v>36131</v>
      </c>
    </row>
    <row r="888" customFormat="false" ht="12.75" hidden="false" customHeight="false" outlineLevel="0" collapsed="false">
      <c r="A888" s="53" t="n">
        <v>36132</v>
      </c>
      <c r="B888" s="52" t="n">
        <f aca="false">VLOOKUP(A888,PRICELOOK,1)</f>
        <v>36132</v>
      </c>
    </row>
    <row r="889" customFormat="false" ht="12.75" hidden="false" customHeight="false" outlineLevel="0" collapsed="false">
      <c r="A889" s="53" t="n">
        <v>36133</v>
      </c>
      <c r="B889" s="52" t="n">
        <f aca="false">VLOOKUP(A889,PRICELOOK,1)</f>
        <v>36133</v>
      </c>
    </row>
    <row r="890" customFormat="false" ht="12.75" hidden="false" customHeight="false" outlineLevel="0" collapsed="false">
      <c r="A890" s="53" t="n">
        <v>36134</v>
      </c>
      <c r="B890" s="52" t="n">
        <f aca="false">VLOOKUP(A890,PRICELOOK,1)</f>
        <v>36133</v>
      </c>
    </row>
    <row r="891" customFormat="false" ht="12.75" hidden="false" customHeight="false" outlineLevel="0" collapsed="false">
      <c r="A891" s="53" t="n">
        <v>36135</v>
      </c>
      <c r="B891" s="52" t="n">
        <f aca="false">VLOOKUP(A891,PRICELOOK,1)</f>
        <v>36133</v>
      </c>
    </row>
    <row r="892" customFormat="false" ht="12.75" hidden="false" customHeight="false" outlineLevel="0" collapsed="false">
      <c r="A892" s="53" t="n">
        <v>36136</v>
      </c>
      <c r="B892" s="52" t="n">
        <f aca="false">VLOOKUP(A892,PRICELOOK,1)</f>
        <v>36136</v>
      </c>
    </row>
    <row r="893" customFormat="false" ht="12.75" hidden="false" customHeight="false" outlineLevel="0" collapsed="false">
      <c r="A893" s="53" t="n">
        <v>36137</v>
      </c>
      <c r="B893" s="52" t="n">
        <f aca="false">VLOOKUP(A893,PRICELOOK,1)</f>
        <v>36137</v>
      </c>
    </row>
    <row r="894" customFormat="false" ht="12.75" hidden="false" customHeight="false" outlineLevel="0" collapsed="false">
      <c r="A894" s="53" t="n">
        <v>36138</v>
      </c>
      <c r="B894" s="52" t="n">
        <f aca="false">VLOOKUP(A894,PRICELOOK,1)</f>
        <v>36138</v>
      </c>
    </row>
    <row r="895" customFormat="false" ht="12.75" hidden="false" customHeight="false" outlineLevel="0" collapsed="false">
      <c r="A895" s="53" t="n">
        <v>36139</v>
      </c>
      <c r="B895" s="52" t="n">
        <f aca="false">VLOOKUP(A895,PRICELOOK,1)</f>
        <v>36139</v>
      </c>
    </row>
    <row r="896" customFormat="false" ht="12.75" hidden="false" customHeight="false" outlineLevel="0" collapsed="false">
      <c r="A896" s="53" t="n">
        <v>36140</v>
      </c>
      <c r="B896" s="52" t="n">
        <f aca="false">VLOOKUP(A896,PRICELOOK,1)</f>
        <v>36140</v>
      </c>
    </row>
    <row r="897" customFormat="false" ht="12.75" hidden="false" customHeight="false" outlineLevel="0" collapsed="false">
      <c r="A897" s="53" t="n">
        <v>36141</v>
      </c>
      <c r="B897" s="52" t="n">
        <f aca="false">VLOOKUP(A897,PRICELOOK,1)</f>
        <v>36140</v>
      </c>
    </row>
    <row r="898" customFormat="false" ht="12.75" hidden="false" customHeight="false" outlineLevel="0" collapsed="false">
      <c r="A898" s="53" t="n">
        <v>36142</v>
      </c>
      <c r="B898" s="52" t="n">
        <f aca="false">VLOOKUP(A898,PRICELOOK,1)</f>
        <v>36140</v>
      </c>
    </row>
    <row r="899" customFormat="false" ht="12.75" hidden="false" customHeight="false" outlineLevel="0" collapsed="false">
      <c r="A899" s="53" t="n">
        <v>36143</v>
      </c>
      <c r="B899" s="52" t="n">
        <f aca="false">VLOOKUP(A899,PRICELOOK,1)</f>
        <v>36143</v>
      </c>
    </row>
    <row r="900" customFormat="false" ht="12.75" hidden="false" customHeight="false" outlineLevel="0" collapsed="false">
      <c r="A900" s="53" t="n">
        <v>36144</v>
      </c>
      <c r="B900" s="52" t="n">
        <f aca="false">VLOOKUP(A900,PRICELOOK,1)</f>
        <v>36144</v>
      </c>
    </row>
    <row r="901" customFormat="false" ht="12.75" hidden="false" customHeight="false" outlineLevel="0" collapsed="false">
      <c r="A901" s="53" t="n">
        <v>36145</v>
      </c>
      <c r="B901" s="52" t="n">
        <f aca="false">VLOOKUP(A901,PRICELOOK,1)</f>
        <v>36145</v>
      </c>
    </row>
    <row r="902" customFormat="false" ht="12.75" hidden="false" customHeight="false" outlineLevel="0" collapsed="false">
      <c r="A902" s="53" t="n">
        <v>36146</v>
      </c>
      <c r="B902" s="52" t="n">
        <f aca="false">VLOOKUP(A902,PRICELOOK,1)</f>
        <v>36146</v>
      </c>
    </row>
    <row r="903" customFormat="false" ht="12.75" hidden="false" customHeight="false" outlineLevel="0" collapsed="false">
      <c r="A903" s="53" t="n">
        <v>36147</v>
      </c>
      <c r="B903" s="52" t="n">
        <f aca="false">VLOOKUP(A903,PRICELOOK,1)</f>
        <v>36147</v>
      </c>
    </row>
    <row r="904" customFormat="false" ht="12.75" hidden="false" customHeight="false" outlineLevel="0" collapsed="false">
      <c r="A904" s="53" t="n">
        <v>36148</v>
      </c>
      <c r="B904" s="52" t="n">
        <f aca="false">VLOOKUP(A904,PRICELOOK,1)</f>
        <v>36147</v>
      </c>
    </row>
    <row r="905" customFormat="false" ht="12.75" hidden="false" customHeight="false" outlineLevel="0" collapsed="false">
      <c r="A905" s="53" t="n">
        <v>36149</v>
      </c>
      <c r="B905" s="52" t="n">
        <f aca="false">VLOOKUP(A905,PRICELOOK,1)</f>
        <v>36147</v>
      </c>
    </row>
    <row r="906" customFormat="false" ht="12.75" hidden="false" customHeight="false" outlineLevel="0" collapsed="false">
      <c r="A906" s="53" t="n">
        <v>36150</v>
      </c>
      <c r="B906" s="52" t="n">
        <f aca="false">VLOOKUP(A906,PRICELOOK,1)</f>
        <v>36150</v>
      </c>
    </row>
    <row r="907" customFormat="false" ht="12.75" hidden="false" customHeight="false" outlineLevel="0" collapsed="false">
      <c r="A907" s="53" t="n">
        <v>36151</v>
      </c>
      <c r="B907" s="52" t="n">
        <f aca="false">VLOOKUP(A907,PRICELOOK,1)</f>
        <v>36151</v>
      </c>
    </row>
    <row r="908" customFormat="false" ht="12.75" hidden="false" customHeight="false" outlineLevel="0" collapsed="false">
      <c r="A908" s="53" t="n">
        <v>36152</v>
      </c>
      <c r="B908" s="52" t="n">
        <f aca="false">VLOOKUP(A908,PRICELOOK,1)</f>
        <v>36152</v>
      </c>
    </row>
    <row r="909" customFormat="false" ht="12.75" hidden="false" customHeight="false" outlineLevel="0" collapsed="false">
      <c r="A909" s="53" t="n">
        <v>36153</v>
      </c>
      <c r="B909" s="52" t="n">
        <f aca="false">VLOOKUP(A909,PRICELOOK,1)</f>
        <v>36153</v>
      </c>
    </row>
    <row r="910" customFormat="false" ht="12.75" hidden="false" customHeight="false" outlineLevel="0" collapsed="false">
      <c r="A910" s="53" t="n">
        <v>36154</v>
      </c>
      <c r="B910" s="52" t="n">
        <f aca="false">VLOOKUP(A910,PRICELOOK,1)</f>
        <v>36153</v>
      </c>
    </row>
    <row r="911" customFormat="false" ht="12.75" hidden="false" customHeight="false" outlineLevel="0" collapsed="false">
      <c r="A911" s="53" t="n">
        <v>36155</v>
      </c>
      <c r="B911" s="52" t="n">
        <f aca="false">VLOOKUP(A911,PRICELOOK,1)</f>
        <v>36153</v>
      </c>
    </row>
    <row r="912" customFormat="false" ht="12.75" hidden="false" customHeight="false" outlineLevel="0" collapsed="false">
      <c r="A912" s="53" t="n">
        <v>36156</v>
      </c>
      <c r="B912" s="52" t="n">
        <f aca="false">VLOOKUP(A912,PRICELOOK,1)</f>
        <v>36153</v>
      </c>
    </row>
    <row r="913" customFormat="false" ht="12.75" hidden="false" customHeight="false" outlineLevel="0" collapsed="false">
      <c r="A913" s="53" t="n">
        <v>36157</v>
      </c>
      <c r="B913" s="52" t="n">
        <f aca="false">VLOOKUP(A913,PRICELOOK,1)</f>
        <v>36157</v>
      </c>
    </row>
    <row r="914" customFormat="false" ht="12.75" hidden="false" customHeight="false" outlineLevel="0" collapsed="false">
      <c r="A914" s="53" t="n">
        <v>36158</v>
      </c>
      <c r="B914" s="52" t="n">
        <f aca="false">VLOOKUP(A914,PRICELOOK,1)</f>
        <v>36158</v>
      </c>
    </row>
    <row r="915" customFormat="false" ht="12.75" hidden="false" customHeight="false" outlineLevel="0" collapsed="false">
      <c r="A915" s="53" t="n">
        <v>36159</v>
      </c>
      <c r="B915" s="52" t="n">
        <f aca="false">VLOOKUP(A915,PRICELOOK,1)</f>
        <v>36159</v>
      </c>
    </row>
    <row r="916" customFormat="false" ht="12.75" hidden="false" customHeight="false" outlineLevel="0" collapsed="false">
      <c r="A916" s="53" t="n">
        <v>36160</v>
      </c>
      <c r="B916" s="52" t="n">
        <f aca="false">VLOOKUP(A916,PRICELOOK,1)</f>
        <v>36160</v>
      </c>
    </row>
    <row r="917" customFormat="false" ht="12.75" hidden="false" customHeight="false" outlineLevel="0" collapsed="false">
      <c r="A917" s="53" t="n">
        <v>36161</v>
      </c>
      <c r="B917" s="52" t="n">
        <f aca="false">VLOOKUP(A917,PRICELOOK,1)</f>
        <v>36160</v>
      </c>
    </row>
    <row r="918" customFormat="false" ht="12.75" hidden="false" customHeight="false" outlineLevel="0" collapsed="false">
      <c r="A918" s="53" t="n">
        <v>36162</v>
      </c>
      <c r="B918" s="52" t="n">
        <f aca="false">VLOOKUP(A918,PRICELOOK,1)</f>
        <v>36160</v>
      </c>
    </row>
    <row r="919" customFormat="false" ht="12.75" hidden="false" customHeight="false" outlineLevel="0" collapsed="false">
      <c r="A919" s="53" t="n">
        <v>36163</v>
      </c>
      <c r="B919" s="52" t="n">
        <f aca="false">VLOOKUP(A919,PRICELOOK,1)</f>
        <v>36160</v>
      </c>
    </row>
    <row r="920" customFormat="false" ht="12.75" hidden="false" customHeight="false" outlineLevel="0" collapsed="false">
      <c r="A920" s="53" t="n">
        <v>36164</v>
      </c>
      <c r="B920" s="52" t="n">
        <f aca="false">VLOOKUP(A920,PRICELOOK,1)</f>
        <v>36164</v>
      </c>
    </row>
    <row r="921" customFormat="false" ht="12.75" hidden="false" customHeight="false" outlineLevel="0" collapsed="false">
      <c r="A921" s="53" t="n">
        <v>36165</v>
      </c>
      <c r="B921" s="52" t="n">
        <f aca="false">VLOOKUP(A921,PRICELOOK,1)</f>
        <v>36165</v>
      </c>
    </row>
    <row r="922" customFormat="false" ht="12.75" hidden="false" customHeight="false" outlineLevel="0" collapsed="false">
      <c r="A922" s="53" t="n">
        <v>36166</v>
      </c>
      <c r="B922" s="52" t="n">
        <f aca="false">VLOOKUP(A922,PRICELOOK,1)</f>
        <v>36166</v>
      </c>
    </row>
    <row r="923" customFormat="false" ht="12.75" hidden="false" customHeight="false" outlineLevel="0" collapsed="false">
      <c r="A923" s="53" t="n">
        <v>36167</v>
      </c>
      <c r="B923" s="52" t="n">
        <f aca="false">VLOOKUP(A923,PRICELOOK,1)</f>
        <v>36167</v>
      </c>
    </row>
    <row r="924" customFormat="false" ht="12.75" hidden="false" customHeight="false" outlineLevel="0" collapsed="false">
      <c r="A924" s="53" t="n">
        <v>36168</v>
      </c>
      <c r="B924" s="52" t="n">
        <f aca="false">VLOOKUP(A924,PRICELOOK,1)</f>
        <v>36168</v>
      </c>
    </row>
    <row r="925" customFormat="false" ht="12.75" hidden="false" customHeight="false" outlineLevel="0" collapsed="false">
      <c r="A925" s="53" t="n">
        <v>36169</v>
      </c>
      <c r="B925" s="52" t="n">
        <f aca="false">VLOOKUP(A925,PRICELOOK,1)</f>
        <v>36168</v>
      </c>
    </row>
    <row r="926" customFormat="false" ht="12.75" hidden="false" customHeight="false" outlineLevel="0" collapsed="false">
      <c r="A926" s="53" t="n">
        <v>36170</v>
      </c>
      <c r="B926" s="52" t="n">
        <f aca="false">VLOOKUP(A926,PRICELOOK,1)</f>
        <v>36168</v>
      </c>
    </row>
    <row r="927" customFormat="false" ht="12.75" hidden="false" customHeight="false" outlineLevel="0" collapsed="false">
      <c r="A927" s="53" t="n">
        <v>36171</v>
      </c>
      <c r="B927" s="52" t="n">
        <f aca="false">VLOOKUP(A927,PRICELOOK,1)</f>
        <v>36171</v>
      </c>
    </row>
    <row r="928" customFormat="false" ht="12.75" hidden="false" customHeight="false" outlineLevel="0" collapsed="false">
      <c r="A928" s="53" t="n">
        <v>36172</v>
      </c>
      <c r="B928" s="52" t="n">
        <f aca="false">VLOOKUP(A928,PRICELOOK,1)</f>
        <v>36172</v>
      </c>
    </row>
    <row r="929" customFormat="false" ht="12.75" hidden="false" customHeight="false" outlineLevel="0" collapsed="false">
      <c r="A929" s="53" t="n">
        <v>36173</v>
      </c>
      <c r="B929" s="52" t="n">
        <f aca="false">VLOOKUP(A929,PRICELOOK,1)</f>
        <v>36173</v>
      </c>
    </row>
    <row r="930" customFormat="false" ht="12.75" hidden="false" customHeight="false" outlineLevel="0" collapsed="false">
      <c r="A930" s="53" t="n">
        <v>36174</v>
      </c>
      <c r="B930" s="52" t="n">
        <f aca="false">VLOOKUP(A930,PRICELOOK,1)</f>
        <v>36174</v>
      </c>
    </row>
    <row r="931" customFormat="false" ht="12.75" hidden="false" customHeight="false" outlineLevel="0" collapsed="false">
      <c r="A931" s="53" t="n">
        <v>36175</v>
      </c>
      <c r="B931" s="52" t="n">
        <f aca="false">VLOOKUP(A931,PRICELOOK,1)</f>
        <v>36175</v>
      </c>
    </row>
    <row r="932" customFormat="false" ht="12.75" hidden="false" customHeight="false" outlineLevel="0" collapsed="false">
      <c r="A932" s="53" t="n">
        <v>36176</v>
      </c>
      <c r="B932" s="52" t="n">
        <f aca="false">VLOOKUP(A932,PRICELOOK,1)</f>
        <v>36175</v>
      </c>
    </row>
    <row r="933" customFormat="false" ht="12.75" hidden="false" customHeight="false" outlineLevel="0" collapsed="false">
      <c r="A933" s="53" t="n">
        <v>36177</v>
      </c>
      <c r="B933" s="52" t="n">
        <f aca="false">VLOOKUP(A933,PRICELOOK,1)</f>
        <v>36175</v>
      </c>
    </row>
    <row r="934" customFormat="false" ht="12.75" hidden="false" customHeight="false" outlineLevel="0" collapsed="false">
      <c r="A934" s="53" t="n">
        <v>36178</v>
      </c>
      <c r="B934" s="52" t="n">
        <f aca="false">VLOOKUP(A934,PRICELOOK,1)</f>
        <v>36175</v>
      </c>
    </row>
    <row r="935" customFormat="false" ht="12.75" hidden="false" customHeight="false" outlineLevel="0" collapsed="false">
      <c r="A935" s="53" t="n">
        <v>36179</v>
      </c>
      <c r="B935" s="52" t="n">
        <f aca="false">VLOOKUP(A935,PRICELOOK,1)</f>
        <v>36179</v>
      </c>
    </row>
    <row r="936" customFormat="false" ht="12.75" hidden="false" customHeight="false" outlineLevel="0" collapsed="false">
      <c r="A936" s="53" t="n">
        <v>36180</v>
      </c>
      <c r="B936" s="52" t="n">
        <f aca="false">VLOOKUP(A936,PRICELOOK,1)</f>
        <v>36180</v>
      </c>
    </row>
    <row r="937" customFormat="false" ht="12.75" hidden="false" customHeight="false" outlineLevel="0" collapsed="false">
      <c r="A937" s="53" t="n">
        <v>36181</v>
      </c>
      <c r="B937" s="52" t="n">
        <f aca="false">VLOOKUP(A937,PRICELOOK,1)</f>
        <v>36181</v>
      </c>
    </row>
    <row r="938" customFormat="false" ht="12.75" hidden="false" customHeight="false" outlineLevel="0" collapsed="false">
      <c r="A938" s="53" t="n">
        <v>36182</v>
      </c>
      <c r="B938" s="52" t="n">
        <f aca="false">VLOOKUP(A938,PRICELOOK,1)</f>
        <v>36182</v>
      </c>
    </row>
    <row r="939" customFormat="false" ht="12.75" hidden="false" customHeight="false" outlineLevel="0" collapsed="false">
      <c r="A939" s="53" t="n">
        <v>36183</v>
      </c>
      <c r="B939" s="52" t="n">
        <f aca="false">VLOOKUP(A939,PRICELOOK,1)</f>
        <v>36182</v>
      </c>
    </row>
    <row r="940" customFormat="false" ht="12.75" hidden="false" customHeight="false" outlineLevel="0" collapsed="false">
      <c r="A940" s="53" t="n">
        <v>36184</v>
      </c>
      <c r="B940" s="52" t="n">
        <f aca="false">VLOOKUP(A940,PRICELOOK,1)</f>
        <v>36182</v>
      </c>
    </row>
    <row r="941" customFormat="false" ht="12.75" hidden="false" customHeight="false" outlineLevel="0" collapsed="false">
      <c r="A941" s="53" t="n">
        <v>36185</v>
      </c>
      <c r="B941" s="52" t="n">
        <f aca="false">VLOOKUP(A941,PRICELOOK,1)</f>
        <v>36185</v>
      </c>
    </row>
    <row r="942" customFormat="false" ht="12.75" hidden="false" customHeight="false" outlineLevel="0" collapsed="false">
      <c r="A942" s="53" t="n">
        <v>36186</v>
      </c>
      <c r="B942" s="52" t="n">
        <f aca="false">VLOOKUP(A942,PRICELOOK,1)</f>
        <v>36186</v>
      </c>
    </row>
    <row r="943" customFormat="false" ht="12.75" hidden="false" customHeight="false" outlineLevel="0" collapsed="false">
      <c r="A943" s="53" t="n">
        <v>36187</v>
      </c>
      <c r="B943" s="52" t="n">
        <f aca="false">VLOOKUP(A943,PRICELOOK,1)</f>
        <v>36187</v>
      </c>
    </row>
    <row r="944" customFormat="false" ht="12.75" hidden="false" customHeight="false" outlineLevel="0" collapsed="false">
      <c r="A944" s="53" t="n">
        <v>36188</v>
      </c>
      <c r="B944" s="52" t="n">
        <f aca="false">VLOOKUP(A944,PRICELOOK,1)</f>
        <v>36188</v>
      </c>
    </row>
    <row r="945" customFormat="false" ht="12.75" hidden="false" customHeight="false" outlineLevel="0" collapsed="false">
      <c r="A945" s="53" t="n">
        <v>36189</v>
      </c>
      <c r="B945" s="52" t="n">
        <f aca="false">VLOOKUP(A945,PRICELOOK,1)</f>
        <v>36189</v>
      </c>
    </row>
    <row r="946" customFormat="false" ht="12.75" hidden="false" customHeight="false" outlineLevel="0" collapsed="false">
      <c r="A946" s="53" t="n">
        <v>36190</v>
      </c>
      <c r="B946" s="52" t="n">
        <f aca="false">VLOOKUP(A946,PRICELOOK,1)</f>
        <v>36189</v>
      </c>
    </row>
    <row r="947" customFormat="false" ht="12.75" hidden="false" customHeight="false" outlineLevel="0" collapsed="false">
      <c r="A947" s="53" t="n">
        <v>36191</v>
      </c>
      <c r="B947" s="52" t="n">
        <f aca="false">VLOOKUP(A947,PRICELOOK,1)</f>
        <v>36189</v>
      </c>
    </row>
    <row r="948" customFormat="false" ht="12.75" hidden="false" customHeight="false" outlineLevel="0" collapsed="false">
      <c r="A948" s="53" t="n">
        <v>36192</v>
      </c>
      <c r="B948" s="52" t="n">
        <f aca="false">VLOOKUP(A948,PRICELOOK,1)</f>
        <v>36192</v>
      </c>
    </row>
    <row r="949" customFormat="false" ht="12.75" hidden="false" customHeight="false" outlineLevel="0" collapsed="false">
      <c r="A949" s="53" t="n">
        <v>36193</v>
      </c>
      <c r="B949" s="52" t="n">
        <f aca="false">VLOOKUP(A949,PRICELOOK,1)</f>
        <v>36193</v>
      </c>
    </row>
    <row r="950" customFormat="false" ht="12.75" hidden="false" customHeight="false" outlineLevel="0" collapsed="false">
      <c r="A950" s="53" t="n">
        <v>36194</v>
      </c>
      <c r="B950" s="52" t="n">
        <f aca="false">VLOOKUP(A950,PRICELOOK,1)</f>
        <v>36194</v>
      </c>
    </row>
    <row r="951" customFormat="false" ht="12.75" hidden="false" customHeight="false" outlineLevel="0" collapsed="false">
      <c r="A951" s="53" t="n">
        <v>36195</v>
      </c>
      <c r="B951" s="52" t="n">
        <f aca="false">VLOOKUP(A951,PRICELOOK,1)</f>
        <v>36195</v>
      </c>
    </row>
    <row r="952" customFormat="false" ht="12.75" hidden="false" customHeight="false" outlineLevel="0" collapsed="false">
      <c r="A952" s="53" t="n">
        <v>36196</v>
      </c>
      <c r="B952" s="52" t="n">
        <f aca="false">VLOOKUP(A952,PRICELOOK,1)</f>
        <v>36196</v>
      </c>
    </row>
    <row r="953" customFormat="false" ht="12.75" hidden="false" customHeight="false" outlineLevel="0" collapsed="false">
      <c r="A953" s="53" t="n">
        <v>36197</v>
      </c>
      <c r="B953" s="52" t="n">
        <f aca="false">VLOOKUP(A953,PRICELOOK,1)</f>
        <v>36196</v>
      </c>
    </row>
    <row r="954" customFormat="false" ht="12.75" hidden="false" customHeight="false" outlineLevel="0" collapsed="false">
      <c r="A954" s="53" t="n">
        <v>36198</v>
      </c>
      <c r="B954" s="52" t="n">
        <f aca="false">VLOOKUP(A954,PRICELOOK,1)</f>
        <v>36196</v>
      </c>
    </row>
    <row r="955" customFormat="false" ht="12.75" hidden="false" customHeight="false" outlineLevel="0" collapsed="false">
      <c r="A955" s="53" t="n">
        <v>36199</v>
      </c>
      <c r="B955" s="52" t="n">
        <f aca="false">VLOOKUP(A955,PRICELOOK,1)</f>
        <v>36199</v>
      </c>
    </row>
    <row r="956" customFormat="false" ht="12.75" hidden="false" customHeight="false" outlineLevel="0" collapsed="false">
      <c r="A956" s="53" t="n">
        <v>36200</v>
      </c>
      <c r="B956" s="52" t="n">
        <f aca="false">VLOOKUP(A956,PRICELOOK,1)</f>
        <v>36200</v>
      </c>
    </row>
    <row r="957" customFormat="false" ht="12.75" hidden="false" customHeight="false" outlineLevel="0" collapsed="false">
      <c r="A957" s="53" t="n">
        <v>36201</v>
      </c>
      <c r="B957" s="52" t="n">
        <f aca="false">VLOOKUP(A957,PRICELOOK,1)</f>
        <v>36201</v>
      </c>
    </row>
    <row r="958" customFormat="false" ht="12.75" hidden="false" customHeight="false" outlineLevel="0" collapsed="false">
      <c r="A958" s="53" t="n">
        <v>36202</v>
      </c>
      <c r="B958" s="52" t="n">
        <f aca="false">VLOOKUP(A958,PRICELOOK,1)</f>
        <v>36202</v>
      </c>
    </row>
    <row r="959" customFormat="false" ht="12.75" hidden="false" customHeight="false" outlineLevel="0" collapsed="false">
      <c r="A959" s="53" t="n">
        <v>36203</v>
      </c>
      <c r="B959" s="52" t="n">
        <f aca="false">VLOOKUP(A959,PRICELOOK,1)</f>
        <v>36203</v>
      </c>
    </row>
    <row r="960" customFormat="false" ht="12.75" hidden="false" customHeight="false" outlineLevel="0" collapsed="false">
      <c r="A960" s="53" t="n">
        <v>36204</v>
      </c>
      <c r="B960" s="52" t="n">
        <f aca="false">VLOOKUP(A960,PRICELOOK,1)</f>
        <v>36203</v>
      </c>
    </row>
    <row r="961" customFormat="false" ht="12.75" hidden="false" customHeight="false" outlineLevel="0" collapsed="false">
      <c r="A961" s="53" t="n">
        <v>36205</v>
      </c>
      <c r="B961" s="52" t="n">
        <f aca="false">VLOOKUP(A961,PRICELOOK,1)</f>
        <v>36203</v>
      </c>
    </row>
    <row r="962" customFormat="false" ht="12.75" hidden="false" customHeight="false" outlineLevel="0" collapsed="false">
      <c r="A962" s="53" t="n">
        <v>36206</v>
      </c>
      <c r="B962" s="52" t="n">
        <f aca="false">VLOOKUP(A962,PRICELOOK,1)</f>
        <v>36203</v>
      </c>
    </row>
    <row r="963" customFormat="false" ht="12.75" hidden="false" customHeight="false" outlineLevel="0" collapsed="false">
      <c r="A963" s="53" t="n">
        <v>36207</v>
      </c>
      <c r="B963" s="52" t="n">
        <f aca="false">VLOOKUP(A963,PRICELOOK,1)</f>
        <v>36207</v>
      </c>
    </row>
    <row r="964" customFormat="false" ht="12.75" hidden="false" customHeight="false" outlineLevel="0" collapsed="false">
      <c r="A964" s="53" t="n">
        <v>36208</v>
      </c>
      <c r="B964" s="52" t="n">
        <f aca="false">VLOOKUP(A964,PRICELOOK,1)</f>
        <v>36208</v>
      </c>
    </row>
    <row r="965" customFormat="false" ht="12.75" hidden="false" customHeight="false" outlineLevel="0" collapsed="false">
      <c r="A965" s="53" t="n">
        <v>36209</v>
      </c>
      <c r="B965" s="52" t="n">
        <f aca="false">VLOOKUP(A965,PRICELOOK,1)</f>
        <v>36209</v>
      </c>
    </row>
    <row r="966" customFormat="false" ht="12.75" hidden="false" customHeight="false" outlineLevel="0" collapsed="false">
      <c r="A966" s="53" t="n">
        <v>36210</v>
      </c>
      <c r="B966" s="52" t="n">
        <f aca="false">VLOOKUP(A966,PRICELOOK,1)</f>
        <v>36210</v>
      </c>
    </row>
    <row r="967" customFormat="false" ht="12.75" hidden="false" customHeight="false" outlineLevel="0" collapsed="false">
      <c r="A967" s="53" t="n">
        <v>36211</v>
      </c>
      <c r="B967" s="52" t="n">
        <f aca="false">VLOOKUP(A967,PRICELOOK,1)</f>
        <v>36210</v>
      </c>
    </row>
    <row r="968" customFormat="false" ht="12.75" hidden="false" customHeight="false" outlineLevel="0" collapsed="false">
      <c r="A968" s="53" t="n">
        <v>36212</v>
      </c>
      <c r="B968" s="52" t="n">
        <f aca="false">VLOOKUP(A968,PRICELOOK,1)</f>
        <v>36210</v>
      </c>
    </row>
    <row r="969" customFormat="false" ht="12.75" hidden="false" customHeight="false" outlineLevel="0" collapsed="false">
      <c r="A969" s="53" t="n">
        <v>36213</v>
      </c>
      <c r="B969" s="52" t="n">
        <f aca="false">VLOOKUP(A969,PRICELOOK,1)</f>
        <v>36213</v>
      </c>
    </row>
    <row r="970" customFormat="false" ht="12.75" hidden="false" customHeight="false" outlineLevel="0" collapsed="false">
      <c r="A970" s="53" t="n">
        <v>36214</v>
      </c>
      <c r="B970" s="52" t="n">
        <f aca="false">VLOOKUP(A970,PRICELOOK,1)</f>
        <v>36214</v>
      </c>
    </row>
    <row r="971" customFormat="false" ht="12.75" hidden="false" customHeight="false" outlineLevel="0" collapsed="false">
      <c r="A971" s="53" t="n">
        <v>36215</v>
      </c>
      <c r="B971" s="52" t="n">
        <f aca="false">VLOOKUP(A971,PRICELOOK,1)</f>
        <v>36215</v>
      </c>
    </row>
    <row r="972" customFormat="false" ht="12.75" hidden="false" customHeight="false" outlineLevel="0" collapsed="false">
      <c r="A972" s="53" t="n">
        <v>36216</v>
      </c>
      <c r="B972" s="52" t="n">
        <f aca="false">VLOOKUP(A972,PRICELOOK,1)</f>
        <v>36216</v>
      </c>
    </row>
    <row r="973" customFormat="false" ht="12.75" hidden="false" customHeight="false" outlineLevel="0" collapsed="false">
      <c r="A973" s="53" t="n">
        <v>36217</v>
      </c>
      <c r="B973" s="52" t="n">
        <f aca="false">VLOOKUP(A973,PRICELOOK,1)</f>
        <v>36217</v>
      </c>
    </row>
    <row r="974" customFormat="false" ht="12.75" hidden="false" customHeight="false" outlineLevel="0" collapsed="false">
      <c r="A974" s="53" t="n">
        <v>36218</v>
      </c>
      <c r="B974" s="52" t="n">
        <f aca="false">VLOOKUP(A974,PRICELOOK,1)</f>
        <v>36217</v>
      </c>
    </row>
    <row r="975" customFormat="false" ht="12.75" hidden="false" customHeight="false" outlineLevel="0" collapsed="false">
      <c r="A975" s="53" t="n">
        <v>36219</v>
      </c>
      <c r="B975" s="52" t="n">
        <f aca="false">VLOOKUP(A975,PRICELOOK,1)</f>
        <v>36217</v>
      </c>
    </row>
    <row r="976" customFormat="false" ht="12.75" hidden="false" customHeight="false" outlineLevel="0" collapsed="false">
      <c r="A976" s="53" t="n">
        <v>36220</v>
      </c>
      <c r="B976" s="52" t="n">
        <f aca="false">VLOOKUP(A976,PRICELOOK,1)</f>
        <v>36220</v>
      </c>
    </row>
    <row r="977" customFormat="false" ht="12.75" hidden="false" customHeight="false" outlineLevel="0" collapsed="false">
      <c r="A977" s="53" t="n">
        <v>36221</v>
      </c>
      <c r="B977" s="52" t="n">
        <f aca="false">VLOOKUP(A977,PRICELOOK,1)</f>
        <v>36221</v>
      </c>
    </row>
    <row r="978" customFormat="false" ht="12.75" hidden="false" customHeight="false" outlineLevel="0" collapsed="false">
      <c r="A978" s="53" t="n">
        <v>36222</v>
      </c>
      <c r="B978" s="52" t="n">
        <f aca="false">VLOOKUP(A978,PRICELOOK,1)</f>
        <v>36222</v>
      </c>
    </row>
    <row r="979" customFormat="false" ht="12.75" hidden="false" customHeight="false" outlineLevel="0" collapsed="false">
      <c r="A979" s="53" t="n">
        <v>36223</v>
      </c>
      <c r="B979" s="52" t="n">
        <f aca="false">VLOOKUP(A979,PRICELOOK,1)</f>
        <v>36223</v>
      </c>
    </row>
    <row r="980" customFormat="false" ht="12.75" hidden="false" customHeight="false" outlineLevel="0" collapsed="false">
      <c r="A980" s="53" t="n">
        <v>36224</v>
      </c>
      <c r="B980" s="52" t="n">
        <f aca="false">VLOOKUP(A980,PRICELOOK,1)</f>
        <v>36224</v>
      </c>
    </row>
    <row r="981" customFormat="false" ht="12.75" hidden="false" customHeight="false" outlineLevel="0" collapsed="false">
      <c r="A981" s="53" t="n">
        <v>36225</v>
      </c>
      <c r="B981" s="52" t="n">
        <f aca="false">VLOOKUP(A981,PRICELOOK,1)</f>
        <v>36224</v>
      </c>
    </row>
    <row r="982" customFormat="false" ht="12.75" hidden="false" customHeight="false" outlineLevel="0" collapsed="false">
      <c r="A982" s="53" t="n">
        <v>36226</v>
      </c>
      <c r="B982" s="52" t="n">
        <f aca="false">VLOOKUP(A982,PRICELOOK,1)</f>
        <v>36224</v>
      </c>
    </row>
    <row r="983" customFormat="false" ht="12.75" hidden="false" customHeight="false" outlineLevel="0" collapsed="false">
      <c r="A983" s="53" t="n">
        <v>36227</v>
      </c>
      <c r="B983" s="52" t="n">
        <f aca="false">VLOOKUP(A983,PRICELOOK,1)</f>
        <v>36227</v>
      </c>
    </row>
    <row r="984" customFormat="false" ht="12.75" hidden="false" customHeight="false" outlineLevel="0" collapsed="false">
      <c r="A984" s="53" t="n">
        <v>36228</v>
      </c>
      <c r="B984" s="52" t="n">
        <f aca="false">VLOOKUP(A984,PRICELOOK,1)</f>
        <v>36228</v>
      </c>
    </row>
    <row r="985" customFormat="false" ht="12.75" hidden="false" customHeight="false" outlineLevel="0" collapsed="false">
      <c r="A985" s="53" t="n">
        <v>36229</v>
      </c>
      <c r="B985" s="52" t="n">
        <f aca="false">VLOOKUP(A985,PRICELOOK,1)</f>
        <v>36229</v>
      </c>
    </row>
    <row r="986" customFormat="false" ht="12.75" hidden="false" customHeight="false" outlineLevel="0" collapsed="false">
      <c r="A986" s="53" t="n">
        <v>36230</v>
      </c>
      <c r="B986" s="52" t="n">
        <f aca="false">VLOOKUP(A986,PRICELOOK,1)</f>
        <v>36230</v>
      </c>
    </row>
    <row r="987" customFormat="false" ht="12.75" hidden="false" customHeight="false" outlineLevel="0" collapsed="false">
      <c r="A987" s="53" t="n">
        <v>36231</v>
      </c>
      <c r="B987" s="52" t="n">
        <f aca="false">VLOOKUP(A987,PRICELOOK,1)</f>
        <v>36231</v>
      </c>
    </row>
    <row r="988" customFormat="false" ht="12.75" hidden="false" customHeight="false" outlineLevel="0" collapsed="false">
      <c r="A988" s="53" t="n">
        <v>36232</v>
      </c>
      <c r="B988" s="52" t="n">
        <f aca="false">VLOOKUP(A988,PRICELOOK,1)</f>
        <v>36231</v>
      </c>
    </row>
    <row r="989" customFormat="false" ht="12.75" hidden="false" customHeight="false" outlineLevel="0" collapsed="false">
      <c r="A989" s="53" t="n">
        <v>36233</v>
      </c>
      <c r="B989" s="52" t="n">
        <f aca="false">VLOOKUP(A989,PRICELOOK,1)</f>
        <v>36231</v>
      </c>
    </row>
    <row r="990" customFormat="false" ht="12.75" hidden="false" customHeight="false" outlineLevel="0" collapsed="false">
      <c r="A990" s="53" t="n">
        <v>36234</v>
      </c>
      <c r="B990" s="52" t="n">
        <f aca="false">VLOOKUP(A990,PRICELOOK,1)</f>
        <v>36234</v>
      </c>
    </row>
    <row r="991" customFormat="false" ht="12.75" hidden="false" customHeight="false" outlineLevel="0" collapsed="false">
      <c r="A991" s="53" t="n">
        <v>36235</v>
      </c>
      <c r="B991" s="52" t="n">
        <f aca="false">VLOOKUP(A991,PRICELOOK,1)</f>
        <v>36235</v>
      </c>
    </row>
    <row r="992" customFormat="false" ht="12.75" hidden="false" customHeight="false" outlineLevel="0" collapsed="false">
      <c r="A992" s="53" t="n">
        <v>36236</v>
      </c>
      <c r="B992" s="52" t="n">
        <f aca="false">VLOOKUP(A992,PRICELOOK,1)</f>
        <v>36236</v>
      </c>
    </row>
    <row r="993" customFormat="false" ht="12.75" hidden="false" customHeight="false" outlineLevel="0" collapsed="false">
      <c r="A993" s="53" t="n">
        <v>36237</v>
      </c>
      <c r="B993" s="52" t="n">
        <f aca="false">VLOOKUP(A993,PRICELOOK,1)</f>
        <v>36237</v>
      </c>
    </row>
    <row r="994" customFormat="false" ht="12.75" hidden="false" customHeight="false" outlineLevel="0" collapsed="false">
      <c r="A994" s="53" t="n">
        <v>36238</v>
      </c>
      <c r="B994" s="52" t="n">
        <f aca="false">VLOOKUP(A994,PRICELOOK,1)</f>
        <v>36238</v>
      </c>
    </row>
    <row r="995" customFormat="false" ht="12.75" hidden="false" customHeight="false" outlineLevel="0" collapsed="false">
      <c r="A995" s="53" t="n">
        <v>36239</v>
      </c>
      <c r="B995" s="52" t="n">
        <f aca="false">VLOOKUP(A995,PRICELOOK,1)</f>
        <v>36238</v>
      </c>
    </row>
    <row r="996" customFormat="false" ht="12.75" hidden="false" customHeight="false" outlineLevel="0" collapsed="false">
      <c r="A996" s="53" t="n">
        <v>36240</v>
      </c>
      <c r="B996" s="52" t="n">
        <f aca="false">VLOOKUP(A996,PRICELOOK,1)</f>
        <v>36238</v>
      </c>
    </row>
    <row r="997" customFormat="false" ht="12.75" hidden="false" customHeight="false" outlineLevel="0" collapsed="false">
      <c r="A997" s="53" t="n">
        <v>36241</v>
      </c>
      <c r="B997" s="52" t="n">
        <f aca="false">VLOOKUP(A997,PRICELOOK,1)</f>
        <v>36241</v>
      </c>
    </row>
    <row r="998" customFormat="false" ht="12.75" hidden="false" customHeight="false" outlineLevel="0" collapsed="false">
      <c r="A998" s="53" t="n">
        <v>36242</v>
      </c>
      <c r="B998" s="52" t="n">
        <f aca="false">VLOOKUP(A998,PRICELOOK,1)</f>
        <v>36242</v>
      </c>
    </row>
    <row r="999" customFormat="false" ht="12.75" hidden="false" customHeight="false" outlineLevel="0" collapsed="false">
      <c r="A999" s="53" t="n">
        <v>36243</v>
      </c>
      <c r="B999" s="52" t="n">
        <f aca="false">VLOOKUP(A999,PRICELOOK,1)</f>
        <v>36243</v>
      </c>
    </row>
    <row r="1000" customFormat="false" ht="12.75" hidden="false" customHeight="false" outlineLevel="0" collapsed="false">
      <c r="A1000" s="53" t="n">
        <v>36244</v>
      </c>
      <c r="B1000" s="52" t="n">
        <f aca="false">VLOOKUP(A1000,PRICELOOK,1)</f>
        <v>36244</v>
      </c>
    </row>
    <row r="1001" customFormat="false" ht="12.75" hidden="false" customHeight="false" outlineLevel="0" collapsed="false">
      <c r="A1001" s="53" t="n">
        <v>36245</v>
      </c>
      <c r="B1001" s="52" t="n">
        <f aca="false">VLOOKUP(A1001,PRICELOOK,1)</f>
        <v>36245</v>
      </c>
    </row>
    <row r="1002" customFormat="false" ht="12.75" hidden="false" customHeight="false" outlineLevel="0" collapsed="false">
      <c r="A1002" s="53" t="n">
        <v>36246</v>
      </c>
      <c r="B1002" s="52" t="n">
        <f aca="false">VLOOKUP(A1002,PRICELOOK,1)</f>
        <v>36245</v>
      </c>
    </row>
    <row r="1003" customFormat="false" ht="12.75" hidden="false" customHeight="false" outlineLevel="0" collapsed="false">
      <c r="A1003" s="53" t="n">
        <v>36247</v>
      </c>
      <c r="B1003" s="52" t="n">
        <f aca="false">VLOOKUP(A1003,PRICELOOK,1)</f>
        <v>36245</v>
      </c>
    </row>
    <row r="1004" customFormat="false" ht="12.75" hidden="false" customHeight="false" outlineLevel="0" collapsed="false">
      <c r="A1004" s="53" t="n">
        <v>36248</v>
      </c>
      <c r="B1004" s="52" t="n">
        <f aca="false">VLOOKUP(A1004,PRICELOOK,1)</f>
        <v>36248</v>
      </c>
    </row>
    <row r="1005" customFormat="false" ht="12.75" hidden="false" customHeight="false" outlineLevel="0" collapsed="false">
      <c r="A1005" s="53" t="n">
        <v>36249</v>
      </c>
      <c r="B1005" s="52" t="n">
        <f aca="false">VLOOKUP(A1005,PRICELOOK,1)</f>
        <v>36249</v>
      </c>
    </row>
    <row r="1006" customFormat="false" ht="12.75" hidden="false" customHeight="false" outlineLevel="0" collapsed="false">
      <c r="A1006" s="53" t="n">
        <v>36250</v>
      </c>
      <c r="B1006" s="52" t="n">
        <f aca="false">VLOOKUP(A1006,PRICELOOK,1)</f>
        <v>36250</v>
      </c>
    </row>
    <row r="1007" customFormat="false" ht="12.75" hidden="false" customHeight="false" outlineLevel="0" collapsed="false">
      <c r="A1007" s="53" t="n">
        <v>36251</v>
      </c>
      <c r="B1007" s="52" t="n">
        <f aca="false">VLOOKUP(A1007,PRICELOOK,1)</f>
        <v>36251</v>
      </c>
    </row>
    <row r="1008" customFormat="false" ht="12.75" hidden="false" customHeight="false" outlineLevel="0" collapsed="false">
      <c r="A1008" s="53" t="n">
        <v>36252</v>
      </c>
      <c r="B1008" s="52" t="n">
        <f aca="false">VLOOKUP(A1008,PRICELOOK,1)</f>
        <v>36251</v>
      </c>
    </row>
    <row r="1009" customFormat="false" ht="12.75" hidden="false" customHeight="false" outlineLevel="0" collapsed="false">
      <c r="A1009" s="53" t="n">
        <v>36253</v>
      </c>
      <c r="B1009" s="52" t="n">
        <f aca="false">VLOOKUP(A1009,PRICELOOK,1)</f>
        <v>36251</v>
      </c>
    </row>
    <row r="1010" customFormat="false" ht="12.75" hidden="false" customHeight="false" outlineLevel="0" collapsed="false">
      <c r="A1010" s="53" t="n">
        <v>36254</v>
      </c>
      <c r="B1010" s="52" t="n">
        <f aca="false">VLOOKUP(A1010,PRICELOOK,1)</f>
        <v>36251</v>
      </c>
    </row>
    <row r="1011" customFormat="false" ht="12.75" hidden="false" customHeight="false" outlineLevel="0" collapsed="false">
      <c r="A1011" s="53" t="n">
        <v>36255</v>
      </c>
      <c r="B1011" s="52" t="n">
        <f aca="false">VLOOKUP(A1011,PRICELOOK,1)</f>
        <v>36255</v>
      </c>
    </row>
    <row r="1012" customFormat="false" ht="12.75" hidden="false" customHeight="false" outlineLevel="0" collapsed="false">
      <c r="A1012" s="53" t="n">
        <v>36256</v>
      </c>
      <c r="B1012" s="52" t="n">
        <f aca="false">VLOOKUP(A1012,PRICELOOK,1)</f>
        <v>36256</v>
      </c>
    </row>
    <row r="1013" customFormat="false" ht="12.75" hidden="false" customHeight="false" outlineLevel="0" collapsed="false">
      <c r="A1013" s="53" t="n">
        <v>36257</v>
      </c>
      <c r="B1013" s="52" t="n">
        <f aca="false">VLOOKUP(A1013,PRICELOOK,1)</f>
        <v>36257</v>
      </c>
    </row>
    <row r="1014" customFormat="false" ht="12.75" hidden="false" customHeight="false" outlineLevel="0" collapsed="false">
      <c r="A1014" s="53" t="n">
        <v>36258</v>
      </c>
      <c r="B1014" s="52" t="n">
        <f aca="false">VLOOKUP(A1014,PRICELOOK,1)</f>
        <v>36258</v>
      </c>
    </row>
    <row r="1015" customFormat="false" ht="12.75" hidden="false" customHeight="false" outlineLevel="0" collapsed="false">
      <c r="A1015" s="53" t="n">
        <v>36259</v>
      </c>
      <c r="B1015" s="52" t="n">
        <f aca="false">VLOOKUP(A1015,PRICELOOK,1)</f>
        <v>36259</v>
      </c>
    </row>
    <row r="1016" customFormat="false" ht="12.75" hidden="false" customHeight="false" outlineLevel="0" collapsed="false">
      <c r="A1016" s="53" t="n">
        <v>36260</v>
      </c>
      <c r="B1016" s="52" t="n">
        <f aca="false">VLOOKUP(A1016,PRICELOOK,1)</f>
        <v>36259</v>
      </c>
    </row>
    <row r="1017" customFormat="false" ht="12.75" hidden="false" customHeight="false" outlineLevel="0" collapsed="false">
      <c r="A1017" s="53" t="n">
        <v>36261</v>
      </c>
      <c r="B1017" s="52" t="n">
        <f aca="false">VLOOKUP(A1017,PRICELOOK,1)</f>
        <v>36259</v>
      </c>
    </row>
    <row r="1018" customFormat="false" ht="12.75" hidden="false" customHeight="false" outlineLevel="0" collapsed="false">
      <c r="A1018" s="53" t="n">
        <v>36262</v>
      </c>
      <c r="B1018" s="52" t="n">
        <f aca="false">VLOOKUP(A1018,PRICELOOK,1)</f>
        <v>36262</v>
      </c>
    </row>
    <row r="1019" customFormat="false" ht="12.75" hidden="false" customHeight="false" outlineLevel="0" collapsed="false">
      <c r="A1019" s="53" t="n">
        <v>36263</v>
      </c>
      <c r="B1019" s="52" t="n">
        <f aca="false">VLOOKUP(A1019,PRICELOOK,1)</f>
        <v>36263</v>
      </c>
    </row>
    <row r="1020" customFormat="false" ht="12.75" hidden="false" customHeight="false" outlineLevel="0" collapsed="false">
      <c r="A1020" s="53" t="n">
        <v>36264</v>
      </c>
      <c r="B1020" s="52" t="n">
        <f aca="false">VLOOKUP(A1020,PRICELOOK,1)</f>
        <v>36264</v>
      </c>
    </row>
    <row r="1021" customFormat="false" ht="12.75" hidden="false" customHeight="false" outlineLevel="0" collapsed="false">
      <c r="A1021" s="53" t="n">
        <v>36265</v>
      </c>
      <c r="B1021" s="52" t="n">
        <f aca="false">VLOOKUP(A1021,PRICELOOK,1)</f>
        <v>36265</v>
      </c>
    </row>
    <row r="1022" customFormat="false" ht="12.75" hidden="false" customHeight="false" outlineLevel="0" collapsed="false">
      <c r="A1022" s="53" t="n">
        <v>36266</v>
      </c>
      <c r="B1022" s="52" t="n">
        <f aca="false">VLOOKUP(A1022,PRICELOOK,1)</f>
        <v>36266</v>
      </c>
    </row>
    <row r="1023" customFormat="false" ht="12.75" hidden="false" customHeight="false" outlineLevel="0" collapsed="false">
      <c r="A1023" s="53" t="n">
        <v>36267</v>
      </c>
      <c r="B1023" s="52" t="n">
        <f aca="false">VLOOKUP(A1023,PRICELOOK,1)</f>
        <v>36266</v>
      </c>
    </row>
    <row r="1024" customFormat="false" ht="12.75" hidden="false" customHeight="false" outlineLevel="0" collapsed="false">
      <c r="A1024" s="53" t="n">
        <v>36268</v>
      </c>
      <c r="B1024" s="52" t="n">
        <f aca="false">VLOOKUP(A1024,PRICELOOK,1)</f>
        <v>36266</v>
      </c>
    </row>
    <row r="1025" customFormat="false" ht="12.75" hidden="false" customHeight="false" outlineLevel="0" collapsed="false">
      <c r="A1025" s="53" t="n">
        <v>36269</v>
      </c>
      <c r="B1025" s="52" t="n">
        <f aca="false">VLOOKUP(A1025,PRICELOOK,1)</f>
        <v>36269</v>
      </c>
    </row>
    <row r="1026" customFormat="false" ht="12.75" hidden="false" customHeight="false" outlineLevel="0" collapsed="false">
      <c r="A1026" s="53" t="n">
        <v>36270</v>
      </c>
      <c r="B1026" s="52" t="n">
        <f aca="false">VLOOKUP(A1026,PRICELOOK,1)</f>
        <v>36270</v>
      </c>
    </row>
    <row r="1027" customFormat="false" ht="12.75" hidden="false" customHeight="false" outlineLevel="0" collapsed="false">
      <c r="A1027" s="53" t="n">
        <v>36271</v>
      </c>
      <c r="B1027" s="52" t="n">
        <f aca="false">VLOOKUP(A1027,PRICELOOK,1)</f>
        <v>36271</v>
      </c>
    </row>
    <row r="1028" customFormat="false" ht="12.75" hidden="false" customHeight="false" outlineLevel="0" collapsed="false">
      <c r="A1028" s="53" t="n">
        <v>36272</v>
      </c>
      <c r="B1028" s="52" t="n">
        <f aca="false">VLOOKUP(A1028,PRICELOOK,1)</f>
        <v>36272</v>
      </c>
    </row>
    <row r="1029" customFormat="false" ht="12.75" hidden="false" customHeight="false" outlineLevel="0" collapsed="false">
      <c r="A1029" s="53" t="n">
        <v>36273</v>
      </c>
      <c r="B1029" s="52" t="n">
        <f aca="false">VLOOKUP(A1029,PRICELOOK,1)</f>
        <v>36273</v>
      </c>
    </row>
    <row r="1030" customFormat="false" ht="12.75" hidden="false" customHeight="false" outlineLevel="0" collapsed="false">
      <c r="A1030" s="53" t="n">
        <v>36274</v>
      </c>
      <c r="B1030" s="52" t="n">
        <f aca="false">VLOOKUP(A1030,PRICELOOK,1)</f>
        <v>36273</v>
      </c>
    </row>
    <row r="1031" customFormat="false" ht="12.75" hidden="false" customHeight="false" outlineLevel="0" collapsed="false">
      <c r="A1031" s="53" t="n">
        <v>36275</v>
      </c>
      <c r="B1031" s="52" t="n">
        <f aca="false">VLOOKUP(A1031,PRICELOOK,1)</f>
        <v>36273</v>
      </c>
    </row>
    <row r="1032" customFormat="false" ht="12.75" hidden="false" customHeight="false" outlineLevel="0" collapsed="false">
      <c r="A1032" s="53" t="n">
        <v>36276</v>
      </c>
      <c r="B1032" s="52" t="n">
        <f aca="false">VLOOKUP(A1032,PRICELOOK,1)</f>
        <v>36276</v>
      </c>
    </row>
    <row r="1033" customFormat="false" ht="12.75" hidden="false" customHeight="false" outlineLevel="0" collapsed="false">
      <c r="A1033" s="53" t="n">
        <v>36277</v>
      </c>
      <c r="B1033" s="52" t="n">
        <f aca="false">VLOOKUP(A1033,PRICELOOK,1)</f>
        <v>36277</v>
      </c>
    </row>
    <row r="1034" customFormat="false" ht="12.75" hidden="false" customHeight="false" outlineLevel="0" collapsed="false">
      <c r="A1034" s="53" t="n">
        <v>36278</v>
      </c>
      <c r="B1034" s="52" t="n">
        <f aca="false">VLOOKUP(A1034,PRICELOOK,1)</f>
        <v>36278</v>
      </c>
    </row>
    <row r="1035" customFormat="false" ht="12.75" hidden="false" customHeight="false" outlineLevel="0" collapsed="false">
      <c r="A1035" s="53" t="n">
        <v>36279</v>
      </c>
      <c r="B1035" s="52" t="n">
        <f aca="false">VLOOKUP(A1035,PRICELOOK,1)</f>
        <v>36279</v>
      </c>
    </row>
    <row r="1036" customFormat="false" ht="12.75" hidden="false" customHeight="false" outlineLevel="0" collapsed="false">
      <c r="A1036" s="53" t="n">
        <v>36280</v>
      </c>
      <c r="B1036" s="52" t="n">
        <f aca="false">VLOOKUP(A1036,PRICELOOK,1)</f>
        <v>36280</v>
      </c>
    </row>
    <row r="1037" customFormat="false" ht="12.75" hidden="false" customHeight="false" outlineLevel="0" collapsed="false">
      <c r="A1037" s="53" t="n">
        <v>36281</v>
      </c>
      <c r="B1037" s="52" t="n">
        <f aca="false">VLOOKUP(A1037,PRICELOOK,1)</f>
        <v>36280</v>
      </c>
    </row>
    <row r="1038" customFormat="false" ht="12.75" hidden="false" customHeight="false" outlineLevel="0" collapsed="false">
      <c r="A1038" s="53" t="n">
        <v>36282</v>
      </c>
      <c r="B1038" s="52" t="n">
        <f aca="false">VLOOKUP(A1038,PRICELOOK,1)</f>
        <v>36280</v>
      </c>
    </row>
    <row r="1039" customFormat="false" ht="12.75" hidden="false" customHeight="false" outlineLevel="0" collapsed="false">
      <c r="A1039" s="53" t="n">
        <v>36283</v>
      </c>
      <c r="B1039" s="52" t="n">
        <f aca="false">VLOOKUP(A1039,PRICELOOK,1)</f>
        <v>36283</v>
      </c>
    </row>
    <row r="1040" customFormat="false" ht="12.75" hidden="false" customHeight="false" outlineLevel="0" collapsed="false">
      <c r="A1040" s="53" t="n">
        <v>36284</v>
      </c>
      <c r="B1040" s="52" t="n">
        <f aca="false">VLOOKUP(A1040,PRICELOOK,1)</f>
        <v>36284</v>
      </c>
    </row>
    <row r="1041" customFormat="false" ht="12.75" hidden="false" customHeight="false" outlineLevel="0" collapsed="false">
      <c r="A1041" s="53" t="n">
        <v>36285</v>
      </c>
      <c r="B1041" s="52" t="n">
        <f aca="false">VLOOKUP(A1041,PRICELOOK,1)</f>
        <v>36285</v>
      </c>
    </row>
    <row r="1042" customFormat="false" ht="12.75" hidden="false" customHeight="false" outlineLevel="0" collapsed="false">
      <c r="A1042" s="53" t="n">
        <v>36286</v>
      </c>
      <c r="B1042" s="52" t="n">
        <f aca="false">VLOOKUP(A1042,PRICELOOK,1)</f>
        <v>36286</v>
      </c>
    </row>
    <row r="1043" customFormat="false" ht="12.75" hidden="false" customHeight="false" outlineLevel="0" collapsed="false">
      <c r="A1043" s="53" t="n">
        <v>36287</v>
      </c>
      <c r="B1043" s="52" t="n">
        <f aca="false">VLOOKUP(A1043,PRICELOOK,1)</f>
        <v>36287</v>
      </c>
    </row>
    <row r="1044" customFormat="false" ht="12.75" hidden="false" customHeight="false" outlineLevel="0" collapsed="false">
      <c r="A1044" s="53" t="n">
        <v>36288</v>
      </c>
      <c r="B1044" s="52" t="n">
        <f aca="false">VLOOKUP(A1044,PRICELOOK,1)</f>
        <v>36287</v>
      </c>
    </row>
    <row r="1045" customFormat="false" ht="12.75" hidden="false" customHeight="false" outlineLevel="0" collapsed="false">
      <c r="A1045" s="53" t="n">
        <v>36289</v>
      </c>
      <c r="B1045" s="52" t="n">
        <f aca="false">VLOOKUP(A1045,PRICELOOK,1)</f>
        <v>36287</v>
      </c>
    </row>
    <row r="1046" customFormat="false" ht="12.75" hidden="false" customHeight="false" outlineLevel="0" collapsed="false">
      <c r="A1046" s="53" t="n">
        <v>36290</v>
      </c>
      <c r="B1046" s="52" t="n">
        <f aca="false">VLOOKUP(A1046,PRICELOOK,1)</f>
        <v>36290</v>
      </c>
    </row>
    <row r="1047" customFormat="false" ht="12.75" hidden="false" customHeight="false" outlineLevel="0" collapsed="false">
      <c r="A1047" s="53" t="n">
        <v>36291</v>
      </c>
      <c r="B1047" s="52" t="n">
        <f aca="false">VLOOKUP(A1047,PRICELOOK,1)</f>
        <v>36291</v>
      </c>
    </row>
    <row r="1048" customFormat="false" ht="12.75" hidden="false" customHeight="false" outlineLevel="0" collapsed="false">
      <c r="A1048" s="53" t="n">
        <v>36292</v>
      </c>
      <c r="B1048" s="52" t="n">
        <f aca="false">VLOOKUP(A1048,PRICELOOK,1)</f>
        <v>36292</v>
      </c>
    </row>
    <row r="1049" customFormat="false" ht="12.75" hidden="false" customHeight="false" outlineLevel="0" collapsed="false">
      <c r="A1049" s="53" t="n">
        <v>36293</v>
      </c>
      <c r="B1049" s="52" t="n">
        <f aca="false">VLOOKUP(A1049,PRICELOOK,1)</f>
        <v>36293</v>
      </c>
    </row>
    <row r="1050" customFormat="false" ht="12.75" hidden="false" customHeight="false" outlineLevel="0" collapsed="false">
      <c r="A1050" s="53" t="n">
        <v>36294</v>
      </c>
      <c r="B1050" s="52" t="n">
        <f aca="false">VLOOKUP(A1050,PRICELOOK,1)</f>
        <v>36294</v>
      </c>
    </row>
    <row r="1051" customFormat="false" ht="12.75" hidden="false" customHeight="false" outlineLevel="0" collapsed="false">
      <c r="A1051" s="53" t="n">
        <v>36295</v>
      </c>
      <c r="B1051" s="52" t="n">
        <f aca="false">VLOOKUP(A1051,PRICELOOK,1)</f>
        <v>36294</v>
      </c>
    </row>
    <row r="1052" customFormat="false" ht="12.75" hidden="false" customHeight="false" outlineLevel="0" collapsed="false">
      <c r="A1052" s="53" t="n">
        <v>36296</v>
      </c>
      <c r="B1052" s="52" t="n">
        <f aca="false">VLOOKUP(A1052,PRICELOOK,1)</f>
        <v>36294</v>
      </c>
    </row>
    <row r="1053" customFormat="false" ht="12.75" hidden="false" customHeight="false" outlineLevel="0" collapsed="false">
      <c r="A1053" s="53" t="n">
        <v>36297</v>
      </c>
      <c r="B1053" s="52" t="n">
        <f aca="false">VLOOKUP(A1053,PRICELOOK,1)</f>
        <v>36297</v>
      </c>
    </row>
    <row r="1054" customFormat="false" ht="12.75" hidden="false" customHeight="false" outlineLevel="0" collapsed="false">
      <c r="A1054" s="53" t="n">
        <v>36298</v>
      </c>
      <c r="B1054" s="52" t="n">
        <f aca="false">VLOOKUP(A1054,PRICELOOK,1)</f>
        <v>36298</v>
      </c>
    </row>
    <row r="1055" customFormat="false" ht="12.75" hidden="false" customHeight="false" outlineLevel="0" collapsed="false">
      <c r="A1055" s="53" t="n">
        <v>36299</v>
      </c>
      <c r="B1055" s="52" t="n">
        <f aca="false">VLOOKUP(A1055,PRICELOOK,1)</f>
        <v>36299</v>
      </c>
    </row>
    <row r="1056" customFormat="false" ht="12.75" hidden="false" customHeight="false" outlineLevel="0" collapsed="false">
      <c r="A1056" s="53" t="n">
        <v>36300</v>
      </c>
      <c r="B1056" s="52" t="n">
        <f aca="false">VLOOKUP(A1056,PRICELOOK,1)</f>
        <v>36300</v>
      </c>
    </row>
    <row r="1057" customFormat="false" ht="12.75" hidden="false" customHeight="false" outlineLevel="0" collapsed="false">
      <c r="A1057" s="53" t="n">
        <v>36301</v>
      </c>
      <c r="B1057" s="52" t="n">
        <f aca="false">VLOOKUP(A1057,PRICELOOK,1)</f>
        <v>36301</v>
      </c>
    </row>
    <row r="1058" customFormat="false" ht="12.75" hidden="false" customHeight="false" outlineLevel="0" collapsed="false">
      <c r="A1058" s="53" t="n">
        <v>36302</v>
      </c>
      <c r="B1058" s="52" t="n">
        <f aca="false">VLOOKUP(A1058,PRICELOOK,1)</f>
        <v>36301</v>
      </c>
    </row>
    <row r="1059" customFormat="false" ht="12.75" hidden="false" customHeight="false" outlineLevel="0" collapsed="false">
      <c r="A1059" s="53" t="n">
        <v>36303</v>
      </c>
      <c r="B1059" s="52" t="n">
        <f aca="false">VLOOKUP(A1059,PRICELOOK,1)</f>
        <v>36301</v>
      </c>
    </row>
    <row r="1060" customFormat="false" ht="12.75" hidden="false" customHeight="false" outlineLevel="0" collapsed="false">
      <c r="A1060" s="53" t="n">
        <v>36304</v>
      </c>
      <c r="B1060" s="52" t="n">
        <f aca="false">VLOOKUP(A1060,PRICELOOK,1)</f>
        <v>36304</v>
      </c>
    </row>
    <row r="1061" customFormat="false" ht="12.75" hidden="false" customHeight="false" outlineLevel="0" collapsed="false">
      <c r="A1061" s="53" t="n">
        <v>36305</v>
      </c>
      <c r="B1061" s="52" t="n">
        <f aca="false">VLOOKUP(A1061,PRICELOOK,1)</f>
        <v>36305</v>
      </c>
    </row>
    <row r="1062" customFormat="false" ht="12.75" hidden="false" customHeight="false" outlineLevel="0" collapsed="false">
      <c r="A1062" s="53" t="n">
        <v>36306</v>
      </c>
      <c r="B1062" s="52" t="n">
        <f aca="false">VLOOKUP(A1062,PRICELOOK,1)</f>
        <v>36306</v>
      </c>
    </row>
    <row r="1063" customFormat="false" ht="12.75" hidden="false" customHeight="false" outlineLevel="0" collapsed="false">
      <c r="A1063" s="53" t="n">
        <v>36307</v>
      </c>
      <c r="B1063" s="52" t="n">
        <f aca="false">VLOOKUP(A1063,PRICELOOK,1)</f>
        <v>36307</v>
      </c>
    </row>
    <row r="1064" customFormat="false" ht="12.75" hidden="false" customHeight="false" outlineLevel="0" collapsed="false">
      <c r="A1064" s="53" t="n">
        <v>36308</v>
      </c>
      <c r="B1064" s="52" t="n">
        <f aca="false">VLOOKUP(A1064,PRICELOOK,1)</f>
        <v>36308</v>
      </c>
    </row>
    <row r="1065" customFormat="false" ht="12.75" hidden="false" customHeight="false" outlineLevel="0" collapsed="false">
      <c r="A1065" s="53" t="n">
        <v>36309</v>
      </c>
      <c r="B1065" s="52" t="n">
        <f aca="false">VLOOKUP(A1065,PRICELOOK,1)</f>
        <v>36308</v>
      </c>
    </row>
    <row r="1066" customFormat="false" ht="12.75" hidden="false" customHeight="false" outlineLevel="0" collapsed="false">
      <c r="A1066" s="53" t="n">
        <v>36310</v>
      </c>
      <c r="B1066" s="52" t="n">
        <f aca="false">VLOOKUP(A1066,PRICELOOK,1)</f>
        <v>36308</v>
      </c>
    </row>
    <row r="1067" customFormat="false" ht="12.75" hidden="false" customHeight="false" outlineLevel="0" collapsed="false">
      <c r="A1067" s="53" t="n">
        <v>36311</v>
      </c>
      <c r="B1067" s="52" t="n">
        <f aca="false">VLOOKUP(A1067,PRICELOOK,1)</f>
        <v>36308</v>
      </c>
    </row>
    <row r="1068" customFormat="false" ht="12.75" hidden="false" customHeight="false" outlineLevel="0" collapsed="false">
      <c r="A1068" s="53" t="n">
        <v>36312</v>
      </c>
      <c r="B1068" s="52" t="n">
        <f aca="false">VLOOKUP(A1068,PRICELOOK,1)</f>
        <v>36312</v>
      </c>
    </row>
    <row r="1069" customFormat="false" ht="12.75" hidden="false" customHeight="false" outlineLevel="0" collapsed="false">
      <c r="A1069" s="53" t="n">
        <v>36313</v>
      </c>
      <c r="B1069" s="52" t="n">
        <f aca="false">VLOOKUP(A1069,PRICELOOK,1)</f>
        <v>36313</v>
      </c>
    </row>
    <row r="1070" customFormat="false" ht="12.75" hidden="false" customHeight="false" outlineLevel="0" collapsed="false">
      <c r="A1070" s="53" t="n">
        <v>36314</v>
      </c>
      <c r="B1070" s="52" t="n">
        <f aca="false">VLOOKUP(A1070,PRICELOOK,1)</f>
        <v>36314</v>
      </c>
    </row>
    <row r="1071" customFormat="false" ht="12.75" hidden="false" customHeight="false" outlineLevel="0" collapsed="false">
      <c r="A1071" s="53" t="n">
        <v>36315</v>
      </c>
      <c r="B1071" s="52" t="n">
        <f aca="false">VLOOKUP(A1071,PRICELOOK,1)</f>
        <v>36315</v>
      </c>
    </row>
    <row r="1072" customFormat="false" ht="12.75" hidden="false" customHeight="false" outlineLevel="0" collapsed="false">
      <c r="A1072" s="53" t="n">
        <v>36316</v>
      </c>
      <c r="B1072" s="52" t="n">
        <f aca="false">VLOOKUP(A1072,PRICELOOK,1)</f>
        <v>36315</v>
      </c>
    </row>
    <row r="1073" customFormat="false" ht="12.75" hidden="false" customHeight="false" outlineLevel="0" collapsed="false">
      <c r="A1073" s="53" t="n">
        <v>36317</v>
      </c>
      <c r="B1073" s="52" t="n">
        <f aca="false">VLOOKUP(A1073,PRICELOOK,1)</f>
        <v>36315</v>
      </c>
    </row>
    <row r="1074" customFormat="false" ht="12.75" hidden="false" customHeight="false" outlineLevel="0" collapsed="false">
      <c r="A1074" s="53" t="n">
        <v>36318</v>
      </c>
      <c r="B1074" s="52" t="n">
        <f aca="false">VLOOKUP(A1074,PRICELOOK,1)</f>
        <v>36318</v>
      </c>
    </row>
    <row r="1075" customFormat="false" ht="12.75" hidden="false" customHeight="false" outlineLevel="0" collapsed="false">
      <c r="A1075" s="53" t="n">
        <v>36319</v>
      </c>
      <c r="B1075" s="52" t="n">
        <f aca="false">VLOOKUP(A1075,PRICELOOK,1)</f>
        <v>36319</v>
      </c>
    </row>
    <row r="1076" customFormat="false" ht="12.75" hidden="false" customHeight="false" outlineLevel="0" collapsed="false">
      <c r="A1076" s="53" t="n">
        <v>36320</v>
      </c>
      <c r="B1076" s="52" t="n">
        <f aca="false">VLOOKUP(A1076,PRICELOOK,1)</f>
        <v>36320</v>
      </c>
    </row>
    <row r="1077" customFormat="false" ht="12.75" hidden="false" customHeight="false" outlineLevel="0" collapsed="false">
      <c r="A1077" s="53" t="n">
        <v>36321</v>
      </c>
      <c r="B1077" s="52" t="n">
        <f aca="false">VLOOKUP(A1077,PRICELOOK,1)</f>
        <v>36321</v>
      </c>
    </row>
    <row r="1078" customFormat="false" ht="12.75" hidden="false" customHeight="false" outlineLevel="0" collapsed="false">
      <c r="A1078" s="53" t="n">
        <v>36322</v>
      </c>
      <c r="B1078" s="52" t="n">
        <f aca="false">VLOOKUP(A1078,PRICELOOK,1)</f>
        <v>36322</v>
      </c>
    </row>
    <row r="1079" customFormat="false" ht="12.75" hidden="false" customHeight="false" outlineLevel="0" collapsed="false">
      <c r="A1079" s="53" t="n">
        <v>36323</v>
      </c>
      <c r="B1079" s="52" t="n">
        <f aca="false">VLOOKUP(A1079,PRICELOOK,1)</f>
        <v>36322</v>
      </c>
    </row>
    <row r="1080" customFormat="false" ht="12.75" hidden="false" customHeight="false" outlineLevel="0" collapsed="false">
      <c r="A1080" s="53" t="n">
        <v>36324</v>
      </c>
      <c r="B1080" s="52" t="n">
        <f aca="false">VLOOKUP(A1080,PRICELOOK,1)</f>
        <v>36322</v>
      </c>
    </row>
    <row r="1081" customFormat="false" ht="12.75" hidden="false" customHeight="false" outlineLevel="0" collapsed="false">
      <c r="A1081" s="53" t="n">
        <v>36325</v>
      </c>
      <c r="B1081" s="52" t="n">
        <f aca="false">VLOOKUP(A1081,PRICELOOK,1)</f>
        <v>36325</v>
      </c>
    </row>
    <row r="1082" customFormat="false" ht="12.75" hidden="false" customHeight="false" outlineLevel="0" collapsed="false">
      <c r="A1082" s="53" t="n">
        <v>36326</v>
      </c>
      <c r="B1082" s="52" t="n">
        <f aca="false">VLOOKUP(A1082,PRICELOOK,1)</f>
        <v>36326</v>
      </c>
    </row>
    <row r="1083" customFormat="false" ht="12.75" hidden="false" customHeight="false" outlineLevel="0" collapsed="false">
      <c r="A1083" s="53" t="n">
        <v>36327</v>
      </c>
      <c r="B1083" s="52" t="n">
        <f aca="false">VLOOKUP(A1083,PRICELOOK,1)</f>
        <v>36327</v>
      </c>
    </row>
    <row r="1084" customFormat="false" ht="12.75" hidden="false" customHeight="false" outlineLevel="0" collapsed="false">
      <c r="A1084" s="53" t="n">
        <v>36328</v>
      </c>
      <c r="B1084" s="52" t="n">
        <f aca="false">VLOOKUP(A1084,PRICELOOK,1)</f>
        <v>36328</v>
      </c>
    </row>
    <row r="1085" customFormat="false" ht="12.75" hidden="false" customHeight="false" outlineLevel="0" collapsed="false">
      <c r="A1085" s="53" t="n">
        <v>36329</v>
      </c>
      <c r="B1085" s="52" t="n">
        <f aca="false">VLOOKUP(A1085,PRICELOOK,1)</f>
        <v>36329</v>
      </c>
    </row>
    <row r="1086" customFormat="false" ht="12.75" hidden="false" customHeight="false" outlineLevel="0" collapsed="false">
      <c r="A1086" s="53" t="n">
        <v>36330</v>
      </c>
      <c r="B1086" s="52" t="n">
        <f aca="false">VLOOKUP(A1086,PRICELOOK,1)</f>
        <v>36329</v>
      </c>
    </row>
    <row r="1087" customFormat="false" ht="12.75" hidden="false" customHeight="false" outlineLevel="0" collapsed="false">
      <c r="A1087" s="53" t="n">
        <v>36331</v>
      </c>
      <c r="B1087" s="52" t="n">
        <f aca="false">VLOOKUP(A1087,PRICELOOK,1)</f>
        <v>36329</v>
      </c>
    </row>
    <row r="1088" customFormat="false" ht="12.75" hidden="false" customHeight="false" outlineLevel="0" collapsed="false">
      <c r="A1088" s="53" t="n">
        <v>36332</v>
      </c>
      <c r="B1088" s="52" t="n">
        <f aca="false">VLOOKUP(A1088,PRICELOOK,1)</f>
        <v>36332</v>
      </c>
    </row>
    <row r="1089" customFormat="false" ht="12.75" hidden="false" customHeight="false" outlineLevel="0" collapsed="false">
      <c r="A1089" s="53" t="n">
        <v>36333</v>
      </c>
      <c r="B1089" s="52" t="n">
        <f aca="false">VLOOKUP(A1089,PRICELOOK,1)</f>
        <v>36333</v>
      </c>
    </row>
    <row r="1090" customFormat="false" ht="12.75" hidden="false" customHeight="false" outlineLevel="0" collapsed="false">
      <c r="A1090" s="53" t="n">
        <v>36334</v>
      </c>
      <c r="B1090" s="52" t="n">
        <f aca="false">VLOOKUP(A1090,PRICELOOK,1)</f>
        <v>36334</v>
      </c>
    </row>
    <row r="1091" customFormat="false" ht="12.75" hidden="false" customHeight="false" outlineLevel="0" collapsed="false">
      <c r="A1091" s="53" t="n">
        <v>36335</v>
      </c>
      <c r="B1091" s="52" t="n">
        <f aca="false">VLOOKUP(A1091,PRICELOOK,1)</f>
        <v>36335</v>
      </c>
    </row>
    <row r="1092" customFormat="false" ht="12.75" hidden="false" customHeight="false" outlineLevel="0" collapsed="false">
      <c r="A1092" s="53" t="n">
        <v>36336</v>
      </c>
      <c r="B1092" s="52" t="n">
        <f aca="false">VLOOKUP(A1092,PRICELOOK,1)</f>
        <v>36336</v>
      </c>
    </row>
    <row r="1093" customFormat="false" ht="12.75" hidden="false" customHeight="false" outlineLevel="0" collapsed="false">
      <c r="A1093" s="53" t="n">
        <v>36337</v>
      </c>
      <c r="B1093" s="52" t="n">
        <f aca="false">VLOOKUP(A1093,PRICELOOK,1)</f>
        <v>36336</v>
      </c>
    </row>
    <row r="1094" customFormat="false" ht="12.75" hidden="false" customHeight="false" outlineLevel="0" collapsed="false">
      <c r="A1094" s="53" t="n">
        <v>36338</v>
      </c>
      <c r="B1094" s="52" t="n">
        <f aca="false">VLOOKUP(A1094,PRICELOOK,1)</f>
        <v>36336</v>
      </c>
    </row>
    <row r="1095" customFormat="false" ht="12.75" hidden="false" customHeight="false" outlineLevel="0" collapsed="false">
      <c r="A1095" s="53" t="n">
        <v>36339</v>
      </c>
      <c r="B1095" s="52" t="n">
        <f aca="false">VLOOKUP(A1095,PRICELOOK,1)</f>
        <v>36339</v>
      </c>
    </row>
    <row r="1096" customFormat="false" ht="12.75" hidden="false" customHeight="false" outlineLevel="0" collapsed="false">
      <c r="A1096" s="53" t="n">
        <v>36340</v>
      </c>
      <c r="B1096" s="52" t="n">
        <f aca="false">VLOOKUP(A1096,PRICELOOK,1)</f>
        <v>36340</v>
      </c>
    </row>
    <row r="1097" customFormat="false" ht="12.75" hidden="false" customHeight="false" outlineLevel="0" collapsed="false">
      <c r="A1097" s="53" t="n">
        <v>36341</v>
      </c>
      <c r="B1097" s="52" t="n">
        <f aca="false">VLOOKUP(A1097,PRICELOOK,1)</f>
        <v>36341</v>
      </c>
    </row>
    <row r="1098" customFormat="false" ht="12.75" hidden="false" customHeight="false" outlineLevel="0" collapsed="false">
      <c r="A1098" s="53" t="n">
        <v>36342</v>
      </c>
      <c r="B1098" s="52" t="n">
        <f aca="false">VLOOKUP(A1098,PRICELOOK,1)</f>
        <v>36342</v>
      </c>
    </row>
    <row r="1099" customFormat="false" ht="12.75" hidden="false" customHeight="false" outlineLevel="0" collapsed="false">
      <c r="A1099" s="53" t="n">
        <v>36343</v>
      </c>
      <c r="B1099" s="52" t="n">
        <f aca="false">VLOOKUP(A1099,PRICELOOK,1)</f>
        <v>36343</v>
      </c>
    </row>
    <row r="1100" customFormat="false" ht="12.75" hidden="false" customHeight="false" outlineLevel="0" collapsed="false">
      <c r="A1100" s="53" t="n">
        <v>36344</v>
      </c>
      <c r="B1100" s="52" t="n">
        <f aca="false">VLOOKUP(A1100,PRICELOOK,1)</f>
        <v>36343</v>
      </c>
    </row>
    <row r="1101" customFormat="false" ht="12.75" hidden="false" customHeight="false" outlineLevel="0" collapsed="false">
      <c r="A1101" s="53" t="n">
        <v>36345</v>
      </c>
      <c r="B1101" s="52" t="n">
        <f aca="false">VLOOKUP(A1101,PRICELOOK,1)</f>
        <v>36343</v>
      </c>
    </row>
    <row r="1102" customFormat="false" ht="12.75" hidden="false" customHeight="false" outlineLevel="0" collapsed="false">
      <c r="A1102" s="53" t="n">
        <v>36346</v>
      </c>
      <c r="B1102" s="52" t="n">
        <f aca="false">VLOOKUP(A1102,PRICELOOK,1)</f>
        <v>36343</v>
      </c>
    </row>
    <row r="1103" customFormat="false" ht="12.75" hidden="false" customHeight="false" outlineLevel="0" collapsed="false">
      <c r="A1103" s="53" t="n">
        <v>36347</v>
      </c>
      <c r="B1103" s="52" t="n">
        <f aca="false">VLOOKUP(A1103,PRICELOOK,1)</f>
        <v>36347</v>
      </c>
    </row>
    <row r="1104" customFormat="false" ht="12.75" hidden="false" customHeight="false" outlineLevel="0" collapsed="false">
      <c r="A1104" s="53" t="n">
        <v>36348</v>
      </c>
      <c r="B1104" s="52" t="n">
        <f aca="false">VLOOKUP(A1104,PRICELOOK,1)</f>
        <v>36348</v>
      </c>
    </row>
    <row r="1105" customFormat="false" ht="12.75" hidden="false" customHeight="false" outlineLevel="0" collapsed="false">
      <c r="A1105" s="53" t="n">
        <v>36349</v>
      </c>
      <c r="B1105" s="52" t="n">
        <f aca="false">VLOOKUP(A1105,PRICELOOK,1)</f>
        <v>36349</v>
      </c>
    </row>
    <row r="1106" customFormat="false" ht="12.75" hidden="false" customHeight="false" outlineLevel="0" collapsed="false">
      <c r="A1106" s="53" t="n">
        <v>36350</v>
      </c>
      <c r="B1106" s="52" t="n">
        <f aca="false">VLOOKUP(A1106,PRICELOOK,1)</f>
        <v>36350</v>
      </c>
    </row>
    <row r="1107" customFormat="false" ht="12.75" hidden="false" customHeight="false" outlineLevel="0" collapsed="false">
      <c r="A1107" s="53" t="n">
        <v>36351</v>
      </c>
      <c r="B1107" s="52" t="n">
        <f aca="false">VLOOKUP(A1107,PRICELOOK,1)</f>
        <v>36350</v>
      </c>
    </row>
    <row r="1108" customFormat="false" ht="12.75" hidden="false" customHeight="false" outlineLevel="0" collapsed="false">
      <c r="A1108" s="53" t="n">
        <v>36352</v>
      </c>
      <c r="B1108" s="52" t="n">
        <f aca="false">VLOOKUP(A1108,PRICELOOK,1)</f>
        <v>36350</v>
      </c>
    </row>
    <row r="1109" customFormat="false" ht="12.75" hidden="false" customHeight="false" outlineLevel="0" collapsed="false">
      <c r="A1109" s="53" t="n">
        <v>36353</v>
      </c>
      <c r="B1109" s="52" t="n">
        <f aca="false">VLOOKUP(A1109,PRICELOOK,1)</f>
        <v>36353</v>
      </c>
    </row>
    <row r="1110" customFormat="false" ht="12.75" hidden="false" customHeight="false" outlineLevel="0" collapsed="false">
      <c r="A1110" s="53" t="n">
        <v>36354</v>
      </c>
      <c r="B1110" s="52" t="n">
        <f aca="false">VLOOKUP(A1110,PRICELOOK,1)</f>
        <v>36354</v>
      </c>
    </row>
    <row r="1111" customFormat="false" ht="12.75" hidden="false" customHeight="false" outlineLevel="0" collapsed="false">
      <c r="A1111" s="53" t="n">
        <v>36355</v>
      </c>
      <c r="B1111" s="52" t="n">
        <f aca="false">VLOOKUP(A1111,PRICELOOK,1)</f>
        <v>36355</v>
      </c>
    </row>
    <row r="1112" customFormat="false" ht="12.75" hidden="false" customHeight="false" outlineLevel="0" collapsed="false">
      <c r="A1112" s="53" t="n">
        <v>36356</v>
      </c>
      <c r="B1112" s="52" t="n">
        <f aca="false">VLOOKUP(A1112,PRICELOOK,1)</f>
        <v>36356</v>
      </c>
    </row>
    <row r="1113" customFormat="false" ht="12.75" hidden="false" customHeight="false" outlineLevel="0" collapsed="false">
      <c r="A1113" s="53" t="n">
        <v>36357</v>
      </c>
      <c r="B1113" s="52" t="n">
        <f aca="false">VLOOKUP(A1113,PRICELOOK,1)</f>
        <v>36357</v>
      </c>
    </row>
    <row r="1114" customFormat="false" ht="12.75" hidden="false" customHeight="false" outlineLevel="0" collapsed="false">
      <c r="A1114" s="53" t="n">
        <v>36358</v>
      </c>
      <c r="B1114" s="52" t="n">
        <f aca="false">VLOOKUP(A1114,PRICELOOK,1)</f>
        <v>36357</v>
      </c>
    </row>
    <row r="1115" customFormat="false" ht="12.75" hidden="false" customHeight="false" outlineLevel="0" collapsed="false">
      <c r="A1115" s="53" t="n">
        <v>36359</v>
      </c>
      <c r="B1115" s="52" t="n">
        <f aca="false">VLOOKUP(A1115,PRICELOOK,1)</f>
        <v>36357</v>
      </c>
    </row>
    <row r="1116" customFormat="false" ht="12.75" hidden="false" customHeight="false" outlineLevel="0" collapsed="false">
      <c r="A1116" s="53" t="n">
        <v>36360</v>
      </c>
      <c r="B1116" s="52" t="n">
        <f aca="false">VLOOKUP(A1116,PRICELOOK,1)</f>
        <v>36360</v>
      </c>
    </row>
    <row r="1117" customFormat="false" ht="12.75" hidden="false" customHeight="false" outlineLevel="0" collapsed="false">
      <c r="A1117" s="53" t="n">
        <v>36361</v>
      </c>
      <c r="B1117" s="52" t="n">
        <f aca="false">VLOOKUP(A1117,PRICELOOK,1)</f>
        <v>36361</v>
      </c>
    </row>
    <row r="1118" customFormat="false" ht="12.75" hidden="false" customHeight="false" outlineLevel="0" collapsed="false">
      <c r="A1118" s="53" t="n">
        <v>36362</v>
      </c>
      <c r="B1118" s="52" t="n">
        <f aca="false">VLOOKUP(A1118,PRICELOOK,1)</f>
        <v>36362</v>
      </c>
    </row>
    <row r="1119" customFormat="false" ht="12.75" hidden="false" customHeight="false" outlineLevel="0" collapsed="false">
      <c r="A1119" s="53" t="n">
        <v>36363</v>
      </c>
      <c r="B1119" s="52" t="n">
        <f aca="false">VLOOKUP(A1119,PRICELOOK,1)</f>
        <v>36363</v>
      </c>
    </row>
    <row r="1120" customFormat="false" ht="12.75" hidden="false" customHeight="false" outlineLevel="0" collapsed="false">
      <c r="A1120" s="53" t="n">
        <v>36364</v>
      </c>
      <c r="B1120" s="52" t="n">
        <f aca="false">VLOOKUP(A1120,PRICELOOK,1)</f>
        <v>36364</v>
      </c>
    </row>
    <row r="1121" customFormat="false" ht="12.75" hidden="false" customHeight="false" outlineLevel="0" collapsed="false">
      <c r="A1121" s="53" t="n">
        <v>36365</v>
      </c>
      <c r="B1121" s="52" t="n">
        <f aca="false">VLOOKUP(A1121,PRICELOOK,1)</f>
        <v>36364</v>
      </c>
    </row>
    <row r="1122" customFormat="false" ht="12.75" hidden="false" customHeight="false" outlineLevel="0" collapsed="false">
      <c r="A1122" s="53" t="n">
        <v>36366</v>
      </c>
      <c r="B1122" s="52" t="n">
        <f aca="false">VLOOKUP(A1122,PRICELOOK,1)</f>
        <v>36364</v>
      </c>
    </row>
    <row r="1123" customFormat="false" ht="12.75" hidden="false" customHeight="false" outlineLevel="0" collapsed="false">
      <c r="A1123" s="53" t="n">
        <v>36367</v>
      </c>
      <c r="B1123" s="52" t="n">
        <f aca="false">VLOOKUP(A1123,PRICELOOK,1)</f>
        <v>36367</v>
      </c>
    </row>
    <row r="1124" customFormat="false" ht="12.75" hidden="false" customHeight="false" outlineLevel="0" collapsed="false">
      <c r="A1124" s="53" t="n">
        <v>36368</v>
      </c>
      <c r="B1124" s="52" t="n">
        <f aca="false">VLOOKUP(A1124,PRICELOOK,1)</f>
        <v>36368</v>
      </c>
    </row>
    <row r="1125" customFormat="false" ht="12.75" hidden="false" customHeight="false" outlineLevel="0" collapsed="false">
      <c r="A1125" s="53" t="n">
        <v>36369</v>
      </c>
      <c r="B1125" s="52" t="n">
        <f aca="false">VLOOKUP(A1125,PRICELOOK,1)</f>
        <v>36369</v>
      </c>
    </row>
    <row r="1126" customFormat="false" ht="12.75" hidden="false" customHeight="false" outlineLevel="0" collapsed="false">
      <c r="A1126" s="53" t="n">
        <v>36370</v>
      </c>
      <c r="B1126" s="52" t="n">
        <f aca="false">VLOOKUP(A1126,PRICELOOK,1)</f>
        <v>36370</v>
      </c>
    </row>
    <row r="1127" customFormat="false" ht="12.75" hidden="false" customHeight="false" outlineLevel="0" collapsed="false">
      <c r="A1127" s="53" t="n">
        <v>36371</v>
      </c>
      <c r="B1127" s="52" t="n">
        <f aca="false">VLOOKUP(A1127,PRICELOOK,1)</f>
        <v>36371</v>
      </c>
    </row>
    <row r="1128" customFormat="false" ht="12.75" hidden="false" customHeight="false" outlineLevel="0" collapsed="false">
      <c r="A1128" s="53" t="n">
        <v>36372</v>
      </c>
      <c r="B1128" s="52" t="n">
        <f aca="false">VLOOKUP(A1128,PRICELOOK,1)</f>
        <v>36371</v>
      </c>
    </row>
    <row r="1129" customFormat="false" ht="12.75" hidden="false" customHeight="false" outlineLevel="0" collapsed="false">
      <c r="A1129" s="53" t="n">
        <v>36373</v>
      </c>
      <c r="B1129" s="52" t="n">
        <f aca="false">VLOOKUP(A1129,PRICELOOK,1)</f>
        <v>36371</v>
      </c>
    </row>
    <row r="1130" customFormat="false" ht="12.75" hidden="false" customHeight="false" outlineLevel="0" collapsed="false">
      <c r="A1130" s="53" t="n">
        <v>36374</v>
      </c>
      <c r="B1130" s="52" t="n">
        <f aca="false">VLOOKUP(A1130,PRICELOOK,1)</f>
        <v>36374</v>
      </c>
    </row>
    <row r="1131" customFormat="false" ht="12.75" hidden="false" customHeight="false" outlineLevel="0" collapsed="false">
      <c r="A1131" s="53" t="n">
        <v>36375</v>
      </c>
      <c r="B1131" s="52" t="n">
        <f aca="false">VLOOKUP(A1131,PRICELOOK,1)</f>
        <v>36375</v>
      </c>
    </row>
    <row r="1132" customFormat="false" ht="12.75" hidden="false" customHeight="false" outlineLevel="0" collapsed="false">
      <c r="A1132" s="53" t="n">
        <v>36376</v>
      </c>
      <c r="B1132" s="52" t="n">
        <f aca="false">VLOOKUP(A1132,PRICELOOK,1)</f>
        <v>36376</v>
      </c>
    </row>
    <row r="1133" customFormat="false" ht="12.75" hidden="false" customHeight="false" outlineLevel="0" collapsed="false">
      <c r="A1133" s="53" t="n">
        <v>36377</v>
      </c>
      <c r="B1133" s="52" t="n">
        <f aca="false">VLOOKUP(A1133,PRICELOOK,1)</f>
        <v>36377</v>
      </c>
    </row>
    <row r="1134" customFormat="false" ht="12.75" hidden="false" customHeight="false" outlineLevel="0" collapsed="false">
      <c r="A1134" s="53" t="n">
        <v>36378</v>
      </c>
      <c r="B1134" s="52" t="n">
        <f aca="false">VLOOKUP(A1134,PRICELOOK,1)</f>
        <v>36378</v>
      </c>
    </row>
    <row r="1135" customFormat="false" ht="12.75" hidden="false" customHeight="false" outlineLevel="0" collapsed="false">
      <c r="A1135" s="53" t="n">
        <v>36379</v>
      </c>
      <c r="B1135" s="52" t="n">
        <f aca="false">VLOOKUP(A1135,PRICELOOK,1)</f>
        <v>36378</v>
      </c>
    </row>
    <row r="1136" customFormat="false" ht="12.75" hidden="false" customHeight="false" outlineLevel="0" collapsed="false">
      <c r="A1136" s="53" t="n">
        <v>36380</v>
      </c>
      <c r="B1136" s="52" t="n">
        <f aca="false">VLOOKUP(A1136,PRICELOOK,1)</f>
        <v>36378</v>
      </c>
    </row>
    <row r="1137" customFormat="false" ht="12.75" hidden="false" customHeight="false" outlineLevel="0" collapsed="false">
      <c r="A1137" s="53" t="n">
        <v>36381</v>
      </c>
      <c r="B1137" s="52" t="n">
        <f aca="false">VLOOKUP(A1137,PRICELOOK,1)</f>
        <v>36381</v>
      </c>
    </row>
    <row r="1138" customFormat="false" ht="12.75" hidden="false" customHeight="false" outlineLevel="0" collapsed="false">
      <c r="A1138" s="53" t="n">
        <v>36382</v>
      </c>
      <c r="B1138" s="52" t="n">
        <f aca="false">VLOOKUP(A1138,PRICELOOK,1)</f>
        <v>36382</v>
      </c>
    </row>
    <row r="1139" customFormat="false" ht="12.75" hidden="false" customHeight="false" outlineLevel="0" collapsed="false">
      <c r="A1139" s="53" t="n">
        <v>36383</v>
      </c>
      <c r="B1139" s="52" t="n">
        <f aca="false">VLOOKUP(A1139,PRICELOOK,1)</f>
        <v>36383</v>
      </c>
    </row>
    <row r="1140" customFormat="false" ht="12.75" hidden="false" customHeight="false" outlineLevel="0" collapsed="false">
      <c r="A1140" s="53" t="n">
        <v>36384</v>
      </c>
      <c r="B1140" s="52" t="n">
        <f aca="false">VLOOKUP(A1140,PRICELOOK,1)</f>
        <v>36384</v>
      </c>
    </row>
    <row r="1141" customFormat="false" ht="12.75" hidden="false" customHeight="false" outlineLevel="0" collapsed="false">
      <c r="A1141" s="53" t="n">
        <v>36385</v>
      </c>
      <c r="B1141" s="52" t="n">
        <f aca="false">VLOOKUP(A1141,PRICELOOK,1)</f>
        <v>36385</v>
      </c>
    </row>
    <row r="1142" customFormat="false" ht="12.75" hidden="false" customHeight="false" outlineLevel="0" collapsed="false">
      <c r="A1142" s="53" t="n">
        <v>36386</v>
      </c>
      <c r="B1142" s="52" t="n">
        <f aca="false">VLOOKUP(A1142,PRICELOOK,1)</f>
        <v>36385</v>
      </c>
    </row>
    <row r="1143" customFormat="false" ht="12.75" hidden="false" customHeight="false" outlineLevel="0" collapsed="false">
      <c r="A1143" s="53" t="n">
        <v>36387</v>
      </c>
      <c r="B1143" s="52" t="n">
        <f aca="false">VLOOKUP(A1143,PRICELOOK,1)</f>
        <v>36385</v>
      </c>
    </row>
    <row r="1144" customFormat="false" ht="12.75" hidden="false" customHeight="false" outlineLevel="0" collapsed="false">
      <c r="A1144" s="53" t="n">
        <v>36388</v>
      </c>
      <c r="B1144" s="52" t="n">
        <f aca="false">VLOOKUP(A1144,PRICELOOK,1)</f>
        <v>36388</v>
      </c>
    </row>
    <row r="1145" customFormat="false" ht="12.75" hidden="false" customHeight="false" outlineLevel="0" collapsed="false">
      <c r="A1145" s="53" t="n">
        <v>36389</v>
      </c>
      <c r="B1145" s="52" t="n">
        <f aca="false">VLOOKUP(A1145,PRICELOOK,1)</f>
        <v>36389</v>
      </c>
    </row>
    <row r="1146" customFormat="false" ht="12.75" hidden="false" customHeight="false" outlineLevel="0" collapsed="false">
      <c r="A1146" s="53" t="n">
        <v>36390</v>
      </c>
      <c r="B1146" s="52" t="n">
        <f aca="false">VLOOKUP(A1146,PRICELOOK,1)</f>
        <v>36390</v>
      </c>
    </row>
    <row r="1147" customFormat="false" ht="12.75" hidden="false" customHeight="false" outlineLevel="0" collapsed="false">
      <c r="A1147" s="53" t="n">
        <v>36391</v>
      </c>
      <c r="B1147" s="52" t="n">
        <f aca="false">VLOOKUP(A1147,PRICELOOK,1)</f>
        <v>36391</v>
      </c>
    </row>
    <row r="1148" customFormat="false" ht="12.75" hidden="false" customHeight="false" outlineLevel="0" collapsed="false">
      <c r="A1148" s="53" t="n">
        <v>36392</v>
      </c>
      <c r="B1148" s="52" t="n">
        <f aca="false">VLOOKUP(A1148,PRICELOOK,1)</f>
        <v>36392</v>
      </c>
    </row>
    <row r="1149" customFormat="false" ht="12.75" hidden="false" customHeight="false" outlineLevel="0" collapsed="false">
      <c r="A1149" s="53" t="n">
        <v>36393</v>
      </c>
      <c r="B1149" s="52" t="n">
        <f aca="false">VLOOKUP(A1149,PRICELOOK,1)</f>
        <v>36392</v>
      </c>
    </row>
    <row r="1150" customFormat="false" ht="12.75" hidden="false" customHeight="false" outlineLevel="0" collapsed="false">
      <c r="A1150" s="53" t="n">
        <v>36394</v>
      </c>
      <c r="B1150" s="52" t="n">
        <f aca="false">VLOOKUP(A1150,PRICELOOK,1)</f>
        <v>36392</v>
      </c>
    </row>
    <row r="1151" customFormat="false" ht="12.75" hidden="false" customHeight="false" outlineLevel="0" collapsed="false">
      <c r="A1151" s="53" t="n">
        <v>36395</v>
      </c>
      <c r="B1151" s="52" t="n">
        <f aca="false">VLOOKUP(A1151,PRICELOOK,1)</f>
        <v>36395</v>
      </c>
    </row>
    <row r="1152" customFormat="false" ht="12.75" hidden="false" customHeight="false" outlineLevel="0" collapsed="false">
      <c r="A1152" s="53" t="n">
        <v>36396</v>
      </c>
      <c r="B1152" s="52" t="n">
        <f aca="false">VLOOKUP(A1152,PRICELOOK,1)</f>
        <v>36396</v>
      </c>
    </row>
    <row r="1153" customFormat="false" ht="12.75" hidden="false" customHeight="false" outlineLevel="0" collapsed="false">
      <c r="A1153" s="53" t="n">
        <v>36397</v>
      </c>
      <c r="B1153" s="52" t="n">
        <f aca="false">VLOOKUP(A1153,PRICELOOK,1)</f>
        <v>36397</v>
      </c>
    </row>
    <row r="1154" customFormat="false" ht="12.75" hidden="false" customHeight="false" outlineLevel="0" collapsed="false">
      <c r="A1154" s="53" t="n">
        <v>36398</v>
      </c>
      <c r="B1154" s="52" t="n">
        <f aca="false">VLOOKUP(A1154,PRICELOOK,1)</f>
        <v>36398</v>
      </c>
    </row>
    <row r="1155" customFormat="false" ht="12.75" hidden="false" customHeight="false" outlineLevel="0" collapsed="false">
      <c r="A1155" s="53" t="n">
        <v>36399</v>
      </c>
      <c r="B1155" s="52" t="n">
        <f aca="false">VLOOKUP(A1155,PRICELOOK,1)</f>
        <v>36399</v>
      </c>
    </row>
    <row r="1156" customFormat="false" ht="12.75" hidden="false" customHeight="false" outlineLevel="0" collapsed="false">
      <c r="A1156" s="53" t="n">
        <v>36400</v>
      </c>
      <c r="B1156" s="52" t="n">
        <f aca="false">VLOOKUP(A1156,PRICELOOK,1)</f>
        <v>36399</v>
      </c>
    </row>
    <row r="1157" customFormat="false" ht="12.75" hidden="false" customHeight="false" outlineLevel="0" collapsed="false">
      <c r="A1157" s="53" t="n">
        <v>36401</v>
      </c>
      <c r="B1157" s="52" t="n">
        <f aca="false">VLOOKUP(A1157,PRICELOOK,1)</f>
        <v>36399</v>
      </c>
    </row>
    <row r="1158" customFormat="false" ht="12.75" hidden="false" customHeight="false" outlineLevel="0" collapsed="false">
      <c r="A1158" s="53" t="n">
        <v>36402</v>
      </c>
      <c r="B1158" s="52" t="n">
        <f aca="false">VLOOKUP(A1158,PRICELOOK,1)</f>
        <v>36402</v>
      </c>
    </row>
    <row r="1159" customFormat="false" ht="12.75" hidden="false" customHeight="false" outlineLevel="0" collapsed="false">
      <c r="A1159" s="53" t="n">
        <v>36403</v>
      </c>
      <c r="B1159" s="52" t="n">
        <f aca="false">VLOOKUP(A1159,PRICELOOK,1)</f>
        <v>36403</v>
      </c>
    </row>
    <row r="1160" customFormat="false" ht="12.75" hidden="false" customHeight="false" outlineLevel="0" collapsed="false">
      <c r="A1160" s="56" t="n">
        <v>36404</v>
      </c>
      <c r="B1160" s="52" t="n">
        <f aca="false">VLOOKUP(A1160,PRICELOOK,1)</f>
        <v>36404</v>
      </c>
    </row>
    <row r="1161" customFormat="false" ht="12.75" hidden="false" customHeight="false" outlineLevel="0" collapsed="false">
      <c r="A1161" s="56" t="n">
        <v>36405</v>
      </c>
      <c r="B1161" s="52" t="n">
        <f aca="false">VLOOKUP(A1161,PRICELOOK,1)</f>
        <v>36405</v>
      </c>
    </row>
    <row r="1162" customFormat="false" ht="12.75" hidden="false" customHeight="false" outlineLevel="0" collapsed="false">
      <c r="A1162" s="56" t="n">
        <v>36406</v>
      </c>
      <c r="B1162" s="52" t="n">
        <f aca="false">VLOOKUP(A1162,PRICELOOK,1)</f>
        <v>36406</v>
      </c>
    </row>
    <row r="1163" customFormat="false" ht="12.75" hidden="false" customHeight="false" outlineLevel="0" collapsed="false">
      <c r="A1163" s="56" t="n">
        <v>36407</v>
      </c>
      <c r="B1163" s="52" t="n">
        <f aca="false">VLOOKUP(A1163,PRICELOOK,1)</f>
        <v>36406</v>
      </c>
    </row>
    <row r="1164" customFormat="false" ht="12.75" hidden="false" customHeight="false" outlineLevel="0" collapsed="false">
      <c r="A1164" s="56" t="n">
        <v>36408</v>
      </c>
      <c r="B1164" s="52" t="n">
        <f aca="false">VLOOKUP(A1164,PRICELOOK,1)</f>
        <v>36406</v>
      </c>
    </row>
    <row r="1165" customFormat="false" ht="12.75" hidden="false" customHeight="false" outlineLevel="0" collapsed="false">
      <c r="A1165" s="56" t="n">
        <v>36409</v>
      </c>
      <c r="B1165" s="52" t="n">
        <f aca="false">VLOOKUP(A1165,PRICELOOK,1)</f>
        <v>36406</v>
      </c>
    </row>
    <row r="1166" customFormat="false" ht="12.75" hidden="false" customHeight="false" outlineLevel="0" collapsed="false">
      <c r="A1166" s="56" t="n">
        <v>36410</v>
      </c>
      <c r="B1166" s="52" t="n">
        <f aca="false">VLOOKUP(A1166,PRICELOOK,1)</f>
        <v>36410</v>
      </c>
    </row>
    <row r="1167" customFormat="false" ht="12.75" hidden="false" customHeight="false" outlineLevel="0" collapsed="false">
      <c r="A1167" s="56" t="n">
        <v>36411</v>
      </c>
      <c r="B1167" s="52" t="n">
        <f aca="false">VLOOKUP(A1167,PRICELOOK,1)</f>
        <v>36411</v>
      </c>
    </row>
    <row r="1168" customFormat="false" ht="12.75" hidden="false" customHeight="false" outlineLevel="0" collapsed="false">
      <c r="A1168" s="56" t="n">
        <v>36412</v>
      </c>
      <c r="B1168" s="52" t="n">
        <f aca="false">VLOOKUP(A1168,PRICELOOK,1)</f>
        <v>36412</v>
      </c>
    </row>
    <row r="1169" customFormat="false" ht="12.75" hidden="false" customHeight="false" outlineLevel="0" collapsed="false">
      <c r="A1169" s="56" t="n">
        <v>36413</v>
      </c>
      <c r="B1169" s="52" t="n">
        <f aca="false">VLOOKUP(A1169,PRICELOOK,1)</f>
        <v>36413</v>
      </c>
    </row>
    <row r="1170" customFormat="false" ht="12.75" hidden="false" customHeight="false" outlineLevel="0" collapsed="false">
      <c r="A1170" s="56" t="n">
        <v>36414</v>
      </c>
      <c r="B1170" s="52" t="n">
        <f aca="false">VLOOKUP(A1170,PRICELOOK,1)</f>
        <v>36413</v>
      </c>
    </row>
    <row r="1171" customFormat="false" ht="12.75" hidden="false" customHeight="false" outlineLevel="0" collapsed="false">
      <c r="A1171" s="56" t="n">
        <v>36415</v>
      </c>
      <c r="B1171" s="52" t="n">
        <f aca="false">VLOOKUP(A1171,PRICELOOK,1)</f>
        <v>36413</v>
      </c>
    </row>
    <row r="1172" customFormat="false" ht="12.75" hidden="false" customHeight="false" outlineLevel="0" collapsed="false">
      <c r="A1172" s="56" t="n">
        <v>36416</v>
      </c>
      <c r="B1172" s="52" t="n">
        <f aca="false">VLOOKUP(A1172,PRICELOOK,1)</f>
        <v>36416</v>
      </c>
    </row>
    <row r="1173" customFormat="false" ht="12.75" hidden="false" customHeight="false" outlineLevel="0" collapsed="false">
      <c r="A1173" s="56" t="n">
        <v>36417</v>
      </c>
      <c r="B1173" s="52" t="n">
        <f aca="false">VLOOKUP(A1173,PRICELOOK,1)</f>
        <v>36417</v>
      </c>
    </row>
    <row r="1174" customFormat="false" ht="12.75" hidden="false" customHeight="false" outlineLevel="0" collapsed="false">
      <c r="A1174" s="56" t="n">
        <v>36418</v>
      </c>
      <c r="B1174" s="52" t="n">
        <f aca="false">VLOOKUP(A1174,PRICELOOK,1)</f>
        <v>36418</v>
      </c>
    </row>
    <row r="1175" customFormat="false" ht="12.75" hidden="false" customHeight="false" outlineLevel="0" collapsed="false">
      <c r="A1175" s="56" t="n">
        <v>36419</v>
      </c>
      <c r="B1175" s="52" t="n">
        <f aca="false">VLOOKUP(A1175,PRICELOOK,1)</f>
        <v>36419</v>
      </c>
    </row>
    <row r="1176" customFormat="false" ht="12.75" hidden="false" customHeight="false" outlineLevel="0" collapsed="false">
      <c r="A1176" s="56" t="n">
        <v>36420</v>
      </c>
      <c r="B1176" s="52" t="n">
        <f aca="false">VLOOKUP(A1176,PRICELOOK,1)</f>
        <v>36420</v>
      </c>
    </row>
    <row r="1177" customFormat="false" ht="12.75" hidden="false" customHeight="false" outlineLevel="0" collapsed="false">
      <c r="A1177" s="56" t="n">
        <v>36421</v>
      </c>
      <c r="B1177" s="52" t="n">
        <f aca="false">VLOOKUP(A1177,PRICELOOK,1)</f>
        <v>36420</v>
      </c>
    </row>
    <row r="1178" customFormat="false" ht="12.75" hidden="false" customHeight="false" outlineLevel="0" collapsed="false">
      <c r="A1178" s="56" t="n">
        <v>36422</v>
      </c>
      <c r="B1178" s="52" t="n">
        <f aca="false">VLOOKUP(A1178,PRICELOOK,1)</f>
        <v>36420</v>
      </c>
    </row>
    <row r="1179" customFormat="false" ht="12.75" hidden="false" customHeight="false" outlineLevel="0" collapsed="false">
      <c r="A1179" s="57" t="n">
        <f aca="false">A1178+1</f>
        <v>36423</v>
      </c>
      <c r="B1179" s="52" t="n">
        <f aca="false">VLOOKUP(A1179,PRICELOOK,1)</f>
        <v>36423</v>
      </c>
    </row>
    <row r="1180" customFormat="false" ht="12.75" hidden="false" customHeight="false" outlineLevel="0" collapsed="false">
      <c r="A1180" s="57" t="n">
        <f aca="false">A1179+1</f>
        <v>36424</v>
      </c>
      <c r="B1180" s="52" t="n">
        <f aca="false">VLOOKUP(A1180,PRICELOOK,1)</f>
        <v>36424</v>
      </c>
    </row>
    <row r="1181" customFormat="false" ht="12.75" hidden="false" customHeight="false" outlineLevel="0" collapsed="false">
      <c r="A1181" s="57" t="n">
        <f aca="false">A1180+1</f>
        <v>36425</v>
      </c>
      <c r="B1181" s="52" t="n">
        <f aca="false">VLOOKUP(A1181,PRICELOOK,1)</f>
        <v>36425</v>
      </c>
    </row>
    <row r="1182" customFormat="false" ht="12.75" hidden="false" customHeight="false" outlineLevel="0" collapsed="false">
      <c r="A1182" s="57" t="n">
        <f aca="false">A1181+1</f>
        <v>36426</v>
      </c>
      <c r="B1182" s="52" t="n">
        <f aca="false">VLOOKUP(A1182,PRICELOOK,1)</f>
        <v>36426</v>
      </c>
    </row>
    <row r="1183" customFormat="false" ht="12.75" hidden="false" customHeight="false" outlineLevel="0" collapsed="false">
      <c r="A1183" s="57" t="n">
        <f aca="false">A1182+1</f>
        <v>36427</v>
      </c>
      <c r="B1183" s="52" t="n">
        <f aca="false">VLOOKUP(A1183,PRICELOOK,1)</f>
        <v>36427</v>
      </c>
    </row>
    <row r="1184" customFormat="false" ht="12.75" hidden="false" customHeight="false" outlineLevel="0" collapsed="false">
      <c r="A1184" s="57" t="n">
        <f aca="false">A1183+1</f>
        <v>36428</v>
      </c>
      <c r="B1184" s="52" t="n">
        <f aca="false">VLOOKUP(A1184,PRICELOOK,1)</f>
        <v>36427</v>
      </c>
    </row>
    <row r="1185" customFormat="false" ht="12.75" hidden="false" customHeight="false" outlineLevel="0" collapsed="false">
      <c r="A1185" s="57" t="n">
        <f aca="false">A1184+1</f>
        <v>36429</v>
      </c>
      <c r="B1185" s="52" t="n">
        <f aca="false">VLOOKUP(A1185,PRICELOOK,1)</f>
        <v>36427</v>
      </c>
    </row>
    <row r="1186" customFormat="false" ht="12.75" hidden="false" customHeight="false" outlineLevel="0" collapsed="false">
      <c r="A1186" s="57" t="n">
        <f aca="false">A1185+1</f>
        <v>36430</v>
      </c>
      <c r="B1186" s="52" t="n">
        <f aca="false">VLOOKUP(A1186,PRICELOOK,1)</f>
        <v>36430</v>
      </c>
    </row>
    <row r="1187" customFormat="false" ht="12.75" hidden="false" customHeight="false" outlineLevel="0" collapsed="false">
      <c r="A1187" s="57" t="n">
        <f aca="false">A1186+1</f>
        <v>36431</v>
      </c>
      <c r="B1187" s="52" t="n">
        <f aca="false">VLOOKUP(A1187,PRICELOOK,1)</f>
        <v>36431</v>
      </c>
    </row>
    <row r="1188" customFormat="false" ht="12.75" hidden="false" customHeight="false" outlineLevel="0" collapsed="false">
      <c r="A1188" s="57" t="n">
        <f aca="false">A1187+1</f>
        <v>36432</v>
      </c>
      <c r="B1188" s="52" t="n">
        <f aca="false">VLOOKUP(A1188,PRICELOOK,1)</f>
        <v>36432</v>
      </c>
    </row>
    <row r="1189" customFormat="false" ht="12.75" hidden="false" customHeight="false" outlineLevel="0" collapsed="false">
      <c r="A1189" s="57" t="n">
        <f aca="false">A1188+1</f>
        <v>36433</v>
      </c>
      <c r="B1189" s="52" t="n">
        <f aca="false">VLOOKUP(A1189,PRICELOOK,1)</f>
        <v>36433</v>
      </c>
    </row>
    <row r="1190" customFormat="false" ht="12.75" hidden="false" customHeight="false" outlineLevel="0" collapsed="false">
      <c r="A1190" s="57" t="n">
        <f aca="false">A1189+1</f>
        <v>36434</v>
      </c>
      <c r="B1190" s="52" t="n">
        <f aca="false">VLOOKUP(A1190,PRICELOOK,1)</f>
        <v>36434</v>
      </c>
    </row>
    <row r="1191" customFormat="false" ht="12.75" hidden="false" customHeight="false" outlineLevel="0" collapsed="false">
      <c r="A1191" s="57" t="n">
        <f aca="false">A1190+1</f>
        <v>36435</v>
      </c>
      <c r="B1191" s="52" t="n">
        <f aca="false">VLOOKUP(A1191,PRICELOOK,1)</f>
        <v>36434</v>
      </c>
    </row>
    <row r="1192" customFormat="false" ht="12.75" hidden="false" customHeight="false" outlineLevel="0" collapsed="false">
      <c r="A1192" s="57" t="n">
        <f aca="false">A1191+1</f>
        <v>36436</v>
      </c>
      <c r="B1192" s="52" t="n">
        <f aca="false">VLOOKUP(A1192,PRICELOOK,1)</f>
        <v>36434</v>
      </c>
    </row>
    <row r="1193" customFormat="false" ht="12.75" hidden="false" customHeight="false" outlineLevel="0" collapsed="false">
      <c r="A1193" s="57" t="n">
        <f aca="false">A1192+1</f>
        <v>36437</v>
      </c>
      <c r="B1193" s="52" t="n">
        <f aca="false">VLOOKUP(A1193,PRICELOOK,1)</f>
        <v>36437</v>
      </c>
    </row>
    <row r="1194" customFormat="false" ht="12.75" hidden="false" customHeight="false" outlineLevel="0" collapsed="false">
      <c r="A1194" s="57" t="n">
        <f aca="false">A1193+1</f>
        <v>36438</v>
      </c>
      <c r="B1194" s="52" t="n">
        <f aca="false">VLOOKUP(A1194,PRICELOOK,1)</f>
        <v>36438</v>
      </c>
    </row>
    <row r="1195" customFormat="false" ht="12.75" hidden="false" customHeight="false" outlineLevel="0" collapsed="false">
      <c r="A1195" s="57" t="n">
        <f aca="false">A1194+1</f>
        <v>36439</v>
      </c>
      <c r="B1195" s="52" t="n">
        <f aca="false">VLOOKUP(A1195,PRICELOOK,1)</f>
        <v>36439</v>
      </c>
    </row>
    <row r="1196" customFormat="false" ht="12.75" hidden="false" customHeight="false" outlineLevel="0" collapsed="false">
      <c r="A1196" s="57" t="n">
        <f aca="false">A1195+1</f>
        <v>36440</v>
      </c>
      <c r="B1196" s="52" t="n">
        <f aca="false">VLOOKUP(A1196,PRICELOOK,1)</f>
        <v>36440</v>
      </c>
    </row>
    <row r="1197" customFormat="false" ht="12.75" hidden="false" customHeight="false" outlineLevel="0" collapsed="false">
      <c r="A1197" s="57" t="n">
        <f aca="false">A1196+1</f>
        <v>36441</v>
      </c>
      <c r="B1197" s="52" t="n">
        <f aca="false">VLOOKUP(A1197,PRICELOOK,1)</f>
        <v>36441</v>
      </c>
    </row>
    <row r="1198" customFormat="false" ht="12.75" hidden="false" customHeight="false" outlineLevel="0" collapsed="false">
      <c r="A1198" s="57" t="n">
        <f aca="false">A1197+1</f>
        <v>36442</v>
      </c>
      <c r="B1198" s="52" t="n">
        <f aca="false">VLOOKUP(A1198,PRICELOOK,1)</f>
        <v>36441</v>
      </c>
    </row>
    <row r="1199" customFormat="false" ht="12.75" hidden="false" customHeight="false" outlineLevel="0" collapsed="false">
      <c r="A1199" s="57" t="n">
        <f aca="false">A1198+1</f>
        <v>36443</v>
      </c>
      <c r="B1199" s="52" t="n">
        <f aca="false">VLOOKUP(A1199,PRICELOOK,1)</f>
        <v>36441</v>
      </c>
    </row>
    <row r="1200" customFormat="false" ht="12.75" hidden="false" customHeight="false" outlineLevel="0" collapsed="false">
      <c r="A1200" s="57" t="n">
        <f aca="false">A1199+1</f>
        <v>36444</v>
      </c>
      <c r="B1200" s="52" t="n">
        <f aca="false">VLOOKUP(A1200,PRICELOOK,1)</f>
        <v>36444</v>
      </c>
    </row>
    <row r="1201" customFormat="false" ht="12.75" hidden="false" customHeight="false" outlineLevel="0" collapsed="false">
      <c r="A1201" s="57" t="n">
        <f aca="false">A1200+1</f>
        <v>36445</v>
      </c>
      <c r="B1201" s="52" t="n">
        <f aca="false">VLOOKUP(A1201,PRICELOOK,1)</f>
        <v>36445</v>
      </c>
    </row>
    <row r="1202" customFormat="false" ht="12.75" hidden="false" customHeight="false" outlineLevel="0" collapsed="false">
      <c r="A1202" s="57" t="n">
        <f aca="false">A1201+1</f>
        <v>36446</v>
      </c>
      <c r="B1202" s="52" t="n">
        <f aca="false">VLOOKUP(A1202,PRICELOOK,1)</f>
        <v>36446</v>
      </c>
    </row>
    <row r="1203" customFormat="false" ht="12.75" hidden="false" customHeight="false" outlineLevel="0" collapsed="false">
      <c r="A1203" s="57" t="n">
        <f aca="false">A1202+1</f>
        <v>36447</v>
      </c>
      <c r="B1203" s="52" t="n">
        <f aca="false">VLOOKUP(A1203,PRICELOOK,1)</f>
        <v>36447</v>
      </c>
    </row>
    <row r="1204" customFormat="false" ht="12.75" hidden="false" customHeight="false" outlineLevel="0" collapsed="false">
      <c r="A1204" s="57" t="n">
        <f aca="false">A1203+1</f>
        <v>36448</v>
      </c>
      <c r="B1204" s="52" t="n">
        <f aca="false">VLOOKUP(A1204,PRICELOOK,1)</f>
        <v>36448</v>
      </c>
    </row>
    <row r="1205" customFormat="false" ht="12.75" hidden="false" customHeight="false" outlineLevel="0" collapsed="false">
      <c r="A1205" s="57" t="n">
        <f aca="false">A1204+1</f>
        <v>36449</v>
      </c>
      <c r="B1205" s="52" t="n">
        <f aca="false">VLOOKUP(A1205,PRICELOOK,1)</f>
        <v>36448</v>
      </c>
    </row>
    <row r="1206" customFormat="false" ht="12.75" hidden="false" customHeight="false" outlineLevel="0" collapsed="false">
      <c r="A1206" s="57" t="n">
        <f aca="false">A1205+1</f>
        <v>36450</v>
      </c>
      <c r="B1206" s="52" t="n">
        <f aca="false">VLOOKUP(A1206,PRICELOOK,1)</f>
        <v>36448</v>
      </c>
    </row>
    <row r="1207" customFormat="false" ht="12.75" hidden="false" customHeight="false" outlineLevel="0" collapsed="false">
      <c r="A1207" s="57" t="n">
        <f aca="false">A1206+1</f>
        <v>36451</v>
      </c>
      <c r="B1207" s="52" t="n">
        <f aca="false">VLOOKUP(A1207,PRICELOOK,1)</f>
        <v>36451</v>
      </c>
    </row>
    <row r="1208" customFormat="false" ht="12.75" hidden="false" customHeight="false" outlineLevel="0" collapsed="false">
      <c r="A1208" s="57" t="n">
        <f aca="false">A1207+1</f>
        <v>36452</v>
      </c>
      <c r="B1208" s="52" t="n">
        <f aca="false">VLOOKUP(A1208,PRICELOOK,1)</f>
        <v>36452</v>
      </c>
    </row>
    <row r="1209" customFormat="false" ht="12.75" hidden="false" customHeight="false" outlineLevel="0" collapsed="false">
      <c r="A1209" s="57" t="n">
        <f aca="false">A1208+1</f>
        <v>36453</v>
      </c>
      <c r="B1209" s="52" t="n">
        <f aca="false">VLOOKUP(A1209,PRICELOOK,1)</f>
        <v>36453</v>
      </c>
    </row>
    <row r="1210" customFormat="false" ht="12.75" hidden="false" customHeight="false" outlineLevel="0" collapsed="false">
      <c r="A1210" s="57" t="n">
        <f aca="false">A1209+1</f>
        <v>36454</v>
      </c>
      <c r="B1210" s="52" t="n">
        <f aca="false">VLOOKUP(A1210,PRICELOOK,1)</f>
        <v>36454</v>
      </c>
    </row>
    <row r="1211" customFormat="false" ht="12.75" hidden="false" customHeight="false" outlineLevel="0" collapsed="false">
      <c r="A1211" s="57" t="n">
        <f aca="false">A1210+1</f>
        <v>36455</v>
      </c>
      <c r="B1211" s="52" t="n">
        <f aca="false">VLOOKUP(A1211,PRICELOOK,1)</f>
        <v>36455</v>
      </c>
    </row>
    <row r="1212" customFormat="false" ht="12.75" hidden="false" customHeight="false" outlineLevel="0" collapsed="false">
      <c r="A1212" s="57" t="n">
        <f aca="false">A1211+1</f>
        <v>36456</v>
      </c>
      <c r="B1212" s="52" t="n">
        <f aca="false">VLOOKUP(A1212,PRICELOOK,1)</f>
        <v>36455</v>
      </c>
    </row>
    <row r="1213" customFormat="false" ht="12.75" hidden="false" customHeight="false" outlineLevel="0" collapsed="false">
      <c r="A1213" s="57" t="n">
        <f aca="false">A1212+1</f>
        <v>36457</v>
      </c>
      <c r="B1213" s="52" t="n">
        <f aca="false">VLOOKUP(A1213,PRICELOOK,1)</f>
        <v>36455</v>
      </c>
    </row>
    <row r="1214" customFormat="false" ht="12.75" hidden="false" customHeight="false" outlineLevel="0" collapsed="false">
      <c r="A1214" s="57" t="n">
        <f aca="false">A1213+1</f>
        <v>36458</v>
      </c>
      <c r="B1214" s="52" t="n">
        <f aca="false">VLOOKUP(A1214,PRICELOOK,1)</f>
        <v>36458</v>
      </c>
    </row>
    <row r="1215" customFormat="false" ht="12.75" hidden="false" customHeight="false" outlineLevel="0" collapsed="false">
      <c r="A1215" s="57" t="n">
        <f aca="false">A1214+1</f>
        <v>36459</v>
      </c>
      <c r="B1215" s="52" t="n">
        <f aca="false">VLOOKUP(A1215,PRICELOOK,1)</f>
        <v>36459</v>
      </c>
    </row>
    <row r="1216" customFormat="false" ht="12.75" hidden="false" customHeight="false" outlineLevel="0" collapsed="false">
      <c r="A1216" s="57" t="n">
        <f aca="false">A1215+1</f>
        <v>36460</v>
      </c>
      <c r="B1216" s="52" t="n">
        <f aca="false">VLOOKUP(A1216,PRICELOOK,1)</f>
        <v>36460</v>
      </c>
    </row>
    <row r="1217" customFormat="false" ht="12.75" hidden="false" customHeight="false" outlineLevel="0" collapsed="false">
      <c r="A1217" s="57" t="n">
        <f aca="false">A1216+1</f>
        <v>36461</v>
      </c>
      <c r="B1217" s="52" t="n">
        <f aca="false">VLOOKUP(A1217,PRICELOOK,1)</f>
        <v>36461</v>
      </c>
    </row>
    <row r="1218" customFormat="false" ht="12.75" hidden="false" customHeight="false" outlineLevel="0" collapsed="false">
      <c r="A1218" s="57" t="n">
        <f aca="false">A1217+1</f>
        <v>36462</v>
      </c>
      <c r="B1218" s="52" t="n">
        <f aca="false">VLOOKUP(A1218,PRICELOOK,1)</f>
        <v>36462</v>
      </c>
    </row>
    <row r="1219" customFormat="false" ht="12.75" hidden="false" customHeight="false" outlineLevel="0" collapsed="false">
      <c r="A1219" s="57" t="n">
        <f aca="false">A1218+1</f>
        <v>36463</v>
      </c>
      <c r="B1219" s="52" t="n">
        <f aca="false">VLOOKUP(A1219,PRICELOOK,1)</f>
        <v>36462</v>
      </c>
    </row>
    <row r="1220" customFormat="false" ht="12.75" hidden="false" customHeight="false" outlineLevel="0" collapsed="false">
      <c r="A1220" s="57" t="n">
        <f aca="false">A1219+1</f>
        <v>36464</v>
      </c>
      <c r="B1220" s="52" t="n">
        <f aca="false">VLOOKUP(A1220,PRICELOOK,1)</f>
        <v>36462</v>
      </c>
    </row>
    <row r="1221" customFormat="false" ht="12.75" hidden="false" customHeight="false" outlineLevel="0" collapsed="false">
      <c r="A1221" s="57" t="n">
        <f aca="false">A1220+1</f>
        <v>36465</v>
      </c>
      <c r="B1221" s="52" t="n">
        <f aca="false">VLOOKUP(A1221,PRICELOOK,1)</f>
        <v>36465</v>
      </c>
    </row>
    <row r="1222" customFormat="false" ht="12.75" hidden="false" customHeight="false" outlineLevel="0" collapsed="false">
      <c r="A1222" s="57" t="n">
        <f aca="false">A1221+1</f>
        <v>36466</v>
      </c>
      <c r="B1222" s="52" t="n">
        <f aca="false">VLOOKUP(A1222,PRICELOOK,1)</f>
        <v>36466</v>
      </c>
    </row>
    <row r="1223" customFormat="false" ht="12.75" hidden="false" customHeight="false" outlineLevel="0" collapsed="false">
      <c r="A1223" s="57" t="n">
        <f aca="false">A1222+1</f>
        <v>36467</v>
      </c>
      <c r="B1223" s="52" t="n">
        <f aca="false">VLOOKUP(A1223,PRICELOOK,1)</f>
        <v>36467</v>
      </c>
    </row>
    <row r="1224" customFormat="false" ht="12.75" hidden="false" customHeight="false" outlineLevel="0" collapsed="false">
      <c r="A1224" s="57" t="n">
        <f aca="false">A1223+1</f>
        <v>36468</v>
      </c>
      <c r="B1224" s="52" t="n">
        <f aca="false">VLOOKUP(A1224,PRICELOOK,1)</f>
        <v>36468</v>
      </c>
    </row>
    <row r="1225" customFormat="false" ht="12.75" hidden="false" customHeight="false" outlineLevel="0" collapsed="false">
      <c r="A1225" s="57" t="n">
        <f aca="false">A1224+1</f>
        <v>36469</v>
      </c>
      <c r="B1225" s="52" t="n">
        <f aca="false">VLOOKUP(A1225,PRICELOOK,1)</f>
        <v>36469</v>
      </c>
    </row>
    <row r="1226" customFormat="false" ht="12.75" hidden="false" customHeight="false" outlineLevel="0" collapsed="false">
      <c r="A1226" s="57" t="n">
        <f aca="false">A1225+1</f>
        <v>36470</v>
      </c>
      <c r="B1226" s="52" t="n">
        <f aca="false">VLOOKUP(A1226,PRICELOOK,1)</f>
        <v>36469</v>
      </c>
    </row>
    <row r="1227" customFormat="false" ht="12.75" hidden="false" customHeight="false" outlineLevel="0" collapsed="false">
      <c r="A1227" s="57" t="n">
        <f aca="false">A1226+1</f>
        <v>36471</v>
      </c>
      <c r="B1227" s="52" t="n">
        <f aca="false">VLOOKUP(A1227,PRICELOOK,1)</f>
        <v>36469</v>
      </c>
    </row>
    <row r="1228" customFormat="false" ht="12.75" hidden="false" customHeight="false" outlineLevel="0" collapsed="false">
      <c r="A1228" s="57" t="n">
        <f aca="false">A1227+1</f>
        <v>36472</v>
      </c>
      <c r="B1228" s="52" t="n">
        <f aca="false">VLOOKUP(A1228,PRICELOOK,1)</f>
        <v>36472</v>
      </c>
    </row>
    <row r="1229" customFormat="false" ht="12.75" hidden="false" customHeight="false" outlineLevel="0" collapsed="false">
      <c r="A1229" s="57" t="n">
        <f aca="false">A1228+1</f>
        <v>36473</v>
      </c>
      <c r="B1229" s="52" t="n">
        <f aca="false">VLOOKUP(A1229,PRICELOOK,1)</f>
        <v>36473</v>
      </c>
    </row>
    <row r="1230" customFormat="false" ht="12.75" hidden="false" customHeight="false" outlineLevel="0" collapsed="false">
      <c r="A1230" s="57" t="n">
        <f aca="false">A1229+1</f>
        <v>36474</v>
      </c>
      <c r="B1230" s="52" t="n">
        <f aca="false">VLOOKUP(A1230,PRICELOOK,1)</f>
        <v>36474</v>
      </c>
    </row>
    <row r="1231" customFormat="false" ht="12.75" hidden="false" customHeight="false" outlineLevel="0" collapsed="false">
      <c r="A1231" s="57" t="n">
        <f aca="false">A1230+1</f>
        <v>36475</v>
      </c>
      <c r="B1231" s="52" t="n">
        <f aca="false">VLOOKUP(A1231,PRICELOOK,1)</f>
        <v>36475</v>
      </c>
    </row>
    <row r="1232" customFormat="false" ht="12.75" hidden="false" customHeight="false" outlineLevel="0" collapsed="false">
      <c r="A1232" s="57" t="n">
        <f aca="false">A1231+1</f>
        <v>36476</v>
      </c>
      <c r="B1232" s="52" t="n">
        <f aca="false">VLOOKUP(A1232,PRICELOOK,1)</f>
        <v>36476</v>
      </c>
    </row>
    <row r="1233" customFormat="false" ht="12.75" hidden="false" customHeight="false" outlineLevel="0" collapsed="false">
      <c r="A1233" s="57" t="n">
        <f aca="false">A1232+1</f>
        <v>36477</v>
      </c>
      <c r="B1233" s="52" t="n">
        <f aca="false">VLOOKUP(A1233,PRICELOOK,1)</f>
        <v>36476</v>
      </c>
    </row>
    <row r="1234" customFormat="false" ht="12.75" hidden="false" customHeight="false" outlineLevel="0" collapsed="false">
      <c r="A1234" s="57" t="n">
        <f aca="false">A1233+1</f>
        <v>36478</v>
      </c>
      <c r="B1234" s="52" t="n">
        <f aca="false">VLOOKUP(A1234,PRICELOOK,1)</f>
        <v>36476</v>
      </c>
    </row>
    <row r="1235" customFormat="false" ht="12.75" hidden="false" customHeight="false" outlineLevel="0" collapsed="false">
      <c r="A1235" s="57" t="n">
        <f aca="false">A1234+1</f>
        <v>36479</v>
      </c>
      <c r="B1235" s="52" t="n">
        <f aca="false">VLOOKUP(A1235,PRICELOOK,1)</f>
        <v>36479</v>
      </c>
    </row>
    <row r="1236" customFormat="false" ht="12.75" hidden="false" customHeight="false" outlineLevel="0" collapsed="false">
      <c r="A1236" s="57" t="n">
        <f aca="false">A1235+1</f>
        <v>36480</v>
      </c>
      <c r="B1236" s="52" t="n">
        <f aca="false">VLOOKUP(A1236,PRICELOOK,1)</f>
        <v>36480</v>
      </c>
    </row>
    <row r="1237" customFormat="false" ht="12.75" hidden="false" customHeight="false" outlineLevel="0" collapsed="false">
      <c r="A1237" s="57" t="n">
        <f aca="false">A1236+1</f>
        <v>36481</v>
      </c>
      <c r="B1237" s="52" t="n">
        <f aca="false">VLOOKUP(A1237,PRICELOOK,1)</f>
        <v>36481</v>
      </c>
    </row>
    <row r="1238" customFormat="false" ht="12.75" hidden="false" customHeight="false" outlineLevel="0" collapsed="false">
      <c r="A1238" s="57" t="n">
        <f aca="false">A1237+1</f>
        <v>36482</v>
      </c>
      <c r="B1238" s="52" t="n">
        <f aca="false">VLOOKUP(A1238,PRICELOOK,1)</f>
        <v>36482</v>
      </c>
    </row>
    <row r="1239" customFormat="false" ht="12.75" hidden="false" customHeight="false" outlineLevel="0" collapsed="false">
      <c r="A1239" s="57" t="n">
        <f aca="false">A1238+1</f>
        <v>36483</v>
      </c>
      <c r="B1239" s="52" t="n">
        <f aca="false">VLOOKUP(A1239,PRICELOOK,1)</f>
        <v>36483</v>
      </c>
    </row>
    <row r="1240" customFormat="false" ht="12.75" hidden="false" customHeight="false" outlineLevel="0" collapsed="false">
      <c r="A1240" s="57" t="n">
        <f aca="false">A1239+1</f>
        <v>36484</v>
      </c>
      <c r="B1240" s="52" t="n">
        <f aca="false">VLOOKUP(A1240,PRICELOOK,1)</f>
        <v>36483</v>
      </c>
    </row>
    <row r="1241" customFormat="false" ht="12.75" hidden="false" customHeight="false" outlineLevel="0" collapsed="false">
      <c r="A1241" s="57" t="n">
        <f aca="false">A1240+1</f>
        <v>36485</v>
      </c>
      <c r="B1241" s="52" t="n">
        <f aca="false">VLOOKUP(A1241,PRICELOOK,1)</f>
        <v>36483</v>
      </c>
    </row>
    <row r="1242" customFormat="false" ht="12.75" hidden="false" customHeight="false" outlineLevel="0" collapsed="false">
      <c r="A1242" s="57" t="n">
        <f aca="false">A1241+1</f>
        <v>36486</v>
      </c>
      <c r="B1242" s="52" t="n">
        <f aca="false">VLOOKUP(A1242,PRICELOOK,1)</f>
        <v>36486</v>
      </c>
    </row>
    <row r="1243" customFormat="false" ht="12.75" hidden="false" customHeight="false" outlineLevel="0" collapsed="false">
      <c r="A1243" s="57" t="n">
        <f aca="false">A1242+1</f>
        <v>36487</v>
      </c>
      <c r="B1243" s="52" t="n">
        <f aca="false">VLOOKUP(A1243,PRICELOOK,1)</f>
        <v>36487</v>
      </c>
    </row>
    <row r="1244" customFormat="false" ht="12.75" hidden="false" customHeight="false" outlineLevel="0" collapsed="false">
      <c r="A1244" s="57" t="n">
        <f aca="false">A1243+1</f>
        <v>36488</v>
      </c>
      <c r="B1244" s="52" t="n">
        <f aca="false">VLOOKUP(A1244,PRICELOOK,1)</f>
        <v>36488</v>
      </c>
    </row>
    <row r="1245" customFormat="false" ht="12.75" hidden="false" customHeight="false" outlineLevel="0" collapsed="false">
      <c r="A1245" s="57" t="n">
        <f aca="false">A1244+1</f>
        <v>36489</v>
      </c>
      <c r="B1245" s="52" t="n">
        <f aca="false">VLOOKUP(A1245,PRICELOOK,1)</f>
        <v>36488</v>
      </c>
    </row>
    <row r="1246" customFormat="false" ht="12.75" hidden="false" customHeight="false" outlineLevel="0" collapsed="false">
      <c r="A1246" s="57" t="n">
        <f aca="false">A1245+1</f>
        <v>36490</v>
      </c>
      <c r="B1246" s="52" t="n">
        <f aca="false">VLOOKUP(A1246,PRICELOOK,1)</f>
        <v>36488</v>
      </c>
    </row>
    <row r="1247" customFormat="false" ht="12.75" hidden="false" customHeight="false" outlineLevel="0" collapsed="false">
      <c r="A1247" s="57" t="n">
        <f aca="false">A1246+1</f>
        <v>36491</v>
      </c>
      <c r="B1247" s="52" t="n">
        <f aca="false">VLOOKUP(A1247,PRICELOOK,1)</f>
        <v>36488</v>
      </c>
    </row>
    <row r="1248" customFormat="false" ht="12.75" hidden="false" customHeight="false" outlineLevel="0" collapsed="false">
      <c r="A1248" s="57" t="n">
        <f aca="false">A1247+1</f>
        <v>36492</v>
      </c>
      <c r="B1248" s="52" t="n">
        <f aca="false">VLOOKUP(A1248,PRICELOOK,1)</f>
        <v>36488</v>
      </c>
    </row>
    <row r="1249" customFormat="false" ht="12.75" hidden="false" customHeight="false" outlineLevel="0" collapsed="false">
      <c r="A1249" s="57" t="n">
        <f aca="false">A1248+1</f>
        <v>36493</v>
      </c>
      <c r="B1249" s="52" t="n">
        <f aca="false">VLOOKUP(A1249,PRICELOOK,1)</f>
        <v>36493</v>
      </c>
    </row>
    <row r="1250" customFormat="false" ht="12.75" hidden="false" customHeight="false" outlineLevel="0" collapsed="false">
      <c r="A1250" s="57" t="n">
        <f aca="false">A1249+1</f>
        <v>36494</v>
      </c>
      <c r="B1250" s="52" t="n">
        <f aca="false">VLOOKUP(A1250,PRICELOOK,1)</f>
        <v>36494</v>
      </c>
    </row>
    <row r="1251" customFormat="false" ht="12.75" hidden="false" customHeight="false" outlineLevel="0" collapsed="false">
      <c r="A1251" s="57" t="n">
        <f aca="false">A1250+1</f>
        <v>36495</v>
      </c>
      <c r="B1251" s="52" t="n">
        <f aca="false">VLOOKUP(A1251,PRICELOOK,1)</f>
        <v>36495</v>
      </c>
    </row>
    <row r="1252" customFormat="false" ht="12.75" hidden="false" customHeight="false" outlineLevel="0" collapsed="false">
      <c r="A1252" s="57" t="n">
        <f aca="false">A1251+1</f>
        <v>36496</v>
      </c>
      <c r="B1252" s="52" t="n">
        <f aca="false">VLOOKUP(A1252,PRICELOOK,1)</f>
        <v>36496</v>
      </c>
    </row>
    <row r="1253" customFormat="false" ht="12.75" hidden="false" customHeight="false" outlineLevel="0" collapsed="false">
      <c r="A1253" s="57" t="n">
        <f aca="false">A1252+1</f>
        <v>36497</v>
      </c>
      <c r="B1253" s="52" t="n">
        <f aca="false">VLOOKUP(A1253,PRICELOOK,1)</f>
        <v>36497</v>
      </c>
    </row>
    <row r="1254" customFormat="false" ht="12.75" hidden="false" customHeight="false" outlineLevel="0" collapsed="false">
      <c r="A1254" s="57" t="n">
        <f aca="false">A1253+1</f>
        <v>36498</v>
      </c>
      <c r="B1254" s="52" t="n">
        <f aca="false">VLOOKUP(A1254,PRICELOOK,1)</f>
        <v>36497</v>
      </c>
    </row>
    <row r="1255" customFormat="false" ht="12.75" hidden="false" customHeight="false" outlineLevel="0" collapsed="false">
      <c r="A1255" s="57" t="n">
        <f aca="false">A1254+1</f>
        <v>36499</v>
      </c>
      <c r="B1255" s="52" t="n">
        <f aca="false">VLOOKUP(A1255,PRICELOOK,1)</f>
        <v>36497</v>
      </c>
    </row>
    <row r="1256" customFormat="false" ht="12.75" hidden="false" customHeight="false" outlineLevel="0" collapsed="false">
      <c r="A1256" s="57" t="n">
        <f aca="false">A1255+1</f>
        <v>36500</v>
      </c>
      <c r="B1256" s="52" t="n">
        <f aca="false">VLOOKUP(A1256,PRICELOOK,1)</f>
        <v>36500</v>
      </c>
    </row>
    <row r="1257" customFormat="false" ht="12.75" hidden="false" customHeight="false" outlineLevel="0" collapsed="false">
      <c r="A1257" s="57" t="n">
        <f aca="false">A1256+1</f>
        <v>36501</v>
      </c>
      <c r="B1257" s="52" t="n">
        <f aca="false">VLOOKUP(A1257,PRICELOOK,1)</f>
        <v>36501</v>
      </c>
    </row>
    <row r="1258" customFormat="false" ht="12.75" hidden="false" customHeight="false" outlineLevel="0" collapsed="false">
      <c r="A1258" s="57" t="n">
        <f aca="false">A1257+1</f>
        <v>36502</v>
      </c>
      <c r="B1258" s="52" t="n">
        <f aca="false">VLOOKUP(A1258,PRICELOOK,1)</f>
        <v>36502</v>
      </c>
    </row>
    <row r="1259" customFormat="false" ht="12.75" hidden="false" customHeight="false" outlineLevel="0" collapsed="false">
      <c r="A1259" s="57" t="n">
        <f aca="false">A1258+1</f>
        <v>36503</v>
      </c>
      <c r="B1259" s="52" t="n">
        <f aca="false">VLOOKUP(A1259,PRICELOOK,1)</f>
        <v>36503</v>
      </c>
    </row>
    <row r="1260" customFormat="false" ht="12.75" hidden="false" customHeight="false" outlineLevel="0" collapsed="false">
      <c r="A1260" s="57" t="n">
        <f aca="false">A1259+1</f>
        <v>36504</v>
      </c>
      <c r="B1260" s="52" t="n">
        <f aca="false">VLOOKUP(A1260,PRICELOOK,1)</f>
        <v>36504</v>
      </c>
    </row>
    <row r="1261" customFormat="false" ht="12.75" hidden="false" customHeight="false" outlineLevel="0" collapsed="false">
      <c r="A1261" s="57" t="n">
        <f aca="false">A1260+1</f>
        <v>36505</v>
      </c>
      <c r="B1261" s="52" t="n">
        <f aca="false">VLOOKUP(A1261,PRICELOOK,1)</f>
        <v>36504</v>
      </c>
    </row>
    <row r="1262" customFormat="false" ht="12.75" hidden="false" customHeight="false" outlineLevel="0" collapsed="false">
      <c r="A1262" s="57" t="n">
        <f aca="false">A1261+1</f>
        <v>36506</v>
      </c>
      <c r="B1262" s="52" t="n">
        <f aca="false">VLOOKUP(A1262,PRICELOOK,1)</f>
        <v>36504</v>
      </c>
    </row>
    <row r="1263" customFormat="false" ht="12.75" hidden="false" customHeight="false" outlineLevel="0" collapsed="false">
      <c r="A1263" s="57" t="n">
        <f aca="false">A1262+1</f>
        <v>36507</v>
      </c>
      <c r="B1263" s="52" t="n">
        <f aca="false">VLOOKUP(A1263,PRICELOOK,1)</f>
        <v>36507</v>
      </c>
    </row>
    <row r="1264" customFormat="false" ht="12.75" hidden="false" customHeight="false" outlineLevel="0" collapsed="false">
      <c r="A1264" s="57" t="n">
        <f aca="false">A1263+1</f>
        <v>36508</v>
      </c>
      <c r="B1264" s="52" t="n">
        <f aca="false">VLOOKUP(A1264,PRICELOOK,1)</f>
        <v>36508</v>
      </c>
    </row>
    <row r="1265" customFormat="false" ht="12.75" hidden="false" customHeight="false" outlineLevel="0" collapsed="false">
      <c r="A1265" s="57" t="n">
        <f aca="false">A1264+1</f>
        <v>36509</v>
      </c>
      <c r="B1265" s="52" t="n">
        <f aca="false">VLOOKUP(A1265,PRICELOOK,1)</f>
        <v>36509</v>
      </c>
    </row>
    <row r="1266" customFormat="false" ht="12.75" hidden="false" customHeight="false" outlineLevel="0" collapsed="false">
      <c r="A1266" s="57" t="n">
        <f aca="false">A1265+1</f>
        <v>36510</v>
      </c>
      <c r="B1266" s="52" t="n">
        <f aca="false">VLOOKUP(A1266,PRICELOOK,1)</f>
        <v>36510</v>
      </c>
    </row>
    <row r="1267" customFormat="false" ht="12.75" hidden="false" customHeight="false" outlineLevel="0" collapsed="false">
      <c r="A1267" s="57" t="n">
        <f aca="false">A1266+1</f>
        <v>36511</v>
      </c>
      <c r="B1267" s="52" t="n">
        <f aca="false">VLOOKUP(A1267,PRICELOOK,1)</f>
        <v>36511</v>
      </c>
    </row>
    <row r="1268" customFormat="false" ht="12.75" hidden="false" customHeight="false" outlineLevel="0" collapsed="false">
      <c r="A1268" s="57" t="n">
        <f aca="false">A1267+1</f>
        <v>36512</v>
      </c>
      <c r="B1268" s="52" t="n">
        <f aca="false">VLOOKUP(A1268,PRICELOOK,1)</f>
        <v>36511</v>
      </c>
    </row>
    <row r="1269" customFormat="false" ht="12.75" hidden="false" customHeight="false" outlineLevel="0" collapsed="false">
      <c r="A1269" s="57" t="n">
        <f aca="false">A1268+1</f>
        <v>36513</v>
      </c>
      <c r="B1269" s="52" t="n">
        <f aca="false">VLOOKUP(A1269,PRICELOOK,1)</f>
        <v>36511</v>
      </c>
    </row>
    <row r="1270" customFormat="false" ht="12.75" hidden="false" customHeight="false" outlineLevel="0" collapsed="false">
      <c r="A1270" s="57" t="n">
        <f aca="false">A1269+1</f>
        <v>36514</v>
      </c>
      <c r="B1270" s="52" t="n">
        <f aca="false">VLOOKUP(A1270,PRICELOOK,1)</f>
        <v>36514</v>
      </c>
    </row>
    <row r="1271" customFormat="false" ht="12.75" hidden="false" customHeight="false" outlineLevel="0" collapsed="false">
      <c r="A1271" s="57" t="n">
        <f aca="false">A1270+1</f>
        <v>36515</v>
      </c>
      <c r="B1271" s="52" t="n">
        <f aca="false">VLOOKUP(A1271,PRICELOOK,1)</f>
        <v>36515</v>
      </c>
    </row>
    <row r="1272" customFormat="false" ht="12.75" hidden="false" customHeight="false" outlineLevel="0" collapsed="false">
      <c r="A1272" s="57" t="n">
        <f aca="false">A1271+1</f>
        <v>36516</v>
      </c>
      <c r="B1272" s="52" t="n">
        <f aca="false">VLOOKUP(A1272,PRICELOOK,1)</f>
        <v>36516</v>
      </c>
    </row>
    <row r="1273" customFormat="false" ht="12.75" hidden="false" customHeight="false" outlineLevel="0" collapsed="false">
      <c r="A1273" s="57" t="n">
        <f aca="false">A1272+1</f>
        <v>36517</v>
      </c>
      <c r="B1273" s="52" t="n">
        <f aca="false">VLOOKUP(A1273,PRICELOOK,1)</f>
        <v>36517</v>
      </c>
    </row>
    <row r="1274" customFormat="false" ht="12.75" hidden="false" customHeight="false" outlineLevel="0" collapsed="false">
      <c r="A1274" s="57" t="n">
        <f aca="false">A1273+1</f>
        <v>36518</v>
      </c>
      <c r="B1274" s="52" t="n">
        <f aca="false">VLOOKUP(A1274,PRICELOOK,1)</f>
        <v>36517</v>
      </c>
    </row>
    <row r="1275" customFormat="false" ht="12.75" hidden="false" customHeight="false" outlineLevel="0" collapsed="false">
      <c r="A1275" s="57" t="n">
        <f aca="false">A1274+1</f>
        <v>36519</v>
      </c>
      <c r="B1275" s="52" t="n">
        <f aca="false">VLOOKUP(A1275,PRICELOOK,1)</f>
        <v>36517</v>
      </c>
    </row>
    <row r="1276" customFormat="false" ht="12.75" hidden="false" customHeight="false" outlineLevel="0" collapsed="false">
      <c r="A1276" s="57" t="n">
        <f aca="false">A1275+1</f>
        <v>36520</v>
      </c>
      <c r="B1276" s="52" t="n">
        <f aca="false">VLOOKUP(A1276,PRICELOOK,1)</f>
        <v>36517</v>
      </c>
    </row>
    <row r="1277" customFormat="false" ht="12.75" hidden="false" customHeight="false" outlineLevel="0" collapsed="false">
      <c r="A1277" s="57" t="n">
        <f aca="false">A1276+1</f>
        <v>36521</v>
      </c>
      <c r="B1277" s="52" t="n">
        <f aca="false">VLOOKUP(A1277,PRICELOOK,1)</f>
        <v>36521</v>
      </c>
    </row>
    <row r="1278" customFormat="false" ht="12.75" hidden="false" customHeight="false" outlineLevel="0" collapsed="false">
      <c r="A1278" s="57" t="n">
        <f aca="false">A1277+1</f>
        <v>36522</v>
      </c>
      <c r="B1278" s="52" t="n">
        <f aca="false">VLOOKUP(A1278,PRICELOOK,1)</f>
        <v>36522</v>
      </c>
    </row>
    <row r="1279" customFormat="false" ht="12.75" hidden="false" customHeight="false" outlineLevel="0" collapsed="false">
      <c r="A1279" s="57" t="n">
        <f aca="false">A1278+1</f>
        <v>36523</v>
      </c>
      <c r="B1279" s="52" t="n">
        <f aca="false">VLOOKUP(A1279,PRICELOOK,1)</f>
        <v>36523</v>
      </c>
    </row>
    <row r="1280" customFormat="false" ht="12.75" hidden="false" customHeight="false" outlineLevel="0" collapsed="false">
      <c r="A1280" s="57" t="n">
        <f aca="false">A1279+1</f>
        <v>36524</v>
      </c>
      <c r="B1280" s="52" t="n">
        <f aca="false">VLOOKUP(A1280,PRICELOOK,1)</f>
        <v>36524</v>
      </c>
    </row>
    <row r="1281" customFormat="false" ht="12.75" hidden="false" customHeight="false" outlineLevel="0" collapsed="false">
      <c r="A1281" s="57" t="n">
        <f aca="false">A1280+1</f>
        <v>36525</v>
      </c>
      <c r="B1281" s="52" t="n">
        <f aca="false">VLOOKUP(A1281,PRICELOOK,1)</f>
        <v>36524</v>
      </c>
    </row>
    <row r="1282" customFormat="false" ht="12.75" hidden="false" customHeight="false" outlineLevel="0" collapsed="false">
      <c r="A1282" s="57" t="n">
        <f aca="false">A1281+1</f>
        <v>36526</v>
      </c>
      <c r="B1282" s="52" t="n">
        <f aca="false">VLOOKUP(A1282,PRICELOOK,1)</f>
        <v>36524</v>
      </c>
    </row>
    <row r="1283" customFormat="false" ht="12.75" hidden="false" customHeight="false" outlineLevel="0" collapsed="false">
      <c r="A1283" s="57" t="n">
        <f aca="false">A1282+1</f>
        <v>36527</v>
      </c>
      <c r="B1283" s="52" t="n">
        <f aca="false">VLOOKUP(A1283,PRICELOOK,1)</f>
        <v>36524</v>
      </c>
    </row>
    <row r="1284" customFormat="false" ht="12.75" hidden="false" customHeight="false" outlineLevel="0" collapsed="false">
      <c r="A1284" s="57" t="n">
        <f aca="false">A1283+1</f>
        <v>36528</v>
      </c>
      <c r="B1284" s="52" t="n">
        <f aca="false">VLOOKUP(A1284,PRICELOOK,1)</f>
        <v>36524</v>
      </c>
    </row>
    <row r="1285" customFormat="false" ht="12.75" hidden="false" customHeight="false" outlineLevel="0" collapsed="false">
      <c r="A1285" s="57" t="n">
        <f aca="false">A1284+1</f>
        <v>36529</v>
      </c>
      <c r="B1285" s="52" t="n">
        <f aca="false">VLOOKUP(A1285,PRICELOOK,1)</f>
        <v>36529</v>
      </c>
    </row>
    <row r="1286" customFormat="false" ht="12.75" hidden="false" customHeight="false" outlineLevel="0" collapsed="false">
      <c r="A1286" s="57" t="n">
        <f aca="false">A1285+1</f>
        <v>36530</v>
      </c>
      <c r="B1286" s="52" t="n">
        <f aca="false">VLOOKUP(A1286,PRICELOOK,1)</f>
        <v>36530</v>
      </c>
    </row>
    <row r="1287" customFormat="false" ht="12.75" hidden="false" customHeight="false" outlineLevel="0" collapsed="false">
      <c r="A1287" s="57" t="n">
        <f aca="false">A1286+1</f>
        <v>36531</v>
      </c>
      <c r="B1287" s="52" t="n">
        <f aca="false">VLOOKUP(A1287,PRICELOOK,1)</f>
        <v>36531</v>
      </c>
    </row>
    <row r="1288" customFormat="false" ht="12.75" hidden="false" customHeight="false" outlineLevel="0" collapsed="false">
      <c r="A1288" s="57" t="n">
        <f aca="false">A1287+1</f>
        <v>36532</v>
      </c>
      <c r="B1288" s="52" t="n">
        <f aca="false">VLOOKUP(A1288,PRICELOOK,1)</f>
        <v>36532</v>
      </c>
    </row>
    <row r="1289" customFormat="false" ht="12.75" hidden="false" customHeight="false" outlineLevel="0" collapsed="false">
      <c r="A1289" s="57" t="n">
        <f aca="false">A1288+1</f>
        <v>36533</v>
      </c>
      <c r="B1289" s="52" t="n">
        <f aca="false">VLOOKUP(A1289,PRICELOOK,1)</f>
        <v>36532</v>
      </c>
    </row>
    <row r="1290" customFormat="false" ht="12.75" hidden="false" customHeight="false" outlineLevel="0" collapsed="false">
      <c r="A1290" s="57" t="n">
        <f aca="false">A1289+1</f>
        <v>36534</v>
      </c>
      <c r="B1290" s="52" t="n">
        <f aca="false">VLOOKUP(A1290,PRICELOOK,1)</f>
        <v>36532</v>
      </c>
    </row>
    <row r="1291" customFormat="false" ht="12.75" hidden="false" customHeight="false" outlineLevel="0" collapsed="false">
      <c r="A1291" s="57" t="n">
        <f aca="false">A1290+1</f>
        <v>36535</v>
      </c>
      <c r="B1291" s="52" t="n">
        <f aca="false">VLOOKUP(A1291,PRICELOOK,1)</f>
        <v>36535</v>
      </c>
    </row>
    <row r="1292" customFormat="false" ht="12.75" hidden="false" customHeight="false" outlineLevel="0" collapsed="false">
      <c r="A1292" s="57" t="n">
        <f aca="false">A1291+1</f>
        <v>36536</v>
      </c>
      <c r="B1292" s="52" t="n">
        <f aca="false">VLOOKUP(A1292,PRICELOOK,1)</f>
        <v>36536</v>
      </c>
    </row>
    <row r="1293" customFormat="false" ht="12.75" hidden="false" customHeight="false" outlineLevel="0" collapsed="false">
      <c r="A1293" s="57" t="n">
        <f aca="false">A1292+1</f>
        <v>36537</v>
      </c>
      <c r="B1293" s="52" t="n">
        <f aca="false">VLOOKUP(A1293,PRICELOOK,1)</f>
        <v>36537</v>
      </c>
    </row>
    <row r="1294" customFormat="false" ht="12.75" hidden="false" customHeight="false" outlineLevel="0" collapsed="false">
      <c r="A1294" s="57" t="n">
        <f aca="false">A1293+1</f>
        <v>36538</v>
      </c>
      <c r="B1294" s="52" t="n">
        <f aca="false">VLOOKUP(A1294,PRICELOOK,1)</f>
        <v>36538</v>
      </c>
    </row>
    <row r="1295" customFormat="false" ht="12.75" hidden="false" customHeight="false" outlineLevel="0" collapsed="false">
      <c r="A1295" s="57" t="n">
        <f aca="false">A1294+1</f>
        <v>36539</v>
      </c>
      <c r="B1295" s="52" t="n">
        <f aca="false">VLOOKUP(A1295,PRICELOOK,1)</f>
        <v>36539</v>
      </c>
    </row>
    <row r="1296" customFormat="false" ht="12.75" hidden="false" customHeight="false" outlineLevel="0" collapsed="false">
      <c r="A1296" s="57" t="n">
        <f aca="false">A1295+1</f>
        <v>36540</v>
      </c>
      <c r="B1296" s="52" t="n">
        <f aca="false">VLOOKUP(A1296,PRICELOOK,1)</f>
        <v>36539</v>
      </c>
    </row>
    <row r="1297" customFormat="false" ht="12.75" hidden="false" customHeight="false" outlineLevel="0" collapsed="false">
      <c r="A1297" s="57" t="n">
        <f aca="false">A1296+1</f>
        <v>36541</v>
      </c>
      <c r="B1297" s="52" t="n">
        <f aca="false">VLOOKUP(A1297,PRICELOOK,1)</f>
        <v>36539</v>
      </c>
    </row>
    <row r="1298" customFormat="false" ht="12.75" hidden="false" customHeight="false" outlineLevel="0" collapsed="false">
      <c r="A1298" s="57" t="n">
        <f aca="false">A1297+1</f>
        <v>36542</v>
      </c>
      <c r="B1298" s="52" t="n">
        <f aca="false">VLOOKUP(A1298,PRICELOOK,1)</f>
        <v>36539</v>
      </c>
    </row>
    <row r="1299" customFormat="false" ht="12.75" hidden="false" customHeight="false" outlineLevel="0" collapsed="false">
      <c r="A1299" s="57" t="n">
        <f aca="false">A1298+1</f>
        <v>36543</v>
      </c>
      <c r="B1299" s="52" t="n">
        <f aca="false">VLOOKUP(A1299,PRICELOOK,1)</f>
        <v>36543</v>
      </c>
    </row>
    <row r="1300" customFormat="false" ht="12.75" hidden="false" customHeight="false" outlineLevel="0" collapsed="false">
      <c r="A1300" s="57" t="n">
        <f aca="false">A1299+1</f>
        <v>36544</v>
      </c>
      <c r="B1300" s="52" t="n">
        <f aca="false">VLOOKUP(A1300,PRICELOOK,1)</f>
        <v>36544</v>
      </c>
    </row>
    <row r="1301" customFormat="false" ht="12.75" hidden="false" customHeight="false" outlineLevel="0" collapsed="false">
      <c r="A1301" s="57" t="n">
        <f aca="false">A1300+1</f>
        <v>36545</v>
      </c>
      <c r="B1301" s="52" t="n">
        <f aca="false">VLOOKUP(A1301,PRICELOOK,1)</f>
        <v>36545</v>
      </c>
    </row>
    <row r="1302" customFormat="false" ht="12.75" hidden="false" customHeight="false" outlineLevel="0" collapsed="false">
      <c r="A1302" s="57" t="n">
        <f aca="false">A1301+1</f>
        <v>36546</v>
      </c>
      <c r="B1302" s="52" t="n">
        <f aca="false">VLOOKUP(A1302,PRICELOOK,1)</f>
        <v>36546</v>
      </c>
    </row>
    <row r="1303" customFormat="false" ht="12.75" hidden="false" customHeight="false" outlineLevel="0" collapsed="false">
      <c r="A1303" s="57" t="n">
        <f aca="false">A1302+1</f>
        <v>36547</v>
      </c>
      <c r="B1303" s="52" t="n">
        <f aca="false">VLOOKUP(A1303,PRICELOOK,1)</f>
        <v>36546</v>
      </c>
    </row>
    <row r="1304" customFormat="false" ht="12.75" hidden="false" customHeight="false" outlineLevel="0" collapsed="false">
      <c r="A1304" s="57" t="n">
        <f aca="false">A1303+1</f>
        <v>36548</v>
      </c>
      <c r="B1304" s="52" t="n">
        <f aca="false">VLOOKUP(A1304,PRICELOOK,1)</f>
        <v>36546</v>
      </c>
    </row>
    <row r="1305" customFormat="false" ht="12.75" hidden="false" customHeight="false" outlineLevel="0" collapsed="false">
      <c r="A1305" s="57" t="n">
        <f aca="false">A1304+1</f>
        <v>36549</v>
      </c>
      <c r="B1305" s="52" t="n">
        <f aca="false">VLOOKUP(A1305,PRICELOOK,1)</f>
        <v>36549</v>
      </c>
    </row>
    <row r="1306" customFormat="false" ht="12.75" hidden="false" customHeight="false" outlineLevel="0" collapsed="false">
      <c r="A1306" s="57" t="n">
        <f aca="false">A1305+1</f>
        <v>36550</v>
      </c>
      <c r="B1306" s="52" t="n">
        <f aca="false">VLOOKUP(A1306,PRICELOOK,1)</f>
        <v>36550</v>
      </c>
    </row>
    <row r="1307" customFormat="false" ht="12.75" hidden="false" customHeight="false" outlineLevel="0" collapsed="false">
      <c r="A1307" s="57" t="n">
        <f aca="false">A1306+1</f>
        <v>36551</v>
      </c>
      <c r="B1307" s="52" t="n">
        <f aca="false">VLOOKUP(A1307,PRICELOOK,1)</f>
        <v>36551</v>
      </c>
    </row>
    <row r="1308" customFormat="false" ht="12.75" hidden="false" customHeight="false" outlineLevel="0" collapsed="false">
      <c r="A1308" s="57" t="n">
        <f aca="false">A1307+1</f>
        <v>36552</v>
      </c>
      <c r="B1308" s="52" t="n">
        <f aca="false">VLOOKUP(A1308,PRICELOOK,1)</f>
        <v>36552</v>
      </c>
    </row>
    <row r="1309" customFormat="false" ht="12.75" hidden="false" customHeight="false" outlineLevel="0" collapsed="false">
      <c r="A1309" s="57" t="n">
        <f aca="false">A1308+1</f>
        <v>36553</v>
      </c>
      <c r="B1309" s="52" t="n">
        <f aca="false">VLOOKUP(A1309,PRICELOOK,1)</f>
        <v>36553</v>
      </c>
    </row>
    <row r="1310" customFormat="false" ht="12.75" hidden="false" customHeight="false" outlineLevel="0" collapsed="false">
      <c r="A1310" s="57" t="n">
        <f aca="false">A1309+1</f>
        <v>36554</v>
      </c>
      <c r="B1310" s="52" t="n">
        <f aca="false">VLOOKUP(A1310,PRICELOOK,1)</f>
        <v>36553</v>
      </c>
    </row>
    <row r="1311" customFormat="false" ht="12.75" hidden="false" customHeight="false" outlineLevel="0" collapsed="false">
      <c r="A1311" s="57" t="n">
        <f aca="false">A1310+1</f>
        <v>36555</v>
      </c>
      <c r="B1311" s="52" t="n">
        <f aca="false">VLOOKUP(A1311,PRICELOOK,1)</f>
        <v>36553</v>
      </c>
    </row>
    <row r="1312" customFormat="false" ht="12.75" hidden="false" customHeight="false" outlineLevel="0" collapsed="false">
      <c r="A1312" s="57" t="n">
        <f aca="false">A1311+1</f>
        <v>36556</v>
      </c>
      <c r="B1312" s="52" t="n">
        <f aca="false">VLOOKUP(A1312,PRICELOOK,1)</f>
        <v>36556</v>
      </c>
    </row>
    <row r="1313" customFormat="false" ht="12.75" hidden="false" customHeight="false" outlineLevel="0" collapsed="false">
      <c r="A1313" s="57" t="n">
        <f aca="false">A1312+1</f>
        <v>36557</v>
      </c>
      <c r="B1313" s="52" t="n">
        <f aca="false">VLOOKUP(A1313,PRICELOOK,1)</f>
        <v>36557</v>
      </c>
    </row>
    <row r="1314" customFormat="false" ht="12.75" hidden="false" customHeight="false" outlineLevel="0" collapsed="false">
      <c r="A1314" s="57" t="n">
        <f aca="false">A1313+1</f>
        <v>36558</v>
      </c>
      <c r="B1314" s="52" t="n">
        <f aca="false">VLOOKUP(A1314,PRICELOOK,1)</f>
        <v>36558</v>
      </c>
    </row>
    <row r="1315" customFormat="false" ht="12.75" hidden="false" customHeight="false" outlineLevel="0" collapsed="false">
      <c r="A1315" s="57" t="n">
        <f aca="false">A1314+1</f>
        <v>36559</v>
      </c>
      <c r="B1315" s="52" t="n">
        <f aca="false">VLOOKUP(A1315,PRICELOOK,1)</f>
        <v>36559</v>
      </c>
    </row>
    <row r="1316" customFormat="false" ht="12.75" hidden="false" customHeight="false" outlineLevel="0" collapsed="false">
      <c r="A1316" s="57" t="n">
        <f aca="false">A1315+1</f>
        <v>36560</v>
      </c>
      <c r="B1316" s="52" t="n">
        <f aca="false">VLOOKUP(A1316,PRICELOOK,1)</f>
        <v>36560</v>
      </c>
    </row>
    <row r="1317" customFormat="false" ht="12.75" hidden="false" customHeight="false" outlineLevel="0" collapsed="false">
      <c r="A1317" s="57" t="n">
        <f aca="false">A1316+1</f>
        <v>36561</v>
      </c>
      <c r="B1317" s="52" t="n">
        <f aca="false">VLOOKUP(A1317,PRICELOOK,1)</f>
        <v>36560</v>
      </c>
    </row>
    <row r="1318" customFormat="false" ht="12.75" hidden="false" customHeight="false" outlineLevel="0" collapsed="false">
      <c r="A1318" s="57" t="n">
        <f aca="false">A1317+1</f>
        <v>36562</v>
      </c>
      <c r="B1318" s="52" t="n">
        <f aca="false">VLOOKUP(A1318,PRICELOOK,1)</f>
        <v>36560</v>
      </c>
    </row>
    <row r="1319" customFormat="false" ht="12.75" hidden="false" customHeight="false" outlineLevel="0" collapsed="false">
      <c r="A1319" s="57" t="n">
        <f aca="false">A1318+1</f>
        <v>36563</v>
      </c>
      <c r="B1319" s="52" t="n">
        <f aca="false">VLOOKUP(A1319,PRICELOOK,1)</f>
        <v>36563</v>
      </c>
    </row>
    <row r="1320" customFormat="false" ht="12.75" hidden="false" customHeight="false" outlineLevel="0" collapsed="false">
      <c r="A1320" s="57" t="n">
        <f aca="false">A1319+1</f>
        <v>36564</v>
      </c>
      <c r="B1320" s="52" t="n">
        <f aca="false">VLOOKUP(A1320,PRICELOOK,1)</f>
        <v>36564</v>
      </c>
    </row>
    <row r="1321" customFormat="false" ht="12.75" hidden="false" customHeight="false" outlineLevel="0" collapsed="false">
      <c r="A1321" s="57" t="n">
        <f aca="false">A1320+1</f>
        <v>36565</v>
      </c>
      <c r="B1321" s="52" t="n">
        <f aca="false">VLOOKUP(A1321,PRICELOOK,1)</f>
        <v>36565</v>
      </c>
    </row>
    <row r="1322" customFormat="false" ht="12.75" hidden="false" customHeight="false" outlineLevel="0" collapsed="false">
      <c r="A1322" s="57" t="n">
        <f aca="false">A1321+1</f>
        <v>36566</v>
      </c>
      <c r="B1322" s="52" t="n">
        <f aca="false">VLOOKUP(A1322,PRICELOOK,1)</f>
        <v>36566</v>
      </c>
    </row>
    <row r="1323" customFormat="false" ht="12.75" hidden="false" customHeight="false" outlineLevel="0" collapsed="false">
      <c r="A1323" s="57" t="n">
        <f aca="false">A1322+1</f>
        <v>36567</v>
      </c>
      <c r="B1323" s="52" t="n">
        <f aca="false">VLOOKUP(A1323,PRICELOOK,1)</f>
        <v>36567</v>
      </c>
    </row>
    <row r="1324" customFormat="false" ht="12.75" hidden="false" customHeight="false" outlineLevel="0" collapsed="false">
      <c r="A1324" s="57" t="n">
        <f aca="false">A1323+1</f>
        <v>36568</v>
      </c>
      <c r="B1324" s="52" t="n">
        <f aca="false">VLOOKUP(A1324,PRICELOOK,1)</f>
        <v>36567</v>
      </c>
    </row>
    <row r="1325" customFormat="false" ht="12.75" hidden="false" customHeight="false" outlineLevel="0" collapsed="false">
      <c r="A1325" s="57" t="n">
        <f aca="false">A1324+1</f>
        <v>36569</v>
      </c>
      <c r="B1325" s="52" t="n">
        <f aca="false">VLOOKUP(A1325,PRICELOOK,1)</f>
        <v>36567</v>
      </c>
    </row>
    <row r="1326" customFormat="false" ht="12.75" hidden="false" customHeight="false" outlineLevel="0" collapsed="false">
      <c r="A1326" s="57" t="n">
        <f aca="false">A1325+1</f>
        <v>36570</v>
      </c>
      <c r="B1326" s="52" t="n">
        <f aca="false">VLOOKUP(A1326,PRICELOOK,1)</f>
        <v>36570</v>
      </c>
    </row>
    <row r="1327" customFormat="false" ht="12.75" hidden="false" customHeight="false" outlineLevel="0" collapsed="false">
      <c r="A1327" s="57" t="n">
        <f aca="false">A1326+1</f>
        <v>36571</v>
      </c>
      <c r="B1327" s="52" t="n">
        <f aca="false">VLOOKUP(A1327,PRICELOOK,1)</f>
        <v>36571</v>
      </c>
    </row>
    <row r="1328" customFormat="false" ht="12.75" hidden="false" customHeight="false" outlineLevel="0" collapsed="false">
      <c r="A1328" s="57" t="n">
        <f aca="false">A1327+1</f>
        <v>36572</v>
      </c>
      <c r="B1328" s="52" t="n">
        <f aca="false">VLOOKUP(A1328,PRICELOOK,1)</f>
        <v>36572</v>
      </c>
    </row>
    <row r="1329" customFormat="false" ht="12.75" hidden="false" customHeight="false" outlineLevel="0" collapsed="false">
      <c r="A1329" s="57" t="n">
        <f aca="false">A1328+1</f>
        <v>36573</v>
      </c>
      <c r="B1329" s="52" t="n">
        <f aca="false">VLOOKUP(A1329,PRICELOOK,1)</f>
        <v>36573</v>
      </c>
    </row>
    <row r="1330" customFormat="false" ht="12.75" hidden="false" customHeight="false" outlineLevel="0" collapsed="false">
      <c r="A1330" s="57" t="n">
        <f aca="false">A1329+1</f>
        <v>36574</v>
      </c>
      <c r="B1330" s="52" t="n">
        <f aca="false">VLOOKUP(A1330,PRICELOOK,1)</f>
        <v>36574</v>
      </c>
    </row>
    <row r="1331" customFormat="false" ht="12.75" hidden="false" customHeight="false" outlineLevel="0" collapsed="false">
      <c r="A1331" s="57" t="n">
        <f aca="false">A1330+1</f>
        <v>36575</v>
      </c>
      <c r="B1331" s="52" t="n">
        <f aca="false">VLOOKUP(A1331,PRICELOOK,1)</f>
        <v>36574</v>
      </c>
    </row>
    <row r="1332" customFormat="false" ht="12.75" hidden="false" customHeight="false" outlineLevel="0" collapsed="false">
      <c r="A1332" s="57" t="n">
        <f aca="false">A1331+1</f>
        <v>36576</v>
      </c>
      <c r="B1332" s="52" t="n">
        <f aca="false">VLOOKUP(A1332,PRICELOOK,1)</f>
        <v>36574</v>
      </c>
    </row>
    <row r="1333" customFormat="false" ht="12.75" hidden="false" customHeight="false" outlineLevel="0" collapsed="false">
      <c r="A1333" s="57" t="n">
        <f aca="false">A1332+1</f>
        <v>36577</v>
      </c>
      <c r="B1333" s="52" t="n">
        <f aca="false">VLOOKUP(A1333,PRICELOOK,1)</f>
        <v>36574</v>
      </c>
    </row>
    <row r="1334" customFormat="false" ht="12.75" hidden="false" customHeight="false" outlineLevel="0" collapsed="false">
      <c r="A1334" s="57" t="n">
        <f aca="false">A1333+1</f>
        <v>36578</v>
      </c>
      <c r="B1334" s="52" t="n">
        <f aca="false">VLOOKUP(A1334,PRICELOOK,1)</f>
        <v>36578</v>
      </c>
    </row>
    <row r="1335" customFormat="false" ht="12.75" hidden="false" customHeight="false" outlineLevel="0" collapsed="false">
      <c r="A1335" s="57" t="n">
        <f aca="false">A1334+1</f>
        <v>36579</v>
      </c>
      <c r="B1335" s="52" t="n">
        <f aca="false">VLOOKUP(A1335,PRICELOOK,1)</f>
        <v>36579</v>
      </c>
    </row>
    <row r="1336" customFormat="false" ht="12.75" hidden="false" customHeight="false" outlineLevel="0" collapsed="false">
      <c r="A1336" s="57" t="n">
        <f aca="false">A1335+1</f>
        <v>36580</v>
      </c>
      <c r="B1336" s="52" t="n">
        <f aca="false">VLOOKUP(A1336,PRICELOOK,1)</f>
        <v>36580</v>
      </c>
    </row>
    <row r="1337" customFormat="false" ht="12.75" hidden="false" customHeight="false" outlineLevel="0" collapsed="false">
      <c r="A1337" s="57" t="n">
        <f aca="false">A1336+1</f>
        <v>36581</v>
      </c>
      <c r="B1337" s="52" t="n">
        <f aca="false">VLOOKUP(A1337,PRICELOOK,1)</f>
        <v>36581</v>
      </c>
    </row>
    <row r="1338" customFormat="false" ht="12.75" hidden="false" customHeight="false" outlineLevel="0" collapsed="false">
      <c r="A1338" s="57" t="n">
        <f aca="false">A1337+1</f>
        <v>36582</v>
      </c>
      <c r="B1338" s="52" t="n">
        <f aca="false">VLOOKUP(A1338,PRICELOOK,1)</f>
        <v>36581</v>
      </c>
    </row>
    <row r="1339" customFormat="false" ht="12.75" hidden="false" customHeight="false" outlineLevel="0" collapsed="false">
      <c r="A1339" s="57" t="n">
        <f aca="false">A1338+1</f>
        <v>36583</v>
      </c>
      <c r="B1339" s="52" t="n">
        <f aca="false">VLOOKUP(A1339,PRICELOOK,1)</f>
        <v>36581</v>
      </c>
    </row>
    <row r="1340" customFormat="false" ht="12.75" hidden="false" customHeight="false" outlineLevel="0" collapsed="false">
      <c r="A1340" s="57" t="n">
        <f aca="false">A1339+1</f>
        <v>36584</v>
      </c>
      <c r="B1340" s="52" t="n">
        <f aca="false">VLOOKUP(A1340,PRICELOOK,1)</f>
        <v>36584</v>
      </c>
    </row>
    <row r="1341" customFormat="false" ht="12.75" hidden="false" customHeight="false" outlineLevel="0" collapsed="false">
      <c r="A1341" s="57" t="n">
        <f aca="false">A1340+1</f>
        <v>36585</v>
      </c>
      <c r="B1341" s="52" t="n">
        <f aca="false">VLOOKUP(A1341,PRICELOOK,1)</f>
        <v>36585</v>
      </c>
    </row>
    <row r="1342" customFormat="false" ht="12.75" hidden="false" customHeight="false" outlineLevel="0" collapsed="false">
      <c r="A1342" s="57" t="n">
        <f aca="false">A1341+1</f>
        <v>36586</v>
      </c>
      <c r="B1342" s="52" t="n">
        <f aca="false">VLOOKUP(A1342,PRICELOOK,1)</f>
        <v>36586</v>
      </c>
    </row>
    <row r="1343" customFormat="false" ht="12.75" hidden="false" customHeight="false" outlineLevel="0" collapsed="false">
      <c r="A1343" s="57" t="n">
        <f aca="false">A1342+1</f>
        <v>36587</v>
      </c>
      <c r="B1343" s="52" t="n">
        <f aca="false">VLOOKUP(A1343,PRICELOOK,1)</f>
        <v>36587</v>
      </c>
    </row>
    <row r="1344" customFormat="false" ht="12.75" hidden="false" customHeight="false" outlineLevel="0" collapsed="false">
      <c r="A1344" s="57" t="n">
        <f aca="false">A1343+1</f>
        <v>36588</v>
      </c>
      <c r="B1344" s="52" t="n">
        <f aca="false">VLOOKUP(A1344,PRICELOOK,1)</f>
        <v>36588</v>
      </c>
    </row>
    <row r="1345" customFormat="false" ht="12.75" hidden="false" customHeight="false" outlineLevel="0" collapsed="false">
      <c r="A1345" s="57" t="n">
        <f aca="false">A1344+1</f>
        <v>36589</v>
      </c>
      <c r="B1345" s="52" t="n">
        <f aca="false">VLOOKUP(A1345,PRICELOOK,1)</f>
        <v>36588</v>
      </c>
    </row>
    <row r="1346" customFormat="false" ht="12.75" hidden="false" customHeight="false" outlineLevel="0" collapsed="false">
      <c r="A1346" s="57" t="n">
        <f aca="false">A1345+1</f>
        <v>36590</v>
      </c>
      <c r="B1346" s="52" t="n">
        <f aca="false">VLOOKUP(A1346,PRICELOOK,1)</f>
        <v>36588</v>
      </c>
    </row>
    <row r="1347" customFormat="false" ht="12.75" hidden="false" customHeight="false" outlineLevel="0" collapsed="false">
      <c r="A1347" s="57" t="n">
        <f aca="false">A1346+1</f>
        <v>36591</v>
      </c>
      <c r="B1347" s="52" t="n">
        <f aca="false">VLOOKUP(A1347,PRICELOOK,1)</f>
        <v>36591</v>
      </c>
    </row>
    <row r="1348" customFormat="false" ht="12.75" hidden="false" customHeight="false" outlineLevel="0" collapsed="false">
      <c r="A1348" s="57" t="n">
        <f aca="false">A1347+1</f>
        <v>36592</v>
      </c>
      <c r="B1348" s="52" t="n">
        <f aca="false">VLOOKUP(A1348,PRICELOOK,1)</f>
        <v>36592</v>
      </c>
    </row>
    <row r="1349" customFormat="false" ht="12.75" hidden="false" customHeight="false" outlineLevel="0" collapsed="false">
      <c r="A1349" s="57" t="n">
        <f aca="false">A1348+1</f>
        <v>36593</v>
      </c>
      <c r="B1349" s="52" t="n">
        <f aca="false">VLOOKUP(A1349,PRICELOOK,1)</f>
        <v>36593</v>
      </c>
    </row>
    <row r="1350" customFormat="false" ht="12.75" hidden="false" customHeight="false" outlineLevel="0" collapsed="false">
      <c r="A1350" s="57" t="n">
        <f aca="false">A1349+1</f>
        <v>36594</v>
      </c>
      <c r="B1350" s="52" t="n">
        <f aca="false">VLOOKUP(A1350,PRICELOOK,1)</f>
        <v>36594</v>
      </c>
    </row>
    <row r="1351" customFormat="false" ht="12.75" hidden="false" customHeight="false" outlineLevel="0" collapsed="false">
      <c r="A1351" s="57" t="n">
        <f aca="false">A1350+1</f>
        <v>36595</v>
      </c>
      <c r="B1351" s="52" t="n">
        <f aca="false">VLOOKUP(A1351,PRICELOOK,1)</f>
        <v>36595</v>
      </c>
    </row>
    <row r="1352" customFormat="false" ht="12.75" hidden="false" customHeight="false" outlineLevel="0" collapsed="false">
      <c r="A1352" s="57" t="n">
        <f aca="false">A1351+1</f>
        <v>36596</v>
      </c>
      <c r="B1352" s="52" t="n">
        <f aca="false">VLOOKUP(A1352,PRICELOOK,1)</f>
        <v>36595</v>
      </c>
    </row>
    <row r="1353" customFormat="false" ht="12.75" hidden="false" customHeight="false" outlineLevel="0" collapsed="false">
      <c r="A1353" s="57" t="n">
        <f aca="false">A1352+1</f>
        <v>36597</v>
      </c>
      <c r="B1353" s="52" t="n">
        <f aca="false">VLOOKUP(A1353,PRICELOOK,1)</f>
        <v>36595</v>
      </c>
    </row>
    <row r="1354" customFormat="false" ht="12.75" hidden="false" customHeight="false" outlineLevel="0" collapsed="false">
      <c r="A1354" s="57" t="n">
        <f aca="false">A1353+1</f>
        <v>36598</v>
      </c>
      <c r="B1354" s="52" t="n">
        <f aca="false">VLOOKUP(A1354,PRICELOOK,1)</f>
        <v>36598</v>
      </c>
    </row>
    <row r="1355" customFormat="false" ht="12.75" hidden="false" customHeight="false" outlineLevel="0" collapsed="false">
      <c r="A1355" s="57" t="n">
        <f aca="false">A1354+1</f>
        <v>36599</v>
      </c>
      <c r="B1355" s="52" t="n">
        <f aca="false">VLOOKUP(A1355,PRICELOOK,1)</f>
        <v>36599</v>
      </c>
    </row>
    <row r="1356" customFormat="false" ht="12.75" hidden="false" customHeight="false" outlineLevel="0" collapsed="false">
      <c r="A1356" s="57" t="n">
        <f aca="false">A1355+1</f>
        <v>36600</v>
      </c>
      <c r="B1356" s="52" t="n">
        <f aca="false">VLOOKUP(A1356,PRICELOOK,1)</f>
        <v>36600</v>
      </c>
    </row>
    <row r="1357" customFormat="false" ht="12.75" hidden="false" customHeight="false" outlineLevel="0" collapsed="false">
      <c r="A1357" s="57" t="n">
        <f aca="false">A1356+1</f>
        <v>36601</v>
      </c>
      <c r="B1357" s="52" t="n">
        <f aca="false">VLOOKUP(A1357,PRICELOOK,1)</f>
        <v>36601</v>
      </c>
    </row>
    <row r="1358" customFormat="false" ht="12.75" hidden="false" customHeight="false" outlineLevel="0" collapsed="false">
      <c r="A1358" s="57" t="n">
        <f aca="false">A1357+1</f>
        <v>36602</v>
      </c>
      <c r="B1358" s="52" t="n">
        <f aca="false">VLOOKUP(A1358,PRICELOOK,1)</f>
        <v>36602</v>
      </c>
    </row>
    <row r="1359" customFormat="false" ht="12.75" hidden="false" customHeight="false" outlineLevel="0" collapsed="false">
      <c r="A1359" s="57" t="n">
        <f aca="false">A1358+1</f>
        <v>36603</v>
      </c>
      <c r="B1359" s="52" t="n">
        <f aca="false">VLOOKUP(A1359,PRICELOOK,1)</f>
        <v>36602</v>
      </c>
    </row>
    <row r="1360" customFormat="false" ht="12.75" hidden="false" customHeight="false" outlineLevel="0" collapsed="false">
      <c r="A1360" s="57" t="n">
        <f aca="false">A1359+1</f>
        <v>36604</v>
      </c>
      <c r="B1360" s="52" t="n">
        <f aca="false">VLOOKUP(A1360,PRICELOOK,1)</f>
        <v>36602</v>
      </c>
    </row>
    <row r="1361" customFormat="false" ht="12.75" hidden="false" customHeight="false" outlineLevel="0" collapsed="false">
      <c r="A1361" s="57" t="n">
        <f aca="false">A1360+1</f>
        <v>36605</v>
      </c>
      <c r="B1361" s="52" t="n">
        <f aca="false">VLOOKUP(A1361,PRICELOOK,1)</f>
        <v>36605</v>
      </c>
    </row>
    <row r="1362" customFormat="false" ht="12.75" hidden="false" customHeight="false" outlineLevel="0" collapsed="false">
      <c r="A1362" s="57" t="n">
        <f aca="false">A1361+1</f>
        <v>36606</v>
      </c>
      <c r="B1362" s="52" t="n">
        <f aca="false">VLOOKUP(A1362,PRICELOOK,1)</f>
        <v>36606</v>
      </c>
    </row>
    <row r="1363" customFormat="false" ht="12.75" hidden="false" customHeight="false" outlineLevel="0" collapsed="false">
      <c r="A1363" s="57" t="n">
        <f aca="false">A1362+1</f>
        <v>36607</v>
      </c>
      <c r="B1363" s="52" t="n">
        <f aca="false">VLOOKUP(A1363,PRICELOOK,1)</f>
        <v>36607</v>
      </c>
    </row>
    <row r="1364" customFormat="false" ht="12.75" hidden="false" customHeight="false" outlineLevel="0" collapsed="false">
      <c r="A1364" s="57" t="n">
        <f aca="false">A1363+1</f>
        <v>36608</v>
      </c>
      <c r="B1364" s="52" t="n">
        <f aca="false">VLOOKUP(A1364,PRICELOOK,1)</f>
        <v>36608</v>
      </c>
    </row>
    <row r="1365" customFormat="false" ht="12.75" hidden="false" customHeight="false" outlineLevel="0" collapsed="false">
      <c r="A1365" s="57" t="n">
        <f aca="false">A1364+1</f>
        <v>36609</v>
      </c>
      <c r="B1365" s="52" t="n">
        <f aca="false">VLOOKUP(A1365,PRICELOOK,1)</f>
        <v>36609</v>
      </c>
    </row>
    <row r="1366" customFormat="false" ht="12.75" hidden="false" customHeight="false" outlineLevel="0" collapsed="false">
      <c r="A1366" s="57" t="n">
        <f aca="false">A1365+1</f>
        <v>36610</v>
      </c>
      <c r="B1366" s="52" t="n">
        <f aca="false">VLOOKUP(A1366,PRICELOOK,1)</f>
        <v>36609</v>
      </c>
    </row>
    <row r="1367" customFormat="false" ht="12.75" hidden="false" customHeight="false" outlineLevel="0" collapsed="false">
      <c r="A1367" s="57" t="n">
        <f aca="false">A1366+1</f>
        <v>36611</v>
      </c>
      <c r="B1367" s="52" t="n">
        <f aca="false">VLOOKUP(A1367,PRICELOOK,1)</f>
        <v>36609</v>
      </c>
    </row>
    <row r="1368" customFormat="false" ht="12.75" hidden="false" customHeight="false" outlineLevel="0" collapsed="false">
      <c r="A1368" s="57" t="n">
        <f aca="false">A1367+1</f>
        <v>36612</v>
      </c>
      <c r="B1368" s="52" t="n">
        <f aca="false">VLOOKUP(A1368,PRICELOOK,1)</f>
        <v>36612</v>
      </c>
    </row>
    <row r="1369" customFormat="false" ht="12.75" hidden="false" customHeight="false" outlineLevel="0" collapsed="false">
      <c r="A1369" s="57" t="n">
        <f aca="false">A1368+1</f>
        <v>36613</v>
      </c>
      <c r="B1369" s="52" t="n">
        <f aca="false">VLOOKUP(A1369,PRICELOOK,1)</f>
        <v>36613</v>
      </c>
    </row>
    <row r="1370" customFormat="false" ht="12.75" hidden="false" customHeight="false" outlineLevel="0" collapsed="false">
      <c r="A1370" s="57" t="n">
        <f aca="false">A1369+1</f>
        <v>36614</v>
      </c>
      <c r="B1370" s="52" t="n">
        <f aca="false">VLOOKUP(A1370,PRICELOOK,1)</f>
        <v>36614</v>
      </c>
    </row>
    <row r="1371" customFormat="false" ht="12.75" hidden="false" customHeight="false" outlineLevel="0" collapsed="false">
      <c r="A1371" s="57" t="n">
        <f aca="false">A1370+1</f>
        <v>36615</v>
      </c>
      <c r="B1371" s="52" t="n">
        <f aca="false">VLOOKUP(A1371,PRICELOOK,1)</f>
        <v>36615</v>
      </c>
    </row>
    <row r="1372" customFormat="false" ht="12.75" hidden="false" customHeight="false" outlineLevel="0" collapsed="false">
      <c r="A1372" s="57" t="n">
        <f aca="false">A1371+1</f>
        <v>36616</v>
      </c>
      <c r="B1372" s="52" t="n">
        <f aca="false">VLOOKUP(A1372,PRICELOOK,1)</f>
        <v>36616</v>
      </c>
    </row>
    <row r="1373" customFormat="false" ht="12.75" hidden="false" customHeight="false" outlineLevel="0" collapsed="false">
      <c r="A1373" s="57" t="n">
        <f aca="false">A1372+1</f>
        <v>36617</v>
      </c>
      <c r="B1373" s="52" t="n">
        <f aca="false">VLOOKUP(A1373,PRICELOOK,1)</f>
        <v>36616</v>
      </c>
    </row>
    <row r="1374" customFormat="false" ht="12.75" hidden="false" customHeight="false" outlineLevel="0" collapsed="false">
      <c r="A1374" s="57" t="n">
        <f aca="false">A1373+1</f>
        <v>36618</v>
      </c>
      <c r="B1374" s="52" t="n">
        <f aca="false">VLOOKUP(A1374,PRICELOOK,1)</f>
        <v>36616</v>
      </c>
    </row>
    <row r="1375" customFormat="false" ht="12.75" hidden="false" customHeight="false" outlineLevel="0" collapsed="false">
      <c r="A1375" s="57" t="n">
        <f aca="false">A1374+1</f>
        <v>36619</v>
      </c>
      <c r="B1375" s="52" t="n">
        <f aca="false">VLOOKUP(A1375,PRICELOOK,1)</f>
        <v>36619</v>
      </c>
    </row>
    <row r="1376" customFormat="false" ht="12.75" hidden="false" customHeight="false" outlineLevel="0" collapsed="false">
      <c r="A1376" s="57" t="n">
        <f aca="false">A1375+1</f>
        <v>36620</v>
      </c>
      <c r="B1376" s="52" t="n">
        <f aca="false">VLOOKUP(A1376,PRICELOOK,1)</f>
        <v>36620</v>
      </c>
    </row>
    <row r="1377" customFormat="false" ht="12.75" hidden="false" customHeight="false" outlineLevel="0" collapsed="false">
      <c r="A1377" s="57" t="n">
        <f aca="false">A1376+1</f>
        <v>36621</v>
      </c>
      <c r="B1377" s="52" t="n">
        <f aca="false">VLOOKUP(A1377,PRICELOOK,1)</f>
        <v>36621</v>
      </c>
    </row>
    <row r="1378" customFormat="false" ht="12.75" hidden="false" customHeight="false" outlineLevel="0" collapsed="false">
      <c r="A1378" s="57" t="n">
        <f aca="false">A1377+1</f>
        <v>36622</v>
      </c>
      <c r="B1378" s="52" t="n">
        <f aca="false">VLOOKUP(A1378,PRICELOOK,1)</f>
        <v>36622</v>
      </c>
    </row>
    <row r="1379" customFormat="false" ht="12.75" hidden="false" customHeight="false" outlineLevel="0" collapsed="false">
      <c r="A1379" s="57" t="n">
        <f aca="false">A1378+1</f>
        <v>36623</v>
      </c>
      <c r="B1379" s="52" t="n">
        <f aca="false">VLOOKUP(A1379,PRICELOOK,1)</f>
        <v>36623</v>
      </c>
    </row>
    <row r="1380" customFormat="false" ht="12.75" hidden="false" customHeight="false" outlineLevel="0" collapsed="false">
      <c r="A1380" s="57" t="n">
        <f aca="false">A1379+1</f>
        <v>36624</v>
      </c>
      <c r="B1380" s="52" t="n">
        <f aca="false">VLOOKUP(A1380,PRICELOOK,1)</f>
        <v>36623</v>
      </c>
    </row>
    <row r="1381" customFormat="false" ht="12.75" hidden="false" customHeight="false" outlineLevel="0" collapsed="false">
      <c r="A1381" s="57" t="n">
        <f aca="false">A1380+1</f>
        <v>36625</v>
      </c>
      <c r="B1381" s="52" t="n">
        <f aca="false">VLOOKUP(A1381,PRICELOOK,1)</f>
        <v>36623</v>
      </c>
    </row>
    <row r="1382" customFormat="false" ht="12.75" hidden="false" customHeight="false" outlineLevel="0" collapsed="false">
      <c r="A1382" s="57" t="n">
        <f aca="false">A1381+1</f>
        <v>36626</v>
      </c>
      <c r="B1382" s="52" t="n">
        <f aca="false">VLOOKUP(A1382,PRICELOOK,1)</f>
        <v>36626</v>
      </c>
    </row>
    <row r="1383" customFormat="false" ht="12.75" hidden="false" customHeight="false" outlineLevel="0" collapsed="false">
      <c r="A1383" s="57" t="n">
        <f aca="false">A1382+1</f>
        <v>36627</v>
      </c>
      <c r="B1383" s="52" t="n">
        <f aca="false">VLOOKUP(A1383,PRICELOOK,1)</f>
        <v>36627</v>
      </c>
    </row>
    <row r="1384" customFormat="false" ht="12.75" hidden="false" customHeight="false" outlineLevel="0" collapsed="false">
      <c r="A1384" s="57" t="n">
        <f aca="false">A1383+1</f>
        <v>36628</v>
      </c>
      <c r="B1384" s="52" t="n">
        <f aca="false">VLOOKUP(A1384,PRICELOOK,1)</f>
        <v>36628</v>
      </c>
    </row>
    <row r="1385" customFormat="false" ht="12.75" hidden="false" customHeight="false" outlineLevel="0" collapsed="false">
      <c r="A1385" s="57" t="n">
        <f aca="false">A1384+1</f>
        <v>36629</v>
      </c>
      <c r="B1385" s="52" t="n">
        <f aca="false">VLOOKUP(A1385,PRICELOOK,1)</f>
        <v>36629</v>
      </c>
    </row>
    <row r="1386" customFormat="false" ht="12.75" hidden="false" customHeight="false" outlineLevel="0" collapsed="false">
      <c r="A1386" s="57" t="n">
        <f aca="false">A1385+1</f>
        <v>36630</v>
      </c>
      <c r="B1386" s="52" t="n">
        <f aca="false">VLOOKUP(A1386,PRICELOOK,1)</f>
        <v>36630</v>
      </c>
    </row>
    <row r="1387" customFormat="false" ht="12.75" hidden="false" customHeight="false" outlineLevel="0" collapsed="false">
      <c r="A1387" s="57" t="n">
        <f aca="false">A1386+1</f>
        <v>36631</v>
      </c>
      <c r="B1387" s="52" t="n">
        <f aca="false">VLOOKUP(A1387,PRICELOOK,1)</f>
        <v>36630</v>
      </c>
    </row>
    <row r="1388" customFormat="false" ht="12.75" hidden="false" customHeight="false" outlineLevel="0" collapsed="false">
      <c r="A1388" s="57" t="n">
        <f aca="false">A1387+1</f>
        <v>36632</v>
      </c>
      <c r="B1388" s="52" t="n">
        <f aca="false">VLOOKUP(A1388,PRICELOOK,1)</f>
        <v>36630</v>
      </c>
    </row>
    <row r="1389" customFormat="false" ht="12.75" hidden="false" customHeight="false" outlineLevel="0" collapsed="false">
      <c r="A1389" s="57" t="n">
        <f aca="false">A1388+1</f>
        <v>36633</v>
      </c>
      <c r="B1389" s="52" t="n">
        <f aca="false">VLOOKUP(A1389,PRICELOOK,1)</f>
        <v>36633</v>
      </c>
    </row>
    <row r="1390" customFormat="false" ht="12.75" hidden="false" customHeight="false" outlineLevel="0" collapsed="false">
      <c r="A1390" s="57" t="n">
        <f aca="false">A1389+1</f>
        <v>36634</v>
      </c>
      <c r="B1390" s="52" t="n">
        <f aca="false">VLOOKUP(A1390,PRICELOOK,1)</f>
        <v>36634</v>
      </c>
    </row>
    <row r="1391" customFormat="false" ht="12.75" hidden="false" customHeight="false" outlineLevel="0" collapsed="false">
      <c r="A1391" s="57" t="n">
        <f aca="false">A1390+1</f>
        <v>36635</v>
      </c>
      <c r="B1391" s="52" t="n">
        <f aca="false">VLOOKUP(A1391,PRICELOOK,1)</f>
        <v>36635</v>
      </c>
    </row>
    <row r="1392" customFormat="false" ht="12.75" hidden="false" customHeight="false" outlineLevel="0" collapsed="false">
      <c r="A1392" s="57" t="n">
        <f aca="false">A1391+1</f>
        <v>36636</v>
      </c>
      <c r="B1392" s="52" t="n">
        <f aca="false">VLOOKUP(A1392,PRICELOOK,1)</f>
        <v>36636</v>
      </c>
    </row>
    <row r="1393" customFormat="false" ht="12.75" hidden="false" customHeight="false" outlineLevel="0" collapsed="false">
      <c r="A1393" s="57" t="n">
        <f aca="false">A1392+1</f>
        <v>36637</v>
      </c>
      <c r="B1393" s="52" t="n">
        <f aca="false">VLOOKUP(A1393,PRICELOOK,1)</f>
        <v>36636</v>
      </c>
    </row>
    <row r="1394" customFormat="false" ht="12.75" hidden="false" customHeight="false" outlineLevel="0" collapsed="false">
      <c r="A1394" s="57" t="n">
        <f aca="false">A1393+1</f>
        <v>36638</v>
      </c>
      <c r="B1394" s="52" t="n">
        <f aca="false">VLOOKUP(A1394,PRICELOOK,1)</f>
        <v>36636</v>
      </c>
    </row>
    <row r="1395" customFormat="false" ht="12.75" hidden="false" customHeight="false" outlineLevel="0" collapsed="false">
      <c r="A1395" s="57" t="n">
        <f aca="false">A1394+1</f>
        <v>36639</v>
      </c>
      <c r="B1395" s="52" t="n">
        <f aca="false">VLOOKUP(A1395,PRICELOOK,1)</f>
        <v>36636</v>
      </c>
    </row>
    <row r="1396" customFormat="false" ht="12.75" hidden="false" customHeight="false" outlineLevel="0" collapsed="false">
      <c r="A1396" s="57" t="n">
        <f aca="false">A1395+1</f>
        <v>36640</v>
      </c>
      <c r="B1396" s="52" t="n">
        <f aca="false">VLOOKUP(A1396,PRICELOOK,1)</f>
        <v>36640</v>
      </c>
    </row>
    <row r="1397" customFormat="false" ht="12.75" hidden="false" customHeight="false" outlineLevel="0" collapsed="false">
      <c r="A1397" s="57" t="n">
        <f aca="false">A1396+1</f>
        <v>36641</v>
      </c>
      <c r="B1397" s="52" t="n">
        <f aca="false">VLOOKUP(A1397,PRICELOOK,1)</f>
        <v>36641</v>
      </c>
    </row>
    <row r="1398" customFormat="false" ht="12.75" hidden="false" customHeight="false" outlineLevel="0" collapsed="false">
      <c r="A1398" s="57" t="n">
        <f aca="false">A1397+1</f>
        <v>36642</v>
      </c>
      <c r="B1398" s="52" t="n">
        <f aca="false">VLOOKUP(A1398,PRICELOOK,1)</f>
        <v>36642</v>
      </c>
    </row>
    <row r="1399" customFormat="false" ht="12.75" hidden="false" customHeight="false" outlineLevel="0" collapsed="false">
      <c r="A1399" s="57" t="n">
        <f aca="false">A1398+1</f>
        <v>36643</v>
      </c>
      <c r="B1399" s="52" t="n">
        <f aca="false">VLOOKUP(A1399,PRICELOOK,1)</f>
        <v>36643</v>
      </c>
    </row>
    <row r="1400" customFormat="false" ht="12.75" hidden="false" customHeight="false" outlineLevel="0" collapsed="false">
      <c r="A1400" s="57" t="n">
        <f aca="false">A1399+1</f>
        <v>36644</v>
      </c>
      <c r="B1400" s="52" t="n">
        <f aca="false">VLOOKUP(A1400,PRICELOOK,1)</f>
        <v>36644</v>
      </c>
    </row>
    <row r="1401" customFormat="false" ht="12.75" hidden="false" customHeight="false" outlineLevel="0" collapsed="false">
      <c r="A1401" s="57" t="n">
        <f aca="false">A1400+1</f>
        <v>36645</v>
      </c>
      <c r="B1401" s="52" t="n">
        <f aca="false">VLOOKUP(A1401,PRICELOOK,1)</f>
        <v>36644</v>
      </c>
    </row>
    <row r="1402" customFormat="false" ht="12.75" hidden="false" customHeight="false" outlineLevel="0" collapsed="false">
      <c r="A1402" s="57" t="n">
        <f aca="false">A1401+1</f>
        <v>36646</v>
      </c>
      <c r="B1402" s="52" t="n">
        <f aca="false">VLOOKUP(A1402,PRICELOOK,1)</f>
        <v>36644</v>
      </c>
    </row>
    <row r="1403" customFormat="false" ht="12.75" hidden="false" customHeight="false" outlineLevel="0" collapsed="false">
      <c r="A1403" s="57" t="n">
        <f aca="false">A1402+1</f>
        <v>36647</v>
      </c>
      <c r="B1403" s="52" t="n">
        <f aca="false">VLOOKUP(A1403,PRICELOOK,1)</f>
        <v>36647</v>
      </c>
    </row>
    <row r="1404" customFormat="false" ht="12.75" hidden="false" customHeight="false" outlineLevel="0" collapsed="false">
      <c r="A1404" s="57" t="n">
        <f aca="false">A1403+1</f>
        <v>36648</v>
      </c>
      <c r="B1404" s="52" t="n">
        <f aca="false">VLOOKUP(A1404,PRICELOOK,1)</f>
        <v>36648</v>
      </c>
    </row>
    <row r="1405" customFormat="false" ht="12.75" hidden="false" customHeight="false" outlineLevel="0" collapsed="false">
      <c r="A1405" s="57" t="n">
        <f aca="false">A1404+1</f>
        <v>36649</v>
      </c>
      <c r="B1405" s="52" t="n">
        <f aca="false">VLOOKUP(A1405,PRICELOOK,1)</f>
        <v>36649</v>
      </c>
    </row>
    <row r="1406" customFormat="false" ht="12.75" hidden="false" customHeight="false" outlineLevel="0" collapsed="false">
      <c r="A1406" s="57" t="n">
        <f aca="false">A1405+1</f>
        <v>36650</v>
      </c>
      <c r="B1406" s="52" t="n">
        <f aca="false">VLOOKUP(A1406,PRICELOOK,1)</f>
        <v>36650</v>
      </c>
    </row>
    <row r="1407" customFormat="false" ht="12.75" hidden="false" customHeight="false" outlineLevel="0" collapsed="false">
      <c r="A1407" s="57" t="n">
        <f aca="false">A1406+1</f>
        <v>36651</v>
      </c>
      <c r="B1407" s="52" t="n">
        <f aca="false">VLOOKUP(A1407,PRICELOOK,1)</f>
        <v>36651</v>
      </c>
    </row>
    <row r="1408" customFormat="false" ht="12.75" hidden="false" customHeight="false" outlineLevel="0" collapsed="false">
      <c r="A1408" s="57" t="n">
        <f aca="false">A1407+1</f>
        <v>36652</v>
      </c>
      <c r="B1408" s="52" t="n">
        <f aca="false">VLOOKUP(A1408,PRICELOOK,1)</f>
        <v>36651</v>
      </c>
    </row>
    <row r="1409" customFormat="false" ht="12.75" hidden="false" customHeight="false" outlineLevel="0" collapsed="false">
      <c r="A1409" s="57" t="n">
        <f aca="false">A1408+1</f>
        <v>36653</v>
      </c>
      <c r="B1409" s="52" t="n">
        <f aca="false">VLOOKUP(A1409,PRICELOOK,1)</f>
        <v>36651</v>
      </c>
    </row>
    <row r="1410" customFormat="false" ht="12.75" hidden="false" customHeight="false" outlineLevel="0" collapsed="false">
      <c r="A1410" s="57" t="n">
        <f aca="false">A1409+1</f>
        <v>36654</v>
      </c>
      <c r="B1410" s="52" t="n">
        <f aca="false">VLOOKUP(A1410,PRICELOOK,1)</f>
        <v>36654</v>
      </c>
    </row>
    <row r="1411" customFormat="false" ht="12.75" hidden="false" customHeight="false" outlineLevel="0" collapsed="false">
      <c r="A1411" s="57" t="n">
        <f aca="false">A1410+1</f>
        <v>36655</v>
      </c>
      <c r="B1411" s="52" t="n">
        <f aca="false">VLOOKUP(A1411,PRICELOOK,1)</f>
        <v>36655</v>
      </c>
    </row>
    <row r="1412" customFormat="false" ht="12.75" hidden="false" customHeight="false" outlineLevel="0" collapsed="false">
      <c r="A1412" s="57" t="n">
        <f aca="false">A1411+1</f>
        <v>36656</v>
      </c>
      <c r="B1412" s="52" t="n">
        <f aca="false">VLOOKUP(A1412,PRICELOOK,1)</f>
        <v>36656</v>
      </c>
    </row>
    <row r="1413" customFormat="false" ht="12.75" hidden="false" customHeight="false" outlineLevel="0" collapsed="false">
      <c r="A1413" s="57" t="n">
        <f aca="false">A1412+1</f>
        <v>36657</v>
      </c>
      <c r="B1413" s="52" t="n">
        <f aca="false">VLOOKUP(A1413,PRICELOOK,1)</f>
        <v>36657</v>
      </c>
    </row>
    <row r="1414" customFormat="false" ht="12.75" hidden="false" customHeight="false" outlineLevel="0" collapsed="false">
      <c r="A1414" s="57" t="n">
        <f aca="false">A1413+1</f>
        <v>36658</v>
      </c>
      <c r="B1414" s="52" t="n">
        <f aca="false">VLOOKUP(A1414,PRICELOOK,1)</f>
        <v>36658</v>
      </c>
    </row>
    <row r="1415" customFormat="false" ht="12.75" hidden="false" customHeight="false" outlineLevel="0" collapsed="false">
      <c r="A1415" s="57" t="n">
        <f aca="false">A1414+1</f>
        <v>36659</v>
      </c>
      <c r="B1415" s="52" t="n">
        <f aca="false">VLOOKUP(A1415,PRICELOOK,1)</f>
        <v>36658</v>
      </c>
    </row>
    <row r="1416" customFormat="false" ht="12.75" hidden="false" customHeight="false" outlineLevel="0" collapsed="false">
      <c r="A1416" s="57" t="n">
        <f aca="false">A1415+1</f>
        <v>36660</v>
      </c>
      <c r="B1416" s="52" t="n">
        <f aca="false">VLOOKUP(A1416,PRICELOOK,1)</f>
        <v>36658</v>
      </c>
    </row>
    <row r="1417" customFormat="false" ht="12.75" hidden="false" customHeight="false" outlineLevel="0" collapsed="false">
      <c r="A1417" s="57" t="n">
        <f aca="false">A1416+1</f>
        <v>36661</v>
      </c>
      <c r="B1417" s="52" t="n">
        <f aca="false">VLOOKUP(A1417,PRICELOOK,1)</f>
        <v>36661</v>
      </c>
    </row>
    <row r="1418" customFormat="false" ht="12.75" hidden="false" customHeight="false" outlineLevel="0" collapsed="false">
      <c r="A1418" s="57" t="n">
        <f aca="false">A1417+1</f>
        <v>36662</v>
      </c>
      <c r="B1418" s="52" t="n">
        <f aca="false">VLOOKUP(A1418,PRICELOOK,1)</f>
        <v>36662</v>
      </c>
    </row>
    <row r="1419" customFormat="false" ht="12.75" hidden="false" customHeight="false" outlineLevel="0" collapsed="false">
      <c r="A1419" s="57" t="n">
        <f aca="false">A1418+1</f>
        <v>36663</v>
      </c>
      <c r="B1419" s="52" t="n">
        <f aca="false">VLOOKUP(A1419,PRICELOOK,1)</f>
        <v>36663</v>
      </c>
    </row>
    <row r="1420" customFormat="false" ht="12.75" hidden="false" customHeight="false" outlineLevel="0" collapsed="false">
      <c r="A1420" s="57" t="n">
        <f aca="false">A1419+1</f>
        <v>36664</v>
      </c>
      <c r="B1420" s="52" t="n">
        <f aca="false">VLOOKUP(A1420,PRICELOOK,1)</f>
        <v>36664</v>
      </c>
    </row>
    <row r="1421" customFormat="false" ht="12.75" hidden="false" customHeight="false" outlineLevel="0" collapsed="false">
      <c r="A1421" s="57" t="n">
        <f aca="false">A1420+1</f>
        <v>36665</v>
      </c>
      <c r="B1421" s="52" t="n">
        <f aca="false">VLOOKUP(A1421,PRICELOOK,1)</f>
        <v>36665</v>
      </c>
    </row>
    <row r="1422" customFormat="false" ht="12.75" hidden="false" customHeight="false" outlineLevel="0" collapsed="false">
      <c r="A1422" s="57" t="n">
        <f aca="false">A1421+1</f>
        <v>36666</v>
      </c>
      <c r="B1422" s="52" t="n">
        <f aca="false">VLOOKUP(A1422,PRICELOOK,1)</f>
        <v>36665</v>
      </c>
    </row>
    <row r="1423" customFormat="false" ht="12.75" hidden="false" customHeight="false" outlineLevel="0" collapsed="false">
      <c r="A1423" s="57" t="n">
        <f aca="false">A1422+1</f>
        <v>36667</v>
      </c>
      <c r="B1423" s="52" t="n">
        <f aca="false">VLOOKUP(A1423,PRICELOOK,1)</f>
        <v>36665</v>
      </c>
    </row>
    <row r="1424" customFormat="false" ht="12.75" hidden="false" customHeight="false" outlineLevel="0" collapsed="false">
      <c r="A1424" s="57" t="n">
        <f aca="false">A1423+1</f>
        <v>36668</v>
      </c>
      <c r="B1424" s="52" t="n">
        <f aca="false">VLOOKUP(A1424,PRICELOOK,1)</f>
        <v>36668</v>
      </c>
    </row>
    <row r="1425" customFormat="false" ht="12.75" hidden="false" customHeight="false" outlineLevel="0" collapsed="false">
      <c r="A1425" s="57" t="n">
        <f aca="false">A1424+1</f>
        <v>36669</v>
      </c>
      <c r="B1425" s="52" t="n">
        <f aca="false">VLOOKUP(A1425,PRICELOOK,1)</f>
        <v>36669</v>
      </c>
    </row>
    <row r="1426" customFormat="false" ht="12.75" hidden="false" customHeight="false" outlineLevel="0" collapsed="false">
      <c r="A1426" s="57" t="n">
        <f aca="false">A1425+1</f>
        <v>36670</v>
      </c>
      <c r="B1426" s="52" t="n">
        <f aca="false">VLOOKUP(A1426,PRICELOOK,1)</f>
        <v>36670</v>
      </c>
    </row>
    <row r="1427" customFormat="false" ht="12.75" hidden="false" customHeight="false" outlineLevel="0" collapsed="false">
      <c r="A1427" s="57" t="n">
        <f aca="false">A1426+1</f>
        <v>36671</v>
      </c>
      <c r="B1427" s="52" t="n">
        <f aca="false">VLOOKUP(A1427,PRICELOOK,1)</f>
        <v>36671</v>
      </c>
    </row>
    <row r="1428" customFormat="false" ht="12.75" hidden="false" customHeight="false" outlineLevel="0" collapsed="false">
      <c r="A1428" s="57" t="n">
        <f aca="false">A1427+1</f>
        <v>36672</v>
      </c>
      <c r="B1428" s="52" t="n">
        <f aca="false">VLOOKUP(A1428,PRICELOOK,1)</f>
        <v>36672</v>
      </c>
    </row>
    <row r="1429" customFormat="false" ht="12.75" hidden="false" customHeight="false" outlineLevel="0" collapsed="false">
      <c r="A1429" s="57" t="n">
        <f aca="false">A1428+1</f>
        <v>36673</v>
      </c>
      <c r="B1429" s="52" t="n">
        <f aca="false">VLOOKUP(A1429,PRICELOOK,1)</f>
        <v>36672</v>
      </c>
    </row>
    <row r="1430" customFormat="false" ht="12.75" hidden="false" customHeight="false" outlineLevel="0" collapsed="false">
      <c r="A1430" s="57" t="n">
        <f aca="false">A1429+1</f>
        <v>36674</v>
      </c>
      <c r="B1430" s="52" t="n">
        <f aca="false">VLOOKUP(A1430,PRICELOOK,1)</f>
        <v>36672</v>
      </c>
    </row>
    <row r="1431" customFormat="false" ht="12.75" hidden="false" customHeight="false" outlineLevel="0" collapsed="false">
      <c r="A1431" s="57" t="n">
        <f aca="false">A1430+1</f>
        <v>36675</v>
      </c>
      <c r="B1431" s="52" t="n">
        <f aca="false">VLOOKUP(A1431,PRICELOOK,1)</f>
        <v>36672</v>
      </c>
    </row>
    <row r="1432" customFormat="false" ht="12.75" hidden="false" customHeight="false" outlineLevel="0" collapsed="false">
      <c r="A1432" s="57" t="n">
        <f aca="false">A1431+1</f>
        <v>36676</v>
      </c>
      <c r="B1432" s="52" t="n">
        <f aca="false">VLOOKUP(A1432,PRICELOOK,1)</f>
        <v>36676</v>
      </c>
    </row>
    <row r="1433" customFormat="false" ht="12.75" hidden="false" customHeight="false" outlineLevel="0" collapsed="false">
      <c r="A1433" s="57" t="n">
        <f aca="false">A1432+1</f>
        <v>36677</v>
      </c>
      <c r="B1433" s="52" t="n">
        <f aca="false">VLOOKUP(A1433,PRICELOOK,1)</f>
        <v>36677</v>
      </c>
    </row>
    <row r="1434" customFormat="false" ht="12.75" hidden="false" customHeight="false" outlineLevel="0" collapsed="false">
      <c r="A1434" s="57" t="n">
        <f aca="false">A1433+1</f>
        <v>36678</v>
      </c>
      <c r="B1434" s="52" t="n">
        <f aca="false">VLOOKUP(A1434,PRICELOOK,1)</f>
        <v>36678</v>
      </c>
    </row>
    <row r="1435" customFormat="false" ht="12.75" hidden="false" customHeight="false" outlineLevel="0" collapsed="false">
      <c r="A1435" s="57" t="n">
        <f aca="false">A1434+1</f>
        <v>36679</v>
      </c>
      <c r="B1435" s="52" t="n">
        <f aca="false">VLOOKUP(A1435,PRICELOOK,1)</f>
        <v>36679</v>
      </c>
    </row>
    <row r="1436" customFormat="false" ht="12.75" hidden="false" customHeight="false" outlineLevel="0" collapsed="false">
      <c r="A1436" s="57" t="n">
        <f aca="false">A1435+1</f>
        <v>36680</v>
      </c>
      <c r="B1436" s="52" t="n">
        <f aca="false">VLOOKUP(A1436,PRICELOOK,1)</f>
        <v>36679</v>
      </c>
    </row>
    <row r="1437" customFormat="false" ht="12.75" hidden="false" customHeight="false" outlineLevel="0" collapsed="false">
      <c r="A1437" s="57" t="n">
        <f aca="false">A1436+1</f>
        <v>36681</v>
      </c>
      <c r="B1437" s="52" t="n">
        <f aca="false">VLOOKUP(A1437,PRICELOOK,1)</f>
        <v>36679</v>
      </c>
    </row>
    <row r="1438" customFormat="false" ht="12.75" hidden="false" customHeight="false" outlineLevel="0" collapsed="false">
      <c r="A1438" s="57" t="n">
        <f aca="false">A1437+1</f>
        <v>36682</v>
      </c>
      <c r="B1438" s="52" t="n">
        <f aca="false">VLOOKUP(A1438,PRICELOOK,1)</f>
        <v>36682</v>
      </c>
    </row>
    <row r="1439" customFormat="false" ht="12.75" hidden="false" customHeight="false" outlineLevel="0" collapsed="false">
      <c r="A1439" s="57" t="n">
        <f aca="false">A1438+1</f>
        <v>36683</v>
      </c>
      <c r="B1439" s="52" t="n">
        <f aca="false">VLOOKUP(A1439,PRICELOOK,1)</f>
        <v>36683</v>
      </c>
    </row>
    <row r="1440" customFormat="false" ht="12.75" hidden="false" customHeight="false" outlineLevel="0" collapsed="false">
      <c r="A1440" s="57" t="n">
        <f aca="false">A1439+1</f>
        <v>36684</v>
      </c>
      <c r="B1440" s="52" t="n">
        <f aca="false">VLOOKUP(A1440,PRICELOOK,1)</f>
        <v>36684</v>
      </c>
    </row>
    <row r="1441" customFormat="false" ht="12.75" hidden="false" customHeight="false" outlineLevel="0" collapsed="false">
      <c r="A1441" s="57" t="n">
        <f aca="false">A1440+1</f>
        <v>36685</v>
      </c>
      <c r="B1441" s="52" t="n">
        <f aca="false">VLOOKUP(A1441,PRICELOOK,1)</f>
        <v>36685</v>
      </c>
    </row>
    <row r="1442" customFormat="false" ht="12.75" hidden="false" customHeight="false" outlineLevel="0" collapsed="false">
      <c r="A1442" s="57" t="n">
        <f aca="false">A1441+1</f>
        <v>36686</v>
      </c>
      <c r="B1442" s="52" t="n">
        <f aca="false">VLOOKUP(A1442,PRICELOOK,1)</f>
        <v>36686</v>
      </c>
    </row>
    <row r="1443" customFormat="false" ht="12.75" hidden="false" customHeight="false" outlineLevel="0" collapsed="false">
      <c r="A1443" s="57" t="n">
        <f aca="false">A1442+1</f>
        <v>36687</v>
      </c>
      <c r="B1443" s="52" t="n">
        <f aca="false">VLOOKUP(A1443,PRICELOOK,1)</f>
        <v>36686</v>
      </c>
    </row>
    <row r="1444" customFormat="false" ht="12.75" hidden="false" customHeight="false" outlineLevel="0" collapsed="false">
      <c r="A1444" s="57" t="n">
        <f aca="false">A1443+1</f>
        <v>36688</v>
      </c>
      <c r="B1444" s="52" t="n">
        <f aca="false">VLOOKUP(A1444,PRICELOOK,1)</f>
        <v>36686</v>
      </c>
    </row>
    <row r="1445" customFormat="false" ht="12.75" hidden="false" customHeight="false" outlineLevel="0" collapsed="false">
      <c r="A1445" s="57" t="n">
        <f aca="false">A1444+1</f>
        <v>36689</v>
      </c>
      <c r="B1445" s="52" t="n">
        <f aca="false">VLOOKUP(A1445,PRICELOOK,1)</f>
        <v>36689</v>
      </c>
    </row>
    <row r="1446" customFormat="false" ht="12.75" hidden="false" customHeight="false" outlineLevel="0" collapsed="false">
      <c r="A1446" s="57" t="n">
        <f aca="false">A1445+1</f>
        <v>36690</v>
      </c>
      <c r="B1446" s="52" t="n">
        <f aca="false">VLOOKUP(A1446,PRICELOOK,1)</f>
        <v>36690</v>
      </c>
    </row>
    <row r="1447" customFormat="false" ht="12.75" hidden="false" customHeight="false" outlineLevel="0" collapsed="false">
      <c r="A1447" s="57" t="n">
        <f aca="false">A1446+1</f>
        <v>36691</v>
      </c>
      <c r="B1447" s="52" t="n">
        <f aca="false">VLOOKUP(A1447,PRICELOOK,1)</f>
        <v>36691</v>
      </c>
    </row>
    <row r="1448" customFormat="false" ht="12.75" hidden="false" customHeight="false" outlineLevel="0" collapsed="false">
      <c r="A1448" s="57" t="n">
        <f aca="false">A1447+1</f>
        <v>36692</v>
      </c>
      <c r="B1448" s="52" t="n">
        <f aca="false">VLOOKUP(A1448,PRICELOOK,1)</f>
        <v>36692</v>
      </c>
    </row>
    <row r="1449" customFormat="false" ht="12.75" hidden="false" customHeight="false" outlineLevel="0" collapsed="false">
      <c r="A1449" s="57" t="n">
        <f aca="false">A1448+1</f>
        <v>36693</v>
      </c>
      <c r="B1449" s="52" t="n">
        <f aca="false">VLOOKUP(A1449,PRICELOOK,1)</f>
        <v>36693</v>
      </c>
    </row>
    <row r="1450" customFormat="false" ht="12.75" hidden="false" customHeight="false" outlineLevel="0" collapsed="false">
      <c r="A1450" s="57" t="n">
        <f aca="false">A1449+1</f>
        <v>36694</v>
      </c>
      <c r="B1450" s="52" t="n">
        <f aca="false">VLOOKUP(A1450,PRICELOOK,1)</f>
        <v>36693</v>
      </c>
    </row>
    <row r="1451" customFormat="false" ht="12.75" hidden="false" customHeight="false" outlineLevel="0" collapsed="false">
      <c r="A1451" s="57" t="n">
        <f aca="false">A1450+1</f>
        <v>36695</v>
      </c>
      <c r="B1451" s="52" t="n">
        <f aca="false">VLOOKUP(A1451,PRICELOOK,1)</f>
        <v>36693</v>
      </c>
    </row>
    <row r="1452" customFormat="false" ht="12.75" hidden="false" customHeight="false" outlineLevel="0" collapsed="false">
      <c r="A1452" s="57" t="n">
        <f aca="false">A1451+1</f>
        <v>36696</v>
      </c>
      <c r="B1452" s="52" t="n">
        <f aca="false">VLOOKUP(A1452,PRICELOOK,1)</f>
        <v>36696</v>
      </c>
    </row>
    <row r="1453" customFormat="false" ht="12.75" hidden="false" customHeight="false" outlineLevel="0" collapsed="false">
      <c r="A1453" s="57" t="n">
        <f aca="false">A1452+1</f>
        <v>36697</v>
      </c>
      <c r="B1453" s="52" t="n">
        <f aca="false">VLOOKUP(A1453,PRICELOOK,1)</f>
        <v>36697</v>
      </c>
    </row>
    <row r="1454" customFormat="false" ht="12.75" hidden="false" customHeight="false" outlineLevel="0" collapsed="false">
      <c r="A1454" s="57" t="n">
        <f aca="false">A1453+1</f>
        <v>36698</v>
      </c>
      <c r="B1454" s="52" t="n">
        <f aca="false">VLOOKUP(A1454,PRICELOOK,1)</f>
        <v>36698</v>
      </c>
    </row>
    <row r="1455" customFormat="false" ht="12.75" hidden="false" customHeight="false" outlineLevel="0" collapsed="false">
      <c r="A1455" s="57" t="n">
        <f aca="false">A1454+1</f>
        <v>36699</v>
      </c>
      <c r="B1455" s="52" t="n">
        <f aca="false">VLOOKUP(A1455,PRICELOOK,1)</f>
        <v>36699</v>
      </c>
    </row>
    <row r="1456" customFormat="false" ht="12.75" hidden="false" customHeight="false" outlineLevel="0" collapsed="false">
      <c r="A1456" s="57" t="n">
        <f aca="false">A1455+1</f>
        <v>36700</v>
      </c>
      <c r="B1456" s="52" t="n">
        <f aca="false">VLOOKUP(A1456,PRICELOOK,1)</f>
        <v>36700</v>
      </c>
    </row>
    <row r="1457" customFormat="false" ht="12.75" hidden="false" customHeight="false" outlineLevel="0" collapsed="false">
      <c r="A1457" s="57" t="n">
        <f aca="false">A1456+1</f>
        <v>36701</v>
      </c>
      <c r="B1457" s="52" t="n">
        <f aca="false">VLOOKUP(A1457,PRICELOOK,1)</f>
        <v>36700</v>
      </c>
    </row>
    <row r="1458" customFormat="false" ht="12.75" hidden="false" customHeight="false" outlineLevel="0" collapsed="false">
      <c r="A1458" s="57" t="n">
        <f aca="false">A1457+1</f>
        <v>36702</v>
      </c>
      <c r="B1458" s="52" t="n">
        <f aca="false">VLOOKUP(A1458,PRICELOOK,1)</f>
        <v>36700</v>
      </c>
    </row>
    <row r="1459" customFormat="false" ht="12.75" hidden="false" customHeight="false" outlineLevel="0" collapsed="false">
      <c r="A1459" s="57" t="n">
        <f aca="false">A1458+1</f>
        <v>36703</v>
      </c>
      <c r="B1459" s="52" t="n">
        <f aca="false">VLOOKUP(A1459,PRICELOOK,1)</f>
        <v>36703</v>
      </c>
    </row>
    <row r="1460" customFormat="false" ht="12.75" hidden="false" customHeight="false" outlineLevel="0" collapsed="false">
      <c r="A1460" s="57" t="n">
        <f aca="false">A1459+1</f>
        <v>36704</v>
      </c>
      <c r="B1460" s="52" t="n">
        <f aca="false">VLOOKUP(A1460,PRICELOOK,1)</f>
        <v>36704</v>
      </c>
    </row>
    <row r="1461" customFormat="false" ht="12.75" hidden="false" customHeight="false" outlineLevel="0" collapsed="false">
      <c r="A1461" s="57" t="n">
        <f aca="false">A1460+1</f>
        <v>36705</v>
      </c>
      <c r="B1461" s="52" t="n">
        <f aca="false">VLOOKUP(A1461,PRICELOOK,1)</f>
        <v>36705</v>
      </c>
    </row>
    <row r="1462" customFormat="false" ht="12.75" hidden="false" customHeight="false" outlineLevel="0" collapsed="false">
      <c r="A1462" s="57" t="n">
        <f aca="false">A1461+1</f>
        <v>36706</v>
      </c>
      <c r="B1462" s="52" t="n">
        <f aca="false">VLOOKUP(A1462,PRICELOOK,1)</f>
        <v>36706</v>
      </c>
    </row>
    <row r="1463" customFormat="false" ht="12.75" hidden="false" customHeight="false" outlineLevel="0" collapsed="false">
      <c r="A1463" s="57" t="n">
        <f aca="false">A1462+1</f>
        <v>36707</v>
      </c>
      <c r="B1463" s="52" t="n">
        <f aca="false">VLOOKUP(A1463,PRICELOOK,1)</f>
        <v>36707</v>
      </c>
    </row>
    <row r="1464" customFormat="false" ht="12.75" hidden="false" customHeight="false" outlineLevel="0" collapsed="false">
      <c r="A1464" s="57" t="n">
        <f aca="false">A1463+1</f>
        <v>36708</v>
      </c>
      <c r="B1464" s="52" t="n">
        <f aca="false">VLOOKUP(A1464,PRICELOOK,1)</f>
        <v>36707</v>
      </c>
    </row>
    <row r="1465" customFormat="false" ht="12.75" hidden="false" customHeight="false" outlineLevel="0" collapsed="false">
      <c r="A1465" s="57" t="n">
        <f aca="false">A1464+1</f>
        <v>36709</v>
      </c>
      <c r="B1465" s="52" t="n">
        <f aca="false">VLOOKUP(A1465,PRICELOOK,1)</f>
        <v>36707</v>
      </c>
    </row>
    <row r="1466" customFormat="false" ht="12.75" hidden="false" customHeight="false" outlineLevel="0" collapsed="false">
      <c r="A1466" s="57" t="n">
        <f aca="false">A1465+1</f>
        <v>36710</v>
      </c>
      <c r="B1466" s="52" t="n">
        <f aca="false">VLOOKUP(A1466,PRICELOOK,1)</f>
        <v>36707</v>
      </c>
    </row>
    <row r="1467" customFormat="false" ht="12.75" hidden="false" customHeight="false" outlineLevel="0" collapsed="false">
      <c r="A1467" s="57" t="n">
        <f aca="false">A1466+1</f>
        <v>36711</v>
      </c>
      <c r="B1467" s="52" t="n">
        <f aca="false">VLOOKUP(A1467,PRICELOOK,1)</f>
        <v>36707</v>
      </c>
    </row>
    <row r="1468" customFormat="false" ht="12.75" hidden="false" customHeight="false" outlineLevel="0" collapsed="false">
      <c r="A1468" s="57" t="n">
        <f aca="false">A1467+1</f>
        <v>36712</v>
      </c>
      <c r="B1468" s="52" t="n">
        <f aca="false">VLOOKUP(A1468,PRICELOOK,1)</f>
        <v>36712</v>
      </c>
    </row>
    <row r="1469" customFormat="false" ht="12.75" hidden="false" customHeight="false" outlineLevel="0" collapsed="false">
      <c r="A1469" s="57" t="n">
        <f aca="false">A1468+1</f>
        <v>36713</v>
      </c>
      <c r="B1469" s="52" t="n">
        <f aca="false">VLOOKUP(A1469,PRICELOOK,1)</f>
        <v>36713</v>
      </c>
    </row>
    <row r="1470" customFormat="false" ht="12.75" hidden="false" customHeight="false" outlineLevel="0" collapsed="false">
      <c r="A1470" s="57" t="n">
        <f aca="false">A1469+1</f>
        <v>36714</v>
      </c>
      <c r="B1470" s="52" t="n">
        <f aca="false">VLOOKUP(A1470,PRICELOOK,1)</f>
        <v>36714</v>
      </c>
    </row>
    <row r="1471" customFormat="false" ht="12.75" hidden="false" customHeight="false" outlineLevel="0" collapsed="false">
      <c r="A1471" s="57" t="n">
        <f aca="false">A1470+1</f>
        <v>36715</v>
      </c>
      <c r="B1471" s="52" t="n">
        <f aca="false">VLOOKUP(A1471,PRICELOOK,1)</f>
        <v>36714</v>
      </c>
    </row>
    <row r="1472" customFormat="false" ht="12.75" hidden="false" customHeight="false" outlineLevel="0" collapsed="false">
      <c r="A1472" s="57" t="n">
        <f aca="false">A1471+1</f>
        <v>36716</v>
      </c>
      <c r="B1472" s="52" t="n">
        <f aca="false">VLOOKUP(A1472,PRICELOOK,1)</f>
        <v>36714</v>
      </c>
    </row>
    <row r="1473" customFormat="false" ht="12.75" hidden="false" customHeight="false" outlineLevel="0" collapsed="false">
      <c r="A1473" s="57" t="n">
        <f aca="false">A1472+1</f>
        <v>36717</v>
      </c>
      <c r="B1473" s="52" t="n">
        <f aca="false">VLOOKUP(A1473,PRICELOOK,1)</f>
        <v>36717</v>
      </c>
    </row>
    <row r="1474" customFormat="false" ht="12.75" hidden="false" customHeight="false" outlineLevel="0" collapsed="false">
      <c r="A1474" s="57" t="n">
        <f aca="false">A1473+1</f>
        <v>36718</v>
      </c>
      <c r="B1474" s="52" t="n">
        <f aca="false">VLOOKUP(A1474,PRICELOOK,1)</f>
        <v>36718</v>
      </c>
    </row>
    <row r="1475" customFormat="false" ht="12.75" hidden="false" customHeight="false" outlineLevel="0" collapsed="false">
      <c r="A1475" s="57" t="n">
        <f aca="false">A1474+1</f>
        <v>36719</v>
      </c>
      <c r="B1475" s="52" t="n">
        <f aca="false">VLOOKUP(A1475,PRICELOOK,1)</f>
        <v>36719</v>
      </c>
    </row>
    <row r="1476" customFormat="false" ht="12.75" hidden="false" customHeight="false" outlineLevel="0" collapsed="false">
      <c r="A1476" s="57" t="n">
        <f aca="false">A1475+1</f>
        <v>36720</v>
      </c>
      <c r="B1476" s="52" t="n">
        <f aca="false">VLOOKUP(A1476,PRICELOOK,1)</f>
        <v>36720</v>
      </c>
    </row>
    <row r="1477" customFormat="false" ht="12.75" hidden="false" customHeight="false" outlineLevel="0" collapsed="false">
      <c r="A1477" s="57" t="n">
        <f aca="false">A1476+1</f>
        <v>36721</v>
      </c>
      <c r="B1477" s="52" t="n">
        <f aca="false">VLOOKUP(A1477,PRICELOOK,1)</f>
        <v>36721</v>
      </c>
    </row>
    <row r="1478" customFormat="false" ht="12.75" hidden="false" customHeight="false" outlineLevel="0" collapsed="false">
      <c r="A1478" s="57" t="n">
        <f aca="false">A1477+1</f>
        <v>36722</v>
      </c>
      <c r="B1478" s="52" t="n">
        <f aca="false">VLOOKUP(A1478,PRICELOOK,1)</f>
        <v>36721</v>
      </c>
    </row>
    <row r="1479" customFormat="false" ht="12.75" hidden="false" customHeight="false" outlineLevel="0" collapsed="false">
      <c r="A1479" s="57" t="n">
        <f aca="false">A1478+1</f>
        <v>36723</v>
      </c>
      <c r="B1479" s="52" t="n">
        <f aca="false">VLOOKUP(A1479,PRICELOOK,1)</f>
        <v>36721</v>
      </c>
    </row>
    <row r="1480" customFormat="false" ht="12.75" hidden="false" customHeight="false" outlineLevel="0" collapsed="false">
      <c r="A1480" s="57" t="n">
        <f aca="false">A1479+1</f>
        <v>36724</v>
      </c>
      <c r="B1480" s="52" t="n">
        <f aca="false">VLOOKUP(A1480,PRICELOOK,1)</f>
        <v>36724</v>
      </c>
    </row>
    <row r="1481" customFormat="false" ht="12.75" hidden="false" customHeight="false" outlineLevel="0" collapsed="false">
      <c r="A1481" s="57" t="n">
        <f aca="false">A1480+1</f>
        <v>36725</v>
      </c>
      <c r="B1481" s="52" t="n">
        <f aca="false">VLOOKUP(A1481,PRICELOOK,1)</f>
        <v>36725</v>
      </c>
    </row>
    <row r="1482" customFormat="false" ht="12.75" hidden="false" customHeight="false" outlineLevel="0" collapsed="false">
      <c r="A1482" s="57" t="n">
        <f aca="false">A1481+1</f>
        <v>36726</v>
      </c>
      <c r="B1482" s="52" t="n">
        <f aca="false">VLOOKUP(A1482,PRICELOOK,1)</f>
        <v>36726</v>
      </c>
    </row>
    <row r="1483" customFormat="false" ht="12.75" hidden="false" customHeight="false" outlineLevel="0" collapsed="false">
      <c r="A1483" s="57" t="n">
        <f aca="false">A1482+1</f>
        <v>36727</v>
      </c>
      <c r="B1483" s="52" t="n">
        <f aca="false">VLOOKUP(A1483,PRICELOOK,1)</f>
        <v>36727</v>
      </c>
    </row>
    <row r="1484" customFormat="false" ht="12.75" hidden="false" customHeight="false" outlineLevel="0" collapsed="false">
      <c r="A1484" s="57" t="n">
        <f aca="false">A1483+1</f>
        <v>36728</v>
      </c>
      <c r="B1484" s="52" t="n">
        <f aca="false">VLOOKUP(A1484,PRICELOOK,1)</f>
        <v>36728</v>
      </c>
    </row>
    <row r="1485" customFormat="false" ht="12.75" hidden="false" customHeight="false" outlineLevel="0" collapsed="false">
      <c r="A1485" s="57" t="n">
        <f aca="false">A1484+1</f>
        <v>36729</v>
      </c>
      <c r="B1485" s="52" t="n">
        <f aca="false">VLOOKUP(A1485,PRICELOOK,1)</f>
        <v>36728</v>
      </c>
    </row>
    <row r="1486" customFormat="false" ht="12.75" hidden="false" customHeight="false" outlineLevel="0" collapsed="false">
      <c r="A1486" s="57" t="n">
        <f aca="false">A1485+1</f>
        <v>36730</v>
      </c>
      <c r="B1486" s="52" t="n">
        <f aca="false">VLOOKUP(A1486,PRICELOOK,1)</f>
        <v>36728</v>
      </c>
    </row>
    <row r="1487" customFormat="false" ht="12.75" hidden="false" customHeight="false" outlineLevel="0" collapsed="false">
      <c r="A1487" s="57" t="n">
        <f aca="false">A1486+1</f>
        <v>36731</v>
      </c>
      <c r="B1487" s="52" t="n">
        <f aca="false">VLOOKUP(A1487,PRICELOOK,1)</f>
        <v>36731</v>
      </c>
    </row>
    <row r="1488" customFormat="false" ht="12.75" hidden="false" customHeight="false" outlineLevel="0" collapsed="false">
      <c r="A1488" s="57" t="n">
        <f aca="false">A1487+1</f>
        <v>36732</v>
      </c>
      <c r="B1488" s="52" t="n">
        <f aca="false">VLOOKUP(A1488,PRICELOOK,1)</f>
        <v>36732</v>
      </c>
    </row>
    <row r="1489" customFormat="false" ht="12.75" hidden="false" customHeight="false" outlineLevel="0" collapsed="false">
      <c r="A1489" s="57" t="n">
        <f aca="false">A1488+1</f>
        <v>36733</v>
      </c>
      <c r="B1489" s="52" t="n">
        <f aca="false">VLOOKUP(A1489,PRICELOOK,1)</f>
        <v>36733</v>
      </c>
    </row>
    <row r="1490" customFormat="false" ht="12.75" hidden="false" customHeight="false" outlineLevel="0" collapsed="false">
      <c r="A1490" s="57" t="n">
        <f aca="false">A1489+1</f>
        <v>36734</v>
      </c>
      <c r="B1490" s="52" t="n">
        <f aca="false">VLOOKUP(A1490,PRICELOOK,1)</f>
        <v>36734</v>
      </c>
    </row>
    <row r="1491" customFormat="false" ht="12.75" hidden="false" customHeight="false" outlineLevel="0" collapsed="false">
      <c r="A1491" s="57" t="n">
        <f aca="false">A1490+1</f>
        <v>36735</v>
      </c>
      <c r="B1491" s="52" t="n">
        <f aca="false">VLOOKUP(A1491,PRICELOOK,1)</f>
        <v>36735</v>
      </c>
    </row>
    <row r="1492" customFormat="false" ht="12.75" hidden="false" customHeight="false" outlineLevel="0" collapsed="false">
      <c r="A1492" s="57" t="n">
        <f aca="false">A1491+1</f>
        <v>36736</v>
      </c>
      <c r="B1492" s="52" t="n">
        <f aca="false">VLOOKUP(A1492,PRICELOOK,1)</f>
        <v>36735</v>
      </c>
    </row>
    <row r="1493" customFormat="false" ht="12.75" hidden="false" customHeight="false" outlineLevel="0" collapsed="false">
      <c r="A1493" s="57" t="n">
        <f aca="false">A1492+1</f>
        <v>36737</v>
      </c>
      <c r="B1493" s="52" t="n">
        <f aca="false">VLOOKUP(A1493,PRICELOOK,1)</f>
        <v>36735</v>
      </c>
    </row>
    <row r="1494" customFormat="false" ht="12.75" hidden="false" customHeight="false" outlineLevel="0" collapsed="false">
      <c r="A1494" s="57" t="n">
        <f aca="false">A1493+1</f>
        <v>36738</v>
      </c>
      <c r="B1494" s="52" t="n">
        <f aca="false">VLOOKUP(A1494,PRICELOOK,1)</f>
        <v>36738</v>
      </c>
    </row>
    <row r="1495" customFormat="false" ht="12.75" hidden="false" customHeight="false" outlineLevel="0" collapsed="false">
      <c r="A1495" s="57" t="n">
        <f aca="false">A1494+1</f>
        <v>36739</v>
      </c>
      <c r="B1495" s="52" t="n">
        <f aca="false">VLOOKUP(A1495,PRICELOOK,1)</f>
        <v>36739</v>
      </c>
    </row>
    <row r="1496" customFormat="false" ht="12.75" hidden="false" customHeight="false" outlineLevel="0" collapsed="false">
      <c r="A1496" s="57" t="n">
        <f aca="false">A1495+1</f>
        <v>36740</v>
      </c>
      <c r="B1496" s="52" t="n">
        <f aca="false">VLOOKUP(A1496,PRICELOOK,1)</f>
        <v>36740</v>
      </c>
    </row>
    <row r="1497" customFormat="false" ht="12.75" hidden="false" customHeight="false" outlineLevel="0" collapsed="false">
      <c r="A1497" s="57" t="n">
        <f aca="false">A1496+1</f>
        <v>36741</v>
      </c>
      <c r="B1497" s="52" t="n">
        <f aca="false">VLOOKUP(A1497,PRICELOOK,1)</f>
        <v>36741</v>
      </c>
    </row>
    <row r="1498" customFormat="false" ht="12.75" hidden="false" customHeight="false" outlineLevel="0" collapsed="false">
      <c r="A1498" s="57" t="n">
        <f aca="false">A1497+1</f>
        <v>36742</v>
      </c>
      <c r="B1498" s="52" t="n">
        <f aca="false">VLOOKUP(A1498,PRICELOOK,1)</f>
        <v>36742</v>
      </c>
    </row>
    <row r="1499" customFormat="false" ht="12.75" hidden="false" customHeight="false" outlineLevel="0" collapsed="false">
      <c r="A1499" s="57" t="n">
        <f aca="false">A1498+1</f>
        <v>36743</v>
      </c>
      <c r="B1499" s="52" t="n">
        <f aca="false">VLOOKUP(A1499,PRICELOOK,1)</f>
        <v>36742</v>
      </c>
    </row>
    <row r="1500" customFormat="false" ht="12.75" hidden="false" customHeight="false" outlineLevel="0" collapsed="false">
      <c r="A1500" s="57" t="n">
        <f aca="false">A1499+1</f>
        <v>36744</v>
      </c>
      <c r="B1500" s="52" t="n">
        <f aca="false">VLOOKUP(A1500,PRICELOOK,1)</f>
        <v>36742</v>
      </c>
    </row>
    <row r="1501" customFormat="false" ht="12.75" hidden="false" customHeight="false" outlineLevel="0" collapsed="false">
      <c r="A1501" s="57" t="n">
        <f aca="false">A1500+1</f>
        <v>36745</v>
      </c>
      <c r="B1501" s="52" t="n">
        <f aca="false">VLOOKUP(A1501,PRICELOOK,1)</f>
        <v>36745</v>
      </c>
    </row>
    <row r="1502" customFormat="false" ht="12.75" hidden="false" customHeight="false" outlineLevel="0" collapsed="false">
      <c r="A1502" s="57" t="n">
        <f aca="false">A1501+1</f>
        <v>36746</v>
      </c>
      <c r="B1502" s="52" t="n">
        <f aca="false">VLOOKUP(A1502,PRICELOOK,1)</f>
        <v>36746</v>
      </c>
    </row>
    <row r="1503" customFormat="false" ht="12.75" hidden="false" customHeight="false" outlineLevel="0" collapsed="false">
      <c r="A1503" s="57" t="n">
        <f aca="false">A1502+1</f>
        <v>36747</v>
      </c>
      <c r="B1503" s="52" t="n">
        <f aca="false">VLOOKUP(A1503,PRICELOOK,1)</f>
        <v>36747</v>
      </c>
    </row>
    <row r="1504" customFormat="false" ht="12.75" hidden="false" customHeight="false" outlineLevel="0" collapsed="false">
      <c r="A1504" s="57" t="n">
        <f aca="false">A1503+1</f>
        <v>36748</v>
      </c>
      <c r="B1504" s="52" t="n">
        <f aca="false">VLOOKUP(A1504,PRICELOOK,1)</f>
        <v>36748</v>
      </c>
    </row>
    <row r="1505" customFormat="false" ht="12.75" hidden="false" customHeight="false" outlineLevel="0" collapsed="false">
      <c r="A1505" s="57" t="n">
        <f aca="false">A1504+1</f>
        <v>36749</v>
      </c>
      <c r="B1505" s="52" t="n">
        <f aca="false">VLOOKUP(A1505,PRICELOOK,1)</f>
        <v>36749</v>
      </c>
    </row>
    <row r="1506" customFormat="false" ht="12.75" hidden="false" customHeight="false" outlineLevel="0" collapsed="false">
      <c r="A1506" s="57" t="n">
        <f aca="false">A1505+1</f>
        <v>36750</v>
      </c>
      <c r="B1506" s="52" t="n">
        <f aca="false">VLOOKUP(A1506,PRICELOOK,1)</f>
        <v>36749</v>
      </c>
    </row>
    <row r="1507" customFormat="false" ht="12.75" hidden="false" customHeight="false" outlineLevel="0" collapsed="false">
      <c r="A1507" s="57" t="n">
        <f aca="false">A1506+1</f>
        <v>36751</v>
      </c>
      <c r="B1507" s="52" t="n">
        <f aca="false">VLOOKUP(A1507,PRICELOOK,1)</f>
        <v>36749</v>
      </c>
    </row>
    <row r="1508" customFormat="false" ht="12.75" hidden="false" customHeight="false" outlineLevel="0" collapsed="false">
      <c r="A1508" s="57" t="n">
        <f aca="false">A1507+1</f>
        <v>36752</v>
      </c>
      <c r="B1508" s="52" t="n">
        <f aca="false">VLOOKUP(A1508,PRICELOOK,1)</f>
        <v>36752</v>
      </c>
    </row>
    <row r="1509" customFormat="false" ht="12.75" hidden="false" customHeight="false" outlineLevel="0" collapsed="false">
      <c r="A1509" s="57" t="n">
        <f aca="false">A1508+1</f>
        <v>36753</v>
      </c>
      <c r="B1509" s="52" t="n">
        <f aca="false">VLOOKUP(A1509,PRICELOOK,1)</f>
        <v>36753</v>
      </c>
    </row>
    <row r="1510" customFormat="false" ht="12.75" hidden="false" customHeight="false" outlineLevel="0" collapsed="false">
      <c r="A1510" s="57" t="n">
        <f aca="false">A1509+1</f>
        <v>36754</v>
      </c>
      <c r="B1510" s="52" t="n">
        <f aca="false">VLOOKUP(A1510,PRICELOOK,1)</f>
        <v>36754</v>
      </c>
    </row>
    <row r="1511" customFormat="false" ht="12.75" hidden="false" customHeight="false" outlineLevel="0" collapsed="false">
      <c r="A1511" s="57" t="n">
        <f aca="false">A1510+1</f>
        <v>36755</v>
      </c>
      <c r="B1511" s="52" t="n">
        <f aca="false">VLOOKUP(A1511,PRICELOOK,1)</f>
        <v>36755</v>
      </c>
    </row>
    <row r="1512" customFormat="false" ht="12.75" hidden="false" customHeight="false" outlineLevel="0" collapsed="false">
      <c r="A1512" s="57" t="n">
        <f aca="false">A1511+1</f>
        <v>36756</v>
      </c>
      <c r="B1512" s="52" t="n">
        <f aca="false">VLOOKUP(A1512,PRICELOOK,1)</f>
        <v>36756</v>
      </c>
    </row>
    <row r="1513" customFormat="false" ht="12.75" hidden="false" customHeight="false" outlineLevel="0" collapsed="false">
      <c r="A1513" s="57" t="n">
        <f aca="false">A1512+1</f>
        <v>36757</v>
      </c>
      <c r="B1513" s="52" t="n">
        <f aca="false">VLOOKUP(A1513,PRICELOOK,1)</f>
        <v>36756</v>
      </c>
    </row>
    <row r="1514" customFormat="false" ht="12.75" hidden="false" customHeight="false" outlineLevel="0" collapsed="false">
      <c r="A1514" s="57" t="n">
        <f aca="false">A1513+1</f>
        <v>36758</v>
      </c>
      <c r="B1514" s="52" t="n">
        <f aca="false">VLOOKUP(A1514,PRICELOOK,1)</f>
        <v>36756</v>
      </c>
    </row>
    <row r="1515" customFormat="false" ht="12.75" hidden="false" customHeight="false" outlineLevel="0" collapsed="false">
      <c r="A1515" s="57" t="n">
        <f aca="false">A1514+1</f>
        <v>36759</v>
      </c>
      <c r="B1515" s="52" t="n">
        <f aca="false">VLOOKUP(A1515,PRICELOOK,1)</f>
        <v>36759</v>
      </c>
    </row>
    <row r="1516" customFormat="false" ht="12.75" hidden="false" customHeight="false" outlineLevel="0" collapsed="false">
      <c r="A1516" s="57" t="n">
        <f aca="false">A1515+1</f>
        <v>36760</v>
      </c>
      <c r="B1516" s="52" t="n">
        <f aca="false">VLOOKUP(A1516,PRICELOOK,1)</f>
        <v>36760</v>
      </c>
    </row>
    <row r="1517" customFormat="false" ht="12.75" hidden="false" customHeight="false" outlineLevel="0" collapsed="false">
      <c r="A1517" s="57" t="n">
        <f aca="false">A1516+1</f>
        <v>36761</v>
      </c>
      <c r="B1517" s="52" t="n">
        <f aca="false">VLOOKUP(A1517,PRICELOOK,1)</f>
        <v>36761</v>
      </c>
    </row>
    <row r="1518" customFormat="false" ht="12.75" hidden="false" customHeight="false" outlineLevel="0" collapsed="false">
      <c r="A1518" s="57" t="n">
        <f aca="false">A1517+1</f>
        <v>36762</v>
      </c>
      <c r="B1518" s="52" t="n">
        <f aca="false">VLOOKUP(A1518,PRICELOOK,1)</f>
        <v>36762</v>
      </c>
    </row>
    <row r="1519" customFormat="false" ht="12.75" hidden="false" customHeight="false" outlineLevel="0" collapsed="false">
      <c r="A1519" s="57" t="n">
        <f aca="false">A1518+1</f>
        <v>36763</v>
      </c>
      <c r="B1519" s="52" t="n">
        <f aca="false">VLOOKUP(A1519,PRICELOOK,1)</f>
        <v>36763</v>
      </c>
    </row>
    <row r="1520" customFormat="false" ht="12.75" hidden="false" customHeight="false" outlineLevel="0" collapsed="false">
      <c r="A1520" s="57" t="n">
        <f aca="false">A1519+1</f>
        <v>36764</v>
      </c>
      <c r="B1520" s="52" t="n">
        <f aca="false">VLOOKUP(A1520,PRICELOOK,1)</f>
        <v>36763</v>
      </c>
    </row>
    <row r="1521" customFormat="false" ht="12.75" hidden="false" customHeight="false" outlineLevel="0" collapsed="false">
      <c r="A1521" s="57" t="n">
        <f aca="false">A1520+1</f>
        <v>36765</v>
      </c>
      <c r="B1521" s="52" t="n">
        <f aca="false">VLOOKUP(A1521,PRICELOOK,1)</f>
        <v>36763</v>
      </c>
    </row>
    <row r="1522" customFormat="false" ht="12.75" hidden="false" customHeight="false" outlineLevel="0" collapsed="false">
      <c r="A1522" s="57" t="n">
        <f aca="false">A1521+1</f>
        <v>36766</v>
      </c>
      <c r="B1522" s="52" t="n">
        <f aca="false">VLOOKUP(A1522,PRICELOOK,1)</f>
        <v>36766</v>
      </c>
    </row>
    <row r="1523" customFormat="false" ht="12.75" hidden="false" customHeight="false" outlineLevel="0" collapsed="false">
      <c r="A1523" s="57" t="n">
        <f aca="false">A1522+1</f>
        <v>36767</v>
      </c>
      <c r="B1523" s="52" t="n">
        <f aca="false">VLOOKUP(A1523,PRICELOOK,1)</f>
        <v>36767</v>
      </c>
    </row>
    <row r="1524" customFormat="false" ht="12.75" hidden="false" customHeight="false" outlineLevel="0" collapsed="false">
      <c r="A1524" s="57" t="n">
        <f aca="false">A1523+1</f>
        <v>36768</v>
      </c>
      <c r="B1524" s="52" t="n">
        <f aca="false">VLOOKUP(A1524,PRICELOOK,1)</f>
        <v>36768</v>
      </c>
    </row>
    <row r="1525" customFormat="false" ht="12.75" hidden="false" customHeight="false" outlineLevel="0" collapsed="false">
      <c r="A1525" s="57" t="n">
        <f aca="false">A1524+1</f>
        <v>36769</v>
      </c>
      <c r="B1525" s="52" t="n">
        <f aca="false">VLOOKUP(A1525,PRICELOOK,1)</f>
        <v>36769</v>
      </c>
    </row>
    <row r="1526" customFormat="false" ht="12.75" hidden="false" customHeight="false" outlineLevel="0" collapsed="false">
      <c r="A1526" s="57" t="n">
        <f aca="false">A1525+1</f>
        <v>36770</v>
      </c>
      <c r="B1526" s="52" t="n">
        <f aca="false">VLOOKUP(A1526,PRICELOOK,1)</f>
        <v>36770</v>
      </c>
    </row>
    <row r="1527" customFormat="false" ht="12.75" hidden="false" customHeight="false" outlineLevel="0" collapsed="false">
      <c r="A1527" s="57" t="n">
        <f aca="false">A1526+1</f>
        <v>36771</v>
      </c>
      <c r="B1527" s="52" t="n">
        <f aca="false">VLOOKUP(A1527,PRICELOOK,1)</f>
        <v>36770</v>
      </c>
    </row>
    <row r="1528" customFormat="false" ht="12.75" hidden="false" customHeight="false" outlineLevel="0" collapsed="false">
      <c r="A1528" s="57" t="n">
        <f aca="false">A1527+1</f>
        <v>36772</v>
      </c>
      <c r="B1528" s="52" t="n">
        <f aca="false">VLOOKUP(A1528,PRICELOOK,1)</f>
        <v>36770</v>
      </c>
    </row>
    <row r="1529" customFormat="false" ht="12.75" hidden="false" customHeight="false" outlineLevel="0" collapsed="false">
      <c r="A1529" s="57" t="n">
        <f aca="false">A1528+1</f>
        <v>36773</v>
      </c>
      <c r="B1529" s="52" t="n">
        <f aca="false">VLOOKUP(A1529,PRICELOOK,1)</f>
        <v>36770</v>
      </c>
    </row>
    <row r="1530" customFormat="false" ht="12.75" hidden="false" customHeight="false" outlineLevel="0" collapsed="false">
      <c r="A1530" s="57" t="n">
        <f aca="false">A1529+1</f>
        <v>36774</v>
      </c>
      <c r="B1530" s="52" t="n">
        <f aca="false">VLOOKUP(A1530,PRICELOOK,1)</f>
        <v>36774</v>
      </c>
    </row>
    <row r="1531" customFormat="false" ht="12.75" hidden="false" customHeight="false" outlineLevel="0" collapsed="false">
      <c r="A1531" s="57" t="n">
        <f aca="false">A1530+1</f>
        <v>36775</v>
      </c>
      <c r="B1531" s="52" t="n">
        <f aca="false">VLOOKUP(A1531,PRICELOOK,1)</f>
        <v>36775</v>
      </c>
    </row>
    <row r="1532" customFormat="false" ht="12.75" hidden="false" customHeight="false" outlineLevel="0" collapsed="false">
      <c r="A1532" s="57" t="n">
        <f aca="false">A1531+1</f>
        <v>36776</v>
      </c>
      <c r="B1532" s="52" t="n">
        <f aca="false">VLOOKUP(A1532,PRICELOOK,1)</f>
        <v>36776</v>
      </c>
    </row>
    <row r="1533" customFormat="false" ht="12.75" hidden="false" customHeight="false" outlineLevel="0" collapsed="false">
      <c r="A1533" s="57" t="n">
        <f aca="false">A1532+1</f>
        <v>36777</v>
      </c>
      <c r="B1533" s="52" t="n">
        <f aca="false">VLOOKUP(A1533,PRICELOOK,1)</f>
        <v>36777</v>
      </c>
    </row>
    <row r="1534" customFormat="false" ht="12.75" hidden="false" customHeight="false" outlineLevel="0" collapsed="false">
      <c r="A1534" s="57" t="n">
        <f aca="false">A1533+1</f>
        <v>36778</v>
      </c>
      <c r="B1534" s="52" t="n">
        <f aca="false">VLOOKUP(A1534,PRICELOOK,1)</f>
        <v>36777</v>
      </c>
    </row>
    <row r="1535" customFormat="false" ht="12.75" hidden="false" customHeight="false" outlineLevel="0" collapsed="false">
      <c r="A1535" s="57" t="n">
        <f aca="false">A1534+1</f>
        <v>36779</v>
      </c>
      <c r="B1535" s="52" t="n">
        <f aca="false">VLOOKUP(A1535,PRICELOOK,1)</f>
        <v>36777</v>
      </c>
    </row>
    <row r="1536" customFormat="false" ht="12.75" hidden="false" customHeight="false" outlineLevel="0" collapsed="false">
      <c r="A1536" s="57" t="n">
        <f aca="false">A1535+1</f>
        <v>36780</v>
      </c>
      <c r="B1536" s="52" t="n">
        <f aca="false">VLOOKUP(A1536,PRICELOOK,1)</f>
        <v>36780</v>
      </c>
    </row>
    <row r="1537" customFormat="false" ht="12.75" hidden="false" customHeight="false" outlineLevel="0" collapsed="false">
      <c r="A1537" s="57" t="n">
        <f aca="false">A1536+1</f>
        <v>36781</v>
      </c>
      <c r="B1537" s="52" t="n">
        <f aca="false">VLOOKUP(A1537,PRICELOOK,1)</f>
        <v>36781</v>
      </c>
    </row>
    <row r="1538" customFormat="false" ht="12.75" hidden="false" customHeight="false" outlineLevel="0" collapsed="false">
      <c r="A1538" s="57" t="n">
        <f aca="false">A1537+1</f>
        <v>36782</v>
      </c>
      <c r="B1538" s="52" t="n">
        <f aca="false">VLOOKUP(A1538,PRICELOOK,1)</f>
        <v>36782</v>
      </c>
    </row>
    <row r="1539" customFormat="false" ht="12.75" hidden="false" customHeight="false" outlineLevel="0" collapsed="false">
      <c r="A1539" s="57" t="n">
        <f aca="false">A1538+1</f>
        <v>36783</v>
      </c>
      <c r="B1539" s="52" t="n">
        <f aca="false">VLOOKUP(A1539,PRICELOOK,1)</f>
        <v>36783</v>
      </c>
    </row>
    <row r="1540" customFormat="false" ht="12.75" hidden="false" customHeight="false" outlineLevel="0" collapsed="false">
      <c r="A1540" s="57" t="n">
        <f aca="false">A1539+1</f>
        <v>36784</v>
      </c>
      <c r="B1540" s="52" t="n">
        <f aca="false">VLOOKUP(A1540,PRICELOOK,1)</f>
        <v>36784</v>
      </c>
    </row>
    <row r="1541" customFormat="false" ht="12.75" hidden="false" customHeight="false" outlineLevel="0" collapsed="false">
      <c r="A1541" s="57" t="n">
        <f aca="false">A1540+1</f>
        <v>36785</v>
      </c>
      <c r="B1541" s="52" t="n">
        <f aca="false">VLOOKUP(A1541,PRICELOOK,1)</f>
        <v>36784</v>
      </c>
    </row>
    <row r="1542" customFormat="false" ht="12.75" hidden="false" customHeight="false" outlineLevel="0" collapsed="false">
      <c r="A1542" s="57" t="n">
        <f aca="false">A1541+1</f>
        <v>36786</v>
      </c>
      <c r="B1542" s="52" t="n">
        <f aca="false">VLOOKUP(A1542,PRICELOOK,1)</f>
        <v>36784</v>
      </c>
    </row>
    <row r="1543" customFormat="false" ht="12.75" hidden="false" customHeight="false" outlineLevel="0" collapsed="false">
      <c r="A1543" s="57" t="n">
        <f aca="false">A1542+1</f>
        <v>36787</v>
      </c>
      <c r="B1543" s="52" t="n">
        <f aca="false">VLOOKUP(A1543,PRICELOOK,1)</f>
        <v>36787</v>
      </c>
    </row>
    <row r="1544" customFormat="false" ht="12.75" hidden="false" customHeight="false" outlineLevel="0" collapsed="false">
      <c r="A1544" s="57" t="n">
        <f aca="false">A1543+1</f>
        <v>36788</v>
      </c>
      <c r="B1544" s="52" t="n">
        <f aca="false">VLOOKUP(A1544,PRICELOOK,1)</f>
        <v>36788</v>
      </c>
    </row>
    <row r="1545" customFormat="false" ht="12.75" hidden="false" customHeight="false" outlineLevel="0" collapsed="false">
      <c r="A1545" s="57" t="n">
        <f aca="false">A1544+1</f>
        <v>36789</v>
      </c>
      <c r="B1545" s="52" t="n">
        <f aca="false">VLOOKUP(A1545,PRICELOOK,1)</f>
        <v>36789</v>
      </c>
    </row>
    <row r="1546" customFormat="false" ht="12.75" hidden="false" customHeight="false" outlineLevel="0" collapsed="false">
      <c r="A1546" s="57" t="n">
        <f aca="false">A1545+1</f>
        <v>36790</v>
      </c>
      <c r="B1546" s="52" t="n">
        <f aca="false">VLOOKUP(A1546,PRICELOOK,1)</f>
        <v>36790</v>
      </c>
    </row>
    <row r="1547" customFormat="false" ht="12.75" hidden="false" customHeight="false" outlineLevel="0" collapsed="false">
      <c r="A1547" s="57" t="n">
        <f aca="false">A1546+1</f>
        <v>36791</v>
      </c>
      <c r="B1547" s="52" t="n">
        <f aca="false">VLOOKUP(A1547,PRICELOOK,1)</f>
        <v>36791</v>
      </c>
    </row>
    <row r="1548" customFormat="false" ht="12.75" hidden="false" customHeight="false" outlineLevel="0" collapsed="false">
      <c r="A1548" s="57" t="n">
        <f aca="false">A1547+1</f>
        <v>36792</v>
      </c>
      <c r="B1548" s="52" t="n">
        <f aca="false">VLOOKUP(A1548,PRICELOOK,1)</f>
        <v>36791</v>
      </c>
    </row>
    <row r="1549" customFormat="false" ht="12.75" hidden="false" customHeight="false" outlineLevel="0" collapsed="false">
      <c r="A1549" s="57" t="n">
        <f aca="false">A1548+1</f>
        <v>36793</v>
      </c>
      <c r="B1549" s="52" t="n">
        <f aca="false">VLOOKUP(A1549,PRICELOOK,1)</f>
        <v>36791</v>
      </c>
    </row>
    <row r="1550" customFormat="false" ht="12.75" hidden="false" customHeight="false" outlineLevel="0" collapsed="false">
      <c r="A1550" s="57" t="n">
        <f aca="false">A1549+1</f>
        <v>36794</v>
      </c>
      <c r="B1550" s="52" t="n">
        <f aca="false">VLOOKUP(A1550,PRICELOOK,1)</f>
        <v>36794</v>
      </c>
    </row>
    <row r="1551" customFormat="false" ht="12.75" hidden="false" customHeight="false" outlineLevel="0" collapsed="false">
      <c r="A1551" s="57" t="n">
        <f aca="false">A1550+1</f>
        <v>36795</v>
      </c>
      <c r="B1551" s="52" t="n">
        <f aca="false">VLOOKUP(A1551,PRICELOOK,1)</f>
        <v>36795</v>
      </c>
    </row>
    <row r="1552" customFormat="false" ht="12.75" hidden="false" customHeight="false" outlineLevel="0" collapsed="false">
      <c r="A1552" s="57" t="n">
        <f aca="false">A1551+1</f>
        <v>36796</v>
      </c>
      <c r="B1552" s="52" t="n">
        <f aca="false">VLOOKUP(A1552,PRICELOOK,1)</f>
        <v>36796</v>
      </c>
    </row>
    <row r="1553" customFormat="false" ht="12.75" hidden="false" customHeight="false" outlineLevel="0" collapsed="false">
      <c r="A1553" s="57" t="n">
        <f aca="false">A1552+1</f>
        <v>36797</v>
      </c>
      <c r="B1553" s="52" t="n">
        <f aca="false">VLOOKUP(A1553,PRICELOOK,1)</f>
        <v>36797</v>
      </c>
    </row>
    <row r="1554" customFormat="false" ht="12.75" hidden="false" customHeight="false" outlineLevel="0" collapsed="false">
      <c r="A1554" s="57" t="n">
        <f aca="false">A1553+1</f>
        <v>36798</v>
      </c>
      <c r="B1554" s="52" t="n">
        <f aca="false">VLOOKUP(A1554,PRICELOOK,1)</f>
        <v>36798</v>
      </c>
    </row>
    <row r="1555" customFormat="false" ht="12.75" hidden="false" customHeight="false" outlineLevel="0" collapsed="false">
      <c r="A1555" s="57" t="n">
        <f aca="false">A1554+1</f>
        <v>36799</v>
      </c>
      <c r="B1555" s="52" t="n">
        <f aca="false">VLOOKUP(A1555,PRICELOOK,1)</f>
        <v>36798</v>
      </c>
    </row>
    <row r="1556" customFormat="false" ht="12.75" hidden="false" customHeight="false" outlineLevel="0" collapsed="false">
      <c r="A1556" s="57" t="n">
        <f aca="false">A1555+1</f>
        <v>36800</v>
      </c>
      <c r="B1556" s="52" t="n">
        <f aca="false">VLOOKUP(A1556,PRICELOOK,1)</f>
        <v>36798</v>
      </c>
    </row>
    <row r="1557" customFormat="false" ht="12.75" hidden="false" customHeight="false" outlineLevel="0" collapsed="false">
      <c r="A1557" s="57" t="n">
        <f aca="false">A1556+1</f>
        <v>36801</v>
      </c>
      <c r="B1557" s="52" t="n">
        <f aca="false">VLOOKUP(A1557,PRICELOOK,1)</f>
        <v>36801</v>
      </c>
    </row>
    <row r="1558" customFormat="false" ht="12.75" hidden="false" customHeight="false" outlineLevel="0" collapsed="false">
      <c r="A1558" s="57" t="n">
        <f aca="false">A1557+1</f>
        <v>36802</v>
      </c>
      <c r="B1558" s="52" t="n">
        <f aca="false">VLOOKUP(A1558,PRICELOOK,1)</f>
        <v>36802</v>
      </c>
    </row>
    <row r="1559" customFormat="false" ht="12.75" hidden="false" customHeight="false" outlineLevel="0" collapsed="false">
      <c r="A1559" s="57" t="n">
        <f aca="false">A1558+1</f>
        <v>36803</v>
      </c>
      <c r="B1559" s="52" t="n">
        <f aca="false">VLOOKUP(A1559,PRICELOOK,1)</f>
        <v>36803</v>
      </c>
    </row>
    <row r="1560" customFormat="false" ht="12.75" hidden="false" customHeight="false" outlineLevel="0" collapsed="false">
      <c r="A1560" s="57" t="n">
        <f aca="false">A1559+1</f>
        <v>36804</v>
      </c>
      <c r="B1560" s="52" t="n">
        <f aca="false">VLOOKUP(A1560,PRICELOOK,1)</f>
        <v>36804</v>
      </c>
    </row>
    <row r="1561" customFormat="false" ht="12.75" hidden="false" customHeight="false" outlineLevel="0" collapsed="false">
      <c r="A1561" s="57" t="n">
        <f aca="false">A1560+1</f>
        <v>36805</v>
      </c>
      <c r="B1561" s="52" t="n">
        <f aca="false">VLOOKUP(A1561,PRICELOOK,1)</f>
        <v>36805</v>
      </c>
    </row>
    <row r="1562" customFormat="false" ht="12.75" hidden="false" customHeight="false" outlineLevel="0" collapsed="false">
      <c r="A1562" s="57" t="n">
        <f aca="false">A1561+1</f>
        <v>36806</v>
      </c>
      <c r="B1562" s="52" t="n">
        <f aca="false">VLOOKUP(A1562,PRICELOOK,1)</f>
        <v>36805</v>
      </c>
    </row>
    <row r="1563" customFormat="false" ht="12.75" hidden="false" customHeight="false" outlineLevel="0" collapsed="false">
      <c r="A1563" s="57" t="n">
        <f aca="false">A1562+1</f>
        <v>36807</v>
      </c>
      <c r="B1563" s="52" t="n">
        <f aca="false">VLOOKUP(A1563,PRICELOOK,1)</f>
        <v>36805</v>
      </c>
    </row>
    <row r="1564" customFormat="false" ht="12.75" hidden="false" customHeight="false" outlineLevel="0" collapsed="false">
      <c r="A1564" s="57" t="n">
        <f aca="false">A1563+1</f>
        <v>36808</v>
      </c>
      <c r="B1564" s="52" t="n">
        <f aca="false">VLOOKUP(A1564,PRICELOOK,1)</f>
        <v>36808</v>
      </c>
    </row>
    <row r="1565" customFormat="false" ht="12.75" hidden="false" customHeight="false" outlineLevel="0" collapsed="false">
      <c r="A1565" s="57" t="n">
        <f aca="false">A1564+1</f>
        <v>36809</v>
      </c>
      <c r="B1565" s="52" t="n">
        <f aca="false">VLOOKUP(A1565,PRICELOOK,1)</f>
        <v>36809</v>
      </c>
    </row>
    <row r="1566" customFormat="false" ht="12.75" hidden="false" customHeight="false" outlineLevel="0" collapsed="false">
      <c r="A1566" s="57" t="n">
        <f aca="false">A1565+1</f>
        <v>36810</v>
      </c>
      <c r="B1566" s="52" t="n">
        <f aca="false">VLOOKUP(A1566,PRICELOOK,1)</f>
        <v>36810</v>
      </c>
    </row>
    <row r="1567" customFormat="false" ht="12.75" hidden="false" customHeight="false" outlineLevel="0" collapsed="false">
      <c r="A1567" s="57" t="n">
        <f aca="false">A1566+1</f>
        <v>36811</v>
      </c>
      <c r="B1567" s="52" t="n">
        <f aca="false">VLOOKUP(A1567,PRICELOOK,1)</f>
        <v>36811</v>
      </c>
    </row>
    <row r="1568" customFormat="false" ht="12.75" hidden="false" customHeight="false" outlineLevel="0" collapsed="false">
      <c r="A1568" s="57" t="n">
        <f aca="false">A1567+1</f>
        <v>36812</v>
      </c>
      <c r="B1568" s="52" t="n">
        <f aca="false">VLOOKUP(A1568,PRICELOOK,1)</f>
        <v>36812</v>
      </c>
    </row>
    <row r="1569" customFormat="false" ht="12.75" hidden="false" customHeight="false" outlineLevel="0" collapsed="false">
      <c r="A1569" s="57" t="n">
        <f aca="false">A1568+1</f>
        <v>36813</v>
      </c>
      <c r="B1569" s="52" t="n">
        <f aca="false">VLOOKUP(A1569,PRICELOOK,1)</f>
        <v>36812</v>
      </c>
    </row>
    <row r="1570" customFormat="false" ht="12.75" hidden="false" customHeight="false" outlineLevel="0" collapsed="false">
      <c r="A1570" s="57" t="n">
        <f aca="false">A1569+1</f>
        <v>36814</v>
      </c>
      <c r="B1570" s="52" t="n">
        <f aca="false">VLOOKUP(A1570,PRICELOOK,1)</f>
        <v>36812</v>
      </c>
    </row>
    <row r="1571" customFormat="false" ht="12.75" hidden="false" customHeight="false" outlineLevel="0" collapsed="false">
      <c r="A1571" s="57" t="n">
        <f aca="false">A1570+1</f>
        <v>36815</v>
      </c>
      <c r="B1571" s="52" t="n">
        <f aca="false">VLOOKUP(A1571,PRICELOOK,1)</f>
        <v>36815</v>
      </c>
    </row>
    <row r="1572" customFormat="false" ht="12.75" hidden="false" customHeight="false" outlineLevel="0" collapsed="false">
      <c r="A1572" s="57" t="n">
        <f aca="false">A1571+1</f>
        <v>36816</v>
      </c>
      <c r="B1572" s="52" t="n">
        <f aca="false">VLOOKUP(A1572,PRICELOOK,1)</f>
        <v>36816</v>
      </c>
    </row>
    <row r="1573" customFormat="false" ht="12.75" hidden="false" customHeight="false" outlineLevel="0" collapsed="false">
      <c r="A1573" s="57" t="n">
        <f aca="false">A1572+1</f>
        <v>36817</v>
      </c>
      <c r="B1573" s="52" t="n">
        <f aca="false">VLOOKUP(A1573,PRICELOOK,1)</f>
        <v>36817</v>
      </c>
    </row>
    <row r="1574" customFormat="false" ht="12.75" hidden="false" customHeight="false" outlineLevel="0" collapsed="false">
      <c r="A1574" s="57" t="n">
        <f aca="false">A1573+1</f>
        <v>36818</v>
      </c>
      <c r="B1574" s="52" t="n">
        <f aca="false">VLOOKUP(A1574,PRICELOOK,1)</f>
        <v>36818</v>
      </c>
    </row>
    <row r="1575" customFormat="false" ht="12.75" hidden="false" customHeight="false" outlineLevel="0" collapsed="false">
      <c r="A1575" s="57" t="n">
        <f aca="false">A1574+1</f>
        <v>36819</v>
      </c>
      <c r="B1575" s="52" t="n">
        <f aca="false">VLOOKUP(A1575,PRICELOOK,1)</f>
        <v>36819</v>
      </c>
    </row>
    <row r="1576" customFormat="false" ht="12.75" hidden="false" customHeight="false" outlineLevel="0" collapsed="false">
      <c r="A1576" s="57" t="n">
        <f aca="false">A1575+1</f>
        <v>36820</v>
      </c>
      <c r="B1576" s="52" t="n">
        <f aca="false">VLOOKUP(A1576,PRICELOOK,1)</f>
        <v>36819</v>
      </c>
    </row>
    <row r="1577" customFormat="false" ht="12.75" hidden="false" customHeight="false" outlineLevel="0" collapsed="false">
      <c r="A1577" s="57" t="n">
        <f aca="false">A1576+1</f>
        <v>36821</v>
      </c>
      <c r="B1577" s="52" t="n">
        <f aca="false">VLOOKUP(A1577,PRICELOOK,1)</f>
        <v>36819</v>
      </c>
    </row>
    <row r="1578" customFormat="false" ht="12.75" hidden="false" customHeight="false" outlineLevel="0" collapsed="false">
      <c r="A1578" s="57" t="n">
        <f aca="false">A1577+1</f>
        <v>36822</v>
      </c>
      <c r="B1578" s="52" t="n">
        <f aca="false">VLOOKUP(A1578,PRICELOOK,1)</f>
        <v>36822</v>
      </c>
    </row>
    <row r="1579" customFormat="false" ht="12.75" hidden="false" customHeight="false" outlineLevel="0" collapsed="false">
      <c r="A1579" s="57" t="n">
        <f aca="false">A1578+1</f>
        <v>36823</v>
      </c>
      <c r="B1579" s="52" t="n">
        <f aca="false">VLOOKUP(A1579,PRICELOOK,1)</f>
        <v>36823</v>
      </c>
    </row>
    <row r="1580" customFormat="false" ht="12.75" hidden="false" customHeight="false" outlineLevel="0" collapsed="false">
      <c r="A1580" s="57" t="n">
        <f aca="false">A1579+1</f>
        <v>36824</v>
      </c>
      <c r="B1580" s="52" t="n">
        <f aca="false">VLOOKUP(A1580,PRICELOOK,1)</f>
        <v>36824</v>
      </c>
    </row>
    <row r="1581" customFormat="false" ht="12.75" hidden="false" customHeight="false" outlineLevel="0" collapsed="false">
      <c r="A1581" s="57" t="n">
        <f aca="false">A1580+1</f>
        <v>36825</v>
      </c>
      <c r="B1581" s="52" t="n">
        <f aca="false">VLOOKUP(A1581,PRICELOOK,1)</f>
        <v>36825</v>
      </c>
    </row>
    <row r="1582" customFormat="false" ht="12.75" hidden="false" customHeight="false" outlineLevel="0" collapsed="false">
      <c r="A1582" s="57" t="n">
        <f aca="false">A1581+1</f>
        <v>36826</v>
      </c>
      <c r="B1582" s="52" t="n">
        <f aca="false">VLOOKUP(A1582,PRICELOOK,1)</f>
        <v>36826</v>
      </c>
    </row>
    <row r="1583" customFormat="false" ht="12.75" hidden="false" customHeight="false" outlineLevel="0" collapsed="false">
      <c r="A1583" s="57" t="n">
        <f aca="false">A1582+1</f>
        <v>36827</v>
      </c>
      <c r="B1583" s="52" t="n">
        <f aca="false">VLOOKUP(A1583,PRICELOOK,1)</f>
        <v>36826</v>
      </c>
    </row>
    <row r="1584" customFormat="false" ht="12.75" hidden="false" customHeight="false" outlineLevel="0" collapsed="false">
      <c r="A1584" s="57" t="n">
        <f aca="false">A1583+1</f>
        <v>36828</v>
      </c>
      <c r="B1584" s="52" t="n">
        <f aca="false">VLOOKUP(A1584,PRICELOOK,1)</f>
        <v>36826</v>
      </c>
    </row>
    <row r="1585" customFormat="false" ht="12.75" hidden="false" customHeight="false" outlineLevel="0" collapsed="false">
      <c r="A1585" s="57" t="n">
        <f aca="false">A1584+1</f>
        <v>36829</v>
      </c>
      <c r="B1585" s="52" t="n">
        <f aca="false">VLOOKUP(A1585,PRICELOOK,1)</f>
        <v>36829</v>
      </c>
    </row>
    <row r="1586" customFormat="false" ht="12.75" hidden="false" customHeight="false" outlineLevel="0" collapsed="false">
      <c r="A1586" s="57" t="n">
        <f aca="false">A1585+1</f>
        <v>36830</v>
      </c>
      <c r="B1586" s="52" t="n">
        <f aca="false">VLOOKUP(A1586,PRICELOOK,1)</f>
        <v>36830</v>
      </c>
    </row>
    <row r="1587" customFormat="false" ht="12.75" hidden="false" customHeight="false" outlineLevel="0" collapsed="false">
      <c r="A1587" s="57" t="n">
        <f aca="false">A1586+1</f>
        <v>36831</v>
      </c>
      <c r="B1587" s="52" t="n">
        <f aca="false">VLOOKUP(A1587,PRICELOOK,1)</f>
        <v>36831</v>
      </c>
    </row>
    <row r="1588" customFormat="false" ht="12.75" hidden="false" customHeight="false" outlineLevel="0" collapsed="false">
      <c r="A1588" s="57" t="n">
        <f aca="false">A1587+1</f>
        <v>36832</v>
      </c>
      <c r="B1588" s="52" t="n">
        <f aca="false">VLOOKUP(A1588,PRICELOOK,1)</f>
        <v>36832</v>
      </c>
    </row>
    <row r="1589" customFormat="false" ht="12.75" hidden="false" customHeight="false" outlineLevel="0" collapsed="false">
      <c r="A1589" s="57" t="n">
        <f aca="false">A1588+1</f>
        <v>36833</v>
      </c>
      <c r="B1589" s="52" t="n">
        <f aca="false">VLOOKUP(A1589,PRICELOOK,1)</f>
        <v>36833</v>
      </c>
    </row>
    <row r="1590" customFormat="false" ht="12.75" hidden="false" customHeight="false" outlineLevel="0" collapsed="false">
      <c r="A1590" s="57" t="n">
        <f aca="false">A1589+1</f>
        <v>36834</v>
      </c>
      <c r="B1590" s="52" t="n">
        <f aca="false">VLOOKUP(A1590,PRICELOOK,1)</f>
        <v>36833</v>
      </c>
    </row>
    <row r="1591" customFormat="false" ht="12.75" hidden="false" customHeight="false" outlineLevel="0" collapsed="false">
      <c r="A1591" s="57" t="n">
        <f aca="false">A1590+1</f>
        <v>36835</v>
      </c>
      <c r="B1591" s="52" t="n">
        <f aca="false">VLOOKUP(A1591,PRICELOOK,1)</f>
        <v>36833</v>
      </c>
    </row>
    <row r="1592" customFormat="false" ht="12.75" hidden="false" customHeight="false" outlineLevel="0" collapsed="false">
      <c r="A1592" s="57" t="n">
        <f aca="false">A1591+1</f>
        <v>36836</v>
      </c>
      <c r="B1592" s="52" t="n">
        <f aca="false">VLOOKUP(A1592,PRICELOOK,1)</f>
        <v>36836</v>
      </c>
    </row>
    <row r="1593" customFormat="false" ht="12.75" hidden="false" customHeight="false" outlineLevel="0" collapsed="false">
      <c r="A1593" s="57" t="n">
        <f aca="false">A1592+1</f>
        <v>36837</v>
      </c>
      <c r="B1593" s="52" t="n">
        <f aca="false">VLOOKUP(A1593,PRICELOOK,1)</f>
        <v>36837</v>
      </c>
    </row>
    <row r="1594" customFormat="false" ht="12.75" hidden="false" customHeight="false" outlineLevel="0" collapsed="false">
      <c r="A1594" s="57" t="n">
        <f aca="false">A1593+1</f>
        <v>36838</v>
      </c>
      <c r="B1594" s="52" t="n">
        <f aca="false">VLOOKUP(A1594,PRICELOOK,1)</f>
        <v>36838</v>
      </c>
    </row>
    <row r="1595" customFormat="false" ht="12.75" hidden="false" customHeight="false" outlineLevel="0" collapsed="false">
      <c r="A1595" s="57" t="n">
        <f aca="false">A1594+1</f>
        <v>36839</v>
      </c>
      <c r="B1595" s="52" t="n">
        <f aca="false">VLOOKUP(A1595,PRICELOOK,1)</f>
        <v>36839</v>
      </c>
    </row>
    <row r="1596" customFormat="false" ht="12.75" hidden="false" customHeight="false" outlineLevel="0" collapsed="false">
      <c r="A1596" s="57" t="n">
        <f aca="false">A1595+1</f>
        <v>36840</v>
      </c>
      <c r="B1596" s="52" t="n">
        <f aca="false">VLOOKUP(A1596,PRICELOOK,1)</f>
        <v>36840</v>
      </c>
    </row>
    <row r="1597" customFormat="false" ht="12.75" hidden="false" customHeight="false" outlineLevel="0" collapsed="false">
      <c r="A1597" s="57" t="n">
        <f aca="false">A1596+1</f>
        <v>36841</v>
      </c>
      <c r="B1597" s="52" t="n">
        <f aca="false">VLOOKUP(A1597,PRICELOOK,1)</f>
        <v>36840</v>
      </c>
    </row>
    <row r="1598" customFormat="false" ht="12.75" hidden="false" customHeight="false" outlineLevel="0" collapsed="false">
      <c r="A1598" s="57" t="n">
        <f aca="false">A1597+1</f>
        <v>36842</v>
      </c>
      <c r="B1598" s="52" t="n">
        <f aca="false">VLOOKUP(A1598,PRICELOOK,1)</f>
        <v>36840</v>
      </c>
    </row>
    <row r="1599" customFormat="false" ht="12.75" hidden="false" customHeight="false" outlineLevel="0" collapsed="false">
      <c r="A1599" s="57" t="n">
        <f aca="false">A1598+1</f>
        <v>36843</v>
      </c>
      <c r="B1599" s="52" t="n">
        <f aca="false">VLOOKUP(A1599,PRICELOOK,1)</f>
        <v>36843</v>
      </c>
    </row>
    <row r="1600" customFormat="false" ht="12.75" hidden="false" customHeight="false" outlineLevel="0" collapsed="false">
      <c r="A1600" s="57" t="n">
        <f aca="false">A1599+1</f>
        <v>36844</v>
      </c>
      <c r="B1600" s="52" t="n">
        <f aca="false">VLOOKUP(A1600,PRICELOOK,1)</f>
        <v>36844</v>
      </c>
    </row>
    <row r="1601" customFormat="false" ht="12.75" hidden="false" customHeight="false" outlineLevel="0" collapsed="false">
      <c r="A1601" s="57" t="n">
        <f aca="false">A1600+1</f>
        <v>36845</v>
      </c>
      <c r="B1601" s="52" t="n">
        <f aca="false">VLOOKUP(A1601,PRICELOOK,1)</f>
        <v>36845</v>
      </c>
    </row>
    <row r="1602" customFormat="false" ht="12.75" hidden="false" customHeight="false" outlineLevel="0" collapsed="false">
      <c r="A1602" s="57" t="n">
        <f aca="false">A1601+1</f>
        <v>36846</v>
      </c>
      <c r="B1602" s="52" t="n">
        <f aca="false">VLOOKUP(A1602,PRICELOOK,1)</f>
        <v>36846</v>
      </c>
    </row>
    <row r="1603" customFormat="false" ht="12.75" hidden="false" customHeight="false" outlineLevel="0" collapsed="false">
      <c r="A1603" s="57" t="n">
        <f aca="false">A1602+1</f>
        <v>36847</v>
      </c>
      <c r="B1603" s="52" t="n">
        <f aca="false">VLOOKUP(A1603,PRICELOOK,1)</f>
        <v>36847</v>
      </c>
    </row>
    <row r="1604" customFormat="false" ht="12.75" hidden="false" customHeight="false" outlineLevel="0" collapsed="false">
      <c r="A1604" s="57" t="n">
        <f aca="false">A1603+1</f>
        <v>36848</v>
      </c>
      <c r="B1604" s="52" t="n">
        <f aca="false">VLOOKUP(A1604,PRICELOOK,1)</f>
        <v>36847</v>
      </c>
    </row>
    <row r="1605" customFormat="false" ht="12.75" hidden="false" customHeight="false" outlineLevel="0" collapsed="false">
      <c r="A1605" s="57" t="n">
        <f aca="false">A1604+1</f>
        <v>36849</v>
      </c>
      <c r="B1605" s="52" t="n">
        <f aca="false">VLOOKUP(A1605,PRICELOOK,1)</f>
        <v>36847</v>
      </c>
    </row>
    <row r="1606" customFormat="false" ht="12.75" hidden="false" customHeight="false" outlineLevel="0" collapsed="false">
      <c r="A1606" s="57" t="n">
        <f aca="false">A1605+1</f>
        <v>36850</v>
      </c>
      <c r="B1606" s="52" t="n">
        <f aca="false">VLOOKUP(A1606,PRICELOOK,1)</f>
        <v>36850</v>
      </c>
    </row>
    <row r="1607" customFormat="false" ht="12.75" hidden="false" customHeight="false" outlineLevel="0" collapsed="false">
      <c r="A1607" s="57" t="n">
        <f aca="false">A1606+1</f>
        <v>36851</v>
      </c>
      <c r="B1607" s="52" t="n">
        <f aca="false">VLOOKUP(A1607,PRICELOOK,1)</f>
        <v>36851</v>
      </c>
    </row>
    <row r="1608" customFormat="false" ht="12.75" hidden="false" customHeight="false" outlineLevel="0" collapsed="false">
      <c r="A1608" s="57" t="n">
        <f aca="false">A1607+1</f>
        <v>36852</v>
      </c>
      <c r="B1608" s="52" t="n">
        <f aca="false">VLOOKUP(A1608,PRICELOOK,1)</f>
        <v>36852</v>
      </c>
    </row>
    <row r="1609" customFormat="false" ht="12.75" hidden="false" customHeight="false" outlineLevel="0" collapsed="false">
      <c r="A1609" s="57" t="n">
        <f aca="false">A1608+1</f>
        <v>36853</v>
      </c>
      <c r="B1609" s="52" t="n">
        <f aca="false">VLOOKUP(A1609,PRICELOOK,1)</f>
        <v>36852</v>
      </c>
    </row>
    <row r="1610" customFormat="false" ht="12.75" hidden="false" customHeight="false" outlineLevel="0" collapsed="false">
      <c r="A1610" s="57" t="n">
        <f aca="false">A1609+1</f>
        <v>36854</v>
      </c>
      <c r="B1610" s="52" t="n">
        <f aca="false">VLOOKUP(A1610,PRICELOOK,1)</f>
        <v>36852</v>
      </c>
    </row>
    <row r="1611" customFormat="false" ht="12.75" hidden="false" customHeight="false" outlineLevel="0" collapsed="false">
      <c r="A1611" s="57" t="n">
        <f aca="false">A1610+1</f>
        <v>36855</v>
      </c>
      <c r="B1611" s="52" t="n">
        <f aca="false">VLOOKUP(A1611,PRICELOOK,1)</f>
        <v>36852</v>
      </c>
    </row>
    <row r="1612" customFormat="false" ht="12.75" hidden="false" customHeight="false" outlineLevel="0" collapsed="false">
      <c r="A1612" s="57" t="n">
        <f aca="false">A1611+1</f>
        <v>36856</v>
      </c>
      <c r="B1612" s="52" t="n">
        <f aca="false">VLOOKUP(A1612,PRICELOOK,1)</f>
        <v>36852</v>
      </c>
    </row>
    <row r="1613" customFormat="false" ht="12.75" hidden="false" customHeight="false" outlineLevel="0" collapsed="false">
      <c r="A1613" s="57" t="n">
        <f aca="false">A1612+1</f>
        <v>36857</v>
      </c>
      <c r="B1613" s="52" t="n">
        <f aca="false">VLOOKUP(A1613,PRICELOOK,1)</f>
        <v>36857</v>
      </c>
    </row>
    <row r="1614" customFormat="false" ht="12.75" hidden="false" customHeight="false" outlineLevel="0" collapsed="false">
      <c r="A1614" s="57" t="n">
        <f aca="false">A1613+1</f>
        <v>36858</v>
      </c>
      <c r="B1614" s="52" t="n">
        <f aca="false">VLOOKUP(A1614,PRICELOOK,1)</f>
        <v>36858</v>
      </c>
    </row>
    <row r="1615" customFormat="false" ht="12.75" hidden="false" customHeight="false" outlineLevel="0" collapsed="false">
      <c r="A1615" s="57" t="n">
        <f aca="false">A1614+1</f>
        <v>36859</v>
      </c>
      <c r="B1615" s="52" t="n">
        <f aca="false">VLOOKUP(A1615,PRICELOOK,1)</f>
        <v>36859</v>
      </c>
    </row>
    <row r="1616" customFormat="false" ht="12.75" hidden="false" customHeight="false" outlineLevel="0" collapsed="false">
      <c r="A1616" s="57" t="n">
        <f aca="false">A1615+1</f>
        <v>36860</v>
      </c>
      <c r="B1616" s="52" t="n">
        <f aca="false">VLOOKUP(A1616,PRICELOOK,1)</f>
        <v>36860</v>
      </c>
    </row>
    <row r="1617" customFormat="false" ht="12.75" hidden="false" customHeight="false" outlineLevel="0" collapsed="false">
      <c r="A1617" s="57" t="n">
        <f aca="false">A1616+1</f>
        <v>36861</v>
      </c>
      <c r="B1617" s="52" t="n">
        <f aca="false">VLOOKUP(A1617,PRICELOOK,1)</f>
        <v>36861</v>
      </c>
    </row>
    <row r="1618" customFormat="false" ht="12.75" hidden="false" customHeight="false" outlineLevel="0" collapsed="false">
      <c r="A1618" s="57" t="n">
        <f aca="false">A1617+1</f>
        <v>36862</v>
      </c>
      <c r="B1618" s="52" t="n">
        <f aca="false">VLOOKUP(A1618,PRICELOOK,1)</f>
        <v>36861</v>
      </c>
    </row>
    <row r="1619" customFormat="false" ht="12.75" hidden="false" customHeight="false" outlineLevel="0" collapsed="false">
      <c r="A1619" s="57" t="n">
        <f aca="false">A1618+1</f>
        <v>36863</v>
      </c>
      <c r="B1619" s="52" t="n">
        <f aca="false">VLOOKUP(A1619,PRICELOOK,1)</f>
        <v>36861</v>
      </c>
    </row>
    <row r="1620" customFormat="false" ht="12.75" hidden="false" customHeight="false" outlineLevel="0" collapsed="false">
      <c r="A1620" s="57" t="n">
        <f aca="false">A1619+1</f>
        <v>36864</v>
      </c>
      <c r="B1620" s="52" t="n">
        <f aca="false">VLOOKUP(A1620,PRICELOOK,1)</f>
        <v>36864</v>
      </c>
    </row>
    <row r="1621" customFormat="false" ht="12.75" hidden="false" customHeight="false" outlineLevel="0" collapsed="false">
      <c r="A1621" s="57" t="n">
        <f aca="false">A1620+1</f>
        <v>36865</v>
      </c>
      <c r="B1621" s="52" t="n">
        <f aca="false">VLOOKUP(A1621,PRICELOOK,1)</f>
        <v>36865</v>
      </c>
    </row>
    <row r="1622" customFormat="false" ht="12.75" hidden="false" customHeight="false" outlineLevel="0" collapsed="false">
      <c r="A1622" s="57" t="n">
        <f aca="false">A1621+1</f>
        <v>36866</v>
      </c>
      <c r="B1622" s="52" t="n">
        <f aca="false">VLOOKUP(A1622,PRICELOOK,1)</f>
        <v>36866</v>
      </c>
    </row>
    <row r="1623" customFormat="false" ht="12.75" hidden="false" customHeight="false" outlineLevel="0" collapsed="false">
      <c r="A1623" s="57" t="n">
        <f aca="false">A1622+1</f>
        <v>36867</v>
      </c>
      <c r="B1623" s="52" t="n">
        <f aca="false">VLOOKUP(A1623,PRICELOOK,1)</f>
        <v>36867</v>
      </c>
    </row>
    <row r="1624" customFormat="false" ht="12.75" hidden="false" customHeight="false" outlineLevel="0" collapsed="false">
      <c r="A1624" s="57" t="n">
        <f aca="false">A1623+1</f>
        <v>36868</v>
      </c>
      <c r="B1624" s="52" t="n">
        <f aca="false">VLOOKUP(A1624,PRICELOOK,1)</f>
        <v>36868</v>
      </c>
    </row>
    <row r="1625" customFormat="false" ht="12.75" hidden="false" customHeight="false" outlineLevel="0" collapsed="false">
      <c r="A1625" s="57" t="n">
        <f aca="false">A1624+1</f>
        <v>36869</v>
      </c>
      <c r="B1625" s="52" t="n">
        <f aca="false">VLOOKUP(A1625,PRICELOOK,1)</f>
        <v>36868</v>
      </c>
    </row>
    <row r="1626" customFormat="false" ht="12.75" hidden="false" customHeight="false" outlineLevel="0" collapsed="false">
      <c r="A1626" s="57" t="n">
        <f aca="false">A1625+1</f>
        <v>36870</v>
      </c>
      <c r="B1626" s="52" t="n">
        <f aca="false">VLOOKUP(A1626,PRICELOOK,1)</f>
        <v>36868</v>
      </c>
    </row>
    <row r="1627" customFormat="false" ht="12.75" hidden="false" customHeight="false" outlineLevel="0" collapsed="false">
      <c r="A1627" s="57" t="n">
        <f aca="false">A1626+1</f>
        <v>36871</v>
      </c>
      <c r="B1627" s="52" t="n">
        <f aca="false">VLOOKUP(A1627,PRICELOOK,1)</f>
        <v>36871</v>
      </c>
    </row>
    <row r="1628" customFormat="false" ht="12.75" hidden="false" customHeight="false" outlineLevel="0" collapsed="false">
      <c r="A1628" s="57" t="n">
        <f aca="false">A1627+1</f>
        <v>36872</v>
      </c>
      <c r="B1628" s="52" t="n">
        <f aca="false">VLOOKUP(A1628,PRICELOOK,1)</f>
        <v>36872</v>
      </c>
    </row>
    <row r="1629" customFormat="false" ht="12.75" hidden="false" customHeight="false" outlineLevel="0" collapsed="false">
      <c r="A1629" s="57" t="n">
        <f aca="false">A1628+1</f>
        <v>36873</v>
      </c>
      <c r="B1629" s="52" t="n">
        <f aca="false">VLOOKUP(A1629,PRICELOOK,1)</f>
        <v>36873</v>
      </c>
    </row>
    <row r="1630" customFormat="false" ht="12.75" hidden="false" customHeight="false" outlineLevel="0" collapsed="false">
      <c r="A1630" s="57" t="n">
        <f aca="false">A1629+1</f>
        <v>36874</v>
      </c>
      <c r="B1630" s="52" t="n">
        <f aca="false">VLOOKUP(A1630,PRICELOOK,1)</f>
        <v>36874</v>
      </c>
    </row>
    <row r="1631" customFormat="false" ht="12.75" hidden="false" customHeight="false" outlineLevel="0" collapsed="false">
      <c r="A1631" s="57" t="n">
        <f aca="false">A1630+1</f>
        <v>36875</v>
      </c>
      <c r="B1631" s="52" t="n">
        <f aca="false">VLOOKUP(A1631,PRICELOOK,1)</f>
        <v>36875</v>
      </c>
    </row>
    <row r="1632" customFormat="false" ht="12.75" hidden="false" customHeight="false" outlineLevel="0" collapsed="false">
      <c r="A1632" s="57" t="n">
        <f aca="false">A1631+1</f>
        <v>36876</v>
      </c>
      <c r="B1632" s="52" t="n">
        <f aca="false">VLOOKUP(A1632,PRICELOOK,1)</f>
        <v>36875</v>
      </c>
    </row>
    <row r="1633" customFormat="false" ht="12.75" hidden="false" customHeight="false" outlineLevel="0" collapsed="false">
      <c r="A1633" s="57" t="n">
        <f aca="false">A1632+1</f>
        <v>36877</v>
      </c>
      <c r="B1633" s="52" t="n">
        <f aca="false">VLOOKUP(A1633,PRICELOOK,1)</f>
        <v>36875</v>
      </c>
    </row>
    <row r="1634" customFormat="false" ht="12.75" hidden="false" customHeight="false" outlineLevel="0" collapsed="false">
      <c r="A1634" s="57" t="n">
        <f aca="false">A1633+1</f>
        <v>36878</v>
      </c>
      <c r="B1634" s="52" t="n">
        <f aca="false">VLOOKUP(A1634,PRICELOOK,1)</f>
        <v>36878</v>
      </c>
    </row>
    <row r="1635" customFormat="false" ht="12.75" hidden="false" customHeight="false" outlineLevel="0" collapsed="false">
      <c r="A1635" s="57" t="n">
        <f aca="false">A1634+1</f>
        <v>36879</v>
      </c>
      <c r="B1635" s="52" t="n">
        <f aca="false">VLOOKUP(A1635,PRICELOOK,1)</f>
        <v>36879</v>
      </c>
    </row>
    <row r="1636" customFormat="false" ht="12.75" hidden="false" customHeight="false" outlineLevel="0" collapsed="false">
      <c r="A1636" s="57" t="n">
        <f aca="false">A1635+1</f>
        <v>36880</v>
      </c>
      <c r="B1636" s="52" t="n">
        <f aca="false">VLOOKUP(A1636,PRICELOOK,1)</f>
        <v>36880</v>
      </c>
    </row>
    <row r="1637" customFormat="false" ht="12.75" hidden="false" customHeight="false" outlineLevel="0" collapsed="false">
      <c r="A1637" s="57" t="n">
        <f aca="false">A1636+1</f>
        <v>36881</v>
      </c>
      <c r="B1637" s="52" t="n">
        <f aca="false">VLOOKUP(A1637,PRICELOOK,1)</f>
        <v>36881</v>
      </c>
    </row>
    <row r="1638" customFormat="false" ht="12.75" hidden="false" customHeight="false" outlineLevel="0" collapsed="false">
      <c r="A1638" s="57" t="n">
        <f aca="false">A1637+1</f>
        <v>36882</v>
      </c>
      <c r="B1638" s="52" t="n">
        <f aca="false">VLOOKUP(A1638,PRICELOOK,1)</f>
        <v>36882</v>
      </c>
    </row>
    <row r="1639" customFormat="false" ht="12.75" hidden="false" customHeight="false" outlineLevel="0" collapsed="false">
      <c r="A1639" s="57" t="n">
        <f aca="false">A1638+1</f>
        <v>36883</v>
      </c>
      <c r="B1639" s="52" t="n">
        <f aca="false">VLOOKUP(A1639,PRICELOOK,1)</f>
        <v>36882</v>
      </c>
    </row>
    <row r="1640" customFormat="false" ht="12.75" hidden="false" customHeight="false" outlineLevel="0" collapsed="false">
      <c r="A1640" s="57" t="n">
        <f aca="false">A1639+1</f>
        <v>36884</v>
      </c>
      <c r="B1640" s="52" t="n">
        <f aca="false">VLOOKUP(A1640,PRICELOOK,1)</f>
        <v>36882</v>
      </c>
    </row>
    <row r="1641" customFormat="false" ht="12.75" hidden="false" customHeight="false" outlineLevel="0" collapsed="false">
      <c r="A1641" s="57" t="n">
        <f aca="false">A1640+1</f>
        <v>36885</v>
      </c>
      <c r="B1641" s="52" t="n">
        <f aca="false">VLOOKUP(A1641,PRICELOOK,1)</f>
        <v>36882</v>
      </c>
    </row>
    <row r="1642" customFormat="false" ht="12.75" hidden="false" customHeight="false" outlineLevel="0" collapsed="false">
      <c r="A1642" s="57" t="n">
        <f aca="false">A1641+1</f>
        <v>36886</v>
      </c>
      <c r="B1642" s="52" t="n">
        <f aca="false">VLOOKUP(A1642,PRICELOOK,1)</f>
        <v>36886</v>
      </c>
    </row>
    <row r="1643" customFormat="false" ht="12.75" hidden="false" customHeight="false" outlineLevel="0" collapsed="false">
      <c r="A1643" s="57" t="n">
        <f aca="false">A1642+1</f>
        <v>36887</v>
      </c>
      <c r="B1643" s="52" t="n">
        <f aca="false">VLOOKUP(A1643,PRICELOOK,1)</f>
        <v>36887</v>
      </c>
    </row>
    <row r="1644" customFormat="false" ht="12.75" hidden="false" customHeight="false" outlineLevel="0" collapsed="false">
      <c r="A1644" s="57" t="n">
        <f aca="false">A1643+1</f>
        <v>36888</v>
      </c>
      <c r="B1644" s="52" t="n">
        <f aca="false">VLOOKUP(A1644,PRICELOOK,1)</f>
        <v>36888</v>
      </c>
    </row>
    <row r="1645" customFormat="false" ht="12.75" hidden="false" customHeight="false" outlineLevel="0" collapsed="false">
      <c r="A1645" s="57" t="n">
        <f aca="false">A1644+1</f>
        <v>36889</v>
      </c>
      <c r="B1645" s="52" t="n">
        <f aca="false">VLOOKUP(A1645,PRICELOOK,1)</f>
        <v>36889</v>
      </c>
    </row>
    <row r="1646" customFormat="false" ht="12.75" hidden="false" customHeight="false" outlineLevel="0" collapsed="false">
      <c r="A1646" s="57" t="n">
        <f aca="false">A1645+1</f>
        <v>36890</v>
      </c>
      <c r="B1646" s="52" t="n">
        <f aca="false">VLOOKUP(A1646,PRICELOOK,1)</f>
        <v>36889</v>
      </c>
    </row>
    <row r="1647" customFormat="false" ht="12.75" hidden="false" customHeight="false" outlineLevel="0" collapsed="false">
      <c r="A1647" s="57" t="n">
        <f aca="false">A1646+1</f>
        <v>36891</v>
      </c>
      <c r="B1647" s="52" t="n">
        <f aca="false">VLOOKUP(A1647,PRICELOOK,1)</f>
        <v>36889</v>
      </c>
    </row>
    <row r="1648" customFormat="false" ht="12.75" hidden="false" customHeight="false" outlineLevel="0" collapsed="false">
      <c r="A1648" s="57" t="n">
        <f aca="false">A1647+1</f>
        <v>36892</v>
      </c>
      <c r="B1648" s="52" t="n">
        <f aca="false">VLOOKUP(A1648,PRICELOOK,1)</f>
        <v>36889</v>
      </c>
    </row>
    <row r="1649" customFormat="false" ht="12.75" hidden="false" customHeight="false" outlineLevel="0" collapsed="false">
      <c r="A1649" s="57" t="n">
        <f aca="false">A1648+1</f>
        <v>36893</v>
      </c>
      <c r="B1649" s="52" t="n">
        <f aca="false">VLOOKUP(A1649,PRICELOOK,1)</f>
        <v>36893</v>
      </c>
    </row>
    <row r="1650" customFormat="false" ht="12.75" hidden="false" customHeight="false" outlineLevel="0" collapsed="false">
      <c r="A1650" s="57" t="n">
        <f aca="false">A1649+1</f>
        <v>36894</v>
      </c>
      <c r="B1650" s="52" t="n">
        <f aca="false">VLOOKUP(A1650,PRICELOOK,1)</f>
        <v>36894</v>
      </c>
    </row>
    <row r="1651" customFormat="false" ht="12.75" hidden="false" customHeight="false" outlineLevel="0" collapsed="false">
      <c r="A1651" s="57" t="n">
        <f aca="false">A1650+1</f>
        <v>36895</v>
      </c>
      <c r="B1651" s="52" t="n">
        <f aca="false">VLOOKUP(A1651,PRICELOOK,1)</f>
        <v>36895</v>
      </c>
    </row>
    <row r="1652" customFormat="false" ht="12.75" hidden="false" customHeight="false" outlineLevel="0" collapsed="false">
      <c r="A1652" s="57" t="n">
        <f aca="false">A1651+1</f>
        <v>36896</v>
      </c>
      <c r="B1652" s="52" t="n">
        <f aca="false">VLOOKUP(A1652,PRICELOOK,1)</f>
        <v>36896</v>
      </c>
    </row>
    <row r="1653" customFormat="false" ht="12.75" hidden="false" customHeight="false" outlineLevel="0" collapsed="false">
      <c r="A1653" s="57" t="n">
        <f aca="false">A1652+1</f>
        <v>36897</v>
      </c>
      <c r="B1653" s="52" t="n">
        <f aca="false">VLOOKUP(A1653,PRICELOOK,1)</f>
        <v>36896</v>
      </c>
    </row>
    <row r="1654" customFormat="false" ht="12.75" hidden="false" customHeight="false" outlineLevel="0" collapsed="false">
      <c r="A1654" s="57" t="n">
        <f aca="false">A1653+1</f>
        <v>36898</v>
      </c>
      <c r="B1654" s="52" t="n">
        <f aca="false">VLOOKUP(A1654,PRICELOOK,1)</f>
        <v>36896</v>
      </c>
    </row>
    <row r="1655" customFormat="false" ht="12.75" hidden="false" customHeight="false" outlineLevel="0" collapsed="false">
      <c r="A1655" s="57" t="n">
        <f aca="false">A1654+1</f>
        <v>36899</v>
      </c>
      <c r="B1655" s="52" t="n">
        <f aca="false">VLOOKUP(A1655,PRICELOOK,1)</f>
        <v>36899</v>
      </c>
    </row>
    <row r="1656" customFormat="false" ht="12.75" hidden="false" customHeight="false" outlineLevel="0" collapsed="false">
      <c r="A1656" s="57" t="n">
        <f aca="false">A1655+1</f>
        <v>36900</v>
      </c>
      <c r="B1656" s="52" t="n">
        <f aca="false">VLOOKUP(A1656,PRICELOOK,1)</f>
        <v>36900</v>
      </c>
    </row>
    <row r="1657" customFormat="false" ht="12.75" hidden="false" customHeight="false" outlineLevel="0" collapsed="false">
      <c r="A1657" s="57" t="n">
        <f aca="false">A1656+1</f>
        <v>36901</v>
      </c>
      <c r="B1657" s="52" t="n">
        <f aca="false">VLOOKUP(A1657,PRICELOOK,1)</f>
        <v>36901</v>
      </c>
    </row>
    <row r="1658" customFormat="false" ht="12.75" hidden="false" customHeight="false" outlineLevel="0" collapsed="false">
      <c r="A1658" s="57" t="n">
        <f aca="false">A1657+1</f>
        <v>36902</v>
      </c>
      <c r="B1658" s="52" t="n">
        <f aca="false">VLOOKUP(A1658,PRICELOOK,1)</f>
        <v>36902</v>
      </c>
    </row>
    <row r="1659" customFormat="false" ht="12.75" hidden="false" customHeight="false" outlineLevel="0" collapsed="false">
      <c r="A1659" s="57" t="n">
        <f aca="false">A1658+1</f>
        <v>36903</v>
      </c>
      <c r="B1659" s="52" t="n">
        <f aca="false">VLOOKUP(A1659,PRICELOOK,1)</f>
        <v>36903</v>
      </c>
    </row>
    <row r="1660" customFormat="false" ht="12.75" hidden="false" customHeight="false" outlineLevel="0" collapsed="false">
      <c r="A1660" s="57" t="n">
        <f aca="false">A1659+1</f>
        <v>36904</v>
      </c>
      <c r="B1660" s="52" t="n">
        <f aca="false">VLOOKUP(A1660,PRICELOOK,1)</f>
        <v>36903</v>
      </c>
    </row>
    <row r="1661" customFormat="false" ht="12.75" hidden="false" customHeight="false" outlineLevel="0" collapsed="false">
      <c r="A1661" s="57" t="n">
        <f aca="false">A1660+1</f>
        <v>36905</v>
      </c>
      <c r="B1661" s="52" t="n">
        <f aca="false">VLOOKUP(A1661,PRICELOOK,1)</f>
        <v>36903</v>
      </c>
    </row>
    <row r="1662" customFormat="false" ht="12.75" hidden="false" customHeight="false" outlineLevel="0" collapsed="false">
      <c r="A1662" s="57" t="n">
        <f aca="false">A1661+1</f>
        <v>36906</v>
      </c>
      <c r="B1662" s="52" t="n">
        <f aca="false">VLOOKUP(A1662,PRICELOOK,1)</f>
        <v>36903</v>
      </c>
    </row>
    <row r="1663" customFormat="false" ht="12.75" hidden="false" customHeight="false" outlineLevel="0" collapsed="false">
      <c r="A1663" s="57" t="n">
        <f aca="false">A1662+1</f>
        <v>36907</v>
      </c>
      <c r="B1663" s="52" t="n">
        <f aca="false">VLOOKUP(A1663,PRICELOOK,1)</f>
        <v>36907</v>
      </c>
    </row>
    <row r="1664" customFormat="false" ht="12.75" hidden="false" customHeight="false" outlineLevel="0" collapsed="false">
      <c r="A1664" s="57" t="n">
        <f aca="false">A1663+1</f>
        <v>36908</v>
      </c>
      <c r="B1664" s="52" t="n">
        <f aca="false">VLOOKUP(A1664,PRICELOOK,1)</f>
        <v>36908</v>
      </c>
    </row>
    <row r="1665" customFormat="false" ht="12.75" hidden="false" customHeight="false" outlineLevel="0" collapsed="false">
      <c r="A1665" s="57" t="n">
        <f aca="false">A1664+1</f>
        <v>36909</v>
      </c>
      <c r="B1665" s="52" t="n">
        <f aca="false">VLOOKUP(A1665,PRICELOOK,1)</f>
        <v>36909</v>
      </c>
    </row>
    <row r="1666" customFormat="false" ht="12.75" hidden="false" customHeight="false" outlineLevel="0" collapsed="false">
      <c r="A1666" s="57" t="n">
        <f aca="false">A1665+1</f>
        <v>36910</v>
      </c>
      <c r="B1666" s="52" t="n">
        <f aca="false">VLOOKUP(A1666,PRICELOOK,1)</f>
        <v>36910</v>
      </c>
    </row>
    <row r="1667" customFormat="false" ht="12.75" hidden="false" customHeight="false" outlineLevel="0" collapsed="false">
      <c r="A1667" s="57" t="n">
        <f aca="false">A1666+1</f>
        <v>36911</v>
      </c>
      <c r="B1667" s="52" t="n">
        <f aca="false">VLOOKUP(A1667,PRICELOOK,1)</f>
        <v>36910</v>
      </c>
    </row>
    <row r="1668" customFormat="false" ht="12.75" hidden="false" customHeight="false" outlineLevel="0" collapsed="false">
      <c r="A1668" s="57" t="n">
        <f aca="false">A1667+1</f>
        <v>36912</v>
      </c>
      <c r="B1668" s="52" t="n">
        <f aca="false">VLOOKUP(A1668,PRICELOOK,1)</f>
        <v>36910</v>
      </c>
    </row>
    <row r="1669" customFormat="false" ht="12.75" hidden="false" customHeight="false" outlineLevel="0" collapsed="false">
      <c r="A1669" s="57" t="n">
        <f aca="false">A1668+1</f>
        <v>36913</v>
      </c>
      <c r="B1669" s="52" t="n">
        <f aca="false">VLOOKUP(A1669,PRICELOOK,1)</f>
        <v>36913</v>
      </c>
    </row>
    <row r="1670" customFormat="false" ht="12.75" hidden="false" customHeight="false" outlineLevel="0" collapsed="false">
      <c r="A1670" s="57" t="n">
        <f aca="false">A1669+1</f>
        <v>36914</v>
      </c>
      <c r="B1670" s="52" t="n">
        <f aca="false">VLOOKUP(A1670,PRICELOOK,1)</f>
        <v>36914</v>
      </c>
    </row>
    <row r="1671" customFormat="false" ht="12.75" hidden="false" customHeight="false" outlineLevel="0" collapsed="false">
      <c r="A1671" s="57" t="n">
        <f aca="false">A1670+1</f>
        <v>36915</v>
      </c>
      <c r="B1671" s="52" t="n">
        <f aca="false">VLOOKUP(A1671,PRICELOOK,1)</f>
        <v>36915</v>
      </c>
    </row>
    <row r="1672" customFormat="false" ht="12.75" hidden="false" customHeight="false" outlineLevel="0" collapsed="false">
      <c r="A1672" s="57" t="n">
        <f aca="false">A1671+1</f>
        <v>36916</v>
      </c>
      <c r="B1672" s="52" t="n">
        <f aca="false">VLOOKUP(A1672,PRICELOOK,1)</f>
        <v>36916</v>
      </c>
    </row>
    <row r="1673" customFormat="false" ht="12.75" hidden="false" customHeight="false" outlineLevel="0" collapsed="false">
      <c r="A1673" s="57" t="n">
        <f aca="false">A1672+1</f>
        <v>36917</v>
      </c>
      <c r="B1673" s="52" t="n">
        <f aca="false">VLOOKUP(A1673,PRICELOOK,1)</f>
        <v>36917</v>
      </c>
    </row>
    <row r="1674" customFormat="false" ht="12.75" hidden="false" customHeight="false" outlineLevel="0" collapsed="false">
      <c r="A1674" s="57" t="n">
        <f aca="false">A1673+1</f>
        <v>36918</v>
      </c>
      <c r="B1674" s="52" t="n">
        <f aca="false">VLOOKUP(A1674,PRICELOOK,1)</f>
        <v>36917</v>
      </c>
    </row>
    <row r="1675" customFormat="false" ht="12.75" hidden="false" customHeight="false" outlineLevel="0" collapsed="false">
      <c r="A1675" s="57" t="n">
        <f aca="false">A1674+1</f>
        <v>36919</v>
      </c>
      <c r="B1675" s="52" t="n">
        <f aca="false">VLOOKUP(A1675,PRICELOOK,1)</f>
        <v>36917</v>
      </c>
    </row>
    <row r="1676" customFormat="false" ht="12.75" hidden="false" customHeight="false" outlineLevel="0" collapsed="false">
      <c r="A1676" s="57" t="n">
        <f aca="false">A1675+1</f>
        <v>36920</v>
      </c>
      <c r="B1676" s="52" t="n">
        <f aca="false">VLOOKUP(A1676,PRICELOOK,1)</f>
        <v>36920</v>
      </c>
    </row>
    <row r="1677" customFormat="false" ht="12.75" hidden="false" customHeight="false" outlineLevel="0" collapsed="false">
      <c r="A1677" s="57" t="n">
        <f aca="false">A1676+1</f>
        <v>36921</v>
      </c>
      <c r="B1677" s="52" t="n">
        <f aca="false">VLOOKUP(A1677,PRICELOOK,1)</f>
        <v>36921</v>
      </c>
    </row>
    <row r="1678" customFormat="false" ht="12.75" hidden="false" customHeight="false" outlineLevel="0" collapsed="false">
      <c r="A1678" s="57" t="n">
        <f aca="false">A1677+1</f>
        <v>36922</v>
      </c>
      <c r="B1678" s="52" t="n">
        <f aca="false">VLOOKUP(A1678,PRICELOOK,1)</f>
        <v>36922</v>
      </c>
    </row>
    <row r="1679" customFormat="false" ht="12.75" hidden="false" customHeight="false" outlineLevel="0" collapsed="false">
      <c r="A1679" s="57" t="n">
        <f aca="false">A1678+1</f>
        <v>36923</v>
      </c>
      <c r="B1679" s="52" t="n">
        <f aca="false">VLOOKUP(A1679,PRICELOOK,1)</f>
        <v>36923</v>
      </c>
    </row>
    <row r="1680" customFormat="false" ht="12.75" hidden="false" customHeight="false" outlineLevel="0" collapsed="false">
      <c r="A1680" s="57" t="n">
        <f aca="false">A1679+1</f>
        <v>36924</v>
      </c>
      <c r="B1680" s="52" t="n">
        <f aca="false">VLOOKUP(A1680,PRICELOOK,1)</f>
        <v>36924</v>
      </c>
    </row>
    <row r="1681" customFormat="false" ht="12.75" hidden="false" customHeight="false" outlineLevel="0" collapsed="false">
      <c r="A1681" s="57" t="n">
        <f aca="false">A1680+1</f>
        <v>36925</v>
      </c>
      <c r="B1681" s="52" t="n">
        <f aca="false">VLOOKUP(A1681,PRICELOOK,1)</f>
        <v>36924</v>
      </c>
    </row>
    <row r="1682" customFormat="false" ht="12.75" hidden="false" customHeight="false" outlineLevel="0" collapsed="false">
      <c r="A1682" s="57" t="n">
        <f aca="false">A1681+1</f>
        <v>36926</v>
      </c>
      <c r="B1682" s="52" t="n">
        <f aca="false">VLOOKUP(A1682,PRICELOOK,1)</f>
        <v>36924</v>
      </c>
    </row>
    <row r="1683" customFormat="false" ht="12.75" hidden="false" customHeight="false" outlineLevel="0" collapsed="false">
      <c r="A1683" s="57" t="n">
        <f aca="false">A1682+1</f>
        <v>36927</v>
      </c>
      <c r="B1683" s="52" t="n">
        <f aca="false">VLOOKUP(A1683,PRICELOOK,1)</f>
        <v>36927</v>
      </c>
    </row>
    <row r="1684" customFormat="false" ht="12.75" hidden="false" customHeight="false" outlineLevel="0" collapsed="false">
      <c r="A1684" s="57" t="n">
        <f aca="false">A1683+1</f>
        <v>36928</v>
      </c>
      <c r="B1684" s="52" t="n">
        <f aca="false">VLOOKUP(A1684,PRICELOOK,1)</f>
        <v>36928</v>
      </c>
    </row>
    <row r="1685" customFormat="false" ht="12.75" hidden="false" customHeight="false" outlineLevel="0" collapsed="false">
      <c r="A1685" s="57" t="n">
        <f aca="false">A1684+1</f>
        <v>36929</v>
      </c>
      <c r="B1685" s="52" t="n">
        <f aca="false">VLOOKUP(A1685,PRICELOOK,1)</f>
        <v>36929</v>
      </c>
    </row>
    <row r="1686" customFormat="false" ht="12.75" hidden="false" customHeight="false" outlineLevel="0" collapsed="false">
      <c r="A1686" s="57" t="n">
        <f aca="false">A1685+1</f>
        <v>36930</v>
      </c>
      <c r="B1686" s="52" t="n">
        <f aca="false">VLOOKUP(A1686,PRICELOOK,1)</f>
        <v>36930</v>
      </c>
    </row>
    <row r="1687" customFormat="false" ht="12.75" hidden="false" customHeight="false" outlineLevel="0" collapsed="false">
      <c r="A1687" s="57" t="n">
        <f aca="false">A1686+1</f>
        <v>36931</v>
      </c>
      <c r="B1687" s="52" t="n">
        <f aca="false">VLOOKUP(A1687,PRICELOOK,1)</f>
        <v>36931</v>
      </c>
    </row>
    <row r="1688" customFormat="false" ht="12.75" hidden="false" customHeight="false" outlineLevel="0" collapsed="false">
      <c r="A1688" s="57" t="n">
        <f aca="false">A1687+1</f>
        <v>36932</v>
      </c>
      <c r="B1688" s="52" t="n">
        <f aca="false">VLOOKUP(A1688,PRICELOOK,1)</f>
        <v>36931</v>
      </c>
    </row>
    <row r="1689" customFormat="false" ht="12.75" hidden="false" customHeight="false" outlineLevel="0" collapsed="false">
      <c r="A1689" s="57" t="n">
        <f aca="false">A1688+1</f>
        <v>36933</v>
      </c>
      <c r="B1689" s="52" t="n">
        <f aca="false">VLOOKUP(A1689,PRICELOOK,1)</f>
        <v>36931</v>
      </c>
    </row>
    <row r="1690" customFormat="false" ht="12.75" hidden="false" customHeight="false" outlineLevel="0" collapsed="false">
      <c r="A1690" s="57" t="n">
        <f aca="false">A1689+1</f>
        <v>36934</v>
      </c>
      <c r="B1690" s="52" t="n">
        <f aca="false">VLOOKUP(A1690,PRICELOOK,1)</f>
        <v>36934</v>
      </c>
    </row>
    <row r="1691" customFormat="false" ht="12.75" hidden="false" customHeight="false" outlineLevel="0" collapsed="false">
      <c r="A1691" s="57" t="n">
        <f aca="false">A1690+1</f>
        <v>36935</v>
      </c>
      <c r="B1691" s="52" t="n">
        <f aca="false">VLOOKUP(A1691,PRICELOOK,1)</f>
        <v>36935</v>
      </c>
    </row>
    <row r="1692" customFormat="false" ht="12.75" hidden="false" customHeight="false" outlineLevel="0" collapsed="false">
      <c r="A1692" s="57" t="n">
        <f aca="false">A1691+1</f>
        <v>36936</v>
      </c>
      <c r="B1692" s="52" t="n">
        <f aca="false">VLOOKUP(A1692,PRICELOOK,1)</f>
        <v>36936</v>
      </c>
    </row>
    <row r="1693" customFormat="false" ht="12.75" hidden="false" customHeight="false" outlineLevel="0" collapsed="false">
      <c r="A1693" s="57" t="n">
        <f aca="false">A1692+1</f>
        <v>36937</v>
      </c>
      <c r="B1693" s="52" t="n">
        <f aca="false">VLOOKUP(A1693,PRICELOOK,1)</f>
        <v>36937</v>
      </c>
    </row>
    <row r="1694" customFormat="false" ht="12.75" hidden="false" customHeight="false" outlineLevel="0" collapsed="false">
      <c r="A1694" s="57" t="n">
        <f aca="false">A1693+1</f>
        <v>36938</v>
      </c>
      <c r="B1694" s="52" t="n">
        <f aca="false">VLOOKUP(A1694,PRICELOOK,1)</f>
        <v>36938</v>
      </c>
    </row>
    <row r="1695" customFormat="false" ht="12.75" hidden="false" customHeight="false" outlineLevel="0" collapsed="false">
      <c r="A1695" s="57" t="n">
        <f aca="false">A1694+1</f>
        <v>36939</v>
      </c>
      <c r="B1695" s="52" t="n">
        <f aca="false">VLOOKUP(A1695,PRICELOOK,1)</f>
        <v>36938</v>
      </c>
    </row>
    <row r="1696" customFormat="false" ht="12.75" hidden="false" customHeight="false" outlineLevel="0" collapsed="false">
      <c r="A1696" s="57" t="n">
        <f aca="false">A1695+1</f>
        <v>36940</v>
      </c>
      <c r="B1696" s="52" t="n">
        <f aca="false">VLOOKUP(A1696,PRICELOOK,1)</f>
        <v>36938</v>
      </c>
    </row>
    <row r="1697" customFormat="false" ht="12.75" hidden="false" customHeight="false" outlineLevel="0" collapsed="false">
      <c r="A1697" s="57" t="n">
        <f aca="false">A1696+1</f>
        <v>36941</v>
      </c>
      <c r="B1697" s="52" t="n">
        <f aca="false">VLOOKUP(A1697,PRICELOOK,1)</f>
        <v>36938</v>
      </c>
    </row>
    <row r="1698" customFormat="false" ht="12.75" hidden="false" customHeight="false" outlineLevel="0" collapsed="false">
      <c r="A1698" s="57" t="n">
        <f aca="false">A1697+1</f>
        <v>36942</v>
      </c>
      <c r="B1698" s="52" t="n">
        <f aca="false">VLOOKUP(A1698,PRICELOOK,1)</f>
        <v>36942</v>
      </c>
    </row>
    <row r="1699" customFormat="false" ht="12.75" hidden="false" customHeight="false" outlineLevel="0" collapsed="false">
      <c r="A1699" s="57" t="n">
        <f aca="false">A1698+1</f>
        <v>36943</v>
      </c>
      <c r="B1699" s="52" t="n">
        <f aca="false">VLOOKUP(A1699,PRICELOOK,1)</f>
        <v>36943</v>
      </c>
    </row>
    <row r="1700" customFormat="false" ht="12.75" hidden="false" customHeight="false" outlineLevel="0" collapsed="false">
      <c r="A1700" s="57" t="n">
        <f aca="false">A1699+1</f>
        <v>36944</v>
      </c>
      <c r="B1700" s="52" t="n">
        <f aca="false">VLOOKUP(A1700,PRICELOOK,1)</f>
        <v>36944</v>
      </c>
    </row>
    <row r="1701" customFormat="false" ht="12.75" hidden="false" customHeight="false" outlineLevel="0" collapsed="false">
      <c r="A1701" s="57" t="n">
        <f aca="false">A1700+1</f>
        <v>36945</v>
      </c>
      <c r="B1701" s="52" t="n">
        <f aca="false">VLOOKUP(A1701,PRICELOOK,1)</f>
        <v>36945</v>
      </c>
    </row>
    <row r="1702" customFormat="false" ht="12.75" hidden="false" customHeight="false" outlineLevel="0" collapsed="false">
      <c r="A1702" s="57" t="n">
        <f aca="false">A1701+1</f>
        <v>36946</v>
      </c>
      <c r="B1702" s="52" t="n">
        <f aca="false">VLOOKUP(A1702,PRICELOOK,1)</f>
        <v>36945</v>
      </c>
    </row>
    <row r="1703" customFormat="false" ht="12.75" hidden="false" customHeight="false" outlineLevel="0" collapsed="false">
      <c r="A1703" s="57" t="n">
        <f aca="false">A1702+1</f>
        <v>36947</v>
      </c>
      <c r="B1703" s="52" t="n">
        <f aca="false">VLOOKUP(A1703,PRICELOOK,1)</f>
        <v>36945</v>
      </c>
    </row>
    <row r="1704" customFormat="false" ht="12.75" hidden="false" customHeight="false" outlineLevel="0" collapsed="false">
      <c r="A1704" s="57" t="n">
        <f aca="false">A1703+1</f>
        <v>36948</v>
      </c>
      <c r="B1704" s="52" t="n">
        <f aca="false">VLOOKUP(A1704,PRICELOOK,1)</f>
        <v>36948</v>
      </c>
    </row>
    <row r="1705" customFormat="false" ht="12.75" hidden="false" customHeight="false" outlineLevel="0" collapsed="false">
      <c r="A1705" s="57" t="n">
        <f aca="false">A1704+1</f>
        <v>36949</v>
      </c>
      <c r="B1705" s="52" t="n">
        <f aca="false">VLOOKUP(A1705,PRICELOOK,1)</f>
        <v>36949</v>
      </c>
    </row>
    <row r="1706" customFormat="false" ht="12.75" hidden="false" customHeight="false" outlineLevel="0" collapsed="false">
      <c r="A1706" s="57" t="n">
        <f aca="false">A1705+1</f>
        <v>36950</v>
      </c>
      <c r="B1706" s="52" t="n">
        <f aca="false">VLOOKUP(A1706,PRICELOOK,1)</f>
        <v>36950</v>
      </c>
    </row>
    <row r="1707" customFormat="false" ht="12.75" hidden="false" customHeight="false" outlineLevel="0" collapsed="false">
      <c r="A1707" s="57" t="n">
        <f aca="false">A1706+1</f>
        <v>36951</v>
      </c>
      <c r="B1707" s="52" t="n">
        <f aca="false">VLOOKUP(A1707,PRICELOOK,1)</f>
        <v>36951</v>
      </c>
    </row>
    <row r="1708" customFormat="false" ht="12.75" hidden="false" customHeight="false" outlineLevel="0" collapsed="false">
      <c r="A1708" s="57" t="n">
        <f aca="false">A1707+1</f>
        <v>36952</v>
      </c>
      <c r="B1708" s="52" t="n">
        <f aca="false">VLOOKUP(A1708,PRICELOOK,1)</f>
        <v>36952</v>
      </c>
    </row>
    <row r="1709" customFormat="false" ht="12.75" hidden="false" customHeight="false" outlineLevel="0" collapsed="false">
      <c r="A1709" s="57" t="n">
        <f aca="false">A1708+1</f>
        <v>36953</v>
      </c>
      <c r="B1709" s="52" t="n">
        <f aca="false">VLOOKUP(A1709,PRICELOOK,1)</f>
        <v>36952</v>
      </c>
    </row>
    <row r="1710" customFormat="false" ht="12.75" hidden="false" customHeight="false" outlineLevel="0" collapsed="false">
      <c r="A1710" s="57" t="n">
        <f aca="false">A1709+1</f>
        <v>36954</v>
      </c>
      <c r="B1710" s="52" t="n">
        <f aca="false">VLOOKUP(A1710,PRICELOOK,1)</f>
        <v>36952</v>
      </c>
    </row>
    <row r="1711" customFormat="false" ht="12.75" hidden="false" customHeight="false" outlineLevel="0" collapsed="false">
      <c r="A1711" s="57" t="n">
        <f aca="false">A1710+1</f>
        <v>36955</v>
      </c>
      <c r="B1711" s="52" t="n">
        <f aca="false">VLOOKUP(A1711,PRICELOOK,1)</f>
        <v>36955</v>
      </c>
    </row>
    <row r="1712" customFormat="false" ht="12.75" hidden="false" customHeight="false" outlineLevel="0" collapsed="false">
      <c r="A1712" s="57" t="n">
        <f aca="false">A1711+1</f>
        <v>36956</v>
      </c>
      <c r="B1712" s="52" t="n">
        <f aca="false">VLOOKUP(A1712,PRICELOOK,1)</f>
        <v>36956</v>
      </c>
    </row>
    <row r="1713" customFormat="false" ht="12.75" hidden="false" customHeight="false" outlineLevel="0" collapsed="false">
      <c r="A1713" s="57" t="n">
        <f aca="false">A1712+1</f>
        <v>36957</v>
      </c>
      <c r="B1713" s="52" t="n">
        <f aca="false">VLOOKUP(A1713,PRICELOOK,1)</f>
        <v>36957</v>
      </c>
    </row>
    <row r="1714" customFormat="false" ht="12.75" hidden="false" customHeight="false" outlineLevel="0" collapsed="false">
      <c r="A1714" s="57" t="n">
        <f aca="false">A1713+1</f>
        <v>36958</v>
      </c>
      <c r="B1714" s="52" t="n">
        <f aca="false">VLOOKUP(A1714,PRICELOOK,1)</f>
        <v>36958</v>
      </c>
    </row>
    <row r="1715" customFormat="false" ht="12.75" hidden="false" customHeight="false" outlineLevel="0" collapsed="false">
      <c r="A1715" s="57" t="n">
        <f aca="false">A1714+1</f>
        <v>36959</v>
      </c>
      <c r="B1715" s="52" t="n">
        <f aca="false">VLOOKUP(A1715,PRICELOOK,1)</f>
        <v>36959</v>
      </c>
    </row>
    <row r="1716" customFormat="false" ht="12.75" hidden="false" customHeight="false" outlineLevel="0" collapsed="false">
      <c r="A1716" s="57" t="n">
        <f aca="false">A1715+1</f>
        <v>36960</v>
      </c>
      <c r="B1716" s="52" t="n">
        <f aca="false">VLOOKUP(A1716,PRICELOOK,1)</f>
        <v>36959</v>
      </c>
    </row>
    <row r="1717" customFormat="false" ht="12.75" hidden="false" customHeight="false" outlineLevel="0" collapsed="false">
      <c r="A1717" s="57" t="n">
        <f aca="false">A1716+1</f>
        <v>36961</v>
      </c>
      <c r="B1717" s="52" t="n">
        <f aca="false">VLOOKUP(A1717,PRICELOOK,1)</f>
        <v>36959</v>
      </c>
    </row>
    <row r="1718" customFormat="false" ht="12.75" hidden="false" customHeight="false" outlineLevel="0" collapsed="false">
      <c r="A1718" s="57" t="n">
        <f aca="false">A1717+1</f>
        <v>36962</v>
      </c>
      <c r="B1718" s="52" t="n">
        <f aca="false">VLOOKUP(A1718,PRICELOOK,1)</f>
        <v>36962</v>
      </c>
    </row>
    <row r="1719" customFormat="false" ht="12.75" hidden="false" customHeight="false" outlineLevel="0" collapsed="false">
      <c r="A1719" s="57" t="n">
        <f aca="false">A1718+1</f>
        <v>36963</v>
      </c>
      <c r="B1719" s="52" t="n">
        <f aca="false">VLOOKUP(A1719,PRICELOOK,1)</f>
        <v>36963</v>
      </c>
    </row>
    <row r="1720" customFormat="false" ht="12.75" hidden="false" customHeight="false" outlineLevel="0" collapsed="false">
      <c r="A1720" s="57" t="n">
        <f aca="false">A1719+1</f>
        <v>36964</v>
      </c>
      <c r="B1720" s="52" t="n">
        <f aca="false">VLOOKUP(A1720,PRICELOOK,1)</f>
        <v>36964</v>
      </c>
    </row>
    <row r="1721" customFormat="false" ht="12.75" hidden="false" customHeight="false" outlineLevel="0" collapsed="false">
      <c r="A1721" s="57" t="n">
        <f aca="false">A1720+1</f>
        <v>36965</v>
      </c>
      <c r="B1721" s="52" t="n">
        <f aca="false">VLOOKUP(A1721,PRICELOOK,1)</f>
        <v>36965</v>
      </c>
    </row>
    <row r="1722" customFormat="false" ht="12.75" hidden="false" customHeight="false" outlineLevel="0" collapsed="false">
      <c r="A1722" s="57" t="n">
        <f aca="false">A1721+1</f>
        <v>36966</v>
      </c>
      <c r="B1722" s="52" t="n">
        <f aca="false">VLOOKUP(A1722,PRICELOOK,1)</f>
        <v>36966</v>
      </c>
    </row>
    <row r="1723" customFormat="false" ht="12.75" hidden="false" customHeight="false" outlineLevel="0" collapsed="false">
      <c r="A1723" s="57" t="n">
        <f aca="false">A1722+1</f>
        <v>36967</v>
      </c>
      <c r="B1723" s="52" t="n">
        <f aca="false">VLOOKUP(A1723,PRICELOOK,1)</f>
        <v>36966</v>
      </c>
    </row>
    <row r="1724" customFormat="false" ht="12.75" hidden="false" customHeight="false" outlineLevel="0" collapsed="false">
      <c r="A1724" s="57" t="n">
        <f aca="false">A1723+1</f>
        <v>36968</v>
      </c>
      <c r="B1724" s="52" t="n">
        <f aca="false">VLOOKUP(A1724,PRICELOOK,1)</f>
        <v>36966</v>
      </c>
    </row>
    <row r="1725" customFormat="false" ht="12.75" hidden="false" customHeight="false" outlineLevel="0" collapsed="false">
      <c r="A1725" s="57" t="n">
        <f aca="false">A1724+1</f>
        <v>36969</v>
      </c>
      <c r="B1725" s="52" t="n">
        <f aca="false">VLOOKUP(A1725,PRICELOOK,1)</f>
        <v>36969</v>
      </c>
    </row>
    <row r="1726" customFormat="false" ht="12.75" hidden="false" customHeight="false" outlineLevel="0" collapsed="false">
      <c r="A1726" s="57" t="n">
        <f aca="false">A1725+1</f>
        <v>36970</v>
      </c>
      <c r="B1726" s="52" t="n">
        <f aca="false">VLOOKUP(A1726,PRICELOOK,1)</f>
        <v>36970</v>
      </c>
    </row>
    <row r="1727" customFormat="false" ht="12.75" hidden="false" customHeight="false" outlineLevel="0" collapsed="false">
      <c r="A1727" s="57" t="n">
        <f aca="false">A1726+1</f>
        <v>36971</v>
      </c>
      <c r="B1727" s="52" t="n">
        <f aca="false">VLOOKUP(A1727,PRICELOOK,1)</f>
        <v>36971</v>
      </c>
    </row>
    <row r="1728" customFormat="false" ht="12.75" hidden="false" customHeight="false" outlineLevel="0" collapsed="false">
      <c r="A1728" s="57" t="n">
        <f aca="false">A1727+1</f>
        <v>36972</v>
      </c>
      <c r="B1728" s="52" t="n">
        <f aca="false">VLOOKUP(A1728,PRICELOOK,1)</f>
        <v>36972</v>
      </c>
    </row>
    <row r="1729" customFormat="false" ht="12.75" hidden="false" customHeight="false" outlineLevel="0" collapsed="false">
      <c r="A1729" s="57" t="n">
        <f aca="false">A1728+1</f>
        <v>36973</v>
      </c>
      <c r="B1729" s="52" t="n">
        <f aca="false">VLOOKUP(A1729,PRICELOOK,1)</f>
        <v>36973</v>
      </c>
    </row>
    <row r="1730" customFormat="false" ht="12.75" hidden="false" customHeight="false" outlineLevel="0" collapsed="false">
      <c r="A1730" s="57" t="n">
        <f aca="false">A1729+1</f>
        <v>36974</v>
      </c>
      <c r="B1730" s="52" t="n">
        <f aca="false">VLOOKUP(A1730,PRICELOOK,1)</f>
        <v>36973</v>
      </c>
    </row>
    <row r="1731" customFormat="false" ht="12.75" hidden="false" customHeight="false" outlineLevel="0" collapsed="false">
      <c r="A1731" s="57" t="n">
        <f aca="false">A1730+1</f>
        <v>36975</v>
      </c>
      <c r="B1731" s="52" t="n">
        <f aca="false">VLOOKUP(A1731,PRICELOOK,1)</f>
        <v>36973</v>
      </c>
    </row>
    <row r="1732" customFormat="false" ht="12.75" hidden="false" customHeight="false" outlineLevel="0" collapsed="false">
      <c r="A1732" s="57" t="n">
        <f aca="false">A1731+1</f>
        <v>36976</v>
      </c>
      <c r="B1732" s="52" t="n">
        <f aca="false">VLOOKUP(A1732,PRICELOOK,1)</f>
        <v>36976</v>
      </c>
    </row>
    <row r="1733" customFormat="false" ht="12.75" hidden="false" customHeight="false" outlineLevel="0" collapsed="false">
      <c r="A1733" s="57" t="n">
        <f aca="false">A1732+1</f>
        <v>36977</v>
      </c>
      <c r="B1733" s="52" t="n">
        <f aca="false">VLOOKUP(A1733,PRICELOOK,1)</f>
        <v>36977</v>
      </c>
    </row>
    <row r="1734" customFormat="false" ht="12.75" hidden="false" customHeight="false" outlineLevel="0" collapsed="false">
      <c r="A1734" s="57" t="n">
        <f aca="false">A1733+1</f>
        <v>36978</v>
      </c>
      <c r="B1734" s="52" t="n">
        <f aca="false">VLOOKUP(A1734,PRICELOOK,1)</f>
        <v>36978</v>
      </c>
    </row>
    <row r="1735" customFormat="false" ht="12.75" hidden="false" customHeight="false" outlineLevel="0" collapsed="false">
      <c r="A1735" s="57" t="n">
        <f aca="false">A1734+1</f>
        <v>36979</v>
      </c>
      <c r="B1735" s="52" t="n">
        <f aca="false">VLOOKUP(A1735,PRICELOOK,1)</f>
        <v>36979</v>
      </c>
    </row>
    <row r="1736" customFormat="false" ht="12.75" hidden="false" customHeight="false" outlineLevel="0" collapsed="false">
      <c r="A1736" s="57" t="n">
        <f aca="false">A1735+1</f>
        <v>36980</v>
      </c>
      <c r="B1736" s="52" t="n">
        <f aca="false">VLOOKUP(A1736,PRICELOOK,1)</f>
        <v>36980</v>
      </c>
    </row>
    <row r="1737" customFormat="false" ht="12.75" hidden="false" customHeight="false" outlineLevel="0" collapsed="false">
      <c r="A1737" s="57" t="n">
        <f aca="false">A1736+1</f>
        <v>36981</v>
      </c>
      <c r="B1737" s="52" t="n">
        <f aca="false">VLOOKUP(A1737,PRICELOOK,1)</f>
        <v>36980</v>
      </c>
    </row>
    <row r="1738" customFormat="false" ht="12.75" hidden="false" customHeight="false" outlineLevel="0" collapsed="false">
      <c r="A1738" s="57" t="n">
        <f aca="false">A1737+1</f>
        <v>36982</v>
      </c>
      <c r="B1738" s="52" t="n">
        <f aca="false">VLOOKUP(A1738,PRICELOOK,1)</f>
        <v>36980</v>
      </c>
    </row>
    <row r="1739" customFormat="false" ht="12.75" hidden="false" customHeight="false" outlineLevel="0" collapsed="false">
      <c r="A1739" s="57" t="n">
        <f aca="false">A1738+1</f>
        <v>36983</v>
      </c>
      <c r="B1739" s="52" t="n">
        <f aca="false">VLOOKUP(A1739,PRICELOOK,1)</f>
        <v>36983</v>
      </c>
    </row>
    <row r="1740" customFormat="false" ht="12.75" hidden="false" customHeight="false" outlineLevel="0" collapsed="false">
      <c r="A1740" s="57" t="n">
        <f aca="false">A1739+1</f>
        <v>36984</v>
      </c>
      <c r="B1740" s="52" t="n">
        <f aca="false">VLOOKUP(A1740,PRICELOOK,1)</f>
        <v>36984</v>
      </c>
    </row>
    <row r="1741" customFormat="false" ht="12.75" hidden="false" customHeight="false" outlineLevel="0" collapsed="false">
      <c r="A1741" s="57" t="n">
        <f aca="false">A1740+1</f>
        <v>36985</v>
      </c>
      <c r="B1741" s="52" t="n">
        <f aca="false">VLOOKUP(A1741,PRICELOOK,1)</f>
        <v>36985</v>
      </c>
    </row>
    <row r="1742" customFormat="false" ht="12.75" hidden="false" customHeight="false" outlineLevel="0" collapsed="false">
      <c r="A1742" s="57" t="n">
        <f aca="false">A1741+1</f>
        <v>36986</v>
      </c>
      <c r="B1742" s="52" t="n">
        <f aca="false">VLOOKUP(A1742,PRICELOOK,1)</f>
        <v>36986</v>
      </c>
    </row>
    <row r="1743" customFormat="false" ht="12.75" hidden="false" customHeight="false" outlineLevel="0" collapsed="false">
      <c r="A1743" s="57" t="n">
        <f aca="false">A1742+1</f>
        <v>36987</v>
      </c>
      <c r="B1743" s="52" t="n">
        <f aca="false">VLOOKUP(A1743,PRICELOOK,1)</f>
        <v>36987</v>
      </c>
    </row>
    <row r="1744" customFormat="false" ht="12.75" hidden="false" customHeight="false" outlineLevel="0" collapsed="false">
      <c r="A1744" s="57" t="n">
        <f aca="false">A1743+1</f>
        <v>36988</v>
      </c>
      <c r="B1744" s="52" t="n">
        <f aca="false">VLOOKUP(A1744,PRICELOOK,1)</f>
        <v>36987</v>
      </c>
    </row>
    <row r="1745" customFormat="false" ht="12.75" hidden="false" customHeight="false" outlineLevel="0" collapsed="false">
      <c r="A1745" s="57" t="n">
        <f aca="false">A1744+1</f>
        <v>36989</v>
      </c>
      <c r="B1745" s="52" t="n">
        <f aca="false">VLOOKUP(A1745,PRICELOOK,1)</f>
        <v>36987</v>
      </c>
    </row>
    <row r="1746" customFormat="false" ht="12.75" hidden="false" customHeight="false" outlineLevel="0" collapsed="false">
      <c r="A1746" s="57" t="n">
        <f aca="false">A1745+1</f>
        <v>36990</v>
      </c>
      <c r="B1746" s="52" t="n">
        <f aca="false">VLOOKUP(A1746,PRICELOOK,1)</f>
        <v>36990</v>
      </c>
    </row>
    <row r="1747" customFormat="false" ht="12.75" hidden="false" customHeight="false" outlineLevel="0" collapsed="false">
      <c r="A1747" s="57" t="n">
        <f aca="false">A1746+1</f>
        <v>36991</v>
      </c>
      <c r="B1747" s="52" t="n">
        <f aca="false">VLOOKUP(A1747,PRICELOOK,1)</f>
        <v>36991</v>
      </c>
    </row>
    <row r="1748" customFormat="false" ht="12.75" hidden="false" customHeight="false" outlineLevel="0" collapsed="false">
      <c r="A1748" s="57" t="n">
        <f aca="false">A1747+1</f>
        <v>36992</v>
      </c>
      <c r="B1748" s="52" t="n">
        <f aca="false">VLOOKUP(A1748,PRICELOOK,1)</f>
        <v>36992</v>
      </c>
    </row>
    <row r="1749" customFormat="false" ht="12.75" hidden="false" customHeight="false" outlineLevel="0" collapsed="false">
      <c r="A1749" s="57" t="n">
        <f aca="false">A1748+1</f>
        <v>36993</v>
      </c>
      <c r="B1749" s="52" t="n">
        <f aca="false">VLOOKUP(A1749,PRICELOOK,1)</f>
        <v>36993</v>
      </c>
    </row>
    <row r="1750" customFormat="false" ht="12.75" hidden="false" customHeight="false" outlineLevel="0" collapsed="false">
      <c r="A1750" s="57" t="n">
        <f aca="false">A1749+1</f>
        <v>36994</v>
      </c>
      <c r="B1750" s="52" t="n">
        <f aca="false">VLOOKUP(A1750,PRICELOOK,1)</f>
        <v>36993</v>
      </c>
    </row>
    <row r="1751" customFormat="false" ht="12.75" hidden="false" customHeight="false" outlineLevel="0" collapsed="false">
      <c r="A1751" s="57" t="n">
        <f aca="false">A1750+1</f>
        <v>36995</v>
      </c>
      <c r="B1751" s="52" t="n">
        <f aca="false">VLOOKUP(A1751,PRICELOOK,1)</f>
        <v>36993</v>
      </c>
    </row>
    <row r="1752" customFormat="false" ht="12.75" hidden="false" customHeight="false" outlineLevel="0" collapsed="false">
      <c r="A1752" s="57" t="n">
        <f aca="false">A1751+1</f>
        <v>36996</v>
      </c>
      <c r="B1752" s="52" t="n">
        <f aca="false">VLOOKUP(A1752,PRICELOOK,1)</f>
        <v>36993</v>
      </c>
    </row>
    <row r="1753" customFormat="false" ht="12.75" hidden="false" customHeight="false" outlineLevel="0" collapsed="false">
      <c r="A1753" s="57" t="n">
        <f aca="false">A1752+1</f>
        <v>36997</v>
      </c>
      <c r="B1753" s="52" t="n">
        <f aca="false">VLOOKUP(A1753,PRICELOOK,1)</f>
        <v>36997</v>
      </c>
    </row>
    <row r="1754" customFormat="false" ht="12.75" hidden="false" customHeight="false" outlineLevel="0" collapsed="false">
      <c r="A1754" s="57" t="n">
        <f aca="false">A1753+1</f>
        <v>36998</v>
      </c>
      <c r="B1754" s="52" t="n">
        <f aca="false">VLOOKUP(A1754,PRICELOOK,1)</f>
        <v>36998</v>
      </c>
    </row>
    <row r="1755" customFormat="false" ht="12.75" hidden="false" customHeight="false" outlineLevel="0" collapsed="false">
      <c r="A1755" s="57" t="n">
        <f aca="false">A1754+1</f>
        <v>36999</v>
      </c>
      <c r="B1755" s="52" t="n">
        <f aca="false">VLOOKUP(A1755,PRICELOOK,1)</f>
        <v>36999</v>
      </c>
    </row>
    <row r="1756" customFormat="false" ht="12.75" hidden="false" customHeight="false" outlineLevel="0" collapsed="false">
      <c r="A1756" s="57" t="n">
        <f aca="false">A1755+1</f>
        <v>37000</v>
      </c>
      <c r="B1756" s="52" t="n">
        <f aca="false">VLOOKUP(A1756,PRICELOOK,1)</f>
        <v>37000</v>
      </c>
    </row>
    <row r="1757" customFormat="false" ht="12.75" hidden="false" customHeight="false" outlineLevel="0" collapsed="false">
      <c r="A1757" s="57" t="n">
        <f aca="false">A1756+1</f>
        <v>37001</v>
      </c>
      <c r="B1757" s="52" t="n">
        <f aca="false">VLOOKUP(A1757,PRICELOOK,1)</f>
        <v>37001</v>
      </c>
    </row>
    <row r="1758" customFormat="false" ht="12.75" hidden="false" customHeight="false" outlineLevel="0" collapsed="false">
      <c r="A1758" s="57" t="n">
        <f aca="false">A1757+1</f>
        <v>37002</v>
      </c>
      <c r="B1758" s="52" t="n">
        <f aca="false">VLOOKUP(A1758,PRICELOOK,1)</f>
        <v>37001</v>
      </c>
    </row>
    <row r="1759" customFormat="false" ht="12.75" hidden="false" customHeight="false" outlineLevel="0" collapsed="false">
      <c r="A1759" s="57" t="n">
        <f aca="false">A1758+1</f>
        <v>37003</v>
      </c>
      <c r="B1759" s="52" t="n">
        <f aca="false">VLOOKUP(A1759,PRICELOOK,1)</f>
        <v>37001</v>
      </c>
    </row>
    <row r="1760" customFormat="false" ht="12.75" hidden="false" customHeight="false" outlineLevel="0" collapsed="false">
      <c r="A1760" s="57" t="n">
        <f aca="false">A1759+1</f>
        <v>37004</v>
      </c>
      <c r="B1760" s="52" t="n">
        <f aca="false">VLOOKUP(A1760,PRICELOOK,1)</f>
        <v>37004</v>
      </c>
    </row>
    <row r="1761" customFormat="false" ht="12.75" hidden="false" customHeight="false" outlineLevel="0" collapsed="false">
      <c r="A1761" s="57" t="n">
        <f aca="false">A1760+1</f>
        <v>37005</v>
      </c>
      <c r="B1761" s="52" t="n">
        <f aca="false">VLOOKUP(A1761,PRICELOOK,1)</f>
        <v>37005</v>
      </c>
    </row>
    <row r="1762" customFormat="false" ht="12.75" hidden="false" customHeight="false" outlineLevel="0" collapsed="false">
      <c r="A1762" s="57" t="n">
        <f aca="false">A1761+1</f>
        <v>37006</v>
      </c>
      <c r="B1762" s="52" t="n">
        <f aca="false">VLOOKUP(A1762,PRICELOOK,1)</f>
        <v>37006</v>
      </c>
    </row>
    <row r="1763" customFormat="false" ht="12.75" hidden="false" customHeight="false" outlineLevel="0" collapsed="false">
      <c r="A1763" s="57" t="n">
        <f aca="false">A1762+1</f>
        <v>37007</v>
      </c>
      <c r="B1763" s="52" t="n">
        <f aca="false">VLOOKUP(A1763,PRICELOOK,1)</f>
        <v>37007</v>
      </c>
    </row>
    <row r="1764" customFormat="false" ht="12.75" hidden="false" customHeight="false" outlineLevel="0" collapsed="false">
      <c r="A1764" s="57" t="n">
        <f aca="false">A1763+1</f>
        <v>37008</v>
      </c>
      <c r="B1764" s="52" t="n">
        <f aca="false">VLOOKUP(A1764,PRICELOOK,1)</f>
        <v>37008</v>
      </c>
    </row>
    <row r="1765" customFormat="false" ht="12.75" hidden="false" customHeight="false" outlineLevel="0" collapsed="false">
      <c r="A1765" s="57" t="n">
        <f aca="false">A1764+1</f>
        <v>37009</v>
      </c>
      <c r="B1765" s="52" t="n">
        <f aca="false">VLOOKUP(A1765,PRICELOOK,1)</f>
        <v>37008</v>
      </c>
    </row>
    <row r="1766" customFormat="false" ht="12.75" hidden="false" customHeight="false" outlineLevel="0" collapsed="false">
      <c r="A1766" s="57" t="n">
        <f aca="false">A1765+1</f>
        <v>37010</v>
      </c>
      <c r="B1766" s="52" t="n">
        <f aca="false">VLOOKUP(A1766,PRICELOOK,1)</f>
        <v>37008</v>
      </c>
    </row>
    <row r="1767" customFormat="false" ht="12.75" hidden="false" customHeight="false" outlineLevel="0" collapsed="false">
      <c r="A1767" s="57" t="n">
        <f aca="false">A1766+1</f>
        <v>37011</v>
      </c>
      <c r="B1767" s="52" t="n">
        <f aca="false">VLOOKUP(A1767,PRICELOOK,1)</f>
        <v>37011</v>
      </c>
    </row>
    <row r="1768" customFormat="false" ht="12.75" hidden="false" customHeight="false" outlineLevel="0" collapsed="false">
      <c r="A1768" s="57" t="n">
        <f aca="false">A1767+1</f>
        <v>37012</v>
      </c>
      <c r="B1768" s="52" t="n">
        <f aca="false">VLOOKUP(A1768,PRICELOOK,1)</f>
        <v>37012</v>
      </c>
    </row>
    <row r="1769" customFormat="false" ht="12.75" hidden="false" customHeight="false" outlineLevel="0" collapsed="false">
      <c r="A1769" s="57" t="n">
        <f aca="false">A1768+1</f>
        <v>37013</v>
      </c>
      <c r="B1769" s="52" t="n">
        <f aca="false">VLOOKUP(A1769,PRICELOOK,1)</f>
        <v>37013</v>
      </c>
    </row>
    <row r="1770" customFormat="false" ht="12.75" hidden="false" customHeight="false" outlineLevel="0" collapsed="false">
      <c r="A1770" s="57" t="n">
        <f aca="false">A1769+1</f>
        <v>37014</v>
      </c>
      <c r="B1770" s="52" t="n">
        <f aca="false">VLOOKUP(A1770,PRICELOOK,1)</f>
        <v>37014</v>
      </c>
    </row>
    <row r="1771" customFormat="false" ht="12.75" hidden="false" customHeight="false" outlineLevel="0" collapsed="false">
      <c r="A1771" s="57" t="n">
        <f aca="false">A1770+1</f>
        <v>37015</v>
      </c>
      <c r="B1771" s="52" t="n">
        <f aca="false">VLOOKUP(A1771,PRICELOOK,1)</f>
        <v>37015</v>
      </c>
    </row>
    <row r="1772" customFormat="false" ht="12.75" hidden="false" customHeight="false" outlineLevel="0" collapsed="false">
      <c r="A1772" s="57" t="n">
        <f aca="false">A1771+1</f>
        <v>37016</v>
      </c>
      <c r="B1772" s="52" t="n">
        <f aca="false">VLOOKUP(A1772,PRICELOOK,1)</f>
        <v>37015</v>
      </c>
    </row>
    <row r="1773" customFormat="false" ht="12.75" hidden="false" customHeight="false" outlineLevel="0" collapsed="false">
      <c r="A1773" s="57" t="n">
        <f aca="false">A1772+1</f>
        <v>37017</v>
      </c>
      <c r="B1773" s="52" t="n">
        <f aca="false">VLOOKUP(A1773,PRICELOOK,1)</f>
        <v>37015</v>
      </c>
    </row>
    <row r="1774" customFormat="false" ht="12.75" hidden="false" customHeight="false" outlineLevel="0" collapsed="false">
      <c r="A1774" s="57" t="n">
        <f aca="false">A1773+1</f>
        <v>37018</v>
      </c>
      <c r="B1774" s="52" t="n">
        <f aca="false">VLOOKUP(A1774,PRICELOOK,1)</f>
        <v>37018</v>
      </c>
    </row>
    <row r="1775" customFormat="false" ht="12.75" hidden="false" customHeight="false" outlineLevel="0" collapsed="false">
      <c r="A1775" s="57" t="n">
        <f aca="false">A1774+1</f>
        <v>37019</v>
      </c>
      <c r="B1775" s="52" t="n">
        <f aca="false">VLOOKUP(A1775,PRICELOOK,1)</f>
        <v>37019</v>
      </c>
    </row>
    <row r="1776" customFormat="false" ht="12.75" hidden="false" customHeight="false" outlineLevel="0" collapsed="false">
      <c r="A1776" s="57" t="n">
        <f aca="false">A1775+1</f>
        <v>37020</v>
      </c>
      <c r="B1776" s="52" t="n">
        <f aca="false">VLOOKUP(A1776,PRICELOOK,1)</f>
        <v>37020</v>
      </c>
    </row>
    <row r="1777" customFormat="false" ht="12.75" hidden="false" customHeight="false" outlineLevel="0" collapsed="false">
      <c r="A1777" s="57" t="n">
        <f aca="false">A1776+1</f>
        <v>37021</v>
      </c>
      <c r="B1777" s="52" t="n">
        <f aca="false">VLOOKUP(A1777,PRICELOOK,1)</f>
        <v>37021</v>
      </c>
    </row>
    <row r="1778" customFormat="false" ht="12.75" hidden="false" customHeight="false" outlineLevel="0" collapsed="false">
      <c r="A1778" s="57" t="n">
        <f aca="false">A1777+1</f>
        <v>37022</v>
      </c>
      <c r="B1778" s="52" t="n">
        <f aca="false">VLOOKUP(A1778,PRICELOOK,1)</f>
        <v>37022</v>
      </c>
    </row>
    <row r="1779" customFormat="false" ht="12.75" hidden="false" customHeight="false" outlineLevel="0" collapsed="false">
      <c r="A1779" s="57" t="n">
        <f aca="false">A1778+1</f>
        <v>37023</v>
      </c>
      <c r="B1779" s="52" t="n">
        <f aca="false">VLOOKUP(A1779,PRICELOOK,1)</f>
        <v>37022</v>
      </c>
    </row>
    <row r="1780" customFormat="false" ht="12.75" hidden="false" customHeight="false" outlineLevel="0" collapsed="false">
      <c r="A1780" s="57" t="n">
        <f aca="false">A1779+1</f>
        <v>37024</v>
      </c>
      <c r="B1780" s="52" t="n">
        <f aca="false">VLOOKUP(A1780,PRICELOOK,1)</f>
        <v>37022</v>
      </c>
    </row>
    <row r="1781" customFormat="false" ht="12.75" hidden="false" customHeight="false" outlineLevel="0" collapsed="false">
      <c r="A1781" s="57" t="n">
        <f aca="false">A1780+1</f>
        <v>37025</v>
      </c>
      <c r="B1781" s="52" t="n">
        <f aca="false">VLOOKUP(A1781,PRICELOOK,1)</f>
        <v>37025</v>
      </c>
    </row>
    <row r="1782" customFormat="false" ht="12.75" hidden="false" customHeight="false" outlineLevel="0" collapsed="false">
      <c r="A1782" s="57" t="n">
        <f aca="false">A1781+1</f>
        <v>37026</v>
      </c>
      <c r="B1782" s="52" t="n">
        <f aca="false">VLOOKUP(A1782,PRICELOOK,1)</f>
        <v>37026</v>
      </c>
    </row>
    <row r="1783" customFormat="false" ht="12.75" hidden="false" customHeight="false" outlineLevel="0" collapsed="false">
      <c r="A1783" s="57" t="n">
        <f aca="false">A1782+1</f>
        <v>37027</v>
      </c>
      <c r="B1783" s="52" t="n">
        <f aca="false">VLOOKUP(A1783,PRICELOOK,1)</f>
        <v>37027</v>
      </c>
    </row>
    <row r="1784" customFormat="false" ht="12.75" hidden="false" customHeight="false" outlineLevel="0" collapsed="false">
      <c r="A1784" s="57" t="n">
        <f aca="false">A1783+1</f>
        <v>37028</v>
      </c>
      <c r="B1784" s="52" t="n">
        <f aca="false">VLOOKUP(A1784,PRICELOOK,1)</f>
        <v>37028</v>
      </c>
    </row>
    <row r="1785" customFormat="false" ht="12.75" hidden="false" customHeight="false" outlineLevel="0" collapsed="false">
      <c r="A1785" s="57" t="n">
        <f aca="false">A1784+1</f>
        <v>37029</v>
      </c>
      <c r="B1785" s="52" t="n">
        <f aca="false">VLOOKUP(A1785,PRICELOOK,1)</f>
        <v>37029</v>
      </c>
    </row>
    <row r="1786" customFormat="false" ht="12.75" hidden="false" customHeight="false" outlineLevel="0" collapsed="false">
      <c r="A1786" s="57" t="n">
        <f aca="false">A1785+1</f>
        <v>37030</v>
      </c>
      <c r="B1786" s="52" t="n">
        <f aca="false">VLOOKUP(A1786,PRICELOOK,1)</f>
        <v>37029</v>
      </c>
    </row>
    <row r="1787" customFormat="false" ht="12.75" hidden="false" customHeight="false" outlineLevel="0" collapsed="false">
      <c r="A1787" s="57" t="n">
        <f aca="false">A1786+1</f>
        <v>37031</v>
      </c>
      <c r="B1787" s="52" t="n">
        <f aca="false">VLOOKUP(A1787,PRICELOOK,1)</f>
        <v>37029</v>
      </c>
    </row>
    <row r="1788" customFormat="false" ht="12.75" hidden="false" customHeight="false" outlineLevel="0" collapsed="false">
      <c r="A1788" s="57" t="n">
        <f aca="false">A1787+1</f>
        <v>37032</v>
      </c>
      <c r="B1788" s="52" t="n">
        <f aca="false">VLOOKUP(A1788,PRICELOOK,1)</f>
        <v>37032</v>
      </c>
    </row>
    <row r="1789" customFormat="false" ht="12.75" hidden="false" customHeight="false" outlineLevel="0" collapsed="false">
      <c r="A1789" s="57" t="n">
        <f aca="false">A1788+1</f>
        <v>37033</v>
      </c>
      <c r="B1789" s="52" t="n">
        <f aca="false">VLOOKUP(A1789,PRICELOOK,1)</f>
        <v>37033</v>
      </c>
    </row>
    <row r="1790" customFormat="false" ht="12.75" hidden="false" customHeight="false" outlineLevel="0" collapsed="false">
      <c r="A1790" s="57" t="n">
        <f aca="false">A1789+1</f>
        <v>37034</v>
      </c>
      <c r="B1790" s="52" t="n">
        <f aca="false">VLOOKUP(A1790,PRICELOOK,1)</f>
        <v>37034</v>
      </c>
    </row>
    <row r="1791" customFormat="false" ht="12.75" hidden="false" customHeight="false" outlineLevel="0" collapsed="false">
      <c r="A1791" s="57" t="n">
        <f aca="false">A1790+1</f>
        <v>37035</v>
      </c>
      <c r="B1791" s="52" t="n">
        <f aca="false">VLOOKUP(A1791,PRICELOOK,1)</f>
        <v>37035</v>
      </c>
    </row>
    <row r="1792" customFormat="false" ht="12.75" hidden="false" customHeight="false" outlineLevel="0" collapsed="false">
      <c r="A1792" s="57" t="n">
        <f aca="false">A1791+1</f>
        <v>37036</v>
      </c>
      <c r="B1792" s="52" t="n">
        <f aca="false">VLOOKUP(A1792,PRICELOOK,1)</f>
        <v>37036</v>
      </c>
    </row>
    <row r="1793" customFormat="false" ht="12.75" hidden="false" customHeight="false" outlineLevel="0" collapsed="false">
      <c r="A1793" s="57" t="n">
        <f aca="false">A1792+1</f>
        <v>37037</v>
      </c>
      <c r="B1793" s="52" t="n">
        <f aca="false">VLOOKUP(A1793,PRICELOOK,1)</f>
        <v>37036</v>
      </c>
    </row>
    <row r="1794" customFormat="false" ht="12.75" hidden="false" customHeight="false" outlineLevel="0" collapsed="false">
      <c r="A1794" s="57" t="n">
        <f aca="false">A1793+1</f>
        <v>37038</v>
      </c>
      <c r="B1794" s="52" t="n">
        <f aca="false">VLOOKUP(A1794,PRICELOOK,1)</f>
        <v>37036</v>
      </c>
    </row>
    <row r="1795" customFormat="false" ht="12.75" hidden="false" customHeight="false" outlineLevel="0" collapsed="false">
      <c r="A1795" s="57" t="n">
        <f aca="false">A1794+1</f>
        <v>37039</v>
      </c>
      <c r="B1795" s="52" t="n">
        <f aca="false">VLOOKUP(A1795,PRICELOOK,1)</f>
        <v>37036</v>
      </c>
    </row>
    <row r="1796" customFormat="false" ht="12.75" hidden="false" customHeight="false" outlineLevel="0" collapsed="false">
      <c r="A1796" s="57" t="n">
        <f aca="false">A1795+1</f>
        <v>37040</v>
      </c>
      <c r="B1796" s="52" t="n">
        <f aca="false">VLOOKUP(A1796,PRICELOOK,1)</f>
        <v>37040</v>
      </c>
    </row>
    <row r="1797" customFormat="false" ht="12.75" hidden="false" customHeight="false" outlineLevel="0" collapsed="false">
      <c r="A1797" s="57" t="n">
        <f aca="false">A1796+1</f>
        <v>37041</v>
      </c>
      <c r="B1797" s="52" t="n">
        <f aca="false">VLOOKUP(A1797,PRICELOOK,1)</f>
        <v>37041</v>
      </c>
    </row>
    <row r="1798" customFormat="false" ht="12.75" hidden="false" customHeight="false" outlineLevel="0" collapsed="false">
      <c r="A1798" s="57" t="n">
        <f aca="false">A1797+1</f>
        <v>37042</v>
      </c>
      <c r="B1798" s="52" t="n">
        <f aca="false">VLOOKUP(A1798,PRICELOOK,1)</f>
        <v>37042</v>
      </c>
    </row>
    <row r="1799" customFormat="false" ht="12.75" hidden="false" customHeight="false" outlineLevel="0" collapsed="false">
      <c r="A1799" s="57" t="n">
        <f aca="false">A1798+1</f>
        <v>37043</v>
      </c>
      <c r="B1799" s="52" t="n">
        <f aca="false">VLOOKUP(A1799,PRICELOOK,1)</f>
        <v>37043</v>
      </c>
    </row>
    <row r="1800" customFormat="false" ht="12.75" hidden="false" customHeight="false" outlineLevel="0" collapsed="false">
      <c r="A1800" s="57" t="n">
        <f aca="false">A1799+1</f>
        <v>37044</v>
      </c>
      <c r="B1800" s="52" t="n">
        <f aca="false">VLOOKUP(A1800,PRICELOOK,1)</f>
        <v>37043</v>
      </c>
    </row>
    <row r="1801" customFormat="false" ht="12.75" hidden="false" customHeight="false" outlineLevel="0" collapsed="false">
      <c r="A1801" s="57" t="n">
        <f aca="false">A1800+1</f>
        <v>37045</v>
      </c>
      <c r="B1801" s="52" t="n">
        <f aca="false">VLOOKUP(A1801,PRICELOOK,1)</f>
        <v>37043</v>
      </c>
    </row>
    <row r="1802" customFormat="false" ht="12.75" hidden="false" customHeight="false" outlineLevel="0" collapsed="false">
      <c r="A1802" s="57" t="n">
        <f aca="false">A1801+1</f>
        <v>37046</v>
      </c>
      <c r="B1802" s="52" t="n">
        <f aca="false">VLOOKUP(A1802,PRICELOOK,1)</f>
        <v>37046</v>
      </c>
    </row>
    <row r="1803" customFormat="false" ht="12.75" hidden="false" customHeight="false" outlineLevel="0" collapsed="false">
      <c r="A1803" s="57" t="n">
        <f aca="false">A1802+1</f>
        <v>37047</v>
      </c>
      <c r="B1803" s="52" t="n">
        <f aca="false">VLOOKUP(A1803,PRICELOOK,1)</f>
        <v>37047</v>
      </c>
    </row>
    <row r="1804" customFormat="false" ht="12.75" hidden="false" customHeight="false" outlineLevel="0" collapsed="false">
      <c r="A1804" s="57" t="n">
        <f aca="false">A1803+1</f>
        <v>37048</v>
      </c>
      <c r="B1804" s="52" t="n">
        <f aca="false">VLOOKUP(A1804,PRICELOOK,1)</f>
        <v>37048</v>
      </c>
    </row>
    <row r="1805" customFormat="false" ht="12.75" hidden="false" customHeight="false" outlineLevel="0" collapsed="false">
      <c r="A1805" s="57" t="n">
        <f aca="false">A1804+1</f>
        <v>37049</v>
      </c>
      <c r="B1805" s="52" t="n">
        <f aca="false">VLOOKUP(A1805,PRICELOOK,1)</f>
        <v>37049</v>
      </c>
    </row>
    <row r="1806" customFormat="false" ht="12.75" hidden="false" customHeight="false" outlineLevel="0" collapsed="false">
      <c r="A1806" s="57" t="n">
        <f aca="false">A1805+1</f>
        <v>37050</v>
      </c>
      <c r="B1806" s="52" t="n">
        <f aca="false">VLOOKUP(A1806,PRICELOOK,1)</f>
        <v>37050</v>
      </c>
    </row>
    <row r="1807" customFormat="false" ht="12.75" hidden="false" customHeight="false" outlineLevel="0" collapsed="false">
      <c r="A1807" s="57" t="n">
        <f aca="false">A1806+1</f>
        <v>37051</v>
      </c>
      <c r="B1807" s="52" t="n">
        <f aca="false">VLOOKUP(A1807,PRICELOOK,1)</f>
        <v>37050</v>
      </c>
    </row>
    <row r="1808" customFormat="false" ht="12.75" hidden="false" customHeight="false" outlineLevel="0" collapsed="false">
      <c r="A1808" s="57" t="n">
        <f aca="false">A1807+1</f>
        <v>37052</v>
      </c>
      <c r="B1808" s="52" t="n">
        <f aca="false">VLOOKUP(A1808,PRICELOOK,1)</f>
        <v>37050</v>
      </c>
    </row>
    <row r="1809" customFormat="false" ht="12.75" hidden="false" customHeight="false" outlineLevel="0" collapsed="false">
      <c r="A1809" s="57" t="n">
        <f aca="false">A1808+1</f>
        <v>37053</v>
      </c>
      <c r="B1809" s="52" t="n">
        <f aca="false">VLOOKUP(A1809,PRICELOOK,1)</f>
        <v>37053</v>
      </c>
    </row>
    <row r="1810" customFormat="false" ht="12.75" hidden="false" customHeight="false" outlineLevel="0" collapsed="false">
      <c r="A1810" s="57" t="n">
        <f aca="false">A1809+1</f>
        <v>37054</v>
      </c>
      <c r="B1810" s="52" t="n">
        <f aca="false">VLOOKUP(A1810,PRICELOOK,1)</f>
        <v>37054</v>
      </c>
    </row>
    <row r="1811" customFormat="false" ht="12.75" hidden="false" customHeight="false" outlineLevel="0" collapsed="false">
      <c r="A1811" s="57" t="n">
        <f aca="false">A1810+1</f>
        <v>37055</v>
      </c>
      <c r="B1811" s="52" t="n">
        <f aca="false">VLOOKUP(A1811,PRICELOOK,1)</f>
        <v>37055</v>
      </c>
    </row>
    <row r="1812" customFormat="false" ht="12.75" hidden="false" customHeight="false" outlineLevel="0" collapsed="false">
      <c r="A1812" s="57" t="n">
        <f aca="false">A1811+1</f>
        <v>37056</v>
      </c>
      <c r="B1812" s="52" t="n">
        <f aca="false">VLOOKUP(A1812,PRICELOOK,1)</f>
        <v>37056</v>
      </c>
    </row>
    <row r="1813" customFormat="false" ht="12.75" hidden="false" customHeight="false" outlineLevel="0" collapsed="false">
      <c r="A1813" s="57" t="n">
        <f aca="false">A1812+1</f>
        <v>37057</v>
      </c>
      <c r="B1813" s="52" t="n">
        <f aca="false">VLOOKUP(A1813,PRICELOOK,1)</f>
        <v>37057</v>
      </c>
    </row>
    <row r="1814" customFormat="false" ht="12.75" hidden="false" customHeight="false" outlineLevel="0" collapsed="false">
      <c r="A1814" s="57" t="n">
        <f aca="false">A1813+1</f>
        <v>37058</v>
      </c>
      <c r="B1814" s="52" t="n">
        <f aca="false">VLOOKUP(A1814,PRICELOOK,1)</f>
        <v>37057</v>
      </c>
    </row>
    <row r="1815" customFormat="false" ht="12.75" hidden="false" customHeight="false" outlineLevel="0" collapsed="false">
      <c r="A1815" s="57" t="n">
        <f aca="false">A1814+1</f>
        <v>37059</v>
      </c>
      <c r="B1815" s="52" t="n">
        <f aca="false">VLOOKUP(A1815,PRICELOOK,1)</f>
        <v>37057</v>
      </c>
    </row>
    <row r="1816" customFormat="false" ht="12.75" hidden="false" customHeight="false" outlineLevel="0" collapsed="false">
      <c r="A1816" s="57" t="n">
        <f aca="false">A1815+1</f>
        <v>37060</v>
      </c>
      <c r="B1816" s="52" t="n">
        <f aca="false">VLOOKUP(A1816,PRICELOOK,1)</f>
        <v>37060</v>
      </c>
    </row>
    <row r="1817" customFormat="false" ht="12.75" hidden="false" customHeight="false" outlineLevel="0" collapsed="false">
      <c r="A1817" s="57" t="n">
        <f aca="false">A1816+1</f>
        <v>37061</v>
      </c>
      <c r="B1817" s="52" t="n">
        <f aca="false">VLOOKUP(A1817,PRICELOOK,1)</f>
        <v>37061</v>
      </c>
    </row>
    <row r="1818" customFormat="false" ht="12.75" hidden="false" customHeight="false" outlineLevel="0" collapsed="false">
      <c r="A1818" s="57" t="n">
        <f aca="false">A1817+1</f>
        <v>37062</v>
      </c>
      <c r="B1818" s="52" t="n">
        <f aca="false">VLOOKUP(A1818,PRICELOOK,1)</f>
        <v>37062</v>
      </c>
    </row>
    <row r="1819" customFormat="false" ht="12.75" hidden="false" customHeight="false" outlineLevel="0" collapsed="false">
      <c r="A1819" s="57" t="n">
        <f aca="false">A1818+1</f>
        <v>37063</v>
      </c>
      <c r="B1819" s="52" t="n">
        <f aca="false">VLOOKUP(A1819,PRICELOOK,1)</f>
        <v>37063</v>
      </c>
    </row>
    <row r="1820" customFormat="false" ht="12.75" hidden="false" customHeight="false" outlineLevel="0" collapsed="false">
      <c r="A1820" s="57" t="n">
        <f aca="false">A1819+1</f>
        <v>37064</v>
      </c>
      <c r="B1820" s="52" t="n">
        <f aca="false">VLOOKUP(A1820,PRICELOOK,1)</f>
        <v>37064</v>
      </c>
    </row>
    <row r="1821" customFormat="false" ht="12.75" hidden="false" customHeight="false" outlineLevel="0" collapsed="false">
      <c r="A1821" s="57" t="n">
        <f aca="false">A1820+1</f>
        <v>37065</v>
      </c>
      <c r="B1821" s="52" t="n">
        <f aca="false">VLOOKUP(A1821,PRICELOOK,1)</f>
        <v>37064</v>
      </c>
    </row>
    <row r="1822" customFormat="false" ht="12.75" hidden="false" customHeight="false" outlineLevel="0" collapsed="false">
      <c r="A1822" s="57" t="n">
        <f aca="false">A1821+1</f>
        <v>37066</v>
      </c>
      <c r="B1822" s="52" t="n">
        <f aca="false">VLOOKUP(A1822,PRICELOOK,1)</f>
        <v>37064</v>
      </c>
    </row>
    <row r="1823" customFormat="false" ht="12.75" hidden="false" customHeight="false" outlineLevel="0" collapsed="false">
      <c r="A1823" s="57" t="n">
        <f aca="false">A1822+1</f>
        <v>37067</v>
      </c>
      <c r="B1823" s="52" t="n">
        <f aca="false">VLOOKUP(A1823,PRICELOOK,1)</f>
        <v>37067</v>
      </c>
    </row>
    <row r="1824" customFormat="false" ht="12.75" hidden="false" customHeight="false" outlineLevel="0" collapsed="false">
      <c r="A1824" s="57" t="n">
        <f aca="false">A1823+1</f>
        <v>37068</v>
      </c>
      <c r="B1824" s="52" t="n">
        <f aca="false">VLOOKUP(A1824,PRICELOOK,1)</f>
        <v>37068</v>
      </c>
    </row>
    <row r="1825" customFormat="false" ht="12.75" hidden="false" customHeight="false" outlineLevel="0" collapsed="false">
      <c r="A1825" s="57" t="n">
        <f aca="false">A1824+1</f>
        <v>37069</v>
      </c>
      <c r="B1825" s="52" t="n">
        <f aca="false">VLOOKUP(A1825,PRICELOOK,1)</f>
        <v>37069</v>
      </c>
    </row>
    <row r="1826" customFormat="false" ht="12.75" hidden="false" customHeight="false" outlineLevel="0" collapsed="false">
      <c r="A1826" s="57" t="n">
        <f aca="false">A1825+1</f>
        <v>37070</v>
      </c>
      <c r="B1826" s="52" t="n">
        <f aca="false">VLOOKUP(A1826,PRICELOOK,1)</f>
        <v>37070</v>
      </c>
    </row>
    <row r="1827" customFormat="false" ht="12.75" hidden="false" customHeight="false" outlineLevel="0" collapsed="false">
      <c r="A1827" s="57" t="n">
        <f aca="false">A1826+1</f>
        <v>37071</v>
      </c>
      <c r="B1827" s="52" t="n">
        <f aca="false">VLOOKUP(A1827,PRICELOOK,1)</f>
        <v>37071</v>
      </c>
    </row>
    <row r="1828" customFormat="false" ht="12.75" hidden="false" customHeight="false" outlineLevel="0" collapsed="false">
      <c r="A1828" s="57" t="n">
        <f aca="false">A1827+1</f>
        <v>37072</v>
      </c>
      <c r="B1828" s="52" t="n">
        <f aca="false">VLOOKUP(A1828,PRICELOOK,1)</f>
        <v>37071</v>
      </c>
    </row>
    <row r="1829" customFormat="false" ht="12.75" hidden="false" customHeight="false" outlineLevel="0" collapsed="false">
      <c r="A1829" s="57" t="n">
        <f aca="false">A1828+1</f>
        <v>37073</v>
      </c>
      <c r="B1829" s="52" t="n">
        <f aca="false">VLOOKUP(A1829,PRICELOOK,1)</f>
        <v>37071</v>
      </c>
    </row>
    <row r="1830" customFormat="false" ht="12.75" hidden="false" customHeight="false" outlineLevel="0" collapsed="false">
      <c r="A1830" s="57" t="n">
        <f aca="false">A1829+1</f>
        <v>37074</v>
      </c>
      <c r="B1830" s="52" t="n">
        <f aca="false">VLOOKUP(A1830,PRICELOOK,1)</f>
        <v>37074</v>
      </c>
    </row>
    <row r="1831" customFormat="false" ht="12.75" hidden="false" customHeight="false" outlineLevel="0" collapsed="false">
      <c r="A1831" s="57" t="n">
        <f aca="false">A1830+1</f>
        <v>37075</v>
      </c>
      <c r="B1831" s="52" t="n">
        <f aca="false">VLOOKUP(A1831,PRICELOOK,1)</f>
        <v>37075</v>
      </c>
    </row>
    <row r="1832" customFormat="false" ht="12.75" hidden="false" customHeight="false" outlineLevel="0" collapsed="false">
      <c r="A1832" s="57" t="n">
        <f aca="false">A1831+1</f>
        <v>37076</v>
      </c>
      <c r="B1832" s="52" t="n">
        <f aca="false">VLOOKUP(A1832,PRICELOOK,1)</f>
        <v>37075</v>
      </c>
    </row>
    <row r="1833" customFormat="false" ht="12.75" hidden="false" customHeight="false" outlineLevel="0" collapsed="false">
      <c r="A1833" s="57" t="n">
        <f aca="false">A1832+1</f>
        <v>37077</v>
      </c>
      <c r="B1833" s="52" t="n">
        <f aca="false">VLOOKUP(A1833,PRICELOOK,1)</f>
        <v>37077</v>
      </c>
    </row>
    <row r="1834" customFormat="false" ht="12.75" hidden="false" customHeight="false" outlineLevel="0" collapsed="false">
      <c r="A1834" s="57" t="n">
        <f aca="false">A1833+1</f>
        <v>37078</v>
      </c>
      <c r="B1834" s="52" t="n">
        <f aca="false">VLOOKUP(A1834,PRICELOOK,1)</f>
        <v>37078</v>
      </c>
    </row>
    <row r="1835" customFormat="false" ht="12.75" hidden="false" customHeight="false" outlineLevel="0" collapsed="false">
      <c r="A1835" s="57" t="n">
        <f aca="false">A1834+1</f>
        <v>37079</v>
      </c>
      <c r="B1835" s="52" t="n">
        <f aca="false">VLOOKUP(A1835,PRICELOOK,1)</f>
        <v>37078</v>
      </c>
    </row>
    <row r="1836" customFormat="false" ht="12.75" hidden="false" customHeight="false" outlineLevel="0" collapsed="false">
      <c r="A1836" s="57" t="n">
        <f aca="false">A1835+1</f>
        <v>37080</v>
      </c>
      <c r="B1836" s="52" t="n">
        <f aca="false">VLOOKUP(A1836,PRICELOOK,1)</f>
        <v>37078</v>
      </c>
    </row>
    <row r="1837" customFormat="false" ht="12.75" hidden="false" customHeight="false" outlineLevel="0" collapsed="false">
      <c r="A1837" s="57" t="n">
        <f aca="false">A1836+1</f>
        <v>37081</v>
      </c>
      <c r="B1837" s="52" t="n">
        <f aca="false">VLOOKUP(A1837,PRICELOOK,1)</f>
        <v>37081</v>
      </c>
    </row>
    <row r="1838" customFormat="false" ht="12.75" hidden="false" customHeight="false" outlineLevel="0" collapsed="false">
      <c r="A1838" s="57" t="n">
        <f aca="false">A1837+1</f>
        <v>37082</v>
      </c>
      <c r="B1838" s="52" t="n">
        <f aca="false">VLOOKUP(A1838,PRICELOOK,1)</f>
        <v>37082</v>
      </c>
    </row>
    <row r="1839" customFormat="false" ht="12.75" hidden="false" customHeight="false" outlineLevel="0" collapsed="false">
      <c r="A1839" s="57" t="n">
        <f aca="false">A1838+1</f>
        <v>37083</v>
      </c>
      <c r="B1839" s="52" t="n">
        <f aca="false">VLOOKUP(A1839,PRICELOOK,1)</f>
        <v>37083</v>
      </c>
    </row>
    <row r="1840" customFormat="false" ht="12.75" hidden="false" customHeight="false" outlineLevel="0" collapsed="false">
      <c r="A1840" s="57" t="n">
        <f aca="false">A1839+1</f>
        <v>37084</v>
      </c>
      <c r="B1840" s="52" t="n">
        <f aca="false">VLOOKUP(A1840,PRICELOOK,1)</f>
        <v>37084</v>
      </c>
    </row>
    <row r="1841" customFormat="false" ht="12.75" hidden="false" customHeight="false" outlineLevel="0" collapsed="false">
      <c r="A1841" s="57" t="n">
        <f aca="false">A1840+1</f>
        <v>37085</v>
      </c>
      <c r="B1841" s="52" t="n">
        <f aca="false">VLOOKUP(A1841,PRICELOOK,1)</f>
        <v>37085</v>
      </c>
    </row>
    <row r="1842" customFormat="false" ht="12.75" hidden="false" customHeight="false" outlineLevel="0" collapsed="false">
      <c r="A1842" s="57" t="n">
        <f aca="false">A1841+1</f>
        <v>37086</v>
      </c>
      <c r="B1842" s="52" t="n">
        <f aca="false">VLOOKUP(A1842,PRICELOOK,1)</f>
        <v>37085</v>
      </c>
    </row>
    <row r="1843" customFormat="false" ht="12.75" hidden="false" customHeight="false" outlineLevel="0" collapsed="false">
      <c r="A1843" s="57" t="n">
        <f aca="false">A1842+1</f>
        <v>37087</v>
      </c>
      <c r="B1843" s="52" t="n">
        <f aca="false">VLOOKUP(A1843,PRICELOOK,1)</f>
        <v>37085</v>
      </c>
    </row>
    <row r="1844" customFormat="false" ht="12.75" hidden="false" customHeight="false" outlineLevel="0" collapsed="false">
      <c r="A1844" s="57" t="n">
        <f aca="false">A1843+1</f>
        <v>37088</v>
      </c>
      <c r="B1844" s="52" t="n">
        <f aca="false">VLOOKUP(A1844,PRICELOOK,1)</f>
        <v>37088</v>
      </c>
    </row>
    <row r="1845" customFormat="false" ht="12.75" hidden="false" customHeight="false" outlineLevel="0" collapsed="false">
      <c r="A1845" s="57" t="n">
        <f aca="false">A1844+1</f>
        <v>37089</v>
      </c>
      <c r="B1845" s="52" t="n">
        <f aca="false">VLOOKUP(A1845,PRICELOOK,1)</f>
        <v>37089</v>
      </c>
    </row>
    <row r="1846" customFormat="false" ht="12.75" hidden="false" customHeight="false" outlineLevel="0" collapsed="false">
      <c r="A1846" s="57" t="n">
        <f aca="false">A1845+1</f>
        <v>37090</v>
      </c>
      <c r="B1846" s="52" t="n">
        <f aca="false">VLOOKUP(A1846,PRICELOOK,1)</f>
        <v>37090</v>
      </c>
    </row>
    <row r="1847" customFormat="false" ht="12.75" hidden="false" customHeight="false" outlineLevel="0" collapsed="false">
      <c r="A1847" s="57" t="n">
        <f aca="false">A1846+1</f>
        <v>37091</v>
      </c>
      <c r="B1847" s="52" t="n">
        <f aca="false">VLOOKUP(A1847,PRICELOOK,1)</f>
        <v>37091</v>
      </c>
    </row>
    <row r="1848" customFormat="false" ht="12.75" hidden="false" customHeight="false" outlineLevel="0" collapsed="false">
      <c r="A1848" s="57" t="n">
        <f aca="false">A1847+1</f>
        <v>37092</v>
      </c>
      <c r="B1848" s="52" t="n">
        <f aca="false">VLOOKUP(A1848,PRICELOOK,1)</f>
        <v>37092</v>
      </c>
    </row>
    <row r="1849" customFormat="false" ht="12.75" hidden="false" customHeight="false" outlineLevel="0" collapsed="false">
      <c r="A1849" s="57" t="n">
        <f aca="false">A1848+1</f>
        <v>37093</v>
      </c>
      <c r="B1849" s="52" t="n">
        <f aca="false">VLOOKUP(A1849,PRICELOOK,1)</f>
        <v>37092</v>
      </c>
    </row>
    <row r="1850" customFormat="false" ht="12.75" hidden="false" customHeight="false" outlineLevel="0" collapsed="false">
      <c r="A1850" s="57" t="n">
        <f aca="false">A1849+1</f>
        <v>37094</v>
      </c>
      <c r="B1850" s="52" t="n">
        <f aca="false">VLOOKUP(A1850,PRICELOOK,1)</f>
        <v>37092</v>
      </c>
    </row>
    <row r="1851" customFormat="false" ht="12.75" hidden="false" customHeight="false" outlineLevel="0" collapsed="false">
      <c r="A1851" s="57" t="n">
        <f aca="false">A1850+1</f>
        <v>37095</v>
      </c>
      <c r="B1851" s="52" t="n">
        <f aca="false">VLOOKUP(A1851,PRICELOOK,1)</f>
        <v>37095</v>
      </c>
    </row>
    <row r="1852" customFormat="false" ht="12.75" hidden="false" customHeight="false" outlineLevel="0" collapsed="false">
      <c r="A1852" s="57" t="n">
        <f aca="false">A1851+1</f>
        <v>37096</v>
      </c>
      <c r="B1852" s="52" t="n">
        <f aca="false">VLOOKUP(A1852,PRICELOOK,1)</f>
        <v>37096</v>
      </c>
    </row>
    <row r="1853" customFormat="false" ht="12.75" hidden="false" customHeight="false" outlineLevel="0" collapsed="false">
      <c r="A1853" s="57" t="n">
        <f aca="false">A1852+1</f>
        <v>37097</v>
      </c>
      <c r="B1853" s="52" t="n">
        <f aca="false">VLOOKUP(A1853,PRICELOOK,1)</f>
        <v>37097</v>
      </c>
    </row>
    <row r="1854" customFormat="false" ht="12.75" hidden="false" customHeight="false" outlineLevel="0" collapsed="false">
      <c r="A1854" s="57" t="n">
        <f aca="false">A1853+1</f>
        <v>37098</v>
      </c>
      <c r="B1854" s="52" t="n">
        <f aca="false">VLOOKUP(A1854,PRICELOOK,1)</f>
        <v>37098</v>
      </c>
    </row>
    <row r="1855" customFormat="false" ht="12.75" hidden="false" customHeight="false" outlineLevel="0" collapsed="false">
      <c r="A1855" s="57" t="n">
        <f aca="false">A1854+1</f>
        <v>37099</v>
      </c>
      <c r="B1855" s="52" t="n">
        <f aca="false">VLOOKUP(A1855,PRICELOOK,1)</f>
        <v>37099</v>
      </c>
    </row>
    <row r="1856" customFormat="false" ht="12.75" hidden="false" customHeight="false" outlineLevel="0" collapsed="false">
      <c r="A1856" s="57" t="n">
        <f aca="false">A1855+1</f>
        <v>37100</v>
      </c>
      <c r="B1856" s="52" t="n">
        <f aca="false">VLOOKUP(A1856,PRICELOOK,1)</f>
        <v>37099</v>
      </c>
    </row>
    <row r="1857" customFormat="false" ht="12.75" hidden="false" customHeight="false" outlineLevel="0" collapsed="false">
      <c r="A1857" s="57" t="n">
        <f aca="false">A1856+1</f>
        <v>37101</v>
      </c>
      <c r="B1857" s="52" t="n">
        <f aca="false">VLOOKUP(A1857,PRICELOOK,1)</f>
        <v>37099</v>
      </c>
    </row>
    <row r="1858" customFormat="false" ht="12.75" hidden="false" customHeight="false" outlineLevel="0" collapsed="false">
      <c r="A1858" s="57" t="n">
        <f aca="false">A1857+1</f>
        <v>37102</v>
      </c>
      <c r="B1858" s="52" t="n">
        <f aca="false">VLOOKUP(A1858,PRICELOOK,1)</f>
        <v>37102</v>
      </c>
    </row>
    <row r="1859" customFormat="false" ht="12.75" hidden="false" customHeight="false" outlineLevel="0" collapsed="false">
      <c r="A1859" s="57" t="n">
        <f aca="false">A1858+1</f>
        <v>37103</v>
      </c>
      <c r="B1859" s="52" t="n">
        <f aca="false">VLOOKUP(A1859,PRICELOOK,1)</f>
        <v>37103</v>
      </c>
    </row>
    <row r="1860" customFormat="false" ht="12.75" hidden="false" customHeight="false" outlineLevel="0" collapsed="false">
      <c r="A1860" s="57" t="n">
        <f aca="false">A1859+1</f>
        <v>37104</v>
      </c>
      <c r="B1860" s="52" t="n">
        <f aca="false">VLOOKUP(A1860,PRICELOOK,1)</f>
        <v>37104</v>
      </c>
    </row>
    <row r="1861" customFormat="false" ht="12.75" hidden="false" customHeight="false" outlineLevel="0" collapsed="false">
      <c r="A1861" s="57" t="n">
        <f aca="false">A1860+1</f>
        <v>37105</v>
      </c>
      <c r="B1861" s="52" t="n">
        <f aca="false">VLOOKUP(A1861,PRICELOOK,1)</f>
        <v>37105</v>
      </c>
    </row>
    <row r="1862" customFormat="false" ht="12.75" hidden="false" customHeight="false" outlineLevel="0" collapsed="false">
      <c r="A1862" s="57" t="n">
        <f aca="false">A1861+1</f>
        <v>37106</v>
      </c>
      <c r="B1862" s="52" t="n">
        <f aca="false">VLOOKUP(A1862,PRICELOOK,1)</f>
        <v>37106</v>
      </c>
    </row>
    <row r="1863" customFormat="false" ht="12.75" hidden="false" customHeight="false" outlineLevel="0" collapsed="false">
      <c r="A1863" s="57" t="n">
        <f aca="false">A1862+1</f>
        <v>37107</v>
      </c>
      <c r="B1863" s="52" t="n">
        <f aca="false">VLOOKUP(A1863,PRICELOOK,1)</f>
        <v>37106</v>
      </c>
    </row>
    <row r="1864" customFormat="false" ht="12.75" hidden="false" customHeight="false" outlineLevel="0" collapsed="false">
      <c r="A1864" s="57" t="n">
        <f aca="false">A1863+1</f>
        <v>37108</v>
      </c>
      <c r="B1864" s="52" t="n">
        <f aca="false">VLOOKUP(A1864,PRICELOOK,1)</f>
        <v>37106</v>
      </c>
    </row>
    <row r="1865" customFormat="false" ht="12.75" hidden="false" customHeight="false" outlineLevel="0" collapsed="false">
      <c r="A1865" s="57" t="n">
        <f aca="false">A1864+1</f>
        <v>37109</v>
      </c>
      <c r="B1865" s="52" t="n">
        <f aca="false">VLOOKUP(A1865,PRICELOOK,1)</f>
        <v>37109</v>
      </c>
    </row>
    <row r="1866" customFormat="false" ht="12.75" hidden="false" customHeight="false" outlineLevel="0" collapsed="false">
      <c r="A1866" s="57" t="n">
        <f aca="false">A1865+1</f>
        <v>37110</v>
      </c>
      <c r="B1866" s="52" t="n">
        <f aca="false">VLOOKUP(A1866,PRICELOOK,1)</f>
        <v>37110</v>
      </c>
    </row>
    <row r="1867" customFormat="false" ht="12.75" hidden="false" customHeight="false" outlineLevel="0" collapsed="false">
      <c r="A1867" s="57" t="n">
        <f aca="false">A1866+1</f>
        <v>37111</v>
      </c>
      <c r="B1867" s="52" t="n">
        <f aca="false">VLOOKUP(A1867,PRICELOOK,1)</f>
        <v>37111</v>
      </c>
    </row>
    <row r="1868" customFormat="false" ht="12.75" hidden="false" customHeight="false" outlineLevel="0" collapsed="false">
      <c r="A1868" s="57" t="n">
        <f aca="false">A1867+1</f>
        <v>37112</v>
      </c>
      <c r="B1868" s="52" t="n">
        <f aca="false">VLOOKUP(A1868,PRICELOOK,1)</f>
        <v>37112</v>
      </c>
    </row>
    <row r="1869" customFormat="false" ht="12.75" hidden="false" customHeight="false" outlineLevel="0" collapsed="false">
      <c r="A1869" s="57" t="n">
        <f aca="false">A1868+1</f>
        <v>37113</v>
      </c>
      <c r="B1869" s="52" t="n">
        <f aca="false">VLOOKUP(A1869,PRICELOOK,1)</f>
        <v>37113</v>
      </c>
    </row>
    <row r="1870" customFormat="false" ht="12.75" hidden="false" customHeight="false" outlineLevel="0" collapsed="false">
      <c r="A1870" s="57" t="n">
        <f aca="false">A1869+1</f>
        <v>37114</v>
      </c>
      <c r="B1870" s="52" t="n">
        <f aca="false">VLOOKUP(A1870,PRICELOOK,1)</f>
        <v>37113</v>
      </c>
    </row>
    <row r="1871" customFormat="false" ht="12.75" hidden="false" customHeight="false" outlineLevel="0" collapsed="false">
      <c r="A1871" s="57" t="n">
        <f aca="false">A1870+1</f>
        <v>37115</v>
      </c>
      <c r="B1871" s="52" t="n">
        <f aca="false">VLOOKUP(A1871,PRICELOOK,1)</f>
        <v>37113</v>
      </c>
    </row>
    <row r="1872" customFormat="false" ht="12.75" hidden="false" customHeight="false" outlineLevel="0" collapsed="false">
      <c r="A1872" s="57" t="n">
        <f aca="false">A1871+1</f>
        <v>37116</v>
      </c>
      <c r="B1872" s="52" t="n">
        <f aca="false">VLOOKUP(A1872,PRICELOOK,1)</f>
        <v>37116</v>
      </c>
    </row>
    <row r="1873" customFormat="false" ht="12.75" hidden="false" customHeight="false" outlineLevel="0" collapsed="false">
      <c r="A1873" s="57" t="n">
        <f aca="false">A1872+1</f>
        <v>37117</v>
      </c>
      <c r="B1873" s="52" t="n">
        <f aca="false">VLOOKUP(A1873,PRICELOOK,1)</f>
        <v>37117</v>
      </c>
    </row>
    <row r="1874" customFormat="false" ht="12.75" hidden="false" customHeight="false" outlineLevel="0" collapsed="false">
      <c r="A1874" s="57" t="n">
        <f aca="false">A1873+1</f>
        <v>37118</v>
      </c>
      <c r="B1874" s="52" t="n">
        <f aca="false">VLOOKUP(A1874,PRICELOOK,1)</f>
        <v>37118</v>
      </c>
    </row>
    <row r="1875" customFormat="false" ht="12.75" hidden="false" customHeight="false" outlineLevel="0" collapsed="false">
      <c r="A1875" s="57" t="n">
        <f aca="false">A1874+1</f>
        <v>37119</v>
      </c>
      <c r="B1875" s="52" t="n">
        <f aca="false">VLOOKUP(A1875,PRICELOOK,1)</f>
        <v>37119</v>
      </c>
    </row>
    <row r="1876" customFormat="false" ht="12.75" hidden="false" customHeight="false" outlineLevel="0" collapsed="false">
      <c r="A1876" s="57" t="n">
        <f aca="false">A1875+1</f>
        <v>37120</v>
      </c>
      <c r="B1876" s="52" t="n">
        <f aca="false">VLOOKUP(A1876,PRICELOOK,1)</f>
        <v>37120</v>
      </c>
    </row>
    <row r="1877" customFormat="false" ht="12.75" hidden="false" customHeight="false" outlineLevel="0" collapsed="false">
      <c r="A1877" s="57" t="n">
        <f aca="false">A1876+1</f>
        <v>37121</v>
      </c>
      <c r="B1877" s="52" t="n">
        <f aca="false">VLOOKUP(A1877,PRICELOOK,1)</f>
        <v>37120</v>
      </c>
    </row>
    <row r="1878" customFormat="false" ht="12.75" hidden="false" customHeight="false" outlineLevel="0" collapsed="false">
      <c r="A1878" s="57" t="n">
        <f aca="false">A1877+1</f>
        <v>37122</v>
      </c>
      <c r="B1878" s="52" t="n">
        <f aca="false">VLOOKUP(A1878,PRICELOOK,1)</f>
        <v>37120</v>
      </c>
    </row>
    <row r="1879" customFormat="false" ht="12.75" hidden="false" customHeight="false" outlineLevel="0" collapsed="false">
      <c r="A1879" s="57" t="n">
        <f aca="false">A1878+1</f>
        <v>37123</v>
      </c>
      <c r="B1879" s="52" t="n">
        <f aca="false">VLOOKUP(A1879,PRICELOOK,1)</f>
        <v>37123</v>
      </c>
    </row>
    <row r="1880" customFormat="false" ht="12.75" hidden="false" customHeight="false" outlineLevel="0" collapsed="false">
      <c r="A1880" s="57" t="n">
        <f aca="false">A1879+1</f>
        <v>37124</v>
      </c>
      <c r="B1880" s="52" t="n">
        <f aca="false">VLOOKUP(A1880,PRICELOOK,1)</f>
        <v>37124</v>
      </c>
    </row>
    <row r="1881" customFormat="false" ht="12.75" hidden="false" customHeight="false" outlineLevel="0" collapsed="false">
      <c r="A1881" s="57" t="n">
        <f aca="false">A1880+1</f>
        <v>37125</v>
      </c>
      <c r="B1881" s="52" t="n">
        <f aca="false">VLOOKUP(A1881,PRICELOOK,1)</f>
        <v>37125</v>
      </c>
    </row>
    <row r="1882" customFormat="false" ht="12.75" hidden="false" customHeight="false" outlineLevel="0" collapsed="false">
      <c r="A1882" s="57" t="n">
        <f aca="false">A1881+1</f>
        <v>37126</v>
      </c>
      <c r="B1882" s="52" t="n">
        <f aca="false">VLOOKUP(A1882,PRICELOOK,1)</f>
        <v>37126</v>
      </c>
    </row>
    <row r="1883" customFormat="false" ht="12.75" hidden="false" customHeight="false" outlineLevel="0" collapsed="false">
      <c r="A1883" s="57" t="n">
        <f aca="false">A1882+1</f>
        <v>37127</v>
      </c>
      <c r="B1883" s="52" t="n">
        <f aca="false">VLOOKUP(A1883,PRICELOOK,1)</f>
        <v>37127</v>
      </c>
    </row>
    <row r="1884" customFormat="false" ht="12.75" hidden="false" customHeight="false" outlineLevel="0" collapsed="false">
      <c r="A1884" s="57" t="n">
        <f aca="false">A1883+1</f>
        <v>37128</v>
      </c>
      <c r="B1884" s="52" t="n">
        <f aca="false">VLOOKUP(A1884,PRICELOOK,1)</f>
        <v>37127</v>
      </c>
    </row>
    <row r="1885" customFormat="false" ht="12.75" hidden="false" customHeight="false" outlineLevel="0" collapsed="false">
      <c r="A1885" s="57" t="n">
        <f aca="false">A1884+1</f>
        <v>37129</v>
      </c>
      <c r="B1885" s="52" t="n">
        <f aca="false">VLOOKUP(A1885,PRICELOOK,1)</f>
        <v>37127</v>
      </c>
    </row>
    <row r="1886" customFormat="false" ht="12.75" hidden="false" customHeight="false" outlineLevel="0" collapsed="false">
      <c r="A1886" s="57" t="n">
        <f aca="false">A1885+1</f>
        <v>37130</v>
      </c>
      <c r="B1886" s="52" t="n">
        <f aca="false">VLOOKUP(A1886,PRICELOOK,1)</f>
        <v>37130</v>
      </c>
    </row>
    <row r="1887" customFormat="false" ht="12.75" hidden="false" customHeight="false" outlineLevel="0" collapsed="false">
      <c r="A1887" s="57" t="n">
        <f aca="false">A1886+1</f>
        <v>37131</v>
      </c>
      <c r="B1887" s="52" t="n">
        <f aca="false">VLOOKUP(A1887,PRICELOOK,1)</f>
        <v>37131</v>
      </c>
    </row>
    <row r="1888" customFormat="false" ht="12.75" hidden="false" customHeight="false" outlineLevel="0" collapsed="false">
      <c r="A1888" s="57" t="n">
        <f aca="false">A1887+1</f>
        <v>37132</v>
      </c>
      <c r="B1888" s="52" t="n">
        <f aca="false">VLOOKUP(A1888,PRICELOOK,1)</f>
        <v>37132</v>
      </c>
    </row>
    <row r="1889" customFormat="false" ht="12.75" hidden="false" customHeight="false" outlineLevel="0" collapsed="false">
      <c r="A1889" s="57" t="n">
        <f aca="false">A1888+1</f>
        <v>37133</v>
      </c>
      <c r="B1889" s="52" t="n">
        <f aca="false">VLOOKUP(A1889,PRICELOOK,1)</f>
        <v>37133</v>
      </c>
    </row>
    <row r="1890" customFormat="false" ht="12.75" hidden="false" customHeight="false" outlineLevel="0" collapsed="false">
      <c r="A1890" s="57" t="n">
        <f aca="false">A1889+1</f>
        <v>37134</v>
      </c>
      <c r="B1890" s="52" t="n">
        <f aca="false">VLOOKUP(A1890,PRICELOOK,1)</f>
        <v>37134</v>
      </c>
    </row>
    <row r="1891" customFormat="false" ht="12.75" hidden="false" customHeight="false" outlineLevel="0" collapsed="false">
      <c r="A1891" s="57" t="n">
        <f aca="false">A1890+1</f>
        <v>37135</v>
      </c>
      <c r="B1891" s="52" t="n">
        <f aca="false">VLOOKUP(A1891,PRICELOOK,1)</f>
        <v>37134</v>
      </c>
    </row>
    <row r="1892" customFormat="false" ht="12.75" hidden="false" customHeight="false" outlineLevel="0" collapsed="false">
      <c r="A1892" s="57" t="n">
        <f aca="false">A1891+1</f>
        <v>37136</v>
      </c>
      <c r="B1892" s="52" t="n">
        <f aca="false">VLOOKUP(A1892,PRICELOOK,1)</f>
        <v>37134</v>
      </c>
    </row>
    <row r="1893" customFormat="false" ht="12.75" hidden="false" customHeight="false" outlineLevel="0" collapsed="false">
      <c r="A1893" s="57" t="n">
        <f aca="false">A1892+1</f>
        <v>37137</v>
      </c>
      <c r="B1893" s="52" t="n">
        <f aca="false">VLOOKUP(A1893,PRICELOOK,1)</f>
        <v>37134</v>
      </c>
    </row>
    <row r="1894" customFormat="false" ht="12.75" hidden="false" customHeight="false" outlineLevel="0" collapsed="false">
      <c r="A1894" s="57" t="n">
        <f aca="false">A1893+1</f>
        <v>37138</v>
      </c>
      <c r="B1894" s="52" t="n">
        <f aca="false">VLOOKUP(A1894,PRICELOOK,1)</f>
        <v>37138</v>
      </c>
    </row>
    <row r="1895" customFormat="false" ht="12.75" hidden="false" customHeight="false" outlineLevel="0" collapsed="false">
      <c r="A1895" s="57" t="n">
        <f aca="false">A1894+1</f>
        <v>37139</v>
      </c>
      <c r="B1895" s="52" t="n">
        <f aca="false">VLOOKUP(A1895,PRICELOOK,1)</f>
        <v>37139</v>
      </c>
    </row>
    <row r="1896" customFormat="false" ht="12.75" hidden="false" customHeight="false" outlineLevel="0" collapsed="false">
      <c r="A1896" s="57" t="n">
        <f aca="false">A1895+1</f>
        <v>37140</v>
      </c>
      <c r="B1896" s="52" t="n">
        <f aca="false">VLOOKUP(A1896,PRICELOOK,1)</f>
        <v>37140</v>
      </c>
    </row>
    <row r="1897" customFormat="false" ht="12.75" hidden="false" customHeight="false" outlineLevel="0" collapsed="false">
      <c r="A1897" s="57" t="n">
        <f aca="false">A1896+1</f>
        <v>37141</v>
      </c>
      <c r="B1897" s="52" t="n">
        <f aca="false">VLOOKUP(A1897,PRICELOOK,1)</f>
        <v>37141</v>
      </c>
    </row>
    <row r="1898" customFormat="false" ht="12.75" hidden="false" customHeight="false" outlineLevel="0" collapsed="false">
      <c r="A1898" s="57" t="n">
        <f aca="false">A1897+1</f>
        <v>37142</v>
      </c>
      <c r="B1898" s="52" t="n">
        <f aca="false">VLOOKUP(A1898,PRICELOOK,1)</f>
        <v>37141</v>
      </c>
    </row>
    <row r="1899" customFormat="false" ht="12.75" hidden="false" customHeight="false" outlineLevel="0" collapsed="false">
      <c r="A1899" s="57" t="n">
        <f aca="false">A1898+1</f>
        <v>37143</v>
      </c>
      <c r="B1899" s="52" t="n">
        <f aca="false">VLOOKUP(A1899,PRICELOOK,1)</f>
        <v>37141</v>
      </c>
    </row>
    <row r="1900" customFormat="false" ht="12.75" hidden="false" customHeight="false" outlineLevel="0" collapsed="false">
      <c r="A1900" s="57" t="n">
        <f aca="false">A1899+1</f>
        <v>37144</v>
      </c>
      <c r="B1900" s="52" t="n">
        <f aca="false">VLOOKUP(A1900,PRICELOOK,1)</f>
        <v>37144</v>
      </c>
    </row>
    <row r="1901" customFormat="false" ht="12.75" hidden="false" customHeight="false" outlineLevel="0" collapsed="false">
      <c r="A1901" s="57" t="n">
        <f aca="false">A1900+1</f>
        <v>37145</v>
      </c>
      <c r="B1901" s="52" t="n">
        <f aca="false">VLOOKUP(A1901,PRICELOOK,1)</f>
        <v>37145</v>
      </c>
    </row>
    <row r="1902" customFormat="false" ht="12.75" hidden="false" customHeight="false" outlineLevel="0" collapsed="false">
      <c r="A1902" s="57" t="n">
        <f aca="false">A1901+1</f>
        <v>37146</v>
      </c>
      <c r="B1902" s="52" t="n">
        <f aca="false">VLOOKUP(A1902,PRICELOOK,1)</f>
        <v>37146</v>
      </c>
    </row>
    <row r="1903" customFormat="false" ht="12.75" hidden="false" customHeight="false" outlineLevel="0" collapsed="false">
      <c r="A1903" s="57" t="n">
        <f aca="false">A1902+1</f>
        <v>37147</v>
      </c>
      <c r="B1903" s="52" t="n">
        <f aca="false">VLOOKUP(A1903,PRICELOOK,1)</f>
        <v>37147</v>
      </c>
    </row>
    <row r="1904" customFormat="false" ht="12.75" hidden="false" customHeight="false" outlineLevel="0" collapsed="false">
      <c r="A1904" s="57" t="n">
        <f aca="false">A1903+1</f>
        <v>37148</v>
      </c>
      <c r="B1904" s="52" t="n">
        <f aca="false">VLOOKUP(A1904,PRICELOOK,1)</f>
        <v>37148</v>
      </c>
    </row>
    <row r="1905" customFormat="false" ht="12.75" hidden="false" customHeight="false" outlineLevel="0" collapsed="false">
      <c r="A1905" s="57" t="n">
        <f aca="false">A1904+1</f>
        <v>37149</v>
      </c>
      <c r="B1905" s="52" t="n">
        <f aca="false">VLOOKUP(A1905,PRICELOOK,1)</f>
        <v>37148</v>
      </c>
    </row>
    <row r="1906" customFormat="false" ht="12.75" hidden="false" customHeight="false" outlineLevel="0" collapsed="false">
      <c r="A1906" s="57" t="n">
        <f aca="false">A1905+1</f>
        <v>37150</v>
      </c>
      <c r="B1906" s="52" t="n">
        <f aca="false">VLOOKUP(A1906,PRICELOOK,1)</f>
        <v>37148</v>
      </c>
    </row>
    <row r="1907" customFormat="false" ht="12.75" hidden="false" customHeight="false" outlineLevel="0" collapsed="false">
      <c r="A1907" s="57" t="n">
        <f aca="false">A1906+1</f>
        <v>37151</v>
      </c>
      <c r="B1907" s="52" t="n">
        <f aca="false">VLOOKUP(A1907,PRICELOOK,1)</f>
        <v>37151</v>
      </c>
    </row>
    <row r="1908" customFormat="false" ht="12.75" hidden="false" customHeight="false" outlineLevel="0" collapsed="false">
      <c r="A1908" s="57" t="n">
        <f aca="false">A1907+1</f>
        <v>37152</v>
      </c>
      <c r="B1908" s="52" t="n">
        <f aca="false">VLOOKUP(A1908,PRICELOOK,1)</f>
        <v>37152</v>
      </c>
    </row>
    <row r="1909" customFormat="false" ht="12.75" hidden="false" customHeight="false" outlineLevel="0" collapsed="false">
      <c r="A1909" s="57" t="n">
        <f aca="false">A1908+1</f>
        <v>37153</v>
      </c>
      <c r="B1909" s="52" t="n">
        <f aca="false">VLOOKUP(A1909,PRICELOOK,1)</f>
        <v>37153</v>
      </c>
    </row>
    <row r="1910" customFormat="false" ht="12.75" hidden="false" customHeight="false" outlineLevel="0" collapsed="false">
      <c r="A1910" s="57" t="n">
        <f aca="false">A1909+1</f>
        <v>37154</v>
      </c>
      <c r="B1910" s="52" t="n">
        <f aca="false">VLOOKUP(A1910,PRICELOOK,1)</f>
        <v>37154</v>
      </c>
    </row>
    <row r="1911" customFormat="false" ht="12.75" hidden="false" customHeight="false" outlineLevel="0" collapsed="false">
      <c r="A1911" s="57" t="n">
        <f aca="false">A1910+1</f>
        <v>37155</v>
      </c>
      <c r="B1911" s="52" t="n">
        <f aca="false">VLOOKUP(A1911,PRICELOOK,1)</f>
        <v>37155</v>
      </c>
    </row>
    <row r="1912" customFormat="false" ht="12.75" hidden="false" customHeight="false" outlineLevel="0" collapsed="false">
      <c r="A1912" s="57" t="n">
        <f aca="false">A1911+1</f>
        <v>37156</v>
      </c>
      <c r="B1912" s="52" t="n">
        <f aca="false">VLOOKUP(A1912,PRICELOOK,1)</f>
        <v>37155</v>
      </c>
    </row>
    <row r="1913" customFormat="false" ht="12.75" hidden="false" customHeight="false" outlineLevel="0" collapsed="false">
      <c r="A1913" s="57" t="n">
        <f aca="false">A1912+1</f>
        <v>37157</v>
      </c>
      <c r="B1913" s="52" t="n">
        <f aca="false">VLOOKUP(A1913,PRICELOOK,1)</f>
        <v>37155</v>
      </c>
    </row>
    <row r="1914" customFormat="false" ht="12.75" hidden="false" customHeight="false" outlineLevel="0" collapsed="false">
      <c r="A1914" s="57" t="n">
        <f aca="false">A1913+1</f>
        <v>37158</v>
      </c>
      <c r="B1914" s="52" t="n">
        <f aca="false">VLOOKUP(A1914,PRICELOOK,1)</f>
        <v>37158</v>
      </c>
    </row>
    <row r="1915" customFormat="false" ht="12.75" hidden="false" customHeight="false" outlineLevel="0" collapsed="false">
      <c r="A1915" s="57" t="n">
        <f aca="false">A1914+1</f>
        <v>37159</v>
      </c>
      <c r="B1915" s="52" t="n">
        <f aca="false">VLOOKUP(A1915,PRICELOOK,1)</f>
        <v>37159</v>
      </c>
    </row>
    <row r="1916" customFormat="false" ht="12.75" hidden="false" customHeight="false" outlineLevel="0" collapsed="false">
      <c r="A1916" s="57" t="n">
        <f aca="false">A1915+1</f>
        <v>37160</v>
      </c>
      <c r="B1916" s="52" t="n">
        <f aca="false">VLOOKUP(A1916,PRICELOOK,1)</f>
        <v>37160</v>
      </c>
    </row>
    <row r="1917" customFormat="false" ht="12.75" hidden="false" customHeight="false" outlineLevel="0" collapsed="false">
      <c r="A1917" s="57" t="n">
        <f aca="false">A1916+1</f>
        <v>37161</v>
      </c>
      <c r="B1917" s="52" t="n">
        <f aca="false">VLOOKUP(A1917,PRICELOOK,1)</f>
        <v>37161</v>
      </c>
    </row>
    <row r="1918" customFormat="false" ht="12.75" hidden="false" customHeight="false" outlineLevel="0" collapsed="false">
      <c r="A1918" s="57" t="n">
        <f aca="false">A1917+1</f>
        <v>37162</v>
      </c>
      <c r="B1918" s="52" t="n">
        <f aca="false">VLOOKUP(A1918,PRICELOOK,1)</f>
        <v>37162</v>
      </c>
    </row>
    <row r="1919" customFormat="false" ht="12.75" hidden="false" customHeight="false" outlineLevel="0" collapsed="false">
      <c r="A1919" s="57" t="n">
        <f aca="false">A1918+1</f>
        <v>37163</v>
      </c>
      <c r="B1919" s="52" t="n">
        <f aca="false">VLOOKUP(A1919,PRICELOOK,1)</f>
        <v>37162</v>
      </c>
    </row>
    <row r="1920" customFormat="false" ht="12.75" hidden="false" customHeight="false" outlineLevel="0" collapsed="false">
      <c r="A1920" s="57" t="n">
        <f aca="false">A1919+1</f>
        <v>37164</v>
      </c>
      <c r="B1920" s="52" t="n">
        <f aca="false">VLOOKUP(A1920,PRICELOOK,1)</f>
        <v>37162</v>
      </c>
    </row>
    <row r="1921" customFormat="false" ht="12.75" hidden="false" customHeight="false" outlineLevel="0" collapsed="false">
      <c r="A1921" s="57" t="n">
        <f aca="false">A1920+1</f>
        <v>37165</v>
      </c>
      <c r="B1921" s="52" t="n">
        <f aca="false">VLOOKUP(A1921,PRICELOOK,1)</f>
        <v>37165</v>
      </c>
    </row>
    <row r="1922" customFormat="false" ht="12.75" hidden="false" customHeight="false" outlineLevel="0" collapsed="false">
      <c r="A1922" s="57" t="n">
        <f aca="false">A1921+1</f>
        <v>37166</v>
      </c>
      <c r="B1922" s="52" t="n">
        <f aca="false">VLOOKUP(A1922,PRICELOOK,1)</f>
        <v>37166</v>
      </c>
    </row>
    <row r="1923" customFormat="false" ht="12.75" hidden="false" customHeight="false" outlineLevel="0" collapsed="false">
      <c r="A1923" s="57" t="n">
        <f aca="false">A1922+1</f>
        <v>37167</v>
      </c>
      <c r="B1923" s="52" t="n">
        <f aca="false">VLOOKUP(A1923,PRICELOOK,1)</f>
        <v>37167</v>
      </c>
    </row>
    <row r="1924" customFormat="false" ht="12.75" hidden="false" customHeight="false" outlineLevel="0" collapsed="false">
      <c r="A1924" s="57" t="n">
        <f aca="false">A1923+1</f>
        <v>37168</v>
      </c>
      <c r="B1924" s="52" t="n">
        <f aca="false">VLOOKUP(A1924,PRICELOOK,1)</f>
        <v>37168</v>
      </c>
    </row>
    <row r="1925" customFormat="false" ht="12.75" hidden="false" customHeight="false" outlineLevel="0" collapsed="false">
      <c r="A1925" s="57" t="n">
        <f aca="false">A1924+1</f>
        <v>37169</v>
      </c>
      <c r="B1925" s="52" t="n">
        <f aca="false">VLOOKUP(A1925,PRICELOOK,1)</f>
        <v>37169</v>
      </c>
    </row>
    <row r="1926" customFormat="false" ht="12.75" hidden="false" customHeight="false" outlineLevel="0" collapsed="false">
      <c r="A1926" s="57" t="n">
        <f aca="false">A1925+1</f>
        <v>37170</v>
      </c>
      <c r="B1926" s="52" t="n">
        <f aca="false">VLOOKUP(A1926,PRICELOOK,1)</f>
        <v>37169</v>
      </c>
    </row>
    <row r="1927" customFormat="false" ht="12.75" hidden="false" customHeight="false" outlineLevel="0" collapsed="false">
      <c r="A1927" s="57" t="n">
        <f aca="false">A1926+1</f>
        <v>37171</v>
      </c>
      <c r="B1927" s="52" t="n">
        <f aca="false">VLOOKUP(A1927,PRICELOOK,1)</f>
        <v>37169</v>
      </c>
    </row>
    <row r="1928" customFormat="false" ht="12.75" hidden="false" customHeight="false" outlineLevel="0" collapsed="false">
      <c r="A1928" s="57" t="n">
        <f aca="false">A1927+1</f>
        <v>37172</v>
      </c>
      <c r="B1928" s="52" t="n">
        <f aca="false">VLOOKUP(A1928,PRICELOOK,1)</f>
        <v>37172</v>
      </c>
    </row>
    <row r="1929" customFormat="false" ht="12.75" hidden="false" customHeight="false" outlineLevel="0" collapsed="false">
      <c r="A1929" s="57" t="n">
        <f aca="false">A1928+1</f>
        <v>37173</v>
      </c>
      <c r="B1929" s="52" t="n">
        <f aca="false">VLOOKUP(A1929,PRICELOOK,1)</f>
        <v>37173</v>
      </c>
    </row>
    <row r="1930" customFormat="false" ht="12.75" hidden="false" customHeight="false" outlineLevel="0" collapsed="false">
      <c r="A1930" s="57" t="n">
        <f aca="false">A1929+1</f>
        <v>37174</v>
      </c>
      <c r="B1930" s="52" t="n">
        <f aca="false">VLOOKUP(A1930,PRICELOOK,1)</f>
        <v>37174</v>
      </c>
    </row>
    <row r="1931" customFormat="false" ht="12.75" hidden="false" customHeight="false" outlineLevel="0" collapsed="false">
      <c r="A1931" s="57" t="n">
        <f aca="false">A1930+1</f>
        <v>37175</v>
      </c>
      <c r="B1931" s="52" t="n">
        <f aca="false">VLOOKUP(A1931,PRICELOOK,1)</f>
        <v>37175</v>
      </c>
    </row>
    <row r="1932" customFormat="false" ht="12.75" hidden="false" customHeight="false" outlineLevel="0" collapsed="false">
      <c r="A1932" s="57" t="n">
        <f aca="false">A1931+1</f>
        <v>37176</v>
      </c>
      <c r="B1932" s="52" t="n">
        <f aca="false">VLOOKUP(A1932,PRICELOOK,1)</f>
        <v>37176</v>
      </c>
    </row>
    <row r="1933" customFormat="false" ht="12.75" hidden="false" customHeight="false" outlineLevel="0" collapsed="false">
      <c r="A1933" s="57" t="n">
        <f aca="false">A1932+1</f>
        <v>37177</v>
      </c>
      <c r="B1933" s="52" t="n">
        <f aca="false">VLOOKUP(A1933,PRICELOOK,1)</f>
        <v>37176</v>
      </c>
    </row>
    <row r="1934" customFormat="false" ht="12.75" hidden="false" customHeight="false" outlineLevel="0" collapsed="false">
      <c r="A1934" s="57" t="n">
        <f aca="false">A1933+1</f>
        <v>37178</v>
      </c>
      <c r="B1934" s="52" t="n">
        <f aca="false">VLOOKUP(A1934,PRICELOOK,1)</f>
        <v>37176</v>
      </c>
    </row>
    <row r="1935" customFormat="false" ht="12.75" hidden="false" customHeight="false" outlineLevel="0" collapsed="false">
      <c r="A1935" s="57" t="n">
        <f aca="false">A1934+1</f>
        <v>37179</v>
      </c>
      <c r="B1935" s="52" t="n">
        <f aca="false">VLOOKUP(A1935,PRICELOOK,1)</f>
        <v>37179</v>
      </c>
    </row>
    <row r="1936" customFormat="false" ht="12.75" hidden="false" customHeight="false" outlineLevel="0" collapsed="false">
      <c r="A1936" s="57" t="n">
        <f aca="false">A1935+1</f>
        <v>37180</v>
      </c>
      <c r="B1936" s="52" t="n">
        <f aca="false">VLOOKUP(A1936,PRICELOOK,1)</f>
        <v>37180</v>
      </c>
    </row>
    <row r="1937" customFormat="false" ht="12.75" hidden="false" customHeight="false" outlineLevel="0" collapsed="false">
      <c r="A1937" s="57" t="n">
        <f aca="false">A1936+1</f>
        <v>37181</v>
      </c>
      <c r="B1937" s="52" t="n">
        <f aca="false">VLOOKUP(A1937,PRICELOOK,1)</f>
        <v>37181</v>
      </c>
    </row>
    <row r="1938" customFormat="false" ht="12.75" hidden="false" customHeight="false" outlineLevel="0" collapsed="false">
      <c r="A1938" s="57" t="n">
        <f aca="false">A1937+1</f>
        <v>37182</v>
      </c>
      <c r="B1938" s="52" t="n">
        <f aca="false">VLOOKUP(A1938,PRICELOOK,1)</f>
        <v>37182</v>
      </c>
    </row>
    <row r="1939" customFormat="false" ht="12.75" hidden="false" customHeight="false" outlineLevel="0" collapsed="false">
      <c r="A1939" s="57" t="n">
        <f aca="false">A1938+1</f>
        <v>37183</v>
      </c>
      <c r="B1939" s="52" t="n">
        <f aca="false">VLOOKUP(A1939,PRICELOOK,1)</f>
        <v>37183</v>
      </c>
    </row>
    <row r="1940" customFormat="false" ht="12.75" hidden="false" customHeight="false" outlineLevel="0" collapsed="false">
      <c r="A1940" s="57" t="n">
        <f aca="false">A1939+1</f>
        <v>37184</v>
      </c>
      <c r="B1940" s="52" t="n">
        <f aca="false">VLOOKUP(A1940,PRICELOOK,1)</f>
        <v>37183</v>
      </c>
    </row>
    <row r="1941" customFormat="false" ht="12.75" hidden="false" customHeight="false" outlineLevel="0" collapsed="false">
      <c r="A1941" s="57" t="n">
        <f aca="false">A1940+1</f>
        <v>37185</v>
      </c>
      <c r="B1941" s="52" t="n">
        <f aca="false">VLOOKUP(A1941,PRICELOOK,1)</f>
        <v>37183</v>
      </c>
    </row>
    <row r="1942" customFormat="false" ht="12.75" hidden="false" customHeight="false" outlineLevel="0" collapsed="false">
      <c r="A1942" s="57" t="n">
        <f aca="false">A1941+1</f>
        <v>37186</v>
      </c>
      <c r="B1942" s="52" t="n">
        <f aca="false">VLOOKUP(A1942,PRICELOOK,1)</f>
        <v>37186</v>
      </c>
    </row>
    <row r="1943" customFormat="false" ht="12.75" hidden="false" customHeight="false" outlineLevel="0" collapsed="false">
      <c r="A1943" s="57" t="n">
        <f aca="false">A1942+1</f>
        <v>37187</v>
      </c>
      <c r="B1943" s="52" t="n">
        <f aca="false">VLOOKUP(A1943,PRICELOOK,1)</f>
        <v>37187</v>
      </c>
    </row>
    <row r="1944" customFormat="false" ht="12.75" hidden="false" customHeight="false" outlineLevel="0" collapsed="false">
      <c r="A1944" s="57" t="n">
        <f aca="false">A1943+1</f>
        <v>37188</v>
      </c>
      <c r="B1944" s="52" t="n">
        <f aca="false">VLOOKUP(A1944,PRICELOOK,1)</f>
        <v>37188</v>
      </c>
    </row>
    <row r="1945" customFormat="false" ht="12.75" hidden="false" customHeight="false" outlineLevel="0" collapsed="false">
      <c r="A1945" s="57" t="n">
        <f aca="false">A1944+1</f>
        <v>37189</v>
      </c>
      <c r="B1945" s="52" t="n">
        <f aca="false">VLOOKUP(A1945,PRICELOOK,1)</f>
        <v>37189</v>
      </c>
    </row>
    <row r="1946" customFormat="false" ht="12.75" hidden="false" customHeight="false" outlineLevel="0" collapsed="false">
      <c r="A1946" s="57" t="n">
        <f aca="false">A1945+1</f>
        <v>37190</v>
      </c>
      <c r="B1946" s="52" t="n">
        <f aca="false">VLOOKUP(A1946,PRICELOOK,1)</f>
        <v>37190</v>
      </c>
    </row>
    <row r="1947" customFormat="false" ht="12.75" hidden="false" customHeight="false" outlineLevel="0" collapsed="false">
      <c r="A1947" s="57" t="n">
        <f aca="false">A1946+1</f>
        <v>37191</v>
      </c>
      <c r="B1947" s="52" t="n">
        <f aca="false">VLOOKUP(A1947,PRICELOOK,1)</f>
        <v>37190</v>
      </c>
    </row>
    <row r="1948" customFormat="false" ht="12.75" hidden="false" customHeight="false" outlineLevel="0" collapsed="false">
      <c r="A1948" s="57" t="n">
        <f aca="false">A1947+1</f>
        <v>37192</v>
      </c>
      <c r="B1948" s="52" t="n">
        <f aca="false">VLOOKUP(A1948,PRICELOOK,1)</f>
        <v>37190</v>
      </c>
    </row>
    <row r="1949" customFormat="false" ht="12.75" hidden="false" customHeight="false" outlineLevel="0" collapsed="false">
      <c r="A1949" s="57" t="n">
        <f aca="false">A1948+1</f>
        <v>37193</v>
      </c>
      <c r="B1949" s="52" t="n">
        <f aca="false">VLOOKUP(A1949,PRICELOOK,1)</f>
        <v>37193</v>
      </c>
    </row>
    <row r="1950" customFormat="false" ht="12.75" hidden="false" customHeight="false" outlineLevel="0" collapsed="false">
      <c r="A1950" s="57" t="n">
        <f aca="false">A1949+1</f>
        <v>37194</v>
      </c>
      <c r="B1950" s="52" t="n">
        <f aca="false">VLOOKUP(A1950,PRICELOOK,1)</f>
        <v>37194</v>
      </c>
    </row>
    <row r="1951" customFormat="false" ht="12.75" hidden="false" customHeight="false" outlineLevel="0" collapsed="false">
      <c r="A1951" s="57" t="n">
        <f aca="false">A1950+1</f>
        <v>37195</v>
      </c>
      <c r="B1951" s="52" t="n">
        <f aca="false">VLOOKUP(A1951,PRICELOOK,1)</f>
        <v>37195</v>
      </c>
    </row>
    <row r="1952" customFormat="false" ht="12.75" hidden="false" customHeight="false" outlineLevel="0" collapsed="false">
      <c r="A1952" s="57" t="n">
        <f aca="false">A1951+1</f>
        <v>37196</v>
      </c>
      <c r="B1952" s="52" t="n">
        <f aca="false">VLOOKUP(A1952,PRICELOOK,1)</f>
        <v>37196</v>
      </c>
    </row>
    <row r="1953" customFormat="false" ht="12.75" hidden="false" customHeight="false" outlineLevel="0" collapsed="false">
      <c r="A1953" s="57" t="n">
        <f aca="false">A1952+1</f>
        <v>37197</v>
      </c>
      <c r="B1953" s="52" t="n">
        <f aca="false">VLOOKUP(A1953,PRICELOOK,1)</f>
        <v>37197</v>
      </c>
    </row>
    <row r="1954" customFormat="false" ht="12.75" hidden="false" customHeight="false" outlineLevel="0" collapsed="false">
      <c r="A1954" s="57" t="n">
        <f aca="false">A1953+1</f>
        <v>37198</v>
      </c>
      <c r="B1954" s="52" t="n">
        <f aca="false">VLOOKUP(A1954,PRICELOOK,1)</f>
        <v>37197</v>
      </c>
    </row>
    <row r="1955" customFormat="false" ht="12.75" hidden="false" customHeight="false" outlineLevel="0" collapsed="false">
      <c r="A1955" s="57" t="n">
        <f aca="false">A1954+1</f>
        <v>37199</v>
      </c>
      <c r="B1955" s="52" t="n">
        <f aca="false">VLOOKUP(A1955,PRICELOOK,1)</f>
        <v>37197</v>
      </c>
    </row>
    <row r="1956" customFormat="false" ht="12.75" hidden="false" customHeight="false" outlineLevel="0" collapsed="false">
      <c r="A1956" s="57" t="n">
        <f aca="false">A1955+1</f>
        <v>37200</v>
      </c>
      <c r="B1956" s="52" t="n">
        <f aca="false">VLOOKUP(A1956,PRICELOOK,1)</f>
        <v>37200</v>
      </c>
    </row>
    <row r="1957" customFormat="false" ht="12.75" hidden="false" customHeight="false" outlineLevel="0" collapsed="false">
      <c r="A1957" s="57" t="n">
        <f aca="false">A1956+1</f>
        <v>37201</v>
      </c>
      <c r="B1957" s="52" t="n">
        <f aca="false">VLOOKUP(A1957,PRICELOOK,1)</f>
        <v>37201</v>
      </c>
    </row>
    <row r="1958" customFormat="false" ht="12.75" hidden="false" customHeight="false" outlineLevel="0" collapsed="false">
      <c r="A1958" s="57" t="n">
        <f aca="false">A1957+1</f>
        <v>37202</v>
      </c>
      <c r="B1958" s="52" t="n">
        <f aca="false">VLOOKUP(A1958,PRICELOOK,1)</f>
        <v>37202</v>
      </c>
    </row>
    <row r="1959" customFormat="false" ht="12.75" hidden="false" customHeight="false" outlineLevel="0" collapsed="false">
      <c r="A1959" s="57" t="n">
        <f aca="false">A1958+1</f>
        <v>37203</v>
      </c>
      <c r="B1959" s="52" t="n">
        <f aca="false">VLOOKUP(A1959,PRICELOOK,1)</f>
        <v>37203</v>
      </c>
    </row>
    <row r="1960" customFormat="false" ht="12.75" hidden="false" customHeight="false" outlineLevel="0" collapsed="false">
      <c r="A1960" s="57" t="n">
        <f aca="false">A1959+1</f>
        <v>37204</v>
      </c>
      <c r="B1960" s="52" t="n">
        <f aca="false">VLOOKUP(A1960,PRICELOOK,1)</f>
        <v>37204</v>
      </c>
    </row>
    <row r="1961" customFormat="false" ht="12.75" hidden="false" customHeight="false" outlineLevel="0" collapsed="false">
      <c r="A1961" s="57" t="n">
        <f aca="false">A1960+1</f>
        <v>37205</v>
      </c>
      <c r="B1961" s="52" t="n">
        <f aca="false">VLOOKUP(A1961,PRICELOOK,1)</f>
        <v>37204</v>
      </c>
    </row>
    <row r="1962" customFormat="false" ht="12.75" hidden="false" customHeight="false" outlineLevel="0" collapsed="false">
      <c r="A1962" s="57" t="n">
        <f aca="false">A1961+1</f>
        <v>37206</v>
      </c>
      <c r="B1962" s="52" t="n">
        <f aca="false">VLOOKUP(A1962,PRICELOOK,1)</f>
        <v>37204</v>
      </c>
    </row>
    <row r="1963" customFormat="false" ht="12.75" hidden="false" customHeight="false" outlineLevel="0" collapsed="false">
      <c r="A1963" s="57" t="n">
        <f aca="false">A1962+1</f>
        <v>37207</v>
      </c>
      <c r="B1963" s="52" t="n">
        <f aca="false">VLOOKUP(A1963,PRICELOOK,1)</f>
        <v>37207</v>
      </c>
    </row>
    <row r="1964" customFormat="false" ht="12.75" hidden="false" customHeight="false" outlineLevel="0" collapsed="false">
      <c r="A1964" s="57" t="n">
        <f aca="false">A1963+1</f>
        <v>37208</v>
      </c>
      <c r="B1964" s="52" t="n">
        <f aca="false">VLOOKUP(A1964,PRICELOOK,1)</f>
        <v>37208</v>
      </c>
    </row>
    <row r="1965" customFormat="false" ht="12.75" hidden="false" customHeight="false" outlineLevel="0" collapsed="false">
      <c r="A1965" s="57" t="n">
        <f aca="false">A1964+1</f>
        <v>37209</v>
      </c>
      <c r="B1965" s="52" t="n">
        <f aca="false">VLOOKUP(A1965,PRICELOOK,1)</f>
        <v>37209</v>
      </c>
    </row>
    <row r="1966" customFormat="false" ht="12.75" hidden="false" customHeight="false" outlineLevel="0" collapsed="false">
      <c r="A1966" s="57" t="n">
        <f aca="false">A1965+1</f>
        <v>37210</v>
      </c>
      <c r="B1966" s="52" t="n">
        <f aca="false">VLOOKUP(A1966,PRICELOOK,1)</f>
        <v>37210</v>
      </c>
    </row>
    <row r="1967" customFormat="false" ht="12.75" hidden="false" customHeight="false" outlineLevel="0" collapsed="false">
      <c r="A1967" s="57" t="n">
        <f aca="false">A1966+1</f>
        <v>37211</v>
      </c>
      <c r="B1967" s="52" t="n">
        <f aca="false">VLOOKUP(A1967,PRICELOOK,1)</f>
        <v>37211</v>
      </c>
    </row>
    <row r="1968" customFormat="false" ht="12.75" hidden="false" customHeight="false" outlineLevel="0" collapsed="false">
      <c r="A1968" s="57" t="n">
        <f aca="false">A1967+1</f>
        <v>37212</v>
      </c>
      <c r="B1968" s="52" t="n">
        <f aca="false">VLOOKUP(A1968,PRICELOOK,1)</f>
        <v>37211</v>
      </c>
    </row>
    <row r="1969" customFormat="false" ht="12.75" hidden="false" customHeight="false" outlineLevel="0" collapsed="false">
      <c r="A1969" s="57" t="n">
        <f aca="false">A1968+1</f>
        <v>37213</v>
      </c>
      <c r="B1969" s="52" t="n">
        <f aca="false">VLOOKUP(A1969,PRICELOOK,1)</f>
        <v>37211</v>
      </c>
    </row>
    <row r="1970" customFormat="false" ht="12.75" hidden="false" customHeight="false" outlineLevel="0" collapsed="false">
      <c r="A1970" s="57" t="n">
        <f aca="false">A1969+1</f>
        <v>37214</v>
      </c>
      <c r="B1970" s="52" t="n">
        <f aca="false">VLOOKUP(A1970,PRICELOOK,1)</f>
        <v>37214</v>
      </c>
    </row>
    <row r="1971" customFormat="false" ht="12.75" hidden="false" customHeight="false" outlineLevel="0" collapsed="false">
      <c r="A1971" s="57" t="n">
        <f aca="false">A1970+1</f>
        <v>37215</v>
      </c>
      <c r="B1971" s="52" t="n">
        <f aca="false">VLOOKUP(A1971,PRICELOOK,1)</f>
        <v>37215</v>
      </c>
    </row>
    <row r="1972" customFormat="false" ht="12.75" hidden="false" customHeight="false" outlineLevel="0" collapsed="false">
      <c r="A1972" s="57" t="n">
        <f aca="false">A1971+1</f>
        <v>37216</v>
      </c>
      <c r="B1972" s="52" t="n">
        <f aca="false">VLOOKUP(A1972,PRICELOOK,1)</f>
        <v>37216</v>
      </c>
    </row>
    <row r="1973" customFormat="false" ht="12.75" hidden="false" customHeight="false" outlineLevel="0" collapsed="false">
      <c r="A1973" s="57" t="n">
        <f aca="false">A1972+1</f>
        <v>37217</v>
      </c>
      <c r="B1973" s="52" t="n">
        <f aca="false">VLOOKUP(A1973,PRICELOOK,1)</f>
        <v>37216</v>
      </c>
    </row>
    <row r="1974" customFormat="false" ht="12.75" hidden="false" customHeight="false" outlineLevel="0" collapsed="false">
      <c r="A1974" s="57" t="n">
        <f aca="false">A1973+1</f>
        <v>37218</v>
      </c>
      <c r="B1974" s="52" t="n">
        <f aca="false">VLOOKUP(A1974,PRICELOOK,1)</f>
        <v>37216</v>
      </c>
    </row>
    <row r="1975" customFormat="false" ht="12.75" hidden="false" customHeight="false" outlineLevel="0" collapsed="false">
      <c r="A1975" s="57" t="n">
        <f aca="false">A1974+1</f>
        <v>37219</v>
      </c>
      <c r="B1975" s="52" t="n">
        <f aca="false">VLOOKUP(A1975,PRICELOOK,1)</f>
        <v>37216</v>
      </c>
    </row>
    <row r="1976" customFormat="false" ht="12.75" hidden="false" customHeight="false" outlineLevel="0" collapsed="false">
      <c r="A1976" s="57" t="n">
        <f aca="false">A1975+1</f>
        <v>37220</v>
      </c>
      <c r="B1976" s="52" t="n">
        <f aca="false">VLOOKUP(A1976,PRICELOOK,1)</f>
        <v>37216</v>
      </c>
    </row>
    <row r="1977" customFormat="false" ht="12.75" hidden="false" customHeight="false" outlineLevel="0" collapsed="false">
      <c r="A1977" s="57" t="n">
        <f aca="false">A1976+1</f>
        <v>37221</v>
      </c>
      <c r="B1977" s="52" t="n">
        <f aca="false">VLOOKUP(A1977,PRICELOOK,1)</f>
        <v>37221</v>
      </c>
    </row>
    <row r="1978" customFormat="false" ht="12.75" hidden="false" customHeight="false" outlineLevel="0" collapsed="false">
      <c r="A1978" s="57" t="n">
        <f aca="false">A1977+1</f>
        <v>37222</v>
      </c>
      <c r="B1978" s="52" t="n">
        <f aca="false">VLOOKUP(A1978,PRICELOOK,1)</f>
        <v>37222</v>
      </c>
    </row>
    <row r="1979" customFormat="false" ht="12.75" hidden="false" customHeight="false" outlineLevel="0" collapsed="false">
      <c r="A1979" s="57" t="n">
        <f aca="false">A1978+1</f>
        <v>37223</v>
      </c>
      <c r="B1979" s="52" t="n">
        <f aca="false">VLOOKUP(A1979,PRICELOOK,1)</f>
        <v>37223</v>
      </c>
    </row>
    <row r="1980" customFormat="false" ht="12.75" hidden="false" customHeight="false" outlineLevel="0" collapsed="false">
      <c r="A1980" s="57" t="n">
        <f aca="false">A1979+1</f>
        <v>37224</v>
      </c>
      <c r="B1980" s="52" t="n">
        <f aca="false">VLOOKUP(A1980,PRICELOOK,1)</f>
        <v>37224</v>
      </c>
    </row>
    <row r="1981" customFormat="false" ht="12.75" hidden="false" customHeight="false" outlineLevel="0" collapsed="false">
      <c r="A1981" s="57" t="n">
        <f aca="false">A1980+1</f>
        <v>37225</v>
      </c>
      <c r="B1981" s="52" t="n">
        <f aca="false">VLOOKUP(A1981,PRICELOOK,1)</f>
        <v>37224</v>
      </c>
    </row>
    <row r="1982" customFormat="false" ht="12.75" hidden="false" customHeight="false" outlineLevel="0" collapsed="false">
      <c r="A1982" s="57" t="n">
        <f aca="false">A1981+1</f>
        <v>37226</v>
      </c>
      <c r="B1982" s="52" t="n">
        <f aca="false">VLOOKUP(A1982,PRICELOOK,1)</f>
        <v>37224</v>
      </c>
    </row>
    <row r="1983" customFormat="false" ht="12.75" hidden="false" customHeight="false" outlineLevel="0" collapsed="false">
      <c r="A1983" s="57" t="n">
        <f aca="false">A1982+1</f>
        <v>37227</v>
      </c>
      <c r="B1983" s="52" t="n">
        <f aca="false">VLOOKUP(A1983,PRICELOOK,1)</f>
        <v>37224</v>
      </c>
    </row>
    <row r="1984" customFormat="false" ht="12.75" hidden="false" customHeight="false" outlineLevel="0" collapsed="false">
      <c r="A1984" s="57" t="n">
        <f aca="false">A1983+1</f>
        <v>37228</v>
      </c>
      <c r="B1984" s="52" t="n">
        <f aca="false">VLOOKUP(A1984,PRICELOOK,1)</f>
        <v>37224</v>
      </c>
    </row>
    <row r="1985" customFormat="false" ht="12.75" hidden="false" customHeight="false" outlineLevel="0" collapsed="false">
      <c r="A1985" s="57" t="n">
        <f aca="false">A1984+1</f>
        <v>37229</v>
      </c>
      <c r="B1985" s="52" t="n">
        <f aca="false">VLOOKUP(A1985,PRICELOOK,1)</f>
        <v>37224</v>
      </c>
    </row>
    <row r="1986" customFormat="false" ht="12.75" hidden="false" customHeight="false" outlineLevel="0" collapsed="false">
      <c r="A1986" s="57" t="n">
        <f aca="false">A1985+1</f>
        <v>37230</v>
      </c>
      <c r="B1986" s="52" t="n">
        <f aca="false">VLOOKUP(A1986,PRICELOOK,1)</f>
        <v>37224</v>
      </c>
    </row>
    <row r="1987" customFormat="false" ht="12.75" hidden="false" customHeight="false" outlineLevel="0" collapsed="false">
      <c r="A1987" s="57" t="n">
        <f aca="false">A1986+1</f>
        <v>37231</v>
      </c>
      <c r="B1987" s="52" t="n">
        <f aca="false">VLOOKUP(A1987,PRICELOOK,1)</f>
        <v>37224</v>
      </c>
    </row>
    <row r="1988" customFormat="false" ht="12.75" hidden="false" customHeight="false" outlineLevel="0" collapsed="false">
      <c r="A1988" s="57" t="n">
        <f aca="false">A1987+1</f>
        <v>37232</v>
      </c>
      <c r="B1988" s="52" t="n">
        <f aca="false">VLOOKUP(A1988,PRICELOOK,1)</f>
        <v>37224</v>
      </c>
    </row>
    <row r="1989" customFormat="false" ht="12.75" hidden="false" customHeight="false" outlineLevel="0" collapsed="false">
      <c r="A1989" s="57" t="n">
        <f aca="false">A1988+1</f>
        <v>37233</v>
      </c>
      <c r="B1989" s="52" t="n">
        <f aca="false">VLOOKUP(A1989,PRICELOOK,1)</f>
        <v>37224</v>
      </c>
    </row>
    <row r="1990" customFormat="false" ht="12.75" hidden="false" customHeight="false" outlineLevel="0" collapsed="false">
      <c r="A1990" s="57" t="n">
        <f aca="false">A1989+1</f>
        <v>37234</v>
      </c>
      <c r="B1990" s="52" t="n">
        <f aca="false">VLOOKUP(A1990,PRICELOOK,1)</f>
        <v>37224</v>
      </c>
    </row>
    <row r="1991" customFormat="false" ht="12.75" hidden="false" customHeight="false" outlineLevel="0" collapsed="false">
      <c r="A1991" s="57" t="n">
        <f aca="false">A1990+1</f>
        <v>37235</v>
      </c>
      <c r="B1991" s="52" t="n">
        <f aca="false">VLOOKUP(A1991,PRICELOOK,1)</f>
        <v>37224</v>
      </c>
    </row>
    <row r="1992" customFormat="false" ht="12.75" hidden="false" customHeight="false" outlineLevel="0" collapsed="false">
      <c r="A1992" s="57" t="n">
        <f aca="false">A1991+1</f>
        <v>37236</v>
      </c>
      <c r="B1992" s="52" t="n">
        <f aca="false">VLOOKUP(A1992,PRICELOOK,1)</f>
        <v>37224</v>
      </c>
    </row>
    <row r="1993" customFormat="false" ht="12.75" hidden="false" customHeight="false" outlineLevel="0" collapsed="false">
      <c r="A1993" s="57" t="n">
        <f aca="false">A1992+1</f>
        <v>37237</v>
      </c>
      <c r="B1993" s="52" t="n">
        <f aca="false">VLOOKUP(A1993,PRICELOOK,1)</f>
        <v>37224</v>
      </c>
    </row>
    <row r="1994" customFormat="false" ht="12.75" hidden="false" customHeight="false" outlineLevel="0" collapsed="false">
      <c r="A1994" s="57" t="n">
        <f aca="false">A1993+1</f>
        <v>37238</v>
      </c>
      <c r="B1994" s="52" t="n">
        <f aca="false">VLOOKUP(A1994,PRICELOOK,1)</f>
        <v>37224</v>
      </c>
    </row>
    <row r="1995" customFormat="false" ht="12.75" hidden="false" customHeight="false" outlineLevel="0" collapsed="false">
      <c r="A1995" s="57" t="n">
        <f aca="false">A1994+1</f>
        <v>37239</v>
      </c>
      <c r="B1995" s="52" t="n">
        <f aca="false">VLOOKUP(A1995,PRICELOOK,1)</f>
        <v>37224</v>
      </c>
    </row>
    <row r="1996" customFormat="false" ht="12.75" hidden="false" customHeight="false" outlineLevel="0" collapsed="false">
      <c r="A1996" s="57" t="n">
        <f aca="false">A1995+1</f>
        <v>37240</v>
      </c>
      <c r="B1996" s="52" t="n">
        <f aca="false">VLOOKUP(A1996,PRICELOOK,1)</f>
        <v>37224</v>
      </c>
    </row>
    <row r="1997" customFormat="false" ht="12.75" hidden="false" customHeight="false" outlineLevel="0" collapsed="false">
      <c r="A1997" s="57" t="n">
        <f aca="false">A1996+1</f>
        <v>37241</v>
      </c>
      <c r="B1997" s="52" t="n">
        <f aca="false">VLOOKUP(A1997,PRICELOOK,1)</f>
        <v>37224</v>
      </c>
    </row>
    <row r="1998" customFormat="false" ht="12.75" hidden="false" customHeight="false" outlineLevel="0" collapsed="false">
      <c r="A1998" s="57" t="n">
        <f aca="false">A1997+1</f>
        <v>37242</v>
      </c>
      <c r="B1998" s="52" t="n">
        <f aca="false">VLOOKUP(A1998,PRICELOOK,1)</f>
        <v>37224</v>
      </c>
    </row>
    <row r="1999" customFormat="false" ht="12.75" hidden="false" customHeight="false" outlineLevel="0" collapsed="false">
      <c r="A1999" s="57" t="n">
        <f aca="false">A1998+1</f>
        <v>37243</v>
      </c>
      <c r="B1999" s="52" t="n">
        <f aca="false">VLOOKUP(A1999,PRICELOOK,1)</f>
        <v>37224</v>
      </c>
    </row>
    <row r="2000" customFormat="false" ht="12.75" hidden="false" customHeight="false" outlineLevel="0" collapsed="false">
      <c r="A2000" s="57" t="n">
        <f aca="false">A1999+1</f>
        <v>37244</v>
      </c>
      <c r="B2000" s="52" t="n">
        <f aca="false">VLOOKUP(A2000,PRICELOOK,1)</f>
        <v>37224</v>
      </c>
    </row>
    <row r="2001" customFormat="false" ht="12.75" hidden="false" customHeight="false" outlineLevel="0" collapsed="false">
      <c r="A2001" s="57" t="n">
        <f aca="false">A2000+1</f>
        <v>37245</v>
      </c>
      <c r="B2001" s="52" t="n">
        <f aca="false">VLOOKUP(A2001,PRICELOOK,1)</f>
        <v>37224</v>
      </c>
    </row>
    <row r="2002" customFormat="false" ht="12.75" hidden="false" customHeight="false" outlineLevel="0" collapsed="false">
      <c r="A2002" s="57" t="n">
        <f aca="false">A2001+1</f>
        <v>37246</v>
      </c>
      <c r="B2002" s="52" t="n">
        <f aca="false">VLOOKUP(A2002,PRICELOOK,1)</f>
        <v>37224</v>
      </c>
    </row>
    <row r="2003" customFormat="false" ht="12.75" hidden="false" customHeight="false" outlineLevel="0" collapsed="false">
      <c r="A2003" s="57" t="n">
        <f aca="false">A2002+1</f>
        <v>37247</v>
      </c>
      <c r="B2003" s="52" t="n">
        <f aca="false">VLOOKUP(A2003,PRICELOOK,1)</f>
        <v>37224</v>
      </c>
    </row>
    <row r="2004" customFormat="false" ht="12.75" hidden="false" customHeight="false" outlineLevel="0" collapsed="false">
      <c r="A2004" s="57" t="n">
        <f aca="false">A2003+1</f>
        <v>37248</v>
      </c>
      <c r="B2004" s="52" t="n">
        <f aca="false">VLOOKUP(A2004,PRICELOOK,1)</f>
        <v>37224</v>
      </c>
    </row>
    <row r="2005" customFormat="false" ht="12.75" hidden="false" customHeight="false" outlineLevel="0" collapsed="false">
      <c r="A2005" s="57" t="n">
        <f aca="false">A2004+1</f>
        <v>37249</v>
      </c>
      <c r="B2005" s="52" t="n">
        <f aca="false">VLOOKUP(A2005,PRICELOOK,1)</f>
        <v>37224</v>
      </c>
    </row>
    <row r="2006" customFormat="false" ht="12.75" hidden="false" customHeight="false" outlineLevel="0" collapsed="false">
      <c r="A2006" s="57" t="n">
        <f aca="false">A2005+1</f>
        <v>37250</v>
      </c>
      <c r="B2006" s="52" t="n">
        <f aca="false">VLOOKUP(A2006,PRICELOOK,1)</f>
        <v>37224</v>
      </c>
    </row>
    <row r="2007" customFormat="false" ht="12.75" hidden="false" customHeight="false" outlineLevel="0" collapsed="false">
      <c r="A2007" s="57" t="n">
        <f aca="false">A2006+1</f>
        <v>37251</v>
      </c>
      <c r="B2007" s="52" t="n">
        <f aca="false">VLOOKUP(A2007,PRICELOOK,1)</f>
        <v>37224</v>
      </c>
    </row>
    <row r="2008" customFormat="false" ht="12.75" hidden="false" customHeight="false" outlineLevel="0" collapsed="false">
      <c r="A2008" s="57" t="n">
        <f aca="false">A2007+1</f>
        <v>37252</v>
      </c>
      <c r="B2008" s="52" t="n">
        <f aca="false">VLOOKUP(A2008,PRICELOOK,1)</f>
        <v>37224</v>
      </c>
    </row>
    <row r="2009" customFormat="false" ht="12.75" hidden="false" customHeight="false" outlineLevel="0" collapsed="false">
      <c r="A2009" s="57" t="n">
        <f aca="false">A2008+1</f>
        <v>37253</v>
      </c>
      <c r="B2009" s="52" t="n">
        <f aca="false">VLOOKUP(A2009,PRICELOOK,1)</f>
        <v>37224</v>
      </c>
    </row>
    <row r="2010" customFormat="false" ht="12.75" hidden="false" customHeight="false" outlineLevel="0" collapsed="false">
      <c r="A2010" s="57" t="n">
        <f aca="false">A2009+1</f>
        <v>37254</v>
      </c>
      <c r="B2010" s="52" t="n">
        <f aca="false">VLOOKUP(A2010,PRICELOOK,1)</f>
        <v>37224</v>
      </c>
    </row>
    <row r="2011" customFormat="false" ht="12.75" hidden="false" customHeight="false" outlineLevel="0" collapsed="false">
      <c r="A2011" s="57" t="n">
        <f aca="false">A2010+1</f>
        <v>37255</v>
      </c>
      <c r="B2011" s="52" t="n">
        <f aca="false">VLOOKUP(A2011,PRICELOOK,1)</f>
        <v>37224</v>
      </c>
    </row>
    <row r="2012" customFormat="false" ht="12.75" hidden="false" customHeight="false" outlineLevel="0" collapsed="false">
      <c r="A2012" s="57" t="n">
        <f aca="false">A2011+1</f>
        <v>37256</v>
      </c>
      <c r="B2012" s="52" t="n">
        <f aca="false">VLOOKUP(A2012,PRICELOOK,1)</f>
        <v>37224</v>
      </c>
    </row>
    <row r="2013" customFormat="false" ht="12.75" hidden="false" customHeight="false" outlineLevel="0" collapsed="false">
      <c r="A2013" s="57" t="n">
        <f aca="false">A2012+1</f>
        <v>37257</v>
      </c>
      <c r="B2013" s="52" t="n">
        <f aca="false">VLOOKUP(A2013,PRICELOOK,1)</f>
        <v>37224</v>
      </c>
    </row>
    <row r="2014" customFormat="false" ht="12.75" hidden="false" customHeight="false" outlineLevel="0" collapsed="false">
      <c r="A2014" s="57" t="n">
        <f aca="false">A2013+1</f>
        <v>37258</v>
      </c>
      <c r="B2014" s="52" t="n">
        <f aca="false">VLOOKUP(A2014,PRICELOOK,1)</f>
        <v>37224</v>
      </c>
    </row>
    <row r="2015" customFormat="false" ht="12.75" hidden="false" customHeight="false" outlineLevel="0" collapsed="false">
      <c r="A2015" s="57" t="n">
        <f aca="false">A2014+1</f>
        <v>37259</v>
      </c>
      <c r="B2015" s="52" t="n">
        <f aca="false">VLOOKUP(A2015,PRICELOOK,1)</f>
        <v>37224</v>
      </c>
    </row>
    <row r="2016" customFormat="false" ht="12.75" hidden="false" customHeight="false" outlineLevel="0" collapsed="false">
      <c r="A2016" s="57" t="n">
        <f aca="false">A2015+1</f>
        <v>37260</v>
      </c>
      <c r="B2016" s="52" t="n">
        <f aca="false">VLOOKUP(A2016,PRICELOOK,1)</f>
        <v>37224</v>
      </c>
    </row>
    <row r="2017" customFormat="false" ht="12.75" hidden="false" customHeight="false" outlineLevel="0" collapsed="false">
      <c r="A2017" s="57" t="n">
        <f aca="false">A2016+1</f>
        <v>37261</v>
      </c>
      <c r="B2017" s="52" t="n">
        <f aca="false">VLOOKUP(A2017,PRICELOOK,1)</f>
        <v>37224</v>
      </c>
    </row>
    <row r="2018" customFormat="false" ht="12.75" hidden="false" customHeight="false" outlineLevel="0" collapsed="false">
      <c r="A2018" s="57" t="n">
        <f aca="false">A2017+1</f>
        <v>37262</v>
      </c>
      <c r="B2018" s="52" t="n">
        <f aca="false">VLOOKUP(A2018,PRICELOOK,1)</f>
        <v>37224</v>
      </c>
    </row>
    <row r="2019" customFormat="false" ht="12.75" hidden="false" customHeight="false" outlineLevel="0" collapsed="false">
      <c r="A2019" s="57" t="n">
        <f aca="false">A2018+1</f>
        <v>37263</v>
      </c>
      <c r="B2019" s="52" t="n">
        <f aca="false">VLOOKUP(A2019,PRICELOOK,1)</f>
        <v>37224</v>
      </c>
    </row>
    <row r="2020" customFormat="false" ht="12.75" hidden="false" customHeight="false" outlineLevel="0" collapsed="false">
      <c r="A2020" s="57" t="n">
        <f aca="false">A2019+1</f>
        <v>37264</v>
      </c>
      <c r="B2020" s="52" t="n">
        <f aca="false">VLOOKUP(A2020,PRICELOOK,1)</f>
        <v>37224</v>
      </c>
    </row>
    <row r="2021" customFormat="false" ht="12.75" hidden="false" customHeight="false" outlineLevel="0" collapsed="false">
      <c r="A2021" s="57" t="n">
        <f aca="false">A2020+1</f>
        <v>37265</v>
      </c>
      <c r="B2021" s="52" t="n">
        <f aca="false">VLOOKUP(A2021,PRICELOOK,1)</f>
        <v>37224</v>
      </c>
    </row>
    <row r="2022" customFormat="false" ht="12.75" hidden="false" customHeight="false" outlineLevel="0" collapsed="false">
      <c r="A2022" s="57" t="n">
        <f aca="false">A2021+1</f>
        <v>37266</v>
      </c>
      <c r="B2022" s="52" t="n">
        <f aca="false">VLOOKUP(A2022,PRICELOOK,1)</f>
        <v>37224</v>
      </c>
    </row>
    <row r="2023" customFormat="false" ht="12.75" hidden="false" customHeight="false" outlineLevel="0" collapsed="false">
      <c r="A2023" s="57" t="n">
        <f aca="false">A2022+1</f>
        <v>37267</v>
      </c>
      <c r="B2023" s="52" t="n">
        <f aca="false">VLOOKUP(A2023,PRICELOOK,1)</f>
        <v>37224</v>
      </c>
    </row>
    <row r="2024" customFormat="false" ht="12.75" hidden="false" customHeight="false" outlineLevel="0" collapsed="false">
      <c r="A2024" s="57" t="n">
        <f aca="false">A2023+1</f>
        <v>37268</v>
      </c>
      <c r="B2024" s="52" t="n">
        <f aca="false">VLOOKUP(A2024,PRICELOOK,1)</f>
        <v>37224</v>
      </c>
    </row>
    <row r="2025" customFormat="false" ht="12.75" hidden="false" customHeight="false" outlineLevel="0" collapsed="false">
      <c r="A2025" s="57" t="n">
        <f aca="false">A2024+1</f>
        <v>37269</v>
      </c>
      <c r="B2025" s="52" t="n">
        <f aca="false">VLOOKUP(A2025,PRICELOOK,1)</f>
        <v>37224</v>
      </c>
    </row>
    <row r="2026" customFormat="false" ht="12.75" hidden="false" customHeight="false" outlineLevel="0" collapsed="false">
      <c r="A2026" s="57" t="n">
        <f aca="false">A2025+1</f>
        <v>37270</v>
      </c>
      <c r="B2026" s="52" t="n">
        <f aca="false">VLOOKUP(A2026,PRICELOOK,1)</f>
        <v>37224</v>
      </c>
    </row>
    <row r="2027" customFormat="false" ht="12.75" hidden="false" customHeight="false" outlineLevel="0" collapsed="false">
      <c r="A2027" s="57" t="n">
        <f aca="false">A2026+1</f>
        <v>37271</v>
      </c>
      <c r="B2027" s="52" t="n">
        <f aca="false">VLOOKUP(A2027,PRICELOOK,1)</f>
        <v>37224</v>
      </c>
    </row>
    <row r="2028" customFormat="false" ht="12.75" hidden="false" customHeight="false" outlineLevel="0" collapsed="false">
      <c r="A2028" s="57" t="n">
        <f aca="false">A2027+1</f>
        <v>37272</v>
      </c>
      <c r="B2028" s="52" t="n">
        <f aca="false">VLOOKUP(A2028,PRICELOOK,1)</f>
        <v>37224</v>
      </c>
    </row>
    <row r="2029" customFormat="false" ht="12.75" hidden="false" customHeight="false" outlineLevel="0" collapsed="false">
      <c r="A2029" s="57" t="n">
        <f aca="false">A2028+1</f>
        <v>37273</v>
      </c>
      <c r="B2029" s="52" t="n">
        <f aca="false">VLOOKUP(A2029,PRICELOOK,1)</f>
        <v>37224</v>
      </c>
    </row>
    <row r="2030" customFormat="false" ht="12.75" hidden="false" customHeight="false" outlineLevel="0" collapsed="false">
      <c r="A2030" s="57" t="n">
        <f aca="false">A2029+1</f>
        <v>37274</v>
      </c>
      <c r="B2030" s="52" t="n">
        <f aca="false">VLOOKUP(A2030,PRICELOOK,1)</f>
        <v>37224</v>
      </c>
    </row>
    <row r="2031" customFormat="false" ht="12.75" hidden="false" customHeight="false" outlineLevel="0" collapsed="false">
      <c r="A2031" s="57" t="n">
        <f aca="false">A2030+1</f>
        <v>37275</v>
      </c>
      <c r="B2031" s="52" t="n">
        <f aca="false">VLOOKUP(A2031,PRICELOOK,1)</f>
        <v>37224</v>
      </c>
    </row>
    <row r="2032" customFormat="false" ht="12.75" hidden="false" customHeight="false" outlineLevel="0" collapsed="false">
      <c r="A2032" s="57" t="n">
        <f aca="false">A2031+1</f>
        <v>37276</v>
      </c>
      <c r="B2032" s="52" t="n">
        <f aca="false">VLOOKUP(A2032,PRICELOOK,1)</f>
        <v>37224</v>
      </c>
    </row>
    <row r="2033" customFormat="false" ht="12.75" hidden="false" customHeight="false" outlineLevel="0" collapsed="false">
      <c r="A2033" s="57" t="n">
        <f aca="false">A2032+1</f>
        <v>37277</v>
      </c>
      <c r="B2033" s="52" t="n">
        <f aca="false">VLOOKUP(A2033,PRICELOOK,1)</f>
        <v>37224</v>
      </c>
    </row>
    <row r="2034" customFormat="false" ht="12.75" hidden="false" customHeight="false" outlineLevel="0" collapsed="false">
      <c r="A2034" s="57" t="n">
        <f aca="false">A2033+1</f>
        <v>37278</v>
      </c>
      <c r="B2034" s="52" t="n">
        <f aca="false">VLOOKUP(A2034,PRICELOOK,1)</f>
        <v>37224</v>
      </c>
    </row>
    <row r="2035" customFormat="false" ht="12.75" hidden="false" customHeight="false" outlineLevel="0" collapsed="false">
      <c r="A2035" s="57" t="n">
        <f aca="false">A2034+1</f>
        <v>37279</v>
      </c>
      <c r="B2035" s="52" t="n">
        <f aca="false">VLOOKUP(A2035,PRICELOOK,1)</f>
        <v>37224</v>
      </c>
    </row>
    <row r="2036" customFormat="false" ht="12.75" hidden="false" customHeight="false" outlineLevel="0" collapsed="false">
      <c r="A2036" s="57" t="n">
        <f aca="false">A2035+1</f>
        <v>37280</v>
      </c>
      <c r="B2036" s="52" t="n">
        <f aca="false">VLOOKUP(A2036,PRICELOOK,1)</f>
        <v>37224</v>
      </c>
    </row>
    <row r="2037" customFormat="false" ht="12.75" hidden="false" customHeight="false" outlineLevel="0" collapsed="false">
      <c r="A2037" s="57" t="n">
        <f aca="false">A2036+1</f>
        <v>37281</v>
      </c>
      <c r="B2037" s="52" t="n">
        <f aca="false">VLOOKUP(A2037,PRICELOOK,1)</f>
        <v>37224</v>
      </c>
    </row>
    <row r="2038" customFormat="false" ht="12.75" hidden="false" customHeight="false" outlineLevel="0" collapsed="false">
      <c r="A2038" s="57" t="n">
        <f aca="false">A2037+1</f>
        <v>37282</v>
      </c>
      <c r="B2038" s="52" t="n">
        <f aca="false">VLOOKUP(A2038,PRICELOOK,1)</f>
        <v>37224</v>
      </c>
    </row>
    <row r="2039" customFormat="false" ht="12.75" hidden="false" customHeight="false" outlineLevel="0" collapsed="false">
      <c r="A2039" s="57" t="n">
        <f aca="false">A2038+1</f>
        <v>37283</v>
      </c>
      <c r="B2039" s="52" t="n">
        <f aca="false">VLOOKUP(A2039,PRICELOOK,1)</f>
        <v>37224</v>
      </c>
    </row>
    <row r="2040" customFormat="false" ht="12.75" hidden="false" customHeight="false" outlineLevel="0" collapsed="false">
      <c r="A2040" s="57" t="n">
        <f aca="false">A2039+1</f>
        <v>37284</v>
      </c>
      <c r="B2040" s="52" t="n">
        <f aca="false">VLOOKUP(A2040,PRICELOOK,1)</f>
        <v>37224</v>
      </c>
    </row>
    <row r="2041" customFormat="false" ht="12.75" hidden="false" customHeight="false" outlineLevel="0" collapsed="false">
      <c r="A2041" s="57" t="n">
        <f aca="false">A2040+1</f>
        <v>37285</v>
      </c>
      <c r="B2041" s="52" t="n">
        <f aca="false">VLOOKUP(A2041,PRICELOOK,1)</f>
        <v>37224</v>
      </c>
    </row>
    <row r="2042" customFormat="false" ht="12.75" hidden="false" customHeight="false" outlineLevel="0" collapsed="false">
      <c r="A2042" s="57" t="n">
        <f aca="false">A2041+1</f>
        <v>37286</v>
      </c>
      <c r="B2042" s="52" t="n">
        <f aca="false">VLOOKUP(A2042,PRICELOOK,1)</f>
        <v>37224</v>
      </c>
    </row>
    <row r="2043" customFormat="false" ht="12.75" hidden="false" customHeight="false" outlineLevel="0" collapsed="false">
      <c r="A2043" s="57" t="n">
        <f aca="false">A2042+1</f>
        <v>37287</v>
      </c>
      <c r="B2043" s="52" t="n">
        <f aca="false">VLOOKUP(A2043,PRICELOOK,1)</f>
        <v>37224</v>
      </c>
    </row>
    <row r="2044" customFormat="false" ht="12.75" hidden="false" customHeight="false" outlineLevel="0" collapsed="false">
      <c r="A2044" s="57" t="n">
        <f aca="false">A2043+1</f>
        <v>37288</v>
      </c>
      <c r="B2044" s="52" t="n">
        <f aca="false">VLOOKUP(A2044,PRICELOOK,1)</f>
        <v>37224</v>
      </c>
    </row>
    <row r="2045" customFormat="false" ht="12.75" hidden="false" customHeight="false" outlineLevel="0" collapsed="false">
      <c r="A2045" s="57" t="n">
        <f aca="false">A2044+1</f>
        <v>37289</v>
      </c>
      <c r="B2045" s="52" t="n">
        <f aca="false">VLOOKUP(A2045,PRICELOOK,1)</f>
        <v>37224</v>
      </c>
    </row>
    <row r="2046" customFormat="false" ht="12.75" hidden="false" customHeight="false" outlineLevel="0" collapsed="false">
      <c r="A2046" s="57" t="n">
        <f aca="false">A2045+1</f>
        <v>37290</v>
      </c>
      <c r="B2046" s="52" t="n">
        <f aca="false">VLOOKUP(A2046,PRICELOOK,1)</f>
        <v>37224</v>
      </c>
    </row>
    <row r="2047" customFormat="false" ht="12.75" hidden="false" customHeight="false" outlineLevel="0" collapsed="false">
      <c r="A2047" s="57" t="n">
        <f aca="false">A2046+1</f>
        <v>37291</v>
      </c>
      <c r="B2047" s="52" t="n">
        <f aca="false">VLOOKUP(A2047,PRICELOOK,1)</f>
        <v>37224</v>
      </c>
    </row>
    <row r="2048" customFormat="false" ht="12.75" hidden="false" customHeight="false" outlineLevel="0" collapsed="false">
      <c r="A2048" s="57" t="n">
        <f aca="false">A2047+1</f>
        <v>37292</v>
      </c>
      <c r="B2048" s="52" t="n">
        <f aca="false">VLOOKUP(A2048,PRICELOOK,1)</f>
        <v>37224</v>
      </c>
    </row>
    <row r="2049" customFormat="false" ht="12.75" hidden="false" customHeight="false" outlineLevel="0" collapsed="false">
      <c r="A2049" s="57" t="n">
        <f aca="false">A2048+1</f>
        <v>37293</v>
      </c>
      <c r="B2049" s="52" t="n">
        <f aca="false">VLOOKUP(A2049,PRICELOOK,1)</f>
        <v>37224</v>
      </c>
    </row>
    <row r="2050" customFormat="false" ht="12.75" hidden="false" customHeight="false" outlineLevel="0" collapsed="false">
      <c r="A2050" s="57" t="n">
        <f aca="false">A2049+1</f>
        <v>37294</v>
      </c>
      <c r="B2050" s="52" t="n">
        <f aca="false">VLOOKUP(A2050,PRICELOOK,1)</f>
        <v>37224</v>
      </c>
    </row>
    <row r="2051" customFormat="false" ht="12.75" hidden="false" customHeight="false" outlineLevel="0" collapsed="false">
      <c r="A2051" s="57" t="n">
        <f aca="false">A2050+1</f>
        <v>37295</v>
      </c>
      <c r="B2051" s="52" t="n">
        <f aca="false">VLOOKUP(A2051,PRICELOOK,1)</f>
        <v>37224</v>
      </c>
    </row>
    <row r="2052" customFormat="false" ht="12.75" hidden="false" customHeight="false" outlineLevel="0" collapsed="false">
      <c r="A2052" s="57" t="n">
        <f aca="false">A2051+1</f>
        <v>37296</v>
      </c>
      <c r="B2052" s="52" t="n">
        <f aca="false">VLOOKUP(A2052,PRICELOOK,1)</f>
        <v>37224</v>
      </c>
    </row>
    <row r="2053" customFormat="false" ht="12.75" hidden="false" customHeight="false" outlineLevel="0" collapsed="false">
      <c r="A2053" s="57" t="n">
        <f aca="false">A2052+1</f>
        <v>37297</v>
      </c>
      <c r="B2053" s="52" t="n">
        <f aca="false">VLOOKUP(A2053,PRICELOOK,1)</f>
        <v>37224</v>
      </c>
    </row>
    <row r="2054" customFormat="false" ht="12.75" hidden="false" customHeight="false" outlineLevel="0" collapsed="false">
      <c r="A2054" s="57" t="n">
        <f aca="false">A2053+1</f>
        <v>37298</v>
      </c>
      <c r="B2054" s="52" t="n">
        <f aca="false">VLOOKUP(A2054,PRICELOOK,1)</f>
        <v>37224</v>
      </c>
    </row>
    <row r="2055" customFormat="false" ht="12.75" hidden="false" customHeight="false" outlineLevel="0" collapsed="false">
      <c r="A2055" s="57" t="n">
        <f aca="false">A2054+1</f>
        <v>37299</v>
      </c>
      <c r="B2055" s="52" t="n">
        <f aca="false">VLOOKUP(A2055,PRICELOOK,1)</f>
        <v>37224</v>
      </c>
    </row>
    <row r="2056" customFormat="false" ht="12.75" hidden="false" customHeight="false" outlineLevel="0" collapsed="false">
      <c r="A2056" s="57" t="n">
        <f aca="false">A2055+1</f>
        <v>37300</v>
      </c>
      <c r="B2056" s="52" t="n">
        <f aca="false">VLOOKUP(A2056,PRICELOOK,1)</f>
        <v>37224</v>
      </c>
    </row>
    <row r="2057" customFormat="false" ht="12.75" hidden="false" customHeight="false" outlineLevel="0" collapsed="false">
      <c r="A2057" s="57" t="n">
        <f aca="false">A2056+1</f>
        <v>37301</v>
      </c>
      <c r="B2057" s="52" t="n">
        <f aca="false">VLOOKUP(A2057,PRICELOOK,1)</f>
        <v>37224</v>
      </c>
    </row>
    <row r="2058" customFormat="false" ht="12.75" hidden="false" customHeight="false" outlineLevel="0" collapsed="false">
      <c r="A2058" s="57" t="n">
        <f aca="false">A2057+1</f>
        <v>37302</v>
      </c>
      <c r="B2058" s="52" t="n">
        <f aca="false">VLOOKUP(A2058,PRICELOOK,1)</f>
        <v>37224</v>
      </c>
    </row>
    <row r="2059" customFormat="false" ht="12.75" hidden="false" customHeight="false" outlineLevel="0" collapsed="false">
      <c r="A2059" s="57" t="n">
        <f aca="false">A2058+1</f>
        <v>37303</v>
      </c>
      <c r="B2059" s="52" t="n">
        <f aca="false">VLOOKUP(A2059,PRICELOOK,1)</f>
        <v>37224</v>
      </c>
    </row>
    <row r="2060" customFormat="false" ht="12.75" hidden="false" customHeight="false" outlineLevel="0" collapsed="false">
      <c r="A2060" s="57" t="n">
        <f aca="false">A2059+1</f>
        <v>37304</v>
      </c>
      <c r="B2060" s="52" t="n">
        <f aca="false">VLOOKUP(A2060,PRICELOOK,1)</f>
        <v>37224</v>
      </c>
    </row>
    <row r="2061" customFormat="false" ht="12.75" hidden="false" customHeight="false" outlineLevel="0" collapsed="false">
      <c r="A2061" s="57" t="n">
        <f aca="false">A2060+1</f>
        <v>37305</v>
      </c>
      <c r="B2061" s="52" t="n">
        <f aca="false">VLOOKUP(A2061,PRICELOOK,1)</f>
        <v>37224</v>
      </c>
    </row>
    <row r="2062" customFormat="false" ht="12.75" hidden="false" customHeight="false" outlineLevel="0" collapsed="false">
      <c r="A2062" s="57" t="n">
        <f aca="false">A2061+1</f>
        <v>37306</v>
      </c>
      <c r="B2062" s="52" t="n">
        <f aca="false">VLOOKUP(A2062,PRICELOOK,1)</f>
        <v>37224</v>
      </c>
    </row>
    <row r="2063" customFormat="false" ht="12.75" hidden="false" customHeight="false" outlineLevel="0" collapsed="false">
      <c r="A2063" s="57" t="n">
        <f aca="false">A2062+1</f>
        <v>37307</v>
      </c>
      <c r="B2063" s="52" t="n">
        <f aca="false">VLOOKUP(A2063,PRICELOOK,1)</f>
        <v>37224</v>
      </c>
    </row>
    <row r="2064" customFormat="false" ht="12.75" hidden="false" customHeight="false" outlineLevel="0" collapsed="false">
      <c r="A2064" s="57" t="n">
        <f aca="false">A2063+1</f>
        <v>37308</v>
      </c>
      <c r="B2064" s="52" t="n">
        <f aca="false">VLOOKUP(A2064,PRICELOOK,1)</f>
        <v>37224</v>
      </c>
    </row>
    <row r="2065" customFormat="false" ht="12.75" hidden="false" customHeight="false" outlineLevel="0" collapsed="false">
      <c r="A2065" s="57" t="n">
        <f aca="false">A2064+1</f>
        <v>37309</v>
      </c>
      <c r="B2065" s="52" t="n">
        <f aca="false">VLOOKUP(A2065,PRICELOOK,1)</f>
        <v>37224</v>
      </c>
    </row>
    <row r="2066" customFormat="false" ht="12.75" hidden="false" customHeight="false" outlineLevel="0" collapsed="false">
      <c r="A2066" s="57" t="n">
        <f aca="false">A2065+1</f>
        <v>37310</v>
      </c>
      <c r="B2066" s="52" t="n">
        <f aca="false">VLOOKUP(A2066,PRICELOOK,1)</f>
        <v>37224</v>
      </c>
    </row>
    <row r="2067" customFormat="false" ht="12.75" hidden="false" customHeight="false" outlineLevel="0" collapsed="false">
      <c r="A2067" s="57" t="n">
        <f aca="false">A2066+1</f>
        <v>37311</v>
      </c>
      <c r="B2067" s="52" t="n">
        <f aca="false">VLOOKUP(A2067,PRICELOOK,1)</f>
        <v>37224</v>
      </c>
    </row>
    <row r="2068" customFormat="false" ht="12.75" hidden="false" customHeight="false" outlineLevel="0" collapsed="false">
      <c r="A2068" s="57" t="n">
        <f aca="false">A2067+1</f>
        <v>37312</v>
      </c>
      <c r="B2068" s="52" t="n">
        <f aca="false">VLOOKUP(A2068,PRICELOOK,1)</f>
        <v>37224</v>
      </c>
    </row>
    <row r="2069" customFormat="false" ht="12.75" hidden="false" customHeight="false" outlineLevel="0" collapsed="false">
      <c r="A2069" s="57" t="n">
        <f aca="false">A2068+1</f>
        <v>37313</v>
      </c>
      <c r="B2069" s="52" t="n">
        <f aca="false">VLOOKUP(A2069,PRICELOOK,1)</f>
        <v>37224</v>
      </c>
    </row>
    <row r="2070" customFormat="false" ht="12.75" hidden="false" customHeight="false" outlineLevel="0" collapsed="false">
      <c r="A2070" s="57" t="n">
        <f aca="false">A2069+1</f>
        <v>37314</v>
      </c>
      <c r="B2070" s="52" t="n">
        <f aca="false">VLOOKUP(A2070,PRICELOOK,1)</f>
        <v>37224</v>
      </c>
    </row>
    <row r="2071" customFormat="false" ht="12.75" hidden="false" customHeight="false" outlineLevel="0" collapsed="false">
      <c r="A2071" s="57" t="n">
        <f aca="false">A2070+1</f>
        <v>37315</v>
      </c>
      <c r="B2071" s="52" t="n">
        <f aca="false">VLOOKUP(A2071,PRICELOOK,1)</f>
        <v>37224</v>
      </c>
    </row>
    <row r="2072" customFormat="false" ht="12.75" hidden="false" customHeight="false" outlineLevel="0" collapsed="false">
      <c r="A2072" s="57" t="n">
        <f aca="false">A2071+1</f>
        <v>37316</v>
      </c>
      <c r="B2072" s="52" t="n">
        <f aca="false">VLOOKUP(A2072,PRICELOOK,1)</f>
        <v>37224</v>
      </c>
    </row>
    <row r="2073" customFormat="false" ht="12.75" hidden="false" customHeight="false" outlineLevel="0" collapsed="false">
      <c r="A2073" s="57" t="n">
        <f aca="false">A2072+1</f>
        <v>37317</v>
      </c>
      <c r="B2073" s="52" t="n">
        <f aca="false">VLOOKUP(A2073,PRICELOOK,1)</f>
        <v>37224</v>
      </c>
    </row>
    <row r="2074" customFormat="false" ht="12.75" hidden="false" customHeight="false" outlineLevel="0" collapsed="false">
      <c r="A2074" s="57" t="n">
        <f aca="false">A2073+1</f>
        <v>37318</v>
      </c>
      <c r="B2074" s="52" t="n">
        <f aca="false">VLOOKUP(A2074,PRICELOOK,1)</f>
        <v>37224</v>
      </c>
    </row>
    <row r="2075" customFormat="false" ht="12.75" hidden="false" customHeight="false" outlineLevel="0" collapsed="false">
      <c r="A2075" s="57" t="n">
        <f aca="false">A2074+1</f>
        <v>37319</v>
      </c>
      <c r="B2075" s="52" t="n">
        <f aca="false">VLOOKUP(A2075,PRICELOOK,1)</f>
        <v>37224</v>
      </c>
    </row>
    <row r="2076" customFormat="false" ht="12.75" hidden="false" customHeight="false" outlineLevel="0" collapsed="false">
      <c r="A2076" s="57" t="n">
        <f aca="false">A2075+1</f>
        <v>37320</v>
      </c>
      <c r="B2076" s="52" t="n">
        <f aca="false">VLOOKUP(A2076,PRICELOOK,1)</f>
        <v>37224</v>
      </c>
    </row>
    <row r="2077" customFormat="false" ht="12.75" hidden="false" customHeight="false" outlineLevel="0" collapsed="false">
      <c r="A2077" s="57" t="n">
        <f aca="false">A2076+1</f>
        <v>37321</v>
      </c>
      <c r="B2077" s="52" t="n">
        <f aca="false">VLOOKUP(A2077,PRICELOOK,1)</f>
        <v>37224</v>
      </c>
    </row>
    <row r="2078" customFormat="false" ht="12.75" hidden="false" customHeight="false" outlineLevel="0" collapsed="false">
      <c r="A2078" s="57" t="n">
        <f aca="false">A2077+1</f>
        <v>37322</v>
      </c>
      <c r="B2078" s="52" t="n">
        <f aca="false">VLOOKUP(A2078,PRICELOOK,1)</f>
        <v>37224</v>
      </c>
    </row>
    <row r="2079" customFormat="false" ht="12.75" hidden="false" customHeight="false" outlineLevel="0" collapsed="false">
      <c r="A2079" s="57" t="n">
        <f aca="false">A2078+1</f>
        <v>37323</v>
      </c>
      <c r="B2079" s="52" t="n">
        <f aca="false">VLOOKUP(A2079,PRICELOOK,1)</f>
        <v>37224</v>
      </c>
    </row>
    <row r="2080" customFormat="false" ht="12.75" hidden="false" customHeight="false" outlineLevel="0" collapsed="false">
      <c r="A2080" s="57" t="n">
        <f aca="false">A2079+1</f>
        <v>37324</v>
      </c>
      <c r="B2080" s="52" t="n">
        <f aca="false">VLOOKUP(A2080,PRICELOOK,1)</f>
        <v>37224</v>
      </c>
    </row>
    <row r="2081" customFormat="false" ht="12.75" hidden="false" customHeight="false" outlineLevel="0" collapsed="false">
      <c r="A2081" s="57" t="n">
        <f aca="false">A2080+1</f>
        <v>37325</v>
      </c>
      <c r="B2081" s="52" t="n">
        <f aca="false">VLOOKUP(A2081,PRICELOOK,1)</f>
        <v>37224</v>
      </c>
    </row>
    <row r="2082" customFormat="false" ht="12.75" hidden="false" customHeight="false" outlineLevel="0" collapsed="false">
      <c r="A2082" s="57" t="n">
        <f aca="false">A2081+1</f>
        <v>37326</v>
      </c>
      <c r="B2082" s="52" t="n">
        <f aca="false">VLOOKUP(A2082,PRICELOOK,1)</f>
        <v>37224</v>
      </c>
    </row>
    <row r="2083" customFormat="false" ht="12.75" hidden="false" customHeight="false" outlineLevel="0" collapsed="false">
      <c r="A2083" s="57" t="n">
        <f aca="false">A2082+1</f>
        <v>37327</v>
      </c>
      <c r="B2083" s="52" t="n">
        <f aca="false">VLOOKUP(A2083,PRICELOOK,1)</f>
        <v>37224</v>
      </c>
    </row>
    <row r="2084" customFormat="false" ht="12.75" hidden="false" customHeight="false" outlineLevel="0" collapsed="false">
      <c r="A2084" s="57" t="n">
        <f aca="false">A2083+1</f>
        <v>37328</v>
      </c>
      <c r="B2084" s="52" t="n">
        <f aca="false">VLOOKUP(A2084,PRICELOOK,1)</f>
        <v>37224</v>
      </c>
    </row>
    <row r="2085" customFormat="false" ht="12.75" hidden="false" customHeight="false" outlineLevel="0" collapsed="false">
      <c r="A2085" s="57" t="n">
        <f aca="false">A2084+1</f>
        <v>37329</v>
      </c>
      <c r="B2085" s="52" t="n">
        <f aca="false">VLOOKUP(A2085,PRICELOOK,1)</f>
        <v>37224</v>
      </c>
    </row>
    <row r="2086" customFormat="false" ht="12.75" hidden="false" customHeight="false" outlineLevel="0" collapsed="false">
      <c r="A2086" s="57" t="n">
        <f aca="false">A2085+1</f>
        <v>37330</v>
      </c>
      <c r="B2086" s="52" t="n">
        <f aca="false">VLOOKUP(A2086,PRICELOOK,1)</f>
        <v>37224</v>
      </c>
    </row>
    <row r="2087" customFormat="false" ht="12.75" hidden="false" customHeight="false" outlineLevel="0" collapsed="false">
      <c r="A2087" s="57" t="n">
        <f aca="false">A2086+1</f>
        <v>37331</v>
      </c>
      <c r="B2087" s="52" t="n">
        <f aca="false">VLOOKUP(A2087,PRICELOOK,1)</f>
        <v>37224</v>
      </c>
    </row>
    <row r="2088" customFormat="false" ht="12.75" hidden="false" customHeight="false" outlineLevel="0" collapsed="false">
      <c r="A2088" s="57" t="n">
        <f aca="false">A2087+1</f>
        <v>37332</v>
      </c>
      <c r="B2088" s="52" t="n">
        <f aca="false">VLOOKUP(A2088,PRICELOOK,1)</f>
        <v>37224</v>
      </c>
    </row>
    <row r="2089" customFormat="false" ht="12.75" hidden="false" customHeight="false" outlineLevel="0" collapsed="false">
      <c r="A2089" s="57" t="n">
        <f aca="false">A2088+1</f>
        <v>37333</v>
      </c>
      <c r="B2089" s="52" t="n">
        <f aca="false">VLOOKUP(A2089,PRICELOOK,1)</f>
        <v>37224</v>
      </c>
    </row>
    <row r="2090" customFormat="false" ht="12.75" hidden="false" customHeight="false" outlineLevel="0" collapsed="false">
      <c r="A2090" s="57" t="n">
        <f aca="false">A2089+1</f>
        <v>37334</v>
      </c>
      <c r="B2090" s="52" t="n">
        <f aca="false">VLOOKUP(A2090,PRICELOOK,1)</f>
        <v>37224</v>
      </c>
    </row>
    <row r="2091" customFormat="false" ht="12.75" hidden="false" customHeight="false" outlineLevel="0" collapsed="false">
      <c r="A2091" s="57" t="n">
        <f aca="false">A2090+1</f>
        <v>37335</v>
      </c>
      <c r="B2091" s="52" t="n">
        <f aca="false">VLOOKUP(A2091,PRICELOOK,1)</f>
        <v>37224</v>
      </c>
    </row>
    <row r="2092" customFormat="false" ht="12.75" hidden="false" customHeight="false" outlineLevel="0" collapsed="false">
      <c r="A2092" s="57" t="n">
        <f aca="false">A2091+1</f>
        <v>37336</v>
      </c>
      <c r="B2092" s="52" t="n">
        <f aca="false">VLOOKUP(A2092,PRICELOOK,1)</f>
        <v>37224</v>
      </c>
    </row>
    <row r="2093" customFormat="false" ht="12.75" hidden="false" customHeight="false" outlineLevel="0" collapsed="false">
      <c r="A2093" s="57" t="n">
        <f aca="false">A2092+1</f>
        <v>37337</v>
      </c>
      <c r="B2093" s="52" t="n">
        <f aca="false">VLOOKUP(A2093,PRICELOOK,1)</f>
        <v>37224</v>
      </c>
    </row>
    <row r="2094" customFormat="false" ht="12.75" hidden="false" customHeight="false" outlineLevel="0" collapsed="false">
      <c r="A2094" s="57" t="n">
        <f aca="false">A2093+1</f>
        <v>37338</v>
      </c>
      <c r="B2094" s="52" t="n">
        <f aca="false">VLOOKUP(A2094,PRICELOOK,1)</f>
        <v>37224</v>
      </c>
    </row>
    <row r="2095" customFormat="false" ht="12.75" hidden="false" customHeight="false" outlineLevel="0" collapsed="false">
      <c r="A2095" s="57" t="n">
        <f aca="false">A2094+1</f>
        <v>37339</v>
      </c>
      <c r="B2095" s="52" t="n">
        <f aca="false">VLOOKUP(A2095,PRICELOOK,1)</f>
        <v>37224</v>
      </c>
    </row>
    <row r="2096" customFormat="false" ht="12.75" hidden="false" customHeight="false" outlineLevel="0" collapsed="false">
      <c r="A2096" s="57" t="n">
        <f aca="false">A2095+1</f>
        <v>37340</v>
      </c>
      <c r="B2096" s="52" t="n">
        <f aca="false">VLOOKUP(A2096,PRICELOOK,1)</f>
        <v>37224</v>
      </c>
    </row>
    <row r="2097" customFormat="false" ht="12.75" hidden="false" customHeight="false" outlineLevel="0" collapsed="false">
      <c r="A2097" s="57" t="n">
        <f aca="false">A2096+1</f>
        <v>37341</v>
      </c>
      <c r="B2097" s="52" t="n">
        <f aca="false">VLOOKUP(A2097,PRICELOOK,1)</f>
        <v>37224</v>
      </c>
    </row>
    <row r="2098" customFormat="false" ht="12.75" hidden="false" customHeight="false" outlineLevel="0" collapsed="false">
      <c r="A2098" s="57" t="n">
        <f aca="false">A2097+1</f>
        <v>37342</v>
      </c>
      <c r="B2098" s="52" t="n">
        <f aca="false">VLOOKUP(A2098,PRICELOOK,1)</f>
        <v>37224</v>
      </c>
    </row>
    <row r="2099" customFormat="false" ht="12.75" hidden="false" customHeight="false" outlineLevel="0" collapsed="false">
      <c r="A2099" s="57" t="n">
        <f aca="false">A2098+1</f>
        <v>37343</v>
      </c>
      <c r="B2099" s="52" t="n">
        <f aca="false">VLOOKUP(A2099,PRICELOOK,1)</f>
        <v>37224</v>
      </c>
    </row>
    <row r="2100" customFormat="false" ht="12.75" hidden="false" customHeight="false" outlineLevel="0" collapsed="false">
      <c r="A2100" s="57" t="n">
        <f aca="false">A2099+1</f>
        <v>37344</v>
      </c>
      <c r="B2100" s="52" t="n">
        <f aca="false">VLOOKUP(A2100,PRICELOOK,1)</f>
        <v>37224</v>
      </c>
    </row>
    <row r="2101" customFormat="false" ht="12.75" hidden="false" customHeight="false" outlineLevel="0" collapsed="false">
      <c r="A2101" s="57" t="n">
        <f aca="false">A2100+1</f>
        <v>37345</v>
      </c>
      <c r="B2101" s="52" t="n">
        <f aca="false">VLOOKUP(A2101,PRICELOOK,1)</f>
        <v>37224</v>
      </c>
    </row>
    <row r="2102" customFormat="false" ht="12.75" hidden="false" customHeight="false" outlineLevel="0" collapsed="false">
      <c r="A2102" s="57" t="n">
        <f aca="false">A2101+1</f>
        <v>37346</v>
      </c>
      <c r="B2102" s="52" t="n">
        <f aca="false">VLOOKUP(A2102,PRICELOOK,1)</f>
        <v>37224</v>
      </c>
    </row>
    <row r="2103" customFormat="false" ht="12.75" hidden="false" customHeight="false" outlineLevel="0" collapsed="false">
      <c r="A2103" s="57" t="n">
        <f aca="false">A2102+1</f>
        <v>37347</v>
      </c>
      <c r="B2103" s="52" t="n">
        <f aca="false">VLOOKUP(A2103,PRICELOOK,1)</f>
        <v>37224</v>
      </c>
    </row>
    <row r="2104" customFormat="false" ht="12.75" hidden="false" customHeight="false" outlineLevel="0" collapsed="false">
      <c r="A2104" s="57" t="n">
        <f aca="false">A2103+1</f>
        <v>37348</v>
      </c>
      <c r="B2104" s="52" t="n">
        <f aca="false">VLOOKUP(A2104,PRICELOOK,1)</f>
        <v>37224</v>
      </c>
    </row>
    <row r="2105" customFormat="false" ht="12.75" hidden="false" customHeight="false" outlineLevel="0" collapsed="false">
      <c r="A2105" s="57" t="n">
        <f aca="false">A2104+1</f>
        <v>37349</v>
      </c>
      <c r="B2105" s="52" t="n">
        <f aca="false">VLOOKUP(A2105,PRICELOOK,1)</f>
        <v>37224</v>
      </c>
    </row>
    <row r="2106" customFormat="false" ht="12.75" hidden="false" customHeight="false" outlineLevel="0" collapsed="false">
      <c r="A2106" s="57" t="n">
        <f aca="false">A2105+1</f>
        <v>37350</v>
      </c>
      <c r="B2106" s="52" t="n">
        <f aca="false">VLOOKUP(A2106,PRICELOOK,1)</f>
        <v>37224</v>
      </c>
    </row>
    <row r="2107" customFormat="false" ht="12.75" hidden="false" customHeight="false" outlineLevel="0" collapsed="false">
      <c r="A2107" s="57" t="n">
        <f aca="false">A2106+1</f>
        <v>37351</v>
      </c>
      <c r="B2107" s="52" t="n">
        <f aca="false">VLOOKUP(A2107,PRICELOOK,1)</f>
        <v>37224</v>
      </c>
    </row>
    <row r="2108" customFormat="false" ht="12.75" hidden="false" customHeight="false" outlineLevel="0" collapsed="false">
      <c r="A2108" s="57" t="n">
        <f aca="false">A2107+1</f>
        <v>37352</v>
      </c>
      <c r="B2108" s="52" t="n">
        <f aca="false">VLOOKUP(A2108,PRICELOOK,1)</f>
        <v>37224</v>
      </c>
    </row>
    <row r="2109" customFormat="false" ht="12.75" hidden="false" customHeight="false" outlineLevel="0" collapsed="false">
      <c r="A2109" s="57" t="n">
        <f aca="false">A2108+1</f>
        <v>37353</v>
      </c>
      <c r="B2109" s="52" t="n">
        <f aca="false">VLOOKUP(A2109,PRICELOOK,1)</f>
        <v>37224</v>
      </c>
    </row>
    <row r="2110" customFormat="false" ht="12.75" hidden="false" customHeight="false" outlineLevel="0" collapsed="false">
      <c r="A2110" s="57" t="n">
        <f aca="false">A2109+1</f>
        <v>37354</v>
      </c>
      <c r="B2110" s="52" t="n">
        <f aca="false">VLOOKUP(A2110,PRICELOOK,1)</f>
        <v>37224</v>
      </c>
    </row>
    <row r="2111" customFormat="false" ht="12.75" hidden="false" customHeight="false" outlineLevel="0" collapsed="false">
      <c r="A2111" s="57" t="n">
        <f aca="false">A2110+1</f>
        <v>37355</v>
      </c>
      <c r="B2111" s="52" t="n">
        <f aca="false">VLOOKUP(A2111,PRICELOOK,1)</f>
        <v>37224</v>
      </c>
    </row>
    <row r="2112" customFormat="false" ht="12.75" hidden="false" customHeight="false" outlineLevel="0" collapsed="false">
      <c r="A2112" s="57" t="n">
        <f aca="false">A2111+1</f>
        <v>37356</v>
      </c>
      <c r="B2112" s="52" t="n">
        <f aca="false">VLOOKUP(A2112,PRICELOOK,1)</f>
        <v>37224</v>
      </c>
    </row>
    <row r="2113" customFormat="false" ht="12.75" hidden="false" customHeight="false" outlineLevel="0" collapsed="false">
      <c r="A2113" s="57" t="n">
        <f aca="false">A2112+1</f>
        <v>37357</v>
      </c>
      <c r="B2113" s="52" t="n">
        <f aca="false">VLOOKUP(A2113,PRICELOOK,1)</f>
        <v>37224</v>
      </c>
    </row>
    <row r="2114" customFormat="false" ht="12.75" hidden="false" customHeight="false" outlineLevel="0" collapsed="false">
      <c r="A2114" s="57" t="n">
        <f aca="false">A2113+1</f>
        <v>37358</v>
      </c>
      <c r="B2114" s="52" t="n">
        <f aca="false">VLOOKUP(A2114,PRICELOOK,1)</f>
        <v>37224</v>
      </c>
    </row>
    <row r="2115" customFormat="false" ht="12.75" hidden="false" customHeight="false" outlineLevel="0" collapsed="false">
      <c r="A2115" s="57" t="n">
        <f aca="false">A2114+1</f>
        <v>37359</v>
      </c>
      <c r="B2115" s="52" t="n">
        <f aca="false">VLOOKUP(A2115,PRICELOOK,1)</f>
        <v>37224</v>
      </c>
    </row>
    <row r="2116" customFormat="false" ht="12.75" hidden="false" customHeight="false" outlineLevel="0" collapsed="false">
      <c r="A2116" s="57" t="n">
        <f aca="false">A2115+1</f>
        <v>37360</v>
      </c>
      <c r="B2116" s="52" t="n">
        <f aca="false">VLOOKUP(A2116,PRICELOOK,1)</f>
        <v>37224</v>
      </c>
    </row>
    <row r="2117" customFormat="false" ht="12.75" hidden="false" customHeight="false" outlineLevel="0" collapsed="false">
      <c r="A2117" s="57" t="n">
        <f aca="false">A2116+1</f>
        <v>37361</v>
      </c>
      <c r="B2117" s="52" t="n">
        <f aca="false">VLOOKUP(A2117,PRICELOOK,1)</f>
        <v>37224</v>
      </c>
    </row>
    <row r="2118" customFormat="false" ht="12.75" hidden="false" customHeight="false" outlineLevel="0" collapsed="false">
      <c r="A2118" s="57" t="n">
        <f aca="false">A2117+1</f>
        <v>37362</v>
      </c>
      <c r="B2118" s="52" t="n">
        <f aca="false">VLOOKUP(A2118,PRICELOOK,1)</f>
        <v>37224</v>
      </c>
    </row>
    <row r="2119" customFormat="false" ht="12.75" hidden="false" customHeight="false" outlineLevel="0" collapsed="false">
      <c r="A2119" s="57" t="n">
        <f aca="false">A2118+1</f>
        <v>37363</v>
      </c>
      <c r="B2119" s="52" t="n">
        <f aca="false">VLOOKUP(A2119,PRICELOOK,1)</f>
        <v>37224</v>
      </c>
    </row>
    <row r="2120" customFormat="false" ht="12.75" hidden="false" customHeight="false" outlineLevel="0" collapsed="false">
      <c r="A2120" s="57" t="n">
        <f aca="false">A2119+1</f>
        <v>37364</v>
      </c>
      <c r="B2120" s="52" t="n">
        <f aca="false">VLOOKUP(A2120,PRICELOOK,1)</f>
        <v>37224</v>
      </c>
    </row>
    <row r="2121" customFormat="false" ht="12.75" hidden="false" customHeight="false" outlineLevel="0" collapsed="false">
      <c r="A2121" s="57" t="n">
        <f aca="false">A2120+1</f>
        <v>37365</v>
      </c>
      <c r="B2121" s="52" t="n">
        <f aca="false">VLOOKUP(A2121,PRICELOOK,1)</f>
        <v>37224</v>
      </c>
    </row>
    <row r="2122" customFormat="false" ht="12.75" hidden="false" customHeight="false" outlineLevel="0" collapsed="false">
      <c r="A2122" s="57" t="n">
        <f aca="false">A2121+1</f>
        <v>37366</v>
      </c>
      <c r="B2122" s="52" t="n">
        <f aca="false">VLOOKUP(A2122,PRICELOOK,1)</f>
        <v>37224</v>
      </c>
    </row>
    <row r="2123" customFormat="false" ht="12.75" hidden="false" customHeight="false" outlineLevel="0" collapsed="false">
      <c r="A2123" s="57" t="n">
        <f aca="false">A2122+1</f>
        <v>37367</v>
      </c>
      <c r="B2123" s="52" t="n">
        <f aca="false">VLOOKUP(A2123,PRICELOOK,1)</f>
        <v>37224</v>
      </c>
    </row>
    <row r="2124" customFormat="false" ht="12.75" hidden="false" customHeight="false" outlineLevel="0" collapsed="false">
      <c r="A2124" s="57" t="n">
        <f aca="false">A2123+1</f>
        <v>37368</v>
      </c>
      <c r="B2124" s="52" t="n">
        <f aca="false">VLOOKUP(A2124,PRICELOOK,1)</f>
        <v>37224</v>
      </c>
    </row>
    <row r="2125" customFormat="false" ht="12.75" hidden="false" customHeight="false" outlineLevel="0" collapsed="false">
      <c r="A2125" s="57" t="n">
        <f aca="false">A2124+1</f>
        <v>37369</v>
      </c>
      <c r="B2125" s="52" t="n">
        <f aca="false">VLOOKUP(A2125,PRICELOOK,1)</f>
        <v>37224</v>
      </c>
    </row>
    <row r="2126" customFormat="false" ht="12.75" hidden="false" customHeight="false" outlineLevel="0" collapsed="false">
      <c r="A2126" s="57" t="n">
        <f aca="false">A2125+1</f>
        <v>37370</v>
      </c>
      <c r="B2126" s="52" t="n">
        <f aca="false">VLOOKUP(A2126,PRICELOOK,1)</f>
        <v>37224</v>
      </c>
    </row>
    <row r="2127" customFormat="false" ht="12.75" hidden="false" customHeight="false" outlineLevel="0" collapsed="false">
      <c r="A2127" s="57" t="n">
        <f aca="false">A2126+1</f>
        <v>37371</v>
      </c>
      <c r="B2127" s="52" t="n">
        <f aca="false">VLOOKUP(A2127,PRICELOOK,1)</f>
        <v>37224</v>
      </c>
    </row>
    <row r="2128" customFormat="false" ht="12.75" hidden="false" customHeight="false" outlineLevel="0" collapsed="false">
      <c r="A2128" s="57" t="n">
        <f aca="false">A2127+1</f>
        <v>37372</v>
      </c>
      <c r="B2128" s="52" t="n">
        <f aca="false">VLOOKUP(A2128,PRICELOOK,1)</f>
        <v>37224</v>
      </c>
    </row>
    <row r="2129" customFormat="false" ht="12.75" hidden="false" customHeight="false" outlineLevel="0" collapsed="false">
      <c r="A2129" s="57" t="n">
        <f aca="false">A2128+1</f>
        <v>37373</v>
      </c>
      <c r="B2129" s="52" t="n">
        <f aca="false">VLOOKUP(A2129,PRICELOOK,1)</f>
        <v>37224</v>
      </c>
    </row>
    <row r="2130" customFormat="false" ht="12.75" hidden="false" customHeight="false" outlineLevel="0" collapsed="false">
      <c r="A2130" s="57" t="n">
        <f aca="false">A2129+1</f>
        <v>37374</v>
      </c>
      <c r="B2130" s="52" t="n">
        <f aca="false">VLOOKUP(A2130,PRICELOOK,1)</f>
        <v>37224</v>
      </c>
    </row>
    <row r="2131" customFormat="false" ht="12.75" hidden="false" customHeight="false" outlineLevel="0" collapsed="false">
      <c r="A2131" s="57" t="n">
        <f aca="false">A2130+1</f>
        <v>37375</v>
      </c>
      <c r="B2131" s="52" t="n">
        <f aca="false">VLOOKUP(A2131,PRICELOOK,1)</f>
        <v>37224</v>
      </c>
    </row>
    <row r="2132" customFormat="false" ht="12.75" hidden="false" customHeight="false" outlineLevel="0" collapsed="false">
      <c r="A2132" s="57" t="n">
        <f aca="false">A2131+1</f>
        <v>37376</v>
      </c>
      <c r="B2132" s="52" t="n">
        <f aca="false">VLOOKUP(A2132,PRICELOOK,1)</f>
        <v>37224</v>
      </c>
    </row>
    <row r="2133" customFormat="false" ht="12.75" hidden="false" customHeight="false" outlineLevel="0" collapsed="false">
      <c r="A2133" s="57" t="n">
        <f aca="false">A2132+1</f>
        <v>37377</v>
      </c>
      <c r="B2133" s="52" t="n">
        <f aca="false">VLOOKUP(A2133,PRICELOOK,1)</f>
        <v>37224</v>
      </c>
    </row>
    <row r="2134" customFormat="false" ht="12.75" hidden="false" customHeight="false" outlineLevel="0" collapsed="false">
      <c r="A2134" s="57" t="n">
        <f aca="false">A2133+1</f>
        <v>37378</v>
      </c>
      <c r="B2134" s="52" t="n">
        <f aca="false">VLOOKUP(A2134,PRICELOOK,1)</f>
        <v>37224</v>
      </c>
    </row>
    <row r="2135" customFormat="false" ht="12.75" hidden="false" customHeight="false" outlineLevel="0" collapsed="false">
      <c r="A2135" s="57" t="n">
        <f aca="false">A2134+1</f>
        <v>37379</v>
      </c>
      <c r="B2135" s="52" t="n">
        <f aca="false">VLOOKUP(A2135,PRICELOOK,1)</f>
        <v>37224</v>
      </c>
    </row>
    <row r="2136" customFormat="false" ht="12.75" hidden="false" customHeight="false" outlineLevel="0" collapsed="false">
      <c r="A2136" s="57" t="n">
        <f aca="false">A2135+1</f>
        <v>37380</v>
      </c>
      <c r="B2136" s="52" t="n">
        <f aca="false">VLOOKUP(A2136,PRICELOOK,1)</f>
        <v>37224</v>
      </c>
    </row>
    <row r="2137" customFormat="false" ht="12.75" hidden="false" customHeight="false" outlineLevel="0" collapsed="false">
      <c r="A2137" s="57" t="n">
        <f aca="false">A2136+1</f>
        <v>37381</v>
      </c>
      <c r="B2137" s="52" t="n">
        <f aca="false">VLOOKUP(A2137,PRICELOOK,1)</f>
        <v>37224</v>
      </c>
    </row>
    <row r="2138" customFormat="false" ht="12.75" hidden="false" customHeight="false" outlineLevel="0" collapsed="false">
      <c r="A2138" s="57" t="n">
        <f aca="false">A2137+1</f>
        <v>37382</v>
      </c>
      <c r="B2138" s="52" t="n">
        <f aca="false">VLOOKUP(A2138,PRICELOOK,1)</f>
        <v>37224</v>
      </c>
    </row>
    <row r="2139" customFormat="false" ht="12.75" hidden="false" customHeight="false" outlineLevel="0" collapsed="false">
      <c r="A2139" s="57" t="n">
        <f aca="false">A2138+1</f>
        <v>37383</v>
      </c>
      <c r="B2139" s="52" t="n">
        <f aca="false">VLOOKUP(A2139,PRICELOOK,1)</f>
        <v>37224</v>
      </c>
    </row>
    <row r="2140" customFormat="false" ht="12.75" hidden="false" customHeight="false" outlineLevel="0" collapsed="false">
      <c r="A2140" s="57" t="n">
        <f aca="false">A2139+1</f>
        <v>37384</v>
      </c>
      <c r="B2140" s="52" t="n">
        <f aca="false">VLOOKUP(A2140,PRICELOOK,1)</f>
        <v>37224</v>
      </c>
    </row>
    <row r="2141" customFormat="false" ht="12.75" hidden="false" customHeight="false" outlineLevel="0" collapsed="false">
      <c r="A2141" s="57" t="n">
        <f aca="false">A2140+1</f>
        <v>37385</v>
      </c>
      <c r="B2141" s="52" t="n">
        <f aca="false">VLOOKUP(A2141,PRICELOOK,1)</f>
        <v>37224</v>
      </c>
    </row>
    <row r="2142" customFormat="false" ht="12.75" hidden="false" customHeight="false" outlineLevel="0" collapsed="false">
      <c r="A2142" s="57" t="n">
        <f aca="false">A2141+1</f>
        <v>37386</v>
      </c>
      <c r="B2142" s="52" t="n">
        <f aca="false">VLOOKUP(A2142,PRICELOOK,1)</f>
        <v>37224</v>
      </c>
    </row>
    <row r="2143" customFormat="false" ht="12.75" hidden="false" customHeight="false" outlineLevel="0" collapsed="false">
      <c r="A2143" s="57" t="n">
        <f aca="false">A2142+1</f>
        <v>37387</v>
      </c>
      <c r="B2143" s="52" t="n">
        <f aca="false">VLOOKUP(A2143,PRICELOOK,1)</f>
        <v>37224</v>
      </c>
    </row>
    <row r="2144" customFormat="false" ht="12.75" hidden="false" customHeight="false" outlineLevel="0" collapsed="false">
      <c r="A2144" s="57" t="n">
        <f aca="false">A2143+1</f>
        <v>37388</v>
      </c>
      <c r="B2144" s="52" t="n">
        <f aca="false">VLOOKUP(A2144,PRICELOOK,1)</f>
        <v>37224</v>
      </c>
    </row>
    <row r="2145" customFormat="false" ht="12.75" hidden="false" customHeight="false" outlineLevel="0" collapsed="false">
      <c r="A2145" s="57" t="n">
        <f aca="false">A2144+1</f>
        <v>37389</v>
      </c>
      <c r="B2145" s="52" t="n">
        <f aca="false">VLOOKUP(A2145,PRICELOOK,1)</f>
        <v>37224</v>
      </c>
    </row>
    <row r="2146" customFormat="false" ht="12.75" hidden="false" customHeight="false" outlineLevel="0" collapsed="false">
      <c r="A2146" s="57" t="n">
        <f aca="false">A2145+1</f>
        <v>37390</v>
      </c>
      <c r="B2146" s="52" t="n">
        <f aca="false">VLOOKUP(A2146,PRICELOOK,1)</f>
        <v>37224</v>
      </c>
    </row>
    <row r="2147" customFormat="false" ht="12.75" hidden="false" customHeight="false" outlineLevel="0" collapsed="false">
      <c r="A2147" s="57" t="n">
        <f aca="false">A2146+1</f>
        <v>37391</v>
      </c>
      <c r="B2147" s="52" t="n">
        <f aca="false">VLOOKUP(A2147,PRICELOOK,1)</f>
        <v>37224</v>
      </c>
    </row>
    <row r="2148" customFormat="false" ht="12.75" hidden="false" customHeight="false" outlineLevel="0" collapsed="false">
      <c r="A2148" s="57" t="n">
        <f aca="false">A2147+1</f>
        <v>37392</v>
      </c>
      <c r="B2148" s="52" t="n">
        <f aca="false">VLOOKUP(A2148,PRICELOOK,1)</f>
        <v>37224</v>
      </c>
    </row>
    <row r="2149" customFormat="false" ht="12.75" hidden="false" customHeight="false" outlineLevel="0" collapsed="false">
      <c r="A2149" s="57" t="n">
        <f aca="false">A2148+1</f>
        <v>37393</v>
      </c>
      <c r="B2149" s="52" t="n">
        <f aca="false">VLOOKUP(A2149,PRICELOOK,1)</f>
        <v>37224</v>
      </c>
    </row>
    <row r="2150" customFormat="false" ht="12.75" hidden="false" customHeight="false" outlineLevel="0" collapsed="false">
      <c r="A2150" s="57" t="n">
        <f aca="false">A2149+1</f>
        <v>37394</v>
      </c>
      <c r="B2150" s="52" t="n">
        <f aca="false">VLOOKUP(A2150,PRICELOOK,1)</f>
        <v>37224</v>
      </c>
    </row>
    <row r="2151" customFormat="false" ht="12.75" hidden="false" customHeight="false" outlineLevel="0" collapsed="false">
      <c r="A2151" s="57" t="n">
        <f aca="false">A2150+1</f>
        <v>37395</v>
      </c>
      <c r="B2151" s="52" t="n">
        <f aca="false">VLOOKUP(A2151,PRICELOOK,1)</f>
        <v>37224</v>
      </c>
    </row>
    <row r="2152" customFormat="false" ht="12.75" hidden="false" customHeight="false" outlineLevel="0" collapsed="false">
      <c r="A2152" s="57" t="n">
        <f aca="false">A2151+1</f>
        <v>37396</v>
      </c>
      <c r="B2152" s="52" t="n">
        <f aca="false">VLOOKUP(A2152,PRICELOOK,1)</f>
        <v>37224</v>
      </c>
    </row>
    <row r="2153" customFormat="false" ht="12.75" hidden="false" customHeight="false" outlineLevel="0" collapsed="false">
      <c r="A2153" s="57" t="n">
        <f aca="false">A2152+1</f>
        <v>37397</v>
      </c>
      <c r="B2153" s="52" t="n">
        <f aca="false">VLOOKUP(A2153,PRICELOOK,1)</f>
        <v>37224</v>
      </c>
    </row>
    <row r="2154" customFormat="false" ht="12.75" hidden="false" customHeight="false" outlineLevel="0" collapsed="false">
      <c r="A2154" s="57" t="n">
        <f aca="false">A2153+1</f>
        <v>37398</v>
      </c>
      <c r="B2154" s="52" t="n">
        <f aca="false">VLOOKUP(A2154,PRICELOOK,1)</f>
        <v>37224</v>
      </c>
    </row>
    <row r="2155" customFormat="false" ht="12.75" hidden="false" customHeight="false" outlineLevel="0" collapsed="false">
      <c r="A2155" s="57" t="n">
        <f aca="false">A2154+1</f>
        <v>37399</v>
      </c>
      <c r="B2155" s="52" t="n">
        <f aca="false">VLOOKUP(A2155,PRICELOOK,1)</f>
        <v>37224</v>
      </c>
    </row>
    <row r="2156" customFormat="false" ht="12.75" hidden="false" customHeight="false" outlineLevel="0" collapsed="false">
      <c r="A2156" s="57" t="n">
        <f aca="false">A2155+1</f>
        <v>37400</v>
      </c>
      <c r="B2156" s="52" t="n">
        <f aca="false">VLOOKUP(A2156,PRICELOOK,1)</f>
        <v>37224</v>
      </c>
    </row>
    <row r="2157" customFormat="false" ht="12.75" hidden="false" customHeight="false" outlineLevel="0" collapsed="false">
      <c r="A2157" s="57" t="n">
        <f aca="false">A2156+1</f>
        <v>37401</v>
      </c>
      <c r="B2157" s="52" t="n">
        <f aca="false">VLOOKUP(A2157,PRICELOOK,1)</f>
        <v>37224</v>
      </c>
    </row>
    <row r="2158" customFormat="false" ht="12.75" hidden="false" customHeight="false" outlineLevel="0" collapsed="false">
      <c r="A2158" s="57" t="n">
        <f aca="false">A2157+1</f>
        <v>37402</v>
      </c>
      <c r="B2158" s="52" t="n">
        <f aca="false">VLOOKUP(A2158,PRICELOOK,1)</f>
        <v>37224</v>
      </c>
    </row>
    <row r="2159" customFormat="false" ht="12.75" hidden="false" customHeight="false" outlineLevel="0" collapsed="false">
      <c r="A2159" s="57" t="n">
        <f aca="false">A2158+1</f>
        <v>37403</v>
      </c>
      <c r="B2159" s="52" t="n">
        <f aca="false">VLOOKUP(A2159,PRICELOOK,1)</f>
        <v>37224</v>
      </c>
    </row>
    <row r="2160" customFormat="false" ht="12.75" hidden="false" customHeight="false" outlineLevel="0" collapsed="false">
      <c r="A2160" s="57" t="n">
        <f aca="false">A2159+1</f>
        <v>37404</v>
      </c>
      <c r="B2160" s="52" t="n">
        <f aca="false">VLOOKUP(A2160,PRICELOOK,1)</f>
        <v>37224</v>
      </c>
    </row>
    <row r="2161" customFormat="false" ht="12.75" hidden="false" customHeight="false" outlineLevel="0" collapsed="false">
      <c r="A2161" s="57" t="n">
        <f aca="false">A2160+1</f>
        <v>37405</v>
      </c>
      <c r="B2161" s="52" t="n">
        <f aca="false">VLOOKUP(A2161,PRICELOOK,1)</f>
        <v>37224</v>
      </c>
    </row>
    <row r="2162" customFormat="false" ht="12.75" hidden="false" customHeight="false" outlineLevel="0" collapsed="false">
      <c r="A2162" s="57" t="n">
        <f aca="false">A2161+1</f>
        <v>37406</v>
      </c>
      <c r="B2162" s="52" t="n">
        <f aca="false">VLOOKUP(A2162,PRICELOOK,1)</f>
        <v>37224</v>
      </c>
    </row>
    <row r="2163" customFormat="false" ht="12.75" hidden="false" customHeight="false" outlineLevel="0" collapsed="false">
      <c r="A2163" s="57" t="n">
        <f aca="false">A2162+1</f>
        <v>37407</v>
      </c>
      <c r="B2163" s="52" t="n">
        <f aca="false">VLOOKUP(A2163,PRICELOOK,1)</f>
        <v>37224</v>
      </c>
    </row>
    <row r="2164" customFormat="false" ht="12.75" hidden="false" customHeight="false" outlineLevel="0" collapsed="false">
      <c r="A2164" s="57" t="n">
        <f aca="false">A2163+1</f>
        <v>37408</v>
      </c>
      <c r="B2164" s="52" t="n">
        <f aca="false">VLOOKUP(A2164,PRICELOOK,1)</f>
        <v>37224</v>
      </c>
    </row>
    <row r="2165" customFormat="false" ht="12.75" hidden="false" customHeight="false" outlineLevel="0" collapsed="false">
      <c r="A2165" s="57" t="n">
        <f aca="false">A2164+1</f>
        <v>37409</v>
      </c>
      <c r="B2165" s="52" t="n">
        <f aca="false">VLOOKUP(A2165,PRICELOOK,1)</f>
        <v>37224</v>
      </c>
    </row>
    <row r="2166" customFormat="false" ht="12.75" hidden="false" customHeight="false" outlineLevel="0" collapsed="false">
      <c r="A2166" s="57" t="n">
        <f aca="false">A2165+1</f>
        <v>37410</v>
      </c>
      <c r="B2166" s="52" t="n">
        <f aca="false">VLOOKUP(A2166,PRICELOOK,1)</f>
        <v>37224</v>
      </c>
    </row>
    <row r="2167" customFormat="false" ht="12.75" hidden="false" customHeight="false" outlineLevel="0" collapsed="false">
      <c r="A2167" s="57" t="n">
        <f aca="false">A2166+1</f>
        <v>37411</v>
      </c>
      <c r="B2167" s="52" t="n">
        <f aca="false">VLOOKUP(A2167,PRICELOOK,1)</f>
        <v>37224</v>
      </c>
    </row>
    <row r="2168" customFormat="false" ht="12.75" hidden="false" customHeight="false" outlineLevel="0" collapsed="false">
      <c r="A2168" s="57" t="n">
        <f aca="false">A2167+1</f>
        <v>37412</v>
      </c>
      <c r="B2168" s="52" t="n">
        <f aca="false">VLOOKUP(A2168,PRICELOOK,1)</f>
        <v>37224</v>
      </c>
    </row>
    <row r="2169" customFormat="false" ht="12.75" hidden="false" customHeight="false" outlineLevel="0" collapsed="false">
      <c r="A2169" s="57" t="n">
        <f aca="false">A2168+1</f>
        <v>37413</v>
      </c>
      <c r="B2169" s="52" t="n">
        <f aca="false">VLOOKUP(A2169,PRICELOOK,1)</f>
        <v>37224</v>
      </c>
    </row>
    <row r="2170" customFormat="false" ht="12.75" hidden="false" customHeight="false" outlineLevel="0" collapsed="false">
      <c r="A2170" s="57" t="n">
        <f aca="false">A2169+1</f>
        <v>37414</v>
      </c>
      <c r="B2170" s="52" t="n">
        <f aca="false">VLOOKUP(A2170,PRICELOOK,1)</f>
        <v>37224</v>
      </c>
    </row>
    <row r="2171" customFormat="false" ht="12.75" hidden="false" customHeight="false" outlineLevel="0" collapsed="false">
      <c r="A2171" s="57" t="n">
        <f aca="false">A2170+1</f>
        <v>37415</v>
      </c>
      <c r="B2171" s="52" t="n">
        <f aca="false">VLOOKUP(A2171,PRICELOOK,1)</f>
        <v>37224</v>
      </c>
    </row>
    <row r="2172" customFormat="false" ht="12.75" hidden="false" customHeight="false" outlineLevel="0" collapsed="false">
      <c r="A2172" s="57" t="n">
        <f aca="false">A2171+1</f>
        <v>37416</v>
      </c>
      <c r="B2172" s="52" t="n">
        <f aca="false">VLOOKUP(A2172,PRICELOOK,1)</f>
        <v>37224</v>
      </c>
    </row>
    <row r="2173" customFormat="false" ht="12.75" hidden="false" customHeight="false" outlineLevel="0" collapsed="false">
      <c r="A2173" s="57" t="n">
        <f aca="false">A2172+1</f>
        <v>37417</v>
      </c>
      <c r="B2173" s="52" t="n">
        <f aca="false">VLOOKUP(A2173,PRICELOOK,1)</f>
        <v>37224</v>
      </c>
    </row>
    <row r="2174" customFormat="false" ht="12.75" hidden="false" customHeight="false" outlineLevel="0" collapsed="false">
      <c r="A2174" s="57" t="n">
        <f aca="false">A2173+1</f>
        <v>37418</v>
      </c>
      <c r="B2174" s="52" t="n">
        <f aca="false">VLOOKUP(A2174,PRICELOOK,1)</f>
        <v>37224</v>
      </c>
    </row>
    <row r="2175" customFormat="false" ht="12.75" hidden="false" customHeight="false" outlineLevel="0" collapsed="false">
      <c r="A2175" s="57" t="n">
        <f aca="false">A2174+1</f>
        <v>37419</v>
      </c>
      <c r="B2175" s="52" t="n">
        <f aca="false">VLOOKUP(A2175,PRICELOOK,1)</f>
        <v>37224</v>
      </c>
    </row>
    <row r="2176" customFormat="false" ht="12.75" hidden="false" customHeight="false" outlineLevel="0" collapsed="false">
      <c r="A2176" s="57" t="n">
        <f aca="false">A2175+1</f>
        <v>37420</v>
      </c>
      <c r="B2176" s="52" t="n">
        <f aca="false">VLOOKUP(A2176,PRICELOOK,1)</f>
        <v>37224</v>
      </c>
    </row>
    <row r="2177" customFormat="false" ht="12.75" hidden="false" customHeight="false" outlineLevel="0" collapsed="false">
      <c r="A2177" s="57" t="n">
        <f aca="false">A2176+1</f>
        <v>37421</v>
      </c>
      <c r="B2177" s="52" t="n">
        <f aca="false">VLOOKUP(A2177,PRICELOOK,1)</f>
        <v>37224</v>
      </c>
    </row>
    <row r="2178" customFormat="false" ht="12.75" hidden="false" customHeight="false" outlineLevel="0" collapsed="false">
      <c r="A2178" s="57" t="n">
        <f aca="false">A2177+1</f>
        <v>37422</v>
      </c>
      <c r="B2178" s="52" t="n">
        <f aca="false">VLOOKUP(A2178,PRICELOOK,1)</f>
        <v>37224</v>
      </c>
    </row>
    <row r="2179" customFormat="false" ht="12.75" hidden="false" customHeight="false" outlineLevel="0" collapsed="false">
      <c r="A2179" s="57" t="n">
        <f aca="false">A2178+1</f>
        <v>37423</v>
      </c>
      <c r="B2179" s="52" t="n">
        <f aca="false">VLOOKUP(A2179,PRICELOOK,1)</f>
        <v>37224</v>
      </c>
    </row>
    <row r="2180" customFormat="false" ht="12.75" hidden="false" customHeight="false" outlineLevel="0" collapsed="false">
      <c r="A2180" s="57" t="n">
        <f aca="false">A2179+1</f>
        <v>37424</v>
      </c>
      <c r="B2180" s="52" t="n">
        <f aca="false">VLOOKUP(A2180,PRICELOOK,1)</f>
        <v>37224</v>
      </c>
    </row>
    <row r="2181" customFormat="false" ht="12.75" hidden="false" customHeight="false" outlineLevel="0" collapsed="false">
      <c r="A2181" s="57" t="n">
        <f aca="false">A2180+1</f>
        <v>37425</v>
      </c>
      <c r="B2181" s="52" t="n">
        <f aca="false">VLOOKUP(A2181,PRICELOOK,1)</f>
        <v>37224</v>
      </c>
    </row>
    <row r="2182" customFormat="false" ht="12.75" hidden="false" customHeight="false" outlineLevel="0" collapsed="false">
      <c r="A2182" s="57" t="n">
        <f aca="false">A2181+1</f>
        <v>37426</v>
      </c>
      <c r="B2182" s="52" t="n">
        <f aca="false">VLOOKUP(A2182,PRICELOOK,1)</f>
        <v>37224</v>
      </c>
    </row>
    <row r="2183" customFormat="false" ht="12.75" hidden="false" customHeight="false" outlineLevel="0" collapsed="false">
      <c r="A2183" s="57" t="n">
        <f aca="false">A2182+1</f>
        <v>37427</v>
      </c>
      <c r="B2183" s="52" t="n">
        <f aca="false">VLOOKUP(A2183,PRICELOOK,1)</f>
        <v>37224</v>
      </c>
    </row>
    <row r="2184" customFormat="false" ht="12.75" hidden="false" customHeight="false" outlineLevel="0" collapsed="false">
      <c r="A2184" s="57" t="n">
        <f aca="false">A2183+1</f>
        <v>37428</v>
      </c>
      <c r="B2184" s="52" t="n">
        <f aca="false">VLOOKUP(A2184,PRICELOOK,1)</f>
        <v>37224</v>
      </c>
    </row>
    <row r="2185" customFormat="false" ht="12.75" hidden="false" customHeight="false" outlineLevel="0" collapsed="false">
      <c r="A2185" s="57" t="n">
        <f aca="false">A2184+1</f>
        <v>37429</v>
      </c>
      <c r="B2185" s="52" t="n">
        <f aca="false">VLOOKUP(A2185,PRICELOOK,1)</f>
        <v>37224</v>
      </c>
    </row>
    <row r="2186" customFormat="false" ht="12.75" hidden="false" customHeight="false" outlineLevel="0" collapsed="false">
      <c r="A2186" s="57" t="n">
        <f aca="false">A2185+1</f>
        <v>37430</v>
      </c>
      <c r="B2186" s="52" t="n">
        <f aca="false">VLOOKUP(A2186,PRICELOOK,1)</f>
        <v>37224</v>
      </c>
    </row>
    <row r="2187" customFormat="false" ht="12.75" hidden="false" customHeight="false" outlineLevel="0" collapsed="false">
      <c r="A2187" s="57" t="n">
        <f aca="false">A2186+1</f>
        <v>37431</v>
      </c>
      <c r="B2187" s="52" t="n">
        <f aca="false">VLOOKUP(A2187,PRICELOOK,1)</f>
        <v>37224</v>
      </c>
    </row>
    <row r="2188" customFormat="false" ht="12.75" hidden="false" customHeight="false" outlineLevel="0" collapsed="false">
      <c r="A2188" s="57" t="n">
        <f aca="false">A2187+1</f>
        <v>37432</v>
      </c>
      <c r="B2188" s="52" t="n">
        <f aca="false">VLOOKUP(A2188,PRICELOOK,1)</f>
        <v>37224</v>
      </c>
    </row>
    <row r="2189" customFormat="false" ht="12.75" hidden="false" customHeight="false" outlineLevel="0" collapsed="false">
      <c r="A2189" s="57" t="n">
        <f aca="false">A2188+1</f>
        <v>37433</v>
      </c>
      <c r="B2189" s="52" t="n">
        <f aca="false">VLOOKUP(A2189,PRICELOOK,1)</f>
        <v>37224</v>
      </c>
    </row>
    <row r="2190" customFormat="false" ht="12.75" hidden="false" customHeight="false" outlineLevel="0" collapsed="false">
      <c r="A2190" s="57" t="n">
        <f aca="false">A2189+1</f>
        <v>37434</v>
      </c>
      <c r="B2190" s="52" t="n">
        <f aca="false">VLOOKUP(A2190,PRICELOOK,1)</f>
        <v>37224</v>
      </c>
    </row>
    <row r="2191" customFormat="false" ht="12.75" hidden="false" customHeight="false" outlineLevel="0" collapsed="false">
      <c r="A2191" s="57" t="n">
        <f aca="false">A2190+1</f>
        <v>37435</v>
      </c>
      <c r="B2191" s="52" t="n">
        <f aca="false">VLOOKUP(A2191,PRICELOOK,1)</f>
        <v>37224</v>
      </c>
    </row>
    <row r="2192" customFormat="false" ht="12.75" hidden="false" customHeight="false" outlineLevel="0" collapsed="false">
      <c r="A2192" s="57" t="n">
        <f aca="false">A2191+1</f>
        <v>37436</v>
      </c>
      <c r="B2192" s="52" t="n">
        <f aca="false">VLOOKUP(A2192,PRICELOOK,1)</f>
        <v>37224</v>
      </c>
    </row>
    <row r="2193" customFormat="false" ht="12.75" hidden="false" customHeight="false" outlineLevel="0" collapsed="false">
      <c r="A2193" s="57" t="n">
        <f aca="false">A2192+1</f>
        <v>37437</v>
      </c>
      <c r="B2193" s="52" t="n">
        <f aca="false">VLOOKUP(A2193,PRICELOOK,1)</f>
        <v>37224</v>
      </c>
    </row>
    <row r="2194" customFormat="false" ht="12.75" hidden="false" customHeight="false" outlineLevel="0" collapsed="false">
      <c r="A2194" s="57" t="n">
        <f aca="false">A2193+1</f>
        <v>37438</v>
      </c>
      <c r="B2194" s="52" t="n">
        <f aca="false">VLOOKUP(A2194,PRICELOOK,1)</f>
        <v>37224</v>
      </c>
    </row>
    <row r="2195" customFormat="false" ht="12.75" hidden="false" customHeight="false" outlineLevel="0" collapsed="false">
      <c r="A2195" s="57" t="n">
        <f aca="false">A2194+1</f>
        <v>37439</v>
      </c>
      <c r="B2195" s="52" t="n">
        <f aca="false">VLOOKUP(A2195,PRICELOOK,1)</f>
        <v>37224</v>
      </c>
    </row>
    <row r="2196" customFormat="false" ht="12.75" hidden="false" customHeight="false" outlineLevel="0" collapsed="false">
      <c r="A2196" s="57" t="n">
        <f aca="false">A2195+1</f>
        <v>37440</v>
      </c>
      <c r="B2196" s="52" t="n">
        <f aca="false">VLOOKUP(A2196,PRICELOOK,1)</f>
        <v>37224</v>
      </c>
    </row>
    <row r="2197" customFormat="false" ht="12.75" hidden="false" customHeight="false" outlineLevel="0" collapsed="false">
      <c r="A2197" s="57" t="n">
        <f aca="false">A2196+1</f>
        <v>37441</v>
      </c>
      <c r="B2197" s="52" t="n">
        <f aca="false">VLOOKUP(A2197,PRICELOOK,1)</f>
        <v>37224</v>
      </c>
    </row>
    <row r="2198" customFormat="false" ht="12.75" hidden="false" customHeight="false" outlineLevel="0" collapsed="false">
      <c r="A2198" s="57" t="n">
        <f aca="false">A2197+1</f>
        <v>37442</v>
      </c>
      <c r="B2198" s="52" t="n">
        <f aca="false">VLOOKUP(A2198,PRICELOOK,1)</f>
        <v>37224</v>
      </c>
    </row>
    <row r="2199" customFormat="false" ht="12.75" hidden="false" customHeight="false" outlineLevel="0" collapsed="false">
      <c r="A2199" s="57" t="n">
        <f aca="false">A2198+1</f>
        <v>37443</v>
      </c>
      <c r="B2199" s="52" t="n">
        <f aca="false">VLOOKUP(A2199,PRICELOOK,1)</f>
        <v>37224</v>
      </c>
    </row>
    <row r="2200" customFormat="false" ht="12.75" hidden="false" customHeight="false" outlineLevel="0" collapsed="false">
      <c r="A2200" s="57" t="n">
        <f aca="false">A2199+1</f>
        <v>37444</v>
      </c>
      <c r="B2200" s="52" t="n">
        <f aca="false">VLOOKUP(A2200,PRICELOOK,1)</f>
        <v>37224</v>
      </c>
    </row>
    <row r="2201" customFormat="false" ht="12.75" hidden="false" customHeight="false" outlineLevel="0" collapsed="false">
      <c r="A2201" s="57" t="n">
        <f aca="false">A2200+1</f>
        <v>37445</v>
      </c>
      <c r="B2201" s="52" t="n">
        <f aca="false">VLOOKUP(A2201,PRICELOOK,1)</f>
        <v>37224</v>
      </c>
    </row>
    <row r="2202" customFormat="false" ht="12.75" hidden="false" customHeight="false" outlineLevel="0" collapsed="false">
      <c r="A2202" s="57" t="n">
        <f aca="false">A2201+1</f>
        <v>37446</v>
      </c>
      <c r="B2202" s="52" t="n">
        <f aca="false">VLOOKUP(A2202,PRICELOOK,1)</f>
        <v>37224</v>
      </c>
    </row>
    <row r="2203" customFormat="false" ht="12.75" hidden="false" customHeight="false" outlineLevel="0" collapsed="false">
      <c r="A2203" s="57" t="n">
        <f aca="false">A2202+1</f>
        <v>37447</v>
      </c>
      <c r="B2203" s="52" t="n">
        <f aca="false">VLOOKUP(A2203,PRICELOOK,1)</f>
        <v>37224</v>
      </c>
    </row>
    <row r="2204" customFormat="false" ht="12.75" hidden="false" customHeight="false" outlineLevel="0" collapsed="false">
      <c r="A2204" s="57" t="n">
        <f aca="false">A2203+1</f>
        <v>37448</v>
      </c>
      <c r="B2204" s="52" t="n">
        <f aca="false">VLOOKUP(A2204,PRICELOOK,1)</f>
        <v>37224</v>
      </c>
    </row>
    <row r="2205" customFormat="false" ht="12.75" hidden="false" customHeight="false" outlineLevel="0" collapsed="false">
      <c r="A2205" s="57" t="n">
        <f aca="false">A2204+1</f>
        <v>37449</v>
      </c>
      <c r="B2205" s="52" t="n">
        <f aca="false">VLOOKUP(A2205,PRICELOOK,1)</f>
        <v>37224</v>
      </c>
    </row>
    <row r="2206" customFormat="false" ht="12.75" hidden="false" customHeight="false" outlineLevel="0" collapsed="false">
      <c r="A2206" s="57" t="n">
        <f aca="false">A2205+1</f>
        <v>37450</v>
      </c>
      <c r="B2206" s="52" t="n">
        <f aca="false">VLOOKUP(A2206,PRICELOOK,1)</f>
        <v>37224</v>
      </c>
    </row>
    <row r="2207" customFormat="false" ht="12.75" hidden="false" customHeight="false" outlineLevel="0" collapsed="false">
      <c r="A2207" s="57" t="n">
        <f aca="false">A2206+1</f>
        <v>37451</v>
      </c>
      <c r="B2207" s="52" t="n">
        <f aca="false">VLOOKUP(A2207,PRICELOOK,1)</f>
        <v>37224</v>
      </c>
    </row>
    <row r="2208" customFormat="false" ht="12.75" hidden="false" customHeight="false" outlineLevel="0" collapsed="false">
      <c r="A2208" s="57" t="n">
        <f aca="false">A2207+1</f>
        <v>37452</v>
      </c>
      <c r="B2208" s="52" t="n">
        <f aca="false">VLOOKUP(A2208,PRICELOOK,1)</f>
        <v>37224</v>
      </c>
    </row>
    <row r="2209" customFormat="false" ht="12.75" hidden="false" customHeight="false" outlineLevel="0" collapsed="false">
      <c r="A2209" s="57" t="n">
        <f aca="false">A2208+1</f>
        <v>37453</v>
      </c>
      <c r="B2209" s="52" t="n">
        <f aca="false">VLOOKUP(A2209,PRICELOOK,1)</f>
        <v>37224</v>
      </c>
    </row>
    <row r="2210" customFormat="false" ht="12.75" hidden="false" customHeight="false" outlineLevel="0" collapsed="false">
      <c r="A2210" s="57" t="n">
        <f aca="false">A2209+1</f>
        <v>37454</v>
      </c>
      <c r="B2210" s="52" t="n">
        <f aca="false">VLOOKUP(A2210,PRICELOOK,1)</f>
        <v>37224</v>
      </c>
    </row>
    <row r="2211" customFormat="false" ht="12.75" hidden="false" customHeight="false" outlineLevel="0" collapsed="false">
      <c r="A2211" s="57" t="n">
        <f aca="false">A2210+1</f>
        <v>37455</v>
      </c>
      <c r="B2211" s="52" t="n">
        <f aca="false">VLOOKUP(A2211,PRICELOOK,1)</f>
        <v>37224</v>
      </c>
    </row>
    <row r="2212" customFormat="false" ht="12.75" hidden="false" customHeight="false" outlineLevel="0" collapsed="false">
      <c r="A2212" s="57" t="n">
        <f aca="false">A2211+1</f>
        <v>37456</v>
      </c>
      <c r="B2212" s="52" t="n">
        <f aca="false">VLOOKUP(A2212,PRICELOOK,1)</f>
        <v>37224</v>
      </c>
    </row>
    <row r="2213" customFormat="false" ht="12.75" hidden="false" customHeight="false" outlineLevel="0" collapsed="false">
      <c r="A2213" s="57" t="n">
        <f aca="false">A2212+1</f>
        <v>37457</v>
      </c>
      <c r="B2213" s="52" t="n">
        <f aca="false">VLOOKUP(A2213,PRICELOOK,1)</f>
        <v>37224</v>
      </c>
    </row>
    <row r="2214" customFormat="false" ht="12.75" hidden="false" customHeight="false" outlineLevel="0" collapsed="false">
      <c r="A2214" s="57" t="n">
        <f aca="false">A2213+1</f>
        <v>37458</v>
      </c>
      <c r="B2214" s="52" t="n">
        <f aca="false">VLOOKUP(A2214,PRICELOOK,1)</f>
        <v>37224</v>
      </c>
    </row>
    <row r="2215" customFormat="false" ht="12.75" hidden="false" customHeight="false" outlineLevel="0" collapsed="false">
      <c r="A2215" s="57" t="n">
        <f aca="false">A2214+1</f>
        <v>37459</v>
      </c>
      <c r="B2215" s="52" t="n">
        <f aca="false">VLOOKUP(A2215,PRICELOOK,1)</f>
        <v>37224</v>
      </c>
    </row>
    <row r="2216" customFormat="false" ht="12.75" hidden="false" customHeight="false" outlineLevel="0" collapsed="false">
      <c r="A2216" s="57" t="n">
        <f aca="false">A2215+1</f>
        <v>37460</v>
      </c>
      <c r="B2216" s="52" t="n">
        <f aca="false">VLOOKUP(A2216,PRICELOOK,1)</f>
        <v>37224</v>
      </c>
    </row>
    <row r="2217" customFormat="false" ht="12.75" hidden="false" customHeight="false" outlineLevel="0" collapsed="false">
      <c r="A2217" s="57" t="n">
        <f aca="false">A2216+1</f>
        <v>37461</v>
      </c>
      <c r="B2217" s="52" t="n">
        <f aca="false">VLOOKUP(A2217,PRICELOOK,1)</f>
        <v>37224</v>
      </c>
    </row>
    <row r="2218" customFormat="false" ht="12.75" hidden="false" customHeight="false" outlineLevel="0" collapsed="false">
      <c r="A2218" s="57" t="n">
        <f aca="false">A2217+1</f>
        <v>37462</v>
      </c>
      <c r="B2218" s="52" t="n">
        <f aca="false">VLOOKUP(A2218,PRICELOOK,1)</f>
        <v>37224</v>
      </c>
    </row>
    <row r="2219" customFormat="false" ht="12.75" hidden="false" customHeight="false" outlineLevel="0" collapsed="false">
      <c r="A2219" s="57" t="n">
        <f aca="false">A2218+1</f>
        <v>37463</v>
      </c>
      <c r="B2219" s="52" t="n">
        <f aca="false">VLOOKUP(A2219,PRICELOOK,1)</f>
        <v>37224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A85"/>
  <sheetViews>
    <sheetView showFormulas="false" showGridLines="true" showRowColHeaders="true" showZeros="true" rightToLeft="false" tabSelected="false" showOutlineSymbols="true" defaultGridColor="true" view="normal" topLeftCell="C12" colorId="64" zoomScale="100" zoomScaleNormal="100" zoomScalePageLayoutView="100" workbookViewId="0">
      <selection pane="topLeft" activeCell="B5" activeCellId="0" sqref="B5:P4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79" min="1" style="2" width="9.14"/>
  </cols>
  <sheetData>
    <row r="1" customFormat="false" ht="12.75" hidden="false" customHeight="false" outlineLevel="0" collapsed="false">
      <c r="C1" s="4" t="str">
        <f aca="false">CONCATENATE($C2,C3)</f>
        <v>SPOTNYMEX</v>
      </c>
      <c r="D1" s="4" t="str">
        <f aca="false">CONCATENATE($C2,D3)</f>
        <v>SPOTAECO</v>
      </c>
      <c r="E1" s="4" t="str">
        <f aca="false">CONCATENATE($C2,E3)</f>
        <v>SPOTCHICAGO</v>
      </c>
      <c r="F1" s="4" t="str">
        <f aca="false">CONCATENATE($C2,F3)</f>
        <v>SPOTEP PERM</v>
      </c>
      <c r="G1" s="4" t="str">
        <f aca="false">CONCATENATE($C2,G3)</f>
        <v>SPOTEP SJ</v>
      </c>
      <c r="H1" s="4" t="str">
        <f aca="false">CONCATENATE($C2,H3)</f>
        <v>SPOTNWPL RM</v>
      </c>
      <c r="I1" s="4" t="str">
        <f aca="false">CONCATENATE($C2,I3)</f>
        <v>SPOTPEPL</v>
      </c>
      <c r="J1" s="4" t="str">
        <f aca="false">CONCATENATE($C2,J3)</f>
        <v>SPOTSHIP</v>
      </c>
      <c r="K1" s="4" t="str">
        <f aca="false">CONCATENATE($C2,K3)</f>
        <v>SPOTSOCAL</v>
      </c>
      <c r="L1" s="4" t="str">
        <f aca="false">CONCATENATE($C2,L3)</f>
        <v>SPOTSUMAS</v>
      </c>
      <c r="M1" s="4" t="str">
        <f aca="false">CONCATENATE($C2,M3)</f>
        <v>SPOTTCO</v>
      </c>
      <c r="N1" s="4" t="str">
        <f aca="false">CONCATENATE($C2,N3)</f>
        <v>SPOTTRANSCO Z6</v>
      </c>
      <c r="O1" s="4" t="str">
        <f aca="false">CONCATENATE($C2,O3)</f>
        <v>SPOTWAHA</v>
      </c>
      <c r="P1" s="4" t="str">
        <f aca="false">CONCATENATE($C2,P3)</f>
        <v>SPOTMALIN</v>
      </c>
      <c r="Q1" s="4" t="str">
        <f aca="false">CONCATENATE($C2,Q3)</f>
        <v>SPOTPALO</v>
      </c>
      <c r="R1" s="4" t="str">
        <f aca="false">CONCATENATE($C2,R3)</f>
        <v>SPOTCOB</v>
      </c>
      <c r="S1" s="4" t="str">
        <f aca="false">CONCATENATE($C2,S3)</f>
        <v>SPOTENTERGY</v>
      </c>
      <c r="T1" s="4" t="str">
        <f aca="false">CONCATENATE($C2,T3)</f>
        <v>SPOTCINERGY</v>
      </c>
      <c r="U1" s="4" t="str">
        <f aca="false">CONCATENATE($C2,U3)</f>
        <v>SPOTPJM</v>
      </c>
      <c r="W1" s="4" t="str">
        <f aca="false">CONCATENATE($W2,W3)</f>
        <v>WINTER0001NYMEX</v>
      </c>
      <c r="X1" s="4" t="str">
        <f aca="false">CONCATENATE($W2,X3)</f>
        <v>WINTER0001AECO</v>
      </c>
      <c r="Y1" s="4" t="str">
        <f aca="false">CONCATENATE($W2,Y3)</f>
        <v>WINTER0001CHICAGO</v>
      </c>
      <c r="Z1" s="4" t="str">
        <f aca="false">CONCATENATE($W2,Z3)</f>
        <v>WINTER0001EP PERM</v>
      </c>
      <c r="AA1" s="4" t="str">
        <f aca="false">CONCATENATE($W2,AA3)</f>
        <v>WINTER0001EP SJ</v>
      </c>
      <c r="AB1" s="4" t="str">
        <f aca="false">CONCATENATE($W2,AB3)</f>
        <v>WINTER0001NWPL RM</v>
      </c>
      <c r="AC1" s="4" t="str">
        <f aca="false">CONCATENATE($W2,AC3)</f>
        <v>WINTER0001PEPL</v>
      </c>
      <c r="AD1" s="4" t="str">
        <f aca="false">CONCATENATE($W2,AD3)</f>
        <v>WINTER0001SHIP</v>
      </c>
      <c r="AE1" s="4" t="str">
        <f aca="false">CONCATENATE($W2,AE3)</f>
        <v>WINTER0001SOCAL</v>
      </c>
      <c r="AF1" s="4" t="str">
        <f aca="false">CONCATENATE($W2,AF3)</f>
        <v>WINTER0001SUMAS</v>
      </c>
      <c r="AG1" s="4" t="str">
        <f aca="false">CONCATENATE($W2,AG3)</f>
        <v>WINTER0001TCO</v>
      </c>
      <c r="AH1" s="4" t="str">
        <f aca="false">CONCATENATE($W2,AH3)</f>
        <v>WINTER0001TRANSCO Z6</v>
      </c>
      <c r="AI1" s="4" t="str">
        <f aca="false">CONCATENATE($W2,AI3)</f>
        <v>WINTER0001WAHA</v>
      </c>
      <c r="AJ1" s="4" t="str">
        <f aca="false">CONCATENATE($W2,AJ3)</f>
        <v>WINTER0001MALIN</v>
      </c>
      <c r="AM1" s="4" t="str">
        <f aca="false">CONCATENATE($AM2,AM3)</f>
        <v>SUMMER00NYMEX</v>
      </c>
      <c r="AN1" s="4" t="str">
        <f aca="false">CONCATENATE($AM2,AN3)</f>
        <v>SUMMER00AECO</v>
      </c>
      <c r="AO1" s="4" t="str">
        <f aca="false">CONCATENATE($AM2,AO3)</f>
        <v>SUMMER00CHICAGO</v>
      </c>
      <c r="AP1" s="4" t="str">
        <f aca="false">CONCATENATE($AM2,AP3)</f>
        <v>SUMMER00EP PERM</v>
      </c>
      <c r="AQ1" s="4" t="str">
        <f aca="false">CONCATENATE($AM2,AQ3)</f>
        <v>SUMMER00EP SJ</v>
      </c>
      <c r="AR1" s="4" t="str">
        <f aca="false">CONCATENATE($AM2,AR3)</f>
        <v>SUMMER00NWPL RM</v>
      </c>
      <c r="AS1" s="4" t="str">
        <f aca="false">CONCATENATE($AM2,AS3)</f>
        <v>SUMMER00PEPL</v>
      </c>
      <c r="AT1" s="4" t="str">
        <f aca="false">CONCATENATE($AM2,AT3)</f>
        <v>SUMMER00SHIP</v>
      </c>
      <c r="AU1" s="4" t="str">
        <f aca="false">CONCATENATE($AM2,AU3)</f>
        <v>SUMMER00SOCAL</v>
      </c>
      <c r="AV1" s="4" t="str">
        <f aca="false">CONCATENATE($AM2,AV3)</f>
        <v>SUMMER00SUMAS</v>
      </c>
      <c r="AW1" s="4" t="str">
        <f aca="false">CONCATENATE($AM2,AW3)</f>
        <v>SUMMER00TCO</v>
      </c>
      <c r="AX1" s="4" t="str">
        <f aca="false">CONCATENATE($AM2,AX3)</f>
        <v>SUMMER00TRANSCO Z6</v>
      </c>
      <c r="AY1" s="4" t="str">
        <f aca="false">CONCATENATE($AM2,AY3)</f>
        <v>SUMMER00WAHA</v>
      </c>
      <c r="AZ1" s="4" t="str">
        <f aca="false">CONCATENATE($AM2,AZ3)</f>
        <v>SUMMER00MALIN</v>
      </c>
    </row>
    <row r="2" customFormat="false" ht="12.75" hidden="false" customHeight="false" outlineLevel="0" collapsed="false">
      <c r="C2" s="4" t="s">
        <v>15</v>
      </c>
      <c r="W2" s="4" t="s">
        <v>42</v>
      </c>
      <c r="AM2" s="4" t="s">
        <v>27</v>
      </c>
      <c r="AV2" s="1"/>
      <c r="AW2" s="1"/>
      <c r="AY2" s="4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N2" s="4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</row>
    <row r="3" customFormat="false" ht="12.75" hidden="false" customHeight="false" outlineLevel="0" collapsed="false">
      <c r="A3" s="53" t="n">
        <v>36733</v>
      </c>
      <c r="C3" s="4" t="s">
        <v>5</v>
      </c>
      <c r="D3" s="1" t="s">
        <v>7</v>
      </c>
      <c r="E3" s="1" t="s">
        <v>11</v>
      </c>
      <c r="F3" s="1" t="s">
        <v>13</v>
      </c>
      <c r="G3" s="1" t="s">
        <v>16</v>
      </c>
      <c r="H3" s="1" t="s">
        <v>20</v>
      </c>
      <c r="I3" s="1" t="s">
        <v>22</v>
      </c>
      <c r="J3" s="1" t="s">
        <v>26</v>
      </c>
      <c r="K3" s="1" t="s">
        <v>18</v>
      </c>
      <c r="L3" s="1" t="s">
        <v>30</v>
      </c>
      <c r="M3" s="1" t="s">
        <v>32</v>
      </c>
      <c r="N3" s="1" t="s">
        <v>34</v>
      </c>
      <c r="O3" s="1" t="s">
        <v>37</v>
      </c>
      <c r="P3" s="1" t="s">
        <v>40</v>
      </c>
      <c r="Q3" s="1" t="s">
        <v>81</v>
      </c>
      <c r="R3" s="1" t="s">
        <v>77</v>
      </c>
      <c r="S3" s="1" t="s">
        <v>74</v>
      </c>
      <c r="T3" s="1" t="s">
        <v>75</v>
      </c>
      <c r="U3" s="1" t="s">
        <v>76</v>
      </c>
      <c r="W3" s="4" t="s">
        <v>5</v>
      </c>
      <c r="X3" s="1" t="s">
        <v>7</v>
      </c>
      <c r="Y3" s="1" t="s">
        <v>11</v>
      </c>
      <c r="Z3" s="1" t="s">
        <v>13</v>
      </c>
      <c r="AA3" s="1" t="s">
        <v>16</v>
      </c>
      <c r="AB3" s="1" t="s">
        <v>20</v>
      </c>
      <c r="AC3" s="1" t="s">
        <v>22</v>
      </c>
      <c r="AD3" s="1" t="s">
        <v>26</v>
      </c>
      <c r="AE3" s="1" t="s">
        <v>18</v>
      </c>
      <c r="AF3" s="1" t="s">
        <v>30</v>
      </c>
      <c r="AG3" s="1" t="s">
        <v>32</v>
      </c>
      <c r="AH3" s="1" t="s">
        <v>34</v>
      </c>
      <c r="AI3" s="1" t="s">
        <v>37</v>
      </c>
      <c r="AJ3" s="1" t="s">
        <v>40</v>
      </c>
      <c r="AK3" s="1"/>
      <c r="AM3" s="4" t="s">
        <v>5</v>
      </c>
      <c r="AN3" s="1" t="s">
        <v>7</v>
      </c>
      <c r="AO3" s="1" t="s">
        <v>11</v>
      </c>
      <c r="AP3" s="1" t="s">
        <v>13</v>
      </c>
      <c r="AQ3" s="1" t="s">
        <v>16</v>
      </c>
      <c r="AR3" s="1" t="s">
        <v>20</v>
      </c>
      <c r="AS3" s="1" t="s">
        <v>22</v>
      </c>
      <c r="AT3" s="1" t="s">
        <v>26</v>
      </c>
      <c r="AU3" s="1" t="s">
        <v>18</v>
      </c>
      <c r="AV3" s="1" t="s">
        <v>30</v>
      </c>
      <c r="AW3" s="1" t="s">
        <v>32</v>
      </c>
      <c r="AX3" s="1" t="s">
        <v>34</v>
      </c>
      <c r="AY3" s="1" t="s">
        <v>37</v>
      </c>
      <c r="AZ3" s="1" t="s">
        <v>40</v>
      </c>
    </row>
    <row r="4" customFormat="false" ht="12.75" hidden="false" customHeight="false" outlineLevel="0" collapsed="false">
      <c r="A4" s="2" t="n">
        <f aca="false">VLOOKUP($A3,PRICELOOK,2,FALSE())</f>
        <v>1008</v>
      </c>
      <c r="C4" s="58" t="n">
        <v>19</v>
      </c>
      <c r="D4" s="58" t="n">
        <v>20</v>
      </c>
      <c r="E4" s="58" t="n">
        <v>21</v>
      </c>
      <c r="F4" s="58" t="n">
        <v>22</v>
      </c>
      <c r="G4" s="58" t="n">
        <v>23</v>
      </c>
      <c r="H4" s="58" t="n">
        <v>24</v>
      </c>
      <c r="I4" s="58" t="n">
        <v>25</v>
      </c>
      <c r="J4" s="58" t="n">
        <v>26</v>
      </c>
      <c r="K4" s="58" t="n">
        <v>27</v>
      </c>
      <c r="L4" s="58" t="n">
        <v>28</v>
      </c>
      <c r="M4" s="58" t="n">
        <v>29</v>
      </c>
      <c r="N4" s="58" t="n">
        <v>30</v>
      </c>
      <c r="O4" s="58" t="n">
        <v>31</v>
      </c>
      <c r="P4" s="58" t="n">
        <v>32</v>
      </c>
      <c r="Q4" s="2" t="n">
        <v>49</v>
      </c>
      <c r="R4" s="2" t="n">
        <v>50</v>
      </c>
      <c r="S4" s="2" t="n">
        <v>51</v>
      </c>
      <c r="T4" s="2" t="n">
        <v>52</v>
      </c>
      <c r="U4" s="2" t="n">
        <v>53</v>
      </c>
      <c r="W4" s="2" t="n">
        <v>83</v>
      </c>
      <c r="X4" s="2" t="n">
        <v>84</v>
      </c>
      <c r="Y4" s="2" t="n">
        <v>85</v>
      </c>
      <c r="Z4" s="2" t="n">
        <v>86</v>
      </c>
      <c r="AA4" s="2" t="n">
        <v>87</v>
      </c>
      <c r="AB4" s="2" t="n">
        <v>88</v>
      </c>
      <c r="AC4" s="2" t="n">
        <v>89</v>
      </c>
      <c r="AD4" s="2" t="n">
        <v>90</v>
      </c>
      <c r="AE4" s="2" t="n">
        <v>91</v>
      </c>
      <c r="AF4" s="2" t="n">
        <v>92</v>
      </c>
      <c r="AG4" s="2" t="n">
        <v>93</v>
      </c>
      <c r="AH4" s="2" t="n">
        <v>94</v>
      </c>
      <c r="AI4" s="2" t="n">
        <v>95</v>
      </c>
      <c r="AJ4" s="2" t="n">
        <v>96</v>
      </c>
      <c r="AM4" s="2" t="n">
        <v>99</v>
      </c>
      <c r="AN4" s="2" t="n">
        <v>100</v>
      </c>
      <c r="AO4" s="2" t="n">
        <v>101</v>
      </c>
      <c r="AP4" s="2" t="n">
        <v>102</v>
      </c>
      <c r="AQ4" s="2" t="n">
        <v>103</v>
      </c>
      <c r="AR4" s="2" t="n">
        <v>104</v>
      </c>
      <c r="AS4" s="2" t="n">
        <v>105</v>
      </c>
      <c r="AT4" s="2" t="n">
        <v>106</v>
      </c>
      <c r="AU4" s="2" t="n">
        <v>107</v>
      </c>
      <c r="AV4" s="1" t="n">
        <v>108</v>
      </c>
      <c r="AW4" s="1" t="n">
        <v>109</v>
      </c>
      <c r="AX4" s="1" t="n">
        <v>110</v>
      </c>
      <c r="AY4" s="1" t="n">
        <v>111</v>
      </c>
      <c r="AZ4" s="1" t="n">
        <v>112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</row>
    <row r="5" customFormat="false" ht="12.75" hidden="false" customHeight="false" outlineLevel="0" collapsed="false">
      <c r="A5" s="2" t="n">
        <f aca="false">A4</f>
        <v>1008</v>
      </c>
      <c r="B5" s="56" t="n">
        <f aca="false">HLOOKUP("date",PRICELOOK,A5,FALSE())</f>
        <v>36733</v>
      </c>
      <c r="C5" s="1" t="n">
        <f aca="false">VLOOKUP($B5,PRICELOOK,C$4,FALSE())</f>
        <v>0</v>
      </c>
      <c r="D5" s="1" t="n">
        <f aca="false">VLOOKUP($B5,PRICELOOK,D$4,FALSE())</f>
        <v>0</v>
      </c>
      <c r="E5" s="1" t="n">
        <f aca="false">VLOOKUP($B5,PRICELOOK,E$4,FALSE())</f>
        <v>0</v>
      </c>
      <c r="F5" s="1" t="n">
        <f aca="false">VLOOKUP($B5,PRICELOOK,F$4,FALSE())</f>
        <v>0</v>
      </c>
      <c r="G5" s="1" t="n">
        <f aca="false">VLOOKUP($B5,PRICELOOK,G$4,FALSE())</f>
        <v>0</v>
      </c>
      <c r="H5" s="1" t="n">
        <f aca="false">VLOOKUP($B5,PRICELOOK,H$4,FALSE())</f>
        <v>0</v>
      </c>
      <c r="I5" s="1" t="n">
        <f aca="false">VLOOKUP($B5,PRICELOOK,I$4,FALSE())</f>
        <v>0</v>
      </c>
      <c r="J5" s="1" t="n">
        <f aca="false">VLOOKUP($B5,PRICELOOK,J$4,FALSE())</f>
        <v>0</v>
      </c>
      <c r="K5" s="1" t="n">
        <f aca="false">VLOOKUP($B5,PRICELOOK,K$4,FALSE())</f>
        <v>3.62</v>
      </c>
      <c r="L5" s="1" t="n">
        <f aca="false">VLOOKUP($B5,PRICELOOK,L$4,FALSE())</f>
        <v>3.763</v>
      </c>
      <c r="M5" s="1" t="n">
        <f aca="false">VLOOKUP($B5,PRICELOOK,M$4,FALSE())</f>
        <v>0</v>
      </c>
      <c r="N5" s="1" t="n">
        <f aca="false">VLOOKUP($B5,PRICELOOK,N$4,FALSE())</f>
        <v>0</v>
      </c>
      <c r="O5" s="1" t="n">
        <f aca="false">VLOOKUP($B5,PRICELOOK,O$4,FALSE())</f>
        <v>3.763</v>
      </c>
      <c r="P5" s="1" t="n">
        <f aca="false">VLOOKUP($B5,PRICELOOK,P$4,FALSE())</f>
        <v>3.763</v>
      </c>
      <c r="Q5" s="1" t="n">
        <f aca="false">VLOOKUP($B5,PRICELOOK,Q$4,FALSE())</f>
        <v>0</v>
      </c>
      <c r="R5" s="1" t="n">
        <f aca="false">VLOOKUP($B5,PRICELOOK,R$4,FALSE())</f>
        <v>0</v>
      </c>
      <c r="S5" s="1" t="n">
        <f aca="false">VLOOKUP($B5,PRICELOOK,S$4,FALSE())</f>
        <v>0</v>
      </c>
      <c r="T5" s="1" t="n">
        <f aca="false">VLOOKUP($B5,PRICELOOK,T$4,FALSE())</f>
        <v>0</v>
      </c>
      <c r="U5" s="1" t="n">
        <f aca="false">VLOOKUP($B5,PRICELOOK,U$4,FALSE())</f>
        <v>0</v>
      </c>
      <c r="V5" s="1"/>
      <c r="W5" s="1" t="n">
        <f aca="false">VLOOKUP($B5,PRICELOOK,W$4,FALSE())</f>
        <v>0</v>
      </c>
      <c r="X5" s="1" t="n">
        <f aca="false">VLOOKUP($B5,PRICELOOK,X$4,FALSE())</f>
        <v>0</v>
      </c>
      <c r="Y5" s="1" t="n">
        <f aca="false">VLOOKUP($B5,PRICELOOK,Y$4,FALSE())</f>
        <v>0</v>
      </c>
      <c r="Z5" s="1" t="n">
        <f aca="false">VLOOKUP($B5,PRICELOOK,Z$4,FALSE())</f>
        <v>0</v>
      </c>
      <c r="AA5" s="1" t="n">
        <f aca="false">VLOOKUP($B5,PRICELOOK,AA$4,FALSE())</f>
        <v>0</v>
      </c>
      <c r="AB5" s="1" t="n">
        <f aca="false">VLOOKUP($B5,PRICELOOK,AB$4,FALSE())</f>
        <v>0</v>
      </c>
      <c r="AC5" s="1" t="n">
        <f aca="false">VLOOKUP($B5,PRICELOOK,AC$4,FALSE())</f>
        <v>0</v>
      </c>
      <c r="AD5" s="1" t="n">
        <f aca="false">VLOOKUP($B5,PRICELOOK,AD$4,FALSE())</f>
        <v>0</v>
      </c>
      <c r="AE5" s="1" t="n">
        <f aca="false">VLOOKUP($B5,PRICELOOK,AE$4,FALSE())</f>
        <v>0</v>
      </c>
      <c r="AF5" s="1" t="n">
        <f aca="false">VLOOKUP($B5,PRICELOOK,AF$4,FALSE())</f>
        <v>0</v>
      </c>
      <c r="AG5" s="1" t="n">
        <f aca="false">VLOOKUP($B5,PRICELOOK,AG$4,FALSE())</f>
        <v>0</v>
      </c>
      <c r="AH5" s="1" t="n">
        <f aca="false">VLOOKUP($B5,PRICELOOK,AH$4,FALSE())</f>
        <v>0</v>
      </c>
      <c r="AI5" s="1" t="n">
        <f aca="false">VLOOKUP($B5,PRICELOOK,AI$4,FALSE())</f>
        <v>0</v>
      </c>
      <c r="AJ5" s="1" t="n">
        <f aca="false">VLOOKUP($B5,PRICELOOK,AJ$4,FALSE())</f>
        <v>0</v>
      </c>
      <c r="AK5" s="1"/>
      <c r="AL5" s="1"/>
      <c r="AM5" s="1" t="n">
        <f aca="false">VLOOKUP($B5,PRICELOOK,AM$4,FALSE())</f>
        <v>0</v>
      </c>
      <c r="AN5" s="1" t="n">
        <f aca="false">VLOOKUP($B5,PRICELOOK,AN$4,FALSE())</f>
        <v>0</v>
      </c>
      <c r="AO5" s="1" t="n">
        <f aca="false">VLOOKUP($B5,PRICELOOK,AO$4,FALSE())</f>
        <v>0</v>
      </c>
      <c r="AP5" s="1" t="n">
        <f aca="false">VLOOKUP($B5,PRICELOOK,AP$4,FALSE())</f>
        <v>0</v>
      </c>
      <c r="AQ5" s="1" t="n">
        <f aca="false">VLOOKUP($B5,PRICELOOK,AQ$4,FALSE())</f>
        <v>0</v>
      </c>
      <c r="AR5" s="1" t="n">
        <f aca="false">VLOOKUP($B5,PRICELOOK,AR$4,FALSE())</f>
        <v>0</v>
      </c>
      <c r="AS5" s="1" t="n">
        <f aca="false">VLOOKUP($B5,PRICELOOK,AS$4,FALSE())</f>
        <v>0</v>
      </c>
      <c r="AT5" s="1" t="n">
        <f aca="false">VLOOKUP($B5,PRICELOOK,AT$4,FALSE())</f>
        <v>0</v>
      </c>
      <c r="AU5" s="1" t="n">
        <f aca="false">VLOOKUP($B5,PRICELOOK,AU$4,FALSE())</f>
        <v>0</v>
      </c>
      <c r="AV5" s="1" t="n">
        <f aca="false">VLOOKUP($B5,PRICELOOK,AV$4,FALSE())</f>
        <v>0</v>
      </c>
      <c r="AW5" s="1" t="n">
        <f aca="false">VLOOKUP($B5,PRICELOOK,AW$4,FALSE())</f>
        <v>0</v>
      </c>
      <c r="AX5" s="1" t="n">
        <f aca="false">VLOOKUP($B5,PRICELOOK,AX$4,FALSE())</f>
        <v>0</v>
      </c>
      <c r="AY5" s="1" t="n">
        <f aca="false">VLOOKUP($B5,PRICELOOK,AY$4,FALSE())</f>
        <v>0</v>
      </c>
      <c r="AZ5" s="1" t="n">
        <f aca="false">VLOOKUP($B5,PRICELOOK,AZ$4,FALSE())</f>
        <v>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</row>
    <row r="6" customFormat="false" ht="12.75" hidden="false" customHeight="false" outlineLevel="0" collapsed="false">
      <c r="A6" s="2" t="n">
        <f aca="false">A5-1</f>
        <v>1007</v>
      </c>
      <c r="B6" s="56" t="n">
        <f aca="false">HLOOKUP("date",PRICELOOK,A6,FALSE())</f>
        <v>36732</v>
      </c>
      <c r="C6" s="1" t="n">
        <f aca="false">VLOOKUP($B6,PRICELOOK,C$4,FALSE())</f>
        <v>0</v>
      </c>
      <c r="D6" s="1" t="n">
        <f aca="false">VLOOKUP($B6,PRICELOOK,D$4,FALSE())</f>
        <v>0</v>
      </c>
      <c r="E6" s="1" t="n">
        <f aca="false">VLOOKUP($B6,PRICELOOK,E$4,FALSE())</f>
        <v>0</v>
      </c>
      <c r="F6" s="1" t="n">
        <f aca="false">VLOOKUP($B6,PRICELOOK,F$4,FALSE())</f>
        <v>0</v>
      </c>
      <c r="G6" s="1" t="n">
        <f aca="false">VLOOKUP($B6,PRICELOOK,G$4,FALSE())</f>
        <v>0</v>
      </c>
      <c r="H6" s="1" t="n">
        <f aca="false">VLOOKUP($B6,PRICELOOK,H$4,FALSE())</f>
        <v>0</v>
      </c>
      <c r="I6" s="1" t="n">
        <f aca="false">VLOOKUP($B6,PRICELOOK,I$4,FALSE())</f>
        <v>0</v>
      </c>
      <c r="J6" s="1" t="n">
        <f aca="false">VLOOKUP($B6,PRICELOOK,J$4,FALSE())</f>
        <v>0</v>
      </c>
      <c r="K6" s="1" t="n">
        <f aca="false">VLOOKUP($B6,PRICELOOK,K$4,FALSE())</f>
        <v>3.66</v>
      </c>
      <c r="L6" s="1" t="n">
        <f aca="false">VLOOKUP($B6,PRICELOOK,L$4,FALSE())</f>
        <v>3.66</v>
      </c>
      <c r="M6" s="1" t="n">
        <f aca="false">VLOOKUP($B6,PRICELOOK,M$4,FALSE())</f>
        <v>0</v>
      </c>
      <c r="N6" s="1" t="n">
        <f aca="false">VLOOKUP($B6,PRICELOOK,N$4,FALSE())</f>
        <v>0</v>
      </c>
      <c r="O6" s="1" t="n">
        <f aca="false">VLOOKUP($B6,PRICELOOK,O$4,FALSE())</f>
        <v>3.66</v>
      </c>
      <c r="P6" s="1" t="n">
        <f aca="false">VLOOKUP($B6,PRICELOOK,P$4,FALSE())</f>
        <v>3.66</v>
      </c>
      <c r="Q6" s="1" t="n">
        <f aca="false">VLOOKUP($B6,PRICELOOK,Q$4,FALSE())</f>
        <v>0</v>
      </c>
      <c r="R6" s="1" t="n">
        <f aca="false">VLOOKUP($B6,PRICELOOK,R$4,FALSE())</f>
        <v>0</v>
      </c>
      <c r="S6" s="1" t="n">
        <f aca="false">VLOOKUP($B6,PRICELOOK,S$4,FALSE())</f>
        <v>0</v>
      </c>
      <c r="T6" s="1" t="n">
        <f aca="false">VLOOKUP($B6,PRICELOOK,T$4,FALSE())</f>
        <v>0</v>
      </c>
      <c r="U6" s="1" t="n">
        <f aca="false">VLOOKUP($B6,PRICELOOK,U$4,FALSE())</f>
        <v>0</v>
      </c>
      <c r="V6" s="1"/>
      <c r="W6" s="1" t="n">
        <v>2.888</v>
      </c>
      <c r="X6" s="1" t="n">
        <v>2.6205</v>
      </c>
      <c r="Y6" s="1" t="n">
        <v>3.0055</v>
      </c>
      <c r="Z6" s="1" t="n">
        <v>2.738</v>
      </c>
      <c r="AA6" s="1" t="n">
        <v>2.6605</v>
      </c>
      <c r="AB6" s="1" t="n">
        <v>2.6405</v>
      </c>
      <c r="AC6" s="1" t="n">
        <v>2.778</v>
      </c>
      <c r="AD6" s="1" t="n">
        <v>2.843</v>
      </c>
      <c r="AE6" s="1" t="n">
        <v>2.9305</v>
      </c>
      <c r="AF6" s="1" t="n">
        <v>2.953</v>
      </c>
      <c r="AG6" s="1" t="n">
        <v>3.1355</v>
      </c>
      <c r="AH6" s="1" t="n">
        <v>3.8505</v>
      </c>
      <c r="AI6" s="1" t="n">
        <v>2.763</v>
      </c>
      <c r="AJ6" s="1" t="n">
        <v>2.9105</v>
      </c>
      <c r="AK6" s="1"/>
      <c r="AL6" s="1"/>
      <c r="AM6" s="1" t="n">
        <v>2.70085714285714</v>
      </c>
      <c r="AN6" s="1" t="n">
        <v>2.38085714285714</v>
      </c>
      <c r="AO6" s="1" t="n">
        <v>2.75335714285714</v>
      </c>
      <c r="AP6" s="1" t="n">
        <v>2.57585714285714</v>
      </c>
      <c r="AQ6" s="1" t="n">
        <v>2.47585714285714</v>
      </c>
      <c r="AR6" s="1" t="n">
        <v>2.39585714285714</v>
      </c>
      <c r="AS6" s="1" t="n">
        <v>2.58835714285714</v>
      </c>
      <c r="AT6" s="1" t="n">
        <v>2.71085714285714</v>
      </c>
      <c r="AU6" s="1" t="n">
        <v>2.79835714285714</v>
      </c>
      <c r="AV6" s="1" t="n">
        <v>2.38835714285714</v>
      </c>
      <c r="AW6" s="1" t="n">
        <v>2.85835714285714</v>
      </c>
      <c r="AX6" s="1" t="n">
        <v>2.99585714285714</v>
      </c>
      <c r="AY6" s="1" t="n">
        <v>2.61585714285714</v>
      </c>
      <c r="AZ6" s="1" t="n">
        <v>2.58085714285714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</row>
    <row r="7" customFormat="false" ht="12.75" hidden="false" customHeight="false" outlineLevel="0" collapsed="false">
      <c r="A7" s="2" t="n">
        <f aca="false">A6-1</f>
        <v>1006</v>
      </c>
      <c r="B7" s="56" t="n">
        <f aca="false">HLOOKUP("date",PRICELOOK,A7,FALSE())</f>
        <v>36731</v>
      </c>
      <c r="C7" s="1" t="n">
        <f aca="false">VLOOKUP($B7,PRICELOOK,C$4,FALSE())</f>
        <v>0</v>
      </c>
      <c r="D7" s="1" t="n">
        <f aca="false">VLOOKUP($B7,PRICELOOK,D$4,FALSE())</f>
        <v>0</v>
      </c>
      <c r="E7" s="1" t="n">
        <f aca="false">VLOOKUP($B7,PRICELOOK,E$4,FALSE())</f>
        <v>0</v>
      </c>
      <c r="F7" s="1" t="n">
        <f aca="false">VLOOKUP($B7,PRICELOOK,F$4,FALSE())</f>
        <v>0</v>
      </c>
      <c r="G7" s="1" t="n">
        <f aca="false">VLOOKUP($B7,PRICELOOK,G$4,FALSE())</f>
        <v>0</v>
      </c>
      <c r="H7" s="1" t="n">
        <f aca="false">VLOOKUP($B7,PRICELOOK,H$4,FALSE())</f>
        <v>0</v>
      </c>
      <c r="I7" s="1" t="n">
        <f aca="false">VLOOKUP($B7,PRICELOOK,I$4,FALSE())</f>
        <v>0</v>
      </c>
      <c r="J7" s="1" t="n">
        <f aca="false">VLOOKUP($B7,PRICELOOK,J$4,FALSE())</f>
        <v>0</v>
      </c>
      <c r="K7" s="1" t="n">
        <f aca="false">VLOOKUP($B7,PRICELOOK,K$4,FALSE())</f>
        <v>3.75</v>
      </c>
      <c r="L7" s="1" t="n">
        <f aca="false">VLOOKUP($B7,PRICELOOK,L$4,FALSE())</f>
        <v>3.715</v>
      </c>
      <c r="M7" s="1" t="n">
        <f aca="false">VLOOKUP($B7,PRICELOOK,M$4,FALSE())</f>
        <v>0</v>
      </c>
      <c r="N7" s="1" t="n">
        <f aca="false">VLOOKUP($B7,PRICELOOK,N$4,FALSE())</f>
        <v>0</v>
      </c>
      <c r="O7" s="1" t="n">
        <f aca="false">VLOOKUP($B7,PRICELOOK,O$4,FALSE())</f>
        <v>3.715</v>
      </c>
      <c r="P7" s="1" t="n">
        <f aca="false">VLOOKUP($B7,PRICELOOK,P$4,FALSE())</f>
        <v>3.715</v>
      </c>
      <c r="Q7" s="1" t="n">
        <f aca="false">VLOOKUP($B7,PRICELOOK,Q$4,FALSE())</f>
        <v>0</v>
      </c>
      <c r="R7" s="1" t="n">
        <f aca="false">VLOOKUP($B7,PRICELOOK,R$4,FALSE())</f>
        <v>0</v>
      </c>
      <c r="S7" s="1" t="n">
        <f aca="false">VLOOKUP($B7,PRICELOOK,S$4,FALSE())</f>
        <v>0</v>
      </c>
      <c r="T7" s="1" t="n">
        <f aca="false">VLOOKUP($B7,PRICELOOK,T$4,FALSE())</f>
        <v>0</v>
      </c>
      <c r="U7" s="1" t="n">
        <f aca="false">VLOOKUP($B7,PRICELOOK,U$4,FALSE())</f>
        <v>0</v>
      </c>
      <c r="V7" s="1"/>
      <c r="W7" s="1" t="n">
        <v>2.841</v>
      </c>
      <c r="X7" s="1" t="n">
        <v>2.566</v>
      </c>
      <c r="Y7" s="1" t="n">
        <v>2.9585</v>
      </c>
      <c r="Z7" s="1" t="n">
        <v>2.691</v>
      </c>
      <c r="AA7" s="1" t="n">
        <v>2.616</v>
      </c>
      <c r="AB7" s="1" t="n">
        <v>2.601</v>
      </c>
      <c r="AC7" s="1" t="n">
        <v>2.731</v>
      </c>
      <c r="AD7" s="1" t="n">
        <v>2.796</v>
      </c>
      <c r="AE7" s="1" t="n">
        <v>2.886</v>
      </c>
      <c r="AF7" s="1" t="n">
        <v>2.8985</v>
      </c>
      <c r="AG7" s="1" t="n">
        <v>3.091</v>
      </c>
      <c r="AH7" s="1" t="n">
        <v>3.7885</v>
      </c>
      <c r="AI7" s="1" t="n">
        <v>2.711</v>
      </c>
      <c r="AJ7" s="1" t="n">
        <v>2.841</v>
      </c>
      <c r="AK7" s="1"/>
      <c r="AL7" s="1"/>
      <c r="AM7" s="1" t="n">
        <v>2.62771428571429</v>
      </c>
      <c r="AN7" s="1" t="n">
        <v>2.31271428571429</v>
      </c>
      <c r="AO7" s="1" t="n">
        <v>2.68021428571429</v>
      </c>
      <c r="AP7" s="1" t="n">
        <v>2.50271428571429</v>
      </c>
      <c r="AQ7" s="1" t="n">
        <v>2.40771428571429</v>
      </c>
      <c r="AR7" s="1" t="n">
        <v>2.32521428571429</v>
      </c>
      <c r="AS7" s="1" t="n">
        <v>2.51771428571429</v>
      </c>
      <c r="AT7" s="1" t="n">
        <v>2.63771428571429</v>
      </c>
      <c r="AU7" s="1" t="n">
        <v>2.72521428571429</v>
      </c>
      <c r="AV7" s="1" t="n">
        <v>2.32021428571429</v>
      </c>
      <c r="AW7" s="1" t="n">
        <v>2.78021428571429</v>
      </c>
      <c r="AX7" s="1" t="n">
        <v>2.91771428571429</v>
      </c>
      <c r="AY7" s="1" t="n">
        <v>2.54021428571429</v>
      </c>
      <c r="AZ7" s="1" t="n">
        <v>2.50021428571429</v>
      </c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</row>
    <row r="8" customFormat="false" ht="12.75" hidden="false" customHeight="false" outlineLevel="0" collapsed="false">
      <c r="A8" s="2" t="n">
        <f aca="false">A7-1</f>
        <v>1005</v>
      </c>
      <c r="B8" s="56" t="n">
        <f aca="false">HLOOKUP("date",PRICELOOK,A8,FALSE())</f>
        <v>36728</v>
      </c>
      <c r="C8" s="1" t="n">
        <f aca="false">VLOOKUP($B8,PRICELOOK,C$4,FALSE())</f>
        <v>0</v>
      </c>
      <c r="D8" s="1" t="n">
        <f aca="false">VLOOKUP($B8,PRICELOOK,D$4,FALSE())</f>
        <v>0</v>
      </c>
      <c r="E8" s="1" t="n">
        <f aca="false">VLOOKUP($B8,PRICELOOK,E$4,FALSE())</f>
        <v>0</v>
      </c>
      <c r="F8" s="1" t="n">
        <f aca="false">VLOOKUP($B8,PRICELOOK,F$4,FALSE())</f>
        <v>0</v>
      </c>
      <c r="G8" s="1" t="n">
        <f aca="false">VLOOKUP($B8,PRICELOOK,G$4,FALSE())</f>
        <v>0</v>
      </c>
      <c r="H8" s="1" t="n">
        <f aca="false">VLOOKUP($B8,PRICELOOK,H$4,FALSE())</f>
        <v>0</v>
      </c>
      <c r="I8" s="1" t="n">
        <f aca="false">VLOOKUP($B8,PRICELOOK,I$4,FALSE())</f>
        <v>0</v>
      </c>
      <c r="J8" s="1" t="n">
        <f aca="false">VLOOKUP($B8,PRICELOOK,J$4,FALSE())</f>
        <v>0</v>
      </c>
      <c r="K8" s="1" t="n">
        <f aca="false">VLOOKUP($B8,PRICELOOK,K$4,FALSE())</f>
        <v>3.88</v>
      </c>
      <c r="L8" s="1" t="n">
        <f aca="false">VLOOKUP($B8,PRICELOOK,L$4,FALSE())</f>
        <v>3.834</v>
      </c>
      <c r="M8" s="1" t="n">
        <f aca="false">VLOOKUP($B8,PRICELOOK,M$4,FALSE())</f>
        <v>0</v>
      </c>
      <c r="N8" s="1" t="n">
        <f aca="false">VLOOKUP($B8,PRICELOOK,N$4,FALSE())</f>
        <v>0</v>
      </c>
      <c r="O8" s="1" t="n">
        <f aca="false">VLOOKUP($B8,PRICELOOK,O$4,FALSE())</f>
        <v>3.834</v>
      </c>
      <c r="P8" s="1" t="n">
        <f aca="false">VLOOKUP($B8,PRICELOOK,P$4,FALSE())</f>
        <v>3.834</v>
      </c>
      <c r="Q8" s="1" t="n">
        <f aca="false">VLOOKUP($B8,PRICELOOK,Q$4,FALSE())</f>
        <v>0</v>
      </c>
      <c r="R8" s="1" t="n">
        <f aca="false">VLOOKUP($B8,PRICELOOK,R$4,FALSE())</f>
        <v>0</v>
      </c>
      <c r="S8" s="1" t="n">
        <f aca="false">VLOOKUP($B8,PRICELOOK,S$4,FALSE())</f>
        <v>0</v>
      </c>
      <c r="T8" s="1" t="n">
        <f aca="false">VLOOKUP($B8,PRICELOOK,T$4,FALSE())</f>
        <v>0</v>
      </c>
      <c r="U8" s="1" t="n">
        <f aca="false">VLOOKUP($B8,PRICELOOK,U$4,FALSE())</f>
        <v>0</v>
      </c>
      <c r="V8" s="1"/>
      <c r="W8" s="1" t="n">
        <v>2.8626</v>
      </c>
      <c r="X8" s="1" t="n">
        <v>2.5851</v>
      </c>
      <c r="Y8" s="1" t="n">
        <v>2.9776</v>
      </c>
      <c r="Z8" s="1" t="n">
        <v>2.7101</v>
      </c>
      <c r="AA8" s="1" t="n">
        <v>2.6326</v>
      </c>
      <c r="AB8" s="1" t="n">
        <v>2.6176</v>
      </c>
      <c r="AC8" s="1" t="n">
        <v>2.7526</v>
      </c>
      <c r="AD8" s="1" t="n">
        <v>2.8151</v>
      </c>
      <c r="AE8" s="1" t="n">
        <v>2.9076</v>
      </c>
      <c r="AF8" s="1" t="n">
        <v>2.9151</v>
      </c>
      <c r="AG8" s="1" t="n">
        <v>3.1151</v>
      </c>
      <c r="AH8" s="1" t="n">
        <v>3.8226</v>
      </c>
      <c r="AI8" s="1" t="n">
        <v>2.7351</v>
      </c>
      <c r="AJ8" s="1" t="n">
        <v>2.8726</v>
      </c>
      <c r="AK8" s="1"/>
      <c r="AL8" s="1"/>
      <c r="AM8" s="1" t="n">
        <v>2.65785714285714</v>
      </c>
      <c r="AN8" s="1" t="n">
        <v>2.33785714285714</v>
      </c>
      <c r="AO8" s="1" t="n">
        <v>2.70785714285714</v>
      </c>
      <c r="AP8" s="1" t="n">
        <v>2.52785714285714</v>
      </c>
      <c r="AQ8" s="1" t="n">
        <v>2.42785714285714</v>
      </c>
      <c r="AR8" s="1" t="n">
        <v>2.34785714285714</v>
      </c>
      <c r="AS8" s="1" t="n">
        <v>2.54535714285714</v>
      </c>
      <c r="AT8" s="1" t="n">
        <v>2.66535714285714</v>
      </c>
      <c r="AU8" s="1" t="n">
        <v>2.75285714285714</v>
      </c>
      <c r="AV8" s="1" t="n">
        <v>2.34785714285714</v>
      </c>
      <c r="AW8" s="1" t="n">
        <v>2.81035714285714</v>
      </c>
      <c r="AX8" s="1" t="n">
        <v>2.94785714285714</v>
      </c>
      <c r="AY8" s="1" t="n">
        <v>2.57035714285714</v>
      </c>
      <c r="AZ8" s="1" t="n">
        <v>2.52785714285714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</row>
    <row r="9" customFormat="false" ht="12.75" hidden="false" customHeight="false" outlineLevel="0" collapsed="false">
      <c r="A9" s="2" t="n">
        <f aca="false">A8-1</f>
        <v>1004</v>
      </c>
      <c r="B9" s="56" t="n">
        <f aca="false">HLOOKUP("date",PRICELOOK,A9,FALSE())</f>
        <v>36727</v>
      </c>
      <c r="C9" s="1" t="n">
        <f aca="false">VLOOKUP($B9,PRICELOOK,C$4,FALSE())</f>
        <v>0</v>
      </c>
      <c r="D9" s="1" t="n">
        <f aca="false">VLOOKUP($B9,PRICELOOK,D$4,FALSE())</f>
        <v>0</v>
      </c>
      <c r="E9" s="1" t="n">
        <f aca="false">VLOOKUP($B9,PRICELOOK,E$4,FALSE())</f>
        <v>0</v>
      </c>
      <c r="F9" s="1" t="n">
        <f aca="false">VLOOKUP($B9,PRICELOOK,F$4,FALSE())</f>
        <v>0</v>
      </c>
      <c r="G9" s="1" t="n">
        <f aca="false">VLOOKUP($B9,PRICELOOK,G$4,FALSE())</f>
        <v>0</v>
      </c>
      <c r="H9" s="1" t="n">
        <f aca="false">VLOOKUP($B9,PRICELOOK,H$4,FALSE())</f>
        <v>0</v>
      </c>
      <c r="I9" s="1" t="n">
        <f aca="false">VLOOKUP($B9,PRICELOOK,I$4,FALSE())</f>
        <v>0</v>
      </c>
      <c r="J9" s="1" t="n">
        <f aca="false">VLOOKUP($B9,PRICELOOK,J$4,FALSE())</f>
        <v>0</v>
      </c>
      <c r="K9" s="1" t="n">
        <f aca="false">VLOOKUP($B9,PRICELOOK,K$4,FALSE())</f>
        <v>3.86</v>
      </c>
      <c r="L9" s="1" t="n">
        <f aca="false">VLOOKUP($B9,PRICELOOK,L$4,FALSE())</f>
        <v>3.86</v>
      </c>
      <c r="M9" s="1" t="n">
        <f aca="false">VLOOKUP($B9,PRICELOOK,M$4,FALSE())</f>
        <v>0</v>
      </c>
      <c r="N9" s="1" t="n">
        <f aca="false">VLOOKUP($B9,PRICELOOK,N$4,FALSE())</f>
        <v>0</v>
      </c>
      <c r="O9" s="1" t="n">
        <f aca="false">VLOOKUP($B9,PRICELOOK,O$4,FALSE())</f>
        <v>3.86</v>
      </c>
      <c r="P9" s="1" t="n">
        <f aca="false">VLOOKUP($B9,PRICELOOK,P$4,FALSE())</f>
        <v>3.86</v>
      </c>
      <c r="Q9" s="1" t="n">
        <f aca="false">VLOOKUP($B9,PRICELOOK,Q$4,FALSE())</f>
        <v>0</v>
      </c>
      <c r="R9" s="1" t="n">
        <f aca="false">VLOOKUP($B9,PRICELOOK,R$4,FALSE())</f>
        <v>0</v>
      </c>
      <c r="S9" s="1" t="n">
        <f aca="false">VLOOKUP($B9,PRICELOOK,S$4,FALSE())</f>
        <v>0</v>
      </c>
      <c r="T9" s="1" t="n">
        <f aca="false">VLOOKUP($B9,PRICELOOK,T$4,FALSE())</f>
        <v>0</v>
      </c>
      <c r="U9" s="1" t="n">
        <f aca="false">VLOOKUP($B9,PRICELOOK,U$4,FALSE())</f>
        <v>0</v>
      </c>
      <c r="V9" s="1"/>
      <c r="W9" s="1" t="n">
        <v>2.8212</v>
      </c>
      <c r="X9" s="1" t="n">
        <v>2.5462</v>
      </c>
      <c r="Y9" s="1" t="n">
        <v>2.9362</v>
      </c>
      <c r="Z9" s="1" t="n">
        <v>2.6787</v>
      </c>
      <c r="AA9" s="1" t="n">
        <v>2.6012</v>
      </c>
      <c r="AB9" s="1" t="n">
        <v>2.5862</v>
      </c>
      <c r="AC9" s="1" t="n">
        <v>2.7112</v>
      </c>
      <c r="AD9" s="1" t="n">
        <v>2.7737</v>
      </c>
      <c r="AE9" s="1" t="n">
        <v>2.8812</v>
      </c>
      <c r="AF9" s="1" t="n">
        <v>2.8712</v>
      </c>
      <c r="AG9" s="1" t="n">
        <v>3.0762</v>
      </c>
      <c r="AH9" s="1" t="n">
        <v>3.8012</v>
      </c>
      <c r="AI9" s="1" t="n">
        <v>2.6987</v>
      </c>
      <c r="AJ9" s="1" t="n">
        <v>2.8412</v>
      </c>
      <c r="AK9" s="1"/>
      <c r="AL9" s="1"/>
      <c r="AM9" s="1" t="n">
        <v>2.59671428571429</v>
      </c>
      <c r="AN9" s="1" t="n">
        <v>2.28171428571429</v>
      </c>
      <c r="AO9" s="1" t="n">
        <v>2.64671428571429</v>
      </c>
      <c r="AP9" s="1" t="n">
        <v>2.47171428571429</v>
      </c>
      <c r="AQ9" s="1" t="n">
        <v>2.37171428571429</v>
      </c>
      <c r="AR9" s="1" t="n">
        <v>2.29671428571429</v>
      </c>
      <c r="AS9" s="1" t="n">
        <v>2.48671428571429</v>
      </c>
      <c r="AT9" s="1" t="n">
        <v>2.60421428571429</v>
      </c>
      <c r="AU9" s="1" t="n">
        <v>2.69171428571429</v>
      </c>
      <c r="AV9" s="1" t="n">
        <v>2.29171428571429</v>
      </c>
      <c r="AW9" s="1" t="n">
        <v>2.75171428571429</v>
      </c>
      <c r="AX9" s="1" t="n">
        <v>2.88671428571429</v>
      </c>
      <c r="AY9" s="1" t="n">
        <v>2.51171428571429</v>
      </c>
      <c r="AZ9" s="1" t="n">
        <v>2.46421428571429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</row>
    <row r="10" customFormat="false" ht="12.75" hidden="false" customHeight="false" outlineLevel="0" collapsed="false">
      <c r="A10" s="2" t="n">
        <f aca="false">A9-1</f>
        <v>1003</v>
      </c>
      <c r="B10" s="56" t="n">
        <f aca="false">HLOOKUP("date",PRICELOOK,A10,FALSE())</f>
        <v>36726</v>
      </c>
      <c r="C10" s="1" t="n">
        <f aca="false">VLOOKUP($B10,PRICELOOK,C$4,FALSE())</f>
        <v>0</v>
      </c>
      <c r="D10" s="1" t="n">
        <f aca="false">VLOOKUP($B10,PRICELOOK,D$4,FALSE())</f>
        <v>0</v>
      </c>
      <c r="E10" s="1" t="n">
        <f aca="false">VLOOKUP($B10,PRICELOOK,E$4,FALSE())</f>
        <v>0</v>
      </c>
      <c r="F10" s="1" t="n">
        <f aca="false">VLOOKUP($B10,PRICELOOK,F$4,FALSE())</f>
        <v>0</v>
      </c>
      <c r="G10" s="1" t="n">
        <f aca="false">VLOOKUP($B10,PRICELOOK,G$4,FALSE())</f>
        <v>0</v>
      </c>
      <c r="H10" s="1" t="n">
        <f aca="false">VLOOKUP($B10,PRICELOOK,H$4,FALSE())</f>
        <v>0</v>
      </c>
      <c r="I10" s="1" t="n">
        <f aca="false">VLOOKUP($B10,PRICELOOK,I$4,FALSE())</f>
        <v>0</v>
      </c>
      <c r="J10" s="1" t="n">
        <f aca="false">VLOOKUP($B10,PRICELOOK,J$4,FALSE())</f>
        <v>0</v>
      </c>
      <c r="K10" s="1" t="n">
        <f aca="false">VLOOKUP($B10,PRICELOOK,K$4,FALSE())</f>
        <v>4.04</v>
      </c>
      <c r="L10" s="1" t="n">
        <f aca="false">VLOOKUP($B10,PRICELOOK,L$4,FALSE())</f>
        <v>3.884</v>
      </c>
      <c r="M10" s="1" t="n">
        <f aca="false">VLOOKUP($B10,PRICELOOK,M$4,FALSE())</f>
        <v>0</v>
      </c>
      <c r="N10" s="1" t="n">
        <f aca="false">VLOOKUP($B10,PRICELOOK,N$4,FALSE())</f>
        <v>0</v>
      </c>
      <c r="O10" s="1" t="n">
        <f aca="false">VLOOKUP($B10,PRICELOOK,O$4,FALSE())</f>
        <v>3.884</v>
      </c>
      <c r="P10" s="1" t="n">
        <f aca="false">VLOOKUP($B10,PRICELOOK,P$4,FALSE())</f>
        <v>3.884</v>
      </c>
      <c r="Q10" s="1" t="n">
        <f aca="false">VLOOKUP($B10,PRICELOOK,Q$4,FALSE())</f>
        <v>0</v>
      </c>
      <c r="R10" s="1" t="n">
        <f aca="false">VLOOKUP($B10,PRICELOOK,R$4,FALSE())</f>
        <v>0</v>
      </c>
      <c r="S10" s="1" t="n">
        <f aca="false">VLOOKUP($B10,PRICELOOK,S$4,FALSE())</f>
        <v>0</v>
      </c>
      <c r="T10" s="1" t="n">
        <f aca="false">VLOOKUP($B10,PRICELOOK,T$4,FALSE())</f>
        <v>0</v>
      </c>
      <c r="U10" s="1" t="n">
        <f aca="false">VLOOKUP($B10,PRICELOOK,U$4,FALSE())</f>
        <v>0</v>
      </c>
      <c r="V10" s="1"/>
      <c r="W10" s="1" t="n">
        <v>2.8256</v>
      </c>
      <c r="X10" s="1" t="n">
        <v>2.5531</v>
      </c>
      <c r="Y10" s="1" t="n">
        <v>2.9406</v>
      </c>
      <c r="Z10" s="1" t="n">
        <v>2.6806</v>
      </c>
      <c r="AA10" s="1" t="n">
        <v>2.6056</v>
      </c>
      <c r="AB10" s="1" t="n">
        <v>2.5956</v>
      </c>
      <c r="AC10" s="1" t="n">
        <v>2.7156</v>
      </c>
      <c r="AD10" s="1" t="n">
        <v>2.7756</v>
      </c>
      <c r="AE10" s="1" t="n">
        <v>2.8831</v>
      </c>
      <c r="AF10" s="1" t="n">
        <v>2.8656</v>
      </c>
      <c r="AG10" s="1" t="n">
        <v>3.0856</v>
      </c>
      <c r="AH10" s="1" t="n">
        <v>3.8156</v>
      </c>
      <c r="AI10" s="1" t="n">
        <v>2.7006</v>
      </c>
      <c r="AJ10" s="1" t="n">
        <v>2.8431</v>
      </c>
      <c r="AK10" s="1"/>
      <c r="AL10" s="1"/>
      <c r="AM10" s="1" t="n">
        <v>2.611</v>
      </c>
      <c r="AN10" s="1" t="n">
        <v>2.306</v>
      </c>
      <c r="AO10" s="1" t="n">
        <v>2.6685</v>
      </c>
      <c r="AP10" s="1" t="n">
        <v>2.4885</v>
      </c>
      <c r="AQ10" s="1" t="n">
        <v>2.386</v>
      </c>
      <c r="AR10" s="1" t="n">
        <v>2.306</v>
      </c>
      <c r="AS10" s="1" t="n">
        <v>2.501</v>
      </c>
      <c r="AT10" s="1" t="n">
        <v>2.6185</v>
      </c>
      <c r="AU10" s="1" t="n">
        <v>2.7035</v>
      </c>
      <c r="AV10" s="1" t="n">
        <v>2.301</v>
      </c>
      <c r="AW10" s="1" t="n">
        <v>2.776</v>
      </c>
      <c r="AX10" s="1" t="n">
        <v>2.9085</v>
      </c>
      <c r="AY10" s="1" t="n">
        <v>2.526</v>
      </c>
      <c r="AZ10" s="1" t="n">
        <v>2.481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</row>
    <row r="11" customFormat="false" ht="12.75" hidden="false" customHeight="false" outlineLevel="0" collapsed="false">
      <c r="A11" s="2" t="n">
        <f aca="false">A10-1</f>
        <v>1002</v>
      </c>
      <c r="B11" s="56" t="n">
        <f aca="false">HLOOKUP("date",PRICELOOK,A11,FALSE())</f>
        <v>36725</v>
      </c>
      <c r="C11" s="1" t="n">
        <f aca="false">VLOOKUP($B11,PRICELOOK,C$4,FALSE())</f>
        <v>0</v>
      </c>
      <c r="D11" s="1" t="n">
        <f aca="false">VLOOKUP($B11,PRICELOOK,D$4,FALSE())</f>
        <v>0</v>
      </c>
      <c r="E11" s="1" t="n">
        <f aca="false">VLOOKUP($B11,PRICELOOK,E$4,FALSE())</f>
        <v>0</v>
      </c>
      <c r="F11" s="1" t="n">
        <f aca="false">VLOOKUP($B11,PRICELOOK,F$4,FALSE())</f>
        <v>0</v>
      </c>
      <c r="G11" s="1" t="n">
        <f aca="false">VLOOKUP($B11,PRICELOOK,G$4,FALSE())</f>
        <v>0</v>
      </c>
      <c r="H11" s="1" t="n">
        <f aca="false">VLOOKUP($B11,PRICELOOK,H$4,FALSE())</f>
        <v>0</v>
      </c>
      <c r="I11" s="1" t="n">
        <f aca="false">VLOOKUP($B11,PRICELOOK,I$4,FALSE())</f>
        <v>0</v>
      </c>
      <c r="J11" s="1" t="n">
        <f aca="false">VLOOKUP($B11,PRICELOOK,J$4,FALSE())</f>
        <v>0</v>
      </c>
      <c r="K11" s="1" t="n">
        <f aca="false">VLOOKUP($B11,PRICELOOK,K$4,FALSE())</f>
        <v>3.95</v>
      </c>
      <c r="L11" s="1" t="n">
        <f aca="false">VLOOKUP($B11,PRICELOOK,L$4,FALSE())</f>
        <v>4.044</v>
      </c>
      <c r="M11" s="1" t="n">
        <f aca="false">VLOOKUP($B11,PRICELOOK,M$4,FALSE())</f>
        <v>0</v>
      </c>
      <c r="N11" s="1" t="n">
        <f aca="false">VLOOKUP($B11,PRICELOOK,N$4,FALSE())</f>
        <v>0</v>
      </c>
      <c r="O11" s="1" t="n">
        <f aca="false">VLOOKUP($B11,PRICELOOK,O$4,FALSE())</f>
        <v>4.044</v>
      </c>
      <c r="P11" s="1" t="n">
        <f aca="false">VLOOKUP($B11,PRICELOOK,P$4,FALSE())</f>
        <v>4.044</v>
      </c>
      <c r="Q11" s="1" t="n">
        <f aca="false">VLOOKUP($B11,PRICELOOK,Q$4,FALSE())</f>
        <v>0</v>
      </c>
      <c r="R11" s="1" t="n">
        <f aca="false">VLOOKUP($B11,PRICELOOK,R$4,FALSE())</f>
        <v>0</v>
      </c>
      <c r="S11" s="1" t="n">
        <f aca="false">VLOOKUP($B11,PRICELOOK,S$4,FALSE())</f>
        <v>0</v>
      </c>
      <c r="T11" s="1" t="n">
        <f aca="false">VLOOKUP($B11,PRICELOOK,T$4,FALSE())</f>
        <v>0</v>
      </c>
      <c r="U11" s="1" t="n">
        <f aca="false">VLOOKUP($B11,PRICELOOK,U$4,FALSE())</f>
        <v>0</v>
      </c>
      <c r="V11" s="1"/>
      <c r="W11" s="1" t="n">
        <v>2.8056</v>
      </c>
      <c r="X11" s="1" t="n">
        <v>2.5306</v>
      </c>
      <c r="Y11" s="1" t="n">
        <v>2.9231</v>
      </c>
      <c r="Z11" s="1" t="n">
        <v>2.6606</v>
      </c>
      <c r="AA11" s="1" t="n">
        <v>2.5656</v>
      </c>
      <c r="AB11" s="1" t="n">
        <v>2.5706</v>
      </c>
      <c r="AC11" s="1" t="n">
        <v>2.6956</v>
      </c>
      <c r="AD11" s="1" t="n">
        <v>2.7556</v>
      </c>
      <c r="AE11" s="1" t="n">
        <v>2.8681</v>
      </c>
      <c r="AF11" s="1" t="n">
        <v>2.8481</v>
      </c>
      <c r="AG11" s="1" t="n">
        <v>3.0581</v>
      </c>
      <c r="AH11" s="1" t="n">
        <v>3.7906</v>
      </c>
      <c r="AI11" s="1" t="n">
        <v>2.6806</v>
      </c>
      <c r="AJ11" s="1" t="n">
        <v>2.8356</v>
      </c>
      <c r="AK11" s="1"/>
      <c r="AL11" s="1"/>
      <c r="AM11" s="1" t="n">
        <v>2.59657142857143</v>
      </c>
      <c r="AN11" s="1" t="n">
        <v>2.28657142857143</v>
      </c>
      <c r="AO11" s="1" t="n">
        <v>2.65407142857143</v>
      </c>
      <c r="AP11" s="1" t="n">
        <v>2.47157142857143</v>
      </c>
      <c r="AQ11" s="1" t="n">
        <v>2.35907142857143</v>
      </c>
      <c r="AR11" s="1" t="n">
        <v>2.28657142857143</v>
      </c>
      <c r="AS11" s="1" t="n">
        <v>2.48407142857143</v>
      </c>
      <c r="AT11" s="1" t="n">
        <v>2.60407142857143</v>
      </c>
      <c r="AU11" s="1" t="n">
        <v>2.69657142857143</v>
      </c>
      <c r="AV11" s="1" t="n">
        <v>2.28657142857143</v>
      </c>
      <c r="AW11" s="1" t="n">
        <v>2.75907142857143</v>
      </c>
      <c r="AX11" s="1" t="n">
        <v>2.89407142857143</v>
      </c>
      <c r="AY11" s="1" t="n">
        <v>2.50907142857143</v>
      </c>
      <c r="AZ11" s="1" t="n">
        <v>2.46407142857143</v>
      </c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</row>
    <row r="12" customFormat="false" ht="12.75" hidden="false" customHeight="false" outlineLevel="0" collapsed="false">
      <c r="A12" s="2" t="n">
        <f aca="false">A11-1</f>
        <v>1001</v>
      </c>
      <c r="B12" s="56" t="n">
        <f aca="false">HLOOKUP("date",PRICELOOK,A12,FALSE())</f>
        <v>36724</v>
      </c>
      <c r="C12" s="1" t="n">
        <f aca="false">VLOOKUP($B12,PRICELOOK,C$4,FALSE())</f>
        <v>0</v>
      </c>
      <c r="D12" s="1" t="n">
        <f aca="false">VLOOKUP($B12,PRICELOOK,D$4,FALSE())</f>
        <v>0</v>
      </c>
      <c r="E12" s="1" t="n">
        <f aca="false">VLOOKUP($B12,PRICELOOK,E$4,FALSE())</f>
        <v>0</v>
      </c>
      <c r="F12" s="1" t="n">
        <f aca="false">VLOOKUP($B12,PRICELOOK,F$4,FALSE())</f>
        <v>0</v>
      </c>
      <c r="G12" s="1" t="n">
        <f aca="false">VLOOKUP($B12,PRICELOOK,G$4,FALSE())</f>
        <v>0</v>
      </c>
      <c r="H12" s="1" t="n">
        <f aca="false">VLOOKUP($B12,PRICELOOK,H$4,FALSE())</f>
        <v>0</v>
      </c>
      <c r="I12" s="1" t="n">
        <f aca="false">VLOOKUP($B12,PRICELOOK,I$4,FALSE())</f>
        <v>0</v>
      </c>
      <c r="J12" s="1" t="n">
        <f aca="false">VLOOKUP($B12,PRICELOOK,J$4,FALSE())</f>
        <v>0</v>
      </c>
      <c r="K12" s="1" t="n">
        <f aca="false">VLOOKUP($B12,PRICELOOK,K$4,FALSE())</f>
        <v>4.135</v>
      </c>
      <c r="L12" s="1" t="n">
        <f aca="false">VLOOKUP($B12,PRICELOOK,L$4,FALSE())</f>
        <v>4.002</v>
      </c>
      <c r="M12" s="1" t="n">
        <f aca="false">VLOOKUP($B12,PRICELOOK,M$4,FALSE())</f>
        <v>0</v>
      </c>
      <c r="N12" s="1" t="n">
        <f aca="false">VLOOKUP($B12,PRICELOOK,N$4,FALSE())</f>
        <v>0</v>
      </c>
      <c r="O12" s="1" t="n">
        <f aca="false">VLOOKUP($B12,PRICELOOK,O$4,FALSE())</f>
        <v>4.002</v>
      </c>
      <c r="P12" s="1" t="n">
        <f aca="false">VLOOKUP($B12,PRICELOOK,P$4,FALSE())</f>
        <v>4.002</v>
      </c>
      <c r="Q12" s="1" t="n">
        <f aca="false">VLOOKUP($B12,PRICELOOK,Q$4,FALSE())</f>
        <v>0</v>
      </c>
      <c r="R12" s="1" t="n">
        <f aca="false">VLOOKUP($B12,PRICELOOK,R$4,FALSE())</f>
        <v>0</v>
      </c>
      <c r="S12" s="1" t="n">
        <f aca="false">VLOOKUP($B12,PRICELOOK,S$4,FALSE())</f>
        <v>0</v>
      </c>
      <c r="T12" s="1" t="n">
        <f aca="false">VLOOKUP($B12,PRICELOOK,T$4,FALSE())</f>
        <v>0</v>
      </c>
      <c r="U12" s="1" t="n">
        <f aca="false">VLOOKUP($B12,PRICELOOK,U$4,FALSE())</f>
        <v>0</v>
      </c>
      <c r="V12" s="1"/>
      <c r="W12" s="1" t="n">
        <v>2.7418</v>
      </c>
      <c r="X12" s="1" t="n">
        <v>2.4668</v>
      </c>
      <c r="Y12" s="1" t="n">
        <v>2.8543</v>
      </c>
      <c r="Z12" s="1" t="n">
        <v>2.6068</v>
      </c>
      <c r="AA12" s="1" t="n">
        <v>2.5318</v>
      </c>
      <c r="AB12" s="1" t="n">
        <v>2.5143</v>
      </c>
      <c r="AC12" s="1" t="n">
        <v>2.6343</v>
      </c>
      <c r="AD12" s="1" t="n">
        <v>2.6943</v>
      </c>
      <c r="AE12" s="1" t="n">
        <v>2.8193</v>
      </c>
      <c r="AF12" s="1" t="n">
        <v>2.7868</v>
      </c>
      <c r="AG12" s="1" t="n">
        <v>2.9943</v>
      </c>
      <c r="AH12" s="1" t="n">
        <v>3.6418</v>
      </c>
      <c r="AI12" s="1" t="n">
        <v>2.6168</v>
      </c>
      <c r="AJ12" s="1" t="n">
        <v>2.7843</v>
      </c>
      <c r="AK12" s="1"/>
      <c r="AL12" s="1"/>
      <c r="AM12" s="1" t="n">
        <v>2.52971428571429</v>
      </c>
      <c r="AN12" s="1" t="n">
        <v>2.22221428571429</v>
      </c>
      <c r="AO12" s="1" t="n">
        <v>2.58221428571429</v>
      </c>
      <c r="AP12" s="1" t="n">
        <v>2.40721428571429</v>
      </c>
      <c r="AQ12" s="1" t="n">
        <v>2.31221428571429</v>
      </c>
      <c r="AR12" s="1" t="n">
        <v>2.23471428571429</v>
      </c>
      <c r="AS12" s="1" t="n">
        <v>2.41971428571429</v>
      </c>
      <c r="AT12" s="1" t="n">
        <v>2.53971428571429</v>
      </c>
      <c r="AU12" s="1" t="n">
        <v>2.63471428571429</v>
      </c>
      <c r="AV12" s="1" t="n">
        <v>2.22221428571429</v>
      </c>
      <c r="AW12" s="1" t="n">
        <v>2.68221428571429</v>
      </c>
      <c r="AX12" s="1" t="n">
        <v>2.81471428571429</v>
      </c>
      <c r="AY12" s="1" t="n">
        <v>2.44471428571429</v>
      </c>
      <c r="AZ12" s="1" t="n">
        <v>2.41971428571429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</row>
    <row r="13" customFormat="false" ht="12.75" hidden="false" customHeight="false" outlineLevel="0" collapsed="false">
      <c r="A13" s="2" t="n">
        <f aca="false">A12-1</f>
        <v>1000</v>
      </c>
      <c r="B13" s="56" t="n">
        <f aca="false">HLOOKUP("date",PRICELOOK,A13,FALSE())</f>
        <v>36721</v>
      </c>
      <c r="C13" s="1" t="n">
        <f aca="false">VLOOKUP($B13,PRICELOOK,C$4,FALSE())</f>
        <v>0</v>
      </c>
      <c r="D13" s="1" t="n">
        <f aca="false">VLOOKUP($B13,PRICELOOK,D$4,FALSE())</f>
        <v>0</v>
      </c>
      <c r="E13" s="1" t="n">
        <f aca="false">VLOOKUP($B13,PRICELOOK,E$4,FALSE())</f>
        <v>0</v>
      </c>
      <c r="F13" s="1" t="n">
        <f aca="false">VLOOKUP($B13,PRICELOOK,F$4,FALSE())</f>
        <v>0</v>
      </c>
      <c r="G13" s="1" t="n">
        <f aca="false">VLOOKUP($B13,PRICELOOK,G$4,FALSE())</f>
        <v>0</v>
      </c>
      <c r="H13" s="1" t="n">
        <f aca="false">VLOOKUP($B13,PRICELOOK,H$4,FALSE())</f>
        <v>0</v>
      </c>
      <c r="I13" s="1" t="n">
        <f aca="false">VLOOKUP($B13,PRICELOOK,I$4,FALSE())</f>
        <v>0</v>
      </c>
      <c r="J13" s="1" t="n">
        <f aca="false">VLOOKUP($B13,PRICELOOK,J$4,FALSE())</f>
        <v>0</v>
      </c>
      <c r="K13" s="1" t="n">
        <f aca="false">VLOOKUP($B13,PRICELOOK,K$4,FALSE())</f>
        <v>4.14</v>
      </c>
      <c r="L13" s="1" t="n">
        <f aca="false">VLOOKUP($B13,PRICELOOK,L$4,FALSE())</f>
        <v>4.15</v>
      </c>
      <c r="M13" s="1" t="n">
        <f aca="false">VLOOKUP($B13,PRICELOOK,M$4,FALSE())</f>
        <v>0</v>
      </c>
      <c r="N13" s="1" t="n">
        <f aca="false">VLOOKUP($B13,PRICELOOK,N$4,FALSE())</f>
        <v>0</v>
      </c>
      <c r="O13" s="1" t="n">
        <f aca="false">VLOOKUP($B13,PRICELOOK,O$4,FALSE())</f>
        <v>4.15</v>
      </c>
      <c r="P13" s="1" t="n">
        <f aca="false">VLOOKUP($B13,PRICELOOK,P$4,FALSE())</f>
        <v>4.15</v>
      </c>
      <c r="Q13" s="1" t="n">
        <f aca="false">VLOOKUP($B13,PRICELOOK,Q$4,FALSE())</f>
        <v>0</v>
      </c>
      <c r="R13" s="1" t="n">
        <f aca="false">VLOOKUP($B13,PRICELOOK,R$4,FALSE())</f>
        <v>0</v>
      </c>
      <c r="S13" s="1" t="n">
        <f aca="false">VLOOKUP($B13,PRICELOOK,S$4,FALSE())</f>
        <v>0</v>
      </c>
      <c r="T13" s="1" t="n">
        <f aca="false">VLOOKUP($B13,PRICELOOK,T$4,FALSE())</f>
        <v>0</v>
      </c>
      <c r="U13" s="1" t="n">
        <f aca="false">VLOOKUP($B13,PRICELOOK,U$4,FALSE())</f>
        <v>0</v>
      </c>
      <c r="V13" s="1"/>
      <c r="W13" s="1" t="n">
        <v>2.7146</v>
      </c>
      <c r="X13" s="1" t="n">
        <v>2.4396</v>
      </c>
      <c r="Y13" s="1" t="n">
        <v>2.8296</v>
      </c>
      <c r="Z13" s="1" t="n">
        <v>2.5821</v>
      </c>
      <c r="AA13" s="1" t="n">
        <v>2.5121</v>
      </c>
      <c r="AB13" s="1" t="n">
        <v>2.4996</v>
      </c>
      <c r="AC13" s="1" t="n">
        <v>2.6071</v>
      </c>
      <c r="AD13" s="1" t="n">
        <v>2.6721</v>
      </c>
      <c r="AE13" s="1" t="n">
        <v>2.7896</v>
      </c>
      <c r="AF13" s="1" t="n">
        <v>2.7546</v>
      </c>
      <c r="AG13" s="1" t="n">
        <v>2.9671</v>
      </c>
      <c r="AH13" s="1" t="n">
        <v>3.6146</v>
      </c>
      <c r="AI13" s="1" t="n">
        <v>2.5946</v>
      </c>
      <c r="AJ13" s="1" t="n">
        <v>2.7496</v>
      </c>
      <c r="AK13" s="1"/>
      <c r="AL13" s="1"/>
      <c r="AM13" s="1" t="n">
        <v>2.49542857142857</v>
      </c>
      <c r="AN13" s="1" t="n">
        <v>2.18542857142857</v>
      </c>
      <c r="AO13" s="1" t="n">
        <v>2.54542857142857</v>
      </c>
      <c r="AP13" s="1" t="n">
        <v>2.37542857142857</v>
      </c>
      <c r="AQ13" s="1" t="n">
        <v>2.27542857142857</v>
      </c>
      <c r="AR13" s="1" t="n">
        <v>2.19792857142857</v>
      </c>
      <c r="AS13" s="1" t="n">
        <v>2.38542857142857</v>
      </c>
      <c r="AT13" s="1" t="n">
        <v>2.50542857142857</v>
      </c>
      <c r="AU13" s="1" t="n">
        <v>2.60042857142857</v>
      </c>
      <c r="AV13" s="1" t="n">
        <v>2.17792857142857</v>
      </c>
      <c r="AW13" s="1" t="n">
        <v>2.64042857142857</v>
      </c>
      <c r="AX13" s="1" t="n">
        <v>2.78292857142857</v>
      </c>
      <c r="AY13" s="1" t="n">
        <v>2.41542857142857</v>
      </c>
      <c r="AZ13" s="1" t="n">
        <v>2.38042857142857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</row>
    <row r="14" customFormat="false" ht="12.75" hidden="false" customHeight="false" outlineLevel="0" collapsed="false">
      <c r="A14" s="2" t="n">
        <f aca="false">A13-1</f>
        <v>999</v>
      </c>
      <c r="B14" s="56" t="n">
        <f aca="false">HLOOKUP("date",PRICELOOK,A14,FALSE())</f>
        <v>36720</v>
      </c>
      <c r="C14" s="1" t="n">
        <f aca="false">VLOOKUP($B14,PRICELOOK,C$4,FALSE())</f>
        <v>0</v>
      </c>
      <c r="D14" s="1" t="n">
        <f aca="false">VLOOKUP($B14,PRICELOOK,D$4,FALSE())</f>
        <v>0</v>
      </c>
      <c r="E14" s="1" t="n">
        <f aca="false">VLOOKUP($B14,PRICELOOK,E$4,FALSE())</f>
        <v>0</v>
      </c>
      <c r="F14" s="1" t="n">
        <f aca="false">VLOOKUP($B14,PRICELOOK,F$4,FALSE())</f>
        <v>0</v>
      </c>
      <c r="G14" s="1" t="n">
        <f aca="false">VLOOKUP($B14,PRICELOOK,G$4,FALSE())</f>
        <v>0</v>
      </c>
      <c r="H14" s="1" t="n">
        <f aca="false">VLOOKUP($B14,PRICELOOK,H$4,FALSE())</f>
        <v>0</v>
      </c>
      <c r="I14" s="1" t="n">
        <f aca="false">VLOOKUP($B14,PRICELOOK,I$4,FALSE())</f>
        <v>0</v>
      </c>
      <c r="J14" s="1" t="n">
        <f aca="false">VLOOKUP($B14,PRICELOOK,J$4,FALSE())</f>
        <v>0</v>
      </c>
      <c r="K14" s="1" t="n">
        <f aca="false">VLOOKUP($B14,PRICELOOK,K$4,FALSE())</f>
        <v>4.04</v>
      </c>
      <c r="L14" s="1" t="n">
        <f aca="false">VLOOKUP($B14,PRICELOOK,L$4,FALSE())</f>
        <v>4.166</v>
      </c>
      <c r="M14" s="1" t="n">
        <f aca="false">VLOOKUP($B14,PRICELOOK,M$4,FALSE())</f>
        <v>-0.135</v>
      </c>
      <c r="N14" s="1" t="n">
        <f aca="false">VLOOKUP($B14,PRICELOOK,N$4,FALSE())</f>
        <v>0</v>
      </c>
      <c r="O14" s="1" t="n">
        <f aca="false">VLOOKUP($B14,PRICELOOK,O$4,FALSE())</f>
        <v>4.031</v>
      </c>
      <c r="P14" s="1" t="n">
        <f aca="false">VLOOKUP($B14,PRICELOOK,P$4,FALSE())</f>
        <v>4.031</v>
      </c>
      <c r="Q14" s="1" t="n">
        <f aca="false">VLOOKUP($B14,PRICELOOK,Q$4,FALSE())</f>
        <v>0</v>
      </c>
      <c r="R14" s="1" t="n">
        <f aca="false">VLOOKUP($B14,PRICELOOK,R$4,FALSE())</f>
        <v>0</v>
      </c>
      <c r="S14" s="1" t="n">
        <f aca="false">VLOOKUP($B14,PRICELOOK,S$4,FALSE())</f>
        <v>0</v>
      </c>
      <c r="T14" s="1" t="n">
        <f aca="false">VLOOKUP($B14,PRICELOOK,T$4,FALSE())</f>
        <v>0</v>
      </c>
      <c r="U14" s="1" t="n">
        <f aca="false">VLOOKUP($B14,PRICELOOK,U$4,FALSE())</f>
        <v>0</v>
      </c>
      <c r="V14" s="1"/>
      <c r="W14" s="1" t="n">
        <v>2.7242</v>
      </c>
      <c r="X14" s="1" t="n">
        <v>2.4417</v>
      </c>
      <c r="Y14" s="1" t="n">
        <v>2.8442</v>
      </c>
      <c r="Z14" s="1" t="n">
        <v>2.5942</v>
      </c>
      <c r="AA14" s="1" t="n">
        <v>2.5142</v>
      </c>
      <c r="AB14" s="1" t="n">
        <v>2.5042</v>
      </c>
      <c r="AC14" s="1" t="n">
        <v>2.6117</v>
      </c>
      <c r="AD14" s="1" t="n">
        <v>2.6817</v>
      </c>
      <c r="AE14" s="1" t="n">
        <v>2.7992</v>
      </c>
      <c r="AF14" s="1" t="n">
        <v>2.7692</v>
      </c>
      <c r="AG14" s="1" t="n">
        <v>2.9792</v>
      </c>
      <c r="AH14" s="1" t="n">
        <v>3.7542</v>
      </c>
      <c r="AI14" s="1" t="n">
        <v>2.5967</v>
      </c>
      <c r="AJ14" s="1" t="n">
        <v>2.7642</v>
      </c>
      <c r="AK14" s="1"/>
      <c r="AL14" s="1"/>
      <c r="AM14" s="1" t="n">
        <v>2.52442857142857</v>
      </c>
      <c r="AN14" s="1" t="n">
        <v>2.20192857142857</v>
      </c>
      <c r="AO14" s="1" t="n">
        <v>2.57442857142857</v>
      </c>
      <c r="AP14" s="1" t="n">
        <v>2.40442857142857</v>
      </c>
      <c r="AQ14" s="1" t="n">
        <v>2.29942857142857</v>
      </c>
      <c r="AR14" s="1" t="n">
        <v>2.21442857142857</v>
      </c>
      <c r="AS14" s="1" t="n">
        <v>2.41442857142857</v>
      </c>
      <c r="AT14" s="1" t="n">
        <v>2.53192857142857</v>
      </c>
      <c r="AU14" s="1" t="n">
        <v>2.63692857142857</v>
      </c>
      <c r="AV14" s="1" t="n">
        <v>2.21442857142857</v>
      </c>
      <c r="AW14" s="1" t="n">
        <v>2.67442857142857</v>
      </c>
      <c r="AX14" s="1" t="n">
        <v>2.83942857142857</v>
      </c>
      <c r="AY14" s="1" t="n">
        <v>2.44192857142857</v>
      </c>
      <c r="AZ14" s="1" t="n">
        <v>2.41192857142857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</row>
    <row r="15" customFormat="false" ht="12.75" hidden="false" customHeight="false" outlineLevel="0" collapsed="false">
      <c r="A15" s="2" t="n">
        <f aca="false">A14-1</f>
        <v>998</v>
      </c>
      <c r="B15" s="56" t="n">
        <f aca="false">HLOOKUP("date",PRICELOOK,A15,FALSE())</f>
        <v>36719</v>
      </c>
      <c r="C15" s="1" t="n">
        <f aca="false">VLOOKUP($B15,PRICELOOK,C$4,FALSE())</f>
        <v>0</v>
      </c>
      <c r="D15" s="1" t="n">
        <f aca="false">VLOOKUP($B15,PRICELOOK,D$4,FALSE())</f>
        <v>0</v>
      </c>
      <c r="E15" s="1" t="n">
        <f aca="false">VLOOKUP($B15,PRICELOOK,E$4,FALSE())</f>
        <v>0</v>
      </c>
      <c r="F15" s="1" t="n">
        <f aca="false">VLOOKUP($B15,PRICELOOK,F$4,FALSE())</f>
        <v>0</v>
      </c>
      <c r="G15" s="1" t="n">
        <f aca="false">VLOOKUP($B15,PRICELOOK,G$4,FALSE())</f>
        <v>0</v>
      </c>
      <c r="H15" s="1" t="n">
        <f aca="false">VLOOKUP($B15,PRICELOOK,H$4,FALSE())</f>
        <v>0</v>
      </c>
      <c r="I15" s="1" t="n">
        <f aca="false">VLOOKUP($B15,PRICELOOK,I$4,FALSE())</f>
        <v>0</v>
      </c>
      <c r="J15" s="1" t="n">
        <f aca="false">VLOOKUP($B15,PRICELOOK,J$4,FALSE())</f>
        <v>0</v>
      </c>
      <c r="K15" s="1" t="n">
        <f aca="false">VLOOKUP($B15,PRICELOOK,K$4,FALSE())</f>
        <v>4.3</v>
      </c>
      <c r="L15" s="1" t="n">
        <f aca="false">VLOOKUP($B15,PRICELOOK,L$4,FALSE())</f>
        <v>4.031</v>
      </c>
      <c r="M15" s="1" t="n">
        <f aca="false">VLOOKUP($B15,PRICELOOK,M$4,FALSE())</f>
        <v>0</v>
      </c>
      <c r="N15" s="1" t="n">
        <f aca="false">VLOOKUP($B15,PRICELOOK,N$4,FALSE())</f>
        <v>0</v>
      </c>
      <c r="O15" s="1" t="n">
        <f aca="false">VLOOKUP($B15,PRICELOOK,O$4,FALSE())</f>
        <v>4.031</v>
      </c>
      <c r="P15" s="1" t="n">
        <f aca="false">VLOOKUP($B15,PRICELOOK,P$4,FALSE())</f>
        <v>4.031</v>
      </c>
      <c r="Q15" s="1" t="n">
        <f aca="false">VLOOKUP($B15,PRICELOOK,Q$4,FALSE())</f>
        <v>0</v>
      </c>
      <c r="R15" s="1" t="n">
        <f aca="false">VLOOKUP($B15,PRICELOOK,R$4,FALSE())</f>
        <v>0</v>
      </c>
      <c r="S15" s="1" t="n">
        <f aca="false">VLOOKUP($B15,PRICELOOK,S$4,FALSE())</f>
        <v>0</v>
      </c>
      <c r="T15" s="1" t="n">
        <f aca="false">VLOOKUP($B15,PRICELOOK,T$4,FALSE())</f>
        <v>0</v>
      </c>
      <c r="U15" s="1" t="n">
        <f aca="false">VLOOKUP($B15,PRICELOOK,U$4,FALSE())</f>
        <v>0</v>
      </c>
      <c r="V15" s="1"/>
      <c r="W15" s="1" t="n">
        <v>2.7346</v>
      </c>
      <c r="X15" s="1" t="n">
        <v>2.4646</v>
      </c>
      <c r="Y15" s="1" t="n">
        <v>2.8571</v>
      </c>
      <c r="Z15" s="1" t="n">
        <v>2.5971</v>
      </c>
      <c r="AA15" s="1" t="n">
        <v>2.5096</v>
      </c>
      <c r="AB15" s="1" t="n">
        <v>2.4996</v>
      </c>
      <c r="AC15" s="1" t="n">
        <v>2.6221</v>
      </c>
      <c r="AD15" s="1" t="n">
        <v>2.6946</v>
      </c>
      <c r="AE15" s="1" t="n">
        <v>2.8046</v>
      </c>
      <c r="AF15" s="1" t="n">
        <v>2.7696</v>
      </c>
      <c r="AG15" s="1" t="n">
        <v>2.9871</v>
      </c>
      <c r="AH15" s="1" t="n">
        <v>3.7596</v>
      </c>
      <c r="AI15" s="1" t="n">
        <v>2.5971</v>
      </c>
      <c r="AJ15" s="1" t="n">
        <v>2.7696</v>
      </c>
      <c r="AK15" s="1"/>
      <c r="AL15" s="1"/>
      <c r="AM15" s="1" t="n">
        <v>2.59414285714286</v>
      </c>
      <c r="AN15" s="1" t="n">
        <v>2.27664285714286</v>
      </c>
      <c r="AO15" s="1" t="n">
        <v>2.64664285714286</v>
      </c>
      <c r="AP15" s="1" t="n">
        <v>2.46914285714286</v>
      </c>
      <c r="AQ15" s="1" t="n">
        <v>2.34914285714286</v>
      </c>
      <c r="AR15" s="1" t="n">
        <v>2.26914285714286</v>
      </c>
      <c r="AS15" s="1" t="n">
        <v>2.48164285714286</v>
      </c>
      <c r="AT15" s="1" t="n">
        <v>2.60164285714286</v>
      </c>
      <c r="AU15" s="1" t="n">
        <v>2.68414285714286</v>
      </c>
      <c r="AV15" s="1" t="n">
        <v>2.28414285714286</v>
      </c>
      <c r="AW15" s="1" t="n">
        <v>2.74164285714286</v>
      </c>
      <c r="AX15" s="1" t="n">
        <v>2.88914285714286</v>
      </c>
      <c r="AY15" s="1" t="n">
        <v>2.51414285714286</v>
      </c>
      <c r="AZ15" s="1" t="n">
        <v>2.46914285714286</v>
      </c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</row>
    <row r="16" customFormat="false" ht="12.75" hidden="false" customHeight="false" outlineLevel="0" collapsed="false">
      <c r="A16" s="2" t="n">
        <f aca="false">A15-1</f>
        <v>997</v>
      </c>
      <c r="B16" s="56" t="n">
        <f aca="false">HLOOKUP("date",PRICELOOK,A16,FALSE())</f>
        <v>36718</v>
      </c>
      <c r="C16" s="1" t="n">
        <f aca="false">VLOOKUP($B16,PRICELOOK,C$4,FALSE())</f>
        <v>0</v>
      </c>
      <c r="D16" s="1" t="n">
        <f aca="false">VLOOKUP($B16,PRICELOOK,D$4,FALSE())</f>
        <v>0</v>
      </c>
      <c r="E16" s="1" t="n">
        <f aca="false">VLOOKUP($B16,PRICELOOK,E$4,FALSE())</f>
        <v>0</v>
      </c>
      <c r="F16" s="1" t="n">
        <f aca="false">VLOOKUP($B16,PRICELOOK,F$4,FALSE())</f>
        <v>0</v>
      </c>
      <c r="G16" s="1" t="n">
        <f aca="false">VLOOKUP($B16,PRICELOOK,G$4,FALSE())</f>
        <v>0</v>
      </c>
      <c r="H16" s="1" t="n">
        <f aca="false">VLOOKUP($B16,PRICELOOK,H$4,FALSE())</f>
        <v>0</v>
      </c>
      <c r="I16" s="1" t="n">
        <f aca="false">VLOOKUP($B16,PRICELOOK,I$4,FALSE())</f>
        <v>0</v>
      </c>
      <c r="J16" s="1" t="n">
        <f aca="false">VLOOKUP($B16,PRICELOOK,J$4,FALSE())</f>
        <v>0</v>
      </c>
      <c r="K16" s="1" t="n">
        <f aca="false">VLOOKUP($B16,PRICELOOK,K$4,FALSE())</f>
        <v>4.18</v>
      </c>
      <c r="L16" s="1" t="n">
        <f aca="false">VLOOKUP($B16,PRICELOOK,L$4,FALSE())</f>
        <v>4.257</v>
      </c>
      <c r="M16" s="1" t="n">
        <f aca="false">VLOOKUP($B16,PRICELOOK,M$4,FALSE())</f>
        <v>-0.0289999999999999</v>
      </c>
      <c r="N16" s="1" t="n">
        <f aca="false">VLOOKUP($B16,PRICELOOK,N$4,FALSE())</f>
        <v>0</v>
      </c>
      <c r="O16" s="1" t="n">
        <f aca="false">VLOOKUP($B16,PRICELOOK,O$4,FALSE())</f>
        <v>4.228</v>
      </c>
      <c r="P16" s="1" t="n">
        <f aca="false">VLOOKUP($B16,PRICELOOK,P$4,FALSE())</f>
        <v>4.228</v>
      </c>
      <c r="Q16" s="1" t="n">
        <f aca="false">VLOOKUP($B16,PRICELOOK,Q$4,FALSE())</f>
        <v>0</v>
      </c>
      <c r="R16" s="1" t="n">
        <f aca="false">VLOOKUP($B16,PRICELOOK,R$4,FALSE())</f>
        <v>0</v>
      </c>
      <c r="S16" s="1" t="n">
        <f aca="false">VLOOKUP($B16,PRICELOOK,S$4,FALSE())</f>
        <v>0</v>
      </c>
      <c r="T16" s="1" t="n">
        <f aca="false">VLOOKUP($B16,PRICELOOK,T$4,FALSE())</f>
        <v>0</v>
      </c>
      <c r="U16" s="1" t="n">
        <f aca="false">VLOOKUP($B16,PRICELOOK,U$4,FALSE())</f>
        <v>0</v>
      </c>
      <c r="V16" s="1"/>
      <c r="W16" s="1" t="n">
        <v>2.7216</v>
      </c>
      <c r="X16" s="1" t="n">
        <v>2.4516</v>
      </c>
      <c r="Y16" s="1" t="n">
        <v>2.8441</v>
      </c>
      <c r="Z16" s="1" t="n">
        <v>2.5916</v>
      </c>
      <c r="AA16" s="1" t="n">
        <v>2.5016</v>
      </c>
      <c r="AB16" s="1" t="n">
        <v>2.4891</v>
      </c>
      <c r="AC16" s="1" t="n">
        <v>2.6166</v>
      </c>
      <c r="AD16" s="1" t="n">
        <v>2.6816</v>
      </c>
      <c r="AE16" s="1" t="n">
        <v>2.7991</v>
      </c>
      <c r="AF16" s="1" t="n">
        <v>2.7541</v>
      </c>
      <c r="AG16" s="1" t="n">
        <v>2.9741</v>
      </c>
      <c r="AH16" s="1" t="n">
        <v>3.7466</v>
      </c>
      <c r="AI16" s="1" t="n">
        <v>2.5991</v>
      </c>
      <c r="AJ16" s="1" t="n">
        <v>2.7541</v>
      </c>
      <c r="AK16" s="1"/>
      <c r="AL16" s="1"/>
      <c r="AM16" s="1" t="n">
        <v>2.556</v>
      </c>
      <c r="AN16" s="1" t="n">
        <v>2.2385</v>
      </c>
      <c r="AO16" s="1" t="n">
        <v>2.6085</v>
      </c>
      <c r="AP16" s="1" t="n">
        <v>2.436</v>
      </c>
      <c r="AQ16" s="1" t="n">
        <v>2.3235</v>
      </c>
      <c r="AR16" s="1" t="n">
        <v>2.251</v>
      </c>
      <c r="AS16" s="1" t="n">
        <v>2.446</v>
      </c>
      <c r="AT16" s="1" t="n">
        <v>2.5635</v>
      </c>
      <c r="AU16" s="1" t="n">
        <v>2.661</v>
      </c>
      <c r="AV16" s="1" t="n">
        <v>2.246</v>
      </c>
      <c r="AW16" s="1" t="n">
        <v>2.706</v>
      </c>
      <c r="AX16" s="1" t="n">
        <v>2.851</v>
      </c>
      <c r="AY16" s="1" t="n">
        <v>2.476</v>
      </c>
      <c r="AZ16" s="1" t="n">
        <v>2.431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</row>
    <row r="17" customFormat="false" ht="12.75" hidden="false" customHeight="false" outlineLevel="0" collapsed="false">
      <c r="A17" s="2" t="n">
        <f aca="false">A16-1</f>
        <v>996</v>
      </c>
      <c r="B17" s="56" t="n">
        <f aca="false">HLOOKUP("date",PRICELOOK,A17,FALSE())</f>
        <v>36717</v>
      </c>
      <c r="C17" s="1" t="n">
        <f aca="false">VLOOKUP($B17,PRICELOOK,C$4,FALSE())</f>
        <v>0</v>
      </c>
      <c r="D17" s="1" t="n">
        <f aca="false">VLOOKUP($B17,PRICELOOK,D$4,FALSE())</f>
        <v>0</v>
      </c>
      <c r="E17" s="1" t="n">
        <f aca="false">VLOOKUP($B17,PRICELOOK,E$4,FALSE())</f>
        <v>0</v>
      </c>
      <c r="F17" s="1" t="n">
        <f aca="false">VLOOKUP($B17,PRICELOOK,F$4,FALSE())</f>
        <v>0</v>
      </c>
      <c r="G17" s="1" t="n">
        <f aca="false">VLOOKUP($B17,PRICELOOK,G$4,FALSE())</f>
        <v>0</v>
      </c>
      <c r="H17" s="1" t="n">
        <f aca="false">VLOOKUP($B17,PRICELOOK,H$4,FALSE())</f>
        <v>0</v>
      </c>
      <c r="I17" s="1" t="n">
        <f aca="false">VLOOKUP($B17,PRICELOOK,I$4,FALSE())</f>
        <v>0</v>
      </c>
      <c r="J17" s="1" t="n">
        <f aca="false">VLOOKUP($B17,PRICELOOK,J$4,FALSE())</f>
        <v>0</v>
      </c>
      <c r="K17" s="1" t="n">
        <f aca="false">VLOOKUP($B17,PRICELOOK,K$4,FALSE())</f>
        <v>4.19</v>
      </c>
      <c r="L17" s="1" t="n">
        <f aca="false">VLOOKUP($B17,PRICELOOK,L$4,FALSE())</f>
        <v>4.228</v>
      </c>
      <c r="M17" s="1" t="n">
        <f aca="false">VLOOKUP($B17,PRICELOOK,M$4,FALSE())</f>
        <v>0</v>
      </c>
      <c r="N17" s="1" t="n">
        <f aca="false">VLOOKUP($B17,PRICELOOK,N$4,FALSE())</f>
        <v>0</v>
      </c>
      <c r="O17" s="1" t="n">
        <f aca="false">VLOOKUP($B17,PRICELOOK,O$4,FALSE())</f>
        <v>4.228</v>
      </c>
      <c r="P17" s="1" t="n">
        <f aca="false">VLOOKUP($B17,PRICELOOK,P$4,FALSE())</f>
        <v>4.228</v>
      </c>
      <c r="Q17" s="1" t="n">
        <f aca="false">VLOOKUP($B17,PRICELOOK,Q$4,FALSE())</f>
        <v>0</v>
      </c>
      <c r="R17" s="1" t="n">
        <f aca="false">VLOOKUP($B17,PRICELOOK,R$4,FALSE())</f>
        <v>0</v>
      </c>
      <c r="S17" s="1" t="n">
        <f aca="false">VLOOKUP($B17,PRICELOOK,S$4,FALSE())</f>
        <v>0</v>
      </c>
      <c r="T17" s="1" t="n">
        <f aca="false">VLOOKUP($B17,PRICELOOK,T$4,FALSE())</f>
        <v>0</v>
      </c>
      <c r="U17" s="1" t="n">
        <f aca="false">VLOOKUP($B17,PRICELOOK,U$4,FALSE())</f>
        <v>0</v>
      </c>
      <c r="V17" s="1"/>
      <c r="W17" s="1" t="n">
        <v>2.7416</v>
      </c>
      <c r="X17" s="1" t="n">
        <v>2.4691</v>
      </c>
      <c r="Y17" s="1" t="n">
        <v>2.8641</v>
      </c>
      <c r="Z17" s="1" t="n">
        <v>2.6091</v>
      </c>
      <c r="AA17" s="1" t="n">
        <v>2.5216</v>
      </c>
      <c r="AB17" s="1" t="n">
        <v>2.5116</v>
      </c>
      <c r="AC17" s="1" t="n">
        <v>2.6316</v>
      </c>
      <c r="AD17" s="1" t="n">
        <v>2.7016</v>
      </c>
      <c r="AE17" s="1" t="n">
        <v>2.81535</v>
      </c>
      <c r="AF17" s="1" t="n">
        <v>2.7741</v>
      </c>
      <c r="AG17" s="1" t="n">
        <v>2.9966</v>
      </c>
      <c r="AH17" s="1" t="n">
        <v>3.6891</v>
      </c>
      <c r="AI17" s="1" t="n">
        <v>2.6216</v>
      </c>
      <c r="AJ17" s="1" t="n">
        <v>2.7741</v>
      </c>
      <c r="AK17" s="1"/>
      <c r="AL17" s="1"/>
      <c r="AM17" s="1" t="n">
        <v>2.59414285714286</v>
      </c>
      <c r="AN17" s="1" t="n">
        <v>2.27664285714286</v>
      </c>
      <c r="AO17" s="1" t="n">
        <v>2.64664285714286</v>
      </c>
      <c r="AP17" s="1" t="n">
        <v>2.46414285714286</v>
      </c>
      <c r="AQ17" s="1" t="n">
        <v>2.34914285714286</v>
      </c>
      <c r="AR17" s="1" t="n">
        <v>2.27914285714286</v>
      </c>
      <c r="AS17" s="1" t="n">
        <v>2.48164285714286</v>
      </c>
      <c r="AT17" s="1" t="n">
        <v>2.60164285714286</v>
      </c>
      <c r="AU17" s="1" t="n">
        <v>2.68914285714286</v>
      </c>
      <c r="AV17" s="1" t="n">
        <v>2.27914285714286</v>
      </c>
      <c r="AW17" s="1" t="n">
        <v>2.74414285714286</v>
      </c>
      <c r="AX17" s="1" t="n">
        <v>2.87914285714286</v>
      </c>
      <c r="AY17" s="1" t="n">
        <v>2.51414285714286</v>
      </c>
      <c r="AZ17" s="1" t="n">
        <v>2.47414285714286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</row>
    <row r="18" customFormat="false" ht="12.75" hidden="false" customHeight="false" outlineLevel="0" collapsed="false">
      <c r="A18" s="2" t="n">
        <f aca="false">A17-1</f>
        <v>995</v>
      </c>
      <c r="B18" s="56" t="n">
        <f aca="false">HLOOKUP("date",PRICELOOK,A18,FALSE())</f>
        <v>36714</v>
      </c>
      <c r="C18" s="1" t="n">
        <f aca="false">VLOOKUP($B18,PRICELOOK,C$4,FALSE())</f>
        <v>0</v>
      </c>
      <c r="D18" s="1" t="n">
        <f aca="false">VLOOKUP($B18,PRICELOOK,D$4,FALSE())</f>
        <v>0</v>
      </c>
      <c r="E18" s="1" t="n">
        <f aca="false">VLOOKUP($B18,PRICELOOK,E$4,FALSE())</f>
        <v>0</v>
      </c>
      <c r="F18" s="1" t="n">
        <f aca="false">VLOOKUP($B18,PRICELOOK,F$4,FALSE())</f>
        <v>0</v>
      </c>
      <c r="G18" s="1" t="n">
        <f aca="false">VLOOKUP($B18,PRICELOOK,G$4,FALSE())</f>
        <v>0</v>
      </c>
      <c r="H18" s="1" t="n">
        <f aca="false">VLOOKUP($B18,PRICELOOK,H$4,FALSE())</f>
        <v>0</v>
      </c>
      <c r="I18" s="1" t="n">
        <f aca="false">VLOOKUP($B18,PRICELOOK,I$4,FALSE())</f>
        <v>0</v>
      </c>
      <c r="J18" s="1" t="n">
        <f aca="false">VLOOKUP($B18,PRICELOOK,J$4,FALSE())</f>
        <v>0</v>
      </c>
      <c r="K18" s="1" t="n">
        <f aca="false">VLOOKUP($B18,PRICELOOK,K$4,FALSE())</f>
        <v>4.03</v>
      </c>
      <c r="L18" s="1" t="n">
        <f aca="false">VLOOKUP($B18,PRICELOOK,L$4,FALSE())</f>
        <v>4.262</v>
      </c>
      <c r="M18" s="1" t="n">
        <f aca="false">VLOOKUP($B18,PRICELOOK,M$4,FALSE())</f>
        <v>0</v>
      </c>
      <c r="N18" s="1" t="n">
        <f aca="false">VLOOKUP($B18,PRICELOOK,N$4,FALSE())</f>
        <v>0</v>
      </c>
      <c r="O18" s="1" t="n">
        <f aca="false">VLOOKUP($B18,PRICELOOK,O$4,FALSE())</f>
        <v>4.262</v>
      </c>
      <c r="P18" s="1" t="n">
        <f aca="false">VLOOKUP($B18,PRICELOOK,P$4,FALSE())</f>
        <v>4.262</v>
      </c>
      <c r="Q18" s="1" t="n">
        <f aca="false">VLOOKUP($B18,PRICELOOK,Q$4,FALSE())</f>
        <v>0</v>
      </c>
      <c r="R18" s="1" t="n">
        <f aca="false">VLOOKUP($B18,PRICELOOK,R$4,FALSE())</f>
        <v>0</v>
      </c>
      <c r="S18" s="1" t="n">
        <f aca="false">VLOOKUP($B18,PRICELOOK,S$4,FALSE())</f>
        <v>0</v>
      </c>
      <c r="T18" s="1" t="n">
        <f aca="false">VLOOKUP($B18,PRICELOOK,T$4,FALSE())</f>
        <v>0</v>
      </c>
      <c r="U18" s="1" t="n">
        <f aca="false">VLOOKUP($B18,PRICELOOK,U$4,FALSE())</f>
        <v>0</v>
      </c>
      <c r="V18" s="1"/>
      <c r="W18" s="1" t="n">
        <v>2.7338</v>
      </c>
      <c r="X18" s="1" t="n">
        <v>2.4588</v>
      </c>
      <c r="Y18" s="1" t="n">
        <v>2.8513</v>
      </c>
      <c r="Z18" s="1" t="n">
        <v>2.6013</v>
      </c>
      <c r="AA18" s="1" t="n">
        <v>2.5188</v>
      </c>
      <c r="AB18" s="1" t="n">
        <v>2.5088</v>
      </c>
      <c r="AC18" s="1" t="n">
        <v>2.6288</v>
      </c>
      <c r="AD18" s="1" t="n">
        <v>2.6963</v>
      </c>
      <c r="AE18" s="1" t="n">
        <v>2.8138</v>
      </c>
      <c r="AF18" s="1" t="n">
        <v>2.7713</v>
      </c>
      <c r="AG18" s="1" t="n">
        <v>2.9863</v>
      </c>
      <c r="AH18" s="1" t="n">
        <v>3.6438</v>
      </c>
      <c r="AI18" s="1" t="n">
        <v>2.6138</v>
      </c>
      <c r="AJ18" s="1" t="n">
        <v>2.7788</v>
      </c>
      <c r="AK18" s="1"/>
      <c r="AL18" s="1"/>
      <c r="AM18" s="1" t="n">
        <v>2.582</v>
      </c>
      <c r="AN18" s="1" t="n">
        <v>2.267</v>
      </c>
      <c r="AO18" s="1" t="n">
        <v>2.632</v>
      </c>
      <c r="AP18" s="1" t="n">
        <v>2.457</v>
      </c>
      <c r="AQ18" s="1" t="n">
        <v>2.352</v>
      </c>
      <c r="AR18" s="1" t="n">
        <v>2.282</v>
      </c>
      <c r="AS18" s="1" t="n">
        <v>2.472</v>
      </c>
      <c r="AT18" s="1" t="n">
        <v>2.59325</v>
      </c>
      <c r="AU18" s="1" t="n">
        <v>2.687</v>
      </c>
      <c r="AV18" s="1" t="n">
        <v>2.2645</v>
      </c>
      <c r="AW18" s="1" t="n">
        <v>2.72575</v>
      </c>
      <c r="AX18" s="1" t="n">
        <v>2.8545</v>
      </c>
      <c r="AY18" s="1" t="n">
        <v>2.497</v>
      </c>
      <c r="AZ18" s="1" t="n">
        <v>2.472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</row>
    <row r="19" customFormat="false" ht="12.75" hidden="false" customHeight="false" outlineLevel="0" collapsed="false">
      <c r="A19" s="2" t="n">
        <f aca="false">A18-1</f>
        <v>994</v>
      </c>
      <c r="B19" s="56" t="n">
        <f aca="false">HLOOKUP("date",PRICELOOK,A19,FALSE())</f>
        <v>36713</v>
      </c>
      <c r="C19" s="1" t="n">
        <f aca="false">VLOOKUP($B19,PRICELOOK,C$4,FALSE())</f>
        <v>0</v>
      </c>
      <c r="D19" s="1" t="n">
        <f aca="false">VLOOKUP($B19,PRICELOOK,D$4,FALSE())</f>
        <v>0</v>
      </c>
      <c r="E19" s="1" t="n">
        <f aca="false">VLOOKUP($B19,PRICELOOK,E$4,FALSE())</f>
        <v>0</v>
      </c>
      <c r="F19" s="1" t="n">
        <f aca="false">VLOOKUP($B19,PRICELOOK,F$4,FALSE())</f>
        <v>0</v>
      </c>
      <c r="G19" s="1" t="n">
        <f aca="false">VLOOKUP($B19,PRICELOOK,G$4,FALSE())</f>
        <v>0</v>
      </c>
      <c r="H19" s="1" t="n">
        <f aca="false">VLOOKUP($B19,PRICELOOK,H$4,FALSE())</f>
        <v>0</v>
      </c>
      <c r="I19" s="1" t="n">
        <f aca="false">VLOOKUP($B19,PRICELOOK,I$4,FALSE())</f>
        <v>0</v>
      </c>
      <c r="J19" s="1" t="n">
        <f aca="false">VLOOKUP($B19,PRICELOOK,J$4,FALSE())</f>
        <v>0</v>
      </c>
      <c r="K19" s="1" t="n">
        <f aca="false">VLOOKUP($B19,PRICELOOK,K$4,FALSE())</f>
        <v>4.01</v>
      </c>
      <c r="L19" s="1" t="n">
        <f aca="false">VLOOKUP($B19,PRICELOOK,L$4,FALSE())</f>
        <v>4.066</v>
      </c>
      <c r="M19" s="1" t="n">
        <f aca="false">VLOOKUP($B19,PRICELOOK,M$4,FALSE())</f>
        <v>0.0430000000000002</v>
      </c>
      <c r="N19" s="1" t="n">
        <f aca="false">VLOOKUP($B19,PRICELOOK,N$4,FALSE())</f>
        <v>0</v>
      </c>
      <c r="O19" s="1" t="n">
        <f aca="false">VLOOKUP($B19,PRICELOOK,O$4,FALSE())</f>
        <v>4.109</v>
      </c>
      <c r="P19" s="1" t="n">
        <f aca="false">VLOOKUP($B19,PRICELOOK,P$4,FALSE())</f>
        <v>4.109</v>
      </c>
      <c r="Q19" s="1" t="n">
        <f aca="false">VLOOKUP($B19,PRICELOOK,Q$4,FALSE())</f>
        <v>0</v>
      </c>
      <c r="R19" s="1" t="n">
        <f aca="false">VLOOKUP($B19,PRICELOOK,R$4,FALSE())</f>
        <v>0</v>
      </c>
      <c r="S19" s="1" t="n">
        <f aca="false">VLOOKUP($B19,PRICELOOK,S$4,FALSE())</f>
        <v>0</v>
      </c>
      <c r="T19" s="1" t="n">
        <f aca="false">VLOOKUP($B19,PRICELOOK,T$4,FALSE())</f>
        <v>0</v>
      </c>
      <c r="U19" s="1" t="n">
        <f aca="false">VLOOKUP($B19,PRICELOOK,U$4,FALSE())</f>
        <v>0</v>
      </c>
      <c r="V19" s="1"/>
      <c r="W19" s="1" t="n">
        <v>2.7352</v>
      </c>
      <c r="X19" s="1" t="n">
        <v>2.4502</v>
      </c>
      <c r="Y19" s="1" t="n">
        <v>2.8552</v>
      </c>
      <c r="Z19" s="1" t="n">
        <v>2.5977</v>
      </c>
      <c r="AA19" s="1" t="n">
        <v>2.5227</v>
      </c>
      <c r="AB19" s="1" t="n">
        <v>2.5127</v>
      </c>
      <c r="AC19" s="1" t="n">
        <v>2.6277</v>
      </c>
      <c r="AD19" s="1" t="n">
        <v>2.6952</v>
      </c>
      <c r="AE19" s="1" t="n">
        <v>2.8152</v>
      </c>
      <c r="AF19" s="1" t="n">
        <v>2.7627</v>
      </c>
      <c r="AG19" s="1" t="n">
        <v>2.9802</v>
      </c>
      <c r="AH19" s="1" t="n">
        <v>3.6052</v>
      </c>
      <c r="AI19" s="1" t="n">
        <v>2.6127</v>
      </c>
      <c r="AJ19" s="1" t="n">
        <v>2.7802</v>
      </c>
      <c r="AK19" s="1"/>
      <c r="AL19" s="1"/>
      <c r="AM19" s="1" t="n">
        <v>2.57685714285714</v>
      </c>
      <c r="AN19" s="1" t="n">
        <v>2.24685714285714</v>
      </c>
      <c r="AO19" s="1" t="n">
        <v>2.62310714285714</v>
      </c>
      <c r="AP19" s="1" t="n">
        <v>2.45685714285714</v>
      </c>
      <c r="AQ19" s="1" t="n">
        <v>2.34685714285714</v>
      </c>
      <c r="AR19" s="1" t="n">
        <v>2.27685714285714</v>
      </c>
      <c r="AS19" s="1" t="n">
        <v>2.46435714285714</v>
      </c>
      <c r="AT19" s="1" t="n">
        <v>2.58435714285714</v>
      </c>
      <c r="AU19" s="1" t="n">
        <v>2.68685714285714</v>
      </c>
      <c r="AV19" s="1" t="n">
        <v>2.26185714285714</v>
      </c>
      <c r="AW19" s="1" t="n">
        <v>2.71935714285714</v>
      </c>
      <c r="AX19" s="1" t="n">
        <v>2.84935714285714</v>
      </c>
      <c r="AY19" s="1" t="n">
        <v>2.49435714285714</v>
      </c>
      <c r="AZ19" s="1" t="n">
        <v>2.45185714285714</v>
      </c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</row>
    <row r="20" customFormat="false" ht="12.75" hidden="false" customHeight="false" outlineLevel="0" collapsed="false">
      <c r="A20" s="2" t="n">
        <f aca="false">A19-1</f>
        <v>993</v>
      </c>
      <c r="B20" s="56" t="n">
        <f aca="false">HLOOKUP("date",PRICELOOK,A20,FALSE())</f>
        <v>36712</v>
      </c>
      <c r="C20" s="1" t="n">
        <f aca="false">VLOOKUP($B20,PRICELOOK,C$4,FALSE())</f>
        <v>0</v>
      </c>
      <c r="D20" s="1" t="n">
        <f aca="false">VLOOKUP($B20,PRICELOOK,D$4,FALSE())</f>
        <v>0</v>
      </c>
      <c r="E20" s="1" t="n">
        <f aca="false">VLOOKUP($B20,PRICELOOK,E$4,FALSE())</f>
        <v>0</v>
      </c>
      <c r="F20" s="1" t="n">
        <f aca="false">VLOOKUP($B20,PRICELOOK,F$4,FALSE())</f>
        <v>0</v>
      </c>
      <c r="G20" s="1" t="n">
        <f aca="false">VLOOKUP($B20,PRICELOOK,G$4,FALSE())</f>
        <v>0</v>
      </c>
      <c r="H20" s="1" t="n">
        <f aca="false">VLOOKUP($B20,PRICELOOK,H$4,FALSE())</f>
        <v>0</v>
      </c>
      <c r="I20" s="1" t="n">
        <f aca="false">VLOOKUP($B20,PRICELOOK,I$4,FALSE())</f>
        <v>0</v>
      </c>
      <c r="J20" s="1" t="n">
        <f aca="false">VLOOKUP($B20,PRICELOOK,J$4,FALSE())</f>
        <v>0</v>
      </c>
      <c r="K20" s="1" t="n">
        <f aca="false">VLOOKUP($B20,PRICELOOK,K$4,FALSE())</f>
        <v>4.27</v>
      </c>
      <c r="L20" s="1" t="n">
        <f aca="false">VLOOKUP($B20,PRICELOOK,L$4,FALSE())</f>
        <v>4.109</v>
      </c>
      <c r="M20" s="1" t="n">
        <f aca="false">VLOOKUP($B20,PRICELOOK,M$4,FALSE())</f>
        <v>0.260000000000001</v>
      </c>
      <c r="N20" s="1" t="n">
        <f aca="false">VLOOKUP($B20,PRICELOOK,N$4,FALSE())</f>
        <v>0</v>
      </c>
      <c r="O20" s="1" t="n">
        <f aca="false">VLOOKUP($B20,PRICELOOK,O$4,FALSE())</f>
        <v>4.369</v>
      </c>
      <c r="P20" s="1" t="n">
        <f aca="false">VLOOKUP($B20,PRICELOOK,P$4,FALSE())</f>
        <v>4.369</v>
      </c>
      <c r="Q20" s="1" t="n">
        <f aca="false">VLOOKUP($B20,PRICELOOK,Q$4,FALSE())</f>
        <v>0</v>
      </c>
      <c r="R20" s="1" t="n">
        <f aca="false">VLOOKUP($B20,PRICELOOK,R$4,FALSE())</f>
        <v>0</v>
      </c>
      <c r="S20" s="1" t="n">
        <f aca="false">VLOOKUP($B20,PRICELOOK,S$4,FALSE())</f>
        <v>0</v>
      </c>
      <c r="T20" s="1" t="n">
        <f aca="false">VLOOKUP($B20,PRICELOOK,T$4,FALSE())</f>
        <v>0</v>
      </c>
      <c r="U20" s="1" t="n">
        <f aca="false">VLOOKUP($B20,PRICELOOK,U$4,FALSE())</f>
        <v>0</v>
      </c>
      <c r="V20" s="1"/>
      <c r="W20" s="1" t="n">
        <v>2.7038</v>
      </c>
      <c r="X20" s="1" t="n">
        <v>2.4313</v>
      </c>
      <c r="Y20" s="1" t="n">
        <v>2.8238</v>
      </c>
      <c r="Z20" s="1" t="n">
        <v>2.5688</v>
      </c>
      <c r="AA20" s="1" t="n">
        <v>2.4888</v>
      </c>
      <c r="AB20" s="1" t="n">
        <v>2.4788</v>
      </c>
      <c r="AC20" s="1" t="n">
        <v>2.5988</v>
      </c>
      <c r="AD20" s="1" t="n">
        <v>2.6638</v>
      </c>
      <c r="AE20" s="1" t="n">
        <v>2.7788</v>
      </c>
      <c r="AF20" s="1" t="n">
        <v>2.7313</v>
      </c>
      <c r="AG20" s="1" t="n">
        <v>2.9488</v>
      </c>
      <c r="AH20" s="1" t="n">
        <v>3.5738</v>
      </c>
      <c r="AI20" s="1" t="n">
        <v>2.5838</v>
      </c>
      <c r="AJ20" s="1" t="n">
        <v>2.7488</v>
      </c>
      <c r="AK20" s="1"/>
      <c r="AL20" s="1"/>
      <c r="AM20" s="1" t="n">
        <v>2.52128571428571</v>
      </c>
      <c r="AN20" s="1" t="n">
        <v>2.20628571428571</v>
      </c>
      <c r="AO20" s="1" t="n">
        <v>2.56753571428571</v>
      </c>
      <c r="AP20" s="1" t="n">
        <v>2.39628571428571</v>
      </c>
      <c r="AQ20" s="1" t="n">
        <v>2.29628571428571</v>
      </c>
      <c r="AR20" s="1" t="n">
        <v>2.22128571428571</v>
      </c>
      <c r="AS20" s="1" t="n">
        <v>2.41628571428571</v>
      </c>
      <c r="AT20" s="1" t="n">
        <v>2.52878571428571</v>
      </c>
      <c r="AU20" s="1" t="n">
        <v>2.63128571428571</v>
      </c>
      <c r="AV20" s="1" t="n">
        <v>2.20628571428571</v>
      </c>
      <c r="AW20" s="1" t="n">
        <v>2.66378571428571</v>
      </c>
      <c r="AX20" s="1" t="n">
        <v>2.79378571428571</v>
      </c>
      <c r="AY20" s="1" t="n">
        <v>2.44128571428571</v>
      </c>
      <c r="AZ20" s="1" t="n">
        <v>2.39628571428571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</row>
    <row r="21" customFormat="false" ht="12.75" hidden="false" customHeight="false" outlineLevel="0" collapsed="false">
      <c r="A21" s="2" t="n">
        <f aca="false">A20-1</f>
        <v>992</v>
      </c>
      <c r="B21" s="56" t="n">
        <f aca="false">HLOOKUP("date",PRICELOOK,A21,FALSE())</f>
        <v>36707</v>
      </c>
      <c r="C21" s="1" t="n">
        <f aca="false">VLOOKUP($B21,PRICELOOK,C$4,FALSE())</f>
        <v>0</v>
      </c>
      <c r="D21" s="1" t="n">
        <f aca="false">VLOOKUP($B21,PRICELOOK,D$4,FALSE())</f>
        <v>0</v>
      </c>
      <c r="E21" s="1" t="n">
        <f aca="false">VLOOKUP($B21,PRICELOOK,E$4,FALSE())</f>
        <v>0</v>
      </c>
      <c r="F21" s="1" t="n">
        <f aca="false">VLOOKUP($B21,PRICELOOK,F$4,FALSE())</f>
        <v>0</v>
      </c>
      <c r="G21" s="1" t="n">
        <f aca="false">VLOOKUP($B21,PRICELOOK,G$4,FALSE())</f>
        <v>0</v>
      </c>
      <c r="H21" s="1" t="n">
        <f aca="false">VLOOKUP($B21,PRICELOOK,H$4,FALSE())</f>
        <v>0</v>
      </c>
      <c r="I21" s="1" t="n">
        <f aca="false">VLOOKUP($B21,PRICELOOK,I$4,FALSE())</f>
        <v>0</v>
      </c>
      <c r="J21" s="1" t="n">
        <f aca="false">VLOOKUP($B21,PRICELOOK,J$4,FALSE())</f>
        <v>0</v>
      </c>
      <c r="K21" s="1" t="n">
        <f aca="false">VLOOKUP($B21,PRICELOOK,K$4,FALSE())</f>
        <v>4.41</v>
      </c>
      <c r="L21" s="1" t="n">
        <f aca="false">VLOOKUP($B21,PRICELOOK,L$4,FALSE())</f>
        <v>4.476</v>
      </c>
      <c r="M21" s="1" t="n">
        <f aca="false">VLOOKUP($B21,PRICELOOK,M$4,FALSE())</f>
        <v>0</v>
      </c>
      <c r="N21" s="1" t="n">
        <f aca="false">VLOOKUP($B21,PRICELOOK,N$4,FALSE())</f>
        <v>0</v>
      </c>
      <c r="O21" s="1" t="n">
        <f aca="false">VLOOKUP($B21,PRICELOOK,O$4,FALSE())</f>
        <v>4.476</v>
      </c>
      <c r="P21" s="1" t="n">
        <f aca="false">VLOOKUP($B21,PRICELOOK,P$4,FALSE())</f>
        <v>4.476</v>
      </c>
      <c r="Q21" s="1" t="n">
        <f aca="false">VLOOKUP($B21,PRICELOOK,Q$4,FALSE())</f>
        <v>0</v>
      </c>
      <c r="R21" s="1" t="n">
        <f aca="false">VLOOKUP($B21,PRICELOOK,R$4,FALSE())</f>
        <v>0</v>
      </c>
      <c r="S21" s="1" t="n">
        <f aca="false">VLOOKUP($B21,PRICELOOK,S$4,FALSE())</f>
        <v>0</v>
      </c>
      <c r="T21" s="1" t="n">
        <f aca="false">VLOOKUP($B21,PRICELOOK,T$4,FALSE())</f>
        <v>0</v>
      </c>
      <c r="U21" s="1" t="n">
        <f aca="false">VLOOKUP($B21,PRICELOOK,U$4,FALSE())</f>
        <v>0</v>
      </c>
      <c r="V21" s="1"/>
      <c r="W21" s="1" t="n">
        <v>2.693</v>
      </c>
      <c r="X21" s="1" t="n">
        <v>2.4205</v>
      </c>
      <c r="Y21" s="1" t="n">
        <v>2.823</v>
      </c>
      <c r="Z21" s="1" t="n">
        <v>2.558</v>
      </c>
      <c r="AA21" s="1" t="n">
        <v>2.478</v>
      </c>
      <c r="AB21" s="1" t="n">
        <v>2.473</v>
      </c>
      <c r="AC21" s="1" t="n">
        <v>2.588</v>
      </c>
      <c r="AD21" s="1" t="n">
        <v>2.65675</v>
      </c>
      <c r="AE21" s="1" t="n">
        <v>2.768</v>
      </c>
      <c r="AF21" s="1" t="n">
        <v>2.743</v>
      </c>
      <c r="AG21" s="1" t="n">
        <v>2.953</v>
      </c>
      <c r="AH21" s="1" t="n">
        <v>3.563</v>
      </c>
      <c r="AI21" s="1" t="n">
        <v>2.573</v>
      </c>
      <c r="AJ21" s="1" t="n">
        <v>2.738</v>
      </c>
      <c r="AK21" s="1"/>
      <c r="AL21" s="1"/>
      <c r="AM21" s="1" t="n">
        <v>2.51971428571429</v>
      </c>
      <c r="AN21" s="1" t="n">
        <v>2.20471428571429</v>
      </c>
      <c r="AO21" s="1" t="n">
        <v>2.56596428571429</v>
      </c>
      <c r="AP21" s="1" t="n">
        <v>2.39971428571429</v>
      </c>
      <c r="AQ21" s="1" t="n">
        <v>2.30971428571429</v>
      </c>
      <c r="AR21" s="1" t="n">
        <v>2.22971428571429</v>
      </c>
      <c r="AS21" s="1" t="n">
        <v>2.41471428571429</v>
      </c>
      <c r="AT21" s="1" t="n">
        <v>2.52971428571429</v>
      </c>
      <c r="AU21" s="1" t="n">
        <v>2.63721428571429</v>
      </c>
      <c r="AV21" s="1" t="n">
        <v>2.21471428571429</v>
      </c>
      <c r="AW21" s="1" t="n">
        <v>2.66346428571429</v>
      </c>
      <c r="AX21" s="1" t="n">
        <v>2.78471428571429</v>
      </c>
      <c r="AY21" s="1" t="n">
        <v>2.43971428571429</v>
      </c>
      <c r="AZ21" s="1" t="n">
        <v>2.41471428571429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</row>
    <row r="22" customFormat="false" ht="12.75" hidden="false" customHeight="false" outlineLevel="0" collapsed="false">
      <c r="A22" s="2" t="n">
        <f aca="false">A21-1</f>
        <v>991</v>
      </c>
      <c r="B22" s="56" t="n">
        <f aca="false">HLOOKUP("date",PRICELOOK,A22,FALSE())</f>
        <v>36706</v>
      </c>
      <c r="C22" s="1" t="n">
        <f aca="false">VLOOKUP($B22,PRICELOOK,C$4,FALSE())</f>
        <v>0</v>
      </c>
      <c r="D22" s="1" t="n">
        <f aca="false">VLOOKUP($B22,PRICELOOK,D$4,FALSE())</f>
        <v>0</v>
      </c>
      <c r="E22" s="1" t="n">
        <f aca="false">VLOOKUP($B22,PRICELOOK,E$4,FALSE())</f>
        <v>0</v>
      </c>
      <c r="F22" s="1" t="n">
        <f aca="false">VLOOKUP($B22,PRICELOOK,F$4,FALSE())</f>
        <v>0</v>
      </c>
      <c r="G22" s="1" t="n">
        <f aca="false">VLOOKUP($B22,PRICELOOK,G$4,FALSE())</f>
        <v>0</v>
      </c>
      <c r="H22" s="1" t="n">
        <f aca="false">VLOOKUP($B22,PRICELOOK,H$4,FALSE())</f>
        <v>0</v>
      </c>
      <c r="I22" s="1" t="n">
        <f aca="false">VLOOKUP($B22,PRICELOOK,I$4,FALSE())</f>
        <v>0</v>
      </c>
      <c r="J22" s="1" t="n">
        <f aca="false">VLOOKUP($B22,PRICELOOK,J$4,FALSE())</f>
        <v>0</v>
      </c>
      <c r="K22" s="1" t="n">
        <f aca="false">VLOOKUP($B22,PRICELOOK,K$4,FALSE())</f>
        <v>4.345</v>
      </c>
      <c r="L22" s="1" t="n">
        <f aca="false">VLOOKUP($B22,PRICELOOK,L$4,FALSE())</f>
        <v>4.423</v>
      </c>
      <c r="M22" s="1" t="n">
        <f aca="false">VLOOKUP($B22,PRICELOOK,M$4,FALSE())</f>
        <v>0</v>
      </c>
      <c r="N22" s="1" t="n">
        <f aca="false">VLOOKUP($B22,PRICELOOK,N$4,FALSE())</f>
        <v>0</v>
      </c>
      <c r="O22" s="1" t="n">
        <f aca="false">VLOOKUP($B22,PRICELOOK,O$4,FALSE())</f>
        <v>4.423</v>
      </c>
      <c r="P22" s="1" t="n">
        <f aca="false">VLOOKUP($B22,PRICELOOK,P$4,FALSE())</f>
        <v>4.423</v>
      </c>
      <c r="Q22" s="1" t="n">
        <f aca="false">VLOOKUP($B22,PRICELOOK,Q$4,FALSE())</f>
        <v>0</v>
      </c>
      <c r="R22" s="1" t="n">
        <f aca="false">VLOOKUP($B22,PRICELOOK,R$4,FALSE())</f>
        <v>0</v>
      </c>
      <c r="S22" s="1" t="n">
        <f aca="false">VLOOKUP($B22,PRICELOOK,S$4,FALSE())</f>
        <v>0</v>
      </c>
      <c r="T22" s="1" t="n">
        <f aca="false">VLOOKUP($B22,PRICELOOK,T$4,FALSE())</f>
        <v>0</v>
      </c>
      <c r="U22" s="1" t="n">
        <f aca="false">VLOOKUP($B22,PRICELOOK,U$4,FALSE())</f>
        <v>0</v>
      </c>
      <c r="V22" s="1"/>
      <c r="W22" s="1" t="n">
        <v>2.7006</v>
      </c>
      <c r="X22" s="1" t="n">
        <v>2.4331</v>
      </c>
      <c r="Y22" s="1" t="n">
        <v>2.8306</v>
      </c>
      <c r="Z22" s="1" t="n">
        <v>2.5656</v>
      </c>
      <c r="AA22" s="1" t="n">
        <v>2.4856</v>
      </c>
      <c r="AB22" s="1" t="n">
        <v>2.4806</v>
      </c>
      <c r="AC22" s="1" t="n">
        <v>2.5956</v>
      </c>
      <c r="AD22" s="1" t="n">
        <v>2.6631</v>
      </c>
      <c r="AE22" s="1" t="n">
        <v>2.7756</v>
      </c>
      <c r="AF22" s="1" t="n">
        <v>2.7506</v>
      </c>
      <c r="AG22" s="1" t="n">
        <v>2.9606</v>
      </c>
      <c r="AH22" s="1" t="n">
        <v>3.5706</v>
      </c>
      <c r="AI22" s="1" t="n">
        <v>2.5806</v>
      </c>
      <c r="AJ22" s="1" t="n">
        <v>2.7456</v>
      </c>
      <c r="AK22" s="1"/>
      <c r="AL22" s="1"/>
      <c r="AM22" s="1" t="n">
        <v>2.50214285714286</v>
      </c>
      <c r="AN22" s="1" t="n">
        <v>2.19464285714286</v>
      </c>
      <c r="AO22" s="1" t="n">
        <v>2.55214285714286</v>
      </c>
      <c r="AP22" s="1" t="n">
        <v>2.38214285714286</v>
      </c>
      <c r="AQ22" s="1" t="n">
        <v>2.29214285714286</v>
      </c>
      <c r="AR22" s="1" t="n">
        <v>2.21214285714286</v>
      </c>
      <c r="AS22" s="1" t="n">
        <v>2.39714285714286</v>
      </c>
      <c r="AT22" s="1" t="n">
        <v>2.51214285714286</v>
      </c>
      <c r="AU22" s="1" t="n">
        <v>2.61964285714286</v>
      </c>
      <c r="AV22" s="1" t="n">
        <v>2.19714285714286</v>
      </c>
      <c r="AW22" s="1" t="n">
        <v>2.64464285714286</v>
      </c>
      <c r="AX22" s="1" t="n">
        <v>2.76964285714286</v>
      </c>
      <c r="AY22" s="1" t="n">
        <v>2.42214285714286</v>
      </c>
      <c r="AZ22" s="1" t="n">
        <v>2.39714285714286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customFormat="false" ht="12.75" hidden="false" customHeight="false" outlineLevel="0" collapsed="false">
      <c r="A23" s="2" t="n">
        <f aca="false">A22-1</f>
        <v>990</v>
      </c>
      <c r="B23" s="56" t="n">
        <f aca="false">HLOOKUP("date",PRICELOOK,A23,FALSE())</f>
        <v>36705</v>
      </c>
      <c r="C23" s="1" t="n">
        <f aca="false">VLOOKUP($B23,PRICELOOK,C$4,FALSE())</f>
        <v>0</v>
      </c>
      <c r="D23" s="1" t="n">
        <f aca="false">VLOOKUP($B23,PRICELOOK,D$4,FALSE())</f>
        <v>0</v>
      </c>
      <c r="E23" s="1" t="n">
        <f aca="false">VLOOKUP($B23,PRICELOOK,E$4,FALSE())</f>
        <v>0</v>
      </c>
      <c r="F23" s="1" t="n">
        <f aca="false">VLOOKUP($B23,PRICELOOK,F$4,FALSE())</f>
        <v>0</v>
      </c>
      <c r="G23" s="1" t="n">
        <f aca="false">VLOOKUP($B23,PRICELOOK,G$4,FALSE())</f>
        <v>0</v>
      </c>
      <c r="H23" s="1" t="n">
        <f aca="false">VLOOKUP($B23,PRICELOOK,H$4,FALSE())</f>
        <v>0</v>
      </c>
      <c r="I23" s="1" t="n">
        <f aca="false">VLOOKUP($B23,PRICELOOK,I$4,FALSE())</f>
        <v>0</v>
      </c>
      <c r="J23" s="1" t="n">
        <f aca="false">VLOOKUP($B23,PRICELOOK,J$4,FALSE())</f>
        <v>0</v>
      </c>
      <c r="K23" s="1" t="n">
        <f aca="false">VLOOKUP($B23,PRICELOOK,K$4,FALSE())</f>
        <v>4.595</v>
      </c>
      <c r="L23" s="1" t="n">
        <f aca="false">VLOOKUP($B23,PRICELOOK,L$4,FALSE())</f>
        <v>4.369</v>
      </c>
      <c r="M23" s="1" t="n">
        <f aca="false">VLOOKUP($B23,PRICELOOK,M$4,FALSE())</f>
        <v>0</v>
      </c>
      <c r="N23" s="1" t="n">
        <f aca="false">VLOOKUP($B23,PRICELOOK,N$4,FALSE())</f>
        <v>1</v>
      </c>
      <c r="O23" s="1" t="n">
        <f aca="false">VLOOKUP($B23,PRICELOOK,O$4,FALSE())</f>
        <v>4.369</v>
      </c>
      <c r="P23" s="1" t="n">
        <f aca="false">VLOOKUP($B23,PRICELOOK,P$4,FALSE())</f>
        <v>4.369</v>
      </c>
      <c r="Q23" s="1" t="n">
        <f aca="false">VLOOKUP($B23,PRICELOOK,Q$4,FALSE())</f>
        <v>0</v>
      </c>
      <c r="R23" s="1" t="n">
        <f aca="false">VLOOKUP($B23,PRICELOOK,R$4,FALSE())</f>
        <v>0</v>
      </c>
      <c r="S23" s="1" t="n">
        <f aca="false">VLOOKUP($B23,PRICELOOK,S$4,FALSE())</f>
        <v>0</v>
      </c>
      <c r="T23" s="1" t="n">
        <f aca="false">VLOOKUP($B23,PRICELOOK,T$4,FALSE())</f>
        <v>0</v>
      </c>
      <c r="U23" s="1" t="n">
        <f aca="false">VLOOKUP($B23,PRICELOOK,U$4,FALSE())</f>
        <v>0</v>
      </c>
      <c r="V23" s="1"/>
      <c r="W23" s="1" t="n">
        <v>2.7244</v>
      </c>
      <c r="X23" s="1" t="n">
        <v>2.4569</v>
      </c>
      <c r="Y23" s="1" t="n">
        <v>2.8569</v>
      </c>
      <c r="Z23" s="1" t="n">
        <v>2.5894</v>
      </c>
      <c r="AA23" s="1" t="n">
        <v>2.5144</v>
      </c>
      <c r="AB23" s="1" t="n">
        <v>2.5044</v>
      </c>
      <c r="AC23" s="1" t="n">
        <v>2.6169</v>
      </c>
      <c r="AD23" s="1" t="n">
        <v>2.6869</v>
      </c>
      <c r="AE23" s="1" t="n">
        <v>2.8044</v>
      </c>
      <c r="AF23" s="1" t="n">
        <v>2.7794</v>
      </c>
      <c r="AG23" s="1" t="n">
        <v>2.9844</v>
      </c>
      <c r="AH23" s="1" t="n">
        <v>3.5944</v>
      </c>
      <c r="AI23" s="1" t="n">
        <v>2.6044</v>
      </c>
      <c r="AJ23" s="1" t="n">
        <v>2.7644</v>
      </c>
      <c r="AK23" s="1"/>
      <c r="AL23" s="1"/>
      <c r="AM23" s="1" t="n">
        <v>2.55957142857143</v>
      </c>
      <c r="AN23" s="1" t="n">
        <v>2.25957142857143</v>
      </c>
      <c r="AO23" s="1" t="n">
        <v>2.60832142857143</v>
      </c>
      <c r="AP23" s="1" t="n">
        <v>2.43707142857143</v>
      </c>
      <c r="AQ23" s="1" t="n">
        <v>2.34957142857143</v>
      </c>
      <c r="AR23" s="1" t="n">
        <v>2.26957142857143</v>
      </c>
      <c r="AS23" s="1" t="n">
        <v>2.45332142857143</v>
      </c>
      <c r="AT23" s="1" t="n">
        <v>2.56957142857143</v>
      </c>
      <c r="AU23" s="1" t="n">
        <v>2.66457142857143</v>
      </c>
      <c r="AV23" s="1" t="n">
        <v>2.25957142857143</v>
      </c>
      <c r="AW23" s="1" t="n">
        <v>2.69957142857143</v>
      </c>
      <c r="AX23" s="1" t="n">
        <v>2.82707142857143</v>
      </c>
      <c r="AY23" s="1" t="n">
        <v>2.48207142857143</v>
      </c>
      <c r="AZ23" s="1" t="n">
        <v>2.45457142857143</v>
      </c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customFormat="false" ht="12.75" hidden="false" customHeight="false" outlineLevel="0" collapsed="false">
      <c r="A24" s="2" t="n">
        <f aca="false">A23-1</f>
        <v>989</v>
      </c>
      <c r="B24" s="56" t="n">
        <f aca="false">HLOOKUP("date",PRICELOOK,A24,FALSE())</f>
        <v>36704</v>
      </c>
      <c r="C24" s="1" t="n">
        <f aca="false">VLOOKUP($B24,PRICELOOK,C$4,FALSE())</f>
        <v>0</v>
      </c>
      <c r="D24" s="1" t="n">
        <f aca="false">VLOOKUP($B24,PRICELOOK,D$4,FALSE())</f>
        <v>0</v>
      </c>
      <c r="E24" s="1" t="n">
        <f aca="false">VLOOKUP($B24,PRICELOOK,E$4,FALSE())</f>
        <v>0</v>
      </c>
      <c r="F24" s="1" t="n">
        <f aca="false">VLOOKUP($B24,PRICELOOK,F$4,FALSE())</f>
        <v>0</v>
      </c>
      <c r="G24" s="1" t="n">
        <f aca="false">VLOOKUP($B24,PRICELOOK,G$4,FALSE())</f>
        <v>0</v>
      </c>
      <c r="H24" s="1" t="n">
        <f aca="false">VLOOKUP($B24,PRICELOOK,H$4,FALSE())</f>
        <v>0</v>
      </c>
      <c r="I24" s="1" t="n">
        <f aca="false">VLOOKUP($B24,PRICELOOK,I$4,FALSE())</f>
        <v>0</v>
      </c>
      <c r="J24" s="1" t="n">
        <f aca="false">VLOOKUP($B24,PRICELOOK,J$4,FALSE())</f>
        <v>0</v>
      </c>
      <c r="K24" s="1" t="n">
        <f aca="false">VLOOKUP($B24,PRICELOOK,K$4,FALSE())</f>
        <v>4.65</v>
      </c>
      <c r="L24" s="1" t="n">
        <f aca="false">VLOOKUP($B24,PRICELOOK,L$4,FALSE())</f>
        <v>4.686</v>
      </c>
      <c r="M24" s="1" t="n">
        <f aca="false">VLOOKUP($B24,PRICELOOK,M$4,FALSE())</f>
        <v>0</v>
      </c>
      <c r="N24" s="1" t="n">
        <f aca="false">VLOOKUP($B24,PRICELOOK,N$4,FALSE())</f>
        <v>0</v>
      </c>
      <c r="O24" s="1" t="n">
        <f aca="false">VLOOKUP($B24,PRICELOOK,O$4,FALSE())</f>
        <v>4.686</v>
      </c>
      <c r="P24" s="1" t="n">
        <f aca="false">VLOOKUP($B24,PRICELOOK,P$4,FALSE())</f>
        <v>4.686</v>
      </c>
      <c r="Q24" s="1" t="n">
        <f aca="false">VLOOKUP($B24,PRICELOOK,Q$4,FALSE())</f>
        <v>0</v>
      </c>
      <c r="R24" s="1" t="n">
        <f aca="false">VLOOKUP($B24,PRICELOOK,R$4,FALSE())</f>
        <v>0</v>
      </c>
      <c r="S24" s="1" t="n">
        <f aca="false">VLOOKUP($B24,PRICELOOK,S$4,FALSE())</f>
        <v>0</v>
      </c>
      <c r="T24" s="1" t="n">
        <f aca="false">VLOOKUP($B24,PRICELOOK,T$4,FALSE())</f>
        <v>0</v>
      </c>
      <c r="U24" s="1" t="n">
        <f aca="false">VLOOKUP($B24,PRICELOOK,U$4,FALSE())</f>
        <v>0</v>
      </c>
      <c r="V24" s="1"/>
      <c r="W24" s="1" t="n">
        <v>2.718</v>
      </c>
      <c r="X24" s="1" t="n">
        <v>2.4505</v>
      </c>
      <c r="Y24" s="1" t="n">
        <v>2.853</v>
      </c>
      <c r="Z24" s="1" t="n">
        <v>2.583</v>
      </c>
      <c r="AA24" s="1" t="n">
        <v>2.518</v>
      </c>
      <c r="AB24" s="1" t="n">
        <v>2.508</v>
      </c>
      <c r="AC24" s="1" t="n">
        <v>2.61175</v>
      </c>
      <c r="AD24" s="1" t="n">
        <v>2.6805</v>
      </c>
      <c r="AE24" s="1" t="n">
        <v>2.798</v>
      </c>
      <c r="AF24" s="1" t="n">
        <v>2.773</v>
      </c>
      <c r="AG24" s="1" t="n">
        <v>2.978</v>
      </c>
      <c r="AH24" s="1" t="n">
        <v>3.573</v>
      </c>
      <c r="AI24" s="1" t="n">
        <v>2.603</v>
      </c>
      <c r="AJ24" s="1" t="n">
        <v>2.758</v>
      </c>
      <c r="AK24" s="1"/>
      <c r="AL24" s="1"/>
      <c r="AM24" s="1" t="n">
        <v>2.53271428571429</v>
      </c>
      <c r="AN24" s="1" t="n">
        <v>2.23771428571429</v>
      </c>
      <c r="AO24" s="1" t="n">
        <v>2.58021428571429</v>
      </c>
      <c r="AP24" s="1" t="n">
        <v>2.41271428571429</v>
      </c>
      <c r="AQ24" s="1" t="n">
        <v>2.31771428571429</v>
      </c>
      <c r="AR24" s="1" t="n">
        <v>2.24771428571429</v>
      </c>
      <c r="AS24" s="1" t="n">
        <v>2.42646428571429</v>
      </c>
      <c r="AT24" s="1" t="n">
        <v>2.54396428571429</v>
      </c>
      <c r="AU24" s="1" t="n">
        <v>2.64021428571429</v>
      </c>
      <c r="AV24" s="1" t="n">
        <v>2.23271428571429</v>
      </c>
      <c r="AW24" s="1" t="n">
        <v>2.67271428571429</v>
      </c>
      <c r="AX24" s="1" t="n">
        <v>2.79271428571429</v>
      </c>
      <c r="AY24" s="1" t="n">
        <v>2.45271428571429</v>
      </c>
      <c r="AZ24" s="1" t="n">
        <v>2.42271428571429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customFormat="false" ht="12.75" hidden="false" customHeight="false" outlineLevel="0" collapsed="false">
      <c r="A25" s="2" t="n">
        <f aca="false">A24-1</f>
        <v>988</v>
      </c>
      <c r="B25" s="56" t="n">
        <f aca="false">HLOOKUP("date",PRICELOOK,A25,FALSE())</f>
        <v>36703</v>
      </c>
      <c r="C25" s="1" t="n">
        <f aca="false">VLOOKUP($B25,PRICELOOK,C$4,FALSE())</f>
        <v>0</v>
      </c>
      <c r="D25" s="1" t="n">
        <f aca="false">VLOOKUP($B25,PRICELOOK,D$4,FALSE())</f>
        <v>0</v>
      </c>
      <c r="E25" s="1" t="n">
        <f aca="false">VLOOKUP($B25,PRICELOOK,E$4,FALSE())</f>
        <v>0</v>
      </c>
      <c r="F25" s="1" t="n">
        <f aca="false">VLOOKUP($B25,PRICELOOK,F$4,FALSE())</f>
        <v>0</v>
      </c>
      <c r="G25" s="1" t="n">
        <f aca="false">VLOOKUP($B25,PRICELOOK,G$4,FALSE())</f>
        <v>0</v>
      </c>
      <c r="H25" s="1" t="n">
        <f aca="false">VLOOKUP($B25,PRICELOOK,H$4,FALSE())</f>
        <v>0</v>
      </c>
      <c r="I25" s="1" t="n">
        <f aca="false">VLOOKUP($B25,PRICELOOK,I$4,FALSE())</f>
        <v>0</v>
      </c>
      <c r="J25" s="1" t="n">
        <f aca="false">VLOOKUP($B25,PRICELOOK,J$4,FALSE())</f>
        <v>0</v>
      </c>
      <c r="K25" s="1" t="n">
        <f aca="false">VLOOKUP($B25,PRICELOOK,K$4,FALSE())</f>
        <v>4.35</v>
      </c>
      <c r="L25" s="1" t="n">
        <f aca="false">VLOOKUP($B25,PRICELOOK,L$4,FALSE())</f>
        <v>4.56</v>
      </c>
      <c r="M25" s="1" t="n">
        <f aca="false">VLOOKUP($B25,PRICELOOK,M$4,FALSE())</f>
        <v>0</v>
      </c>
      <c r="N25" s="1" t="n">
        <f aca="false">VLOOKUP($B25,PRICELOOK,N$4,FALSE())</f>
        <v>0</v>
      </c>
      <c r="O25" s="1" t="n">
        <f aca="false">VLOOKUP($B25,PRICELOOK,O$4,FALSE())</f>
        <v>4.56</v>
      </c>
      <c r="P25" s="1" t="n">
        <f aca="false">VLOOKUP($B25,PRICELOOK,P$4,FALSE())</f>
        <v>4.56</v>
      </c>
      <c r="Q25" s="1" t="n">
        <f aca="false">VLOOKUP($B25,PRICELOOK,Q$4,FALSE())</f>
        <v>0</v>
      </c>
      <c r="R25" s="1" t="n">
        <f aca="false">VLOOKUP($B25,PRICELOOK,R$4,FALSE())</f>
        <v>0</v>
      </c>
      <c r="S25" s="1" t="n">
        <f aca="false">VLOOKUP($B25,PRICELOOK,S$4,FALSE())</f>
        <v>0</v>
      </c>
      <c r="T25" s="1" t="n">
        <f aca="false">VLOOKUP($B25,PRICELOOK,T$4,FALSE())</f>
        <v>0</v>
      </c>
      <c r="U25" s="1" t="n">
        <f aca="false">VLOOKUP($B25,PRICELOOK,U$4,FALSE())</f>
        <v>0</v>
      </c>
      <c r="V25" s="1"/>
      <c r="W25" s="1" t="n">
        <v>2.7178</v>
      </c>
      <c r="X25" s="1" t="n">
        <v>2.4478</v>
      </c>
      <c r="Y25" s="1" t="n">
        <v>2.8503</v>
      </c>
      <c r="Z25" s="1" t="n">
        <v>2.5803</v>
      </c>
      <c r="AA25" s="1" t="n">
        <v>2.5178</v>
      </c>
      <c r="AB25" s="1" t="n">
        <v>2.5103</v>
      </c>
      <c r="AC25" s="1" t="n">
        <v>2.6103</v>
      </c>
      <c r="AD25" s="1" t="n">
        <v>2.6803</v>
      </c>
      <c r="AE25" s="1" t="n">
        <v>2.7978</v>
      </c>
      <c r="AF25" s="1" t="n">
        <v>2.7628</v>
      </c>
      <c r="AG25" s="1" t="n">
        <v>2.9778</v>
      </c>
      <c r="AH25" s="1" t="n">
        <v>3.5678</v>
      </c>
      <c r="AI25" s="1" t="n">
        <v>2.6003</v>
      </c>
      <c r="AJ25" s="1" t="n">
        <v>2.7578</v>
      </c>
      <c r="AK25" s="1"/>
      <c r="AL25" s="1"/>
      <c r="AM25" s="1" t="n">
        <v>2.528</v>
      </c>
      <c r="AN25" s="1" t="n">
        <v>2.223</v>
      </c>
      <c r="AO25" s="1" t="n">
        <v>2.5755</v>
      </c>
      <c r="AP25" s="1" t="n">
        <v>2.408</v>
      </c>
      <c r="AQ25" s="1" t="n">
        <v>2.3255</v>
      </c>
      <c r="AR25" s="1" t="n">
        <v>2.2455</v>
      </c>
      <c r="AS25" s="1" t="n">
        <v>2.423</v>
      </c>
      <c r="AT25" s="1" t="n">
        <v>2.5405</v>
      </c>
      <c r="AU25" s="1" t="n">
        <v>2.643</v>
      </c>
      <c r="AV25" s="1" t="n">
        <v>2.228</v>
      </c>
      <c r="AW25" s="1" t="n">
        <v>2.6705</v>
      </c>
      <c r="AX25" s="1" t="n">
        <v>2.793</v>
      </c>
      <c r="AY25" s="1" t="n">
        <v>2.448</v>
      </c>
      <c r="AZ25" s="1" t="n">
        <v>2.4155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customFormat="false" ht="12.75" hidden="false" customHeight="false" outlineLevel="0" collapsed="false">
      <c r="A26" s="2" t="n">
        <f aca="false">A25-1</f>
        <v>987</v>
      </c>
      <c r="B26" s="56" t="n">
        <f aca="false">HLOOKUP("date",PRICELOOK,A26,FALSE())</f>
        <v>36700</v>
      </c>
      <c r="C26" s="1" t="n">
        <f aca="false">VLOOKUP($B26,PRICELOOK,C$4,FALSE())</f>
        <v>0</v>
      </c>
      <c r="D26" s="1" t="n">
        <f aca="false">VLOOKUP($B26,PRICELOOK,D$4,FALSE())</f>
        <v>0</v>
      </c>
      <c r="E26" s="1" t="n">
        <f aca="false">VLOOKUP($B26,PRICELOOK,E$4,FALSE())</f>
        <v>0</v>
      </c>
      <c r="F26" s="1" t="n">
        <f aca="false">VLOOKUP($B26,PRICELOOK,F$4,FALSE())</f>
        <v>0</v>
      </c>
      <c r="G26" s="1" t="n">
        <f aca="false">VLOOKUP($B26,PRICELOOK,G$4,FALSE())</f>
        <v>0</v>
      </c>
      <c r="H26" s="1" t="n">
        <f aca="false">VLOOKUP($B26,PRICELOOK,H$4,FALSE())</f>
        <v>0</v>
      </c>
      <c r="I26" s="1" t="n">
        <f aca="false">VLOOKUP($B26,PRICELOOK,I$4,FALSE())</f>
        <v>0</v>
      </c>
      <c r="J26" s="1" t="n">
        <f aca="false">VLOOKUP($B26,PRICELOOK,J$4,FALSE())</f>
        <v>0</v>
      </c>
      <c r="K26" s="1" t="n">
        <f aca="false">VLOOKUP($B26,PRICELOOK,K$4,FALSE())</f>
        <v>4.48</v>
      </c>
      <c r="L26" s="1" t="n">
        <f aca="false">VLOOKUP($B26,PRICELOOK,L$4,FALSE())</f>
        <v>4.448</v>
      </c>
      <c r="M26" s="1" t="n">
        <f aca="false">VLOOKUP($B26,PRICELOOK,M$4,FALSE())</f>
        <v>0</v>
      </c>
      <c r="N26" s="1" t="n">
        <f aca="false">VLOOKUP($B26,PRICELOOK,N$4,FALSE())</f>
        <v>0</v>
      </c>
      <c r="O26" s="1" t="n">
        <f aca="false">VLOOKUP($B26,PRICELOOK,O$4,FALSE())</f>
        <v>4.448</v>
      </c>
      <c r="P26" s="1" t="n">
        <f aca="false">VLOOKUP($B26,PRICELOOK,P$4,FALSE())</f>
        <v>4.448</v>
      </c>
      <c r="Q26" s="1" t="n">
        <f aca="false">VLOOKUP($B26,PRICELOOK,Q$4,FALSE())</f>
        <v>0</v>
      </c>
      <c r="R26" s="1" t="n">
        <f aca="false">VLOOKUP($B26,PRICELOOK,R$4,FALSE())</f>
        <v>0</v>
      </c>
      <c r="S26" s="1" t="n">
        <f aca="false">VLOOKUP($B26,PRICELOOK,S$4,FALSE())</f>
        <v>0</v>
      </c>
      <c r="T26" s="1" t="n">
        <f aca="false">VLOOKUP($B26,PRICELOOK,T$4,FALSE())</f>
        <v>0</v>
      </c>
      <c r="U26" s="1" t="n">
        <f aca="false">VLOOKUP($B26,PRICELOOK,U$4,FALSE())</f>
        <v>0</v>
      </c>
      <c r="V26" s="1"/>
      <c r="W26" s="1" t="n">
        <v>2.7332</v>
      </c>
      <c r="X26" s="1" t="n">
        <v>2.4632</v>
      </c>
      <c r="Y26" s="1" t="n">
        <v>2.8707</v>
      </c>
      <c r="Z26" s="1" t="n">
        <v>2.6032</v>
      </c>
      <c r="AA26" s="1" t="n">
        <v>2.5232</v>
      </c>
      <c r="AB26" s="1" t="n">
        <v>2.5132</v>
      </c>
      <c r="AC26" s="1" t="n">
        <v>2.6257</v>
      </c>
      <c r="AD26" s="1" t="n">
        <v>2.6957</v>
      </c>
      <c r="AE26" s="1" t="n">
        <v>2.8107</v>
      </c>
      <c r="AF26" s="1" t="n">
        <v>2.7782</v>
      </c>
      <c r="AG26" s="1" t="n">
        <v>2.9882</v>
      </c>
      <c r="AH26" s="1" t="n">
        <v>3.5332</v>
      </c>
      <c r="AI26" s="1" t="n">
        <v>2.6132</v>
      </c>
      <c r="AJ26" s="1" t="n">
        <v>2.7732</v>
      </c>
      <c r="AK26" s="1"/>
      <c r="AL26" s="1"/>
      <c r="AM26" s="1" t="n">
        <v>2.59585714285714</v>
      </c>
      <c r="AN26" s="1" t="n">
        <v>2.29085714285714</v>
      </c>
      <c r="AO26" s="1" t="n">
        <v>2.64335714285714</v>
      </c>
      <c r="AP26" s="1" t="n">
        <v>2.47835714285714</v>
      </c>
      <c r="AQ26" s="1" t="n">
        <v>2.38585714285714</v>
      </c>
      <c r="AR26" s="1" t="n">
        <v>2.31085714285714</v>
      </c>
      <c r="AS26" s="1" t="n">
        <v>2.48960714285714</v>
      </c>
      <c r="AT26" s="1" t="n">
        <v>2.60835714285714</v>
      </c>
      <c r="AU26" s="1" t="n">
        <v>2.70085714285714</v>
      </c>
      <c r="AV26" s="1" t="n">
        <v>2.29585714285714</v>
      </c>
      <c r="AW26" s="1" t="n">
        <v>2.73585714285714</v>
      </c>
      <c r="AX26" s="1" t="n">
        <v>2.84335714285714</v>
      </c>
      <c r="AY26" s="1" t="n">
        <v>2.51585714285714</v>
      </c>
      <c r="AZ26" s="1" t="n">
        <v>2.48335714285714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customFormat="false" ht="12.75" hidden="false" customHeight="false" outlineLevel="0" collapsed="false">
      <c r="A27" s="2" t="n">
        <f aca="false">A26-1</f>
        <v>986</v>
      </c>
      <c r="B27" s="56" t="n">
        <f aca="false">HLOOKUP("date",PRICELOOK,A27,FALSE())</f>
        <v>36699</v>
      </c>
      <c r="C27" s="1" t="n">
        <f aca="false">VLOOKUP($B27,PRICELOOK,C$4,FALSE())</f>
        <v>0</v>
      </c>
      <c r="D27" s="1" t="n">
        <f aca="false">VLOOKUP($B27,PRICELOOK,D$4,FALSE())</f>
        <v>0</v>
      </c>
      <c r="E27" s="1" t="n">
        <f aca="false">VLOOKUP($B27,PRICELOOK,E$4,FALSE())</f>
        <v>0</v>
      </c>
      <c r="F27" s="1" t="n">
        <f aca="false">VLOOKUP($B27,PRICELOOK,F$4,FALSE())</f>
        <v>0</v>
      </c>
      <c r="G27" s="1" t="n">
        <f aca="false">VLOOKUP($B27,PRICELOOK,G$4,FALSE())</f>
        <v>0</v>
      </c>
      <c r="H27" s="1" t="n">
        <f aca="false">VLOOKUP($B27,PRICELOOK,H$4,FALSE())</f>
        <v>0</v>
      </c>
      <c r="I27" s="1" t="n">
        <f aca="false">VLOOKUP($B27,PRICELOOK,I$4,FALSE())</f>
        <v>0</v>
      </c>
      <c r="J27" s="1" t="n">
        <f aca="false">VLOOKUP($B27,PRICELOOK,J$4,FALSE())</f>
        <v>0</v>
      </c>
      <c r="K27" s="1" t="n">
        <f aca="false">VLOOKUP($B27,PRICELOOK,K$4,FALSE())</f>
        <v>4.43</v>
      </c>
      <c r="L27" s="1" t="n">
        <f aca="false">VLOOKUP($B27,PRICELOOK,L$4,FALSE())</f>
        <v>4.551</v>
      </c>
      <c r="M27" s="1" t="n">
        <f aca="false">VLOOKUP($B27,PRICELOOK,M$4,FALSE())</f>
        <v>0</v>
      </c>
      <c r="N27" s="1" t="n">
        <f aca="false">VLOOKUP($B27,PRICELOOK,N$4,FALSE())</f>
        <v>0</v>
      </c>
      <c r="O27" s="1" t="n">
        <f aca="false">VLOOKUP($B27,PRICELOOK,O$4,FALSE())</f>
        <v>4.551</v>
      </c>
      <c r="P27" s="1" t="n">
        <f aca="false">VLOOKUP($B27,PRICELOOK,P$4,FALSE())</f>
        <v>4.551</v>
      </c>
      <c r="Q27" s="1" t="n">
        <f aca="false">VLOOKUP($B27,PRICELOOK,Q$4,FALSE())</f>
        <v>0</v>
      </c>
      <c r="R27" s="1" t="n">
        <f aca="false">VLOOKUP($B27,PRICELOOK,R$4,FALSE())</f>
        <v>0</v>
      </c>
      <c r="S27" s="1" t="n">
        <f aca="false">VLOOKUP($B27,PRICELOOK,S$4,FALSE())</f>
        <v>0</v>
      </c>
      <c r="T27" s="1" t="n">
        <f aca="false">VLOOKUP($B27,PRICELOOK,T$4,FALSE())</f>
        <v>0</v>
      </c>
      <c r="U27" s="1" t="n">
        <f aca="false">VLOOKUP($B27,PRICELOOK,U$4,FALSE())</f>
        <v>0</v>
      </c>
      <c r="V27" s="1"/>
      <c r="W27" s="1" t="n">
        <v>2.6904</v>
      </c>
      <c r="X27" s="1" t="n">
        <v>2.4129</v>
      </c>
      <c r="Y27" s="1" t="n">
        <v>2.8254</v>
      </c>
      <c r="Z27" s="1" t="n">
        <v>2.5579</v>
      </c>
      <c r="AA27" s="1" t="n">
        <v>2.4854</v>
      </c>
      <c r="AB27" s="1" t="n">
        <v>2.4754</v>
      </c>
      <c r="AC27" s="1" t="n">
        <v>2.5854</v>
      </c>
      <c r="AD27" s="1" t="n">
        <v>2.6529</v>
      </c>
      <c r="AE27" s="1" t="n">
        <v>2.7629</v>
      </c>
      <c r="AF27" s="1" t="n">
        <v>2.7404</v>
      </c>
      <c r="AG27" s="1" t="n">
        <v>2.9454</v>
      </c>
      <c r="AH27" s="1" t="n">
        <v>3.4904</v>
      </c>
      <c r="AI27" s="1" t="n">
        <v>2.5729</v>
      </c>
      <c r="AJ27" s="1" t="n">
        <v>2.7304</v>
      </c>
      <c r="AK27" s="1"/>
      <c r="AL27" s="1"/>
      <c r="AM27" s="1" t="n">
        <v>2.49528571428571</v>
      </c>
      <c r="AN27" s="1" t="n">
        <v>2.19778571428571</v>
      </c>
      <c r="AO27" s="1" t="n">
        <v>2.54153571428571</v>
      </c>
      <c r="AP27" s="1" t="n">
        <v>2.38028571428571</v>
      </c>
      <c r="AQ27" s="1" t="n">
        <v>2.29528571428571</v>
      </c>
      <c r="AR27" s="1" t="n">
        <v>2.21028571428571</v>
      </c>
      <c r="AS27" s="1" t="n">
        <v>2.39028571428571</v>
      </c>
      <c r="AT27" s="1" t="n">
        <v>2.50778571428571</v>
      </c>
      <c r="AU27" s="1" t="n">
        <v>2.60778571428571</v>
      </c>
      <c r="AV27" s="1" t="n">
        <v>2.20028571428571</v>
      </c>
      <c r="AW27" s="1" t="n">
        <v>2.63653571428571</v>
      </c>
      <c r="AX27" s="1" t="n">
        <v>2.74278571428571</v>
      </c>
      <c r="AY27" s="1" t="n">
        <v>2.41778571428571</v>
      </c>
      <c r="AZ27" s="1" t="n">
        <v>2.40028571428571</v>
      </c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customFormat="false" ht="12.75" hidden="false" customHeight="false" outlineLevel="0" collapsed="false">
      <c r="A28" s="2" t="n">
        <f aca="false">A27-1</f>
        <v>985</v>
      </c>
      <c r="B28" s="56" t="n">
        <f aca="false">HLOOKUP("date",PRICELOOK,A28,FALSE())</f>
        <v>36698</v>
      </c>
      <c r="C28" s="1" t="n">
        <f aca="false">VLOOKUP($B28,PRICELOOK,C$4,FALSE())</f>
        <v>0</v>
      </c>
      <c r="D28" s="1" t="n">
        <f aca="false">VLOOKUP($B28,PRICELOOK,D$4,FALSE())</f>
        <v>0</v>
      </c>
      <c r="E28" s="1" t="n">
        <f aca="false">VLOOKUP($B28,PRICELOOK,E$4,FALSE())</f>
        <v>0</v>
      </c>
      <c r="F28" s="1" t="n">
        <f aca="false">VLOOKUP($B28,PRICELOOK,F$4,FALSE())</f>
        <v>0</v>
      </c>
      <c r="G28" s="1" t="n">
        <f aca="false">VLOOKUP($B28,PRICELOOK,G$4,FALSE())</f>
        <v>0</v>
      </c>
      <c r="H28" s="1" t="n">
        <f aca="false">VLOOKUP($B28,PRICELOOK,H$4,FALSE())</f>
        <v>0</v>
      </c>
      <c r="I28" s="1" t="n">
        <f aca="false">VLOOKUP($B28,PRICELOOK,I$4,FALSE())</f>
        <v>0</v>
      </c>
      <c r="J28" s="1" t="n">
        <f aca="false">VLOOKUP($B28,PRICELOOK,J$4,FALSE())</f>
        <v>0</v>
      </c>
      <c r="K28" s="1" t="n">
        <f aca="false">VLOOKUP($B28,PRICELOOK,K$4,FALSE())</f>
        <v>4.11</v>
      </c>
      <c r="L28" s="1" t="n">
        <f aca="false">VLOOKUP($B28,PRICELOOK,L$4,FALSE())</f>
        <v>4.378</v>
      </c>
      <c r="M28" s="1" t="n">
        <f aca="false">VLOOKUP($B28,PRICELOOK,M$4,FALSE())</f>
        <v>0</v>
      </c>
      <c r="N28" s="1" t="n">
        <f aca="false">VLOOKUP($B28,PRICELOOK,N$4,FALSE())</f>
        <v>0</v>
      </c>
      <c r="O28" s="1" t="n">
        <f aca="false">VLOOKUP($B28,PRICELOOK,O$4,FALSE())</f>
        <v>4.378</v>
      </c>
      <c r="P28" s="1" t="n">
        <f aca="false">VLOOKUP($B28,PRICELOOK,P$4,FALSE())</f>
        <v>4.378</v>
      </c>
      <c r="Q28" s="1" t="n">
        <f aca="false">VLOOKUP($B28,PRICELOOK,Q$4,FALSE())</f>
        <v>0</v>
      </c>
      <c r="R28" s="1" t="n">
        <f aca="false">VLOOKUP($B28,PRICELOOK,R$4,FALSE())</f>
        <v>0</v>
      </c>
      <c r="S28" s="1" t="n">
        <f aca="false">VLOOKUP($B28,PRICELOOK,S$4,FALSE())</f>
        <v>0</v>
      </c>
      <c r="T28" s="1" t="n">
        <f aca="false">VLOOKUP($B28,PRICELOOK,T$4,FALSE())</f>
        <v>0</v>
      </c>
      <c r="U28" s="1" t="n">
        <f aca="false">VLOOKUP($B28,PRICELOOK,U$4,FALSE())</f>
        <v>0</v>
      </c>
      <c r="V28" s="1"/>
      <c r="W28" s="1" t="n">
        <v>2.667</v>
      </c>
      <c r="X28" s="1" t="n">
        <v>2.3845</v>
      </c>
      <c r="Y28" s="1" t="n">
        <v>2.80075</v>
      </c>
      <c r="Z28" s="1" t="n">
        <v>2.537</v>
      </c>
      <c r="AA28" s="1" t="n">
        <v>2.4645</v>
      </c>
      <c r="AB28" s="1" t="n">
        <v>2.447</v>
      </c>
      <c r="AC28" s="1" t="n">
        <v>2.562</v>
      </c>
      <c r="AD28" s="1" t="n">
        <v>2.6295</v>
      </c>
      <c r="AE28" s="1" t="n">
        <v>2.742</v>
      </c>
      <c r="AF28" s="1" t="n">
        <v>2.712</v>
      </c>
      <c r="AG28" s="1" t="n">
        <v>2.922</v>
      </c>
      <c r="AH28" s="1" t="n">
        <v>3.452</v>
      </c>
      <c r="AI28" s="1" t="n">
        <v>2.547</v>
      </c>
      <c r="AJ28" s="1" t="n">
        <v>2.7095</v>
      </c>
      <c r="AK28" s="1"/>
      <c r="AL28" s="1"/>
      <c r="AM28" s="1" t="n">
        <v>2.46357142857143</v>
      </c>
      <c r="AN28" s="1" t="n">
        <v>2.16857142857143</v>
      </c>
      <c r="AO28" s="1" t="n">
        <v>2.50982142857143</v>
      </c>
      <c r="AP28" s="1" t="n">
        <v>2.34732142857143</v>
      </c>
      <c r="AQ28" s="1" t="n">
        <v>2.25857142857143</v>
      </c>
      <c r="AR28" s="1" t="n">
        <v>2.17357142857143</v>
      </c>
      <c r="AS28" s="1" t="n">
        <v>2.35732142857143</v>
      </c>
      <c r="AT28" s="1" t="n">
        <v>2.47607142857143</v>
      </c>
      <c r="AU28" s="1" t="n">
        <v>2.57357142857143</v>
      </c>
      <c r="AV28" s="1" t="n">
        <v>2.16857142857143</v>
      </c>
      <c r="AW28" s="1" t="n">
        <v>2.60482142857143</v>
      </c>
      <c r="AX28" s="1" t="n">
        <v>2.71482142857143</v>
      </c>
      <c r="AY28" s="1" t="n">
        <v>2.38357142857143</v>
      </c>
      <c r="AZ28" s="1" t="n">
        <v>2.36357142857143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</row>
    <row r="29" customFormat="false" ht="12.75" hidden="false" customHeight="false" outlineLevel="0" collapsed="false">
      <c r="A29" s="2" t="n">
        <f aca="false">A28-1</f>
        <v>984</v>
      </c>
      <c r="B29" s="56" t="n">
        <f aca="false">HLOOKUP("date",PRICELOOK,A29,FALSE())</f>
        <v>36697</v>
      </c>
      <c r="C29" s="1" t="n">
        <f aca="false">VLOOKUP($B29,PRICELOOK,C$4,FALSE())</f>
        <v>0</v>
      </c>
      <c r="D29" s="1" t="n">
        <f aca="false">VLOOKUP($B29,PRICELOOK,D$4,FALSE())</f>
        <v>0</v>
      </c>
      <c r="E29" s="1" t="n">
        <f aca="false">VLOOKUP($B29,PRICELOOK,E$4,FALSE())</f>
        <v>0</v>
      </c>
      <c r="F29" s="1" t="n">
        <f aca="false">VLOOKUP($B29,PRICELOOK,F$4,FALSE())</f>
        <v>0</v>
      </c>
      <c r="G29" s="1" t="n">
        <f aca="false">VLOOKUP($B29,PRICELOOK,G$4,FALSE())</f>
        <v>0</v>
      </c>
      <c r="H29" s="1" t="n">
        <f aca="false">VLOOKUP($B29,PRICELOOK,H$4,FALSE())</f>
        <v>0</v>
      </c>
      <c r="I29" s="1" t="n">
        <f aca="false">VLOOKUP($B29,PRICELOOK,I$4,FALSE())</f>
        <v>0</v>
      </c>
      <c r="J29" s="1" t="n">
        <f aca="false">VLOOKUP($B29,PRICELOOK,J$4,FALSE())</f>
        <v>0</v>
      </c>
      <c r="K29" s="1" t="n">
        <f aca="false">VLOOKUP($B29,PRICELOOK,K$4,FALSE())</f>
        <v>4</v>
      </c>
      <c r="L29" s="1" t="n">
        <f aca="false">VLOOKUP($B29,PRICELOOK,L$4,FALSE())</f>
        <v>4.107</v>
      </c>
      <c r="M29" s="1" t="n">
        <f aca="false">VLOOKUP($B29,PRICELOOK,M$4,FALSE())</f>
        <v>0</v>
      </c>
      <c r="N29" s="1" t="n">
        <f aca="false">VLOOKUP($B29,PRICELOOK,N$4,FALSE())</f>
        <v>0</v>
      </c>
      <c r="O29" s="1" t="n">
        <f aca="false">VLOOKUP($B29,PRICELOOK,O$4,FALSE())</f>
        <v>4.107</v>
      </c>
      <c r="P29" s="1" t="n">
        <f aca="false">VLOOKUP($B29,PRICELOOK,P$4,FALSE())</f>
        <v>4.107</v>
      </c>
      <c r="Q29" s="1" t="n">
        <f aca="false">VLOOKUP($B29,PRICELOOK,Q$4,FALSE())</f>
        <v>0</v>
      </c>
      <c r="R29" s="1" t="n">
        <f aca="false">VLOOKUP($B29,PRICELOOK,R$4,FALSE())</f>
        <v>0</v>
      </c>
      <c r="S29" s="1" t="n">
        <f aca="false">VLOOKUP($B29,PRICELOOK,S$4,FALSE())</f>
        <v>0</v>
      </c>
      <c r="T29" s="1" t="n">
        <f aca="false">VLOOKUP($B29,PRICELOOK,T$4,FALSE())</f>
        <v>0</v>
      </c>
      <c r="U29" s="1" t="n">
        <f aca="false">VLOOKUP($B29,PRICELOOK,U$4,FALSE())</f>
        <v>0</v>
      </c>
      <c r="V29" s="1"/>
      <c r="W29" s="1" t="n">
        <v>2.6344</v>
      </c>
      <c r="X29" s="1" t="n">
        <v>2.3494</v>
      </c>
      <c r="Y29" s="1" t="n">
        <v>2.7694</v>
      </c>
      <c r="Z29" s="1" t="n">
        <v>2.5019</v>
      </c>
      <c r="AA29" s="1" t="n">
        <v>2.4319</v>
      </c>
      <c r="AB29" s="1" t="n">
        <v>2.4194</v>
      </c>
      <c r="AC29" s="1" t="n">
        <v>2.5294</v>
      </c>
      <c r="AD29" s="1" t="n">
        <v>2.59815</v>
      </c>
      <c r="AE29" s="1" t="n">
        <v>2.7119</v>
      </c>
      <c r="AF29" s="1" t="n">
        <v>2.6694</v>
      </c>
      <c r="AG29" s="1" t="n">
        <v>2.8944</v>
      </c>
      <c r="AH29" s="1" t="n">
        <v>3.4694</v>
      </c>
      <c r="AI29" s="1" t="n">
        <v>2.5144</v>
      </c>
      <c r="AJ29" s="1" t="n">
        <v>2.6919</v>
      </c>
      <c r="AK29" s="1"/>
      <c r="AL29" s="1"/>
      <c r="AM29" s="1" t="n">
        <v>2.41857142857143</v>
      </c>
      <c r="AN29" s="1" t="n">
        <v>2.13107142857143</v>
      </c>
      <c r="AO29" s="1" t="n">
        <v>2.46357142857143</v>
      </c>
      <c r="AP29" s="1" t="n">
        <v>2.30357142857143</v>
      </c>
      <c r="AQ29" s="1" t="n">
        <v>2.21357142857143</v>
      </c>
      <c r="AR29" s="1" t="n">
        <v>2.13357142857143</v>
      </c>
      <c r="AS29" s="1" t="n">
        <v>2.31607142857143</v>
      </c>
      <c r="AT29" s="1" t="n">
        <v>2.43107142857143</v>
      </c>
      <c r="AU29" s="1" t="n">
        <v>2.54107142857143</v>
      </c>
      <c r="AV29" s="1" t="n">
        <v>2.13607142857143</v>
      </c>
      <c r="AW29" s="1" t="n">
        <v>2.55982142857143</v>
      </c>
      <c r="AX29" s="1" t="n">
        <v>2.66857142857143</v>
      </c>
      <c r="AY29" s="1" t="n">
        <v>2.34357142857143</v>
      </c>
      <c r="AZ29" s="1" t="n">
        <v>2.33357142857143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</row>
    <row r="30" customFormat="false" ht="12.75" hidden="false" customHeight="false" outlineLevel="0" collapsed="false">
      <c r="A30" s="2" t="n">
        <f aca="false">A29-1</f>
        <v>983</v>
      </c>
      <c r="B30" s="56" t="n">
        <f aca="false">HLOOKUP("date",PRICELOOK,A30,FALSE())</f>
        <v>36696</v>
      </c>
      <c r="C30" s="1" t="n">
        <f aca="false">VLOOKUP($B30,PRICELOOK,C$4,FALSE())</f>
        <v>0</v>
      </c>
      <c r="D30" s="1" t="n">
        <f aca="false">VLOOKUP($B30,PRICELOOK,D$4,FALSE())</f>
        <v>0</v>
      </c>
      <c r="E30" s="1" t="n">
        <f aca="false">VLOOKUP($B30,PRICELOOK,E$4,FALSE())</f>
        <v>0</v>
      </c>
      <c r="F30" s="1" t="n">
        <f aca="false">VLOOKUP($B30,PRICELOOK,F$4,FALSE())</f>
        <v>0</v>
      </c>
      <c r="G30" s="1" t="n">
        <f aca="false">VLOOKUP($B30,PRICELOOK,G$4,FALSE())</f>
        <v>0</v>
      </c>
      <c r="H30" s="1" t="n">
        <f aca="false">VLOOKUP($B30,PRICELOOK,H$4,FALSE())</f>
        <v>0</v>
      </c>
      <c r="I30" s="1" t="n">
        <f aca="false">VLOOKUP($B30,PRICELOOK,I$4,FALSE())</f>
        <v>0</v>
      </c>
      <c r="J30" s="1" t="n">
        <f aca="false">VLOOKUP($B30,PRICELOOK,J$4,FALSE())</f>
        <v>0</v>
      </c>
      <c r="K30" s="1" t="n">
        <f aca="false">VLOOKUP($B30,PRICELOOK,K$4,FALSE())</f>
        <v>4.45</v>
      </c>
      <c r="L30" s="1" t="n">
        <f aca="false">VLOOKUP($B30,PRICELOOK,L$4,FALSE())</f>
        <v>4.063</v>
      </c>
      <c r="M30" s="1" t="n">
        <f aca="false">VLOOKUP($B30,PRICELOOK,M$4,FALSE())</f>
        <v>0</v>
      </c>
      <c r="N30" s="1" t="n">
        <f aca="false">VLOOKUP($B30,PRICELOOK,N$4,FALSE())</f>
        <v>0</v>
      </c>
      <c r="O30" s="1" t="n">
        <f aca="false">VLOOKUP($B30,PRICELOOK,O$4,FALSE())</f>
        <v>4.063</v>
      </c>
      <c r="P30" s="1" t="n">
        <f aca="false">VLOOKUP($B30,PRICELOOK,P$4,FALSE())</f>
        <v>4.063</v>
      </c>
      <c r="Q30" s="1" t="n">
        <f aca="false">VLOOKUP($B30,PRICELOOK,Q$4,FALSE())</f>
        <v>0</v>
      </c>
      <c r="R30" s="1" t="n">
        <f aca="false">VLOOKUP($B30,PRICELOOK,R$4,FALSE())</f>
        <v>0</v>
      </c>
      <c r="S30" s="1" t="n">
        <f aca="false">VLOOKUP($B30,PRICELOOK,S$4,FALSE())</f>
        <v>0</v>
      </c>
      <c r="T30" s="1" t="n">
        <f aca="false">VLOOKUP($B30,PRICELOOK,T$4,FALSE())</f>
        <v>0</v>
      </c>
      <c r="U30" s="1" t="n">
        <f aca="false">VLOOKUP($B30,PRICELOOK,U$4,FALSE())</f>
        <v>0</v>
      </c>
      <c r="V30" s="1"/>
      <c r="W30" s="1" t="n">
        <v>2.608</v>
      </c>
      <c r="X30" s="1" t="n">
        <v>2.3355</v>
      </c>
      <c r="Y30" s="1" t="n">
        <v>2.74175</v>
      </c>
      <c r="Z30" s="1" t="n">
        <v>2.4805</v>
      </c>
      <c r="AA30" s="1" t="n">
        <v>2.4105</v>
      </c>
      <c r="AB30" s="1" t="n">
        <v>2.393</v>
      </c>
      <c r="AC30" s="1" t="n">
        <v>2.503</v>
      </c>
      <c r="AD30" s="1" t="n">
        <v>2.57175</v>
      </c>
      <c r="AE30" s="1" t="n">
        <v>2.693</v>
      </c>
      <c r="AF30" s="1" t="n">
        <v>2.678</v>
      </c>
      <c r="AG30" s="1" t="n">
        <v>2.868</v>
      </c>
      <c r="AH30" s="1" t="n">
        <v>3.443</v>
      </c>
      <c r="AI30" s="1" t="n">
        <v>2.4905</v>
      </c>
      <c r="AJ30" s="1" t="n">
        <v>2.6505</v>
      </c>
      <c r="AK30" s="1"/>
      <c r="AL30" s="1"/>
      <c r="AM30" s="1" t="n">
        <v>2.36871428571429</v>
      </c>
      <c r="AN30" s="1" t="n">
        <v>2.08371428571429</v>
      </c>
      <c r="AO30" s="1" t="n">
        <v>2.41371428571429</v>
      </c>
      <c r="AP30" s="1" t="n">
        <v>2.25871428571429</v>
      </c>
      <c r="AQ30" s="1" t="n">
        <v>2.16871428571429</v>
      </c>
      <c r="AR30" s="1" t="n">
        <v>2.09121428571429</v>
      </c>
      <c r="AS30" s="1" t="n">
        <v>2.26621428571429</v>
      </c>
      <c r="AT30" s="1" t="n">
        <v>2.38121428571429</v>
      </c>
      <c r="AU30" s="1" t="n">
        <v>2.49621428571429</v>
      </c>
      <c r="AV30" s="1" t="n">
        <v>2.08871428571429</v>
      </c>
      <c r="AW30" s="1" t="n">
        <v>2.50996428571429</v>
      </c>
      <c r="AX30" s="1" t="n">
        <v>2.61996428571429</v>
      </c>
      <c r="AY30" s="1" t="n">
        <v>2.29496428571429</v>
      </c>
      <c r="AZ30" s="1" t="n">
        <v>2.27871428571429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</row>
    <row r="31" customFormat="false" ht="12.75" hidden="false" customHeight="false" outlineLevel="0" collapsed="false">
      <c r="A31" s="2" t="n">
        <f aca="false">A30-1</f>
        <v>982</v>
      </c>
      <c r="B31" s="56" t="n">
        <f aca="false">HLOOKUP("date",PRICELOOK,A31,FALSE())</f>
        <v>36693</v>
      </c>
      <c r="C31" s="1" t="n">
        <f aca="false">VLOOKUP($B31,PRICELOOK,C$4,FALSE())</f>
        <v>0</v>
      </c>
      <c r="D31" s="1" t="n">
        <f aca="false">VLOOKUP($B31,PRICELOOK,D$4,FALSE())</f>
        <v>0</v>
      </c>
      <c r="E31" s="1" t="n">
        <f aca="false">VLOOKUP($B31,PRICELOOK,E$4,FALSE())</f>
        <v>0</v>
      </c>
      <c r="F31" s="1" t="n">
        <f aca="false">VLOOKUP($B31,PRICELOOK,F$4,FALSE())</f>
        <v>0</v>
      </c>
      <c r="G31" s="1" t="n">
        <f aca="false">VLOOKUP($B31,PRICELOOK,G$4,FALSE())</f>
        <v>0</v>
      </c>
      <c r="H31" s="1" t="n">
        <f aca="false">VLOOKUP($B31,PRICELOOK,H$4,FALSE())</f>
        <v>0</v>
      </c>
      <c r="I31" s="1" t="n">
        <f aca="false">VLOOKUP($B31,PRICELOOK,I$4,FALSE())</f>
        <v>0</v>
      </c>
      <c r="J31" s="1" t="n">
        <f aca="false">VLOOKUP($B31,PRICELOOK,J$4,FALSE())</f>
        <v>0</v>
      </c>
      <c r="K31" s="1" t="n">
        <f aca="false">VLOOKUP($B31,PRICELOOK,K$4,FALSE())</f>
        <v>4.43</v>
      </c>
      <c r="L31" s="1" t="n">
        <f aca="false">VLOOKUP($B31,PRICELOOK,L$4,FALSE())</f>
        <v>4.488</v>
      </c>
      <c r="M31" s="1" t="n">
        <f aca="false">VLOOKUP($B31,PRICELOOK,M$4,FALSE())</f>
        <v>0</v>
      </c>
      <c r="N31" s="1" t="n">
        <f aca="false">VLOOKUP($B31,PRICELOOK,N$4,FALSE())</f>
        <v>0</v>
      </c>
      <c r="O31" s="1" t="n">
        <f aca="false">VLOOKUP($B31,PRICELOOK,O$4,FALSE())</f>
        <v>4.488</v>
      </c>
      <c r="P31" s="1" t="n">
        <f aca="false">VLOOKUP($B31,PRICELOOK,P$4,FALSE())</f>
        <v>4.488</v>
      </c>
      <c r="Q31" s="1" t="n">
        <f aca="false">VLOOKUP($B31,PRICELOOK,Q$4,FALSE())</f>
        <v>0</v>
      </c>
      <c r="R31" s="1" t="n">
        <f aca="false">VLOOKUP($B31,PRICELOOK,R$4,FALSE())</f>
        <v>0</v>
      </c>
      <c r="S31" s="1" t="n">
        <f aca="false">VLOOKUP($B31,PRICELOOK,S$4,FALSE())</f>
        <v>0</v>
      </c>
      <c r="T31" s="1" t="n">
        <f aca="false">VLOOKUP($B31,PRICELOOK,T$4,FALSE())</f>
        <v>0</v>
      </c>
      <c r="U31" s="1" t="n">
        <f aca="false">VLOOKUP($B31,PRICELOOK,U$4,FALSE())</f>
        <v>0</v>
      </c>
      <c r="V31" s="1"/>
      <c r="W31" s="1" t="n">
        <v>2.6158</v>
      </c>
      <c r="X31" s="1" t="n">
        <v>2.3108</v>
      </c>
      <c r="Y31" s="1" t="n">
        <v>2.74705</v>
      </c>
      <c r="Z31" s="1" t="n">
        <v>2.4858</v>
      </c>
      <c r="AA31" s="1" t="n">
        <v>2.4158</v>
      </c>
      <c r="AB31" s="1" t="n">
        <v>2.3908</v>
      </c>
      <c r="AC31" s="1" t="n">
        <v>2.5108</v>
      </c>
      <c r="AD31" s="1" t="n">
        <v>2.5808</v>
      </c>
      <c r="AE31" s="1" t="n">
        <v>2.6858</v>
      </c>
      <c r="AF31" s="1" t="n">
        <v>2.5958</v>
      </c>
      <c r="AG31" s="1" t="n">
        <v>2.8758</v>
      </c>
      <c r="AH31" s="1" t="n">
        <v>3.4008</v>
      </c>
      <c r="AI31" s="1" t="n">
        <v>2.4933</v>
      </c>
      <c r="AJ31" s="1" t="n">
        <v>2.6583</v>
      </c>
      <c r="AK31" s="1"/>
      <c r="AL31" s="1"/>
      <c r="AM31" s="1" t="n">
        <v>2.36771428571429</v>
      </c>
      <c r="AN31" s="1" t="n">
        <v>2.07271428571429</v>
      </c>
      <c r="AO31" s="1" t="n">
        <v>2.41146428571429</v>
      </c>
      <c r="AP31" s="1" t="n">
        <v>2.25521428571429</v>
      </c>
      <c r="AQ31" s="1" t="n">
        <v>2.16771428571429</v>
      </c>
      <c r="AR31" s="1" t="n">
        <v>2.07771428571429</v>
      </c>
      <c r="AS31" s="1" t="n">
        <v>2.26396428571429</v>
      </c>
      <c r="AT31" s="1" t="n">
        <v>2.38021428571429</v>
      </c>
      <c r="AU31" s="1" t="n">
        <v>2.49271428571429</v>
      </c>
      <c r="AV31" s="1" t="n">
        <v>2.07271428571429</v>
      </c>
      <c r="AW31" s="1" t="n">
        <v>2.50396428571429</v>
      </c>
      <c r="AX31" s="1" t="n">
        <v>2.61771428571429</v>
      </c>
      <c r="AY31" s="1" t="n">
        <v>2.29771428571429</v>
      </c>
      <c r="AZ31" s="1" t="n">
        <v>2.27771428571429</v>
      </c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</row>
    <row r="32" customFormat="false" ht="12.75" hidden="false" customHeight="false" outlineLevel="0" collapsed="false">
      <c r="A32" s="2" t="n">
        <f aca="false">A31-1</f>
        <v>981</v>
      </c>
      <c r="B32" s="56" t="n">
        <f aca="false">HLOOKUP("date",PRICELOOK,A32,FALSE())</f>
        <v>36692</v>
      </c>
      <c r="C32" s="1" t="n">
        <f aca="false">VLOOKUP($B32,PRICELOOK,C$4,FALSE())</f>
        <v>0</v>
      </c>
      <c r="D32" s="1" t="n">
        <f aca="false">VLOOKUP($B32,PRICELOOK,D$4,FALSE())</f>
        <v>0</v>
      </c>
      <c r="E32" s="1" t="n">
        <f aca="false">VLOOKUP($B32,PRICELOOK,E$4,FALSE())</f>
        <v>0</v>
      </c>
      <c r="F32" s="1" t="n">
        <f aca="false">VLOOKUP($B32,PRICELOOK,F$4,FALSE())</f>
        <v>0</v>
      </c>
      <c r="G32" s="1" t="n">
        <f aca="false">VLOOKUP($B32,PRICELOOK,G$4,FALSE())</f>
        <v>0</v>
      </c>
      <c r="H32" s="1" t="n">
        <f aca="false">VLOOKUP($B32,PRICELOOK,H$4,FALSE())</f>
        <v>0</v>
      </c>
      <c r="I32" s="1" t="n">
        <f aca="false">VLOOKUP($B32,PRICELOOK,I$4,FALSE())</f>
        <v>0</v>
      </c>
      <c r="J32" s="1" t="n">
        <f aca="false">VLOOKUP($B32,PRICELOOK,J$4,FALSE())</f>
        <v>0</v>
      </c>
      <c r="K32" s="1" t="n">
        <f aca="false">VLOOKUP($B32,PRICELOOK,K$4,FALSE())</f>
        <v>4.33</v>
      </c>
      <c r="L32" s="1" t="n">
        <f aca="false">VLOOKUP($B32,PRICELOOK,L$4,FALSE())</f>
        <v>4.463</v>
      </c>
      <c r="M32" s="1" t="n">
        <f aca="false">VLOOKUP($B32,PRICELOOK,M$4,FALSE())</f>
        <v>0</v>
      </c>
      <c r="N32" s="1" t="n">
        <f aca="false">VLOOKUP($B32,PRICELOOK,N$4,FALSE())</f>
        <v>0</v>
      </c>
      <c r="O32" s="1" t="n">
        <f aca="false">VLOOKUP($B32,PRICELOOK,O$4,FALSE())</f>
        <v>4.463</v>
      </c>
      <c r="P32" s="1" t="n">
        <f aca="false">VLOOKUP($B32,PRICELOOK,P$4,FALSE())</f>
        <v>4.463</v>
      </c>
      <c r="Q32" s="1" t="n">
        <f aca="false">VLOOKUP($B32,PRICELOOK,Q$4,FALSE())</f>
        <v>0</v>
      </c>
      <c r="R32" s="1" t="n">
        <f aca="false">VLOOKUP($B32,PRICELOOK,R$4,FALSE())</f>
        <v>0</v>
      </c>
      <c r="S32" s="1" t="n">
        <f aca="false">VLOOKUP($B32,PRICELOOK,S$4,FALSE())</f>
        <v>0</v>
      </c>
      <c r="T32" s="1" t="n">
        <f aca="false">VLOOKUP($B32,PRICELOOK,T$4,FALSE())</f>
        <v>0</v>
      </c>
      <c r="U32" s="1" t="n">
        <f aca="false">VLOOKUP($B32,PRICELOOK,U$4,FALSE())</f>
        <v>0</v>
      </c>
      <c r="V32" s="1"/>
      <c r="W32" s="1" t="n">
        <v>2.62</v>
      </c>
      <c r="X32" s="1" t="n">
        <v>2.3</v>
      </c>
      <c r="Y32" s="1" t="n">
        <v>2.7525</v>
      </c>
      <c r="Z32" s="1" t="n">
        <v>2.5</v>
      </c>
      <c r="AA32" s="1" t="n">
        <v>2.415</v>
      </c>
      <c r="AB32" s="1" t="n">
        <v>2.3925</v>
      </c>
      <c r="AC32" s="1" t="n">
        <v>2.51125</v>
      </c>
      <c r="AD32" s="1" t="n">
        <v>2.585</v>
      </c>
      <c r="AE32" s="1" t="n">
        <v>2.67</v>
      </c>
      <c r="AF32" s="1" t="n">
        <v>2.6</v>
      </c>
      <c r="AG32" s="1" t="n">
        <v>2.88</v>
      </c>
      <c r="AH32" s="1" t="n">
        <v>3.405</v>
      </c>
      <c r="AI32" s="1" t="n">
        <v>2.4975</v>
      </c>
      <c r="AJ32" s="1" t="n">
        <v>2.61</v>
      </c>
      <c r="AK32" s="1"/>
      <c r="AL32" s="1"/>
      <c r="AM32" s="1" t="n">
        <v>2.36871428571429</v>
      </c>
      <c r="AN32" s="1" t="n">
        <v>2.08371428571429</v>
      </c>
      <c r="AO32" s="1" t="n">
        <v>2.41121428571429</v>
      </c>
      <c r="AP32" s="1" t="n">
        <v>2.25621428571429</v>
      </c>
      <c r="AQ32" s="1" t="n">
        <v>2.17121428571429</v>
      </c>
      <c r="AR32" s="1" t="n">
        <v>2.08371428571429</v>
      </c>
      <c r="AS32" s="1" t="n">
        <v>2.26746428571429</v>
      </c>
      <c r="AT32" s="1" t="n">
        <v>2.38121428571429</v>
      </c>
      <c r="AU32" s="1" t="n">
        <v>2.49371428571429</v>
      </c>
      <c r="AV32" s="1" t="n">
        <v>2.06871428571429</v>
      </c>
      <c r="AW32" s="1" t="n">
        <v>2.50496428571429</v>
      </c>
      <c r="AX32" s="1" t="n">
        <v>2.61871428571429</v>
      </c>
      <c r="AY32" s="1" t="n">
        <v>2.29871428571429</v>
      </c>
      <c r="AZ32" s="1" t="n">
        <v>2.26871428571429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</row>
    <row r="33" customFormat="false" ht="12.75" hidden="false" customHeight="false" outlineLevel="0" collapsed="false">
      <c r="A33" s="2" t="n">
        <f aca="false">A32-1</f>
        <v>980</v>
      </c>
      <c r="B33" s="56" t="n">
        <f aca="false">HLOOKUP("date",PRICELOOK,A33,FALSE())</f>
        <v>36691</v>
      </c>
      <c r="C33" s="1" t="n">
        <f aca="false">VLOOKUP($B33,PRICELOOK,C$4,FALSE())</f>
        <v>0</v>
      </c>
      <c r="D33" s="1" t="n">
        <f aca="false">VLOOKUP($B33,PRICELOOK,D$4,FALSE())</f>
        <v>0</v>
      </c>
      <c r="E33" s="1" t="n">
        <f aca="false">VLOOKUP($B33,PRICELOOK,E$4,FALSE())</f>
        <v>0</v>
      </c>
      <c r="F33" s="1" t="n">
        <f aca="false">VLOOKUP($B33,PRICELOOK,F$4,FALSE())</f>
        <v>0</v>
      </c>
      <c r="G33" s="1" t="n">
        <f aca="false">VLOOKUP($B33,PRICELOOK,G$4,FALSE())</f>
        <v>0</v>
      </c>
      <c r="H33" s="1" t="n">
        <f aca="false">VLOOKUP($B33,PRICELOOK,H$4,FALSE())</f>
        <v>0</v>
      </c>
      <c r="I33" s="1" t="n">
        <f aca="false">VLOOKUP($B33,PRICELOOK,I$4,FALSE())</f>
        <v>0</v>
      </c>
      <c r="J33" s="1" t="n">
        <f aca="false">VLOOKUP($B33,PRICELOOK,J$4,FALSE())</f>
        <v>0</v>
      </c>
      <c r="K33" s="1" t="n">
        <f aca="false">VLOOKUP($B33,PRICELOOK,K$4,FALSE())</f>
        <v>4.1</v>
      </c>
      <c r="L33" s="1" t="n">
        <f aca="false">VLOOKUP($B33,PRICELOOK,L$4,FALSE())</f>
        <v>4.256</v>
      </c>
      <c r="M33" s="1" t="n">
        <f aca="false">VLOOKUP($B33,PRICELOOK,M$4,FALSE())</f>
        <v>0</v>
      </c>
      <c r="N33" s="1" t="n">
        <f aca="false">VLOOKUP($B33,PRICELOOK,N$4,FALSE())</f>
        <v>0</v>
      </c>
      <c r="O33" s="1" t="n">
        <f aca="false">VLOOKUP($B33,PRICELOOK,O$4,FALSE())</f>
        <v>4.256</v>
      </c>
      <c r="P33" s="1" t="n">
        <f aca="false">VLOOKUP($B33,PRICELOOK,P$4,FALSE())</f>
        <v>4.256</v>
      </c>
      <c r="Q33" s="1" t="n">
        <f aca="false">VLOOKUP($B33,PRICELOOK,Q$4,FALSE())</f>
        <v>0</v>
      </c>
      <c r="R33" s="1" t="n">
        <f aca="false">VLOOKUP($B33,PRICELOOK,R$4,FALSE())</f>
        <v>0</v>
      </c>
      <c r="S33" s="1" t="n">
        <f aca="false">VLOOKUP($B33,PRICELOOK,S$4,FALSE())</f>
        <v>0</v>
      </c>
      <c r="T33" s="1" t="n">
        <f aca="false">VLOOKUP($B33,PRICELOOK,T$4,FALSE())</f>
        <v>0</v>
      </c>
      <c r="U33" s="1" t="n">
        <f aca="false">VLOOKUP($B33,PRICELOOK,U$4,FALSE())</f>
        <v>0</v>
      </c>
      <c r="V33" s="1"/>
      <c r="W33" s="1" t="n">
        <v>2.6008</v>
      </c>
      <c r="X33" s="1" t="n">
        <v>2.2683</v>
      </c>
      <c r="Y33" s="1" t="n">
        <v>2.7333</v>
      </c>
      <c r="Z33" s="1" t="n">
        <v>2.4683</v>
      </c>
      <c r="AA33" s="1" t="n">
        <v>2.3908</v>
      </c>
      <c r="AB33" s="1" t="n">
        <v>2.3783</v>
      </c>
      <c r="AC33" s="1" t="n">
        <v>2.4958</v>
      </c>
      <c r="AD33" s="1" t="n">
        <v>2.5583</v>
      </c>
      <c r="AE33" s="1" t="n">
        <v>2.63705</v>
      </c>
      <c r="AF33" s="1" t="n">
        <v>2.5808</v>
      </c>
      <c r="AG33" s="1" t="n">
        <v>2.8608</v>
      </c>
      <c r="AH33" s="1" t="n">
        <v>3.3858</v>
      </c>
      <c r="AI33" s="1" t="n">
        <v>2.4908</v>
      </c>
      <c r="AJ33" s="1" t="n">
        <v>2.5908</v>
      </c>
      <c r="AK33" s="1"/>
      <c r="AL33" s="1"/>
      <c r="AM33" s="1" t="n">
        <v>2.33971428571429</v>
      </c>
      <c r="AN33" s="1" t="n">
        <v>2.03471428571429</v>
      </c>
      <c r="AO33" s="1" t="n">
        <v>2.38221428571429</v>
      </c>
      <c r="AP33" s="1" t="n">
        <v>2.22471428571429</v>
      </c>
      <c r="AQ33" s="1" t="n">
        <v>2.13971428571429</v>
      </c>
      <c r="AR33" s="1" t="n">
        <v>2.04971428571429</v>
      </c>
      <c r="AS33" s="1" t="n">
        <v>2.23971428571429</v>
      </c>
      <c r="AT33" s="1" t="n">
        <v>2.35221428571429</v>
      </c>
      <c r="AU33" s="1" t="n">
        <v>2.45221428571429</v>
      </c>
      <c r="AV33" s="1" t="n">
        <v>2.02971428571429</v>
      </c>
      <c r="AW33" s="1" t="n">
        <v>2.47596428571429</v>
      </c>
      <c r="AX33" s="1" t="n">
        <v>2.58721428571429</v>
      </c>
      <c r="AY33" s="1" t="n">
        <v>2.26471428571429</v>
      </c>
      <c r="AZ33" s="1" t="n">
        <v>2.23971428571429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</row>
    <row r="34" customFormat="false" ht="12.75" hidden="false" customHeight="false" outlineLevel="0" collapsed="false">
      <c r="A34" s="2" t="n">
        <f aca="false">A33-1</f>
        <v>979</v>
      </c>
      <c r="B34" s="56" t="n">
        <f aca="false">HLOOKUP("date",PRICELOOK,A34,FALSE())</f>
        <v>36690</v>
      </c>
      <c r="C34" s="1" t="n">
        <f aca="false">VLOOKUP($B34,PRICELOOK,C$4,FALSE())</f>
        <v>0</v>
      </c>
      <c r="D34" s="1" t="n">
        <f aca="false">VLOOKUP($B34,PRICELOOK,D$4,FALSE())</f>
        <v>0</v>
      </c>
      <c r="E34" s="1" t="n">
        <f aca="false">VLOOKUP($B34,PRICELOOK,E$4,FALSE())</f>
        <v>0</v>
      </c>
      <c r="F34" s="1" t="n">
        <f aca="false">VLOOKUP($B34,PRICELOOK,F$4,FALSE())</f>
        <v>0</v>
      </c>
      <c r="G34" s="1" t="n">
        <f aca="false">VLOOKUP($B34,PRICELOOK,G$4,FALSE())</f>
        <v>0</v>
      </c>
      <c r="H34" s="1" t="n">
        <f aca="false">VLOOKUP($B34,PRICELOOK,H$4,FALSE())</f>
        <v>0</v>
      </c>
      <c r="I34" s="1" t="n">
        <f aca="false">VLOOKUP($B34,PRICELOOK,I$4,FALSE())</f>
        <v>0</v>
      </c>
      <c r="J34" s="1" t="n">
        <f aca="false">VLOOKUP($B34,PRICELOOK,J$4,FALSE())</f>
        <v>0</v>
      </c>
      <c r="K34" s="1" t="n">
        <f aca="false">VLOOKUP($B34,PRICELOOK,K$4,FALSE())</f>
        <v>4.24</v>
      </c>
      <c r="L34" s="1" t="n">
        <f aca="false">VLOOKUP($B34,PRICELOOK,L$4,FALSE())</f>
        <v>4.158</v>
      </c>
      <c r="M34" s="1" t="n">
        <f aca="false">VLOOKUP($B34,PRICELOOK,M$4,FALSE())</f>
        <v>0</v>
      </c>
      <c r="N34" s="1" t="n">
        <f aca="false">VLOOKUP($B34,PRICELOOK,N$4,FALSE())</f>
        <v>0</v>
      </c>
      <c r="O34" s="1" t="n">
        <f aca="false">VLOOKUP($B34,PRICELOOK,O$4,FALSE())</f>
        <v>4.158</v>
      </c>
      <c r="P34" s="1" t="n">
        <f aca="false">VLOOKUP($B34,PRICELOOK,P$4,FALSE())</f>
        <v>4.158</v>
      </c>
      <c r="Q34" s="1" t="n">
        <f aca="false">VLOOKUP($B34,PRICELOOK,Q$4,FALSE())</f>
        <v>0</v>
      </c>
      <c r="R34" s="1" t="n">
        <f aca="false">VLOOKUP($B34,PRICELOOK,R$4,FALSE())</f>
        <v>0</v>
      </c>
      <c r="S34" s="1" t="n">
        <f aca="false">VLOOKUP($B34,PRICELOOK,S$4,FALSE())</f>
        <v>0</v>
      </c>
      <c r="T34" s="1" t="n">
        <f aca="false">VLOOKUP($B34,PRICELOOK,T$4,FALSE())</f>
        <v>0</v>
      </c>
      <c r="U34" s="1" t="n">
        <f aca="false">VLOOKUP($B34,PRICELOOK,U$4,FALSE())</f>
        <v>0</v>
      </c>
      <c r="V34" s="1"/>
      <c r="W34" s="1" t="n">
        <v>2.5886</v>
      </c>
      <c r="X34" s="1" t="n">
        <v>2.2436</v>
      </c>
      <c r="Y34" s="1" t="n">
        <v>2.7211</v>
      </c>
      <c r="Z34" s="1" t="n">
        <v>2.4486</v>
      </c>
      <c r="AA34" s="1" t="n">
        <v>2.3686</v>
      </c>
      <c r="AB34" s="1" t="n">
        <v>2.3586</v>
      </c>
      <c r="AC34" s="1" t="n">
        <v>2.4836</v>
      </c>
      <c r="AD34" s="1" t="n">
        <v>2.5461</v>
      </c>
      <c r="AE34" s="1" t="n">
        <v>2.6186</v>
      </c>
      <c r="AF34" s="1" t="n">
        <v>2.5586</v>
      </c>
      <c r="AG34" s="1" t="n">
        <v>2.8436</v>
      </c>
      <c r="AH34" s="1" t="n">
        <v>3.3486</v>
      </c>
      <c r="AI34" s="1" t="n">
        <v>2.4736</v>
      </c>
      <c r="AJ34" s="1" t="n">
        <v>2.5786</v>
      </c>
      <c r="AK34" s="1"/>
      <c r="AL34" s="1"/>
      <c r="AM34" s="1" t="n">
        <v>2.32142857142857</v>
      </c>
      <c r="AN34" s="1" t="n">
        <v>2.01142857142857</v>
      </c>
      <c r="AO34" s="1" t="n">
        <v>2.36392857142857</v>
      </c>
      <c r="AP34" s="1" t="n">
        <v>2.20892857142857</v>
      </c>
      <c r="AQ34" s="1" t="n">
        <v>2.12392857142857</v>
      </c>
      <c r="AR34" s="1" t="n">
        <v>2.02642857142857</v>
      </c>
      <c r="AS34" s="1" t="n">
        <v>2.21892857142857</v>
      </c>
      <c r="AT34" s="1" t="n">
        <v>2.33392857142857</v>
      </c>
      <c r="AU34" s="1" t="n">
        <v>2.42892857142857</v>
      </c>
      <c r="AV34" s="1" t="n">
        <v>2.01142857142857</v>
      </c>
      <c r="AW34" s="1" t="n">
        <v>2.45892857142857</v>
      </c>
      <c r="AX34" s="1" t="n">
        <v>2.56892857142857</v>
      </c>
      <c r="AY34" s="1" t="n">
        <v>2.24642857142857</v>
      </c>
      <c r="AZ34" s="1" t="n">
        <v>2.19642857142857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customFormat="false" ht="12.75" hidden="false" customHeight="false" outlineLevel="0" collapsed="false">
      <c r="A35" s="2" t="n">
        <f aca="false">A34-1</f>
        <v>978</v>
      </c>
      <c r="B35" s="56" t="n">
        <f aca="false">HLOOKUP("date",PRICELOOK,A35,FALSE())</f>
        <v>36689</v>
      </c>
      <c r="C35" s="1" t="n">
        <f aca="false">VLOOKUP($B35,PRICELOOK,C$4,FALSE())</f>
        <v>0</v>
      </c>
      <c r="D35" s="1" t="n">
        <f aca="false">VLOOKUP($B35,PRICELOOK,D$4,FALSE())</f>
        <v>0</v>
      </c>
      <c r="E35" s="1" t="n">
        <f aca="false">VLOOKUP($B35,PRICELOOK,E$4,FALSE())</f>
        <v>0</v>
      </c>
      <c r="F35" s="1" t="n">
        <f aca="false">VLOOKUP($B35,PRICELOOK,F$4,FALSE())</f>
        <v>0</v>
      </c>
      <c r="G35" s="1" t="n">
        <f aca="false">VLOOKUP($B35,PRICELOOK,G$4,FALSE())</f>
        <v>0</v>
      </c>
      <c r="H35" s="1" t="n">
        <f aca="false">VLOOKUP($B35,PRICELOOK,H$4,FALSE())</f>
        <v>0</v>
      </c>
      <c r="I35" s="1" t="n">
        <f aca="false">VLOOKUP($B35,PRICELOOK,I$4,FALSE())</f>
        <v>0</v>
      </c>
      <c r="J35" s="1" t="n">
        <f aca="false">VLOOKUP($B35,PRICELOOK,J$4,FALSE())</f>
        <v>0</v>
      </c>
      <c r="K35" s="1" t="n">
        <f aca="false">VLOOKUP($B35,PRICELOOK,K$4,FALSE())</f>
        <v>4.18</v>
      </c>
      <c r="L35" s="1" t="n">
        <f aca="false">VLOOKUP($B35,PRICELOOK,L$4,FALSE())</f>
        <v>4.212</v>
      </c>
      <c r="M35" s="1" t="n">
        <f aca="false">VLOOKUP($B35,PRICELOOK,M$4,FALSE())</f>
        <v>0</v>
      </c>
      <c r="N35" s="1" t="n">
        <f aca="false">VLOOKUP($B35,PRICELOOK,N$4,FALSE())</f>
        <v>0</v>
      </c>
      <c r="O35" s="1" t="n">
        <f aca="false">VLOOKUP($B35,PRICELOOK,O$4,FALSE())</f>
        <v>4.212</v>
      </c>
      <c r="P35" s="1" t="n">
        <f aca="false">VLOOKUP($B35,PRICELOOK,P$4,FALSE())</f>
        <v>4.212</v>
      </c>
      <c r="Q35" s="1" t="n">
        <f aca="false">VLOOKUP($B35,PRICELOOK,Q$4,FALSE())</f>
        <v>0</v>
      </c>
      <c r="R35" s="1" t="n">
        <f aca="false">VLOOKUP($B35,PRICELOOK,R$4,FALSE())</f>
        <v>0</v>
      </c>
      <c r="S35" s="1" t="n">
        <f aca="false">VLOOKUP($B35,PRICELOOK,S$4,FALSE())</f>
        <v>0</v>
      </c>
      <c r="T35" s="1" t="n">
        <f aca="false">VLOOKUP($B35,PRICELOOK,T$4,FALSE())</f>
        <v>0</v>
      </c>
      <c r="U35" s="1" t="n">
        <f aca="false">VLOOKUP($B35,PRICELOOK,U$4,FALSE())</f>
        <v>0</v>
      </c>
      <c r="V35" s="1"/>
      <c r="W35" s="1" t="n">
        <v>2.6002</v>
      </c>
      <c r="X35" s="1" t="n">
        <v>2.2552</v>
      </c>
      <c r="Y35" s="1" t="n">
        <v>2.7327</v>
      </c>
      <c r="Z35" s="1" t="n">
        <v>2.4602</v>
      </c>
      <c r="AA35" s="1" t="n">
        <v>2.3802</v>
      </c>
      <c r="AB35" s="1" t="n">
        <v>2.3702</v>
      </c>
      <c r="AC35" s="1" t="n">
        <v>2.4952</v>
      </c>
      <c r="AD35" s="1" t="n">
        <v>2.5577</v>
      </c>
      <c r="AE35" s="1" t="n">
        <v>2.6302</v>
      </c>
      <c r="AF35" s="1" t="n">
        <v>2.5702</v>
      </c>
      <c r="AG35" s="1" t="n">
        <v>2.8552</v>
      </c>
      <c r="AH35" s="1" t="n">
        <v>3.3602</v>
      </c>
      <c r="AI35" s="1" t="n">
        <v>2.4852</v>
      </c>
      <c r="AJ35" s="1" t="n">
        <v>2.5902</v>
      </c>
      <c r="AK35" s="1"/>
      <c r="AL35" s="1"/>
      <c r="AM35" s="1" t="n">
        <v>2.33114285714286</v>
      </c>
      <c r="AN35" s="1" t="n">
        <v>2.02114285714286</v>
      </c>
      <c r="AO35" s="1" t="n">
        <v>2.37364285714286</v>
      </c>
      <c r="AP35" s="1" t="n">
        <v>2.21864285714286</v>
      </c>
      <c r="AQ35" s="1" t="n">
        <v>2.13364285714286</v>
      </c>
      <c r="AR35" s="1" t="n">
        <v>2.03614285714286</v>
      </c>
      <c r="AS35" s="1" t="n">
        <v>2.22864285714286</v>
      </c>
      <c r="AT35" s="1" t="n">
        <v>2.34364285714286</v>
      </c>
      <c r="AU35" s="1" t="n">
        <v>2.43864285714286</v>
      </c>
      <c r="AV35" s="1" t="n">
        <v>2.02114285714286</v>
      </c>
      <c r="AW35" s="1" t="n">
        <v>2.46864285714286</v>
      </c>
      <c r="AX35" s="1" t="n">
        <v>2.57864285714286</v>
      </c>
      <c r="AY35" s="1" t="n">
        <v>2.25614285714286</v>
      </c>
      <c r="AZ35" s="1" t="n">
        <v>2.20614285714286</v>
      </c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customFormat="false" ht="12.75" hidden="false" customHeight="false" outlineLevel="0" collapsed="false">
      <c r="A36" s="2" t="n">
        <f aca="false">A35-1</f>
        <v>977</v>
      </c>
      <c r="B36" s="56" t="n">
        <f aca="false">HLOOKUP("date",PRICELOOK,A36,FALSE())</f>
        <v>36686</v>
      </c>
      <c r="C36" s="1" t="n">
        <f aca="false">VLOOKUP($B36,PRICELOOK,C$4,FALSE())</f>
        <v>0</v>
      </c>
      <c r="D36" s="1" t="n">
        <f aca="false">VLOOKUP($B36,PRICELOOK,D$4,FALSE())</f>
        <v>0</v>
      </c>
      <c r="E36" s="1" t="n">
        <f aca="false">VLOOKUP($B36,PRICELOOK,E$4,FALSE())</f>
        <v>0</v>
      </c>
      <c r="F36" s="1" t="n">
        <f aca="false">VLOOKUP($B36,PRICELOOK,F$4,FALSE())</f>
        <v>0</v>
      </c>
      <c r="G36" s="1" t="n">
        <f aca="false">VLOOKUP($B36,PRICELOOK,G$4,FALSE())</f>
        <v>0</v>
      </c>
      <c r="H36" s="1" t="n">
        <f aca="false">VLOOKUP($B36,PRICELOOK,H$4,FALSE())</f>
        <v>0</v>
      </c>
      <c r="I36" s="1" t="n">
        <f aca="false">VLOOKUP($B36,PRICELOOK,I$4,FALSE())</f>
        <v>0</v>
      </c>
      <c r="J36" s="1" t="n">
        <f aca="false">VLOOKUP($B36,PRICELOOK,J$4,FALSE())</f>
        <v>0</v>
      </c>
      <c r="K36" s="1" t="n">
        <f aca="false">VLOOKUP($B36,PRICELOOK,K$4,FALSE())</f>
        <v>4.08</v>
      </c>
      <c r="L36" s="1" t="n">
        <f aca="false">VLOOKUP($B36,PRICELOOK,L$4,FALSE())</f>
        <v>4.16</v>
      </c>
      <c r="M36" s="1" t="n">
        <f aca="false">VLOOKUP($B36,PRICELOOK,M$4,FALSE())</f>
        <v>0</v>
      </c>
      <c r="N36" s="1" t="n">
        <f aca="false">VLOOKUP($B36,PRICELOOK,N$4,FALSE())</f>
        <v>0</v>
      </c>
      <c r="O36" s="1" t="n">
        <f aca="false">VLOOKUP($B36,PRICELOOK,O$4,FALSE())</f>
        <v>4.16</v>
      </c>
      <c r="P36" s="1" t="n">
        <f aca="false">VLOOKUP($B36,PRICELOOK,P$4,FALSE())</f>
        <v>4.16</v>
      </c>
      <c r="Q36" s="1" t="n">
        <f aca="false">VLOOKUP($B36,PRICELOOK,Q$4,FALSE())</f>
        <v>0</v>
      </c>
      <c r="R36" s="1" t="n">
        <f aca="false">VLOOKUP($B36,PRICELOOK,R$4,FALSE())</f>
        <v>0</v>
      </c>
      <c r="S36" s="1" t="n">
        <f aca="false">VLOOKUP($B36,PRICELOOK,S$4,FALSE())</f>
        <v>0</v>
      </c>
      <c r="T36" s="1" t="n">
        <f aca="false">VLOOKUP($B36,PRICELOOK,T$4,FALSE())</f>
        <v>0</v>
      </c>
      <c r="U36" s="1" t="n">
        <f aca="false">VLOOKUP($B36,PRICELOOK,U$4,FALSE())</f>
        <v>0</v>
      </c>
      <c r="V36" s="1"/>
      <c r="W36" s="1" t="n">
        <v>2.581</v>
      </c>
      <c r="X36" s="1" t="n">
        <v>2.266</v>
      </c>
      <c r="Y36" s="1" t="n">
        <v>2.71725</v>
      </c>
      <c r="Z36" s="1" t="n">
        <v>2.451</v>
      </c>
      <c r="AA36" s="1" t="n">
        <v>2.361</v>
      </c>
      <c r="AB36" s="1" t="n">
        <v>2.361</v>
      </c>
      <c r="AC36" s="1" t="n">
        <v>2.4735</v>
      </c>
      <c r="AD36" s="1" t="n">
        <v>2.5385</v>
      </c>
      <c r="AE36" s="1" t="n">
        <v>2.606</v>
      </c>
      <c r="AF36" s="1" t="n">
        <v>2.581</v>
      </c>
      <c r="AG36" s="1" t="n">
        <v>2.8335</v>
      </c>
      <c r="AH36" s="1" t="n">
        <v>3.331</v>
      </c>
      <c r="AI36" s="1" t="n">
        <v>2.466</v>
      </c>
      <c r="AJ36" s="1" t="n">
        <v>2.581</v>
      </c>
      <c r="AK36" s="1"/>
      <c r="AL36" s="1"/>
      <c r="AM36" s="1" t="n">
        <v>2.30657142857143</v>
      </c>
      <c r="AN36" s="1" t="n">
        <v>2.00907142857143</v>
      </c>
      <c r="AO36" s="1" t="n">
        <v>2.34782142857143</v>
      </c>
      <c r="AP36" s="1" t="n">
        <v>2.19657142857143</v>
      </c>
      <c r="AQ36" s="1" t="n">
        <v>2.10907142857143</v>
      </c>
      <c r="AR36" s="1" t="n">
        <v>2.01657142857143</v>
      </c>
      <c r="AS36" s="1" t="n">
        <v>2.20657142857143</v>
      </c>
      <c r="AT36" s="1" t="n">
        <v>2.31907142857143</v>
      </c>
      <c r="AU36" s="1" t="n">
        <v>2.41907142857143</v>
      </c>
      <c r="AV36" s="1" t="n">
        <v>2.00657142857143</v>
      </c>
      <c r="AW36" s="1" t="n">
        <v>2.44407142857143</v>
      </c>
      <c r="AX36" s="1" t="n">
        <v>2.54907142857143</v>
      </c>
      <c r="AY36" s="1" t="n">
        <v>2.23657142857143</v>
      </c>
      <c r="AZ36" s="1" t="n">
        <v>2.18157142857143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customFormat="false" ht="12.75" hidden="false" customHeight="false" outlineLevel="0" collapsed="false">
      <c r="A37" s="2" t="n">
        <f aca="false">A36-1</f>
        <v>976</v>
      </c>
      <c r="B37" s="56" t="n">
        <f aca="false">HLOOKUP("date",PRICELOOK,A37,FALSE())</f>
        <v>36685</v>
      </c>
      <c r="C37" s="1" t="n">
        <f aca="false">VLOOKUP($B37,PRICELOOK,C$4,FALSE())</f>
        <v>0</v>
      </c>
      <c r="D37" s="1" t="n">
        <f aca="false">VLOOKUP($B37,PRICELOOK,D$4,FALSE())</f>
        <v>0</v>
      </c>
      <c r="E37" s="1" t="n">
        <f aca="false">VLOOKUP($B37,PRICELOOK,E$4,FALSE())</f>
        <v>0</v>
      </c>
      <c r="F37" s="1" t="n">
        <f aca="false">VLOOKUP($B37,PRICELOOK,F$4,FALSE())</f>
        <v>0</v>
      </c>
      <c r="G37" s="1" t="n">
        <f aca="false">VLOOKUP($B37,PRICELOOK,G$4,FALSE())</f>
        <v>0</v>
      </c>
      <c r="H37" s="1" t="n">
        <f aca="false">VLOOKUP($B37,PRICELOOK,H$4,FALSE())</f>
        <v>0</v>
      </c>
      <c r="I37" s="1" t="n">
        <f aca="false">VLOOKUP($B37,PRICELOOK,I$4,FALSE())</f>
        <v>0</v>
      </c>
      <c r="J37" s="1" t="n">
        <f aca="false">VLOOKUP($B37,PRICELOOK,J$4,FALSE())</f>
        <v>0</v>
      </c>
      <c r="K37" s="1" t="n">
        <f aca="false">VLOOKUP($B37,PRICELOOK,K$4,FALSE())</f>
        <v>3.92</v>
      </c>
      <c r="L37" s="1" t="n">
        <f aca="false">VLOOKUP($B37,PRICELOOK,L$4,FALSE())</f>
        <v>4.133</v>
      </c>
      <c r="M37" s="1" t="n">
        <f aca="false">VLOOKUP($B37,PRICELOOK,M$4,FALSE())</f>
        <v>0</v>
      </c>
      <c r="N37" s="1" t="n">
        <f aca="false">VLOOKUP($B37,PRICELOOK,N$4,FALSE())</f>
        <v>0</v>
      </c>
      <c r="O37" s="1" t="n">
        <f aca="false">VLOOKUP($B37,PRICELOOK,O$4,FALSE())</f>
        <v>4.133</v>
      </c>
      <c r="P37" s="1" t="n">
        <f aca="false">VLOOKUP($B37,PRICELOOK,P$4,FALSE())</f>
        <v>4.133</v>
      </c>
      <c r="Q37" s="1" t="n">
        <f aca="false">VLOOKUP($B37,PRICELOOK,Q$4,FALSE())</f>
        <v>0</v>
      </c>
      <c r="R37" s="1" t="n">
        <f aca="false">VLOOKUP($B37,PRICELOOK,R$4,FALSE())</f>
        <v>0</v>
      </c>
      <c r="S37" s="1" t="n">
        <f aca="false">VLOOKUP($B37,PRICELOOK,S$4,FALSE())</f>
        <v>0</v>
      </c>
      <c r="T37" s="1" t="n">
        <f aca="false">VLOOKUP($B37,PRICELOOK,T$4,FALSE())</f>
        <v>0</v>
      </c>
      <c r="U37" s="1" t="n">
        <f aca="false">VLOOKUP($B37,PRICELOOK,U$4,FALSE())</f>
        <v>0</v>
      </c>
      <c r="V37" s="1"/>
      <c r="W37" s="1" t="n">
        <v>2.5784</v>
      </c>
      <c r="X37" s="1" t="n">
        <v>2.2484</v>
      </c>
      <c r="Y37" s="1" t="n">
        <v>2.71465</v>
      </c>
      <c r="Z37" s="1" t="n">
        <v>2.4534</v>
      </c>
      <c r="AA37" s="1" t="n">
        <v>2.3484</v>
      </c>
      <c r="AB37" s="1" t="n">
        <v>2.3484</v>
      </c>
      <c r="AC37" s="1" t="n">
        <v>2.4709</v>
      </c>
      <c r="AD37" s="1" t="n">
        <v>2.5359</v>
      </c>
      <c r="AE37" s="1" t="n">
        <v>2.6034</v>
      </c>
      <c r="AF37" s="1" t="n">
        <v>2.5784</v>
      </c>
      <c r="AG37" s="1" t="n">
        <v>2.8309</v>
      </c>
      <c r="AH37" s="1" t="n">
        <v>3.3284</v>
      </c>
      <c r="AI37" s="1" t="n">
        <v>2.4584</v>
      </c>
      <c r="AJ37" s="1" t="n">
        <v>2.5784</v>
      </c>
      <c r="AK37" s="1"/>
      <c r="AL37" s="1"/>
      <c r="AM37" s="1" t="n">
        <v>2.30557142857143</v>
      </c>
      <c r="AN37" s="1" t="n">
        <v>2.00557142857143</v>
      </c>
      <c r="AO37" s="1" t="n">
        <v>2.34807142857143</v>
      </c>
      <c r="AP37" s="1" t="n">
        <v>2.19557142857143</v>
      </c>
      <c r="AQ37" s="1" t="n">
        <v>2.11057142857143</v>
      </c>
      <c r="AR37" s="1" t="n">
        <v>2.01557142857143</v>
      </c>
      <c r="AS37" s="1" t="n">
        <v>2.20557142857143</v>
      </c>
      <c r="AT37" s="1" t="n">
        <v>2.31932142857143</v>
      </c>
      <c r="AU37" s="1" t="n">
        <v>2.41557142857143</v>
      </c>
      <c r="AV37" s="1" t="n">
        <v>1.99807142857143</v>
      </c>
      <c r="AW37" s="1" t="n">
        <v>2.44557142857143</v>
      </c>
      <c r="AX37" s="1" t="n">
        <v>2.55557142857143</v>
      </c>
      <c r="AY37" s="1" t="n">
        <v>2.23057142857143</v>
      </c>
      <c r="AZ37" s="1" t="n">
        <v>2.17557142857143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customFormat="false" ht="12.75" hidden="false" customHeight="false" outlineLevel="0" collapsed="false">
      <c r="A38" s="2" t="n">
        <f aca="false">A37-1</f>
        <v>975</v>
      </c>
      <c r="B38" s="56" t="n">
        <f aca="false">HLOOKUP("date",PRICELOOK,A38,FALSE())</f>
        <v>36684</v>
      </c>
      <c r="C38" s="1" t="n">
        <f aca="false">VLOOKUP($B38,PRICELOOK,C$4,FALSE())</f>
        <v>0</v>
      </c>
      <c r="D38" s="1" t="n">
        <f aca="false">VLOOKUP($B38,PRICELOOK,D$4,FALSE())</f>
        <v>0</v>
      </c>
      <c r="E38" s="1" t="n">
        <f aca="false">VLOOKUP($B38,PRICELOOK,E$4,FALSE())</f>
        <v>0</v>
      </c>
      <c r="F38" s="1" t="n">
        <f aca="false">VLOOKUP($B38,PRICELOOK,F$4,FALSE())</f>
        <v>0</v>
      </c>
      <c r="G38" s="1" t="n">
        <f aca="false">VLOOKUP($B38,PRICELOOK,G$4,FALSE())</f>
        <v>0</v>
      </c>
      <c r="H38" s="1" t="n">
        <f aca="false">VLOOKUP($B38,PRICELOOK,H$4,FALSE())</f>
        <v>0</v>
      </c>
      <c r="I38" s="1" t="n">
        <f aca="false">VLOOKUP($B38,PRICELOOK,I$4,FALSE())</f>
        <v>0</v>
      </c>
      <c r="J38" s="1" t="n">
        <f aca="false">VLOOKUP($B38,PRICELOOK,J$4,FALSE())</f>
        <v>0</v>
      </c>
      <c r="K38" s="1" t="n">
        <f aca="false">VLOOKUP($B38,PRICELOOK,K$4,FALSE())</f>
        <v>4.21</v>
      </c>
      <c r="L38" s="1" t="n">
        <f aca="false">VLOOKUP($B38,PRICELOOK,L$4,FALSE())</f>
        <v>3.945</v>
      </c>
      <c r="M38" s="1" t="n">
        <f aca="false">VLOOKUP($B38,PRICELOOK,M$4,FALSE())</f>
        <v>0</v>
      </c>
      <c r="N38" s="1" t="n">
        <f aca="false">VLOOKUP($B38,PRICELOOK,N$4,FALSE())</f>
        <v>0</v>
      </c>
      <c r="O38" s="1" t="n">
        <f aca="false">VLOOKUP($B38,PRICELOOK,O$4,FALSE())</f>
        <v>3.945</v>
      </c>
      <c r="P38" s="1" t="n">
        <f aca="false">VLOOKUP($B38,PRICELOOK,P$4,FALSE())</f>
        <v>3.945</v>
      </c>
      <c r="Q38" s="1" t="n">
        <f aca="false">VLOOKUP($B38,PRICELOOK,Q$4,FALSE())</f>
        <v>0</v>
      </c>
      <c r="R38" s="1" t="n">
        <f aca="false">VLOOKUP($B38,PRICELOOK,R$4,FALSE())</f>
        <v>0</v>
      </c>
      <c r="S38" s="1" t="n">
        <f aca="false">VLOOKUP($B38,PRICELOOK,S$4,FALSE())</f>
        <v>0</v>
      </c>
      <c r="T38" s="1" t="n">
        <f aca="false">VLOOKUP($B38,PRICELOOK,T$4,FALSE())</f>
        <v>0</v>
      </c>
      <c r="U38" s="1" t="n">
        <f aca="false">VLOOKUP($B38,PRICELOOK,U$4,FALSE())</f>
        <v>0</v>
      </c>
      <c r="V38" s="1"/>
      <c r="W38" s="1" t="n">
        <v>2.6142</v>
      </c>
      <c r="X38" s="1" t="n">
        <v>2.2992</v>
      </c>
      <c r="Y38" s="1" t="n">
        <v>2.75045</v>
      </c>
      <c r="Z38" s="1" t="n">
        <v>2.4792</v>
      </c>
      <c r="AA38" s="1" t="n">
        <v>2.3742</v>
      </c>
      <c r="AB38" s="1" t="n">
        <v>2.3742</v>
      </c>
      <c r="AC38" s="1" t="n">
        <v>2.5042</v>
      </c>
      <c r="AD38" s="1" t="n">
        <v>2.5717</v>
      </c>
      <c r="AE38" s="1" t="n">
        <v>2.6342</v>
      </c>
      <c r="AF38" s="1" t="n">
        <v>2.6142</v>
      </c>
      <c r="AG38" s="1" t="n">
        <v>2.8667</v>
      </c>
      <c r="AH38" s="1" t="n">
        <v>3.3642</v>
      </c>
      <c r="AI38" s="1" t="n">
        <v>2.4942</v>
      </c>
      <c r="AJ38" s="1" t="n">
        <v>2.6142</v>
      </c>
      <c r="AK38" s="1"/>
      <c r="AL38" s="1"/>
      <c r="AM38" s="1" t="n">
        <v>2.37971428571429</v>
      </c>
      <c r="AN38" s="1" t="n">
        <v>2.07471428571429</v>
      </c>
      <c r="AO38" s="1" t="n">
        <v>2.42471428571429</v>
      </c>
      <c r="AP38" s="1" t="n">
        <v>2.26221428571429</v>
      </c>
      <c r="AQ38" s="1" t="n">
        <v>2.16721428571429</v>
      </c>
      <c r="AR38" s="1" t="n">
        <v>2.07471428571429</v>
      </c>
      <c r="AS38" s="1" t="n">
        <v>2.27471428571429</v>
      </c>
      <c r="AT38" s="1" t="n">
        <v>2.39096428571429</v>
      </c>
      <c r="AU38" s="1" t="n">
        <v>2.47221428571429</v>
      </c>
      <c r="AV38" s="1" t="n">
        <v>2.06471428571429</v>
      </c>
      <c r="AW38" s="1" t="n">
        <v>2.51971428571429</v>
      </c>
      <c r="AX38" s="1" t="n">
        <v>2.62971428571429</v>
      </c>
      <c r="AY38" s="1" t="n">
        <v>2.28971428571429</v>
      </c>
      <c r="AZ38" s="1" t="n">
        <v>2.25971428571429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customFormat="false" ht="12.75" hidden="false" customHeight="false" outlineLevel="0" collapsed="false">
      <c r="A39" s="2" t="n">
        <f aca="false">A38-1</f>
        <v>974</v>
      </c>
      <c r="B39" s="56" t="n">
        <f aca="false">HLOOKUP("date",PRICELOOK,A39,FALSE())</f>
        <v>36683</v>
      </c>
      <c r="C39" s="1" t="n">
        <f aca="false">VLOOKUP($B39,PRICELOOK,C$4,FALSE())</f>
        <v>0</v>
      </c>
      <c r="D39" s="1" t="n">
        <f aca="false">VLOOKUP($B39,PRICELOOK,D$4,FALSE())</f>
        <v>0</v>
      </c>
      <c r="E39" s="1" t="n">
        <f aca="false">VLOOKUP($B39,PRICELOOK,E$4,FALSE())</f>
        <v>0</v>
      </c>
      <c r="F39" s="1" t="n">
        <f aca="false">VLOOKUP($B39,PRICELOOK,F$4,FALSE())</f>
        <v>0</v>
      </c>
      <c r="G39" s="1" t="n">
        <f aca="false">VLOOKUP($B39,PRICELOOK,G$4,FALSE())</f>
        <v>0</v>
      </c>
      <c r="H39" s="1" t="n">
        <f aca="false">VLOOKUP($B39,PRICELOOK,H$4,FALSE())</f>
        <v>0</v>
      </c>
      <c r="I39" s="1" t="n">
        <f aca="false">VLOOKUP($B39,PRICELOOK,I$4,FALSE())</f>
        <v>0</v>
      </c>
      <c r="J39" s="1" t="n">
        <f aca="false">VLOOKUP($B39,PRICELOOK,J$4,FALSE())</f>
        <v>0</v>
      </c>
      <c r="K39" s="1" t="n">
        <f aca="false">VLOOKUP($B39,PRICELOOK,K$4,FALSE())</f>
        <v>4.465</v>
      </c>
      <c r="L39" s="1" t="n">
        <f aca="false">VLOOKUP($B39,PRICELOOK,L$4,FALSE())</f>
        <v>4.294</v>
      </c>
      <c r="M39" s="1" t="n">
        <f aca="false">VLOOKUP($B39,PRICELOOK,M$4,FALSE())</f>
        <v>0</v>
      </c>
      <c r="N39" s="1" t="n">
        <f aca="false">VLOOKUP($B39,PRICELOOK,N$4,FALSE())</f>
        <v>0</v>
      </c>
      <c r="O39" s="1" t="n">
        <f aca="false">VLOOKUP($B39,PRICELOOK,O$4,FALSE())</f>
        <v>4.294</v>
      </c>
      <c r="P39" s="1" t="n">
        <f aca="false">VLOOKUP($B39,PRICELOOK,P$4,FALSE())</f>
        <v>4.294</v>
      </c>
      <c r="Q39" s="1" t="n">
        <f aca="false">VLOOKUP($B39,PRICELOOK,Q$4,FALSE())</f>
        <v>0</v>
      </c>
      <c r="R39" s="1" t="n">
        <f aca="false">VLOOKUP($B39,PRICELOOK,R$4,FALSE())</f>
        <v>0</v>
      </c>
      <c r="S39" s="1" t="n">
        <f aca="false">VLOOKUP($B39,PRICELOOK,S$4,FALSE())</f>
        <v>0</v>
      </c>
      <c r="T39" s="1" t="n">
        <f aca="false">VLOOKUP($B39,PRICELOOK,T$4,FALSE())</f>
        <v>0</v>
      </c>
      <c r="U39" s="1" t="n">
        <f aca="false">VLOOKUP($B39,PRICELOOK,U$4,FALSE())</f>
        <v>0</v>
      </c>
      <c r="V39" s="1"/>
      <c r="W39" s="1" t="n">
        <v>2.6094</v>
      </c>
      <c r="X39" s="1" t="n">
        <v>2.3044</v>
      </c>
      <c r="Y39" s="1" t="n">
        <v>2.7444</v>
      </c>
      <c r="Z39" s="1" t="n">
        <v>2.4744</v>
      </c>
      <c r="AA39" s="1" t="n">
        <v>2.3794</v>
      </c>
      <c r="AB39" s="1" t="n">
        <v>2.3694</v>
      </c>
      <c r="AC39" s="1" t="n">
        <v>2.5019</v>
      </c>
      <c r="AD39" s="1" t="n">
        <v>2.56815</v>
      </c>
      <c r="AE39" s="1" t="n">
        <v>2.6294</v>
      </c>
      <c r="AF39" s="1" t="n">
        <v>2.6094</v>
      </c>
      <c r="AG39" s="1" t="n">
        <v>2.8619</v>
      </c>
      <c r="AH39" s="1" t="n">
        <v>3.3594</v>
      </c>
      <c r="AI39" s="1" t="n">
        <v>2.4844</v>
      </c>
      <c r="AJ39" s="1" t="n">
        <v>2.6094</v>
      </c>
      <c r="AK39" s="1"/>
      <c r="AL39" s="1"/>
      <c r="AM39" s="1" t="n">
        <v>2.37971428571429</v>
      </c>
      <c r="AN39" s="1" t="n">
        <v>2.06471428571429</v>
      </c>
      <c r="AO39" s="1" t="n">
        <v>2.42721428571429</v>
      </c>
      <c r="AP39" s="1" t="n">
        <v>2.25471428571429</v>
      </c>
      <c r="AQ39" s="1" t="n">
        <v>2.16471428571429</v>
      </c>
      <c r="AR39" s="1" t="n">
        <v>2.05971428571429</v>
      </c>
      <c r="AS39" s="1" t="n">
        <v>2.27721428571429</v>
      </c>
      <c r="AT39" s="1" t="n">
        <v>2.39096428571429</v>
      </c>
      <c r="AU39" s="1" t="n">
        <v>2.45471428571429</v>
      </c>
      <c r="AV39" s="1" t="n">
        <v>2.06471428571429</v>
      </c>
      <c r="AW39" s="1" t="n">
        <v>2.51971428571429</v>
      </c>
      <c r="AX39" s="1" t="n">
        <v>2.63221428571429</v>
      </c>
      <c r="AY39" s="1" t="n">
        <v>2.28971428571429</v>
      </c>
      <c r="AZ39" s="1" t="n">
        <v>2.24471428571429</v>
      </c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customFormat="false" ht="12.75" hidden="false" customHeight="false" outlineLevel="0" collapsed="false">
      <c r="A40" s="2" t="n">
        <f aca="false">A39-1</f>
        <v>973</v>
      </c>
      <c r="B40" s="56" t="n">
        <f aca="false">HLOOKUP("date",PRICELOOK,A40,FALSE())</f>
        <v>36682</v>
      </c>
      <c r="C40" s="1" t="n">
        <f aca="false">VLOOKUP($B40,PRICELOOK,C$4,FALSE())</f>
        <v>0</v>
      </c>
      <c r="D40" s="1" t="n">
        <f aca="false">VLOOKUP($B40,PRICELOOK,D$4,FALSE())</f>
        <v>0</v>
      </c>
      <c r="E40" s="1" t="n">
        <f aca="false">VLOOKUP($B40,PRICELOOK,E$4,FALSE())</f>
        <v>0</v>
      </c>
      <c r="F40" s="1" t="n">
        <f aca="false">VLOOKUP($B40,PRICELOOK,F$4,FALSE())</f>
        <v>0</v>
      </c>
      <c r="G40" s="1" t="n">
        <f aca="false">VLOOKUP($B40,PRICELOOK,G$4,FALSE())</f>
        <v>0</v>
      </c>
      <c r="H40" s="1" t="n">
        <f aca="false">VLOOKUP($B40,PRICELOOK,H$4,FALSE())</f>
        <v>0</v>
      </c>
      <c r="I40" s="1" t="n">
        <f aca="false">VLOOKUP($B40,PRICELOOK,I$4,FALSE())</f>
        <v>0</v>
      </c>
      <c r="J40" s="1" t="n">
        <f aca="false">VLOOKUP($B40,PRICELOOK,J$4,FALSE())</f>
        <v>0</v>
      </c>
      <c r="K40" s="1" t="n">
        <f aca="false">VLOOKUP($B40,PRICELOOK,K$4,FALSE())</f>
        <v>4.08</v>
      </c>
      <c r="L40" s="1" t="n">
        <f aca="false">VLOOKUP($B40,PRICELOOK,L$4,FALSE())</f>
        <v>4.398</v>
      </c>
      <c r="M40" s="1" t="n">
        <f aca="false">VLOOKUP($B40,PRICELOOK,M$4,FALSE())</f>
        <v>0</v>
      </c>
      <c r="N40" s="1" t="n">
        <f aca="false">VLOOKUP($B40,PRICELOOK,N$4,FALSE())</f>
        <v>0</v>
      </c>
      <c r="O40" s="1" t="n">
        <f aca="false">VLOOKUP($B40,PRICELOOK,O$4,FALSE())</f>
        <v>4.398</v>
      </c>
      <c r="P40" s="1" t="n">
        <f aca="false">VLOOKUP($B40,PRICELOOK,P$4,FALSE())</f>
        <v>4.398</v>
      </c>
      <c r="Q40" s="1" t="n">
        <f aca="false">VLOOKUP($B40,PRICELOOK,Q$4,FALSE())</f>
        <v>0</v>
      </c>
      <c r="R40" s="1" t="n">
        <f aca="false">VLOOKUP($B40,PRICELOOK,R$4,FALSE())</f>
        <v>0</v>
      </c>
      <c r="S40" s="1" t="n">
        <f aca="false">VLOOKUP($B40,PRICELOOK,S$4,FALSE())</f>
        <v>0</v>
      </c>
      <c r="T40" s="1" t="n">
        <f aca="false">VLOOKUP($B40,PRICELOOK,T$4,FALSE())</f>
        <v>0</v>
      </c>
      <c r="U40" s="1" t="n">
        <f aca="false">VLOOKUP($B40,PRICELOOK,U$4,FALSE())</f>
        <v>0</v>
      </c>
      <c r="V40" s="1"/>
      <c r="W40" s="1" t="n">
        <v>2.6094</v>
      </c>
      <c r="X40" s="1" t="n">
        <v>2.3044</v>
      </c>
      <c r="Y40" s="1" t="n">
        <v>2.7444</v>
      </c>
      <c r="Z40" s="1" t="n">
        <v>2.4719</v>
      </c>
      <c r="AA40" s="1" t="n">
        <v>2.3694</v>
      </c>
      <c r="AB40" s="1" t="n">
        <v>2.3669</v>
      </c>
      <c r="AC40" s="1" t="n">
        <v>2.4969</v>
      </c>
      <c r="AD40" s="1" t="n">
        <v>2.6544</v>
      </c>
      <c r="AE40" s="1" t="n">
        <v>2.6294</v>
      </c>
      <c r="AF40" s="1" t="n">
        <v>2.6094</v>
      </c>
      <c r="AG40" s="1" t="n">
        <v>2.8619</v>
      </c>
      <c r="AH40" s="1" t="n">
        <v>3.3594</v>
      </c>
      <c r="AI40" s="1" t="n">
        <v>2.4869</v>
      </c>
      <c r="AJ40" s="1" t="n">
        <v>2.6094</v>
      </c>
      <c r="AK40" s="1"/>
      <c r="AL40" s="1"/>
      <c r="AM40" s="1" t="n">
        <v>2.37971428571429</v>
      </c>
      <c r="AN40" s="1" t="n">
        <v>2.06471428571429</v>
      </c>
      <c r="AO40" s="1" t="n">
        <v>2.42721428571429</v>
      </c>
      <c r="AP40" s="1" t="n">
        <v>2.25471428571429</v>
      </c>
      <c r="AQ40" s="1" t="n">
        <v>2.14721428571429</v>
      </c>
      <c r="AR40" s="1" t="n">
        <v>2.06971428571429</v>
      </c>
      <c r="AS40" s="1" t="n">
        <v>2.27471428571429</v>
      </c>
      <c r="AT40" s="1" t="n">
        <v>2.46721428571429</v>
      </c>
      <c r="AU40" s="1" t="n">
        <v>2.46471428571429</v>
      </c>
      <c r="AV40" s="1" t="n">
        <v>2.06471428571429</v>
      </c>
      <c r="AW40" s="1" t="n">
        <v>2.51971428571429</v>
      </c>
      <c r="AX40" s="1" t="n">
        <v>2.62971428571429</v>
      </c>
      <c r="AY40" s="1" t="n">
        <v>2.28971428571429</v>
      </c>
      <c r="AZ40" s="1" t="n">
        <v>2.24471428571429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customFormat="false" ht="12.75" hidden="false" customHeight="false" outlineLevel="0" collapsed="false">
      <c r="A41" s="2" t="n">
        <f aca="false">A40-1</f>
        <v>972</v>
      </c>
      <c r="B41" s="56" t="n">
        <f aca="false">HLOOKUP("date",PRICELOOK,A41,FALSE())</f>
        <v>36679</v>
      </c>
      <c r="C41" s="1" t="n">
        <f aca="false">VLOOKUP($B41,PRICELOOK,C$4,FALSE())</f>
        <v>0</v>
      </c>
      <c r="D41" s="1" t="n">
        <f aca="false">VLOOKUP($B41,PRICELOOK,D$4,FALSE())</f>
        <v>0</v>
      </c>
      <c r="E41" s="1" t="n">
        <f aca="false">VLOOKUP($B41,PRICELOOK,E$4,FALSE())</f>
        <v>0</v>
      </c>
      <c r="F41" s="1" t="n">
        <f aca="false">VLOOKUP($B41,PRICELOOK,F$4,FALSE())</f>
        <v>0</v>
      </c>
      <c r="G41" s="1" t="n">
        <f aca="false">VLOOKUP($B41,PRICELOOK,G$4,FALSE())</f>
        <v>0</v>
      </c>
      <c r="H41" s="1" t="n">
        <f aca="false">VLOOKUP($B41,PRICELOOK,H$4,FALSE())</f>
        <v>0</v>
      </c>
      <c r="I41" s="1" t="n">
        <f aca="false">VLOOKUP($B41,PRICELOOK,I$4,FALSE())</f>
        <v>0</v>
      </c>
      <c r="J41" s="1" t="n">
        <f aca="false">VLOOKUP($B41,PRICELOOK,J$4,FALSE())</f>
        <v>0</v>
      </c>
      <c r="K41" s="1" t="n">
        <f aca="false">VLOOKUP($B41,PRICELOOK,K$4,FALSE())</f>
        <v>4.13</v>
      </c>
      <c r="L41" s="1" t="n">
        <f aca="false">VLOOKUP($B41,PRICELOOK,L$4,FALSE())</f>
        <v>4.043</v>
      </c>
      <c r="M41" s="1" t="n">
        <f aca="false">VLOOKUP($B41,PRICELOOK,M$4,FALSE())</f>
        <v>0</v>
      </c>
      <c r="N41" s="1" t="n">
        <f aca="false">VLOOKUP($B41,PRICELOOK,N$4,FALSE())</f>
        <v>0</v>
      </c>
      <c r="O41" s="1" t="n">
        <f aca="false">VLOOKUP($B41,PRICELOOK,O$4,FALSE())</f>
        <v>4.043</v>
      </c>
      <c r="P41" s="1" t="n">
        <f aca="false">VLOOKUP($B41,PRICELOOK,P$4,FALSE())</f>
        <v>4.043</v>
      </c>
      <c r="Q41" s="1" t="n">
        <f aca="false">VLOOKUP($B41,PRICELOOK,Q$4,FALSE())</f>
        <v>0</v>
      </c>
      <c r="R41" s="1" t="n">
        <f aca="false">VLOOKUP($B41,PRICELOOK,R$4,FALSE())</f>
        <v>0</v>
      </c>
      <c r="S41" s="1" t="n">
        <f aca="false">VLOOKUP($B41,PRICELOOK,S$4,FALSE())</f>
        <v>0</v>
      </c>
      <c r="T41" s="1" t="n">
        <f aca="false">VLOOKUP($B41,PRICELOOK,T$4,FALSE())</f>
        <v>0</v>
      </c>
      <c r="U41" s="1" t="n">
        <f aca="false">VLOOKUP($B41,PRICELOOK,U$4,FALSE())</f>
        <v>0</v>
      </c>
      <c r="V41" s="1"/>
      <c r="W41" s="1" t="n">
        <v>0</v>
      </c>
      <c r="X41" s="1" t="n">
        <v>0</v>
      </c>
      <c r="Y41" s="1" t="n">
        <v>0</v>
      </c>
      <c r="Z41" s="1" t="n">
        <v>0</v>
      </c>
      <c r="AA41" s="1" t="n">
        <v>0</v>
      </c>
      <c r="AB41" s="1" t="n">
        <v>0</v>
      </c>
      <c r="AC41" s="1" t="n">
        <v>0</v>
      </c>
      <c r="AD41" s="1" t="n">
        <v>0</v>
      </c>
      <c r="AE41" s="1" t="n">
        <v>0</v>
      </c>
      <c r="AF41" s="1" t="n">
        <v>0</v>
      </c>
      <c r="AG41" s="1" t="n">
        <v>0</v>
      </c>
      <c r="AH41" s="1" t="n">
        <v>0</v>
      </c>
      <c r="AI41" s="1" t="n">
        <v>0</v>
      </c>
      <c r="AJ41" s="1" t="n">
        <v>0</v>
      </c>
      <c r="AK41" s="1"/>
      <c r="AL41" s="1"/>
      <c r="AM41" s="1" t="n">
        <v>2.34942857142857</v>
      </c>
      <c r="AN41" s="1" t="n">
        <v>2.03442857142857</v>
      </c>
      <c r="AO41" s="1" t="n">
        <v>2.39442857142857</v>
      </c>
      <c r="AP41" s="1" t="n">
        <v>2.22442857142857</v>
      </c>
      <c r="AQ41" s="1" t="n">
        <v>2.11942857142857</v>
      </c>
      <c r="AR41" s="1" t="n">
        <v>2.03192857142857</v>
      </c>
      <c r="AS41" s="1" t="n">
        <v>2.24692857142857</v>
      </c>
      <c r="AT41" s="1" t="n">
        <v>2.35692857142857</v>
      </c>
      <c r="AU41" s="1" t="n">
        <v>2.43442857142857</v>
      </c>
      <c r="AV41" s="1" t="n">
        <v>2.03442857142857</v>
      </c>
      <c r="AW41" s="1" t="n">
        <v>2.48692857142857</v>
      </c>
      <c r="AX41" s="1" t="n">
        <v>2.59942857142857</v>
      </c>
      <c r="AY41" s="1" t="n">
        <v>2.25942857142857</v>
      </c>
      <c r="AZ41" s="1" t="n">
        <v>2.21442857142857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customFormat="false" ht="12.75" hidden="false" customHeight="false" outlineLevel="0" collapsed="false">
      <c r="A42" s="2" t="n">
        <f aca="false">A41-1</f>
        <v>971</v>
      </c>
      <c r="B42" s="56" t="n">
        <f aca="false">HLOOKUP("date",PRICELOOK,A42,FALSE())</f>
        <v>36678</v>
      </c>
      <c r="C42" s="1" t="n">
        <f aca="false">VLOOKUP($B42,PRICELOOK,C$4,FALSE())</f>
        <v>0</v>
      </c>
      <c r="D42" s="1" t="n">
        <f aca="false">VLOOKUP($B42,PRICELOOK,D$4,FALSE())</f>
        <v>0</v>
      </c>
      <c r="E42" s="1" t="n">
        <f aca="false">VLOOKUP($B42,PRICELOOK,E$4,FALSE())</f>
        <v>0</v>
      </c>
      <c r="F42" s="1" t="n">
        <f aca="false">VLOOKUP($B42,PRICELOOK,F$4,FALSE())</f>
        <v>0</v>
      </c>
      <c r="G42" s="1" t="n">
        <f aca="false">VLOOKUP($B42,PRICELOOK,G$4,FALSE())</f>
        <v>0</v>
      </c>
      <c r="H42" s="1" t="n">
        <f aca="false">VLOOKUP($B42,PRICELOOK,H$4,FALSE())</f>
        <v>0</v>
      </c>
      <c r="I42" s="1" t="n">
        <f aca="false">VLOOKUP($B42,PRICELOOK,I$4,FALSE())</f>
        <v>0</v>
      </c>
      <c r="J42" s="1" t="n">
        <f aca="false">VLOOKUP($B42,PRICELOOK,J$4,FALSE())</f>
        <v>0</v>
      </c>
      <c r="K42" s="1" t="n">
        <f aca="false">VLOOKUP($B42,PRICELOOK,K$4,FALSE())</f>
        <v>4.365</v>
      </c>
      <c r="L42" s="1" t="n">
        <f aca="false">VLOOKUP($B42,PRICELOOK,L$4,FALSE())</f>
        <v>4.064</v>
      </c>
      <c r="M42" s="1" t="n">
        <f aca="false">VLOOKUP($B42,PRICELOOK,M$4,FALSE())</f>
        <v>0</v>
      </c>
      <c r="N42" s="1" t="n">
        <f aca="false">VLOOKUP($B42,PRICELOOK,N$4,FALSE())</f>
        <v>0</v>
      </c>
      <c r="O42" s="1" t="n">
        <f aca="false">VLOOKUP($B42,PRICELOOK,O$4,FALSE())</f>
        <v>4.064</v>
      </c>
      <c r="P42" s="1" t="n">
        <f aca="false">VLOOKUP($B42,PRICELOOK,P$4,FALSE())</f>
        <v>4.064</v>
      </c>
      <c r="Q42" s="1" t="n">
        <f aca="false">VLOOKUP($B42,PRICELOOK,Q$4,FALSE())</f>
        <v>0</v>
      </c>
      <c r="R42" s="1" t="n">
        <f aca="false">VLOOKUP($B42,PRICELOOK,R$4,FALSE())</f>
        <v>0</v>
      </c>
      <c r="S42" s="1" t="n">
        <f aca="false">VLOOKUP($B42,PRICELOOK,S$4,FALSE())</f>
        <v>0</v>
      </c>
      <c r="T42" s="1" t="n">
        <f aca="false">VLOOKUP($B42,PRICELOOK,T$4,FALSE())</f>
        <v>0</v>
      </c>
      <c r="U42" s="1" t="n">
        <f aca="false">VLOOKUP($B42,PRICELOOK,U$4,FALSE())</f>
        <v>0</v>
      </c>
      <c r="V42" s="1"/>
      <c r="W42" s="1" t="n">
        <v>0</v>
      </c>
      <c r="X42" s="1" t="n">
        <v>0</v>
      </c>
      <c r="Y42" s="1" t="n">
        <v>0</v>
      </c>
      <c r="Z42" s="1" t="n">
        <v>0</v>
      </c>
      <c r="AA42" s="1" t="n">
        <v>0</v>
      </c>
      <c r="AB42" s="1" t="n">
        <v>0</v>
      </c>
      <c r="AC42" s="1" t="n">
        <v>0</v>
      </c>
      <c r="AD42" s="1" t="n">
        <v>0</v>
      </c>
      <c r="AE42" s="1" t="n">
        <v>0</v>
      </c>
      <c r="AF42" s="1" t="n">
        <v>0</v>
      </c>
      <c r="AG42" s="1" t="n">
        <v>0</v>
      </c>
      <c r="AH42" s="1" t="n">
        <v>0</v>
      </c>
      <c r="AI42" s="1" t="n">
        <v>0</v>
      </c>
      <c r="AJ42" s="1" t="n">
        <v>0</v>
      </c>
      <c r="AK42" s="1"/>
      <c r="AL42" s="1"/>
      <c r="AM42" s="1" t="n">
        <v>2.41385714285714</v>
      </c>
      <c r="AN42" s="1" t="n">
        <v>2.07885714285714</v>
      </c>
      <c r="AO42" s="1" t="n">
        <v>2.46010714285714</v>
      </c>
      <c r="AP42" s="1" t="n">
        <v>2.28885714285714</v>
      </c>
      <c r="AQ42" s="1" t="n">
        <v>2.17135714285714</v>
      </c>
      <c r="AR42" s="1" t="n">
        <v>2.09385714285714</v>
      </c>
      <c r="AS42" s="1" t="n">
        <v>2.31010714285714</v>
      </c>
      <c r="AT42" s="1" t="n">
        <v>2.42135714285714</v>
      </c>
      <c r="AU42" s="1" t="n">
        <v>2.49885714285714</v>
      </c>
      <c r="AV42" s="1" t="n">
        <v>2.08385714285714</v>
      </c>
      <c r="AW42" s="1" t="n">
        <v>2.55385714285714</v>
      </c>
      <c r="AX42" s="1" t="n">
        <v>2.66260714285714</v>
      </c>
      <c r="AY42" s="1" t="n">
        <v>2.32385714285714</v>
      </c>
      <c r="AZ42" s="1" t="n">
        <v>2.28385714285714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customFormat="false" ht="12.75" hidden="false" customHeight="false" outlineLevel="0" collapsed="false">
      <c r="A43" s="2" t="n">
        <f aca="false">A42-1</f>
        <v>970</v>
      </c>
      <c r="B43" s="56" t="n">
        <f aca="false">HLOOKUP("date",PRICELOOK,A43,FALSE())</f>
        <v>36677</v>
      </c>
      <c r="C43" s="1" t="n">
        <f aca="false">VLOOKUP($B43,PRICELOOK,C$4,FALSE())</f>
        <v>0</v>
      </c>
      <c r="D43" s="1" t="n">
        <f aca="false">VLOOKUP($B43,PRICELOOK,D$4,FALSE())</f>
        <v>0</v>
      </c>
      <c r="E43" s="1" t="n">
        <f aca="false">VLOOKUP($B43,PRICELOOK,E$4,FALSE())</f>
        <v>0</v>
      </c>
      <c r="F43" s="1" t="n">
        <f aca="false">VLOOKUP($B43,PRICELOOK,F$4,FALSE())</f>
        <v>0</v>
      </c>
      <c r="G43" s="1" t="n">
        <f aca="false">VLOOKUP($B43,PRICELOOK,G$4,FALSE())</f>
        <v>0</v>
      </c>
      <c r="H43" s="1" t="n">
        <f aca="false">VLOOKUP($B43,PRICELOOK,H$4,FALSE())</f>
        <v>0</v>
      </c>
      <c r="I43" s="1" t="n">
        <f aca="false">VLOOKUP($B43,PRICELOOK,I$4,FALSE())</f>
        <v>0</v>
      </c>
      <c r="J43" s="1" t="n">
        <f aca="false">VLOOKUP($B43,PRICELOOK,J$4,FALSE())</f>
        <v>0</v>
      </c>
      <c r="K43" s="1" t="n">
        <f aca="false">VLOOKUP($B43,PRICELOOK,K$4,FALSE())</f>
        <v>4.45</v>
      </c>
      <c r="L43" s="1" t="n">
        <f aca="false">VLOOKUP($B43,PRICELOOK,L$4,FALSE())</f>
        <v>4.356</v>
      </c>
      <c r="M43" s="1" t="n">
        <f aca="false">VLOOKUP($B43,PRICELOOK,M$4,FALSE())</f>
        <v>0</v>
      </c>
      <c r="N43" s="1" t="n">
        <f aca="false">VLOOKUP($B43,PRICELOOK,N$4,FALSE())</f>
        <v>0</v>
      </c>
      <c r="O43" s="1" t="n">
        <f aca="false">VLOOKUP($B43,PRICELOOK,O$4,FALSE())</f>
        <v>4.356</v>
      </c>
      <c r="P43" s="1" t="n">
        <f aca="false">VLOOKUP($B43,PRICELOOK,P$4,FALSE())</f>
        <v>4.356</v>
      </c>
      <c r="Q43" s="1" t="n">
        <f aca="false">VLOOKUP($B43,PRICELOOK,Q$4,FALSE())</f>
        <v>0</v>
      </c>
      <c r="R43" s="1" t="n">
        <f aca="false">VLOOKUP($B43,PRICELOOK,R$4,FALSE())</f>
        <v>0</v>
      </c>
      <c r="S43" s="1" t="n">
        <f aca="false">VLOOKUP($B43,PRICELOOK,S$4,FALSE())</f>
        <v>0</v>
      </c>
      <c r="T43" s="1" t="n">
        <f aca="false">VLOOKUP($B43,PRICELOOK,T$4,FALSE())</f>
        <v>0</v>
      </c>
      <c r="U43" s="1" t="n">
        <f aca="false">VLOOKUP($B43,PRICELOOK,U$4,FALSE())</f>
        <v>0</v>
      </c>
      <c r="V43" s="1"/>
      <c r="W43" s="1" t="n">
        <v>0</v>
      </c>
      <c r="X43" s="1" t="n">
        <v>0</v>
      </c>
      <c r="Y43" s="1" t="n">
        <v>0</v>
      </c>
      <c r="Z43" s="1" t="n">
        <v>0</v>
      </c>
      <c r="AA43" s="1" t="n">
        <v>0</v>
      </c>
      <c r="AB43" s="1" t="n">
        <v>0</v>
      </c>
      <c r="AC43" s="1" t="n">
        <v>0</v>
      </c>
      <c r="AD43" s="1" t="n">
        <v>0</v>
      </c>
      <c r="AE43" s="1" t="n">
        <v>0</v>
      </c>
      <c r="AF43" s="1" t="n">
        <v>0</v>
      </c>
      <c r="AG43" s="1" t="n">
        <v>0</v>
      </c>
      <c r="AH43" s="1" t="n">
        <v>0</v>
      </c>
      <c r="AI43" s="1" t="n">
        <v>0</v>
      </c>
      <c r="AJ43" s="1" t="n">
        <v>0</v>
      </c>
      <c r="AK43" s="1"/>
      <c r="AL43" s="1"/>
      <c r="AM43" s="1" t="n">
        <v>2.42214285714286</v>
      </c>
      <c r="AN43" s="1" t="n">
        <v>2.08714285714286</v>
      </c>
      <c r="AO43" s="1" t="n">
        <v>2.46964285714286</v>
      </c>
      <c r="AP43" s="1" t="n">
        <v>2.29714285714286</v>
      </c>
      <c r="AQ43" s="1" t="n">
        <v>2.17964285714286</v>
      </c>
      <c r="AR43" s="1" t="n">
        <v>2.10214285714286</v>
      </c>
      <c r="AS43" s="1" t="n">
        <v>2.31839285714286</v>
      </c>
      <c r="AT43" s="1" t="n">
        <v>2.42964285714286</v>
      </c>
      <c r="AU43" s="1" t="n">
        <v>2.50714285714286</v>
      </c>
      <c r="AV43" s="1" t="n">
        <v>2.10214285714286</v>
      </c>
      <c r="AW43" s="1" t="n">
        <v>2.56214285714286</v>
      </c>
      <c r="AX43" s="1" t="n">
        <v>2.67089285714286</v>
      </c>
      <c r="AY43" s="1" t="n">
        <v>2.33214285714286</v>
      </c>
      <c r="AZ43" s="1" t="n">
        <v>2.29214285714286</v>
      </c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customFormat="false" ht="12.75" hidden="false" customHeight="false" outlineLevel="0" collapsed="false">
      <c r="A44" s="2" t="n">
        <f aca="false">A43-1</f>
        <v>969</v>
      </c>
      <c r="B44" s="56" t="n">
        <f aca="false">HLOOKUP("date",PRICELOOK,A44,FALSE())</f>
        <v>36676</v>
      </c>
      <c r="C44" s="1" t="n">
        <f aca="false">VLOOKUP($B44,PRICELOOK,C$4,FALSE())</f>
        <v>0</v>
      </c>
      <c r="D44" s="1" t="n">
        <f aca="false">VLOOKUP($B44,PRICELOOK,D$4,FALSE())</f>
        <v>0</v>
      </c>
      <c r="E44" s="1" t="n">
        <f aca="false">VLOOKUP($B44,PRICELOOK,E$4,FALSE())</f>
        <v>0</v>
      </c>
      <c r="F44" s="1" t="n">
        <f aca="false">VLOOKUP($B44,PRICELOOK,F$4,FALSE())</f>
        <v>0</v>
      </c>
      <c r="G44" s="1" t="n">
        <f aca="false">VLOOKUP($B44,PRICELOOK,G$4,FALSE())</f>
        <v>0</v>
      </c>
      <c r="H44" s="1" t="n">
        <f aca="false">VLOOKUP($B44,PRICELOOK,H$4,FALSE())</f>
        <v>0</v>
      </c>
      <c r="I44" s="1" t="n">
        <f aca="false">VLOOKUP($B44,PRICELOOK,I$4,FALSE())</f>
        <v>0</v>
      </c>
      <c r="J44" s="1" t="n">
        <f aca="false">VLOOKUP($B44,PRICELOOK,J$4,FALSE())</f>
        <v>0</v>
      </c>
      <c r="K44" s="1" t="n">
        <f aca="false">VLOOKUP($B44,PRICELOOK,K$4,FALSE())</f>
        <v>4.32</v>
      </c>
      <c r="L44" s="1" t="n">
        <f aca="false">VLOOKUP($B44,PRICELOOK,L$4,FALSE())</f>
        <v>4.354</v>
      </c>
      <c r="M44" s="1" t="n">
        <f aca="false">VLOOKUP($B44,PRICELOOK,M$4,FALSE())</f>
        <v>0</v>
      </c>
      <c r="N44" s="1" t="n">
        <f aca="false">VLOOKUP($B44,PRICELOOK,N$4,FALSE())</f>
        <v>0</v>
      </c>
      <c r="O44" s="1" t="n">
        <f aca="false">VLOOKUP($B44,PRICELOOK,O$4,FALSE())</f>
        <v>4.354</v>
      </c>
      <c r="P44" s="1" t="n">
        <f aca="false">VLOOKUP($B44,PRICELOOK,P$4,FALSE())</f>
        <v>4.354</v>
      </c>
      <c r="Q44" s="1" t="n">
        <f aca="false">VLOOKUP($B44,PRICELOOK,Q$4,FALSE())</f>
        <v>0</v>
      </c>
      <c r="R44" s="1" t="n">
        <f aca="false">VLOOKUP($B44,PRICELOOK,R$4,FALSE())</f>
        <v>0</v>
      </c>
      <c r="S44" s="1" t="n">
        <f aca="false">VLOOKUP($B44,PRICELOOK,S$4,FALSE())</f>
        <v>0</v>
      </c>
      <c r="T44" s="1" t="n">
        <f aca="false">VLOOKUP($B44,PRICELOOK,T$4,FALSE())</f>
        <v>0</v>
      </c>
      <c r="U44" s="1" t="n">
        <f aca="false">VLOOKUP($B44,PRICELOOK,U$4,FALSE())</f>
        <v>0</v>
      </c>
      <c r="V44" s="1"/>
      <c r="W44" s="1" t="n">
        <v>0</v>
      </c>
      <c r="X44" s="1" t="n">
        <v>0</v>
      </c>
      <c r="Y44" s="1" t="n">
        <v>0</v>
      </c>
      <c r="Z44" s="1" t="n">
        <v>0</v>
      </c>
      <c r="AA44" s="1" t="n">
        <v>0</v>
      </c>
      <c r="AB44" s="1" t="n">
        <v>0</v>
      </c>
      <c r="AC44" s="1" t="n">
        <v>0</v>
      </c>
      <c r="AD44" s="1" t="n">
        <v>0</v>
      </c>
      <c r="AE44" s="1" t="n">
        <v>0</v>
      </c>
      <c r="AF44" s="1" t="n">
        <v>0</v>
      </c>
      <c r="AG44" s="1" t="n">
        <v>0</v>
      </c>
      <c r="AH44" s="1" t="n">
        <v>0</v>
      </c>
      <c r="AI44" s="1" t="n">
        <v>0</v>
      </c>
      <c r="AJ44" s="1" t="n">
        <v>0</v>
      </c>
      <c r="AK44" s="1"/>
      <c r="AL44" s="1"/>
      <c r="AM44" s="1" t="n">
        <v>2.45728571428571</v>
      </c>
      <c r="AN44" s="1" t="n">
        <v>2.12228571428571</v>
      </c>
      <c r="AO44" s="1" t="n">
        <v>2.50478571428571</v>
      </c>
      <c r="AP44" s="1" t="n">
        <v>2.32478571428571</v>
      </c>
      <c r="AQ44" s="1" t="n">
        <v>2.21728571428571</v>
      </c>
      <c r="AR44" s="1" t="n">
        <v>2.12478571428571</v>
      </c>
      <c r="AS44" s="1" t="n">
        <v>2.35478571428571</v>
      </c>
      <c r="AT44" s="1" t="n">
        <v>2.46478571428571</v>
      </c>
      <c r="AU44" s="1" t="n">
        <v>2.51228571428571</v>
      </c>
      <c r="AV44" s="1" t="n">
        <v>2.11228571428571</v>
      </c>
      <c r="AW44" s="1" t="n">
        <v>2.59853571428571</v>
      </c>
      <c r="AX44" s="1" t="n">
        <v>2.70728571428571</v>
      </c>
      <c r="AY44" s="1" t="n">
        <v>2.36728571428571</v>
      </c>
      <c r="AZ44" s="1" t="n">
        <v>2.28728571428571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customFormat="false" ht="12.75" hidden="false" customHeight="false" outlineLevel="0" collapsed="false">
      <c r="B45" s="56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</row>
    <row r="46" customFormat="false" ht="12.75" hidden="false" customHeight="false" outlineLevel="0" collapsed="false">
      <c r="B46" s="56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</row>
    <row r="47" customFormat="false" ht="12.75" hidden="false" customHeight="false" outlineLevel="0" collapsed="false">
      <c r="B47" s="56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</row>
    <row r="48" customFormat="false" ht="12.75" hidden="false" customHeight="false" outlineLevel="0" collapsed="false">
      <c r="B48" s="56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</row>
    <row r="49" customFormat="false" ht="12.75" hidden="false" customHeight="false" outlineLevel="0" collapsed="false">
      <c r="B49" s="56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</row>
    <row r="50" customFormat="false" ht="12.75" hidden="false" customHeight="false" outlineLevel="0" collapsed="false">
      <c r="B50" s="56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</row>
    <row r="51" customFormat="false" ht="12.75" hidden="false" customHeight="false" outlineLevel="0" collapsed="false">
      <c r="B51" s="56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</row>
    <row r="52" customFormat="false" ht="12.75" hidden="false" customHeight="false" outlineLevel="0" collapsed="false">
      <c r="B52" s="56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</row>
    <row r="53" customFormat="false" ht="12.75" hidden="false" customHeight="false" outlineLevel="0" collapsed="false">
      <c r="B53" s="56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</row>
    <row r="54" customFormat="false" ht="12.75" hidden="false" customHeight="false" outlineLevel="0" collapsed="false">
      <c r="B54" s="56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</row>
    <row r="55" customFormat="false" ht="12.75" hidden="false" customHeight="false" outlineLevel="0" collapsed="false">
      <c r="B55" s="56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</row>
    <row r="56" customFormat="false" ht="12.75" hidden="false" customHeight="false" outlineLevel="0" collapsed="false">
      <c r="B56" s="56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</row>
    <row r="57" customFormat="false" ht="12.75" hidden="false" customHeight="false" outlineLevel="0" collapsed="false">
      <c r="B57" s="56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</row>
    <row r="58" customFormat="false" ht="12.75" hidden="false" customHeight="false" outlineLevel="0" collapsed="false">
      <c r="B58" s="56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</row>
    <row r="59" customFormat="false" ht="12.75" hidden="false" customHeight="false" outlineLevel="0" collapsed="false">
      <c r="B59" s="56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</row>
    <row r="60" customFormat="false" ht="12.75" hidden="false" customHeight="false" outlineLevel="0" collapsed="false">
      <c r="B60" s="56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</row>
    <row r="61" customFormat="false" ht="12.75" hidden="false" customHeight="false" outlineLevel="0" collapsed="false">
      <c r="B61" s="56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</row>
    <row r="62" customFormat="false" ht="12.75" hidden="false" customHeight="false" outlineLevel="0" collapsed="false">
      <c r="B62" s="56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</row>
    <row r="63" customFormat="false" ht="12.75" hidden="false" customHeight="false" outlineLevel="0" collapsed="false">
      <c r="B63" s="56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</row>
    <row r="64" customFormat="false" ht="12.75" hidden="false" customHeight="false" outlineLevel="0" collapsed="false">
      <c r="B64" s="56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</row>
    <row r="65" customFormat="false" ht="12.75" hidden="false" customHeight="false" outlineLevel="0" collapsed="false">
      <c r="B65" s="56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</row>
    <row r="66" customFormat="false" ht="12.75" hidden="false" customHeight="false" outlineLevel="0" collapsed="false">
      <c r="B66" s="56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</row>
    <row r="67" customFormat="false" ht="12.75" hidden="false" customHeight="false" outlineLevel="0" collapsed="false">
      <c r="B67" s="56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</row>
    <row r="68" customFormat="false" ht="12.75" hidden="false" customHeight="false" outlineLevel="0" collapsed="false">
      <c r="B68" s="56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</row>
    <row r="69" customFormat="false" ht="12.75" hidden="false" customHeight="false" outlineLevel="0" collapsed="false">
      <c r="B69" s="56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</row>
    <row r="70" customFormat="false" ht="12.75" hidden="false" customHeight="false" outlineLevel="0" collapsed="false">
      <c r="B70" s="56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</row>
    <row r="71" customFormat="false" ht="12.75" hidden="false" customHeight="false" outlineLevel="0" collapsed="false">
      <c r="B71" s="56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</row>
    <row r="72" customFormat="false" ht="12.75" hidden="false" customHeight="false" outlineLevel="0" collapsed="false">
      <c r="B72" s="56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</row>
    <row r="73" customFormat="false" ht="12.75" hidden="false" customHeight="false" outlineLevel="0" collapsed="false">
      <c r="B73" s="56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</row>
    <row r="74" customFormat="false" ht="12.75" hidden="false" customHeight="false" outlineLevel="0" collapsed="false">
      <c r="B74" s="56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</row>
    <row r="75" customFormat="false" ht="12.75" hidden="false" customHeight="false" outlineLevel="0" collapsed="false">
      <c r="B75" s="56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</row>
    <row r="76" customFormat="false" ht="12.75" hidden="false" customHeight="false" outlineLevel="0" collapsed="false">
      <c r="B76" s="56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</row>
    <row r="77" customFormat="false" ht="12.75" hidden="false" customHeight="false" outlineLevel="0" collapsed="false">
      <c r="B77" s="56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</row>
    <row r="78" customFormat="false" ht="12.75" hidden="false" customHeight="false" outlineLevel="0" collapsed="false">
      <c r="B78" s="56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</row>
    <row r="79" customFormat="false" ht="12.75" hidden="false" customHeight="false" outlineLevel="0" collapsed="false">
      <c r="B79" s="56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</row>
    <row r="80" customFormat="false" ht="12.75" hidden="false" customHeight="false" outlineLevel="0" collapsed="false">
      <c r="B80" s="56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</row>
    <row r="81" customFormat="false" ht="12.75" hidden="false" customHeight="false" outlineLevel="0" collapsed="false">
      <c r="B81" s="56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</row>
    <row r="82" customFormat="false" ht="12.75" hidden="false" customHeight="false" outlineLevel="0" collapsed="false">
      <c r="B82" s="56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</row>
    <row r="83" customFormat="false" ht="12.75" hidden="false" customHeight="false" outlineLevel="0" collapsed="false">
      <c r="B83" s="56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</row>
    <row r="84" customFormat="false" ht="12.75" hidden="false" customHeight="false" outlineLevel="0" collapsed="false">
      <c r="B84" s="56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</row>
    <row r="85" customFormat="false" ht="12.75" hidden="false" customHeight="false" outlineLevel="0" collapsed="false">
      <c r="B85" s="5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1" width="9.14"/>
    <col collapsed="false" customWidth="true" hidden="false" outlineLevel="0" max="3" min="3" style="1" width="20.7"/>
    <col collapsed="false" customWidth="true" hidden="false" outlineLevel="0" max="5" min="4" style="1" width="16.7"/>
    <col collapsed="false" customWidth="true" hidden="false" outlineLevel="0" max="6" min="6" style="1" width="9.14"/>
    <col collapsed="false" customWidth="true" hidden="false" outlineLevel="0" max="7" min="7" style="1" width="11.13"/>
    <col collapsed="false" customWidth="true" hidden="false" outlineLevel="0" max="12" min="8" style="1" width="9.14"/>
    <col collapsed="false" customWidth="true" hidden="false" outlineLevel="0" max="82" min="13" style="2" width="9.14"/>
  </cols>
  <sheetData>
    <row r="1" customFormat="false" ht="12.75" hidden="false" customHeight="false" outlineLevel="0" collapsed="false">
      <c r="A1" s="1" t="s">
        <v>0</v>
      </c>
      <c r="P1" s="1" t="s">
        <v>1</v>
      </c>
      <c r="R1" s="1"/>
      <c r="S1" s="1"/>
    </row>
    <row r="2" customFormat="false" ht="12.75" hidden="false" customHeight="false" outlineLevel="0" collapsed="false">
      <c r="P2" s="1" t="s">
        <v>2</v>
      </c>
      <c r="Q2" s="1"/>
      <c r="R2" s="1"/>
      <c r="S2" s="1"/>
    </row>
    <row r="3" customFormat="false" ht="12.75" hidden="false" customHeight="false" outlineLevel="0" collapsed="false">
      <c r="A3" s="1" t="s">
        <v>3</v>
      </c>
      <c r="P3" s="1" t="e">
        <f aca="false">#REF!</f>
        <v>#REF!</v>
      </c>
      <c r="Q3" s="1"/>
      <c r="R3" s="1"/>
      <c r="S3" s="1"/>
    </row>
    <row r="4" customFormat="false" ht="12.75" hidden="false" customHeight="false" outlineLevel="0" collapsed="false">
      <c r="A4" s="1" t="s">
        <v>4</v>
      </c>
      <c r="P4" s="1" t="e">
        <f aca="false">#REF!</f>
        <v>#REF!</v>
      </c>
      <c r="Q4" s="3" t="e">
        <f aca="false">#REF!</f>
        <v>#REF!</v>
      </c>
      <c r="R4" s="1" t="e">
        <f aca="false">FIXED(Q4,3)</f>
        <v>#REF!</v>
      </c>
      <c r="S4" s="3" t="n">
        <f aca="false">WORKSHEET!CJ499</f>
        <v>0.76</v>
      </c>
      <c r="T4" s="1" t="str">
        <f aca="false">FIXED(S4,3)</f>
        <v>0.760</v>
      </c>
    </row>
    <row r="5" customFormat="false" ht="12.75" hidden="false" customHeight="false" outlineLevel="0" collapsed="false">
      <c r="A5" s="4"/>
      <c r="P5" s="1"/>
      <c r="Q5" s="3"/>
      <c r="S5" s="1"/>
    </row>
    <row r="6" customFormat="false" ht="12.75" hidden="false" customHeight="false" outlineLevel="0" collapsed="false">
      <c r="A6" s="1" t="s">
        <v>5</v>
      </c>
      <c r="G6" s="1" t="s">
        <v>6</v>
      </c>
      <c r="H6" s="1" t="n">
        <v>4</v>
      </c>
      <c r="P6" s="1" t="e">
        <f aca="false">#REF!</f>
        <v>#REF!</v>
      </c>
      <c r="Q6" s="3" t="e">
        <f aca="false">#REF!</f>
        <v>#REF!</v>
      </c>
      <c r="R6" s="1" t="e">
        <f aca="false">FIXED(Q6,3)</f>
        <v>#REF!</v>
      </c>
      <c r="S6" s="3" t="n">
        <f aca="false">WORKSHEET!CK499</f>
        <v>0.52</v>
      </c>
      <c r="T6" s="1" t="str">
        <f aca="false">FIXED(S6,3)</f>
        <v>0.520</v>
      </c>
    </row>
    <row r="7" customFormat="false" ht="12.75" hidden="false" customHeight="false" outlineLevel="0" collapsed="false">
      <c r="A7" s="1" t="s">
        <v>7</v>
      </c>
      <c r="D7" s="1" t="s">
        <v>8</v>
      </c>
      <c r="E7" s="1" t="s">
        <v>9</v>
      </c>
      <c r="G7" s="1" t="s">
        <v>10</v>
      </c>
      <c r="H7" s="1" t="n">
        <v>1</v>
      </c>
      <c r="P7" s="1"/>
      <c r="Q7" s="3"/>
      <c r="S7" s="1"/>
    </row>
    <row r="8" customFormat="false" ht="12.75" hidden="false" customHeight="false" outlineLevel="0" collapsed="false">
      <c r="A8" s="1" t="s">
        <v>11</v>
      </c>
      <c r="C8" s="1" t="s">
        <v>12</v>
      </c>
      <c r="D8" s="1" t="s">
        <v>13</v>
      </c>
      <c r="E8" s="1" t="s">
        <v>6</v>
      </c>
      <c r="G8" s="1" t="s">
        <v>14</v>
      </c>
      <c r="H8" s="1" t="n">
        <v>1</v>
      </c>
      <c r="P8" s="1" t="e">
        <f aca="false">#REF!</f>
        <v>#REF!</v>
      </c>
      <c r="Q8" s="3"/>
      <c r="R8" s="1"/>
      <c r="S8" s="1"/>
    </row>
    <row r="9" customFormat="false" ht="12.75" hidden="false" customHeight="false" outlineLevel="0" collapsed="false">
      <c r="A9" s="1" t="s">
        <v>13</v>
      </c>
      <c r="G9" s="1" t="s">
        <v>15</v>
      </c>
      <c r="H9" s="1" t="n">
        <v>1</v>
      </c>
      <c r="P9" s="1"/>
      <c r="Q9" s="3"/>
      <c r="R9" s="1"/>
      <c r="S9" s="1"/>
    </row>
    <row r="10" customFormat="false" ht="12.75" hidden="false" customHeight="false" outlineLevel="0" collapsed="false">
      <c r="A10" s="1" t="s">
        <v>16</v>
      </c>
      <c r="C10" s="1" t="s">
        <v>17</v>
      </c>
      <c r="D10" s="1" t="s">
        <v>18</v>
      </c>
      <c r="E10" s="1" t="s">
        <v>6</v>
      </c>
      <c r="G10" s="1" t="s">
        <v>19</v>
      </c>
      <c r="H10" s="1" t="n">
        <v>2</v>
      </c>
      <c r="P10" s="1" t="e">
        <f aca="false">#REF!</f>
        <v>#REF!</v>
      </c>
      <c r="Q10" s="3" t="e">
        <f aca="false">#REF!</f>
        <v>#REF!</v>
      </c>
      <c r="R10" s="1" t="e">
        <f aca="false">FIXED(Q10,3)</f>
        <v>#REF!</v>
      </c>
      <c r="S10" s="3" t="n">
        <f aca="false">WORKSHEET!CG499</f>
        <v>0.74</v>
      </c>
      <c r="T10" s="1" t="str">
        <f aca="false">FIXED(S10,3)</f>
        <v>0.740</v>
      </c>
    </row>
    <row r="11" customFormat="false" ht="13.5" hidden="false" customHeight="false" outlineLevel="0" collapsed="false">
      <c r="A11" s="1" t="s">
        <v>20</v>
      </c>
      <c r="G11" s="1" t="s">
        <v>21</v>
      </c>
      <c r="H11" s="1" t="n">
        <v>1</v>
      </c>
      <c r="I11" s="2"/>
    </row>
    <row r="12" customFormat="false" ht="14.25" hidden="false" customHeight="false" outlineLevel="0" collapsed="false">
      <c r="A12" s="1" t="s">
        <v>22</v>
      </c>
      <c r="C12" s="1" t="s">
        <v>23</v>
      </c>
      <c r="D12" s="5" t="s">
        <v>24</v>
      </c>
      <c r="G12" s="1" t="s">
        <v>25</v>
      </c>
      <c r="H12" s="1" t="n">
        <v>2</v>
      </c>
      <c r="I12" s="2"/>
    </row>
    <row r="13" customFormat="false" ht="14.25" hidden="false" customHeight="false" outlineLevel="0" collapsed="false">
      <c r="A13" s="1" t="s">
        <v>26</v>
      </c>
      <c r="G13" s="1" t="s">
        <v>27</v>
      </c>
      <c r="H13" s="1" t="n">
        <v>3</v>
      </c>
      <c r="I13" s="2"/>
    </row>
    <row r="14" customFormat="false" ht="14.25" hidden="false" customHeight="false" outlineLevel="0" collapsed="false">
      <c r="A14" s="1" t="s">
        <v>18</v>
      </c>
      <c r="C14" s="1" t="s">
        <v>28</v>
      </c>
      <c r="D14" s="6" t="n">
        <v>36433</v>
      </c>
      <c r="G14" s="1" t="s">
        <v>29</v>
      </c>
      <c r="H14" s="1" t="n">
        <v>1</v>
      </c>
      <c r="I14" s="2"/>
    </row>
    <row r="15" customFormat="false" ht="13.5" hidden="false" customHeight="false" outlineLevel="0" collapsed="false">
      <c r="A15" s="1" t="s">
        <v>30</v>
      </c>
      <c r="G15" s="1" t="s">
        <v>31</v>
      </c>
      <c r="H15" s="1" t="n">
        <v>2</v>
      </c>
      <c r="I15" s="2"/>
    </row>
    <row r="16" customFormat="false" ht="13.5" hidden="false" customHeight="false" outlineLevel="0" collapsed="false">
      <c r="A16" s="1" t="s">
        <v>32</v>
      </c>
      <c r="G16" s="1" t="s">
        <v>33</v>
      </c>
      <c r="H16" s="1" t="n">
        <v>2</v>
      </c>
      <c r="I16" s="2"/>
    </row>
    <row r="17" customFormat="false" ht="14.25" hidden="false" customHeight="false" outlineLevel="0" collapsed="false">
      <c r="A17" s="1" t="s">
        <v>34</v>
      </c>
      <c r="C17" s="1" t="s">
        <v>35</v>
      </c>
      <c r="D17" s="7" t="n">
        <f aca="false">IF(TERM2="CASH",D14,VLOOKUP(D14,dateconversion,2))</f>
        <v>36433</v>
      </c>
      <c r="G17" s="1" t="s">
        <v>36</v>
      </c>
      <c r="H17" s="1" t="n">
        <v>2</v>
      </c>
    </row>
    <row r="18" customFormat="false" ht="13.5" hidden="false" customHeight="false" outlineLevel="0" collapsed="false">
      <c r="A18" s="1" t="s">
        <v>37</v>
      </c>
      <c r="C18" s="1" t="s">
        <v>38</v>
      </c>
      <c r="G18" s="1" t="s">
        <v>39</v>
      </c>
      <c r="H18" s="1" t="n">
        <v>2</v>
      </c>
    </row>
    <row r="19" customFormat="false" ht="12.75" hidden="false" customHeight="false" outlineLevel="0" collapsed="false">
      <c r="A19" s="1" t="s">
        <v>40</v>
      </c>
      <c r="G19" s="1" t="s">
        <v>41</v>
      </c>
      <c r="H19" s="1" t="n">
        <v>2</v>
      </c>
    </row>
    <row r="20" customFormat="false" ht="12.75" hidden="false" customHeight="false" outlineLevel="0" collapsed="false">
      <c r="G20" s="1" t="s">
        <v>42</v>
      </c>
      <c r="H20" s="1" t="n">
        <v>3</v>
      </c>
    </row>
    <row r="21" customFormat="false" ht="12.75" hidden="false" customHeight="false" outlineLevel="0" collapsed="false">
      <c r="A21" s="1" t="s">
        <v>43</v>
      </c>
      <c r="G21" s="1" t="s">
        <v>44</v>
      </c>
      <c r="H21" s="1" t="n">
        <v>1</v>
      </c>
    </row>
    <row r="22" customFormat="false" ht="12.75" hidden="false" customHeight="false" outlineLevel="0" collapsed="false">
      <c r="A22" s="1" t="s">
        <v>45</v>
      </c>
      <c r="G22" s="1" t="s">
        <v>46</v>
      </c>
      <c r="H22" s="1" t="n">
        <v>1</v>
      </c>
    </row>
    <row r="23" customFormat="false" ht="12.75" hidden="false" customHeight="false" outlineLevel="0" collapsed="false">
      <c r="A23" s="1" t="s">
        <v>47</v>
      </c>
      <c r="C23" s="1" t="s">
        <v>48</v>
      </c>
      <c r="D23" s="1" t="s">
        <v>2</v>
      </c>
    </row>
    <row r="24" customFormat="false" ht="12.75" hidden="false" customHeight="false" outlineLevel="0" collapsed="false">
      <c r="A24" s="1" t="s">
        <v>49</v>
      </c>
      <c r="C24" s="1" t="s">
        <v>50</v>
      </c>
    </row>
    <row r="25" customFormat="false" ht="12.75" hidden="false" customHeight="false" outlineLevel="0" collapsed="false">
      <c r="A25" s="1" t="s">
        <v>51</v>
      </c>
    </row>
    <row r="26" customFormat="false" ht="12.75" hidden="false" customHeight="false" outlineLevel="0" collapsed="false">
      <c r="A26" s="1" t="s">
        <v>52</v>
      </c>
    </row>
    <row r="27" customFormat="false" ht="12.75" hidden="false" customHeight="false" outlineLevel="0" collapsed="false">
      <c r="A27" s="1" t="s">
        <v>53</v>
      </c>
    </row>
    <row r="28" customFormat="false" ht="12.75" hidden="false" customHeight="false" outlineLevel="0" collapsed="false">
      <c r="A28" s="8"/>
    </row>
    <row r="29" customFormat="false" ht="12.75" hidden="false" customHeight="false" outlineLevel="0" collapsed="false">
      <c r="A29" s="8"/>
    </row>
    <row r="30" customFormat="false" ht="12.75" hidden="false" customHeight="false" outlineLevel="0" collapsed="false">
      <c r="A30" s="8"/>
    </row>
    <row r="31" customFormat="false" ht="12.75" hidden="false" customHeight="false" outlineLevel="0" collapsed="false">
      <c r="A31" s="8"/>
    </row>
    <row r="32" customFormat="false" ht="12.75" hidden="false" customHeight="false" outlineLevel="0" collapsed="false">
      <c r="A32" s="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L85"/>
  <sheetViews>
    <sheetView showFormulas="false" showGridLines="true" showRowColHeaders="true" showZeros="true" rightToLeft="false" tabSelected="false" showOutlineSymbols="true" defaultGridColor="true" view="normal" topLeftCell="B16" colorId="64" zoomScale="100" zoomScaleNormal="100" zoomScalePageLayoutView="100" workbookViewId="0">
      <selection pane="topLeft" activeCell="B35" activeCellId="0" sqref="B3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71" min="1" style="2" width="9.14"/>
  </cols>
  <sheetData>
    <row r="2" customFormat="false" ht="12.75" hidden="false" customHeight="false" outlineLevel="0" collapsed="false">
      <c r="C2" s="2" t="s">
        <v>6</v>
      </c>
    </row>
    <row r="3" customFormat="false" ht="12.75" hidden="false" customHeight="false" outlineLevel="0" collapsed="false">
      <c r="A3" s="53" t="n">
        <v>36733</v>
      </c>
      <c r="C3" s="4" t="s">
        <v>5</v>
      </c>
      <c r="D3" s="1" t="s">
        <v>7</v>
      </c>
      <c r="E3" s="1" t="s">
        <v>11</v>
      </c>
      <c r="F3" s="1" t="s">
        <v>13</v>
      </c>
      <c r="G3" s="1" t="s">
        <v>16</v>
      </c>
      <c r="H3" s="1" t="s">
        <v>20</v>
      </c>
      <c r="I3" s="1" t="s">
        <v>22</v>
      </c>
      <c r="J3" s="1" t="s">
        <v>26</v>
      </c>
      <c r="K3" s="1" t="s">
        <v>18</v>
      </c>
      <c r="L3" s="1" t="s">
        <v>30</v>
      </c>
      <c r="M3" s="1" t="s">
        <v>32</v>
      </c>
      <c r="N3" s="1" t="s">
        <v>34</v>
      </c>
      <c r="O3" s="1" t="s">
        <v>37</v>
      </c>
      <c r="P3" s="1" t="s">
        <v>40</v>
      </c>
      <c r="Q3" s="1"/>
      <c r="R3" s="1" t="s">
        <v>80</v>
      </c>
      <c r="S3" s="1" t="s">
        <v>81</v>
      </c>
      <c r="T3" s="1" t="s">
        <v>77</v>
      </c>
      <c r="U3" s="1" t="s">
        <v>74</v>
      </c>
      <c r="V3" s="1" t="s">
        <v>75</v>
      </c>
      <c r="W3" s="1" t="s">
        <v>76</v>
      </c>
      <c r="X3" s="1"/>
      <c r="Y3" s="1"/>
      <c r="Z3" s="1"/>
      <c r="AA3" s="1"/>
      <c r="AB3" s="1"/>
      <c r="AC3" s="1"/>
      <c r="AE3" s="4"/>
      <c r="AF3" s="1"/>
      <c r="AG3" s="1"/>
      <c r="AH3" s="1"/>
      <c r="AI3" s="1"/>
      <c r="AJ3" s="1"/>
      <c r="AK3" s="1"/>
      <c r="AL3" s="1"/>
    </row>
    <row r="4" customFormat="false" ht="12.75" hidden="false" customHeight="false" outlineLevel="0" collapsed="false">
      <c r="A4" s="2" t="n">
        <f aca="false">VLOOKUP($A3,cash,2,FALSE())</f>
        <v>1488</v>
      </c>
      <c r="C4" s="2" t="n">
        <v>5</v>
      </c>
      <c r="D4" s="2" t="n">
        <v>6</v>
      </c>
      <c r="E4" s="2" t="n">
        <v>7</v>
      </c>
      <c r="F4" s="2" t="n">
        <v>8</v>
      </c>
      <c r="G4" s="2" t="n">
        <v>9</v>
      </c>
      <c r="H4" s="2" t="n">
        <v>10</v>
      </c>
      <c r="I4" s="2" t="n">
        <v>11</v>
      </c>
      <c r="J4" s="2" t="n">
        <v>12</v>
      </c>
      <c r="K4" s="2" t="n">
        <v>13</v>
      </c>
      <c r="L4" s="2" t="n">
        <v>14</v>
      </c>
      <c r="M4" s="2" t="n">
        <v>15</v>
      </c>
      <c r="N4" s="2" t="n">
        <v>16</v>
      </c>
      <c r="O4" s="2" t="n">
        <v>17</v>
      </c>
      <c r="P4" s="2" t="n">
        <v>18</v>
      </c>
      <c r="Q4" s="2" t="n">
        <v>19</v>
      </c>
      <c r="R4" s="2" t="n">
        <v>20</v>
      </c>
      <c r="S4" s="2" t="n">
        <v>21</v>
      </c>
      <c r="T4" s="2" t="n">
        <v>22</v>
      </c>
      <c r="U4" s="2" t="n">
        <v>23</v>
      </c>
      <c r="V4" s="2" t="n">
        <v>24</v>
      </c>
      <c r="W4" s="2" t="n">
        <v>25</v>
      </c>
    </row>
    <row r="5" customFormat="false" ht="12.75" hidden="false" customHeight="false" outlineLevel="0" collapsed="false">
      <c r="A5" s="2" t="n">
        <f aca="false">A4</f>
        <v>1488</v>
      </c>
      <c r="B5" s="56" t="n">
        <f aca="false">HLOOKUP("date",cash,A5,FALSE())</f>
        <v>36733</v>
      </c>
      <c r="C5" s="1" t="n">
        <f aca="false">VLOOKUP($B5,cash,C$4,FALSE())</f>
        <v>3.58</v>
      </c>
      <c r="D5" s="1" t="n">
        <f aca="false">VLOOKUP($B5,cash,D$4,FALSE())</f>
        <v>3.705</v>
      </c>
      <c r="E5" s="1" t="n">
        <f aca="false">VLOOKUP($B5,cash,E$4,FALSE())</f>
        <v>3.695</v>
      </c>
      <c r="F5" s="1" t="n">
        <f aca="false">VLOOKUP($B5,cash,F$4,FALSE())</f>
        <v>3.665</v>
      </c>
      <c r="G5" s="1" t="n">
        <f aca="false">VLOOKUP($B5,cash,G$4,FALSE())</f>
        <v>0</v>
      </c>
      <c r="H5" s="1" t="n">
        <f aca="false">VLOOKUP($B5,cash,H$4,FALSE())</f>
        <v>0</v>
      </c>
      <c r="I5" s="1" t="n">
        <f aca="false">VLOOKUP($B5,cash,I$4,FALSE())</f>
        <v>3.47</v>
      </c>
      <c r="J5" s="1" t="n">
        <f aca="false">VLOOKUP($B5,cash,J$4,FALSE())</f>
        <v>3.46</v>
      </c>
      <c r="K5" s="1" t="n">
        <f aca="false">VLOOKUP($B5,cash,K$4,FALSE())</f>
        <v>2.92</v>
      </c>
      <c r="L5" s="1" t="n">
        <f aca="false">VLOOKUP($B5,cash,L$4,FALSE())</f>
        <v>2.88</v>
      </c>
      <c r="M5" s="1" t="n">
        <f aca="false">VLOOKUP($B5,cash,M$4,FALSE())</f>
        <v>2.913588225</v>
      </c>
      <c r="N5" s="1" t="n">
        <f aca="false">VLOOKUP($B5,cash,N$4,FALSE())</f>
        <v>0</v>
      </c>
      <c r="O5" s="1" t="n">
        <f aca="false">VLOOKUP($B5,cash,O$4,FALSE())</f>
        <v>3.71</v>
      </c>
      <c r="P5" s="1" t="n">
        <f aca="false">VLOOKUP($B5,cash,P$4,FALSE())</f>
        <v>4.53</v>
      </c>
      <c r="Q5" s="1" t="n">
        <f aca="false">VLOOKUP($B5,cash,Q$4,FALSE())</f>
        <v>3.985</v>
      </c>
      <c r="R5" s="1" t="n">
        <f aca="false">VLOOKUP($B5,cash,R$4,FALSE())</f>
        <v>3.55</v>
      </c>
      <c r="S5" s="1" t="n">
        <f aca="false">VLOOKUP($B5,cash,S$4,FALSE())</f>
        <v>3.57</v>
      </c>
      <c r="T5" s="1" t="n">
        <f aca="false">VLOOKUP($B5,cash,T$4,FALSE())</f>
        <v>3.65</v>
      </c>
      <c r="U5" s="1" t="n">
        <f aca="false">VLOOKUP($B5,cash,U$4,FALSE())</f>
        <v>0</v>
      </c>
      <c r="V5" s="1" t="n">
        <f aca="false">VLOOKUP($B5,cash,V$4,FALSE())</f>
        <v>3.86</v>
      </c>
      <c r="W5" s="1" t="n">
        <f aca="false">VLOOKUP($B5,cash,W$4,FALSE())</f>
        <v>3.885</v>
      </c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customFormat="false" ht="12.75" hidden="false" customHeight="false" outlineLevel="0" collapsed="false">
      <c r="A6" s="2" t="n">
        <f aca="false">A5-1</f>
        <v>1487</v>
      </c>
      <c r="B6" s="56" t="n">
        <f aca="false">HLOOKUP("date",cash,A6,FALSE())</f>
        <v>36732</v>
      </c>
      <c r="C6" s="1" t="n">
        <f aca="false">VLOOKUP($B6,cash,C$4,FALSE())</f>
        <v>3.635</v>
      </c>
      <c r="D6" s="1" t="n">
        <f aca="false">VLOOKUP($B6,cash,D$4,FALSE())</f>
        <v>3.7</v>
      </c>
      <c r="E6" s="1" t="n">
        <f aca="false">VLOOKUP($B6,cash,E$4,FALSE())</f>
        <v>3.705</v>
      </c>
      <c r="F6" s="1" t="n">
        <f aca="false">VLOOKUP($B6,cash,F$4,FALSE())</f>
        <v>3.705</v>
      </c>
      <c r="G6" s="1" t="n">
        <f aca="false">VLOOKUP($B6,cash,G$4,FALSE())</f>
        <v>0</v>
      </c>
      <c r="H6" s="1" t="n">
        <f aca="false">VLOOKUP($B6,cash,H$4,FALSE())</f>
        <v>0</v>
      </c>
      <c r="I6" s="1" t="n">
        <f aca="false">VLOOKUP($B6,cash,I$4,FALSE())</f>
        <v>3.49</v>
      </c>
      <c r="J6" s="1" t="n">
        <f aca="false">VLOOKUP($B6,cash,J$4,FALSE())</f>
        <v>3.475</v>
      </c>
      <c r="K6" s="1" t="n">
        <f aca="false">VLOOKUP($B6,cash,K$4,FALSE())</f>
        <v>2.96</v>
      </c>
      <c r="L6" s="1" t="n">
        <f aca="false">VLOOKUP($B6,cash,L$4,FALSE())</f>
        <v>2.9</v>
      </c>
      <c r="M6" s="1" t="n">
        <f aca="false">VLOOKUP($B6,cash,M$4,FALSE())</f>
        <v>2.923138085</v>
      </c>
      <c r="N6" s="1" t="n">
        <f aca="false">VLOOKUP($B6,cash,N$4,FALSE())</f>
        <v>0</v>
      </c>
      <c r="O6" s="1" t="n">
        <f aca="false">VLOOKUP($B6,cash,O$4,FALSE())</f>
        <v>3.755</v>
      </c>
      <c r="P6" s="1" t="n">
        <f aca="false">VLOOKUP($B6,cash,P$4,FALSE())</f>
        <v>4.53</v>
      </c>
      <c r="Q6" s="1" t="n">
        <f aca="false">VLOOKUP($B6,cash,Q$4,FALSE())</f>
        <v>3.975</v>
      </c>
      <c r="R6" s="1" t="n">
        <f aca="false">VLOOKUP($B6,cash,R$4,FALSE())</f>
        <v>3.57</v>
      </c>
      <c r="S6" s="1" t="n">
        <f aca="false">VLOOKUP($B6,cash,S$4,FALSE())</f>
        <v>3.58</v>
      </c>
      <c r="T6" s="1" t="n">
        <f aca="false">VLOOKUP($B6,cash,T$4,FALSE())</f>
        <v>3.67</v>
      </c>
      <c r="U6" s="1" t="n">
        <f aca="false">VLOOKUP($B6,cash,U$4,FALSE())</f>
        <v>0</v>
      </c>
      <c r="V6" s="1" t="n">
        <f aca="false">VLOOKUP($B6,cash,V$4,FALSE())</f>
        <v>3.86</v>
      </c>
      <c r="W6" s="1" t="n">
        <f aca="false">VLOOKUP($B6,cash,W$4,FALSE())</f>
        <v>3.865</v>
      </c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customFormat="false" ht="12.75" hidden="false" customHeight="false" outlineLevel="0" collapsed="false">
      <c r="A7" s="2" t="n">
        <f aca="false">A6-1</f>
        <v>1486</v>
      </c>
      <c r="B7" s="56" t="n">
        <f aca="false">HLOOKUP("date",cash,A7,FALSE())</f>
        <v>36731</v>
      </c>
      <c r="C7" s="1" t="n">
        <f aca="false">VLOOKUP($B7,cash,C$4,FALSE())</f>
        <v>3.74</v>
      </c>
      <c r="D7" s="1" t="n">
        <f aca="false">VLOOKUP($B7,cash,D$4,FALSE())</f>
        <v>3.8</v>
      </c>
      <c r="E7" s="1" t="n">
        <f aca="false">VLOOKUP($B7,cash,E$4,FALSE())</f>
        <v>3.8</v>
      </c>
      <c r="F7" s="1" t="n">
        <f aca="false">VLOOKUP($B7,cash,F$4,FALSE())</f>
        <v>3.795</v>
      </c>
      <c r="G7" s="1" t="n">
        <f aca="false">VLOOKUP($B7,cash,G$4,FALSE())</f>
        <v>0</v>
      </c>
      <c r="H7" s="1" t="n">
        <f aca="false">VLOOKUP($B7,cash,H$4,FALSE())</f>
        <v>0</v>
      </c>
      <c r="I7" s="1" t="n">
        <f aca="false">VLOOKUP($B7,cash,I$4,FALSE())</f>
        <v>3.6</v>
      </c>
      <c r="J7" s="1" t="n">
        <f aca="false">VLOOKUP($B7,cash,J$4,FALSE())</f>
        <v>3.575</v>
      </c>
      <c r="K7" s="1" t="n">
        <f aca="false">VLOOKUP($B7,cash,K$4,FALSE())</f>
        <v>3.02</v>
      </c>
      <c r="L7" s="1" t="n">
        <f aca="false">VLOOKUP($B7,cash,L$4,FALSE())</f>
        <v>2.96</v>
      </c>
      <c r="M7" s="1" t="n">
        <f aca="false">VLOOKUP($B7,cash,M$4,FALSE())</f>
        <v>2.80705268975</v>
      </c>
      <c r="N7" s="1" t="n">
        <f aca="false">VLOOKUP($B7,cash,N$4,FALSE())</f>
        <v>0</v>
      </c>
      <c r="O7" s="1" t="n">
        <f aca="false">VLOOKUP($B7,cash,O$4,FALSE())</f>
        <v>3.88</v>
      </c>
      <c r="P7" s="1" t="n">
        <f aca="false">VLOOKUP($B7,cash,P$4,FALSE())</f>
        <v>4.625</v>
      </c>
      <c r="Q7" s="1" t="n">
        <f aca="false">VLOOKUP($B7,cash,Q$4,FALSE())</f>
        <v>4.04</v>
      </c>
      <c r="R7" s="1" t="n">
        <f aca="false">VLOOKUP($B7,cash,R$4,FALSE())</f>
        <v>3.67</v>
      </c>
      <c r="S7" s="1" t="n">
        <f aca="false">VLOOKUP($B7,cash,S$4,FALSE())</f>
        <v>3.69</v>
      </c>
      <c r="T7" s="1" t="n">
        <f aca="false">VLOOKUP($B7,cash,T$4,FALSE())</f>
        <v>3.775</v>
      </c>
      <c r="U7" s="1" t="n">
        <f aca="false">VLOOKUP($B7,cash,U$4,FALSE())</f>
        <v>0</v>
      </c>
      <c r="V7" s="1" t="n">
        <f aca="false">VLOOKUP($B7,cash,V$4,FALSE())</f>
        <v>3.97</v>
      </c>
      <c r="W7" s="1" t="n">
        <f aca="false">VLOOKUP($B7,cash,W$4,FALSE())</f>
        <v>3.955</v>
      </c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customFormat="false" ht="12.75" hidden="false" customHeight="false" outlineLevel="0" collapsed="false">
      <c r="A8" s="2" t="n">
        <f aca="false">A7-1</f>
        <v>1485</v>
      </c>
      <c r="B8" s="56" t="n">
        <f aca="false">HLOOKUP("date",cash,A8,FALSE())</f>
        <v>36730</v>
      </c>
      <c r="C8" s="1" t="n">
        <f aca="false">VLOOKUP($B8,cash,C$4,FALSE())</f>
        <v>3.88</v>
      </c>
      <c r="D8" s="1" t="n">
        <f aca="false">VLOOKUP($B8,cash,D$4,FALSE())</f>
        <v>3.925</v>
      </c>
      <c r="E8" s="1" t="n">
        <f aca="false">VLOOKUP($B8,cash,E$4,FALSE())</f>
        <v>3.97</v>
      </c>
      <c r="F8" s="1" t="n">
        <f aca="false">VLOOKUP($B8,cash,F$4,FALSE())</f>
        <v>3.97</v>
      </c>
      <c r="G8" s="1" t="n">
        <f aca="false">VLOOKUP($B8,cash,G$4,FALSE())</f>
        <v>0</v>
      </c>
      <c r="H8" s="1" t="n">
        <f aca="false">VLOOKUP($B8,cash,H$4,FALSE())</f>
        <v>0</v>
      </c>
      <c r="I8" s="1" t="n">
        <f aca="false">VLOOKUP($B8,cash,I$4,FALSE())</f>
        <v>3.755</v>
      </c>
      <c r="J8" s="1" t="n">
        <f aca="false">VLOOKUP($B8,cash,J$4,FALSE())</f>
        <v>3.495</v>
      </c>
      <c r="K8" s="1" t="n">
        <f aca="false">VLOOKUP($B8,cash,K$4,FALSE())</f>
        <v>3.23</v>
      </c>
      <c r="L8" s="1" t="n">
        <f aca="false">VLOOKUP($B8,cash,L$4,FALSE())</f>
        <v>3.22</v>
      </c>
      <c r="M8" s="1" t="n">
        <f aca="false">VLOOKUP($B8,cash,M$4,FALSE())</f>
        <v>3.0434820405</v>
      </c>
      <c r="N8" s="1" t="n">
        <f aca="false">VLOOKUP($B8,cash,N$4,FALSE())</f>
        <v>0</v>
      </c>
      <c r="O8" s="1" t="n">
        <f aca="false">VLOOKUP($B8,cash,O$4,FALSE())</f>
        <v>4.035</v>
      </c>
      <c r="P8" s="1" t="n">
        <f aca="false">VLOOKUP($B8,cash,P$4,FALSE())</f>
        <v>4.62</v>
      </c>
      <c r="Q8" s="1" t="n">
        <f aca="false">VLOOKUP($B8,cash,Q$4,FALSE())</f>
        <v>4.03</v>
      </c>
      <c r="R8" s="1" t="n">
        <f aca="false">VLOOKUP($B8,cash,R$4,FALSE())</f>
        <v>3.815</v>
      </c>
      <c r="S8" s="1" t="n">
        <f aca="false">VLOOKUP($B8,cash,S$4,FALSE())</f>
        <v>3.83</v>
      </c>
      <c r="T8" s="1" t="n">
        <f aca="false">VLOOKUP($B8,cash,T$4,FALSE())</f>
        <v>3.925</v>
      </c>
      <c r="U8" s="1" t="n">
        <f aca="false">VLOOKUP($B8,cash,U$4,FALSE())</f>
        <v>0</v>
      </c>
      <c r="V8" s="1" t="n">
        <f aca="false">VLOOKUP($B8,cash,V$4,FALSE())</f>
        <v>4.14</v>
      </c>
      <c r="W8" s="1" t="n">
        <f aca="false">VLOOKUP($B8,cash,W$4,FALSE())</f>
        <v>4.125</v>
      </c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customFormat="false" ht="12.75" hidden="false" customHeight="false" outlineLevel="0" collapsed="false">
      <c r="A9" s="2" t="n">
        <f aca="false">A8-1</f>
        <v>1484</v>
      </c>
      <c r="B9" s="56" t="n">
        <f aca="false">HLOOKUP("date",cash,A9,FALSE())</f>
        <v>36729</v>
      </c>
      <c r="C9" s="1" t="n">
        <f aca="false">VLOOKUP($B9,cash,C$4,FALSE())</f>
        <v>3.88</v>
      </c>
      <c r="D9" s="1" t="n">
        <f aca="false">VLOOKUP($B9,cash,D$4,FALSE())</f>
        <v>3.925</v>
      </c>
      <c r="E9" s="1" t="n">
        <f aca="false">VLOOKUP($B9,cash,E$4,FALSE())</f>
        <v>3.97</v>
      </c>
      <c r="F9" s="1" t="n">
        <f aca="false">VLOOKUP($B9,cash,F$4,FALSE())</f>
        <v>3.97</v>
      </c>
      <c r="G9" s="1" t="n">
        <f aca="false">VLOOKUP($B9,cash,G$4,FALSE())</f>
        <v>0</v>
      </c>
      <c r="H9" s="1" t="n">
        <f aca="false">VLOOKUP($B9,cash,H$4,FALSE())</f>
        <v>0</v>
      </c>
      <c r="I9" s="1" t="n">
        <f aca="false">VLOOKUP($B9,cash,I$4,FALSE())</f>
        <v>3.755</v>
      </c>
      <c r="J9" s="1" t="n">
        <f aca="false">VLOOKUP($B9,cash,J$4,FALSE())</f>
        <v>3.495</v>
      </c>
      <c r="K9" s="1" t="n">
        <f aca="false">VLOOKUP($B9,cash,K$4,FALSE())</f>
        <v>3.23</v>
      </c>
      <c r="L9" s="1" t="n">
        <f aca="false">VLOOKUP($B9,cash,L$4,FALSE())</f>
        <v>3.22</v>
      </c>
      <c r="M9" s="1" t="n">
        <f aca="false">VLOOKUP($B9,cash,M$4,FALSE())</f>
        <v>3.0434820405</v>
      </c>
      <c r="N9" s="1" t="n">
        <f aca="false">VLOOKUP($B9,cash,N$4,FALSE())</f>
        <v>0</v>
      </c>
      <c r="O9" s="1" t="n">
        <f aca="false">VLOOKUP($B9,cash,O$4,FALSE())</f>
        <v>4.035</v>
      </c>
      <c r="P9" s="1" t="n">
        <f aca="false">VLOOKUP($B9,cash,P$4,FALSE())</f>
        <v>4.62</v>
      </c>
      <c r="Q9" s="1" t="n">
        <f aca="false">VLOOKUP($B9,cash,Q$4,FALSE())</f>
        <v>4.03</v>
      </c>
      <c r="R9" s="1" t="n">
        <f aca="false">VLOOKUP($B9,cash,R$4,FALSE())</f>
        <v>3.815</v>
      </c>
      <c r="S9" s="1" t="n">
        <f aca="false">VLOOKUP($B9,cash,S$4,FALSE())</f>
        <v>3.83</v>
      </c>
      <c r="T9" s="1" t="n">
        <f aca="false">VLOOKUP($B9,cash,T$4,FALSE())</f>
        <v>3.925</v>
      </c>
      <c r="U9" s="1" t="n">
        <f aca="false">VLOOKUP($B9,cash,U$4,FALSE())</f>
        <v>0</v>
      </c>
      <c r="V9" s="1" t="n">
        <f aca="false">VLOOKUP($B9,cash,V$4,FALSE())</f>
        <v>4.14</v>
      </c>
      <c r="W9" s="1" t="n">
        <f aca="false">VLOOKUP($B9,cash,W$4,FALSE())</f>
        <v>4.125</v>
      </c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customFormat="false" ht="12.75" hidden="false" customHeight="false" outlineLevel="0" collapsed="false">
      <c r="A10" s="2" t="n">
        <f aca="false">A9-1</f>
        <v>1483</v>
      </c>
      <c r="B10" s="56" t="n">
        <f aca="false">HLOOKUP("date",cash,A10,FALSE())</f>
        <v>36728</v>
      </c>
      <c r="C10" s="1" t="n">
        <f aca="false">VLOOKUP($B10,cash,C$4,FALSE())</f>
        <v>3.88</v>
      </c>
      <c r="D10" s="1" t="n">
        <f aca="false">VLOOKUP($B10,cash,D$4,FALSE())</f>
        <v>3.925</v>
      </c>
      <c r="E10" s="1" t="n">
        <f aca="false">VLOOKUP($B10,cash,E$4,FALSE())</f>
        <v>3.97</v>
      </c>
      <c r="F10" s="1" t="n">
        <f aca="false">VLOOKUP($B10,cash,F$4,FALSE())</f>
        <v>3.97</v>
      </c>
      <c r="G10" s="1" t="n">
        <f aca="false">VLOOKUP($B10,cash,G$4,FALSE())</f>
        <v>0</v>
      </c>
      <c r="H10" s="1" t="n">
        <f aca="false">VLOOKUP($B10,cash,H$4,FALSE())</f>
        <v>0</v>
      </c>
      <c r="I10" s="1" t="n">
        <f aca="false">VLOOKUP($B10,cash,I$4,FALSE())</f>
        <v>3.755</v>
      </c>
      <c r="J10" s="1" t="n">
        <f aca="false">VLOOKUP($B10,cash,J$4,FALSE())</f>
        <v>3.495</v>
      </c>
      <c r="K10" s="1" t="n">
        <f aca="false">VLOOKUP($B10,cash,K$4,FALSE())</f>
        <v>3.23</v>
      </c>
      <c r="L10" s="1" t="n">
        <f aca="false">VLOOKUP($B10,cash,L$4,FALSE())</f>
        <v>3.22</v>
      </c>
      <c r="M10" s="1" t="n">
        <f aca="false">VLOOKUP($B10,cash,M$4,FALSE())</f>
        <v>3.0434820405</v>
      </c>
      <c r="N10" s="1" t="n">
        <f aca="false">VLOOKUP($B10,cash,N$4,FALSE())</f>
        <v>0</v>
      </c>
      <c r="O10" s="1" t="n">
        <f aca="false">VLOOKUP($B10,cash,O$4,FALSE())</f>
        <v>4.035</v>
      </c>
      <c r="P10" s="1" t="n">
        <f aca="false">VLOOKUP($B10,cash,P$4,FALSE())</f>
        <v>4.62</v>
      </c>
      <c r="Q10" s="1" t="n">
        <f aca="false">VLOOKUP($B10,cash,Q$4,FALSE())</f>
        <v>4.03</v>
      </c>
      <c r="R10" s="1" t="n">
        <f aca="false">VLOOKUP($B10,cash,R$4,FALSE())</f>
        <v>3.815</v>
      </c>
      <c r="S10" s="1" t="n">
        <f aca="false">VLOOKUP($B10,cash,S$4,FALSE())</f>
        <v>3.83</v>
      </c>
      <c r="T10" s="1" t="n">
        <f aca="false">VLOOKUP($B10,cash,T$4,FALSE())</f>
        <v>3.925</v>
      </c>
      <c r="U10" s="1" t="n">
        <f aca="false">VLOOKUP($B10,cash,U$4,FALSE())</f>
        <v>0</v>
      </c>
      <c r="V10" s="1" t="n">
        <f aca="false">VLOOKUP($B10,cash,V$4,FALSE())</f>
        <v>4.14</v>
      </c>
      <c r="W10" s="1" t="n">
        <f aca="false">VLOOKUP($B10,cash,W$4,FALSE())</f>
        <v>4.125</v>
      </c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customFormat="false" ht="12.75" hidden="false" customHeight="false" outlineLevel="0" collapsed="false">
      <c r="A11" s="2" t="n">
        <f aca="false">A10-1</f>
        <v>1482</v>
      </c>
      <c r="B11" s="56" t="n">
        <f aca="false">HLOOKUP("date",cash,A11,FALSE())</f>
        <v>36727</v>
      </c>
      <c r="C11" s="1" t="n">
        <f aca="false">VLOOKUP($B11,cash,C$4,FALSE())</f>
        <v>3.865</v>
      </c>
      <c r="D11" s="1" t="n">
        <f aca="false">VLOOKUP($B11,cash,D$4,FALSE())</f>
        <v>3.905</v>
      </c>
      <c r="E11" s="1" t="n">
        <f aca="false">VLOOKUP($B11,cash,E$4,FALSE())</f>
        <v>3.95</v>
      </c>
      <c r="F11" s="1" t="n">
        <f aca="false">VLOOKUP($B11,cash,F$4,FALSE())</f>
        <v>3.93</v>
      </c>
      <c r="G11" s="1" t="n">
        <f aca="false">VLOOKUP($B11,cash,G$4,FALSE())</f>
        <v>0</v>
      </c>
      <c r="H11" s="1" t="n">
        <f aca="false">VLOOKUP($B11,cash,H$4,FALSE())</f>
        <v>0</v>
      </c>
      <c r="I11" s="1" t="n">
        <f aca="false">VLOOKUP($B11,cash,I$4,FALSE())</f>
        <v>3.755</v>
      </c>
      <c r="J11" s="1" t="n">
        <f aca="false">VLOOKUP($B11,cash,J$4,FALSE())</f>
        <v>3.615</v>
      </c>
      <c r="K11" s="1" t="n">
        <f aca="false">VLOOKUP($B11,cash,K$4,FALSE())</f>
        <v>3.215</v>
      </c>
      <c r="L11" s="1" t="n">
        <f aca="false">VLOOKUP($B11,cash,L$4,FALSE())</f>
        <v>3.19</v>
      </c>
      <c r="M11" s="1" t="n">
        <f aca="false">VLOOKUP($B11,cash,M$4,FALSE())</f>
        <v>3.0366747585</v>
      </c>
      <c r="N11" s="1" t="n">
        <f aca="false">VLOOKUP($B11,cash,N$4,FALSE())</f>
        <v>0</v>
      </c>
      <c r="O11" s="1" t="n">
        <f aca="false">VLOOKUP($B11,cash,O$4,FALSE())</f>
        <v>4.035</v>
      </c>
      <c r="P11" s="1" t="n">
        <f aca="false">VLOOKUP($B11,cash,P$4,FALSE())</f>
        <v>4.625</v>
      </c>
      <c r="Q11" s="1" t="n">
        <f aca="false">VLOOKUP($B11,cash,Q$4,FALSE())</f>
        <v>4.025</v>
      </c>
      <c r="R11" s="1" t="n">
        <f aca="false">VLOOKUP($B11,cash,R$4,FALSE())</f>
        <v>3.805</v>
      </c>
      <c r="S11" s="1" t="n">
        <f aca="false">VLOOKUP($B11,cash,S$4,FALSE())</f>
        <v>3.82</v>
      </c>
      <c r="T11" s="1" t="n">
        <f aca="false">VLOOKUP($B11,cash,T$4,FALSE())</f>
        <v>3.91</v>
      </c>
      <c r="U11" s="1" t="n">
        <f aca="false">VLOOKUP($B11,cash,U$4,FALSE())</f>
        <v>0</v>
      </c>
      <c r="V11" s="1" t="n">
        <f aca="false">VLOOKUP($B11,cash,V$4,FALSE())</f>
        <v>4.165</v>
      </c>
      <c r="W11" s="1" t="n">
        <f aca="false">VLOOKUP($B11,cash,W$4,FALSE())</f>
        <v>4.165</v>
      </c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customFormat="false" ht="12.75" hidden="false" customHeight="false" outlineLevel="0" collapsed="false">
      <c r="A12" s="2" t="n">
        <f aca="false">A11-1</f>
        <v>1481</v>
      </c>
      <c r="B12" s="56" t="n">
        <f aca="false">HLOOKUP("date",cash,A12,FALSE())</f>
        <v>36726</v>
      </c>
      <c r="C12" s="1" t="n">
        <f aca="false">VLOOKUP($B12,cash,C$4,FALSE())</f>
        <v>4.065</v>
      </c>
      <c r="D12" s="1" t="n">
        <f aca="false">VLOOKUP($B12,cash,D$4,FALSE())</f>
        <v>4.04</v>
      </c>
      <c r="E12" s="1" t="n">
        <f aca="false">VLOOKUP($B12,cash,E$4,FALSE())</f>
        <v>4.075</v>
      </c>
      <c r="F12" s="1" t="n">
        <f aca="false">VLOOKUP($B12,cash,F$4,FALSE())</f>
        <v>4.11</v>
      </c>
      <c r="G12" s="1" t="n">
        <f aca="false">VLOOKUP($B12,cash,G$4,FALSE())</f>
        <v>0</v>
      </c>
      <c r="H12" s="1" t="n">
        <f aca="false">VLOOKUP($B12,cash,H$4,FALSE())</f>
        <v>0</v>
      </c>
      <c r="I12" s="1" t="n">
        <f aca="false">VLOOKUP($B12,cash,I$4,FALSE())</f>
        <v>3.92</v>
      </c>
      <c r="J12" s="1" t="n">
        <f aca="false">VLOOKUP($B12,cash,J$4,FALSE())</f>
        <v>3.725</v>
      </c>
      <c r="K12" s="1" t="n">
        <f aca="false">VLOOKUP($B12,cash,K$4,FALSE())</f>
        <v>3.3</v>
      </c>
      <c r="L12" s="1" t="n">
        <f aca="false">VLOOKUP($B12,cash,L$4,FALSE())</f>
        <v>3.305</v>
      </c>
      <c r="M12" s="1" t="n">
        <f aca="false">VLOOKUP($B12,cash,M$4,FALSE())</f>
        <v>3.17043958</v>
      </c>
      <c r="N12" s="1" t="n">
        <f aca="false">VLOOKUP($B12,cash,N$4,FALSE())</f>
        <v>0</v>
      </c>
      <c r="O12" s="1" t="n">
        <f aca="false">VLOOKUP($B12,cash,O$4,FALSE())</f>
        <v>4.25</v>
      </c>
      <c r="P12" s="1" t="n">
        <f aca="false">VLOOKUP($B12,cash,P$4,FALSE())</f>
        <v>4.76</v>
      </c>
      <c r="Q12" s="1" t="n">
        <f aca="false">VLOOKUP($B12,cash,Q$4,FALSE())</f>
        <v>3.99</v>
      </c>
      <c r="R12" s="1" t="n">
        <f aca="false">VLOOKUP($B12,cash,R$4,FALSE())</f>
        <v>3.97</v>
      </c>
      <c r="S12" s="1" t="n">
        <f aca="false">VLOOKUP($B12,cash,S$4,FALSE())</f>
        <v>3.98</v>
      </c>
      <c r="T12" s="1" t="n">
        <f aca="false">VLOOKUP($B12,cash,T$4,FALSE())</f>
        <v>4.1</v>
      </c>
      <c r="U12" s="1" t="n">
        <f aca="false">VLOOKUP($B12,cash,U$4,FALSE())</f>
        <v>0</v>
      </c>
      <c r="V12" s="1" t="n">
        <f aca="false">VLOOKUP($B12,cash,V$4,FALSE())</f>
        <v>4.34</v>
      </c>
      <c r="W12" s="1" t="n">
        <f aca="false">VLOOKUP($B12,cash,W$4,FALSE())</f>
        <v>4.345</v>
      </c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customFormat="false" ht="12.75" hidden="false" customHeight="false" outlineLevel="0" collapsed="false">
      <c r="A13" s="2" t="n">
        <f aca="false">A12-1</f>
        <v>1480</v>
      </c>
      <c r="B13" s="56" t="n">
        <f aca="false">HLOOKUP("date",cash,A13,FALSE())</f>
        <v>36725</v>
      </c>
      <c r="C13" s="1" t="n">
        <f aca="false">VLOOKUP($B13,cash,C$4,FALSE())</f>
        <v>3.99</v>
      </c>
      <c r="D13" s="1" t="n">
        <f aca="false">VLOOKUP($B13,cash,D$4,FALSE())</f>
        <v>3.95</v>
      </c>
      <c r="E13" s="1" t="n">
        <f aca="false">VLOOKUP($B13,cash,E$4,FALSE())</f>
        <v>3.98</v>
      </c>
      <c r="F13" s="1" t="n">
        <f aca="false">VLOOKUP($B13,cash,F$4,FALSE())</f>
        <v>4.01</v>
      </c>
      <c r="G13" s="1" t="n">
        <f aca="false">VLOOKUP($B13,cash,G$4,FALSE())</f>
        <v>0</v>
      </c>
      <c r="H13" s="1" t="n">
        <f aca="false">VLOOKUP($B13,cash,H$4,FALSE())</f>
        <v>0</v>
      </c>
      <c r="I13" s="1" t="n">
        <f aca="false">VLOOKUP($B13,cash,I$4,FALSE())</f>
        <v>3.83</v>
      </c>
      <c r="J13" s="1" t="n">
        <f aca="false">VLOOKUP($B13,cash,J$4,FALSE())</f>
        <v>3.635</v>
      </c>
      <c r="K13" s="1" t="n">
        <f aca="false">VLOOKUP($B13,cash,K$4,FALSE())</f>
        <v>3.255</v>
      </c>
      <c r="L13" s="1" t="n">
        <f aca="false">VLOOKUP($B13,cash,L$4,FALSE())</f>
        <v>3.24</v>
      </c>
      <c r="M13" s="1" t="n">
        <f aca="false">VLOOKUP($B13,cash,M$4,FALSE())</f>
        <v>3.029</v>
      </c>
      <c r="N13" s="1" t="n">
        <f aca="false">VLOOKUP($B13,cash,N$4,FALSE())</f>
        <v>0</v>
      </c>
      <c r="O13" s="1" t="n">
        <f aca="false">VLOOKUP($B13,cash,O$4,FALSE())</f>
        <v>4.16</v>
      </c>
      <c r="P13" s="1" t="n">
        <f aca="false">VLOOKUP($B13,cash,P$4,FALSE())</f>
        <v>4.675</v>
      </c>
      <c r="Q13" s="1" t="n">
        <f aca="false">VLOOKUP($B13,cash,Q$4,FALSE())</f>
        <v>3.725</v>
      </c>
      <c r="R13" s="1" t="n">
        <f aca="false">VLOOKUP($B13,cash,R$4,FALSE())</f>
        <v>3.875</v>
      </c>
      <c r="S13" s="1" t="n">
        <f aca="false">VLOOKUP($B13,cash,S$4,FALSE())</f>
        <v>3.88</v>
      </c>
      <c r="T13" s="1" t="n">
        <f aca="false">VLOOKUP($B13,cash,T$4,FALSE())</f>
        <v>4.015</v>
      </c>
      <c r="U13" s="1" t="n">
        <f aca="false">VLOOKUP($B13,cash,U$4,FALSE())</f>
        <v>0</v>
      </c>
      <c r="V13" s="1" t="n">
        <f aca="false">VLOOKUP($B13,cash,V$4,FALSE())</f>
        <v>4.285</v>
      </c>
      <c r="W13" s="1" t="n">
        <f aca="false">VLOOKUP($B13,cash,W$4,FALSE())</f>
        <v>4.265</v>
      </c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customFormat="false" ht="12.75" hidden="false" customHeight="false" outlineLevel="0" collapsed="false">
      <c r="A14" s="2" t="n">
        <f aca="false">A13-1</f>
        <v>1479</v>
      </c>
      <c r="B14" s="56" t="n">
        <f aca="false">HLOOKUP("date",cash,A14,FALSE())</f>
        <v>36724</v>
      </c>
      <c r="C14" s="1" t="n">
        <f aca="false">VLOOKUP($B14,cash,C$4,FALSE())</f>
        <v>4.135</v>
      </c>
      <c r="D14" s="1" t="n">
        <f aca="false">VLOOKUP($B14,cash,D$4,FALSE())</f>
        <v>4.12</v>
      </c>
      <c r="E14" s="1" t="n">
        <f aca="false">VLOOKUP($B14,cash,E$4,FALSE())</f>
        <v>4.14</v>
      </c>
      <c r="F14" s="1" t="n">
        <f aca="false">VLOOKUP($B14,cash,F$4,FALSE())</f>
        <v>4.175</v>
      </c>
      <c r="G14" s="1" t="n">
        <f aca="false">VLOOKUP($B14,cash,G$4,FALSE())</f>
        <v>0</v>
      </c>
      <c r="H14" s="1" t="n">
        <f aca="false">VLOOKUP($B14,cash,H$4,FALSE())</f>
        <v>0</v>
      </c>
      <c r="I14" s="1" t="n">
        <f aca="false">VLOOKUP($B14,cash,I$4,FALSE())</f>
        <v>3.98</v>
      </c>
      <c r="J14" s="1" t="n">
        <f aca="false">VLOOKUP($B14,cash,J$4,FALSE())</f>
        <v>3.73</v>
      </c>
      <c r="K14" s="1" t="n">
        <f aca="false">VLOOKUP($B14,cash,K$4,FALSE())</f>
        <v>3.495</v>
      </c>
      <c r="L14" s="1" t="n">
        <f aca="false">VLOOKUP($B14,cash,L$4,FALSE())</f>
        <v>3.445</v>
      </c>
      <c r="M14" s="1" t="n">
        <f aca="false">VLOOKUP($B14,cash,M$4,FALSE())</f>
        <v>3.1587422675</v>
      </c>
      <c r="N14" s="1" t="n">
        <f aca="false">VLOOKUP($B14,cash,N$4,FALSE())</f>
        <v>0</v>
      </c>
      <c r="O14" s="1" t="n">
        <f aca="false">VLOOKUP($B14,cash,O$4,FALSE())</f>
        <v>4.335</v>
      </c>
      <c r="P14" s="1" t="n">
        <f aca="false">VLOOKUP($B14,cash,P$4,FALSE())</f>
        <v>4.705</v>
      </c>
      <c r="Q14" s="1" t="n">
        <f aca="false">VLOOKUP($B14,cash,Q$4,FALSE())</f>
        <v>3.92</v>
      </c>
      <c r="R14" s="1" t="n">
        <f aca="false">VLOOKUP($B14,cash,R$4,FALSE())</f>
        <v>4.025</v>
      </c>
      <c r="S14" s="1" t="n">
        <f aca="false">VLOOKUP($B14,cash,S$4,FALSE())</f>
        <v>4.04</v>
      </c>
      <c r="T14" s="1" t="n">
        <f aca="false">VLOOKUP($B14,cash,T$4,FALSE())</f>
        <v>4.155</v>
      </c>
      <c r="U14" s="1" t="n">
        <f aca="false">VLOOKUP($B14,cash,U$4,FALSE())</f>
        <v>0</v>
      </c>
      <c r="V14" s="1" t="n">
        <f aca="false">VLOOKUP($B14,cash,V$4,FALSE())</f>
        <v>4.465</v>
      </c>
      <c r="W14" s="1" t="n">
        <f aca="false">VLOOKUP($B14,cash,W$4,FALSE())</f>
        <v>4.46</v>
      </c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customFormat="false" ht="12.75" hidden="false" customHeight="false" outlineLevel="0" collapsed="false">
      <c r="A15" s="2" t="n">
        <f aca="false">A14-1</f>
        <v>1478</v>
      </c>
      <c r="B15" s="56" t="n">
        <f aca="false">HLOOKUP("date",cash,A15,FALSE())</f>
        <v>36723</v>
      </c>
      <c r="C15" s="1" t="n">
        <f aca="false">VLOOKUP($B15,cash,C$4,FALSE())</f>
        <v>4.18</v>
      </c>
      <c r="D15" s="1" t="n">
        <f aca="false">VLOOKUP($B15,cash,D$4,FALSE())</f>
        <v>4.075</v>
      </c>
      <c r="E15" s="1" t="n">
        <f aca="false">VLOOKUP($B15,cash,E$4,FALSE())</f>
        <v>4.155</v>
      </c>
      <c r="F15" s="1" t="n">
        <f aca="false">VLOOKUP($B15,cash,F$4,FALSE())</f>
        <v>4.235</v>
      </c>
      <c r="G15" s="1" t="n">
        <f aca="false">VLOOKUP($B15,cash,G$4,FALSE())</f>
        <v>0</v>
      </c>
      <c r="H15" s="1" t="n">
        <f aca="false">VLOOKUP($B15,cash,H$4,FALSE())</f>
        <v>0</v>
      </c>
      <c r="I15" s="1" t="n">
        <f aca="false">VLOOKUP($B15,cash,I$4,FALSE())</f>
        <v>4.005</v>
      </c>
      <c r="J15" s="1" t="n">
        <f aca="false">VLOOKUP($B15,cash,J$4,FALSE())</f>
        <v>3.535</v>
      </c>
      <c r="K15" s="1" t="n">
        <f aca="false">VLOOKUP($B15,cash,K$4,FALSE())</f>
        <v>3.45</v>
      </c>
      <c r="L15" s="1" t="n">
        <f aca="false">VLOOKUP($B15,cash,L$4,FALSE())</f>
        <v>3.51</v>
      </c>
      <c r="M15" s="1" t="n">
        <f aca="false">VLOOKUP($B15,cash,M$4,FALSE())</f>
        <v>3.379</v>
      </c>
      <c r="N15" s="1" t="n">
        <f aca="false">VLOOKUP($B15,cash,N$4,FALSE())</f>
        <v>0</v>
      </c>
      <c r="O15" s="1" t="n">
        <f aca="false">VLOOKUP($B15,cash,O$4,FALSE())</f>
        <v>4.355</v>
      </c>
      <c r="P15" s="1" t="n">
        <f aca="false">VLOOKUP($B15,cash,P$4,FALSE())</f>
        <v>4.655</v>
      </c>
      <c r="Q15" s="1" t="n">
        <f aca="false">VLOOKUP($B15,cash,Q$4,FALSE())</f>
        <v>3.7</v>
      </c>
      <c r="R15" s="1" t="n">
        <f aca="false">VLOOKUP($B15,cash,R$4,FALSE())</f>
        <v>4.085</v>
      </c>
      <c r="S15" s="1" t="n">
        <f aca="false">VLOOKUP($B15,cash,S$4,FALSE())</f>
        <v>4.095</v>
      </c>
      <c r="T15" s="1" t="n">
        <f aca="false">VLOOKUP($B15,cash,T$4,FALSE())</f>
        <v>4.22</v>
      </c>
      <c r="U15" s="1" t="n">
        <f aca="false">VLOOKUP($B15,cash,U$4,FALSE())</f>
        <v>0</v>
      </c>
      <c r="V15" s="1" t="n">
        <f aca="false">VLOOKUP($B15,cash,V$4,FALSE())</f>
        <v>4.465</v>
      </c>
      <c r="W15" s="1" t="n">
        <f aca="false">VLOOKUP($B15,cash,W$4,FALSE())</f>
        <v>4.46</v>
      </c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customFormat="false" ht="12.75" hidden="false" customHeight="false" outlineLevel="0" collapsed="false">
      <c r="A16" s="2" t="n">
        <f aca="false">A15-1</f>
        <v>1477</v>
      </c>
      <c r="B16" s="56" t="n">
        <f aca="false">HLOOKUP("date",cash,A16,FALSE())</f>
        <v>36722</v>
      </c>
      <c r="C16" s="1" t="n">
        <f aca="false">VLOOKUP($B16,cash,C$4,FALSE())</f>
        <v>4.18</v>
      </c>
      <c r="D16" s="1" t="n">
        <f aca="false">VLOOKUP($B16,cash,D$4,FALSE())</f>
        <v>4.075</v>
      </c>
      <c r="E16" s="1" t="n">
        <f aca="false">VLOOKUP($B16,cash,E$4,FALSE())</f>
        <v>4.155</v>
      </c>
      <c r="F16" s="1" t="n">
        <f aca="false">VLOOKUP($B16,cash,F$4,FALSE())</f>
        <v>4.235</v>
      </c>
      <c r="G16" s="1" t="n">
        <f aca="false">VLOOKUP($B16,cash,G$4,FALSE())</f>
        <v>0</v>
      </c>
      <c r="H16" s="1" t="n">
        <f aca="false">VLOOKUP($B16,cash,H$4,FALSE())</f>
        <v>0</v>
      </c>
      <c r="I16" s="1" t="n">
        <f aca="false">VLOOKUP($B16,cash,I$4,FALSE())</f>
        <v>4.005</v>
      </c>
      <c r="J16" s="1" t="n">
        <f aca="false">VLOOKUP($B16,cash,J$4,FALSE())</f>
        <v>3.535</v>
      </c>
      <c r="K16" s="1" t="n">
        <f aca="false">VLOOKUP($B16,cash,K$4,FALSE())</f>
        <v>3.45</v>
      </c>
      <c r="L16" s="1" t="n">
        <f aca="false">VLOOKUP($B16,cash,L$4,FALSE())</f>
        <v>3.51</v>
      </c>
      <c r="M16" s="1" t="n">
        <f aca="false">VLOOKUP($B16,cash,M$4,FALSE())</f>
        <v>3.379</v>
      </c>
      <c r="N16" s="1" t="n">
        <f aca="false">VLOOKUP($B16,cash,N$4,FALSE())</f>
        <v>0</v>
      </c>
      <c r="O16" s="1" t="n">
        <f aca="false">VLOOKUP($B16,cash,O$4,FALSE())</f>
        <v>4.355</v>
      </c>
      <c r="P16" s="1" t="n">
        <f aca="false">VLOOKUP($B16,cash,P$4,FALSE())</f>
        <v>4.655</v>
      </c>
      <c r="Q16" s="1" t="n">
        <f aca="false">VLOOKUP($B16,cash,Q$4,FALSE())</f>
        <v>3.7</v>
      </c>
      <c r="R16" s="1" t="n">
        <f aca="false">VLOOKUP($B16,cash,R$4,FALSE())</f>
        <v>4.085</v>
      </c>
      <c r="S16" s="1" t="n">
        <f aca="false">VLOOKUP($B16,cash,S$4,FALSE())</f>
        <v>4.095</v>
      </c>
      <c r="T16" s="1" t="n">
        <f aca="false">VLOOKUP($B16,cash,T$4,FALSE())</f>
        <v>4.22</v>
      </c>
      <c r="U16" s="1" t="n">
        <f aca="false">VLOOKUP($B16,cash,U$4,FALSE())</f>
        <v>0</v>
      </c>
      <c r="V16" s="1" t="n">
        <f aca="false">VLOOKUP($B16,cash,V$4,FALSE())</f>
        <v>4.465</v>
      </c>
      <c r="W16" s="1" t="n">
        <f aca="false">VLOOKUP($B16,cash,W$4,FALSE())</f>
        <v>4.46</v>
      </c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customFormat="false" ht="12.75" hidden="false" customHeight="false" outlineLevel="0" collapsed="false">
      <c r="A17" s="2" t="n">
        <f aca="false">A16-1</f>
        <v>1476</v>
      </c>
      <c r="B17" s="56" t="n">
        <f aca="false">HLOOKUP("date",cash,A17,FALSE())</f>
        <v>36721</v>
      </c>
      <c r="C17" s="1" t="n">
        <f aca="false">VLOOKUP($B17,cash,C$4,FALSE())</f>
        <v>4.18</v>
      </c>
      <c r="D17" s="1" t="n">
        <f aca="false">VLOOKUP($B17,cash,D$4,FALSE())</f>
        <v>4.075</v>
      </c>
      <c r="E17" s="1" t="n">
        <f aca="false">VLOOKUP($B17,cash,E$4,FALSE())</f>
        <v>4.155</v>
      </c>
      <c r="F17" s="1" t="n">
        <f aca="false">VLOOKUP($B17,cash,F$4,FALSE())</f>
        <v>4.235</v>
      </c>
      <c r="G17" s="1" t="n">
        <f aca="false">VLOOKUP($B17,cash,G$4,FALSE())</f>
        <v>0</v>
      </c>
      <c r="H17" s="1" t="n">
        <f aca="false">VLOOKUP($B17,cash,H$4,FALSE())</f>
        <v>0</v>
      </c>
      <c r="I17" s="1" t="n">
        <f aca="false">VLOOKUP($B17,cash,I$4,FALSE())</f>
        <v>4.005</v>
      </c>
      <c r="J17" s="1" t="n">
        <f aca="false">VLOOKUP($B17,cash,J$4,FALSE())</f>
        <v>3.535</v>
      </c>
      <c r="K17" s="1" t="n">
        <f aca="false">VLOOKUP($B17,cash,K$4,FALSE())</f>
        <v>3.45</v>
      </c>
      <c r="L17" s="1" t="n">
        <f aca="false">VLOOKUP($B17,cash,L$4,FALSE())</f>
        <v>3.51</v>
      </c>
      <c r="M17" s="1" t="n">
        <f aca="false">VLOOKUP($B17,cash,M$4,FALSE())</f>
        <v>3.379</v>
      </c>
      <c r="N17" s="1" t="n">
        <f aca="false">VLOOKUP($B17,cash,N$4,FALSE())</f>
        <v>0</v>
      </c>
      <c r="O17" s="1" t="n">
        <f aca="false">VLOOKUP($B17,cash,O$4,FALSE())</f>
        <v>4.355</v>
      </c>
      <c r="P17" s="1" t="n">
        <f aca="false">VLOOKUP($B17,cash,P$4,FALSE())</f>
        <v>4.655</v>
      </c>
      <c r="Q17" s="1" t="n">
        <f aca="false">VLOOKUP($B17,cash,Q$4,FALSE())</f>
        <v>3.7</v>
      </c>
      <c r="R17" s="1" t="n">
        <f aca="false">VLOOKUP($B17,cash,R$4,FALSE())</f>
        <v>4.085</v>
      </c>
      <c r="S17" s="1" t="n">
        <f aca="false">VLOOKUP($B17,cash,S$4,FALSE())</f>
        <v>4.095</v>
      </c>
      <c r="T17" s="1" t="n">
        <f aca="false">VLOOKUP($B17,cash,T$4,FALSE())</f>
        <v>4.22</v>
      </c>
      <c r="U17" s="1" t="n">
        <f aca="false">VLOOKUP($B17,cash,U$4,FALSE())</f>
        <v>0</v>
      </c>
      <c r="V17" s="1" t="n">
        <f aca="false">VLOOKUP($B17,cash,V$4,FALSE())</f>
        <v>4.465</v>
      </c>
      <c r="W17" s="1" t="n">
        <f aca="false">VLOOKUP($B17,cash,W$4,FALSE())</f>
        <v>4.46</v>
      </c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customFormat="false" ht="12.75" hidden="false" customHeight="false" outlineLevel="0" collapsed="false">
      <c r="A18" s="2" t="n">
        <f aca="false">A17-1</f>
        <v>1475</v>
      </c>
      <c r="B18" s="56" t="n">
        <f aca="false">HLOOKUP("date",cash,A18,FALSE())</f>
        <v>36720</v>
      </c>
      <c r="C18" s="1" t="n">
        <f aca="false">VLOOKUP($B18,cash,C$4,FALSE())</f>
        <v>4.07</v>
      </c>
      <c r="D18" s="1" t="n">
        <f aca="false">VLOOKUP($B18,cash,D$4,FALSE())</f>
        <v>4.065</v>
      </c>
      <c r="E18" s="1" t="n">
        <f aca="false">VLOOKUP($B18,cash,E$4,FALSE())</f>
        <v>4.095</v>
      </c>
      <c r="F18" s="1" t="n">
        <f aca="false">VLOOKUP($B18,cash,F$4,FALSE())</f>
        <v>4.12</v>
      </c>
      <c r="G18" s="1" t="n">
        <f aca="false">VLOOKUP($B18,cash,G$4,FALSE())</f>
        <v>0</v>
      </c>
      <c r="H18" s="1" t="n">
        <f aca="false">VLOOKUP($B18,cash,H$4,FALSE())</f>
        <v>0</v>
      </c>
      <c r="I18" s="1" t="n">
        <f aca="false">VLOOKUP($B18,cash,I$4,FALSE())</f>
        <v>3.945</v>
      </c>
      <c r="J18" s="1" t="n">
        <f aca="false">VLOOKUP($B18,cash,J$4,FALSE())</f>
        <v>3.695</v>
      </c>
      <c r="K18" s="1" t="n">
        <f aca="false">VLOOKUP($B18,cash,K$4,FALSE())</f>
        <v>3.62</v>
      </c>
      <c r="L18" s="1" t="n">
        <f aca="false">VLOOKUP($B18,cash,L$4,FALSE())</f>
        <v>3.59</v>
      </c>
      <c r="M18" s="1" t="n">
        <f aca="false">VLOOKUP($B18,cash,M$4,FALSE())</f>
        <v>3.3269539995</v>
      </c>
      <c r="N18" s="1" t="n">
        <f aca="false">VLOOKUP($B18,cash,N$4,FALSE())</f>
        <v>0</v>
      </c>
      <c r="O18" s="1" t="n">
        <f aca="false">VLOOKUP($B18,cash,O$4,FALSE())</f>
        <v>4.27</v>
      </c>
      <c r="P18" s="1" t="n">
        <f aca="false">VLOOKUP($B18,cash,P$4,FALSE())</f>
        <v>4.72</v>
      </c>
      <c r="Q18" s="1" t="n">
        <f aca="false">VLOOKUP($B18,cash,Q$4,FALSE())</f>
        <v>3.88</v>
      </c>
      <c r="R18" s="1" t="n">
        <f aca="false">VLOOKUP($B18,cash,R$4,FALSE())</f>
        <v>4.02</v>
      </c>
      <c r="S18" s="1" t="n">
        <f aca="false">VLOOKUP($B18,cash,S$4,FALSE())</f>
        <v>4.025</v>
      </c>
      <c r="T18" s="1" t="n">
        <f aca="false">VLOOKUP($B18,cash,T$4,FALSE())</f>
        <v>4.1</v>
      </c>
      <c r="U18" s="1" t="n">
        <f aca="false">VLOOKUP($B18,cash,U$4,FALSE())</f>
        <v>0</v>
      </c>
      <c r="V18" s="1" t="n">
        <f aca="false">VLOOKUP($B18,cash,V$4,FALSE())</f>
        <v>4.355</v>
      </c>
      <c r="W18" s="1" t="n">
        <f aca="false">VLOOKUP($B18,cash,W$4,FALSE())</f>
        <v>4.37</v>
      </c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customFormat="false" ht="12.75" hidden="false" customHeight="false" outlineLevel="0" collapsed="false">
      <c r="A19" s="2" t="n">
        <f aca="false">A18-1</f>
        <v>1474</v>
      </c>
      <c r="B19" s="56" t="n">
        <f aca="false">HLOOKUP("date",cash,A19,FALSE())</f>
        <v>36719</v>
      </c>
      <c r="C19" s="1" t="n">
        <f aca="false">VLOOKUP($B19,cash,C$4,FALSE())</f>
        <v>4.285</v>
      </c>
      <c r="D19" s="1" t="n">
        <f aca="false">VLOOKUP($B19,cash,D$4,FALSE())</f>
        <v>4.265</v>
      </c>
      <c r="E19" s="1" t="n">
        <f aca="false">VLOOKUP($B19,cash,E$4,FALSE())</f>
        <v>4.31</v>
      </c>
      <c r="F19" s="1" t="n">
        <f aca="false">VLOOKUP($B19,cash,F$4,FALSE())</f>
        <v>4.345</v>
      </c>
      <c r="G19" s="1" t="n">
        <f aca="false">VLOOKUP($B19,cash,G$4,FALSE())</f>
        <v>0</v>
      </c>
      <c r="H19" s="1" t="n">
        <f aca="false">VLOOKUP($B19,cash,H$4,FALSE())</f>
        <v>0</v>
      </c>
      <c r="I19" s="1" t="n">
        <f aca="false">VLOOKUP($B19,cash,I$4,FALSE())</f>
        <v>4.155</v>
      </c>
      <c r="J19" s="1" t="n">
        <f aca="false">VLOOKUP($B19,cash,J$4,FALSE())</f>
        <v>3.97</v>
      </c>
      <c r="K19" s="1" t="n">
        <f aca="false">VLOOKUP($B19,cash,K$4,FALSE())</f>
        <v>3.855</v>
      </c>
      <c r="L19" s="1" t="n">
        <f aca="false">VLOOKUP($B19,cash,L$4,FALSE())</f>
        <v>3.865</v>
      </c>
      <c r="M19" s="1" t="n">
        <f aca="false">VLOOKUP($B19,cash,M$4,FALSE())</f>
        <v>3.4822396605</v>
      </c>
      <c r="N19" s="1" t="n">
        <f aca="false">VLOOKUP($B19,cash,N$4,FALSE())</f>
        <v>0</v>
      </c>
      <c r="O19" s="1" t="n">
        <f aca="false">VLOOKUP($B19,cash,O$4,FALSE())</f>
        <v>4.465</v>
      </c>
      <c r="P19" s="1" t="n">
        <f aca="false">VLOOKUP($B19,cash,P$4,FALSE())</f>
        <v>4.805</v>
      </c>
      <c r="Q19" s="1" t="n">
        <f aca="false">VLOOKUP($B19,cash,Q$4,FALSE())</f>
        <v>4.115</v>
      </c>
      <c r="R19" s="1" t="n">
        <f aca="false">VLOOKUP($B19,cash,R$4,FALSE())</f>
        <v>4.22</v>
      </c>
      <c r="S19" s="1" t="n">
        <f aca="false">VLOOKUP($B19,cash,S$4,FALSE())</f>
        <v>4.22</v>
      </c>
      <c r="T19" s="1" t="n">
        <f aca="false">VLOOKUP($B19,cash,T$4,FALSE())</f>
        <v>4.345</v>
      </c>
      <c r="U19" s="1" t="n">
        <f aca="false">VLOOKUP($B19,cash,U$4,FALSE())</f>
        <v>0</v>
      </c>
      <c r="V19" s="1" t="n">
        <f aca="false">VLOOKUP($B19,cash,V$4,FALSE())</f>
        <v>4.575</v>
      </c>
      <c r="W19" s="1" t="n">
        <f aca="false">VLOOKUP($B19,cash,W$4,FALSE())</f>
        <v>4.55</v>
      </c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customFormat="false" ht="12.75" hidden="false" customHeight="false" outlineLevel="0" collapsed="false">
      <c r="A20" s="2" t="n">
        <f aca="false">A19-1</f>
        <v>1473</v>
      </c>
      <c r="B20" s="56" t="n">
        <f aca="false">HLOOKUP("date",cash,A20,FALSE())</f>
        <v>36718</v>
      </c>
      <c r="C20" s="1" t="n">
        <f aca="false">VLOOKUP($B20,cash,C$4,FALSE())</f>
        <v>4.165</v>
      </c>
      <c r="D20" s="1" t="n">
        <f aca="false">VLOOKUP($B20,cash,D$4,FALSE())</f>
        <v>4.14</v>
      </c>
      <c r="E20" s="1" t="n">
        <f aca="false">VLOOKUP($B20,cash,E$4,FALSE())</f>
        <v>4.185</v>
      </c>
      <c r="F20" s="1" t="n">
        <f aca="false">VLOOKUP($B20,cash,F$4,FALSE())</f>
        <v>4.23</v>
      </c>
      <c r="G20" s="1" t="n">
        <f aca="false">VLOOKUP($B20,cash,G$4,FALSE())</f>
        <v>0</v>
      </c>
      <c r="H20" s="1" t="n">
        <f aca="false">VLOOKUP($B20,cash,H$4,FALSE())</f>
        <v>0</v>
      </c>
      <c r="I20" s="1" t="n">
        <f aca="false">VLOOKUP($B20,cash,I$4,FALSE())</f>
        <v>4.02</v>
      </c>
      <c r="J20" s="1" t="n">
        <f aca="false">VLOOKUP($B20,cash,J$4,FALSE())</f>
        <v>3.835</v>
      </c>
      <c r="K20" s="1" t="n">
        <f aca="false">VLOOKUP($B20,cash,K$4,FALSE())</f>
        <v>3.765</v>
      </c>
      <c r="L20" s="1" t="n">
        <f aca="false">VLOOKUP($B20,cash,L$4,FALSE())</f>
        <v>3.72</v>
      </c>
      <c r="M20" s="1" t="n">
        <f aca="false">VLOOKUP($B20,cash,M$4,FALSE())</f>
        <v>3.346595462</v>
      </c>
      <c r="N20" s="1" t="n">
        <f aca="false">VLOOKUP($B20,cash,N$4,FALSE())</f>
        <v>0</v>
      </c>
      <c r="O20" s="1" t="n">
        <f aca="false">VLOOKUP($B20,cash,O$4,FALSE())</f>
        <v>4.36</v>
      </c>
      <c r="P20" s="1" t="n">
        <f aca="false">VLOOKUP($B20,cash,P$4,FALSE())</f>
        <v>4.69</v>
      </c>
      <c r="Q20" s="1" t="n">
        <f aca="false">VLOOKUP($B20,cash,Q$4,FALSE())</f>
        <v>4.005</v>
      </c>
      <c r="R20" s="1" t="n">
        <f aca="false">VLOOKUP($B20,cash,R$4,FALSE())</f>
        <v>4.105</v>
      </c>
      <c r="S20" s="1" t="n">
        <f aca="false">VLOOKUP($B20,cash,S$4,FALSE())</f>
        <v>4.12</v>
      </c>
      <c r="T20" s="1" t="n">
        <f aca="false">VLOOKUP($B20,cash,T$4,FALSE())</f>
        <v>4.21</v>
      </c>
      <c r="U20" s="1" t="n">
        <f aca="false">VLOOKUP($B20,cash,U$4,FALSE())</f>
        <v>0</v>
      </c>
      <c r="V20" s="1" t="n">
        <f aca="false">VLOOKUP($B20,cash,V$4,FALSE())</f>
        <v>4.445</v>
      </c>
      <c r="W20" s="1" t="n">
        <f aca="false">VLOOKUP($B20,cash,W$4,FALSE())</f>
        <v>4.43</v>
      </c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customFormat="false" ht="12.75" hidden="false" customHeight="false" outlineLevel="0" collapsed="false">
      <c r="A21" s="2" t="n">
        <f aca="false">A20-1</f>
        <v>1472</v>
      </c>
      <c r="B21" s="56" t="n">
        <f aca="false">HLOOKUP("date",cash,A21,FALSE())</f>
        <v>36717</v>
      </c>
      <c r="C21" s="1" t="n">
        <f aca="false">VLOOKUP($B21,cash,C$4,FALSE())</f>
        <v>4.18</v>
      </c>
      <c r="D21" s="1" t="n">
        <f aca="false">VLOOKUP($B21,cash,D$4,FALSE())</f>
        <v>4.065</v>
      </c>
      <c r="E21" s="1" t="n">
        <f aca="false">VLOOKUP($B21,cash,E$4,FALSE())</f>
        <v>4.16</v>
      </c>
      <c r="F21" s="1" t="n">
        <f aca="false">VLOOKUP($B21,cash,F$4,FALSE())</f>
        <v>4.215</v>
      </c>
      <c r="G21" s="1" t="n">
        <f aca="false">VLOOKUP($B21,cash,G$4,FALSE())</f>
        <v>0</v>
      </c>
      <c r="H21" s="1" t="n">
        <f aca="false">VLOOKUP($B21,cash,H$4,FALSE())</f>
        <v>0</v>
      </c>
      <c r="I21" s="1" t="n">
        <f aca="false">VLOOKUP($B21,cash,I$4,FALSE())</f>
        <v>4.005</v>
      </c>
      <c r="J21" s="1" t="n">
        <f aca="false">VLOOKUP($B21,cash,J$4,FALSE())</f>
        <v>3.82</v>
      </c>
      <c r="K21" s="1" t="n">
        <f aca="false">VLOOKUP($B21,cash,K$4,FALSE())</f>
        <v>3.68</v>
      </c>
      <c r="L21" s="1" t="n">
        <f aca="false">VLOOKUP($B21,cash,L$4,FALSE())</f>
        <v>3.715</v>
      </c>
      <c r="M21" s="1" t="n">
        <f aca="false">VLOOKUP($B21,cash,M$4,FALSE())</f>
        <v>3.42566396675</v>
      </c>
      <c r="N21" s="1" t="n">
        <f aca="false">VLOOKUP($B21,cash,N$4,FALSE())</f>
        <v>0</v>
      </c>
      <c r="O21" s="1" t="n">
        <f aca="false">VLOOKUP($B21,cash,O$4,FALSE())</f>
        <v>4.36</v>
      </c>
      <c r="P21" s="1" t="n">
        <f aca="false">VLOOKUP($B21,cash,P$4,FALSE())</f>
        <v>4.74</v>
      </c>
      <c r="Q21" s="1" t="n">
        <f aca="false">VLOOKUP($B21,cash,Q$4,FALSE())</f>
        <v>4.045</v>
      </c>
      <c r="R21" s="1" t="n">
        <f aca="false">VLOOKUP($B21,cash,R$4,FALSE())</f>
        <v>4.07</v>
      </c>
      <c r="S21" s="1" t="n">
        <f aca="false">VLOOKUP($B21,cash,S$4,FALSE())</f>
        <v>4.1</v>
      </c>
      <c r="T21" s="1" t="n">
        <f aca="false">VLOOKUP($B21,cash,T$4,FALSE())</f>
        <v>4.195</v>
      </c>
      <c r="U21" s="1" t="n">
        <f aca="false">VLOOKUP($B21,cash,U$4,FALSE())</f>
        <v>0</v>
      </c>
      <c r="V21" s="1" t="n">
        <f aca="false">VLOOKUP($B21,cash,V$4,FALSE())</f>
        <v>4.455</v>
      </c>
      <c r="W21" s="1" t="n">
        <f aca="false">VLOOKUP($B21,cash,W$4,FALSE())</f>
        <v>4.455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customFormat="false" ht="12.75" hidden="false" customHeight="false" outlineLevel="0" collapsed="false">
      <c r="A22" s="2" t="n">
        <f aca="false">A21-1</f>
        <v>1471</v>
      </c>
      <c r="B22" s="56" t="n">
        <f aca="false">HLOOKUP("date",cash,A22,FALSE())</f>
        <v>36716</v>
      </c>
      <c r="C22" s="1" t="n">
        <f aca="false">VLOOKUP($B22,cash,C$4,FALSE())</f>
        <v>3.995</v>
      </c>
      <c r="D22" s="1" t="n">
        <f aca="false">VLOOKUP($B22,cash,D$4,FALSE())</f>
        <v>3.745</v>
      </c>
      <c r="E22" s="1" t="n">
        <f aca="false">VLOOKUP($B22,cash,E$4,FALSE())</f>
        <v>3.85</v>
      </c>
      <c r="F22" s="1" t="n">
        <f aca="false">VLOOKUP($B22,cash,F$4,FALSE())</f>
        <v>3.975</v>
      </c>
      <c r="G22" s="1" t="n">
        <f aca="false">VLOOKUP($B22,cash,G$4,FALSE())</f>
        <v>0</v>
      </c>
      <c r="H22" s="1" t="n">
        <f aca="false">VLOOKUP($B22,cash,H$4,FALSE())</f>
        <v>0</v>
      </c>
      <c r="I22" s="1" t="n">
        <f aca="false">VLOOKUP($B22,cash,I$4,FALSE())</f>
        <v>3.82</v>
      </c>
      <c r="J22" s="1" t="n">
        <f aca="false">VLOOKUP($B22,cash,J$4,FALSE())</f>
        <v>3.39</v>
      </c>
      <c r="K22" s="1" t="n">
        <f aca="false">VLOOKUP($B22,cash,K$4,FALSE())</f>
        <v>3.36</v>
      </c>
      <c r="L22" s="1" t="n">
        <f aca="false">VLOOKUP($B22,cash,L$4,FALSE())</f>
        <v>3.36</v>
      </c>
      <c r="M22" s="1" t="n">
        <f aca="false">VLOOKUP($B22,cash,M$4,FALSE())</f>
        <v>3.191359808</v>
      </c>
      <c r="N22" s="1" t="n">
        <f aca="false">VLOOKUP($B22,cash,N$4,FALSE())</f>
        <v>0</v>
      </c>
      <c r="O22" s="1" t="n">
        <f aca="false">VLOOKUP($B22,cash,O$4,FALSE())</f>
        <v>4.21</v>
      </c>
      <c r="P22" s="1" t="n">
        <f aca="false">VLOOKUP($B22,cash,P$4,FALSE())</f>
        <v>4.135</v>
      </c>
      <c r="Q22" s="1" t="n">
        <f aca="false">VLOOKUP($B22,cash,Q$4,FALSE())</f>
        <v>3.415</v>
      </c>
      <c r="R22" s="1" t="n">
        <f aca="false">VLOOKUP($B22,cash,R$4,FALSE())</f>
        <v>3.885</v>
      </c>
      <c r="S22" s="1" t="n">
        <f aca="false">VLOOKUP($B22,cash,S$4,FALSE())</f>
        <v>3.905</v>
      </c>
      <c r="T22" s="1" t="n">
        <f aca="false">VLOOKUP($B22,cash,T$4,FALSE())</f>
        <v>4.045</v>
      </c>
      <c r="U22" s="1" t="n">
        <f aca="false">VLOOKUP($B22,cash,U$4,FALSE())</f>
        <v>0</v>
      </c>
      <c r="V22" s="1" t="n">
        <f aca="false">VLOOKUP($B22,cash,V$4,FALSE())</f>
        <v>4.225</v>
      </c>
      <c r="W22" s="1" t="n">
        <f aca="false">VLOOKUP($B22,cash,W$4,FALSE())</f>
        <v>4.23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customFormat="false" ht="12.75" hidden="false" customHeight="false" outlineLevel="0" collapsed="false">
      <c r="A23" s="2" t="n">
        <f aca="false">A22-1</f>
        <v>1470</v>
      </c>
      <c r="B23" s="56" t="n">
        <f aca="false">HLOOKUP("date",cash,A23,FALSE())</f>
        <v>36715</v>
      </c>
      <c r="C23" s="1" t="n">
        <f aca="false">VLOOKUP($B23,cash,C$4,FALSE())</f>
        <v>3.995</v>
      </c>
      <c r="D23" s="1" t="n">
        <f aca="false">VLOOKUP($B23,cash,D$4,FALSE())</f>
        <v>3.745</v>
      </c>
      <c r="E23" s="1" t="n">
        <f aca="false">VLOOKUP($B23,cash,E$4,FALSE())</f>
        <v>3.85</v>
      </c>
      <c r="F23" s="1" t="n">
        <f aca="false">VLOOKUP($B23,cash,F$4,FALSE())</f>
        <v>3.975</v>
      </c>
      <c r="G23" s="1" t="n">
        <f aca="false">VLOOKUP($B23,cash,G$4,FALSE())</f>
        <v>0</v>
      </c>
      <c r="H23" s="1" t="n">
        <f aca="false">VLOOKUP($B23,cash,H$4,FALSE())</f>
        <v>0</v>
      </c>
      <c r="I23" s="1" t="n">
        <f aca="false">VLOOKUP($B23,cash,I$4,FALSE())</f>
        <v>3.82</v>
      </c>
      <c r="J23" s="1" t="n">
        <f aca="false">VLOOKUP($B23,cash,J$4,FALSE())</f>
        <v>3.39</v>
      </c>
      <c r="K23" s="1" t="n">
        <f aca="false">VLOOKUP($B23,cash,K$4,FALSE())</f>
        <v>3.36</v>
      </c>
      <c r="L23" s="1" t="n">
        <f aca="false">VLOOKUP($B23,cash,L$4,FALSE())</f>
        <v>3.36</v>
      </c>
      <c r="M23" s="1" t="n">
        <f aca="false">VLOOKUP($B23,cash,M$4,FALSE())</f>
        <v>3.191359808</v>
      </c>
      <c r="N23" s="1" t="n">
        <f aca="false">VLOOKUP($B23,cash,N$4,FALSE())</f>
        <v>0</v>
      </c>
      <c r="O23" s="1" t="n">
        <f aca="false">VLOOKUP($B23,cash,O$4,FALSE())</f>
        <v>4.21</v>
      </c>
      <c r="P23" s="1" t="n">
        <f aca="false">VLOOKUP($B23,cash,P$4,FALSE())</f>
        <v>4.135</v>
      </c>
      <c r="Q23" s="1" t="n">
        <f aca="false">VLOOKUP($B23,cash,Q$4,FALSE())</f>
        <v>3.415</v>
      </c>
      <c r="R23" s="1" t="n">
        <f aca="false">VLOOKUP($B23,cash,R$4,FALSE())</f>
        <v>3.885</v>
      </c>
      <c r="S23" s="1" t="n">
        <f aca="false">VLOOKUP($B23,cash,S$4,FALSE())</f>
        <v>3.905</v>
      </c>
      <c r="T23" s="1" t="n">
        <f aca="false">VLOOKUP($B23,cash,T$4,FALSE())</f>
        <v>4.045</v>
      </c>
      <c r="U23" s="1" t="n">
        <f aca="false">VLOOKUP($B23,cash,U$4,FALSE())</f>
        <v>0</v>
      </c>
      <c r="V23" s="1" t="n">
        <f aca="false">VLOOKUP($B23,cash,V$4,FALSE())</f>
        <v>4.225</v>
      </c>
      <c r="W23" s="1" t="n">
        <f aca="false">VLOOKUP($B23,cash,W$4,FALSE())</f>
        <v>4.23</v>
      </c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customFormat="false" ht="12.75" hidden="false" customHeight="false" outlineLevel="0" collapsed="false">
      <c r="A24" s="2" t="n">
        <f aca="false">A23-1</f>
        <v>1469</v>
      </c>
      <c r="B24" s="56" t="n">
        <f aca="false">HLOOKUP("date",cash,A24,FALSE())</f>
        <v>36714</v>
      </c>
      <c r="C24" s="1" t="n">
        <f aca="false">VLOOKUP($B24,cash,C$4,FALSE())</f>
        <v>3.995</v>
      </c>
      <c r="D24" s="1" t="n">
        <f aca="false">VLOOKUP($B24,cash,D$4,FALSE())</f>
        <v>3.745</v>
      </c>
      <c r="E24" s="1" t="n">
        <f aca="false">VLOOKUP($B24,cash,E$4,FALSE())</f>
        <v>3.85</v>
      </c>
      <c r="F24" s="1" t="n">
        <f aca="false">VLOOKUP($B24,cash,F$4,FALSE())</f>
        <v>3.975</v>
      </c>
      <c r="G24" s="1" t="n">
        <f aca="false">VLOOKUP($B24,cash,G$4,FALSE())</f>
        <v>0</v>
      </c>
      <c r="H24" s="1" t="n">
        <f aca="false">VLOOKUP($B24,cash,H$4,FALSE())</f>
        <v>0</v>
      </c>
      <c r="I24" s="1" t="n">
        <f aca="false">VLOOKUP($B24,cash,I$4,FALSE())</f>
        <v>3.82</v>
      </c>
      <c r="J24" s="1" t="n">
        <f aca="false">VLOOKUP($B24,cash,J$4,FALSE())</f>
        <v>3.39</v>
      </c>
      <c r="K24" s="1" t="n">
        <f aca="false">VLOOKUP($B24,cash,K$4,FALSE())</f>
        <v>3.36</v>
      </c>
      <c r="L24" s="1" t="n">
        <f aca="false">VLOOKUP($B24,cash,L$4,FALSE())</f>
        <v>3.36</v>
      </c>
      <c r="M24" s="1" t="n">
        <f aca="false">VLOOKUP($B24,cash,M$4,FALSE())</f>
        <v>3.191359808</v>
      </c>
      <c r="N24" s="1" t="n">
        <f aca="false">VLOOKUP($B24,cash,N$4,FALSE())</f>
        <v>0</v>
      </c>
      <c r="O24" s="1" t="n">
        <f aca="false">VLOOKUP($B24,cash,O$4,FALSE())</f>
        <v>4.21</v>
      </c>
      <c r="P24" s="1" t="n">
        <f aca="false">VLOOKUP($B24,cash,P$4,FALSE())</f>
        <v>4.135</v>
      </c>
      <c r="Q24" s="1" t="n">
        <f aca="false">VLOOKUP($B24,cash,Q$4,FALSE())</f>
        <v>3.415</v>
      </c>
      <c r="R24" s="1" t="n">
        <f aca="false">VLOOKUP($B24,cash,R$4,FALSE())</f>
        <v>3.885</v>
      </c>
      <c r="S24" s="1" t="n">
        <f aca="false">VLOOKUP($B24,cash,S$4,FALSE())</f>
        <v>3.905</v>
      </c>
      <c r="T24" s="1" t="n">
        <f aca="false">VLOOKUP($B24,cash,T$4,FALSE())</f>
        <v>4.045</v>
      </c>
      <c r="U24" s="1" t="n">
        <f aca="false">VLOOKUP($B24,cash,U$4,FALSE())</f>
        <v>0</v>
      </c>
      <c r="V24" s="1" t="n">
        <f aca="false">VLOOKUP($B24,cash,V$4,FALSE())</f>
        <v>4.225</v>
      </c>
      <c r="W24" s="1" t="n">
        <f aca="false">VLOOKUP($B24,cash,W$4,FALSE())</f>
        <v>4.23</v>
      </c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customFormat="false" ht="12.75" hidden="false" customHeight="false" outlineLevel="0" collapsed="false">
      <c r="A25" s="2" t="n">
        <f aca="false">A24-1</f>
        <v>1468</v>
      </c>
      <c r="B25" s="56" t="n">
        <f aca="false">HLOOKUP("date",cash,A25,FALSE())</f>
        <v>36713</v>
      </c>
      <c r="C25" s="1" t="n">
        <f aca="false">VLOOKUP($B25,cash,C$4,FALSE())</f>
        <v>4.03</v>
      </c>
      <c r="D25" s="1" t="n">
        <f aca="false">VLOOKUP($B25,cash,D$4,FALSE())</f>
        <v>3.94</v>
      </c>
      <c r="E25" s="1" t="n">
        <f aca="false">VLOOKUP($B25,cash,E$4,FALSE())</f>
        <v>3.97</v>
      </c>
      <c r="F25" s="1" t="n">
        <f aca="false">VLOOKUP($B25,cash,F$4,FALSE())</f>
        <v>4.045</v>
      </c>
      <c r="G25" s="1" t="n">
        <f aca="false">VLOOKUP($B25,cash,G$4,FALSE())</f>
        <v>0</v>
      </c>
      <c r="H25" s="1" t="n">
        <f aca="false">VLOOKUP($B25,cash,H$4,FALSE())</f>
        <v>0</v>
      </c>
      <c r="I25" s="1" t="n">
        <f aca="false">VLOOKUP($B25,cash,I$4,FALSE())</f>
        <v>3.855</v>
      </c>
      <c r="J25" s="1" t="n">
        <f aca="false">VLOOKUP($B25,cash,J$4,FALSE())</f>
        <v>3.655</v>
      </c>
      <c r="K25" s="1" t="n">
        <f aca="false">VLOOKUP($B25,cash,K$4,FALSE())</f>
        <v>3.565</v>
      </c>
      <c r="L25" s="1" t="n">
        <f aca="false">VLOOKUP($B25,cash,L$4,FALSE())</f>
        <v>3.605</v>
      </c>
      <c r="M25" s="1" t="n">
        <f aca="false">VLOOKUP($B25,cash,M$4,FALSE())</f>
        <v>3.342606085</v>
      </c>
      <c r="N25" s="1" t="n">
        <f aca="false">VLOOKUP($B25,cash,N$4,FALSE())</f>
        <v>0</v>
      </c>
      <c r="O25" s="1" t="n">
        <f aca="false">VLOOKUP($B25,cash,O$4,FALSE())</f>
        <v>4.23</v>
      </c>
      <c r="P25" s="1" t="n">
        <f aca="false">VLOOKUP($B25,cash,P$4,FALSE())</f>
        <v>4.555</v>
      </c>
      <c r="Q25" s="1" t="n">
        <f aca="false">VLOOKUP($B25,cash,Q$4,FALSE())</f>
        <v>3.75</v>
      </c>
      <c r="R25" s="1" t="n">
        <f aca="false">VLOOKUP($B25,cash,R$4,FALSE())</f>
        <v>3.92</v>
      </c>
      <c r="S25" s="1" t="n">
        <f aca="false">VLOOKUP($B25,cash,S$4,FALSE())</f>
        <v>3.95</v>
      </c>
      <c r="T25" s="1" t="n">
        <f aca="false">VLOOKUP($B25,cash,T$4,FALSE())</f>
        <v>4.085</v>
      </c>
      <c r="U25" s="1" t="n">
        <f aca="false">VLOOKUP($B25,cash,U$4,FALSE())</f>
        <v>0</v>
      </c>
      <c r="V25" s="1" t="n">
        <f aca="false">VLOOKUP($B25,cash,V$4,FALSE())</f>
        <v>4.295</v>
      </c>
      <c r="W25" s="1" t="n">
        <f aca="false">VLOOKUP($B25,cash,W$4,FALSE())</f>
        <v>4.4</v>
      </c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customFormat="false" ht="12.75" hidden="false" customHeight="false" outlineLevel="0" collapsed="false">
      <c r="A26" s="2" t="n">
        <f aca="false">A25-1</f>
        <v>1467</v>
      </c>
      <c r="B26" s="56" t="n">
        <f aca="false">HLOOKUP("date",cash,A26,FALSE())</f>
        <v>36712</v>
      </c>
      <c r="C26" s="1" t="n">
        <f aca="false">VLOOKUP($B26,cash,C$4,FALSE())</f>
        <v>4.24</v>
      </c>
      <c r="D26" s="1" t="n">
        <f aca="false">VLOOKUP($B26,cash,D$4,FALSE())</f>
        <v>4.16</v>
      </c>
      <c r="E26" s="1" t="n">
        <f aca="false">VLOOKUP($B26,cash,E$4,FALSE())</f>
        <v>4.2</v>
      </c>
      <c r="F26" s="1" t="n">
        <f aca="false">VLOOKUP($B26,cash,F$4,FALSE())</f>
        <v>4.265</v>
      </c>
      <c r="G26" s="1" t="n">
        <f aca="false">VLOOKUP($B26,cash,G$4,FALSE())</f>
        <v>0</v>
      </c>
      <c r="H26" s="1" t="n">
        <f aca="false">VLOOKUP($B26,cash,H$4,FALSE())</f>
        <v>0</v>
      </c>
      <c r="I26" s="1" t="n">
        <f aca="false">VLOOKUP($B26,cash,I$4,FALSE())</f>
        <v>4.07</v>
      </c>
      <c r="J26" s="1" t="n">
        <f aca="false">VLOOKUP($B26,cash,J$4,FALSE())</f>
        <v>3.96</v>
      </c>
      <c r="K26" s="1" t="n">
        <f aca="false">VLOOKUP($B26,cash,K$4,FALSE())</f>
        <v>3.855</v>
      </c>
      <c r="L26" s="1" t="n">
        <f aca="false">VLOOKUP($B26,cash,L$4,FALSE())</f>
        <v>3.875</v>
      </c>
      <c r="M26" s="1" t="n">
        <f aca="false">VLOOKUP($B26,cash,M$4,FALSE())</f>
        <v>3.3506313645</v>
      </c>
      <c r="N26" s="1" t="n">
        <f aca="false">VLOOKUP($B26,cash,N$4,FALSE())</f>
        <v>0</v>
      </c>
      <c r="O26" s="1" t="n">
        <f aca="false">VLOOKUP($B26,cash,O$4,FALSE())</f>
        <v>4.485</v>
      </c>
      <c r="P26" s="1" t="n">
        <f aca="false">VLOOKUP($B26,cash,P$4,FALSE())</f>
        <v>4.84</v>
      </c>
      <c r="Q26" s="1" t="n">
        <f aca="false">VLOOKUP($B26,cash,Q$4,FALSE())</f>
        <v>4.14</v>
      </c>
      <c r="R26" s="1" t="n">
        <f aca="false">VLOOKUP($B26,cash,R$4,FALSE())</f>
        <v>4.115</v>
      </c>
      <c r="S26" s="1" t="n">
        <f aca="false">VLOOKUP($B26,cash,S$4,FALSE())</f>
        <v>4.135</v>
      </c>
      <c r="T26" s="1" t="n">
        <f aca="false">VLOOKUP($B26,cash,T$4,FALSE())</f>
        <v>4.275</v>
      </c>
      <c r="U26" s="1" t="n">
        <f aca="false">VLOOKUP($B26,cash,U$4,FALSE())</f>
        <v>0</v>
      </c>
      <c r="V26" s="1" t="n">
        <f aca="false">VLOOKUP($B26,cash,V$4,FALSE())</f>
        <v>4.575</v>
      </c>
      <c r="W26" s="1" t="n">
        <f aca="false">VLOOKUP($B26,cash,W$4,FALSE())</f>
        <v>4.645</v>
      </c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customFormat="false" ht="12.75" hidden="false" customHeight="false" outlineLevel="0" collapsed="false">
      <c r="A27" s="2" t="n">
        <f aca="false">A26-1</f>
        <v>1466</v>
      </c>
      <c r="B27" s="56" t="n">
        <f aca="false">HLOOKUP("date",cash,A27,FALSE())</f>
        <v>36711</v>
      </c>
      <c r="C27" s="1" t="n">
        <f aca="false">VLOOKUP($B27,cash,C$4,FALSE())</f>
        <v>4.335</v>
      </c>
      <c r="D27" s="1" t="n">
        <f aca="false">VLOOKUP($B27,cash,D$4,FALSE())</f>
        <v>4.215</v>
      </c>
      <c r="E27" s="1" t="n">
        <f aca="false">VLOOKUP($B27,cash,E$4,FALSE())</f>
        <v>4.29</v>
      </c>
      <c r="F27" s="1" t="n">
        <f aca="false">VLOOKUP($B27,cash,F$4,FALSE())</f>
        <v>4.37</v>
      </c>
      <c r="G27" s="1" t="n">
        <f aca="false">VLOOKUP($B27,cash,G$4,FALSE())</f>
        <v>0</v>
      </c>
      <c r="H27" s="1" t="n">
        <f aca="false">VLOOKUP($B27,cash,H$4,FALSE())</f>
        <v>0</v>
      </c>
      <c r="I27" s="1" t="n">
        <f aca="false">VLOOKUP($B27,cash,I$4,FALSE())</f>
        <v>4.165</v>
      </c>
      <c r="J27" s="1" t="n">
        <f aca="false">VLOOKUP($B27,cash,J$4,FALSE())</f>
        <v>3.945</v>
      </c>
      <c r="K27" s="1" t="n">
        <f aca="false">VLOOKUP($B27,cash,K$4,FALSE())</f>
        <v>3.79</v>
      </c>
      <c r="L27" s="1" t="n">
        <f aca="false">VLOOKUP($B27,cash,L$4,FALSE())</f>
        <v>3.825</v>
      </c>
      <c r="M27" s="1" t="n">
        <f aca="false">VLOOKUP($B27,cash,M$4,FALSE())</f>
        <v>3.59676893075</v>
      </c>
      <c r="N27" s="1" t="n">
        <f aca="false">VLOOKUP($B27,cash,N$4,FALSE())</f>
        <v>0</v>
      </c>
      <c r="O27" s="1" t="n">
        <f aca="false">VLOOKUP($B27,cash,O$4,FALSE())</f>
        <v>4.54</v>
      </c>
      <c r="P27" s="1" t="n">
        <f aca="false">VLOOKUP($B27,cash,P$4,FALSE())</f>
        <v>4.73</v>
      </c>
      <c r="Q27" s="1" t="n">
        <f aca="false">VLOOKUP($B27,cash,Q$4,FALSE())</f>
        <v>4.145</v>
      </c>
      <c r="R27" s="1" t="n">
        <f aca="false">VLOOKUP($B27,cash,R$4,FALSE())</f>
        <v>4.165</v>
      </c>
      <c r="S27" s="1" t="n">
        <f aca="false">VLOOKUP($B27,cash,S$4,FALSE())</f>
        <v>4.19</v>
      </c>
      <c r="T27" s="1" t="n">
        <f aca="false">VLOOKUP($B27,cash,T$4,FALSE())</f>
        <v>4.4</v>
      </c>
      <c r="U27" s="1" t="n">
        <f aca="false">VLOOKUP($B27,cash,U$4,FALSE())</f>
        <v>0</v>
      </c>
      <c r="V27" s="1" t="n">
        <f aca="false">VLOOKUP($B27,cash,V$4,FALSE())</f>
        <v>4.675</v>
      </c>
      <c r="W27" s="1" t="n">
        <f aca="false">VLOOKUP($B27,cash,W$4,FALSE())</f>
        <v>4.77</v>
      </c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customFormat="false" ht="12.75" hidden="false" customHeight="false" outlineLevel="0" collapsed="false">
      <c r="A28" s="2" t="n">
        <f aca="false">A27-1</f>
        <v>1465</v>
      </c>
      <c r="B28" s="56" t="n">
        <f aca="false">HLOOKUP("date",cash,A28,FALSE())</f>
        <v>36710</v>
      </c>
      <c r="C28" s="1" t="n">
        <f aca="false">VLOOKUP($B28,cash,C$4,FALSE())</f>
        <v>4.335</v>
      </c>
      <c r="D28" s="1" t="n">
        <f aca="false">VLOOKUP($B28,cash,D$4,FALSE())</f>
        <v>4.215</v>
      </c>
      <c r="E28" s="1" t="n">
        <f aca="false">VLOOKUP($B28,cash,E$4,FALSE())</f>
        <v>4.29</v>
      </c>
      <c r="F28" s="1" t="n">
        <f aca="false">VLOOKUP($B28,cash,F$4,FALSE())</f>
        <v>4.37</v>
      </c>
      <c r="G28" s="1" t="n">
        <f aca="false">VLOOKUP($B28,cash,G$4,FALSE())</f>
        <v>0</v>
      </c>
      <c r="H28" s="1" t="n">
        <f aca="false">VLOOKUP($B28,cash,H$4,FALSE())</f>
        <v>0</v>
      </c>
      <c r="I28" s="1" t="n">
        <f aca="false">VLOOKUP($B28,cash,I$4,FALSE())</f>
        <v>4.165</v>
      </c>
      <c r="J28" s="1" t="n">
        <f aca="false">VLOOKUP($B28,cash,J$4,FALSE())</f>
        <v>3.945</v>
      </c>
      <c r="K28" s="1" t="n">
        <f aca="false">VLOOKUP($B28,cash,K$4,FALSE())</f>
        <v>3.79</v>
      </c>
      <c r="L28" s="1" t="n">
        <f aca="false">VLOOKUP($B28,cash,L$4,FALSE())</f>
        <v>3.825</v>
      </c>
      <c r="M28" s="1" t="n">
        <f aca="false">VLOOKUP($B28,cash,M$4,FALSE())</f>
        <v>3.59676893075</v>
      </c>
      <c r="N28" s="1" t="n">
        <f aca="false">VLOOKUP($B28,cash,N$4,FALSE())</f>
        <v>0</v>
      </c>
      <c r="O28" s="1" t="n">
        <f aca="false">VLOOKUP($B28,cash,O$4,FALSE())</f>
        <v>4.54</v>
      </c>
      <c r="P28" s="1" t="n">
        <f aca="false">VLOOKUP($B28,cash,P$4,FALSE())</f>
        <v>4.73</v>
      </c>
      <c r="Q28" s="1" t="n">
        <f aca="false">VLOOKUP($B28,cash,Q$4,FALSE())</f>
        <v>4.145</v>
      </c>
      <c r="R28" s="1" t="n">
        <f aca="false">VLOOKUP($B28,cash,R$4,FALSE())</f>
        <v>4.165</v>
      </c>
      <c r="S28" s="1" t="n">
        <f aca="false">VLOOKUP($B28,cash,S$4,FALSE())</f>
        <v>4.19</v>
      </c>
      <c r="T28" s="1" t="n">
        <f aca="false">VLOOKUP($B28,cash,T$4,FALSE())</f>
        <v>4.4</v>
      </c>
      <c r="U28" s="1" t="n">
        <f aca="false">VLOOKUP($B28,cash,U$4,FALSE())</f>
        <v>0</v>
      </c>
      <c r="V28" s="1" t="n">
        <f aca="false">VLOOKUP($B28,cash,V$4,FALSE())</f>
        <v>4.675</v>
      </c>
      <c r="W28" s="1" t="n">
        <f aca="false">VLOOKUP($B28,cash,W$4,FALSE())</f>
        <v>4.77</v>
      </c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customFormat="false" ht="12.75" hidden="false" customHeight="false" outlineLevel="0" collapsed="false">
      <c r="A29" s="2" t="n">
        <f aca="false">A28-1</f>
        <v>1464</v>
      </c>
      <c r="B29" s="56" t="n">
        <f aca="false">HLOOKUP("date",cash,A29,FALSE())</f>
        <v>36709</v>
      </c>
      <c r="C29" s="1" t="n">
        <f aca="false">VLOOKUP($B29,cash,C$4,FALSE())</f>
        <v>4.335</v>
      </c>
      <c r="D29" s="1" t="n">
        <f aca="false">VLOOKUP($B29,cash,D$4,FALSE())</f>
        <v>4.215</v>
      </c>
      <c r="E29" s="1" t="n">
        <f aca="false">VLOOKUP($B29,cash,E$4,FALSE())</f>
        <v>4.29</v>
      </c>
      <c r="F29" s="1" t="n">
        <f aca="false">VLOOKUP($B29,cash,F$4,FALSE())</f>
        <v>4.37</v>
      </c>
      <c r="G29" s="1" t="n">
        <f aca="false">VLOOKUP($B29,cash,G$4,FALSE())</f>
        <v>0</v>
      </c>
      <c r="H29" s="1" t="n">
        <f aca="false">VLOOKUP($B29,cash,H$4,FALSE())</f>
        <v>0</v>
      </c>
      <c r="I29" s="1" t="n">
        <f aca="false">VLOOKUP($B29,cash,I$4,FALSE())</f>
        <v>4.165</v>
      </c>
      <c r="J29" s="1" t="n">
        <f aca="false">VLOOKUP($B29,cash,J$4,FALSE())</f>
        <v>3.945</v>
      </c>
      <c r="K29" s="1" t="n">
        <f aca="false">VLOOKUP($B29,cash,K$4,FALSE())</f>
        <v>3.79</v>
      </c>
      <c r="L29" s="1" t="n">
        <f aca="false">VLOOKUP($B29,cash,L$4,FALSE())</f>
        <v>3.825</v>
      </c>
      <c r="M29" s="1" t="n">
        <f aca="false">VLOOKUP($B29,cash,M$4,FALSE())</f>
        <v>3.59676893075</v>
      </c>
      <c r="N29" s="1" t="n">
        <f aca="false">VLOOKUP($B29,cash,N$4,FALSE())</f>
        <v>0</v>
      </c>
      <c r="O29" s="1" t="n">
        <f aca="false">VLOOKUP($B29,cash,O$4,FALSE())</f>
        <v>4.54</v>
      </c>
      <c r="P29" s="1" t="n">
        <f aca="false">VLOOKUP($B29,cash,P$4,FALSE())</f>
        <v>4.73</v>
      </c>
      <c r="Q29" s="1" t="n">
        <f aca="false">VLOOKUP($B29,cash,Q$4,FALSE())</f>
        <v>4.145</v>
      </c>
      <c r="R29" s="1" t="n">
        <f aca="false">VLOOKUP($B29,cash,R$4,FALSE())</f>
        <v>4.165</v>
      </c>
      <c r="S29" s="1" t="n">
        <f aca="false">VLOOKUP($B29,cash,S$4,FALSE())</f>
        <v>4.19</v>
      </c>
      <c r="T29" s="1" t="n">
        <f aca="false">VLOOKUP($B29,cash,T$4,FALSE())</f>
        <v>4.4</v>
      </c>
      <c r="U29" s="1" t="n">
        <f aca="false">VLOOKUP($B29,cash,U$4,FALSE())</f>
        <v>0</v>
      </c>
      <c r="V29" s="1" t="n">
        <f aca="false">VLOOKUP($B29,cash,V$4,FALSE())</f>
        <v>4.675</v>
      </c>
      <c r="W29" s="1" t="n">
        <f aca="false">VLOOKUP($B29,cash,W$4,FALSE())</f>
        <v>4.77</v>
      </c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customFormat="false" ht="12.75" hidden="false" customHeight="false" outlineLevel="0" collapsed="false">
      <c r="A30" s="2" t="n">
        <f aca="false">A29-1</f>
        <v>1463</v>
      </c>
      <c r="B30" s="56" t="n">
        <f aca="false">HLOOKUP("date",cash,A30,FALSE())</f>
        <v>36708</v>
      </c>
      <c r="C30" s="1" t="n">
        <f aca="false">VLOOKUP($B30,cash,C$4,FALSE())</f>
        <v>4.335</v>
      </c>
      <c r="D30" s="1" t="n">
        <f aca="false">VLOOKUP($B30,cash,D$4,FALSE())</f>
        <v>4.215</v>
      </c>
      <c r="E30" s="1" t="n">
        <f aca="false">VLOOKUP($B30,cash,E$4,FALSE())</f>
        <v>4.29</v>
      </c>
      <c r="F30" s="1" t="n">
        <f aca="false">VLOOKUP($B30,cash,F$4,FALSE())</f>
        <v>4.37</v>
      </c>
      <c r="G30" s="1" t="n">
        <f aca="false">VLOOKUP($B30,cash,G$4,FALSE())</f>
        <v>0</v>
      </c>
      <c r="H30" s="1" t="n">
        <f aca="false">VLOOKUP($B30,cash,H$4,FALSE())</f>
        <v>0</v>
      </c>
      <c r="I30" s="1" t="n">
        <f aca="false">VLOOKUP($B30,cash,I$4,FALSE())</f>
        <v>4.165</v>
      </c>
      <c r="J30" s="1" t="n">
        <f aca="false">VLOOKUP($B30,cash,J$4,FALSE())</f>
        <v>3.945</v>
      </c>
      <c r="K30" s="1" t="n">
        <f aca="false">VLOOKUP($B30,cash,K$4,FALSE())</f>
        <v>3.79</v>
      </c>
      <c r="L30" s="1" t="n">
        <f aca="false">VLOOKUP($B30,cash,L$4,FALSE())</f>
        <v>3.825</v>
      </c>
      <c r="M30" s="1" t="n">
        <f aca="false">VLOOKUP($B30,cash,M$4,FALSE())</f>
        <v>3.59676893075</v>
      </c>
      <c r="N30" s="1" t="n">
        <f aca="false">VLOOKUP($B30,cash,N$4,FALSE())</f>
        <v>0</v>
      </c>
      <c r="O30" s="1" t="n">
        <f aca="false">VLOOKUP($B30,cash,O$4,FALSE())</f>
        <v>4.54</v>
      </c>
      <c r="P30" s="1" t="n">
        <f aca="false">VLOOKUP($B30,cash,P$4,FALSE())</f>
        <v>4.73</v>
      </c>
      <c r="Q30" s="1" t="n">
        <f aca="false">VLOOKUP($B30,cash,Q$4,FALSE())</f>
        <v>4.145</v>
      </c>
      <c r="R30" s="1" t="n">
        <f aca="false">VLOOKUP($B30,cash,R$4,FALSE())</f>
        <v>4.165</v>
      </c>
      <c r="S30" s="1" t="n">
        <f aca="false">VLOOKUP($B30,cash,S$4,FALSE())</f>
        <v>4.19</v>
      </c>
      <c r="T30" s="1" t="n">
        <f aca="false">VLOOKUP($B30,cash,T$4,FALSE())</f>
        <v>4.4</v>
      </c>
      <c r="U30" s="1" t="n">
        <f aca="false">VLOOKUP($B30,cash,U$4,FALSE())</f>
        <v>0</v>
      </c>
      <c r="V30" s="1" t="n">
        <f aca="false">VLOOKUP($B30,cash,V$4,FALSE())</f>
        <v>4.675</v>
      </c>
      <c r="W30" s="1" t="n">
        <f aca="false">VLOOKUP($B30,cash,W$4,FALSE())</f>
        <v>4.77</v>
      </c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customFormat="false" ht="12.75" hidden="false" customHeight="false" outlineLevel="0" collapsed="false">
      <c r="A31" s="2" t="n">
        <f aca="false">A30-1</f>
        <v>1462</v>
      </c>
      <c r="B31" s="56" t="n">
        <f aca="false">HLOOKUP("date",cash,A31,FALSE())</f>
        <v>36707</v>
      </c>
      <c r="C31" s="1" t="n">
        <f aca="false">VLOOKUP($B31,cash,C$4,FALSE())</f>
        <v>4.335</v>
      </c>
      <c r="D31" s="1" t="n">
        <f aca="false">VLOOKUP($B31,cash,D$4,FALSE())</f>
        <v>4.215</v>
      </c>
      <c r="E31" s="1" t="n">
        <f aca="false">VLOOKUP($B31,cash,E$4,FALSE())</f>
        <v>4.29</v>
      </c>
      <c r="F31" s="1" t="n">
        <f aca="false">VLOOKUP($B31,cash,F$4,FALSE())</f>
        <v>4.37</v>
      </c>
      <c r="G31" s="1" t="n">
        <f aca="false">VLOOKUP($B31,cash,G$4,FALSE())</f>
        <v>0</v>
      </c>
      <c r="H31" s="1" t="n">
        <f aca="false">VLOOKUP($B31,cash,H$4,FALSE())</f>
        <v>0</v>
      </c>
      <c r="I31" s="1" t="n">
        <f aca="false">VLOOKUP($B31,cash,I$4,FALSE())</f>
        <v>4.165</v>
      </c>
      <c r="J31" s="1" t="n">
        <f aca="false">VLOOKUP($B31,cash,J$4,FALSE())</f>
        <v>3.945</v>
      </c>
      <c r="K31" s="1" t="n">
        <f aca="false">VLOOKUP($B31,cash,K$4,FALSE())</f>
        <v>3.79</v>
      </c>
      <c r="L31" s="1" t="n">
        <f aca="false">VLOOKUP($B31,cash,L$4,FALSE())</f>
        <v>3.825</v>
      </c>
      <c r="M31" s="1" t="n">
        <f aca="false">VLOOKUP($B31,cash,M$4,FALSE())</f>
        <v>3.59676893075</v>
      </c>
      <c r="N31" s="1" t="n">
        <f aca="false">VLOOKUP($B31,cash,N$4,FALSE())</f>
        <v>0</v>
      </c>
      <c r="O31" s="1" t="n">
        <f aca="false">VLOOKUP($B31,cash,O$4,FALSE())</f>
        <v>4.54</v>
      </c>
      <c r="P31" s="1" t="n">
        <f aca="false">VLOOKUP($B31,cash,P$4,FALSE())</f>
        <v>4.73</v>
      </c>
      <c r="Q31" s="1" t="n">
        <f aca="false">VLOOKUP($B31,cash,Q$4,FALSE())</f>
        <v>4.145</v>
      </c>
      <c r="R31" s="1" t="n">
        <f aca="false">VLOOKUP($B31,cash,R$4,FALSE())</f>
        <v>4.165</v>
      </c>
      <c r="S31" s="1" t="n">
        <f aca="false">VLOOKUP($B31,cash,S$4,FALSE())</f>
        <v>4.19</v>
      </c>
      <c r="T31" s="1" t="n">
        <f aca="false">VLOOKUP($B31,cash,T$4,FALSE())</f>
        <v>4.4</v>
      </c>
      <c r="U31" s="1" t="n">
        <f aca="false">VLOOKUP($B31,cash,U$4,FALSE())</f>
        <v>0</v>
      </c>
      <c r="V31" s="1" t="n">
        <f aca="false">VLOOKUP($B31,cash,V$4,FALSE())</f>
        <v>4.675</v>
      </c>
      <c r="W31" s="1" t="n">
        <f aca="false">VLOOKUP($B31,cash,W$4,FALSE())</f>
        <v>4.77</v>
      </c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customFormat="false" ht="12.75" hidden="false" customHeight="false" outlineLevel="0" collapsed="false">
      <c r="A32" s="2" t="n">
        <f aca="false">A31-1</f>
        <v>1461</v>
      </c>
      <c r="B32" s="56" t="n">
        <f aca="false">HLOOKUP("date",cash,A32,FALSE())</f>
        <v>36706</v>
      </c>
      <c r="C32" s="1" t="n">
        <f aca="false">VLOOKUP($B32,cash,C$4,FALSE())</f>
        <v>4.24</v>
      </c>
      <c r="D32" s="1" t="n">
        <f aca="false">VLOOKUP($B32,cash,D$4,FALSE())</f>
        <v>4.19</v>
      </c>
      <c r="E32" s="1" t="n">
        <f aca="false">VLOOKUP($B32,cash,E$4,FALSE())</f>
        <v>4.245</v>
      </c>
      <c r="F32" s="1" t="n">
        <f aca="false">VLOOKUP($B32,cash,F$4,FALSE())</f>
        <v>4.25</v>
      </c>
      <c r="G32" s="1" t="n">
        <f aca="false">VLOOKUP($B32,cash,G$4,FALSE())</f>
        <v>0</v>
      </c>
      <c r="H32" s="1" t="n">
        <f aca="false">VLOOKUP($B32,cash,H$4,FALSE())</f>
        <v>0</v>
      </c>
      <c r="I32" s="1" t="n">
        <f aca="false">VLOOKUP($B32,cash,I$4,FALSE())</f>
        <v>4.105</v>
      </c>
      <c r="J32" s="1" t="n">
        <f aca="false">VLOOKUP($B32,cash,J$4,FALSE())</f>
        <v>3.91</v>
      </c>
      <c r="K32" s="1" t="n">
        <f aca="false">VLOOKUP($B32,cash,K$4,FALSE())</f>
        <v>3.69</v>
      </c>
      <c r="L32" s="1" t="n">
        <f aca="false">VLOOKUP($B32,cash,L$4,FALSE())</f>
        <v>3.635</v>
      </c>
      <c r="M32" s="1" t="n">
        <f aca="false">VLOOKUP($B32,cash,M$4,FALSE())</f>
        <v>3.6</v>
      </c>
      <c r="N32" s="1" t="n">
        <f aca="false">VLOOKUP($B32,cash,N$4,FALSE())</f>
        <v>0</v>
      </c>
      <c r="O32" s="1" t="n">
        <f aca="false">VLOOKUP($B32,cash,O$4,FALSE())</f>
        <v>4.47</v>
      </c>
      <c r="P32" s="1" t="n">
        <f aca="false">VLOOKUP($B32,cash,P$4,FALSE())</f>
        <v>4.825</v>
      </c>
      <c r="Q32" s="1" t="n">
        <f aca="false">VLOOKUP($B32,cash,Q$4,FALSE())</f>
        <v>4.245</v>
      </c>
      <c r="R32" s="1" t="n">
        <f aca="false">VLOOKUP($B32,cash,R$4,FALSE())</f>
        <v>4.15</v>
      </c>
      <c r="S32" s="1" t="n">
        <f aca="false">VLOOKUP($B32,cash,S$4,FALSE())</f>
        <v>4.17</v>
      </c>
      <c r="T32" s="1" t="n">
        <f aca="false">VLOOKUP($B32,cash,T$4,FALSE())</f>
        <v>4.35</v>
      </c>
      <c r="U32" s="1" t="n">
        <f aca="false">VLOOKUP($B32,cash,U$4,FALSE())</f>
        <v>0</v>
      </c>
      <c r="V32" s="1" t="n">
        <f aca="false">VLOOKUP($B32,cash,V$4,FALSE())</f>
        <v>4.635</v>
      </c>
      <c r="W32" s="1" t="n">
        <f aca="false">VLOOKUP($B32,cash,W$4,FALSE())</f>
        <v>4.695</v>
      </c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customFormat="false" ht="12.75" hidden="false" customHeight="false" outlineLevel="0" collapsed="false">
      <c r="A33" s="2" t="n">
        <f aca="false">A32-1</f>
        <v>1460</v>
      </c>
      <c r="B33" s="56" t="n">
        <f aca="false">HLOOKUP("date",cash,A33,FALSE())</f>
        <v>36705</v>
      </c>
      <c r="C33" s="1" t="n">
        <f aca="false">VLOOKUP($B33,cash,C$4,FALSE())</f>
        <v>4.475</v>
      </c>
      <c r="D33" s="1" t="n">
        <f aca="false">VLOOKUP($B33,cash,D$4,FALSE())</f>
        <v>4.45</v>
      </c>
      <c r="E33" s="1" t="n">
        <f aca="false">VLOOKUP($B33,cash,E$4,FALSE())</f>
        <v>4.455</v>
      </c>
      <c r="F33" s="1" t="n">
        <f aca="false">VLOOKUP($B33,cash,F$4,FALSE())</f>
        <v>4.465</v>
      </c>
      <c r="G33" s="1" t="n">
        <f aca="false">VLOOKUP($B33,cash,G$4,FALSE())</f>
        <v>0</v>
      </c>
      <c r="H33" s="1" t="n">
        <f aca="false">VLOOKUP($B33,cash,H$4,FALSE())</f>
        <v>0</v>
      </c>
      <c r="I33" s="1" t="n">
        <f aca="false">VLOOKUP($B33,cash,I$4,FALSE())</f>
        <v>4.34</v>
      </c>
      <c r="J33" s="1" t="n">
        <f aca="false">VLOOKUP($B33,cash,J$4,FALSE())</f>
        <v>4.165</v>
      </c>
      <c r="K33" s="1" t="n">
        <f aca="false">VLOOKUP($B33,cash,K$4,FALSE())</f>
        <v>3.85</v>
      </c>
      <c r="L33" s="1" t="n">
        <f aca="false">VLOOKUP($B33,cash,L$4,FALSE())</f>
        <v>3.8</v>
      </c>
      <c r="M33" s="1" t="n">
        <f aca="false">VLOOKUP($B33,cash,M$4,FALSE())</f>
        <v>3.82</v>
      </c>
      <c r="N33" s="1" t="n">
        <f aca="false">VLOOKUP($B33,cash,N$4,FALSE())</f>
        <v>0</v>
      </c>
      <c r="O33" s="1" t="n">
        <f aca="false">VLOOKUP($B33,cash,O$4,FALSE())</f>
        <v>4.675</v>
      </c>
      <c r="P33" s="1" t="n">
        <f aca="false">VLOOKUP($B33,cash,P$4,FALSE())</f>
        <v>5.105</v>
      </c>
      <c r="Q33" s="1" t="n">
        <f aca="false">VLOOKUP($B33,cash,Q$4,FALSE())</f>
        <v>4.57</v>
      </c>
      <c r="R33" s="1" t="n">
        <f aca="false">VLOOKUP($B33,cash,R$4,FALSE())</f>
        <v>4.32</v>
      </c>
      <c r="S33" s="1" t="n">
        <f aca="false">VLOOKUP($B33,cash,S$4,FALSE())</f>
        <v>4.345</v>
      </c>
      <c r="T33" s="1" t="n">
        <f aca="false">VLOOKUP($B33,cash,T$4,FALSE())</f>
        <v>4.55</v>
      </c>
      <c r="U33" s="1" t="n">
        <f aca="false">VLOOKUP($B33,cash,U$4,FALSE())</f>
        <v>0</v>
      </c>
      <c r="V33" s="1" t="n">
        <f aca="false">VLOOKUP($B33,cash,V$4,FALSE())</f>
        <v>4.845</v>
      </c>
      <c r="W33" s="1" t="n">
        <f aca="false">VLOOKUP($B33,cash,W$4,FALSE())</f>
        <v>4.89</v>
      </c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customFormat="false" ht="12.75" hidden="false" customHeight="false" outlineLevel="0" collapsed="false">
      <c r="A34" s="2" t="n">
        <f aca="false">A33-1</f>
        <v>1459</v>
      </c>
      <c r="B34" s="56" t="n">
        <f aca="false">HLOOKUP("date",cash,A34,FALSE())</f>
        <v>36704</v>
      </c>
      <c r="C34" s="1" t="n">
        <f aca="false">VLOOKUP($B34,cash,C$4,FALSE())</f>
        <v>4.555</v>
      </c>
      <c r="D34" s="1" t="n">
        <f aca="false">VLOOKUP($B34,cash,D$4,FALSE())</f>
        <v>4.495</v>
      </c>
      <c r="E34" s="1" t="n">
        <f aca="false">VLOOKUP($B34,cash,E$4,FALSE())</f>
        <v>4.52</v>
      </c>
      <c r="F34" s="1" t="n">
        <f aca="false">VLOOKUP($B34,cash,F$4,FALSE())</f>
        <v>4.535</v>
      </c>
      <c r="G34" s="1" t="n">
        <f aca="false">VLOOKUP($B34,cash,G$4,FALSE())</f>
        <v>0</v>
      </c>
      <c r="H34" s="1" t="n">
        <f aca="false">VLOOKUP($B34,cash,H$4,FALSE())</f>
        <v>0</v>
      </c>
      <c r="I34" s="1" t="n">
        <f aca="false">VLOOKUP($B34,cash,I$4,FALSE())</f>
        <v>4.39</v>
      </c>
      <c r="J34" s="1" t="n">
        <f aca="false">VLOOKUP($B34,cash,J$4,FALSE())</f>
        <v>4.215</v>
      </c>
      <c r="K34" s="1" t="n">
        <f aca="false">VLOOKUP($B34,cash,K$4,FALSE())</f>
        <v>3.975</v>
      </c>
      <c r="L34" s="1" t="n">
        <f aca="false">VLOOKUP($B34,cash,L$4,FALSE())</f>
        <v>3.86</v>
      </c>
      <c r="M34" s="1" t="n">
        <f aca="false">VLOOKUP($B34,cash,M$4,FALSE())</f>
        <v>3.7467830205</v>
      </c>
      <c r="N34" s="1" t="n">
        <f aca="false">VLOOKUP($B34,cash,N$4,FALSE())</f>
        <v>0</v>
      </c>
      <c r="O34" s="1" t="n">
        <f aca="false">VLOOKUP($B34,cash,O$4,FALSE())</f>
        <v>4.765</v>
      </c>
      <c r="P34" s="1" t="n">
        <f aca="false">VLOOKUP($B34,cash,P$4,FALSE())</f>
        <v>5.09</v>
      </c>
      <c r="Q34" s="1" t="n">
        <f aca="false">VLOOKUP($B34,cash,Q$4,FALSE())</f>
        <v>4.565</v>
      </c>
      <c r="R34" s="1" t="n">
        <f aca="false">VLOOKUP($B34,cash,R$4,FALSE())</f>
        <v>4.37</v>
      </c>
      <c r="S34" s="1" t="n">
        <f aca="false">VLOOKUP($B34,cash,S$4,FALSE())</f>
        <v>4.38</v>
      </c>
      <c r="T34" s="1" t="n">
        <f aca="false">VLOOKUP($B34,cash,T$4,FALSE())</f>
        <v>4.645</v>
      </c>
      <c r="U34" s="1" t="n">
        <f aca="false">VLOOKUP($B34,cash,U$4,FALSE())</f>
        <v>0</v>
      </c>
      <c r="V34" s="1" t="n">
        <f aca="false">VLOOKUP($B34,cash,V$4,FALSE())</f>
        <v>4.905</v>
      </c>
      <c r="W34" s="1" t="n">
        <f aca="false">VLOOKUP($B34,cash,W$4,FALSE())</f>
        <v>5.205</v>
      </c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customFormat="false" ht="12.75" hidden="false" customHeight="false" outlineLevel="0" collapsed="false">
      <c r="A35" s="2" t="n">
        <f aca="false">A34-1</f>
        <v>1458</v>
      </c>
      <c r="B35" s="56" t="n">
        <f aca="false">HLOOKUP("date",cash,A35,FALSE())</f>
        <v>36703</v>
      </c>
      <c r="C35" s="1" t="n">
        <f aca="false">VLOOKUP($B35,cash,C$4,FALSE())</f>
        <v>4.365</v>
      </c>
      <c r="D35" s="1" t="n">
        <f aca="false">VLOOKUP($B35,cash,D$4,FALSE())</f>
        <v>4.285</v>
      </c>
      <c r="E35" s="1" t="n">
        <f aca="false">VLOOKUP($B35,cash,E$4,FALSE())</f>
        <v>4.315</v>
      </c>
      <c r="F35" s="1" t="n">
        <f aca="false">VLOOKUP($B35,cash,F$4,FALSE())</f>
        <v>4.35</v>
      </c>
      <c r="G35" s="1" t="n">
        <f aca="false">VLOOKUP($B35,cash,G$4,FALSE())</f>
        <v>0</v>
      </c>
      <c r="H35" s="1" t="n">
        <f aca="false">VLOOKUP($B35,cash,H$4,FALSE())</f>
        <v>0</v>
      </c>
      <c r="I35" s="1" t="n">
        <f aca="false">VLOOKUP($B35,cash,I$4,FALSE())</f>
        <v>4.205</v>
      </c>
      <c r="J35" s="1" t="n">
        <f aca="false">VLOOKUP($B35,cash,J$4,FALSE())</f>
        <v>4.045</v>
      </c>
      <c r="K35" s="1" t="n">
        <f aca="false">VLOOKUP($B35,cash,K$4,FALSE())</f>
        <v>3.79</v>
      </c>
      <c r="L35" s="1" t="n">
        <f aca="false">VLOOKUP($B35,cash,L$4,FALSE())</f>
        <v>3.75</v>
      </c>
      <c r="M35" s="1" t="n">
        <f aca="false">VLOOKUP($B35,cash,M$4,FALSE())</f>
        <v>3.56601605</v>
      </c>
      <c r="N35" s="1" t="n">
        <f aca="false">VLOOKUP($B35,cash,N$4,FALSE())</f>
        <v>0</v>
      </c>
      <c r="O35" s="1" t="n">
        <f aca="false">VLOOKUP($B35,cash,O$4,FALSE())</f>
        <v>4.58</v>
      </c>
      <c r="P35" s="1" t="n">
        <f aca="false">VLOOKUP($B35,cash,P$4,FALSE())</f>
        <v>4.83</v>
      </c>
      <c r="Q35" s="1" t="n">
        <f aca="false">VLOOKUP($B35,cash,Q$4,FALSE())</f>
        <v>4.375</v>
      </c>
      <c r="R35" s="1" t="n">
        <f aca="false">VLOOKUP($B35,cash,R$4,FALSE())</f>
        <v>4.19</v>
      </c>
      <c r="S35" s="1" t="n">
        <f aca="false">VLOOKUP($B35,cash,S$4,FALSE())</f>
        <v>4.21</v>
      </c>
      <c r="T35" s="1" t="n">
        <f aca="false">VLOOKUP($B35,cash,T$4,FALSE())</f>
        <v>4.435</v>
      </c>
      <c r="U35" s="1" t="n">
        <f aca="false">VLOOKUP($B35,cash,U$4,FALSE())</f>
        <v>0</v>
      </c>
      <c r="V35" s="1" t="n">
        <f aca="false">VLOOKUP($B35,cash,V$4,FALSE())</f>
        <v>4.795</v>
      </c>
      <c r="W35" s="1" t="n">
        <f aca="false">VLOOKUP($B35,cash,W$4,FALSE())</f>
        <v>5.195</v>
      </c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customFormat="false" ht="12.75" hidden="false" customHeight="false" outlineLevel="0" collapsed="false">
      <c r="B36" s="56"/>
      <c r="C36" s="1"/>
      <c r="D36" s="1"/>
      <c r="E36" s="1"/>
      <c r="F36" s="1"/>
      <c r="G36" s="1"/>
      <c r="H36" s="1"/>
      <c r="I36" s="1"/>
      <c r="J36" s="1"/>
      <c r="L36" s="56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customFormat="false" ht="12.75" hidden="false" customHeight="false" outlineLevel="0" collapsed="false">
      <c r="B37" s="56"/>
      <c r="C37" s="1"/>
      <c r="D37" s="1"/>
      <c r="E37" s="1"/>
      <c r="F37" s="1"/>
      <c r="G37" s="1"/>
      <c r="H37" s="1"/>
      <c r="I37" s="1"/>
      <c r="J37" s="1"/>
      <c r="L37" s="56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customFormat="false" ht="12.75" hidden="false" customHeight="false" outlineLevel="0" collapsed="false">
      <c r="B38" s="56"/>
      <c r="C38" s="1"/>
      <c r="D38" s="1"/>
      <c r="E38" s="1"/>
      <c r="F38" s="1"/>
      <c r="G38" s="1"/>
      <c r="H38" s="1"/>
      <c r="I38" s="1"/>
      <c r="J38" s="1"/>
      <c r="L38" s="56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customFormat="false" ht="12.75" hidden="false" customHeight="false" outlineLevel="0" collapsed="false">
      <c r="B39" s="56"/>
      <c r="C39" s="1"/>
      <c r="D39" s="1"/>
      <c r="E39" s="1"/>
      <c r="F39" s="1"/>
      <c r="G39" s="1"/>
      <c r="H39" s="1"/>
      <c r="I39" s="1"/>
      <c r="J39" s="1"/>
      <c r="L39" s="56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customFormat="false" ht="12.75" hidden="false" customHeight="false" outlineLevel="0" collapsed="false">
      <c r="B40" s="56"/>
      <c r="C40" s="1"/>
      <c r="D40" s="1"/>
      <c r="E40" s="1"/>
      <c r="F40" s="1"/>
      <c r="G40" s="1"/>
      <c r="H40" s="1"/>
      <c r="I40" s="1"/>
      <c r="J40" s="1"/>
      <c r="L40" s="56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customFormat="false" ht="12.75" hidden="false" customHeight="false" outlineLevel="0" collapsed="false">
      <c r="B41" s="56"/>
      <c r="C41" s="1"/>
      <c r="D41" s="1"/>
      <c r="E41" s="1"/>
      <c r="F41" s="1"/>
      <c r="G41" s="1"/>
      <c r="H41" s="1"/>
      <c r="I41" s="1"/>
      <c r="J41" s="1"/>
      <c r="L41" s="56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customFormat="false" ht="12.75" hidden="false" customHeight="false" outlineLevel="0" collapsed="false">
      <c r="B42" s="56"/>
      <c r="C42" s="1"/>
      <c r="D42" s="1"/>
      <c r="E42" s="1"/>
      <c r="F42" s="1"/>
      <c r="G42" s="1"/>
      <c r="H42" s="1"/>
      <c r="I42" s="1"/>
      <c r="J42" s="1"/>
      <c r="L42" s="56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customFormat="false" ht="12.75" hidden="false" customHeight="false" outlineLevel="0" collapsed="false">
      <c r="B43" s="56"/>
      <c r="C43" s="1"/>
      <c r="D43" s="1"/>
      <c r="E43" s="1"/>
      <c r="F43" s="1"/>
      <c r="G43" s="1"/>
      <c r="H43" s="1"/>
      <c r="I43" s="1"/>
      <c r="J43" s="1"/>
      <c r="L43" s="56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customFormat="false" ht="12.75" hidden="false" customHeight="false" outlineLevel="0" collapsed="false">
      <c r="B44" s="56"/>
      <c r="C44" s="1"/>
      <c r="D44" s="1"/>
      <c r="E44" s="1"/>
      <c r="F44" s="1"/>
      <c r="G44" s="1"/>
      <c r="H44" s="1"/>
      <c r="I44" s="1"/>
      <c r="J44" s="1"/>
      <c r="L44" s="56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customFormat="false" ht="12.75" hidden="false" customHeight="false" outlineLevel="0" collapsed="false">
      <c r="B45" s="56"/>
      <c r="C45" s="1"/>
      <c r="D45" s="1"/>
      <c r="E45" s="1"/>
      <c r="F45" s="1"/>
      <c r="G45" s="1"/>
      <c r="H45" s="1"/>
      <c r="I45" s="1"/>
      <c r="J45" s="1"/>
      <c r="L45" s="56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customFormat="false" ht="12.75" hidden="false" customHeight="false" outlineLevel="0" collapsed="false">
      <c r="B46" s="56"/>
      <c r="C46" s="1"/>
      <c r="D46" s="1"/>
      <c r="E46" s="1"/>
      <c r="F46" s="1"/>
      <c r="G46" s="1"/>
      <c r="H46" s="1"/>
      <c r="I46" s="1"/>
      <c r="J46" s="1"/>
      <c r="L46" s="56"/>
    </row>
    <row r="47" customFormat="false" ht="12.75" hidden="false" customHeight="false" outlineLevel="0" collapsed="false">
      <c r="B47" s="56"/>
      <c r="C47" s="1"/>
      <c r="D47" s="1"/>
      <c r="E47" s="1"/>
      <c r="F47" s="1"/>
      <c r="G47" s="1"/>
      <c r="H47" s="1"/>
      <c r="I47" s="1"/>
      <c r="J47" s="1"/>
      <c r="L47" s="56"/>
    </row>
    <row r="48" customFormat="false" ht="12.75" hidden="false" customHeight="false" outlineLevel="0" collapsed="false">
      <c r="B48" s="56"/>
      <c r="C48" s="1"/>
      <c r="D48" s="1"/>
      <c r="E48" s="1"/>
      <c r="F48" s="1"/>
      <c r="G48" s="1"/>
      <c r="H48" s="1"/>
      <c r="I48" s="1"/>
      <c r="J48" s="1"/>
      <c r="L48" s="56"/>
    </row>
    <row r="49" customFormat="false" ht="12.75" hidden="false" customHeight="false" outlineLevel="0" collapsed="false">
      <c r="B49" s="56"/>
      <c r="C49" s="1"/>
      <c r="D49" s="1"/>
      <c r="E49" s="1"/>
      <c r="F49" s="1"/>
      <c r="G49" s="1"/>
      <c r="H49" s="1"/>
      <c r="I49" s="1"/>
      <c r="J49" s="1"/>
      <c r="L49" s="56"/>
    </row>
    <row r="50" customFormat="false" ht="12.75" hidden="false" customHeight="false" outlineLevel="0" collapsed="false">
      <c r="B50" s="56"/>
      <c r="C50" s="1"/>
      <c r="D50" s="1"/>
      <c r="E50" s="1"/>
      <c r="F50" s="1"/>
      <c r="G50" s="1"/>
      <c r="H50" s="1"/>
      <c r="I50" s="1"/>
      <c r="J50" s="1"/>
      <c r="L50" s="56"/>
    </row>
    <row r="51" customFormat="false" ht="12.75" hidden="false" customHeight="false" outlineLevel="0" collapsed="false">
      <c r="B51" s="56"/>
      <c r="C51" s="1"/>
      <c r="D51" s="1"/>
      <c r="E51" s="1"/>
      <c r="F51" s="1"/>
      <c r="G51" s="1"/>
      <c r="H51" s="1"/>
      <c r="I51" s="1"/>
      <c r="J51" s="1"/>
      <c r="L51" s="56"/>
    </row>
    <row r="52" customFormat="false" ht="12.75" hidden="false" customHeight="false" outlineLevel="0" collapsed="false">
      <c r="B52" s="56"/>
      <c r="C52" s="1"/>
      <c r="D52" s="1"/>
      <c r="E52" s="1"/>
      <c r="F52" s="1"/>
      <c r="G52" s="1"/>
      <c r="H52" s="1"/>
      <c r="I52" s="1"/>
      <c r="J52" s="1"/>
      <c r="L52" s="56"/>
    </row>
    <row r="53" customFormat="false" ht="12.75" hidden="false" customHeight="false" outlineLevel="0" collapsed="false">
      <c r="B53" s="56"/>
      <c r="C53" s="1"/>
      <c r="D53" s="1"/>
      <c r="E53" s="1"/>
      <c r="F53" s="1"/>
      <c r="G53" s="1"/>
      <c r="H53" s="1"/>
      <c r="I53" s="1"/>
      <c r="J53" s="1"/>
      <c r="L53" s="56"/>
    </row>
    <row r="54" customFormat="false" ht="12.75" hidden="false" customHeight="false" outlineLevel="0" collapsed="false">
      <c r="B54" s="56"/>
      <c r="C54" s="1"/>
      <c r="D54" s="1"/>
      <c r="E54" s="1"/>
      <c r="F54" s="1"/>
      <c r="G54" s="1"/>
      <c r="H54" s="1"/>
      <c r="I54" s="1"/>
      <c r="J54" s="1"/>
      <c r="L54" s="56"/>
    </row>
    <row r="55" customFormat="false" ht="12.75" hidden="false" customHeight="false" outlineLevel="0" collapsed="false">
      <c r="B55" s="56"/>
      <c r="C55" s="1"/>
      <c r="D55" s="1"/>
      <c r="E55" s="1"/>
      <c r="F55" s="1"/>
      <c r="G55" s="1"/>
      <c r="H55" s="1"/>
      <c r="I55" s="1"/>
      <c r="J55" s="1"/>
      <c r="L55" s="56"/>
    </row>
    <row r="56" customFormat="false" ht="12.75" hidden="false" customHeight="false" outlineLevel="0" collapsed="false">
      <c r="B56" s="56"/>
      <c r="C56" s="1"/>
      <c r="D56" s="1"/>
      <c r="E56" s="1"/>
      <c r="F56" s="1"/>
      <c r="G56" s="1"/>
      <c r="H56" s="1"/>
      <c r="I56" s="1"/>
      <c r="J56" s="1"/>
      <c r="L56" s="56"/>
    </row>
    <row r="57" customFormat="false" ht="12.75" hidden="false" customHeight="false" outlineLevel="0" collapsed="false">
      <c r="B57" s="56"/>
      <c r="C57" s="1"/>
      <c r="D57" s="1"/>
      <c r="E57" s="1"/>
      <c r="F57" s="1"/>
      <c r="G57" s="1"/>
      <c r="H57" s="1"/>
      <c r="I57" s="1"/>
      <c r="J57" s="1"/>
      <c r="L57" s="56"/>
    </row>
    <row r="58" customFormat="false" ht="12.75" hidden="false" customHeight="false" outlineLevel="0" collapsed="false">
      <c r="B58" s="56"/>
      <c r="C58" s="1"/>
      <c r="D58" s="1"/>
      <c r="E58" s="1"/>
      <c r="F58" s="1"/>
      <c r="G58" s="1"/>
      <c r="H58" s="1"/>
      <c r="I58" s="1"/>
      <c r="J58" s="1"/>
      <c r="L58" s="56"/>
    </row>
    <row r="59" customFormat="false" ht="12.75" hidden="false" customHeight="false" outlineLevel="0" collapsed="false">
      <c r="B59" s="56"/>
      <c r="C59" s="1"/>
      <c r="D59" s="1"/>
      <c r="E59" s="1"/>
      <c r="F59" s="1"/>
      <c r="G59" s="1"/>
      <c r="H59" s="1"/>
      <c r="I59" s="1"/>
      <c r="J59" s="1"/>
      <c r="L59" s="56"/>
    </row>
    <row r="60" customFormat="false" ht="12.75" hidden="false" customHeight="false" outlineLevel="0" collapsed="false">
      <c r="B60" s="56"/>
      <c r="C60" s="1"/>
      <c r="D60" s="1"/>
      <c r="E60" s="1"/>
      <c r="F60" s="1"/>
      <c r="G60" s="1"/>
      <c r="H60" s="1"/>
      <c r="I60" s="1"/>
      <c r="J60" s="1"/>
      <c r="L60" s="56"/>
    </row>
    <row r="61" customFormat="false" ht="12.75" hidden="false" customHeight="false" outlineLevel="0" collapsed="false">
      <c r="B61" s="56"/>
      <c r="C61" s="1"/>
      <c r="D61" s="1"/>
      <c r="E61" s="1"/>
      <c r="F61" s="1"/>
      <c r="G61" s="1"/>
      <c r="H61" s="1"/>
      <c r="I61" s="1"/>
      <c r="J61" s="1"/>
      <c r="L61" s="56"/>
    </row>
    <row r="62" customFormat="false" ht="12.75" hidden="false" customHeight="false" outlineLevel="0" collapsed="false">
      <c r="B62" s="56"/>
      <c r="C62" s="1"/>
      <c r="D62" s="1"/>
      <c r="E62" s="1"/>
      <c r="F62" s="1"/>
      <c r="G62" s="1"/>
      <c r="H62" s="1"/>
      <c r="I62" s="1"/>
      <c r="J62" s="1"/>
      <c r="L62" s="56"/>
    </row>
    <row r="63" customFormat="false" ht="12.75" hidden="false" customHeight="false" outlineLevel="0" collapsed="false">
      <c r="B63" s="56"/>
      <c r="C63" s="1"/>
      <c r="D63" s="1"/>
      <c r="E63" s="1"/>
      <c r="F63" s="1"/>
      <c r="G63" s="1"/>
      <c r="H63" s="1"/>
      <c r="I63" s="1"/>
      <c r="J63" s="1"/>
      <c r="L63" s="56"/>
    </row>
    <row r="64" customFormat="false" ht="12.75" hidden="false" customHeight="false" outlineLevel="0" collapsed="false">
      <c r="B64" s="56"/>
      <c r="C64" s="1"/>
      <c r="D64" s="1"/>
      <c r="E64" s="1"/>
      <c r="F64" s="1"/>
      <c r="G64" s="1"/>
      <c r="H64" s="1"/>
      <c r="I64" s="1"/>
      <c r="J64" s="1"/>
      <c r="L64" s="56"/>
    </row>
    <row r="65" customFormat="false" ht="12.75" hidden="false" customHeight="false" outlineLevel="0" collapsed="false">
      <c r="B65" s="56"/>
      <c r="C65" s="1"/>
      <c r="D65" s="1"/>
      <c r="E65" s="1"/>
      <c r="F65" s="1"/>
      <c r="G65" s="1"/>
      <c r="H65" s="1"/>
      <c r="I65" s="1"/>
      <c r="J65" s="1"/>
      <c r="L65" s="56"/>
    </row>
    <row r="66" customFormat="false" ht="12.75" hidden="false" customHeight="false" outlineLevel="0" collapsed="false">
      <c r="B66" s="56"/>
      <c r="C66" s="1"/>
      <c r="D66" s="1"/>
      <c r="E66" s="1"/>
      <c r="F66" s="1"/>
      <c r="G66" s="1"/>
      <c r="H66" s="1"/>
      <c r="I66" s="1"/>
      <c r="J66" s="1"/>
      <c r="L66" s="56"/>
    </row>
    <row r="67" customFormat="false" ht="12.75" hidden="false" customHeight="false" outlineLevel="0" collapsed="false">
      <c r="B67" s="56"/>
      <c r="C67" s="1"/>
      <c r="D67" s="1"/>
      <c r="E67" s="1"/>
      <c r="F67" s="1"/>
      <c r="G67" s="1"/>
      <c r="H67" s="1"/>
      <c r="I67" s="1"/>
      <c r="J67" s="1"/>
      <c r="L67" s="56"/>
    </row>
    <row r="68" customFormat="false" ht="12.75" hidden="false" customHeight="false" outlineLevel="0" collapsed="false">
      <c r="B68" s="56"/>
      <c r="C68" s="1"/>
      <c r="D68" s="1"/>
      <c r="E68" s="1"/>
      <c r="F68" s="1"/>
      <c r="G68" s="1"/>
      <c r="H68" s="1"/>
      <c r="I68" s="1"/>
      <c r="J68" s="1"/>
      <c r="L68" s="56"/>
    </row>
    <row r="69" customFormat="false" ht="12.75" hidden="false" customHeight="false" outlineLevel="0" collapsed="false">
      <c r="B69" s="56"/>
      <c r="C69" s="1"/>
      <c r="D69" s="1"/>
      <c r="E69" s="1"/>
      <c r="F69" s="1"/>
      <c r="G69" s="1"/>
      <c r="H69" s="1"/>
      <c r="I69" s="1"/>
      <c r="J69" s="1"/>
      <c r="L69" s="56"/>
    </row>
    <row r="70" customFormat="false" ht="12.75" hidden="false" customHeight="false" outlineLevel="0" collapsed="false">
      <c r="B70" s="56"/>
      <c r="C70" s="1"/>
      <c r="D70" s="1"/>
      <c r="E70" s="1"/>
      <c r="F70" s="1"/>
      <c r="G70" s="1"/>
      <c r="H70" s="1"/>
      <c r="I70" s="1"/>
      <c r="J70" s="1"/>
      <c r="L70" s="56"/>
    </row>
    <row r="71" customFormat="false" ht="12.75" hidden="false" customHeight="false" outlineLevel="0" collapsed="false">
      <c r="B71" s="56"/>
      <c r="C71" s="1"/>
      <c r="D71" s="1"/>
      <c r="E71" s="1"/>
      <c r="F71" s="1"/>
      <c r="G71" s="1"/>
      <c r="H71" s="1"/>
      <c r="I71" s="1"/>
      <c r="J71" s="1"/>
      <c r="L71" s="56"/>
    </row>
    <row r="72" customFormat="false" ht="12.75" hidden="false" customHeight="false" outlineLevel="0" collapsed="false">
      <c r="B72" s="56"/>
      <c r="C72" s="1"/>
      <c r="D72" s="1"/>
      <c r="E72" s="1"/>
      <c r="F72" s="1"/>
      <c r="G72" s="1"/>
      <c r="H72" s="1"/>
      <c r="I72" s="1"/>
      <c r="J72" s="1"/>
      <c r="L72" s="56"/>
    </row>
    <row r="73" customFormat="false" ht="12.75" hidden="false" customHeight="false" outlineLevel="0" collapsed="false">
      <c r="B73" s="56"/>
      <c r="C73" s="1"/>
      <c r="D73" s="1"/>
      <c r="E73" s="1"/>
      <c r="F73" s="1"/>
      <c r="G73" s="1"/>
      <c r="H73" s="1"/>
      <c r="I73" s="1"/>
      <c r="J73" s="1"/>
      <c r="L73" s="56"/>
    </row>
    <row r="74" customFormat="false" ht="12.75" hidden="false" customHeight="false" outlineLevel="0" collapsed="false">
      <c r="B74" s="56"/>
      <c r="C74" s="1"/>
      <c r="D74" s="1"/>
      <c r="E74" s="1"/>
      <c r="F74" s="1"/>
      <c r="G74" s="1"/>
      <c r="H74" s="1"/>
      <c r="I74" s="1"/>
      <c r="J74" s="1"/>
      <c r="L74" s="56"/>
    </row>
    <row r="75" customFormat="false" ht="12.75" hidden="false" customHeight="false" outlineLevel="0" collapsed="false">
      <c r="B75" s="56"/>
      <c r="C75" s="1"/>
      <c r="D75" s="1"/>
      <c r="E75" s="1"/>
      <c r="F75" s="1"/>
      <c r="G75" s="1"/>
      <c r="H75" s="1"/>
      <c r="I75" s="1"/>
      <c r="J75" s="1"/>
      <c r="L75" s="56"/>
    </row>
    <row r="76" customFormat="false" ht="12.75" hidden="false" customHeight="false" outlineLevel="0" collapsed="false">
      <c r="B76" s="56"/>
      <c r="C76" s="1"/>
      <c r="D76" s="1"/>
      <c r="E76" s="1"/>
      <c r="F76" s="1"/>
      <c r="G76" s="1"/>
      <c r="H76" s="1"/>
      <c r="I76" s="1"/>
      <c r="J76" s="1"/>
      <c r="L76" s="56"/>
    </row>
    <row r="77" customFormat="false" ht="12.75" hidden="false" customHeight="false" outlineLevel="0" collapsed="false">
      <c r="B77" s="56"/>
      <c r="C77" s="1"/>
      <c r="D77" s="1"/>
      <c r="E77" s="1"/>
      <c r="F77" s="1"/>
      <c r="G77" s="1"/>
      <c r="H77" s="1"/>
      <c r="I77" s="1"/>
      <c r="J77" s="1"/>
      <c r="L77" s="56"/>
    </row>
    <row r="78" customFormat="false" ht="12.75" hidden="false" customHeight="false" outlineLevel="0" collapsed="false">
      <c r="B78" s="56"/>
      <c r="C78" s="1"/>
      <c r="D78" s="1"/>
      <c r="E78" s="1"/>
      <c r="F78" s="1"/>
      <c r="G78" s="1"/>
      <c r="H78" s="1"/>
      <c r="I78" s="1"/>
      <c r="J78" s="1"/>
      <c r="L78" s="56"/>
    </row>
    <row r="79" customFormat="false" ht="12.75" hidden="false" customHeight="false" outlineLevel="0" collapsed="false">
      <c r="B79" s="56"/>
      <c r="C79" s="1"/>
      <c r="D79" s="1"/>
      <c r="E79" s="1"/>
      <c r="F79" s="1"/>
      <c r="G79" s="1"/>
      <c r="H79" s="1"/>
      <c r="I79" s="1"/>
      <c r="J79" s="1"/>
      <c r="L79" s="56"/>
    </row>
    <row r="80" customFormat="false" ht="12.75" hidden="false" customHeight="false" outlineLevel="0" collapsed="false">
      <c r="B80" s="56"/>
      <c r="C80" s="1"/>
      <c r="D80" s="1"/>
      <c r="E80" s="1"/>
      <c r="F80" s="1"/>
      <c r="G80" s="1"/>
      <c r="H80" s="1"/>
      <c r="I80" s="1"/>
      <c r="J80" s="1"/>
      <c r="L80" s="56"/>
    </row>
    <row r="81" customFormat="false" ht="12.75" hidden="false" customHeight="false" outlineLevel="0" collapsed="false">
      <c r="B81" s="56"/>
      <c r="C81" s="1"/>
      <c r="D81" s="1"/>
      <c r="E81" s="1"/>
      <c r="F81" s="1"/>
      <c r="G81" s="1"/>
      <c r="H81" s="1"/>
      <c r="I81" s="1"/>
      <c r="J81" s="1"/>
      <c r="L81" s="56"/>
    </row>
    <row r="82" customFormat="false" ht="12.75" hidden="false" customHeight="false" outlineLevel="0" collapsed="false">
      <c r="B82" s="56"/>
      <c r="C82" s="1"/>
      <c r="D82" s="1"/>
      <c r="E82" s="1"/>
      <c r="F82" s="1"/>
      <c r="G82" s="1"/>
      <c r="H82" s="1"/>
      <c r="I82" s="1"/>
      <c r="J82" s="1"/>
      <c r="L82" s="56"/>
    </row>
    <row r="83" customFormat="false" ht="12.75" hidden="false" customHeight="false" outlineLevel="0" collapsed="false">
      <c r="B83" s="56"/>
      <c r="C83" s="1"/>
      <c r="D83" s="1"/>
      <c r="E83" s="1"/>
      <c r="F83" s="1"/>
      <c r="G83" s="1"/>
      <c r="H83" s="1"/>
      <c r="I83" s="1"/>
      <c r="J83" s="1"/>
      <c r="L83" s="56"/>
    </row>
    <row r="84" customFormat="false" ht="12.75" hidden="false" customHeight="false" outlineLevel="0" collapsed="false">
      <c r="B84" s="56"/>
      <c r="C84" s="1"/>
      <c r="D84" s="1"/>
      <c r="E84" s="1"/>
      <c r="F84" s="1"/>
      <c r="G84" s="1"/>
      <c r="H84" s="1"/>
      <c r="I84" s="1"/>
      <c r="J84" s="1"/>
      <c r="L84" s="56"/>
    </row>
    <row r="85" customFormat="false" ht="12.75" hidden="false" customHeight="false" outlineLevel="0" collapsed="false">
      <c r="L85" s="5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4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21" activeCellId="0" sqref="G21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A1" s="34" t="s">
        <v>82</v>
      </c>
    </row>
    <row r="2" customFormat="false" ht="12.75" hidden="false" customHeight="false" outlineLevel="0" collapsed="false">
      <c r="A2" s="34" t="s">
        <v>83</v>
      </c>
    </row>
    <row r="3" customFormat="false" ht="12.75" hidden="false" customHeight="false" outlineLevel="0" collapsed="false">
      <c r="A3" s="34" t="s">
        <v>84</v>
      </c>
    </row>
    <row r="4" customFormat="false" ht="12.75" hidden="false" customHeight="false" outlineLevel="0" collapsed="false">
      <c r="A4" s="34" t="s">
        <v>85</v>
      </c>
    </row>
    <row r="5" customFormat="false" ht="12.75" hidden="false" customHeight="false" outlineLevel="0" collapsed="false">
      <c r="A5" s="34" t="s">
        <v>86</v>
      </c>
    </row>
    <row r="6" customFormat="false" ht="12.75" hidden="false" customHeight="false" outlineLevel="0" collapsed="false">
      <c r="A6" s="34" t="s">
        <v>87</v>
      </c>
    </row>
    <row r="7" customFormat="false" ht="12.75" hidden="false" customHeight="false" outlineLevel="0" collapsed="false">
      <c r="A7" s="34" t="s">
        <v>88</v>
      </c>
    </row>
    <row r="8" customFormat="false" ht="12.75" hidden="false" customHeight="false" outlineLevel="0" collapsed="false">
      <c r="A8" s="34" t="s">
        <v>89</v>
      </c>
    </row>
    <row r="9" customFormat="false" ht="12.75" hidden="false" customHeight="false" outlineLevel="0" collapsed="false">
      <c r="A9" s="34" t="s">
        <v>90</v>
      </c>
    </row>
    <row r="10" customFormat="false" ht="12.75" hidden="false" customHeight="false" outlineLevel="0" collapsed="false">
      <c r="A10" s="34" t="s">
        <v>91</v>
      </c>
    </row>
    <row r="11" customFormat="false" ht="12.75" hidden="false" customHeight="false" outlineLevel="0" collapsed="false">
      <c r="A11" s="34" t="s">
        <v>92</v>
      </c>
    </row>
    <row r="12" customFormat="false" ht="12.75" hidden="false" customHeight="false" outlineLevel="0" collapsed="false">
      <c r="A12" s="34" t="s">
        <v>93</v>
      </c>
    </row>
    <row r="13" customFormat="false" ht="12.75" hidden="false" customHeight="false" outlineLevel="0" collapsed="false">
      <c r="A13" s="34" t="s">
        <v>94</v>
      </c>
    </row>
    <row r="14" customFormat="false" ht="12.75" hidden="false" customHeight="false" outlineLevel="0" collapsed="false">
      <c r="A14" s="34" t="s">
        <v>95</v>
      </c>
    </row>
    <row r="15" customFormat="false" ht="12.75" hidden="false" customHeight="false" outlineLevel="0" collapsed="false">
      <c r="A15" s="34" t="s">
        <v>96</v>
      </c>
    </row>
    <row r="16" customFormat="false" ht="12.75" hidden="false" customHeight="false" outlineLevel="0" collapsed="false">
      <c r="A16" s="34" t="s">
        <v>97</v>
      </c>
    </row>
    <row r="17" customFormat="false" ht="12.75" hidden="false" customHeight="false" outlineLevel="0" collapsed="false">
      <c r="A17" s="34" t="s">
        <v>98</v>
      </c>
    </row>
    <row r="18" customFormat="false" ht="12.75" hidden="false" customHeight="false" outlineLevel="0" collapsed="false">
      <c r="A18" s="34" t="s">
        <v>99</v>
      </c>
    </row>
    <row r="19" customFormat="false" ht="12.75" hidden="false" customHeight="false" outlineLevel="0" collapsed="false">
      <c r="A19" s="34" t="s">
        <v>100</v>
      </c>
    </row>
    <row r="20" customFormat="false" ht="12.75" hidden="false" customHeight="false" outlineLevel="0" collapsed="false">
      <c r="A20" s="34" t="s">
        <v>101</v>
      </c>
    </row>
    <row r="21" customFormat="false" ht="12.75" hidden="false" customHeight="false" outlineLevel="0" collapsed="false">
      <c r="A21" s="34" t="s">
        <v>102</v>
      </c>
    </row>
    <row r="22" customFormat="false" ht="12.75" hidden="false" customHeight="false" outlineLevel="0" collapsed="false">
      <c r="A22" s="34" t="s">
        <v>103</v>
      </c>
    </row>
    <row r="23" customFormat="false" ht="12.75" hidden="false" customHeight="false" outlineLevel="0" collapsed="false">
      <c r="A23" s="34" t="s">
        <v>104</v>
      </c>
    </row>
    <row r="24" customFormat="false" ht="12.75" hidden="false" customHeight="false" outlineLevel="0" collapsed="false">
      <c r="A24" s="34" t="s">
        <v>105</v>
      </c>
    </row>
    <row r="25" customFormat="false" ht="12.75" hidden="false" customHeight="false" outlineLevel="0" collapsed="false">
      <c r="A25" s="34" t="s">
        <v>106</v>
      </c>
    </row>
    <row r="26" customFormat="false" ht="12.75" hidden="false" customHeight="false" outlineLevel="0" collapsed="false">
      <c r="A26" s="34" t="s">
        <v>107</v>
      </c>
    </row>
    <row r="27" customFormat="false" ht="12.75" hidden="false" customHeight="false" outlineLevel="0" collapsed="false">
      <c r="A27" s="34" t="s">
        <v>108</v>
      </c>
    </row>
    <row r="28" customFormat="false" ht="12.75" hidden="false" customHeight="false" outlineLevel="0" collapsed="false">
      <c r="A28" s="34" t="s">
        <v>109</v>
      </c>
    </row>
    <row r="29" customFormat="false" ht="12.75" hidden="false" customHeight="false" outlineLevel="0" collapsed="false">
      <c r="A29" s="34" t="s">
        <v>110</v>
      </c>
    </row>
    <row r="30" customFormat="false" ht="12.75" hidden="false" customHeight="false" outlineLevel="0" collapsed="false">
      <c r="A30" s="34" t="s">
        <v>111</v>
      </c>
    </row>
    <row r="31" customFormat="false" ht="12.75" hidden="false" customHeight="false" outlineLevel="0" collapsed="false">
      <c r="A31" s="34" t="s">
        <v>112</v>
      </c>
    </row>
    <row r="32" customFormat="false" ht="12.75" hidden="false" customHeight="false" outlineLevel="0" collapsed="false">
      <c r="A32" s="34" t="s">
        <v>113</v>
      </c>
    </row>
    <row r="33" customFormat="false" ht="12.75" hidden="false" customHeight="false" outlineLevel="0" collapsed="false">
      <c r="A33" s="59" t="s">
        <v>114</v>
      </c>
    </row>
    <row r="34" customFormat="false" ht="12.75" hidden="false" customHeight="false" outlineLevel="0" collapsed="false">
      <c r="A34" s="59" t="s">
        <v>115</v>
      </c>
    </row>
    <row r="35" customFormat="false" ht="12.75" hidden="false" customHeight="false" outlineLevel="0" collapsed="false">
      <c r="A35" s="59" t="s">
        <v>116</v>
      </c>
    </row>
    <row r="36" customFormat="false" ht="12.75" hidden="false" customHeight="false" outlineLevel="0" collapsed="false">
      <c r="A36" s="59" t="s">
        <v>117</v>
      </c>
    </row>
    <row r="37" customFormat="false" ht="12.75" hidden="false" customHeight="false" outlineLevel="0" collapsed="false">
      <c r="A37" s="59" t="s">
        <v>118</v>
      </c>
    </row>
    <row r="38" customFormat="false" ht="12.75" hidden="false" customHeight="false" outlineLevel="0" collapsed="false">
      <c r="A38" s="59" t="s">
        <v>119</v>
      </c>
    </row>
    <row r="39" customFormat="false" ht="12.75" hidden="false" customHeight="false" outlineLevel="0" collapsed="false">
      <c r="A39" s="34" t="s">
        <v>120</v>
      </c>
    </row>
    <row r="40" customFormat="false" ht="12.75" hidden="false" customHeight="false" outlineLevel="0" collapsed="false">
      <c r="A40" s="34" t="s">
        <v>121</v>
      </c>
    </row>
    <row r="41" customFormat="false" ht="12.75" hidden="false" customHeight="false" outlineLevel="0" collapsed="false">
      <c r="A41" s="34" t="s">
        <v>122</v>
      </c>
    </row>
    <row r="42" customFormat="false" ht="12.75" hidden="false" customHeight="false" outlineLevel="0" collapsed="false">
      <c r="A42" s="34" t="s">
        <v>123</v>
      </c>
    </row>
    <row r="43" customFormat="false" ht="12.75" hidden="false" customHeight="false" outlineLevel="0" collapsed="false">
      <c r="A43" s="34" t="s">
        <v>124</v>
      </c>
    </row>
    <row r="44" customFormat="false" ht="12.75" hidden="false" customHeight="false" outlineLevel="0" collapsed="false">
      <c r="A44" s="34" t="s">
        <v>125</v>
      </c>
    </row>
    <row r="45" customFormat="false" ht="12.75" hidden="false" customHeight="false" outlineLevel="0" collapsed="false">
      <c r="A45" s="59" t="s">
        <v>126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228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5" topLeftCell="D18" activePane="bottomRight" state="frozen"/>
      <selection pane="topLeft" activeCell="A1" activeCellId="0" sqref="A1"/>
      <selection pane="topRight" activeCell="D1" activeCellId="0" sqref="D1"/>
      <selection pane="bottomLeft" activeCell="A18" activeCellId="0" sqref="A18"/>
      <selection pane="bottomRight" activeCell="I1648" activeCellId="0" sqref="I164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2" width="12.7"/>
    <col collapsed="false" customWidth="true" hidden="false" outlineLevel="0" max="4" min="4" style="1" width="12.7"/>
    <col collapsed="false" customWidth="true" hidden="false" outlineLevel="0" max="6" min="5" style="2" width="12.7"/>
    <col collapsed="false" customWidth="true" hidden="false" outlineLevel="0" max="7" min="7" style="2" width="9.14"/>
    <col collapsed="false" customWidth="true" hidden="false" outlineLevel="0" max="8" min="8" style="2" width="12.7"/>
    <col collapsed="false" customWidth="true" hidden="false" outlineLevel="0" max="9" min="9" style="2" width="9.14"/>
    <col collapsed="false" customWidth="true" hidden="false" outlineLevel="0" max="10" min="10" style="2" width="10.71"/>
    <col collapsed="false" customWidth="true" hidden="false" outlineLevel="0" max="15" min="11" style="2" width="12.7"/>
    <col collapsed="false" customWidth="true" hidden="false" outlineLevel="0" max="16" min="16" style="2" width="9.14"/>
    <col collapsed="false" customWidth="true" hidden="false" outlineLevel="0" max="18" min="17" style="2" width="12.7"/>
    <col collapsed="false" customWidth="true" hidden="false" outlineLevel="0" max="21" min="19" style="2" width="9.14"/>
    <col collapsed="false" customWidth="true" hidden="false" outlineLevel="0" max="22" min="22" style="2" width="12.7"/>
    <col collapsed="false" customWidth="true" hidden="false" outlineLevel="0" max="24" min="23" style="2" width="9.14"/>
    <col collapsed="false" customWidth="true" hidden="false" outlineLevel="0" max="25" min="25" style="2" width="12.7"/>
    <col collapsed="false" customWidth="true" hidden="false" outlineLevel="0" max="39" min="26" style="2" width="9.14"/>
  </cols>
  <sheetData>
    <row r="1" customFormat="false" ht="12.75" hidden="false" customHeight="false" outlineLevel="0" collapsed="false">
      <c r="E1" s="2" t="n">
        <v>1</v>
      </c>
      <c r="F1" s="2" t="n">
        <v>2</v>
      </c>
      <c r="G1" s="2" t="n">
        <v>3</v>
      </c>
      <c r="H1" s="2" t="n">
        <v>4</v>
      </c>
      <c r="I1" s="2" t="n">
        <v>5</v>
      </c>
      <c r="J1" s="2" t="n">
        <v>6</v>
      </c>
      <c r="K1" s="2" t="n">
        <v>7</v>
      </c>
      <c r="L1" s="2" t="n">
        <v>8</v>
      </c>
      <c r="M1" s="2" t="n">
        <v>9</v>
      </c>
      <c r="N1" s="2" t="n">
        <v>10</v>
      </c>
      <c r="O1" s="2" t="n">
        <v>10.5</v>
      </c>
      <c r="P1" s="2" t="n">
        <v>11</v>
      </c>
      <c r="Q1" s="2" t="n">
        <v>12</v>
      </c>
      <c r="R1" s="2" t="n">
        <v>13</v>
      </c>
      <c r="S1" s="2" t="n">
        <v>14</v>
      </c>
      <c r="T1" s="2" t="n">
        <v>15</v>
      </c>
      <c r="U1" s="2" t="n">
        <v>16</v>
      </c>
      <c r="V1" s="2" t="n">
        <v>17</v>
      </c>
      <c r="W1" s="2" t="n">
        <v>18</v>
      </c>
      <c r="X1" s="2" t="n">
        <v>19</v>
      </c>
      <c r="Y1" s="2" t="n">
        <v>20</v>
      </c>
    </row>
    <row r="2" customFormat="false" ht="12.75" hidden="false" customHeight="false" outlineLevel="0" collapsed="false">
      <c r="B2" s="27" t="n">
        <v>0.6342</v>
      </c>
      <c r="C2" s="28" t="n">
        <f aca="false">B4*B3*B2</f>
        <v>2.438800245</v>
      </c>
      <c r="E2" s="2" t="s">
        <v>127</v>
      </c>
      <c r="F2" s="2" t="s">
        <v>128</v>
      </c>
      <c r="G2" s="2" t="s">
        <v>129</v>
      </c>
      <c r="H2" s="2" t="s">
        <v>130</v>
      </c>
      <c r="I2" s="2" t="str">
        <f aca="false">CONCATENATE("CASH",I4)</f>
        <v>CASHFGT Z2</v>
      </c>
      <c r="J2" s="2" t="str">
        <f aca="false">CONCATENATE("CASH",J4)</f>
        <v>CASHTRANSCO Z3</v>
      </c>
      <c r="K2" s="2" t="s">
        <v>131</v>
      </c>
      <c r="L2" s="2" t="s">
        <v>132</v>
      </c>
      <c r="M2" s="2" t="s">
        <v>133</v>
      </c>
      <c r="N2" s="2" t="s">
        <v>134</v>
      </c>
      <c r="O2" s="2" t="s">
        <v>135</v>
      </c>
      <c r="P2" s="2" t="str">
        <f aca="false">CONCATENATE("CASH",P4)</f>
        <v>CASHCNG</v>
      </c>
      <c r="Q2" s="2" t="s">
        <v>136</v>
      </c>
      <c r="R2" s="2" t="s">
        <v>137</v>
      </c>
      <c r="S2" s="2" t="s">
        <v>138</v>
      </c>
      <c r="T2" s="2" t="str">
        <f aca="false">CONCATENATE("CASH",T4)</f>
        <v>CASHNNG VENT</v>
      </c>
      <c r="U2" s="2" t="str">
        <f aca="false">CONCATENATE("CASH",U4)</f>
        <v>CASHNNG DMARC</v>
      </c>
      <c r="V2" s="2" t="s">
        <v>139</v>
      </c>
      <c r="W2" s="2" t="str">
        <f aca="false">CONCATENATE("CASH",W4)</f>
        <v>CASHPGE CG</v>
      </c>
      <c r="X2" s="2" t="str">
        <f aca="false">CONCATENATE("CASH",X4)</f>
        <v>CASHTETCO M3</v>
      </c>
      <c r="Y2" s="2" t="s">
        <v>140</v>
      </c>
    </row>
    <row r="3" customFormat="false" ht="12.75" hidden="false" customHeight="false" outlineLevel="0" collapsed="false">
      <c r="A3" s="2" t="n">
        <f aca="false">B3*B2</f>
        <v>0.669081</v>
      </c>
      <c r="B3" s="27" t="n">
        <v>1.055</v>
      </c>
      <c r="E3" s="28"/>
      <c r="F3" s="28"/>
      <c r="G3" s="28"/>
      <c r="H3" s="28"/>
      <c r="I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</row>
    <row r="4" customFormat="false" ht="12.75" hidden="false" customHeight="false" outlineLevel="0" collapsed="false">
      <c r="A4" s="29"/>
      <c r="B4" s="29" t="n">
        <v>3.645</v>
      </c>
      <c r="C4" s="29"/>
      <c r="D4" s="60"/>
      <c r="E4" s="4" t="s">
        <v>5</v>
      </c>
      <c r="F4" s="1" t="s">
        <v>13</v>
      </c>
      <c r="G4" s="1" t="s">
        <v>37</v>
      </c>
      <c r="H4" s="1" t="s">
        <v>26</v>
      </c>
      <c r="I4" s="1" t="s">
        <v>45</v>
      </c>
      <c r="J4" s="1" t="s">
        <v>43</v>
      </c>
      <c r="K4" s="1" t="s">
        <v>22</v>
      </c>
      <c r="L4" s="1" t="s">
        <v>16</v>
      </c>
      <c r="M4" s="1" t="s">
        <v>20</v>
      </c>
      <c r="N4" s="1" t="s">
        <v>30</v>
      </c>
      <c r="O4" s="1" t="s">
        <v>7</v>
      </c>
      <c r="P4" s="1" t="s">
        <v>47</v>
      </c>
      <c r="Q4" s="1" t="s">
        <v>32</v>
      </c>
      <c r="R4" s="1" t="s">
        <v>18</v>
      </c>
      <c r="S4" s="1" t="s">
        <v>40</v>
      </c>
      <c r="T4" s="1" t="s">
        <v>51</v>
      </c>
      <c r="U4" s="1" t="s">
        <v>52</v>
      </c>
      <c r="V4" s="1" t="s">
        <v>11</v>
      </c>
      <c r="W4" s="1" t="s">
        <v>53</v>
      </c>
      <c r="X4" s="1" t="s">
        <v>49</v>
      </c>
      <c r="Y4" s="1" t="s">
        <v>34</v>
      </c>
      <c r="Z4" s="1" t="s">
        <v>74</v>
      </c>
      <c r="AA4" s="1" t="s">
        <v>75</v>
      </c>
      <c r="AB4" s="1" t="s">
        <v>76</v>
      </c>
      <c r="AC4" s="1" t="s">
        <v>77</v>
      </c>
      <c r="AD4" s="1" t="s">
        <v>78</v>
      </c>
      <c r="AE4" s="1" t="s">
        <v>79</v>
      </c>
      <c r="AF4" s="1" t="s">
        <v>80</v>
      </c>
    </row>
    <row r="5" customFormat="false" ht="12.75" hidden="false" customHeight="false" outlineLevel="0" collapsed="false">
      <c r="A5" s="2" t="s">
        <v>141</v>
      </c>
      <c r="E5" s="2" t="n">
        <v>5</v>
      </c>
      <c r="F5" s="2" t="n">
        <f aca="false">E5+1</f>
        <v>6</v>
      </c>
      <c r="G5" s="2" t="n">
        <f aca="false">F5+1</f>
        <v>7</v>
      </c>
      <c r="H5" s="2" t="n">
        <f aca="false">G5+1</f>
        <v>8</v>
      </c>
      <c r="I5" s="2" t="n">
        <f aca="false">H5+1</f>
        <v>9</v>
      </c>
      <c r="J5" s="2" t="n">
        <f aca="false">I5+1</f>
        <v>10</v>
      </c>
      <c r="K5" s="2" t="n">
        <f aca="false">J5+1</f>
        <v>11</v>
      </c>
      <c r="L5" s="2" t="n">
        <f aca="false">K5+1</f>
        <v>12</v>
      </c>
      <c r="M5" s="2" t="n">
        <f aca="false">L5+1</f>
        <v>13</v>
      </c>
      <c r="N5" s="2" t="n">
        <f aca="false">M5+1</f>
        <v>14</v>
      </c>
      <c r="O5" s="2" t="n">
        <f aca="false">N5+1</f>
        <v>15</v>
      </c>
      <c r="P5" s="2" t="n">
        <f aca="false">O5+1</f>
        <v>16</v>
      </c>
      <c r="Q5" s="2" t="n">
        <f aca="false">P5+1</f>
        <v>17</v>
      </c>
      <c r="R5" s="2" t="n">
        <f aca="false">Q5+1</f>
        <v>18</v>
      </c>
      <c r="S5" s="2" t="n">
        <f aca="false">R5+1</f>
        <v>19</v>
      </c>
      <c r="T5" s="2" t="n">
        <f aca="false">S5+1</f>
        <v>20</v>
      </c>
      <c r="U5" s="2" t="n">
        <f aca="false">T5+1</f>
        <v>21</v>
      </c>
      <c r="V5" s="2" t="n">
        <f aca="false">U5+1</f>
        <v>22</v>
      </c>
      <c r="W5" s="2" t="n">
        <f aca="false">V5+1</f>
        <v>23</v>
      </c>
      <c r="X5" s="2" t="n">
        <f aca="false">W5+1</f>
        <v>24</v>
      </c>
      <c r="Y5" s="2" t="n">
        <f aca="false">X5+1</f>
        <v>25</v>
      </c>
      <c r="Z5" s="2" t="n">
        <f aca="false">Y5+1</f>
        <v>26</v>
      </c>
      <c r="AA5" s="2" t="n">
        <f aca="false">Z5+1</f>
        <v>27</v>
      </c>
      <c r="AB5" s="2" t="n">
        <f aca="false">AA5+1</f>
        <v>28</v>
      </c>
      <c r="AC5" s="2" t="n">
        <f aca="false">AB5+1</f>
        <v>29</v>
      </c>
      <c r="AD5" s="2" t="n">
        <f aca="false">AC5+1</f>
        <v>30</v>
      </c>
      <c r="AE5" s="2" t="n">
        <f aca="false">AD5+1</f>
        <v>31</v>
      </c>
      <c r="AF5" s="2" t="n">
        <f aca="false">AE5+1</f>
        <v>32</v>
      </c>
    </row>
    <row r="6" customFormat="false" ht="12.75" hidden="false" customHeight="false" outlineLevel="0" collapsed="false">
      <c r="A6" s="53" t="n">
        <v>35247</v>
      </c>
      <c r="B6" s="61" t="n">
        <v>2</v>
      </c>
      <c r="C6" s="2" t="s">
        <v>142</v>
      </c>
      <c r="D6" s="1" t="s">
        <v>82</v>
      </c>
      <c r="E6" s="2" t="n">
        <v>2.68</v>
      </c>
      <c r="F6" s="2" t="n">
        <v>2.165</v>
      </c>
      <c r="H6" s="2" t="n">
        <v>2.66</v>
      </c>
      <c r="K6" s="2" t="n">
        <v>2.235</v>
      </c>
      <c r="L6" s="62" t="n">
        <v>1.71</v>
      </c>
      <c r="M6" s="62" t="n">
        <v>1.08</v>
      </c>
      <c r="N6" s="2" t="n">
        <v>0.96</v>
      </c>
      <c r="Q6" s="2" t="n">
        <v>2.815</v>
      </c>
      <c r="R6" s="2" t="n">
        <v>1.84</v>
      </c>
      <c r="T6" s="2" t="n">
        <v>2.115</v>
      </c>
      <c r="U6" s="2" t="n">
        <v>2.22</v>
      </c>
      <c r="V6" s="2" t="n">
        <v>2.645</v>
      </c>
      <c r="X6" s="2" t="n">
        <v>2.865</v>
      </c>
      <c r="Y6" s="2" t="n">
        <v>2.935</v>
      </c>
    </row>
    <row r="7" customFormat="false" ht="12.75" hidden="false" customHeight="false" outlineLevel="0" collapsed="false">
      <c r="A7" s="53" t="n">
        <v>35248</v>
      </c>
      <c r="B7" s="61" t="n">
        <f aca="false">B6+1</f>
        <v>3</v>
      </c>
      <c r="C7" s="2" t="s">
        <v>143</v>
      </c>
      <c r="D7" s="1" t="s">
        <v>82</v>
      </c>
      <c r="E7" s="2" t="n">
        <v>2.66</v>
      </c>
      <c r="F7" s="2" t="n">
        <v>2.175</v>
      </c>
      <c r="H7" s="2" t="n">
        <v>2.66</v>
      </c>
      <c r="K7" s="2" t="n">
        <v>2.24</v>
      </c>
      <c r="L7" s="62" t="n">
        <v>1.835</v>
      </c>
      <c r="M7" s="62" t="n">
        <v>1.07</v>
      </c>
      <c r="N7" s="2" t="n">
        <v>0.93</v>
      </c>
      <c r="Q7" s="2" t="n">
        <v>2.8</v>
      </c>
      <c r="R7" s="2" t="n">
        <v>1.84</v>
      </c>
      <c r="T7" s="2" t="n">
        <v>2.09</v>
      </c>
      <c r="U7" s="2" t="n">
        <v>2.21</v>
      </c>
      <c r="V7" s="2" t="n">
        <v>2.71</v>
      </c>
      <c r="X7" s="2" t="n">
        <v>2.85</v>
      </c>
      <c r="Y7" s="2" t="n">
        <v>2.88</v>
      </c>
    </row>
    <row r="8" customFormat="false" ht="12.75" hidden="false" customHeight="false" outlineLevel="0" collapsed="false">
      <c r="A8" s="53" t="n">
        <v>35249</v>
      </c>
      <c r="B8" s="61" t="n">
        <f aca="false">B7+1</f>
        <v>4</v>
      </c>
      <c r="C8" s="2" t="s">
        <v>144</v>
      </c>
      <c r="D8" s="1" t="s">
        <v>82</v>
      </c>
      <c r="E8" s="2" t="n">
        <v>2.65</v>
      </c>
      <c r="F8" s="2" t="n">
        <v>2.21</v>
      </c>
      <c r="H8" s="2" t="n">
        <v>2.695</v>
      </c>
      <c r="K8" s="2" t="n">
        <v>2.24</v>
      </c>
      <c r="L8" s="62" t="n">
        <v>1.9</v>
      </c>
      <c r="M8" s="62" t="n">
        <v>1.04</v>
      </c>
      <c r="N8" s="2" t="n">
        <v>0.94</v>
      </c>
      <c r="Q8" s="2" t="n">
        <v>2.87</v>
      </c>
      <c r="R8" s="2" t="n">
        <v>1.99</v>
      </c>
      <c r="T8" s="2" t="n">
        <v>2.09</v>
      </c>
      <c r="U8" s="2" t="n">
        <v>2.21</v>
      </c>
      <c r="V8" s="2" t="n">
        <v>2.71</v>
      </c>
      <c r="X8" s="2" t="n">
        <v>2.85</v>
      </c>
      <c r="Y8" s="2" t="n">
        <v>2.97</v>
      </c>
    </row>
    <row r="9" customFormat="false" ht="12.75" hidden="false" customHeight="false" outlineLevel="0" collapsed="false">
      <c r="A9" s="53" t="n">
        <v>35250</v>
      </c>
      <c r="B9" s="61" t="n">
        <f aca="false">B8+1</f>
        <v>5</v>
      </c>
      <c r="C9" s="2" t="s">
        <v>145</v>
      </c>
      <c r="D9" s="1" t="s">
        <v>82</v>
      </c>
      <c r="E9" s="2" t="n">
        <v>2.65</v>
      </c>
      <c r="F9" s="2" t="n">
        <v>2.155</v>
      </c>
      <c r="H9" s="2" t="n">
        <v>2.695</v>
      </c>
      <c r="K9" s="2" t="n">
        <v>2.24</v>
      </c>
      <c r="L9" s="62" t="n">
        <v>1.9</v>
      </c>
      <c r="M9" s="62" t="n">
        <v>1.04</v>
      </c>
      <c r="N9" s="2" t="n">
        <v>0.95</v>
      </c>
      <c r="Q9" s="2" t="n">
        <v>2.79</v>
      </c>
      <c r="R9" s="2" t="n">
        <v>1.99</v>
      </c>
      <c r="T9" s="2" t="n">
        <v>2.09</v>
      </c>
      <c r="U9" s="2" t="n">
        <v>2.21</v>
      </c>
      <c r="V9" s="2" t="n">
        <v>2.69</v>
      </c>
      <c r="X9" s="2" t="n">
        <v>2.85</v>
      </c>
      <c r="Y9" s="2" t="n">
        <v>2.97</v>
      </c>
    </row>
    <row r="10" customFormat="false" ht="12.75" hidden="false" customHeight="false" outlineLevel="0" collapsed="false">
      <c r="A10" s="53" t="n">
        <v>35251</v>
      </c>
      <c r="B10" s="61" t="n">
        <f aca="false">B9+1</f>
        <v>6</v>
      </c>
      <c r="C10" s="2" t="s">
        <v>146</v>
      </c>
      <c r="D10" s="1" t="s">
        <v>82</v>
      </c>
      <c r="E10" s="2" t="n">
        <v>2.65</v>
      </c>
      <c r="F10" s="2" t="n">
        <v>2.155</v>
      </c>
      <c r="H10" s="2" t="n">
        <v>2.695</v>
      </c>
      <c r="K10" s="2" t="n">
        <v>2.24</v>
      </c>
      <c r="L10" s="62" t="n">
        <v>1.865</v>
      </c>
      <c r="M10" s="62" t="n">
        <v>1.04</v>
      </c>
      <c r="N10" s="2" t="n">
        <v>0.95</v>
      </c>
      <c r="Q10" s="2" t="n">
        <v>2.79</v>
      </c>
      <c r="R10" s="2" t="n">
        <v>1.99</v>
      </c>
      <c r="T10" s="2" t="n">
        <v>2.09</v>
      </c>
      <c r="U10" s="2" t="n">
        <v>2.21</v>
      </c>
      <c r="V10" s="2" t="n">
        <v>2.69</v>
      </c>
      <c r="X10" s="2" t="n">
        <v>2.85</v>
      </c>
      <c r="Y10" s="2" t="n">
        <v>2.84</v>
      </c>
    </row>
    <row r="11" customFormat="false" ht="12.75" hidden="false" customHeight="false" outlineLevel="0" collapsed="false">
      <c r="A11" s="53" t="n">
        <v>35252</v>
      </c>
      <c r="B11" s="61" t="n">
        <f aca="false">B10+1</f>
        <v>7</v>
      </c>
      <c r="C11" s="2" t="s">
        <v>147</v>
      </c>
      <c r="D11" s="1" t="s">
        <v>82</v>
      </c>
      <c r="E11" s="2" t="n">
        <v>2.65</v>
      </c>
      <c r="F11" s="2" t="n">
        <v>2.155</v>
      </c>
      <c r="H11" s="2" t="n">
        <v>2.695</v>
      </c>
      <c r="K11" s="2" t="n">
        <v>2.24</v>
      </c>
      <c r="L11" s="62" t="n">
        <v>1.865</v>
      </c>
      <c r="M11" s="62" t="n">
        <v>1.04</v>
      </c>
      <c r="N11" s="2" t="n">
        <v>0.95</v>
      </c>
      <c r="Q11" s="2" t="n">
        <v>2.79</v>
      </c>
      <c r="R11" s="2" t="n">
        <v>1.99</v>
      </c>
      <c r="T11" s="2" t="n">
        <v>2.09</v>
      </c>
      <c r="U11" s="2" t="n">
        <v>2.21</v>
      </c>
      <c r="V11" s="2" t="n">
        <v>2.69</v>
      </c>
      <c r="X11" s="2" t="n">
        <v>2.85</v>
      </c>
      <c r="Y11" s="2" t="n">
        <v>2.84</v>
      </c>
    </row>
    <row r="12" customFormat="false" ht="12.75" hidden="false" customHeight="false" outlineLevel="0" collapsed="false">
      <c r="A12" s="53" t="n">
        <v>35253</v>
      </c>
      <c r="B12" s="61" t="n">
        <f aca="false">B11+1</f>
        <v>8</v>
      </c>
      <c r="C12" s="2" t="s">
        <v>148</v>
      </c>
      <c r="D12" s="1" t="s">
        <v>82</v>
      </c>
      <c r="E12" s="2" t="n">
        <v>2.65</v>
      </c>
      <c r="F12" s="2" t="n">
        <v>2.155</v>
      </c>
      <c r="H12" s="2" t="n">
        <v>2.695</v>
      </c>
      <c r="K12" s="2" t="n">
        <v>2.24</v>
      </c>
      <c r="L12" s="62" t="n">
        <v>1.865</v>
      </c>
      <c r="M12" s="62" t="n">
        <v>1.04</v>
      </c>
      <c r="N12" s="2" t="n">
        <v>0.95</v>
      </c>
      <c r="Q12" s="2" t="n">
        <v>2.79</v>
      </c>
      <c r="R12" s="2" t="n">
        <v>1.99</v>
      </c>
      <c r="T12" s="2" t="n">
        <v>2.105</v>
      </c>
      <c r="U12" s="2" t="n">
        <v>2.245</v>
      </c>
      <c r="V12" s="2" t="n">
        <v>2.69</v>
      </c>
      <c r="X12" s="2" t="n">
        <v>2.965</v>
      </c>
      <c r="Y12" s="2" t="n">
        <v>2.94</v>
      </c>
    </row>
    <row r="13" customFormat="false" ht="12.75" hidden="false" customHeight="false" outlineLevel="0" collapsed="false">
      <c r="A13" s="53" t="n">
        <v>35254</v>
      </c>
      <c r="B13" s="61" t="n">
        <f aca="false">B12+1</f>
        <v>9</v>
      </c>
      <c r="C13" s="2" t="s">
        <v>142</v>
      </c>
      <c r="D13" s="1" t="s">
        <v>82</v>
      </c>
      <c r="E13" s="2" t="n">
        <v>2.73</v>
      </c>
      <c r="F13" s="2" t="n">
        <v>2.19</v>
      </c>
      <c r="H13" s="2" t="n">
        <v>2.775</v>
      </c>
      <c r="K13" s="2" t="n">
        <v>2.27</v>
      </c>
      <c r="L13" s="62" t="n">
        <v>1.98</v>
      </c>
      <c r="M13" s="62" t="n">
        <v>1.11</v>
      </c>
      <c r="N13" s="2" t="n">
        <v>0.95</v>
      </c>
      <c r="Q13" s="2" t="n">
        <v>2.84</v>
      </c>
      <c r="R13" s="2" t="n">
        <v>2.025</v>
      </c>
      <c r="T13" s="2" t="n">
        <v>2.115</v>
      </c>
      <c r="U13" s="2" t="n">
        <v>2.225</v>
      </c>
      <c r="V13" s="2" t="n">
        <v>2.69</v>
      </c>
      <c r="X13" s="2" t="n">
        <v>2.91</v>
      </c>
      <c r="Y13" s="2" t="n">
        <v>2.94</v>
      </c>
    </row>
    <row r="14" customFormat="false" ht="12.75" hidden="false" customHeight="false" outlineLevel="0" collapsed="false">
      <c r="A14" s="53" t="n">
        <v>35255</v>
      </c>
      <c r="B14" s="61" t="n">
        <f aca="false">B13+1</f>
        <v>10</v>
      </c>
      <c r="C14" s="2" t="s">
        <v>143</v>
      </c>
      <c r="D14" s="1" t="s">
        <v>82</v>
      </c>
      <c r="E14" s="2" t="n">
        <v>2.64</v>
      </c>
      <c r="F14" s="2" t="n">
        <v>2.17</v>
      </c>
      <c r="H14" s="2" t="n">
        <v>2.685</v>
      </c>
      <c r="K14" s="2" t="n">
        <v>2.24</v>
      </c>
      <c r="L14" s="62" t="n">
        <v>1.98</v>
      </c>
      <c r="M14" s="62" t="n">
        <v>1.13</v>
      </c>
      <c r="N14" s="2" t="n">
        <v>0.965</v>
      </c>
      <c r="Q14" s="2" t="n">
        <v>2.8</v>
      </c>
      <c r="R14" s="2" t="n">
        <v>2.145</v>
      </c>
      <c r="T14" s="2" t="n">
        <v>2.095</v>
      </c>
      <c r="U14" s="2" t="n">
        <v>2.21</v>
      </c>
      <c r="V14" s="2" t="n">
        <v>2.77</v>
      </c>
      <c r="X14" s="2" t="n">
        <v>2.895</v>
      </c>
      <c r="Y14" s="2" t="n">
        <v>2.92</v>
      </c>
    </row>
    <row r="15" customFormat="false" ht="12.75" hidden="false" customHeight="false" outlineLevel="0" collapsed="false">
      <c r="A15" s="53" t="n">
        <v>35256</v>
      </c>
      <c r="B15" s="61" t="n">
        <f aca="false">B14+1</f>
        <v>11</v>
      </c>
      <c r="C15" s="2" t="s">
        <v>144</v>
      </c>
      <c r="D15" s="1" t="s">
        <v>82</v>
      </c>
      <c r="E15" s="2" t="n">
        <v>2.625</v>
      </c>
      <c r="F15" s="2" t="n">
        <v>2.145</v>
      </c>
      <c r="H15" s="2" t="n">
        <v>2.64</v>
      </c>
      <c r="K15" s="2" t="n">
        <v>2.23</v>
      </c>
      <c r="L15" s="62" t="n">
        <v>1.975</v>
      </c>
      <c r="M15" s="62" t="n">
        <v>1.125</v>
      </c>
      <c r="N15" s="2" t="n">
        <v>0.95</v>
      </c>
      <c r="Q15" s="2" t="n">
        <v>2.775</v>
      </c>
      <c r="R15" s="2" t="n">
        <v>2.1</v>
      </c>
      <c r="T15" s="2" t="n">
        <v>2.095</v>
      </c>
      <c r="U15" s="2" t="n">
        <v>2.21</v>
      </c>
      <c r="V15" s="2" t="n">
        <v>2.72</v>
      </c>
      <c r="X15" s="2" t="n">
        <v>2.845</v>
      </c>
      <c r="Y15" s="2" t="n">
        <v>2.885</v>
      </c>
    </row>
    <row r="16" customFormat="false" ht="12.75" hidden="false" customHeight="false" outlineLevel="0" collapsed="false">
      <c r="A16" s="53" t="n">
        <v>35257</v>
      </c>
      <c r="B16" s="61" t="n">
        <f aca="false">B15+1</f>
        <v>12</v>
      </c>
      <c r="C16" s="2" t="s">
        <v>145</v>
      </c>
      <c r="D16" s="1" t="s">
        <v>82</v>
      </c>
      <c r="E16" s="2" t="n">
        <v>2.605</v>
      </c>
      <c r="F16" s="2" t="n">
        <v>2.12</v>
      </c>
      <c r="H16" s="2" t="n">
        <v>2.65</v>
      </c>
      <c r="K16" s="2" t="n">
        <v>2.215</v>
      </c>
      <c r="L16" s="62" t="n">
        <v>1.7</v>
      </c>
      <c r="M16" s="62" t="n">
        <v>1.15</v>
      </c>
      <c r="N16" s="2" t="n">
        <v>0.96</v>
      </c>
      <c r="Q16" s="2" t="n">
        <v>2.925</v>
      </c>
      <c r="R16" s="2" t="n">
        <v>2.08</v>
      </c>
      <c r="T16" s="2" t="n">
        <v>2.07</v>
      </c>
      <c r="U16" s="2" t="n">
        <v>2.18</v>
      </c>
      <c r="V16" s="2" t="n">
        <v>2.665</v>
      </c>
      <c r="X16" s="2" t="n">
        <v>2.83</v>
      </c>
      <c r="Y16" s="2" t="n">
        <v>2.86</v>
      </c>
    </row>
    <row r="17" customFormat="false" ht="12.75" hidden="false" customHeight="false" outlineLevel="0" collapsed="false">
      <c r="A17" s="53" t="n">
        <v>35258</v>
      </c>
      <c r="B17" s="61" t="n">
        <f aca="false">B16+1</f>
        <v>13</v>
      </c>
      <c r="C17" s="2" t="s">
        <v>146</v>
      </c>
      <c r="D17" s="1" t="s">
        <v>82</v>
      </c>
      <c r="E17" s="2" t="n">
        <v>2.57</v>
      </c>
      <c r="F17" s="2" t="n">
        <v>2.05</v>
      </c>
      <c r="H17" s="2" t="n">
        <v>2.565</v>
      </c>
      <c r="K17" s="2" t="n">
        <v>2.175</v>
      </c>
      <c r="L17" s="62" t="n">
        <v>2.02</v>
      </c>
      <c r="M17" s="62" t="n">
        <v>1.15</v>
      </c>
      <c r="N17" s="2" t="n">
        <v>0.945</v>
      </c>
      <c r="Q17" s="2" t="n">
        <v>2.745</v>
      </c>
      <c r="R17" s="2" t="n">
        <v>2.125</v>
      </c>
      <c r="T17" s="2" t="n">
        <v>2.07</v>
      </c>
      <c r="U17" s="2" t="n">
        <v>2.18</v>
      </c>
      <c r="V17" s="2" t="n">
        <v>2.625</v>
      </c>
      <c r="X17" s="2" t="n">
        <v>2.83</v>
      </c>
      <c r="Y17" s="2" t="n">
        <v>2.83</v>
      </c>
    </row>
    <row r="18" customFormat="false" ht="12.75" hidden="false" customHeight="false" outlineLevel="0" collapsed="false">
      <c r="A18" s="53" t="n">
        <v>35259</v>
      </c>
      <c r="B18" s="61" t="n">
        <f aca="false">B17+1</f>
        <v>14</v>
      </c>
      <c r="C18" s="2" t="s">
        <v>147</v>
      </c>
      <c r="D18" s="1" t="s">
        <v>82</v>
      </c>
      <c r="E18" s="2" t="n">
        <v>2.57</v>
      </c>
      <c r="F18" s="2" t="n">
        <v>2.05</v>
      </c>
      <c r="H18" s="2" t="n">
        <v>2.565</v>
      </c>
      <c r="K18" s="2" t="n">
        <v>2.175</v>
      </c>
      <c r="L18" s="62" t="n">
        <v>2.02</v>
      </c>
      <c r="M18" s="62" t="n">
        <v>1.15</v>
      </c>
      <c r="N18" s="2" t="n">
        <v>0.945</v>
      </c>
      <c r="Q18" s="2" t="n">
        <v>2.745</v>
      </c>
      <c r="R18" s="2" t="n">
        <v>2.125</v>
      </c>
      <c r="T18" s="2" t="n">
        <v>2.07</v>
      </c>
      <c r="U18" s="2" t="n">
        <v>2.18</v>
      </c>
      <c r="V18" s="2" t="n">
        <v>2.61</v>
      </c>
      <c r="X18" s="2" t="n">
        <v>2.83</v>
      </c>
      <c r="Y18" s="2" t="n">
        <v>2.83</v>
      </c>
    </row>
    <row r="19" customFormat="false" ht="12.75" hidden="false" customHeight="false" outlineLevel="0" collapsed="false">
      <c r="A19" s="53" t="n">
        <v>35260</v>
      </c>
      <c r="B19" s="61" t="n">
        <f aca="false">B18+1</f>
        <v>15</v>
      </c>
      <c r="C19" s="2" t="s">
        <v>148</v>
      </c>
      <c r="D19" s="1" t="s">
        <v>82</v>
      </c>
      <c r="E19" s="2" t="n">
        <v>2.57</v>
      </c>
      <c r="F19" s="2" t="n">
        <v>2.05</v>
      </c>
      <c r="H19" s="2" t="n">
        <v>2.565</v>
      </c>
      <c r="K19" s="2" t="n">
        <v>2.175</v>
      </c>
      <c r="L19" s="62" t="n">
        <v>2.02</v>
      </c>
      <c r="M19" s="62" t="n">
        <v>1.15</v>
      </c>
      <c r="N19" s="2" t="n">
        <v>0.945</v>
      </c>
      <c r="Q19" s="2" t="n">
        <v>2.745</v>
      </c>
      <c r="R19" s="2" t="n">
        <v>2.125</v>
      </c>
      <c r="T19" s="2" t="n">
        <v>2.095</v>
      </c>
      <c r="U19" s="2" t="n">
        <v>2.21</v>
      </c>
      <c r="V19" s="2" t="n">
        <v>2.61</v>
      </c>
      <c r="X19" s="2" t="n">
        <v>2.91</v>
      </c>
      <c r="Y19" s="2" t="n">
        <v>2.83</v>
      </c>
    </row>
    <row r="20" customFormat="false" ht="12.75" hidden="false" customHeight="false" outlineLevel="0" collapsed="false">
      <c r="A20" s="53" t="n">
        <v>35261</v>
      </c>
      <c r="B20" s="61" t="n">
        <f aca="false">B19+1</f>
        <v>16</v>
      </c>
      <c r="C20" s="2" t="s">
        <v>142</v>
      </c>
      <c r="D20" s="1" t="s">
        <v>82</v>
      </c>
      <c r="E20" s="2" t="n">
        <v>2.62</v>
      </c>
      <c r="F20" s="2" t="n">
        <v>2.11</v>
      </c>
      <c r="H20" s="2" t="n">
        <v>2.63</v>
      </c>
      <c r="K20" s="2" t="n">
        <v>2.195</v>
      </c>
      <c r="L20" s="62" t="n">
        <v>2.06</v>
      </c>
      <c r="M20" s="62" t="n">
        <v>1.165</v>
      </c>
      <c r="N20" s="2" t="n">
        <v>0.94</v>
      </c>
      <c r="Q20" s="2" t="n">
        <v>2.78</v>
      </c>
      <c r="R20" s="2" t="n">
        <v>2.19</v>
      </c>
      <c r="T20" s="2" t="n">
        <v>2.12</v>
      </c>
      <c r="U20" s="2" t="n">
        <v>2.23</v>
      </c>
      <c r="V20" s="2" t="n">
        <v>2.61</v>
      </c>
      <c r="X20" s="2" t="n">
        <v>2.94</v>
      </c>
      <c r="Y20" s="2" t="n">
        <v>2.91</v>
      </c>
    </row>
    <row r="21" customFormat="false" ht="12.75" hidden="false" customHeight="false" outlineLevel="0" collapsed="false">
      <c r="A21" s="53" t="n">
        <v>35262</v>
      </c>
      <c r="B21" s="61" t="n">
        <f aca="false">B20+1</f>
        <v>17</v>
      </c>
      <c r="C21" s="2" t="s">
        <v>143</v>
      </c>
      <c r="D21" s="1" t="s">
        <v>82</v>
      </c>
      <c r="E21" s="2" t="n">
        <v>2.65</v>
      </c>
      <c r="F21" s="2" t="n">
        <v>2.16</v>
      </c>
      <c r="H21" s="2" t="n">
        <v>2.655</v>
      </c>
      <c r="K21" s="2" t="n">
        <v>2.24</v>
      </c>
      <c r="L21" s="62" t="n">
        <v>1.995</v>
      </c>
      <c r="M21" s="62" t="n">
        <v>1.175</v>
      </c>
      <c r="N21" s="2" t="n">
        <v>0.94</v>
      </c>
      <c r="Q21" s="2" t="n">
        <v>2.82</v>
      </c>
      <c r="R21" s="2" t="n">
        <v>2.12</v>
      </c>
      <c r="T21" s="2" t="n">
        <v>2.14</v>
      </c>
      <c r="U21" s="2" t="n">
        <v>2.26</v>
      </c>
      <c r="V21" s="2" t="n">
        <v>2.585</v>
      </c>
      <c r="X21" s="2" t="n">
        <v>2.915</v>
      </c>
      <c r="Y21" s="2" t="n">
        <v>2.98</v>
      </c>
    </row>
    <row r="22" customFormat="false" ht="12.75" hidden="false" customHeight="false" outlineLevel="0" collapsed="false">
      <c r="A22" s="53" t="n">
        <v>35263</v>
      </c>
      <c r="B22" s="61" t="n">
        <f aca="false">B21+1</f>
        <v>18</v>
      </c>
      <c r="C22" s="2" t="s">
        <v>144</v>
      </c>
      <c r="D22" s="1" t="s">
        <v>82</v>
      </c>
      <c r="E22" s="2" t="n">
        <v>2.645</v>
      </c>
      <c r="F22" s="2" t="n">
        <v>2.175</v>
      </c>
      <c r="H22" s="2" t="n">
        <v>2.61</v>
      </c>
      <c r="K22" s="2" t="n">
        <v>2.27</v>
      </c>
      <c r="L22" s="62" t="n">
        <v>1.885</v>
      </c>
      <c r="M22" s="62" t="n">
        <v>1.175</v>
      </c>
      <c r="N22" s="2" t="n">
        <v>0.955</v>
      </c>
      <c r="Q22" s="2" t="n">
        <v>2.83</v>
      </c>
      <c r="R22" s="2" t="n">
        <v>2.12</v>
      </c>
      <c r="T22" s="2" t="n">
        <v>2.125</v>
      </c>
      <c r="U22" s="2" t="n">
        <v>2.245</v>
      </c>
      <c r="V22" s="2" t="n">
        <v>2.66</v>
      </c>
      <c r="X22" s="2" t="n">
        <v>2.88</v>
      </c>
      <c r="Y22" s="2" t="n">
        <v>3.015</v>
      </c>
    </row>
    <row r="23" customFormat="false" ht="12.75" hidden="false" customHeight="false" outlineLevel="0" collapsed="false">
      <c r="A23" s="53" t="n">
        <v>35264</v>
      </c>
      <c r="B23" s="61" t="n">
        <f aca="false">B22+1</f>
        <v>19</v>
      </c>
      <c r="C23" s="2" t="s">
        <v>145</v>
      </c>
      <c r="D23" s="1" t="s">
        <v>82</v>
      </c>
      <c r="E23" s="2" t="n">
        <v>2.56</v>
      </c>
      <c r="F23" s="2" t="n">
        <v>2.155</v>
      </c>
      <c r="H23" s="2" t="n">
        <v>2.535</v>
      </c>
      <c r="K23" s="2" t="n">
        <v>2.255</v>
      </c>
      <c r="L23" s="62" t="n">
        <v>1.865</v>
      </c>
      <c r="M23" s="62" t="n">
        <v>1.145</v>
      </c>
      <c r="N23" s="2" t="n">
        <v>0.965</v>
      </c>
      <c r="Q23" s="2" t="n">
        <v>2.84</v>
      </c>
      <c r="R23" s="2" t="n">
        <v>1.945</v>
      </c>
      <c r="T23" s="2" t="n">
        <v>2.1</v>
      </c>
      <c r="U23" s="2" t="n">
        <v>2.19</v>
      </c>
      <c r="V23" s="2" t="n">
        <v>2.7</v>
      </c>
      <c r="X23" s="2" t="n">
        <v>2.75</v>
      </c>
      <c r="Y23" s="2" t="n">
        <v>2.84</v>
      </c>
    </row>
    <row r="24" customFormat="false" ht="12.75" hidden="false" customHeight="false" outlineLevel="0" collapsed="false">
      <c r="A24" s="53" t="n">
        <v>35265</v>
      </c>
      <c r="B24" s="61" t="n">
        <f aca="false">B23+1</f>
        <v>20</v>
      </c>
      <c r="C24" s="2" t="s">
        <v>146</v>
      </c>
      <c r="D24" s="1" t="s">
        <v>82</v>
      </c>
      <c r="E24" s="2" t="n">
        <v>2.43</v>
      </c>
      <c r="F24" s="2" t="n">
        <v>2.11</v>
      </c>
      <c r="H24" s="2" t="n">
        <v>2.44</v>
      </c>
      <c r="K24" s="2" t="n">
        <v>2.2</v>
      </c>
      <c r="L24" s="62" t="n">
        <v>1.885</v>
      </c>
      <c r="M24" s="62" t="n">
        <v>1.135</v>
      </c>
      <c r="N24" s="2" t="n">
        <v>0.95</v>
      </c>
      <c r="Q24" s="2" t="n">
        <v>2.625</v>
      </c>
      <c r="R24" s="2" t="n">
        <v>1.945</v>
      </c>
      <c r="T24" s="2" t="n">
        <v>2.1</v>
      </c>
      <c r="U24" s="2" t="n">
        <v>2.19</v>
      </c>
      <c r="V24" s="2" t="n">
        <v>2.635</v>
      </c>
      <c r="X24" s="2" t="n">
        <v>2.75</v>
      </c>
      <c r="Y24" s="2" t="n">
        <v>2.81</v>
      </c>
    </row>
    <row r="25" customFormat="false" ht="12.75" hidden="false" customHeight="false" outlineLevel="0" collapsed="false">
      <c r="A25" s="53" t="n">
        <v>35266</v>
      </c>
      <c r="B25" s="61" t="n">
        <f aca="false">B24+1</f>
        <v>21</v>
      </c>
      <c r="C25" s="2" t="s">
        <v>147</v>
      </c>
      <c r="D25" s="1" t="s">
        <v>82</v>
      </c>
      <c r="E25" s="2" t="n">
        <v>2.43</v>
      </c>
      <c r="F25" s="2" t="n">
        <v>2.11</v>
      </c>
      <c r="H25" s="2" t="n">
        <v>2.44</v>
      </c>
      <c r="K25" s="2" t="n">
        <v>2.2</v>
      </c>
      <c r="L25" s="62" t="n">
        <v>1.885</v>
      </c>
      <c r="M25" s="62" t="n">
        <v>1.135</v>
      </c>
      <c r="N25" s="2" t="n">
        <v>0.95</v>
      </c>
      <c r="Q25" s="2" t="n">
        <v>2.625</v>
      </c>
      <c r="R25" s="2" t="n">
        <v>1.945</v>
      </c>
      <c r="T25" s="2" t="n">
        <v>2.1</v>
      </c>
      <c r="U25" s="2" t="n">
        <v>2.19</v>
      </c>
      <c r="V25" s="2" t="n">
        <v>2.455</v>
      </c>
      <c r="X25" s="2" t="n">
        <v>2.75</v>
      </c>
      <c r="Y25" s="2" t="n">
        <v>2.81</v>
      </c>
    </row>
    <row r="26" customFormat="false" ht="12.75" hidden="false" customHeight="false" outlineLevel="0" collapsed="false">
      <c r="A26" s="53" t="n">
        <v>35267</v>
      </c>
      <c r="B26" s="61" t="n">
        <f aca="false">B25+1</f>
        <v>22</v>
      </c>
      <c r="C26" s="2" t="s">
        <v>148</v>
      </c>
      <c r="D26" s="1" t="s">
        <v>82</v>
      </c>
      <c r="E26" s="2" t="n">
        <v>2.43</v>
      </c>
      <c r="F26" s="2" t="n">
        <v>2.11</v>
      </c>
      <c r="H26" s="2" t="n">
        <v>2.44</v>
      </c>
      <c r="K26" s="2" t="n">
        <v>2.2</v>
      </c>
      <c r="L26" s="62" t="n">
        <v>1.885</v>
      </c>
      <c r="M26" s="62" t="n">
        <v>1.135</v>
      </c>
      <c r="N26" s="2" t="n">
        <v>0.95</v>
      </c>
      <c r="Q26" s="2" t="n">
        <v>2.625</v>
      </c>
      <c r="R26" s="2" t="n">
        <v>1.945</v>
      </c>
      <c r="T26" s="2" t="n">
        <v>2.05</v>
      </c>
      <c r="U26" s="2" t="n">
        <v>2.14</v>
      </c>
      <c r="V26" s="2" t="n">
        <v>2.455</v>
      </c>
      <c r="X26" s="2" t="n">
        <v>2.675</v>
      </c>
      <c r="Y26" s="2" t="n">
        <v>2.81</v>
      </c>
    </row>
    <row r="27" customFormat="false" ht="12.75" hidden="false" customHeight="false" outlineLevel="0" collapsed="false">
      <c r="A27" s="53" t="n">
        <v>35268</v>
      </c>
      <c r="B27" s="61" t="n">
        <f aca="false">B26+1</f>
        <v>23</v>
      </c>
      <c r="C27" s="2" t="s">
        <v>142</v>
      </c>
      <c r="D27" s="1" t="s">
        <v>82</v>
      </c>
      <c r="E27" s="2" t="n">
        <v>2.325</v>
      </c>
      <c r="F27" s="2" t="n">
        <v>2.05</v>
      </c>
      <c r="H27" s="2" t="n">
        <v>2.285</v>
      </c>
      <c r="K27" s="2" t="n">
        <v>2.15</v>
      </c>
      <c r="L27" s="62" t="n">
        <v>1.955</v>
      </c>
      <c r="M27" s="62" t="n">
        <v>1.135</v>
      </c>
      <c r="N27" s="2" t="n">
        <v>0.955</v>
      </c>
      <c r="Q27" s="2" t="n">
        <v>2.545</v>
      </c>
      <c r="R27" s="2" t="n">
        <v>1.945</v>
      </c>
      <c r="T27" s="2" t="n">
        <v>2.055</v>
      </c>
      <c r="U27" s="2" t="n">
        <v>2.16</v>
      </c>
      <c r="V27" s="2" t="n">
        <v>2.455</v>
      </c>
      <c r="X27" s="2" t="n">
        <v>2.635</v>
      </c>
      <c r="Y27" s="2" t="n">
        <v>2.71</v>
      </c>
    </row>
    <row r="28" customFormat="false" ht="12.75" hidden="false" customHeight="false" outlineLevel="0" collapsed="false">
      <c r="A28" s="53" t="n">
        <v>35269</v>
      </c>
      <c r="B28" s="61" t="n">
        <f aca="false">B27+1</f>
        <v>24</v>
      </c>
      <c r="C28" s="2" t="s">
        <v>143</v>
      </c>
      <c r="D28" s="1" t="s">
        <v>82</v>
      </c>
      <c r="E28" s="2" t="n">
        <v>2.325</v>
      </c>
      <c r="F28" s="2" t="n">
        <v>2.095</v>
      </c>
      <c r="H28" s="2" t="n">
        <v>2.32</v>
      </c>
      <c r="K28" s="2" t="n">
        <v>2.17</v>
      </c>
      <c r="L28" s="62" t="n">
        <v>2.07</v>
      </c>
      <c r="M28" s="62" t="n">
        <v>1.14</v>
      </c>
      <c r="N28" s="2" t="n">
        <v>0.955</v>
      </c>
      <c r="Q28" s="2" t="n">
        <v>2.46</v>
      </c>
      <c r="R28" s="2" t="n">
        <v>1.945</v>
      </c>
      <c r="T28" s="2" t="n">
        <v>2.085</v>
      </c>
      <c r="U28" s="2" t="n">
        <v>2.19</v>
      </c>
      <c r="V28" s="2" t="n">
        <v>2.395</v>
      </c>
      <c r="X28" s="2" t="n">
        <v>2.64</v>
      </c>
      <c r="Y28" s="2" t="n">
        <v>2.645</v>
      </c>
    </row>
    <row r="29" customFormat="false" ht="12.75" hidden="false" customHeight="false" outlineLevel="0" collapsed="false">
      <c r="A29" s="53" t="n">
        <v>35270</v>
      </c>
      <c r="B29" s="61" t="n">
        <f aca="false">B28+1</f>
        <v>25</v>
      </c>
      <c r="C29" s="2" t="s">
        <v>144</v>
      </c>
      <c r="D29" s="1" t="s">
        <v>82</v>
      </c>
      <c r="E29" s="2" t="n">
        <v>2.49</v>
      </c>
      <c r="F29" s="2" t="n">
        <v>2.16</v>
      </c>
      <c r="H29" s="2" t="n">
        <v>2.42</v>
      </c>
      <c r="K29" s="2" t="n">
        <v>2.205</v>
      </c>
      <c r="L29" s="62" t="n">
        <v>2.08</v>
      </c>
      <c r="M29" s="62" t="n">
        <v>1.16</v>
      </c>
      <c r="N29" s="2" t="n">
        <v>0.95</v>
      </c>
      <c r="Q29" s="2" t="n">
        <v>2.57</v>
      </c>
      <c r="R29" s="2" t="n">
        <v>2.225</v>
      </c>
      <c r="T29" s="2" t="n">
        <v>2.065</v>
      </c>
      <c r="U29" s="2" t="n">
        <v>2.165</v>
      </c>
      <c r="V29" s="2" t="n">
        <v>2.32</v>
      </c>
      <c r="X29" s="2" t="n">
        <v>2.655</v>
      </c>
      <c r="Y29" s="2" t="n">
        <v>2.665</v>
      </c>
    </row>
    <row r="30" customFormat="false" ht="12.75" hidden="false" customHeight="false" outlineLevel="0" collapsed="false">
      <c r="A30" s="53" t="n">
        <v>35271</v>
      </c>
      <c r="B30" s="61" t="n">
        <f aca="false">B29+1</f>
        <v>26</v>
      </c>
      <c r="C30" s="2" t="s">
        <v>145</v>
      </c>
      <c r="D30" s="1" t="s">
        <v>82</v>
      </c>
      <c r="E30" s="2" t="n">
        <v>2.45</v>
      </c>
      <c r="F30" s="2" t="n">
        <v>2.12</v>
      </c>
      <c r="H30" s="2" t="n">
        <v>2.435</v>
      </c>
      <c r="K30" s="2" t="n">
        <v>2.19</v>
      </c>
      <c r="L30" s="62" t="n">
        <v>2.08</v>
      </c>
      <c r="M30" s="62" t="n">
        <v>1.185</v>
      </c>
      <c r="N30" s="2" t="n">
        <v>0.96</v>
      </c>
      <c r="Q30" s="2" t="n">
        <v>2.74</v>
      </c>
      <c r="R30" s="2" t="n">
        <v>2.225</v>
      </c>
      <c r="T30" s="2" t="n">
        <v>2.03</v>
      </c>
      <c r="U30" s="2" t="n">
        <v>2.105</v>
      </c>
      <c r="V30" s="2" t="n">
        <v>2.49</v>
      </c>
      <c r="X30" s="2" t="n">
        <v>2.51</v>
      </c>
      <c r="Y30" s="2" t="n">
        <v>2.665</v>
      </c>
    </row>
    <row r="31" customFormat="false" ht="12.75" hidden="false" customHeight="false" outlineLevel="0" collapsed="false">
      <c r="A31" s="53" t="n">
        <v>35272</v>
      </c>
      <c r="B31" s="61" t="n">
        <f aca="false">B30+1</f>
        <v>27</v>
      </c>
      <c r="C31" s="2" t="s">
        <v>146</v>
      </c>
      <c r="D31" s="1" t="s">
        <v>82</v>
      </c>
      <c r="E31" s="2" t="n">
        <v>2.255</v>
      </c>
      <c r="F31" s="2" t="n">
        <v>2.035</v>
      </c>
      <c r="H31" s="2" t="n">
        <v>2.325</v>
      </c>
      <c r="K31" s="2" t="n">
        <v>2.135</v>
      </c>
      <c r="L31" s="62" t="n">
        <v>2.025</v>
      </c>
      <c r="M31" s="62" t="n">
        <v>1.195</v>
      </c>
      <c r="N31" s="2" t="n">
        <v>0.98</v>
      </c>
      <c r="Q31" s="2" t="n">
        <v>2.39</v>
      </c>
      <c r="R31" s="2" t="n">
        <v>2.14</v>
      </c>
      <c r="T31" s="2" t="n">
        <v>2.03</v>
      </c>
      <c r="U31" s="2" t="n">
        <v>2.105</v>
      </c>
      <c r="V31" s="2" t="n">
        <v>2.41</v>
      </c>
      <c r="X31" s="2" t="n">
        <v>2.51</v>
      </c>
      <c r="Y31" s="2" t="n">
        <v>2.59</v>
      </c>
    </row>
    <row r="32" customFormat="false" ht="12.75" hidden="false" customHeight="false" outlineLevel="0" collapsed="false">
      <c r="A32" s="53" t="n">
        <v>35273</v>
      </c>
      <c r="B32" s="61" t="n">
        <f aca="false">B31+1</f>
        <v>28</v>
      </c>
      <c r="C32" s="2" t="s">
        <v>147</v>
      </c>
      <c r="D32" s="1" t="s">
        <v>82</v>
      </c>
      <c r="E32" s="2" t="n">
        <v>2.255</v>
      </c>
      <c r="F32" s="2" t="n">
        <v>2.035</v>
      </c>
      <c r="H32" s="2" t="n">
        <v>2.325</v>
      </c>
      <c r="K32" s="2" t="n">
        <v>2.135</v>
      </c>
      <c r="L32" s="62" t="n">
        <v>2.025</v>
      </c>
      <c r="M32" s="62" t="n">
        <v>1.195</v>
      </c>
      <c r="N32" s="2" t="n">
        <v>0.98</v>
      </c>
      <c r="Q32" s="2" t="n">
        <v>2.39</v>
      </c>
      <c r="R32" s="2" t="n">
        <v>2.14</v>
      </c>
      <c r="T32" s="2" t="n">
        <v>2.03</v>
      </c>
      <c r="U32" s="2" t="n">
        <v>2.105</v>
      </c>
      <c r="V32" s="2" t="n">
        <v>2.285</v>
      </c>
      <c r="X32" s="2" t="n">
        <v>2.51</v>
      </c>
      <c r="Y32" s="2" t="n">
        <v>2.59</v>
      </c>
    </row>
    <row r="33" customFormat="false" ht="12.75" hidden="false" customHeight="false" outlineLevel="0" collapsed="false">
      <c r="A33" s="53" t="n">
        <v>35274</v>
      </c>
      <c r="B33" s="61" t="n">
        <f aca="false">B32+1</f>
        <v>29</v>
      </c>
      <c r="C33" s="2" t="s">
        <v>148</v>
      </c>
      <c r="D33" s="1" t="s">
        <v>82</v>
      </c>
      <c r="E33" s="2" t="n">
        <v>2.255</v>
      </c>
      <c r="F33" s="2" t="n">
        <v>2.035</v>
      </c>
      <c r="H33" s="2" t="n">
        <v>2.325</v>
      </c>
      <c r="K33" s="2" t="n">
        <v>2.135</v>
      </c>
      <c r="L33" s="62" t="n">
        <v>2.025</v>
      </c>
      <c r="M33" s="62" t="n">
        <v>1.195</v>
      </c>
      <c r="N33" s="2" t="n">
        <v>0.98</v>
      </c>
      <c r="Q33" s="2" t="n">
        <v>2.39</v>
      </c>
      <c r="R33" s="2" t="n">
        <v>2.14</v>
      </c>
      <c r="T33" s="2" t="n">
        <v>1.935</v>
      </c>
      <c r="U33" s="2" t="n">
        <v>2</v>
      </c>
      <c r="V33" s="2" t="n">
        <v>2.285</v>
      </c>
      <c r="X33" s="2" t="n">
        <v>2.405</v>
      </c>
      <c r="Y33" s="2" t="n">
        <v>2.59</v>
      </c>
    </row>
    <row r="34" customFormat="false" ht="12.75" hidden="false" customHeight="false" outlineLevel="0" collapsed="false">
      <c r="A34" s="53" t="n">
        <v>35275</v>
      </c>
      <c r="B34" s="61" t="n">
        <f aca="false">B33+1</f>
        <v>30</v>
      </c>
      <c r="C34" s="2" t="s">
        <v>142</v>
      </c>
      <c r="D34" s="1" t="s">
        <v>82</v>
      </c>
      <c r="E34" s="2" t="n">
        <v>2.115</v>
      </c>
      <c r="F34" s="2" t="n">
        <v>1.955</v>
      </c>
      <c r="H34" s="2" t="n">
        <v>2.11</v>
      </c>
      <c r="K34" s="2" t="n">
        <v>1.985</v>
      </c>
      <c r="L34" s="62" t="n">
        <v>1.93</v>
      </c>
      <c r="M34" s="62" t="n">
        <v>1.21</v>
      </c>
      <c r="N34" s="2" t="n">
        <v>0.945</v>
      </c>
      <c r="Q34" s="2" t="n">
        <v>2.29</v>
      </c>
      <c r="R34" s="2" t="n">
        <v>2.14</v>
      </c>
      <c r="T34" s="2" t="n">
        <v>1.94</v>
      </c>
      <c r="U34" s="2" t="n">
        <v>2</v>
      </c>
      <c r="V34" s="2" t="n">
        <v>2.285</v>
      </c>
      <c r="X34" s="2" t="n">
        <v>2.265</v>
      </c>
      <c r="Y34" s="2" t="n">
        <v>2.455</v>
      </c>
    </row>
    <row r="35" customFormat="false" ht="12.75" hidden="false" customHeight="false" outlineLevel="0" collapsed="false">
      <c r="A35" s="53" t="n">
        <v>35276</v>
      </c>
      <c r="B35" s="61" t="n">
        <f aca="false">B34+1</f>
        <v>31</v>
      </c>
      <c r="C35" s="2" t="s">
        <v>143</v>
      </c>
      <c r="D35" s="1" t="s">
        <v>82</v>
      </c>
      <c r="E35" s="2" t="n">
        <v>2.065</v>
      </c>
      <c r="F35" s="2" t="n">
        <v>1.97</v>
      </c>
      <c r="H35" s="2" t="n">
        <v>2.055</v>
      </c>
      <c r="K35" s="2" t="n">
        <v>1.985</v>
      </c>
      <c r="L35" s="62" t="n">
        <v>1.93</v>
      </c>
      <c r="M35" s="62" t="n">
        <v>1.215</v>
      </c>
      <c r="N35" s="2" t="n">
        <v>0.955</v>
      </c>
      <c r="Q35" s="2" t="n">
        <v>2.155</v>
      </c>
      <c r="R35" s="2" t="n">
        <v>2.14</v>
      </c>
      <c r="T35" s="2" t="n">
        <v>1.95</v>
      </c>
      <c r="U35" s="2" t="n">
        <v>2.03</v>
      </c>
      <c r="V35" s="2" t="n">
        <v>2.155</v>
      </c>
      <c r="X35" s="2" t="n">
        <v>2.53</v>
      </c>
      <c r="Y35" s="2" t="n">
        <v>2.25</v>
      </c>
    </row>
    <row r="36" customFormat="false" ht="12.75" hidden="false" customHeight="false" outlineLevel="0" collapsed="false">
      <c r="A36" s="53" t="n">
        <v>35277</v>
      </c>
      <c r="B36" s="61" t="n">
        <f aca="false">B35+1</f>
        <v>32</v>
      </c>
      <c r="C36" s="2" t="s">
        <v>144</v>
      </c>
      <c r="D36" s="1" t="s">
        <v>83</v>
      </c>
      <c r="E36" s="2" t="n">
        <v>2.19</v>
      </c>
      <c r="F36" s="2" t="n">
        <v>2.01</v>
      </c>
      <c r="H36" s="2" t="n">
        <v>2.155</v>
      </c>
      <c r="K36" s="2" t="n">
        <v>2.065</v>
      </c>
      <c r="L36" s="62" t="n">
        <v>1.965</v>
      </c>
      <c r="M36" s="62" t="n">
        <v>1.22</v>
      </c>
      <c r="N36" s="2" t="n">
        <v>1.03</v>
      </c>
      <c r="Q36" s="2" t="n">
        <v>2.375</v>
      </c>
      <c r="R36" s="2" t="n">
        <v>2.065</v>
      </c>
      <c r="T36" s="2" t="n">
        <v>2.005</v>
      </c>
      <c r="U36" s="2" t="n">
        <v>2.06</v>
      </c>
      <c r="V36" s="2" t="n">
        <v>2.045</v>
      </c>
      <c r="X36" s="2" t="n">
        <v>2.5</v>
      </c>
      <c r="Y36" s="2" t="n">
        <v>2.565</v>
      </c>
    </row>
    <row r="37" customFormat="false" ht="12.75" hidden="false" customHeight="false" outlineLevel="0" collapsed="false">
      <c r="A37" s="53" t="n">
        <v>35278</v>
      </c>
      <c r="B37" s="61" t="n">
        <f aca="false">B36+1</f>
        <v>33</v>
      </c>
      <c r="C37" s="2" t="s">
        <v>145</v>
      </c>
      <c r="D37" s="1" t="s">
        <v>83</v>
      </c>
      <c r="E37" s="2" t="n">
        <v>2.185</v>
      </c>
      <c r="F37" s="2" t="n">
        <v>2.03</v>
      </c>
      <c r="H37" s="2" t="n">
        <v>2.205</v>
      </c>
      <c r="K37" s="2" t="n">
        <v>2.08</v>
      </c>
      <c r="L37" s="62" t="n">
        <v>1.965</v>
      </c>
      <c r="M37" s="62" t="n">
        <v>1.25</v>
      </c>
      <c r="N37" s="2" t="n">
        <v>1.02</v>
      </c>
      <c r="Q37" s="2" t="n">
        <v>2.355</v>
      </c>
      <c r="R37" s="2" t="n">
        <v>2.065</v>
      </c>
      <c r="T37" s="2" t="n">
        <v>2.03</v>
      </c>
      <c r="U37" s="2" t="n">
        <v>2.08</v>
      </c>
      <c r="V37" s="2" t="n">
        <v>2.335</v>
      </c>
      <c r="X37" s="2" t="n">
        <v>2.53</v>
      </c>
      <c r="Y37" s="2" t="n">
        <v>2.565</v>
      </c>
    </row>
    <row r="38" customFormat="false" ht="12.75" hidden="false" customHeight="false" outlineLevel="0" collapsed="false">
      <c r="A38" s="53" t="n">
        <v>35279</v>
      </c>
      <c r="B38" s="61" t="n">
        <f aca="false">B37+1</f>
        <v>34</v>
      </c>
      <c r="C38" s="2" t="s">
        <v>146</v>
      </c>
      <c r="D38" s="1" t="s">
        <v>83</v>
      </c>
      <c r="E38" s="2" t="n">
        <v>2.21</v>
      </c>
      <c r="F38" s="2" t="n">
        <v>2.05</v>
      </c>
      <c r="H38" s="2" t="n">
        <v>2.22</v>
      </c>
      <c r="K38" s="2" t="n">
        <v>2.1</v>
      </c>
      <c r="L38" s="62" t="n">
        <v>1.95</v>
      </c>
      <c r="M38" s="62" t="n">
        <v>1.26</v>
      </c>
      <c r="N38" s="2" t="n">
        <v>1.03</v>
      </c>
      <c r="Q38" s="2" t="n">
        <v>2.38</v>
      </c>
      <c r="R38" s="2" t="n">
        <v>2.05</v>
      </c>
      <c r="T38" s="2" t="n">
        <v>1.955</v>
      </c>
      <c r="U38" s="2" t="n">
        <v>2.015</v>
      </c>
      <c r="V38" s="2" t="n">
        <v>2.24</v>
      </c>
      <c r="X38" s="2" t="n">
        <v>2.44</v>
      </c>
      <c r="Y38" s="2" t="n">
        <v>2.53</v>
      </c>
    </row>
    <row r="39" customFormat="false" ht="12.75" hidden="false" customHeight="false" outlineLevel="0" collapsed="false">
      <c r="A39" s="53" t="n">
        <v>35280</v>
      </c>
      <c r="B39" s="61" t="n">
        <f aca="false">B38+1</f>
        <v>35</v>
      </c>
      <c r="C39" s="2" t="s">
        <v>147</v>
      </c>
      <c r="D39" s="1" t="s">
        <v>83</v>
      </c>
      <c r="E39" s="2" t="n">
        <v>2.21</v>
      </c>
      <c r="F39" s="2" t="n">
        <v>2.05</v>
      </c>
      <c r="H39" s="2" t="n">
        <v>2.22</v>
      </c>
      <c r="K39" s="2" t="n">
        <v>2.1</v>
      </c>
      <c r="L39" s="62" t="n">
        <v>1.95</v>
      </c>
      <c r="M39" s="62" t="n">
        <v>1.26</v>
      </c>
      <c r="N39" s="2" t="n">
        <v>1.03</v>
      </c>
      <c r="Q39" s="2" t="n">
        <v>2.38</v>
      </c>
      <c r="R39" s="2" t="n">
        <v>2.05</v>
      </c>
      <c r="T39" s="2" t="n">
        <v>1.955</v>
      </c>
      <c r="U39" s="2" t="n">
        <v>2.015</v>
      </c>
      <c r="V39" s="2" t="n">
        <v>2.24</v>
      </c>
      <c r="X39" s="2" t="n">
        <v>2.44</v>
      </c>
      <c r="Y39" s="2" t="n">
        <v>2.53</v>
      </c>
    </row>
    <row r="40" customFormat="false" ht="12.75" hidden="false" customHeight="false" outlineLevel="0" collapsed="false">
      <c r="A40" s="53" t="n">
        <v>35281</v>
      </c>
      <c r="B40" s="61" t="n">
        <f aca="false">B39+1</f>
        <v>36</v>
      </c>
      <c r="C40" s="2" t="s">
        <v>148</v>
      </c>
      <c r="D40" s="1" t="s">
        <v>83</v>
      </c>
      <c r="E40" s="2" t="n">
        <v>2.21</v>
      </c>
      <c r="F40" s="2" t="n">
        <v>2.05</v>
      </c>
      <c r="H40" s="2" t="n">
        <v>2.22</v>
      </c>
      <c r="K40" s="2" t="n">
        <v>2.1</v>
      </c>
      <c r="L40" s="62" t="n">
        <v>1.95</v>
      </c>
      <c r="M40" s="62" t="n">
        <v>1.26</v>
      </c>
      <c r="N40" s="2" t="n">
        <v>1.03</v>
      </c>
      <c r="Q40" s="2" t="n">
        <v>2.38</v>
      </c>
      <c r="R40" s="2" t="n">
        <v>2.05</v>
      </c>
      <c r="T40" s="2" t="n">
        <v>1.93</v>
      </c>
      <c r="U40" s="2" t="n">
        <v>1.99</v>
      </c>
      <c r="V40" s="2" t="n">
        <v>2.24</v>
      </c>
      <c r="X40" s="2" t="n">
        <v>2.42</v>
      </c>
      <c r="Y40" s="2" t="n">
        <v>2.53</v>
      </c>
    </row>
    <row r="41" customFormat="false" ht="12.75" hidden="false" customHeight="false" outlineLevel="0" collapsed="false">
      <c r="A41" s="53" t="n">
        <v>35282</v>
      </c>
      <c r="B41" s="61" t="n">
        <f aca="false">B40+1</f>
        <v>37</v>
      </c>
      <c r="C41" s="2" t="s">
        <v>142</v>
      </c>
      <c r="D41" s="1" t="s">
        <v>83</v>
      </c>
      <c r="E41" s="2" t="n">
        <v>2.09</v>
      </c>
      <c r="F41" s="2" t="n">
        <v>1.98</v>
      </c>
      <c r="H41" s="2" t="n">
        <v>2.14</v>
      </c>
      <c r="K41" s="2" t="n">
        <v>1.99</v>
      </c>
      <c r="L41" s="62" t="n">
        <v>1.91</v>
      </c>
      <c r="M41" s="62" t="n">
        <v>1.21</v>
      </c>
      <c r="N41" s="2" t="n">
        <v>1.01</v>
      </c>
      <c r="Q41" s="2" t="n">
        <v>2.25</v>
      </c>
      <c r="R41" s="2" t="n">
        <v>2.05</v>
      </c>
      <c r="T41" s="2" t="n">
        <v>2.04</v>
      </c>
      <c r="U41" s="2" t="n">
        <v>2.09</v>
      </c>
      <c r="V41" s="2" t="n">
        <v>2.205</v>
      </c>
      <c r="X41" s="2" t="n">
        <v>2.65</v>
      </c>
      <c r="Y41" s="2" t="n">
        <v>2.49</v>
      </c>
    </row>
    <row r="42" customFormat="false" ht="12.75" hidden="false" customHeight="false" outlineLevel="0" collapsed="false">
      <c r="A42" s="53" t="n">
        <v>35283</v>
      </c>
      <c r="B42" s="61" t="n">
        <f aca="false">B41+1</f>
        <v>38</v>
      </c>
      <c r="C42" s="2" t="s">
        <v>143</v>
      </c>
      <c r="D42" s="1" t="s">
        <v>83</v>
      </c>
      <c r="E42" s="2" t="n">
        <v>2.3</v>
      </c>
      <c r="F42" s="2" t="n">
        <v>2.09</v>
      </c>
      <c r="H42" s="2" t="n">
        <v>2.3</v>
      </c>
      <c r="K42" s="2" t="n">
        <v>2.12</v>
      </c>
      <c r="L42" s="62" t="n">
        <v>2</v>
      </c>
      <c r="M42" s="62" t="n">
        <v>1.27</v>
      </c>
      <c r="N42" s="2" t="n">
        <v>1.02</v>
      </c>
      <c r="Q42" s="2" t="n">
        <v>2.48</v>
      </c>
      <c r="R42" s="2" t="n">
        <v>2.015</v>
      </c>
      <c r="T42" s="2" t="n">
        <v>1.94</v>
      </c>
      <c r="U42" s="2" t="n">
        <v>2</v>
      </c>
      <c r="V42" s="2" t="n">
        <v>2.275</v>
      </c>
      <c r="X42" s="2" t="n">
        <v>2.53</v>
      </c>
      <c r="Y42" s="2" t="n">
        <v>2.66</v>
      </c>
    </row>
    <row r="43" customFormat="false" ht="12.75" hidden="false" customHeight="false" outlineLevel="0" collapsed="false">
      <c r="A43" s="53" t="n">
        <v>35284</v>
      </c>
      <c r="B43" s="61" t="n">
        <f aca="false">B42+1</f>
        <v>39</v>
      </c>
      <c r="C43" s="2" t="s">
        <v>144</v>
      </c>
      <c r="D43" s="1" t="s">
        <v>83</v>
      </c>
      <c r="E43" s="2" t="n">
        <v>2.12</v>
      </c>
      <c r="F43" s="2" t="n">
        <v>1.95</v>
      </c>
      <c r="H43" s="2" t="n">
        <v>2.17</v>
      </c>
      <c r="K43" s="2" t="n">
        <v>2.04</v>
      </c>
      <c r="L43" s="62" t="n">
        <v>1.9</v>
      </c>
      <c r="M43" s="62" t="n">
        <v>1.25</v>
      </c>
      <c r="N43" s="2" t="n">
        <v>1</v>
      </c>
      <c r="Q43" s="2" t="n">
        <v>2.34</v>
      </c>
      <c r="R43" s="2" t="n">
        <v>2.015</v>
      </c>
      <c r="T43" s="2" t="n">
        <v>1.925</v>
      </c>
      <c r="U43" s="2" t="n">
        <v>1.98</v>
      </c>
      <c r="V43" s="2" t="n">
        <v>2.295</v>
      </c>
      <c r="X43" s="2" t="n">
        <v>2.435</v>
      </c>
      <c r="Y43" s="2" t="n">
        <v>2.63</v>
      </c>
    </row>
    <row r="44" customFormat="false" ht="12.75" hidden="false" customHeight="false" outlineLevel="0" collapsed="false">
      <c r="A44" s="53" t="n">
        <v>35285</v>
      </c>
      <c r="B44" s="61" t="n">
        <f aca="false">B43+1</f>
        <v>40</v>
      </c>
      <c r="C44" s="2" t="s">
        <v>145</v>
      </c>
      <c r="D44" s="1" t="s">
        <v>83</v>
      </c>
      <c r="E44" s="2" t="n">
        <v>2.1</v>
      </c>
      <c r="F44" s="2" t="n">
        <v>1.9</v>
      </c>
      <c r="H44" s="2" t="n">
        <v>2.125</v>
      </c>
      <c r="K44" s="2" t="n">
        <v>1.955</v>
      </c>
      <c r="L44" s="62" t="n">
        <v>1.835</v>
      </c>
      <c r="M44" s="62" t="n">
        <v>1.26</v>
      </c>
      <c r="N44" s="2" t="n">
        <v>1.005</v>
      </c>
      <c r="Q44" s="2" t="n">
        <v>2.23</v>
      </c>
      <c r="R44" s="2" t="n">
        <v>2.005</v>
      </c>
      <c r="T44" s="2" t="n">
        <v>1.925</v>
      </c>
      <c r="U44" s="2" t="n">
        <v>1.98</v>
      </c>
      <c r="V44" s="2" t="n">
        <v>2.21</v>
      </c>
      <c r="X44" s="2" t="n">
        <v>2.435</v>
      </c>
      <c r="Y44" s="2" t="n">
        <v>2.555</v>
      </c>
    </row>
    <row r="45" customFormat="false" ht="12.75" hidden="false" customHeight="false" outlineLevel="0" collapsed="false">
      <c r="A45" s="53" t="n">
        <v>35286</v>
      </c>
      <c r="B45" s="61" t="n">
        <f aca="false">B44+1</f>
        <v>41</v>
      </c>
      <c r="C45" s="2" t="s">
        <v>146</v>
      </c>
      <c r="D45" s="1" t="s">
        <v>83</v>
      </c>
      <c r="E45" s="2" t="n">
        <v>2.02</v>
      </c>
      <c r="F45" s="2" t="n">
        <v>1.795</v>
      </c>
      <c r="H45" s="2" t="n">
        <v>2.065</v>
      </c>
      <c r="K45" s="2" t="n">
        <v>1.865</v>
      </c>
      <c r="L45" s="62" t="n">
        <v>1.735</v>
      </c>
      <c r="M45" s="62" t="n">
        <v>1.205</v>
      </c>
      <c r="N45" s="2" t="n">
        <v>1</v>
      </c>
      <c r="Q45" s="2" t="n">
        <v>2.085</v>
      </c>
      <c r="R45" s="2" t="n">
        <v>1.955</v>
      </c>
      <c r="T45" s="2" t="n">
        <v>1.805</v>
      </c>
      <c r="U45" s="2" t="n">
        <v>1.88</v>
      </c>
      <c r="V45" s="2" t="n">
        <v>2.095</v>
      </c>
      <c r="X45" s="2" t="n">
        <v>2.27</v>
      </c>
      <c r="Y45" s="2" t="n">
        <v>2.3</v>
      </c>
    </row>
    <row r="46" customFormat="false" ht="12.75" hidden="false" customHeight="false" outlineLevel="0" collapsed="false">
      <c r="A46" s="53" t="n">
        <v>35287</v>
      </c>
      <c r="B46" s="61" t="n">
        <f aca="false">B45+1</f>
        <v>42</v>
      </c>
      <c r="C46" s="2" t="s">
        <v>147</v>
      </c>
      <c r="D46" s="1" t="s">
        <v>83</v>
      </c>
      <c r="E46" s="2" t="n">
        <v>2.02</v>
      </c>
      <c r="F46" s="2" t="n">
        <v>1.795</v>
      </c>
      <c r="H46" s="2" t="n">
        <v>2.065</v>
      </c>
      <c r="K46" s="2" t="n">
        <v>1.865</v>
      </c>
      <c r="L46" s="62" t="n">
        <v>1.735</v>
      </c>
      <c r="M46" s="62" t="n">
        <v>1.205</v>
      </c>
      <c r="N46" s="2" t="n">
        <v>1</v>
      </c>
      <c r="Q46" s="2" t="n">
        <v>2.085</v>
      </c>
      <c r="R46" s="2" t="n">
        <v>1.955</v>
      </c>
      <c r="T46" s="2" t="n">
        <v>1.805</v>
      </c>
      <c r="U46" s="2" t="n">
        <v>1.88</v>
      </c>
      <c r="V46" s="2" t="n">
        <v>2.095</v>
      </c>
      <c r="X46" s="2" t="n">
        <v>2.27</v>
      </c>
      <c r="Y46" s="2" t="n">
        <v>2.3</v>
      </c>
    </row>
    <row r="47" customFormat="false" ht="12.75" hidden="false" customHeight="false" outlineLevel="0" collapsed="false">
      <c r="A47" s="53" t="n">
        <v>35288</v>
      </c>
      <c r="B47" s="61" t="n">
        <f aca="false">B46+1</f>
        <v>43</v>
      </c>
      <c r="C47" s="2" t="s">
        <v>148</v>
      </c>
      <c r="D47" s="1" t="s">
        <v>83</v>
      </c>
      <c r="E47" s="2" t="n">
        <v>2.02</v>
      </c>
      <c r="F47" s="2" t="n">
        <v>1.795</v>
      </c>
      <c r="H47" s="2" t="n">
        <v>2.065</v>
      </c>
      <c r="K47" s="2" t="n">
        <v>1.865</v>
      </c>
      <c r="L47" s="62" t="n">
        <v>1.735</v>
      </c>
      <c r="M47" s="62" t="n">
        <v>1.205</v>
      </c>
      <c r="N47" s="2" t="n">
        <v>1</v>
      </c>
      <c r="Q47" s="2" t="n">
        <v>2.085</v>
      </c>
      <c r="R47" s="2" t="n">
        <v>1.955</v>
      </c>
      <c r="T47" s="2" t="n">
        <v>1.805</v>
      </c>
      <c r="U47" s="2" t="n">
        <v>1.88</v>
      </c>
      <c r="V47" s="2" t="n">
        <v>2.095</v>
      </c>
      <c r="X47" s="2" t="n">
        <v>2.27</v>
      </c>
      <c r="Y47" s="2" t="n">
        <v>2.3</v>
      </c>
    </row>
    <row r="48" customFormat="false" ht="12.75" hidden="false" customHeight="false" outlineLevel="0" collapsed="false">
      <c r="A48" s="53" t="n">
        <v>35289</v>
      </c>
      <c r="B48" s="61" t="n">
        <f aca="false">B47+1</f>
        <v>44</v>
      </c>
      <c r="C48" s="2" t="s">
        <v>142</v>
      </c>
      <c r="D48" s="1" t="s">
        <v>83</v>
      </c>
      <c r="E48" s="2" t="n">
        <v>2.06</v>
      </c>
      <c r="F48" s="2" t="n">
        <v>1.94</v>
      </c>
      <c r="H48" s="2" t="n">
        <v>2.11</v>
      </c>
      <c r="K48" s="2" t="n">
        <v>1.875</v>
      </c>
      <c r="L48" s="62" t="n">
        <v>1.96</v>
      </c>
      <c r="M48" s="62" t="n">
        <v>1.27</v>
      </c>
      <c r="N48" s="2" t="n">
        <v>0.995</v>
      </c>
      <c r="Q48" s="2" t="n">
        <v>2.085</v>
      </c>
      <c r="R48" s="2" t="n">
        <v>2.05</v>
      </c>
      <c r="T48" s="2" t="n">
        <v>1.83</v>
      </c>
      <c r="U48" s="2" t="n">
        <v>1.905</v>
      </c>
      <c r="V48" s="2" t="n">
        <v>2.095</v>
      </c>
      <c r="X48" s="2" t="n">
        <v>2.215</v>
      </c>
      <c r="Y48" s="2" t="n">
        <v>2.28</v>
      </c>
    </row>
    <row r="49" customFormat="false" ht="12.75" hidden="false" customHeight="false" outlineLevel="0" collapsed="false">
      <c r="A49" s="53" t="n">
        <v>35290</v>
      </c>
      <c r="B49" s="61" t="n">
        <f aca="false">B48+1</f>
        <v>45</v>
      </c>
      <c r="C49" s="2" t="s">
        <v>143</v>
      </c>
      <c r="D49" s="1" t="s">
        <v>83</v>
      </c>
      <c r="E49" s="2" t="n">
        <v>2.065</v>
      </c>
      <c r="F49" s="2" t="n">
        <v>2.04</v>
      </c>
      <c r="H49" s="2" t="n">
        <v>2.135</v>
      </c>
      <c r="K49" s="2" t="n">
        <v>1.895</v>
      </c>
      <c r="L49" s="62" t="n">
        <v>1.915</v>
      </c>
      <c r="M49" s="62" t="n">
        <v>1.265</v>
      </c>
      <c r="N49" s="2" t="n">
        <v>0.995</v>
      </c>
      <c r="Q49" s="2" t="n">
        <v>2.09</v>
      </c>
      <c r="R49" s="2" t="n">
        <v>2.05</v>
      </c>
      <c r="T49" s="2" t="n">
        <v>1.855</v>
      </c>
      <c r="U49" s="2" t="n">
        <v>1.935</v>
      </c>
      <c r="V49" s="2" t="n">
        <v>2.105</v>
      </c>
      <c r="X49" s="2" t="n">
        <v>2.155</v>
      </c>
      <c r="Y49" s="2" t="n">
        <v>2.195</v>
      </c>
    </row>
    <row r="50" customFormat="false" ht="12.75" hidden="false" customHeight="false" outlineLevel="0" collapsed="false">
      <c r="A50" s="53" t="n">
        <v>35291</v>
      </c>
      <c r="B50" s="61" t="n">
        <f aca="false">B49+1</f>
        <v>46</v>
      </c>
      <c r="C50" s="2" t="s">
        <v>144</v>
      </c>
      <c r="D50" s="1" t="s">
        <v>83</v>
      </c>
      <c r="E50" s="2" t="n">
        <v>2.075</v>
      </c>
      <c r="F50" s="2" t="n">
        <v>2.08</v>
      </c>
      <c r="H50" s="2" t="n">
        <v>2.12</v>
      </c>
      <c r="K50" s="2" t="n">
        <v>1.9</v>
      </c>
      <c r="L50" s="62" t="n">
        <v>1.98</v>
      </c>
      <c r="M50" s="62" t="n">
        <v>1.425</v>
      </c>
      <c r="N50" s="2" t="n">
        <v>1</v>
      </c>
      <c r="Q50" s="2" t="n">
        <v>2.16</v>
      </c>
      <c r="R50" s="2" t="n">
        <v>2</v>
      </c>
      <c r="T50" s="2" t="n">
        <v>1.86</v>
      </c>
      <c r="U50" s="2" t="n">
        <v>1.91</v>
      </c>
      <c r="V50" s="2" t="n">
        <v>2.105</v>
      </c>
      <c r="X50" s="2" t="n">
        <v>2.26</v>
      </c>
      <c r="Y50" s="2" t="n">
        <v>2.23</v>
      </c>
    </row>
    <row r="51" customFormat="false" ht="12.75" hidden="false" customHeight="false" outlineLevel="0" collapsed="false">
      <c r="A51" s="53" t="n">
        <v>35292</v>
      </c>
      <c r="B51" s="61" t="n">
        <f aca="false">B50+1</f>
        <v>47</v>
      </c>
      <c r="C51" s="2" t="s">
        <v>145</v>
      </c>
      <c r="D51" s="1" t="s">
        <v>83</v>
      </c>
      <c r="E51" s="2" t="n">
        <v>2.075</v>
      </c>
      <c r="F51" s="2" t="n">
        <v>1.91</v>
      </c>
      <c r="H51" s="2" t="n">
        <v>2.12</v>
      </c>
      <c r="K51" s="2" t="n">
        <v>1.9</v>
      </c>
      <c r="L51" s="62" t="n">
        <v>1.72</v>
      </c>
      <c r="M51" s="62" t="n">
        <v>1.425</v>
      </c>
      <c r="N51" s="2" t="n">
        <v>1</v>
      </c>
      <c r="Q51" s="2" t="n">
        <v>2.16</v>
      </c>
      <c r="R51" s="2" t="n">
        <v>2</v>
      </c>
      <c r="T51" s="2" t="n">
        <v>1.86</v>
      </c>
      <c r="U51" s="2" t="n">
        <v>1.91</v>
      </c>
      <c r="V51" s="2" t="n">
        <v>2.13</v>
      </c>
      <c r="X51" s="2" t="n">
        <v>2.26</v>
      </c>
      <c r="Y51" s="2" t="n">
        <v>2.235</v>
      </c>
    </row>
    <row r="52" customFormat="false" ht="12.75" hidden="false" customHeight="false" outlineLevel="0" collapsed="false">
      <c r="A52" s="53" t="n">
        <v>35293</v>
      </c>
      <c r="B52" s="61" t="n">
        <f aca="false">B51+1</f>
        <v>48</v>
      </c>
      <c r="C52" s="2" t="s">
        <v>146</v>
      </c>
      <c r="D52" s="1" t="s">
        <v>83</v>
      </c>
      <c r="E52" s="2" t="n">
        <v>2.065</v>
      </c>
      <c r="F52" s="2" t="n">
        <v>1.835</v>
      </c>
      <c r="H52" s="2" t="n">
        <v>2.115</v>
      </c>
      <c r="K52" s="2" t="n">
        <v>1.855</v>
      </c>
      <c r="L52" s="62" t="n">
        <v>1.725</v>
      </c>
      <c r="M52" s="62" t="n">
        <v>1.405</v>
      </c>
      <c r="N52" s="2" t="n">
        <v>1.005</v>
      </c>
      <c r="Q52" s="2" t="n">
        <v>2.195</v>
      </c>
      <c r="R52" s="2" t="n">
        <v>1.925</v>
      </c>
      <c r="T52" s="2" t="n">
        <v>1.805</v>
      </c>
      <c r="U52" s="2" t="n">
        <v>1.86</v>
      </c>
      <c r="V52" s="2" t="n">
        <v>2.1</v>
      </c>
      <c r="X52" s="2" t="n">
        <v>2.24</v>
      </c>
      <c r="Y52" s="2" t="n">
        <v>2.245</v>
      </c>
    </row>
    <row r="53" customFormat="false" ht="12.75" hidden="false" customHeight="false" outlineLevel="0" collapsed="false">
      <c r="A53" s="53" t="n">
        <v>35294</v>
      </c>
      <c r="B53" s="61" t="n">
        <f aca="false">B52+1</f>
        <v>49</v>
      </c>
      <c r="C53" s="2" t="s">
        <v>147</v>
      </c>
      <c r="D53" s="1" t="s">
        <v>83</v>
      </c>
      <c r="E53" s="2" t="n">
        <v>2.065</v>
      </c>
      <c r="F53" s="2" t="n">
        <v>1.835</v>
      </c>
      <c r="H53" s="2" t="n">
        <v>2.115</v>
      </c>
      <c r="K53" s="2" t="n">
        <v>1.855</v>
      </c>
      <c r="L53" s="62" t="n">
        <v>1.725</v>
      </c>
      <c r="M53" s="62" t="n">
        <v>1.405</v>
      </c>
      <c r="N53" s="2" t="n">
        <v>1.005</v>
      </c>
      <c r="Q53" s="2" t="n">
        <v>2.195</v>
      </c>
      <c r="R53" s="2" t="n">
        <v>1.925</v>
      </c>
      <c r="T53" s="2" t="n">
        <v>1.805</v>
      </c>
      <c r="U53" s="2" t="n">
        <v>1.86</v>
      </c>
      <c r="V53" s="2" t="n">
        <v>2.1</v>
      </c>
      <c r="X53" s="2" t="n">
        <v>2.24</v>
      </c>
      <c r="Y53" s="2" t="n">
        <v>2.245</v>
      </c>
    </row>
    <row r="54" customFormat="false" ht="12.75" hidden="false" customHeight="false" outlineLevel="0" collapsed="false">
      <c r="A54" s="53" t="n">
        <v>35295</v>
      </c>
      <c r="B54" s="61" t="n">
        <f aca="false">B53+1</f>
        <v>50</v>
      </c>
      <c r="C54" s="2" t="s">
        <v>148</v>
      </c>
      <c r="D54" s="1" t="s">
        <v>83</v>
      </c>
      <c r="E54" s="2" t="n">
        <v>2.065</v>
      </c>
      <c r="F54" s="2" t="n">
        <v>1.835</v>
      </c>
      <c r="H54" s="2" t="n">
        <v>2.115</v>
      </c>
      <c r="K54" s="2" t="n">
        <v>1.855</v>
      </c>
      <c r="L54" s="62" t="n">
        <v>1.725</v>
      </c>
      <c r="M54" s="62" t="n">
        <v>1.405</v>
      </c>
      <c r="N54" s="2" t="n">
        <v>1.005</v>
      </c>
      <c r="Q54" s="2" t="n">
        <v>2.195</v>
      </c>
      <c r="R54" s="2" t="n">
        <v>1.925</v>
      </c>
      <c r="T54" s="2" t="n">
        <v>1.805</v>
      </c>
      <c r="U54" s="2" t="n">
        <v>1.86</v>
      </c>
      <c r="V54" s="2" t="n">
        <v>2.1</v>
      </c>
      <c r="X54" s="2" t="n">
        <v>2.24</v>
      </c>
      <c r="Y54" s="2" t="n">
        <v>2.245</v>
      </c>
    </row>
    <row r="55" customFormat="false" ht="12.75" hidden="false" customHeight="false" outlineLevel="0" collapsed="false">
      <c r="A55" s="53" t="n">
        <v>35296</v>
      </c>
      <c r="B55" s="61" t="n">
        <f aca="false">B54+1</f>
        <v>51</v>
      </c>
      <c r="C55" s="2" t="s">
        <v>142</v>
      </c>
      <c r="D55" s="1" t="s">
        <v>83</v>
      </c>
      <c r="E55" s="2" t="n">
        <v>2.11</v>
      </c>
      <c r="F55" s="2" t="n">
        <v>1.87</v>
      </c>
      <c r="H55" s="2" t="n">
        <v>2.11</v>
      </c>
      <c r="K55" s="2" t="n">
        <v>1.885</v>
      </c>
      <c r="L55" s="62" t="n">
        <v>1.71</v>
      </c>
      <c r="M55" s="62" t="n">
        <v>1.43</v>
      </c>
      <c r="N55" s="2" t="n">
        <v>1.005</v>
      </c>
      <c r="Q55" s="2" t="n">
        <v>2.27</v>
      </c>
      <c r="R55" s="2" t="n">
        <v>1.895</v>
      </c>
      <c r="T55" s="2" t="n">
        <v>1.835</v>
      </c>
      <c r="U55" s="2" t="n">
        <v>1.9</v>
      </c>
      <c r="V55" s="2" t="n">
        <v>2.15</v>
      </c>
      <c r="X55" s="2" t="n">
        <v>2.315</v>
      </c>
      <c r="Y55" s="2" t="n">
        <v>2.3</v>
      </c>
    </row>
    <row r="56" customFormat="false" ht="12.75" hidden="false" customHeight="false" outlineLevel="0" collapsed="false">
      <c r="A56" s="53" t="n">
        <v>35297</v>
      </c>
      <c r="B56" s="61" t="n">
        <f aca="false">B55+1</f>
        <v>52</v>
      </c>
      <c r="C56" s="2" t="s">
        <v>143</v>
      </c>
      <c r="D56" s="1" t="s">
        <v>83</v>
      </c>
      <c r="E56" s="2" t="n">
        <v>2.125</v>
      </c>
      <c r="F56" s="2" t="n">
        <v>1.875</v>
      </c>
      <c r="H56" s="2" t="n">
        <v>2.125</v>
      </c>
      <c r="K56" s="2" t="n">
        <v>1.895</v>
      </c>
      <c r="L56" s="62" t="n">
        <v>1.63</v>
      </c>
      <c r="M56" s="62" t="n">
        <v>1.415</v>
      </c>
      <c r="N56" s="2" t="n">
        <v>0.995</v>
      </c>
      <c r="Q56" s="2" t="n">
        <v>2.29</v>
      </c>
      <c r="R56" s="2" t="n">
        <v>1.895</v>
      </c>
      <c r="T56" s="2" t="n">
        <v>1.845</v>
      </c>
      <c r="U56" s="2" t="n">
        <v>1.9</v>
      </c>
      <c r="V56" s="2" t="n">
        <v>2.2</v>
      </c>
      <c r="X56" s="2" t="n">
        <v>2.345</v>
      </c>
      <c r="Y56" s="2" t="n">
        <v>2.385</v>
      </c>
    </row>
    <row r="57" customFormat="false" ht="12.75" hidden="false" customHeight="false" outlineLevel="0" collapsed="false">
      <c r="A57" s="53" t="n">
        <v>35298</v>
      </c>
      <c r="B57" s="61" t="n">
        <f aca="false">B56+1</f>
        <v>53</v>
      </c>
      <c r="C57" s="2" t="s">
        <v>144</v>
      </c>
      <c r="D57" s="1" t="s">
        <v>83</v>
      </c>
      <c r="E57" s="2" t="n">
        <v>2.015</v>
      </c>
      <c r="F57" s="2" t="n">
        <v>1.85</v>
      </c>
      <c r="H57" s="2" t="n">
        <v>2.01</v>
      </c>
      <c r="K57" s="2" t="n">
        <v>1.785</v>
      </c>
      <c r="L57" s="62" t="n">
        <v>1.69</v>
      </c>
      <c r="M57" s="62" t="n">
        <v>1.355</v>
      </c>
      <c r="N57" s="2" t="n">
        <v>0.99</v>
      </c>
      <c r="Q57" s="2" t="n">
        <v>2.14</v>
      </c>
      <c r="R57" s="2" t="n">
        <v>1.79</v>
      </c>
      <c r="T57" s="2" t="n">
        <v>1.74</v>
      </c>
      <c r="U57" s="2" t="n">
        <v>1.785</v>
      </c>
      <c r="V57" s="2" t="n">
        <v>2.11</v>
      </c>
      <c r="X57" s="2" t="n">
        <v>2.225</v>
      </c>
      <c r="Y57" s="2" t="n">
        <v>2.28</v>
      </c>
    </row>
    <row r="58" customFormat="false" ht="12.75" hidden="false" customHeight="false" outlineLevel="0" collapsed="false">
      <c r="A58" s="53" t="n">
        <v>35299</v>
      </c>
      <c r="B58" s="61" t="n">
        <f aca="false">B57+1</f>
        <v>54</v>
      </c>
      <c r="C58" s="2" t="s">
        <v>145</v>
      </c>
      <c r="D58" s="1" t="s">
        <v>83</v>
      </c>
      <c r="E58" s="2" t="n">
        <v>2.015</v>
      </c>
      <c r="F58" s="2" t="n">
        <v>1.745</v>
      </c>
      <c r="H58" s="2" t="n">
        <v>2.01</v>
      </c>
      <c r="K58" s="2" t="n">
        <v>1.785</v>
      </c>
      <c r="L58" s="62" t="n">
        <v>1.57</v>
      </c>
      <c r="M58" s="62" t="n">
        <v>1.355</v>
      </c>
      <c r="N58" s="2" t="n">
        <v>0.99</v>
      </c>
      <c r="Q58" s="2" t="n">
        <v>2.14</v>
      </c>
      <c r="R58" s="2" t="n">
        <v>1.7</v>
      </c>
      <c r="T58" s="2" t="n">
        <v>1.74</v>
      </c>
      <c r="U58" s="2" t="n">
        <v>1.785</v>
      </c>
      <c r="V58" s="2" t="n">
        <v>2.06</v>
      </c>
      <c r="X58" s="2" t="n">
        <v>2.225</v>
      </c>
      <c r="Y58" s="2" t="n">
        <v>2.225</v>
      </c>
    </row>
    <row r="59" customFormat="false" ht="12.75" hidden="false" customHeight="false" outlineLevel="0" collapsed="false">
      <c r="A59" s="53" t="n">
        <v>35300</v>
      </c>
      <c r="B59" s="61" t="n">
        <f aca="false">B58+1</f>
        <v>55</v>
      </c>
      <c r="C59" s="2" t="s">
        <v>146</v>
      </c>
      <c r="D59" s="1" t="s">
        <v>83</v>
      </c>
      <c r="E59" s="2" t="n">
        <v>1.975</v>
      </c>
      <c r="F59" s="2" t="n">
        <v>1.685</v>
      </c>
      <c r="H59" s="2" t="n">
        <v>1.935</v>
      </c>
      <c r="K59" s="2" t="n">
        <v>1.73</v>
      </c>
      <c r="L59" s="62" t="n">
        <v>1.605</v>
      </c>
      <c r="M59" s="62" t="n">
        <v>1.295</v>
      </c>
      <c r="N59" s="2" t="n">
        <v>0.975</v>
      </c>
      <c r="Q59" s="2" t="n">
        <v>2.115</v>
      </c>
      <c r="R59" s="2" t="n">
        <v>1.75</v>
      </c>
      <c r="T59" s="2" t="n">
        <v>1.685</v>
      </c>
      <c r="U59" s="2" t="n">
        <v>1.735</v>
      </c>
      <c r="V59" s="2" t="n">
        <v>2.015</v>
      </c>
      <c r="X59" s="2" t="n">
        <v>2.165</v>
      </c>
      <c r="Y59" s="2" t="n">
        <v>2.145</v>
      </c>
    </row>
    <row r="60" customFormat="false" ht="12.75" hidden="false" customHeight="false" outlineLevel="0" collapsed="false">
      <c r="A60" s="53" t="n">
        <v>35301</v>
      </c>
      <c r="B60" s="61" t="n">
        <f aca="false">B59+1</f>
        <v>56</v>
      </c>
      <c r="C60" s="2" t="s">
        <v>147</v>
      </c>
      <c r="D60" s="1" t="s">
        <v>83</v>
      </c>
      <c r="E60" s="2" t="n">
        <v>1.975</v>
      </c>
      <c r="F60" s="2" t="n">
        <v>1.685</v>
      </c>
      <c r="H60" s="2" t="n">
        <v>1.935</v>
      </c>
      <c r="K60" s="2" t="n">
        <v>1.73</v>
      </c>
      <c r="L60" s="62" t="n">
        <v>1.605</v>
      </c>
      <c r="M60" s="62" t="n">
        <v>1.295</v>
      </c>
      <c r="N60" s="2" t="n">
        <v>0.975</v>
      </c>
      <c r="Q60" s="2" t="n">
        <v>2.115</v>
      </c>
      <c r="R60" s="2" t="n">
        <v>1.75</v>
      </c>
      <c r="T60" s="2" t="n">
        <v>1.685</v>
      </c>
      <c r="U60" s="2" t="n">
        <v>1.735</v>
      </c>
      <c r="V60" s="2" t="n">
        <v>2.015</v>
      </c>
      <c r="X60" s="2" t="n">
        <v>2.165</v>
      </c>
      <c r="Y60" s="2" t="n">
        <v>2.145</v>
      </c>
    </row>
    <row r="61" customFormat="false" ht="12.75" hidden="false" customHeight="false" outlineLevel="0" collapsed="false">
      <c r="A61" s="53" t="n">
        <v>35302</v>
      </c>
      <c r="B61" s="61" t="n">
        <f aca="false">B60+1</f>
        <v>57</v>
      </c>
      <c r="C61" s="2" t="s">
        <v>148</v>
      </c>
      <c r="D61" s="1" t="s">
        <v>83</v>
      </c>
      <c r="E61" s="2" t="n">
        <v>1.975</v>
      </c>
      <c r="F61" s="2" t="n">
        <v>1.685</v>
      </c>
      <c r="H61" s="2" t="n">
        <v>1.935</v>
      </c>
      <c r="K61" s="2" t="n">
        <v>1.73</v>
      </c>
      <c r="L61" s="62" t="n">
        <v>1.605</v>
      </c>
      <c r="M61" s="62" t="n">
        <v>1.295</v>
      </c>
      <c r="N61" s="2" t="n">
        <v>0.975</v>
      </c>
      <c r="Q61" s="2" t="n">
        <v>2.115</v>
      </c>
      <c r="R61" s="2" t="n">
        <v>1.75</v>
      </c>
      <c r="T61" s="2" t="n">
        <v>1.685</v>
      </c>
      <c r="U61" s="2" t="n">
        <v>1.735</v>
      </c>
      <c r="V61" s="2" t="n">
        <v>2.015</v>
      </c>
      <c r="X61" s="2" t="n">
        <v>2.165</v>
      </c>
      <c r="Y61" s="2" t="n">
        <v>2.145</v>
      </c>
    </row>
    <row r="62" customFormat="false" ht="12.75" hidden="false" customHeight="false" outlineLevel="0" collapsed="false">
      <c r="A62" s="53" t="n">
        <v>35303</v>
      </c>
      <c r="B62" s="61" t="n">
        <f aca="false">B61+1</f>
        <v>58</v>
      </c>
      <c r="C62" s="2" t="s">
        <v>142</v>
      </c>
      <c r="D62" s="1" t="s">
        <v>83</v>
      </c>
      <c r="E62" s="2" t="n">
        <v>2.005</v>
      </c>
      <c r="F62" s="2" t="n">
        <v>1.725</v>
      </c>
      <c r="H62" s="2" t="n">
        <v>1.99</v>
      </c>
      <c r="K62" s="2" t="n">
        <v>1.74</v>
      </c>
      <c r="L62" s="62" t="n">
        <v>1.615</v>
      </c>
      <c r="M62" s="62" t="n">
        <v>1.225</v>
      </c>
      <c r="N62" s="2" t="n">
        <v>0.98</v>
      </c>
      <c r="Q62" s="2" t="n">
        <v>2.145</v>
      </c>
      <c r="R62" s="2" t="n">
        <v>1.76</v>
      </c>
      <c r="T62" s="2" t="n">
        <v>1.71</v>
      </c>
      <c r="U62" s="2" t="n">
        <v>1.75</v>
      </c>
      <c r="V62" s="2" t="n">
        <v>2.035</v>
      </c>
      <c r="X62" s="2" t="n">
        <v>2.22</v>
      </c>
      <c r="Y62" s="2" t="n">
        <v>2.19</v>
      </c>
    </row>
    <row r="63" customFormat="false" ht="12.75" hidden="false" customHeight="false" outlineLevel="0" collapsed="false">
      <c r="A63" s="53" t="n">
        <v>35304</v>
      </c>
      <c r="B63" s="61" t="n">
        <f aca="false">B62+1</f>
        <v>59</v>
      </c>
      <c r="C63" s="2" t="s">
        <v>143</v>
      </c>
      <c r="D63" s="1" t="s">
        <v>83</v>
      </c>
      <c r="E63" s="2" t="n">
        <v>1.89</v>
      </c>
      <c r="F63" s="2" t="n">
        <v>1.645</v>
      </c>
      <c r="H63" s="2" t="n">
        <v>1.92</v>
      </c>
      <c r="K63" s="2" t="n">
        <v>1.67</v>
      </c>
      <c r="L63" s="62" t="n">
        <v>1.615</v>
      </c>
      <c r="M63" s="62" t="n">
        <v>1.225</v>
      </c>
      <c r="N63" s="2" t="n">
        <v>0.995</v>
      </c>
      <c r="Q63" s="2" t="n">
        <v>2.05</v>
      </c>
      <c r="R63" s="2" t="n">
        <v>1.725</v>
      </c>
      <c r="T63" s="2" t="n">
        <v>1.615</v>
      </c>
      <c r="U63" s="2" t="n">
        <v>1.655</v>
      </c>
      <c r="V63" s="2" t="n">
        <v>1.945</v>
      </c>
      <c r="X63" s="2" t="n">
        <v>2.135</v>
      </c>
      <c r="Y63" s="2" t="n">
        <v>2.165</v>
      </c>
    </row>
    <row r="64" customFormat="false" ht="12.75" hidden="false" customHeight="false" outlineLevel="0" collapsed="false">
      <c r="A64" s="53" t="n">
        <v>35305</v>
      </c>
      <c r="B64" s="61" t="n">
        <f aca="false">B63+1</f>
        <v>60</v>
      </c>
      <c r="C64" s="2" t="s">
        <v>144</v>
      </c>
      <c r="D64" s="1" t="s">
        <v>83</v>
      </c>
      <c r="E64" s="2" t="n">
        <v>1.795</v>
      </c>
      <c r="F64" s="2" t="n">
        <v>1.71</v>
      </c>
      <c r="H64" s="2" t="n">
        <v>1.78</v>
      </c>
      <c r="K64" s="2" t="n">
        <v>1.555</v>
      </c>
      <c r="L64" s="62" t="n">
        <v>1.63</v>
      </c>
      <c r="M64" s="62" t="n">
        <v>1.13</v>
      </c>
      <c r="N64" s="2" t="n">
        <v>1</v>
      </c>
      <c r="Q64" s="2" t="n">
        <v>1.93</v>
      </c>
      <c r="R64" s="2" t="n">
        <v>1.725</v>
      </c>
      <c r="T64" s="2" t="n">
        <v>1.535</v>
      </c>
      <c r="U64" s="2" t="n">
        <v>1.56</v>
      </c>
      <c r="V64" s="2" t="n">
        <v>1.925</v>
      </c>
      <c r="X64" s="2" t="n">
        <v>2.075</v>
      </c>
      <c r="Y64" s="2" t="n">
        <v>2.16</v>
      </c>
    </row>
    <row r="65" customFormat="false" ht="12.75" hidden="false" customHeight="false" outlineLevel="0" collapsed="false">
      <c r="A65" s="53" t="n">
        <v>35306</v>
      </c>
      <c r="B65" s="61" t="n">
        <f aca="false">B64+1</f>
        <v>61</v>
      </c>
      <c r="C65" s="2" t="s">
        <v>145</v>
      </c>
      <c r="D65" s="1" t="s">
        <v>83</v>
      </c>
      <c r="E65" s="2" t="n">
        <v>1.795</v>
      </c>
      <c r="F65" s="2" t="n">
        <v>1.71</v>
      </c>
      <c r="H65" s="2" t="n">
        <v>1.78</v>
      </c>
      <c r="K65" s="2" t="n">
        <v>1.555</v>
      </c>
      <c r="L65" s="62" t="n">
        <v>1.63</v>
      </c>
      <c r="M65" s="62" t="n">
        <v>1.13</v>
      </c>
      <c r="N65" s="2" t="n">
        <v>1</v>
      </c>
      <c r="Q65" s="2" t="n">
        <v>1.93</v>
      </c>
      <c r="R65" s="2" t="n">
        <v>1.725</v>
      </c>
      <c r="T65" s="2" t="n">
        <v>1.535</v>
      </c>
      <c r="U65" s="2" t="n">
        <v>1.56</v>
      </c>
      <c r="V65" s="2" t="n">
        <v>1.925</v>
      </c>
      <c r="X65" s="2" t="n">
        <v>2.075</v>
      </c>
      <c r="Y65" s="2" t="n">
        <v>2.16</v>
      </c>
    </row>
    <row r="66" customFormat="false" ht="12.75" hidden="false" customHeight="false" outlineLevel="0" collapsed="false">
      <c r="A66" s="53" t="n">
        <v>35307</v>
      </c>
      <c r="B66" s="61" t="n">
        <f aca="false">B65+1</f>
        <v>62</v>
      </c>
      <c r="C66" s="2" t="s">
        <v>146</v>
      </c>
      <c r="D66" s="1" t="s">
        <v>83</v>
      </c>
      <c r="E66" s="2" t="n">
        <v>1.73</v>
      </c>
      <c r="F66" s="2" t="n">
        <v>1.51</v>
      </c>
      <c r="H66" s="2" t="n">
        <v>1.75</v>
      </c>
      <c r="K66" s="2" t="n">
        <v>1.585</v>
      </c>
      <c r="L66" s="62" t="n">
        <v>1.5</v>
      </c>
      <c r="M66" s="62" t="n">
        <v>1.13</v>
      </c>
      <c r="N66" s="2" t="n">
        <v>1</v>
      </c>
      <c r="Q66" s="2" t="n">
        <v>1.845</v>
      </c>
      <c r="R66" s="2" t="n">
        <v>1.725</v>
      </c>
      <c r="T66" s="2" t="n">
        <v>1.48</v>
      </c>
      <c r="U66" s="2" t="n">
        <v>1.52</v>
      </c>
      <c r="V66" s="2" t="n">
        <v>1.825</v>
      </c>
      <c r="X66" s="2" t="n">
        <v>2.07</v>
      </c>
      <c r="Y66" s="2" t="n">
        <v>2.065</v>
      </c>
    </row>
    <row r="67" customFormat="false" ht="12.75" hidden="false" customHeight="false" outlineLevel="0" collapsed="false">
      <c r="A67" s="53" t="n">
        <v>35308</v>
      </c>
      <c r="B67" s="61" t="n">
        <f aca="false">B66+1</f>
        <v>63</v>
      </c>
      <c r="C67" s="2" t="s">
        <v>147</v>
      </c>
      <c r="D67" s="1" t="s">
        <v>84</v>
      </c>
      <c r="E67" s="2" t="n">
        <v>1.73</v>
      </c>
      <c r="F67" s="2" t="n">
        <v>1.51</v>
      </c>
      <c r="H67" s="2" t="n">
        <v>1.75</v>
      </c>
      <c r="K67" s="2" t="n">
        <v>1.585</v>
      </c>
      <c r="L67" s="62" t="n">
        <v>1.5</v>
      </c>
      <c r="M67" s="62" t="n">
        <v>1.13</v>
      </c>
      <c r="N67" s="2" t="n">
        <v>1</v>
      </c>
      <c r="Q67" s="2" t="n">
        <v>1.845</v>
      </c>
      <c r="R67" s="2" t="n">
        <v>1.725</v>
      </c>
      <c r="T67" s="2" t="n">
        <v>1.48</v>
      </c>
      <c r="U67" s="2" t="n">
        <v>1.52</v>
      </c>
      <c r="V67" s="2" t="n">
        <v>1.825</v>
      </c>
      <c r="X67" s="2" t="n">
        <v>2.07</v>
      </c>
      <c r="Y67" s="2" t="n">
        <v>2.065</v>
      </c>
    </row>
    <row r="68" customFormat="false" ht="12.75" hidden="false" customHeight="false" outlineLevel="0" collapsed="false">
      <c r="A68" s="53" t="n">
        <v>35309</v>
      </c>
      <c r="B68" s="61" t="n">
        <f aca="false">B67+1</f>
        <v>64</v>
      </c>
      <c r="C68" s="2" t="s">
        <v>148</v>
      </c>
      <c r="D68" s="1" t="s">
        <v>84</v>
      </c>
      <c r="E68" s="2" t="n">
        <v>1.73</v>
      </c>
      <c r="F68" s="2" t="n">
        <v>1.51</v>
      </c>
      <c r="H68" s="2" t="n">
        <v>1.75</v>
      </c>
      <c r="K68" s="2" t="n">
        <v>1.585</v>
      </c>
      <c r="L68" s="62" t="n">
        <v>1.5</v>
      </c>
      <c r="M68" s="62" t="n">
        <v>1.13</v>
      </c>
      <c r="N68" s="2" t="n">
        <v>1</v>
      </c>
      <c r="Q68" s="2" t="n">
        <v>1.845</v>
      </c>
      <c r="R68" s="2" t="n">
        <v>1.725</v>
      </c>
      <c r="T68" s="2" t="n">
        <v>1.52</v>
      </c>
      <c r="U68" s="2" t="n">
        <v>1.555</v>
      </c>
      <c r="V68" s="2" t="n">
        <v>1.825</v>
      </c>
      <c r="X68" s="2" t="n">
        <v>2.09</v>
      </c>
      <c r="Y68" s="2" t="n">
        <v>2.065</v>
      </c>
    </row>
    <row r="69" customFormat="false" ht="12.75" hidden="false" customHeight="false" outlineLevel="0" collapsed="false">
      <c r="A69" s="53" t="n">
        <v>35310</v>
      </c>
      <c r="B69" s="61" t="n">
        <f aca="false">B68+1</f>
        <v>65</v>
      </c>
      <c r="C69" s="2" t="s">
        <v>142</v>
      </c>
      <c r="D69" s="1" t="s">
        <v>84</v>
      </c>
      <c r="E69" s="2" t="n">
        <v>1.73</v>
      </c>
      <c r="F69" s="2" t="n">
        <v>1.51</v>
      </c>
      <c r="H69" s="2" t="n">
        <v>1.75</v>
      </c>
      <c r="K69" s="2" t="n">
        <v>1.585</v>
      </c>
      <c r="L69" s="62" t="n">
        <v>1.5</v>
      </c>
      <c r="M69" s="62" t="n">
        <v>1.13</v>
      </c>
      <c r="N69" s="2" t="n">
        <v>1</v>
      </c>
      <c r="Q69" s="2" t="n">
        <v>1.845</v>
      </c>
      <c r="R69" s="2" t="n">
        <v>1.725</v>
      </c>
      <c r="T69" s="2" t="n">
        <v>1.52</v>
      </c>
      <c r="U69" s="2" t="n">
        <v>1.555</v>
      </c>
      <c r="V69" s="2" t="n">
        <v>1.825</v>
      </c>
      <c r="X69" s="2" t="n">
        <v>2.09</v>
      </c>
      <c r="Y69" s="2" t="n">
        <v>2.065</v>
      </c>
    </row>
    <row r="70" customFormat="false" ht="12.75" hidden="false" customHeight="false" outlineLevel="0" collapsed="false">
      <c r="A70" s="53" t="n">
        <v>35311</v>
      </c>
      <c r="B70" s="61" t="n">
        <f aca="false">B69+1</f>
        <v>66</v>
      </c>
      <c r="C70" s="2" t="s">
        <v>143</v>
      </c>
      <c r="D70" s="1" t="s">
        <v>84</v>
      </c>
      <c r="E70" s="2" t="n">
        <v>1.75</v>
      </c>
      <c r="F70" s="2" t="n">
        <v>1.57</v>
      </c>
      <c r="H70" s="2" t="n">
        <v>1.78</v>
      </c>
      <c r="K70" s="2" t="n">
        <v>1.565</v>
      </c>
      <c r="L70" s="62" t="n">
        <v>1.57</v>
      </c>
      <c r="M70" s="62" t="n">
        <v>1.14</v>
      </c>
      <c r="N70" s="2" t="n">
        <v>0.99</v>
      </c>
      <c r="Q70" s="2" t="n">
        <v>1.925</v>
      </c>
      <c r="R70" s="2" t="n">
        <v>1.68</v>
      </c>
      <c r="T70" s="2" t="n">
        <v>1.505</v>
      </c>
      <c r="U70" s="2" t="n">
        <v>1.55</v>
      </c>
      <c r="V70" s="2" t="n">
        <v>1.825</v>
      </c>
      <c r="X70" s="2" t="n">
        <v>2.07</v>
      </c>
      <c r="Y70" s="2" t="n">
        <v>2.09</v>
      </c>
    </row>
    <row r="71" customFormat="false" ht="12.75" hidden="false" customHeight="false" outlineLevel="0" collapsed="false">
      <c r="A71" s="53" t="n">
        <v>35312</v>
      </c>
      <c r="B71" s="61" t="n">
        <f aca="false">B70+1</f>
        <v>67</v>
      </c>
      <c r="C71" s="2" t="s">
        <v>144</v>
      </c>
      <c r="D71" s="1" t="s">
        <v>84</v>
      </c>
      <c r="E71" s="2" t="n">
        <v>1.69</v>
      </c>
      <c r="F71" s="2" t="n">
        <v>1.525</v>
      </c>
      <c r="H71" s="2" t="n">
        <v>1.75</v>
      </c>
      <c r="K71" s="2" t="n">
        <v>1.545</v>
      </c>
      <c r="L71" s="62" t="n">
        <v>1.45</v>
      </c>
      <c r="M71" s="62" t="n">
        <v>1.145</v>
      </c>
      <c r="N71" s="2" t="n">
        <v>0.995</v>
      </c>
      <c r="Q71" s="2" t="n">
        <v>1.865</v>
      </c>
      <c r="R71" s="2" t="n">
        <v>1.67</v>
      </c>
      <c r="T71" s="2" t="n">
        <v>1.515</v>
      </c>
      <c r="U71" s="2" t="n">
        <v>1.565</v>
      </c>
      <c r="V71" s="2" t="n">
        <v>1.835</v>
      </c>
      <c r="X71" s="2" t="n">
        <v>1.995</v>
      </c>
      <c r="Y71" s="2" t="n">
        <v>2.08</v>
      </c>
    </row>
    <row r="72" customFormat="false" ht="12.75" hidden="false" customHeight="false" outlineLevel="0" collapsed="false">
      <c r="A72" s="53" t="n">
        <v>35313</v>
      </c>
      <c r="B72" s="61" t="n">
        <f aca="false">B71+1</f>
        <v>68</v>
      </c>
      <c r="C72" s="2" t="s">
        <v>145</v>
      </c>
      <c r="D72" s="1" t="s">
        <v>84</v>
      </c>
      <c r="E72" s="2" t="n">
        <v>1.715</v>
      </c>
      <c r="F72" s="2" t="n">
        <v>1.56</v>
      </c>
      <c r="H72" s="2" t="n">
        <v>1.74</v>
      </c>
      <c r="K72" s="2" t="n">
        <v>1.545</v>
      </c>
      <c r="L72" s="62" t="n">
        <v>1.51</v>
      </c>
      <c r="M72" s="62" t="n">
        <v>1.145</v>
      </c>
      <c r="N72" s="2" t="n">
        <v>0.985</v>
      </c>
      <c r="Q72" s="2" t="n">
        <v>2.045</v>
      </c>
      <c r="R72" s="2" t="n">
        <v>1.57</v>
      </c>
      <c r="T72" s="2" t="n">
        <v>1.515</v>
      </c>
      <c r="U72" s="2" t="n">
        <v>1.575</v>
      </c>
      <c r="V72" s="2" t="n">
        <v>1.775</v>
      </c>
      <c r="X72" s="2" t="n">
        <v>1.97</v>
      </c>
      <c r="Y72" s="2" t="n">
        <v>2.11</v>
      </c>
    </row>
    <row r="73" customFormat="false" ht="12.75" hidden="false" customHeight="false" outlineLevel="0" collapsed="false">
      <c r="A73" s="53" t="n">
        <v>35314</v>
      </c>
      <c r="B73" s="61" t="n">
        <f aca="false">B72+1</f>
        <v>69</v>
      </c>
      <c r="C73" s="2" t="s">
        <v>146</v>
      </c>
      <c r="D73" s="1" t="s">
        <v>84</v>
      </c>
      <c r="E73" s="2" t="n">
        <v>1.735</v>
      </c>
      <c r="F73" s="2" t="n">
        <v>1.5</v>
      </c>
      <c r="H73" s="2" t="n">
        <v>1.735</v>
      </c>
      <c r="K73" s="2" t="n">
        <v>1.545</v>
      </c>
      <c r="L73" s="62" t="n">
        <v>1.5</v>
      </c>
      <c r="M73" s="62" t="n">
        <v>1.14</v>
      </c>
      <c r="N73" s="2" t="n">
        <v>0.985</v>
      </c>
      <c r="Q73" s="2" t="n">
        <v>1.87</v>
      </c>
      <c r="R73" s="2" t="n">
        <v>1.57</v>
      </c>
      <c r="T73" s="2" t="n">
        <v>1.515</v>
      </c>
      <c r="U73" s="2" t="n">
        <v>1.575</v>
      </c>
      <c r="V73" s="2" t="n">
        <v>1.745</v>
      </c>
      <c r="X73" s="2" t="n">
        <v>1.97</v>
      </c>
      <c r="Y73" s="2" t="n">
        <v>1.95</v>
      </c>
    </row>
    <row r="74" customFormat="false" ht="12.75" hidden="false" customHeight="false" outlineLevel="0" collapsed="false">
      <c r="A74" s="53" t="n">
        <v>35315</v>
      </c>
      <c r="B74" s="61" t="n">
        <f aca="false">B73+1</f>
        <v>70</v>
      </c>
      <c r="C74" s="2" t="s">
        <v>147</v>
      </c>
      <c r="D74" s="1" t="s">
        <v>84</v>
      </c>
      <c r="E74" s="2" t="n">
        <v>1.735</v>
      </c>
      <c r="F74" s="2" t="n">
        <v>1.5</v>
      </c>
      <c r="H74" s="2" t="n">
        <v>1.735</v>
      </c>
      <c r="K74" s="2" t="n">
        <v>1.545</v>
      </c>
      <c r="L74" s="62" t="n">
        <v>1.5</v>
      </c>
      <c r="M74" s="62" t="n">
        <v>1.14</v>
      </c>
      <c r="N74" s="2" t="n">
        <v>0.985</v>
      </c>
      <c r="Q74" s="2" t="n">
        <v>1.87</v>
      </c>
      <c r="R74" s="2" t="n">
        <v>1.57</v>
      </c>
      <c r="T74" s="2" t="n">
        <v>1.515</v>
      </c>
      <c r="U74" s="2" t="n">
        <v>1.575</v>
      </c>
      <c r="V74" s="2" t="n">
        <v>1.78</v>
      </c>
      <c r="X74" s="2" t="n">
        <v>1.97</v>
      </c>
      <c r="Y74" s="2" t="n">
        <v>1.95</v>
      </c>
    </row>
    <row r="75" customFormat="false" ht="12.75" hidden="false" customHeight="false" outlineLevel="0" collapsed="false">
      <c r="A75" s="53" t="n">
        <v>35316</v>
      </c>
      <c r="B75" s="61" t="n">
        <f aca="false">B74+1</f>
        <v>71</v>
      </c>
      <c r="C75" s="2" t="s">
        <v>148</v>
      </c>
      <c r="D75" s="1" t="s">
        <v>84</v>
      </c>
      <c r="E75" s="2" t="n">
        <v>1.735</v>
      </c>
      <c r="F75" s="2" t="n">
        <v>1.5</v>
      </c>
      <c r="H75" s="2" t="n">
        <v>1.735</v>
      </c>
      <c r="K75" s="2" t="n">
        <v>1.545</v>
      </c>
      <c r="L75" s="62" t="n">
        <v>1.5</v>
      </c>
      <c r="M75" s="62" t="n">
        <v>1.14</v>
      </c>
      <c r="N75" s="2" t="n">
        <v>0.985</v>
      </c>
      <c r="Q75" s="2" t="n">
        <v>1.87</v>
      </c>
      <c r="R75" s="2" t="n">
        <v>1.57</v>
      </c>
      <c r="T75" s="2" t="n">
        <v>1.56</v>
      </c>
      <c r="U75" s="2" t="n">
        <v>1.645</v>
      </c>
      <c r="V75" s="2" t="n">
        <v>1.78</v>
      </c>
      <c r="X75" s="2" t="n">
        <v>2.065</v>
      </c>
      <c r="Y75" s="2" t="n">
        <v>1.95</v>
      </c>
    </row>
    <row r="76" customFormat="false" ht="12.75" hidden="false" customHeight="false" outlineLevel="0" collapsed="false">
      <c r="A76" s="53" t="n">
        <v>35317</v>
      </c>
      <c r="B76" s="61" t="n">
        <f aca="false">B75+1</f>
        <v>72</v>
      </c>
      <c r="C76" s="2" t="s">
        <v>142</v>
      </c>
      <c r="D76" s="1" t="s">
        <v>84</v>
      </c>
      <c r="E76" s="2" t="n">
        <v>1.805</v>
      </c>
      <c r="F76" s="2" t="n">
        <v>1.575</v>
      </c>
      <c r="H76" s="2" t="n">
        <v>1.815</v>
      </c>
      <c r="K76" s="2" t="n">
        <v>1.625</v>
      </c>
      <c r="L76" s="62" t="n">
        <v>1.59</v>
      </c>
      <c r="M76" s="62" t="n">
        <v>1.165</v>
      </c>
      <c r="N76" s="2" t="n">
        <v>0.975</v>
      </c>
      <c r="Q76" s="2" t="n">
        <v>1.99</v>
      </c>
      <c r="R76" s="2" t="n">
        <v>1.745</v>
      </c>
      <c r="T76" s="2" t="n">
        <v>1.595</v>
      </c>
      <c r="U76" s="2" t="n">
        <v>1.685</v>
      </c>
      <c r="V76" s="2" t="n">
        <v>1.78</v>
      </c>
      <c r="X76" s="2" t="n">
        <v>2.03</v>
      </c>
      <c r="Y76" s="2" t="n">
        <v>2.065</v>
      </c>
    </row>
    <row r="77" customFormat="false" ht="12.75" hidden="false" customHeight="false" outlineLevel="0" collapsed="false">
      <c r="A77" s="53" t="n">
        <v>35318</v>
      </c>
      <c r="B77" s="61" t="n">
        <f aca="false">B76+1</f>
        <v>73</v>
      </c>
      <c r="C77" s="2" t="s">
        <v>143</v>
      </c>
      <c r="D77" s="1" t="s">
        <v>84</v>
      </c>
      <c r="E77" s="2" t="n">
        <v>1.775</v>
      </c>
      <c r="F77" s="2" t="n">
        <v>1.595</v>
      </c>
      <c r="H77" s="2" t="n">
        <v>1.805</v>
      </c>
      <c r="K77" s="2" t="n">
        <v>1.635</v>
      </c>
      <c r="L77" s="62" t="n">
        <v>1.6</v>
      </c>
      <c r="M77" s="62" t="n">
        <v>1.14</v>
      </c>
      <c r="N77" s="2" t="n">
        <v>0.97</v>
      </c>
      <c r="Q77" s="2" t="n">
        <v>1.955</v>
      </c>
      <c r="R77" s="2" t="n">
        <v>1.745</v>
      </c>
      <c r="T77" s="2" t="n">
        <v>1.66</v>
      </c>
      <c r="U77" s="2" t="n">
        <v>1.73</v>
      </c>
      <c r="V77" s="2" t="n">
        <v>1.88</v>
      </c>
      <c r="X77" s="2" t="n">
        <v>2.02</v>
      </c>
      <c r="Y77" s="2" t="n">
        <v>2.05</v>
      </c>
    </row>
    <row r="78" customFormat="false" ht="12.75" hidden="false" customHeight="false" outlineLevel="0" collapsed="false">
      <c r="A78" s="53" t="n">
        <v>35319</v>
      </c>
      <c r="B78" s="61" t="n">
        <f aca="false">B77+1</f>
        <v>74</v>
      </c>
      <c r="C78" s="2" t="s">
        <v>144</v>
      </c>
      <c r="D78" s="1" t="s">
        <v>84</v>
      </c>
      <c r="E78" s="2" t="n">
        <v>1.81</v>
      </c>
      <c r="F78" s="2" t="n">
        <v>1.645</v>
      </c>
      <c r="H78" s="2" t="n">
        <v>1.83</v>
      </c>
      <c r="K78" s="2" t="n">
        <v>1.67</v>
      </c>
      <c r="L78" s="62" t="n">
        <v>1.565</v>
      </c>
      <c r="M78" s="62" t="n">
        <v>1.2</v>
      </c>
      <c r="N78" s="2" t="n">
        <v>0.975</v>
      </c>
      <c r="Q78" s="2" t="n">
        <v>1.96</v>
      </c>
      <c r="R78" s="2" t="n">
        <v>1.745</v>
      </c>
      <c r="T78" s="2" t="n">
        <v>1.63</v>
      </c>
      <c r="U78" s="2" t="n">
        <v>1.68</v>
      </c>
      <c r="V78" s="2" t="n">
        <v>1.875</v>
      </c>
      <c r="X78" s="2" t="n">
        <v>2.01</v>
      </c>
      <c r="Y78" s="2" t="n">
        <v>2.01</v>
      </c>
    </row>
    <row r="79" customFormat="false" ht="12.75" hidden="false" customHeight="false" outlineLevel="0" collapsed="false">
      <c r="A79" s="53" t="n">
        <v>35320</v>
      </c>
      <c r="B79" s="61" t="n">
        <f aca="false">B78+1</f>
        <v>75</v>
      </c>
      <c r="C79" s="2" t="s">
        <v>145</v>
      </c>
      <c r="D79" s="1" t="s">
        <v>84</v>
      </c>
      <c r="E79" s="2" t="n">
        <v>1.81</v>
      </c>
      <c r="F79" s="2" t="n">
        <v>1.645</v>
      </c>
      <c r="H79" s="2" t="n">
        <v>1.83</v>
      </c>
      <c r="K79" s="2" t="n">
        <v>1.67</v>
      </c>
      <c r="L79" s="62" t="n">
        <v>1.565</v>
      </c>
      <c r="M79" s="62" t="n">
        <v>1.2</v>
      </c>
      <c r="N79" s="2" t="n">
        <v>0.975</v>
      </c>
      <c r="Q79" s="2" t="n">
        <v>1.96</v>
      </c>
      <c r="R79" s="2" t="n">
        <v>1.73</v>
      </c>
      <c r="T79" s="2" t="n">
        <v>1.63</v>
      </c>
      <c r="U79" s="2" t="n">
        <v>1.68</v>
      </c>
      <c r="V79" s="2" t="n">
        <v>1.905</v>
      </c>
      <c r="X79" s="2" t="n">
        <v>2.01</v>
      </c>
      <c r="Y79" s="2" t="n">
        <v>2.01</v>
      </c>
    </row>
    <row r="80" customFormat="false" ht="12.75" hidden="false" customHeight="false" outlineLevel="0" collapsed="false">
      <c r="A80" s="53" t="n">
        <v>35321</v>
      </c>
      <c r="B80" s="61" t="n">
        <f aca="false">B79+1</f>
        <v>76</v>
      </c>
      <c r="C80" s="2" t="s">
        <v>146</v>
      </c>
      <c r="D80" s="1" t="s">
        <v>84</v>
      </c>
      <c r="E80" s="2" t="n">
        <v>1.825</v>
      </c>
      <c r="F80" s="2" t="n">
        <v>1.58</v>
      </c>
      <c r="H80" s="2" t="n">
        <v>1.825</v>
      </c>
      <c r="K80" s="2" t="n">
        <v>1.65</v>
      </c>
      <c r="L80" s="62" t="n">
        <v>1.55</v>
      </c>
      <c r="M80" s="62" t="n">
        <v>1.215</v>
      </c>
      <c r="N80" s="2" t="n">
        <v>0.975</v>
      </c>
      <c r="Q80" s="2" t="n">
        <v>1.965</v>
      </c>
      <c r="R80" s="2" t="n">
        <v>1.71</v>
      </c>
      <c r="T80" s="2" t="n">
        <v>1.63</v>
      </c>
      <c r="U80" s="2" t="n">
        <v>1.68</v>
      </c>
      <c r="V80" s="2" t="n">
        <v>1.94</v>
      </c>
      <c r="X80" s="2" t="n">
        <v>2.01</v>
      </c>
      <c r="Y80" s="2" t="n">
        <v>1.975</v>
      </c>
    </row>
    <row r="81" customFormat="false" ht="12.75" hidden="false" customHeight="false" outlineLevel="0" collapsed="false">
      <c r="A81" s="53" t="n">
        <v>35322</v>
      </c>
      <c r="B81" s="61" t="n">
        <f aca="false">B80+1</f>
        <v>77</v>
      </c>
      <c r="C81" s="2" t="s">
        <v>147</v>
      </c>
      <c r="D81" s="1" t="s">
        <v>84</v>
      </c>
      <c r="E81" s="2" t="n">
        <v>1.825</v>
      </c>
      <c r="F81" s="2" t="n">
        <v>1.58</v>
      </c>
      <c r="H81" s="2" t="n">
        <v>1.825</v>
      </c>
      <c r="K81" s="2" t="n">
        <v>1.65</v>
      </c>
      <c r="L81" s="62" t="n">
        <v>1.55</v>
      </c>
      <c r="M81" s="62" t="n">
        <v>1.215</v>
      </c>
      <c r="N81" s="2" t="n">
        <v>0.975</v>
      </c>
      <c r="Q81" s="2" t="n">
        <v>1.965</v>
      </c>
      <c r="R81" s="2" t="n">
        <v>1.71</v>
      </c>
      <c r="T81" s="2" t="n">
        <v>1.63</v>
      </c>
      <c r="U81" s="2" t="n">
        <v>1.68</v>
      </c>
      <c r="V81" s="2" t="n">
        <v>1.925</v>
      </c>
      <c r="X81" s="2" t="n">
        <v>2.01</v>
      </c>
      <c r="Y81" s="2" t="n">
        <v>1.975</v>
      </c>
    </row>
    <row r="82" customFormat="false" ht="12.75" hidden="false" customHeight="false" outlineLevel="0" collapsed="false">
      <c r="A82" s="53" t="n">
        <v>35323</v>
      </c>
      <c r="B82" s="61" t="n">
        <f aca="false">B81+1</f>
        <v>78</v>
      </c>
      <c r="C82" s="2" t="s">
        <v>148</v>
      </c>
      <c r="D82" s="1" t="s">
        <v>84</v>
      </c>
      <c r="E82" s="2" t="n">
        <v>1.825</v>
      </c>
      <c r="F82" s="2" t="n">
        <v>1.58</v>
      </c>
      <c r="H82" s="2" t="n">
        <v>1.825</v>
      </c>
      <c r="K82" s="2" t="n">
        <v>1.65</v>
      </c>
      <c r="L82" s="62" t="n">
        <v>1.55</v>
      </c>
      <c r="M82" s="62" t="n">
        <v>1.215</v>
      </c>
      <c r="N82" s="2" t="n">
        <v>0.975</v>
      </c>
      <c r="Q82" s="2" t="n">
        <v>1.965</v>
      </c>
      <c r="R82" s="2" t="n">
        <v>1.71</v>
      </c>
      <c r="T82" s="2" t="n">
        <v>1.675</v>
      </c>
      <c r="U82" s="2" t="n">
        <v>1.74</v>
      </c>
      <c r="V82" s="2" t="n">
        <v>1.925</v>
      </c>
      <c r="X82" s="2" t="n">
        <v>2.03</v>
      </c>
      <c r="Y82" s="2" t="n">
        <v>1.975</v>
      </c>
    </row>
    <row r="83" customFormat="false" ht="12.75" hidden="false" customHeight="false" outlineLevel="0" collapsed="false">
      <c r="A83" s="53" t="n">
        <v>35324</v>
      </c>
      <c r="B83" s="61" t="n">
        <f aca="false">B82+1</f>
        <v>79</v>
      </c>
      <c r="C83" s="2" t="s">
        <v>142</v>
      </c>
      <c r="D83" s="1" t="s">
        <v>84</v>
      </c>
      <c r="E83" s="2" t="n">
        <v>1.87</v>
      </c>
      <c r="F83" s="2" t="n">
        <v>1.615</v>
      </c>
      <c r="H83" s="2" t="n">
        <v>1.855</v>
      </c>
      <c r="K83" s="2" t="n">
        <v>1.68</v>
      </c>
      <c r="L83" s="62" t="n">
        <v>1.59</v>
      </c>
      <c r="M83" s="62" t="n">
        <v>1.215</v>
      </c>
      <c r="N83" s="2" t="n">
        <v>0.965</v>
      </c>
      <c r="Q83" s="2" t="n">
        <v>2.005</v>
      </c>
      <c r="R83" s="2" t="n">
        <v>1.715</v>
      </c>
      <c r="T83" s="2" t="n">
        <v>1.7</v>
      </c>
      <c r="U83" s="2" t="n">
        <v>1.775</v>
      </c>
      <c r="V83" s="2" t="n">
        <v>1.925</v>
      </c>
      <c r="X83" s="2" t="n">
        <v>2.13</v>
      </c>
      <c r="Y83" s="2" t="n">
        <v>2.035</v>
      </c>
    </row>
    <row r="84" customFormat="false" ht="12.75" hidden="false" customHeight="false" outlineLevel="0" collapsed="false">
      <c r="A84" s="53" t="n">
        <v>35325</v>
      </c>
      <c r="B84" s="61" t="n">
        <f aca="false">B83+1</f>
        <v>80</v>
      </c>
      <c r="C84" s="2" t="s">
        <v>143</v>
      </c>
      <c r="D84" s="1" t="s">
        <v>84</v>
      </c>
      <c r="E84" s="2" t="n">
        <v>1.895</v>
      </c>
      <c r="F84" s="2" t="n">
        <v>1.66</v>
      </c>
      <c r="H84" s="2" t="n">
        <v>1.92</v>
      </c>
      <c r="K84" s="2" t="n">
        <v>1.75</v>
      </c>
      <c r="L84" s="62" t="n">
        <v>1.6</v>
      </c>
      <c r="M84" s="62" t="n">
        <v>1.27</v>
      </c>
      <c r="N84" s="2" t="n">
        <v>0.975</v>
      </c>
      <c r="Q84" s="2" t="n">
        <v>2.065</v>
      </c>
      <c r="R84" s="2" t="n">
        <v>1.735</v>
      </c>
      <c r="T84" s="2" t="n">
        <v>1.675</v>
      </c>
      <c r="U84" s="2" t="n">
        <v>1.735</v>
      </c>
      <c r="V84" s="2" t="n">
        <v>1.94</v>
      </c>
      <c r="X84" s="2" t="n">
        <v>2.05</v>
      </c>
      <c r="Y84" s="2" t="n">
        <v>2.125</v>
      </c>
    </row>
    <row r="85" customFormat="false" ht="12.75" hidden="false" customHeight="false" outlineLevel="0" collapsed="false">
      <c r="A85" s="53" t="n">
        <v>35326</v>
      </c>
      <c r="B85" s="61" t="n">
        <f aca="false">B84+1</f>
        <v>81</v>
      </c>
      <c r="C85" s="2" t="s">
        <v>144</v>
      </c>
      <c r="D85" s="1" t="s">
        <v>84</v>
      </c>
      <c r="E85" s="2" t="n">
        <v>1.85</v>
      </c>
      <c r="F85" s="2" t="n">
        <v>1.615</v>
      </c>
      <c r="H85" s="2" t="n">
        <v>1.865</v>
      </c>
      <c r="K85" s="2" t="n">
        <v>1.69</v>
      </c>
      <c r="L85" s="62" t="n">
        <v>1.58</v>
      </c>
      <c r="M85" s="62" t="n">
        <v>1.335</v>
      </c>
      <c r="N85" s="2" t="n">
        <v>0.995</v>
      </c>
      <c r="Q85" s="2" t="n">
        <v>2.025</v>
      </c>
      <c r="R85" s="2" t="n">
        <v>1.71</v>
      </c>
      <c r="T85" s="2" t="n">
        <v>1.675</v>
      </c>
      <c r="U85" s="2" t="n">
        <v>1.77</v>
      </c>
      <c r="V85" s="2" t="n">
        <v>2.05</v>
      </c>
      <c r="X85" s="2" t="n">
        <v>2.09</v>
      </c>
      <c r="Y85" s="2" t="n">
        <v>2.045</v>
      </c>
    </row>
    <row r="86" customFormat="false" ht="12.75" hidden="false" customHeight="false" outlineLevel="0" collapsed="false">
      <c r="A86" s="53" t="n">
        <v>35327</v>
      </c>
      <c r="B86" s="61" t="n">
        <f aca="false">B85+1</f>
        <v>82</v>
      </c>
      <c r="C86" s="2" t="s">
        <v>145</v>
      </c>
      <c r="D86" s="1" t="s">
        <v>84</v>
      </c>
      <c r="E86" s="2" t="n">
        <v>1.93</v>
      </c>
      <c r="F86" s="2" t="n">
        <v>1.61</v>
      </c>
      <c r="H86" s="2" t="n">
        <v>1.905</v>
      </c>
      <c r="K86" s="2" t="n">
        <v>1.74</v>
      </c>
      <c r="L86" s="62" t="n">
        <v>1.54</v>
      </c>
      <c r="M86" s="62" t="n">
        <v>1.3</v>
      </c>
      <c r="N86" s="2" t="n">
        <v>1.025</v>
      </c>
      <c r="Q86" s="2" t="n">
        <v>2.075</v>
      </c>
      <c r="R86" s="2" t="n">
        <v>1.745</v>
      </c>
      <c r="T86" s="2" t="n">
        <v>1.655</v>
      </c>
      <c r="U86" s="2" t="n">
        <v>1.73</v>
      </c>
      <c r="V86" s="2" t="n">
        <v>1.925</v>
      </c>
      <c r="X86" s="2" t="n">
        <v>2.085</v>
      </c>
      <c r="Y86" s="2" t="n">
        <v>2.06</v>
      </c>
    </row>
    <row r="87" customFormat="false" ht="12.75" hidden="false" customHeight="false" outlineLevel="0" collapsed="false">
      <c r="A87" s="53" t="n">
        <v>35328</v>
      </c>
      <c r="B87" s="61" t="n">
        <f aca="false">B86+1</f>
        <v>83</v>
      </c>
      <c r="C87" s="2" t="s">
        <v>146</v>
      </c>
      <c r="D87" s="1" t="s">
        <v>84</v>
      </c>
      <c r="E87" s="2" t="n">
        <v>1.915</v>
      </c>
      <c r="F87" s="2" t="n">
        <v>1.63</v>
      </c>
      <c r="H87" s="2" t="n">
        <v>1.885</v>
      </c>
      <c r="K87" s="2" t="n">
        <v>1.715</v>
      </c>
      <c r="L87" s="62" t="n">
        <v>1.575</v>
      </c>
      <c r="M87" s="62" t="n">
        <v>1.265</v>
      </c>
      <c r="N87" s="2" t="n">
        <v>1.06</v>
      </c>
      <c r="Q87" s="2" t="n">
        <v>2.075</v>
      </c>
      <c r="R87" s="2" t="n">
        <v>1.765</v>
      </c>
      <c r="T87" s="2" t="n">
        <v>1.655</v>
      </c>
      <c r="U87" s="2" t="n">
        <v>1.73</v>
      </c>
      <c r="V87" s="2" t="n">
        <v>1.99</v>
      </c>
      <c r="X87" s="2" t="n">
        <v>2.085</v>
      </c>
      <c r="Y87" s="2" t="n">
        <v>2.06</v>
      </c>
    </row>
    <row r="88" customFormat="false" ht="12.75" hidden="false" customHeight="false" outlineLevel="0" collapsed="false">
      <c r="A88" s="53" t="n">
        <v>35329</v>
      </c>
      <c r="B88" s="61" t="n">
        <f aca="false">B87+1</f>
        <v>84</v>
      </c>
      <c r="C88" s="2" t="s">
        <v>147</v>
      </c>
      <c r="D88" s="1" t="s">
        <v>84</v>
      </c>
      <c r="E88" s="2" t="n">
        <v>1.915</v>
      </c>
      <c r="F88" s="2" t="n">
        <v>1.63</v>
      </c>
      <c r="H88" s="2" t="n">
        <v>1.885</v>
      </c>
      <c r="K88" s="2" t="n">
        <v>1.715</v>
      </c>
      <c r="L88" s="62" t="n">
        <v>1.575</v>
      </c>
      <c r="M88" s="62" t="n">
        <v>1.265</v>
      </c>
      <c r="N88" s="2" t="n">
        <v>1.06</v>
      </c>
      <c r="Q88" s="2" t="n">
        <v>2.075</v>
      </c>
      <c r="R88" s="2" t="n">
        <v>1.765</v>
      </c>
      <c r="T88" s="2" t="n">
        <v>1.655</v>
      </c>
      <c r="U88" s="2" t="n">
        <v>1.73</v>
      </c>
      <c r="V88" s="2" t="n">
        <v>1.975</v>
      </c>
      <c r="X88" s="2" t="n">
        <v>2.085</v>
      </c>
      <c r="Y88" s="2" t="n">
        <v>2.06</v>
      </c>
    </row>
    <row r="89" customFormat="false" ht="12.75" hidden="false" customHeight="false" outlineLevel="0" collapsed="false">
      <c r="A89" s="53" t="n">
        <v>35330</v>
      </c>
      <c r="B89" s="61" t="n">
        <f aca="false">B88+1</f>
        <v>85</v>
      </c>
      <c r="C89" s="2" t="s">
        <v>148</v>
      </c>
      <c r="D89" s="1" t="s">
        <v>84</v>
      </c>
      <c r="E89" s="2" t="n">
        <v>1.915</v>
      </c>
      <c r="F89" s="2" t="n">
        <v>1.63</v>
      </c>
      <c r="H89" s="2" t="n">
        <v>1.885</v>
      </c>
      <c r="K89" s="2" t="n">
        <v>1.715</v>
      </c>
      <c r="L89" s="62" t="n">
        <v>1.575</v>
      </c>
      <c r="M89" s="62" t="n">
        <v>1.265</v>
      </c>
      <c r="N89" s="2" t="n">
        <v>1.06</v>
      </c>
      <c r="Q89" s="2" t="n">
        <v>2.075</v>
      </c>
      <c r="R89" s="2" t="n">
        <v>1.765</v>
      </c>
      <c r="T89" s="2" t="n">
        <v>1.69</v>
      </c>
      <c r="U89" s="2" t="n">
        <v>1.76</v>
      </c>
      <c r="V89" s="2" t="n">
        <v>1.975</v>
      </c>
      <c r="X89" s="2" t="n">
        <v>2.12</v>
      </c>
      <c r="Y89" s="2" t="n">
        <v>2.06</v>
      </c>
    </row>
    <row r="90" customFormat="false" ht="12.75" hidden="false" customHeight="false" outlineLevel="0" collapsed="false">
      <c r="A90" s="53" t="n">
        <v>35331</v>
      </c>
      <c r="B90" s="61" t="n">
        <f aca="false">B89+1</f>
        <v>86</v>
      </c>
      <c r="C90" s="2" t="s">
        <v>142</v>
      </c>
      <c r="D90" s="1" t="s">
        <v>84</v>
      </c>
      <c r="E90" s="2" t="n">
        <v>1.92</v>
      </c>
      <c r="F90" s="2" t="n">
        <v>1.645</v>
      </c>
      <c r="H90" s="2" t="n">
        <v>1.9</v>
      </c>
      <c r="K90" s="2" t="n">
        <v>1.715</v>
      </c>
      <c r="L90" s="62" t="n">
        <v>1.615</v>
      </c>
      <c r="M90" s="62" t="n">
        <v>1.33</v>
      </c>
      <c r="N90" s="2" t="n">
        <v>1.065</v>
      </c>
      <c r="Q90" s="2" t="n">
        <v>2.105</v>
      </c>
      <c r="R90" s="2" t="n">
        <v>1.765</v>
      </c>
      <c r="T90" s="2" t="n">
        <v>1.705</v>
      </c>
      <c r="U90" s="2" t="n">
        <v>1.79</v>
      </c>
      <c r="V90" s="2" t="n">
        <v>1.975</v>
      </c>
      <c r="X90" s="2" t="n">
        <v>2.125</v>
      </c>
      <c r="Y90" s="2" t="n">
        <v>2.075</v>
      </c>
    </row>
    <row r="91" customFormat="false" ht="12.75" hidden="false" customHeight="false" outlineLevel="0" collapsed="false">
      <c r="A91" s="53" t="n">
        <v>35332</v>
      </c>
      <c r="B91" s="61" t="n">
        <f aca="false">B90+1</f>
        <v>87</v>
      </c>
      <c r="C91" s="2" t="s">
        <v>143</v>
      </c>
      <c r="D91" s="1" t="s">
        <v>84</v>
      </c>
      <c r="E91" s="2" t="n">
        <v>1.875</v>
      </c>
      <c r="F91" s="2" t="n">
        <v>1.72</v>
      </c>
      <c r="H91" s="2" t="n">
        <v>1.92</v>
      </c>
      <c r="K91" s="2" t="n">
        <v>1.72</v>
      </c>
      <c r="L91" s="62" t="n">
        <v>1.655</v>
      </c>
      <c r="M91" s="62" t="n">
        <v>1.37</v>
      </c>
      <c r="N91" s="2" t="n">
        <v>1.1</v>
      </c>
      <c r="Q91" s="2" t="n">
        <v>2.12</v>
      </c>
      <c r="R91" s="2" t="n">
        <v>1.78</v>
      </c>
      <c r="T91" s="2" t="n">
        <v>1.72</v>
      </c>
      <c r="U91" s="2" t="n">
        <v>1.815</v>
      </c>
      <c r="V91" s="2" t="n">
        <v>1.98</v>
      </c>
      <c r="X91" s="2" t="n">
        <v>2.14</v>
      </c>
      <c r="Y91" s="2" t="n">
        <v>2.09</v>
      </c>
    </row>
    <row r="92" customFormat="false" ht="12.75" hidden="false" customHeight="false" outlineLevel="0" collapsed="false">
      <c r="A92" s="53" t="n">
        <v>35333</v>
      </c>
      <c r="B92" s="61" t="n">
        <f aca="false">B91+1</f>
        <v>88</v>
      </c>
      <c r="C92" s="2" t="s">
        <v>144</v>
      </c>
      <c r="D92" s="1" t="s">
        <v>84</v>
      </c>
      <c r="E92" s="2" t="n">
        <v>1.915</v>
      </c>
      <c r="F92" s="2" t="n">
        <v>1.7</v>
      </c>
      <c r="H92" s="2" t="n">
        <v>1.895</v>
      </c>
      <c r="K92" s="2" t="n">
        <v>1.755</v>
      </c>
      <c r="L92" s="62" t="n">
        <v>1.675</v>
      </c>
      <c r="M92" s="62" t="n">
        <v>1.37</v>
      </c>
      <c r="N92" s="2" t="n">
        <v>1.115</v>
      </c>
      <c r="Q92" s="2" t="n">
        <v>2.15</v>
      </c>
      <c r="R92" s="2" t="n">
        <v>1.825</v>
      </c>
      <c r="T92" s="2" t="n">
        <v>1.74</v>
      </c>
      <c r="U92" s="2" t="n">
        <v>1.84</v>
      </c>
      <c r="V92" s="2" t="n">
        <v>1.96</v>
      </c>
      <c r="X92" s="2" t="n">
        <v>2.22</v>
      </c>
      <c r="Y92" s="2" t="n">
        <v>2.155</v>
      </c>
    </row>
    <row r="93" customFormat="false" ht="12.75" hidden="false" customHeight="false" outlineLevel="0" collapsed="false">
      <c r="A93" s="53" t="n">
        <v>35334</v>
      </c>
      <c r="B93" s="61" t="n">
        <f aca="false">B92+1</f>
        <v>89</v>
      </c>
      <c r="C93" s="2" t="s">
        <v>145</v>
      </c>
      <c r="D93" s="1" t="s">
        <v>84</v>
      </c>
      <c r="E93" s="2" t="n">
        <v>1.935</v>
      </c>
      <c r="F93" s="2" t="n">
        <v>1.67</v>
      </c>
      <c r="H93" s="2" t="n">
        <v>1.92</v>
      </c>
      <c r="K93" s="2" t="n">
        <v>1.8</v>
      </c>
      <c r="L93" s="62" t="n">
        <v>1.65</v>
      </c>
      <c r="M93" s="62" t="n">
        <v>1.345</v>
      </c>
      <c r="N93" s="2" t="n">
        <v>1.135</v>
      </c>
      <c r="Q93" s="2" t="n">
        <v>2.1</v>
      </c>
      <c r="R93" s="2" t="n">
        <v>1.71</v>
      </c>
      <c r="T93" s="2" t="n">
        <v>1.7</v>
      </c>
      <c r="U93" s="2" t="n">
        <v>1.775</v>
      </c>
      <c r="V93" s="2" t="n">
        <v>2.055</v>
      </c>
      <c r="X93" s="2" t="n">
        <v>2.17</v>
      </c>
      <c r="Y93" s="2" t="n">
        <v>2.15</v>
      </c>
    </row>
    <row r="94" customFormat="false" ht="12.75" hidden="false" customHeight="false" outlineLevel="0" collapsed="false">
      <c r="A94" s="53" t="n">
        <v>35335</v>
      </c>
      <c r="B94" s="61" t="n">
        <f aca="false">B93+1</f>
        <v>90</v>
      </c>
      <c r="C94" s="2" t="s">
        <v>146</v>
      </c>
      <c r="D94" s="1" t="s">
        <v>84</v>
      </c>
      <c r="E94" s="2" t="n">
        <v>1.85</v>
      </c>
      <c r="F94" s="2" t="n">
        <v>1.645</v>
      </c>
      <c r="H94" s="2" t="n">
        <v>1.81</v>
      </c>
      <c r="K94" s="2" t="n">
        <v>1.725</v>
      </c>
      <c r="L94" s="62" t="n">
        <v>1.67</v>
      </c>
      <c r="M94" s="62" t="n">
        <v>1.345</v>
      </c>
      <c r="N94" s="2" t="n">
        <v>1.135</v>
      </c>
      <c r="Q94" s="2" t="n">
        <v>2.15</v>
      </c>
      <c r="R94" s="2" t="n">
        <v>1.825</v>
      </c>
      <c r="T94" s="2" t="n">
        <v>1.7</v>
      </c>
      <c r="U94" s="2" t="n">
        <v>1.775</v>
      </c>
      <c r="V94" s="2" t="n">
        <v>2.075</v>
      </c>
      <c r="X94" s="2" t="n">
        <v>2.17</v>
      </c>
      <c r="Y94" s="2" t="n">
        <v>2.12</v>
      </c>
    </row>
    <row r="95" customFormat="false" ht="12.75" hidden="false" customHeight="false" outlineLevel="0" collapsed="false">
      <c r="A95" s="53" t="n">
        <v>35336</v>
      </c>
      <c r="B95" s="61" t="n">
        <f aca="false">B94+1</f>
        <v>91</v>
      </c>
      <c r="C95" s="2" t="s">
        <v>147</v>
      </c>
      <c r="D95" s="1" t="s">
        <v>84</v>
      </c>
      <c r="E95" s="2" t="n">
        <v>1.85</v>
      </c>
      <c r="F95" s="2" t="n">
        <v>1.645</v>
      </c>
      <c r="H95" s="2" t="n">
        <v>1.81</v>
      </c>
      <c r="K95" s="2" t="n">
        <v>1.725</v>
      </c>
      <c r="L95" s="62" t="n">
        <v>1.67</v>
      </c>
      <c r="M95" s="62" t="n">
        <v>1.345</v>
      </c>
      <c r="N95" s="2" t="n">
        <v>1.135</v>
      </c>
      <c r="Q95" s="2" t="n">
        <v>2.15</v>
      </c>
      <c r="R95" s="2" t="n">
        <v>1.825</v>
      </c>
      <c r="T95" s="2" t="n">
        <v>1.7</v>
      </c>
      <c r="U95" s="2" t="n">
        <v>1.775</v>
      </c>
      <c r="V95" s="2" t="n">
        <v>1.95</v>
      </c>
      <c r="X95" s="2" t="n">
        <v>2.17</v>
      </c>
      <c r="Y95" s="2" t="n">
        <v>2.12</v>
      </c>
    </row>
    <row r="96" customFormat="false" ht="12.75" hidden="false" customHeight="false" outlineLevel="0" collapsed="false">
      <c r="A96" s="53" t="n">
        <v>35337</v>
      </c>
      <c r="B96" s="61" t="n">
        <f aca="false">B95+1</f>
        <v>92</v>
      </c>
      <c r="C96" s="2" t="s">
        <v>148</v>
      </c>
      <c r="D96" s="1" t="s">
        <v>84</v>
      </c>
      <c r="E96" s="2" t="n">
        <v>1.85</v>
      </c>
      <c r="F96" s="2" t="n">
        <v>1.645</v>
      </c>
      <c r="H96" s="2" t="n">
        <v>1.81</v>
      </c>
      <c r="K96" s="2" t="n">
        <v>1.725</v>
      </c>
      <c r="L96" s="62" t="n">
        <v>1.67</v>
      </c>
      <c r="M96" s="62" t="n">
        <v>1.345</v>
      </c>
      <c r="N96" s="2" t="n">
        <v>1.135</v>
      </c>
      <c r="Q96" s="2" t="n">
        <v>2.15</v>
      </c>
      <c r="R96" s="2" t="n">
        <v>1.825</v>
      </c>
      <c r="T96" s="2" t="n">
        <v>1.745</v>
      </c>
      <c r="U96" s="2" t="n">
        <v>1.795</v>
      </c>
      <c r="V96" s="2" t="n">
        <v>1.95</v>
      </c>
      <c r="X96" s="2" t="n">
        <v>2.19</v>
      </c>
      <c r="Y96" s="2" t="n">
        <v>2.12</v>
      </c>
    </row>
    <row r="97" customFormat="false" ht="12.75" hidden="false" customHeight="false" outlineLevel="0" collapsed="false">
      <c r="A97" s="53" t="n">
        <v>35338</v>
      </c>
      <c r="B97" s="61" t="n">
        <f aca="false">B96+1</f>
        <v>93</v>
      </c>
      <c r="C97" s="2" t="s">
        <v>142</v>
      </c>
      <c r="D97" s="1" t="s">
        <v>85</v>
      </c>
      <c r="E97" s="2" t="n">
        <v>1.805</v>
      </c>
      <c r="F97" s="2" t="n">
        <v>1.725</v>
      </c>
      <c r="H97" s="2" t="n">
        <v>1.845</v>
      </c>
      <c r="K97" s="2" t="n">
        <v>1.725</v>
      </c>
      <c r="L97" s="62" t="n">
        <v>1.755</v>
      </c>
      <c r="M97" s="62" t="n">
        <v>1.26</v>
      </c>
      <c r="N97" s="2" t="n">
        <v>1.135</v>
      </c>
      <c r="Q97" s="2" t="n">
        <v>2.04</v>
      </c>
      <c r="R97" s="2" t="n">
        <v>1.76</v>
      </c>
      <c r="T97" s="2" t="n">
        <v>1.795</v>
      </c>
      <c r="U97" s="2" t="n">
        <v>1.825</v>
      </c>
      <c r="V97" s="2" t="n">
        <v>1.95</v>
      </c>
      <c r="X97" s="2" t="n">
        <v>2.25</v>
      </c>
      <c r="Y97" s="2" t="n">
        <v>2.17</v>
      </c>
    </row>
    <row r="98" customFormat="false" ht="12.75" hidden="false" customHeight="false" outlineLevel="0" collapsed="false">
      <c r="A98" s="53" t="n">
        <v>35339</v>
      </c>
      <c r="B98" s="61" t="n">
        <f aca="false">B97+1</f>
        <v>94</v>
      </c>
      <c r="C98" s="2" t="s">
        <v>143</v>
      </c>
      <c r="D98" s="1" t="s">
        <v>85</v>
      </c>
      <c r="E98" s="2" t="n">
        <v>1.925</v>
      </c>
      <c r="F98" s="2" t="n">
        <v>1.79</v>
      </c>
      <c r="H98" s="2" t="n">
        <v>1.875</v>
      </c>
      <c r="K98" s="2" t="n">
        <v>1.785</v>
      </c>
      <c r="L98" s="62" t="n">
        <v>1.79</v>
      </c>
      <c r="M98" s="62" t="n">
        <v>1.35</v>
      </c>
      <c r="N98" s="2" t="n">
        <v>1.17</v>
      </c>
      <c r="Q98" s="2" t="n">
        <v>2.095</v>
      </c>
      <c r="R98" s="2" t="n">
        <v>1.91</v>
      </c>
      <c r="T98" s="2" t="n">
        <v>1.84</v>
      </c>
      <c r="U98" s="2" t="n">
        <v>1.875</v>
      </c>
      <c r="V98" s="2" t="n">
        <v>2.02</v>
      </c>
      <c r="X98" s="2" t="n">
        <v>2.25</v>
      </c>
      <c r="Y98" s="2" t="n">
        <v>2.23</v>
      </c>
    </row>
    <row r="99" customFormat="false" ht="12.75" hidden="false" customHeight="false" outlineLevel="0" collapsed="false">
      <c r="A99" s="53" t="n">
        <v>35340</v>
      </c>
      <c r="B99" s="61" t="n">
        <f aca="false">B98+1</f>
        <v>95</v>
      </c>
      <c r="C99" s="2" t="s">
        <v>144</v>
      </c>
      <c r="D99" s="1" t="s">
        <v>85</v>
      </c>
      <c r="E99" s="2" t="n">
        <v>1.93</v>
      </c>
      <c r="F99" s="2" t="n">
        <v>1.8</v>
      </c>
      <c r="H99" s="2" t="n">
        <v>1.91</v>
      </c>
      <c r="K99" s="2" t="n">
        <v>1.835</v>
      </c>
      <c r="L99" s="62" t="n">
        <v>1.79</v>
      </c>
      <c r="M99" s="62" t="n">
        <v>1.41</v>
      </c>
      <c r="N99" s="2" t="n">
        <v>1.15</v>
      </c>
      <c r="Q99" s="2" t="n">
        <v>2.095</v>
      </c>
      <c r="R99" s="2" t="n">
        <v>1.925</v>
      </c>
      <c r="T99" s="2" t="n">
        <v>1.825</v>
      </c>
      <c r="U99" s="2" t="n">
        <v>1.87</v>
      </c>
      <c r="V99" s="2" t="n">
        <v>2</v>
      </c>
      <c r="X99" s="2" t="n">
        <v>2.365</v>
      </c>
      <c r="Y99" s="2" t="n">
        <v>2.24</v>
      </c>
    </row>
    <row r="100" customFormat="false" ht="12.75" hidden="false" customHeight="false" outlineLevel="0" collapsed="false">
      <c r="A100" s="53" t="n">
        <v>35341</v>
      </c>
      <c r="B100" s="61" t="n">
        <f aca="false">B99+1</f>
        <v>96</v>
      </c>
      <c r="C100" s="2" t="s">
        <v>145</v>
      </c>
      <c r="D100" s="1" t="s">
        <v>85</v>
      </c>
      <c r="E100" s="2" t="n">
        <v>1.995</v>
      </c>
      <c r="F100" s="2" t="n">
        <v>1.8</v>
      </c>
      <c r="H100" s="2" t="n">
        <v>2.01</v>
      </c>
      <c r="K100" s="2" t="n">
        <v>1.86</v>
      </c>
      <c r="L100" s="62" t="n">
        <v>1.84</v>
      </c>
      <c r="M100" s="62" t="n">
        <v>1.29</v>
      </c>
      <c r="N100" s="2" t="n">
        <v>1.135</v>
      </c>
      <c r="Q100" s="2" t="n">
        <v>2.17</v>
      </c>
      <c r="R100" s="2" t="n">
        <v>1.91</v>
      </c>
      <c r="T100" s="2" t="n">
        <v>1.835</v>
      </c>
      <c r="U100" s="2" t="n">
        <v>1.875</v>
      </c>
      <c r="V100" s="2" t="n">
        <v>2.09</v>
      </c>
      <c r="X100" s="2" t="n">
        <v>2.33</v>
      </c>
      <c r="Y100" s="2" t="n">
        <v>2.36</v>
      </c>
    </row>
    <row r="101" customFormat="false" ht="12.75" hidden="false" customHeight="false" outlineLevel="0" collapsed="false">
      <c r="A101" s="53" t="n">
        <v>35342</v>
      </c>
      <c r="B101" s="61" t="n">
        <f aca="false">B100+1</f>
        <v>97</v>
      </c>
      <c r="C101" s="2" t="s">
        <v>146</v>
      </c>
      <c r="D101" s="1" t="s">
        <v>85</v>
      </c>
      <c r="E101" s="2" t="n">
        <v>2.125</v>
      </c>
      <c r="F101" s="2" t="n">
        <v>1.9</v>
      </c>
      <c r="H101" s="2" t="n">
        <v>2.105</v>
      </c>
      <c r="K101" s="2" t="n">
        <v>1.88</v>
      </c>
      <c r="L101" s="62" t="n">
        <v>1.895</v>
      </c>
      <c r="M101" s="62" t="n">
        <v>1.29</v>
      </c>
      <c r="N101" s="2" t="n">
        <v>1.125</v>
      </c>
      <c r="Q101" s="2" t="n">
        <v>2.175</v>
      </c>
      <c r="R101" s="2" t="n">
        <v>2.035</v>
      </c>
      <c r="T101" s="2" t="n">
        <v>1.84</v>
      </c>
      <c r="U101" s="2" t="n">
        <v>1.88</v>
      </c>
      <c r="V101" s="2" t="n">
        <v>2.1</v>
      </c>
      <c r="X101" s="2" t="n">
        <v>2.33</v>
      </c>
      <c r="Y101" s="2" t="n">
        <v>2.385</v>
      </c>
    </row>
    <row r="102" customFormat="false" ht="12.75" hidden="false" customHeight="false" outlineLevel="0" collapsed="false">
      <c r="A102" s="53" t="n">
        <v>35343</v>
      </c>
      <c r="B102" s="61" t="n">
        <f aca="false">B101+1</f>
        <v>98</v>
      </c>
      <c r="C102" s="2" t="s">
        <v>147</v>
      </c>
      <c r="D102" s="1" t="s">
        <v>85</v>
      </c>
      <c r="E102" s="2" t="n">
        <v>2.125</v>
      </c>
      <c r="F102" s="2" t="n">
        <v>1.9</v>
      </c>
      <c r="H102" s="2" t="n">
        <v>2.105</v>
      </c>
      <c r="K102" s="2" t="n">
        <v>1.88</v>
      </c>
      <c r="L102" s="62" t="n">
        <v>1.895</v>
      </c>
      <c r="M102" s="62" t="n">
        <v>1.29</v>
      </c>
      <c r="N102" s="2" t="n">
        <v>1.125</v>
      </c>
      <c r="Q102" s="2" t="n">
        <v>2.175</v>
      </c>
      <c r="R102" s="2" t="n">
        <v>2.035</v>
      </c>
      <c r="T102" s="2" t="n">
        <v>1.84</v>
      </c>
      <c r="U102" s="2" t="n">
        <v>1.88</v>
      </c>
      <c r="V102" s="2" t="n">
        <v>2.1</v>
      </c>
      <c r="X102" s="2" t="n">
        <v>2.33</v>
      </c>
      <c r="Y102" s="2" t="n">
        <v>2.385</v>
      </c>
    </row>
    <row r="103" customFormat="false" ht="12.75" hidden="false" customHeight="false" outlineLevel="0" collapsed="false">
      <c r="A103" s="53" t="n">
        <v>35344</v>
      </c>
      <c r="B103" s="61" t="n">
        <f aca="false">B102+1</f>
        <v>99</v>
      </c>
      <c r="C103" s="2" t="s">
        <v>148</v>
      </c>
      <c r="D103" s="1" t="s">
        <v>85</v>
      </c>
      <c r="E103" s="2" t="n">
        <v>2.125</v>
      </c>
      <c r="F103" s="2" t="n">
        <v>1.9</v>
      </c>
      <c r="H103" s="2" t="n">
        <v>2.105</v>
      </c>
      <c r="K103" s="2" t="n">
        <v>1.88</v>
      </c>
      <c r="L103" s="62" t="n">
        <v>1.895</v>
      </c>
      <c r="M103" s="62" t="n">
        <v>1.29</v>
      </c>
      <c r="N103" s="2" t="n">
        <v>1.125</v>
      </c>
      <c r="Q103" s="2" t="n">
        <v>2.175</v>
      </c>
      <c r="R103" s="2" t="n">
        <v>2.035</v>
      </c>
      <c r="T103" s="2" t="n">
        <v>1.905</v>
      </c>
      <c r="U103" s="2" t="n">
        <v>1.96</v>
      </c>
      <c r="V103" s="2" t="n">
        <v>2.1</v>
      </c>
      <c r="X103" s="2" t="n">
        <v>2.435</v>
      </c>
      <c r="Y103" s="2" t="n">
        <v>2.385</v>
      </c>
    </row>
    <row r="104" customFormat="false" ht="12.75" hidden="false" customHeight="false" outlineLevel="0" collapsed="false">
      <c r="A104" s="53" t="n">
        <v>35345</v>
      </c>
      <c r="B104" s="61" t="n">
        <f aca="false">B103+1</f>
        <v>100</v>
      </c>
      <c r="C104" s="2" t="s">
        <v>142</v>
      </c>
      <c r="D104" s="1" t="s">
        <v>85</v>
      </c>
      <c r="E104" s="2" t="n">
        <v>2.205</v>
      </c>
      <c r="F104" s="2" t="n">
        <v>1.985</v>
      </c>
      <c r="H104" s="2" t="n">
        <v>2.19</v>
      </c>
      <c r="K104" s="2" t="n">
        <v>1.95</v>
      </c>
      <c r="L104" s="62" t="n">
        <v>1.995</v>
      </c>
      <c r="M104" s="62" t="n">
        <v>1.59</v>
      </c>
      <c r="N104" s="2" t="n">
        <v>1.005</v>
      </c>
      <c r="Q104" s="2" t="n">
        <v>2.275</v>
      </c>
      <c r="R104" s="2" t="n">
        <v>2.09</v>
      </c>
      <c r="T104" s="2" t="n">
        <v>1.99</v>
      </c>
      <c r="U104" s="2" t="n">
        <v>2.065</v>
      </c>
      <c r="V104" s="2" t="n">
        <v>2.15</v>
      </c>
      <c r="X104" s="2" t="n">
        <v>2.475</v>
      </c>
      <c r="Y104" s="2" t="n">
        <v>2.435</v>
      </c>
    </row>
    <row r="105" customFormat="false" ht="12.75" hidden="false" customHeight="false" outlineLevel="0" collapsed="false">
      <c r="A105" s="53" t="n">
        <v>35346</v>
      </c>
      <c r="B105" s="61" t="n">
        <f aca="false">B104+1</f>
        <v>101</v>
      </c>
      <c r="C105" s="2" t="s">
        <v>143</v>
      </c>
      <c r="D105" s="1" t="s">
        <v>85</v>
      </c>
      <c r="E105" s="2" t="n">
        <v>2.205</v>
      </c>
      <c r="F105" s="2" t="n">
        <v>2.05</v>
      </c>
      <c r="H105" s="2" t="n">
        <v>2.2</v>
      </c>
      <c r="K105" s="2" t="n">
        <v>2.035</v>
      </c>
      <c r="L105" s="62" t="n">
        <v>2.1</v>
      </c>
      <c r="M105" s="62" t="n">
        <v>1.685</v>
      </c>
      <c r="N105" s="2" t="n">
        <v>1</v>
      </c>
      <c r="Q105" s="2" t="n">
        <v>2.32</v>
      </c>
      <c r="R105" s="2" t="n">
        <v>2.16</v>
      </c>
      <c r="T105" s="2" t="n">
        <v>2.155</v>
      </c>
      <c r="U105" s="2" t="n">
        <v>2.26</v>
      </c>
      <c r="V105" s="2" t="n">
        <v>2.29</v>
      </c>
      <c r="X105" s="2" t="n">
        <v>2.625</v>
      </c>
      <c r="Y105" s="2" t="n">
        <v>2.465</v>
      </c>
    </row>
    <row r="106" customFormat="false" ht="12.75" hidden="false" customHeight="false" outlineLevel="0" collapsed="false">
      <c r="A106" s="53" t="n">
        <v>35347</v>
      </c>
      <c r="B106" s="61" t="n">
        <f aca="false">B105+1</f>
        <v>102</v>
      </c>
      <c r="C106" s="2" t="s">
        <v>144</v>
      </c>
      <c r="D106" s="1" t="s">
        <v>85</v>
      </c>
      <c r="E106" s="2" t="n">
        <v>2.355</v>
      </c>
      <c r="F106" s="2" t="n">
        <v>2.185</v>
      </c>
      <c r="H106" s="2" t="n">
        <v>2.35</v>
      </c>
      <c r="K106" s="2" t="n">
        <v>2.205</v>
      </c>
      <c r="L106" s="62" t="n">
        <v>2.165</v>
      </c>
      <c r="M106" s="62" t="n">
        <v>1.74</v>
      </c>
      <c r="N106" s="2" t="n">
        <v>0.995</v>
      </c>
      <c r="Q106" s="2" t="n">
        <v>2.455</v>
      </c>
      <c r="R106" s="2" t="n">
        <v>2.29</v>
      </c>
      <c r="T106" s="2" t="n">
        <v>2.15</v>
      </c>
      <c r="U106" s="2" t="n">
        <v>2.26</v>
      </c>
      <c r="V106" s="2" t="n">
        <v>2.33</v>
      </c>
      <c r="X106" s="2" t="n">
        <v>2.71</v>
      </c>
      <c r="Y106" s="2" t="n">
        <v>2.635</v>
      </c>
    </row>
    <row r="107" customFormat="false" ht="12.75" hidden="false" customHeight="false" outlineLevel="0" collapsed="false">
      <c r="A107" s="53" t="n">
        <v>35348</v>
      </c>
      <c r="B107" s="61" t="n">
        <f aca="false">B106+1</f>
        <v>103</v>
      </c>
      <c r="C107" s="2" t="s">
        <v>145</v>
      </c>
      <c r="D107" s="1" t="s">
        <v>85</v>
      </c>
      <c r="E107" s="2" t="n">
        <v>2.42</v>
      </c>
      <c r="F107" s="2" t="n">
        <v>2.185</v>
      </c>
      <c r="H107" s="2" t="n">
        <v>2.35</v>
      </c>
      <c r="K107" s="2" t="n">
        <v>2.21</v>
      </c>
      <c r="L107" s="62" t="n">
        <v>2.11</v>
      </c>
      <c r="M107" s="62" t="n">
        <v>1.71</v>
      </c>
      <c r="N107" s="2" t="n">
        <v>1.01</v>
      </c>
      <c r="Q107" s="2" t="n">
        <v>2.57</v>
      </c>
      <c r="R107" s="2" t="n">
        <v>2.27</v>
      </c>
      <c r="T107" s="2" t="n">
        <v>2.065</v>
      </c>
      <c r="U107" s="2" t="n">
        <v>2.16</v>
      </c>
      <c r="V107" s="2" t="n">
        <v>2.66</v>
      </c>
      <c r="X107" s="2" t="n">
        <v>2.74</v>
      </c>
      <c r="Y107" s="2" t="n">
        <v>2.67</v>
      </c>
    </row>
    <row r="108" customFormat="false" ht="12.75" hidden="false" customHeight="false" outlineLevel="0" collapsed="false">
      <c r="A108" s="53" t="n">
        <v>35349</v>
      </c>
      <c r="B108" s="61" t="n">
        <f aca="false">B107+1</f>
        <v>104</v>
      </c>
      <c r="C108" s="2" t="s">
        <v>146</v>
      </c>
      <c r="D108" s="1" t="s">
        <v>85</v>
      </c>
      <c r="E108" s="2" t="n">
        <v>2.335</v>
      </c>
      <c r="F108" s="2" t="n">
        <v>2.1</v>
      </c>
      <c r="H108" s="2" t="n">
        <v>2.285</v>
      </c>
      <c r="K108" s="2" t="n">
        <v>2.135</v>
      </c>
      <c r="L108" s="62" t="n">
        <v>2.09</v>
      </c>
      <c r="M108" s="62" t="n">
        <v>1.7</v>
      </c>
      <c r="N108" s="2" t="n">
        <v>1</v>
      </c>
      <c r="Q108" s="2" t="n">
        <v>2.555</v>
      </c>
      <c r="R108" s="2" t="n">
        <v>2.27</v>
      </c>
      <c r="T108" s="2" t="n">
        <v>2.07</v>
      </c>
      <c r="U108" s="2" t="n">
        <v>2.16</v>
      </c>
      <c r="V108" s="2" t="n">
        <v>2.7</v>
      </c>
      <c r="X108" s="2" t="n">
        <v>2.74</v>
      </c>
      <c r="Y108" s="2" t="n">
        <v>2.74</v>
      </c>
    </row>
    <row r="109" customFormat="false" ht="12.75" hidden="false" customHeight="false" outlineLevel="0" collapsed="false">
      <c r="A109" s="53" t="n">
        <v>35350</v>
      </c>
      <c r="B109" s="61" t="n">
        <f aca="false">B108+1</f>
        <v>105</v>
      </c>
      <c r="C109" s="2" t="s">
        <v>147</v>
      </c>
      <c r="D109" s="1" t="s">
        <v>85</v>
      </c>
      <c r="E109" s="2" t="n">
        <v>2.335</v>
      </c>
      <c r="F109" s="2" t="n">
        <v>2.1</v>
      </c>
      <c r="H109" s="2" t="n">
        <v>2.285</v>
      </c>
      <c r="K109" s="2" t="n">
        <v>2.135</v>
      </c>
      <c r="L109" s="62" t="n">
        <v>2.09</v>
      </c>
      <c r="M109" s="62" t="n">
        <v>1.7</v>
      </c>
      <c r="N109" s="2" t="n">
        <v>1</v>
      </c>
      <c r="Q109" s="2" t="n">
        <v>2.555</v>
      </c>
      <c r="R109" s="2" t="n">
        <v>2.27</v>
      </c>
      <c r="T109" s="2" t="n">
        <v>2.07</v>
      </c>
      <c r="U109" s="2" t="n">
        <v>2.16</v>
      </c>
      <c r="V109" s="2" t="n">
        <v>2.7</v>
      </c>
      <c r="X109" s="2" t="n">
        <v>2.74</v>
      </c>
      <c r="Y109" s="2" t="n">
        <v>2.74</v>
      </c>
    </row>
    <row r="110" customFormat="false" ht="12.75" hidden="false" customHeight="false" outlineLevel="0" collapsed="false">
      <c r="A110" s="53" t="n">
        <v>35351</v>
      </c>
      <c r="B110" s="61" t="n">
        <f aca="false">B109+1</f>
        <v>106</v>
      </c>
      <c r="C110" s="2" t="s">
        <v>148</v>
      </c>
      <c r="D110" s="1" t="s">
        <v>85</v>
      </c>
      <c r="E110" s="2" t="n">
        <v>2.335</v>
      </c>
      <c r="F110" s="2" t="n">
        <v>2.1</v>
      </c>
      <c r="H110" s="2" t="n">
        <v>2.285</v>
      </c>
      <c r="K110" s="2" t="n">
        <v>2.135</v>
      </c>
      <c r="L110" s="62" t="n">
        <v>2.09</v>
      </c>
      <c r="M110" s="62" t="n">
        <v>1.7</v>
      </c>
      <c r="N110" s="2" t="n">
        <v>1</v>
      </c>
      <c r="Q110" s="2" t="n">
        <v>2.555</v>
      </c>
      <c r="R110" s="2" t="n">
        <v>2.27</v>
      </c>
      <c r="T110" s="2" t="n">
        <v>2.025</v>
      </c>
      <c r="U110" s="2" t="n">
        <v>2.11</v>
      </c>
      <c r="V110" s="2" t="n">
        <v>2.7</v>
      </c>
      <c r="X110" s="2" t="n">
        <v>2.665</v>
      </c>
      <c r="Y110" s="2" t="n">
        <v>2.74</v>
      </c>
    </row>
    <row r="111" customFormat="false" ht="12.75" hidden="false" customHeight="false" outlineLevel="0" collapsed="false">
      <c r="A111" s="53" t="n">
        <v>35352</v>
      </c>
      <c r="B111" s="61" t="n">
        <f aca="false">B110+1</f>
        <v>107</v>
      </c>
      <c r="C111" s="2" t="s">
        <v>142</v>
      </c>
      <c r="D111" s="1" t="s">
        <v>85</v>
      </c>
      <c r="E111" s="2" t="n">
        <v>2.27</v>
      </c>
      <c r="F111" s="2" t="n">
        <v>2.065</v>
      </c>
      <c r="H111" s="2" t="n">
        <v>2.25</v>
      </c>
      <c r="K111" s="2" t="n">
        <v>2.065</v>
      </c>
      <c r="L111" s="62" t="n">
        <v>2.03</v>
      </c>
      <c r="M111" s="62" t="n">
        <v>1.64</v>
      </c>
      <c r="N111" s="2" t="n">
        <v>1.08</v>
      </c>
      <c r="Q111" s="2" t="n">
        <v>2.435</v>
      </c>
      <c r="R111" s="2" t="n">
        <v>2.15</v>
      </c>
      <c r="T111" s="2" t="n">
        <v>2.08</v>
      </c>
      <c r="U111" s="2" t="n">
        <v>2.18</v>
      </c>
      <c r="V111" s="2" t="n">
        <v>2.57</v>
      </c>
      <c r="X111" s="2" t="n">
        <v>2.65</v>
      </c>
      <c r="Y111" s="2" t="n">
        <v>2.665</v>
      </c>
    </row>
    <row r="112" customFormat="false" ht="12.75" hidden="false" customHeight="false" outlineLevel="0" collapsed="false">
      <c r="A112" s="53" t="n">
        <v>35353</v>
      </c>
      <c r="B112" s="61" t="n">
        <f aca="false">B111+1</f>
        <v>108</v>
      </c>
      <c r="C112" s="2" t="s">
        <v>143</v>
      </c>
      <c r="D112" s="1" t="s">
        <v>85</v>
      </c>
      <c r="E112" s="2" t="n">
        <v>2.295</v>
      </c>
      <c r="F112" s="2" t="n">
        <v>2.105</v>
      </c>
      <c r="H112" s="2" t="n">
        <v>2.275</v>
      </c>
      <c r="K112" s="2" t="n">
        <v>2.145</v>
      </c>
      <c r="L112" s="62" t="n">
        <v>2.09</v>
      </c>
      <c r="M112" s="62" t="n">
        <v>1.665</v>
      </c>
      <c r="N112" s="2" t="n">
        <v>1.09</v>
      </c>
      <c r="Q112" s="2" t="n">
        <v>2.4</v>
      </c>
      <c r="R112" s="2" t="n">
        <v>2.19</v>
      </c>
      <c r="T112" s="2" t="n">
        <v>2.26</v>
      </c>
      <c r="U112" s="2" t="n">
        <v>2.35</v>
      </c>
      <c r="V112" s="2" t="n">
        <v>2.41</v>
      </c>
      <c r="X112" s="2" t="n">
        <v>2.76</v>
      </c>
      <c r="Y112" s="2" t="n">
        <v>2.645</v>
      </c>
    </row>
    <row r="113" customFormat="false" ht="12.75" hidden="false" customHeight="false" outlineLevel="0" collapsed="false">
      <c r="A113" s="53" t="n">
        <v>35354</v>
      </c>
      <c r="B113" s="61" t="n">
        <f aca="false">B112+1</f>
        <v>109</v>
      </c>
      <c r="C113" s="2" t="s">
        <v>144</v>
      </c>
      <c r="D113" s="1" t="s">
        <v>85</v>
      </c>
      <c r="E113" s="2" t="n">
        <v>2.395</v>
      </c>
      <c r="F113" s="2" t="n">
        <v>2.26</v>
      </c>
      <c r="H113" s="2" t="n">
        <v>2.41</v>
      </c>
      <c r="K113" s="2" t="n">
        <v>2.275</v>
      </c>
      <c r="L113" s="62" t="n">
        <v>2.235</v>
      </c>
      <c r="M113" s="62" t="n">
        <v>1.665</v>
      </c>
      <c r="N113" s="2" t="n">
        <v>1.175</v>
      </c>
      <c r="Q113" s="2" t="n">
        <v>2.56</v>
      </c>
      <c r="R113" s="2" t="n">
        <v>2.24</v>
      </c>
      <c r="T113" s="2" t="n">
        <v>2.335</v>
      </c>
      <c r="U113" s="2" t="n">
        <v>2.46</v>
      </c>
      <c r="V113" s="2" t="n">
        <v>2.43</v>
      </c>
      <c r="X113" s="2" t="n">
        <v>2.765</v>
      </c>
      <c r="Y113" s="2" t="n">
        <v>2.755</v>
      </c>
    </row>
    <row r="114" customFormat="false" ht="12.75" hidden="false" customHeight="false" outlineLevel="0" collapsed="false">
      <c r="A114" s="53" t="n">
        <v>35355</v>
      </c>
      <c r="B114" s="61" t="n">
        <f aca="false">B113+1</f>
        <v>110</v>
      </c>
      <c r="C114" s="2" t="s">
        <v>145</v>
      </c>
      <c r="D114" s="1" t="s">
        <v>85</v>
      </c>
      <c r="E114" s="2" t="n">
        <v>2.35</v>
      </c>
      <c r="F114" s="2" t="n">
        <v>2.13</v>
      </c>
      <c r="H114" s="2" t="n">
        <v>2.38</v>
      </c>
      <c r="K114" s="2" t="n">
        <v>2.33</v>
      </c>
      <c r="L114" s="62" t="n">
        <v>2.04</v>
      </c>
      <c r="M114" s="62" t="n">
        <v>1.83</v>
      </c>
      <c r="N114" s="2" t="n">
        <v>1.255</v>
      </c>
      <c r="Q114" s="2" t="n">
        <v>2.53</v>
      </c>
      <c r="R114" s="2" t="n">
        <v>2.335</v>
      </c>
      <c r="T114" s="2" t="n">
        <v>2.23</v>
      </c>
      <c r="U114" s="2" t="n">
        <v>2.33</v>
      </c>
      <c r="V114" s="2" t="n">
        <v>2.65</v>
      </c>
      <c r="X114" s="2" t="n">
        <v>2.8</v>
      </c>
      <c r="Y114" s="2" t="n">
        <v>2.78</v>
      </c>
    </row>
    <row r="115" customFormat="false" ht="12.75" hidden="false" customHeight="false" outlineLevel="0" collapsed="false">
      <c r="A115" s="53" t="n">
        <v>35356</v>
      </c>
      <c r="B115" s="61" t="n">
        <f aca="false">B114+1</f>
        <v>111</v>
      </c>
      <c r="C115" s="2" t="s">
        <v>146</v>
      </c>
      <c r="D115" s="1" t="s">
        <v>85</v>
      </c>
      <c r="E115" s="2" t="n">
        <v>2.36</v>
      </c>
      <c r="F115" s="2" t="n">
        <v>2.17</v>
      </c>
      <c r="H115" s="2" t="n">
        <v>2.29</v>
      </c>
      <c r="K115" s="2" t="n">
        <v>2.24</v>
      </c>
      <c r="L115" s="62" t="n">
        <v>2.04</v>
      </c>
      <c r="M115" s="62" t="n">
        <v>1.83</v>
      </c>
      <c r="N115" s="2" t="n">
        <v>1.4</v>
      </c>
      <c r="Q115" s="2" t="n">
        <v>2.53</v>
      </c>
      <c r="R115" s="2" t="n">
        <v>2.22</v>
      </c>
      <c r="T115" s="2" t="n">
        <v>2.23</v>
      </c>
      <c r="U115" s="2" t="n">
        <v>2.33</v>
      </c>
      <c r="V115" s="2" t="n">
        <v>2.76</v>
      </c>
      <c r="X115" s="2" t="n">
        <v>2.8</v>
      </c>
      <c r="Y115" s="2" t="n">
        <v>2.8</v>
      </c>
    </row>
    <row r="116" customFormat="false" ht="12.75" hidden="false" customHeight="false" outlineLevel="0" collapsed="false">
      <c r="A116" s="53" t="n">
        <v>35357</v>
      </c>
      <c r="B116" s="61" t="n">
        <f aca="false">B115+1</f>
        <v>112</v>
      </c>
      <c r="C116" s="2" t="s">
        <v>147</v>
      </c>
      <c r="D116" s="1" t="s">
        <v>85</v>
      </c>
      <c r="E116" s="2" t="n">
        <v>2.36</v>
      </c>
      <c r="F116" s="2" t="n">
        <v>2.17</v>
      </c>
      <c r="H116" s="2" t="n">
        <v>2.29</v>
      </c>
      <c r="K116" s="2" t="n">
        <v>2.24</v>
      </c>
      <c r="L116" s="62" t="n">
        <v>2.04</v>
      </c>
      <c r="M116" s="62" t="n">
        <v>1.83</v>
      </c>
      <c r="N116" s="2" t="n">
        <v>1.4</v>
      </c>
      <c r="Q116" s="2" t="n">
        <v>2.53</v>
      </c>
      <c r="R116" s="2" t="n">
        <v>2.22</v>
      </c>
      <c r="T116" s="2" t="n">
        <v>2.23</v>
      </c>
      <c r="U116" s="2" t="n">
        <v>2.33</v>
      </c>
      <c r="V116" s="2" t="n">
        <v>2.62</v>
      </c>
      <c r="X116" s="2" t="n">
        <v>2.8</v>
      </c>
      <c r="Y116" s="2" t="n">
        <v>2.8</v>
      </c>
    </row>
    <row r="117" customFormat="false" ht="12.75" hidden="false" customHeight="false" outlineLevel="0" collapsed="false">
      <c r="A117" s="53" t="n">
        <v>35358</v>
      </c>
      <c r="B117" s="61" t="n">
        <f aca="false">B116+1</f>
        <v>113</v>
      </c>
      <c r="C117" s="2" t="s">
        <v>148</v>
      </c>
      <c r="D117" s="1" t="s">
        <v>85</v>
      </c>
      <c r="E117" s="2" t="n">
        <v>2.36</v>
      </c>
      <c r="F117" s="2" t="n">
        <v>2.17</v>
      </c>
      <c r="H117" s="2" t="n">
        <v>2.29</v>
      </c>
      <c r="K117" s="2" t="n">
        <v>2.24</v>
      </c>
      <c r="L117" s="62" t="n">
        <v>2.04</v>
      </c>
      <c r="M117" s="62" t="n">
        <v>1.83</v>
      </c>
      <c r="N117" s="2" t="n">
        <v>1.4</v>
      </c>
      <c r="Q117" s="2" t="n">
        <v>2.53</v>
      </c>
      <c r="R117" s="2" t="n">
        <v>2.22</v>
      </c>
      <c r="T117" s="2" t="n">
        <v>2.295</v>
      </c>
      <c r="U117" s="2" t="n">
        <v>2.405</v>
      </c>
      <c r="V117" s="2" t="n">
        <v>2.62</v>
      </c>
      <c r="X117" s="2" t="n">
        <v>2.86</v>
      </c>
      <c r="Y117" s="2" t="n">
        <v>2.8</v>
      </c>
    </row>
    <row r="118" customFormat="false" ht="12.75" hidden="false" customHeight="false" outlineLevel="0" collapsed="false">
      <c r="A118" s="53" t="n">
        <v>35359</v>
      </c>
      <c r="B118" s="61" t="n">
        <f aca="false">B117+1</f>
        <v>114</v>
      </c>
      <c r="C118" s="2" t="s">
        <v>142</v>
      </c>
      <c r="D118" s="1" t="s">
        <v>85</v>
      </c>
      <c r="E118" s="2" t="n">
        <v>2.39</v>
      </c>
      <c r="F118" s="2" t="n">
        <v>2.25</v>
      </c>
      <c r="H118" s="2" t="n">
        <v>2.345</v>
      </c>
      <c r="K118" s="2" t="n">
        <v>2.305</v>
      </c>
      <c r="L118" s="62" t="n">
        <v>2.25</v>
      </c>
      <c r="M118" s="62" t="n">
        <v>1.955</v>
      </c>
      <c r="N118" s="2" t="n">
        <v>1.545</v>
      </c>
      <c r="Q118" s="2" t="n">
        <v>2.565</v>
      </c>
      <c r="R118" s="2" t="n">
        <v>2.29</v>
      </c>
      <c r="T118" s="2" t="n">
        <v>2.375</v>
      </c>
      <c r="U118" s="2" t="n">
        <v>2.455</v>
      </c>
      <c r="V118" s="2" t="n">
        <v>2.62</v>
      </c>
      <c r="X118" s="2" t="n">
        <v>2.92</v>
      </c>
      <c r="Y118" s="2" t="n">
        <v>2.83</v>
      </c>
    </row>
    <row r="119" customFormat="false" ht="12.75" hidden="false" customHeight="false" outlineLevel="0" collapsed="false">
      <c r="A119" s="53" t="n">
        <v>35360</v>
      </c>
      <c r="B119" s="61" t="n">
        <f aca="false">B118+1</f>
        <v>115</v>
      </c>
      <c r="C119" s="2" t="s">
        <v>143</v>
      </c>
      <c r="D119" s="1" t="s">
        <v>85</v>
      </c>
      <c r="E119" s="2" t="n">
        <v>2.51</v>
      </c>
      <c r="F119" s="2" t="n">
        <v>2.35</v>
      </c>
      <c r="H119" s="2" t="n">
        <v>2.46</v>
      </c>
      <c r="K119" s="2" t="n">
        <v>2.415</v>
      </c>
      <c r="L119" s="62" t="n">
        <v>2.405</v>
      </c>
      <c r="M119" s="62" t="n">
        <v>2</v>
      </c>
      <c r="N119" s="2" t="n">
        <v>1.71</v>
      </c>
      <c r="Q119" s="2" t="n">
        <v>2.67</v>
      </c>
      <c r="R119" s="2" t="n">
        <v>2.525</v>
      </c>
      <c r="T119" s="2" t="n">
        <v>2.395</v>
      </c>
      <c r="U119" s="2" t="n">
        <v>2.495</v>
      </c>
      <c r="V119" s="2" t="n">
        <v>2.73</v>
      </c>
      <c r="X119" s="2" t="n">
        <v>2.99</v>
      </c>
      <c r="Y119" s="2" t="n">
        <v>2.9</v>
      </c>
    </row>
    <row r="120" customFormat="false" ht="12.75" hidden="false" customHeight="false" outlineLevel="0" collapsed="false">
      <c r="A120" s="53" t="n">
        <v>35361</v>
      </c>
      <c r="B120" s="61" t="n">
        <f aca="false">B119+1</f>
        <v>116</v>
      </c>
      <c r="C120" s="2" t="s">
        <v>144</v>
      </c>
      <c r="D120" s="1" t="s">
        <v>85</v>
      </c>
      <c r="E120" s="2" t="n">
        <v>2.615</v>
      </c>
      <c r="F120" s="2" t="n">
        <v>2.42</v>
      </c>
      <c r="H120" s="2" t="n">
        <v>2.53</v>
      </c>
      <c r="K120" s="2" t="n">
        <v>2.455</v>
      </c>
      <c r="L120" s="62" t="n">
        <v>2.4</v>
      </c>
      <c r="M120" s="62" t="n">
        <v>2.055</v>
      </c>
      <c r="N120" s="2" t="n">
        <v>1.82</v>
      </c>
      <c r="Q120" s="2" t="n">
        <v>2.795</v>
      </c>
      <c r="R120" s="2" t="n">
        <v>2.575</v>
      </c>
      <c r="T120" s="2" t="n">
        <v>2.3</v>
      </c>
      <c r="U120" s="2" t="n">
        <v>2.41</v>
      </c>
      <c r="V120" s="2" t="n">
        <v>2.88</v>
      </c>
      <c r="X120" s="2" t="n">
        <v>2.9</v>
      </c>
      <c r="Y120" s="2" t="n">
        <v>2.98</v>
      </c>
    </row>
    <row r="121" customFormat="false" ht="12.75" hidden="false" customHeight="false" outlineLevel="0" collapsed="false">
      <c r="A121" s="53" t="n">
        <v>35362</v>
      </c>
      <c r="B121" s="61" t="n">
        <f aca="false">B120+1</f>
        <v>117</v>
      </c>
      <c r="C121" s="2" t="s">
        <v>145</v>
      </c>
      <c r="D121" s="1" t="s">
        <v>85</v>
      </c>
      <c r="E121" s="2" t="n">
        <v>2.51</v>
      </c>
      <c r="F121" s="2" t="n">
        <v>2.23</v>
      </c>
      <c r="H121" s="2" t="n">
        <v>2.44</v>
      </c>
      <c r="K121" s="2" t="n">
        <v>2.355</v>
      </c>
      <c r="L121" s="62" t="n">
        <v>2.35</v>
      </c>
      <c r="M121" s="62" t="n">
        <v>2.125</v>
      </c>
      <c r="N121" s="2" t="n">
        <v>1.91</v>
      </c>
      <c r="Q121" s="2" t="n">
        <v>2.695</v>
      </c>
      <c r="R121" s="2" t="n">
        <v>2.485</v>
      </c>
      <c r="T121" s="2" t="n">
        <v>2.31</v>
      </c>
      <c r="U121" s="2" t="n">
        <v>2.42</v>
      </c>
      <c r="V121" s="2" t="n">
        <v>2.88</v>
      </c>
      <c r="X121" s="2" t="n">
        <v>2.71</v>
      </c>
      <c r="Y121" s="2" t="n">
        <v>2.89</v>
      </c>
    </row>
    <row r="122" customFormat="false" ht="12.75" hidden="false" customHeight="false" outlineLevel="0" collapsed="false">
      <c r="A122" s="53" t="n">
        <v>35363</v>
      </c>
      <c r="B122" s="61" t="n">
        <f aca="false">B121+1</f>
        <v>118</v>
      </c>
      <c r="C122" s="2" t="s">
        <v>146</v>
      </c>
      <c r="D122" s="1" t="s">
        <v>85</v>
      </c>
      <c r="E122" s="2" t="n">
        <v>2.46</v>
      </c>
      <c r="F122" s="2" t="n">
        <v>2.36</v>
      </c>
      <c r="H122" s="2" t="n">
        <v>2.39</v>
      </c>
      <c r="K122" s="2" t="n">
        <v>2.33</v>
      </c>
      <c r="L122" s="62" t="n">
        <v>2.385</v>
      </c>
      <c r="M122" s="62" t="n">
        <v>2.255</v>
      </c>
      <c r="N122" s="2" t="n">
        <v>1.99</v>
      </c>
      <c r="Q122" s="2" t="n">
        <v>2.575</v>
      </c>
      <c r="R122" s="2" t="n">
        <v>2.565</v>
      </c>
      <c r="T122" s="2" t="n">
        <v>2.31</v>
      </c>
      <c r="U122" s="2" t="n">
        <v>2.42</v>
      </c>
      <c r="V122" s="2" t="n">
        <v>2.69</v>
      </c>
      <c r="X122" s="2" t="n">
        <v>2.71</v>
      </c>
      <c r="Y122" s="2" t="n">
        <v>2.695</v>
      </c>
    </row>
    <row r="123" customFormat="false" ht="12.75" hidden="false" customHeight="false" outlineLevel="0" collapsed="false">
      <c r="A123" s="53" t="n">
        <v>35364</v>
      </c>
      <c r="B123" s="61" t="n">
        <f aca="false">B122+1</f>
        <v>119</v>
      </c>
      <c r="C123" s="2" t="s">
        <v>147</v>
      </c>
      <c r="D123" s="1" t="s">
        <v>85</v>
      </c>
      <c r="E123" s="2" t="n">
        <v>2.46</v>
      </c>
      <c r="F123" s="2" t="n">
        <v>2.36</v>
      </c>
      <c r="H123" s="2" t="n">
        <v>2.39</v>
      </c>
      <c r="K123" s="2" t="n">
        <v>2.33</v>
      </c>
      <c r="L123" s="62" t="n">
        <v>2.39</v>
      </c>
      <c r="M123" s="62" t="n">
        <v>2.26</v>
      </c>
      <c r="N123" s="2" t="n">
        <v>1.99</v>
      </c>
      <c r="Q123" s="2" t="n">
        <v>2.58</v>
      </c>
      <c r="R123" s="2" t="n">
        <v>2.565</v>
      </c>
      <c r="T123" s="2" t="n">
        <v>2.31</v>
      </c>
      <c r="U123" s="2" t="n">
        <v>2.42</v>
      </c>
      <c r="V123" s="2" t="n">
        <v>2.61</v>
      </c>
      <c r="X123" s="2" t="n">
        <v>2.71</v>
      </c>
      <c r="Y123" s="2" t="n">
        <v>2.7</v>
      </c>
    </row>
    <row r="124" customFormat="false" ht="12.75" hidden="false" customHeight="false" outlineLevel="0" collapsed="false">
      <c r="A124" s="53" t="n">
        <v>35365</v>
      </c>
      <c r="B124" s="61" t="n">
        <f aca="false">B123+1</f>
        <v>120</v>
      </c>
      <c r="C124" s="2" t="s">
        <v>148</v>
      </c>
      <c r="D124" s="1" t="s">
        <v>85</v>
      </c>
      <c r="E124" s="2" t="n">
        <v>2.46</v>
      </c>
      <c r="F124" s="2" t="n">
        <v>2.36</v>
      </c>
      <c r="H124" s="2" t="n">
        <v>2.39</v>
      </c>
      <c r="K124" s="2" t="n">
        <v>2.33</v>
      </c>
      <c r="L124" s="62" t="n">
        <v>2.39</v>
      </c>
      <c r="M124" s="62" t="n">
        <v>2.26</v>
      </c>
      <c r="N124" s="2" t="n">
        <v>1.99</v>
      </c>
      <c r="Q124" s="2" t="n">
        <v>2.58</v>
      </c>
      <c r="R124" s="2" t="n">
        <v>2.565</v>
      </c>
      <c r="T124" s="2" t="n">
        <v>2.565</v>
      </c>
      <c r="U124" s="2" t="n">
        <v>2.645</v>
      </c>
      <c r="V124" s="2" t="n">
        <v>2.61</v>
      </c>
      <c r="X124" s="2" t="n">
        <v>2.96</v>
      </c>
      <c r="Y124" s="2" t="n">
        <v>2.7</v>
      </c>
    </row>
    <row r="125" customFormat="false" ht="12.75" hidden="false" customHeight="false" outlineLevel="0" collapsed="false">
      <c r="A125" s="53" t="n">
        <v>35366</v>
      </c>
      <c r="B125" s="61" t="n">
        <f aca="false">B124+1</f>
        <v>121</v>
      </c>
      <c r="C125" s="2" t="s">
        <v>142</v>
      </c>
      <c r="D125" s="1" t="s">
        <v>85</v>
      </c>
      <c r="E125" s="2" t="n">
        <v>2.59</v>
      </c>
      <c r="F125" s="2" t="n">
        <v>2.55</v>
      </c>
      <c r="H125" s="2" t="n">
        <v>2.585</v>
      </c>
      <c r="K125" s="2" t="n">
        <v>2.55</v>
      </c>
      <c r="L125" s="62" t="n">
        <v>2.605</v>
      </c>
      <c r="M125" s="62" t="n">
        <v>2.44</v>
      </c>
      <c r="N125" s="2" t="n">
        <v>2.08</v>
      </c>
      <c r="Q125" s="2" t="n">
        <v>2.77</v>
      </c>
      <c r="R125" s="2" t="n">
        <v>2.695</v>
      </c>
      <c r="T125" s="2" t="n">
        <v>2.71</v>
      </c>
      <c r="U125" s="2" t="n">
        <v>2.85</v>
      </c>
      <c r="V125" s="2" t="n">
        <v>2.61</v>
      </c>
      <c r="X125" s="2" t="n">
        <v>2.98</v>
      </c>
      <c r="Y125" s="2" t="n">
        <v>2.885</v>
      </c>
    </row>
    <row r="126" customFormat="false" ht="12.75" hidden="false" customHeight="false" outlineLevel="0" collapsed="false">
      <c r="A126" s="53" t="n">
        <v>35367</v>
      </c>
      <c r="B126" s="61" t="n">
        <f aca="false">B125+1</f>
        <v>122</v>
      </c>
      <c r="C126" s="2" t="s">
        <v>143</v>
      </c>
      <c r="D126" s="1" t="s">
        <v>85</v>
      </c>
      <c r="E126" s="2" t="n">
        <v>2.625</v>
      </c>
      <c r="F126" s="2" t="n">
        <v>2.715</v>
      </c>
      <c r="H126" s="2" t="n">
        <v>2.615</v>
      </c>
      <c r="K126" s="2" t="n">
        <v>2.72</v>
      </c>
      <c r="L126" s="62" t="n">
        <v>2.725</v>
      </c>
      <c r="M126" s="62" t="n">
        <v>2.525</v>
      </c>
      <c r="N126" s="2" t="n">
        <v>2.18</v>
      </c>
      <c r="Q126" s="2" t="n">
        <v>2.82</v>
      </c>
      <c r="R126" s="2" t="n">
        <v>2.86</v>
      </c>
      <c r="T126" s="2" t="n">
        <v>2.82</v>
      </c>
      <c r="U126" s="2" t="n">
        <v>3.005</v>
      </c>
      <c r="V126" s="2" t="n">
        <v>2.89</v>
      </c>
      <c r="X126" s="2" t="n">
        <v>3.335</v>
      </c>
      <c r="Y126" s="2" t="n">
        <v>2.975</v>
      </c>
    </row>
    <row r="127" customFormat="false" ht="12.75" hidden="false" customHeight="false" outlineLevel="0" collapsed="false">
      <c r="A127" s="53" t="n">
        <v>35368</v>
      </c>
      <c r="B127" s="61" t="n">
        <f aca="false">B126+1</f>
        <v>123</v>
      </c>
      <c r="C127" s="2" t="s">
        <v>144</v>
      </c>
      <c r="D127" s="1" t="s">
        <v>85</v>
      </c>
      <c r="E127" s="2" t="n">
        <v>2.855</v>
      </c>
      <c r="F127" s="2" t="n">
        <v>2.855</v>
      </c>
      <c r="H127" s="2" t="n">
        <v>2.755</v>
      </c>
      <c r="K127" s="2" t="n">
        <v>2.875</v>
      </c>
      <c r="L127" s="62" t="n">
        <v>2.725</v>
      </c>
      <c r="M127" s="62" t="n">
        <v>2.56</v>
      </c>
      <c r="N127" s="2" t="n">
        <v>2.185</v>
      </c>
      <c r="Q127" s="2" t="n">
        <v>3.07</v>
      </c>
      <c r="R127" s="2" t="n">
        <v>2.82</v>
      </c>
      <c r="T127" s="2" t="n">
        <v>2.67</v>
      </c>
      <c r="U127" s="2" t="n">
        <v>2.71</v>
      </c>
      <c r="V127" s="2" t="n">
        <v>2.95</v>
      </c>
      <c r="X127" s="2" t="n">
        <v>3.375</v>
      </c>
      <c r="Y127" s="2" t="n">
        <v>3.245</v>
      </c>
    </row>
    <row r="128" customFormat="false" ht="12.75" hidden="false" customHeight="false" outlineLevel="0" collapsed="false">
      <c r="A128" s="53" t="n">
        <v>35369</v>
      </c>
      <c r="B128" s="61" t="n">
        <f aca="false">B127+1</f>
        <v>124</v>
      </c>
      <c r="C128" s="2" t="s">
        <v>145</v>
      </c>
      <c r="D128" s="1" t="s">
        <v>86</v>
      </c>
      <c r="E128" s="2" t="n">
        <v>2.69</v>
      </c>
      <c r="F128" s="2" t="n">
        <v>2.38</v>
      </c>
      <c r="H128" s="2" t="n">
        <v>2.75</v>
      </c>
      <c r="K128" s="2" t="n">
        <v>2.735</v>
      </c>
      <c r="L128" s="62" t="n">
        <v>2.64</v>
      </c>
      <c r="M128" s="62" t="n">
        <v>2.4</v>
      </c>
      <c r="N128" s="2" t="n">
        <v>2.32</v>
      </c>
      <c r="Q128" s="2" t="n">
        <v>2.975</v>
      </c>
      <c r="R128" s="2" t="n">
        <v>2.875</v>
      </c>
      <c r="T128" s="2" t="n">
        <v>2.615</v>
      </c>
      <c r="U128" s="2" t="n">
        <v>2.69</v>
      </c>
      <c r="V128" s="2" t="n">
        <v>3.19</v>
      </c>
      <c r="X128" s="2" t="n">
        <v>3.16</v>
      </c>
      <c r="Y128" s="2" t="n">
        <v>3.3</v>
      </c>
    </row>
    <row r="129" customFormat="false" ht="12.75" hidden="false" customHeight="false" outlineLevel="0" collapsed="false">
      <c r="A129" s="53" t="n">
        <v>35370</v>
      </c>
      <c r="B129" s="61" t="n">
        <f aca="false">B128+1</f>
        <v>125</v>
      </c>
      <c r="C129" s="2" t="s">
        <v>146</v>
      </c>
      <c r="D129" s="1" t="s">
        <v>86</v>
      </c>
      <c r="E129" s="2" t="n">
        <v>2.735</v>
      </c>
      <c r="F129" s="2" t="n">
        <v>2.635</v>
      </c>
      <c r="H129" s="2" t="n">
        <v>2.705</v>
      </c>
      <c r="K129" s="2" t="n">
        <v>2.685</v>
      </c>
      <c r="L129" s="62" t="n">
        <v>2.555</v>
      </c>
      <c r="M129" s="62" t="n">
        <v>2.345</v>
      </c>
      <c r="N129" s="2" t="n">
        <v>2.35</v>
      </c>
      <c r="Q129" s="2" t="n">
        <v>2.905</v>
      </c>
      <c r="R129" s="2" t="n">
        <v>2.845</v>
      </c>
      <c r="T129" s="2" t="n">
        <v>2.62</v>
      </c>
      <c r="U129" s="2" t="n">
        <v>2.69</v>
      </c>
      <c r="V129" s="2" t="n">
        <v>3.07</v>
      </c>
      <c r="X129" s="2" t="n">
        <v>3.16</v>
      </c>
      <c r="Y129" s="2" t="n">
        <v>3.25</v>
      </c>
    </row>
    <row r="130" customFormat="false" ht="12.75" hidden="false" customHeight="false" outlineLevel="0" collapsed="false">
      <c r="A130" s="53" t="n">
        <v>35371</v>
      </c>
      <c r="B130" s="61" t="n">
        <f aca="false">B129+1</f>
        <v>126</v>
      </c>
      <c r="C130" s="2" t="s">
        <v>147</v>
      </c>
      <c r="D130" s="1" t="s">
        <v>86</v>
      </c>
      <c r="E130" s="2" t="n">
        <v>2.735</v>
      </c>
      <c r="F130" s="2" t="n">
        <v>2.635</v>
      </c>
      <c r="H130" s="2" t="n">
        <v>2.705</v>
      </c>
      <c r="K130" s="2" t="n">
        <v>2.685</v>
      </c>
      <c r="L130" s="62" t="n">
        <v>2.555</v>
      </c>
      <c r="M130" s="62" t="n">
        <v>2.345</v>
      </c>
      <c r="N130" s="2" t="n">
        <v>2.35</v>
      </c>
      <c r="Q130" s="2" t="n">
        <v>2.905</v>
      </c>
      <c r="R130" s="2" t="n">
        <v>2.845</v>
      </c>
      <c r="T130" s="2" t="n">
        <v>2.62</v>
      </c>
      <c r="U130" s="2" t="n">
        <v>2.69</v>
      </c>
      <c r="V130" s="2" t="n">
        <v>3.07</v>
      </c>
      <c r="X130" s="2" t="n">
        <v>3.16</v>
      </c>
      <c r="Y130" s="2" t="n">
        <v>3.25</v>
      </c>
    </row>
    <row r="131" customFormat="false" ht="12.75" hidden="false" customHeight="false" outlineLevel="0" collapsed="false">
      <c r="A131" s="53" t="n">
        <v>35372</v>
      </c>
      <c r="B131" s="61" t="n">
        <f aca="false">B130+1</f>
        <v>127</v>
      </c>
      <c r="C131" s="2" t="s">
        <v>148</v>
      </c>
      <c r="D131" s="1" t="s">
        <v>86</v>
      </c>
      <c r="E131" s="2" t="n">
        <v>2.735</v>
      </c>
      <c r="F131" s="2" t="n">
        <v>2.635</v>
      </c>
      <c r="H131" s="2" t="n">
        <v>2.705</v>
      </c>
      <c r="K131" s="2" t="n">
        <v>2.685</v>
      </c>
      <c r="L131" s="62" t="n">
        <v>2.555</v>
      </c>
      <c r="M131" s="62" t="n">
        <v>2.345</v>
      </c>
      <c r="N131" s="2" t="n">
        <v>2.35</v>
      </c>
      <c r="Q131" s="2" t="n">
        <v>2.905</v>
      </c>
      <c r="R131" s="2" t="n">
        <v>2.845</v>
      </c>
      <c r="T131" s="2" t="n">
        <v>2.47</v>
      </c>
      <c r="U131" s="2" t="n">
        <v>2.555</v>
      </c>
      <c r="V131" s="2" t="n">
        <v>3.07</v>
      </c>
      <c r="X131" s="2" t="n">
        <v>3.095</v>
      </c>
      <c r="Y131" s="2" t="n">
        <v>3.25</v>
      </c>
    </row>
    <row r="132" customFormat="false" ht="12.75" hidden="false" customHeight="false" outlineLevel="0" collapsed="false">
      <c r="A132" s="53" t="n">
        <v>35373</v>
      </c>
      <c r="B132" s="61" t="n">
        <f aca="false">B131+1</f>
        <v>128</v>
      </c>
      <c r="C132" s="2" t="s">
        <v>142</v>
      </c>
      <c r="D132" s="1" t="s">
        <v>86</v>
      </c>
      <c r="E132" s="2" t="n">
        <v>2.725</v>
      </c>
      <c r="F132" s="2" t="n">
        <v>2.585</v>
      </c>
      <c r="H132" s="2" t="n">
        <v>2.65</v>
      </c>
      <c r="K132" s="2" t="n">
        <v>2.585</v>
      </c>
      <c r="L132" s="62" t="n">
        <v>2.56</v>
      </c>
      <c r="M132" s="62" t="n">
        <v>2.52</v>
      </c>
      <c r="N132" s="2" t="n">
        <v>2.23</v>
      </c>
      <c r="Q132" s="2" t="n">
        <v>2.865</v>
      </c>
      <c r="R132" s="2" t="n">
        <v>2.74</v>
      </c>
      <c r="T132" s="2" t="n">
        <v>2.41</v>
      </c>
      <c r="U132" s="2" t="n">
        <v>2.48</v>
      </c>
      <c r="V132" s="2" t="n">
        <v>2.98</v>
      </c>
      <c r="X132" s="2" t="n">
        <v>2.89</v>
      </c>
      <c r="Y132" s="2" t="n">
        <v>3.14</v>
      </c>
    </row>
    <row r="133" customFormat="false" ht="12.75" hidden="false" customHeight="false" outlineLevel="0" collapsed="false">
      <c r="A133" s="53" t="n">
        <v>35374</v>
      </c>
      <c r="B133" s="61" t="n">
        <f aca="false">B132+1</f>
        <v>129</v>
      </c>
      <c r="C133" s="2" t="s">
        <v>143</v>
      </c>
      <c r="D133" s="1" t="s">
        <v>86</v>
      </c>
      <c r="E133" s="2" t="n">
        <v>2.615</v>
      </c>
      <c r="F133" s="2" t="n">
        <v>2.49</v>
      </c>
      <c r="H133" s="2" t="n">
        <v>2.6</v>
      </c>
      <c r="K133" s="2" t="n">
        <v>2.5</v>
      </c>
      <c r="L133" s="62" t="n">
        <v>2.485</v>
      </c>
      <c r="M133" s="62" t="n">
        <v>2.485</v>
      </c>
      <c r="N133" s="2" t="n">
        <v>2.165</v>
      </c>
      <c r="Q133" s="2" t="n">
        <v>2.755</v>
      </c>
      <c r="R133" s="2" t="n">
        <v>2.63</v>
      </c>
      <c r="T133" s="2" t="n">
        <v>2.535</v>
      </c>
      <c r="U133" s="2" t="n">
        <v>2.605</v>
      </c>
      <c r="V133" s="2" t="n">
        <v>2.82</v>
      </c>
      <c r="X133" s="2" t="n">
        <v>2.965</v>
      </c>
      <c r="Y133" s="2" t="n">
        <v>2.955</v>
      </c>
    </row>
    <row r="134" customFormat="false" ht="12.75" hidden="false" customHeight="false" outlineLevel="0" collapsed="false">
      <c r="A134" s="53" t="n">
        <v>35375</v>
      </c>
      <c r="B134" s="61" t="n">
        <f aca="false">B133+1</f>
        <v>130</v>
      </c>
      <c r="C134" s="2" t="s">
        <v>144</v>
      </c>
      <c r="D134" s="1" t="s">
        <v>86</v>
      </c>
      <c r="E134" s="2" t="n">
        <v>2.705</v>
      </c>
      <c r="F134" s="2" t="n">
        <v>2.545</v>
      </c>
      <c r="H134" s="2" t="n">
        <v>2.69</v>
      </c>
      <c r="K134" s="2" t="n">
        <v>2.605</v>
      </c>
      <c r="L134" s="62" t="n">
        <v>2.495</v>
      </c>
      <c r="M134" s="62" t="n">
        <v>2.48</v>
      </c>
      <c r="N134" s="2" t="n">
        <v>2.22</v>
      </c>
      <c r="Q134" s="2" t="n">
        <v>2.875</v>
      </c>
      <c r="R134" s="2" t="n">
        <v>2.725</v>
      </c>
      <c r="T134" s="2" t="n">
        <v>2.54</v>
      </c>
      <c r="U134" s="2" t="n">
        <v>2.61</v>
      </c>
      <c r="V134" s="2" t="n">
        <v>2.68</v>
      </c>
      <c r="X134" s="2" t="n">
        <v>2.98</v>
      </c>
      <c r="Y134" s="2" t="n">
        <v>2.95</v>
      </c>
    </row>
    <row r="135" customFormat="false" ht="12.75" hidden="false" customHeight="false" outlineLevel="0" collapsed="false">
      <c r="A135" s="53" t="n">
        <v>35376</v>
      </c>
      <c r="B135" s="61" t="n">
        <f aca="false">B134+1</f>
        <v>131</v>
      </c>
      <c r="C135" s="2" t="s">
        <v>145</v>
      </c>
      <c r="D135" s="1" t="s">
        <v>86</v>
      </c>
      <c r="E135" s="2" t="n">
        <v>2.715</v>
      </c>
      <c r="F135" s="2" t="n">
        <v>2.53</v>
      </c>
      <c r="H135" s="2" t="n">
        <v>2.675</v>
      </c>
      <c r="K135" s="2" t="n">
        <v>2.615</v>
      </c>
      <c r="L135" s="62" t="n">
        <v>2.48</v>
      </c>
      <c r="M135" s="62" t="n">
        <v>2.445</v>
      </c>
      <c r="N135" s="2" t="n">
        <v>2.26</v>
      </c>
      <c r="Q135" s="2" t="n">
        <v>2.89</v>
      </c>
      <c r="R135" s="2" t="n">
        <v>2.705</v>
      </c>
      <c r="T135" s="2" t="n">
        <v>2.505</v>
      </c>
      <c r="U135" s="2" t="n">
        <v>2.595</v>
      </c>
      <c r="V135" s="2" t="n">
        <v>2.87</v>
      </c>
      <c r="X135" s="2" t="n">
        <v>3.12</v>
      </c>
      <c r="Y135" s="2" t="n">
        <v>2.9</v>
      </c>
    </row>
    <row r="136" customFormat="false" ht="12.75" hidden="false" customHeight="false" outlineLevel="0" collapsed="false">
      <c r="A136" s="53" t="n">
        <v>35377</v>
      </c>
      <c r="B136" s="61" t="n">
        <f aca="false">B135+1</f>
        <v>132</v>
      </c>
      <c r="C136" s="2" t="s">
        <v>146</v>
      </c>
      <c r="D136" s="1" t="s">
        <v>86</v>
      </c>
      <c r="E136" s="2" t="n">
        <v>2.695</v>
      </c>
      <c r="F136" s="2" t="n">
        <v>2.505</v>
      </c>
      <c r="H136" s="2" t="n">
        <v>2.69</v>
      </c>
      <c r="K136" s="2" t="n">
        <v>2.585</v>
      </c>
      <c r="L136" s="62" t="n">
        <v>2.49</v>
      </c>
      <c r="M136" s="62" t="n">
        <v>2.435</v>
      </c>
      <c r="N136" s="2" t="n">
        <v>2.26</v>
      </c>
      <c r="Q136" s="2" t="n">
        <v>2.92</v>
      </c>
      <c r="R136" s="2" t="n">
        <v>2.655</v>
      </c>
      <c r="T136" s="2" t="n">
        <v>2.51</v>
      </c>
      <c r="U136" s="2" t="n">
        <v>2.6</v>
      </c>
      <c r="V136" s="2" t="n">
        <v>2.88</v>
      </c>
      <c r="X136" s="2" t="n">
        <v>3.12</v>
      </c>
      <c r="Y136" s="2" t="n">
        <v>3.06</v>
      </c>
    </row>
    <row r="137" customFormat="false" ht="12.75" hidden="false" customHeight="false" outlineLevel="0" collapsed="false">
      <c r="A137" s="53" t="n">
        <v>35378</v>
      </c>
      <c r="B137" s="61" t="n">
        <f aca="false">B136+1</f>
        <v>133</v>
      </c>
      <c r="C137" s="2" t="s">
        <v>147</v>
      </c>
      <c r="D137" s="1" t="s">
        <v>86</v>
      </c>
      <c r="E137" s="2" t="n">
        <v>2.695</v>
      </c>
      <c r="F137" s="2" t="n">
        <v>2.505</v>
      </c>
      <c r="H137" s="2" t="n">
        <v>2.69</v>
      </c>
      <c r="K137" s="2" t="n">
        <v>2.585</v>
      </c>
      <c r="L137" s="62" t="n">
        <v>2.49</v>
      </c>
      <c r="M137" s="62" t="n">
        <v>2.435</v>
      </c>
      <c r="N137" s="2" t="n">
        <v>2.26</v>
      </c>
      <c r="Q137" s="2" t="n">
        <v>2.92</v>
      </c>
      <c r="R137" s="2" t="n">
        <v>2.655</v>
      </c>
      <c r="T137" s="2" t="n">
        <v>2.51</v>
      </c>
      <c r="U137" s="2" t="n">
        <v>2.6</v>
      </c>
      <c r="V137" s="2" t="n">
        <v>2.88</v>
      </c>
      <c r="X137" s="2" t="n">
        <v>3.12</v>
      </c>
      <c r="Y137" s="2" t="n">
        <v>3.06</v>
      </c>
    </row>
    <row r="138" customFormat="false" ht="12.75" hidden="false" customHeight="false" outlineLevel="0" collapsed="false">
      <c r="A138" s="53" t="n">
        <v>35379</v>
      </c>
      <c r="B138" s="61" t="n">
        <f aca="false">B137+1</f>
        <v>134</v>
      </c>
      <c r="C138" s="2" t="s">
        <v>148</v>
      </c>
      <c r="D138" s="1" t="s">
        <v>86</v>
      </c>
      <c r="E138" s="2" t="n">
        <v>2.695</v>
      </c>
      <c r="F138" s="2" t="n">
        <v>2.505</v>
      </c>
      <c r="H138" s="2" t="n">
        <v>2.69</v>
      </c>
      <c r="K138" s="2" t="n">
        <v>2.585</v>
      </c>
      <c r="L138" s="62" t="n">
        <v>2.49</v>
      </c>
      <c r="M138" s="62" t="n">
        <v>2.435</v>
      </c>
      <c r="N138" s="2" t="n">
        <v>2.26</v>
      </c>
      <c r="Q138" s="2" t="n">
        <v>2.92</v>
      </c>
      <c r="R138" s="2" t="n">
        <v>2.655</v>
      </c>
      <c r="T138" s="2" t="n">
        <v>2.525</v>
      </c>
      <c r="U138" s="2" t="n">
        <v>2.645</v>
      </c>
      <c r="V138" s="2" t="n">
        <v>2.88</v>
      </c>
      <c r="X138" s="2" t="n">
        <v>3.265</v>
      </c>
      <c r="Y138" s="2" t="n">
        <v>3.06</v>
      </c>
    </row>
    <row r="139" customFormat="false" ht="12.75" hidden="false" customHeight="false" outlineLevel="0" collapsed="false">
      <c r="A139" s="53" t="n">
        <v>35380</v>
      </c>
      <c r="B139" s="61" t="n">
        <f aca="false">B138+1</f>
        <v>135</v>
      </c>
      <c r="C139" s="2" t="s">
        <v>142</v>
      </c>
      <c r="D139" s="1" t="s">
        <v>86</v>
      </c>
      <c r="E139" s="2" t="n">
        <v>2.725</v>
      </c>
      <c r="F139" s="2" t="n">
        <v>2.535</v>
      </c>
      <c r="H139" s="2" t="n">
        <v>2.685</v>
      </c>
      <c r="K139" s="2" t="n">
        <v>2.62</v>
      </c>
      <c r="L139" s="62" t="n">
        <v>2.475</v>
      </c>
      <c r="M139" s="62" t="n">
        <v>2.425</v>
      </c>
      <c r="N139" s="2" t="n">
        <v>2.25</v>
      </c>
      <c r="Q139" s="2" t="n">
        <v>3.025</v>
      </c>
      <c r="R139" s="2" t="n">
        <v>2.655</v>
      </c>
      <c r="T139" s="2" t="n">
        <v>2.615</v>
      </c>
      <c r="U139" s="2" t="n">
        <v>2.695</v>
      </c>
      <c r="V139" s="2" t="n">
        <v>2.89</v>
      </c>
      <c r="X139" s="2" t="n">
        <v>3.445</v>
      </c>
      <c r="Y139" s="2" t="n">
        <v>3.24</v>
      </c>
    </row>
    <row r="140" customFormat="false" ht="12.75" hidden="false" customHeight="false" outlineLevel="0" collapsed="false">
      <c r="A140" s="53" t="n">
        <v>35381</v>
      </c>
      <c r="B140" s="61" t="n">
        <f aca="false">B139+1</f>
        <v>136</v>
      </c>
      <c r="C140" s="2" t="s">
        <v>143</v>
      </c>
      <c r="D140" s="1" t="s">
        <v>86</v>
      </c>
      <c r="E140" s="2" t="n">
        <v>2.75</v>
      </c>
      <c r="F140" s="2" t="n">
        <v>2.56</v>
      </c>
      <c r="H140" s="2" t="n">
        <v>2.72</v>
      </c>
      <c r="K140" s="2" t="n">
        <v>2.665</v>
      </c>
      <c r="L140" s="62" t="n">
        <v>2.53</v>
      </c>
      <c r="M140" s="62" t="n">
        <v>2.395</v>
      </c>
      <c r="N140" s="2" t="n">
        <v>2.24</v>
      </c>
      <c r="Q140" s="2" t="n">
        <v>3.135</v>
      </c>
      <c r="R140" s="2" t="n">
        <v>2.63</v>
      </c>
      <c r="T140" s="2" t="n">
        <v>2.54</v>
      </c>
      <c r="U140" s="2" t="n">
        <v>2.63</v>
      </c>
      <c r="V140" s="2" t="n">
        <v>2.9</v>
      </c>
      <c r="X140" s="2" t="n">
        <v>3.57</v>
      </c>
      <c r="Y140" s="2" t="n">
        <v>3.41</v>
      </c>
    </row>
    <row r="141" customFormat="false" ht="12.75" hidden="false" customHeight="false" outlineLevel="0" collapsed="false">
      <c r="A141" s="53" t="n">
        <v>35382</v>
      </c>
      <c r="B141" s="61" t="n">
        <f aca="false">B140+1</f>
        <v>137</v>
      </c>
      <c r="C141" s="2" t="s">
        <v>144</v>
      </c>
      <c r="D141" s="1" t="s">
        <v>86</v>
      </c>
      <c r="E141" s="2" t="n">
        <v>2.705</v>
      </c>
      <c r="F141" s="2" t="n">
        <v>2.515</v>
      </c>
      <c r="H141" s="2" t="n">
        <v>2.665</v>
      </c>
      <c r="K141" s="2" t="n">
        <v>2.59</v>
      </c>
      <c r="L141" s="62" t="n">
        <v>2.485</v>
      </c>
      <c r="M141" s="62" t="n">
        <v>2.385</v>
      </c>
      <c r="N141" s="2" t="n">
        <v>2.13</v>
      </c>
      <c r="Q141" s="2" t="n">
        <v>3.125</v>
      </c>
      <c r="R141" s="2" t="n">
        <v>2.66</v>
      </c>
      <c r="T141" s="2" t="n">
        <v>2.485</v>
      </c>
      <c r="U141" s="2" t="n">
        <v>2.565</v>
      </c>
      <c r="V141" s="2" t="n">
        <v>3.14</v>
      </c>
      <c r="X141" s="2" t="n">
        <v>3.55</v>
      </c>
      <c r="Y141" s="2" t="n">
        <v>3.535</v>
      </c>
    </row>
    <row r="142" customFormat="false" ht="12.75" hidden="false" customHeight="false" outlineLevel="0" collapsed="false">
      <c r="A142" s="53" t="n">
        <v>35383</v>
      </c>
      <c r="B142" s="61" t="n">
        <f aca="false">B141+1</f>
        <v>138</v>
      </c>
      <c r="C142" s="2" t="s">
        <v>145</v>
      </c>
      <c r="D142" s="1" t="s">
        <v>86</v>
      </c>
      <c r="E142" s="2" t="n">
        <v>2.755</v>
      </c>
      <c r="F142" s="2" t="n">
        <v>2.59</v>
      </c>
      <c r="H142" s="2" t="n">
        <v>2.685</v>
      </c>
      <c r="K142" s="2" t="n">
        <v>2.565</v>
      </c>
      <c r="L142" s="62" t="n">
        <v>2.55</v>
      </c>
      <c r="M142" s="62" t="n">
        <v>2.405</v>
      </c>
      <c r="N142" s="2" t="n">
        <v>2.02</v>
      </c>
      <c r="Q142" s="2" t="n">
        <v>3.11</v>
      </c>
      <c r="R142" s="2" t="n">
        <v>2.67</v>
      </c>
      <c r="T142" s="2" t="n">
        <v>2.545</v>
      </c>
      <c r="U142" s="2" t="n">
        <v>2.58</v>
      </c>
      <c r="V142" s="2" t="n">
        <v>3.16</v>
      </c>
      <c r="X142" s="2" t="n">
        <v>3.54</v>
      </c>
      <c r="Y142" s="2" t="n">
        <v>3.47</v>
      </c>
    </row>
    <row r="143" customFormat="false" ht="12.75" hidden="false" customHeight="false" outlineLevel="0" collapsed="false">
      <c r="A143" s="53" t="n">
        <v>35384</v>
      </c>
      <c r="B143" s="61" t="n">
        <f aca="false">B142+1</f>
        <v>139</v>
      </c>
      <c r="C143" s="2" t="s">
        <v>146</v>
      </c>
      <c r="D143" s="1" t="s">
        <v>86</v>
      </c>
      <c r="E143" s="2" t="n">
        <v>2.79</v>
      </c>
      <c r="F143" s="2" t="n">
        <v>2.51</v>
      </c>
      <c r="H143" s="2" t="n">
        <v>2.7</v>
      </c>
      <c r="K143" s="2" t="n">
        <v>2.605</v>
      </c>
      <c r="L143" s="62" t="n">
        <v>2.41</v>
      </c>
      <c r="M143" s="62" t="n">
        <v>2.485</v>
      </c>
      <c r="N143" s="2" t="n">
        <v>1.995</v>
      </c>
      <c r="Q143" s="2" t="n">
        <v>3.135</v>
      </c>
      <c r="R143" s="2" t="n">
        <v>2.675</v>
      </c>
      <c r="T143" s="2" t="n">
        <v>2.55</v>
      </c>
      <c r="U143" s="2" t="n">
        <v>2.58</v>
      </c>
      <c r="V143" s="2" t="n">
        <v>2.99</v>
      </c>
      <c r="X143" s="2" t="n">
        <v>3.54</v>
      </c>
      <c r="Y143" s="2" t="n">
        <v>3.42</v>
      </c>
    </row>
    <row r="144" customFormat="false" ht="12.75" hidden="false" customHeight="false" outlineLevel="0" collapsed="false">
      <c r="A144" s="53" t="n">
        <v>35385</v>
      </c>
      <c r="B144" s="61" t="n">
        <f aca="false">B143+1</f>
        <v>140</v>
      </c>
      <c r="C144" s="2" t="s">
        <v>147</v>
      </c>
      <c r="D144" s="1" t="s">
        <v>86</v>
      </c>
      <c r="E144" s="2" t="n">
        <v>2.79</v>
      </c>
      <c r="F144" s="2" t="n">
        <v>2.51</v>
      </c>
      <c r="H144" s="2" t="n">
        <v>2.7</v>
      </c>
      <c r="K144" s="2" t="n">
        <v>2.61</v>
      </c>
      <c r="L144" s="62" t="n">
        <v>2.41</v>
      </c>
      <c r="M144" s="62" t="n">
        <v>2.49</v>
      </c>
      <c r="N144" s="2" t="n">
        <v>2</v>
      </c>
      <c r="Q144" s="2" t="n">
        <v>3.14</v>
      </c>
      <c r="R144" s="2" t="n">
        <v>2.675</v>
      </c>
      <c r="T144" s="2" t="n">
        <v>2.55</v>
      </c>
      <c r="U144" s="2" t="n">
        <v>2.58</v>
      </c>
      <c r="V144" s="2" t="n">
        <v>3.13</v>
      </c>
      <c r="X144" s="2" t="n">
        <v>3.54</v>
      </c>
      <c r="Y144" s="2" t="n">
        <v>3.42</v>
      </c>
    </row>
    <row r="145" customFormat="false" ht="12.75" hidden="false" customHeight="false" outlineLevel="0" collapsed="false">
      <c r="A145" s="53" t="n">
        <v>35386</v>
      </c>
      <c r="B145" s="61" t="n">
        <f aca="false">B144+1</f>
        <v>141</v>
      </c>
      <c r="C145" s="2" t="s">
        <v>148</v>
      </c>
      <c r="D145" s="1" t="s">
        <v>86</v>
      </c>
      <c r="E145" s="2" t="n">
        <v>2.79</v>
      </c>
      <c r="F145" s="2" t="n">
        <v>2.51</v>
      </c>
      <c r="H145" s="2" t="n">
        <v>2.7</v>
      </c>
      <c r="K145" s="2" t="n">
        <v>2.61</v>
      </c>
      <c r="L145" s="62" t="n">
        <v>2.41</v>
      </c>
      <c r="M145" s="62" t="n">
        <v>2.49</v>
      </c>
      <c r="N145" s="2" t="n">
        <v>2</v>
      </c>
      <c r="Q145" s="2" t="n">
        <v>3.14</v>
      </c>
      <c r="R145" s="2" t="n">
        <v>2.675</v>
      </c>
      <c r="T145" s="2" t="n">
        <v>2.635</v>
      </c>
      <c r="U145" s="2" t="n">
        <v>2.695</v>
      </c>
      <c r="V145" s="2" t="n">
        <v>3.13</v>
      </c>
      <c r="X145" s="2" t="n">
        <v>3.53</v>
      </c>
      <c r="Y145" s="2" t="n">
        <v>3.42</v>
      </c>
    </row>
    <row r="146" customFormat="false" ht="12.75" hidden="false" customHeight="false" outlineLevel="0" collapsed="false">
      <c r="A146" s="53" t="n">
        <v>35387</v>
      </c>
      <c r="B146" s="61" t="n">
        <f aca="false">B145+1</f>
        <v>142</v>
      </c>
      <c r="C146" s="2" t="s">
        <v>142</v>
      </c>
      <c r="D146" s="1" t="s">
        <v>86</v>
      </c>
      <c r="E146" s="2" t="n">
        <v>2.9</v>
      </c>
      <c r="F146" s="2" t="n">
        <v>2.59</v>
      </c>
      <c r="H146" s="2" t="n">
        <v>2.805</v>
      </c>
      <c r="K146" s="2" t="n">
        <v>2.715</v>
      </c>
      <c r="L146" s="62" t="n">
        <v>2.58</v>
      </c>
      <c r="M146" s="62" t="n">
        <v>2.53</v>
      </c>
      <c r="N146" s="2" t="n">
        <v>2.37</v>
      </c>
      <c r="Q146" s="2" t="n">
        <v>3.235</v>
      </c>
      <c r="R146" s="2" t="n">
        <v>2.77</v>
      </c>
      <c r="T146" s="2" t="n">
        <v>2.775</v>
      </c>
      <c r="U146" s="2" t="n">
        <v>2.84</v>
      </c>
      <c r="V146" s="2" t="n">
        <v>3.13</v>
      </c>
      <c r="X146" s="2" t="n">
        <v>3.625</v>
      </c>
      <c r="Y146" s="2" t="n">
        <v>3.46</v>
      </c>
    </row>
    <row r="147" customFormat="false" ht="12.75" hidden="false" customHeight="false" outlineLevel="0" collapsed="false">
      <c r="A147" s="53" t="n">
        <v>35388</v>
      </c>
      <c r="B147" s="61" t="n">
        <f aca="false">B146+1</f>
        <v>143</v>
      </c>
      <c r="C147" s="2" t="s">
        <v>143</v>
      </c>
      <c r="D147" s="1" t="s">
        <v>86</v>
      </c>
      <c r="E147" s="2" t="n">
        <v>3.02</v>
      </c>
      <c r="F147" s="2" t="n">
        <v>2.72</v>
      </c>
      <c r="H147" s="2" t="n">
        <v>2.945</v>
      </c>
      <c r="K147" s="2" t="n">
        <v>2.85</v>
      </c>
      <c r="L147" s="62" t="n">
        <v>2.89</v>
      </c>
      <c r="M147" s="62" t="n">
        <v>2.905</v>
      </c>
      <c r="N147" s="2" t="n">
        <v>2.99</v>
      </c>
      <c r="Q147" s="2" t="n">
        <v>3.505</v>
      </c>
      <c r="R147" s="2" t="n">
        <v>3.03</v>
      </c>
      <c r="T147" s="2" t="n">
        <v>3.115</v>
      </c>
      <c r="U147" s="2" t="n">
        <v>3.26</v>
      </c>
      <c r="V147" s="2" t="n">
        <v>3.28</v>
      </c>
      <c r="X147" s="2" t="n">
        <v>3.98</v>
      </c>
      <c r="Y147" s="2" t="n">
        <v>3.495</v>
      </c>
    </row>
    <row r="148" customFormat="false" ht="12.75" hidden="false" customHeight="false" outlineLevel="0" collapsed="false">
      <c r="A148" s="53" t="n">
        <v>35389</v>
      </c>
      <c r="B148" s="61" t="n">
        <f aca="false">B147+1</f>
        <v>144</v>
      </c>
      <c r="C148" s="2" t="s">
        <v>144</v>
      </c>
      <c r="D148" s="1" t="s">
        <v>86</v>
      </c>
      <c r="E148" s="2" t="n">
        <v>3.395</v>
      </c>
      <c r="F148" s="2" t="n">
        <v>3.14</v>
      </c>
      <c r="H148" s="2" t="n">
        <v>3.285</v>
      </c>
      <c r="K148" s="2" t="n">
        <v>3.245</v>
      </c>
      <c r="L148" s="62" t="n">
        <v>3.53</v>
      </c>
      <c r="M148" s="62" t="n">
        <v>3.63</v>
      </c>
      <c r="N148" s="2" t="n">
        <v>3.95</v>
      </c>
      <c r="Q148" s="2" t="n">
        <v>3.825</v>
      </c>
      <c r="R148" s="2" t="n">
        <v>3.4</v>
      </c>
      <c r="T148" s="2" t="n">
        <v>3.57</v>
      </c>
      <c r="U148" s="2" t="n">
        <v>3.89</v>
      </c>
      <c r="V148" s="2" t="n">
        <v>3.48</v>
      </c>
      <c r="X148" s="2" t="n">
        <v>4.505</v>
      </c>
      <c r="Y148" s="2" t="n">
        <v>4</v>
      </c>
    </row>
    <row r="149" customFormat="false" ht="12.75" hidden="false" customHeight="false" outlineLevel="0" collapsed="false">
      <c r="A149" s="53" t="n">
        <v>35390</v>
      </c>
      <c r="B149" s="61" t="n">
        <f aca="false">B148+1</f>
        <v>145</v>
      </c>
      <c r="C149" s="2" t="s">
        <v>145</v>
      </c>
      <c r="D149" s="1" t="s">
        <v>86</v>
      </c>
      <c r="E149" s="2" t="n">
        <v>3.695</v>
      </c>
      <c r="F149" s="2" t="n">
        <v>3.35</v>
      </c>
      <c r="H149" s="2" t="n">
        <v>3.66</v>
      </c>
      <c r="K149" s="2" t="n">
        <v>3.91</v>
      </c>
      <c r="L149" s="62" t="n">
        <v>3.53</v>
      </c>
      <c r="M149" s="62" t="n">
        <v>4.73</v>
      </c>
      <c r="N149" s="2" t="n">
        <v>4.725</v>
      </c>
      <c r="Q149" s="2" t="n">
        <v>4.19</v>
      </c>
      <c r="R149" s="2" t="n">
        <v>3.79</v>
      </c>
      <c r="T149" s="2" t="n">
        <v>3.53</v>
      </c>
      <c r="U149" s="2" t="n">
        <v>3.9</v>
      </c>
      <c r="V149" s="2" t="n">
        <v>3.92</v>
      </c>
      <c r="X149" s="2" t="n">
        <v>4.335</v>
      </c>
      <c r="Y149" s="2" t="n">
        <v>4</v>
      </c>
    </row>
    <row r="150" customFormat="false" ht="12.75" hidden="false" customHeight="false" outlineLevel="0" collapsed="false">
      <c r="A150" s="53" t="n">
        <v>35391</v>
      </c>
      <c r="B150" s="61" t="n">
        <f aca="false">B149+1</f>
        <v>146</v>
      </c>
      <c r="C150" s="2" t="s">
        <v>146</v>
      </c>
      <c r="D150" s="1" t="s">
        <v>86</v>
      </c>
      <c r="E150" s="2" t="n">
        <v>3.7</v>
      </c>
      <c r="F150" s="2" t="n">
        <v>3.435</v>
      </c>
      <c r="H150" s="2" t="n">
        <v>3.615</v>
      </c>
      <c r="K150" s="2" t="n">
        <v>3.79</v>
      </c>
      <c r="L150" s="62" t="n">
        <v>3.435</v>
      </c>
      <c r="M150" s="62" t="n">
        <v>4.195</v>
      </c>
      <c r="N150" s="2" t="n">
        <v>4.005</v>
      </c>
      <c r="Q150" s="2" t="n">
        <v>4.16</v>
      </c>
      <c r="R150" s="2" t="n">
        <v>3.75</v>
      </c>
      <c r="T150" s="2" t="n">
        <v>3.53</v>
      </c>
      <c r="U150" s="2" t="n">
        <v>3.9</v>
      </c>
      <c r="V150" s="2" t="n">
        <v>4.3</v>
      </c>
      <c r="X150" s="2" t="n">
        <v>4.34</v>
      </c>
      <c r="Y150" s="2" t="n">
        <v>4.31</v>
      </c>
    </row>
    <row r="151" customFormat="false" ht="12.75" hidden="false" customHeight="false" outlineLevel="0" collapsed="false">
      <c r="A151" s="53" t="n">
        <v>35392</v>
      </c>
      <c r="B151" s="61" t="n">
        <f aca="false">B150+1</f>
        <v>147</v>
      </c>
      <c r="C151" s="2" t="s">
        <v>147</v>
      </c>
      <c r="D151" s="1" t="s">
        <v>86</v>
      </c>
      <c r="E151" s="2" t="n">
        <v>3.7</v>
      </c>
      <c r="F151" s="2" t="n">
        <v>3.44</v>
      </c>
      <c r="H151" s="2" t="n">
        <v>3.62</v>
      </c>
      <c r="K151" s="2" t="n">
        <v>3.79</v>
      </c>
      <c r="L151" s="62" t="n">
        <v>3.44</v>
      </c>
      <c r="M151" s="62" t="n">
        <v>4.2</v>
      </c>
      <c r="N151" s="2" t="n">
        <v>4.01</v>
      </c>
      <c r="Q151" s="2" t="n">
        <v>4.16</v>
      </c>
      <c r="R151" s="2" t="n">
        <v>3.75</v>
      </c>
      <c r="T151" s="2" t="n">
        <v>3.53</v>
      </c>
      <c r="U151" s="2" t="n">
        <v>3.9</v>
      </c>
      <c r="V151" s="2" t="n">
        <v>4.22</v>
      </c>
      <c r="X151" s="2" t="n">
        <v>4.34</v>
      </c>
      <c r="Y151" s="2" t="n">
        <v>4.31</v>
      </c>
    </row>
    <row r="152" customFormat="false" ht="12.75" hidden="false" customHeight="false" outlineLevel="0" collapsed="false">
      <c r="A152" s="53" t="n">
        <v>35393</v>
      </c>
      <c r="B152" s="61" t="n">
        <f aca="false">B151+1</f>
        <v>148</v>
      </c>
      <c r="C152" s="2" t="s">
        <v>148</v>
      </c>
      <c r="D152" s="1" t="s">
        <v>86</v>
      </c>
      <c r="E152" s="2" t="n">
        <v>3.7</v>
      </c>
      <c r="F152" s="2" t="n">
        <v>3.44</v>
      </c>
      <c r="H152" s="2" t="n">
        <v>3.62</v>
      </c>
      <c r="K152" s="2" t="n">
        <v>3.79</v>
      </c>
      <c r="L152" s="62" t="n">
        <v>3.44</v>
      </c>
      <c r="M152" s="62" t="n">
        <v>4.2</v>
      </c>
      <c r="N152" s="2" t="n">
        <v>4.01</v>
      </c>
      <c r="Q152" s="2" t="n">
        <v>4.16</v>
      </c>
      <c r="R152" s="2" t="n">
        <v>3.75</v>
      </c>
      <c r="T152" s="2" t="n">
        <v>3.87</v>
      </c>
      <c r="U152" s="2" t="n">
        <v>3.985</v>
      </c>
      <c r="V152" s="2" t="n">
        <v>4.22</v>
      </c>
      <c r="X152" s="2" t="n">
        <v>4.3</v>
      </c>
      <c r="Y152" s="2" t="n">
        <v>4.31</v>
      </c>
    </row>
    <row r="153" customFormat="false" ht="12.75" hidden="false" customHeight="false" outlineLevel="0" collapsed="false">
      <c r="A153" s="53" t="n">
        <v>35394</v>
      </c>
      <c r="B153" s="61" t="n">
        <f aca="false">B152+1</f>
        <v>149</v>
      </c>
      <c r="C153" s="2" t="s">
        <v>142</v>
      </c>
      <c r="D153" s="1" t="s">
        <v>86</v>
      </c>
      <c r="E153" s="2" t="n">
        <v>3.695</v>
      </c>
      <c r="F153" s="2" t="n">
        <v>3.68</v>
      </c>
      <c r="H153" s="2" t="n">
        <v>3.89</v>
      </c>
      <c r="K153" s="2" t="n">
        <v>3.835</v>
      </c>
      <c r="L153" s="62" t="n">
        <v>3.52</v>
      </c>
      <c r="M153" s="62" t="n">
        <v>3.23</v>
      </c>
      <c r="N153" s="2" t="n">
        <v>3.145</v>
      </c>
      <c r="Q153" s="2" t="n">
        <v>4.19</v>
      </c>
      <c r="R153" s="2" t="n">
        <v>3.85</v>
      </c>
      <c r="T153" s="2" t="n">
        <v>3.63</v>
      </c>
      <c r="U153" s="2" t="n">
        <v>3.885</v>
      </c>
      <c r="V153" s="2" t="n">
        <v>4.22</v>
      </c>
      <c r="X153" s="2" t="n">
        <v>4.455</v>
      </c>
      <c r="Y153" s="2" t="n">
        <v>4.255</v>
      </c>
    </row>
    <row r="154" customFormat="false" ht="12.75" hidden="false" customHeight="false" outlineLevel="0" collapsed="false">
      <c r="A154" s="53" t="n">
        <v>35395</v>
      </c>
      <c r="B154" s="61" t="n">
        <f aca="false">B153+1</f>
        <v>150</v>
      </c>
      <c r="C154" s="2" t="s">
        <v>143</v>
      </c>
      <c r="D154" s="1" t="s">
        <v>86</v>
      </c>
      <c r="E154" s="2" t="n">
        <v>3.895</v>
      </c>
      <c r="F154" s="2" t="n">
        <v>3.8</v>
      </c>
      <c r="H154" s="2" t="n">
        <v>3.94</v>
      </c>
      <c r="K154" s="2" t="n">
        <v>3.78</v>
      </c>
      <c r="L154" s="62" t="n">
        <v>3.63</v>
      </c>
      <c r="M154" s="62" t="n">
        <v>3.02</v>
      </c>
      <c r="N154" s="2" t="n">
        <v>2.655</v>
      </c>
      <c r="Q154" s="2" t="n">
        <v>4.38</v>
      </c>
      <c r="R154" s="2" t="n">
        <v>3.8</v>
      </c>
      <c r="T154" s="2" t="n">
        <v>3.61</v>
      </c>
      <c r="U154" s="2" t="n">
        <v>3.7</v>
      </c>
      <c r="V154" s="2" t="n">
        <v>4.1</v>
      </c>
      <c r="X154" s="2" t="n">
        <v>4.26</v>
      </c>
      <c r="Y154" s="2" t="n">
        <v>4.8</v>
      </c>
    </row>
    <row r="155" customFormat="false" ht="12.75" hidden="false" customHeight="false" outlineLevel="0" collapsed="false">
      <c r="A155" s="53" t="n">
        <v>35396</v>
      </c>
      <c r="B155" s="61" t="n">
        <f aca="false">B154+1</f>
        <v>151</v>
      </c>
      <c r="C155" s="2" t="s">
        <v>144</v>
      </c>
      <c r="D155" s="1" t="s">
        <v>86</v>
      </c>
      <c r="E155" s="2" t="n">
        <v>3.8</v>
      </c>
      <c r="F155" s="2" t="n">
        <v>3.53</v>
      </c>
      <c r="H155" s="2" t="n">
        <v>3.765</v>
      </c>
      <c r="K155" s="2" t="n">
        <v>3.69</v>
      </c>
      <c r="L155" s="62" t="n">
        <v>3.34</v>
      </c>
      <c r="M155" s="62" t="n">
        <v>3.11</v>
      </c>
      <c r="N155" s="2" t="n">
        <v>2.555</v>
      </c>
      <c r="Q155" s="2" t="n">
        <v>4.26</v>
      </c>
      <c r="R155" s="2" t="n">
        <v>3.795</v>
      </c>
      <c r="T155" s="2" t="n">
        <v>3.61</v>
      </c>
      <c r="U155" s="2" t="n">
        <v>3.7</v>
      </c>
      <c r="V155" s="2" t="n">
        <v>4.06</v>
      </c>
      <c r="X155" s="2" t="n">
        <v>4.26</v>
      </c>
      <c r="Y155" s="2" t="n">
        <v>4.265</v>
      </c>
    </row>
    <row r="156" customFormat="false" ht="12.75" hidden="false" customHeight="false" outlineLevel="0" collapsed="false">
      <c r="A156" s="53" t="n">
        <v>35397</v>
      </c>
      <c r="B156" s="61" t="n">
        <f aca="false">B155+1</f>
        <v>152</v>
      </c>
      <c r="C156" s="2" t="s">
        <v>145</v>
      </c>
      <c r="D156" s="1" t="s">
        <v>86</v>
      </c>
      <c r="E156" s="2" t="n">
        <v>3.8</v>
      </c>
      <c r="F156" s="2" t="n">
        <v>3.53</v>
      </c>
      <c r="H156" s="2" t="n">
        <v>3.77</v>
      </c>
      <c r="K156" s="2" t="n">
        <v>3.69</v>
      </c>
      <c r="L156" s="62" t="n">
        <v>3.34</v>
      </c>
      <c r="M156" s="62" t="n">
        <v>3.11</v>
      </c>
      <c r="N156" s="2" t="n">
        <v>2.56</v>
      </c>
      <c r="Q156" s="2" t="n">
        <v>4.26</v>
      </c>
      <c r="R156" s="2" t="n">
        <v>3.795</v>
      </c>
      <c r="T156" s="2" t="n">
        <v>3.61</v>
      </c>
      <c r="U156" s="2" t="n">
        <v>3.7</v>
      </c>
      <c r="V156" s="2" t="n">
        <v>4.04</v>
      </c>
      <c r="X156" s="2" t="n">
        <v>4.26</v>
      </c>
      <c r="Y156" s="2" t="n">
        <v>4.265</v>
      </c>
    </row>
    <row r="157" customFormat="false" ht="12.75" hidden="false" customHeight="false" outlineLevel="0" collapsed="false">
      <c r="A157" s="53" t="n">
        <v>35398</v>
      </c>
      <c r="B157" s="61" t="n">
        <f aca="false">B156+1</f>
        <v>153</v>
      </c>
      <c r="C157" s="2" t="s">
        <v>146</v>
      </c>
      <c r="D157" s="1" t="s">
        <v>86</v>
      </c>
      <c r="E157" s="2" t="n">
        <v>3.8</v>
      </c>
      <c r="F157" s="2" t="n">
        <v>3.53</v>
      </c>
      <c r="H157" s="2" t="n">
        <v>3.77</v>
      </c>
      <c r="K157" s="2" t="n">
        <v>3.69</v>
      </c>
      <c r="L157" s="62" t="n">
        <v>3.34</v>
      </c>
      <c r="M157" s="62" t="n">
        <v>3.11</v>
      </c>
      <c r="N157" s="2" t="n">
        <v>2.56</v>
      </c>
      <c r="Q157" s="2" t="n">
        <v>4.26</v>
      </c>
      <c r="R157" s="2" t="n">
        <v>3.795</v>
      </c>
      <c r="T157" s="2" t="n">
        <v>3.61</v>
      </c>
      <c r="U157" s="2" t="n">
        <v>3.7</v>
      </c>
      <c r="V157" s="2" t="n">
        <v>4.04</v>
      </c>
      <c r="X157" s="2" t="n">
        <v>4.26</v>
      </c>
      <c r="Y157" s="2" t="n">
        <v>4.265</v>
      </c>
    </row>
    <row r="158" customFormat="false" ht="12.75" hidden="false" customHeight="false" outlineLevel="0" collapsed="false">
      <c r="A158" s="53" t="n">
        <v>35399</v>
      </c>
      <c r="B158" s="61" t="n">
        <f aca="false">B157+1</f>
        <v>154</v>
      </c>
      <c r="C158" s="2" t="s">
        <v>147</v>
      </c>
      <c r="D158" s="1" t="s">
        <v>87</v>
      </c>
      <c r="E158" s="2" t="n">
        <v>3.8</v>
      </c>
      <c r="F158" s="2" t="n">
        <v>3.53</v>
      </c>
      <c r="H158" s="2" t="n">
        <v>3.77</v>
      </c>
      <c r="K158" s="2" t="n">
        <v>3.69</v>
      </c>
      <c r="L158" s="62" t="n">
        <v>3.34</v>
      </c>
      <c r="M158" s="62" t="n">
        <v>3.11</v>
      </c>
      <c r="N158" s="2" t="n">
        <v>2.56</v>
      </c>
      <c r="Q158" s="2" t="n">
        <v>4.26</v>
      </c>
      <c r="R158" s="2" t="n">
        <v>3.795</v>
      </c>
      <c r="T158" s="2" t="n">
        <v>3.61</v>
      </c>
      <c r="U158" s="2" t="n">
        <v>3.7</v>
      </c>
      <c r="V158" s="2" t="n">
        <v>4.04</v>
      </c>
      <c r="X158" s="2" t="n">
        <v>4.26</v>
      </c>
      <c r="Y158" s="2" t="n">
        <v>4.27</v>
      </c>
    </row>
    <row r="159" customFormat="false" ht="12.75" hidden="false" customHeight="false" outlineLevel="0" collapsed="false">
      <c r="A159" s="53" t="n">
        <v>35400</v>
      </c>
      <c r="B159" s="61" t="n">
        <f aca="false">B158+1</f>
        <v>155</v>
      </c>
      <c r="C159" s="2" t="s">
        <v>148</v>
      </c>
      <c r="D159" s="1" t="s">
        <v>87</v>
      </c>
      <c r="E159" s="2" t="n">
        <v>3.8</v>
      </c>
      <c r="F159" s="2" t="n">
        <v>3.53</v>
      </c>
      <c r="H159" s="2" t="n">
        <v>3.77</v>
      </c>
      <c r="K159" s="2" t="n">
        <v>3.69</v>
      </c>
      <c r="L159" s="62" t="n">
        <v>3.34</v>
      </c>
      <c r="M159" s="62" t="n">
        <v>3.11</v>
      </c>
      <c r="N159" s="2" t="n">
        <v>2.56</v>
      </c>
      <c r="Q159" s="2" t="n">
        <v>4.26</v>
      </c>
      <c r="R159" s="2" t="n">
        <v>3.795</v>
      </c>
      <c r="T159" s="2" t="n">
        <v>3.48</v>
      </c>
      <c r="U159" s="2" t="n">
        <v>3.605</v>
      </c>
      <c r="V159" s="2" t="n">
        <v>4.04</v>
      </c>
      <c r="X159" s="2" t="n">
        <v>4.3</v>
      </c>
      <c r="Y159" s="2" t="n">
        <v>4.27</v>
      </c>
    </row>
    <row r="160" customFormat="false" ht="12.75" hidden="false" customHeight="false" outlineLevel="0" collapsed="false">
      <c r="A160" s="53" t="n">
        <v>35401</v>
      </c>
      <c r="B160" s="61" t="n">
        <f aca="false">B159+1</f>
        <v>156</v>
      </c>
      <c r="C160" s="2" t="s">
        <v>142</v>
      </c>
      <c r="D160" s="1" t="s">
        <v>87</v>
      </c>
      <c r="E160" s="2" t="n">
        <v>3.73</v>
      </c>
      <c r="F160" s="2" t="n">
        <v>3.56</v>
      </c>
      <c r="H160" s="2" t="n">
        <v>3.64</v>
      </c>
      <c r="K160" s="2" t="n">
        <v>3.555</v>
      </c>
      <c r="L160" s="62" t="n">
        <v>3.58</v>
      </c>
      <c r="M160" s="62" t="n">
        <v>3.345</v>
      </c>
      <c r="N160" s="2" t="n">
        <v>2.58</v>
      </c>
      <c r="Q160" s="2" t="n">
        <v>4.06</v>
      </c>
      <c r="R160" s="2" t="n">
        <v>3.76</v>
      </c>
      <c r="T160" s="2" t="n">
        <v>3.3</v>
      </c>
      <c r="U160" s="2" t="n">
        <v>3.435</v>
      </c>
      <c r="V160" s="2" t="n">
        <v>4.04</v>
      </c>
      <c r="X160" s="2" t="n">
        <v>4.23</v>
      </c>
      <c r="Y160" s="2" t="n">
        <v>4.675</v>
      </c>
    </row>
    <row r="161" customFormat="false" ht="12.75" hidden="false" customHeight="false" outlineLevel="0" collapsed="false">
      <c r="A161" s="53" t="n">
        <v>35402</v>
      </c>
      <c r="B161" s="61" t="n">
        <f aca="false">B160+1</f>
        <v>157</v>
      </c>
      <c r="C161" s="2" t="s">
        <v>143</v>
      </c>
      <c r="D161" s="1" t="s">
        <v>87</v>
      </c>
      <c r="E161" s="2" t="n">
        <v>3.43</v>
      </c>
      <c r="F161" s="2" t="n">
        <v>3.475</v>
      </c>
      <c r="H161" s="2" t="n">
        <v>3.4</v>
      </c>
      <c r="K161" s="2" t="n">
        <v>3.29</v>
      </c>
      <c r="L161" s="62" t="n">
        <v>3.515</v>
      </c>
      <c r="M161" s="62" t="n">
        <v>3.42</v>
      </c>
      <c r="N161" s="2" t="n">
        <v>3.38</v>
      </c>
      <c r="Q161" s="2" t="n">
        <v>3.83</v>
      </c>
      <c r="R161" s="2" t="n">
        <v>3.715</v>
      </c>
      <c r="T161" s="2" t="n">
        <v>3.5</v>
      </c>
      <c r="U161" s="2" t="n">
        <v>3.62</v>
      </c>
      <c r="V161" s="2" t="n">
        <v>3.92</v>
      </c>
      <c r="X161" s="2" t="n">
        <v>4.4</v>
      </c>
      <c r="Y161" s="2" t="n">
        <v>4.475</v>
      </c>
    </row>
    <row r="162" customFormat="false" ht="12.75" hidden="false" customHeight="false" outlineLevel="0" collapsed="false">
      <c r="A162" s="53" t="n">
        <v>35403</v>
      </c>
      <c r="B162" s="61" t="n">
        <f aca="false">B161+1</f>
        <v>158</v>
      </c>
      <c r="C162" s="2" t="s">
        <v>144</v>
      </c>
      <c r="D162" s="1" t="s">
        <v>87</v>
      </c>
      <c r="E162" s="2" t="n">
        <v>3.685</v>
      </c>
      <c r="F162" s="2" t="n">
        <v>3.57</v>
      </c>
      <c r="H162" s="2" t="n">
        <v>3.615</v>
      </c>
      <c r="K162" s="2" t="n">
        <v>3.58</v>
      </c>
      <c r="L162" s="62" t="n">
        <v>3.59</v>
      </c>
      <c r="M162" s="62" t="n">
        <v>3.5</v>
      </c>
      <c r="N162" s="2" t="n">
        <v>3.43</v>
      </c>
      <c r="Q162" s="2" t="n">
        <v>3.985</v>
      </c>
      <c r="R162" s="2" t="n">
        <v>3.715</v>
      </c>
      <c r="T162" s="2" t="n">
        <v>3.585</v>
      </c>
      <c r="U162" s="2" t="n">
        <v>3.74</v>
      </c>
      <c r="V162" s="2" t="n">
        <v>3.715</v>
      </c>
      <c r="X162" s="2" t="n">
        <v>4.51</v>
      </c>
      <c r="Y162" s="2" t="n">
        <v>4.415</v>
      </c>
    </row>
    <row r="163" customFormat="false" ht="12.75" hidden="false" customHeight="false" outlineLevel="0" collapsed="false">
      <c r="A163" s="53" t="n">
        <v>35404</v>
      </c>
      <c r="B163" s="61" t="n">
        <f aca="false">B162+1</f>
        <v>159</v>
      </c>
      <c r="C163" s="2" t="s">
        <v>145</v>
      </c>
      <c r="D163" s="1" t="s">
        <v>87</v>
      </c>
      <c r="E163" s="2" t="n">
        <v>3.88</v>
      </c>
      <c r="F163" s="2" t="n">
        <v>3.54</v>
      </c>
      <c r="H163" s="2" t="n">
        <v>3.785</v>
      </c>
      <c r="K163" s="2" t="n">
        <v>3.71</v>
      </c>
      <c r="L163" s="62" t="n">
        <v>3.56</v>
      </c>
      <c r="M163" s="62" t="n">
        <v>3.55</v>
      </c>
      <c r="N163" s="2" t="n">
        <v>3.535</v>
      </c>
      <c r="Q163" s="2" t="n">
        <v>4.195</v>
      </c>
      <c r="R163" s="2" t="n">
        <v>3.775</v>
      </c>
      <c r="T163" s="2" t="n">
        <v>3.485</v>
      </c>
      <c r="U163" s="2" t="n">
        <v>3.55</v>
      </c>
      <c r="V163" s="2" t="n">
        <v>3.925</v>
      </c>
      <c r="X163" s="2" t="n">
        <v>4.41</v>
      </c>
      <c r="Y163" s="2" t="n">
        <v>4.33</v>
      </c>
    </row>
    <row r="164" customFormat="false" ht="12.75" hidden="false" customHeight="false" outlineLevel="0" collapsed="false">
      <c r="A164" s="53" t="n">
        <v>35405</v>
      </c>
      <c r="B164" s="61" t="n">
        <f aca="false">B163+1</f>
        <v>160</v>
      </c>
      <c r="C164" s="2" t="s">
        <v>146</v>
      </c>
      <c r="D164" s="1" t="s">
        <v>87</v>
      </c>
      <c r="E164" s="2" t="n">
        <v>3.665</v>
      </c>
      <c r="F164" s="2" t="n">
        <v>3.505</v>
      </c>
      <c r="H164" s="2" t="n">
        <v>3.6</v>
      </c>
      <c r="K164" s="2" t="n">
        <v>3.545</v>
      </c>
      <c r="L164" s="62" t="n">
        <v>3.51</v>
      </c>
      <c r="M164" s="62" t="n">
        <v>3.44</v>
      </c>
      <c r="N164" s="2" t="n">
        <v>3.365</v>
      </c>
      <c r="Q164" s="2" t="n">
        <v>3.97</v>
      </c>
      <c r="R164" s="2" t="n">
        <v>3.775</v>
      </c>
      <c r="T164" s="2" t="n">
        <v>3.485</v>
      </c>
      <c r="U164" s="2" t="n">
        <v>3.55</v>
      </c>
      <c r="V164" s="2" t="n">
        <v>3.94</v>
      </c>
      <c r="X164" s="2" t="n">
        <v>4.41</v>
      </c>
      <c r="Y164" s="2" t="n">
        <v>4.5</v>
      </c>
    </row>
    <row r="165" customFormat="false" ht="12.75" hidden="false" customHeight="false" outlineLevel="0" collapsed="false">
      <c r="A165" s="53" t="n">
        <v>35406</v>
      </c>
      <c r="B165" s="61" t="n">
        <f aca="false">B164+1</f>
        <v>161</v>
      </c>
      <c r="C165" s="2" t="s">
        <v>147</v>
      </c>
      <c r="D165" s="1" t="s">
        <v>87</v>
      </c>
      <c r="E165" s="2" t="n">
        <v>3.665</v>
      </c>
      <c r="F165" s="2" t="n">
        <v>3.505</v>
      </c>
      <c r="H165" s="2" t="n">
        <v>3.6</v>
      </c>
      <c r="K165" s="2" t="n">
        <v>3.545</v>
      </c>
      <c r="L165" s="62" t="n">
        <v>3.51</v>
      </c>
      <c r="M165" s="62" t="n">
        <v>3.44</v>
      </c>
      <c r="N165" s="2" t="n">
        <v>3.365</v>
      </c>
      <c r="Q165" s="2" t="n">
        <v>3.97</v>
      </c>
      <c r="R165" s="2" t="n">
        <v>3.775</v>
      </c>
      <c r="T165" s="2" t="n">
        <v>3.485</v>
      </c>
      <c r="U165" s="2" t="n">
        <v>3.55</v>
      </c>
      <c r="V165" s="2" t="n">
        <v>3.775</v>
      </c>
      <c r="X165" s="2" t="n">
        <v>4.41</v>
      </c>
      <c r="Y165" s="2" t="n">
        <v>4.5</v>
      </c>
    </row>
    <row r="166" customFormat="false" ht="12.75" hidden="false" customHeight="false" outlineLevel="0" collapsed="false">
      <c r="A166" s="53" t="n">
        <v>35407</v>
      </c>
      <c r="B166" s="61" t="n">
        <f aca="false">B165+1</f>
        <v>162</v>
      </c>
      <c r="C166" s="2" t="s">
        <v>148</v>
      </c>
      <c r="D166" s="1" t="s">
        <v>87</v>
      </c>
      <c r="E166" s="2" t="n">
        <v>3.665</v>
      </c>
      <c r="F166" s="2" t="n">
        <v>3.505</v>
      </c>
      <c r="H166" s="2" t="n">
        <v>3.6</v>
      </c>
      <c r="K166" s="2" t="n">
        <v>3.545</v>
      </c>
      <c r="L166" s="62" t="n">
        <v>3.51</v>
      </c>
      <c r="M166" s="62" t="n">
        <v>3.44</v>
      </c>
      <c r="N166" s="2" t="n">
        <v>3.365</v>
      </c>
      <c r="Q166" s="2" t="n">
        <v>3.97</v>
      </c>
      <c r="R166" s="2" t="n">
        <v>3.775</v>
      </c>
      <c r="T166" s="2" t="n">
        <v>3.21</v>
      </c>
      <c r="U166" s="2" t="n">
        <v>3.295</v>
      </c>
      <c r="V166" s="2" t="n">
        <v>3.775</v>
      </c>
      <c r="X166" s="2" t="n">
        <v>4.09</v>
      </c>
      <c r="Y166" s="2" t="n">
        <v>4.5</v>
      </c>
    </row>
    <row r="167" customFormat="false" ht="12.75" hidden="false" customHeight="false" outlineLevel="0" collapsed="false">
      <c r="A167" s="53" t="n">
        <v>35408</v>
      </c>
      <c r="B167" s="61" t="n">
        <f aca="false">B166+1</f>
        <v>163</v>
      </c>
      <c r="C167" s="2" t="s">
        <v>142</v>
      </c>
      <c r="D167" s="1" t="s">
        <v>87</v>
      </c>
      <c r="E167" s="2" t="n">
        <v>3.37</v>
      </c>
      <c r="F167" s="2" t="n">
        <v>3.3</v>
      </c>
      <c r="H167" s="2" t="n">
        <v>3.34</v>
      </c>
      <c r="K167" s="2" t="n">
        <v>3.26</v>
      </c>
      <c r="L167" s="62" t="n">
        <v>3.27</v>
      </c>
      <c r="M167" s="62" t="n">
        <v>3.22</v>
      </c>
      <c r="N167" s="2" t="n">
        <v>3.07</v>
      </c>
      <c r="Q167" s="2" t="n">
        <v>3.69</v>
      </c>
      <c r="R167" s="2" t="n">
        <v>3.45</v>
      </c>
      <c r="T167" s="2" t="n">
        <v>3.135</v>
      </c>
      <c r="U167" s="2" t="n">
        <v>3.215</v>
      </c>
      <c r="V167" s="2" t="n">
        <v>3.775</v>
      </c>
      <c r="X167" s="2" t="n">
        <v>4.03</v>
      </c>
      <c r="Y167" s="2" t="n">
        <v>4.265</v>
      </c>
    </row>
    <row r="168" customFormat="false" ht="12.75" hidden="false" customHeight="false" outlineLevel="0" collapsed="false">
      <c r="A168" s="53" t="n">
        <v>35409</v>
      </c>
      <c r="B168" s="61" t="n">
        <f aca="false">B167+1</f>
        <v>164</v>
      </c>
      <c r="C168" s="2" t="s">
        <v>143</v>
      </c>
      <c r="D168" s="1" t="s">
        <v>87</v>
      </c>
      <c r="E168" s="2" t="n">
        <v>3.215</v>
      </c>
      <c r="F168" s="2" t="n">
        <v>3.145</v>
      </c>
      <c r="H168" s="2" t="n">
        <v>3.25</v>
      </c>
      <c r="K168" s="2" t="n">
        <v>3.18</v>
      </c>
      <c r="L168" s="62" t="n">
        <v>3.18</v>
      </c>
      <c r="M168" s="62" t="n">
        <v>3.135</v>
      </c>
      <c r="N168" s="2" t="n">
        <v>2.93</v>
      </c>
      <c r="Q168" s="2" t="n">
        <v>3.585</v>
      </c>
      <c r="R168" s="2" t="n">
        <v>3.355</v>
      </c>
      <c r="T168" s="2" t="n">
        <v>3.295</v>
      </c>
      <c r="U168" s="2" t="n">
        <v>3.38</v>
      </c>
      <c r="V168" s="2" t="n">
        <v>3.445</v>
      </c>
      <c r="X168" s="2" t="n">
        <v>4.065</v>
      </c>
      <c r="Y168" s="2" t="n">
        <v>4.225</v>
      </c>
    </row>
    <row r="169" customFormat="false" ht="12.75" hidden="false" customHeight="false" outlineLevel="0" collapsed="false">
      <c r="A169" s="53" t="n">
        <v>35410</v>
      </c>
      <c r="B169" s="61" t="n">
        <f aca="false">B168+1</f>
        <v>165</v>
      </c>
      <c r="C169" s="2" t="s">
        <v>144</v>
      </c>
      <c r="D169" s="1" t="s">
        <v>87</v>
      </c>
      <c r="E169" s="2" t="n">
        <v>3.455</v>
      </c>
      <c r="F169" s="2" t="n">
        <v>3.24</v>
      </c>
      <c r="H169" s="2" t="n">
        <v>3.415</v>
      </c>
      <c r="K169" s="2" t="n">
        <v>3.345</v>
      </c>
      <c r="L169" s="62" t="n">
        <v>3.24</v>
      </c>
      <c r="M169" s="62" t="n">
        <v>3.135</v>
      </c>
      <c r="N169" s="2" t="n">
        <v>2.775</v>
      </c>
      <c r="Q169" s="2" t="n">
        <v>3.74</v>
      </c>
      <c r="R169" s="2" t="n">
        <v>3.465</v>
      </c>
      <c r="T169" s="2" t="n">
        <v>3.3</v>
      </c>
      <c r="U169" s="2" t="n">
        <v>3.41</v>
      </c>
      <c r="V169" s="2" t="n">
        <v>3.385</v>
      </c>
      <c r="X169" s="2" t="n">
        <v>3.97</v>
      </c>
      <c r="Y169" s="2" t="n">
        <v>4.25</v>
      </c>
    </row>
    <row r="170" customFormat="false" ht="12.75" hidden="false" customHeight="false" outlineLevel="0" collapsed="false">
      <c r="A170" s="53" t="n">
        <v>35411</v>
      </c>
      <c r="B170" s="61" t="n">
        <f aca="false">B169+1</f>
        <v>166</v>
      </c>
      <c r="C170" s="2" t="s">
        <v>145</v>
      </c>
      <c r="D170" s="1" t="s">
        <v>87</v>
      </c>
      <c r="E170" s="2" t="n">
        <v>3.425</v>
      </c>
      <c r="F170" s="2" t="n">
        <v>3.17</v>
      </c>
      <c r="H170" s="2" t="n">
        <v>3.425</v>
      </c>
      <c r="K170" s="2" t="n">
        <v>3.33</v>
      </c>
      <c r="L170" s="62" t="n">
        <v>3.2</v>
      </c>
      <c r="M170" s="62" t="n">
        <v>3.175</v>
      </c>
      <c r="N170" s="2" t="n">
        <v>2.89</v>
      </c>
      <c r="Q170" s="2" t="n">
        <v>3.68</v>
      </c>
      <c r="R170" s="2" t="n">
        <v>3.455</v>
      </c>
      <c r="T170" s="2" t="n">
        <v>3.435</v>
      </c>
      <c r="U170" s="2" t="n">
        <v>3.535</v>
      </c>
      <c r="V170" s="2" t="n">
        <v>3.555</v>
      </c>
      <c r="X170" s="2" t="n">
        <v>4</v>
      </c>
      <c r="Y170" s="2" t="n">
        <v>4.34</v>
      </c>
    </row>
    <row r="171" customFormat="false" ht="12.75" hidden="false" customHeight="false" outlineLevel="0" collapsed="false">
      <c r="A171" s="53" t="n">
        <v>35412</v>
      </c>
      <c r="B171" s="61" t="n">
        <f aca="false">B170+1</f>
        <v>167</v>
      </c>
      <c r="C171" s="2" t="s">
        <v>146</v>
      </c>
      <c r="D171" s="1" t="s">
        <v>87</v>
      </c>
      <c r="E171" s="2" t="n">
        <v>3.595</v>
      </c>
      <c r="F171" s="2" t="n">
        <v>3.405</v>
      </c>
      <c r="H171" s="2" t="n">
        <v>3.605</v>
      </c>
      <c r="K171" s="2" t="n">
        <v>3.485</v>
      </c>
      <c r="L171" s="62" t="n">
        <v>3.435</v>
      </c>
      <c r="M171" s="62" t="n">
        <v>3.38</v>
      </c>
      <c r="N171" s="2" t="n">
        <v>3.065</v>
      </c>
      <c r="Q171" s="2" t="n">
        <v>3.815</v>
      </c>
      <c r="R171" s="2" t="n">
        <v>3.59</v>
      </c>
      <c r="T171" s="2" t="n">
        <v>3.435</v>
      </c>
      <c r="U171" s="2" t="n">
        <v>3.535</v>
      </c>
      <c r="V171" s="2" t="n">
        <v>3.535</v>
      </c>
      <c r="X171" s="2" t="n">
        <v>4</v>
      </c>
      <c r="Y171" s="2" t="n">
        <v>4.1</v>
      </c>
    </row>
    <row r="172" customFormat="false" ht="12.75" hidden="false" customHeight="false" outlineLevel="0" collapsed="false">
      <c r="A172" s="53" t="n">
        <v>35413</v>
      </c>
      <c r="B172" s="61" t="n">
        <f aca="false">B171+1</f>
        <v>168</v>
      </c>
      <c r="C172" s="2" t="s">
        <v>147</v>
      </c>
      <c r="D172" s="1" t="s">
        <v>87</v>
      </c>
      <c r="E172" s="2" t="n">
        <v>3.595</v>
      </c>
      <c r="F172" s="2" t="n">
        <v>3.405</v>
      </c>
      <c r="H172" s="2" t="n">
        <v>3.605</v>
      </c>
      <c r="K172" s="2" t="n">
        <v>3.485</v>
      </c>
      <c r="L172" s="62" t="n">
        <v>3.435</v>
      </c>
      <c r="M172" s="62" t="n">
        <v>3.38</v>
      </c>
      <c r="N172" s="2" t="n">
        <v>3.065</v>
      </c>
      <c r="Q172" s="2" t="n">
        <v>3.815</v>
      </c>
      <c r="R172" s="2" t="n">
        <v>3.59</v>
      </c>
      <c r="T172" s="2" t="n">
        <v>3.435</v>
      </c>
      <c r="U172" s="2" t="n">
        <v>3.535</v>
      </c>
      <c r="V172" s="2" t="n">
        <v>3.765</v>
      </c>
      <c r="X172" s="2" t="n">
        <v>4</v>
      </c>
      <c r="Y172" s="2" t="n">
        <v>4.1</v>
      </c>
    </row>
    <row r="173" customFormat="false" ht="12.75" hidden="false" customHeight="false" outlineLevel="0" collapsed="false">
      <c r="A173" s="53" t="n">
        <v>35414</v>
      </c>
      <c r="B173" s="61" t="n">
        <f aca="false">B172+1</f>
        <v>169</v>
      </c>
      <c r="C173" s="2" t="s">
        <v>148</v>
      </c>
      <c r="D173" s="1" t="s">
        <v>87</v>
      </c>
      <c r="E173" s="2" t="n">
        <v>3.595</v>
      </c>
      <c r="F173" s="2" t="n">
        <v>3.405</v>
      </c>
      <c r="H173" s="2" t="n">
        <v>3.605</v>
      </c>
      <c r="K173" s="2" t="n">
        <v>3.485</v>
      </c>
      <c r="L173" s="62" t="n">
        <v>3.435</v>
      </c>
      <c r="M173" s="62" t="n">
        <v>3.38</v>
      </c>
      <c r="N173" s="2" t="n">
        <v>3.065</v>
      </c>
      <c r="Q173" s="2" t="n">
        <v>3.815</v>
      </c>
      <c r="R173" s="2" t="n">
        <v>3.59</v>
      </c>
      <c r="T173" s="2" t="n">
        <v>4.005</v>
      </c>
      <c r="U173" s="2" t="n">
        <v>4.175</v>
      </c>
      <c r="V173" s="2" t="n">
        <v>3.765</v>
      </c>
      <c r="X173" s="2" t="n">
        <v>4.24</v>
      </c>
      <c r="Y173" s="2" t="n">
        <v>4.1</v>
      </c>
    </row>
    <row r="174" customFormat="false" ht="12.75" hidden="false" customHeight="false" outlineLevel="0" collapsed="false">
      <c r="A174" s="53" t="n">
        <v>35415</v>
      </c>
      <c r="B174" s="61" t="n">
        <f aca="false">B173+1</f>
        <v>170</v>
      </c>
      <c r="C174" s="2" t="s">
        <v>142</v>
      </c>
      <c r="D174" s="1" t="s">
        <v>87</v>
      </c>
      <c r="E174" s="2" t="n">
        <v>4.06</v>
      </c>
      <c r="F174" s="2" t="n">
        <v>4.095</v>
      </c>
      <c r="H174" s="2" t="n">
        <v>4.24</v>
      </c>
      <c r="K174" s="2" t="n">
        <v>4.075</v>
      </c>
      <c r="L174" s="62" t="n">
        <v>4.42</v>
      </c>
      <c r="M174" s="62" t="n">
        <v>4.15</v>
      </c>
      <c r="N174" s="2" t="n">
        <v>4.295</v>
      </c>
      <c r="Q174" s="2" t="n">
        <v>4.14</v>
      </c>
      <c r="R174" s="2" t="n">
        <v>3.59</v>
      </c>
      <c r="T174" s="2" t="n">
        <v>4.625</v>
      </c>
      <c r="U174" s="2" t="n">
        <v>4.835</v>
      </c>
      <c r="V174" s="2" t="n">
        <v>3.765</v>
      </c>
      <c r="X174" s="2" t="n">
        <v>4.625</v>
      </c>
      <c r="Y174" s="2" t="n">
        <v>4.425</v>
      </c>
    </row>
    <row r="175" customFormat="false" ht="12.75" hidden="false" customHeight="false" outlineLevel="0" collapsed="false">
      <c r="A175" s="53" t="n">
        <v>35416</v>
      </c>
      <c r="B175" s="61" t="n">
        <f aca="false">B174+1</f>
        <v>171</v>
      </c>
      <c r="C175" s="2" t="s">
        <v>143</v>
      </c>
      <c r="D175" s="1" t="s">
        <v>87</v>
      </c>
      <c r="E175" s="2" t="n">
        <v>4.51</v>
      </c>
      <c r="F175" s="2" t="n">
        <v>4.87</v>
      </c>
      <c r="H175" s="2" t="n">
        <v>4.98</v>
      </c>
      <c r="K175" s="2" t="n">
        <v>4.69</v>
      </c>
      <c r="L175" s="62" t="n">
        <v>4.695</v>
      </c>
      <c r="M175" s="62" t="n">
        <v>4.49</v>
      </c>
      <c r="N175" s="2" t="n">
        <v>4.295</v>
      </c>
      <c r="Q175" s="2" t="n">
        <v>4.43</v>
      </c>
      <c r="R175" s="2" t="n">
        <v>4.55</v>
      </c>
      <c r="T175" s="2" t="n">
        <v>4.76</v>
      </c>
      <c r="U175" s="2" t="n">
        <v>4.935</v>
      </c>
      <c r="V175" s="2" t="n">
        <v>4.185</v>
      </c>
      <c r="X175" s="2" t="n">
        <v>4.595</v>
      </c>
      <c r="Y175" s="2" t="n">
        <v>4.79</v>
      </c>
    </row>
    <row r="176" customFormat="false" ht="12.75" hidden="false" customHeight="false" outlineLevel="0" collapsed="false">
      <c r="A176" s="53" t="n">
        <v>35417</v>
      </c>
      <c r="B176" s="61" t="n">
        <f aca="false">B175+1</f>
        <v>172</v>
      </c>
      <c r="C176" s="2" t="s">
        <v>144</v>
      </c>
      <c r="D176" s="1" t="s">
        <v>87</v>
      </c>
      <c r="E176" s="2" t="n">
        <v>4.525</v>
      </c>
      <c r="F176" s="2" t="n">
        <v>4.795</v>
      </c>
      <c r="H176" s="2" t="n">
        <v>4.65</v>
      </c>
      <c r="K176" s="2" t="n">
        <v>4.72</v>
      </c>
      <c r="L176" s="62" t="n">
        <v>4.635</v>
      </c>
      <c r="M176" s="62" t="n">
        <v>4.325</v>
      </c>
      <c r="N176" s="2" t="n">
        <v>4.31</v>
      </c>
      <c r="Q176" s="2" t="n">
        <v>4.26</v>
      </c>
      <c r="R176" s="2" t="n">
        <v>4.475</v>
      </c>
      <c r="T176" s="2" t="n">
        <v>4.675</v>
      </c>
      <c r="U176" s="2" t="n">
        <v>4.82</v>
      </c>
      <c r="V176" s="2" t="n">
        <v>4.535</v>
      </c>
      <c r="X176" s="2" t="n">
        <v>5</v>
      </c>
      <c r="Y176" s="2" t="n">
        <v>4.815</v>
      </c>
    </row>
    <row r="177" customFormat="false" ht="12.75" hidden="false" customHeight="false" outlineLevel="0" collapsed="false">
      <c r="A177" s="53" t="n">
        <v>35418</v>
      </c>
      <c r="B177" s="61" t="n">
        <f aca="false">B176+1</f>
        <v>173</v>
      </c>
      <c r="C177" s="2" t="s">
        <v>145</v>
      </c>
      <c r="D177" s="1" t="s">
        <v>87</v>
      </c>
      <c r="E177" s="2" t="n">
        <v>4.705</v>
      </c>
      <c r="F177" s="2" t="n">
        <v>4.795</v>
      </c>
      <c r="H177" s="2" t="n">
        <v>4.805</v>
      </c>
      <c r="K177" s="2" t="n">
        <v>4.775</v>
      </c>
      <c r="L177" s="62" t="n">
        <v>4.635</v>
      </c>
      <c r="M177" s="62" t="n">
        <v>4.515</v>
      </c>
      <c r="N177" s="2" t="n">
        <v>4.515</v>
      </c>
      <c r="Q177" s="2" t="n">
        <v>4.485</v>
      </c>
      <c r="R177" s="2" t="n">
        <v>4.475</v>
      </c>
      <c r="T177" s="2" t="n">
        <v>4.25</v>
      </c>
      <c r="U177" s="2" t="n">
        <v>4.415</v>
      </c>
      <c r="V177" s="2" t="n">
        <v>4.44</v>
      </c>
      <c r="X177" s="2" t="n">
        <v>4.72</v>
      </c>
      <c r="Y177" s="2" t="n">
        <v>4.815</v>
      </c>
    </row>
    <row r="178" customFormat="false" ht="12.75" hidden="false" customHeight="false" outlineLevel="0" collapsed="false">
      <c r="A178" s="53" t="n">
        <v>35419</v>
      </c>
      <c r="B178" s="61" t="n">
        <f aca="false">B177+1</f>
        <v>174</v>
      </c>
      <c r="C178" s="2" t="s">
        <v>146</v>
      </c>
      <c r="D178" s="1" t="s">
        <v>87</v>
      </c>
      <c r="E178" s="2" t="n">
        <v>4.38</v>
      </c>
      <c r="F178" s="2" t="n">
        <v>4.21</v>
      </c>
      <c r="H178" s="2" t="n">
        <v>4.405</v>
      </c>
      <c r="K178" s="2" t="n">
        <v>4.37</v>
      </c>
      <c r="L178" s="62" t="n">
        <v>4.19</v>
      </c>
      <c r="M178" s="62" t="n">
        <v>4.24</v>
      </c>
      <c r="N178" s="2" t="n">
        <v>4.33</v>
      </c>
      <c r="Q178" s="2" t="n">
        <v>4.375</v>
      </c>
      <c r="R178" s="2" t="n">
        <v>4.2</v>
      </c>
      <c r="T178" s="2" t="n">
        <v>4.25</v>
      </c>
      <c r="U178" s="2" t="n">
        <v>4.415</v>
      </c>
      <c r="V178" s="2" t="n">
        <v>4.58</v>
      </c>
      <c r="X178" s="2" t="n">
        <v>4.72</v>
      </c>
      <c r="Y178" s="2" t="n">
        <v>5.195</v>
      </c>
    </row>
    <row r="179" customFormat="false" ht="12.75" hidden="false" customHeight="false" outlineLevel="0" collapsed="false">
      <c r="A179" s="53" t="n">
        <v>35420</v>
      </c>
      <c r="B179" s="61" t="n">
        <f aca="false">B178+1</f>
        <v>175</v>
      </c>
      <c r="C179" s="2" t="s">
        <v>147</v>
      </c>
      <c r="D179" s="1" t="s">
        <v>87</v>
      </c>
      <c r="E179" s="2" t="n">
        <v>4.38</v>
      </c>
      <c r="F179" s="2" t="n">
        <v>4.21</v>
      </c>
      <c r="H179" s="2" t="n">
        <v>4.405</v>
      </c>
      <c r="K179" s="2" t="n">
        <v>4.37</v>
      </c>
      <c r="L179" s="62" t="n">
        <v>4.19</v>
      </c>
      <c r="M179" s="62" t="n">
        <v>4.24</v>
      </c>
      <c r="N179" s="2" t="n">
        <v>4.33</v>
      </c>
      <c r="Q179" s="2" t="n">
        <v>4.375</v>
      </c>
      <c r="R179" s="2" t="n">
        <v>4.2</v>
      </c>
      <c r="T179" s="2" t="n">
        <v>4.25</v>
      </c>
      <c r="U179" s="2" t="n">
        <v>4.415</v>
      </c>
      <c r="V179" s="2" t="n">
        <v>4.51</v>
      </c>
      <c r="X179" s="2" t="n">
        <v>4.72</v>
      </c>
      <c r="Y179" s="2" t="n">
        <v>5.195</v>
      </c>
    </row>
    <row r="180" customFormat="false" ht="12.75" hidden="false" customHeight="false" outlineLevel="0" collapsed="false">
      <c r="A180" s="53" t="n">
        <v>35421</v>
      </c>
      <c r="B180" s="61" t="n">
        <f aca="false">B179+1</f>
        <v>176</v>
      </c>
      <c r="C180" s="2" t="s">
        <v>148</v>
      </c>
      <c r="D180" s="1" t="s">
        <v>87</v>
      </c>
      <c r="E180" s="2" t="n">
        <v>4.38</v>
      </c>
      <c r="F180" s="2" t="n">
        <v>4.21</v>
      </c>
      <c r="H180" s="2" t="n">
        <v>4.405</v>
      </c>
      <c r="K180" s="2" t="n">
        <v>4.37</v>
      </c>
      <c r="L180" s="62" t="n">
        <v>4.19</v>
      </c>
      <c r="M180" s="62" t="n">
        <v>4.24</v>
      </c>
      <c r="N180" s="2" t="n">
        <v>4.33</v>
      </c>
      <c r="Q180" s="2" t="n">
        <v>4.375</v>
      </c>
      <c r="R180" s="2" t="n">
        <v>4.2</v>
      </c>
      <c r="T180" s="2" t="n">
        <v>3.855</v>
      </c>
      <c r="U180" s="2" t="n">
        <v>4.215</v>
      </c>
      <c r="V180" s="2" t="n">
        <v>4.51</v>
      </c>
      <c r="X180" s="2" t="n">
        <v>4.045</v>
      </c>
      <c r="Y180" s="2" t="n">
        <v>5.195</v>
      </c>
    </row>
    <row r="181" customFormat="false" ht="12.75" hidden="false" customHeight="false" outlineLevel="0" collapsed="false">
      <c r="A181" s="53" t="n">
        <v>35422</v>
      </c>
      <c r="B181" s="61" t="n">
        <f aca="false">B180+1</f>
        <v>177</v>
      </c>
      <c r="C181" s="2" t="s">
        <v>142</v>
      </c>
      <c r="D181" s="1" t="s">
        <v>87</v>
      </c>
      <c r="E181" s="2" t="n">
        <v>4.07</v>
      </c>
      <c r="F181" s="2" t="n">
        <v>3.835</v>
      </c>
      <c r="H181" s="2" t="n">
        <v>3.91</v>
      </c>
      <c r="K181" s="2" t="n">
        <v>4.025</v>
      </c>
      <c r="L181" s="62" t="n">
        <v>3.535</v>
      </c>
      <c r="M181" s="62" t="n">
        <v>4.075</v>
      </c>
      <c r="N181" s="2" t="n">
        <v>3.625</v>
      </c>
      <c r="Q181" s="2" t="n">
        <v>3.875</v>
      </c>
      <c r="R181" s="2" t="n">
        <v>3.91</v>
      </c>
      <c r="T181" s="2" t="n">
        <v>3.43</v>
      </c>
      <c r="U181" s="2" t="n">
        <v>3.615</v>
      </c>
      <c r="V181" s="2" t="n">
        <v>4.51</v>
      </c>
      <c r="X181" s="2" t="n">
        <v>3.82</v>
      </c>
      <c r="Y181" s="2" t="n">
        <v>4.57</v>
      </c>
    </row>
    <row r="182" customFormat="false" ht="12.75" hidden="false" customHeight="false" outlineLevel="0" collapsed="false">
      <c r="A182" s="53" t="n">
        <v>35423</v>
      </c>
      <c r="B182" s="61" t="n">
        <f aca="false">B181+1</f>
        <v>178</v>
      </c>
      <c r="C182" s="2" t="s">
        <v>143</v>
      </c>
      <c r="D182" s="1" t="s">
        <v>87</v>
      </c>
      <c r="E182" s="2" t="n">
        <v>4.07</v>
      </c>
      <c r="F182" s="2" t="n">
        <v>3.835</v>
      </c>
      <c r="H182" s="2" t="n">
        <v>3.91</v>
      </c>
      <c r="K182" s="2" t="n">
        <v>4.025</v>
      </c>
      <c r="L182" s="62" t="n">
        <v>3.535</v>
      </c>
      <c r="M182" s="62" t="n">
        <v>4.075</v>
      </c>
      <c r="N182" s="2" t="n">
        <v>3.625</v>
      </c>
      <c r="Q182" s="2" t="n">
        <v>3.875</v>
      </c>
      <c r="R182" s="2" t="n">
        <v>3.91</v>
      </c>
      <c r="T182" s="2" t="n">
        <v>3.43</v>
      </c>
      <c r="U182" s="2" t="n">
        <v>3.615</v>
      </c>
      <c r="V182" s="2" t="n">
        <v>4.205</v>
      </c>
      <c r="X182" s="2" t="n">
        <v>3.82</v>
      </c>
      <c r="Y182" s="2" t="n">
        <v>4.57</v>
      </c>
    </row>
    <row r="183" customFormat="false" ht="12.75" hidden="false" customHeight="false" outlineLevel="0" collapsed="false">
      <c r="A183" s="53" t="n">
        <v>35424</v>
      </c>
      <c r="B183" s="61" t="n">
        <f aca="false">B182+1</f>
        <v>179</v>
      </c>
      <c r="C183" s="2" t="s">
        <v>144</v>
      </c>
      <c r="D183" s="1" t="s">
        <v>87</v>
      </c>
      <c r="E183" s="2" t="n">
        <v>4.07</v>
      </c>
      <c r="F183" s="2" t="n">
        <v>3.835</v>
      </c>
      <c r="H183" s="2" t="n">
        <v>3.91</v>
      </c>
      <c r="K183" s="2" t="n">
        <v>4.025</v>
      </c>
      <c r="L183" s="62" t="n">
        <v>3.535</v>
      </c>
      <c r="M183" s="62" t="n">
        <v>4.075</v>
      </c>
      <c r="N183" s="2" t="n">
        <v>3.625</v>
      </c>
      <c r="Q183" s="2" t="n">
        <v>3.875</v>
      </c>
      <c r="R183" s="2" t="n">
        <v>3.91</v>
      </c>
      <c r="T183" s="2" t="n">
        <v>3.43</v>
      </c>
      <c r="U183" s="2" t="n">
        <v>3.615</v>
      </c>
      <c r="V183" s="2" t="n">
        <v>4.205</v>
      </c>
      <c r="X183" s="2" t="n">
        <v>3.82</v>
      </c>
      <c r="Y183" s="2" t="n">
        <v>4.57</v>
      </c>
    </row>
    <row r="184" customFormat="false" ht="12.75" hidden="false" customHeight="false" outlineLevel="0" collapsed="false">
      <c r="A184" s="53" t="n">
        <v>35425</v>
      </c>
      <c r="B184" s="61" t="n">
        <f aca="false">B183+1</f>
        <v>180</v>
      </c>
      <c r="C184" s="2" t="s">
        <v>145</v>
      </c>
      <c r="D184" s="1" t="s">
        <v>87</v>
      </c>
      <c r="E184" s="2" t="n">
        <v>3.6</v>
      </c>
      <c r="F184" s="2" t="n">
        <v>5</v>
      </c>
      <c r="H184" s="2" t="n">
        <v>3.55</v>
      </c>
      <c r="K184" s="2" t="n">
        <v>3.505</v>
      </c>
      <c r="L184" s="62" t="n">
        <v>4.7</v>
      </c>
      <c r="M184" s="62" t="n">
        <v>3.655</v>
      </c>
      <c r="N184" s="2" t="n">
        <v>3.59</v>
      </c>
      <c r="Q184" s="2" t="n">
        <v>3.745</v>
      </c>
      <c r="R184" s="2" t="n">
        <v>3.91</v>
      </c>
      <c r="T184" s="2" t="n">
        <v>2.955</v>
      </c>
      <c r="U184" s="2" t="n">
        <v>3.135</v>
      </c>
      <c r="V184" s="2" t="n">
        <v>4.205</v>
      </c>
      <c r="X184" s="2" t="n">
        <v>3.555</v>
      </c>
      <c r="Y184" s="2" t="n">
        <v>5.5</v>
      </c>
    </row>
    <row r="185" customFormat="false" ht="12.75" hidden="false" customHeight="false" outlineLevel="0" collapsed="false">
      <c r="A185" s="53" t="n">
        <v>35426</v>
      </c>
      <c r="B185" s="61" t="n">
        <f aca="false">B184+1</f>
        <v>181</v>
      </c>
      <c r="C185" s="2" t="s">
        <v>146</v>
      </c>
      <c r="D185" s="1" t="s">
        <v>87</v>
      </c>
      <c r="E185" s="2" t="n">
        <v>3.165</v>
      </c>
      <c r="F185" s="2" t="n">
        <v>2.925</v>
      </c>
      <c r="H185" s="2" t="n">
        <v>3.07</v>
      </c>
      <c r="K185" s="2" t="n">
        <v>2.93</v>
      </c>
      <c r="L185" s="62" t="n">
        <v>2.5</v>
      </c>
      <c r="M185" s="62" t="n">
        <v>3.305</v>
      </c>
      <c r="N185" s="2" t="n">
        <v>3.56</v>
      </c>
      <c r="Q185" s="2" t="n">
        <v>3.225</v>
      </c>
      <c r="R185" s="2" t="n">
        <v>3.2</v>
      </c>
      <c r="T185" s="2" t="n">
        <v>2.955</v>
      </c>
      <c r="U185" s="2" t="n">
        <v>3.135</v>
      </c>
      <c r="V185" s="2" t="n">
        <v>3.89</v>
      </c>
      <c r="X185" s="2" t="n">
        <v>3.555</v>
      </c>
      <c r="Y185" s="2" t="n">
        <v>3.865</v>
      </c>
    </row>
    <row r="186" customFormat="false" ht="12.75" hidden="false" customHeight="false" outlineLevel="0" collapsed="false">
      <c r="A186" s="53" t="n">
        <v>35427</v>
      </c>
      <c r="B186" s="61" t="n">
        <f aca="false">B185+1</f>
        <v>182</v>
      </c>
      <c r="C186" s="2" t="s">
        <v>147</v>
      </c>
      <c r="D186" s="1" t="s">
        <v>87</v>
      </c>
      <c r="E186" s="2" t="n">
        <v>3.165</v>
      </c>
      <c r="F186" s="2" t="n">
        <v>2.925</v>
      </c>
      <c r="H186" s="2" t="n">
        <v>3.07</v>
      </c>
      <c r="K186" s="2" t="n">
        <v>2.93</v>
      </c>
      <c r="L186" s="62" t="n">
        <v>2.5</v>
      </c>
      <c r="M186" s="62" t="n">
        <v>3.305</v>
      </c>
      <c r="N186" s="2" t="n">
        <v>3.56</v>
      </c>
      <c r="Q186" s="2" t="n">
        <v>3.225</v>
      </c>
      <c r="R186" s="2" t="n">
        <v>3.2</v>
      </c>
      <c r="T186" s="2" t="n">
        <v>2.955</v>
      </c>
      <c r="U186" s="2" t="n">
        <v>3.135</v>
      </c>
      <c r="V186" s="2" t="n">
        <v>3.26</v>
      </c>
      <c r="X186" s="2" t="n">
        <v>3.555</v>
      </c>
      <c r="Y186" s="2" t="n">
        <v>3.865</v>
      </c>
    </row>
    <row r="187" customFormat="false" ht="12.75" hidden="false" customHeight="false" outlineLevel="0" collapsed="false">
      <c r="A187" s="53" t="n">
        <v>35428</v>
      </c>
      <c r="B187" s="61" t="n">
        <f aca="false">B186+1</f>
        <v>183</v>
      </c>
      <c r="C187" s="2" t="s">
        <v>148</v>
      </c>
      <c r="D187" s="1" t="s">
        <v>87</v>
      </c>
      <c r="E187" s="2" t="n">
        <v>3.165</v>
      </c>
      <c r="F187" s="2" t="n">
        <v>2.925</v>
      </c>
      <c r="H187" s="2" t="n">
        <v>3.07</v>
      </c>
      <c r="K187" s="2" t="n">
        <v>2.93</v>
      </c>
      <c r="L187" s="62" t="n">
        <v>2.5</v>
      </c>
      <c r="M187" s="62" t="n">
        <v>3.305</v>
      </c>
      <c r="N187" s="2" t="n">
        <v>3.56</v>
      </c>
      <c r="Q187" s="2" t="n">
        <v>3.225</v>
      </c>
      <c r="R187" s="2" t="n">
        <v>3.2</v>
      </c>
      <c r="T187" s="2" t="n">
        <v>2.775</v>
      </c>
      <c r="U187" s="2" t="n">
        <v>2.96</v>
      </c>
      <c r="V187" s="2" t="n">
        <v>3.26</v>
      </c>
      <c r="X187" s="2" t="n">
        <v>3.57</v>
      </c>
      <c r="Y187" s="2" t="n">
        <v>3.865</v>
      </c>
    </row>
    <row r="188" customFormat="false" ht="12.75" hidden="false" customHeight="false" outlineLevel="0" collapsed="false">
      <c r="A188" s="53" t="n">
        <v>35429</v>
      </c>
      <c r="B188" s="61" t="n">
        <f aca="false">B187+1</f>
        <v>184</v>
      </c>
      <c r="C188" s="2" t="s">
        <v>142</v>
      </c>
      <c r="D188" s="1" t="s">
        <v>87</v>
      </c>
      <c r="E188" s="2" t="n">
        <v>2.84</v>
      </c>
      <c r="F188" s="2" t="n">
        <v>2.585</v>
      </c>
      <c r="H188" s="2" t="n">
        <v>2.745</v>
      </c>
      <c r="K188" s="2" t="n">
        <v>2.62</v>
      </c>
      <c r="L188" s="62" t="n">
        <v>2.49</v>
      </c>
      <c r="M188" s="62" t="n">
        <v>3.305</v>
      </c>
      <c r="N188" s="2" t="n">
        <v>2.965</v>
      </c>
      <c r="Q188" s="2" t="n">
        <v>3.03</v>
      </c>
      <c r="R188" s="2" t="n">
        <v>3.125</v>
      </c>
      <c r="T188" s="2" t="n">
        <v>2.94</v>
      </c>
      <c r="U188" s="2" t="n">
        <v>3.125</v>
      </c>
      <c r="V188" s="2" t="n">
        <v>3.26</v>
      </c>
      <c r="X188" s="2" t="n">
        <v>3.795</v>
      </c>
      <c r="Y188" s="2" t="n">
        <v>3.745</v>
      </c>
    </row>
    <row r="189" customFormat="false" ht="12.75" hidden="false" customHeight="false" outlineLevel="0" collapsed="false">
      <c r="A189" s="53" t="n">
        <v>35430</v>
      </c>
      <c r="B189" s="61" t="n">
        <f aca="false">B188+1</f>
        <v>185</v>
      </c>
      <c r="C189" s="2" t="s">
        <v>143</v>
      </c>
      <c r="D189" s="1" t="s">
        <v>88</v>
      </c>
      <c r="E189" s="2" t="n">
        <v>2.49</v>
      </c>
      <c r="F189" s="2" t="n">
        <v>2.365</v>
      </c>
      <c r="H189" s="2" t="n">
        <v>2.87</v>
      </c>
      <c r="K189" s="2" t="n">
        <v>2.3</v>
      </c>
      <c r="L189" s="62" t="n">
        <v>2.38</v>
      </c>
      <c r="M189" s="62" t="n">
        <v>2.25</v>
      </c>
      <c r="N189" s="2" t="n">
        <v>2.185</v>
      </c>
      <c r="Q189" s="2" t="n">
        <v>3.165</v>
      </c>
      <c r="R189" s="2" t="n">
        <v>2.62</v>
      </c>
      <c r="T189" s="2" t="n">
        <v>2.22</v>
      </c>
      <c r="U189" s="2" t="n">
        <v>2.44</v>
      </c>
      <c r="V189" s="2" t="n">
        <v>2.975</v>
      </c>
      <c r="X189" s="2" t="n">
        <v>3.285</v>
      </c>
      <c r="Y189" s="2" t="n">
        <v>4.6</v>
      </c>
    </row>
    <row r="190" customFormat="false" ht="12.75" hidden="false" customHeight="false" outlineLevel="0" collapsed="false">
      <c r="A190" s="53" t="n">
        <v>35431</v>
      </c>
      <c r="B190" s="61" t="n">
        <f aca="false">B189+1</f>
        <v>186</v>
      </c>
      <c r="C190" s="2" t="s">
        <v>144</v>
      </c>
      <c r="D190" s="1" t="s">
        <v>88</v>
      </c>
      <c r="E190" s="2" t="n">
        <v>2.49</v>
      </c>
      <c r="F190" s="2" t="n">
        <v>2.365</v>
      </c>
      <c r="H190" s="2" t="n">
        <v>2.87</v>
      </c>
      <c r="K190" s="2" t="n">
        <v>2.3</v>
      </c>
      <c r="L190" s="62" t="n">
        <v>2.38</v>
      </c>
      <c r="M190" s="62" t="n">
        <v>2.25</v>
      </c>
      <c r="N190" s="2" t="n">
        <v>2.185</v>
      </c>
      <c r="Q190" s="2" t="n">
        <v>3.165</v>
      </c>
      <c r="R190" s="2" t="n">
        <v>2.62</v>
      </c>
      <c r="T190" s="2" t="n">
        <v>2.22</v>
      </c>
      <c r="U190" s="2" t="n">
        <v>2.44</v>
      </c>
      <c r="V190" s="2" t="n">
        <v>4.06</v>
      </c>
      <c r="X190" s="2" t="n">
        <v>3.285</v>
      </c>
      <c r="Y190" s="2" t="n">
        <v>4.6</v>
      </c>
    </row>
    <row r="191" customFormat="false" ht="12.75" hidden="false" customHeight="false" outlineLevel="0" collapsed="false">
      <c r="A191" s="53" t="n">
        <v>35432</v>
      </c>
      <c r="B191" s="61" t="n">
        <f aca="false">B190+1</f>
        <v>187</v>
      </c>
      <c r="C191" s="2" t="s">
        <v>145</v>
      </c>
      <c r="D191" s="1" t="s">
        <v>88</v>
      </c>
      <c r="E191" s="2" t="n">
        <v>2.56</v>
      </c>
      <c r="F191" s="2" t="n">
        <v>2.22</v>
      </c>
      <c r="H191" s="2" t="n">
        <v>2.465</v>
      </c>
      <c r="K191" s="2" t="n">
        <v>2.31</v>
      </c>
      <c r="L191" s="62" t="n">
        <v>2.195</v>
      </c>
      <c r="M191" s="62" t="n">
        <v>2.25</v>
      </c>
      <c r="N191" s="2" t="n">
        <v>2.03</v>
      </c>
      <c r="Q191" s="2" t="n">
        <v>2.91</v>
      </c>
      <c r="R191" s="2" t="n">
        <v>2.46</v>
      </c>
      <c r="T191" s="2" t="n">
        <v>2.3</v>
      </c>
      <c r="U191" s="2" t="n">
        <v>2.465</v>
      </c>
      <c r="V191" s="2" t="n">
        <v>4.06</v>
      </c>
      <c r="X191" s="2" t="n">
        <v>3.275</v>
      </c>
      <c r="Y191" s="2" t="n">
        <v>3.7</v>
      </c>
    </row>
    <row r="192" customFormat="false" ht="12.75" hidden="false" customHeight="false" outlineLevel="0" collapsed="false">
      <c r="A192" s="53" t="n">
        <v>35433</v>
      </c>
      <c r="B192" s="61" t="n">
        <f aca="false">B191+1</f>
        <v>188</v>
      </c>
      <c r="C192" s="2" t="s">
        <v>146</v>
      </c>
      <c r="D192" s="1" t="s">
        <v>88</v>
      </c>
      <c r="E192" s="2" t="n">
        <v>2.595</v>
      </c>
      <c r="F192" s="2" t="n">
        <v>2.375</v>
      </c>
      <c r="H192" s="2" t="n">
        <v>2.7</v>
      </c>
      <c r="K192" s="2" t="n">
        <v>2.325</v>
      </c>
      <c r="L192" s="62" t="n">
        <v>2.39</v>
      </c>
      <c r="M192" s="62" t="n">
        <v>2.31</v>
      </c>
      <c r="N192" s="2" t="n">
        <v>2.075</v>
      </c>
      <c r="Q192" s="2" t="n">
        <v>2.85</v>
      </c>
      <c r="R192" s="2" t="n">
        <v>2.585</v>
      </c>
      <c r="T192" s="2" t="n">
        <v>2.3</v>
      </c>
      <c r="U192" s="2" t="n">
        <v>2.47</v>
      </c>
      <c r="V192" s="2" t="n">
        <v>2.97</v>
      </c>
      <c r="X192" s="2" t="n">
        <v>3.28</v>
      </c>
      <c r="Y192" s="2" t="n">
        <v>3.675</v>
      </c>
    </row>
    <row r="193" customFormat="false" ht="12.75" hidden="false" customHeight="false" outlineLevel="0" collapsed="false">
      <c r="A193" s="53" t="n">
        <v>35434</v>
      </c>
      <c r="B193" s="61" t="n">
        <f aca="false">B192+1</f>
        <v>189</v>
      </c>
      <c r="C193" s="2" t="s">
        <v>147</v>
      </c>
      <c r="D193" s="1" t="s">
        <v>88</v>
      </c>
      <c r="E193" s="2" t="n">
        <v>2.595</v>
      </c>
      <c r="F193" s="2" t="n">
        <v>2.375</v>
      </c>
      <c r="H193" s="2" t="n">
        <v>2.7</v>
      </c>
      <c r="K193" s="2" t="n">
        <v>2.325</v>
      </c>
      <c r="L193" s="62" t="n">
        <v>2.39</v>
      </c>
      <c r="M193" s="62" t="n">
        <v>2.31</v>
      </c>
      <c r="N193" s="2" t="n">
        <v>2.075</v>
      </c>
      <c r="Q193" s="2" t="n">
        <v>2.85</v>
      </c>
      <c r="R193" s="2" t="n">
        <v>2.585</v>
      </c>
      <c r="T193" s="2" t="n">
        <v>2.3</v>
      </c>
      <c r="U193" s="2" t="n">
        <v>2.47</v>
      </c>
      <c r="V193" s="2" t="n">
        <v>2.97</v>
      </c>
      <c r="X193" s="2" t="n">
        <v>3.28</v>
      </c>
      <c r="Y193" s="2" t="n">
        <v>3.675</v>
      </c>
    </row>
    <row r="194" customFormat="false" ht="12.75" hidden="false" customHeight="false" outlineLevel="0" collapsed="false">
      <c r="A194" s="53" t="n">
        <v>35435</v>
      </c>
      <c r="B194" s="61" t="n">
        <f aca="false">B193+1</f>
        <v>190</v>
      </c>
      <c r="C194" s="2" t="s">
        <v>148</v>
      </c>
      <c r="D194" s="1" t="s">
        <v>88</v>
      </c>
      <c r="E194" s="2" t="n">
        <v>2.595</v>
      </c>
      <c r="F194" s="2" t="n">
        <v>2.375</v>
      </c>
      <c r="H194" s="2" t="n">
        <v>2.7</v>
      </c>
      <c r="K194" s="2" t="n">
        <v>2.325</v>
      </c>
      <c r="L194" s="62" t="n">
        <v>2.39</v>
      </c>
      <c r="M194" s="62" t="n">
        <v>2.31</v>
      </c>
      <c r="N194" s="2" t="n">
        <v>2.075</v>
      </c>
      <c r="Q194" s="2" t="n">
        <v>2.85</v>
      </c>
      <c r="R194" s="2" t="n">
        <v>2.585</v>
      </c>
      <c r="T194" s="2" t="n">
        <v>3.675</v>
      </c>
      <c r="U194" s="2" t="n">
        <v>3.78</v>
      </c>
      <c r="V194" s="2" t="n">
        <v>2.97</v>
      </c>
      <c r="X194" s="2" t="n">
        <v>3.955</v>
      </c>
      <c r="Y194" s="2" t="n">
        <v>3.675</v>
      </c>
    </row>
    <row r="195" customFormat="false" ht="12.75" hidden="false" customHeight="false" outlineLevel="0" collapsed="false">
      <c r="A195" s="53" t="n">
        <v>35436</v>
      </c>
      <c r="B195" s="61" t="n">
        <f aca="false">B194+1</f>
        <v>191</v>
      </c>
      <c r="C195" s="2" t="s">
        <v>142</v>
      </c>
      <c r="D195" s="1" t="s">
        <v>88</v>
      </c>
      <c r="E195" s="2" t="n">
        <v>3.525</v>
      </c>
      <c r="F195" s="2" t="n">
        <v>3.66</v>
      </c>
      <c r="H195" s="2" t="n">
        <v>3.625</v>
      </c>
      <c r="K195" s="2" t="n">
        <v>3.64</v>
      </c>
      <c r="L195" s="62" t="n">
        <v>3.805</v>
      </c>
      <c r="M195" s="62" t="n">
        <v>3.475</v>
      </c>
      <c r="N195" s="2" t="n">
        <v>3.13</v>
      </c>
      <c r="Q195" s="2" t="n">
        <v>3.465</v>
      </c>
      <c r="R195" s="2" t="n">
        <v>3.79</v>
      </c>
      <c r="T195" s="2" t="n">
        <v>3.895</v>
      </c>
      <c r="U195" s="2" t="n">
        <v>4.17</v>
      </c>
      <c r="V195" s="2" t="n">
        <v>2.9</v>
      </c>
      <c r="X195" s="2" t="n">
        <v>4</v>
      </c>
      <c r="Y195" s="2" t="n">
        <v>4.135</v>
      </c>
    </row>
    <row r="196" customFormat="false" ht="12.75" hidden="false" customHeight="false" outlineLevel="0" collapsed="false">
      <c r="A196" s="53" t="n">
        <v>35437</v>
      </c>
      <c r="B196" s="61" t="n">
        <f aca="false">B195+1</f>
        <v>192</v>
      </c>
      <c r="C196" s="2" t="s">
        <v>143</v>
      </c>
      <c r="D196" s="1" t="s">
        <v>88</v>
      </c>
      <c r="E196" s="2" t="n">
        <v>3.81</v>
      </c>
      <c r="F196" s="2" t="n">
        <v>4.025</v>
      </c>
      <c r="H196" s="2" t="n">
        <v>4.02</v>
      </c>
      <c r="K196" s="2" t="n">
        <v>4.04</v>
      </c>
      <c r="L196" s="62" t="n">
        <v>3.825</v>
      </c>
      <c r="M196" s="62" t="n">
        <v>3.88</v>
      </c>
      <c r="N196" s="2" t="n">
        <v>3.355</v>
      </c>
      <c r="Q196" s="2" t="n">
        <v>3.81</v>
      </c>
      <c r="R196" s="2" t="n">
        <v>4</v>
      </c>
      <c r="T196" s="2" t="n">
        <v>3.85</v>
      </c>
      <c r="U196" s="2" t="n">
        <v>4.015</v>
      </c>
      <c r="V196" s="2" t="n">
        <v>3.73</v>
      </c>
      <c r="X196" s="2" t="n">
        <v>4.2</v>
      </c>
      <c r="Y196" s="2" t="n">
        <v>4.355</v>
      </c>
    </row>
    <row r="197" customFormat="false" ht="12.75" hidden="false" customHeight="false" outlineLevel="0" collapsed="false">
      <c r="A197" s="53" t="n">
        <v>35438</v>
      </c>
      <c r="B197" s="61" t="n">
        <f aca="false">B196+1</f>
        <v>193</v>
      </c>
      <c r="C197" s="2" t="s">
        <v>144</v>
      </c>
      <c r="D197" s="1" t="s">
        <v>88</v>
      </c>
      <c r="E197" s="2" t="n">
        <v>3.77</v>
      </c>
      <c r="F197" s="2" t="n">
        <v>3.855</v>
      </c>
      <c r="H197" s="2" t="n">
        <v>3.955</v>
      </c>
      <c r="K197" s="2" t="n">
        <v>4.02</v>
      </c>
      <c r="L197" s="62" t="n">
        <v>3.61</v>
      </c>
      <c r="M197" s="62" t="n">
        <v>3.56</v>
      </c>
      <c r="N197" s="2" t="n">
        <v>3.325</v>
      </c>
      <c r="Q197" s="2" t="n">
        <v>3.785</v>
      </c>
      <c r="R197" s="2" t="n">
        <v>3.845</v>
      </c>
      <c r="T197" s="2" t="n">
        <v>3.79</v>
      </c>
      <c r="U197" s="2" t="n">
        <v>3.995</v>
      </c>
      <c r="V197" s="2" t="n">
        <v>4.03</v>
      </c>
      <c r="X197" s="2" t="n">
        <v>4.01</v>
      </c>
      <c r="Y197" s="2" t="n">
        <v>4.295</v>
      </c>
    </row>
    <row r="198" customFormat="false" ht="12.75" hidden="false" customHeight="false" outlineLevel="0" collapsed="false">
      <c r="A198" s="53" t="n">
        <v>35439</v>
      </c>
      <c r="B198" s="61" t="n">
        <f aca="false">B197+1</f>
        <v>194</v>
      </c>
      <c r="C198" s="2" t="s">
        <v>145</v>
      </c>
      <c r="D198" s="1" t="s">
        <v>88</v>
      </c>
      <c r="E198" s="2" t="n">
        <v>3.58</v>
      </c>
      <c r="F198" s="2" t="n">
        <v>3.665</v>
      </c>
      <c r="H198" s="2" t="n">
        <v>3.655</v>
      </c>
      <c r="K198" s="2" t="n">
        <v>3.94</v>
      </c>
      <c r="L198" s="62" t="n">
        <v>3.7</v>
      </c>
      <c r="M198" s="62" t="n">
        <v>3.365</v>
      </c>
      <c r="N198" s="2" t="n">
        <v>3.12</v>
      </c>
      <c r="Q198" s="2" t="n">
        <v>3.575</v>
      </c>
      <c r="R198" s="2" t="n">
        <v>3.645</v>
      </c>
      <c r="T198" s="2" t="n">
        <v>4.665</v>
      </c>
      <c r="U198" s="2" t="n">
        <v>5.255</v>
      </c>
      <c r="V198" s="2" t="n">
        <v>4.01</v>
      </c>
      <c r="X198" s="2" t="n">
        <v>4.225</v>
      </c>
      <c r="Y198" s="2" t="n">
        <v>4.04</v>
      </c>
    </row>
    <row r="199" customFormat="false" ht="12.75" hidden="false" customHeight="false" outlineLevel="0" collapsed="false">
      <c r="A199" s="53" t="n">
        <v>35440</v>
      </c>
      <c r="B199" s="61" t="n">
        <f aca="false">B198+1</f>
        <v>195</v>
      </c>
      <c r="C199" s="2" t="s">
        <v>146</v>
      </c>
      <c r="D199" s="1" t="s">
        <v>88</v>
      </c>
      <c r="E199" s="2" t="n">
        <v>3.855</v>
      </c>
      <c r="F199" s="2" t="n">
        <v>4.06</v>
      </c>
      <c r="H199" s="2" t="n">
        <v>4.055</v>
      </c>
      <c r="K199" s="2" t="n">
        <v>5.085</v>
      </c>
      <c r="L199" s="62" t="n">
        <v>4.005</v>
      </c>
      <c r="M199" s="62" t="n">
        <v>3.505</v>
      </c>
      <c r="N199" s="2" t="n">
        <v>3.3</v>
      </c>
      <c r="Q199" s="2" t="n">
        <v>3.775</v>
      </c>
      <c r="R199" s="2" t="n">
        <v>3.645</v>
      </c>
      <c r="T199" s="2" t="n">
        <v>4.67</v>
      </c>
      <c r="U199" s="2" t="n">
        <v>5.26</v>
      </c>
      <c r="V199" s="2" t="n">
        <v>3.97</v>
      </c>
      <c r="X199" s="2" t="n">
        <v>4.23</v>
      </c>
      <c r="Y199" s="2" t="n">
        <v>4.505</v>
      </c>
    </row>
    <row r="200" customFormat="false" ht="12.75" hidden="false" customHeight="false" outlineLevel="0" collapsed="false">
      <c r="A200" s="53" t="n">
        <v>35441</v>
      </c>
      <c r="B200" s="61" t="n">
        <f aca="false">B199+1</f>
        <v>196</v>
      </c>
      <c r="C200" s="2" t="s">
        <v>147</v>
      </c>
      <c r="D200" s="1" t="s">
        <v>88</v>
      </c>
      <c r="E200" s="2" t="n">
        <v>3.855</v>
      </c>
      <c r="F200" s="2" t="n">
        <v>4.06</v>
      </c>
      <c r="H200" s="2" t="n">
        <v>4.055</v>
      </c>
      <c r="K200" s="2" t="n">
        <v>5.085</v>
      </c>
      <c r="L200" s="62" t="n">
        <v>4.005</v>
      </c>
      <c r="M200" s="62" t="n">
        <v>3.505</v>
      </c>
      <c r="N200" s="2" t="n">
        <v>3.3</v>
      </c>
      <c r="Q200" s="2" t="n">
        <v>3.775</v>
      </c>
      <c r="R200" s="2" t="n">
        <v>3.645</v>
      </c>
      <c r="T200" s="2" t="n">
        <v>4.67</v>
      </c>
      <c r="U200" s="2" t="n">
        <v>5.26</v>
      </c>
      <c r="V200" s="2" t="n">
        <v>3.97</v>
      </c>
      <c r="X200" s="2" t="n">
        <v>4.23</v>
      </c>
      <c r="Y200" s="2" t="n">
        <v>4.505</v>
      </c>
    </row>
    <row r="201" customFormat="false" ht="12.75" hidden="false" customHeight="false" outlineLevel="0" collapsed="false">
      <c r="A201" s="53" t="n">
        <v>35442</v>
      </c>
      <c r="B201" s="61" t="n">
        <f aca="false">B200+1</f>
        <v>197</v>
      </c>
      <c r="C201" s="2" t="s">
        <v>148</v>
      </c>
      <c r="D201" s="1" t="s">
        <v>88</v>
      </c>
      <c r="E201" s="2" t="n">
        <v>3.855</v>
      </c>
      <c r="F201" s="2" t="n">
        <v>4.06</v>
      </c>
      <c r="H201" s="2" t="n">
        <v>4.055</v>
      </c>
      <c r="K201" s="2" t="n">
        <v>5.085</v>
      </c>
      <c r="L201" s="62" t="n">
        <v>4.005</v>
      </c>
      <c r="M201" s="62" t="n">
        <v>3.505</v>
      </c>
      <c r="N201" s="2" t="n">
        <v>3.3</v>
      </c>
      <c r="Q201" s="2" t="n">
        <v>3.775</v>
      </c>
      <c r="R201" s="2" t="n">
        <v>3.645</v>
      </c>
      <c r="T201" s="2" t="n">
        <v>4.19</v>
      </c>
      <c r="U201" s="2" t="n">
        <v>4.41</v>
      </c>
      <c r="V201" s="2" t="n">
        <v>3.97</v>
      </c>
      <c r="X201" s="2" t="n">
        <v>4.47</v>
      </c>
      <c r="Y201" s="2" t="n">
        <v>4.505</v>
      </c>
    </row>
    <row r="202" customFormat="false" ht="12.75" hidden="false" customHeight="false" outlineLevel="0" collapsed="false">
      <c r="A202" s="54" t="n">
        <v>35443</v>
      </c>
      <c r="B202" s="61" t="n">
        <f aca="false">B201+1</f>
        <v>198</v>
      </c>
      <c r="C202" s="63" t="s">
        <v>142</v>
      </c>
      <c r="D202" s="64" t="s">
        <v>88</v>
      </c>
      <c r="E202" s="63" t="n">
        <v>3.94</v>
      </c>
      <c r="F202" s="63" t="n">
        <v>4.16</v>
      </c>
      <c r="H202" s="63" t="n">
        <v>4.195</v>
      </c>
      <c r="K202" s="63" t="n">
        <v>4.495</v>
      </c>
      <c r="L202" s="65" t="n">
        <v>4.1</v>
      </c>
      <c r="M202" s="65" t="n">
        <v>4.335</v>
      </c>
      <c r="N202" s="63" t="n">
        <v>4.15</v>
      </c>
      <c r="O202" s="63"/>
      <c r="Q202" s="63" t="n">
        <v>3.715</v>
      </c>
      <c r="R202" s="63" t="n">
        <v>4.3</v>
      </c>
      <c r="T202" s="2" t="n">
        <v>4.105</v>
      </c>
      <c r="U202" s="2" t="n">
        <v>4.26</v>
      </c>
      <c r="V202" s="63" t="n">
        <v>5.76</v>
      </c>
      <c r="X202" s="2" t="n">
        <v>4.32</v>
      </c>
      <c r="Y202" s="63" t="n">
        <v>4.535</v>
      </c>
    </row>
    <row r="203" customFormat="false" ht="12.75" hidden="false" customHeight="false" outlineLevel="0" collapsed="false">
      <c r="A203" s="53" t="n">
        <v>35444</v>
      </c>
      <c r="B203" s="61" t="n">
        <f aca="false">B202+1</f>
        <v>199</v>
      </c>
      <c r="C203" s="2" t="s">
        <v>143</v>
      </c>
      <c r="D203" s="1" t="s">
        <v>88</v>
      </c>
      <c r="E203" s="2" t="n">
        <v>3.965</v>
      </c>
      <c r="F203" s="2" t="n">
        <v>4.19</v>
      </c>
      <c r="H203" s="2" t="n">
        <v>4.05</v>
      </c>
      <c r="K203" s="2" t="n">
        <v>4.38</v>
      </c>
      <c r="L203" s="62" t="n">
        <v>4.115</v>
      </c>
      <c r="M203" s="62" t="n">
        <v>4.155</v>
      </c>
      <c r="N203" s="2" t="n">
        <v>4.065</v>
      </c>
      <c r="Q203" s="2" t="n">
        <v>3.68</v>
      </c>
      <c r="R203" s="2" t="n">
        <v>4.3</v>
      </c>
      <c r="T203" s="2" t="n">
        <v>4.95</v>
      </c>
      <c r="U203" s="2" t="n">
        <v>5.13</v>
      </c>
      <c r="V203" s="2" t="n">
        <v>4.07</v>
      </c>
      <c r="X203" s="2" t="n">
        <v>4.925</v>
      </c>
      <c r="Y203" s="2" t="n">
        <v>4.425</v>
      </c>
    </row>
    <row r="204" customFormat="false" ht="12.75" hidden="false" customHeight="false" outlineLevel="0" collapsed="false">
      <c r="A204" s="53" t="n">
        <v>35445</v>
      </c>
      <c r="B204" s="61" t="n">
        <f aca="false">B203+1</f>
        <v>200</v>
      </c>
      <c r="C204" s="2" t="s">
        <v>144</v>
      </c>
      <c r="D204" s="1" t="s">
        <v>88</v>
      </c>
      <c r="E204" s="2" t="n">
        <v>4.295</v>
      </c>
      <c r="F204" s="2" t="n">
        <v>4.76</v>
      </c>
      <c r="H204" s="2" t="n">
        <v>4.705</v>
      </c>
      <c r="K204" s="2" t="n">
        <v>5.04</v>
      </c>
      <c r="L204" s="62" t="n">
        <v>4.62</v>
      </c>
      <c r="M204" s="62" t="n">
        <v>4.4</v>
      </c>
      <c r="N204" s="2" t="n">
        <v>4.205</v>
      </c>
      <c r="Q204" s="2" t="n">
        <v>4.03</v>
      </c>
      <c r="R204" s="2" t="n">
        <v>4.38</v>
      </c>
      <c r="T204" s="2" t="n">
        <v>4.87</v>
      </c>
      <c r="U204" s="2" t="n">
        <v>5.065</v>
      </c>
      <c r="V204" s="2" t="n">
        <v>4.25</v>
      </c>
      <c r="X204" s="2" t="n">
        <v>5.94</v>
      </c>
      <c r="Y204" s="2" t="n">
        <v>4.965</v>
      </c>
    </row>
    <row r="205" customFormat="false" ht="12.75" hidden="false" customHeight="false" outlineLevel="0" collapsed="false">
      <c r="A205" s="53" t="n">
        <v>35446</v>
      </c>
      <c r="B205" s="61" t="n">
        <f aca="false">B204+1</f>
        <v>201</v>
      </c>
      <c r="C205" s="2" t="s">
        <v>145</v>
      </c>
      <c r="D205" s="1" t="s">
        <v>88</v>
      </c>
      <c r="E205" s="2" t="n">
        <v>4.65</v>
      </c>
      <c r="F205" s="2" t="n">
        <v>4.12</v>
      </c>
      <c r="H205" s="2" t="n">
        <v>4.765</v>
      </c>
      <c r="K205" s="2" t="n">
        <v>5.045</v>
      </c>
      <c r="L205" s="62" t="n">
        <v>4.09</v>
      </c>
      <c r="M205" s="62" t="n">
        <v>4.305</v>
      </c>
      <c r="N205" s="2" t="n">
        <v>4.195</v>
      </c>
      <c r="Q205" s="2" t="n">
        <v>4.585</v>
      </c>
      <c r="R205" s="2" t="n">
        <v>4.2</v>
      </c>
      <c r="T205" s="2" t="n">
        <v>3.315</v>
      </c>
      <c r="U205" s="2" t="n">
        <v>3.705</v>
      </c>
      <c r="V205" s="2" t="n">
        <v>6.22</v>
      </c>
      <c r="X205" s="2" t="n">
        <v>5.71</v>
      </c>
      <c r="Y205" s="2" t="n">
        <v>4.3</v>
      </c>
    </row>
    <row r="206" customFormat="false" ht="12.75" hidden="false" customHeight="false" outlineLevel="0" collapsed="false">
      <c r="A206" s="53" t="n">
        <v>35447</v>
      </c>
      <c r="B206" s="61" t="n">
        <f aca="false">B205+1</f>
        <v>202</v>
      </c>
      <c r="C206" s="2" t="s">
        <v>146</v>
      </c>
      <c r="D206" s="1" t="s">
        <v>88</v>
      </c>
      <c r="E206" s="2" t="n">
        <v>3.87</v>
      </c>
      <c r="F206" s="2" t="n">
        <v>3.355</v>
      </c>
      <c r="H206" s="2" t="n">
        <v>3.495</v>
      </c>
      <c r="K206" s="2" t="n">
        <v>3.6</v>
      </c>
      <c r="L206" s="62" t="n">
        <v>3.215</v>
      </c>
      <c r="M206" s="62" t="n">
        <v>3.175</v>
      </c>
      <c r="N206" s="2" t="n">
        <v>2.985</v>
      </c>
      <c r="Q206" s="2" t="n">
        <v>3.865</v>
      </c>
      <c r="R206" s="2" t="n">
        <v>3.35</v>
      </c>
      <c r="T206" s="2" t="n">
        <v>3.32</v>
      </c>
      <c r="U206" s="2" t="n">
        <v>3.71</v>
      </c>
      <c r="V206" s="2" t="n">
        <v>6.16</v>
      </c>
      <c r="X206" s="2" t="n">
        <v>5.71</v>
      </c>
      <c r="Y206" s="2" t="n">
        <v>5.95</v>
      </c>
    </row>
    <row r="207" customFormat="false" ht="12.75" hidden="false" customHeight="false" outlineLevel="0" collapsed="false">
      <c r="A207" s="53" t="n">
        <v>35448</v>
      </c>
      <c r="B207" s="61" t="n">
        <f aca="false">B206+1</f>
        <v>203</v>
      </c>
      <c r="C207" s="2" t="s">
        <v>147</v>
      </c>
      <c r="D207" s="1" t="s">
        <v>88</v>
      </c>
      <c r="E207" s="2" t="n">
        <v>3.87</v>
      </c>
      <c r="F207" s="2" t="n">
        <v>3.36</v>
      </c>
      <c r="H207" s="2" t="n">
        <v>3.5</v>
      </c>
      <c r="K207" s="2" t="n">
        <v>3.6</v>
      </c>
      <c r="L207" s="62" t="n">
        <v>3.22</v>
      </c>
      <c r="M207" s="62" t="n">
        <v>3.18</v>
      </c>
      <c r="N207" s="2" t="n">
        <v>2.99</v>
      </c>
      <c r="Q207" s="2" t="n">
        <v>3.87</v>
      </c>
      <c r="R207" s="2" t="n">
        <v>3.35</v>
      </c>
      <c r="T207" s="2" t="n">
        <v>3.32</v>
      </c>
      <c r="U207" s="2" t="n">
        <v>3.71</v>
      </c>
      <c r="V207" s="2" t="n">
        <v>3.95</v>
      </c>
      <c r="X207" s="2" t="n">
        <v>5.71</v>
      </c>
      <c r="Y207" s="2" t="n">
        <v>5.95</v>
      </c>
    </row>
    <row r="208" customFormat="false" ht="12.75" hidden="false" customHeight="false" outlineLevel="0" collapsed="false">
      <c r="A208" s="53" t="n">
        <v>35449</v>
      </c>
      <c r="B208" s="61" t="n">
        <f aca="false">B207+1</f>
        <v>204</v>
      </c>
      <c r="C208" s="2" t="s">
        <v>148</v>
      </c>
      <c r="D208" s="1" t="s">
        <v>88</v>
      </c>
      <c r="E208" s="2" t="n">
        <v>3.87</v>
      </c>
      <c r="F208" s="2" t="n">
        <v>3.36</v>
      </c>
      <c r="H208" s="2" t="n">
        <v>3.5</v>
      </c>
      <c r="K208" s="2" t="n">
        <v>3.6</v>
      </c>
      <c r="L208" s="62" t="n">
        <v>3.22</v>
      </c>
      <c r="M208" s="62" t="n">
        <v>3.18</v>
      </c>
      <c r="N208" s="2" t="n">
        <v>2.99</v>
      </c>
      <c r="Q208" s="2" t="n">
        <v>3.87</v>
      </c>
      <c r="R208" s="2" t="n">
        <v>3.35</v>
      </c>
      <c r="T208" s="2" t="n">
        <v>2.75</v>
      </c>
      <c r="U208" s="2" t="n">
        <v>2.87</v>
      </c>
      <c r="V208" s="2" t="n">
        <v>3.95</v>
      </c>
      <c r="X208" s="2" t="n">
        <v>4.16</v>
      </c>
      <c r="Y208" s="2" t="n">
        <v>5.95</v>
      </c>
    </row>
    <row r="209" customFormat="false" ht="12.75" hidden="false" customHeight="false" outlineLevel="0" collapsed="false">
      <c r="A209" s="53" t="n">
        <v>35450</v>
      </c>
      <c r="B209" s="61" t="n">
        <f aca="false">B208+1</f>
        <v>205</v>
      </c>
      <c r="C209" s="2" t="s">
        <v>142</v>
      </c>
      <c r="D209" s="1" t="s">
        <v>88</v>
      </c>
      <c r="E209" s="2" t="n">
        <v>3.24</v>
      </c>
      <c r="F209" s="2" t="n">
        <v>2.77</v>
      </c>
      <c r="H209" s="2" t="n">
        <v>3.085</v>
      </c>
      <c r="K209" s="2" t="n">
        <v>2.905</v>
      </c>
      <c r="L209" s="62" t="n">
        <v>2.905</v>
      </c>
      <c r="M209" s="62" t="n">
        <v>2.635</v>
      </c>
      <c r="N209" s="2" t="n">
        <v>2.465</v>
      </c>
      <c r="Q209" s="2" t="n">
        <v>3.305</v>
      </c>
      <c r="R209" s="2" t="n">
        <v>3.125</v>
      </c>
      <c r="T209" s="2" t="n">
        <v>2.745</v>
      </c>
      <c r="U209" s="2" t="n">
        <v>2.895</v>
      </c>
      <c r="V209" s="2" t="n">
        <v>3.95</v>
      </c>
      <c r="X209" s="2" t="n">
        <v>3.56</v>
      </c>
      <c r="Y209" s="2" t="n">
        <v>4.385</v>
      </c>
    </row>
    <row r="210" customFormat="false" ht="12.75" hidden="false" customHeight="false" outlineLevel="0" collapsed="false">
      <c r="A210" s="53" t="n">
        <v>35451</v>
      </c>
      <c r="B210" s="61" t="n">
        <f aca="false">B209+1</f>
        <v>206</v>
      </c>
      <c r="C210" s="2" t="s">
        <v>143</v>
      </c>
      <c r="D210" s="1" t="s">
        <v>88</v>
      </c>
      <c r="E210" s="2" t="n">
        <v>3</v>
      </c>
      <c r="F210" s="2" t="n">
        <v>2.79</v>
      </c>
      <c r="H210" s="2" t="n">
        <v>2.96</v>
      </c>
      <c r="K210" s="2" t="n">
        <v>2.855</v>
      </c>
      <c r="L210" s="62" t="n">
        <v>2.8</v>
      </c>
      <c r="M210" s="62" t="n">
        <v>2.685</v>
      </c>
      <c r="N210" s="2" t="n">
        <v>2.345</v>
      </c>
      <c r="Q210" s="2" t="n">
        <v>3.03</v>
      </c>
      <c r="R210" s="2" t="n">
        <v>2.775</v>
      </c>
      <c r="T210" s="2" t="n">
        <v>2.77</v>
      </c>
      <c r="U210" s="2" t="n">
        <v>2.97</v>
      </c>
      <c r="V210" s="2" t="n">
        <v>3.26</v>
      </c>
      <c r="X210" s="2" t="n">
        <v>3.42</v>
      </c>
      <c r="Y210" s="2" t="n">
        <v>3.785</v>
      </c>
    </row>
    <row r="211" customFormat="false" ht="12.75" hidden="false" customHeight="false" outlineLevel="0" collapsed="false">
      <c r="A211" s="53" t="n">
        <v>35452</v>
      </c>
      <c r="B211" s="61" t="n">
        <f aca="false">B210+1</f>
        <v>207</v>
      </c>
      <c r="C211" s="2" t="s">
        <v>144</v>
      </c>
      <c r="D211" s="1" t="s">
        <v>88</v>
      </c>
      <c r="E211" s="2" t="n">
        <v>3.04</v>
      </c>
      <c r="F211" s="2" t="n">
        <v>2.825</v>
      </c>
      <c r="H211" s="2" t="n">
        <v>2.975</v>
      </c>
      <c r="K211" s="2" t="n">
        <v>2.93</v>
      </c>
      <c r="L211" s="62" t="n">
        <v>2.69</v>
      </c>
      <c r="M211" s="62" t="n">
        <v>2.715</v>
      </c>
      <c r="N211" s="2" t="n">
        <v>2.49</v>
      </c>
      <c r="Q211" s="2" t="n">
        <v>3.035</v>
      </c>
      <c r="R211" s="2" t="n">
        <v>2.825</v>
      </c>
      <c r="T211" s="2" t="n">
        <v>2.725</v>
      </c>
      <c r="U211" s="2" t="n">
        <v>2.895</v>
      </c>
      <c r="V211" s="2" t="n">
        <v>3.16</v>
      </c>
      <c r="X211" s="2" t="n">
        <v>3.275</v>
      </c>
      <c r="Y211" s="2" t="n">
        <v>3.355</v>
      </c>
    </row>
    <row r="212" customFormat="false" ht="12.75" hidden="false" customHeight="false" outlineLevel="0" collapsed="false">
      <c r="A212" s="53" t="n">
        <v>35453</v>
      </c>
      <c r="B212" s="61" t="n">
        <f aca="false">B211+1</f>
        <v>208</v>
      </c>
      <c r="C212" s="2" t="s">
        <v>145</v>
      </c>
      <c r="D212" s="1" t="s">
        <v>88</v>
      </c>
      <c r="E212" s="2" t="n">
        <v>2.96</v>
      </c>
      <c r="F212" s="2" t="n">
        <v>2.94</v>
      </c>
      <c r="H212" s="2" t="n">
        <v>2.915</v>
      </c>
      <c r="K212" s="2" t="n">
        <v>2.855</v>
      </c>
      <c r="L212" s="62" t="n">
        <v>2.99</v>
      </c>
      <c r="M212" s="62" t="n">
        <v>2.7</v>
      </c>
      <c r="N212" s="2" t="n">
        <v>2.66</v>
      </c>
      <c r="Q212" s="2" t="n">
        <v>2.995</v>
      </c>
      <c r="R212" s="2" t="n">
        <v>2.795</v>
      </c>
      <c r="T212" s="2" t="n">
        <v>2.69</v>
      </c>
      <c r="U212" s="2" t="n">
        <v>2.755</v>
      </c>
      <c r="V212" s="2" t="n">
        <v>3.25</v>
      </c>
      <c r="X212" s="2" t="n">
        <v>3.32</v>
      </c>
      <c r="Y212" s="2" t="n">
        <v>4.7</v>
      </c>
    </row>
    <row r="213" customFormat="false" ht="12.75" hidden="false" customHeight="false" outlineLevel="0" collapsed="false">
      <c r="A213" s="53" t="n">
        <v>35454</v>
      </c>
      <c r="B213" s="61" t="n">
        <f aca="false">B212+1</f>
        <v>209</v>
      </c>
      <c r="C213" s="2" t="s">
        <v>146</v>
      </c>
      <c r="D213" s="1" t="s">
        <v>88</v>
      </c>
      <c r="E213" s="2" t="n">
        <v>2.695</v>
      </c>
      <c r="F213" s="2" t="n">
        <v>2.375</v>
      </c>
      <c r="H213" s="2" t="n">
        <v>2.665</v>
      </c>
      <c r="K213" s="2" t="n">
        <v>2.565</v>
      </c>
      <c r="L213" s="62" t="n">
        <v>2.43</v>
      </c>
      <c r="M213" s="62" t="n">
        <v>2.6</v>
      </c>
      <c r="N213" s="2" t="n">
        <v>2.825</v>
      </c>
      <c r="Q213" s="2" t="n">
        <v>2.74</v>
      </c>
      <c r="R213" s="2" t="n">
        <v>2.74</v>
      </c>
      <c r="T213" s="2" t="n">
        <v>2.69</v>
      </c>
      <c r="U213" s="2" t="n">
        <v>2.76</v>
      </c>
      <c r="V213" s="2" t="n">
        <v>3.18</v>
      </c>
      <c r="X213" s="2" t="n">
        <v>3.32</v>
      </c>
      <c r="Y213" s="2" t="n">
        <v>3.35</v>
      </c>
    </row>
    <row r="214" customFormat="false" ht="12.75" hidden="false" customHeight="false" outlineLevel="0" collapsed="false">
      <c r="A214" s="53" t="n">
        <v>35455</v>
      </c>
      <c r="B214" s="61" t="n">
        <f aca="false">B213+1</f>
        <v>210</v>
      </c>
      <c r="C214" s="2" t="s">
        <v>147</v>
      </c>
      <c r="D214" s="1" t="s">
        <v>88</v>
      </c>
      <c r="E214" s="2" t="n">
        <v>2.695</v>
      </c>
      <c r="F214" s="2" t="n">
        <v>2.375</v>
      </c>
      <c r="H214" s="2" t="n">
        <v>2.665</v>
      </c>
      <c r="K214" s="2" t="n">
        <v>2.565</v>
      </c>
      <c r="L214" s="62" t="n">
        <v>2.43</v>
      </c>
      <c r="M214" s="62" t="n">
        <v>2.6</v>
      </c>
      <c r="N214" s="2" t="n">
        <v>2.825</v>
      </c>
      <c r="Q214" s="2" t="n">
        <v>2.74</v>
      </c>
      <c r="R214" s="2" t="n">
        <v>2.74</v>
      </c>
      <c r="T214" s="2" t="n">
        <v>2.69</v>
      </c>
      <c r="U214" s="2" t="n">
        <v>2.76</v>
      </c>
      <c r="V214" s="2" t="n">
        <v>3.18</v>
      </c>
      <c r="X214" s="2" t="n">
        <v>3.32</v>
      </c>
      <c r="Y214" s="2" t="n">
        <v>3.35</v>
      </c>
    </row>
    <row r="215" customFormat="false" ht="12.75" hidden="false" customHeight="false" outlineLevel="0" collapsed="false">
      <c r="A215" s="53" t="n">
        <v>35456</v>
      </c>
      <c r="B215" s="61" t="n">
        <f aca="false">B214+1</f>
        <v>211</v>
      </c>
      <c r="C215" s="2" t="s">
        <v>148</v>
      </c>
      <c r="D215" s="1" t="s">
        <v>88</v>
      </c>
      <c r="E215" s="2" t="n">
        <v>2.695</v>
      </c>
      <c r="F215" s="2" t="n">
        <v>2.375</v>
      </c>
      <c r="H215" s="2" t="n">
        <v>2.665</v>
      </c>
      <c r="K215" s="2" t="n">
        <v>2.565</v>
      </c>
      <c r="L215" s="62" t="n">
        <v>2.43</v>
      </c>
      <c r="M215" s="62" t="n">
        <v>2.6</v>
      </c>
      <c r="N215" s="2" t="n">
        <v>2.825</v>
      </c>
      <c r="Q215" s="2" t="n">
        <v>2.74</v>
      </c>
      <c r="R215" s="2" t="n">
        <v>2.74</v>
      </c>
      <c r="T215" s="2" t="n">
        <v>3.12</v>
      </c>
      <c r="U215" s="2" t="n">
        <v>3.125</v>
      </c>
      <c r="V215" s="2" t="n">
        <v>3.18</v>
      </c>
      <c r="X215" s="2" t="n">
        <v>3.33</v>
      </c>
      <c r="Y215" s="2" t="n">
        <v>3.35</v>
      </c>
    </row>
    <row r="216" customFormat="false" ht="12.75" hidden="false" customHeight="false" outlineLevel="0" collapsed="false">
      <c r="A216" s="53" t="n">
        <v>35457</v>
      </c>
      <c r="B216" s="61" t="n">
        <f aca="false">B215+1</f>
        <v>212</v>
      </c>
      <c r="C216" s="2" t="s">
        <v>142</v>
      </c>
      <c r="D216" s="1" t="s">
        <v>88</v>
      </c>
      <c r="E216" s="2" t="n">
        <v>3.01</v>
      </c>
      <c r="F216" s="2" t="n">
        <v>2.81</v>
      </c>
      <c r="H216" s="2" t="n">
        <v>2.955</v>
      </c>
      <c r="K216" s="2" t="n">
        <v>2.91</v>
      </c>
      <c r="L216" s="62" t="n">
        <v>2.74</v>
      </c>
      <c r="M216" s="62" t="n">
        <v>2.755</v>
      </c>
      <c r="N216" s="2" t="n">
        <v>2.825</v>
      </c>
      <c r="Q216" s="2" t="n">
        <v>2.965</v>
      </c>
      <c r="R216" s="2" t="n">
        <v>2.9</v>
      </c>
      <c r="T216" s="2" t="n">
        <v>3.15</v>
      </c>
      <c r="U216" s="2" t="n">
        <v>3.2</v>
      </c>
      <c r="V216" s="2" t="n">
        <v>3</v>
      </c>
      <c r="X216" s="2" t="n">
        <v>3.61</v>
      </c>
      <c r="Y216" s="2" t="n">
        <v>3.435</v>
      </c>
    </row>
    <row r="217" customFormat="false" ht="12.75" hidden="false" customHeight="false" outlineLevel="0" collapsed="false">
      <c r="A217" s="53" t="n">
        <v>35458</v>
      </c>
      <c r="B217" s="61" t="n">
        <f aca="false">B216+1</f>
        <v>213</v>
      </c>
      <c r="C217" s="2" t="s">
        <v>143</v>
      </c>
      <c r="D217" s="1" t="s">
        <v>88</v>
      </c>
      <c r="E217" s="2" t="n">
        <v>3.065</v>
      </c>
      <c r="F217" s="2" t="n">
        <v>2.925</v>
      </c>
      <c r="H217" s="2" t="n">
        <v>3.16</v>
      </c>
      <c r="K217" s="2" t="n">
        <v>3.015</v>
      </c>
      <c r="L217" s="62" t="n">
        <v>2.575</v>
      </c>
      <c r="M217" s="62" t="n">
        <v>2.685</v>
      </c>
      <c r="N217" s="2" t="n">
        <v>2.69</v>
      </c>
      <c r="Q217" s="2" t="n">
        <v>3.055</v>
      </c>
      <c r="R217" s="2" t="n">
        <v>2.9</v>
      </c>
      <c r="T217" s="2" t="n">
        <v>2.745</v>
      </c>
      <c r="U217" s="2" t="n">
        <v>2.88</v>
      </c>
      <c r="V217" s="2" t="n">
        <v>3.21</v>
      </c>
      <c r="X217" s="2" t="n">
        <v>3.715</v>
      </c>
      <c r="Y217" s="2" t="n">
        <v>3.595</v>
      </c>
    </row>
    <row r="218" customFormat="false" ht="12.75" hidden="false" customHeight="false" outlineLevel="0" collapsed="false">
      <c r="A218" s="53" t="n">
        <v>35459</v>
      </c>
      <c r="B218" s="61" t="n">
        <f aca="false">B217+1</f>
        <v>214</v>
      </c>
      <c r="C218" s="2" t="s">
        <v>144</v>
      </c>
      <c r="D218" s="1" t="s">
        <v>88</v>
      </c>
      <c r="E218" s="2" t="n">
        <v>2.975</v>
      </c>
      <c r="F218" s="2" t="n">
        <v>2.7</v>
      </c>
      <c r="H218" s="2" t="n">
        <v>2.895</v>
      </c>
      <c r="K218" s="2" t="n">
        <v>2.87</v>
      </c>
      <c r="L218" s="62" t="n">
        <v>2.535</v>
      </c>
      <c r="M218" s="62" t="n">
        <v>2.515</v>
      </c>
      <c r="N218" s="2" t="n">
        <v>2.345</v>
      </c>
      <c r="Q218" s="2" t="n">
        <v>3.03</v>
      </c>
      <c r="R218" s="2" t="n">
        <v>2.9</v>
      </c>
      <c r="T218" s="2" t="n">
        <v>2.615</v>
      </c>
      <c r="U218" s="2" t="n">
        <v>2.71</v>
      </c>
      <c r="V218" s="2" t="n">
        <v>3.34</v>
      </c>
      <c r="X218" s="2" t="n">
        <v>3.555</v>
      </c>
      <c r="Y218" s="2" t="n">
        <v>3.755</v>
      </c>
    </row>
    <row r="219" customFormat="false" ht="12.75" hidden="false" customHeight="false" outlineLevel="0" collapsed="false">
      <c r="A219" s="53" t="n">
        <v>35460</v>
      </c>
      <c r="B219" s="61" t="n">
        <f aca="false">B218+1</f>
        <v>215</v>
      </c>
      <c r="C219" s="2" t="s">
        <v>145</v>
      </c>
      <c r="D219" s="1" t="s">
        <v>88</v>
      </c>
      <c r="E219" s="2" t="n">
        <v>3.015</v>
      </c>
      <c r="F219" s="2" t="n">
        <v>2.61</v>
      </c>
      <c r="H219" s="2" t="n">
        <v>3.005</v>
      </c>
      <c r="K219" s="2" t="n">
        <v>2.715</v>
      </c>
      <c r="L219" s="62" t="n">
        <v>2.3</v>
      </c>
      <c r="M219" s="62" t="n">
        <v>2.4</v>
      </c>
      <c r="N219" s="2" t="n">
        <v>2.195</v>
      </c>
      <c r="Q219" s="2" t="n">
        <v>3.015</v>
      </c>
      <c r="R219" s="2" t="n">
        <v>2.61</v>
      </c>
      <c r="T219" s="2" t="n">
        <v>2.615</v>
      </c>
      <c r="U219" s="2" t="n">
        <v>2.71</v>
      </c>
      <c r="V219" s="2" t="n">
        <v>3.15</v>
      </c>
      <c r="X219" s="2" t="n">
        <v>3.555</v>
      </c>
      <c r="Y219" s="2" t="n">
        <v>3.61</v>
      </c>
    </row>
    <row r="220" customFormat="false" ht="12.75" hidden="false" customHeight="false" outlineLevel="0" collapsed="false">
      <c r="A220" s="53" t="n">
        <v>35461</v>
      </c>
      <c r="B220" s="61" t="n">
        <f aca="false">B219+1</f>
        <v>216</v>
      </c>
      <c r="C220" s="2" t="s">
        <v>146</v>
      </c>
      <c r="D220" s="1" t="s">
        <v>89</v>
      </c>
      <c r="E220" s="2" t="n">
        <v>3.015</v>
      </c>
      <c r="F220" s="2" t="n">
        <v>2.61</v>
      </c>
      <c r="H220" s="2" t="n">
        <v>3.005</v>
      </c>
      <c r="K220" s="2" t="n">
        <v>2.715</v>
      </c>
      <c r="L220" s="62" t="n">
        <v>2.3</v>
      </c>
      <c r="M220" s="62" t="n">
        <v>2.4</v>
      </c>
      <c r="N220" s="2" t="n">
        <v>2.195</v>
      </c>
      <c r="Q220" s="2" t="n">
        <v>3.015</v>
      </c>
      <c r="R220" s="2" t="n">
        <v>2.62</v>
      </c>
      <c r="T220" s="2" t="n">
        <v>2.545</v>
      </c>
      <c r="U220" s="2" t="n">
        <v>2.645</v>
      </c>
      <c r="V220" s="2" t="n">
        <v>3.16</v>
      </c>
      <c r="X220" s="2" t="n">
        <v>3.44</v>
      </c>
      <c r="Y220" s="2" t="n">
        <v>3.59</v>
      </c>
    </row>
    <row r="221" customFormat="false" ht="12.75" hidden="false" customHeight="false" outlineLevel="0" collapsed="false">
      <c r="A221" s="53" t="n">
        <v>35462</v>
      </c>
      <c r="B221" s="61" t="n">
        <f aca="false">B220+1</f>
        <v>217</v>
      </c>
      <c r="C221" s="2" t="s">
        <v>147</v>
      </c>
      <c r="D221" s="1" t="s">
        <v>89</v>
      </c>
      <c r="E221" s="2" t="n">
        <v>3.015</v>
      </c>
      <c r="F221" s="2" t="n">
        <v>2.61</v>
      </c>
      <c r="H221" s="2" t="n">
        <v>3.005</v>
      </c>
      <c r="K221" s="2" t="n">
        <v>2.715</v>
      </c>
      <c r="L221" s="62" t="n">
        <v>2.3</v>
      </c>
      <c r="M221" s="62" t="n">
        <v>2.4</v>
      </c>
      <c r="N221" s="2" t="n">
        <v>2.195</v>
      </c>
      <c r="Q221" s="2" t="n">
        <v>3.015</v>
      </c>
      <c r="R221" s="2" t="n">
        <v>2.62</v>
      </c>
      <c r="T221" s="2" t="n">
        <v>2.545</v>
      </c>
      <c r="U221" s="2" t="n">
        <v>2.645</v>
      </c>
      <c r="V221" s="2" t="n">
        <v>3.16</v>
      </c>
      <c r="X221" s="2" t="n">
        <v>3.44</v>
      </c>
      <c r="Y221" s="2" t="n">
        <v>3.59</v>
      </c>
    </row>
    <row r="222" customFormat="false" ht="12.75" hidden="false" customHeight="false" outlineLevel="0" collapsed="false">
      <c r="A222" s="53" t="n">
        <v>35463</v>
      </c>
      <c r="B222" s="61" t="n">
        <f aca="false">B221+1</f>
        <v>218</v>
      </c>
      <c r="C222" s="2" t="s">
        <v>148</v>
      </c>
      <c r="D222" s="1" t="s">
        <v>89</v>
      </c>
      <c r="E222" s="2" t="n">
        <v>3.015</v>
      </c>
      <c r="F222" s="2" t="n">
        <v>2.61</v>
      </c>
      <c r="H222" s="2" t="n">
        <v>3.005</v>
      </c>
      <c r="K222" s="2" t="n">
        <v>2.715</v>
      </c>
      <c r="L222" s="62" t="n">
        <v>2.3</v>
      </c>
      <c r="M222" s="62" t="n">
        <v>2.4</v>
      </c>
      <c r="N222" s="2" t="n">
        <v>2.195</v>
      </c>
      <c r="Q222" s="2" t="n">
        <v>3.015</v>
      </c>
      <c r="R222" s="2" t="n">
        <v>2.62</v>
      </c>
      <c r="T222" s="2" t="n">
        <v>2.545</v>
      </c>
      <c r="U222" s="2" t="n">
        <v>2.44</v>
      </c>
      <c r="V222" s="2" t="n">
        <v>3.16</v>
      </c>
      <c r="X222" s="2" t="n">
        <v>3.005</v>
      </c>
      <c r="Y222" s="2" t="n">
        <v>3.59</v>
      </c>
    </row>
    <row r="223" customFormat="false" ht="12.75" hidden="false" customHeight="false" outlineLevel="0" collapsed="false">
      <c r="A223" s="53" t="n">
        <v>35464</v>
      </c>
      <c r="B223" s="61" t="n">
        <f aca="false">B222+1</f>
        <v>219</v>
      </c>
      <c r="C223" s="2" t="s">
        <v>142</v>
      </c>
      <c r="D223" s="1" t="s">
        <v>89</v>
      </c>
      <c r="E223" s="2" t="n">
        <v>2.48</v>
      </c>
      <c r="F223" s="2" t="n">
        <v>2.29</v>
      </c>
      <c r="H223" s="2" t="n">
        <v>2.405</v>
      </c>
      <c r="K223" s="2" t="n">
        <v>2.38</v>
      </c>
      <c r="L223" s="62" t="n">
        <v>2.285</v>
      </c>
      <c r="M223" s="62" t="n">
        <v>2.2</v>
      </c>
      <c r="N223" s="2" t="n">
        <v>2.065</v>
      </c>
      <c r="Q223" s="2" t="n">
        <v>2.74</v>
      </c>
      <c r="R223" s="2" t="n">
        <v>2.48</v>
      </c>
      <c r="T223" s="2" t="n">
        <v>2.41</v>
      </c>
      <c r="U223" s="2" t="n">
        <v>2.46</v>
      </c>
      <c r="V223" s="2" t="n">
        <v>3.225</v>
      </c>
      <c r="X223" s="2" t="n">
        <v>2.91</v>
      </c>
      <c r="Y223" s="2" t="n">
        <v>3.28</v>
      </c>
    </row>
    <row r="224" customFormat="false" ht="12.75" hidden="false" customHeight="false" outlineLevel="0" collapsed="false">
      <c r="A224" s="53" t="n">
        <v>35465</v>
      </c>
      <c r="B224" s="61" t="n">
        <f aca="false">B223+1</f>
        <v>220</v>
      </c>
      <c r="C224" s="2" t="s">
        <v>143</v>
      </c>
      <c r="D224" s="1" t="s">
        <v>89</v>
      </c>
      <c r="E224" s="2" t="n">
        <v>2.575</v>
      </c>
      <c r="F224" s="2" t="n">
        <v>2.335</v>
      </c>
      <c r="H224" s="2" t="n">
        <v>2.535</v>
      </c>
      <c r="K224" s="2" t="n">
        <v>2.425</v>
      </c>
      <c r="L224" s="62" t="n">
        <v>2.285</v>
      </c>
      <c r="M224" s="62" t="n">
        <v>2.275</v>
      </c>
      <c r="N224" s="2" t="n">
        <v>2.1</v>
      </c>
      <c r="Q224" s="2" t="n">
        <v>2.75</v>
      </c>
      <c r="R224" s="2" t="n">
        <v>2.42</v>
      </c>
      <c r="T224" s="2" t="n">
        <v>2.44</v>
      </c>
      <c r="U224" s="2" t="n">
        <v>2.49</v>
      </c>
      <c r="V224" s="2" t="n">
        <v>2.74</v>
      </c>
      <c r="X224" s="2" t="n">
        <v>3.03</v>
      </c>
      <c r="Y224" s="2" t="n">
        <v>2.995</v>
      </c>
    </row>
    <row r="225" customFormat="false" ht="12.75" hidden="false" customHeight="false" outlineLevel="0" collapsed="false">
      <c r="A225" s="53" t="n">
        <v>35466</v>
      </c>
      <c r="B225" s="61" t="n">
        <f aca="false">B224+1</f>
        <v>221</v>
      </c>
      <c r="C225" s="2" t="s">
        <v>144</v>
      </c>
      <c r="D225" s="1" t="s">
        <v>89</v>
      </c>
      <c r="E225" s="2" t="n">
        <v>2.65</v>
      </c>
      <c r="F225" s="2" t="n">
        <v>2.375</v>
      </c>
      <c r="H225" s="2" t="n">
        <v>2.62</v>
      </c>
      <c r="K225" s="2" t="n">
        <v>2.495</v>
      </c>
      <c r="L225" s="62" t="n">
        <v>2.335</v>
      </c>
      <c r="M225" s="62" t="n">
        <v>2.355</v>
      </c>
      <c r="N225" s="2" t="n">
        <v>2.145</v>
      </c>
      <c r="Q225" s="2" t="n">
        <v>2.83</v>
      </c>
      <c r="R225" s="2" t="n">
        <v>2.535</v>
      </c>
      <c r="T225" s="2" t="n">
        <v>2.395</v>
      </c>
      <c r="U225" s="2" t="n">
        <v>2.45</v>
      </c>
      <c r="V225" s="2" t="n">
        <v>2.73</v>
      </c>
      <c r="X225" s="2" t="n">
        <v>2.905</v>
      </c>
      <c r="Y225" s="2" t="n">
        <v>3.08</v>
      </c>
    </row>
    <row r="226" customFormat="false" ht="12.75" hidden="false" customHeight="false" outlineLevel="0" collapsed="false">
      <c r="A226" s="53" t="n">
        <v>35467</v>
      </c>
      <c r="B226" s="61" t="n">
        <f aca="false">B225+1</f>
        <v>222</v>
      </c>
      <c r="C226" s="2" t="s">
        <v>145</v>
      </c>
      <c r="D226" s="1" t="s">
        <v>89</v>
      </c>
      <c r="E226" s="2" t="n">
        <v>2.495</v>
      </c>
      <c r="F226" s="2" t="n">
        <v>2.34</v>
      </c>
      <c r="H226" s="2" t="n">
        <v>2.52</v>
      </c>
      <c r="K226" s="2" t="n">
        <v>2.4</v>
      </c>
      <c r="L226" s="62" t="n">
        <v>2.31</v>
      </c>
      <c r="M226" s="62" t="n">
        <v>2.37</v>
      </c>
      <c r="N226" s="2" t="n">
        <v>2.16</v>
      </c>
      <c r="Q226" s="2" t="n">
        <v>2.685</v>
      </c>
      <c r="R226" s="2" t="n">
        <v>2.535</v>
      </c>
      <c r="T226" s="2" t="n">
        <v>2.395</v>
      </c>
      <c r="U226" s="2" t="n">
        <v>2.45</v>
      </c>
      <c r="V226" s="2" t="n">
        <v>2.76</v>
      </c>
      <c r="X226" s="2" t="n">
        <v>2.905</v>
      </c>
      <c r="Y226" s="2" t="n">
        <v>2.98</v>
      </c>
    </row>
    <row r="227" customFormat="false" ht="12.75" hidden="false" customHeight="false" outlineLevel="0" collapsed="false">
      <c r="A227" s="53" t="n">
        <v>35468</v>
      </c>
      <c r="B227" s="61" t="n">
        <f aca="false">B226+1</f>
        <v>223</v>
      </c>
      <c r="C227" s="2" t="s">
        <v>146</v>
      </c>
      <c r="D227" s="1" t="s">
        <v>89</v>
      </c>
      <c r="E227" s="2" t="n">
        <v>2.495</v>
      </c>
      <c r="F227" s="2" t="n">
        <v>2.295</v>
      </c>
      <c r="H227" s="2" t="n">
        <v>2.52</v>
      </c>
      <c r="K227" s="2" t="n">
        <v>2.4</v>
      </c>
      <c r="L227" s="62" t="n">
        <v>2.34</v>
      </c>
      <c r="M227" s="62" t="n">
        <v>2.37</v>
      </c>
      <c r="N227" s="2" t="n">
        <v>2.16</v>
      </c>
      <c r="Q227" s="2" t="n">
        <v>2.685</v>
      </c>
      <c r="R227" s="2" t="n">
        <v>2.47</v>
      </c>
      <c r="T227" s="2" t="n">
        <v>2.345</v>
      </c>
      <c r="U227" s="2" t="n">
        <v>2.4</v>
      </c>
      <c r="V227" s="2" t="n">
        <v>2.645</v>
      </c>
      <c r="X227" s="2" t="n">
        <v>2.775</v>
      </c>
      <c r="Y227" s="2" t="n">
        <v>3.045</v>
      </c>
    </row>
    <row r="228" customFormat="false" ht="12.75" hidden="false" customHeight="false" outlineLevel="0" collapsed="false">
      <c r="A228" s="53" t="n">
        <v>35469</v>
      </c>
      <c r="B228" s="61" t="n">
        <f aca="false">B227+1</f>
        <v>224</v>
      </c>
      <c r="C228" s="2" t="s">
        <v>147</v>
      </c>
      <c r="D228" s="1" t="s">
        <v>89</v>
      </c>
      <c r="E228" s="2" t="n">
        <v>2.495</v>
      </c>
      <c r="F228" s="2" t="n">
        <v>2.295</v>
      </c>
      <c r="H228" s="2" t="n">
        <v>2.52</v>
      </c>
      <c r="K228" s="2" t="n">
        <v>2.4</v>
      </c>
      <c r="L228" s="62" t="n">
        <v>2.34</v>
      </c>
      <c r="M228" s="62" t="n">
        <v>2.37</v>
      </c>
      <c r="N228" s="2" t="n">
        <v>2.16</v>
      </c>
      <c r="Q228" s="2" t="n">
        <v>2.685</v>
      </c>
      <c r="R228" s="2" t="n">
        <v>2.47</v>
      </c>
      <c r="T228" s="2" t="n">
        <v>2.345</v>
      </c>
      <c r="U228" s="2" t="n">
        <v>2.4</v>
      </c>
      <c r="V228" s="2" t="n">
        <v>2.645</v>
      </c>
      <c r="X228" s="2" t="n">
        <v>2.775</v>
      </c>
      <c r="Y228" s="2" t="n">
        <v>3.045</v>
      </c>
    </row>
    <row r="229" customFormat="false" ht="12.75" hidden="false" customHeight="false" outlineLevel="0" collapsed="false">
      <c r="A229" s="53" t="n">
        <v>35470</v>
      </c>
      <c r="B229" s="61" t="n">
        <f aca="false">B228+1</f>
        <v>225</v>
      </c>
      <c r="C229" s="2" t="s">
        <v>148</v>
      </c>
      <c r="D229" s="1" t="s">
        <v>89</v>
      </c>
      <c r="E229" s="2" t="n">
        <v>2.495</v>
      </c>
      <c r="F229" s="2" t="n">
        <v>2.295</v>
      </c>
      <c r="H229" s="2" t="n">
        <v>2.52</v>
      </c>
      <c r="K229" s="2" t="n">
        <v>2.4</v>
      </c>
      <c r="L229" s="62" t="n">
        <v>2.34</v>
      </c>
      <c r="M229" s="62" t="n">
        <v>2.37</v>
      </c>
      <c r="N229" s="2" t="n">
        <v>2.16</v>
      </c>
      <c r="Q229" s="2" t="n">
        <v>2.685</v>
      </c>
      <c r="R229" s="2" t="n">
        <v>2.47</v>
      </c>
      <c r="T229" s="2" t="n">
        <v>2.315</v>
      </c>
      <c r="U229" s="2" t="n">
        <v>2.385</v>
      </c>
      <c r="V229" s="2" t="n">
        <v>2.645</v>
      </c>
      <c r="X229" s="2" t="n">
        <v>2.825</v>
      </c>
      <c r="Y229" s="2" t="n">
        <v>3.045</v>
      </c>
    </row>
    <row r="230" customFormat="false" ht="12.75" hidden="false" customHeight="false" outlineLevel="0" collapsed="false">
      <c r="A230" s="53" t="n">
        <v>35471</v>
      </c>
      <c r="B230" s="61" t="n">
        <f aca="false">B229+1</f>
        <v>226</v>
      </c>
      <c r="C230" s="2" t="s">
        <v>142</v>
      </c>
      <c r="D230" s="1" t="s">
        <v>89</v>
      </c>
      <c r="E230" s="2" t="n">
        <v>2.445</v>
      </c>
      <c r="F230" s="2" t="n">
        <v>2.305</v>
      </c>
      <c r="H230" s="2" t="n">
        <v>2.43</v>
      </c>
      <c r="K230" s="2" t="n">
        <v>2.32</v>
      </c>
      <c r="L230" s="62" t="n">
        <v>2.27</v>
      </c>
      <c r="M230" s="62" t="n">
        <v>2.405</v>
      </c>
      <c r="N230" s="2" t="n">
        <v>1.945</v>
      </c>
      <c r="Q230" s="2" t="n">
        <v>2.55</v>
      </c>
      <c r="R230" s="2" t="n">
        <v>2.47</v>
      </c>
      <c r="T230" s="2" t="n">
        <v>2.385</v>
      </c>
      <c r="U230" s="2" t="n">
        <v>2.42</v>
      </c>
      <c r="V230" s="2" t="n">
        <v>2.55</v>
      </c>
      <c r="X230" s="2" t="n">
        <v>2.815</v>
      </c>
      <c r="Y230" s="2" t="n">
        <v>2.875</v>
      </c>
    </row>
    <row r="231" customFormat="false" ht="12.75" hidden="false" customHeight="false" outlineLevel="0" collapsed="false">
      <c r="A231" s="53" t="n">
        <v>35472</v>
      </c>
      <c r="B231" s="61" t="n">
        <f aca="false">B230+1</f>
        <v>227</v>
      </c>
      <c r="C231" s="2" t="s">
        <v>143</v>
      </c>
      <c r="D231" s="1" t="s">
        <v>89</v>
      </c>
      <c r="E231" s="2" t="n">
        <v>2.33</v>
      </c>
      <c r="F231" s="2" t="n">
        <v>2.27</v>
      </c>
      <c r="H231" s="2" t="n">
        <v>2.335</v>
      </c>
      <c r="K231" s="2" t="n">
        <v>2.32</v>
      </c>
      <c r="L231" s="62" t="n">
        <v>2.215</v>
      </c>
      <c r="M231" s="62" t="n">
        <v>2.235</v>
      </c>
      <c r="N231" s="2" t="n">
        <v>2.005</v>
      </c>
      <c r="Q231" s="2" t="n">
        <v>2.46</v>
      </c>
      <c r="R231" s="2" t="n">
        <v>2.405</v>
      </c>
      <c r="T231" s="2" t="n">
        <v>2.365</v>
      </c>
      <c r="U231" s="2" t="n">
        <v>2.385</v>
      </c>
      <c r="V231" s="2" t="n">
        <v>2.495</v>
      </c>
      <c r="X231" s="2" t="n">
        <v>3.04</v>
      </c>
      <c r="Y231" s="2" t="n">
        <v>2.84</v>
      </c>
    </row>
    <row r="232" customFormat="false" ht="12.75" hidden="false" customHeight="false" outlineLevel="0" collapsed="false">
      <c r="A232" s="53" t="n">
        <v>35473</v>
      </c>
      <c r="B232" s="61" t="n">
        <f aca="false">B231+1</f>
        <v>228</v>
      </c>
      <c r="C232" s="2" t="s">
        <v>144</v>
      </c>
      <c r="D232" s="1" t="s">
        <v>89</v>
      </c>
      <c r="E232" s="2" t="n">
        <v>2.41</v>
      </c>
      <c r="F232" s="2" t="n">
        <v>2.3</v>
      </c>
      <c r="H232" s="2" t="n">
        <v>2.4</v>
      </c>
      <c r="K232" s="2" t="n">
        <v>2.305</v>
      </c>
      <c r="L232" s="62" t="n">
        <v>2</v>
      </c>
      <c r="M232" s="62" t="n">
        <v>2.22</v>
      </c>
      <c r="N232" s="2" t="n">
        <v>1.905</v>
      </c>
      <c r="Q232" s="2" t="n">
        <v>2.53</v>
      </c>
      <c r="R232" s="2" t="n">
        <v>2.3</v>
      </c>
      <c r="T232" s="2" t="n">
        <v>2.08</v>
      </c>
      <c r="U232" s="2" t="n">
        <v>2.115</v>
      </c>
      <c r="V232" s="2" t="n">
        <v>2.43</v>
      </c>
      <c r="X232" s="2" t="n">
        <v>2.775</v>
      </c>
      <c r="Y232" s="2" t="n">
        <v>2.98</v>
      </c>
    </row>
    <row r="233" customFormat="false" ht="12.75" hidden="false" customHeight="false" outlineLevel="0" collapsed="false">
      <c r="A233" s="53" t="n">
        <v>35474</v>
      </c>
      <c r="B233" s="61" t="n">
        <f aca="false">B232+1</f>
        <v>229</v>
      </c>
      <c r="C233" s="2" t="s">
        <v>145</v>
      </c>
      <c r="D233" s="1" t="s">
        <v>89</v>
      </c>
      <c r="E233" s="2" t="n">
        <v>2.23</v>
      </c>
      <c r="F233" s="2" t="n">
        <v>2.29</v>
      </c>
      <c r="H233" s="2" t="n">
        <v>2.225</v>
      </c>
      <c r="K233" s="2" t="n">
        <v>2.05</v>
      </c>
      <c r="L233" s="62" t="n">
        <v>2.23</v>
      </c>
      <c r="M233" s="62" t="n">
        <v>2.21</v>
      </c>
      <c r="N233" s="2" t="n">
        <v>1.645</v>
      </c>
      <c r="Q233" s="2" t="n">
        <v>2.345</v>
      </c>
      <c r="R233" s="2" t="n">
        <v>2.06</v>
      </c>
      <c r="T233" s="2" t="n">
        <v>2.08</v>
      </c>
      <c r="U233" s="2" t="n">
        <v>2.115</v>
      </c>
      <c r="V233" s="2" t="n">
        <v>2.47</v>
      </c>
      <c r="X233" s="2" t="n">
        <v>2.775</v>
      </c>
      <c r="Y233" s="2" t="n">
        <v>2.87</v>
      </c>
    </row>
    <row r="234" customFormat="false" ht="12.75" hidden="false" customHeight="false" outlineLevel="0" collapsed="false">
      <c r="A234" s="53" t="n">
        <v>35475</v>
      </c>
      <c r="B234" s="61" t="n">
        <f aca="false">B233+1</f>
        <v>230</v>
      </c>
      <c r="C234" s="2" t="s">
        <v>146</v>
      </c>
      <c r="D234" s="1" t="s">
        <v>89</v>
      </c>
      <c r="E234" s="2" t="n">
        <v>2.14</v>
      </c>
      <c r="F234" s="2" t="n">
        <v>2.035</v>
      </c>
      <c r="H234" s="2" t="n">
        <v>2.225</v>
      </c>
      <c r="K234" s="2" t="n">
        <v>2.05</v>
      </c>
      <c r="L234" s="62" t="n">
        <v>1.745</v>
      </c>
      <c r="M234" s="62" t="n">
        <v>2.21</v>
      </c>
      <c r="N234" s="2" t="n">
        <v>1.645</v>
      </c>
      <c r="Q234" s="2" t="n">
        <v>2.345</v>
      </c>
      <c r="R234" s="2" t="n">
        <v>1.95</v>
      </c>
      <c r="T234" s="2" t="n">
        <v>1.885</v>
      </c>
      <c r="U234" s="2" t="n">
        <v>1.93</v>
      </c>
      <c r="V234" s="2" t="n">
        <v>2.265</v>
      </c>
      <c r="X234" s="2" t="n">
        <v>2.625</v>
      </c>
      <c r="Y234" s="2" t="n">
        <v>2.855</v>
      </c>
    </row>
    <row r="235" customFormat="false" ht="12.75" hidden="false" customHeight="false" outlineLevel="0" collapsed="false">
      <c r="A235" s="53" t="n">
        <v>35476</v>
      </c>
      <c r="B235" s="61" t="n">
        <f aca="false">B234+1</f>
        <v>231</v>
      </c>
      <c r="C235" s="2" t="s">
        <v>147</v>
      </c>
      <c r="D235" s="1" t="s">
        <v>89</v>
      </c>
      <c r="E235" s="2" t="n">
        <v>2.14</v>
      </c>
      <c r="F235" s="2" t="n">
        <v>1.83</v>
      </c>
      <c r="H235" s="2" t="n">
        <v>2.08</v>
      </c>
      <c r="K235" s="2" t="n">
        <v>1.9</v>
      </c>
      <c r="L235" s="62" t="n">
        <v>1.785</v>
      </c>
      <c r="M235" s="62" t="n">
        <v>1.92</v>
      </c>
      <c r="N235" s="2" t="n">
        <v>1.455</v>
      </c>
      <c r="Q235" s="2" t="n">
        <v>2.245</v>
      </c>
      <c r="R235" s="2" t="n">
        <v>1.95</v>
      </c>
      <c r="T235" s="2" t="n">
        <v>1.885</v>
      </c>
      <c r="U235" s="2" t="n">
        <v>1.93</v>
      </c>
      <c r="V235" s="2" t="n">
        <v>2.14</v>
      </c>
      <c r="X235" s="2" t="n">
        <v>2.625</v>
      </c>
      <c r="Y235" s="2" t="n">
        <v>2.81</v>
      </c>
    </row>
    <row r="236" customFormat="false" ht="12.75" hidden="false" customHeight="false" outlineLevel="0" collapsed="false">
      <c r="A236" s="53" t="n">
        <v>35477</v>
      </c>
      <c r="B236" s="61" t="n">
        <f aca="false">B235+1</f>
        <v>232</v>
      </c>
      <c r="C236" s="2" t="s">
        <v>148</v>
      </c>
      <c r="D236" s="1" t="s">
        <v>89</v>
      </c>
      <c r="E236" s="2" t="n">
        <v>2.14</v>
      </c>
      <c r="F236" s="2" t="n">
        <v>1.83</v>
      </c>
      <c r="H236" s="2" t="n">
        <v>2.08</v>
      </c>
      <c r="K236" s="2" t="n">
        <v>1.9</v>
      </c>
      <c r="L236" s="62" t="n">
        <v>1.785</v>
      </c>
      <c r="M236" s="62" t="n">
        <v>1.92</v>
      </c>
      <c r="N236" s="2" t="n">
        <v>1.455</v>
      </c>
      <c r="Q236" s="2" t="n">
        <v>2.245</v>
      </c>
      <c r="R236" s="2" t="n">
        <v>1.95</v>
      </c>
      <c r="T236" s="2" t="n">
        <v>1.645</v>
      </c>
      <c r="U236" s="2" t="n">
        <v>1.67</v>
      </c>
      <c r="V236" s="2" t="n">
        <v>2.14</v>
      </c>
      <c r="X236" s="2" t="n">
        <v>2.12</v>
      </c>
      <c r="Y236" s="2" t="n">
        <v>2.81</v>
      </c>
    </row>
    <row r="237" customFormat="false" ht="12.75" hidden="false" customHeight="false" outlineLevel="0" collapsed="false">
      <c r="A237" s="53" t="n">
        <v>35478</v>
      </c>
      <c r="B237" s="61" t="n">
        <f aca="false">B236+1</f>
        <v>233</v>
      </c>
      <c r="C237" s="2" t="s">
        <v>142</v>
      </c>
      <c r="D237" s="1" t="s">
        <v>89</v>
      </c>
      <c r="E237" s="2" t="n">
        <v>2.14</v>
      </c>
      <c r="F237" s="2" t="n">
        <v>1.83</v>
      </c>
      <c r="H237" s="2" t="n">
        <v>2.08</v>
      </c>
      <c r="K237" s="2" t="n">
        <v>1.9</v>
      </c>
      <c r="L237" s="62" t="n">
        <v>1.785</v>
      </c>
      <c r="M237" s="62" t="n">
        <v>1.92</v>
      </c>
      <c r="N237" s="2" t="n">
        <v>1.455</v>
      </c>
      <c r="Q237" s="2" t="n">
        <v>2.245</v>
      </c>
      <c r="R237" s="2" t="n">
        <v>1.595</v>
      </c>
      <c r="T237" s="2" t="n">
        <v>1.645</v>
      </c>
      <c r="U237" s="2" t="n">
        <v>1.67</v>
      </c>
      <c r="V237" s="2" t="n">
        <v>2.14</v>
      </c>
      <c r="X237" s="2" t="n">
        <v>2.12</v>
      </c>
      <c r="Y237" s="2" t="n">
        <v>2.81</v>
      </c>
    </row>
    <row r="238" customFormat="false" ht="12.75" hidden="false" customHeight="false" outlineLevel="0" collapsed="false">
      <c r="A238" s="53" t="n">
        <v>35479</v>
      </c>
      <c r="B238" s="61" t="n">
        <f aca="false">B237+1</f>
        <v>234</v>
      </c>
      <c r="C238" s="2" t="s">
        <v>143</v>
      </c>
      <c r="D238" s="1" t="s">
        <v>89</v>
      </c>
      <c r="E238" s="2" t="n">
        <v>1.825</v>
      </c>
      <c r="F238" s="2" t="n">
        <v>1.61</v>
      </c>
      <c r="H238" s="2" t="n">
        <v>1.83</v>
      </c>
      <c r="K238" s="2" t="n">
        <v>1.625</v>
      </c>
      <c r="L238" s="62" t="n">
        <v>1.545</v>
      </c>
      <c r="M238" s="62" t="n">
        <v>1.595</v>
      </c>
      <c r="N238" s="2" t="n">
        <v>1.365</v>
      </c>
      <c r="Q238" s="2" t="n">
        <v>1.96</v>
      </c>
      <c r="R238" s="2" t="n">
        <v>1.595</v>
      </c>
      <c r="T238" s="2" t="n">
        <v>1.705</v>
      </c>
      <c r="U238" s="2" t="n">
        <v>1.74</v>
      </c>
      <c r="V238" s="2" t="n">
        <v>2.14</v>
      </c>
      <c r="X238" s="2" t="n">
        <v>2.225</v>
      </c>
      <c r="Y238" s="2" t="n">
        <v>2.305</v>
      </c>
    </row>
    <row r="239" customFormat="false" ht="12.75" hidden="false" customHeight="false" outlineLevel="0" collapsed="false">
      <c r="A239" s="53" t="n">
        <v>35480</v>
      </c>
      <c r="B239" s="61" t="n">
        <f aca="false">B238+1</f>
        <v>235</v>
      </c>
      <c r="C239" s="2" t="s">
        <v>144</v>
      </c>
      <c r="D239" s="1" t="s">
        <v>89</v>
      </c>
      <c r="E239" s="2" t="n">
        <v>1.94</v>
      </c>
      <c r="F239" s="2" t="n">
        <v>1.675</v>
      </c>
      <c r="H239" s="2" t="n">
        <v>1.915</v>
      </c>
      <c r="K239" s="2" t="n">
        <v>1.73</v>
      </c>
      <c r="L239" s="62" t="n">
        <v>1.62</v>
      </c>
      <c r="M239" s="62" t="n">
        <v>1.575</v>
      </c>
      <c r="N239" s="2" t="n">
        <v>1.295</v>
      </c>
      <c r="Q239" s="2" t="n">
        <v>2.03</v>
      </c>
      <c r="R239" s="2" t="n">
        <v>1.725</v>
      </c>
      <c r="T239" s="2" t="n">
        <v>1.7</v>
      </c>
      <c r="U239" s="2" t="n">
        <v>1.735</v>
      </c>
      <c r="V239" s="2" t="n">
        <v>1.855</v>
      </c>
      <c r="X239" s="2" t="n">
        <v>2.18</v>
      </c>
      <c r="Y239" s="2" t="n">
        <v>2.215</v>
      </c>
    </row>
    <row r="240" customFormat="false" ht="12.75" hidden="false" customHeight="false" outlineLevel="0" collapsed="false">
      <c r="A240" s="53" t="n">
        <v>35481</v>
      </c>
      <c r="B240" s="61" t="n">
        <f aca="false">B239+1</f>
        <v>236</v>
      </c>
      <c r="C240" s="2" t="s">
        <v>145</v>
      </c>
      <c r="D240" s="1" t="s">
        <v>89</v>
      </c>
      <c r="E240" s="2" t="n">
        <v>1.915</v>
      </c>
      <c r="F240" s="2" t="n">
        <v>1.655</v>
      </c>
      <c r="H240" s="2" t="n">
        <v>1.885</v>
      </c>
      <c r="K240" s="2" t="n">
        <v>1.71</v>
      </c>
      <c r="L240" s="62" t="n">
        <v>1.655</v>
      </c>
      <c r="M240" s="62" t="n">
        <v>1.595</v>
      </c>
      <c r="N240" s="2" t="n">
        <v>1.225</v>
      </c>
      <c r="Q240" s="2" t="n">
        <v>2.02</v>
      </c>
      <c r="R240" s="2" t="n">
        <v>1.75</v>
      </c>
      <c r="T240" s="2" t="n">
        <v>1.715</v>
      </c>
      <c r="U240" s="2" t="n">
        <v>1.76</v>
      </c>
      <c r="V240" s="2" t="n">
        <v>1.98</v>
      </c>
      <c r="X240" s="2" t="n">
        <v>2.17</v>
      </c>
      <c r="Y240" s="2" t="n">
        <v>2.14</v>
      </c>
    </row>
    <row r="241" customFormat="false" ht="12.75" hidden="false" customHeight="false" outlineLevel="0" collapsed="false">
      <c r="A241" s="53" t="n">
        <v>35482</v>
      </c>
      <c r="B241" s="61" t="n">
        <f aca="false">B240+1</f>
        <v>237</v>
      </c>
      <c r="C241" s="2" t="s">
        <v>146</v>
      </c>
      <c r="D241" s="1" t="s">
        <v>89</v>
      </c>
      <c r="E241" s="2" t="n">
        <v>1.905</v>
      </c>
      <c r="F241" s="2" t="n">
        <v>1.73</v>
      </c>
      <c r="H241" s="2" t="n">
        <v>1.895</v>
      </c>
      <c r="K241" s="2" t="n">
        <v>1.715</v>
      </c>
      <c r="L241" s="62" t="n">
        <v>1.75</v>
      </c>
      <c r="M241" s="62" t="n">
        <v>1.52</v>
      </c>
      <c r="N241" s="2" t="n">
        <v>1.115</v>
      </c>
      <c r="Q241" s="2" t="n">
        <v>2.01</v>
      </c>
      <c r="R241" s="2" t="n">
        <v>1.695</v>
      </c>
      <c r="T241" s="2" t="n">
        <v>1.715</v>
      </c>
      <c r="U241" s="2" t="n">
        <v>1.76</v>
      </c>
      <c r="V241" s="2" t="n">
        <v>1.935</v>
      </c>
      <c r="X241" s="2" t="n">
        <v>2.17</v>
      </c>
      <c r="Y241" s="2" t="n">
        <v>2.18</v>
      </c>
    </row>
    <row r="242" customFormat="false" ht="12.75" hidden="false" customHeight="false" outlineLevel="0" collapsed="false">
      <c r="A242" s="53" t="n">
        <v>35483</v>
      </c>
      <c r="B242" s="61" t="n">
        <f aca="false">B241+1</f>
        <v>238</v>
      </c>
      <c r="C242" s="2" t="s">
        <v>147</v>
      </c>
      <c r="D242" s="1" t="s">
        <v>89</v>
      </c>
      <c r="E242" s="2" t="n">
        <v>1.905</v>
      </c>
      <c r="F242" s="2" t="n">
        <v>1.73</v>
      </c>
      <c r="H242" s="2" t="n">
        <v>1.895</v>
      </c>
      <c r="K242" s="2" t="n">
        <v>1.715</v>
      </c>
      <c r="L242" s="62" t="n">
        <v>1.75</v>
      </c>
      <c r="M242" s="62" t="n">
        <v>1.52</v>
      </c>
      <c r="N242" s="2" t="n">
        <v>1.115</v>
      </c>
      <c r="Q242" s="2" t="n">
        <v>2.01</v>
      </c>
      <c r="R242" s="2" t="n">
        <v>1.695</v>
      </c>
      <c r="T242" s="2" t="n">
        <v>1.715</v>
      </c>
      <c r="U242" s="2" t="n">
        <v>1.76</v>
      </c>
      <c r="V242" s="2" t="n">
        <v>1.935</v>
      </c>
      <c r="X242" s="2" t="n">
        <v>2.17</v>
      </c>
      <c r="Y242" s="2" t="n">
        <v>2.18</v>
      </c>
    </row>
    <row r="243" customFormat="false" ht="12.75" hidden="false" customHeight="false" outlineLevel="0" collapsed="false">
      <c r="A243" s="53" t="n">
        <v>35484</v>
      </c>
      <c r="B243" s="61" t="n">
        <f aca="false">B242+1</f>
        <v>239</v>
      </c>
      <c r="C243" s="2" t="s">
        <v>148</v>
      </c>
      <c r="D243" s="1" t="s">
        <v>89</v>
      </c>
      <c r="E243" s="2" t="n">
        <v>1.905</v>
      </c>
      <c r="F243" s="2" t="n">
        <v>1.73</v>
      </c>
      <c r="H243" s="2" t="n">
        <v>1.895</v>
      </c>
      <c r="K243" s="2" t="n">
        <v>1.715</v>
      </c>
      <c r="L243" s="62" t="n">
        <v>1.75</v>
      </c>
      <c r="M243" s="62" t="n">
        <v>1.52</v>
      </c>
      <c r="N243" s="2" t="n">
        <v>1.115</v>
      </c>
      <c r="Q243" s="2" t="n">
        <v>2.01</v>
      </c>
      <c r="R243" s="2" t="n">
        <v>1.695</v>
      </c>
      <c r="T243" s="2" t="n">
        <v>1.725</v>
      </c>
      <c r="U243" s="2" t="n">
        <v>1.765</v>
      </c>
      <c r="V243" s="2" t="n">
        <v>1.935</v>
      </c>
      <c r="X243" s="2" t="n">
        <v>2.31</v>
      </c>
      <c r="Y243" s="2" t="n">
        <v>2.18</v>
      </c>
    </row>
    <row r="244" customFormat="false" ht="12.75" hidden="false" customHeight="false" outlineLevel="0" collapsed="false">
      <c r="A244" s="53" t="n">
        <v>35485</v>
      </c>
      <c r="B244" s="61" t="n">
        <f aca="false">B243+1</f>
        <v>240</v>
      </c>
      <c r="C244" s="2" t="s">
        <v>142</v>
      </c>
      <c r="D244" s="1" t="s">
        <v>89</v>
      </c>
      <c r="E244" s="2" t="n">
        <v>1.91</v>
      </c>
      <c r="F244" s="2" t="n">
        <v>1.76</v>
      </c>
      <c r="H244" s="2" t="n">
        <v>1.9</v>
      </c>
      <c r="K244" s="2" t="n">
        <v>1.74</v>
      </c>
      <c r="L244" s="62" t="n">
        <v>1.695</v>
      </c>
      <c r="M244" s="62" t="n">
        <v>1.58</v>
      </c>
      <c r="N244" s="2" t="n">
        <v>1.095</v>
      </c>
      <c r="Q244" s="2" t="n">
        <v>2.035</v>
      </c>
      <c r="R244" s="2" t="n">
        <v>1.86</v>
      </c>
      <c r="T244" s="2" t="n">
        <v>1.74</v>
      </c>
      <c r="U244" s="2" t="n">
        <v>1.775</v>
      </c>
      <c r="V244" s="2" t="n">
        <v>1.935</v>
      </c>
      <c r="X244" s="2" t="n">
        <v>2.19</v>
      </c>
      <c r="Y244" s="2" t="n">
        <v>2.285</v>
      </c>
    </row>
    <row r="245" customFormat="false" ht="12.75" hidden="false" customHeight="false" outlineLevel="0" collapsed="false">
      <c r="A245" s="53" t="n">
        <v>35486</v>
      </c>
      <c r="B245" s="61" t="n">
        <f aca="false">B244+1</f>
        <v>241</v>
      </c>
      <c r="C245" s="2" t="s">
        <v>143</v>
      </c>
      <c r="D245" s="1" t="s">
        <v>89</v>
      </c>
      <c r="E245" s="2" t="n">
        <v>1.82</v>
      </c>
      <c r="F245" s="2" t="n">
        <v>1.76</v>
      </c>
      <c r="H245" s="2" t="n">
        <v>1.85</v>
      </c>
      <c r="K245" s="2" t="n">
        <v>1.715</v>
      </c>
      <c r="L245" s="62" t="n">
        <v>1.755</v>
      </c>
      <c r="M245" s="62" t="n">
        <v>1.59</v>
      </c>
      <c r="N245" s="2" t="n">
        <v>1.075</v>
      </c>
      <c r="Q245" s="2" t="n">
        <v>1.935</v>
      </c>
      <c r="R245" s="2" t="n">
        <v>1.725</v>
      </c>
      <c r="T245" s="2" t="n">
        <v>1.76</v>
      </c>
      <c r="U245" s="2" t="n">
        <v>1.81</v>
      </c>
      <c r="V245" s="2" t="n">
        <v>1.945</v>
      </c>
      <c r="X245" s="2" t="n">
        <v>2.175</v>
      </c>
      <c r="Y245" s="2" t="n">
        <v>2.155</v>
      </c>
    </row>
    <row r="246" customFormat="false" ht="12.75" hidden="false" customHeight="false" outlineLevel="0" collapsed="false">
      <c r="A246" s="53" t="n">
        <v>35487</v>
      </c>
      <c r="B246" s="61" t="n">
        <f aca="false">B245+1</f>
        <v>242</v>
      </c>
      <c r="C246" s="2" t="s">
        <v>144</v>
      </c>
      <c r="D246" s="1" t="s">
        <v>89</v>
      </c>
      <c r="E246" s="2" t="n">
        <v>1.86</v>
      </c>
      <c r="F246" s="2" t="n">
        <v>1.815</v>
      </c>
      <c r="H246" s="2" t="n">
        <v>1.875</v>
      </c>
      <c r="K246" s="2" t="n">
        <v>1.755</v>
      </c>
      <c r="L246" s="62" t="n">
        <v>1.765</v>
      </c>
      <c r="M246" s="62" t="n">
        <v>1.625</v>
      </c>
      <c r="N246" s="2" t="n">
        <v>1.1</v>
      </c>
      <c r="Q246" s="2" t="n">
        <v>1.965</v>
      </c>
      <c r="R246" s="2" t="n">
        <v>1.725</v>
      </c>
      <c r="T246" s="2" t="n">
        <v>1.745</v>
      </c>
      <c r="U246" s="2" t="n">
        <v>1.765</v>
      </c>
      <c r="V246" s="2" t="n">
        <v>1.86</v>
      </c>
      <c r="X246" s="2" t="n">
        <v>2.165</v>
      </c>
      <c r="Y246" s="2" t="n">
        <v>2.14</v>
      </c>
    </row>
    <row r="247" customFormat="false" ht="12.75" hidden="false" customHeight="false" outlineLevel="0" collapsed="false">
      <c r="A247" s="53" t="n">
        <v>35488</v>
      </c>
      <c r="B247" s="61" t="n">
        <f aca="false">B246+1</f>
        <v>243</v>
      </c>
      <c r="C247" s="2" t="s">
        <v>145</v>
      </c>
      <c r="D247" s="1" t="s">
        <v>89</v>
      </c>
      <c r="E247" s="2" t="n">
        <v>1.86</v>
      </c>
      <c r="F247" s="2" t="n">
        <v>1.67</v>
      </c>
      <c r="H247" s="2" t="n">
        <v>1.87</v>
      </c>
      <c r="K247" s="2" t="n">
        <v>1.71</v>
      </c>
      <c r="L247" s="62" t="n">
        <v>1.65</v>
      </c>
      <c r="M247" s="62" t="n">
        <v>1.6</v>
      </c>
      <c r="N247" s="2" t="n">
        <v>1.285</v>
      </c>
      <c r="Q247" s="2" t="n">
        <v>1.99</v>
      </c>
      <c r="R247" s="2" t="n">
        <v>1.725</v>
      </c>
      <c r="T247" s="2" t="n">
        <v>1.745</v>
      </c>
      <c r="U247" s="2" t="n">
        <v>1.765</v>
      </c>
      <c r="V247" s="2" t="n">
        <v>1.94</v>
      </c>
      <c r="X247" s="2" t="n">
        <v>2.165</v>
      </c>
      <c r="Y247" s="2" t="n">
        <v>2.21</v>
      </c>
    </row>
    <row r="248" customFormat="false" ht="12.75" hidden="false" customHeight="false" outlineLevel="0" collapsed="false">
      <c r="A248" s="53" t="n">
        <v>35489</v>
      </c>
      <c r="B248" s="61" t="n">
        <f aca="false">B247+1</f>
        <v>244</v>
      </c>
      <c r="C248" s="2" t="s">
        <v>146</v>
      </c>
      <c r="D248" s="1" t="s">
        <v>90</v>
      </c>
      <c r="E248" s="2" t="n">
        <v>1.86</v>
      </c>
      <c r="F248" s="2" t="n">
        <v>1.79</v>
      </c>
      <c r="H248" s="2" t="n">
        <v>1.87</v>
      </c>
      <c r="K248" s="2" t="n">
        <v>1.71</v>
      </c>
      <c r="L248" s="62" t="n">
        <v>1.545</v>
      </c>
      <c r="M248" s="62" t="n">
        <v>1.6</v>
      </c>
      <c r="N248" s="2" t="n">
        <v>1.285</v>
      </c>
      <c r="Q248" s="2" t="n">
        <v>1.99</v>
      </c>
      <c r="R248" s="2" t="n">
        <v>1.61</v>
      </c>
      <c r="T248" s="2" t="n">
        <v>1.65</v>
      </c>
      <c r="U248" s="2" t="n">
        <v>1.685</v>
      </c>
      <c r="V248" s="2" t="n">
        <v>1.895</v>
      </c>
      <c r="X248" s="2" t="n">
        <v>2.14</v>
      </c>
      <c r="Y248" s="2" t="n">
        <v>2.125</v>
      </c>
    </row>
    <row r="249" customFormat="false" ht="12.75" hidden="false" customHeight="false" outlineLevel="0" collapsed="false">
      <c r="A249" s="53" t="n">
        <v>35490</v>
      </c>
      <c r="B249" s="61" t="n">
        <f aca="false">B248+1</f>
        <v>245</v>
      </c>
      <c r="C249" s="2" t="s">
        <v>147</v>
      </c>
      <c r="D249" s="1" t="s">
        <v>90</v>
      </c>
      <c r="E249" s="2" t="n">
        <v>1.86</v>
      </c>
      <c r="F249" s="2" t="n">
        <v>1.79</v>
      </c>
      <c r="H249" s="2" t="n">
        <v>1.87</v>
      </c>
      <c r="K249" s="2" t="n">
        <v>1.71</v>
      </c>
      <c r="L249" s="62" t="n">
        <v>1.545</v>
      </c>
      <c r="M249" s="62" t="n">
        <v>1.6</v>
      </c>
      <c r="N249" s="2" t="n">
        <v>1.285</v>
      </c>
      <c r="Q249" s="2" t="n">
        <v>1.99</v>
      </c>
      <c r="R249" s="2" t="n">
        <v>1.61</v>
      </c>
      <c r="T249" s="2" t="n">
        <v>1.65</v>
      </c>
      <c r="U249" s="2" t="n">
        <v>1.685</v>
      </c>
      <c r="V249" s="2" t="n">
        <v>1.895</v>
      </c>
      <c r="X249" s="2" t="n">
        <v>2.14</v>
      </c>
      <c r="Y249" s="2" t="n">
        <v>2.125</v>
      </c>
    </row>
    <row r="250" customFormat="false" ht="12.75" hidden="false" customHeight="false" outlineLevel="0" collapsed="false">
      <c r="A250" s="53" t="n">
        <v>35491</v>
      </c>
      <c r="B250" s="61" t="n">
        <f aca="false">B249+1</f>
        <v>246</v>
      </c>
      <c r="C250" s="2" t="s">
        <v>148</v>
      </c>
      <c r="D250" s="1" t="s">
        <v>90</v>
      </c>
      <c r="E250" s="2" t="n">
        <v>1.86</v>
      </c>
      <c r="F250" s="2" t="n">
        <v>1.79</v>
      </c>
      <c r="H250" s="2" t="n">
        <v>1.87</v>
      </c>
      <c r="K250" s="2" t="n">
        <v>1.71</v>
      </c>
      <c r="L250" s="62" t="n">
        <v>1.545</v>
      </c>
      <c r="M250" s="62" t="n">
        <v>1.6</v>
      </c>
      <c r="N250" s="2" t="n">
        <v>1.285</v>
      </c>
      <c r="Q250" s="2" t="n">
        <v>1.99</v>
      </c>
      <c r="R250" s="2" t="n">
        <v>1.61</v>
      </c>
      <c r="T250" s="2" t="n">
        <v>1.66</v>
      </c>
      <c r="U250" s="2" t="n">
        <v>1.69</v>
      </c>
      <c r="V250" s="2" t="n">
        <v>1.895</v>
      </c>
      <c r="X250" s="2" t="n">
        <v>2.11</v>
      </c>
      <c r="Y250" s="2" t="n">
        <v>2.125</v>
      </c>
    </row>
    <row r="251" customFormat="false" ht="12.75" hidden="false" customHeight="false" outlineLevel="0" collapsed="false">
      <c r="A251" s="53" t="n">
        <v>35492</v>
      </c>
      <c r="B251" s="61" t="n">
        <f aca="false">B250+1</f>
        <v>247</v>
      </c>
      <c r="C251" s="2" t="s">
        <v>142</v>
      </c>
      <c r="D251" s="1" t="s">
        <v>90</v>
      </c>
      <c r="E251" s="2" t="n">
        <v>1.8</v>
      </c>
      <c r="F251" s="2" t="n">
        <v>1.62</v>
      </c>
      <c r="H251" s="2" t="n">
        <v>1.76</v>
      </c>
      <c r="K251" s="2" t="n">
        <v>1.66</v>
      </c>
      <c r="L251" s="62" t="n">
        <v>1.67</v>
      </c>
      <c r="M251" s="62" t="n">
        <v>1.61</v>
      </c>
      <c r="N251" s="2" t="n">
        <v>1.17</v>
      </c>
      <c r="Q251" s="2" t="n">
        <v>1.87</v>
      </c>
      <c r="R251" s="2" t="n">
        <v>1.655</v>
      </c>
      <c r="T251" s="2" t="n">
        <v>1.71</v>
      </c>
      <c r="U251" s="2" t="n">
        <v>1.76</v>
      </c>
      <c r="V251" s="2" t="n">
        <v>1.865</v>
      </c>
      <c r="X251" s="2" t="n">
        <v>2.16</v>
      </c>
      <c r="Y251" s="2" t="n">
        <v>2.11</v>
      </c>
    </row>
    <row r="252" customFormat="false" ht="12.75" hidden="false" customHeight="false" outlineLevel="0" collapsed="false">
      <c r="A252" s="53" t="n">
        <v>35493</v>
      </c>
      <c r="B252" s="61" t="n">
        <f aca="false">B251+1</f>
        <v>248</v>
      </c>
      <c r="C252" s="2" t="s">
        <v>143</v>
      </c>
      <c r="D252" s="1" t="s">
        <v>90</v>
      </c>
      <c r="E252" s="2" t="n">
        <v>1.85</v>
      </c>
      <c r="F252" s="2" t="n">
        <v>1.73</v>
      </c>
      <c r="H252" s="2" t="n">
        <v>1.82</v>
      </c>
      <c r="K252" s="2" t="n">
        <v>1.72</v>
      </c>
      <c r="L252" s="62" t="n">
        <v>1.79</v>
      </c>
      <c r="M252" s="62" t="n">
        <v>1.71</v>
      </c>
      <c r="N252" s="2" t="n">
        <v>1.17</v>
      </c>
      <c r="Q252" s="2" t="n">
        <v>1.9</v>
      </c>
      <c r="R252" s="2" t="n">
        <v>1.83</v>
      </c>
      <c r="T252" s="2" t="n">
        <v>1.81</v>
      </c>
      <c r="U252" s="2" t="n">
        <v>1.86</v>
      </c>
      <c r="V252" s="2" t="n">
        <v>1.88</v>
      </c>
      <c r="X252" s="2" t="n">
        <v>2.25</v>
      </c>
      <c r="Y252" s="2" t="n">
        <v>2.09</v>
      </c>
    </row>
    <row r="253" customFormat="false" ht="12.75" hidden="false" customHeight="false" outlineLevel="0" collapsed="false">
      <c r="A253" s="53" t="n">
        <v>35494</v>
      </c>
      <c r="B253" s="61" t="n">
        <f aca="false">B252+1</f>
        <v>249</v>
      </c>
      <c r="C253" s="2" t="s">
        <v>144</v>
      </c>
      <c r="D253" s="1" t="s">
        <v>90</v>
      </c>
      <c r="E253" s="2" t="n">
        <v>1.93</v>
      </c>
      <c r="F253" s="2" t="n">
        <v>1.83</v>
      </c>
      <c r="H253" s="2" t="n">
        <v>1.9</v>
      </c>
      <c r="K253" s="2" t="n">
        <v>1.82</v>
      </c>
      <c r="L253" s="62" t="n">
        <v>1.7</v>
      </c>
      <c r="M253" s="62" t="n">
        <v>1.73</v>
      </c>
      <c r="N253" s="2" t="n">
        <v>1.25</v>
      </c>
      <c r="Q253" s="2" t="n">
        <v>1.98</v>
      </c>
      <c r="R253" s="2" t="n">
        <v>1.95</v>
      </c>
      <c r="T253" s="2" t="n">
        <v>1.73</v>
      </c>
      <c r="U253" s="2" t="n">
        <v>1.785</v>
      </c>
      <c r="V253" s="2" t="n">
        <v>1.935</v>
      </c>
      <c r="X253" s="2" t="n">
        <v>2.22</v>
      </c>
      <c r="Y253" s="2" t="n">
        <v>2.2</v>
      </c>
    </row>
    <row r="254" customFormat="false" ht="12.75" hidden="false" customHeight="false" outlineLevel="0" collapsed="false">
      <c r="A254" s="53" t="n">
        <v>35495</v>
      </c>
      <c r="B254" s="61" t="n">
        <f aca="false">B253+1</f>
        <v>250</v>
      </c>
      <c r="C254" s="2" t="s">
        <v>145</v>
      </c>
      <c r="D254" s="1" t="s">
        <v>90</v>
      </c>
      <c r="E254" s="2" t="n">
        <v>1.83</v>
      </c>
      <c r="F254" s="2" t="n">
        <v>1.79</v>
      </c>
      <c r="H254" s="2" t="n">
        <v>1.835</v>
      </c>
      <c r="K254" s="2" t="n">
        <v>1.75</v>
      </c>
      <c r="L254" s="62" t="n">
        <v>1.67</v>
      </c>
      <c r="M254" s="62" t="n">
        <v>1.635</v>
      </c>
      <c r="N254" s="2" t="n">
        <v>1.17</v>
      </c>
      <c r="Q254" s="2" t="n">
        <v>1.905</v>
      </c>
      <c r="R254" s="2" t="n">
        <v>1.715</v>
      </c>
      <c r="T254" s="2" t="n">
        <v>1.73</v>
      </c>
      <c r="U254" s="2" t="n">
        <v>1.77</v>
      </c>
      <c r="V254" s="2" t="n">
        <v>2.01</v>
      </c>
      <c r="X254" s="2" t="n">
        <v>2.16</v>
      </c>
      <c r="Y254" s="2" t="n">
        <v>2.12</v>
      </c>
    </row>
    <row r="255" customFormat="false" ht="12.75" hidden="false" customHeight="false" outlineLevel="0" collapsed="false">
      <c r="A255" s="53" t="n">
        <v>35496</v>
      </c>
      <c r="B255" s="61" t="n">
        <f aca="false">B254+1</f>
        <v>251</v>
      </c>
      <c r="C255" s="2" t="s">
        <v>146</v>
      </c>
      <c r="D255" s="1" t="s">
        <v>90</v>
      </c>
      <c r="E255" s="2" t="n">
        <v>1.9</v>
      </c>
      <c r="F255" s="2" t="n">
        <v>1.685</v>
      </c>
      <c r="H255" s="2" t="n">
        <v>1.89</v>
      </c>
      <c r="K255" s="2" t="n">
        <v>1.76</v>
      </c>
      <c r="L255" s="62" t="n">
        <v>1.6</v>
      </c>
      <c r="M255" s="62" t="n">
        <v>1.62</v>
      </c>
      <c r="N255" s="2" t="n">
        <v>1.14</v>
      </c>
      <c r="Q255" s="2" t="n">
        <v>1.96</v>
      </c>
      <c r="R255" s="2" t="n">
        <v>1.79</v>
      </c>
      <c r="T255" s="2" t="n">
        <v>1.73</v>
      </c>
      <c r="U255" s="2" t="n">
        <v>1.765</v>
      </c>
      <c r="V255" s="2" t="n">
        <v>1.915</v>
      </c>
      <c r="X255" s="2" t="n">
        <v>2.155</v>
      </c>
      <c r="Y255" s="2" t="n">
        <v>2.18</v>
      </c>
    </row>
    <row r="256" customFormat="false" ht="12.75" hidden="false" customHeight="false" outlineLevel="0" collapsed="false">
      <c r="A256" s="53" t="n">
        <v>35497</v>
      </c>
      <c r="B256" s="61" t="n">
        <f aca="false">B255+1</f>
        <v>252</v>
      </c>
      <c r="C256" s="2" t="s">
        <v>147</v>
      </c>
      <c r="D256" s="1" t="s">
        <v>90</v>
      </c>
      <c r="E256" s="2" t="n">
        <v>1.9</v>
      </c>
      <c r="F256" s="2" t="n">
        <v>1.685</v>
      </c>
      <c r="H256" s="2" t="n">
        <v>1.89</v>
      </c>
      <c r="K256" s="2" t="n">
        <v>1.76</v>
      </c>
      <c r="L256" s="62" t="n">
        <v>1.6</v>
      </c>
      <c r="M256" s="62" t="n">
        <v>1.62</v>
      </c>
      <c r="N256" s="2" t="n">
        <v>1.14</v>
      </c>
      <c r="Q256" s="2" t="n">
        <v>1.96</v>
      </c>
      <c r="R256" s="2" t="n">
        <v>1.79</v>
      </c>
      <c r="T256" s="2" t="n">
        <v>1.73</v>
      </c>
      <c r="U256" s="2" t="n">
        <v>1.765</v>
      </c>
      <c r="V256" s="2" t="n">
        <v>1.915</v>
      </c>
      <c r="X256" s="2" t="n">
        <v>2.155</v>
      </c>
      <c r="Y256" s="2" t="n">
        <v>2.18</v>
      </c>
    </row>
    <row r="257" customFormat="false" ht="12.75" hidden="false" customHeight="false" outlineLevel="0" collapsed="false">
      <c r="A257" s="53" t="n">
        <v>35498</v>
      </c>
      <c r="B257" s="61" t="n">
        <f aca="false">B256+1</f>
        <v>253</v>
      </c>
      <c r="C257" s="2" t="s">
        <v>148</v>
      </c>
      <c r="D257" s="1" t="s">
        <v>90</v>
      </c>
      <c r="E257" s="2" t="n">
        <v>1.9</v>
      </c>
      <c r="F257" s="2" t="n">
        <v>1.685</v>
      </c>
      <c r="H257" s="2" t="n">
        <v>1.89</v>
      </c>
      <c r="K257" s="2" t="n">
        <v>1.76</v>
      </c>
      <c r="L257" s="62" t="n">
        <v>1.6</v>
      </c>
      <c r="M257" s="62" t="n">
        <v>1.62</v>
      </c>
      <c r="N257" s="2" t="n">
        <v>1.14</v>
      </c>
      <c r="Q257" s="2" t="n">
        <v>1.96</v>
      </c>
      <c r="R257" s="2" t="n">
        <v>1.79</v>
      </c>
      <c r="T257" s="2" t="n">
        <v>1.74</v>
      </c>
      <c r="U257" s="2" t="n">
        <v>1.79</v>
      </c>
      <c r="V257" s="2" t="n">
        <v>1.915</v>
      </c>
      <c r="X257" s="2" t="n">
        <v>2.25</v>
      </c>
      <c r="Y257" s="2" t="n">
        <v>2.18</v>
      </c>
    </row>
    <row r="258" customFormat="false" ht="12.75" hidden="false" customHeight="false" outlineLevel="0" collapsed="false">
      <c r="A258" s="53" t="n">
        <v>35499</v>
      </c>
      <c r="B258" s="61" t="n">
        <f aca="false">B257+1</f>
        <v>254</v>
      </c>
      <c r="C258" s="2" t="s">
        <v>142</v>
      </c>
      <c r="D258" s="1" t="s">
        <v>90</v>
      </c>
      <c r="E258" s="2" t="n">
        <v>1.94</v>
      </c>
      <c r="F258" s="2" t="n">
        <v>1.77</v>
      </c>
      <c r="H258" s="2" t="n">
        <v>1.97</v>
      </c>
      <c r="K258" s="2" t="n">
        <v>1.8</v>
      </c>
      <c r="L258" s="62" t="n">
        <v>1.71</v>
      </c>
      <c r="M258" s="62" t="n">
        <v>1.59</v>
      </c>
      <c r="N258" s="2" t="n">
        <v>1.15</v>
      </c>
      <c r="Q258" s="2" t="n">
        <v>2.01</v>
      </c>
      <c r="R258" s="2" t="n">
        <v>1.845</v>
      </c>
      <c r="T258" s="2" t="n">
        <v>1.75</v>
      </c>
      <c r="U258" s="2" t="n">
        <v>1.78</v>
      </c>
      <c r="V258" s="2" t="n">
        <v>1.925</v>
      </c>
      <c r="X258" s="2" t="n">
        <v>2.24</v>
      </c>
      <c r="Y258" s="2" t="n">
        <v>2.23</v>
      </c>
    </row>
    <row r="259" customFormat="false" ht="12.75" hidden="false" customHeight="false" outlineLevel="0" collapsed="false">
      <c r="A259" s="53" t="n">
        <v>35500</v>
      </c>
      <c r="B259" s="61" t="n">
        <f aca="false">B258+1</f>
        <v>255</v>
      </c>
      <c r="C259" s="2" t="s">
        <v>143</v>
      </c>
      <c r="D259" s="1" t="s">
        <v>90</v>
      </c>
      <c r="E259" s="2" t="n">
        <v>1.91</v>
      </c>
      <c r="F259" s="2" t="n">
        <v>1.74</v>
      </c>
      <c r="H259" s="2" t="n">
        <v>1.95</v>
      </c>
      <c r="K259" s="2" t="n">
        <v>1.78</v>
      </c>
      <c r="L259" s="62" t="n">
        <v>1.67</v>
      </c>
      <c r="M259" s="62" t="n">
        <v>1.59</v>
      </c>
      <c r="N259" s="2" t="n">
        <v>1.14</v>
      </c>
      <c r="Q259" s="2" t="n">
        <v>1.99</v>
      </c>
      <c r="R259" s="2" t="n">
        <v>1.81</v>
      </c>
      <c r="T259" s="2" t="n">
        <v>1.8</v>
      </c>
      <c r="U259" s="2" t="n">
        <v>1.87</v>
      </c>
      <c r="V259" s="2" t="n">
        <v>1.965</v>
      </c>
      <c r="X259" s="2" t="n">
        <v>2.25</v>
      </c>
      <c r="Y259" s="2" t="n">
        <v>2.22</v>
      </c>
    </row>
    <row r="260" customFormat="false" ht="12.75" hidden="false" customHeight="false" outlineLevel="0" collapsed="false">
      <c r="A260" s="53" t="n">
        <v>35501</v>
      </c>
      <c r="B260" s="61" t="n">
        <f aca="false">B259+1</f>
        <v>256</v>
      </c>
      <c r="C260" s="2" t="s">
        <v>144</v>
      </c>
      <c r="D260" s="1" t="s">
        <v>90</v>
      </c>
      <c r="E260" s="2" t="n">
        <v>1.96</v>
      </c>
      <c r="F260" s="2" t="n">
        <v>1.8</v>
      </c>
      <c r="H260" s="2" t="n">
        <v>1.96</v>
      </c>
      <c r="K260" s="2" t="n">
        <v>1.85</v>
      </c>
      <c r="L260" s="62" t="n">
        <v>1.67</v>
      </c>
      <c r="M260" s="62" t="n">
        <v>1.58</v>
      </c>
      <c r="N260" s="2" t="n">
        <v>1.17</v>
      </c>
      <c r="Q260" s="2" t="n">
        <v>2.03</v>
      </c>
      <c r="R260" s="2" t="n">
        <v>1.835</v>
      </c>
      <c r="T260" s="2" t="n">
        <v>1.9</v>
      </c>
      <c r="U260" s="2" t="n">
        <v>1.955</v>
      </c>
      <c r="V260" s="2" t="n">
        <v>1.955</v>
      </c>
      <c r="X260" s="2" t="n">
        <v>2.275</v>
      </c>
      <c r="Y260" s="2" t="n">
        <v>2.21</v>
      </c>
    </row>
    <row r="261" customFormat="false" ht="12.75" hidden="false" customHeight="false" outlineLevel="0" collapsed="false">
      <c r="A261" s="53" t="n">
        <v>35502</v>
      </c>
      <c r="B261" s="61" t="n">
        <f aca="false">B260+1</f>
        <v>257</v>
      </c>
      <c r="C261" s="2" t="s">
        <v>145</v>
      </c>
      <c r="D261" s="1" t="s">
        <v>90</v>
      </c>
      <c r="E261" s="2" t="n">
        <v>1.98</v>
      </c>
      <c r="F261" s="2" t="n">
        <v>1.77</v>
      </c>
      <c r="H261" s="2" t="n">
        <v>1.965</v>
      </c>
      <c r="K261" s="2" t="n">
        <v>1.91</v>
      </c>
      <c r="L261" s="62" t="n">
        <v>1.68</v>
      </c>
      <c r="M261" s="62" t="n">
        <v>1.585</v>
      </c>
      <c r="N261" s="2" t="n">
        <v>1.2</v>
      </c>
      <c r="Q261" s="2" t="n">
        <v>2.095</v>
      </c>
      <c r="R261" s="2" t="n">
        <v>1.855</v>
      </c>
      <c r="T261" s="2" t="n">
        <v>1.83</v>
      </c>
      <c r="U261" s="2" t="n">
        <v>1.9</v>
      </c>
      <c r="V261" s="2" t="n">
        <v>2.015</v>
      </c>
      <c r="X261" s="2" t="n">
        <v>2.275</v>
      </c>
      <c r="Y261" s="2" t="n">
        <v>2.27</v>
      </c>
    </row>
    <row r="262" customFormat="false" ht="12.75" hidden="false" customHeight="false" outlineLevel="0" collapsed="false">
      <c r="A262" s="53" t="n">
        <v>35503</v>
      </c>
      <c r="B262" s="61" t="n">
        <f aca="false">B261+1</f>
        <v>258</v>
      </c>
      <c r="C262" s="2" t="s">
        <v>146</v>
      </c>
      <c r="D262" s="1" t="s">
        <v>90</v>
      </c>
      <c r="E262" s="2" t="n">
        <v>1.96</v>
      </c>
      <c r="F262" s="2" t="n">
        <v>1.825</v>
      </c>
      <c r="H262" s="2" t="n">
        <v>1.965</v>
      </c>
      <c r="K262" s="2" t="n">
        <v>1.88</v>
      </c>
      <c r="L262" s="62" t="n">
        <v>1.665</v>
      </c>
      <c r="M262" s="62" t="n">
        <v>1.6</v>
      </c>
      <c r="N262" s="2" t="n">
        <v>1.25</v>
      </c>
      <c r="Q262" s="2" t="n">
        <v>2.08</v>
      </c>
      <c r="R262" s="2" t="n">
        <v>1.84</v>
      </c>
      <c r="T262" s="2" t="n">
        <v>1.825</v>
      </c>
      <c r="U262" s="2" t="n">
        <v>1.895</v>
      </c>
      <c r="V262" s="2" t="n">
        <v>2.09</v>
      </c>
      <c r="X262" s="2" t="n">
        <v>2.31</v>
      </c>
      <c r="Y262" s="2" t="n">
        <v>2.26</v>
      </c>
    </row>
    <row r="263" customFormat="false" ht="12.75" hidden="false" customHeight="false" outlineLevel="0" collapsed="false">
      <c r="A263" s="53" t="n">
        <v>35504</v>
      </c>
      <c r="B263" s="61" t="n">
        <f aca="false">B262+1</f>
        <v>259</v>
      </c>
      <c r="C263" s="2" t="s">
        <v>147</v>
      </c>
      <c r="D263" s="1" t="s">
        <v>90</v>
      </c>
      <c r="E263" s="2" t="n">
        <v>1.96</v>
      </c>
      <c r="F263" s="2" t="n">
        <v>1.825</v>
      </c>
      <c r="H263" s="2" t="n">
        <v>1.965</v>
      </c>
      <c r="K263" s="2" t="n">
        <v>1.88</v>
      </c>
      <c r="L263" s="62" t="n">
        <v>1.665</v>
      </c>
      <c r="M263" s="62" t="n">
        <v>1.6</v>
      </c>
      <c r="N263" s="2" t="n">
        <v>1.25</v>
      </c>
      <c r="Q263" s="2" t="n">
        <v>2.08</v>
      </c>
      <c r="R263" s="2" t="n">
        <v>1.84</v>
      </c>
      <c r="T263" s="2" t="n">
        <v>1.825</v>
      </c>
      <c r="U263" s="2" t="n">
        <v>1.895</v>
      </c>
      <c r="V263" s="2" t="n">
        <v>2.09</v>
      </c>
      <c r="X263" s="2" t="n">
        <v>2.31</v>
      </c>
      <c r="Y263" s="2" t="n">
        <v>2.26</v>
      </c>
    </row>
    <row r="264" customFormat="false" ht="12.75" hidden="false" customHeight="false" outlineLevel="0" collapsed="false">
      <c r="A264" s="53" t="n">
        <v>35505</v>
      </c>
      <c r="B264" s="61" t="n">
        <f aca="false">B263+1</f>
        <v>260</v>
      </c>
      <c r="C264" s="2" t="s">
        <v>148</v>
      </c>
      <c r="D264" s="1" t="s">
        <v>90</v>
      </c>
      <c r="E264" s="2" t="n">
        <v>1.96</v>
      </c>
      <c r="F264" s="2" t="n">
        <v>1.825</v>
      </c>
      <c r="H264" s="2" t="n">
        <v>1.965</v>
      </c>
      <c r="K264" s="2" t="n">
        <v>1.88</v>
      </c>
      <c r="L264" s="62" t="n">
        <v>1.665</v>
      </c>
      <c r="M264" s="62" t="n">
        <v>1.6</v>
      </c>
      <c r="N264" s="2" t="n">
        <v>1.25</v>
      </c>
      <c r="Q264" s="2" t="n">
        <v>2.08</v>
      </c>
      <c r="R264" s="2" t="n">
        <v>1.84</v>
      </c>
      <c r="T264" s="2" t="n">
        <v>1.86</v>
      </c>
      <c r="U264" s="2" t="n">
        <v>1.9</v>
      </c>
      <c r="V264" s="2" t="n">
        <v>2.09</v>
      </c>
      <c r="X264" s="2" t="n">
        <v>2.39</v>
      </c>
      <c r="Y264" s="2" t="n">
        <v>2.26</v>
      </c>
    </row>
    <row r="265" customFormat="false" ht="12.75" hidden="false" customHeight="false" outlineLevel="0" collapsed="false">
      <c r="A265" s="53" t="n">
        <v>35506</v>
      </c>
      <c r="B265" s="61" t="n">
        <f aca="false">B264+1</f>
        <v>261</v>
      </c>
      <c r="C265" s="2" t="s">
        <v>142</v>
      </c>
      <c r="D265" s="1" t="s">
        <v>90</v>
      </c>
      <c r="E265" s="2" t="n">
        <v>2.01</v>
      </c>
      <c r="F265" s="2" t="n">
        <v>1.81</v>
      </c>
      <c r="H265" s="2" t="n">
        <v>1.99</v>
      </c>
      <c r="K265" s="2" t="n">
        <v>1.9</v>
      </c>
      <c r="L265" s="62" t="n">
        <v>1.7</v>
      </c>
      <c r="M265" s="62" t="n">
        <v>1.58</v>
      </c>
      <c r="N265" s="2" t="n">
        <v>1.27</v>
      </c>
      <c r="Q265" s="2" t="n">
        <v>2.12</v>
      </c>
      <c r="R265" s="2" t="n">
        <v>1.89</v>
      </c>
      <c r="T265" s="2" t="n">
        <v>1.73</v>
      </c>
      <c r="U265" s="2" t="n">
        <v>1.78</v>
      </c>
      <c r="V265" s="2" t="n">
        <v>2.02</v>
      </c>
      <c r="X265" s="2" t="n">
        <v>2.38</v>
      </c>
      <c r="Y265" s="2" t="n">
        <v>2.31</v>
      </c>
    </row>
    <row r="266" customFormat="false" ht="12.75" hidden="false" customHeight="false" outlineLevel="0" collapsed="false">
      <c r="A266" s="53" t="n">
        <v>35507</v>
      </c>
      <c r="B266" s="61" t="n">
        <f aca="false">B265+1</f>
        <v>262</v>
      </c>
      <c r="C266" s="2" t="s">
        <v>143</v>
      </c>
      <c r="D266" s="1" t="s">
        <v>90</v>
      </c>
      <c r="E266" s="2" t="n">
        <v>1.9</v>
      </c>
      <c r="F266" s="2" t="n">
        <v>1.72</v>
      </c>
      <c r="H266" s="2" t="n">
        <v>1.9</v>
      </c>
      <c r="K266" s="2" t="n">
        <v>1.76</v>
      </c>
      <c r="L266" s="62" t="n">
        <v>1.68</v>
      </c>
      <c r="M266" s="62" t="n">
        <v>1.56</v>
      </c>
      <c r="N266" s="2" t="n">
        <v>1.28</v>
      </c>
      <c r="Q266" s="2" t="n">
        <v>2</v>
      </c>
      <c r="R266" s="2" t="n">
        <v>1.875</v>
      </c>
      <c r="T266" s="2" t="n">
        <v>1.71</v>
      </c>
      <c r="U266" s="2" t="n">
        <v>1.75</v>
      </c>
      <c r="V266" s="2" t="n">
        <v>2.115</v>
      </c>
      <c r="X266" s="2" t="n">
        <v>2.28</v>
      </c>
      <c r="Y266" s="2" t="n">
        <v>2.37</v>
      </c>
    </row>
    <row r="267" customFormat="false" ht="12.75" hidden="false" customHeight="false" outlineLevel="0" collapsed="false">
      <c r="A267" s="53" t="n">
        <v>35508</v>
      </c>
      <c r="B267" s="61" t="n">
        <f aca="false">B266+1</f>
        <v>263</v>
      </c>
      <c r="C267" s="2" t="s">
        <v>144</v>
      </c>
      <c r="D267" s="1" t="s">
        <v>90</v>
      </c>
      <c r="E267" s="2" t="n">
        <v>1.88</v>
      </c>
      <c r="F267" s="2" t="n">
        <v>1.66</v>
      </c>
      <c r="H267" s="2" t="n">
        <v>1.87</v>
      </c>
      <c r="K267" s="2" t="n">
        <v>1.74</v>
      </c>
      <c r="L267" s="62" t="n">
        <v>1.64</v>
      </c>
      <c r="M267" s="62" t="n">
        <v>1.5</v>
      </c>
      <c r="N267" s="2" t="n">
        <v>1.2</v>
      </c>
      <c r="Q267" s="2" t="n">
        <v>1.98</v>
      </c>
      <c r="R267" s="2" t="n">
        <v>1.825</v>
      </c>
      <c r="T267" s="2" t="n">
        <v>1.695</v>
      </c>
      <c r="U267" s="2" t="n">
        <v>1.735</v>
      </c>
      <c r="V267" s="2" t="n">
        <v>2.035</v>
      </c>
      <c r="X267" s="2" t="n">
        <v>2.215</v>
      </c>
      <c r="Y267" s="2" t="n">
        <v>2.3</v>
      </c>
    </row>
    <row r="268" customFormat="false" ht="12.75" hidden="false" customHeight="false" outlineLevel="0" collapsed="false">
      <c r="A268" s="53" t="n">
        <v>35509</v>
      </c>
      <c r="B268" s="61" t="n">
        <f aca="false">B267+1</f>
        <v>264</v>
      </c>
      <c r="C268" s="2" t="s">
        <v>145</v>
      </c>
      <c r="D268" s="1" t="s">
        <v>90</v>
      </c>
      <c r="E268" s="2" t="n">
        <v>1.865</v>
      </c>
      <c r="F268" s="2" t="n">
        <v>1.67</v>
      </c>
      <c r="H268" s="2" t="n">
        <v>1.87</v>
      </c>
      <c r="K268" s="2" t="n">
        <v>1.745</v>
      </c>
      <c r="L268" s="62" t="n">
        <v>1.64</v>
      </c>
      <c r="M268" s="62" t="n">
        <v>1.465</v>
      </c>
      <c r="N268" s="2" t="n">
        <v>1.165</v>
      </c>
      <c r="Q268" s="2" t="n">
        <v>1.975</v>
      </c>
      <c r="R268" s="2" t="n">
        <v>1.8</v>
      </c>
      <c r="T268" s="2" t="n">
        <v>1.7</v>
      </c>
      <c r="U268" s="2" t="n">
        <v>1.74</v>
      </c>
      <c r="V268" s="2" t="n">
        <v>1.965</v>
      </c>
      <c r="X268" s="2" t="n">
        <v>2.22</v>
      </c>
      <c r="Y268" s="2" t="n">
        <v>2.3</v>
      </c>
    </row>
    <row r="269" customFormat="false" ht="12.75" hidden="false" customHeight="false" outlineLevel="0" collapsed="false">
      <c r="A269" s="53" t="n">
        <v>35510</v>
      </c>
      <c r="B269" s="61" t="n">
        <f aca="false">B268+1</f>
        <v>265</v>
      </c>
      <c r="C269" s="2" t="s">
        <v>146</v>
      </c>
      <c r="D269" s="1" t="s">
        <v>90</v>
      </c>
      <c r="E269" s="2" t="n">
        <v>1.86</v>
      </c>
      <c r="F269" s="2" t="n">
        <v>1.67</v>
      </c>
      <c r="H269" s="2" t="n">
        <v>1.87</v>
      </c>
      <c r="K269" s="2" t="n">
        <v>1.74</v>
      </c>
      <c r="L269" s="62" t="n">
        <v>1.64</v>
      </c>
      <c r="M269" s="62" t="n">
        <v>1.47</v>
      </c>
      <c r="N269" s="2" t="n">
        <v>1.165</v>
      </c>
      <c r="Q269" s="2" t="n">
        <v>1.98</v>
      </c>
      <c r="R269" s="2" t="n">
        <v>1.81</v>
      </c>
      <c r="T269" s="2" t="n">
        <v>1.7</v>
      </c>
      <c r="U269" s="2" t="n">
        <v>1.74</v>
      </c>
      <c r="V269" s="2" t="n">
        <v>1.93</v>
      </c>
      <c r="X269" s="2" t="n">
        <v>2.215</v>
      </c>
      <c r="Y269" s="2" t="n">
        <v>2.22</v>
      </c>
    </row>
    <row r="270" customFormat="false" ht="12.75" hidden="false" customHeight="false" outlineLevel="0" collapsed="false">
      <c r="A270" s="53" t="n">
        <v>35511</v>
      </c>
      <c r="B270" s="61" t="n">
        <f aca="false">B269+1</f>
        <v>266</v>
      </c>
      <c r="C270" s="2" t="s">
        <v>147</v>
      </c>
      <c r="D270" s="1" t="s">
        <v>90</v>
      </c>
      <c r="E270" s="2" t="n">
        <v>1.86</v>
      </c>
      <c r="F270" s="2" t="n">
        <v>1.67</v>
      </c>
      <c r="H270" s="2" t="n">
        <v>1.87</v>
      </c>
      <c r="K270" s="2" t="n">
        <v>1.74</v>
      </c>
      <c r="L270" s="62" t="n">
        <v>1.64</v>
      </c>
      <c r="M270" s="62" t="n">
        <v>1.47</v>
      </c>
      <c r="N270" s="2" t="n">
        <v>1.165</v>
      </c>
      <c r="Q270" s="2" t="n">
        <v>1.98</v>
      </c>
      <c r="R270" s="2" t="n">
        <v>1.81</v>
      </c>
      <c r="T270" s="2" t="n">
        <v>1.7</v>
      </c>
      <c r="U270" s="2" t="n">
        <v>1.74</v>
      </c>
      <c r="V270" s="2" t="n">
        <v>1.93</v>
      </c>
      <c r="X270" s="2" t="n">
        <v>2.215</v>
      </c>
      <c r="Y270" s="2" t="n">
        <v>2.22</v>
      </c>
    </row>
    <row r="271" customFormat="false" ht="12.75" hidden="false" customHeight="false" outlineLevel="0" collapsed="false">
      <c r="A271" s="53" t="n">
        <v>35512</v>
      </c>
      <c r="B271" s="61" t="n">
        <f aca="false">B270+1</f>
        <v>267</v>
      </c>
      <c r="C271" s="2" t="s">
        <v>148</v>
      </c>
      <c r="D271" s="1" t="s">
        <v>90</v>
      </c>
      <c r="E271" s="2" t="n">
        <v>1.86</v>
      </c>
      <c r="F271" s="2" t="n">
        <v>1.67</v>
      </c>
      <c r="H271" s="2" t="n">
        <v>1.87</v>
      </c>
      <c r="K271" s="2" t="n">
        <v>1.74</v>
      </c>
      <c r="L271" s="62" t="n">
        <v>1.64</v>
      </c>
      <c r="M271" s="62" t="n">
        <v>1.47</v>
      </c>
      <c r="N271" s="2" t="n">
        <v>1.165</v>
      </c>
      <c r="Q271" s="2" t="n">
        <v>1.98</v>
      </c>
      <c r="R271" s="2" t="n">
        <v>1.81</v>
      </c>
      <c r="T271" s="2" t="n">
        <v>1.7</v>
      </c>
      <c r="U271" s="2" t="n">
        <v>1.75</v>
      </c>
      <c r="V271" s="2" t="n">
        <v>1.93</v>
      </c>
      <c r="X271" s="2" t="n">
        <v>2.2</v>
      </c>
      <c r="Y271" s="2" t="n">
        <v>2.22</v>
      </c>
    </row>
    <row r="272" customFormat="false" ht="12.75" hidden="false" customHeight="false" outlineLevel="0" collapsed="false">
      <c r="A272" s="53" t="n">
        <v>35513</v>
      </c>
      <c r="B272" s="61" t="n">
        <f aca="false">B271+1</f>
        <v>268</v>
      </c>
      <c r="C272" s="2" t="s">
        <v>142</v>
      </c>
      <c r="D272" s="1" t="s">
        <v>90</v>
      </c>
      <c r="E272" s="2" t="n">
        <v>1.86</v>
      </c>
      <c r="F272" s="2" t="n">
        <v>1.68</v>
      </c>
      <c r="H272" s="2" t="n">
        <v>1.87</v>
      </c>
      <c r="K272" s="2" t="n">
        <v>1.76</v>
      </c>
      <c r="L272" s="62" t="n">
        <v>1.65</v>
      </c>
      <c r="M272" s="62" t="n">
        <v>1.44</v>
      </c>
      <c r="N272" s="2" t="n">
        <v>1.16</v>
      </c>
      <c r="Q272" s="2" t="n">
        <v>1.99</v>
      </c>
      <c r="R272" s="2" t="n">
        <v>1.785</v>
      </c>
      <c r="T272" s="2" t="n">
        <v>1.71</v>
      </c>
      <c r="U272" s="2" t="n">
        <v>1.75</v>
      </c>
      <c r="V272" s="2" t="n">
        <v>1.925</v>
      </c>
      <c r="X272" s="2" t="n">
        <v>2.2</v>
      </c>
      <c r="Y272" s="2" t="n">
        <v>2.17</v>
      </c>
    </row>
    <row r="273" customFormat="false" ht="12.75" hidden="false" customHeight="false" outlineLevel="0" collapsed="false">
      <c r="A273" s="53" t="n">
        <v>35514</v>
      </c>
      <c r="B273" s="61" t="n">
        <f aca="false">B272+1</f>
        <v>269</v>
      </c>
      <c r="C273" s="2" t="s">
        <v>143</v>
      </c>
      <c r="D273" s="1" t="s">
        <v>90</v>
      </c>
      <c r="E273" s="2" t="n">
        <v>1.88</v>
      </c>
      <c r="F273" s="2" t="n">
        <v>1.72</v>
      </c>
      <c r="H273" s="2" t="n">
        <v>1.9</v>
      </c>
      <c r="K273" s="2" t="n">
        <v>1.77</v>
      </c>
      <c r="L273" s="62" t="n">
        <v>1.66</v>
      </c>
      <c r="M273" s="62" t="n">
        <v>1.47</v>
      </c>
      <c r="N273" s="2" t="n">
        <v>1.21</v>
      </c>
      <c r="Q273" s="2" t="n">
        <v>2.03</v>
      </c>
      <c r="R273" s="2" t="n">
        <v>1.835</v>
      </c>
      <c r="T273" s="2" t="n">
        <v>1.71</v>
      </c>
      <c r="U273" s="2" t="n">
        <v>1.755</v>
      </c>
      <c r="V273" s="2" t="n">
        <v>1.925</v>
      </c>
      <c r="X273" s="2" t="n">
        <v>2.215</v>
      </c>
      <c r="Y273" s="2" t="n">
        <v>2.17</v>
      </c>
    </row>
    <row r="274" customFormat="false" ht="12.75" hidden="false" customHeight="false" outlineLevel="0" collapsed="false">
      <c r="A274" s="53" t="n">
        <v>35515</v>
      </c>
      <c r="B274" s="61" t="n">
        <f aca="false">B273+1</f>
        <v>270</v>
      </c>
      <c r="C274" s="2" t="s">
        <v>144</v>
      </c>
      <c r="D274" s="1" t="s">
        <v>90</v>
      </c>
      <c r="E274" s="2" t="n">
        <v>1.905</v>
      </c>
      <c r="F274" s="2" t="n">
        <v>1.65</v>
      </c>
      <c r="H274" s="2" t="n">
        <v>1.915</v>
      </c>
      <c r="K274" s="2" t="n">
        <v>1.775</v>
      </c>
      <c r="L274" s="62" t="n">
        <v>1.61</v>
      </c>
      <c r="M274" s="62" t="n">
        <v>1.43</v>
      </c>
      <c r="N274" s="2" t="n">
        <v>1.25</v>
      </c>
      <c r="Q274" s="2" t="n">
        <v>2.035</v>
      </c>
      <c r="R274" s="2" t="n">
        <v>1.855</v>
      </c>
      <c r="T274" s="2" t="n">
        <v>1.67</v>
      </c>
      <c r="U274" s="2" t="n">
        <v>1.68</v>
      </c>
      <c r="V274" s="2" t="n">
        <v>1.97</v>
      </c>
      <c r="X274" s="2" t="n">
        <v>2.22</v>
      </c>
      <c r="Y274" s="2" t="n">
        <v>2.17</v>
      </c>
    </row>
    <row r="275" customFormat="false" ht="12.75" hidden="false" customHeight="false" outlineLevel="0" collapsed="false">
      <c r="A275" s="53" t="n">
        <v>35516</v>
      </c>
      <c r="B275" s="61" t="n">
        <f aca="false">B274+1</f>
        <v>271</v>
      </c>
      <c r="C275" s="2" t="s">
        <v>145</v>
      </c>
      <c r="D275" s="1" t="s">
        <v>90</v>
      </c>
      <c r="E275" s="2" t="n">
        <v>1.895</v>
      </c>
      <c r="F275" s="2" t="n">
        <v>1.755</v>
      </c>
      <c r="H275" s="2" t="n">
        <v>1.88</v>
      </c>
      <c r="K275" s="2" t="n">
        <v>1.72</v>
      </c>
      <c r="L275" s="62" t="n">
        <v>1.66</v>
      </c>
      <c r="M275" s="62" t="n">
        <v>1.43</v>
      </c>
      <c r="N275" s="2" t="n">
        <v>1.26</v>
      </c>
      <c r="Q275" s="2" t="n">
        <v>2.01</v>
      </c>
      <c r="R275" s="2" t="n">
        <v>1.865</v>
      </c>
      <c r="T275" s="2" t="n">
        <v>1.665</v>
      </c>
      <c r="U275" s="2" t="n">
        <v>1.68</v>
      </c>
      <c r="V275" s="2" t="n">
        <v>1.95</v>
      </c>
      <c r="X275" s="2" t="n">
        <v>2.215</v>
      </c>
      <c r="Y275" s="2" t="n">
        <v>2.18</v>
      </c>
    </row>
    <row r="276" customFormat="false" ht="12.75" hidden="false" customHeight="false" outlineLevel="0" collapsed="false">
      <c r="A276" s="53" t="n">
        <v>35517</v>
      </c>
      <c r="B276" s="61" t="n">
        <f aca="false">B275+1</f>
        <v>272</v>
      </c>
      <c r="C276" s="2" t="s">
        <v>146</v>
      </c>
      <c r="D276" s="1" t="s">
        <v>90</v>
      </c>
      <c r="E276" s="2" t="n">
        <v>1.895</v>
      </c>
      <c r="F276" s="2" t="n">
        <v>1.685</v>
      </c>
      <c r="H276" s="2" t="n">
        <v>1.88</v>
      </c>
      <c r="K276" s="2" t="n">
        <v>1.72</v>
      </c>
      <c r="L276" s="62" t="n">
        <v>1.66</v>
      </c>
      <c r="M276" s="62" t="n">
        <v>1.43</v>
      </c>
      <c r="N276" s="2" t="n">
        <v>1.255</v>
      </c>
      <c r="Q276" s="2" t="n">
        <v>2.005</v>
      </c>
      <c r="R276" s="2" t="n">
        <v>1.865</v>
      </c>
      <c r="T276" s="2" t="n">
        <v>1.665</v>
      </c>
      <c r="U276" s="2" t="n">
        <v>1.68</v>
      </c>
      <c r="V276" s="2" t="n">
        <v>1.945</v>
      </c>
      <c r="X276" s="2" t="n">
        <v>2.215</v>
      </c>
      <c r="Y276" s="2" t="n">
        <v>2.18</v>
      </c>
    </row>
    <row r="277" customFormat="false" ht="12.75" hidden="false" customHeight="false" outlineLevel="0" collapsed="false">
      <c r="A277" s="53" t="n">
        <v>35518</v>
      </c>
      <c r="B277" s="61" t="n">
        <f aca="false">B276+1</f>
        <v>273</v>
      </c>
      <c r="C277" s="2" t="s">
        <v>147</v>
      </c>
      <c r="D277" s="1" t="s">
        <v>90</v>
      </c>
      <c r="E277" s="2" t="n">
        <v>1.895</v>
      </c>
      <c r="F277" s="2" t="n">
        <v>1.685</v>
      </c>
      <c r="H277" s="2" t="n">
        <v>1.88</v>
      </c>
      <c r="K277" s="2" t="n">
        <v>1.72</v>
      </c>
      <c r="L277" s="62" t="n">
        <v>1.67</v>
      </c>
      <c r="M277" s="62" t="n">
        <v>1.425</v>
      </c>
      <c r="N277" s="2" t="n">
        <v>1.255</v>
      </c>
      <c r="Q277" s="2" t="n">
        <v>2.005</v>
      </c>
      <c r="R277" s="2" t="n">
        <v>1.865</v>
      </c>
      <c r="T277" s="2" t="n">
        <v>1.665</v>
      </c>
      <c r="U277" s="2" t="n">
        <v>1.68</v>
      </c>
      <c r="V277" s="2" t="n">
        <v>1.945</v>
      </c>
      <c r="X277" s="2" t="n">
        <v>2.215</v>
      </c>
      <c r="Y277" s="2" t="n">
        <v>2.185</v>
      </c>
    </row>
    <row r="278" customFormat="false" ht="12.75" hidden="false" customHeight="false" outlineLevel="0" collapsed="false">
      <c r="A278" s="53" t="n">
        <v>35519</v>
      </c>
      <c r="B278" s="61" t="n">
        <f aca="false">B277+1</f>
        <v>274</v>
      </c>
      <c r="C278" s="2" t="s">
        <v>148</v>
      </c>
      <c r="D278" s="1" t="s">
        <v>90</v>
      </c>
      <c r="E278" s="2" t="n">
        <v>1.895</v>
      </c>
      <c r="F278" s="2" t="n">
        <v>1.685</v>
      </c>
      <c r="H278" s="2" t="n">
        <v>1.88</v>
      </c>
      <c r="K278" s="2" t="n">
        <v>1.72</v>
      </c>
      <c r="L278" s="62" t="n">
        <v>1.67</v>
      </c>
      <c r="M278" s="62" t="n">
        <v>1.425</v>
      </c>
      <c r="N278" s="2" t="n">
        <v>1.255</v>
      </c>
      <c r="Q278" s="2" t="n">
        <v>2.005</v>
      </c>
      <c r="R278" s="2" t="n">
        <v>1.865</v>
      </c>
      <c r="T278" s="2" t="n">
        <v>1.7</v>
      </c>
      <c r="U278" s="2" t="n">
        <v>1.71</v>
      </c>
      <c r="V278" s="2" t="n">
        <v>1.945</v>
      </c>
      <c r="X278" s="2" t="n">
        <v>2.13</v>
      </c>
      <c r="Y278" s="2" t="n">
        <v>2.185</v>
      </c>
    </row>
    <row r="279" customFormat="false" ht="12.75" hidden="false" customHeight="false" outlineLevel="0" collapsed="false">
      <c r="A279" s="53" t="n">
        <v>35520</v>
      </c>
      <c r="B279" s="61" t="n">
        <f aca="false">B278+1</f>
        <v>275</v>
      </c>
      <c r="C279" s="2" t="s">
        <v>142</v>
      </c>
      <c r="D279" s="1" t="s">
        <v>91</v>
      </c>
      <c r="E279" s="2" t="n">
        <v>1.91</v>
      </c>
      <c r="F279" s="2" t="n">
        <v>1.69</v>
      </c>
      <c r="H279" s="2" t="n">
        <v>1.8</v>
      </c>
      <c r="K279" s="2" t="n">
        <v>1.72</v>
      </c>
      <c r="L279" s="62" t="n">
        <v>1.68</v>
      </c>
      <c r="M279" s="62" t="n">
        <v>1.46</v>
      </c>
      <c r="N279" s="2" t="n">
        <v>1.25</v>
      </c>
      <c r="Q279" s="2" t="n">
        <v>1.94</v>
      </c>
      <c r="R279" s="2" t="n">
        <v>1.72</v>
      </c>
      <c r="T279" s="2" t="n">
        <v>1.715</v>
      </c>
      <c r="U279" s="2" t="n">
        <v>1.74</v>
      </c>
      <c r="V279" s="2" t="n">
        <v>1.945</v>
      </c>
      <c r="X279" s="2" t="n">
        <v>2.275</v>
      </c>
      <c r="Y279" s="2" t="n">
        <v>2.19</v>
      </c>
    </row>
    <row r="280" customFormat="false" ht="12.75" hidden="false" customHeight="false" outlineLevel="0" collapsed="false">
      <c r="A280" s="53" t="n">
        <v>35521</v>
      </c>
      <c r="B280" s="61" t="n">
        <f aca="false">B279+1</f>
        <v>276</v>
      </c>
      <c r="C280" s="2" t="s">
        <v>143</v>
      </c>
      <c r="D280" s="1" t="s">
        <v>91</v>
      </c>
      <c r="E280" s="2" t="n">
        <v>1.925</v>
      </c>
      <c r="F280" s="2" t="n">
        <v>1.76</v>
      </c>
      <c r="H280" s="2" t="n">
        <v>1.92</v>
      </c>
      <c r="K280" s="2" t="n">
        <v>1.745</v>
      </c>
      <c r="L280" s="62" t="n">
        <v>1.76</v>
      </c>
      <c r="M280" s="62" t="n">
        <v>1.515</v>
      </c>
      <c r="N280" s="2" t="n">
        <v>1.34</v>
      </c>
      <c r="Q280" s="2" t="n">
        <v>2.08</v>
      </c>
      <c r="R280" s="2" t="n">
        <v>1.865</v>
      </c>
      <c r="T280" s="2" t="n">
        <v>1.705</v>
      </c>
      <c r="U280" s="2" t="n">
        <v>1.73</v>
      </c>
      <c r="V280" s="2" t="n">
        <v>1.97</v>
      </c>
      <c r="X280" s="2" t="n">
        <v>2.205</v>
      </c>
      <c r="Y280" s="2" t="n">
        <v>2.265</v>
      </c>
    </row>
    <row r="281" customFormat="false" ht="12.75" hidden="false" customHeight="false" outlineLevel="0" collapsed="false">
      <c r="A281" s="53" t="n">
        <v>35522</v>
      </c>
      <c r="B281" s="61" t="n">
        <f aca="false">B280+1</f>
        <v>277</v>
      </c>
      <c r="C281" s="2" t="s">
        <v>144</v>
      </c>
      <c r="D281" s="1" t="s">
        <v>91</v>
      </c>
      <c r="E281" s="2" t="n">
        <v>1.855</v>
      </c>
      <c r="F281" s="2" t="n">
        <v>1.72</v>
      </c>
      <c r="H281" s="2" t="n">
        <v>1.785</v>
      </c>
      <c r="K281" s="2" t="n">
        <v>1.725</v>
      </c>
      <c r="L281" s="62" t="n">
        <v>1.71</v>
      </c>
      <c r="M281" s="62" t="n">
        <v>1.565</v>
      </c>
      <c r="N281" s="2" t="n">
        <v>1.405</v>
      </c>
      <c r="Q281" s="2" t="n">
        <v>2.03</v>
      </c>
      <c r="R281" s="2" t="n">
        <v>1.815</v>
      </c>
      <c r="T281" s="2" t="n">
        <v>1.695</v>
      </c>
      <c r="U281" s="2" t="n">
        <v>1.735</v>
      </c>
      <c r="V281" s="2" t="n">
        <v>1.985</v>
      </c>
      <c r="X281" s="2" t="n">
        <v>2.18</v>
      </c>
      <c r="Y281" s="2" t="n">
        <v>2.22</v>
      </c>
    </row>
    <row r="282" customFormat="false" ht="12.75" hidden="false" customHeight="false" outlineLevel="0" collapsed="false">
      <c r="A282" s="53" t="n">
        <v>35523</v>
      </c>
      <c r="B282" s="61" t="n">
        <f aca="false">B281+1</f>
        <v>278</v>
      </c>
      <c r="C282" s="2" t="s">
        <v>145</v>
      </c>
      <c r="D282" s="1" t="s">
        <v>91</v>
      </c>
      <c r="E282" s="2" t="n">
        <v>1.86</v>
      </c>
      <c r="F282" s="2" t="n">
        <v>1.72</v>
      </c>
      <c r="H282" s="2" t="n">
        <v>1.845</v>
      </c>
      <c r="K282" s="2" t="n">
        <v>1.735</v>
      </c>
      <c r="L282" s="62" t="n">
        <v>1.71</v>
      </c>
      <c r="M282" s="62" t="n">
        <v>1.535</v>
      </c>
      <c r="N282" s="2" t="n">
        <v>1.495</v>
      </c>
      <c r="Q282" s="2" t="n">
        <v>2.025</v>
      </c>
      <c r="R282" s="2" t="n">
        <v>1.805</v>
      </c>
      <c r="T282" s="2" t="n">
        <v>1.725</v>
      </c>
      <c r="U282" s="2" t="n">
        <v>1.805</v>
      </c>
      <c r="V282" s="2" t="n">
        <v>1.905</v>
      </c>
      <c r="X282" s="2" t="n">
        <v>2.165</v>
      </c>
      <c r="Y282" s="2" t="n">
        <v>2.22</v>
      </c>
    </row>
    <row r="283" customFormat="false" ht="12.75" hidden="false" customHeight="false" outlineLevel="0" collapsed="false">
      <c r="A283" s="53" t="n">
        <v>35524</v>
      </c>
      <c r="B283" s="61" t="n">
        <f aca="false">B282+1</f>
        <v>279</v>
      </c>
      <c r="C283" s="2" t="s">
        <v>146</v>
      </c>
      <c r="D283" s="1" t="s">
        <v>91</v>
      </c>
      <c r="E283" s="2" t="n">
        <v>1.915</v>
      </c>
      <c r="F283" s="2" t="n">
        <v>1.7</v>
      </c>
      <c r="H283" s="2" t="n">
        <v>1.87</v>
      </c>
      <c r="K283" s="2" t="n">
        <v>1.75</v>
      </c>
      <c r="L283" s="62" t="n">
        <v>1.665</v>
      </c>
      <c r="M283" s="62" t="n">
        <v>1.545</v>
      </c>
      <c r="N283" s="2" t="n">
        <v>1.5</v>
      </c>
      <c r="Q283" s="2" t="n">
        <v>2.04</v>
      </c>
      <c r="R283" s="2" t="n">
        <v>1.81</v>
      </c>
      <c r="T283" s="2" t="n">
        <v>1.725</v>
      </c>
      <c r="U283" s="2" t="n">
        <v>1.805</v>
      </c>
      <c r="V283" s="2" t="n">
        <v>1.91</v>
      </c>
      <c r="X283" s="2" t="n">
        <v>2.165</v>
      </c>
      <c r="Y283" s="2" t="n">
        <v>2.15</v>
      </c>
    </row>
    <row r="284" customFormat="false" ht="12.75" hidden="false" customHeight="false" outlineLevel="0" collapsed="false">
      <c r="A284" s="53" t="n">
        <v>35525</v>
      </c>
      <c r="B284" s="61" t="n">
        <f aca="false">B283+1</f>
        <v>280</v>
      </c>
      <c r="C284" s="2" t="s">
        <v>147</v>
      </c>
      <c r="D284" s="1" t="s">
        <v>91</v>
      </c>
      <c r="E284" s="2" t="n">
        <v>1.915</v>
      </c>
      <c r="F284" s="2" t="n">
        <v>1.7</v>
      </c>
      <c r="H284" s="2" t="n">
        <v>1.87</v>
      </c>
      <c r="K284" s="2" t="n">
        <v>1.75</v>
      </c>
      <c r="L284" s="62" t="n">
        <v>1.665</v>
      </c>
      <c r="M284" s="62" t="n">
        <v>1.545</v>
      </c>
      <c r="N284" s="2" t="n">
        <v>1.5</v>
      </c>
      <c r="Q284" s="2" t="n">
        <v>2.04</v>
      </c>
      <c r="R284" s="2" t="n">
        <v>1.81</v>
      </c>
      <c r="T284" s="2" t="n">
        <v>1.725</v>
      </c>
      <c r="U284" s="2" t="n">
        <v>1.805</v>
      </c>
      <c r="V284" s="2" t="n">
        <v>1.91</v>
      </c>
      <c r="X284" s="2" t="n">
        <v>2.165</v>
      </c>
      <c r="Y284" s="2" t="n">
        <v>2.15</v>
      </c>
    </row>
    <row r="285" customFormat="false" ht="12.75" hidden="false" customHeight="false" outlineLevel="0" collapsed="false">
      <c r="A285" s="53" t="n">
        <v>35526</v>
      </c>
      <c r="B285" s="61" t="n">
        <f aca="false">B284+1</f>
        <v>281</v>
      </c>
      <c r="C285" s="2" t="s">
        <v>148</v>
      </c>
      <c r="D285" s="1" t="s">
        <v>91</v>
      </c>
      <c r="E285" s="2" t="n">
        <v>1.915</v>
      </c>
      <c r="F285" s="2" t="n">
        <v>1.7</v>
      </c>
      <c r="H285" s="2" t="n">
        <v>1.87</v>
      </c>
      <c r="K285" s="2" t="n">
        <v>1.75</v>
      </c>
      <c r="L285" s="62" t="n">
        <v>1.665</v>
      </c>
      <c r="M285" s="62" t="n">
        <v>1.545</v>
      </c>
      <c r="N285" s="2" t="n">
        <v>1.5</v>
      </c>
      <c r="Q285" s="2" t="n">
        <v>2.04</v>
      </c>
      <c r="R285" s="2" t="n">
        <v>1.81</v>
      </c>
      <c r="T285" s="2" t="n">
        <v>1.9</v>
      </c>
      <c r="U285" s="2" t="n">
        <v>1.945</v>
      </c>
      <c r="V285" s="2" t="n">
        <v>1.91</v>
      </c>
      <c r="X285" s="2" t="n">
        <v>2.26</v>
      </c>
      <c r="Y285" s="2" t="n">
        <v>2.15</v>
      </c>
    </row>
    <row r="286" customFormat="false" ht="12.75" hidden="false" customHeight="false" outlineLevel="0" collapsed="false">
      <c r="A286" s="53" t="n">
        <v>35527</v>
      </c>
      <c r="B286" s="61" t="n">
        <f aca="false">B285+1</f>
        <v>282</v>
      </c>
      <c r="C286" s="2" t="s">
        <v>142</v>
      </c>
      <c r="D286" s="1" t="s">
        <v>91</v>
      </c>
      <c r="E286" s="2" t="n">
        <v>1.99</v>
      </c>
      <c r="F286" s="2" t="n">
        <v>1.77</v>
      </c>
      <c r="H286" s="2" t="n">
        <v>1.925</v>
      </c>
      <c r="K286" s="2" t="n">
        <v>1.845</v>
      </c>
      <c r="L286" s="62" t="n">
        <v>1.735</v>
      </c>
      <c r="M286" s="62" t="n">
        <v>1.565</v>
      </c>
      <c r="N286" s="2" t="n">
        <v>1.49</v>
      </c>
      <c r="Q286" s="2" t="n">
        <v>2.105</v>
      </c>
      <c r="R286" s="2" t="n">
        <v>1.94</v>
      </c>
      <c r="T286" s="2" t="n">
        <v>1.99</v>
      </c>
      <c r="U286" s="2" t="n">
        <v>2.055</v>
      </c>
      <c r="V286" s="2" t="n">
        <v>1.91</v>
      </c>
      <c r="X286" s="2" t="n">
        <v>2.4</v>
      </c>
      <c r="Y286" s="2" t="n">
        <v>2.255</v>
      </c>
    </row>
    <row r="287" customFormat="false" ht="12.75" hidden="false" customHeight="false" outlineLevel="0" collapsed="false">
      <c r="A287" s="53" t="n">
        <v>35528</v>
      </c>
      <c r="B287" s="61" t="n">
        <f aca="false">B286+1</f>
        <v>283</v>
      </c>
      <c r="C287" s="2" t="s">
        <v>143</v>
      </c>
      <c r="D287" s="1" t="s">
        <v>91</v>
      </c>
      <c r="E287" s="2" t="n">
        <v>2.005</v>
      </c>
      <c r="F287" s="2" t="n">
        <v>1.81</v>
      </c>
      <c r="H287" s="2" t="n">
        <v>1.945</v>
      </c>
      <c r="K287" s="2" t="n">
        <v>1.87</v>
      </c>
      <c r="L287" s="62" t="n">
        <v>1.745</v>
      </c>
      <c r="M287" s="62" t="n">
        <v>1.585</v>
      </c>
      <c r="N287" s="2" t="n">
        <v>1.47</v>
      </c>
      <c r="Q287" s="2" t="n">
        <v>2.17</v>
      </c>
      <c r="R287" s="2" t="n">
        <v>1.92</v>
      </c>
      <c r="T287" s="2" t="n">
        <v>1.975</v>
      </c>
      <c r="U287" s="2" t="n">
        <v>2.015</v>
      </c>
      <c r="V287" s="2" t="n">
        <v>2.075</v>
      </c>
      <c r="X287" s="2" t="n">
        <v>2.455</v>
      </c>
      <c r="Y287" s="2" t="n">
        <v>2.345</v>
      </c>
    </row>
    <row r="288" customFormat="false" ht="12.75" hidden="false" customHeight="false" outlineLevel="0" collapsed="false">
      <c r="A288" s="53" t="n">
        <v>35529</v>
      </c>
      <c r="B288" s="61" t="n">
        <f aca="false">B287+1</f>
        <v>284</v>
      </c>
      <c r="C288" s="2" t="s">
        <v>144</v>
      </c>
      <c r="D288" s="1" t="s">
        <v>91</v>
      </c>
      <c r="E288" s="2" t="n">
        <v>1.96</v>
      </c>
      <c r="F288" s="2" t="n">
        <v>1.78</v>
      </c>
      <c r="H288" s="2" t="n">
        <v>1.925</v>
      </c>
      <c r="K288" s="2" t="n">
        <v>1.83</v>
      </c>
      <c r="L288" s="62" t="n">
        <v>1.73</v>
      </c>
      <c r="M288" s="62" t="n">
        <v>1.585</v>
      </c>
      <c r="N288" s="2" t="n">
        <v>1.475</v>
      </c>
      <c r="Q288" s="2" t="n">
        <v>2.195</v>
      </c>
      <c r="R288" s="2" t="n">
        <v>1.89</v>
      </c>
      <c r="T288" s="2" t="n">
        <v>1.88</v>
      </c>
      <c r="U288" s="2" t="n">
        <v>1.955</v>
      </c>
      <c r="V288" s="2" t="n">
        <v>2.15</v>
      </c>
      <c r="X288" s="2" t="n">
        <v>2.455</v>
      </c>
      <c r="Y288" s="2" t="n">
        <v>2.455</v>
      </c>
    </row>
    <row r="289" customFormat="false" ht="12.75" hidden="false" customHeight="false" outlineLevel="0" collapsed="false">
      <c r="A289" s="53" t="n">
        <v>35530</v>
      </c>
      <c r="B289" s="61" t="n">
        <f aca="false">B288+1</f>
        <v>285</v>
      </c>
      <c r="C289" s="2" t="s">
        <v>145</v>
      </c>
      <c r="D289" s="1" t="s">
        <v>91</v>
      </c>
      <c r="E289" s="2" t="n">
        <v>1.96</v>
      </c>
      <c r="F289" s="2" t="n">
        <v>1.78</v>
      </c>
      <c r="H289" s="2" t="n">
        <v>1.93</v>
      </c>
      <c r="K289" s="2" t="n">
        <v>1.83</v>
      </c>
      <c r="L289" s="62" t="n">
        <v>1.73</v>
      </c>
      <c r="M289" s="62" t="n">
        <v>1.61</v>
      </c>
      <c r="N289" s="2" t="n">
        <v>1.45</v>
      </c>
      <c r="Q289" s="2" t="n">
        <v>2.19</v>
      </c>
      <c r="R289" s="2" t="n">
        <v>1.865</v>
      </c>
      <c r="T289" s="2" t="n">
        <v>1.89</v>
      </c>
      <c r="U289" s="2" t="n">
        <v>1.97</v>
      </c>
      <c r="V289" s="2" t="n">
        <v>2.185</v>
      </c>
      <c r="X289" s="2" t="n">
        <v>2.36</v>
      </c>
      <c r="Y289" s="2" t="n">
        <v>2.455</v>
      </c>
    </row>
    <row r="290" customFormat="false" ht="12.75" hidden="false" customHeight="false" outlineLevel="0" collapsed="false">
      <c r="A290" s="53" t="n">
        <v>35531</v>
      </c>
      <c r="B290" s="61" t="n">
        <f aca="false">B289+1</f>
        <v>286</v>
      </c>
      <c r="C290" s="2" t="s">
        <v>146</v>
      </c>
      <c r="D290" s="1" t="s">
        <v>91</v>
      </c>
      <c r="E290" s="2" t="n">
        <v>1.97</v>
      </c>
      <c r="F290" s="2" t="n">
        <v>1.815</v>
      </c>
      <c r="H290" s="2" t="n">
        <v>1.95</v>
      </c>
      <c r="K290" s="2" t="n">
        <v>1.85</v>
      </c>
      <c r="L290" s="62" t="n">
        <v>1.76</v>
      </c>
      <c r="M290" s="62" t="n">
        <v>1.62</v>
      </c>
      <c r="N290" s="2" t="n">
        <v>1.415</v>
      </c>
      <c r="Q290" s="2" t="n">
        <v>2.195</v>
      </c>
      <c r="R290" s="2" t="n">
        <v>1.915</v>
      </c>
      <c r="T290" s="2" t="n">
        <v>1.89</v>
      </c>
      <c r="U290" s="2" t="n">
        <v>1.97</v>
      </c>
      <c r="V290" s="2" t="n">
        <v>2.135</v>
      </c>
      <c r="X290" s="2" t="n">
        <v>2.36</v>
      </c>
      <c r="Y290" s="2" t="n">
        <v>2.35</v>
      </c>
    </row>
    <row r="291" customFormat="false" ht="12.75" hidden="false" customHeight="false" outlineLevel="0" collapsed="false">
      <c r="A291" s="53" t="n">
        <v>35532</v>
      </c>
      <c r="B291" s="61" t="n">
        <f aca="false">B290+1</f>
        <v>287</v>
      </c>
      <c r="C291" s="2" t="s">
        <v>147</v>
      </c>
      <c r="D291" s="1" t="s">
        <v>91</v>
      </c>
      <c r="E291" s="2" t="n">
        <v>1.97</v>
      </c>
      <c r="F291" s="2" t="n">
        <v>1.815</v>
      </c>
      <c r="H291" s="2" t="n">
        <v>1.95</v>
      </c>
      <c r="K291" s="2" t="n">
        <v>1.85</v>
      </c>
      <c r="L291" s="62" t="n">
        <v>1.76</v>
      </c>
      <c r="M291" s="62" t="n">
        <v>1.62</v>
      </c>
      <c r="N291" s="2" t="n">
        <v>1.415</v>
      </c>
      <c r="Q291" s="2" t="n">
        <v>2.195</v>
      </c>
      <c r="R291" s="2" t="n">
        <v>1.915</v>
      </c>
      <c r="T291" s="2" t="n">
        <v>1.89</v>
      </c>
      <c r="U291" s="2" t="n">
        <v>1.97</v>
      </c>
      <c r="V291" s="2" t="n">
        <v>2.11</v>
      </c>
      <c r="X291" s="2" t="n">
        <v>2.36</v>
      </c>
      <c r="Y291" s="2" t="n">
        <v>2.35</v>
      </c>
    </row>
    <row r="292" customFormat="false" ht="12.75" hidden="false" customHeight="false" outlineLevel="0" collapsed="false">
      <c r="A292" s="53" t="n">
        <v>35533</v>
      </c>
      <c r="B292" s="61" t="n">
        <f aca="false">B291+1</f>
        <v>288</v>
      </c>
      <c r="C292" s="2" t="s">
        <v>148</v>
      </c>
      <c r="D292" s="1" t="s">
        <v>91</v>
      </c>
      <c r="E292" s="2" t="n">
        <v>1.97</v>
      </c>
      <c r="F292" s="2" t="n">
        <v>1.815</v>
      </c>
      <c r="H292" s="2" t="n">
        <v>1.95</v>
      </c>
      <c r="K292" s="2" t="n">
        <v>1.85</v>
      </c>
      <c r="L292" s="62" t="n">
        <v>1.76</v>
      </c>
      <c r="M292" s="62" t="n">
        <v>1.62</v>
      </c>
      <c r="N292" s="2" t="n">
        <v>1.415</v>
      </c>
      <c r="Q292" s="2" t="n">
        <v>2.195</v>
      </c>
      <c r="R292" s="2" t="n">
        <v>1.915</v>
      </c>
      <c r="T292" s="2" t="n">
        <v>1.905</v>
      </c>
      <c r="U292" s="2" t="n">
        <v>1.955</v>
      </c>
      <c r="V292" s="2" t="n">
        <v>2.11</v>
      </c>
      <c r="X292" s="2" t="n">
        <v>2.37</v>
      </c>
      <c r="Y292" s="2" t="n">
        <v>2.35</v>
      </c>
    </row>
    <row r="293" customFormat="false" ht="12.75" hidden="false" customHeight="false" outlineLevel="0" collapsed="false">
      <c r="A293" s="53" t="n">
        <v>35534</v>
      </c>
      <c r="B293" s="61" t="n">
        <f aca="false">B292+1</f>
        <v>289</v>
      </c>
      <c r="C293" s="2" t="s">
        <v>142</v>
      </c>
      <c r="D293" s="1" t="s">
        <v>91</v>
      </c>
      <c r="E293" s="2" t="n">
        <v>2</v>
      </c>
      <c r="F293" s="2" t="n">
        <v>1.855</v>
      </c>
      <c r="H293" s="2" t="n">
        <v>2</v>
      </c>
      <c r="K293" s="2" t="n">
        <v>1.86</v>
      </c>
      <c r="L293" s="62" t="n">
        <v>1.815</v>
      </c>
      <c r="M293" s="62" t="n">
        <v>1.635</v>
      </c>
      <c r="N293" s="2" t="n">
        <v>1.365</v>
      </c>
      <c r="Q293" s="2" t="n">
        <v>2.19</v>
      </c>
      <c r="R293" s="2" t="n">
        <v>1.955</v>
      </c>
      <c r="T293" s="2" t="n">
        <v>1.9</v>
      </c>
      <c r="U293" s="2" t="n">
        <v>1.93</v>
      </c>
      <c r="V293" s="2" t="n">
        <v>2.11</v>
      </c>
      <c r="X293" s="2" t="n">
        <v>2.335</v>
      </c>
      <c r="Y293" s="2" t="n">
        <v>2.395</v>
      </c>
    </row>
    <row r="294" customFormat="false" ht="12.75" hidden="false" customHeight="false" outlineLevel="0" collapsed="false">
      <c r="A294" s="53" t="n">
        <v>35535</v>
      </c>
      <c r="B294" s="61" t="n">
        <f aca="false">B293+1</f>
        <v>290</v>
      </c>
      <c r="C294" s="2" t="s">
        <v>143</v>
      </c>
      <c r="D294" s="1" t="s">
        <v>91</v>
      </c>
      <c r="E294" s="2" t="n">
        <v>2.005</v>
      </c>
      <c r="F294" s="2" t="n">
        <v>1.86</v>
      </c>
      <c r="H294" s="2" t="n">
        <v>1.985</v>
      </c>
      <c r="K294" s="2" t="n">
        <v>1.855</v>
      </c>
      <c r="L294" s="62" t="n">
        <v>1.85</v>
      </c>
      <c r="M294" s="62" t="n">
        <v>1.65</v>
      </c>
      <c r="N294" s="2" t="n">
        <v>1.375</v>
      </c>
      <c r="Q294" s="2" t="n">
        <v>2.2</v>
      </c>
      <c r="R294" s="2" t="n">
        <v>1.985</v>
      </c>
      <c r="T294" s="2" t="n">
        <v>1.885</v>
      </c>
      <c r="U294" s="2" t="n">
        <v>1.9</v>
      </c>
      <c r="V294" s="2" t="n">
        <v>2.105</v>
      </c>
      <c r="X294" s="2" t="n">
        <v>2.365</v>
      </c>
      <c r="Y294" s="2" t="n">
        <v>2.35</v>
      </c>
    </row>
    <row r="295" customFormat="false" ht="12.75" hidden="false" customHeight="false" outlineLevel="0" collapsed="false">
      <c r="A295" s="53" t="n">
        <v>35536</v>
      </c>
      <c r="B295" s="61" t="n">
        <f aca="false">B294+1</f>
        <v>291</v>
      </c>
      <c r="C295" s="2" t="s">
        <v>144</v>
      </c>
      <c r="D295" s="1" t="s">
        <v>91</v>
      </c>
      <c r="E295" s="2" t="n">
        <v>2.015</v>
      </c>
      <c r="F295" s="2" t="n">
        <v>1.88</v>
      </c>
      <c r="H295" s="2" t="n">
        <v>2</v>
      </c>
      <c r="K295" s="2" t="n">
        <v>1.86</v>
      </c>
      <c r="L295" s="62" t="n">
        <v>1.855</v>
      </c>
      <c r="M295" s="62" t="n">
        <v>1.64</v>
      </c>
      <c r="N295" s="2" t="n">
        <v>1.43</v>
      </c>
      <c r="Q295" s="2" t="n">
        <v>2.23</v>
      </c>
      <c r="R295" s="2" t="n">
        <v>1.985</v>
      </c>
      <c r="T295" s="2" t="n">
        <v>1.895</v>
      </c>
      <c r="U295" s="2" t="n">
        <v>1.925</v>
      </c>
      <c r="V295" s="2" t="n">
        <v>2.115</v>
      </c>
      <c r="X295" s="2" t="n">
        <v>2.45</v>
      </c>
      <c r="Y295" s="2" t="n">
        <v>2.37</v>
      </c>
    </row>
    <row r="296" customFormat="false" ht="12.75" hidden="false" customHeight="false" outlineLevel="0" collapsed="false">
      <c r="A296" s="53" t="n">
        <v>35537</v>
      </c>
      <c r="B296" s="61" t="n">
        <f aca="false">B295+1</f>
        <v>292</v>
      </c>
      <c r="C296" s="2" t="s">
        <v>145</v>
      </c>
      <c r="D296" s="1" t="s">
        <v>91</v>
      </c>
      <c r="E296" s="2" t="n">
        <v>2.075</v>
      </c>
      <c r="F296" s="2" t="n">
        <v>1.88</v>
      </c>
      <c r="H296" s="2" t="n">
        <v>2.045</v>
      </c>
      <c r="K296" s="2" t="n">
        <v>1.915</v>
      </c>
      <c r="L296" s="62" t="n">
        <v>1.89</v>
      </c>
      <c r="M296" s="62" t="n">
        <v>1.65</v>
      </c>
      <c r="N296" s="2" t="n">
        <v>1.54</v>
      </c>
      <c r="Q296" s="2" t="n">
        <v>2.265</v>
      </c>
      <c r="R296" s="2" t="n">
        <v>1.955</v>
      </c>
      <c r="T296" s="2" t="n">
        <v>1.895</v>
      </c>
      <c r="U296" s="2" t="n">
        <v>1.925</v>
      </c>
      <c r="V296" s="2" t="n">
        <v>2.07</v>
      </c>
      <c r="X296" s="2" t="n">
        <v>2.45</v>
      </c>
      <c r="Y296" s="2" t="n">
        <v>2.42</v>
      </c>
    </row>
    <row r="297" customFormat="false" ht="12.75" hidden="false" customHeight="false" outlineLevel="0" collapsed="false">
      <c r="A297" s="53" t="n">
        <v>35538</v>
      </c>
      <c r="B297" s="61" t="n">
        <f aca="false">B296+1</f>
        <v>293</v>
      </c>
      <c r="C297" s="2" t="s">
        <v>146</v>
      </c>
      <c r="D297" s="1" t="s">
        <v>91</v>
      </c>
      <c r="E297" s="2" t="n">
        <v>2.075</v>
      </c>
      <c r="F297" s="2" t="n">
        <v>1.88</v>
      </c>
      <c r="H297" s="2" t="n">
        <v>2.045</v>
      </c>
      <c r="K297" s="2" t="n">
        <v>1.915</v>
      </c>
      <c r="L297" s="62" t="n">
        <v>1.865</v>
      </c>
      <c r="M297" s="62" t="n">
        <v>1.65</v>
      </c>
      <c r="N297" s="2" t="n">
        <v>1.54</v>
      </c>
      <c r="Q297" s="2" t="n">
        <v>2.265</v>
      </c>
      <c r="R297" s="2" t="n">
        <v>2.035</v>
      </c>
      <c r="T297" s="2" t="n">
        <v>1.91</v>
      </c>
      <c r="U297" s="2" t="n">
        <v>1.945</v>
      </c>
      <c r="V297" s="2" t="n">
        <v>2.125</v>
      </c>
      <c r="X297" s="2" t="n">
        <v>2.425</v>
      </c>
      <c r="Y297" s="2" t="n">
        <v>2.45</v>
      </c>
    </row>
    <row r="298" customFormat="false" ht="12.75" hidden="false" customHeight="false" outlineLevel="0" collapsed="false">
      <c r="A298" s="53" t="n">
        <v>35539</v>
      </c>
      <c r="B298" s="61" t="n">
        <f aca="false">B297+1</f>
        <v>294</v>
      </c>
      <c r="C298" s="2" t="s">
        <v>147</v>
      </c>
      <c r="D298" s="1" t="s">
        <v>91</v>
      </c>
      <c r="E298" s="2" t="n">
        <v>2.075</v>
      </c>
      <c r="F298" s="2" t="n">
        <v>1.88</v>
      </c>
      <c r="H298" s="2" t="n">
        <v>2.045</v>
      </c>
      <c r="K298" s="2" t="n">
        <v>1.915</v>
      </c>
      <c r="L298" s="62" t="n">
        <v>1.865</v>
      </c>
      <c r="M298" s="62" t="n">
        <v>1.65</v>
      </c>
      <c r="N298" s="2" t="n">
        <v>1.54</v>
      </c>
      <c r="Q298" s="2" t="n">
        <v>2.265</v>
      </c>
      <c r="R298" s="2" t="n">
        <v>2.035</v>
      </c>
      <c r="T298" s="2" t="n">
        <v>1.91</v>
      </c>
      <c r="U298" s="2" t="n">
        <v>1.945</v>
      </c>
      <c r="V298" s="2" t="n">
        <v>2.125</v>
      </c>
      <c r="X298" s="2" t="n">
        <v>2.425</v>
      </c>
      <c r="Y298" s="2" t="n">
        <v>2.45</v>
      </c>
    </row>
    <row r="299" customFormat="false" ht="12.75" hidden="false" customHeight="false" outlineLevel="0" collapsed="false">
      <c r="A299" s="53" t="n">
        <v>35540</v>
      </c>
      <c r="B299" s="61" t="n">
        <f aca="false">B298+1</f>
        <v>295</v>
      </c>
      <c r="C299" s="2" t="s">
        <v>148</v>
      </c>
      <c r="D299" s="1" t="s">
        <v>91</v>
      </c>
      <c r="E299" s="2" t="n">
        <v>2.075</v>
      </c>
      <c r="F299" s="2" t="n">
        <v>1.88</v>
      </c>
      <c r="H299" s="2" t="n">
        <v>2.045</v>
      </c>
      <c r="K299" s="2" t="n">
        <v>1.915</v>
      </c>
      <c r="L299" s="62" t="n">
        <v>1.865</v>
      </c>
      <c r="M299" s="62" t="n">
        <v>1.65</v>
      </c>
      <c r="N299" s="2" t="n">
        <v>1.54</v>
      </c>
      <c r="Q299" s="2" t="n">
        <v>2.265</v>
      </c>
      <c r="R299" s="2" t="n">
        <v>2.035</v>
      </c>
      <c r="T299" s="2" t="n">
        <v>1.895</v>
      </c>
      <c r="U299" s="2" t="n">
        <v>1.93</v>
      </c>
      <c r="V299" s="2" t="n">
        <v>2.125</v>
      </c>
      <c r="X299" s="2" t="n">
        <v>2.355</v>
      </c>
      <c r="Y299" s="2" t="n">
        <v>2.45</v>
      </c>
    </row>
    <row r="300" customFormat="false" ht="12.75" hidden="false" customHeight="false" outlineLevel="0" collapsed="false">
      <c r="A300" s="53" t="n">
        <v>35541</v>
      </c>
      <c r="B300" s="61" t="n">
        <f aca="false">B299+1</f>
        <v>296</v>
      </c>
      <c r="C300" s="2" t="s">
        <v>142</v>
      </c>
      <c r="D300" s="1" t="s">
        <v>91</v>
      </c>
      <c r="E300" s="2" t="n">
        <v>2.08</v>
      </c>
      <c r="F300" s="2" t="n">
        <v>1.89</v>
      </c>
      <c r="H300" s="2" t="n">
        <v>2.07</v>
      </c>
      <c r="K300" s="2" t="n">
        <v>1.91</v>
      </c>
      <c r="L300" s="62" t="n">
        <v>1.875</v>
      </c>
      <c r="M300" s="62" t="n">
        <v>1.615</v>
      </c>
      <c r="N300" s="2" t="n">
        <v>1.425</v>
      </c>
      <c r="Q300" s="2" t="n">
        <v>2.27</v>
      </c>
      <c r="R300" s="2" t="n">
        <v>2.055</v>
      </c>
      <c r="T300" s="2" t="n">
        <v>1.91</v>
      </c>
      <c r="U300" s="2" t="n">
        <v>1.945</v>
      </c>
      <c r="V300" s="2" t="n">
        <v>2.145</v>
      </c>
      <c r="X300" s="2" t="n">
        <v>2.365</v>
      </c>
      <c r="Y300" s="2" t="n">
        <v>2.365</v>
      </c>
    </row>
    <row r="301" customFormat="false" ht="12.75" hidden="false" customHeight="false" outlineLevel="0" collapsed="false">
      <c r="A301" s="53" t="n">
        <v>35542</v>
      </c>
      <c r="B301" s="61" t="n">
        <f aca="false">B300+1</f>
        <v>297</v>
      </c>
      <c r="C301" s="2" t="s">
        <v>143</v>
      </c>
      <c r="D301" s="1" t="s">
        <v>91</v>
      </c>
      <c r="E301" s="2" t="n">
        <v>2.105</v>
      </c>
      <c r="F301" s="2" t="n">
        <v>1.945</v>
      </c>
      <c r="H301" s="2" t="n">
        <v>2.065</v>
      </c>
      <c r="K301" s="2" t="n">
        <v>1.94</v>
      </c>
      <c r="L301" s="62" t="n">
        <v>1.97</v>
      </c>
      <c r="M301" s="62" t="n">
        <v>1.675</v>
      </c>
      <c r="N301" s="2" t="n">
        <v>1.33</v>
      </c>
      <c r="Q301" s="2" t="n">
        <v>2.305</v>
      </c>
      <c r="R301" s="2" t="n">
        <v>2.11</v>
      </c>
      <c r="T301" s="2" t="n">
        <v>2.025</v>
      </c>
      <c r="U301" s="2" t="n">
        <v>2.07</v>
      </c>
      <c r="V301" s="2" t="n">
        <v>2.11</v>
      </c>
      <c r="X301" s="2" t="n">
        <v>2.53</v>
      </c>
      <c r="Y301" s="2" t="n">
        <v>2.345</v>
      </c>
    </row>
    <row r="302" customFormat="false" ht="12.75" hidden="false" customHeight="false" outlineLevel="0" collapsed="false">
      <c r="A302" s="53" t="n">
        <v>35543</v>
      </c>
      <c r="B302" s="61" t="n">
        <f aca="false">B301+1</f>
        <v>298</v>
      </c>
      <c r="C302" s="2" t="s">
        <v>144</v>
      </c>
      <c r="D302" s="1" t="s">
        <v>91</v>
      </c>
      <c r="E302" s="2" t="n">
        <v>2.23</v>
      </c>
      <c r="F302" s="2" t="n">
        <v>2.075</v>
      </c>
      <c r="H302" s="2" t="n">
        <v>2.22</v>
      </c>
      <c r="K302" s="2" t="n">
        <v>2.07</v>
      </c>
      <c r="L302" s="62" t="n">
        <v>1.95</v>
      </c>
      <c r="M302" s="62" t="n">
        <v>1.82</v>
      </c>
      <c r="N302" s="2" t="n">
        <v>1.295</v>
      </c>
      <c r="Q302" s="2" t="n">
        <v>2.415</v>
      </c>
      <c r="R302" s="2" t="n">
        <v>2.145</v>
      </c>
      <c r="T302" s="2" t="n">
        <v>1.92</v>
      </c>
      <c r="U302" s="2" t="n">
        <v>1.95</v>
      </c>
      <c r="V302" s="2" t="n">
        <v>2.165</v>
      </c>
      <c r="X302" s="2" t="n">
        <v>2.38</v>
      </c>
      <c r="Y302" s="2" t="n">
        <v>2.505</v>
      </c>
    </row>
    <row r="303" customFormat="false" ht="12.75" hidden="false" customHeight="false" outlineLevel="0" collapsed="false">
      <c r="A303" s="53" t="n">
        <v>35544</v>
      </c>
      <c r="B303" s="61" t="n">
        <f aca="false">B302+1</f>
        <v>299</v>
      </c>
      <c r="C303" s="2" t="s">
        <v>145</v>
      </c>
      <c r="D303" s="1" t="s">
        <v>91</v>
      </c>
      <c r="E303" s="2" t="n">
        <v>2.115</v>
      </c>
      <c r="F303" s="2" t="n">
        <v>1.87</v>
      </c>
      <c r="H303" s="2" t="n">
        <v>2.09</v>
      </c>
      <c r="K303" s="2" t="n">
        <v>1.955</v>
      </c>
      <c r="L303" s="62" t="n">
        <v>1.85</v>
      </c>
      <c r="M303" s="62" t="n">
        <v>1.705</v>
      </c>
      <c r="N303" s="2" t="n">
        <v>1.295</v>
      </c>
      <c r="Q303" s="2" t="n">
        <v>2.33</v>
      </c>
      <c r="R303" s="2" t="n">
        <v>2.025</v>
      </c>
      <c r="T303" s="2" t="n">
        <v>1.92</v>
      </c>
      <c r="U303" s="2" t="n">
        <v>1.95</v>
      </c>
      <c r="V303" s="2" t="n">
        <v>2.365</v>
      </c>
      <c r="X303" s="2" t="n">
        <v>2.38</v>
      </c>
      <c r="Y303" s="2" t="n">
        <v>2.33</v>
      </c>
    </row>
    <row r="304" customFormat="false" ht="12.75" hidden="false" customHeight="false" outlineLevel="0" collapsed="false">
      <c r="A304" s="53" t="n">
        <v>35545</v>
      </c>
      <c r="B304" s="61" t="n">
        <f aca="false">B303+1</f>
        <v>300</v>
      </c>
      <c r="C304" s="2" t="s">
        <v>146</v>
      </c>
      <c r="D304" s="1" t="s">
        <v>91</v>
      </c>
      <c r="E304" s="2" t="n">
        <v>2.115</v>
      </c>
      <c r="F304" s="2" t="n">
        <v>1.89</v>
      </c>
      <c r="H304" s="2" t="n">
        <v>2.09</v>
      </c>
      <c r="K304" s="2" t="n">
        <v>1.955</v>
      </c>
      <c r="L304" s="62" t="n">
        <v>1.81</v>
      </c>
      <c r="M304" s="62" t="n">
        <v>1.705</v>
      </c>
      <c r="N304" s="2" t="n">
        <v>1.295</v>
      </c>
      <c r="Q304" s="2" t="n">
        <v>2.33</v>
      </c>
      <c r="R304" s="2" t="n">
        <v>1.955</v>
      </c>
      <c r="T304" s="2" t="n">
        <v>1.925</v>
      </c>
      <c r="U304" s="2" t="n">
        <v>1.96</v>
      </c>
      <c r="V304" s="2" t="n">
        <v>2.19</v>
      </c>
      <c r="X304" s="2" t="n">
        <v>2.44</v>
      </c>
      <c r="Y304" s="2" t="n">
        <v>2.385</v>
      </c>
    </row>
    <row r="305" customFormat="false" ht="12.75" hidden="false" customHeight="false" outlineLevel="0" collapsed="false">
      <c r="A305" s="53" t="n">
        <v>35546</v>
      </c>
      <c r="B305" s="61" t="n">
        <f aca="false">B304+1</f>
        <v>301</v>
      </c>
      <c r="C305" s="2" t="s">
        <v>147</v>
      </c>
      <c r="D305" s="1" t="s">
        <v>91</v>
      </c>
      <c r="E305" s="2" t="n">
        <v>2.115</v>
      </c>
      <c r="F305" s="2" t="n">
        <v>1.89</v>
      </c>
      <c r="H305" s="2" t="n">
        <v>2.09</v>
      </c>
      <c r="K305" s="2" t="n">
        <v>1.955</v>
      </c>
      <c r="L305" s="62" t="n">
        <v>1.81</v>
      </c>
      <c r="M305" s="62" t="n">
        <v>1.705</v>
      </c>
      <c r="N305" s="2" t="n">
        <v>1.295</v>
      </c>
      <c r="Q305" s="2" t="n">
        <v>2.33</v>
      </c>
      <c r="R305" s="2" t="n">
        <v>1.955</v>
      </c>
      <c r="T305" s="2" t="n">
        <v>1.925</v>
      </c>
      <c r="U305" s="2" t="n">
        <v>1.96</v>
      </c>
      <c r="V305" s="2" t="n">
        <v>2.19</v>
      </c>
      <c r="X305" s="2" t="n">
        <v>2.44</v>
      </c>
      <c r="Y305" s="2" t="n">
        <v>2.385</v>
      </c>
    </row>
    <row r="306" customFormat="false" ht="12.75" hidden="false" customHeight="false" outlineLevel="0" collapsed="false">
      <c r="A306" s="53" t="n">
        <v>35547</v>
      </c>
      <c r="B306" s="61" t="n">
        <f aca="false">B305+1</f>
        <v>302</v>
      </c>
      <c r="C306" s="2" t="s">
        <v>148</v>
      </c>
      <c r="D306" s="1" t="s">
        <v>91</v>
      </c>
      <c r="E306" s="2" t="n">
        <v>2.115</v>
      </c>
      <c r="F306" s="2" t="n">
        <v>1.89</v>
      </c>
      <c r="H306" s="2" t="n">
        <v>2.09</v>
      </c>
      <c r="K306" s="2" t="n">
        <v>1.955</v>
      </c>
      <c r="L306" s="62" t="n">
        <v>1.81</v>
      </c>
      <c r="M306" s="62" t="n">
        <v>1.705</v>
      </c>
      <c r="N306" s="2" t="n">
        <v>1.295</v>
      </c>
      <c r="Q306" s="2" t="n">
        <v>2.33</v>
      </c>
      <c r="R306" s="2" t="n">
        <v>1.955</v>
      </c>
      <c r="T306" s="2" t="n">
        <v>1.88</v>
      </c>
      <c r="U306" s="2" t="n">
        <v>1.92</v>
      </c>
      <c r="V306" s="2" t="n">
        <v>2.19</v>
      </c>
      <c r="X306" s="2" t="n">
        <v>2.385</v>
      </c>
      <c r="Y306" s="2" t="n">
        <v>2.385</v>
      </c>
    </row>
    <row r="307" customFormat="false" ht="12.75" hidden="false" customHeight="false" outlineLevel="0" collapsed="false">
      <c r="A307" s="53" t="n">
        <v>35548</v>
      </c>
      <c r="B307" s="61" t="n">
        <f aca="false">B306+1</f>
        <v>303</v>
      </c>
      <c r="C307" s="2" t="s">
        <v>142</v>
      </c>
      <c r="D307" s="1" t="s">
        <v>91</v>
      </c>
      <c r="E307" s="2" t="n">
        <v>2.08</v>
      </c>
      <c r="F307" s="2" t="n">
        <v>1.85</v>
      </c>
      <c r="H307" s="2" t="n">
        <v>2.07</v>
      </c>
      <c r="K307" s="2" t="n">
        <v>1.93</v>
      </c>
      <c r="L307" s="62" t="n">
        <v>1.805</v>
      </c>
      <c r="M307" s="62" t="n">
        <v>1.585</v>
      </c>
      <c r="N307" s="2" t="n">
        <v>1.405</v>
      </c>
      <c r="Q307" s="2" t="n">
        <v>2.37</v>
      </c>
      <c r="R307" s="2" t="n">
        <v>2.03</v>
      </c>
      <c r="T307" s="2" t="n">
        <v>1.875</v>
      </c>
      <c r="U307" s="2" t="n">
        <v>1.91</v>
      </c>
      <c r="V307" s="2" t="n">
        <v>2.215</v>
      </c>
      <c r="X307" s="2" t="n">
        <v>2.33</v>
      </c>
      <c r="Y307" s="2" t="n">
        <v>2.405</v>
      </c>
    </row>
    <row r="308" customFormat="false" ht="12.75" hidden="false" customHeight="false" outlineLevel="0" collapsed="false">
      <c r="A308" s="53" t="n">
        <v>35549</v>
      </c>
      <c r="B308" s="61" t="n">
        <f aca="false">B307+1</f>
        <v>304</v>
      </c>
      <c r="C308" s="2" t="s">
        <v>143</v>
      </c>
      <c r="D308" s="1" t="s">
        <v>91</v>
      </c>
      <c r="E308" s="2" t="n">
        <v>2.1</v>
      </c>
      <c r="F308" s="2" t="n">
        <v>1.87</v>
      </c>
      <c r="H308" s="2" t="n">
        <v>2.09</v>
      </c>
      <c r="K308" s="2" t="n">
        <v>1.92</v>
      </c>
      <c r="L308" s="62" t="n">
        <v>1.805</v>
      </c>
      <c r="M308" s="62" t="n">
        <v>1.58</v>
      </c>
      <c r="N308" s="2" t="n">
        <v>1.425</v>
      </c>
      <c r="Q308" s="2" t="n">
        <v>2.33</v>
      </c>
      <c r="R308" s="2" t="n">
        <v>2.085</v>
      </c>
      <c r="T308" s="2" t="n">
        <v>1.94</v>
      </c>
      <c r="U308" s="2" t="n">
        <v>1.965</v>
      </c>
      <c r="V308" s="2" t="n">
        <v>2.125</v>
      </c>
      <c r="X308" s="2" t="n">
        <v>2.375</v>
      </c>
      <c r="Y308" s="2" t="n">
        <v>2.35</v>
      </c>
    </row>
    <row r="309" customFormat="false" ht="12.75" hidden="false" customHeight="false" outlineLevel="0" collapsed="false">
      <c r="A309" s="53" t="n">
        <v>35550</v>
      </c>
      <c r="B309" s="61" t="n">
        <f aca="false">B308+1</f>
        <v>305</v>
      </c>
      <c r="C309" s="2" t="s">
        <v>144</v>
      </c>
      <c r="D309" s="1" t="s">
        <v>92</v>
      </c>
      <c r="E309" s="2" t="n">
        <v>2.125</v>
      </c>
      <c r="F309" s="2" t="n">
        <v>1.895</v>
      </c>
      <c r="H309" s="2" t="n">
        <v>2.1</v>
      </c>
      <c r="K309" s="2" t="n">
        <v>1.935</v>
      </c>
      <c r="L309" s="62" t="n">
        <v>1.805</v>
      </c>
      <c r="M309" s="62" t="n">
        <v>1.6</v>
      </c>
      <c r="N309" s="2" t="n">
        <v>1.53</v>
      </c>
      <c r="Q309" s="2" t="n">
        <v>2.315</v>
      </c>
      <c r="R309" s="2" t="n">
        <v>2.03</v>
      </c>
      <c r="T309" s="2" t="n">
        <v>2.04</v>
      </c>
      <c r="U309" s="2" t="n">
        <v>2.05</v>
      </c>
      <c r="V309" s="2" t="n">
        <v>2.115</v>
      </c>
      <c r="X309" s="2" t="n">
        <v>2.455</v>
      </c>
      <c r="Y309" s="2" t="n">
        <v>2.435</v>
      </c>
    </row>
    <row r="310" customFormat="false" ht="12.75" hidden="false" customHeight="false" outlineLevel="0" collapsed="false">
      <c r="A310" s="53" t="n">
        <v>35551</v>
      </c>
      <c r="B310" s="61" t="n">
        <f aca="false">B309+1</f>
        <v>306</v>
      </c>
      <c r="C310" s="2" t="s">
        <v>145</v>
      </c>
      <c r="D310" s="1" t="s">
        <v>92</v>
      </c>
      <c r="E310" s="2" t="n">
        <v>2.175</v>
      </c>
      <c r="F310" s="2" t="n">
        <v>1.965</v>
      </c>
      <c r="H310" s="2" t="n">
        <v>2.155</v>
      </c>
      <c r="K310" s="2" t="n">
        <v>2.015</v>
      </c>
      <c r="L310" s="62" t="n">
        <v>1.83</v>
      </c>
      <c r="M310" s="62" t="n">
        <v>1.625</v>
      </c>
      <c r="N310" s="2" t="n">
        <v>1.53</v>
      </c>
      <c r="Q310" s="2" t="n">
        <v>2.35</v>
      </c>
      <c r="R310" s="2" t="n">
        <v>2.06</v>
      </c>
      <c r="T310" s="2" t="n">
        <v>2.005</v>
      </c>
      <c r="U310" s="2" t="n">
        <v>2.035</v>
      </c>
      <c r="V310" s="2" t="n">
        <v>2.2</v>
      </c>
      <c r="X310" s="2" t="n">
        <v>2.43</v>
      </c>
      <c r="Y310" s="2" t="n">
        <v>2.44</v>
      </c>
    </row>
    <row r="311" customFormat="false" ht="12.75" hidden="false" customHeight="false" outlineLevel="0" collapsed="false">
      <c r="A311" s="53" t="n">
        <v>35552</v>
      </c>
      <c r="B311" s="61" t="n">
        <f aca="false">B310+1</f>
        <v>307</v>
      </c>
      <c r="C311" s="2" t="s">
        <v>146</v>
      </c>
      <c r="D311" s="1" t="s">
        <v>92</v>
      </c>
      <c r="E311" s="2" t="n">
        <v>2.195</v>
      </c>
      <c r="F311" s="2" t="n">
        <v>1.94</v>
      </c>
      <c r="H311" s="2" t="n">
        <v>2.175</v>
      </c>
      <c r="K311" s="2" t="n">
        <v>2.005</v>
      </c>
      <c r="L311" s="62" t="n">
        <v>1.855</v>
      </c>
      <c r="M311" s="62" t="n">
        <v>1.645</v>
      </c>
      <c r="N311" s="2" t="n">
        <v>1.55</v>
      </c>
      <c r="Q311" s="2" t="n">
        <v>2.36</v>
      </c>
      <c r="R311" s="2" t="n">
        <v>2.095</v>
      </c>
      <c r="T311" s="2" t="n">
        <v>2.005</v>
      </c>
      <c r="U311" s="2" t="n">
        <v>2.035</v>
      </c>
      <c r="V311" s="2" t="n">
        <v>2.285</v>
      </c>
      <c r="X311" s="2" t="n">
        <v>2.43</v>
      </c>
      <c r="Y311" s="2" t="n">
        <v>2.48</v>
      </c>
    </row>
    <row r="312" customFormat="false" ht="12.75" hidden="false" customHeight="false" outlineLevel="0" collapsed="false">
      <c r="A312" s="53" t="n">
        <v>35553</v>
      </c>
      <c r="B312" s="61" t="n">
        <f aca="false">B311+1</f>
        <v>308</v>
      </c>
      <c r="C312" s="2" t="s">
        <v>147</v>
      </c>
      <c r="D312" s="1" t="s">
        <v>92</v>
      </c>
      <c r="E312" s="2" t="n">
        <v>2.195</v>
      </c>
      <c r="F312" s="2" t="n">
        <v>1.94</v>
      </c>
      <c r="H312" s="2" t="n">
        <v>2.175</v>
      </c>
      <c r="K312" s="2" t="n">
        <v>2.005</v>
      </c>
      <c r="L312" s="62" t="n">
        <v>1.855</v>
      </c>
      <c r="M312" s="62" t="n">
        <v>1.645</v>
      </c>
      <c r="N312" s="2" t="n">
        <v>1.55</v>
      </c>
      <c r="Q312" s="2" t="n">
        <v>2.36</v>
      </c>
      <c r="R312" s="2" t="n">
        <v>2.095</v>
      </c>
      <c r="T312" s="2" t="n">
        <v>2.005</v>
      </c>
      <c r="U312" s="2" t="n">
        <v>2.035</v>
      </c>
      <c r="V312" s="2" t="n">
        <v>2.28</v>
      </c>
      <c r="X312" s="2" t="n">
        <v>2.43</v>
      </c>
      <c r="Y312" s="2" t="n">
        <v>2.48</v>
      </c>
    </row>
    <row r="313" customFormat="false" ht="12.75" hidden="false" customHeight="false" outlineLevel="0" collapsed="false">
      <c r="A313" s="53" t="n">
        <v>35554</v>
      </c>
      <c r="B313" s="61" t="n">
        <f aca="false">B312+1</f>
        <v>309</v>
      </c>
      <c r="C313" s="2" t="s">
        <v>148</v>
      </c>
      <c r="D313" s="1" t="s">
        <v>92</v>
      </c>
      <c r="E313" s="2" t="n">
        <v>2.195</v>
      </c>
      <c r="F313" s="2" t="n">
        <v>1.94</v>
      </c>
      <c r="H313" s="2" t="n">
        <v>2.175</v>
      </c>
      <c r="K313" s="2" t="n">
        <v>2.005</v>
      </c>
      <c r="L313" s="62" t="n">
        <v>1.855</v>
      </c>
      <c r="M313" s="62" t="n">
        <v>1.645</v>
      </c>
      <c r="N313" s="2" t="n">
        <v>1.55</v>
      </c>
      <c r="Q313" s="2" t="n">
        <v>2.36</v>
      </c>
      <c r="R313" s="2" t="n">
        <v>2.095</v>
      </c>
      <c r="T313" s="2" t="n">
        <v>1.96</v>
      </c>
      <c r="U313" s="2" t="n">
        <v>2.01</v>
      </c>
      <c r="V313" s="2" t="n">
        <v>2.28</v>
      </c>
      <c r="X313" s="2" t="n">
        <v>2.48</v>
      </c>
      <c r="Y313" s="2" t="n">
        <v>2.48</v>
      </c>
    </row>
    <row r="314" customFormat="false" ht="12.75" hidden="false" customHeight="false" outlineLevel="0" collapsed="false">
      <c r="A314" s="53" t="n">
        <v>35555</v>
      </c>
      <c r="B314" s="61" t="n">
        <f aca="false">B313+1</f>
        <v>310</v>
      </c>
      <c r="C314" s="2" t="s">
        <v>142</v>
      </c>
      <c r="D314" s="1" t="s">
        <v>92</v>
      </c>
      <c r="E314" s="2" t="n">
        <v>2.215</v>
      </c>
      <c r="F314" s="2" t="n">
        <v>1.945</v>
      </c>
      <c r="H314" s="2" t="n">
        <v>2.17</v>
      </c>
      <c r="K314" s="2" t="n">
        <v>2.005</v>
      </c>
      <c r="L314" s="62" t="n">
        <v>1.865</v>
      </c>
      <c r="M314" s="62" t="n">
        <v>1.6</v>
      </c>
      <c r="N314" s="2" t="n">
        <v>1.525</v>
      </c>
      <c r="Q314" s="2" t="n">
        <v>2.385</v>
      </c>
      <c r="R314" s="2" t="n">
        <v>2.08</v>
      </c>
      <c r="T314" s="2" t="n">
        <v>2</v>
      </c>
      <c r="U314" s="2" t="n">
        <v>2.04</v>
      </c>
      <c r="V314" s="2" t="n">
        <v>2.28</v>
      </c>
      <c r="X314" s="2" t="n">
        <v>2.53</v>
      </c>
      <c r="Y314" s="2" t="n">
        <v>2.48</v>
      </c>
    </row>
    <row r="315" customFormat="false" ht="12.75" hidden="false" customHeight="false" outlineLevel="0" collapsed="false">
      <c r="A315" s="53" t="n">
        <v>35556</v>
      </c>
      <c r="B315" s="61" t="n">
        <f aca="false">B314+1</f>
        <v>311</v>
      </c>
      <c r="C315" s="2" t="s">
        <v>143</v>
      </c>
      <c r="D315" s="1" t="s">
        <v>92</v>
      </c>
      <c r="E315" s="2" t="n">
        <v>2.235</v>
      </c>
      <c r="F315" s="2" t="n">
        <v>1.985</v>
      </c>
      <c r="H315" s="2" t="n">
        <v>2.19</v>
      </c>
      <c r="K315" s="2" t="n">
        <v>2.015</v>
      </c>
      <c r="L315" s="62" t="n">
        <v>1.91</v>
      </c>
      <c r="M315" s="62" t="n">
        <v>1.63</v>
      </c>
      <c r="N315" s="2" t="n">
        <v>1.51</v>
      </c>
      <c r="Q315" s="2" t="n">
        <v>2.4</v>
      </c>
      <c r="R315" s="2" t="n">
        <v>2.12</v>
      </c>
      <c r="T315" s="2" t="n">
        <v>2.125</v>
      </c>
      <c r="U315" s="2" t="n">
        <v>2.15</v>
      </c>
      <c r="V315" s="2" t="n">
        <v>2.31</v>
      </c>
      <c r="X315" s="2" t="n">
        <v>2.655</v>
      </c>
      <c r="Y315" s="2" t="n">
        <v>2.5</v>
      </c>
    </row>
    <row r="316" customFormat="false" ht="12.75" hidden="false" customHeight="false" outlineLevel="0" collapsed="false">
      <c r="A316" s="53" t="n">
        <v>35557</v>
      </c>
      <c r="B316" s="61" t="n">
        <f aca="false">B315+1</f>
        <v>312</v>
      </c>
      <c r="C316" s="2" t="s">
        <v>144</v>
      </c>
      <c r="D316" s="1" t="s">
        <v>92</v>
      </c>
      <c r="E316" s="2" t="n">
        <v>2.365</v>
      </c>
      <c r="F316" s="2" t="n">
        <v>2.09</v>
      </c>
      <c r="H316" s="2" t="n">
        <v>2.295</v>
      </c>
      <c r="K316" s="2" t="n">
        <v>2.125</v>
      </c>
      <c r="L316" s="62" t="n">
        <v>2.05</v>
      </c>
      <c r="M316" s="62" t="n">
        <v>1.67</v>
      </c>
      <c r="N316" s="2" t="n">
        <v>1.505</v>
      </c>
      <c r="Q316" s="2" t="n">
        <v>2.5</v>
      </c>
      <c r="R316" s="2" t="n">
        <v>2.245</v>
      </c>
      <c r="T316" s="2" t="n">
        <v>2.1</v>
      </c>
      <c r="U316" s="2" t="n">
        <v>2.135</v>
      </c>
      <c r="V316" s="2" t="n">
        <v>2.31</v>
      </c>
      <c r="X316" s="2" t="n">
        <v>2.595</v>
      </c>
      <c r="Y316" s="2" t="n">
        <v>2.635</v>
      </c>
    </row>
    <row r="317" customFormat="false" ht="12.75" hidden="false" customHeight="false" outlineLevel="0" collapsed="false">
      <c r="A317" s="53" t="n">
        <v>35558</v>
      </c>
      <c r="B317" s="61" t="n">
        <f aca="false">B316+1</f>
        <v>313</v>
      </c>
      <c r="C317" s="2" t="s">
        <v>145</v>
      </c>
      <c r="D317" s="1" t="s">
        <v>92</v>
      </c>
      <c r="E317" s="2" t="n">
        <v>2.34</v>
      </c>
      <c r="F317" s="2" t="n">
        <v>2.16</v>
      </c>
      <c r="H317" s="2" t="n">
        <v>2.28</v>
      </c>
      <c r="K317" s="2" t="n">
        <v>2.115</v>
      </c>
      <c r="L317" s="62" t="n">
        <v>2.14</v>
      </c>
      <c r="M317" s="62" t="n">
        <v>1.675</v>
      </c>
      <c r="N317" s="2" t="n">
        <v>1.485</v>
      </c>
      <c r="Q317" s="2" t="n">
        <v>2.475</v>
      </c>
      <c r="R317" s="2" t="n">
        <v>2.26</v>
      </c>
      <c r="T317" s="2" t="n">
        <v>2.1</v>
      </c>
      <c r="U317" s="2" t="n">
        <v>2.135</v>
      </c>
      <c r="V317" s="2" t="n">
        <v>2.4</v>
      </c>
      <c r="X317" s="2" t="n">
        <v>2.595</v>
      </c>
      <c r="Y317" s="2" t="n">
        <v>2.72</v>
      </c>
    </row>
    <row r="318" customFormat="false" ht="12.75" hidden="false" customHeight="false" outlineLevel="0" collapsed="false">
      <c r="A318" s="53" t="n">
        <v>35559</v>
      </c>
      <c r="B318" s="61" t="n">
        <f aca="false">B317+1</f>
        <v>314</v>
      </c>
      <c r="C318" s="2" t="s">
        <v>146</v>
      </c>
      <c r="D318" s="1" t="s">
        <v>92</v>
      </c>
      <c r="E318" s="2" t="n">
        <v>2.34</v>
      </c>
      <c r="F318" s="2" t="n">
        <v>2.095</v>
      </c>
      <c r="H318" s="2" t="n">
        <v>2.28</v>
      </c>
      <c r="K318" s="2" t="n">
        <v>2.115</v>
      </c>
      <c r="L318" s="62" t="n">
        <v>2.01</v>
      </c>
      <c r="M318" s="62" t="n">
        <v>1.675</v>
      </c>
      <c r="N318" s="2" t="n">
        <v>1.485</v>
      </c>
      <c r="Q318" s="2" t="n">
        <v>2.475</v>
      </c>
      <c r="R318" s="2" t="n">
        <v>2.09</v>
      </c>
      <c r="T318" s="2" t="n">
        <v>2.02</v>
      </c>
      <c r="U318" s="2" t="n">
        <v>2.095</v>
      </c>
      <c r="V318" s="2" t="n">
        <v>2.385</v>
      </c>
      <c r="X318" s="2" t="n">
        <v>2.56</v>
      </c>
      <c r="Y318" s="2" t="n">
        <v>2.595</v>
      </c>
    </row>
    <row r="319" customFormat="false" ht="12.75" hidden="false" customHeight="false" outlineLevel="0" collapsed="false">
      <c r="A319" s="53" t="n">
        <v>35560</v>
      </c>
      <c r="B319" s="61" t="n">
        <f aca="false">B318+1</f>
        <v>315</v>
      </c>
      <c r="C319" s="2" t="s">
        <v>147</v>
      </c>
      <c r="D319" s="1" t="s">
        <v>92</v>
      </c>
      <c r="E319" s="2" t="n">
        <v>2.34</v>
      </c>
      <c r="F319" s="2" t="n">
        <v>2.095</v>
      </c>
      <c r="H319" s="2" t="n">
        <v>2.28</v>
      </c>
      <c r="K319" s="2" t="n">
        <v>2.115</v>
      </c>
      <c r="L319" s="62" t="n">
        <v>2.01</v>
      </c>
      <c r="M319" s="62" t="n">
        <v>1.675</v>
      </c>
      <c r="N319" s="2" t="n">
        <v>1.485</v>
      </c>
      <c r="Q319" s="2" t="n">
        <v>2.475</v>
      </c>
      <c r="R319" s="2" t="n">
        <v>2.09</v>
      </c>
      <c r="T319" s="2" t="n">
        <v>2.02</v>
      </c>
      <c r="U319" s="2" t="n">
        <v>2.095</v>
      </c>
      <c r="V319" s="2" t="n">
        <v>2.385</v>
      </c>
      <c r="X319" s="2" t="n">
        <v>2.56</v>
      </c>
      <c r="Y319" s="2" t="n">
        <v>2.595</v>
      </c>
    </row>
    <row r="320" customFormat="false" ht="12.75" hidden="false" customHeight="false" outlineLevel="0" collapsed="false">
      <c r="A320" s="53" t="n">
        <v>35561</v>
      </c>
      <c r="B320" s="61" t="n">
        <f aca="false">B319+1</f>
        <v>316</v>
      </c>
      <c r="C320" s="2" t="s">
        <v>148</v>
      </c>
      <c r="D320" s="1" t="s">
        <v>92</v>
      </c>
      <c r="E320" s="2" t="n">
        <v>2.34</v>
      </c>
      <c r="F320" s="2" t="n">
        <v>2.095</v>
      </c>
      <c r="H320" s="2" t="n">
        <v>2.28</v>
      </c>
      <c r="K320" s="2" t="n">
        <v>2.115</v>
      </c>
      <c r="L320" s="62" t="n">
        <v>2.01</v>
      </c>
      <c r="M320" s="62" t="n">
        <v>1.675</v>
      </c>
      <c r="N320" s="2" t="n">
        <v>1.485</v>
      </c>
      <c r="Q320" s="2" t="n">
        <v>2.475</v>
      </c>
      <c r="R320" s="2" t="n">
        <v>2.09</v>
      </c>
      <c r="T320" s="2" t="n">
        <v>2.04</v>
      </c>
      <c r="U320" s="2" t="n">
        <v>2.075</v>
      </c>
      <c r="V320" s="2" t="n">
        <v>2.385</v>
      </c>
      <c r="X320" s="2" t="n">
        <v>2.535</v>
      </c>
      <c r="Y320" s="2" t="n">
        <v>2.595</v>
      </c>
    </row>
    <row r="321" customFormat="false" ht="12.75" hidden="false" customHeight="false" outlineLevel="0" collapsed="false">
      <c r="A321" s="53" t="n">
        <v>35562</v>
      </c>
      <c r="B321" s="61" t="n">
        <f aca="false">B320+1</f>
        <v>317</v>
      </c>
      <c r="C321" s="2" t="s">
        <v>142</v>
      </c>
      <c r="D321" s="1" t="s">
        <v>92</v>
      </c>
      <c r="E321" s="2" t="n">
        <v>2.265</v>
      </c>
      <c r="F321" s="2" t="n">
        <v>1.965</v>
      </c>
      <c r="H321" s="2" t="n">
        <v>2.15</v>
      </c>
      <c r="K321" s="2" t="n">
        <v>2.03</v>
      </c>
      <c r="L321" s="62" t="n">
        <v>1.87</v>
      </c>
      <c r="M321" s="62" t="n">
        <v>1.575</v>
      </c>
      <c r="N321" s="2" t="n">
        <v>1.345</v>
      </c>
      <c r="Q321" s="2" t="n">
        <v>2.425</v>
      </c>
      <c r="R321" s="2" t="n">
        <v>2.135</v>
      </c>
      <c r="T321" s="2" t="n">
        <v>1.995</v>
      </c>
      <c r="U321" s="2" t="n">
        <v>2.02</v>
      </c>
      <c r="V321" s="2" t="n">
        <v>2.335</v>
      </c>
      <c r="X321" s="2" t="n">
        <v>2.45</v>
      </c>
      <c r="Y321" s="2" t="n">
        <v>2.54</v>
      </c>
    </row>
    <row r="322" customFormat="false" ht="12.75" hidden="false" customHeight="false" outlineLevel="0" collapsed="false">
      <c r="A322" s="53" t="n">
        <v>35563</v>
      </c>
      <c r="B322" s="61" t="n">
        <f aca="false">B321+1</f>
        <v>318</v>
      </c>
      <c r="C322" s="2" t="s">
        <v>143</v>
      </c>
      <c r="D322" s="1" t="s">
        <v>92</v>
      </c>
      <c r="E322" s="2" t="n">
        <v>2.175</v>
      </c>
      <c r="F322" s="2" t="n">
        <v>1.92</v>
      </c>
      <c r="H322" s="2" t="n">
        <v>2.1</v>
      </c>
      <c r="K322" s="2" t="n">
        <v>1.99</v>
      </c>
      <c r="L322" s="62" t="n">
        <v>1.88</v>
      </c>
      <c r="M322" s="62" t="n">
        <v>1.545</v>
      </c>
      <c r="N322" s="2" t="n">
        <v>1.345</v>
      </c>
      <c r="Q322" s="2" t="n">
        <v>2.365</v>
      </c>
      <c r="R322" s="2" t="n">
        <v>2.11</v>
      </c>
      <c r="T322" s="2" t="n">
        <v>2.01</v>
      </c>
      <c r="U322" s="2" t="n">
        <v>2.065</v>
      </c>
      <c r="V322" s="2" t="n">
        <v>2.315</v>
      </c>
      <c r="X322" s="2" t="n">
        <v>2.455</v>
      </c>
      <c r="Y322" s="2" t="n">
        <v>2.495</v>
      </c>
    </row>
    <row r="323" customFormat="false" ht="12.75" hidden="false" customHeight="false" outlineLevel="0" collapsed="false">
      <c r="A323" s="53" t="n">
        <v>35564</v>
      </c>
      <c r="B323" s="61" t="n">
        <f aca="false">B322+1</f>
        <v>319</v>
      </c>
      <c r="C323" s="2" t="s">
        <v>144</v>
      </c>
      <c r="D323" s="1" t="s">
        <v>92</v>
      </c>
      <c r="E323" s="2" t="n">
        <v>2.215</v>
      </c>
      <c r="F323" s="2" t="n">
        <v>1.99</v>
      </c>
      <c r="H323" s="2" t="n">
        <v>2.15</v>
      </c>
      <c r="K323" s="2" t="n">
        <v>2.025</v>
      </c>
      <c r="L323" s="62" t="n">
        <v>1.93</v>
      </c>
      <c r="M323" s="62" t="n">
        <v>1.42</v>
      </c>
      <c r="N323" s="2" t="n">
        <v>1.325</v>
      </c>
      <c r="Q323" s="2" t="n">
        <v>2.4</v>
      </c>
      <c r="R323" s="2" t="n">
        <v>2.135</v>
      </c>
      <c r="T323" s="2" t="n">
        <v>2.045</v>
      </c>
      <c r="U323" s="2" t="n">
        <v>2.1</v>
      </c>
      <c r="V323" s="2" t="n">
        <v>2.29</v>
      </c>
      <c r="X323" s="2" t="n">
        <v>2.485</v>
      </c>
      <c r="Y323" s="2" t="n">
        <v>2.46</v>
      </c>
    </row>
    <row r="324" customFormat="false" ht="12.75" hidden="false" customHeight="false" outlineLevel="0" collapsed="false">
      <c r="A324" s="53" t="n">
        <v>35565</v>
      </c>
      <c r="B324" s="61" t="n">
        <f aca="false">B323+1</f>
        <v>320</v>
      </c>
      <c r="C324" s="2" t="s">
        <v>145</v>
      </c>
      <c r="D324" s="1" t="s">
        <v>92</v>
      </c>
      <c r="E324" s="2" t="n">
        <v>2.245</v>
      </c>
      <c r="F324" s="2" t="n">
        <v>1.9</v>
      </c>
      <c r="H324" s="2" t="n">
        <v>2.195</v>
      </c>
      <c r="K324" s="2" t="n">
        <v>2.075</v>
      </c>
      <c r="L324" s="62" t="n">
        <v>1.84</v>
      </c>
      <c r="M324" s="62" t="n">
        <v>1.405</v>
      </c>
      <c r="N324" s="2" t="n">
        <v>1.305</v>
      </c>
      <c r="Q324" s="2" t="n">
        <v>2.42</v>
      </c>
      <c r="R324" s="2" t="n">
        <v>2.18</v>
      </c>
      <c r="T324" s="2" t="n">
        <v>2.045</v>
      </c>
      <c r="U324" s="2" t="n">
        <v>2.1</v>
      </c>
      <c r="V324" s="2" t="n">
        <v>2.315</v>
      </c>
      <c r="X324" s="2" t="n">
        <v>2.485</v>
      </c>
      <c r="Y324" s="2" t="n">
        <v>2.45</v>
      </c>
    </row>
    <row r="325" customFormat="false" ht="12.75" hidden="false" customHeight="false" outlineLevel="0" collapsed="false">
      <c r="A325" s="53" t="n">
        <v>35566</v>
      </c>
      <c r="B325" s="61" t="n">
        <f aca="false">B324+1</f>
        <v>321</v>
      </c>
      <c r="C325" s="2" t="s">
        <v>146</v>
      </c>
      <c r="D325" s="1" t="s">
        <v>92</v>
      </c>
      <c r="E325" s="2" t="n">
        <v>2.245</v>
      </c>
      <c r="F325" s="2" t="n">
        <v>2.065</v>
      </c>
      <c r="H325" s="2" t="n">
        <v>2.195</v>
      </c>
      <c r="K325" s="2" t="n">
        <v>2.075</v>
      </c>
      <c r="L325" s="62" t="n">
        <v>1.895</v>
      </c>
      <c r="M325" s="62" t="n">
        <v>1.405</v>
      </c>
      <c r="N325" s="2" t="n">
        <v>1.305</v>
      </c>
      <c r="Q325" s="2" t="n">
        <v>2.42</v>
      </c>
      <c r="R325" s="2" t="n">
        <v>2.105</v>
      </c>
      <c r="T325" s="2" t="n">
        <v>1.96</v>
      </c>
      <c r="U325" s="2" t="n">
        <v>2</v>
      </c>
      <c r="V325" s="2" t="n">
        <v>2.34</v>
      </c>
      <c r="X325" s="2" t="n">
        <v>2.475</v>
      </c>
      <c r="Y325" s="2" t="n">
        <v>2.495</v>
      </c>
    </row>
    <row r="326" customFormat="false" ht="12.75" hidden="false" customHeight="false" outlineLevel="0" collapsed="false">
      <c r="A326" s="53" t="n">
        <v>35567</v>
      </c>
      <c r="B326" s="61" t="n">
        <f aca="false">B325+1</f>
        <v>322</v>
      </c>
      <c r="C326" s="2" t="s">
        <v>147</v>
      </c>
      <c r="D326" s="1" t="s">
        <v>92</v>
      </c>
      <c r="E326" s="2" t="n">
        <v>2.245</v>
      </c>
      <c r="F326" s="2" t="n">
        <v>2.065</v>
      </c>
      <c r="H326" s="2" t="n">
        <v>2.195</v>
      </c>
      <c r="K326" s="2" t="n">
        <v>2.075</v>
      </c>
      <c r="L326" s="62" t="n">
        <v>1.895</v>
      </c>
      <c r="M326" s="62" t="n">
        <v>1.405</v>
      </c>
      <c r="N326" s="2" t="n">
        <v>1.305</v>
      </c>
      <c r="Q326" s="2" t="n">
        <v>2.42</v>
      </c>
      <c r="R326" s="2" t="n">
        <v>2.105</v>
      </c>
      <c r="T326" s="2" t="n">
        <v>1.96</v>
      </c>
      <c r="U326" s="2" t="n">
        <v>2</v>
      </c>
      <c r="V326" s="2" t="n">
        <v>2.34</v>
      </c>
      <c r="X326" s="2" t="n">
        <v>2.475</v>
      </c>
      <c r="Y326" s="2" t="n">
        <v>2.495</v>
      </c>
    </row>
    <row r="327" customFormat="false" ht="12.75" hidden="false" customHeight="false" outlineLevel="0" collapsed="false">
      <c r="A327" s="53" t="n">
        <v>35568</v>
      </c>
      <c r="B327" s="61" t="n">
        <f aca="false">B326+1</f>
        <v>323</v>
      </c>
      <c r="C327" s="2" t="s">
        <v>148</v>
      </c>
      <c r="D327" s="1" t="s">
        <v>92</v>
      </c>
      <c r="E327" s="2" t="n">
        <v>2.245</v>
      </c>
      <c r="F327" s="2" t="n">
        <v>2.065</v>
      </c>
      <c r="H327" s="2" t="n">
        <v>2.195</v>
      </c>
      <c r="K327" s="2" t="n">
        <v>2.075</v>
      </c>
      <c r="L327" s="62" t="n">
        <v>1.895</v>
      </c>
      <c r="M327" s="62" t="n">
        <v>1.405</v>
      </c>
      <c r="N327" s="2" t="n">
        <v>1.305</v>
      </c>
      <c r="Q327" s="2" t="n">
        <v>2.42</v>
      </c>
      <c r="R327" s="2" t="n">
        <v>2.105</v>
      </c>
      <c r="T327" s="2" t="n">
        <v>2.005</v>
      </c>
      <c r="U327" s="2" t="n">
        <v>2.05</v>
      </c>
      <c r="V327" s="2" t="n">
        <v>2.34</v>
      </c>
      <c r="X327" s="2" t="n">
        <v>2.485</v>
      </c>
      <c r="Y327" s="2" t="n">
        <v>2.495</v>
      </c>
    </row>
    <row r="328" customFormat="false" ht="12.75" hidden="false" customHeight="false" outlineLevel="0" collapsed="false">
      <c r="A328" s="53" t="n">
        <v>35569</v>
      </c>
      <c r="B328" s="61" t="n">
        <f aca="false">B327+1</f>
        <v>324</v>
      </c>
      <c r="C328" s="2" t="s">
        <v>142</v>
      </c>
      <c r="D328" s="1" t="s">
        <v>92</v>
      </c>
      <c r="E328" s="2" t="n">
        <v>2.22</v>
      </c>
      <c r="F328" s="2" t="n">
        <v>2.025</v>
      </c>
      <c r="H328" s="2" t="n">
        <v>2.2</v>
      </c>
      <c r="K328" s="2" t="n">
        <v>2.035</v>
      </c>
      <c r="L328" s="62" t="n">
        <v>1.93</v>
      </c>
      <c r="M328" s="62" t="n">
        <v>1.395</v>
      </c>
      <c r="N328" s="2" t="n">
        <v>1.295</v>
      </c>
      <c r="Q328" s="2" t="n">
        <v>2.425</v>
      </c>
      <c r="R328" s="2" t="n">
        <v>2.165</v>
      </c>
      <c r="T328" s="2" t="n">
        <v>1.99</v>
      </c>
      <c r="U328" s="2" t="n">
        <v>2.025</v>
      </c>
      <c r="V328" s="2" t="n">
        <v>2.25</v>
      </c>
      <c r="X328" s="2" t="n">
        <v>2.48</v>
      </c>
      <c r="Y328" s="2" t="n">
        <v>2.495</v>
      </c>
    </row>
    <row r="329" customFormat="false" ht="12.75" hidden="false" customHeight="false" outlineLevel="0" collapsed="false">
      <c r="A329" s="53" t="n">
        <v>35570</v>
      </c>
      <c r="B329" s="61" t="n">
        <f aca="false">B328+1</f>
        <v>325</v>
      </c>
      <c r="C329" s="2" t="s">
        <v>143</v>
      </c>
      <c r="D329" s="1" t="s">
        <v>92</v>
      </c>
      <c r="E329" s="2" t="n">
        <v>2.2</v>
      </c>
      <c r="F329" s="2" t="n">
        <v>2.005</v>
      </c>
      <c r="H329" s="2" t="n">
        <v>2.18</v>
      </c>
      <c r="K329" s="2" t="n">
        <v>2.02</v>
      </c>
      <c r="L329" s="62" t="n">
        <v>1.94</v>
      </c>
      <c r="M329" s="62" t="n">
        <v>1.39</v>
      </c>
      <c r="N329" s="2" t="n">
        <v>1.28</v>
      </c>
      <c r="Q329" s="2" t="n">
        <v>2.405</v>
      </c>
      <c r="R329" s="2" t="n">
        <v>2.17</v>
      </c>
      <c r="T329" s="2" t="n">
        <v>1.98</v>
      </c>
      <c r="U329" s="2" t="n">
        <v>2.02</v>
      </c>
      <c r="V329" s="2" t="n">
        <v>2.285</v>
      </c>
      <c r="X329" s="2" t="n">
        <v>2.485</v>
      </c>
      <c r="Y329" s="2" t="n">
        <v>2.49</v>
      </c>
    </row>
    <row r="330" customFormat="false" ht="12.75" hidden="false" customHeight="false" outlineLevel="0" collapsed="false">
      <c r="A330" s="53" t="n">
        <v>35571</v>
      </c>
      <c r="B330" s="61" t="n">
        <f aca="false">B329+1</f>
        <v>326</v>
      </c>
      <c r="C330" s="2" t="s">
        <v>144</v>
      </c>
      <c r="D330" s="1" t="s">
        <v>92</v>
      </c>
      <c r="E330" s="2" t="n">
        <v>2.19</v>
      </c>
      <c r="F330" s="2" t="n">
        <v>1.975</v>
      </c>
      <c r="H330" s="2" t="n">
        <v>2.175</v>
      </c>
      <c r="K330" s="2" t="n">
        <v>2.025</v>
      </c>
      <c r="L330" s="62" t="n">
        <v>1.94</v>
      </c>
      <c r="M330" s="62" t="n">
        <v>1.385</v>
      </c>
      <c r="N330" s="2" t="n">
        <v>1.28</v>
      </c>
      <c r="Q330" s="2" t="n">
        <v>2.38</v>
      </c>
      <c r="R330" s="2" t="n">
        <v>2.13</v>
      </c>
      <c r="T330" s="2" t="n">
        <v>1.98</v>
      </c>
      <c r="U330" s="2" t="n">
        <v>2.015</v>
      </c>
      <c r="V330" s="2" t="n">
        <v>2.255</v>
      </c>
      <c r="X330" s="2" t="n">
        <v>2.45</v>
      </c>
      <c r="Y330" s="2" t="n">
        <v>2.48</v>
      </c>
    </row>
    <row r="331" customFormat="false" ht="12.75" hidden="false" customHeight="false" outlineLevel="0" collapsed="false">
      <c r="A331" s="53" t="n">
        <v>35572</v>
      </c>
      <c r="B331" s="61" t="n">
        <f aca="false">B330+1</f>
        <v>327</v>
      </c>
      <c r="C331" s="2" t="s">
        <v>145</v>
      </c>
      <c r="D331" s="1" t="s">
        <v>92</v>
      </c>
      <c r="E331" s="2" t="n">
        <v>2.205</v>
      </c>
      <c r="F331" s="2" t="n">
        <v>2.04</v>
      </c>
      <c r="H331" s="2" t="n">
        <v>2.185</v>
      </c>
      <c r="K331" s="2" t="n">
        <v>2.02</v>
      </c>
      <c r="L331" s="62" t="n">
        <v>1.96</v>
      </c>
      <c r="M331" s="62" t="n">
        <v>1.405</v>
      </c>
      <c r="N331" s="2" t="n">
        <v>1.375</v>
      </c>
      <c r="Q331" s="2" t="n">
        <v>2.385</v>
      </c>
      <c r="R331" s="2" t="n">
        <v>2.04</v>
      </c>
      <c r="T331" s="2" t="n">
        <v>1.98</v>
      </c>
      <c r="U331" s="2" t="n">
        <v>2.015</v>
      </c>
      <c r="V331" s="2" t="n">
        <v>2.25</v>
      </c>
      <c r="X331" s="2" t="n">
        <v>2.45</v>
      </c>
      <c r="Y331" s="2" t="n">
        <v>2.53</v>
      </c>
    </row>
    <row r="332" customFormat="false" ht="12.75" hidden="false" customHeight="false" outlineLevel="0" collapsed="false">
      <c r="A332" s="53" t="n">
        <v>35573</v>
      </c>
      <c r="B332" s="61" t="n">
        <f aca="false">B331+1</f>
        <v>328</v>
      </c>
      <c r="C332" s="2" t="s">
        <v>146</v>
      </c>
      <c r="D332" s="1" t="s">
        <v>92</v>
      </c>
      <c r="E332" s="2" t="n">
        <v>2.205</v>
      </c>
      <c r="F332" s="2" t="n">
        <v>1.965</v>
      </c>
      <c r="H332" s="2" t="n">
        <v>2.185</v>
      </c>
      <c r="K332" s="2" t="n">
        <v>2.02</v>
      </c>
      <c r="L332" s="62" t="n">
        <v>1.76</v>
      </c>
      <c r="M332" s="62" t="n">
        <v>1.405</v>
      </c>
      <c r="N332" s="2" t="n">
        <v>1.375</v>
      </c>
      <c r="Q332" s="2" t="n">
        <v>2.385</v>
      </c>
      <c r="R332" s="2" t="n">
        <v>2.06</v>
      </c>
      <c r="T332" s="2" t="n">
        <v>1.895</v>
      </c>
      <c r="U332" s="2" t="n">
        <v>1.94</v>
      </c>
      <c r="V332" s="2" t="n">
        <v>2.24</v>
      </c>
      <c r="X332" s="2" t="n">
        <v>2.425</v>
      </c>
      <c r="Y332" s="2" t="n">
        <v>2.455</v>
      </c>
    </row>
    <row r="333" customFormat="false" ht="12.75" hidden="false" customHeight="false" outlineLevel="0" collapsed="false">
      <c r="A333" s="53" t="n">
        <v>35574</v>
      </c>
      <c r="B333" s="61" t="n">
        <f aca="false">B332+1</f>
        <v>329</v>
      </c>
      <c r="C333" s="2" t="s">
        <v>147</v>
      </c>
      <c r="D333" s="1" t="s">
        <v>92</v>
      </c>
      <c r="E333" s="2" t="n">
        <v>2.205</v>
      </c>
      <c r="F333" s="2" t="n">
        <v>1.965</v>
      </c>
      <c r="H333" s="2" t="n">
        <v>2.185</v>
      </c>
      <c r="K333" s="2" t="n">
        <v>2.02</v>
      </c>
      <c r="L333" s="62" t="n">
        <v>1.76</v>
      </c>
      <c r="M333" s="62" t="n">
        <v>1.405</v>
      </c>
      <c r="N333" s="2" t="n">
        <v>1.375</v>
      </c>
      <c r="Q333" s="2" t="n">
        <v>2.385</v>
      </c>
      <c r="R333" s="2" t="n">
        <v>2.06</v>
      </c>
      <c r="T333" s="2" t="n">
        <v>1.895</v>
      </c>
      <c r="U333" s="2" t="n">
        <v>1.94</v>
      </c>
      <c r="V333" s="2" t="n">
        <v>2.24</v>
      </c>
      <c r="X333" s="2" t="n">
        <v>2.425</v>
      </c>
      <c r="Y333" s="2" t="n">
        <v>2.455</v>
      </c>
    </row>
    <row r="334" customFormat="false" ht="12.75" hidden="false" customHeight="false" outlineLevel="0" collapsed="false">
      <c r="A334" s="53" t="n">
        <v>35575</v>
      </c>
      <c r="B334" s="61" t="n">
        <f aca="false">B333+1</f>
        <v>330</v>
      </c>
      <c r="C334" s="2" t="s">
        <v>148</v>
      </c>
      <c r="D334" s="1" t="s">
        <v>92</v>
      </c>
      <c r="E334" s="2" t="n">
        <v>2.205</v>
      </c>
      <c r="F334" s="2" t="n">
        <v>1.965</v>
      </c>
      <c r="H334" s="2" t="n">
        <v>2.185</v>
      </c>
      <c r="K334" s="2" t="n">
        <v>2.02</v>
      </c>
      <c r="L334" s="62" t="n">
        <v>1.76</v>
      </c>
      <c r="M334" s="62" t="n">
        <v>1.405</v>
      </c>
      <c r="N334" s="2" t="n">
        <v>1.375</v>
      </c>
      <c r="Q334" s="2" t="n">
        <v>2.385</v>
      </c>
      <c r="R334" s="2" t="n">
        <v>2.06</v>
      </c>
      <c r="T334" s="2" t="n">
        <v>2.08</v>
      </c>
      <c r="U334" s="2" t="n">
        <v>2.12</v>
      </c>
      <c r="V334" s="2" t="n">
        <v>2.24</v>
      </c>
      <c r="X334" s="2" t="n">
        <v>2.49</v>
      </c>
      <c r="Y334" s="2" t="n">
        <v>2.455</v>
      </c>
    </row>
    <row r="335" customFormat="false" ht="12.75" hidden="false" customHeight="false" outlineLevel="0" collapsed="false">
      <c r="A335" s="53" t="n">
        <v>35576</v>
      </c>
      <c r="B335" s="61" t="n">
        <f aca="false">B334+1</f>
        <v>331</v>
      </c>
      <c r="C335" s="2" t="s">
        <v>142</v>
      </c>
      <c r="D335" s="1" t="s">
        <v>92</v>
      </c>
      <c r="E335" s="2" t="n">
        <v>2.195</v>
      </c>
      <c r="F335" s="2" t="n">
        <v>1.865</v>
      </c>
      <c r="H335" s="2" t="n">
        <v>2.16</v>
      </c>
      <c r="K335" s="2" t="n">
        <v>1.97</v>
      </c>
      <c r="L335" s="62" t="n">
        <v>1.83</v>
      </c>
      <c r="M335" s="62" t="n">
        <v>1.325</v>
      </c>
      <c r="N335" s="2" t="n">
        <v>1.33</v>
      </c>
      <c r="Q335" s="2" t="n">
        <v>2.37</v>
      </c>
      <c r="R335" s="2" t="n">
        <v>2.06</v>
      </c>
      <c r="T335" s="2" t="n">
        <v>2.08</v>
      </c>
      <c r="U335" s="2" t="n">
        <v>2.12</v>
      </c>
      <c r="V335" s="2" t="n">
        <v>2.215</v>
      </c>
      <c r="X335" s="2" t="n">
        <v>2.49</v>
      </c>
      <c r="Y335" s="2" t="n">
        <v>2.42</v>
      </c>
    </row>
    <row r="336" customFormat="false" ht="12.75" hidden="false" customHeight="false" outlineLevel="0" collapsed="false">
      <c r="A336" s="53" t="n">
        <v>35577</v>
      </c>
      <c r="B336" s="61" t="n">
        <f aca="false">B335+1</f>
        <v>332</v>
      </c>
      <c r="C336" s="2" t="s">
        <v>143</v>
      </c>
      <c r="D336" s="1" t="s">
        <v>92</v>
      </c>
      <c r="E336" s="2" t="n">
        <v>2.285</v>
      </c>
      <c r="F336" s="2" t="n">
        <v>2.08</v>
      </c>
      <c r="H336" s="2" t="n">
        <v>2.265</v>
      </c>
      <c r="K336" s="2" t="n">
        <v>2.085</v>
      </c>
      <c r="L336" s="62" t="n">
        <v>2.055</v>
      </c>
      <c r="M336" s="62" t="n">
        <v>1.36</v>
      </c>
      <c r="N336" s="2" t="n">
        <v>1.355</v>
      </c>
      <c r="Q336" s="2" t="n">
        <v>2.45</v>
      </c>
      <c r="R336" s="2" t="n">
        <v>2.22</v>
      </c>
      <c r="T336" s="2" t="n">
        <v>2.13</v>
      </c>
      <c r="U336" s="2" t="n">
        <v>2.155</v>
      </c>
      <c r="V336" s="2" t="n">
        <v>2.215</v>
      </c>
      <c r="X336" s="2" t="n">
        <v>2.515</v>
      </c>
      <c r="Y336" s="2" t="n">
        <v>2.49</v>
      </c>
    </row>
    <row r="337" customFormat="false" ht="12.75" hidden="false" customHeight="false" outlineLevel="0" collapsed="false">
      <c r="A337" s="53" t="n">
        <v>35578</v>
      </c>
      <c r="B337" s="61" t="n">
        <f aca="false">B336+1</f>
        <v>333</v>
      </c>
      <c r="C337" s="2" t="s">
        <v>144</v>
      </c>
      <c r="D337" s="1" t="s">
        <v>92</v>
      </c>
      <c r="E337" s="2" t="n">
        <v>2.34</v>
      </c>
      <c r="F337" s="2" t="n">
        <v>2.1</v>
      </c>
      <c r="H337" s="2" t="n">
        <v>2.3</v>
      </c>
      <c r="K337" s="2" t="n">
        <v>2.125</v>
      </c>
      <c r="L337" s="62" t="n">
        <v>2.045</v>
      </c>
      <c r="M337" s="62" t="n">
        <v>1.46</v>
      </c>
      <c r="N337" s="2" t="n">
        <v>1.325</v>
      </c>
      <c r="Q337" s="2" t="n">
        <v>2.475</v>
      </c>
      <c r="R337" s="2" t="n">
        <v>2.255</v>
      </c>
      <c r="T337" s="2" t="n">
        <v>2.08</v>
      </c>
      <c r="U337" s="2" t="n">
        <v>2.125</v>
      </c>
      <c r="V337" s="2" t="n">
        <v>2.325</v>
      </c>
      <c r="X337" s="2" t="n">
        <v>2.475</v>
      </c>
      <c r="Y337" s="2" t="n">
        <v>2.5</v>
      </c>
    </row>
    <row r="338" customFormat="false" ht="12.75" hidden="false" customHeight="false" outlineLevel="0" collapsed="false">
      <c r="A338" s="53" t="n">
        <v>35579</v>
      </c>
      <c r="B338" s="61" t="n">
        <f aca="false">B337+1</f>
        <v>334</v>
      </c>
      <c r="C338" s="2" t="s">
        <v>145</v>
      </c>
      <c r="D338" s="1" t="s">
        <v>92</v>
      </c>
      <c r="E338" s="2" t="n">
        <v>2.275</v>
      </c>
      <c r="F338" s="2" t="n">
        <v>1.865</v>
      </c>
      <c r="H338" s="2" t="n">
        <v>2.255</v>
      </c>
      <c r="K338" s="2" t="n">
        <v>2.105</v>
      </c>
      <c r="L338" s="62" t="n">
        <v>1.83</v>
      </c>
      <c r="M338" s="62" t="n">
        <v>1.4</v>
      </c>
      <c r="N338" s="2" t="n">
        <v>1.235</v>
      </c>
      <c r="Q338" s="2" t="n">
        <v>2.44</v>
      </c>
      <c r="R338" s="2" t="n">
        <v>2.355</v>
      </c>
      <c r="T338" s="2" t="n">
        <v>1.99</v>
      </c>
      <c r="U338" s="2" t="n">
        <v>2.02</v>
      </c>
      <c r="V338" s="2" t="n">
        <v>2.335</v>
      </c>
      <c r="X338" s="2" t="n">
        <v>2.485</v>
      </c>
      <c r="Y338" s="2" t="n">
        <v>2.42</v>
      </c>
    </row>
    <row r="339" customFormat="false" ht="12.75" hidden="false" customHeight="false" outlineLevel="0" collapsed="false">
      <c r="A339" s="53" t="n">
        <v>35580</v>
      </c>
      <c r="B339" s="61" t="n">
        <f aca="false">B338+1</f>
        <v>335</v>
      </c>
      <c r="C339" s="2" t="s">
        <v>146</v>
      </c>
      <c r="D339" s="1" t="s">
        <v>92</v>
      </c>
      <c r="E339" s="2" t="n">
        <v>2.24</v>
      </c>
      <c r="F339" s="2" t="n">
        <v>2.045</v>
      </c>
      <c r="H339" s="2" t="n">
        <v>2.21</v>
      </c>
      <c r="K339" s="2" t="n">
        <v>2.09</v>
      </c>
      <c r="L339" s="62" t="n">
        <v>2.045</v>
      </c>
      <c r="M339" s="62" t="n">
        <v>1.36</v>
      </c>
      <c r="N339" s="2" t="n">
        <v>1.205</v>
      </c>
      <c r="Q339" s="2" t="n">
        <v>2.39</v>
      </c>
      <c r="R339" s="2" t="n">
        <v>2.22</v>
      </c>
      <c r="T339" s="2" t="n">
        <v>1.99</v>
      </c>
      <c r="U339" s="2" t="n">
        <v>2.02</v>
      </c>
      <c r="V339" s="2" t="n">
        <v>2.325</v>
      </c>
      <c r="X339" s="2" t="n">
        <v>2.485</v>
      </c>
      <c r="Y339" s="2" t="n">
        <v>2.535</v>
      </c>
    </row>
    <row r="340" customFormat="false" ht="12.75" hidden="false" customHeight="false" outlineLevel="0" collapsed="false">
      <c r="A340" s="53" t="n">
        <v>35581</v>
      </c>
      <c r="B340" s="61" t="n">
        <f aca="false">B339+1</f>
        <v>336</v>
      </c>
      <c r="C340" s="2" t="s">
        <v>147</v>
      </c>
      <c r="D340" s="1" t="s">
        <v>93</v>
      </c>
      <c r="E340" s="2" t="n">
        <v>2.24</v>
      </c>
      <c r="F340" s="2" t="n">
        <v>2.045</v>
      </c>
      <c r="H340" s="2" t="n">
        <v>2.21</v>
      </c>
      <c r="K340" s="2" t="n">
        <v>2.09</v>
      </c>
      <c r="L340" s="62" t="n">
        <v>2.045</v>
      </c>
      <c r="M340" s="62" t="n">
        <v>1.36</v>
      </c>
      <c r="N340" s="2" t="n">
        <v>1.205</v>
      </c>
      <c r="Q340" s="2" t="n">
        <v>2.39</v>
      </c>
      <c r="R340" s="2" t="n">
        <v>2.22</v>
      </c>
      <c r="T340" s="2" t="n">
        <v>1.99</v>
      </c>
      <c r="U340" s="2" t="n">
        <v>2.02</v>
      </c>
      <c r="V340" s="2" t="n">
        <v>2.265</v>
      </c>
      <c r="X340" s="2" t="n">
        <v>2.485</v>
      </c>
      <c r="Y340" s="2" t="n">
        <v>2.535</v>
      </c>
    </row>
    <row r="341" customFormat="false" ht="12.75" hidden="false" customHeight="false" outlineLevel="0" collapsed="false">
      <c r="A341" s="53" t="n">
        <v>35582</v>
      </c>
      <c r="B341" s="61" t="n">
        <f aca="false">B340+1</f>
        <v>337</v>
      </c>
      <c r="C341" s="2" t="s">
        <v>148</v>
      </c>
      <c r="D341" s="1" t="s">
        <v>93</v>
      </c>
      <c r="E341" s="2" t="n">
        <v>2.24</v>
      </c>
      <c r="F341" s="2" t="n">
        <v>2.045</v>
      </c>
      <c r="H341" s="2" t="n">
        <v>2.21</v>
      </c>
      <c r="K341" s="2" t="n">
        <v>2.09</v>
      </c>
      <c r="L341" s="62" t="n">
        <v>2.045</v>
      </c>
      <c r="M341" s="62" t="n">
        <v>1.36</v>
      </c>
      <c r="N341" s="2" t="n">
        <v>1.205</v>
      </c>
      <c r="Q341" s="2" t="n">
        <v>2.39</v>
      </c>
      <c r="R341" s="2" t="n">
        <v>2.22</v>
      </c>
      <c r="T341" s="2" t="n">
        <v>2.015</v>
      </c>
      <c r="U341" s="2" t="n">
        <v>2.05</v>
      </c>
      <c r="V341" s="2" t="n">
        <v>2.265</v>
      </c>
      <c r="X341" s="2" t="n">
        <v>2.445</v>
      </c>
      <c r="Y341" s="2" t="n">
        <v>2.535</v>
      </c>
    </row>
    <row r="342" customFormat="false" ht="12.75" hidden="false" customHeight="false" outlineLevel="0" collapsed="false">
      <c r="A342" s="53" t="n">
        <v>35583</v>
      </c>
      <c r="B342" s="61" t="n">
        <f aca="false">B341+1</f>
        <v>338</v>
      </c>
      <c r="C342" s="2" t="s">
        <v>142</v>
      </c>
      <c r="D342" s="1" t="s">
        <v>93</v>
      </c>
      <c r="E342" s="2" t="n">
        <v>2.195</v>
      </c>
      <c r="F342" s="2" t="n">
        <v>2.03</v>
      </c>
      <c r="H342" s="2" t="n">
        <v>2.18</v>
      </c>
      <c r="K342" s="2" t="n">
        <v>2.045</v>
      </c>
      <c r="L342" s="62" t="n">
        <v>2.015</v>
      </c>
      <c r="M342" s="62" t="n">
        <v>1.26</v>
      </c>
      <c r="N342" s="2" t="n">
        <v>1.19</v>
      </c>
      <c r="Q342" s="2" t="n">
        <v>2.37</v>
      </c>
      <c r="R342" s="2" t="n">
        <v>2.185</v>
      </c>
      <c r="T342" s="2" t="n">
        <v>1.95</v>
      </c>
      <c r="U342" s="2" t="n">
        <v>1.995</v>
      </c>
      <c r="V342" s="2" t="n">
        <v>2.265</v>
      </c>
      <c r="X342" s="2" t="n">
        <v>2.39</v>
      </c>
      <c r="Y342" s="2" t="n">
        <v>2.455</v>
      </c>
    </row>
    <row r="343" customFormat="false" ht="12.75" hidden="false" customHeight="false" outlineLevel="0" collapsed="false">
      <c r="A343" s="53" t="n">
        <v>35584</v>
      </c>
      <c r="B343" s="61" t="n">
        <f aca="false">B342+1</f>
        <v>339</v>
      </c>
      <c r="C343" s="2" t="s">
        <v>143</v>
      </c>
      <c r="D343" s="1" t="s">
        <v>93</v>
      </c>
      <c r="E343" s="2" t="n">
        <v>2.095</v>
      </c>
      <c r="F343" s="2" t="n">
        <v>1.955</v>
      </c>
      <c r="H343" s="2" t="n">
        <v>2.08</v>
      </c>
      <c r="K343" s="2" t="n">
        <v>1.965</v>
      </c>
      <c r="L343" s="62" t="n">
        <v>1.97</v>
      </c>
      <c r="M343" s="62" t="n">
        <v>1.185</v>
      </c>
      <c r="N343" s="2" t="n">
        <v>1.115</v>
      </c>
      <c r="Q343" s="2" t="n">
        <v>2.24</v>
      </c>
      <c r="R343" s="2" t="n">
        <v>2.115</v>
      </c>
      <c r="T343" s="2" t="n">
        <v>2.005</v>
      </c>
      <c r="U343" s="2" t="n">
        <v>2.045</v>
      </c>
      <c r="V343" s="2" t="n">
        <v>2.23</v>
      </c>
      <c r="X343" s="2" t="n">
        <v>2.41</v>
      </c>
      <c r="Y343" s="2" t="n">
        <v>2.38</v>
      </c>
    </row>
    <row r="344" customFormat="false" ht="12.75" hidden="false" customHeight="false" outlineLevel="0" collapsed="false">
      <c r="A344" s="53" t="n">
        <v>35585</v>
      </c>
      <c r="B344" s="61" t="n">
        <f aca="false">B343+1</f>
        <v>340</v>
      </c>
      <c r="C344" s="2" t="s">
        <v>144</v>
      </c>
      <c r="D344" s="1" t="s">
        <v>93</v>
      </c>
      <c r="E344" s="2" t="n">
        <v>2.18</v>
      </c>
      <c r="F344" s="2" t="n">
        <v>2</v>
      </c>
      <c r="H344" s="2" t="n">
        <v>2.175</v>
      </c>
      <c r="K344" s="2" t="n">
        <v>2.05</v>
      </c>
      <c r="L344" s="62" t="n">
        <v>1.965</v>
      </c>
      <c r="M344" s="62" t="n">
        <v>1.215</v>
      </c>
      <c r="N344" s="2" t="n">
        <v>1.14</v>
      </c>
      <c r="Q344" s="2" t="n">
        <v>2.315</v>
      </c>
      <c r="R344" s="2" t="n">
        <v>2.14</v>
      </c>
      <c r="T344" s="2" t="n">
        <v>1.975</v>
      </c>
      <c r="U344" s="2" t="n">
        <v>2.015</v>
      </c>
      <c r="V344" s="2" t="n">
        <v>2.165</v>
      </c>
      <c r="X344" s="2" t="n">
        <v>2.38</v>
      </c>
      <c r="Y344" s="2" t="n">
        <v>2.415</v>
      </c>
    </row>
    <row r="345" customFormat="false" ht="12.75" hidden="false" customHeight="false" outlineLevel="0" collapsed="false">
      <c r="A345" s="53" t="n">
        <v>35586</v>
      </c>
      <c r="B345" s="61" t="n">
        <f aca="false">B344+1</f>
        <v>341</v>
      </c>
      <c r="C345" s="2" t="s">
        <v>145</v>
      </c>
      <c r="D345" s="1" t="s">
        <v>93</v>
      </c>
      <c r="E345" s="2" t="n">
        <v>2.165</v>
      </c>
      <c r="F345" s="2" t="n">
        <v>1.945</v>
      </c>
      <c r="H345" s="2" t="n">
        <v>2.155</v>
      </c>
      <c r="K345" s="2" t="n">
        <v>2.03</v>
      </c>
      <c r="L345" s="62" t="n">
        <v>1.905</v>
      </c>
      <c r="M345" s="62" t="n">
        <v>1.205</v>
      </c>
      <c r="N345" s="2" t="n">
        <v>1.155</v>
      </c>
      <c r="Q345" s="2" t="n">
        <v>2.3</v>
      </c>
      <c r="R345" s="2" t="n">
        <v>2.115</v>
      </c>
      <c r="T345" s="2" t="n">
        <v>1.975</v>
      </c>
      <c r="U345" s="2" t="n">
        <v>2.015</v>
      </c>
      <c r="V345" s="2" t="n">
        <v>2.23</v>
      </c>
      <c r="X345" s="2" t="n">
        <v>2.38</v>
      </c>
      <c r="Y345" s="2" t="n">
        <v>2.39</v>
      </c>
    </row>
    <row r="346" customFormat="false" ht="12.75" hidden="false" customHeight="false" outlineLevel="0" collapsed="false">
      <c r="A346" s="53" t="n">
        <v>35587</v>
      </c>
      <c r="B346" s="61" t="n">
        <f aca="false">B345+1</f>
        <v>342</v>
      </c>
      <c r="C346" s="2" t="s">
        <v>146</v>
      </c>
      <c r="D346" s="1" t="s">
        <v>93</v>
      </c>
      <c r="E346" s="2" t="n">
        <v>2.19</v>
      </c>
      <c r="F346" s="2" t="n">
        <v>1.975</v>
      </c>
      <c r="H346" s="2" t="n">
        <v>2.17</v>
      </c>
      <c r="K346" s="2" t="n">
        <v>2.055</v>
      </c>
      <c r="L346" s="62" t="n">
        <v>1.885</v>
      </c>
      <c r="M346" s="62" t="n">
        <v>1.22</v>
      </c>
      <c r="N346" s="2" t="n">
        <v>1.155</v>
      </c>
      <c r="Q346" s="2" t="n">
        <v>2.36</v>
      </c>
      <c r="R346" s="2" t="n">
        <v>2.1</v>
      </c>
      <c r="T346" s="2" t="n">
        <v>2.01</v>
      </c>
      <c r="U346" s="2" t="n">
        <v>2.045</v>
      </c>
      <c r="V346" s="2" t="n">
        <v>2.22</v>
      </c>
      <c r="X346" s="2" t="n">
        <v>2.415</v>
      </c>
      <c r="Y346" s="2" t="n">
        <v>2.42</v>
      </c>
    </row>
    <row r="347" customFormat="false" ht="12.75" hidden="false" customHeight="false" outlineLevel="0" collapsed="false">
      <c r="A347" s="53" t="n">
        <v>35588</v>
      </c>
      <c r="B347" s="61" t="n">
        <f aca="false">B346+1</f>
        <v>343</v>
      </c>
      <c r="C347" s="2" t="s">
        <v>147</v>
      </c>
      <c r="D347" s="1" t="s">
        <v>93</v>
      </c>
      <c r="E347" s="2" t="n">
        <v>2.19</v>
      </c>
      <c r="F347" s="2" t="n">
        <v>1.975</v>
      </c>
      <c r="H347" s="2" t="n">
        <v>2.17</v>
      </c>
      <c r="K347" s="2" t="n">
        <v>2.055</v>
      </c>
      <c r="L347" s="62" t="n">
        <v>1.885</v>
      </c>
      <c r="M347" s="62" t="n">
        <v>1.22</v>
      </c>
      <c r="N347" s="2" t="n">
        <v>1.155</v>
      </c>
      <c r="Q347" s="2" t="n">
        <v>2.36</v>
      </c>
      <c r="R347" s="2" t="n">
        <v>2.1</v>
      </c>
      <c r="T347" s="2" t="n">
        <v>2.01</v>
      </c>
      <c r="U347" s="2" t="n">
        <v>2.045</v>
      </c>
      <c r="V347" s="2" t="n">
        <v>2.22</v>
      </c>
      <c r="X347" s="2" t="n">
        <v>2.415</v>
      </c>
      <c r="Y347" s="2" t="n">
        <v>2.42</v>
      </c>
    </row>
    <row r="348" customFormat="false" ht="12.75" hidden="false" customHeight="false" outlineLevel="0" collapsed="false">
      <c r="A348" s="53" t="n">
        <v>35589</v>
      </c>
      <c r="B348" s="61" t="n">
        <f aca="false">B347+1</f>
        <v>344</v>
      </c>
      <c r="C348" s="2" t="s">
        <v>148</v>
      </c>
      <c r="D348" s="1" t="s">
        <v>93</v>
      </c>
      <c r="E348" s="2" t="n">
        <v>2.19</v>
      </c>
      <c r="F348" s="2" t="n">
        <v>1.975</v>
      </c>
      <c r="H348" s="2" t="n">
        <v>2.17</v>
      </c>
      <c r="K348" s="2" t="n">
        <v>2.055</v>
      </c>
      <c r="L348" s="62" t="n">
        <v>1.885</v>
      </c>
      <c r="M348" s="62" t="n">
        <v>1.22</v>
      </c>
      <c r="N348" s="2" t="n">
        <v>1.155</v>
      </c>
      <c r="Q348" s="2" t="n">
        <v>2.36</v>
      </c>
      <c r="R348" s="2" t="n">
        <v>2.1</v>
      </c>
      <c r="T348" s="2" t="n">
        <v>2.015</v>
      </c>
      <c r="U348" s="2" t="n">
        <v>2.06</v>
      </c>
      <c r="V348" s="2" t="n">
        <v>2.22</v>
      </c>
      <c r="X348" s="2" t="n">
        <v>2.475</v>
      </c>
      <c r="Y348" s="2" t="n">
        <v>2.42</v>
      </c>
    </row>
    <row r="349" customFormat="false" ht="12.75" hidden="false" customHeight="false" outlineLevel="0" collapsed="false">
      <c r="A349" s="53" t="n">
        <v>35590</v>
      </c>
      <c r="B349" s="61" t="n">
        <f aca="false">B348+1</f>
        <v>345</v>
      </c>
      <c r="C349" s="2" t="s">
        <v>142</v>
      </c>
      <c r="D349" s="1" t="s">
        <v>93</v>
      </c>
      <c r="E349" s="2" t="n">
        <v>2.19</v>
      </c>
      <c r="F349" s="2" t="n">
        <v>1.985</v>
      </c>
      <c r="H349" s="2" t="n">
        <v>2.15</v>
      </c>
      <c r="K349" s="2" t="n">
        <v>2.045</v>
      </c>
      <c r="L349" s="62" t="n">
        <v>1.925</v>
      </c>
      <c r="M349" s="62" t="n">
        <v>1.235</v>
      </c>
      <c r="N349" s="2" t="n">
        <v>1.285</v>
      </c>
      <c r="Q349" s="2" t="n">
        <v>2.36</v>
      </c>
      <c r="R349" s="2" t="n">
        <v>2.145</v>
      </c>
      <c r="T349" s="2" t="n">
        <v>1.99</v>
      </c>
      <c r="U349" s="2" t="n">
        <v>2.01</v>
      </c>
      <c r="V349" s="2" t="n">
        <v>2.22</v>
      </c>
      <c r="X349" s="2" t="n">
        <v>2.44</v>
      </c>
      <c r="Y349" s="2" t="n">
        <v>2.485</v>
      </c>
    </row>
    <row r="350" customFormat="false" ht="12.75" hidden="false" customHeight="false" outlineLevel="0" collapsed="false">
      <c r="A350" s="53" t="n">
        <v>35591</v>
      </c>
      <c r="B350" s="61" t="n">
        <f aca="false">B349+1</f>
        <v>346</v>
      </c>
      <c r="C350" s="2" t="s">
        <v>143</v>
      </c>
      <c r="D350" s="1" t="s">
        <v>93</v>
      </c>
      <c r="E350" s="2" t="n">
        <v>2.16</v>
      </c>
      <c r="F350" s="2" t="n">
        <v>1.955</v>
      </c>
      <c r="H350" s="2" t="n">
        <v>2.145</v>
      </c>
      <c r="K350" s="2" t="n">
        <v>2.01</v>
      </c>
      <c r="L350" s="62" t="n">
        <v>1.89</v>
      </c>
      <c r="M350" s="62" t="n">
        <v>1.295</v>
      </c>
      <c r="N350" s="2" t="n">
        <v>1.32</v>
      </c>
      <c r="Q350" s="2" t="n">
        <v>2.305</v>
      </c>
      <c r="R350" s="2" t="n">
        <v>2.135</v>
      </c>
      <c r="T350" s="2" t="n">
        <v>1.99</v>
      </c>
      <c r="U350" s="2" t="n">
        <v>2.025</v>
      </c>
      <c r="V350" s="2" t="n">
        <v>2.24</v>
      </c>
      <c r="X350" s="2" t="n">
        <v>2.44</v>
      </c>
      <c r="Y350" s="2" t="n">
        <v>2.435</v>
      </c>
    </row>
    <row r="351" customFormat="false" ht="12.75" hidden="false" customHeight="false" outlineLevel="0" collapsed="false">
      <c r="A351" s="53" t="n">
        <v>35592</v>
      </c>
      <c r="B351" s="61" t="n">
        <f aca="false">B350+1</f>
        <v>347</v>
      </c>
      <c r="C351" s="2" t="s">
        <v>144</v>
      </c>
      <c r="D351" s="1" t="s">
        <v>93</v>
      </c>
      <c r="E351" s="2" t="n">
        <v>2.165</v>
      </c>
      <c r="F351" s="2" t="n">
        <v>1.965</v>
      </c>
      <c r="H351" s="2" t="n">
        <v>2.16</v>
      </c>
      <c r="K351" s="2" t="n">
        <v>2.04</v>
      </c>
      <c r="L351" s="62" t="n">
        <v>1.885</v>
      </c>
      <c r="M351" s="62" t="n">
        <v>1.36</v>
      </c>
      <c r="N351" s="2" t="n">
        <v>1.36</v>
      </c>
      <c r="Q351" s="2" t="n">
        <v>2.31</v>
      </c>
      <c r="R351" s="2" t="n">
        <v>2.15</v>
      </c>
      <c r="T351" s="2" t="n">
        <v>1.935</v>
      </c>
      <c r="U351" s="2" t="n">
        <v>1.99</v>
      </c>
      <c r="V351" s="2" t="n">
        <v>2.2</v>
      </c>
      <c r="X351" s="2" t="n">
        <v>2.405</v>
      </c>
      <c r="Y351" s="2" t="n">
        <v>2.45</v>
      </c>
    </row>
    <row r="352" customFormat="false" ht="12.75" hidden="false" customHeight="false" outlineLevel="0" collapsed="false">
      <c r="A352" s="53" t="n">
        <v>35593</v>
      </c>
      <c r="B352" s="61" t="n">
        <f aca="false">B351+1</f>
        <v>348</v>
      </c>
      <c r="C352" s="2" t="s">
        <v>145</v>
      </c>
      <c r="D352" s="1" t="s">
        <v>93</v>
      </c>
      <c r="E352" s="2" t="n">
        <v>2.135</v>
      </c>
      <c r="F352" s="2" t="n">
        <v>1.94</v>
      </c>
      <c r="H352" s="2" t="n">
        <v>2.135</v>
      </c>
      <c r="K352" s="2" t="n">
        <v>1.995</v>
      </c>
      <c r="L352" s="62" t="n">
        <v>1.865</v>
      </c>
      <c r="M352" s="62" t="n">
        <v>1.48</v>
      </c>
      <c r="N352" s="2" t="n">
        <v>1.42</v>
      </c>
      <c r="Q352" s="2" t="n">
        <v>2.28</v>
      </c>
      <c r="R352" s="2" t="n">
        <v>2.14</v>
      </c>
      <c r="T352" s="2" t="n">
        <v>1.935</v>
      </c>
      <c r="U352" s="2" t="n">
        <v>1.99</v>
      </c>
      <c r="V352" s="2" t="n">
        <v>2.215</v>
      </c>
      <c r="X352" s="2" t="n">
        <v>2.405</v>
      </c>
      <c r="Y352" s="2" t="n">
        <v>2.46</v>
      </c>
    </row>
    <row r="353" customFormat="false" ht="12.75" hidden="false" customHeight="false" outlineLevel="0" collapsed="false">
      <c r="A353" s="53" t="n">
        <v>35594</v>
      </c>
      <c r="B353" s="61" t="n">
        <f aca="false">B352+1</f>
        <v>349</v>
      </c>
      <c r="C353" s="2" t="s">
        <v>146</v>
      </c>
      <c r="D353" s="1" t="s">
        <v>93</v>
      </c>
      <c r="E353" s="2" t="n">
        <v>2.135</v>
      </c>
      <c r="F353" s="2" t="n">
        <v>1.94</v>
      </c>
      <c r="H353" s="2" t="n">
        <v>2.135</v>
      </c>
      <c r="K353" s="2" t="n">
        <v>1.995</v>
      </c>
      <c r="L353" s="62" t="n">
        <v>1.865</v>
      </c>
      <c r="M353" s="62" t="n">
        <v>1.48</v>
      </c>
      <c r="N353" s="2" t="n">
        <v>1.42</v>
      </c>
      <c r="Q353" s="2" t="n">
        <v>2.28</v>
      </c>
      <c r="R353" s="2" t="n">
        <v>2.065</v>
      </c>
      <c r="T353" s="2" t="n">
        <v>1.945</v>
      </c>
      <c r="U353" s="2" t="n">
        <v>1.975</v>
      </c>
      <c r="V353" s="2" t="n">
        <v>2.18</v>
      </c>
      <c r="X353" s="2" t="n">
        <v>2.405</v>
      </c>
      <c r="Y353" s="2" t="n">
        <v>2.415</v>
      </c>
    </row>
    <row r="354" customFormat="false" ht="12.75" hidden="false" customHeight="false" outlineLevel="0" collapsed="false">
      <c r="A354" s="53" t="n">
        <v>35595</v>
      </c>
      <c r="B354" s="61" t="n">
        <f aca="false">B353+1</f>
        <v>350</v>
      </c>
      <c r="C354" s="2" t="s">
        <v>147</v>
      </c>
      <c r="D354" s="1" t="s">
        <v>93</v>
      </c>
      <c r="E354" s="2" t="n">
        <v>2.135</v>
      </c>
      <c r="F354" s="2" t="n">
        <v>1.88</v>
      </c>
      <c r="H354" s="2" t="n">
        <v>2.14</v>
      </c>
      <c r="K354" s="2" t="n">
        <v>1.99</v>
      </c>
      <c r="L354" s="62" t="n">
        <v>1.855</v>
      </c>
      <c r="M354" s="62" t="n">
        <v>1.485</v>
      </c>
      <c r="N354" s="2" t="n">
        <v>1.395</v>
      </c>
      <c r="Q354" s="2" t="n">
        <v>2.28</v>
      </c>
      <c r="R354" s="2" t="n">
        <v>2.065</v>
      </c>
      <c r="T354" s="2" t="n">
        <v>1.945</v>
      </c>
      <c r="U354" s="2" t="n">
        <v>1.975</v>
      </c>
      <c r="V354" s="2" t="n">
        <v>2.16</v>
      </c>
      <c r="X354" s="2" t="n">
        <v>2.405</v>
      </c>
      <c r="Y354" s="2" t="n">
        <v>2.415</v>
      </c>
    </row>
    <row r="355" customFormat="false" ht="12.75" hidden="false" customHeight="false" outlineLevel="0" collapsed="false">
      <c r="A355" s="53" t="n">
        <v>35596</v>
      </c>
      <c r="B355" s="61" t="n">
        <f aca="false">B354+1</f>
        <v>351</v>
      </c>
      <c r="C355" s="2" t="s">
        <v>148</v>
      </c>
      <c r="D355" s="1" t="s">
        <v>93</v>
      </c>
      <c r="E355" s="2" t="n">
        <v>2.135</v>
      </c>
      <c r="F355" s="2" t="n">
        <v>1.88</v>
      </c>
      <c r="H355" s="2" t="n">
        <v>2.14</v>
      </c>
      <c r="K355" s="2" t="n">
        <v>1.99</v>
      </c>
      <c r="L355" s="62" t="n">
        <v>1.855</v>
      </c>
      <c r="M355" s="62" t="n">
        <v>1.485</v>
      </c>
      <c r="N355" s="2" t="n">
        <v>1.395</v>
      </c>
      <c r="Q355" s="2" t="n">
        <v>2.28</v>
      </c>
      <c r="R355" s="2" t="n">
        <v>2.065</v>
      </c>
      <c r="T355" s="2" t="n">
        <v>1.99</v>
      </c>
      <c r="U355" s="2" t="n">
        <v>2.025</v>
      </c>
      <c r="V355" s="2" t="n">
        <v>2.16</v>
      </c>
      <c r="X355" s="2" t="n">
        <v>2.43</v>
      </c>
      <c r="Y355" s="2" t="n">
        <v>2.415</v>
      </c>
    </row>
    <row r="356" customFormat="false" ht="12.75" hidden="false" customHeight="false" outlineLevel="0" collapsed="false">
      <c r="A356" s="53" t="n">
        <v>35597</v>
      </c>
      <c r="B356" s="61" t="n">
        <f aca="false">B355+1</f>
        <v>352</v>
      </c>
      <c r="C356" s="2" t="s">
        <v>142</v>
      </c>
      <c r="D356" s="1" t="s">
        <v>93</v>
      </c>
      <c r="E356" s="2" t="n">
        <v>2.19</v>
      </c>
      <c r="F356" s="2" t="n">
        <v>2.015</v>
      </c>
      <c r="H356" s="2" t="n">
        <v>2.18</v>
      </c>
      <c r="K356" s="2" t="n">
        <v>2.03</v>
      </c>
      <c r="L356" s="62" t="n">
        <v>1.965</v>
      </c>
      <c r="M356" s="62" t="n">
        <v>1.515</v>
      </c>
      <c r="N356" s="2" t="n">
        <v>1.41</v>
      </c>
      <c r="Q356" s="2" t="n">
        <v>2.315</v>
      </c>
      <c r="R356" s="2" t="n">
        <v>2.16</v>
      </c>
      <c r="T356" s="2" t="n">
        <v>2</v>
      </c>
      <c r="U356" s="2" t="n">
        <v>2.05</v>
      </c>
      <c r="V356" s="2" t="n">
        <v>2.16</v>
      </c>
      <c r="X356" s="2" t="n">
        <v>2.435</v>
      </c>
      <c r="Y356" s="2" t="n">
        <v>2.44</v>
      </c>
    </row>
    <row r="357" customFormat="false" ht="12.75" hidden="false" customHeight="false" outlineLevel="0" collapsed="false">
      <c r="A357" s="53" t="n">
        <v>35598</v>
      </c>
      <c r="B357" s="61" t="n">
        <f aca="false">B356+1</f>
        <v>353</v>
      </c>
      <c r="C357" s="2" t="s">
        <v>143</v>
      </c>
      <c r="D357" s="1" t="s">
        <v>93</v>
      </c>
      <c r="E357" s="2" t="n">
        <v>2.185</v>
      </c>
      <c r="F357" s="2" t="n">
        <v>2.04</v>
      </c>
      <c r="H357" s="2" t="n">
        <v>2.18</v>
      </c>
      <c r="K357" s="2" t="n">
        <v>2.045</v>
      </c>
      <c r="L357" s="62" t="n">
        <v>2.02</v>
      </c>
      <c r="M357" s="62" t="n">
        <v>1.535</v>
      </c>
      <c r="N357" s="2" t="n">
        <v>1.45</v>
      </c>
      <c r="Q357" s="2" t="n">
        <v>2.325</v>
      </c>
      <c r="R357" s="2" t="n">
        <v>2.19</v>
      </c>
      <c r="T357" s="2" t="n">
        <v>2.01</v>
      </c>
      <c r="U357" s="2" t="n">
        <v>2.06</v>
      </c>
      <c r="V357" s="2" t="n">
        <v>2.2</v>
      </c>
      <c r="X357" s="2" t="n">
        <v>2.435</v>
      </c>
      <c r="Y357" s="2" t="n">
        <v>2.45</v>
      </c>
    </row>
    <row r="358" customFormat="false" ht="12.75" hidden="false" customHeight="false" outlineLevel="0" collapsed="false">
      <c r="A358" s="53" t="n">
        <v>35599</v>
      </c>
      <c r="B358" s="61" t="n">
        <f aca="false">B357+1</f>
        <v>354</v>
      </c>
      <c r="C358" s="2" t="s">
        <v>144</v>
      </c>
      <c r="D358" s="1" t="s">
        <v>93</v>
      </c>
      <c r="E358" s="2" t="n">
        <v>2.21</v>
      </c>
      <c r="F358" s="2" t="n">
        <v>2.05</v>
      </c>
      <c r="H358" s="2" t="n">
        <v>2.195</v>
      </c>
      <c r="K358" s="2" t="n">
        <v>2.055</v>
      </c>
      <c r="L358" s="62" t="n">
        <v>2.035</v>
      </c>
      <c r="M358" s="62" t="n">
        <v>1.53</v>
      </c>
      <c r="N358" s="2" t="n">
        <v>1.44</v>
      </c>
      <c r="Q358" s="2" t="n">
        <v>2.345</v>
      </c>
      <c r="R358" s="2" t="n">
        <v>2.22</v>
      </c>
      <c r="T358" s="2" t="n">
        <v>2.035</v>
      </c>
      <c r="U358" s="2" t="n">
        <v>2.065</v>
      </c>
      <c r="V358" s="2" t="n">
        <v>2.22</v>
      </c>
      <c r="X358" s="2" t="n">
        <v>2.44</v>
      </c>
      <c r="Y358" s="2" t="n">
        <v>2.46</v>
      </c>
    </row>
    <row r="359" customFormat="false" ht="12.75" hidden="false" customHeight="false" outlineLevel="0" collapsed="false">
      <c r="A359" s="53" t="n">
        <v>35600</v>
      </c>
      <c r="B359" s="61" t="n">
        <f aca="false">B358+1</f>
        <v>355</v>
      </c>
      <c r="C359" s="2" t="s">
        <v>145</v>
      </c>
      <c r="D359" s="1" t="s">
        <v>93</v>
      </c>
      <c r="E359" s="2" t="n">
        <v>2.225</v>
      </c>
      <c r="F359" s="2" t="n">
        <v>2.085</v>
      </c>
      <c r="H359" s="2" t="n">
        <v>2.21</v>
      </c>
      <c r="K359" s="2" t="n">
        <v>2.075</v>
      </c>
      <c r="L359" s="62" t="n">
        <v>2.06</v>
      </c>
      <c r="M359" s="62" t="n">
        <v>1.52</v>
      </c>
      <c r="N359" s="2" t="n">
        <v>1.34</v>
      </c>
      <c r="Q359" s="2" t="n">
        <v>2.365</v>
      </c>
      <c r="R359" s="2" t="n">
        <v>2.25</v>
      </c>
      <c r="T359" s="2" t="n">
        <v>2.035</v>
      </c>
      <c r="U359" s="2" t="n">
        <v>2.065</v>
      </c>
      <c r="V359" s="2" t="n">
        <v>2.235</v>
      </c>
      <c r="X359" s="2" t="n">
        <v>2.44</v>
      </c>
      <c r="Y359" s="2" t="n">
        <v>2.46</v>
      </c>
    </row>
    <row r="360" customFormat="false" ht="12.75" hidden="false" customHeight="false" outlineLevel="0" collapsed="false">
      <c r="A360" s="53" t="n">
        <v>35601</v>
      </c>
      <c r="B360" s="61" t="n">
        <f aca="false">B359+1</f>
        <v>356</v>
      </c>
      <c r="C360" s="2" t="s">
        <v>146</v>
      </c>
      <c r="D360" s="1" t="s">
        <v>93</v>
      </c>
      <c r="E360" s="2" t="n">
        <v>2.245</v>
      </c>
      <c r="F360" s="2" t="n">
        <v>2.05</v>
      </c>
      <c r="H360" s="2" t="n">
        <v>2.22</v>
      </c>
      <c r="K360" s="2" t="n">
        <v>2.08</v>
      </c>
      <c r="L360" s="62" t="n">
        <v>2.01</v>
      </c>
      <c r="M360" s="62" t="n">
        <v>1.37</v>
      </c>
      <c r="N360" s="2" t="n">
        <v>1.26</v>
      </c>
      <c r="Q360" s="2" t="n">
        <v>2.385</v>
      </c>
      <c r="R360" s="2" t="n">
        <v>2.205</v>
      </c>
      <c r="T360" s="2" t="n">
        <v>2.03</v>
      </c>
      <c r="U360" s="2" t="n">
        <v>2.07</v>
      </c>
      <c r="V360" s="2" t="n">
        <v>2.29</v>
      </c>
      <c r="X360" s="2" t="n">
        <v>2.48</v>
      </c>
      <c r="Y360" s="2" t="n">
        <v>2.495</v>
      </c>
    </row>
    <row r="361" customFormat="false" ht="12.75" hidden="false" customHeight="false" outlineLevel="0" collapsed="false">
      <c r="A361" s="53" t="n">
        <v>35602</v>
      </c>
      <c r="B361" s="61" t="n">
        <f aca="false">B360+1</f>
        <v>357</v>
      </c>
      <c r="C361" s="2" t="s">
        <v>147</v>
      </c>
      <c r="D361" s="1" t="s">
        <v>93</v>
      </c>
      <c r="E361" s="2" t="n">
        <v>2.245</v>
      </c>
      <c r="F361" s="2" t="n">
        <v>2.05</v>
      </c>
      <c r="H361" s="2" t="n">
        <v>2.22</v>
      </c>
      <c r="K361" s="2" t="n">
        <v>2.08</v>
      </c>
      <c r="L361" s="62" t="n">
        <v>2.01</v>
      </c>
      <c r="M361" s="62" t="n">
        <v>1.37</v>
      </c>
      <c r="N361" s="2" t="n">
        <v>1.26</v>
      </c>
      <c r="Q361" s="2" t="n">
        <v>2.385</v>
      </c>
      <c r="R361" s="2" t="n">
        <v>2.205</v>
      </c>
      <c r="T361" s="2" t="n">
        <v>2.03</v>
      </c>
      <c r="U361" s="2" t="n">
        <v>2.07</v>
      </c>
      <c r="V361" s="2" t="n">
        <v>2.29</v>
      </c>
      <c r="X361" s="2" t="n">
        <v>2.48</v>
      </c>
      <c r="Y361" s="2" t="n">
        <v>2.495</v>
      </c>
    </row>
    <row r="362" customFormat="false" ht="12.75" hidden="false" customHeight="false" outlineLevel="0" collapsed="false">
      <c r="A362" s="53" t="n">
        <v>35603</v>
      </c>
      <c r="B362" s="61" t="n">
        <f aca="false">B361+1</f>
        <v>358</v>
      </c>
      <c r="C362" s="2" t="s">
        <v>148</v>
      </c>
      <c r="D362" s="1" t="s">
        <v>93</v>
      </c>
      <c r="E362" s="2" t="n">
        <v>2.245</v>
      </c>
      <c r="F362" s="2" t="n">
        <v>2.05</v>
      </c>
      <c r="H362" s="2" t="n">
        <v>2.22</v>
      </c>
      <c r="K362" s="2" t="n">
        <v>2.08</v>
      </c>
      <c r="L362" s="62" t="n">
        <v>2.01</v>
      </c>
      <c r="M362" s="62" t="n">
        <v>1.37</v>
      </c>
      <c r="N362" s="2" t="n">
        <v>1.26</v>
      </c>
      <c r="Q362" s="2" t="n">
        <v>2.385</v>
      </c>
      <c r="R362" s="2" t="n">
        <v>2.205</v>
      </c>
      <c r="T362" s="2" t="n">
        <v>2.06</v>
      </c>
      <c r="U362" s="2" t="n">
        <v>2.095</v>
      </c>
      <c r="V362" s="2" t="n">
        <v>2.29</v>
      </c>
      <c r="X362" s="2" t="n">
        <v>2.575</v>
      </c>
      <c r="Y362" s="2" t="n">
        <v>2.495</v>
      </c>
    </row>
    <row r="363" customFormat="false" ht="12.75" hidden="false" customHeight="false" outlineLevel="0" collapsed="false">
      <c r="A363" s="53" t="n">
        <v>35604</v>
      </c>
      <c r="B363" s="61" t="n">
        <f aca="false">B362+1</f>
        <v>359</v>
      </c>
      <c r="C363" s="2" t="s">
        <v>142</v>
      </c>
      <c r="D363" s="1" t="s">
        <v>93</v>
      </c>
      <c r="E363" s="2" t="n">
        <v>2.285</v>
      </c>
      <c r="F363" s="2" t="n">
        <v>2.08</v>
      </c>
      <c r="H363" s="2" t="n">
        <v>2.24</v>
      </c>
      <c r="K363" s="2" t="n">
        <v>2.11</v>
      </c>
      <c r="L363" s="62" t="n">
        <v>2.05</v>
      </c>
      <c r="M363" s="62" t="n">
        <v>1.405</v>
      </c>
      <c r="N363" s="2" t="n">
        <v>1.22</v>
      </c>
      <c r="Q363" s="2" t="n">
        <v>2.435</v>
      </c>
      <c r="R363" s="2" t="n">
        <v>2.24</v>
      </c>
      <c r="T363" s="2" t="n">
        <v>2.06</v>
      </c>
      <c r="U363" s="2" t="n">
        <v>2.1</v>
      </c>
      <c r="V363" s="2" t="n">
        <v>2.29</v>
      </c>
      <c r="X363" s="2" t="n">
        <v>2.61</v>
      </c>
      <c r="Y363" s="2" t="n">
        <v>2.58</v>
      </c>
    </row>
    <row r="364" customFormat="false" ht="12.75" hidden="false" customHeight="false" outlineLevel="0" collapsed="false">
      <c r="A364" s="53" t="n">
        <v>35605</v>
      </c>
      <c r="B364" s="61" t="n">
        <f aca="false">B363+1</f>
        <v>360</v>
      </c>
      <c r="C364" s="2" t="s">
        <v>143</v>
      </c>
      <c r="D364" s="1" t="s">
        <v>93</v>
      </c>
      <c r="E364" s="2" t="n">
        <v>2.315</v>
      </c>
      <c r="F364" s="2" t="n">
        <v>2.09</v>
      </c>
      <c r="H364" s="2" t="n">
        <v>2.26</v>
      </c>
      <c r="K364" s="2" t="n">
        <v>2.12</v>
      </c>
      <c r="L364" s="62" t="n">
        <v>2.07</v>
      </c>
      <c r="M364" s="62" t="n">
        <v>1.38</v>
      </c>
      <c r="N364" s="2" t="n">
        <v>1.205</v>
      </c>
      <c r="Q364" s="2" t="n">
        <v>2.46</v>
      </c>
      <c r="R364" s="2" t="n">
        <v>2.32</v>
      </c>
      <c r="T364" s="2" t="n">
        <v>2.055</v>
      </c>
      <c r="U364" s="2" t="n">
        <v>2.105</v>
      </c>
      <c r="V364" s="2" t="n">
        <v>2.385</v>
      </c>
      <c r="X364" s="2" t="n">
        <v>2.63</v>
      </c>
      <c r="Y364" s="2" t="n">
        <v>2.63</v>
      </c>
    </row>
    <row r="365" customFormat="false" ht="12.75" hidden="false" customHeight="false" outlineLevel="0" collapsed="false">
      <c r="A365" s="53" t="n">
        <v>35606</v>
      </c>
      <c r="B365" s="61" t="n">
        <f aca="false">B364+1</f>
        <v>361</v>
      </c>
      <c r="C365" s="2" t="s">
        <v>144</v>
      </c>
      <c r="D365" s="1" t="s">
        <v>93</v>
      </c>
      <c r="E365" s="2" t="n">
        <v>2.325</v>
      </c>
      <c r="F365" s="2" t="n">
        <v>2.095</v>
      </c>
      <c r="H365" s="2" t="n">
        <v>2.265</v>
      </c>
      <c r="K365" s="2" t="n">
        <v>2.12</v>
      </c>
      <c r="L365" s="62" t="n">
        <v>2.065</v>
      </c>
      <c r="M365" s="62" t="n">
        <v>1.385</v>
      </c>
      <c r="N365" s="2" t="n">
        <v>1.205</v>
      </c>
      <c r="Q365" s="2" t="n">
        <v>2.475</v>
      </c>
      <c r="R365" s="2" t="n">
        <v>2.25</v>
      </c>
      <c r="T365" s="2" t="n">
        <v>2.005</v>
      </c>
      <c r="U365" s="2" t="n">
        <v>2.05</v>
      </c>
      <c r="V365" s="2" t="n">
        <v>2.41</v>
      </c>
      <c r="X365" s="2" t="n">
        <v>2.54</v>
      </c>
      <c r="Y365" s="2" t="n">
        <v>2.68</v>
      </c>
    </row>
    <row r="366" customFormat="false" ht="12.75" hidden="false" customHeight="false" outlineLevel="0" collapsed="false">
      <c r="A366" s="53" t="n">
        <v>35607</v>
      </c>
      <c r="B366" s="61" t="n">
        <f aca="false">B365+1</f>
        <v>362</v>
      </c>
      <c r="C366" s="2" t="s">
        <v>145</v>
      </c>
      <c r="D366" s="1" t="s">
        <v>93</v>
      </c>
      <c r="E366" s="2" t="n">
        <v>2.225</v>
      </c>
      <c r="F366" s="2" t="n">
        <v>2.01</v>
      </c>
      <c r="H366" s="2" t="n">
        <v>2.175</v>
      </c>
      <c r="K366" s="2" t="n">
        <v>2.055</v>
      </c>
      <c r="L366" s="62" t="n">
        <v>1.965</v>
      </c>
      <c r="M366" s="62" t="n">
        <v>1.32</v>
      </c>
      <c r="N366" s="2" t="n">
        <v>1.195</v>
      </c>
      <c r="Q366" s="2" t="n">
        <v>2.385</v>
      </c>
      <c r="R366" s="2" t="n">
        <v>2.21</v>
      </c>
      <c r="T366" s="2" t="n">
        <v>1.98</v>
      </c>
      <c r="U366" s="2" t="n">
        <v>2.01</v>
      </c>
      <c r="V366" s="2" t="n">
        <v>2.395</v>
      </c>
      <c r="X366" s="2" t="n">
        <v>2.45</v>
      </c>
      <c r="Y366" s="2" t="n">
        <v>2.58</v>
      </c>
    </row>
    <row r="367" customFormat="false" ht="12.75" hidden="false" customHeight="false" outlineLevel="0" collapsed="false">
      <c r="A367" s="53" t="n">
        <v>35608</v>
      </c>
      <c r="B367" s="61" t="n">
        <f aca="false">B366+1</f>
        <v>363</v>
      </c>
      <c r="C367" s="2" t="s">
        <v>146</v>
      </c>
      <c r="D367" s="1" t="s">
        <v>93</v>
      </c>
      <c r="E367" s="2" t="n">
        <v>2.175</v>
      </c>
      <c r="F367" s="2" t="n">
        <v>1.88</v>
      </c>
      <c r="H367" s="2" t="n">
        <v>2.125</v>
      </c>
      <c r="K367" s="2" t="n">
        <v>2.005</v>
      </c>
      <c r="L367" s="62" t="n">
        <v>1.825</v>
      </c>
      <c r="M367" s="62" t="n">
        <v>1.215</v>
      </c>
      <c r="N367" s="2" t="n">
        <v>1.16</v>
      </c>
      <c r="Q367" s="2" t="n">
        <v>2.345</v>
      </c>
      <c r="R367" s="2" t="n">
        <v>2.21</v>
      </c>
      <c r="T367" s="2" t="n">
        <v>1.98</v>
      </c>
      <c r="U367" s="2" t="n">
        <v>2.01</v>
      </c>
      <c r="V367" s="2" t="n">
        <v>2.29</v>
      </c>
      <c r="X367" s="2" t="n">
        <v>2.45</v>
      </c>
      <c r="Y367" s="2" t="n">
        <v>2.475</v>
      </c>
    </row>
    <row r="368" customFormat="false" ht="12.75" hidden="false" customHeight="false" outlineLevel="0" collapsed="false">
      <c r="A368" s="53" t="n">
        <v>35609</v>
      </c>
      <c r="B368" s="61" t="n">
        <f aca="false">B367+1</f>
        <v>364</v>
      </c>
      <c r="C368" s="2" t="s">
        <v>147</v>
      </c>
      <c r="D368" s="1" t="s">
        <v>93</v>
      </c>
      <c r="E368" s="2" t="n">
        <v>2.175</v>
      </c>
      <c r="F368" s="2" t="n">
        <v>1.88</v>
      </c>
      <c r="H368" s="2" t="n">
        <v>2.125</v>
      </c>
      <c r="K368" s="2" t="n">
        <v>2.005</v>
      </c>
      <c r="L368" s="62" t="n">
        <v>1.825</v>
      </c>
      <c r="M368" s="62" t="n">
        <v>1.215</v>
      </c>
      <c r="N368" s="2" t="n">
        <v>1.16</v>
      </c>
      <c r="Q368" s="2" t="n">
        <v>2.345</v>
      </c>
      <c r="R368" s="2" t="n">
        <v>2.21</v>
      </c>
      <c r="T368" s="2" t="n">
        <v>1.98</v>
      </c>
      <c r="U368" s="2" t="n">
        <v>2.01</v>
      </c>
      <c r="V368" s="2" t="n">
        <v>2.225</v>
      </c>
      <c r="X368" s="2" t="n">
        <v>2.45</v>
      </c>
      <c r="Y368" s="2" t="n">
        <v>2.475</v>
      </c>
    </row>
    <row r="369" customFormat="false" ht="12.75" hidden="false" customHeight="false" outlineLevel="0" collapsed="false">
      <c r="A369" s="53" t="n">
        <v>35610</v>
      </c>
      <c r="B369" s="61" t="n">
        <f aca="false">B368+1</f>
        <v>365</v>
      </c>
      <c r="C369" s="2" t="s">
        <v>148</v>
      </c>
      <c r="D369" s="1" t="s">
        <v>93</v>
      </c>
      <c r="E369" s="2" t="n">
        <v>2.175</v>
      </c>
      <c r="F369" s="2" t="n">
        <v>1.88</v>
      </c>
      <c r="H369" s="2" t="n">
        <v>2.125</v>
      </c>
      <c r="K369" s="2" t="n">
        <v>2.005</v>
      </c>
      <c r="L369" s="62" t="n">
        <v>1.825</v>
      </c>
      <c r="M369" s="62" t="n">
        <v>1.215</v>
      </c>
      <c r="N369" s="2" t="n">
        <v>1.16</v>
      </c>
      <c r="Q369" s="2" t="n">
        <v>2.345</v>
      </c>
      <c r="R369" s="2" t="n">
        <v>2.21</v>
      </c>
      <c r="T369" s="2" t="n">
        <v>2.005</v>
      </c>
      <c r="U369" s="2" t="n">
        <v>2.025</v>
      </c>
      <c r="V369" s="2" t="n">
        <v>2.225</v>
      </c>
      <c r="X369" s="2" t="n">
        <v>2.45</v>
      </c>
      <c r="Y369" s="2" t="n">
        <v>2.475</v>
      </c>
    </row>
    <row r="370" customFormat="false" ht="12.75" hidden="false" customHeight="false" outlineLevel="0" collapsed="false">
      <c r="A370" s="53" t="n">
        <v>35611</v>
      </c>
      <c r="B370" s="61" t="n">
        <f aca="false">B369+1</f>
        <v>366</v>
      </c>
      <c r="C370" s="2" t="s">
        <v>142</v>
      </c>
      <c r="D370" s="1" t="s">
        <v>94</v>
      </c>
      <c r="E370" s="2" t="n">
        <v>2.15</v>
      </c>
      <c r="F370" s="2" t="n">
        <v>2.005</v>
      </c>
      <c r="H370" s="2" t="n">
        <v>2.125</v>
      </c>
      <c r="K370" s="2" t="n">
        <v>2.035</v>
      </c>
      <c r="L370" s="62" t="n">
        <v>1.985</v>
      </c>
      <c r="M370" s="62" t="n">
        <v>1.355</v>
      </c>
      <c r="N370" s="2" t="n">
        <v>1.105</v>
      </c>
      <c r="Q370" s="2" t="n">
        <v>2.315</v>
      </c>
      <c r="R370" s="2" t="n">
        <v>2.165</v>
      </c>
      <c r="T370" s="2" t="n">
        <v>2.03</v>
      </c>
      <c r="U370" s="2" t="n">
        <v>2.045</v>
      </c>
      <c r="V370" s="2" t="n">
        <v>2.225</v>
      </c>
      <c r="X370" s="2" t="n">
        <v>2.44</v>
      </c>
      <c r="Y370" s="2" t="n">
        <v>2.455</v>
      </c>
    </row>
    <row r="371" customFormat="false" ht="12.75" hidden="false" customHeight="false" outlineLevel="0" collapsed="false">
      <c r="A371" s="53" t="n">
        <v>35612</v>
      </c>
      <c r="B371" s="61" t="n">
        <f aca="false">B370+1</f>
        <v>367</v>
      </c>
      <c r="C371" s="2" t="s">
        <v>143</v>
      </c>
      <c r="D371" s="1" t="s">
        <v>94</v>
      </c>
      <c r="E371" s="2" t="n">
        <v>2.15</v>
      </c>
      <c r="F371" s="2" t="n">
        <v>2.035</v>
      </c>
      <c r="H371" s="2" t="n">
        <v>2.17</v>
      </c>
      <c r="K371" s="2" t="n">
        <v>2.035</v>
      </c>
      <c r="L371" s="62" t="n">
        <v>2.01</v>
      </c>
      <c r="M371" s="62" t="n">
        <v>1.23</v>
      </c>
      <c r="N371" s="2" t="n">
        <v>1.135</v>
      </c>
      <c r="Q371" s="2" t="n">
        <v>2.305</v>
      </c>
      <c r="R371" s="2" t="n">
        <v>2.2</v>
      </c>
      <c r="T371" s="2" t="n">
        <v>2.02</v>
      </c>
      <c r="U371" s="2" t="n">
        <v>2.025</v>
      </c>
      <c r="V371" s="2" t="n">
        <v>2.215</v>
      </c>
      <c r="X371" s="2" t="n">
        <v>2.395</v>
      </c>
      <c r="Y371" s="2" t="n">
        <v>2.455</v>
      </c>
    </row>
    <row r="372" customFormat="false" ht="12.75" hidden="false" customHeight="false" outlineLevel="0" collapsed="false">
      <c r="A372" s="53" t="n">
        <v>35613</v>
      </c>
      <c r="B372" s="61" t="n">
        <f aca="false">B371+1</f>
        <v>368</v>
      </c>
      <c r="C372" s="2" t="s">
        <v>144</v>
      </c>
      <c r="D372" s="1" t="s">
        <v>94</v>
      </c>
      <c r="E372" s="2" t="n">
        <v>2.135</v>
      </c>
      <c r="F372" s="2" t="n">
        <v>2.005</v>
      </c>
      <c r="H372" s="2" t="n">
        <v>2.125</v>
      </c>
      <c r="K372" s="2" t="n">
        <v>2.015</v>
      </c>
      <c r="L372" s="62" t="n">
        <v>1.965</v>
      </c>
      <c r="M372" s="62" t="n">
        <v>1.205</v>
      </c>
      <c r="N372" s="2" t="n">
        <v>1.045</v>
      </c>
      <c r="Q372" s="2" t="n">
        <v>2.28</v>
      </c>
      <c r="R372" s="2" t="n">
        <v>2.145</v>
      </c>
      <c r="T372" s="2" t="n">
        <v>1.985</v>
      </c>
      <c r="U372" s="2" t="n">
        <v>2.005</v>
      </c>
      <c r="V372" s="2" t="n">
        <v>2.205</v>
      </c>
      <c r="X372" s="2" t="n">
        <v>2.36</v>
      </c>
      <c r="Y372" s="2" t="n">
        <v>2.395</v>
      </c>
    </row>
    <row r="373" customFormat="false" ht="12.75" hidden="false" customHeight="false" outlineLevel="0" collapsed="false">
      <c r="A373" s="53" t="n">
        <v>35614</v>
      </c>
      <c r="B373" s="61" t="n">
        <f aca="false">B372+1</f>
        <v>369</v>
      </c>
      <c r="C373" s="2" t="s">
        <v>145</v>
      </c>
      <c r="D373" s="1" t="s">
        <v>94</v>
      </c>
      <c r="E373" s="2" t="n">
        <v>2.105</v>
      </c>
      <c r="F373" s="2" t="n">
        <v>1.885</v>
      </c>
      <c r="H373" s="2" t="n">
        <v>2.095</v>
      </c>
      <c r="K373" s="2" t="n">
        <v>2.005</v>
      </c>
      <c r="L373" s="62" t="n">
        <v>1.79</v>
      </c>
      <c r="M373" s="62" t="n">
        <v>1.19</v>
      </c>
      <c r="N373" s="2" t="n">
        <v>1.035</v>
      </c>
      <c r="Q373" s="2" t="n">
        <v>2.275</v>
      </c>
      <c r="R373" s="2" t="n">
        <v>2.02</v>
      </c>
      <c r="T373" s="2" t="n">
        <v>1.985</v>
      </c>
      <c r="U373" s="2" t="n">
        <v>2.005</v>
      </c>
      <c r="V373" s="2" t="n">
        <v>2.165</v>
      </c>
      <c r="X373" s="2" t="n">
        <v>2.36</v>
      </c>
      <c r="Y373" s="2" t="n">
        <v>2.365</v>
      </c>
    </row>
    <row r="374" customFormat="false" ht="12.75" hidden="false" customHeight="false" outlineLevel="0" collapsed="false">
      <c r="A374" s="53" t="n">
        <v>35615</v>
      </c>
      <c r="B374" s="61" t="n">
        <f aca="false">B373+1</f>
        <v>370</v>
      </c>
      <c r="C374" s="2" t="s">
        <v>146</v>
      </c>
      <c r="D374" s="1" t="s">
        <v>94</v>
      </c>
      <c r="E374" s="2" t="n">
        <v>2.105</v>
      </c>
      <c r="F374" s="2" t="n">
        <v>1.885</v>
      </c>
      <c r="H374" s="2" t="n">
        <v>2.095</v>
      </c>
      <c r="K374" s="2" t="n">
        <v>2.005</v>
      </c>
      <c r="L374" s="62" t="n">
        <v>1.79</v>
      </c>
      <c r="M374" s="62" t="n">
        <v>1.19</v>
      </c>
      <c r="N374" s="2" t="n">
        <v>1.035</v>
      </c>
      <c r="Q374" s="2" t="n">
        <v>2.275</v>
      </c>
      <c r="R374" s="2" t="n">
        <v>2.02</v>
      </c>
      <c r="T374" s="2" t="n">
        <v>1.985</v>
      </c>
      <c r="U374" s="2" t="n">
        <v>2.005</v>
      </c>
      <c r="V374" s="2" t="n">
        <v>2.16</v>
      </c>
      <c r="X374" s="2" t="n">
        <v>2.36</v>
      </c>
      <c r="Y374" s="2" t="n">
        <v>2.365</v>
      </c>
    </row>
    <row r="375" customFormat="false" ht="12.75" hidden="false" customHeight="false" outlineLevel="0" collapsed="false">
      <c r="A375" s="53" t="n">
        <v>35616</v>
      </c>
      <c r="B375" s="61" t="n">
        <f aca="false">B374+1</f>
        <v>371</v>
      </c>
      <c r="C375" s="2" t="s">
        <v>147</v>
      </c>
      <c r="D375" s="1" t="s">
        <v>94</v>
      </c>
      <c r="E375" s="2" t="n">
        <v>2.105</v>
      </c>
      <c r="F375" s="2" t="n">
        <v>1.885</v>
      </c>
      <c r="H375" s="2" t="n">
        <v>2.095</v>
      </c>
      <c r="K375" s="2" t="n">
        <v>2.005</v>
      </c>
      <c r="L375" s="62" t="n">
        <v>1.79</v>
      </c>
      <c r="M375" s="62" t="n">
        <v>1.19</v>
      </c>
      <c r="N375" s="2" t="n">
        <v>1.035</v>
      </c>
      <c r="Q375" s="2" t="n">
        <v>2.275</v>
      </c>
      <c r="R375" s="2" t="n">
        <v>2.02</v>
      </c>
      <c r="T375" s="2" t="n">
        <v>1.985</v>
      </c>
      <c r="U375" s="2" t="n">
        <v>2.005</v>
      </c>
      <c r="V375" s="2" t="n">
        <v>2.16</v>
      </c>
      <c r="X375" s="2" t="n">
        <v>2.36</v>
      </c>
      <c r="Y375" s="2" t="n">
        <v>2.365</v>
      </c>
    </row>
    <row r="376" customFormat="false" ht="12.75" hidden="false" customHeight="false" outlineLevel="0" collapsed="false">
      <c r="A376" s="53" t="n">
        <v>35617</v>
      </c>
      <c r="B376" s="61" t="n">
        <f aca="false">B375+1</f>
        <v>372</v>
      </c>
      <c r="C376" s="2" t="s">
        <v>148</v>
      </c>
      <c r="D376" s="1" t="s">
        <v>94</v>
      </c>
      <c r="E376" s="2" t="n">
        <v>2.105</v>
      </c>
      <c r="F376" s="2" t="n">
        <v>1.885</v>
      </c>
      <c r="H376" s="2" t="n">
        <v>2.095</v>
      </c>
      <c r="K376" s="2" t="n">
        <v>2.005</v>
      </c>
      <c r="L376" s="62" t="n">
        <v>1.79</v>
      </c>
      <c r="M376" s="62" t="n">
        <v>1.19</v>
      </c>
      <c r="N376" s="2" t="n">
        <v>1.035</v>
      </c>
      <c r="Q376" s="2" t="n">
        <v>2.275</v>
      </c>
      <c r="R376" s="2" t="n">
        <v>2.02</v>
      </c>
      <c r="T376" s="2" t="n">
        <v>2</v>
      </c>
      <c r="U376" s="2" t="n">
        <v>2.005</v>
      </c>
      <c r="V376" s="2" t="n">
        <v>2.16</v>
      </c>
      <c r="X376" s="2" t="n">
        <v>2.375</v>
      </c>
      <c r="Y376" s="2" t="n">
        <v>2.365</v>
      </c>
    </row>
    <row r="377" customFormat="false" ht="12.75" hidden="false" customHeight="false" outlineLevel="0" collapsed="false">
      <c r="A377" s="53" t="n">
        <v>35618</v>
      </c>
      <c r="B377" s="61" t="n">
        <f aca="false">B376+1</f>
        <v>373</v>
      </c>
      <c r="C377" s="2" t="s">
        <v>142</v>
      </c>
      <c r="D377" s="1" t="s">
        <v>94</v>
      </c>
      <c r="E377" s="2" t="n">
        <v>2.125</v>
      </c>
      <c r="F377" s="2" t="n">
        <v>2.01</v>
      </c>
      <c r="H377" s="2" t="n">
        <v>2.1</v>
      </c>
      <c r="K377" s="2" t="n">
        <v>1.995</v>
      </c>
      <c r="L377" s="62" t="n">
        <v>1.99</v>
      </c>
      <c r="M377" s="62" t="n">
        <v>1.245</v>
      </c>
      <c r="N377" s="2" t="n">
        <v>1.09</v>
      </c>
      <c r="Q377" s="2" t="n">
        <v>2.28</v>
      </c>
      <c r="R377" s="2" t="n">
        <v>2.17</v>
      </c>
      <c r="T377" s="2" t="n">
        <v>2.01</v>
      </c>
      <c r="U377" s="2" t="n">
        <v>2.02</v>
      </c>
      <c r="V377" s="2" t="n">
        <v>2.16</v>
      </c>
      <c r="X377" s="2" t="n">
        <v>2.36</v>
      </c>
      <c r="Y377" s="2" t="n">
        <v>2.375</v>
      </c>
    </row>
    <row r="378" customFormat="false" ht="12.75" hidden="false" customHeight="false" outlineLevel="0" collapsed="false">
      <c r="A378" s="53" t="n">
        <v>35619</v>
      </c>
      <c r="B378" s="61" t="n">
        <f aca="false">B377+1</f>
        <v>374</v>
      </c>
      <c r="C378" s="2" t="s">
        <v>143</v>
      </c>
      <c r="D378" s="1" t="s">
        <v>94</v>
      </c>
      <c r="E378" s="2" t="n">
        <v>2.125</v>
      </c>
      <c r="F378" s="2" t="n">
        <v>2.015</v>
      </c>
      <c r="H378" s="2" t="n">
        <v>2.125</v>
      </c>
      <c r="K378" s="2" t="n">
        <v>1.995</v>
      </c>
      <c r="L378" s="62" t="n">
        <v>2.01</v>
      </c>
      <c r="M378" s="62" t="n">
        <v>1.265</v>
      </c>
      <c r="N378" s="2" t="n">
        <v>1.145</v>
      </c>
      <c r="Q378" s="2" t="n">
        <v>2.275</v>
      </c>
      <c r="R378" s="2" t="n">
        <v>2.195</v>
      </c>
      <c r="T378" s="2" t="n">
        <v>2.02</v>
      </c>
      <c r="U378" s="2" t="n">
        <v>2.065</v>
      </c>
      <c r="V378" s="2" t="n">
        <v>2.17</v>
      </c>
      <c r="X378" s="2" t="n">
        <v>2.375</v>
      </c>
      <c r="Y378" s="2" t="n">
        <v>2.375</v>
      </c>
    </row>
    <row r="379" customFormat="false" ht="12.75" hidden="false" customHeight="false" outlineLevel="0" collapsed="false">
      <c r="A379" s="53" t="n">
        <v>35620</v>
      </c>
      <c r="B379" s="61" t="n">
        <f aca="false">B378+1</f>
        <v>375</v>
      </c>
      <c r="C379" s="2" t="s">
        <v>144</v>
      </c>
      <c r="D379" s="1" t="s">
        <v>94</v>
      </c>
      <c r="E379" s="2" t="n">
        <v>2.15</v>
      </c>
      <c r="F379" s="2" t="n">
        <v>2.04</v>
      </c>
      <c r="H379" s="2" t="n">
        <v>2.145</v>
      </c>
      <c r="K379" s="2" t="n">
        <v>2.04</v>
      </c>
      <c r="L379" s="62" t="n">
        <v>2.03</v>
      </c>
      <c r="M379" s="62" t="n">
        <v>1.27</v>
      </c>
      <c r="N379" s="2" t="n">
        <v>1.185</v>
      </c>
      <c r="Q379" s="2" t="n">
        <v>2.3</v>
      </c>
      <c r="R379" s="2" t="n">
        <v>2.225</v>
      </c>
      <c r="T379" s="2" t="n">
        <v>2.02</v>
      </c>
      <c r="U379" s="2" t="n">
        <v>2.065</v>
      </c>
      <c r="V379" s="2" t="n">
        <v>2.165</v>
      </c>
      <c r="X379" s="2" t="n">
        <v>2.375</v>
      </c>
      <c r="Y379" s="2" t="n">
        <v>2.39</v>
      </c>
    </row>
    <row r="380" customFormat="false" ht="12.75" hidden="false" customHeight="false" outlineLevel="0" collapsed="false">
      <c r="A380" s="53" t="n">
        <v>35621</v>
      </c>
      <c r="B380" s="61" t="n">
        <f aca="false">B379+1</f>
        <v>376</v>
      </c>
      <c r="C380" s="2" t="s">
        <v>145</v>
      </c>
      <c r="D380" s="1" t="s">
        <v>94</v>
      </c>
      <c r="E380" s="2" t="n">
        <v>2.15</v>
      </c>
      <c r="F380" s="2" t="n">
        <v>2.04</v>
      </c>
      <c r="H380" s="2" t="n">
        <v>2.145</v>
      </c>
      <c r="K380" s="2" t="n">
        <v>2.04</v>
      </c>
      <c r="L380" s="62" t="n">
        <v>2.03</v>
      </c>
      <c r="M380" s="62" t="n">
        <v>1.27</v>
      </c>
      <c r="N380" s="2" t="n">
        <v>1.185</v>
      </c>
      <c r="Q380" s="2" t="n">
        <v>2.3</v>
      </c>
      <c r="R380" s="2" t="n">
        <v>2.24</v>
      </c>
      <c r="T380" s="2" t="n">
        <v>2</v>
      </c>
      <c r="U380" s="2" t="n">
        <v>2.03</v>
      </c>
      <c r="V380" s="2" t="n">
        <v>2.195</v>
      </c>
      <c r="X380" s="2" t="n">
        <v>2.39</v>
      </c>
      <c r="Y380" s="2" t="n">
        <v>2.39</v>
      </c>
    </row>
    <row r="381" customFormat="false" ht="12.75" hidden="false" customHeight="false" outlineLevel="0" collapsed="false">
      <c r="A381" s="53" t="n">
        <v>35622</v>
      </c>
      <c r="B381" s="61" t="n">
        <f aca="false">B380+1</f>
        <v>377</v>
      </c>
      <c r="C381" s="2" t="s">
        <v>146</v>
      </c>
      <c r="D381" s="1" t="s">
        <v>94</v>
      </c>
      <c r="E381" s="2" t="n">
        <v>2.16</v>
      </c>
      <c r="F381" s="2" t="n">
        <v>2.015</v>
      </c>
      <c r="H381" s="2" t="n">
        <v>2.155</v>
      </c>
      <c r="K381" s="2" t="n">
        <v>2.035</v>
      </c>
      <c r="L381" s="62" t="n">
        <v>1.995</v>
      </c>
      <c r="M381" s="62" t="n">
        <v>1.315</v>
      </c>
      <c r="N381" s="2" t="n">
        <v>1.2</v>
      </c>
      <c r="Q381" s="2" t="n">
        <v>2.305</v>
      </c>
      <c r="R381" s="2" t="n">
        <v>2.2</v>
      </c>
      <c r="T381" s="2" t="n">
        <v>2</v>
      </c>
      <c r="U381" s="2" t="n">
        <v>2.03</v>
      </c>
      <c r="V381" s="2" t="n">
        <v>2.19</v>
      </c>
      <c r="X381" s="2" t="n">
        <v>2.39</v>
      </c>
      <c r="Y381" s="2" t="n">
        <v>2.395</v>
      </c>
    </row>
    <row r="382" customFormat="false" ht="12.75" hidden="false" customHeight="false" outlineLevel="0" collapsed="false">
      <c r="A382" s="53" t="n">
        <v>35623</v>
      </c>
      <c r="B382" s="61" t="n">
        <f aca="false">B381+1</f>
        <v>378</v>
      </c>
      <c r="C382" s="2" t="s">
        <v>147</v>
      </c>
      <c r="D382" s="1" t="s">
        <v>94</v>
      </c>
      <c r="E382" s="2" t="n">
        <v>2.16</v>
      </c>
      <c r="F382" s="2" t="n">
        <v>2.015</v>
      </c>
      <c r="H382" s="2" t="n">
        <v>2.155</v>
      </c>
      <c r="K382" s="2" t="n">
        <v>2.035</v>
      </c>
      <c r="L382" s="62" t="n">
        <v>1.995</v>
      </c>
      <c r="M382" s="62" t="n">
        <v>1.315</v>
      </c>
      <c r="N382" s="2" t="n">
        <v>1.2</v>
      </c>
      <c r="Q382" s="2" t="n">
        <v>2.305</v>
      </c>
      <c r="R382" s="2" t="n">
        <v>2.2</v>
      </c>
      <c r="T382" s="2" t="n">
        <v>2</v>
      </c>
      <c r="U382" s="2" t="n">
        <v>2.03</v>
      </c>
      <c r="V382" s="2" t="n">
        <v>2.2</v>
      </c>
      <c r="X382" s="2" t="n">
        <v>2.39</v>
      </c>
      <c r="Y382" s="2" t="n">
        <v>2.395</v>
      </c>
    </row>
    <row r="383" customFormat="false" ht="12.75" hidden="false" customHeight="false" outlineLevel="0" collapsed="false">
      <c r="A383" s="53" t="n">
        <v>35624</v>
      </c>
      <c r="B383" s="61" t="n">
        <f aca="false">B382+1</f>
        <v>379</v>
      </c>
      <c r="C383" s="2" t="s">
        <v>148</v>
      </c>
      <c r="D383" s="1" t="s">
        <v>94</v>
      </c>
      <c r="E383" s="2" t="n">
        <v>2.16</v>
      </c>
      <c r="F383" s="2" t="n">
        <v>2.015</v>
      </c>
      <c r="H383" s="2" t="n">
        <v>2.155</v>
      </c>
      <c r="K383" s="2" t="n">
        <v>2.035</v>
      </c>
      <c r="L383" s="62" t="n">
        <v>1.995</v>
      </c>
      <c r="M383" s="62" t="n">
        <v>1.315</v>
      </c>
      <c r="N383" s="2" t="n">
        <v>1.2</v>
      </c>
      <c r="Q383" s="2" t="n">
        <v>2.305</v>
      </c>
      <c r="R383" s="2" t="n">
        <v>2.2</v>
      </c>
      <c r="T383" s="2" t="n">
        <v>2.03</v>
      </c>
      <c r="U383" s="2" t="n">
        <v>2.05</v>
      </c>
      <c r="V383" s="2" t="n">
        <v>2.2</v>
      </c>
      <c r="X383" s="2" t="n">
        <v>2.45</v>
      </c>
      <c r="Y383" s="2" t="n">
        <v>2.395</v>
      </c>
    </row>
    <row r="384" customFormat="false" ht="12.75" hidden="false" customHeight="false" outlineLevel="0" collapsed="false">
      <c r="A384" s="53" t="n">
        <v>35625</v>
      </c>
      <c r="B384" s="61" t="n">
        <f aca="false">B383+1</f>
        <v>380</v>
      </c>
      <c r="C384" s="2" t="s">
        <v>142</v>
      </c>
      <c r="D384" s="1" t="s">
        <v>94</v>
      </c>
      <c r="E384" s="2" t="n">
        <v>2.17</v>
      </c>
      <c r="F384" s="2" t="n">
        <v>2.08</v>
      </c>
      <c r="H384" s="2" t="n">
        <v>2.165</v>
      </c>
      <c r="K384" s="2" t="n">
        <v>2.055</v>
      </c>
      <c r="L384" s="62" t="n">
        <v>2.07</v>
      </c>
      <c r="M384" s="62" t="n">
        <v>1.325</v>
      </c>
      <c r="N384" s="2" t="n">
        <v>1.245</v>
      </c>
      <c r="Q384" s="2" t="n">
        <v>2.33</v>
      </c>
      <c r="R384" s="2" t="n">
        <v>2.275</v>
      </c>
      <c r="T384" s="2" t="n">
        <v>2.07</v>
      </c>
      <c r="U384" s="2" t="n">
        <v>2.09</v>
      </c>
      <c r="V384" s="2" t="n">
        <v>2.2</v>
      </c>
      <c r="X384" s="2" t="n">
        <v>2.5</v>
      </c>
      <c r="Y384" s="2" t="n">
        <v>2.465</v>
      </c>
    </row>
    <row r="385" customFormat="false" ht="12.75" hidden="false" customHeight="false" outlineLevel="0" collapsed="false">
      <c r="A385" s="53" t="n">
        <v>35626</v>
      </c>
      <c r="B385" s="61" t="n">
        <f aca="false">B384+1</f>
        <v>381</v>
      </c>
      <c r="C385" s="2" t="s">
        <v>143</v>
      </c>
      <c r="D385" s="1" t="s">
        <v>94</v>
      </c>
      <c r="E385" s="2" t="n">
        <v>2.205</v>
      </c>
      <c r="F385" s="2" t="n">
        <v>2.12</v>
      </c>
      <c r="H385" s="2" t="n">
        <v>2.21</v>
      </c>
      <c r="K385" s="2" t="n">
        <v>2.1</v>
      </c>
      <c r="L385" s="62" t="n">
        <v>2.095</v>
      </c>
      <c r="M385" s="62" t="n">
        <v>1.355</v>
      </c>
      <c r="N385" s="2" t="n">
        <v>1.225</v>
      </c>
      <c r="Q385" s="2" t="n">
        <v>2.355</v>
      </c>
      <c r="R385" s="2" t="n">
        <v>2.265</v>
      </c>
      <c r="T385" s="2" t="n">
        <v>2.085</v>
      </c>
      <c r="U385" s="2" t="n">
        <v>2.095</v>
      </c>
      <c r="V385" s="2" t="n">
        <v>2.255</v>
      </c>
      <c r="X385" s="2" t="n">
        <v>2.535</v>
      </c>
      <c r="Y385" s="2" t="n">
        <v>2.49</v>
      </c>
    </row>
    <row r="386" customFormat="false" ht="12.75" hidden="false" customHeight="false" outlineLevel="0" collapsed="false">
      <c r="A386" s="53" t="n">
        <v>35627</v>
      </c>
      <c r="B386" s="61" t="n">
        <f aca="false">B385+1</f>
        <v>382</v>
      </c>
      <c r="C386" s="2" t="s">
        <v>144</v>
      </c>
      <c r="D386" s="1" t="s">
        <v>94</v>
      </c>
      <c r="E386" s="2" t="n">
        <v>2.23</v>
      </c>
      <c r="F386" s="2" t="n">
        <v>2.14</v>
      </c>
      <c r="H386" s="2" t="n">
        <v>2.23</v>
      </c>
      <c r="K386" s="2" t="n">
        <v>2.12</v>
      </c>
      <c r="L386" s="62" t="n">
        <v>2.105</v>
      </c>
      <c r="M386" s="62" t="n">
        <v>1.365</v>
      </c>
      <c r="N386" s="2" t="n">
        <v>1.195</v>
      </c>
      <c r="Q386" s="2" t="n">
        <v>2.365</v>
      </c>
      <c r="R386" s="2" t="n">
        <v>2.28</v>
      </c>
      <c r="T386" s="2" t="n">
        <v>2.125</v>
      </c>
      <c r="U386" s="2" t="n">
        <v>2.15</v>
      </c>
      <c r="V386" s="2" t="n">
        <v>2.305</v>
      </c>
      <c r="X386" s="2" t="n">
        <v>2.585</v>
      </c>
      <c r="Y386" s="2" t="n">
        <v>2.555</v>
      </c>
    </row>
    <row r="387" customFormat="false" ht="12.75" hidden="false" customHeight="false" outlineLevel="0" collapsed="false">
      <c r="A387" s="53" t="n">
        <v>35628</v>
      </c>
      <c r="B387" s="61" t="n">
        <f aca="false">B386+1</f>
        <v>383</v>
      </c>
      <c r="C387" s="2" t="s">
        <v>145</v>
      </c>
      <c r="D387" s="1" t="s">
        <v>94</v>
      </c>
      <c r="E387" s="2" t="n">
        <v>2.265</v>
      </c>
      <c r="F387" s="2" t="n">
        <v>2.195</v>
      </c>
      <c r="H387" s="2" t="n">
        <v>2.265</v>
      </c>
      <c r="K387" s="2" t="n">
        <v>2.155</v>
      </c>
      <c r="L387" s="62" t="n">
        <v>2.17</v>
      </c>
      <c r="M387" s="62" t="n">
        <v>1.405</v>
      </c>
      <c r="N387" s="2" t="n">
        <v>1.145</v>
      </c>
      <c r="Q387" s="2" t="n">
        <v>2.405</v>
      </c>
      <c r="R387" s="2" t="n">
        <v>2.29</v>
      </c>
      <c r="T387" s="2" t="n">
        <v>2.125</v>
      </c>
      <c r="U387" s="2" t="n">
        <v>2.15</v>
      </c>
      <c r="V387" s="2" t="n">
        <v>2.275</v>
      </c>
      <c r="X387" s="2" t="n">
        <v>2.585</v>
      </c>
      <c r="Y387" s="2" t="n">
        <v>2.42</v>
      </c>
    </row>
    <row r="388" customFormat="false" ht="12.75" hidden="false" customHeight="false" outlineLevel="0" collapsed="false">
      <c r="A388" s="53" t="n">
        <v>35629</v>
      </c>
      <c r="B388" s="61" t="n">
        <f aca="false">B387+1</f>
        <v>384</v>
      </c>
      <c r="C388" s="2" t="s">
        <v>146</v>
      </c>
      <c r="D388" s="1" t="s">
        <v>94</v>
      </c>
      <c r="E388" s="2" t="n">
        <v>2.245</v>
      </c>
      <c r="F388" s="2" t="n">
        <v>2.085</v>
      </c>
      <c r="H388" s="2" t="n">
        <v>2.24</v>
      </c>
      <c r="K388" s="2" t="n">
        <v>2.13</v>
      </c>
      <c r="L388" s="62" t="n">
        <v>2.03</v>
      </c>
      <c r="M388" s="62" t="n">
        <v>1.335</v>
      </c>
      <c r="N388" s="2" t="n">
        <v>1.11</v>
      </c>
      <c r="Q388" s="2" t="n">
        <v>2.395</v>
      </c>
      <c r="R388" s="2" t="n">
        <v>2.23</v>
      </c>
      <c r="T388" s="2" t="n">
        <v>2.095</v>
      </c>
      <c r="U388" s="2" t="n">
        <v>2.11</v>
      </c>
      <c r="V388" s="2" t="n">
        <v>2.28</v>
      </c>
      <c r="X388" s="2" t="n">
        <v>2.555</v>
      </c>
      <c r="Y388" s="2" t="n">
        <v>2.565</v>
      </c>
    </row>
    <row r="389" customFormat="false" ht="12.75" hidden="false" customHeight="false" outlineLevel="0" collapsed="false">
      <c r="A389" s="53" t="n">
        <v>35630</v>
      </c>
      <c r="B389" s="61" t="n">
        <f aca="false">B388+1</f>
        <v>385</v>
      </c>
      <c r="C389" s="2" t="s">
        <v>147</v>
      </c>
      <c r="D389" s="1" t="s">
        <v>94</v>
      </c>
      <c r="E389" s="2" t="n">
        <v>2.245</v>
      </c>
      <c r="F389" s="2" t="n">
        <v>2.085</v>
      </c>
      <c r="H389" s="2" t="n">
        <v>2.24</v>
      </c>
      <c r="K389" s="2" t="n">
        <v>2.13</v>
      </c>
      <c r="L389" s="62" t="n">
        <v>2.03</v>
      </c>
      <c r="M389" s="62" t="n">
        <v>1.335</v>
      </c>
      <c r="N389" s="2" t="n">
        <v>1.11</v>
      </c>
      <c r="Q389" s="2" t="n">
        <v>2.395</v>
      </c>
      <c r="R389" s="2" t="n">
        <v>2.23</v>
      </c>
      <c r="T389" s="2" t="n">
        <v>2.095</v>
      </c>
      <c r="U389" s="2" t="n">
        <v>2.11</v>
      </c>
      <c r="V389" s="2" t="n">
        <v>2.28</v>
      </c>
      <c r="X389" s="2" t="n">
        <v>2.555</v>
      </c>
      <c r="Y389" s="2" t="n">
        <v>2.565</v>
      </c>
    </row>
    <row r="390" customFormat="false" ht="12.75" hidden="false" customHeight="false" outlineLevel="0" collapsed="false">
      <c r="A390" s="53" t="n">
        <v>35631</v>
      </c>
      <c r="B390" s="61" t="n">
        <f aca="false">B389+1</f>
        <v>386</v>
      </c>
      <c r="C390" s="2" t="s">
        <v>148</v>
      </c>
      <c r="D390" s="1" t="s">
        <v>94</v>
      </c>
      <c r="E390" s="2" t="n">
        <v>2.245</v>
      </c>
      <c r="F390" s="2" t="n">
        <v>2.085</v>
      </c>
      <c r="H390" s="2" t="n">
        <v>2.24</v>
      </c>
      <c r="K390" s="2" t="n">
        <v>2.13</v>
      </c>
      <c r="L390" s="62" t="n">
        <v>2.03</v>
      </c>
      <c r="M390" s="62" t="n">
        <v>1.335</v>
      </c>
      <c r="N390" s="2" t="n">
        <v>1.11</v>
      </c>
      <c r="Q390" s="2" t="n">
        <v>2.395</v>
      </c>
      <c r="R390" s="2" t="n">
        <v>2.23</v>
      </c>
      <c r="T390" s="2" t="n">
        <v>2.03</v>
      </c>
      <c r="U390" s="2" t="n">
        <v>2.035</v>
      </c>
      <c r="V390" s="2" t="n">
        <v>2.28</v>
      </c>
      <c r="X390" s="2" t="n">
        <v>2.43</v>
      </c>
      <c r="Y390" s="2" t="n">
        <v>2.565</v>
      </c>
    </row>
    <row r="391" customFormat="false" ht="12.75" hidden="false" customHeight="false" outlineLevel="0" collapsed="false">
      <c r="A391" s="53" t="n">
        <v>35632</v>
      </c>
      <c r="B391" s="61" t="n">
        <f aca="false">B390+1</f>
        <v>387</v>
      </c>
      <c r="C391" s="2" t="s">
        <v>142</v>
      </c>
      <c r="D391" s="1" t="s">
        <v>94</v>
      </c>
      <c r="E391" s="2" t="n">
        <v>2.165</v>
      </c>
      <c r="F391" s="2" t="n">
        <v>2.05</v>
      </c>
      <c r="H391" s="2" t="n">
        <v>2.165</v>
      </c>
      <c r="K391" s="2" t="n">
        <v>2.06</v>
      </c>
      <c r="L391" s="62" t="n">
        <v>2.025</v>
      </c>
      <c r="M391" s="62" t="n">
        <v>1.335</v>
      </c>
      <c r="N391" s="2" t="n">
        <v>1.085</v>
      </c>
      <c r="Q391" s="2" t="n">
        <v>2.305</v>
      </c>
      <c r="R391" s="2" t="n">
        <v>2.17</v>
      </c>
      <c r="T391" s="2" t="n">
        <v>2.03</v>
      </c>
      <c r="U391" s="2" t="n">
        <v>2.045</v>
      </c>
      <c r="V391" s="2" t="n">
        <v>2.28</v>
      </c>
      <c r="X391" s="2" t="n">
        <v>2.4</v>
      </c>
      <c r="Y391" s="2" t="n">
        <v>2.42</v>
      </c>
    </row>
    <row r="392" customFormat="false" ht="12.75" hidden="false" customHeight="false" outlineLevel="0" collapsed="false">
      <c r="A392" s="53" t="n">
        <v>35633</v>
      </c>
      <c r="B392" s="61" t="n">
        <f aca="false">B391+1</f>
        <v>388</v>
      </c>
      <c r="C392" s="2" t="s">
        <v>143</v>
      </c>
      <c r="D392" s="1" t="s">
        <v>94</v>
      </c>
      <c r="E392" s="2" t="n">
        <v>2.17</v>
      </c>
      <c r="F392" s="2" t="n">
        <v>2.045</v>
      </c>
      <c r="H392" s="2" t="n">
        <v>2.165</v>
      </c>
      <c r="K392" s="2" t="n">
        <v>2.06</v>
      </c>
      <c r="L392" s="62" t="n">
        <v>2.025</v>
      </c>
      <c r="M392" s="62" t="n">
        <v>1.335</v>
      </c>
      <c r="N392" s="2" t="n">
        <v>1.08</v>
      </c>
      <c r="Q392" s="2" t="n">
        <v>2.305</v>
      </c>
      <c r="R392" s="2" t="n">
        <v>2.21</v>
      </c>
      <c r="T392" s="2" t="n">
        <v>2.08</v>
      </c>
      <c r="U392" s="2" t="n">
        <v>2.095</v>
      </c>
      <c r="V392" s="2" t="n">
        <v>2.245</v>
      </c>
      <c r="X392" s="2" t="n">
        <v>2.415</v>
      </c>
      <c r="Y392" s="2" t="n">
        <v>2.395</v>
      </c>
    </row>
    <row r="393" customFormat="false" ht="12.75" hidden="false" customHeight="false" outlineLevel="0" collapsed="false">
      <c r="A393" s="53" t="n">
        <v>35634</v>
      </c>
      <c r="B393" s="61" t="n">
        <f aca="false">B392+1</f>
        <v>389</v>
      </c>
      <c r="C393" s="2" t="s">
        <v>144</v>
      </c>
      <c r="D393" s="1" t="s">
        <v>94</v>
      </c>
      <c r="E393" s="2" t="n">
        <v>2.205</v>
      </c>
      <c r="F393" s="2" t="n">
        <v>2.105</v>
      </c>
      <c r="H393" s="2" t="n">
        <v>2.215</v>
      </c>
      <c r="K393" s="2" t="n">
        <v>2.105</v>
      </c>
      <c r="L393" s="62" t="n">
        <v>2.085</v>
      </c>
      <c r="M393" s="62" t="n">
        <v>1.34</v>
      </c>
      <c r="N393" s="2" t="n">
        <v>1.08</v>
      </c>
      <c r="Q393" s="2" t="n">
        <v>2.335</v>
      </c>
      <c r="R393" s="2" t="n">
        <v>2.285</v>
      </c>
      <c r="T393" s="2" t="n">
        <v>2.155</v>
      </c>
      <c r="U393" s="2" t="n">
        <v>2.16</v>
      </c>
      <c r="V393" s="2" t="n">
        <v>2.235</v>
      </c>
      <c r="X393" s="2" t="n">
        <v>2.44</v>
      </c>
      <c r="Y393" s="2" t="n">
        <v>2.41</v>
      </c>
    </row>
    <row r="394" customFormat="false" ht="12.75" hidden="false" customHeight="false" outlineLevel="0" collapsed="false">
      <c r="A394" s="53" t="n">
        <v>35635</v>
      </c>
      <c r="B394" s="61" t="n">
        <f aca="false">B393+1</f>
        <v>390</v>
      </c>
      <c r="C394" s="2" t="s">
        <v>145</v>
      </c>
      <c r="D394" s="1" t="s">
        <v>94</v>
      </c>
      <c r="E394" s="2" t="n">
        <v>2.235</v>
      </c>
      <c r="F394" s="2" t="n">
        <v>2.195</v>
      </c>
      <c r="H394" s="2" t="n">
        <v>2.25</v>
      </c>
      <c r="K394" s="2" t="n">
        <v>2.145</v>
      </c>
      <c r="L394" s="62" t="n">
        <v>2.18</v>
      </c>
      <c r="M394" s="62" t="n">
        <v>1.345</v>
      </c>
      <c r="N394" s="2" t="n">
        <v>1.08</v>
      </c>
      <c r="Q394" s="2" t="n">
        <v>2.35</v>
      </c>
      <c r="R394" s="2" t="n">
        <v>2.31</v>
      </c>
      <c r="T394" s="2" t="n">
        <v>2.155</v>
      </c>
      <c r="U394" s="2" t="n">
        <v>2.16</v>
      </c>
      <c r="V394" s="2" t="n">
        <v>2.275</v>
      </c>
      <c r="X394" s="2" t="n">
        <v>2.44</v>
      </c>
      <c r="Y394" s="2" t="n">
        <v>2.46</v>
      </c>
    </row>
    <row r="395" customFormat="false" ht="12.75" hidden="false" customHeight="false" outlineLevel="0" collapsed="false">
      <c r="A395" s="53" t="n">
        <v>35636</v>
      </c>
      <c r="B395" s="61" t="n">
        <f aca="false">B394+1</f>
        <v>391</v>
      </c>
      <c r="C395" s="2" t="s">
        <v>146</v>
      </c>
      <c r="D395" s="1" t="s">
        <v>94</v>
      </c>
      <c r="E395" s="2" t="n">
        <v>2.22</v>
      </c>
      <c r="F395" s="2" t="n">
        <v>2.125</v>
      </c>
      <c r="H395" s="2" t="n">
        <v>2.23</v>
      </c>
      <c r="K395" s="2" t="n">
        <v>2.145</v>
      </c>
      <c r="L395" s="62" t="n">
        <v>2.105</v>
      </c>
      <c r="M395" s="62" t="n">
        <v>1.34</v>
      </c>
      <c r="N395" s="2" t="n">
        <v>1.075</v>
      </c>
      <c r="Q395" s="2" t="n">
        <v>2.35</v>
      </c>
      <c r="R395" s="2" t="n">
        <v>2.24</v>
      </c>
      <c r="T395" s="2" t="n">
        <v>2.125</v>
      </c>
      <c r="U395" s="2" t="n">
        <v>2.145</v>
      </c>
      <c r="V395" s="2" t="n">
        <v>2.31</v>
      </c>
      <c r="X395" s="2" t="n">
        <v>2.43</v>
      </c>
      <c r="Y395" s="2" t="n">
        <v>2.44</v>
      </c>
    </row>
    <row r="396" customFormat="false" ht="12.75" hidden="false" customHeight="false" outlineLevel="0" collapsed="false">
      <c r="A396" s="53" t="n">
        <v>35637</v>
      </c>
      <c r="B396" s="61" t="n">
        <f aca="false">B395+1</f>
        <v>392</v>
      </c>
      <c r="C396" s="2" t="s">
        <v>147</v>
      </c>
      <c r="D396" s="1" t="s">
        <v>94</v>
      </c>
      <c r="E396" s="2" t="n">
        <v>2.22</v>
      </c>
      <c r="F396" s="2" t="n">
        <v>2.125</v>
      </c>
      <c r="H396" s="2" t="n">
        <v>2.23</v>
      </c>
      <c r="K396" s="2" t="n">
        <v>2.145</v>
      </c>
      <c r="L396" s="62" t="n">
        <v>2.105</v>
      </c>
      <c r="M396" s="62" t="n">
        <v>1.34</v>
      </c>
      <c r="N396" s="2" t="n">
        <v>1.075</v>
      </c>
      <c r="Q396" s="2" t="n">
        <v>2.35</v>
      </c>
      <c r="R396" s="2" t="n">
        <v>2.24</v>
      </c>
      <c r="T396" s="2" t="n">
        <v>2.125</v>
      </c>
      <c r="U396" s="2" t="n">
        <v>2.145</v>
      </c>
      <c r="V396" s="2" t="n">
        <v>2.31</v>
      </c>
      <c r="X396" s="2" t="n">
        <v>2.43</v>
      </c>
      <c r="Y396" s="2" t="n">
        <v>2.44</v>
      </c>
    </row>
    <row r="397" customFormat="false" ht="12.75" hidden="false" customHeight="false" outlineLevel="0" collapsed="false">
      <c r="A397" s="53" t="n">
        <v>35638</v>
      </c>
      <c r="B397" s="61" t="n">
        <f aca="false">B396+1</f>
        <v>393</v>
      </c>
      <c r="C397" s="2" t="s">
        <v>148</v>
      </c>
      <c r="D397" s="1" t="s">
        <v>94</v>
      </c>
      <c r="E397" s="2" t="n">
        <v>2.22</v>
      </c>
      <c r="F397" s="2" t="n">
        <v>2.125</v>
      </c>
      <c r="H397" s="2" t="n">
        <v>2.23</v>
      </c>
      <c r="K397" s="2" t="n">
        <v>2.145</v>
      </c>
      <c r="L397" s="62" t="n">
        <v>2.105</v>
      </c>
      <c r="M397" s="62" t="n">
        <v>1.34</v>
      </c>
      <c r="N397" s="2" t="n">
        <v>1.075</v>
      </c>
      <c r="Q397" s="2" t="n">
        <v>2.35</v>
      </c>
      <c r="R397" s="2" t="n">
        <v>2.24</v>
      </c>
      <c r="T397" s="2" t="n">
        <v>2.06</v>
      </c>
      <c r="U397" s="2" t="n">
        <v>2.08</v>
      </c>
      <c r="V397" s="2" t="n">
        <v>2.31</v>
      </c>
      <c r="X397" s="2" t="n">
        <v>2.42</v>
      </c>
      <c r="Y397" s="2" t="n">
        <v>2.44</v>
      </c>
    </row>
    <row r="398" customFormat="false" ht="12.75" hidden="false" customHeight="false" outlineLevel="0" collapsed="false">
      <c r="A398" s="53" t="n">
        <v>35639</v>
      </c>
      <c r="B398" s="61" t="n">
        <f aca="false">B397+1</f>
        <v>394</v>
      </c>
      <c r="C398" s="2" t="s">
        <v>142</v>
      </c>
      <c r="D398" s="1" t="s">
        <v>94</v>
      </c>
      <c r="E398" s="2" t="n">
        <v>2.19</v>
      </c>
      <c r="F398" s="2" t="n">
        <v>2.12</v>
      </c>
      <c r="H398" s="2" t="n">
        <v>2.195</v>
      </c>
      <c r="K398" s="2" t="n">
        <v>2.095</v>
      </c>
      <c r="L398" s="62" t="n">
        <v>2.09</v>
      </c>
      <c r="M398" s="62" t="n">
        <v>1.345</v>
      </c>
      <c r="N398" s="2" t="n">
        <v>1.05</v>
      </c>
      <c r="Q398" s="2" t="n">
        <v>2.33</v>
      </c>
      <c r="R398" s="2" t="n">
        <v>2.27</v>
      </c>
      <c r="T398" s="2" t="n">
        <v>2.07</v>
      </c>
      <c r="U398" s="2" t="n">
        <v>2.085</v>
      </c>
      <c r="V398" s="2" t="n">
        <v>2.31</v>
      </c>
      <c r="X398" s="2" t="n">
        <v>2.41</v>
      </c>
      <c r="Y398" s="2" t="n">
        <v>2.43</v>
      </c>
    </row>
    <row r="399" customFormat="false" ht="12.75" hidden="false" customHeight="false" outlineLevel="0" collapsed="false">
      <c r="A399" s="53" t="n">
        <v>35640</v>
      </c>
      <c r="B399" s="61" t="n">
        <f aca="false">B398+1</f>
        <v>395</v>
      </c>
      <c r="C399" s="2" t="s">
        <v>143</v>
      </c>
      <c r="D399" s="1" t="s">
        <v>94</v>
      </c>
      <c r="E399" s="2" t="n">
        <v>2.215</v>
      </c>
      <c r="F399" s="2" t="n">
        <v>2.14</v>
      </c>
      <c r="H399" s="2" t="n">
        <v>2.215</v>
      </c>
      <c r="K399" s="2" t="n">
        <v>2.115</v>
      </c>
      <c r="L399" s="62" t="n">
        <v>2.105</v>
      </c>
      <c r="M399" s="62" t="n">
        <v>1.335</v>
      </c>
      <c r="N399" s="2" t="n">
        <v>1.01</v>
      </c>
      <c r="Q399" s="2" t="n">
        <v>2.345</v>
      </c>
      <c r="R399" s="2" t="n">
        <v>2.215</v>
      </c>
      <c r="T399" s="2" t="n">
        <v>2.08</v>
      </c>
      <c r="U399" s="2" t="n">
        <v>2.095</v>
      </c>
      <c r="V399" s="2" t="n">
        <v>2.27</v>
      </c>
      <c r="X399" s="2" t="n">
        <v>2.415</v>
      </c>
      <c r="Y399" s="2" t="n">
        <v>2.41</v>
      </c>
    </row>
    <row r="400" customFormat="false" ht="12.75" hidden="false" customHeight="false" outlineLevel="0" collapsed="false">
      <c r="A400" s="53" t="n">
        <v>35641</v>
      </c>
      <c r="B400" s="61" t="n">
        <f aca="false">B399+1</f>
        <v>396</v>
      </c>
      <c r="C400" s="2" t="s">
        <v>144</v>
      </c>
      <c r="D400" s="1" t="s">
        <v>94</v>
      </c>
      <c r="E400" s="2" t="n">
        <v>2.22</v>
      </c>
      <c r="F400" s="2" t="n">
        <v>2.15</v>
      </c>
      <c r="H400" s="2" t="n">
        <v>2.22</v>
      </c>
      <c r="K400" s="2" t="n">
        <v>2.12</v>
      </c>
      <c r="L400" s="62" t="n">
        <v>2.105</v>
      </c>
      <c r="M400" s="62" t="n">
        <v>1.32</v>
      </c>
      <c r="N400" s="2" t="n">
        <v>0.925</v>
      </c>
      <c r="Q400" s="2" t="n">
        <v>2.355</v>
      </c>
      <c r="R400" s="2" t="n">
        <v>2.26</v>
      </c>
      <c r="T400" s="2" t="n">
        <v>2.115</v>
      </c>
      <c r="U400" s="2" t="n">
        <v>2.12</v>
      </c>
      <c r="V400" s="2" t="n">
        <v>2.31</v>
      </c>
      <c r="X400" s="2" t="n">
        <v>2.435</v>
      </c>
      <c r="Y400" s="2" t="n">
        <v>2.405</v>
      </c>
    </row>
    <row r="401" customFormat="false" ht="12.75" hidden="false" customHeight="false" outlineLevel="0" collapsed="false">
      <c r="A401" s="53" t="n">
        <v>35642</v>
      </c>
      <c r="B401" s="61" t="n">
        <f aca="false">B400+1</f>
        <v>397</v>
      </c>
      <c r="C401" s="2" t="s">
        <v>145</v>
      </c>
      <c r="D401" s="1" t="s">
        <v>95</v>
      </c>
      <c r="E401" s="2" t="n">
        <v>2.215</v>
      </c>
      <c r="F401" s="2" t="n">
        <v>2.095</v>
      </c>
      <c r="H401" s="2" t="n">
        <v>2.18</v>
      </c>
      <c r="K401" s="2" t="n">
        <v>2.125</v>
      </c>
      <c r="L401" s="62" t="n">
        <v>2.045</v>
      </c>
      <c r="M401" s="62" t="n">
        <v>1.315</v>
      </c>
      <c r="N401" s="2" t="n">
        <v>0.97</v>
      </c>
      <c r="Q401" s="2" t="n">
        <v>2.35</v>
      </c>
      <c r="R401" s="2" t="n">
        <v>2.24</v>
      </c>
      <c r="T401" s="2" t="n">
        <v>2.115</v>
      </c>
      <c r="U401" s="2" t="n">
        <v>2.12</v>
      </c>
      <c r="V401" s="2" t="n">
        <v>2.305</v>
      </c>
      <c r="X401" s="2" t="n">
        <v>2.435</v>
      </c>
      <c r="Y401" s="2" t="n">
        <v>2.42</v>
      </c>
    </row>
    <row r="402" customFormat="false" ht="12.75" hidden="false" customHeight="false" outlineLevel="0" collapsed="false">
      <c r="A402" s="53" t="n">
        <v>35643</v>
      </c>
      <c r="B402" s="61" t="n">
        <f aca="false">B401+1</f>
        <v>398</v>
      </c>
      <c r="C402" s="2" t="s">
        <v>146</v>
      </c>
      <c r="D402" s="1" t="s">
        <v>95</v>
      </c>
      <c r="E402" s="2" t="n">
        <v>2.22</v>
      </c>
      <c r="F402" s="2" t="n">
        <v>2.05</v>
      </c>
      <c r="H402" s="2" t="n">
        <v>2.23</v>
      </c>
      <c r="K402" s="2" t="n">
        <v>2.125</v>
      </c>
      <c r="L402" s="62" t="n">
        <v>1.935</v>
      </c>
      <c r="M402" s="62" t="n">
        <v>1.31</v>
      </c>
      <c r="N402" s="2" t="n">
        <v>0.97</v>
      </c>
      <c r="Q402" s="2" t="n">
        <v>2.375</v>
      </c>
      <c r="R402" s="2" t="n">
        <v>2.175</v>
      </c>
      <c r="T402" s="2" t="n">
        <v>2.125</v>
      </c>
      <c r="U402" s="2" t="n">
        <v>2.14</v>
      </c>
      <c r="V402" s="2" t="n">
        <v>2.305</v>
      </c>
      <c r="X402" s="2" t="n">
        <v>2.45</v>
      </c>
      <c r="Y402" s="2" t="n">
        <v>2.445</v>
      </c>
    </row>
    <row r="403" customFormat="false" ht="12.75" hidden="false" customHeight="false" outlineLevel="0" collapsed="false">
      <c r="A403" s="53" t="n">
        <v>35644</v>
      </c>
      <c r="B403" s="61" t="n">
        <f aca="false">B402+1</f>
        <v>399</v>
      </c>
      <c r="C403" s="2" t="s">
        <v>147</v>
      </c>
      <c r="D403" s="1" t="s">
        <v>95</v>
      </c>
      <c r="E403" s="2" t="n">
        <v>2.22</v>
      </c>
      <c r="F403" s="2" t="n">
        <v>2.05</v>
      </c>
      <c r="H403" s="2" t="n">
        <v>2.23</v>
      </c>
      <c r="K403" s="2" t="n">
        <v>2.125</v>
      </c>
      <c r="L403" s="62" t="n">
        <v>1.935</v>
      </c>
      <c r="M403" s="62" t="n">
        <v>1.31</v>
      </c>
      <c r="N403" s="2" t="n">
        <v>0.97</v>
      </c>
      <c r="Q403" s="2" t="n">
        <v>2.375</v>
      </c>
      <c r="R403" s="2" t="n">
        <v>2.175</v>
      </c>
      <c r="T403" s="2" t="n">
        <v>2.125</v>
      </c>
      <c r="U403" s="2" t="n">
        <v>2.14</v>
      </c>
      <c r="V403" s="2" t="n">
        <v>2.305</v>
      </c>
      <c r="X403" s="2" t="n">
        <v>2.45</v>
      </c>
      <c r="Y403" s="2" t="n">
        <v>2.445</v>
      </c>
    </row>
    <row r="404" customFormat="false" ht="12.75" hidden="false" customHeight="false" outlineLevel="0" collapsed="false">
      <c r="A404" s="53" t="n">
        <v>35645</v>
      </c>
      <c r="B404" s="61" t="n">
        <f aca="false">B403+1</f>
        <v>400</v>
      </c>
      <c r="C404" s="2" t="s">
        <v>148</v>
      </c>
      <c r="D404" s="1" t="s">
        <v>95</v>
      </c>
      <c r="E404" s="2" t="n">
        <v>2.22</v>
      </c>
      <c r="F404" s="2" t="n">
        <v>2.05</v>
      </c>
      <c r="H404" s="2" t="n">
        <v>2.23</v>
      </c>
      <c r="K404" s="2" t="n">
        <v>2.125</v>
      </c>
      <c r="L404" s="62" t="n">
        <v>1.935</v>
      </c>
      <c r="M404" s="62" t="n">
        <v>1.31</v>
      </c>
      <c r="N404" s="2" t="n">
        <v>0.97</v>
      </c>
      <c r="Q404" s="2" t="n">
        <v>2.375</v>
      </c>
      <c r="R404" s="2" t="n">
        <v>2.175</v>
      </c>
      <c r="T404" s="2" t="n">
        <v>2.155</v>
      </c>
      <c r="U404" s="2" t="n">
        <v>2.18</v>
      </c>
      <c r="V404" s="2" t="n">
        <v>2.305</v>
      </c>
      <c r="X404" s="2" t="n">
        <v>2.425</v>
      </c>
      <c r="Y404" s="2" t="n">
        <v>2.445</v>
      </c>
    </row>
    <row r="405" customFormat="false" ht="12.75" hidden="false" customHeight="false" outlineLevel="0" collapsed="false">
      <c r="A405" s="53" t="n">
        <v>35646</v>
      </c>
      <c r="B405" s="61" t="n">
        <f aca="false">B404+1</f>
        <v>401</v>
      </c>
      <c r="C405" s="2" t="s">
        <v>142</v>
      </c>
      <c r="D405" s="1" t="s">
        <v>95</v>
      </c>
      <c r="E405" s="2" t="n">
        <v>2.255</v>
      </c>
      <c r="F405" s="2" t="n">
        <v>2.145</v>
      </c>
      <c r="H405" s="2" t="n">
        <v>2.26</v>
      </c>
      <c r="K405" s="2" t="n">
        <v>2.16</v>
      </c>
      <c r="L405" s="62" t="n">
        <v>2.115</v>
      </c>
      <c r="M405" s="62" t="n">
        <v>1.35</v>
      </c>
      <c r="N405" s="2" t="n">
        <v>0.98</v>
      </c>
      <c r="Q405" s="2" t="n">
        <v>2.365</v>
      </c>
      <c r="R405" s="2" t="n">
        <v>2.32</v>
      </c>
      <c r="T405" s="2" t="n">
        <v>2.255</v>
      </c>
      <c r="U405" s="2" t="n">
        <v>2.26</v>
      </c>
      <c r="V405" s="2" t="n">
        <v>2.305</v>
      </c>
      <c r="X405" s="2" t="n">
        <v>2.495</v>
      </c>
      <c r="Y405" s="2" t="n">
        <v>2.42</v>
      </c>
    </row>
    <row r="406" customFormat="false" ht="12.75" hidden="false" customHeight="false" outlineLevel="0" collapsed="false">
      <c r="A406" s="53" t="n">
        <v>35647</v>
      </c>
      <c r="B406" s="61" t="n">
        <f aca="false">B405+1</f>
        <v>402</v>
      </c>
      <c r="C406" s="2" t="s">
        <v>143</v>
      </c>
      <c r="D406" s="1" t="s">
        <v>95</v>
      </c>
      <c r="E406" s="2" t="n">
        <v>2.335</v>
      </c>
      <c r="F406" s="2" t="n">
        <v>2.245</v>
      </c>
      <c r="H406" s="2" t="n">
        <v>2.345</v>
      </c>
      <c r="K406" s="2" t="n">
        <v>2.23</v>
      </c>
      <c r="L406" s="62" t="n">
        <v>2.22</v>
      </c>
      <c r="M406" s="62" t="n">
        <v>1.36</v>
      </c>
      <c r="N406" s="2" t="n">
        <v>1.035</v>
      </c>
      <c r="Q406" s="2" t="n">
        <v>2.45</v>
      </c>
      <c r="R406" s="2" t="n">
        <v>2.425</v>
      </c>
      <c r="T406" s="2" t="n">
        <v>2.28</v>
      </c>
      <c r="U406" s="2" t="n">
        <v>2.31</v>
      </c>
      <c r="V406" s="2" t="n">
        <v>2.345</v>
      </c>
      <c r="X406" s="2" t="n">
        <v>2.52</v>
      </c>
      <c r="Y406" s="2" t="n">
        <v>2.47</v>
      </c>
    </row>
    <row r="407" customFormat="false" ht="12.75" hidden="false" customHeight="false" outlineLevel="0" collapsed="false">
      <c r="A407" s="53" t="n">
        <v>35648</v>
      </c>
      <c r="B407" s="61" t="n">
        <f aca="false">B406+1</f>
        <v>403</v>
      </c>
      <c r="C407" s="2" t="s">
        <v>144</v>
      </c>
      <c r="D407" s="1" t="s">
        <v>95</v>
      </c>
      <c r="E407" s="2" t="n">
        <v>2.375</v>
      </c>
      <c r="F407" s="2" t="n">
        <v>2.35</v>
      </c>
      <c r="H407" s="2" t="n">
        <v>2.385</v>
      </c>
      <c r="K407" s="2" t="n">
        <v>2.275</v>
      </c>
      <c r="L407" s="62" t="n">
        <v>2.3</v>
      </c>
      <c r="M407" s="62" t="n">
        <v>1.36</v>
      </c>
      <c r="N407" s="2" t="n">
        <v>1.08</v>
      </c>
      <c r="Q407" s="2" t="n">
        <v>2.48</v>
      </c>
      <c r="R407" s="2" t="n">
        <v>2.455</v>
      </c>
      <c r="T407" s="2" t="n">
        <v>2.415</v>
      </c>
      <c r="U407" s="2" t="n">
        <v>2.46</v>
      </c>
      <c r="V407" s="2" t="n">
        <v>2.4</v>
      </c>
      <c r="X407" s="2" t="n">
        <v>2.67</v>
      </c>
      <c r="Y407" s="2" t="n">
        <v>2.52</v>
      </c>
    </row>
    <row r="408" customFormat="false" ht="12.75" hidden="false" customHeight="false" outlineLevel="0" collapsed="false">
      <c r="A408" s="53" t="n">
        <v>35649</v>
      </c>
      <c r="B408" s="61" t="n">
        <f aca="false">B407+1</f>
        <v>404</v>
      </c>
      <c r="C408" s="2" t="s">
        <v>145</v>
      </c>
      <c r="D408" s="1" t="s">
        <v>95</v>
      </c>
      <c r="E408" s="2" t="n">
        <v>2.475</v>
      </c>
      <c r="F408" s="2" t="n">
        <v>2.46</v>
      </c>
      <c r="H408" s="2" t="n">
        <v>2.5</v>
      </c>
      <c r="K408" s="2" t="n">
        <v>2.435</v>
      </c>
      <c r="L408" s="62" t="n">
        <v>2.42</v>
      </c>
      <c r="M408" s="62" t="n">
        <v>1.385</v>
      </c>
      <c r="N408" s="2" t="n">
        <v>1.14</v>
      </c>
      <c r="Q408" s="2" t="n">
        <v>2.575</v>
      </c>
      <c r="R408" s="2" t="n">
        <v>2.605</v>
      </c>
      <c r="T408" s="2" t="n">
        <v>2.415</v>
      </c>
      <c r="U408" s="2" t="n">
        <v>2.46</v>
      </c>
      <c r="V408" s="2" t="n">
        <v>2.415</v>
      </c>
      <c r="X408" s="2" t="n">
        <v>2.67</v>
      </c>
      <c r="Y408" s="2" t="n">
        <v>2.48</v>
      </c>
    </row>
    <row r="409" customFormat="false" ht="12.75" hidden="false" customHeight="false" outlineLevel="0" collapsed="false">
      <c r="A409" s="53" t="n">
        <v>35650</v>
      </c>
      <c r="B409" s="61" t="n">
        <f aca="false">B408+1</f>
        <v>405</v>
      </c>
      <c r="C409" s="2" t="s">
        <v>146</v>
      </c>
      <c r="D409" s="1" t="s">
        <v>95</v>
      </c>
      <c r="E409" s="2" t="n">
        <v>2.365</v>
      </c>
      <c r="F409" s="2" t="n">
        <v>2.215</v>
      </c>
      <c r="H409" s="2" t="n">
        <v>2.35</v>
      </c>
      <c r="K409" s="2" t="n">
        <v>2.255</v>
      </c>
      <c r="L409" s="62" t="n">
        <v>2.17</v>
      </c>
      <c r="M409" s="62" t="n">
        <v>1.39</v>
      </c>
      <c r="N409" s="2" t="n">
        <v>1.09</v>
      </c>
      <c r="Q409" s="2" t="n">
        <v>2.49</v>
      </c>
      <c r="R409" s="2" t="n">
        <v>2.415</v>
      </c>
      <c r="T409" s="2" t="n">
        <v>2.265</v>
      </c>
      <c r="U409" s="2" t="n">
        <v>2.295</v>
      </c>
      <c r="V409" s="2" t="n">
        <v>2.44</v>
      </c>
      <c r="X409" s="2" t="n">
        <v>2.555</v>
      </c>
      <c r="Y409" s="2" t="n">
        <v>2.57</v>
      </c>
    </row>
    <row r="410" customFormat="false" ht="12.75" hidden="false" customHeight="false" outlineLevel="0" collapsed="false">
      <c r="A410" s="53" t="n">
        <v>35651</v>
      </c>
      <c r="B410" s="61" t="n">
        <f aca="false">B409+1</f>
        <v>406</v>
      </c>
      <c r="C410" s="2" t="s">
        <v>147</v>
      </c>
      <c r="D410" s="1" t="s">
        <v>95</v>
      </c>
      <c r="E410" s="2" t="n">
        <v>2.365</v>
      </c>
      <c r="F410" s="2" t="n">
        <v>2.215</v>
      </c>
      <c r="H410" s="2" t="n">
        <v>2.35</v>
      </c>
      <c r="K410" s="2" t="n">
        <v>2.255</v>
      </c>
      <c r="L410" s="62" t="n">
        <v>2.17</v>
      </c>
      <c r="M410" s="62" t="n">
        <v>1.39</v>
      </c>
      <c r="N410" s="2" t="n">
        <v>1.09</v>
      </c>
      <c r="Q410" s="2" t="n">
        <v>2.49</v>
      </c>
      <c r="R410" s="2" t="n">
        <v>2.415</v>
      </c>
      <c r="T410" s="2" t="n">
        <v>2.265</v>
      </c>
      <c r="U410" s="2" t="n">
        <v>2.295</v>
      </c>
      <c r="V410" s="2" t="n">
        <v>2.44</v>
      </c>
      <c r="X410" s="2" t="n">
        <v>2.555</v>
      </c>
      <c r="Y410" s="2" t="n">
        <v>2.57</v>
      </c>
    </row>
    <row r="411" customFormat="false" ht="12.75" hidden="false" customHeight="false" outlineLevel="0" collapsed="false">
      <c r="A411" s="53" t="n">
        <v>35652</v>
      </c>
      <c r="B411" s="61" t="n">
        <f aca="false">B410+1</f>
        <v>407</v>
      </c>
      <c r="C411" s="2" t="s">
        <v>148</v>
      </c>
      <c r="D411" s="1" t="s">
        <v>95</v>
      </c>
      <c r="E411" s="2" t="n">
        <v>2.365</v>
      </c>
      <c r="F411" s="2" t="n">
        <v>2.215</v>
      </c>
      <c r="H411" s="2" t="n">
        <v>2.35</v>
      </c>
      <c r="K411" s="2" t="n">
        <v>2.255</v>
      </c>
      <c r="L411" s="62" t="n">
        <v>2.17</v>
      </c>
      <c r="M411" s="62" t="n">
        <v>1.39</v>
      </c>
      <c r="N411" s="2" t="n">
        <v>1.09</v>
      </c>
      <c r="Q411" s="2" t="n">
        <v>2.49</v>
      </c>
      <c r="R411" s="2" t="n">
        <v>2.415</v>
      </c>
      <c r="T411" s="2" t="n">
        <v>2.43</v>
      </c>
      <c r="U411" s="2" t="n">
        <v>2.47</v>
      </c>
      <c r="V411" s="2" t="n">
        <v>2.44</v>
      </c>
      <c r="X411" s="2" t="n">
        <v>2.71</v>
      </c>
      <c r="Y411" s="2" t="n">
        <v>2.57</v>
      </c>
    </row>
    <row r="412" customFormat="false" ht="12.75" hidden="false" customHeight="false" outlineLevel="0" collapsed="false">
      <c r="A412" s="53" t="n">
        <v>35653</v>
      </c>
      <c r="B412" s="61" t="n">
        <f aca="false">B411+1</f>
        <v>408</v>
      </c>
      <c r="C412" s="2" t="s">
        <v>142</v>
      </c>
      <c r="D412" s="1" t="s">
        <v>95</v>
      </c>
      <c r="E412" s="2" t="n">
        <v>2.535</v>
      </c>
      <c r="F412" s="2" t="n">
        <v>2.45</v>
      </c>
      <c r="H412" s="2" t="n">
        <v>2.535</v>
      </c>
      <c r="K412" s="2" t="n">
        <v>2.45</v>
      </c>
      <c r="L412" s="62" t="n">
        <v>2.385</v>
      </c>
      <c r="M412" s="62" t="n">
        <v>1.415</v>
      </c>
      <c r="N412" s="2" t="n">
        <v>1.09</v>
      </c>
      <c r="Q412" s="2" t="n">
        <v>2.64</v>
      </c>
      <c r="R412" s="2" t="n">
        <v>2.555</v>
      </c>
      <c r="T412" s="2" t="n">
        <v>2.45</v>
      </c>
      <c r="U412" s="2" t="n">
        <v>2.48</v>
      </c>
      <c r="V412" s="2" t="n">
        <v>2.44</v>
      </c>
      <c r="X412" s="2" t="n">
        <v>2.75</v>
      </c>
      <c r="Y412" s="2" t="n">
        <v>2.72</v>
      </c>
    </row>
    <row r="413" customFormat="false" ht="12.75" hidden="false" customHeight="false" outlineLevel="0" collapsed="false">
      <c r="A413" s="53" t="n">
        <v>35654</v>
      </c>
      <c r="B413" s="61" t="n">
        <f aca="false">B412+1</f>
        <v>409</v>
      </c>
      <c r="C413" s="2" t="s">
        <v>143</v>
      </c>
      <c r="D413" s="1" t="s">
        <v>95</v>
      </c>
      <c r="E413" s="2" t="n">
        <v>2.57</v>
      </c>
      <c r="F413" s="2" t="n">
        <v>2.48</v>
      </c>
      <c r="H413" s="2" t="n">
        <v>2.55</v>
      </c>
      <c r="K413" s="2" t="n">
        <v>2.45</v>
      </c>
      <c r="L413" s="62" t="n">
        <v>2.39</v>
      </c>
      <c r="M413" s="62" t="n">
        <v>1.43</v>
      </c>
      <c r="N413" s="2" t="n">
        <v>1.135</v>
      </c>
      <c r="Q413" s="2" t="n">
        <v>2.695</v>
      </c>
      <c r="R413" s="2" t="n">
        <v>2.555</v>
      </c>
      <c r="T413" s="2" t="n">
        <v>2.32</v>
      </c>
      <c r="U413" s="2" t="n">
        <v>2.345</v>
      </c>
      <c r="V413" s="2" t="n">
        <v>2.595</v>
      </c>
      <c r="X413" s="2" t="n">
        <v>2.62</v>
      </c>
      <c r="Y413" s="2" t="n">
        <v>2.74</v>
      </c>
    </row>
    <row r="414" customFormat="false" ht="12.75" hidden="false" customHeight="false" outlineLevel="0" collapsed="false">
      <c r="A414" s="53" t="n">
        <v>35655</v>
      </c>
      <c r="B414" s="61" t="n">
        <f aca="false">B413+1</f>
        <v>410</v>
      </c>
      <c r="C414" s="2" t="s">
        <v>144</v>
      </c>
      <c r="D414" s="1" t="s">
        <v>95</v>
      </c>
      <c r="E414" s="2" t="n">
        <v>2.43</v>
      </c>
      <c r="F414" s="2" t="n">
        <v>2.34</v>
      </c>
      <c r="H414" s="2" t="n">
        <v>2.415</v>
      </c>
      <c r="K414" s="2" t="n">
        <v>2.315</v>
      </c>
      <c r="L414" s="62" t="n">
        <v>2.28</v>
      </c>
      <c r="M414" s="62" t="n">
        <v>1.42</v>
      </c>
      <c r="N414" s="2" t="n">
        <v>1.185</v>
      </c>
      <c r="Q414" s="2" t="n">
        <v>2.58</v>
      </c>
      <c r="R414" s="2" t="n">
        <v>2.425</v>
      </c>
      <c r="T414" s="2" t="n">
        <v>2.43</v>
      </c>
      <c r="U414" s="2" t="n">
        <v>2.445</v>
      </c>
      <c r="V414" s="2" t="n">
        <v>2.61</v>
      </c>
      <c r="X414" s="2" t="n">
        <v>2.725</v>
      </c>
      <c r="Y414" s="2" t="n">
        <v>2.63</v>
      </c>
    </row>
    <row r="415" customFormat="false" ht="12.75" hidden="false" customHeight="false" outlineLevel="0" collapsed="false">
      <c r="A415" s="53" t="n">
        <v>35656</v>
      </c>
      <c r="B415" s="61" t="n">
        <f aca="false">B414+1</f>
        <v>411</v>
      </c>
      <c r="C415" s="2" t="s">
        <v>145</v>
      </c>
      <c r="D415" s="1" t="s">
        <v>95</v>
      </c>
      <c r="E415" s="2" t="n">
        <v>2.555</v>
      </c>
      <c r="F415" s="2" t="n">
        <v>2.44</v>
      </c>
      <c r="H415" s="2" t="n">
        <v>2.56</v>
      </c>
      <c r="K415" s="2" t="n">
        <v>2.425</v>
      </c>
      <c r="L415" s="62" t="n">
        <v>2.38</v>
      </c>
      <c r="M415" s="62" t="n">
        <v>1.44</v>
      </c>
      <c r="N415" s="2" t="n">
        <v>1.195</v>
      </c>
      <c r="Q415" s="2" t="n">
        <v>2.675</v>
      </c>
      <c r="R415" s="2" t="n">
        <v>2.55</v>
      </c>
      <c r="T415" s="2" t="n">
        <v>2.43</v>
      </c>
      <c r="U415" s="2" t="n">
        <v>2.445</v>
      </c>
      <c r="V415" s="2" t="n">
        <v>2.51</v>
      </c>
      <c r="X415" s="2" t="n">
        <v>2.725</v>
      </c>
      <c r="Y415" s="2" t="n">
        <v>2.78</v>
      </c>
    </row>
    <row r="416" customFormat="false" ht="12.75" hidden="false" customHeight="false" outlineLevel="0" collapsed="false">
      <c r="A416" s="53" t="n">
        <v>35657</v>
      </c>
      <c r="B416" s="61" t="n">
        <f aca="false">B415+1</f>
        <v>412</v>
      </c>
      <c r="C416" s="2" t="s">
        <v>146</v>
      </c>
      <c r="D416" s="1" t="s">
        <v>95</v>
      </c>
      <c r="E416" s="2" t="n">
        <v>2.515</v>
      </c>
      <c r="F416" s="2" t="n">
        <v>2.365</v>
      </c>
      <c r="H416" s="2" t="n">
        <v>2.56</v>
      </c>
      <c r="K416" s="2" t="n">
        <v>2.415</v>
      </c>
      <c r="L416" s="62" t="n">
        <v>2.23</v>
      </c>
      <c r="M416" s="62" t="n">
        <v>1.47</v>
      </c>
      <c r="N416" s="2" t="n">
        <v>1.195</v>
      </c>
      <c r="Q416" s="2" t="n">
        <v>2.67</v>
      </c>
      <c r="R416" s="2" t="n">
        <v>2.45</v>
      </c>
      <c r="T416" s="2" t="n">
        <v>2.405</v>
      </c>
      <c r="U416" s="2" t="n">
        <v>2.435</v>
      </c>
      <c r="V416" s="2" t="n">
        <v>2.605</v>
      </c>
      <c r="X416" s="2" t="n">
        <v>2.755</v>
      </c>
      <c r="Y416" s="2" t="n">
        <v>2.75</v>
      </c>
    </row>
    <row r="417" customFormat="false" ht="12.75" hidden="false" customHeight="false" outlineLevel="0" collapsed="false">
      <c r="A417" s="53" t="n">
        <v>35658</v>
      </c>
      <c r="B417" s="61" t="n">
        <f aca="false">B416+1</f>
        <v>413</v>
      </c>
      <c r="C417" s="2" t="s">
        <v>147</v>
      </c>
      <c r="D417" s="1" t="s">
        <v>95</v>
      </c>
      <c r="E417" s="2" t="n">
        <v>2.515</v>
      </c>
      <c r="F417" s="2" t="n">
        <v>2.365</v>
      </c>
      <c r="H417" s="2" t="n">
        <v>2.56</v>
      </c>
      <c r="K417" s="2" t="n">
        <v>2.415</v>
      </c>
      <c r="L417" s="62" t="n">
        <v>2.23</v>
      </c>
      <c r="M417" s="62" t="n">
        <v>1.47</v>
      </c>
      <c r="N417" s="2" t="n">
        <v>1.195</v>
      </c>
      <c r="Q417" s="2" t="n">
        <v>2.67</v>
      </c>
      <c r="R417" s="2" t="n">
        <v>2.45</v>
      </c>
      <c r="T417" s="2" t="n">
        <v>2.405</v>
      </c>
      <c r="U417" s="2" t="n">
        <v>2.435</v>
      </c>
      <c r="V417" s="2" t="n">
        <v>2.605</v>
      </c>
      <c r="X417" s="2" t="n">
        <v>2.755</v>
      </c>
      <c r="Y417" s="2" t="n">
        <v>2.75</v>
      </c>
    </row>
    <row r="418" customFormat="false" ht="12.75" hidden="false" customHeight="false" outlineLevel="0" collapsed="false">
      <c r="A418" s="53" t="n">
        <v>35659</v>
      </c>
      <c r="B418" s="61" t="n">
        <f aca="false">B417+1</f>
        <v>414</v>
      </c>
      <c r="C418" s="2" t="s">
        <v>148</v>
      </c>
      <c r="D418" s="1" t="s">
        <v>95</v>
      </c>
      <c r="E418" s="2" t="n">
        <v>2.515</v>
      </c>
      <c r="F418" s="2" t="n">
        <v>2.365</v>
      </c>
      <c r="H418" s="2" t="n">
        <v>2.56</v>
      </c>
      <c r="K418" s="2" t="n">
        <v>2.415</v>
      </c>
      <c r="L418" s="62" t="n">
        <v>2.23</v>
      </c>
      <c r="M418" s="62" t="n">
        <v>1.47</v>
      </c>
      <c r="N418" s="2" t="n">
        <v>1.195</v>
      </c>
      <c r="Q418" s="2" t="n">
        <v>2.67</v>
      </c>
      <c r="R418" s="2" t="n">
        <v>2.45</v>
      </c>
      <c r="T418" s="2" t="n">
        <v>2.435</v>
      </c>
      <c r="U418" s="2" t="n">
        <v>2.45</v>
      </c>
      <c r="V418" s="2" t="n">
        <v>2.605</v>
      </c>
      <c r="X418" s="2" t="n">
        <v>2.785</v>
      </c>
      <c r="Y418" s="2" t="n">
        <v>2.75</v>
      </c>
    </row>
    <row r="419" customFormat="false" ht="12.75" hidden="false" customHeight="false" outlineLevel="0" collapsed="false">
      <c r="A419" s="53" t="n">
        <v>35660</v>
      </c>
      <c r="B419" s="61" t="n">
        <f aca="false">B418+1</f>
        <v>415</v>
      </c>
      <c r="C419" s="2" t="s">
        <v>142</v>
      </c>
      <c r="D419" s="1" t="s">
        <v>95</v>
      </c>
      <c r="E419" s="2" t="n">
        <v>2.55</v>
      </c>
      <c r="F419" s="2" t="n">
        <v>2.43</v>
      </c>
      <c r="H419" s="2" t="n">
        <v>2.575</v>
      </c>
      <c r="K419" s="2" t="n">
        <v>2.42</v>
      </c>
      <c r="L419" s="62" t="n">
        <v>2.345</v>
      </c>
      <c r="M419" s="62" t="n">
        <v>1.475</v>
      </c>
      <c r="N419" s="2" t="n">
        <v>1.195</v>
      </c>
      <c r="Q419" s="2" t="n">
        <v>2.69</v>
      </c>
      <c r="R419" s="2" t="n">
        <v>2.525</v>
      </c>
      <c r="T419" s="2" t="n">
        <v>2.465</v>
      </c>
      <c r="U419" s="2" t="n">
        <v>2.485</v>
      </c>
      <c r="V419" s="2" t="n">
        <v>2.605</v>
      </c>
      <c r="X419" s="2" t="n">
        <v>2.825</v>
      </c>
      <c r="Y419" s="2" t="n">
        <v>2.755</v>
      </c>
    </row>
    <row r="420" customFormat="false" ht="12.75" hidden="false" customHeight="false" outlineLevel="0" collapsed="false">
      <c r="A420" s="53" t="n">
        <v>35661</v>
      </c>
      <c r="B420" s="61" t="n">
        <f aca="false">B419+1</f>
        <v>416</v>
      </c>
      <c r="C420" s="2" t="s">
        <v>143</v>
      </c>
      <c r="D420" s="1" t="s">
        <v>95</v>
      </c>
      <c r="E420" s="2" t="n">
        <v>2.615</v>
      </c>
      <c r="F420" s="2" t="n">
        <v>2.47</v>
      </c>
      <c r="H420" s="2" t="n">
        <v>2.635</v>
      </c>
      <c r="K420" s="2" t="n">
        <v>2.455</v>
      </c>
      <c r="L420" s="62" t="n">
        <v>2.39</v>
      </c>
      <c r="M420" s="62" t="n">
        <v>1.52</v>
      </c>
      <c r="N420" s="2" t="n">
        <v>1.205</v>
      </c>
      <c r="Q420" s="2" t="n">
        <v>2.725</v>
      </c>
      <c r="R420" s="2" t="n">
        <v>2.515</v>
      </c>
      <c r="T420" s="2" t="n">
        <v>2.5</v>
      </c>
      <c r="U420" s="2" t="n">
        <v>2.525</v>
      </c>
      <c r="V420" s="2" t="n">
        <v>2.625</v>
      </c>
      <c r="X420" s="2" t="n">
        <v>2.825</v>
      </c>
      <c r="Y420" s="2" t="n">
        <v>2.79</v>
      </c>
    </row>
    <row r="421" customFormat="false" ht="12.75" hidden="false" customHeight="false" outlineLevel="0" collapsed="false">
      <c r="A421" s="53" t="n">
        <v>35662</v>
      </c>
      <c r="B421" s="61" t="n">
        <f aca="false">B420+1</f>
        <v>417</v>
      </c>
      <c r="C421" s="2" t="s">
        <v>144</v>
      </c>
      <c r="D421" s="1" t="s">
        <v>95</v>
      </c>
      <c r="E421" s="2" t="n">
        <v>2.625</v>
      </c>
      <c r="F421" s="2" t="n">
        <v>2.495</v>
      </c>
      <c r="H421" s="2" t="n">
        <v>2.625</v>
      </c>
      <c r="K421" s="2" t="n">
        <v>2.5</v>
      </c>
      <c r="L421" s="62" t="n">
        <v>2.42</v>
      </c>
      <c r="M421" s="62" t="n">
        <v>1.515</v>
      </c>
      <c r="N421" s="2" t="n">
        <v>1.23</v>
      </c>
      <c r="Q421" s="2" t="n">
        <v>2.75</v>
      </c>
      <c r="R421" s="2" t="n">
        <v>2.635</v>
      </c>
      <c r="T421" s="2" t="n">
        <v>2.32</v>
      </c>
      <c r="U421" s="2" t="n">
        <v>2.355</v>
      </c>
      <c r="V421" s="2" t="n">
        <v>2.665</v>
      </c>
      <c r="X421" s="2" t="n">
        <v>2.66</v>
      </c>
      <c r="Y421" s="2" t="n">
        <v>2.83</v>
      </c>
    </row>
    <row r="422" customFormat="false" ht="12.75" hidden="false" customHeight="false" outlineLevel="0" collapsed="false">
      <c r="A422" s="53" t="n">
        <v>35663</v>
      </c>
      <c r="B422" s="61" t="n">
        <f aca="false">B421+1</f>
        <v>418</v>
      </c>
      <c r="C422" s="2" t="s">
        <v>145</v>
      </c>
      <c r="D422" s="1" t="s">
        <v>95</v>
      </c>
      <c r="E422" s="2" t="n">
        <v>2.44</v>
      </c>
      <c r="F422" s="2" t="n">
        <v>2.305</v>
      </c>
      <c r="H422" s="2" t="n">
        <v>2.46</v>
      </c>
      <c r="K422" s="2" t="n">
        <v>2.325</v>
      </c>
      <c r="L422" s="62" t="n">
        <v>2.235</v>
      </c>
      <c r="M422" s="62" t="n">
        <v>1.49</v>
      </c>
      <c r="N422" s="2" t="n">
        <v>1.24</v>
      </c>
      <c r="Q422" s="2" t="n">
        <v>2.615</v>
      </c>
      <c r="R422" s="2" t="n">
        <v>2.445</v>
      </c>
      <c r="T422" s="2" t="n">
        <v>2.32</v>
      </c>
      <c r="U422" s="2" t="n">
        <v>2.355</v>
      </c>
      <c r="V422" s="2" t="n">
        <v>2.695</v>
      </c>
      <c r="X422" s="2" t="n">
        <v>2.66</v>
      </c>
      <c r="Y422" s="2" t="n">
        <v>2.83</v>
      </c>
    </row>
    <row r="423" customFormat="false" ht="12.75" hidden="false" customHeight="false" outlineLevel="0" collapsed="false">
      <c r="A423" s="53" t="n">
        <v>35664</v>
      </c>
      <c r="B423" s="61" t="n">
        <f aca="false">B422+1</f>
        <v>419</v>
      </c>
      <c r="C423" s="2" t="s">
        <v>146</v>
      </c>
      <c r="D423" s="1" t="s">
        <v>95</v>
      </c>
      <c r="E423" s="2" t="n">
        <v>2.44</v>
      </c>
      <c r="F423" s="2" t="n">
        <v>2.2</v>
      </c>
      <c r="H423" s="2" t="n">
        <v>2.43</v>
      </c>
      <c r="K423" s="2" t="n">
        <v>2.285</v>
      </c>
      <c r="L423" s="62" t="n">
        <v>2.11</v>
      </c>
      <c r="M423" s="62" t="n">
        <v>1.455</v>
      </c>
      <c r="N423" s="2" t="n">
        <v>1.245</v>
      </c>
      <c r="Q423" s="2" t="n">
        <v>2.605</v>
      </c>
      <c r="R423" s="2" t="n">
        <v>2.395</v>
      </c>
      <c r="T423" s="2" t="n">
        <v>2.28</v>
      </c>
      <c r="U423" s="2" t="n">
        <v>2.315</v>
      </c>
      <c r="V423" s="2" t="n">
        <v>2.485</v>
      </c>
      <c r="X423" s="2" t="n">
        <v>2.635</v>
      </c>
      <c r="Y423" s="2" t="n">
        <v>2.6</v>
      </c>
    </row>
    <row r="424" customFormat="false" ht="12.75" hidden="false" customHeight="false" outlineLevel="0" collapsed="false">
      <c r="A424" s="53" t="n">
        <v>35665</v>
      </c>
      <c r="B424" s="61" t="n">
        <f aca="false">B423+1</f>
        <v>420</v>
      </c>
      <c r="C424" s="2" t="s">
        <v>147</v>
      </c>
      <c r="D424" s="1" t="s">
        <v>95</v>
      </c>
      <c r="E424" s="2" t="n">
        <v>2.44</v>
      </c>
      <c r="F424" s="2" t="n">
        <v>2.2</v>
      </c>
      <c r="H424" s="2" t="n">
        <v>2.43</v>
      </c>
      <c r="K424" s="2" t="n">
        <v>2.285</v>
      </c>
      <c r="L424" s="62" t="n">
        <v>2.11</v>
      </c>
      <c r="M424" s="62" t="n">
        <v>1.455</v>
      </c>
      <c r="N424" s="2" t="n">
        <v>1.245</v>
      </c>
      <c r="Q424" s="2" t="n">
        <v>2.605</v>
      </c>
      <c r="R424" s="2" t="n">
        <v>2.395</v>
      </c>
      <c r="T424" s="2" t="n">
        <v>2.28</v>
      </c>
      <c r="U424" s="2" t="n">
        <v>2.315</v>
      </c>
      <c r="V424" s="2" t="n">
        <v>2.485</v>
      </c>
      <c r="X424" s="2" t="n">
        <v>2.635</v>
      </c>
      <c r="Y424" s="2" t="n">
        <v>2.6</v>
      </c>
    </row>
    <row r="425" customFormat="false" ht="12.75" hidden="false" customHeight="false" outlineLevel="0" collapsed="false">
      <c r="A425" s="53" t="n">
        <v>35666</v>
      </c>
      <c r="B425" s="61" t="n">
        <f aca="false">B424+1</f>
        <v>421</v>
      </c>
      <c r="C425" s="2" t="s">
        <v>148</v>
      </c>
      <c r="D425" s="1" t="s">
        <v>95</v>
      </c>
      <c r="E425" s="2" t="n">
        <v>2.44</v>
      </c>
      <c r="F425" s="2" t="n">
        <v>2.2</v>
      </c>
      <c r="H425" s="2" t="n">
        <v>2.43</v>
      </c>
      <c r="K425" s="2" t="n">
        <v>2.285</v>
      </c>
      <c r="L425" s="62" t="n">
        <v>2.11</v>
      </c>
      <c r="M425" s="62" t="n">
        <v>1.455</v>
      </c>
      <c r="N425" s="2" t="n">
        <v>1.245</v>
      </c>
      <c r="Q425" s="2" t="n">
        <v>2.605</v>
      </c>
      <c r="R425" s="2" t="n">
        <v>2.395</v>
      </c>
      <c r="T425" s="2" t="n">
        <v>2.41</v>
      </c>
      <c r="U425" s="2" t="n">
        <v>2.44</v>
      </c>
      <c r="V425" s="2" t="n">
        <v>2.485</v>
      </c>
      <c r="X425" s="2" t="n">
        <v>2.71</v>
      </c>
      <c r="Y425" s="2" t="n">
        <v>2.6</v>
      </c>
    </row>
    <row r="426" customFormat="false" ht="12.75" hidden="false" customHeight="false" outlineLevel="0" collapsed="false">
      <c r="A426" s="53" t="n">
        <v>35667</v>
      </c>
      <c r="B426" s="61" t="n">
        <f aca="false">B425+1</f>
        <v>422</v>
      </c>
      <c r="C426" s="2" t="s">
        <v>142</v>
      </c>
      <c r="D426" s="1" t="s">
        <v>95</v>
      </c>
      <c r="E426" s="2" t="n">
        <v>2.52</v>
      </c>
      <c r="F426" s="2" t="n">
        <v>2.415</v>
      </c>
      <c r="H426" s="2" t="n">
        <v>2.515</v>
      </c>
      <c r="K426" s="2" t="n">
        <v>2.425</v>
      </c>
      <c r="L426" s="62" t="n">
        <v>2.345</v>
      </c>
      <c r="M426" s="62" t="n">
        <v>1.475</v>
      </c>
      <c r="N426" s="2" t="n">
        <v>1.245</v>
      </c>
      <c r="Q426" s="2" t="n">
        <v>2.715</v>
      </c>
      <c r="R426" s="2" t="n">
        <v>2.57</v>
      </c>
      <c r="T426" s="2" t="n">
        <v>2.485</v>
      </c>
      <c r="U426" s="2" t="n">
        <v>2.505</v>
      </c>
      <c r="V426" s="2" t="n">
        <v>2.485</v>
      </c>
      <c r="X426" s="2" t="n">
        <v>2.785</v>
      </c>
      <c r="Y426" s="2" t="n">
        <v>2.71</v>
      </c>
    </row>
    <row r="427" customFormat="false" ht="12.75" hidden="false" customHeight="false" outlineLevel="0" collapsed="false">
      <c r="A427" s="53" t="n">
        <v>35668</v>
      </c>
      <c r="B427" s="61" t="n">
        <f aca="false">B426+1</f>
        <v>423</v>
      </c>
      <c r="C427" s="2" t="s">
        <v>143</v>
      </c>
      <c r="D427" s="1" t="s">
        <v>95</v>
      </c>
      <c r="E427" s="2" t="n">
        <v>2.58</v>
      </c>
      <c r="F427" s="2" t="n">
        <v>2.53</v>
      </c>
      <c r="H427" s="2" t="n">
        <v>2.585</v>
      </c>
      <c r="K427" s="2" t="n">
        <v>2.48</v>
      </c>
      <c r="L427" s="62" t="n">
        <v>2.465</v>
      </c>
      <c r="M427" s="62" t="n">
        <v>1.49</v>
      </c>
      <c r="N427" s="2" t="n">
        <v>1.25</v>
      </c>
      <c r="Q427" s="2" t="n">
        <v>2.78</v>
      </c>
      <c r="R427" s="2" t="n">
        <v>2.69</v>
      </c>
      <c r="T427" s="2" t="n">
        <v>2.395</v>
      </c>
      <c r="U427" s="2" t="n">
        <v>2.43</v>
      </c>
      <c r="V427" s="2" t="n">
        <v>2.62</v>
      </c>
      <c r="X427" s="2" t="n">
        <v>2.72</v>
      </c>
      <c r="Y427" s="2" t="n">
        <v>2.775</v>
      </c>
    </row>
    <row r="428" customFormat="false" ht="12.75" hidden="false" customHeight="false" outlineLevel="0" collapsed="false">
      <c r="A428" s="53" t="n">
        <v>35669</v>
      </c>
      <c r="B428" s="61" t="n">
        <f aca="false">B427+1</f>
        <v>424</v>
      </c>
      <c r="C428" s="2" t="s">
        <v>144</v>
      </c>
      <c r="D428" s="1" t="s">
        <v>95</v>
      </c>
      <c r="E428" s="2" t="n">
        <v>2.505</v>
      </c>
      <c r="F428" s="2" t="n">
        <v>2.415</v>
      </c>
      <c r="H428" s="2" t="n">
        <v>2.49</v>
      </c>
      <c r="K428" s="2" t="n">
        <v>2.415</v>
      </c>
      <c r="L428" s="62" t="n">
        <v>2.385</v>
      </c>
      <c r="M428" s="62" t="n">
        <v>1.475</v>
      </c>
      <c r="N428" s="2" t="n">
        <v>1.26</v>
      </c>
      <c r="Q428" s="2" t="n">
        <v>2.715</v>
      </c>
      <c r="R428" s="2" t="n">
        <v>2.59</v>
      </c>
      <c r="T428" s="2" t="n">
        <v>2.475</v>
      </c>
      <c r="U428" s="2" t="n">
        <v>2.51</v>
      </c>
      <c r="V428" s="2" t="n">
        <v>2.675</v>
      </c>
      <c r="X428" s="2" t="n">
        <v>2.78</v>
      </c>
      <c r="Y428" s="2" t="n">
        <v>2.71</v>
      </c>
    </row>
    <row r="429" customFormat="false" ht="12.75" hidden="false" customHeight="false" outlineLevel="0" collapsed="false">
      <c r="A429" s="53" t="n">
        <v>35670</v>
      </c>
      <c r="B429" s="61" t="n">
        <f aca="false">B428+1</f>
        <v>425</v>
      </c>
      <c r="C429" s="2" t="s">
        <v>145</v>
      </c>
      <c r="D429" s="1" t="s">
        <v>95</v>
      </c>
      <c r="E429" s="2" t="n">
        <v>2.565</v>
      </c>
      <c r="F429" s="2" t="n">
        <v>2.455</v>
      </c>
      <c r="H429" s="2" t="n">
        <v>2.555</v>
      </c>
      <c r="K429" s="2" t="n">
        <v>2.475</v>
      </c>
      <c r="L429" s="62" t="n">
        <v>2.415</v>
      </c>
      <c r="M429" s="62" t="n">
        <v>1.485</v>
      </c>
      <c r="N429" s="2" t="n">
        <v>1.3</v>
      </c>
      <c r="Q429" s="2" t="n">
        <v>2.8</v>
      </c>
      <c r="R429" s="2" t="n">
        <v>2.585</v>
      </c>
      <c r="T429" s="2" t="n">
        <v>2.475</v>
      </c>
      <c r="U429" s="2" t="n">
        <v>2.51</v>
      </c>
      <c r="V429" s="2" t="n">
        <v>2.595</v>
      </c>
      <c r="X429" s="2" t="n">
        <v>2.78</v>
      </c>
      <c r="Y429" s="2" t="n">
        <v>2.71</v>
      </c>
    </row>
    <row r="430" customFormat="false" ht="12.75" hidden="false" customHeight="false" outlineLevel="0" collapsed="false">
      <c r="A430" s="55" t="n">
        <v>35671</v>
      </c>
      <c r="B430" s="61" t="n">
        <f aca="false">B429+1</f>
        <v>426</v>
      </c>
      <c r="C430" s="2" t="s">
        <v>146</v>
      </c>
      <c r="D430" s="1" t="s">
        <v>95</v>
      </c>
      <c r="E430" s="2" t="n">
        <v>2.7</v>
      </c>
      <c r="F430" s="2" t="n">
        <v>2.495</v>
      </c>
      <c r="H430" s="2" t="n">
        <v>2.71</v>
      </c>
      <c r="K430" s="2" t="n">
        <v>2.595</v>
      </c>
      <c r="L430" s="62" t="n">
        <v>2.31</v>
      </c>
      <c r="M430" s="62" t="n">
        <v>1.485</v>
      </c>
      <c r="N430" s="2" t="n">
        <v>1.32</v>
      </c>
      <c r="Q430" s="2" t="n">
        <v>3.035</v>
      </c>
      <c r="R430" s="2" t="n">
        <v>2.64</v>
      </c>
      <c r="T430" s="2" t="n">
        <v>2.595</v>
      </c>
      <c r="U430" s="2" t="n">
        <v>2.605</v>
      </c>
      <c r="V430" s="2" t="n">
        <v>2.76</v>
      </c>
      <c r="X430" s="2" t="n">
        <v>2.9</v>
      </c>
      <c r="Y430" s="2" t="n">
        <v>2.905</v>
      </c>
    </row>
    <row r="431" customFormat="false" ht="12.75" hidden="false" customHeight="false" outlineLevel="0" collapsed="false">
      <c r="A431" s="53" t="n">
        <v>35672</v>
      </c>
      <c r="B431" s="61" t="n">
        <f aca="false">B430+1</f>
        <v>427</v>
      </c>
      <c r="C431" s="2" t="s">
        <v>147</v>
      </c>
      <c r="D431" s="1" t="s">
        <v>95</v>
      </c>
      <c r="E431" s="2" t="n">
        <v>2.7</v>
      </c>
      <c r="F431" s="2" t="n">
        <v>2.495</v>
      </c>
      <c r="H431" s="2" t="n">
        <v>2.71</v>
      </c>
      <c r="K431" s="2" t="n">
        <v>2.595</v>
      </c>
      <c r="L431" s="62" t="n">
        <v>2.31</v>
      </c>
      <c r="M431" s="62" t="n">
        <v>1.485</v>
      </c>
      <c r="N431" s="2" t="n">
        <v>1.32</v>
      </c>
      <c r="Q431" s="2" t="n">
        <v>3.035</v>
      </c>
      <c r="R431" s="2" t="n">
        <v>2.64</v>
      </c>
      <c r="T431" s="2" t="n">
        <v>2.595</v>
      </c>
      <c r="U431" s="2" t="n">
        <v>2.605</v>
      </c>
      <c r="V431" s="2" t="n">
        <v>2.76</v>
      </c>
      <c r="X431" s="2" t="n">
        <v>2.9</v>
      </c>
      <c r="Y431" s="2" t="n">
        <v>2.905</v>
      </c>
    </row>
    <row r="432" customFormat="false" ht="12.75" hidden="false" customHeight="false" outlineLevel="0" collapsed="false">
      <c r="A432" s="53" t="n">
        <v>35673</v>
      </c>
      <c r="B432" s="61" t="n">
        <f aca="false">B431+1</f>
        <v>428</v>
      </c>
      <c r="C432" s="2" t="s">
        <v>148</v>
      </c>
      <c r="D432" s="1" t="s">
        <v>96</v>
      </c>
      <c r="E432" s="2" t="n">
        <v>2.7</v>
      </c>
      <c r="F432" s="2" t="n">
        <v>2.495</v>
      </c>
      <c r="H432" s="2" t="n">
        <v>2.71</v>
      </c>
      <c r="K432" s="2" t="n">
        <v>2.595</v>
      </c>
      <c r="L432" s="62" t="n">
        <v>2.31</v>
      </c>
      <c r="M432" s="62" t="n">
        <v>1.485</v>
      </c>
      <c r="N432" s="2" t="n">
        <v>1.32</v>
      </c>
      <c r="Q432" s="2" t="n">
        <v>3.035</v>
      </c>
      <c r="R432" s="2" t="n">
        <v>2.64</v>
      </c>
      <c r="T432" s="2" t="n">
        <v>2.595</v>
      </c>
      <c r="U432" s="2" t="n">
        <v>2.605</v>
      </c>
      <c r="V432" s="2" t="n">
        <v>2.76</v>
      </c>
      <c r="X432" s="2" t="n">
        <v>2.9</v>
      </c>
      <c r="Y432" s="2" t="n">
        <v>2.905</v>
      </c>
    </row>
    <row r="433" customFormat="false" ht="12.75" hidden="false" customHeight="false" outlineLevel="0" collapsed="false">
      <c r="A433" s="53" t="n">
        <v>35674</v>
      </c>
      <c r="B433" s="61" t="n">
        <f aca="false">B432+1</f>
        <v>429</v>
      </c>
      <c r="C433" s="2" t="s">
        <v>142</v>
      </c>
      <c r="D433" s="1" t="s">
        <v>96</v>
      </c>
      <c r="E433" s="2" t="n">
        <v>2.7</v>
      </c>
      <c r="F433" s="2" t="n">
        <v>2.495</v>
      </c>
      <c r="H433" s="2" t="n">
        <v>2.71</v>
      </c>
      <c r="K433" s="2" t="n">
        <v>2.595</v>
      </c>
      <c r="L433" s="62" t="n">
        <v>2.31</v>
      </c>
      <c r="M433" s="62" t="n">
        <v>1.485</v>
      </c>
      <c r="N433" s="2" t="n">
        <v>1.32</v>
      </c>
      <c r="Q433" s="2" t="n">
        <v>3.035</v>
      </c>
      <c r="R433" s="2" t="n">
        <v>2.64</v>
      </c>
      <c r="T433" s="2" t="n">
        <v>2.595</v>
      </c>
      <c r="U433" s="2" t="n">
        <v>2.605</v>
      </c>
      <c r="V433" s="2" t="n">
        <v>2.76</v>
      </c>
      <c r="X433" s="2" t="n">
        <v>2.9</v>
      </c>
      <c r="Y433" s="2" t="n">
        <v>2.905</v>
      </c>
    </row>
    <row r="434" customFormat="false" ht="12.75" hidden="false" customHeight="false" outlineLevel="0" collapsed="false">
      <c r="A434" s="53" t="n">
        <v>35675</v>
      </c>
      <c r="B434" s="61" t="n">
        <f aca="false">B433+1</f>
        <v>430</v>
      </c>
      <c r="C434" s="2" t="s">
        <v>143</v>
      </c>
      <c r="D434" s="1" t="s">
        <v>96</v>
      </c>
      <c r="E434" s="2" t="n">
        <v>2.78</v>
      </c>
      <c r="F434" s="2" t="n">
        <v>2.605</v>
      </c>
      <c r="H434" s="2" t="n">
        <v>2.765</v>
      </c>
      <c r="K434" s="2" t="n">
        <v>2.63</v>
      </c>
      <c r="L434" s="62" t="n">
        <v>2.31</v>
      </c>
      <c r="M434" s="62" t="n">
        <v>1.485</v>
      </c>
      <c r="N434" s="2" t="n">
        <v>1.225</v>
      </c>
      <c r="Q434" s="2" t="n">
        <v>2.945</v>
      </c>
      <c r="R434" s="2" t="n">
        <v>2.71</v>
      </c>
      <c r="T434" s="2" t="n">
        <v>2.725</v>
      </c>
      <c r="U434" s="2" t="n">
        <v>2.795</v>
      </c>
      <c r="V434" s="2" t="n">
        <v>2.855</v>
      </c>
      <c r="X434" s="2" t="n">
        <v>3.015</v>
      </c>
      <c r="Y434" s="2" t="n">
        <v>2.905</v>
      </c>
    </row>
    <row r="435" customFormat="false" ht="12.75" hidden="false" customHeight="false" outlineLevel="0" collapsed="false">
      <c r="A435" s="53" t="n">
        <v>35676</v>
      </c>
      <c r="B435" s="61" t="n">
        <f aca="false">B434+1</f>
        <v>431</v>
      </c>
      <c r="C435" s="2" t="s">
        <v>144</v>
      </c>
      <c r="D435" s="1" t="s">
        <v>96</v>
      </c>
      <c r="E435" s="2" t="n">
        <v>2.845</v>
      </c>
      <c r="F435" s="2" t="n">
        <v>2.7</v>
      </c>
      <c r="H435" s="2" t="n">
        <v>2.84</v>
      </c>
      <c r="K435" s="2" t="n">
        <v>2.755</v>
      </c>
      <c r="L435" s="62" t="n">
        <v>2.655</v>
      </c>
      <c r="M435" s="62" t="n">
        <v>1.53</v>
      </c>
      <c r="N435" s="2" t="n">
        <v>1.16</v>
      </c>
      <c r="Q435" s="2" t="n">
        <v>2.99</v>
      </c>
      <c r="R435" s="2" t="n">
        <v>2.875</v>
      </c>
      <c r="T435" s="2" t="n">
        <v>2.725</v>
      </c>
      <c r="U435" s="2" t="n">
        <v>2.795</v>
      </c>
      <c r="V435" s="2" t="n">
        <v>2.94</v>
      </c>
      <c r="X435" s="2" t="n">
        <v>3.015</v>
      </c>
      <c r="Y435" s="2" t="n">
        <v>3.035</v>
      </c>
    </row>
    <row r="436" customFormat="false" ht="12.75" hidden="false" customHeight="false" outlineLevel="0" collapsed="false">
      <c r="A436" s="53" t="n">
        <v>35677</v>
      </c>
      <c r="B436" s="61" t="n">
        <f aca="false">B435+1</f>
        <v>432</v>
      </c>
      <c r="C436" s="2" t="s">
        <v>145</v>
      </c>
      <c r="D436" s="1" t="s">
        <v>96</v>
      </c>
      <c r="E436" s="2" t="n">
        <v>2.8</v>
      </c>
      <c r="F436" s="2" t="n">
        <v>2.66</v>
      </c>
      <c r="H436" s="2" t="n">
        <v>2.81</v>
      </c>
      <c r="K436" s="2" t="n">
        <v>2.73</v>
      </c>
      <c r="L436" s="62" t="n">
        <v>2.61</v>
      </c>
      <c r="M436" s="62" t="n">
        <v>1.52</v>
      </c>
      <c r="N436" s="2" t="n">
        <v>1.14</v>
      </c>
      <c r="Q436" s="2" t="n">
        <v>2.95</v>
      </c>
      <c r="R436" s="2" t="n">
        <v>2.76</v>
      </c>
      <c r="T436" s="2" t="n">
        <v>2.7</v>
      </c>
      <c r="U436" s="2" t="n">
        <v>2.77</v>
      </c>
      <c r="V436" s="2" t="n">
        <v>2.805</v>
      </c>
      <c r="X436" s="2" t="n">
        <v>2.98</v>
      </c>
      <c r="Y436" s="2" t="n">
        <v>3</v>
      </c>
    </row>
    <row r="437" customFormat="false" ht="12.75" hidden="false" customHeight="false" outlineLevel="0" collapsed="false">
      <c r="A437" s="53" t="n">
        <v>35678</v>
      </c>
      <c r="B437" s="61" t="n">
        <f aca="false">B436+1</f>
        <v>433</v>
      </c>
      <c r="C437" s="2" t="s">
        <v>146</v>
      </c>
      <c r="D437" s="1" t="s">
        <v>96</v>
      </c>
      <c r="E437" s="2" t="n">
        <v>2.635</v>
      </c>
      <c r="F437" s="2" t="n">
        <v>2.56</v>
      </c>
      <c r="H437" s="2" t="n">
        <v>2.675</v>
      </c>
      <c r="K437" s="2" t="n">
        <v>2.56</v>
      </c>
      <c r="L437" s="62" t="n">
        <v>2.52</v>
      </c>
      <c r="M437" s="62" t="n">
        <v>1.535</v>
      </c>
      <c r="N437" s="2" t="n">
        <v>1.18</v>
      </c>
      <c r="Q437" s="2" t="n">
        <v>2.76</v>
      </c>
      <c r="R437" s="2" t="n">
        <v>2.765</v>
      </c>
      <c r="T437" s="2" t="n">
        <v>2.54</v>
      </c>
      <c r="U437" s="2" t="n">
        <v>2.56</v>
      </c>
      <c r="V437" s="2" t="n">
        <v>2.71</v>
      </c>
      <c r="X437" s="2" t="n">
        <v>2.795</v>
      </c>
      <c r="Y437" s="2" t="n">
        <v>2.79</v>
      </c>
    </row>
    <row r="438" customFormat="false" ht="12.75" hidden="false" customHeight="false" outlineLevel="0" collapsed="false">
      <c r="A438" s="53" t="n">
        <v>35679</v>
      </c>
      <c r="B438" s="61" t="n">
        <f aca="false">B437+1</f>
        <v>434</v>
      </c>
      <c r="C438" s="2" t="s">
        <v>147</v>
      </c>
      <c r="D438" s="1" t="s">
        <v>96</v>
      </c>
      <c r="E438" s="2" t="n">
        <v>2.635</v>
      </c>
      <c r="F438" s="2" t="n">
        <v>2.56</v>
      </c>
      <c r="H438" s="2" t="n">
        <v>2.675</v>
      </c>
      <c r="K438" s="2" t="n">
        <v>2.56</v>
      </c>
      <c r="L438" s="62" t="n">
        <v>2.52</v>
      </c>
      <c r="M438" s="62" t="n">
        <v>1.535</v>
      </c>
      <c r="N438" s="2" t="n">
        <v>1.18</v>
      </c>
      <c r="Q438" s="2" t="n">
        <v>2.76</v>
      </c>
      <c r="R438" s="2" t="n">
        <v>2.765</v>
      </c>
      <c r="T438" s="2" t="n">
        <v>2.54</v>
      </c>
      <c r="U438" s="2" t="n">
        <v>2.56</v>
      </c>
      <c r="V438" s="2" t="n">
        <v>2.71</v>
      </c>
      <c r="X438" s="2" t="n">
        <v>2.795</v>
      </c>
      <c r="Y438" s="2" t="n">
        <v>2.79</v>
      </c>
    </row>
    <row r="439" customFormat="false" ht="12.75" hidden="false" customHeight="false" outlineLevel="0" collapsed="false">
      <c r="A439" s="53" t="n">
        <v>35680</v>
      </c>
      <c r="B439" s="61" t="n">
        <f aca="false">B438+1</f>
        <v>435</v>
      </c>
      <c r="C439" s="2" t="s">
        <v>148</v>
      </c>
      <c r="D439" s="1" t="s">
        <v>96</v>
      </c>
      <c r="E439" s="2" t="n">
        <v>2.635</v>
      </c>
      <c r="F439" s="2" t="n">
        <v>2.56</v>
      </c>
      <c r="H439" s="2" t="n">
        <v>2.675</v>
      </c>
      <c r="K439" s="2" t="n">
        <v>2.56</v>
      </c>
      <c r="L439" s="62" t="n">
        <v>2.52</v>
      </c>
      <c r="M439" s="62" t="n">
        <v>1.535</v>
      </c>
      <c r="N439" s="2" t="n">
        <v>1.18</v>
      </c>
      <c r="Q439" s="2" t="n">
        <v>2.76</v>
      </c>
      <c r="R439" s="2" t="n">
        <v>2.765</v>
      </c>
      <c r="T439" s="2" t="n">
        <v>2.66</v>
      </c>
      <c r="U439" s="2" t="n">
        <v>2.69</v>
      </c>
      <c r="V439" s="2" t="n">
        <v>2.71</v>
      </c>
      <c r="X439" s="2" t="n">
        <v>2.95</v>
      </c>
      <c r="Y439" s="2" t="n">
        <v>2.79</v>
      </c>
    </row>
    <row r="440" customFormat="false" ht="12.75" hidden="false" customHeight="false" outlineLevel="0" collapsed="false">
      <c r="A440" s="53" t="n">
        <v>35681</v>
      </c>
      <c r="B440" s="61" t="n">
        <f aca="false">B439+1</f>
        <v>436</v>
      </c>
      <c r="C440" s="2" t="s">
        <v>142</v>
      </c>
      <c r="D440" s="1" t="s">
        <v>96</v>
      </c>
      <c r="E440" s="2" t="n">
        <v>2.59</v>
      </c>
      <c r="F440" s="2" t="n">
        <v>2.52</v>
      </c>
      <c r="H440" s="2" t="n">
        <v>2.57</v>
      </c>
      <c r="K440" s="2" t="n">
        <v>2.5</v>
      </c>
      <c r="L440" s="62" t="n">
        <v>2.46</v>
      </c>
      <c r="M440" s="62" t="n">
        <v>1.5</v>
      </c>
      <c r="N440" s="2" t="n">
        <v>1.16</v>
      </c>
      <c r="Q440" s="2" t="n">
        <v>2.71</v>
      </c>
      <c r="R440" s="2" t="n">
        <v>2.88</v>
      </c>
      <c r="T440" s="2" t="n">
        <v>2.5</v>
      </c>
      <c r="U440" s="2" t="n">
        <v>2.51</v>
      </c>
      <c r="V440" s="2" t="n">
        <v>2.705</v>
      </c>
      <c r="X440" s="2" t="n">
        <v>2.75</v>
      </c>
      <c r="Y440" s="2" t="n">
        <v>2.74</v>
      </c>
    </row>
    <row r="441" customFormat="false" ht="12.75" hidden="false" customHeight="false" outlineLevel="0" collapsed="false">
      <c r="A441" s="53" t="n">
        <v>35682</v>
      </c>
      <c r="B441" s="61" t="n">
        <f aca="false">B440+1</f>
        <v>437</v>
      </c>
      <c r="C441" s="2" t="s">
        <v>143</v>
      </c>
      <c r="D441" s="1" t="s">
        <v>96</v>
      </c>
      <c r="E441" s="2" t="n">
        <v>2.655</v>
      </c>
      <c r="F441" s="2" t="n">
        <v>2.66</v>
      </c>
      <c r="H441" s="2" t="n">
        <v>2.695</v>
      </c>
      <c r="K441" s="2" t="n">
        <v>2.595</v>
      </c>
      <c r="L441" s="62" t="n">
        <v>2.64</v>
      </c>
      <c r="M441" s="62" t="n">
        <v>1.61</v>
      </c>
      <c r="N441" s="2" t="n">
        <v>1.24</v>
      </c>
      <c r="Q441" s="2" t="n">
        <v>2.76</v>
      </c>
      <c r="R441" s="2" t="n">
        <v>2.915</v>
      </c>
      <c r="T441" s="2" t="n">
        <v>2.6</v>
      </c>
      <c r="U441" s="2" t="n">
        <v>2.625</v>
      </c>
      <c r="V441" s="2" t="n">
        <v>2.855</v>
      </c>
      <c r="X441" s="2" t="n">
        <v>2.825</v>
      </c>
      <c r="Y441" s="2" t="n">
        <v>2.81</v>
      </c>
    </row>
    <row r="442" customFormat="false" ht="12.75" hidden="false" customHeight="false" outlineLevel="0" collapsed="false">
      <c r="A442" s="53" t="n">
        <v>35683</v>
      </c>
      <c r="B442" s="61" t="n">
        <f aca="false">B441+1</f>
        <v>438</v>
      </c>
      <c r="C442" s="2" t="s">
        <v>144</v>
      </c>
      <c r="D442" s="1" t="s">
        <v>96</v>
      </c>
      <c r="E442" s="2" t="n">
        <v>2.725</v>
      </c>
      <c r="F442" s="2" t="n">
        <v>2.75</v>
      </c>
      <c r="H442" s="2" t="n">
        <v>2.775</v>
      </c>
      <c r="K442" s="2" t="n">
        <v>2.705</v>
      </c>
      <c r="L442" s="62" t="n">
        <v>2.74</v>
      </c>
      <c r="M442" s="62" t="n">
        <v>1.845</v>
      </c>
      <c r="N442" s="2" t="n">
        <v>1.31</v>
      </c>
      <c r="Q442" s="2" t="n">
        <v>2.85</v>
      </c>
      <c r="R442" s="2" t="n">
        <v>2.895</v>
      </c>
      <c r="T442" s="2" t="n">
        <v>2.7</v>
      </c>
      <c r="U442" s="2" t="n">
        <v>2.72</v>
      </c>
      <c r="V442" s="2" t="n">
        <v>2.83</v>
      </c>
      <c r="X442" s="2" t="n">
        <v>2.905</v>
      </c>
      <c r="Y442" s="2" t="n">
        <v>2.895</v>
      </c>
    </row>
    <row r="443" customFormat="false" ht="12.75" hidden="false" customHeight="false" outlineLevel="0" collapsed="false">
      <c r="A443" s="53" t="n">
        <v>35684</v>
      </c>
      <c r="B443" s="61" t="n">
        <f aca="false">B442+1</f>
        <v>439</v>
      </c>
      <c r="C443" s="2" t="s">
        <v>145</v>
      </c>
      <c r="D443" s="1" t="s">
        <v>96</v>
      </c>
      <c r="E443" s="2" t="n">
        <v>2.725</v>
      </c>
      <c r="F443" s="2" t="n">
        <v>2.75</v>
      </c>
      <c r="H443" s="2" t="n">
        <v>2.775</v>
      </c>
      <c r="K443" s="2" t="n">
        <v>2.705</v>
      </c>
      <c r="L443" s="62" t="n">
        <v>2.74</v>
      </c>
      <c r="M443" s="62" t="n">
        <v>1.845</v>
      </c>
      <c r="N443" s="2" t="n">
        <v>1.31</v>
      </c>
      <c r="Q443" s="2" t="n">
        <v>2.85</v>
      </c>
      <c r="R443" s="2" t="n">
        <v>2.915</v>
      </c>
      <c r="T443" s="2" t="n">
        <v>2.7</v>
      </c>
      <c r="U443" s="2" t="n">
        <v>2.72</v>
      </c>
      <c r="V443" s="2" t="n">
        <v>2.86</v>
      </c>
      <c r="X443" s="2" t="n">
        <v>2.905</v>
      </c>
      <c r="Y443" s="2" t="n">
        <v>2.895</v>
      </c>
    </row>
    <row r="444" customFormat="false" ht="12.75" hidden="false" customHeight="false" outlineLevel="0" collapsed="false">
      <c r="A444" s="53" t="n">
        <v>35685</v>
      </c>
      <c r="B444" s="61" t="n">
        <f aca="false">B443+1</f>
        <v>440</v>
      </c>
      <c r="C444" s="2" t="s">
        <v>146</v>
      </c>
      <c r="D444" s="1" t="s">
        <v>96</v>
      </c>
      <c r="E444" s="2" t="n">
        <v>2.87</v>
      </c>
      <c r="F444" s="2" t="n">
        <v>2.77</v>
      </c>
      <c r="H444" s="2" t="n">
        <v>2.905</v>
      </c>
      <c r="K444" s="2" t="n">
        <v>2.76</v>
      </c>
      <c r="L444" s="62" t="n">
        <v>2.735</v>
      </c>
      <c r="M444" s="62" t="n">
        <v>1.85</v>
      </c>
      <c r="N444" s="2" t="n">
        <v>1.045</v>
      </c>
      <c r="Q444" s="2" t="n">
        <v>2.975</v>
      </c>
      <c r="R444" s="2" t="n">
        <v>2.935</v>
      </c>
      <c r="T444" s="2" t="n">
        <v>2.745</v>
      </c>
      <c r="U444" s="2" t="n">
        <v>2.78</v>
      </c>
      <c r="V444" s="2" t="n">
        <v>2.95</v>
      </c>
      <c r="X444" s="2" t="n">
        <v>3.01</v>
      </c>
      <c r="Y444" s="2" t="n">
        <v>3.02</v>
      </c>
    </row>
    <row r="445" customFormat="false" ht="12.75" hidden="false" customHeight="false" outlineLevel="0" collapsed="false">
      <c r="A445" s="53" t="n">
        <v>35686</v>
      </c>
      <c r="B445" s="61" t="n">
        <f aca="false">B444+1</f>
        <v>441</v>
      </c>
      <c r="C445" s="2" t="s">
        <v>147</v>
      </c>
      <c r="D445" s="1" t="s">
        <v>96</v>
      </c>
      <c r="E445" s="2" t="n">
        <v>2.87</v>
      </c>
      <c r="F445" s="2" t="n">
        <v>2.77</v>
      </c>
      <c r="H445" s="2" t="n">
        <v>2.905</v>
      </c>
      <c r="K445" s="2" t="n">
        <v>2.76</v>
      </c>
      <c r="L445" s="62" t="n">
        <v>2.735</v>
      </c>
      <c r="M445" s="62" t="n">
        <v>1.85</v>
      </c>
      <c r="N445" s="2" t="n">
        <v>1.045</v>
      </c>
      <c r="Q445" s="2" t="n">
        <v>2.975</v>
      </c>
      <c r="R445" s="2" t="n">
        <v>2.935</v>
      </c>
      <c r="T445" s="2" t="n">
        <v>2.745</v>
      </c>
      <c r="U445" s="2" t="n">
        <v>2.78</v>
      </c>
      <c r="V445" s="2" t="n">
        <v>2.95</v>
      </c>
      <c r="X445" s="2" t="n">
        <v>3.01</v>
      </c>
      <c r="Y445" s="2" t="n">
        <v>3.02</v>
      </c>
    </row>
    <row r="446" customFormat="false" ht="12.75" hidden="false" customHeight="false" outlineLevel="0" collapsed="false">
      <c r="A446" s="53" t="n">
        <v>35687</v>
      </c>
      <c r="B446" s="61" t="n">
        <f aca="false">B445+1</f>
        <v>442</v>
      </c>
      <c r="C446" s="2" t="s">
        <v>148</v>
      </c>
      <c r="D446" s="1" t="s">
        <v>96</v>
      </c>
      <c r="E446" s="2" t="n">
        <v>2.87</v>
      </c>
      <c r="F446" s="2" t="n">
        <v>2.77</v>
      </c>
      <c r="H446" s="2" t="n">
        <v>2.905</v>
      </c>
      <c r="K446" s="2" t="n">
        <v>2.76</v>
      </c>
      <c r="L446" s="62" t="n">
        <v>2.735</v>
      </c>
      <c r="M446" s="62" t="n">
        <v>1.85</v>
      </c>
      <c r="N446" s="2" t="n">
        <v>1.045</v>
      </c>
      <c r="Q446" s="2" t="n">
        <v>2.975</v>
      </c>
      <c r="R446" s="2" t="n">
        <v>2.935</v>
      </c>
      <c r="T446" s="2" t="n">
        <v>2.72</v>
      </c>
      <c r="U446" s="2" t="n">
        <v>2.75</v>
      </c>
      <c r="V446" s="2" t="n">
        <v>2.95</v>
      </c>
      <c r="X446" s="2" t="n">
        <v>2.945</v>
      </c>
      <c r="Y446" s="2" t="n">
        <v>3.02</v>
      </c>
    </row>
    <row r="447" customFormat="false" ht="12.75" hidden="false" customHeight="false" outlineLevel="0" collapsed="false">
      <c r="A447" s="53" t="n">
        <v>35688</v>
      </c>
      <c r="B447" s="61" t="n">
        <f aca="false">B446+1</f>
        <v>443</v>
      </c>
      <c r="C447" s="2" t="s">
        <v>142</v>
      </c>
      <c r="D447" s="1" t="s">
        <v>96</v>
      </c>
      <c r="E447" s="2" t="n">
        <v>2.87</v>
      </c>
      <c r="F447" s="2" t="n">
        <v>2.77</v>
      </c>
      <c r="H447" s="2" t="n">
        <v>2.905</v>
      </c>
      <c r="K447" s="2" t="n">
        <v>2.76</v>
      </c>
      <c r="L447" s="62" t="n">
        <v>2.735</v>
      </c>
      <c r="M447" s="62" t="n">
        <v>1.85</v>
      </c>
      <c r="N447" s="2" t="n">
        <v>1.045</v>
      </c>
      <c r="Q447" s="2" t="n">
        <v>2.975</v>
      </c>
      <c r="R447" s="2" t="n">
        <v>2.925</v>
      </c>
      <c r="T447" s="2" t="n">
        <v>2.745</v>
      </c>
      <c r="U447" s="2" t="n">
        <v>2.78</v>
      </c>
      <c r="V447" s="2" t="n">
        <v>2.95</v>
      </c>
      <c r="X447" s="2" t="n">
        <v>3.01</v>
      </c>
      <c r="Y447" s="2" t="n">
        <v>3.02</v>
      </c>
    </row>
    <row r="448" customFormat="false" ht="12.75" hidden="false" customHeight="false" outlineLevel="0" collapsed="false">
      <c r="A448" s="53" t="n">
        <v>35689</v>
      </c>
      <c r="B448" s="61" t="n">
        <f aca="false">B447+1</f>
        <v>444</v>
      </c>
      <c r="C448" s="2" t="s">
        <v>143</v>
      </c>
      <c r="D448" s="1" t="s">
        <v>96</v>
      </c>
      <c r="E448" s="2" t="n">
        <v>2.865</v>
      </c>
      <c r="F448" s="2" t="n">
        <v>2.785</v>
      </c>
      <c r="H448" s="2" t="n">
        <v>2.905</v>
      </c>
      <c r="K448" s="2" t="n">
        <v>2.805</v>
      </c>
      <c r="L448" s="62" t="n">
        <v>2.76</v>
      </c>
      <c r="M448" s="62" t="n">
        <v>1.855</v>
      </c>
      <c r="N448" s="2" t="n">
        <v>1.16</v>
      </c>
      <c r="Q448" s="2" t="n">
        <v>2.975</v>
      </c>
      <c r="R448" s="2" t="n">
        <v>2.905</v>
      </c>
      <c r="T448" s="2" t="n">
        <v>2.81</v>
      </c>
      <c r="U448" s="2" t="n">
        <v>2.815</v>
      </c>
      <c r="V448" s="2" t="n">
        <v>2.93</v>
      </c>
      <c r="X448" s="2" t="n">
        <v>3.07</v>
      </c>
      <c r="Y448" s="2" t="n">
        <v>3.05</v>
      </c>
    </row>
    <row r="449" customFormat="false" ht="12.75" hidden="false" customHeight="false" outlineLevel="0" collapsed="false">
      <c r="A449" s="53" t="n">
        <v>35690</v>
      </c>
      <c r="B449" s="61" t="n">
        <f aca="false">B448+1</f>
        <v>445</v>
      </c>
      <c r="C449" s="2" t="s">
        <v>144</v>
      </c>
      <c r="D449" s="1" t="s">
        <v>96</v>
      </c>
      <c r="E449" s="2" t="n">
        <v>2.745</v>
      </c>
      <c r="F449" s="2" t="n">
        <v>2.69</v>
      </c>
      <c r="H449" s="2" t="n">
        <v>2.805</v>
      </c>
      <c r="K449" s="2" t="n">
        <v>2.69</v>
      </c>
      <c r="L449" s="62" t="n">
        <v>2.66</v>
      </c>
      <c r="M449" s="62" t="n">
        <v>1.92</v>
      </c>
      <c r="N449" s="2" t="n">
        <v>1.245</v>
      </c>
      <c r="Q449" s="2" t="n">
        <v>2.895</v>
      </c>
      <c r="R449" s="2" t="n">
        <v>2.85</v>
      </c>
      <c r="T449" s="2" t="n">
        <v>2.685</v>
      </c>
      <c r="U449" s="2" t="n">
        <v>2.705</v>
      </c>
      <c r="V449" s="2" t="n">
        <v>2.88</v>
      </c>
      <c r="X449" s="2" t="n">
        <v>2.98</v>
      </c>
      <c r="Y449" s="2" t="n">
        <v>2.955</v>
      </c>
    </row>
    <row r="450" customFormat="false" ht="12.75" hidden="false" customHeight="false" outlineLevel="0" collapsed="false">
      <c r="A450" s="53" t="n">
        <v>35691</v>
      </c>
      <c r="B450" s="61" t="n">
        <f aca="false">B449+1</f>
        <v>446</v>
      </c>
      <c r="C450" s="2" t="s">
        <v>145</v>
      </c>
      <c r="D450" s="1" t="s">
        <v>96</v>
      </c>
      <c r="E450" s="2" t="n">
        <v>2.745</v>
      </c>
      <c r="F450" s="2" t="n">
        <v>2.69</v>
      </c>
      <c r="H450" s="2" t="n">
        <v>2.805</v>
      </c>
      <c r="K450" s="2" t="n">
        <v>2.69</v>
      </c>
      <c r="L450" s="62" t="n">
        <v>2.66</v>
      </c>
      <c r="M450" s="62" t="n">
        <v>1.92</v>
      </c>
      <c r="N450" s="2" t="n">
        <v>1.245</v>
      </c>
      <c r="Q450" s="2" t="n">
        <v>2.895</v>
      </c>
      <c r="R450" s="2" t="n">
        <v>2.925</v>
      </c>
      <c r="T450" s="2" t="n">
        <v>2.685</v>
      </c>
      <c r="U450" s="2" t="n">
        <v>2.705</v>
      </c>
      <c r="V450" s="2" t="n">
        <v>2.975</v>
      </c>
      <c r="X450" s="2" t="n">
        <v>2.98</v>
      </c>
      <c r="Y450" s="2" t="n">
        <v>2.955</v>
      </c>
    </row>
    <row r="451" customFormat="false" ht="12.75" hidden="false" customHeight="false" outlineLevel="0" collapsed="false">
      <c r="A451" s="53" t="n">
        <v>35692</v>
      </c>
      <c r="B451" s="61" t="n">
        <f aca="false">B450+1</f>
        <v>447</v>
      </c>
      <c r="C451" s="2" t="s">
        <v>146</v>
      </c>
      <c r="D451" s="1" t="s">
        <v>96</v>
      </c>
      <c r="E451" s="2" t="n">
        <v>2.93</v>
      </c>
      <c r="F451" s="2" t="n">
        <v>2.71</v>
      </c>
      <c r="H451" s="2" t="n">
        <v>2.89</v>
      </c>
      <c r="K451" s="2" t="n">
        <v>2.75</v>
      </c>
      <c r="L451" s="62" t="n">
        <v>2.64</v>
      </c>
      <c r="M451" s="62" t="n">
        <v>1.955</v>
      </c>
      <c r="N451" s="2" t="n">
        <v>1.215</v>
      </c>
      <c r="Q451" s="2" t="n">
        <v>3.075</v>
      </c>
      <c r="R451" s="2" t="n">
        <v>2.795</v>
      </c>
      <c r="T451" s="2" t="n">
        <v>2.735</v>
      </c>
      <c r="U451" s="2" t="n">
        <v>2.77</v>
      </c>
      <c r="V451" s="2" t="n">
        <v>3.04</v>
      </c>
      <c r="X451" s="2" t="n">
        <v>3.17</v>
      </c>
      <c r="Y451" s="2" t="n">
        <v>3.15</v>
      </c>
    </row>
    <row r="452" customFormat="false" ht="12.75" hidden="false" customHeight="false" outlineLevel="0" collapsed="false">
      <c r="A452" s="53" t="n">
        <v>35693</v>
      </c>
      <c r="B452" s="61" t="n">
        <f aca="false">B451+1</f>
        <v>448</v>
      </c>
      <c r="C452" s="2" t="s">
        <v>147</v>
      </c>
      <c r="D452" s="1" t="s">
        <v>96</v>
      </c>
      <c r="E452" s="2" t="n">
        <v>2.93</v>
      </c>
      <c r="F452" s="2" t="n">
        <v>2.71</v>
      </c>
      <c r="H452" s="2" t="n">
        <v>2.89</v>
      </c>
      <c r="K452" s="2" t="n">
        <v>2.75</v>
      </c>
      <c r="L452" s="62" t="n">
        <v>2.64</v>
      </c>
      <c r="M452" s="62" t="n">
        <v>1.955</v>
      </c>
      <c r="N452" s="2" t="n">
        <v>1.215</v>
      </c>
      <c r="Q452" s="2" t="n">
        <v>3.075</v>
      </c>
      <c r="R452" s="2" t="n">
        <v>2.795</v>
      </c>
      <c r="T452" s="2" t="n">
        <v>2.735</v>
      </c>
      <c r="U452" s="2" t="n">
        <v>2.77</v>
      </c>
      <c r="V452" s="2" t="n">
        <v>3.04</v>
      </c>
      <c r="X452" s="2" t="n">
        <v>3.17</v>
      </c>
      <c r="Y452" s="2" t="n">
        <v>3.15</v>
      </c>
    </row>
    <row r="453" customFormat="false" ht="12.75" hidden="false" customHeight="false" outlineLevel="0" collapsed="false">
      <c r="A453" s="53" t="n">
        <v>35694</v>
      </c>
      <c r="B453" s="61" t="n">
        <f aca="false">B452+1</f>
        <v>449</v>
      </c>
      <c r="C453" s="2" t="s">
        <v>148</v>
      </c>
      <c r="D453" s="1" t="s">
        <v>96</v>
      </c>
      <c r="E453" s="2" t="n">
        <v>2.93</v>
      </c>
      <c r="F453" s="2" t="n">
        <v>2.71</v>
      </c>
      <c r="H453" s="2" t="n">
        <v>2.89</v>
      </c>
      <c r="K453" s="2" t="n">
        <v>2.75</v>
      </c>
      <c r="L453" s="62" t="n">
        <v>2.64</v>
      </c>
      <c r="M453" s="62" t="n">
        <v>1.955</v>
      </c>
      <c r="N453" s="2" t="n">
        <v>1.215</v>
      </c>
      <c r="Q453" s="2" t="n">
        <v>3.075</v>
      </c>
      <c r="R453" s="2" t="n">
        <v>2.795</v>
      </c>
      <c r="T453" s="2" t="n">
        <v>2.75</v>
      </c>
      <c r="U453" s="2" t="n">
        <v>2.775</v>
      </c>
      <c r="V453" s="2" t="n">
        <v>3.04</v>
      </c>
      <c r="X453" s="2" t="n">
        <v>3.04</v>
      </c>
      <c r="Y453" s="2" t="n">
        <v>3.15</v>
      </c>
    </row>
    <row r="454" customFormat="false" ht="12.75" hidden="false" customHeight="false" outlineLevel="0" collapsed="false">
      <c r="A454" s="53" t="n">
        <v>35695</v>
      </c>
      <c r="B454" s="61" t="n">
        <f aca="false">B453+1</f>
        <v>450</v>
      </c>
      <c r="C454" s="2" t="s">
        <v>142</v>
      </c>
      <c r="D454" s="1" t="s">
        <v>96</v>
      </c>
      <c r="E454" s="2" t="n">
        <v>2.93</v>
      </c>
      <c r="F454" s="2" t="n">
        <v>2.71</v>
      </c>
      <c r="H454" s="2" t="n">
        <v>2.89</v>
      </c>
      <c r="K454" s="2" t="n">
        <v>2.75</v>
      </c>
      <c r="L454" s="62" t="n">
        <v>2.64</v>
      </c>
      <c r="M454" s="62" t="n">
        <v>1.955</v>
      </c>
      <c r="N454" s="2" t="n">
        <v>1.215</v>
      </c>
      <c r="Q454" s="2" t="n">
        <v>3.075</v>
      </c>
      <c r="R454" s="2" t="n">
        <v>2.95</v>
      </c>
      <c r="T454" s="2" t="n">
        <v>2.735</v>
      </c>
      <c r="U454" s="2" t="n">
        <v>2.77</v>
      </c>
      <c r="V454" s="2" t="n">
        <v>3.045</v>
      </c>
      <c r="X454" s="2" t="n">
        <v>3.17</v>
      </c>
      <c r="Y454" s="2" t="n">
        <v>3.15</v>
      </c>
    </row>
    <row r="455" customFormat="false" ht="12.75" hidden="false" customHeight="false" outlineLevel="0" collapsed="false">
      <c r="A455" s="53" t="n">
        <v>35696</v>
      </c>
      <c r="B455" s="61" t="n">
        <f aca="false">B454+1</f>
        <v>451</v>
      </c>
      <c r="C455" s="2" t="s">
        <v>143</v>
      </c>
      <c r="D455" s="1" t="s">
        <v>96</v>
      </c>
      <c r="E455" s="2" t="n">
        <v>2.93</v>
      </c>
      <c r="F455" s="2" t="n">
        <v>2.775</v>
      </c>
      <c r="H455" s="2" t="n">
        <v>2.925</v>
      </c>
      <c r="K455" s="2" t="n">
        <v>2.79</v>
      </c>
      <c r="L455" s="62" t="n">
        <v>2.735</v>
      </c>
      <c r="M455" s="62" t="n">
        <v>1.92</v>
      </c>
      <c r="N455" s="2" t="n">
        <v>1.18</v>
      </c>
      <c r="Q455" s="2" t="n">
        <v>3.09</v>
      </c>
      <c r="R455" s="2" t="n">
        <v>3.06</v>
      </c>
      <c r="T455" s="2" t="n">
        <v>2.785</v>
      </c>
      <c r="U455" s="2" t="n">
        <v>2.815</v>
      </c>
      <c r="V455" s="2" t="n">
        <v>3.19</v>
      </c>
      <c r="X455" s="2" t="n">
        <v>3.15</v>
      </c>
      <c r="Y455" s="2" t="n">
        <v>3.13</v>
      </c>
    </row>
    <row r="456" customFormat="false" ht="12.75" hidden="false" customHeight="false" outlineLevel="0" collapsed="false">
      <c r="A456" s="53" t="n">
        <v>35697</v>
      </c>
      <c r="B456" s="61" t="n">
        <f aca="false">B455+1</f>
        <v>452</v>
      </c>
      <c r="C456" s="2" t="s">
        <v>144</v>
      </c>
      <c r="D456" s="1" t="s">
        <v>96</v>
      </c>
      <c r="E456" s="2" t="n">
        <v>3.015</v>
      </c>
      <c r="F456" s="2" t="n">
        <v>2.855</v>
      </c>
      <c r="H456" s="2" t="n">
        <v>3.025</v>
      </c>
      <c r="K456" s="2" t="n">
        <v>2.9</v>
      </c>
      <c r="L456" s="62" t="n">
        <v>2.83</v>
      </c>
      <c r="M456" s="62" t="n">
        <v>1.895</v>
      </c>
      <c r="N456" s="2" t="n">
        <v>1.21</v>
      </c>
      <c r="Q456" s="2" t="n">
        <v>3.2</v>
      </c>
      <c r="R456" s="2" t="n">
        <v>3.015</v>
      </c>
      <c r="T456" s="2" t="n">
        <v>2.91</v>
      </c>
      <c r="U456" s="2" t="n">
        <v>2.945</v>
      </c>
      <c r="V456" s="2" t="n">
        <v>3.125</v>
      </c>
      <c r="X456" s="2" t="n">
        <v>3.23</v>
      </c>
      <c r="Y456" s="2" t="n">
        <v>3.22</v>
      </c>
    </row>
    <row r="457" customFormat="false" ht="12.75" hidden="false" customHeight="false" outlineLevel="0" collapsed="false">
      <c r="A457" s="53" t="n">
        <v>35698</v>
      </c>
      <c r="B457" s="61" t="n">
        <f aca="false">B456+1</f>
        <v>453</v>
      </c>
      <c r="C457" s="2" t="s">
        <v>145</v>
      </c>
      <c r="D457" s="1" t="s">
        <v>96</v>
      </c>
      <c r="E457" s="2" t="n">
        <v>3.015</v>
      </c>
      <c r="F457" s="2" t="n">
        <v>2.855</v>
      </c>
      <c r="H457" s="2" t="n">
        <v>3.025</v>
      </c>
      <c r="K457" s="2" t="n">
        <v>2.9</v>
      </c>
      <c r="L457" s="62" t="n">
        <v>2.83</v>
      </c>
      <c r="M457" s="62" t="n">
        <v>1.895</v>
      </c>
      <c r="N457" s="2" t="n">
        <v>1.21</v>
      </c>
      <c r="Q457" s="2" t="n">
        <v>3.2</v>
      </c>
      <c r="R457" s="2" t="n">
        <v>3.025</v>
      </c>
      <c r="T457" s="2" t="n">
        <v>2.91</v>
      </c>
      <c r="U457" s="2" t="n">
        <v>2.945</v>
      </c>
      <c r="V457" s="2" t="n">
        <v>3.135</v>
      </c>
      <c r="X457" s="2" t="n">
        <v>3.23</v>
      </c>
      <c r="Y457" s="2" t="n">
        <v>3.22</v>
      </c>
    </row>
    <row r="458" customFormat="false" ht="12.75" hidden="false" customHeight="false" outlineLevel="0" collapsed="false">
      <c r="A458" s="53" t="n">
        <v>35699</v>
      </c>
      <c r="B458" s="61" t="n">
        <f aca="false">B457+1</f>
        <v>454</v>
      </c>
      <c r="C458" s="2" t="s">
        <v>146</v>
      </c>
      <c r="D458" s="1" t="s">
        <v>96</v>
      </c>
      <c r="E458" s="2" t="n">
        <v>3.265</v>
      </c>
      <c r="F458" s="2" t="n">
        <v>2.925</v>
      </c>
      <c r="H458" s="2" t="n">
        <v>3.235</v>
      </c>
      <c r="K458" s="2" t="n">
        <v>3.07</v>
      </c>
      <c r="L458" s="62" t="n">
        <v>2.86</v>
      </c>
      <c r="M458" s="62" t="n">
        <v>1.895</v>
      </c>
      <c r="N458" s="2" t="n">
        <v>1.33</v>
      </c>
      <c r="Q458" s="2" t="n">
        <v>3.445</v>
      </c>
      <c r="R458" s="2" t="n">
        <v>3.105</v>
      </c>
      <c r="T458" s="2" t="n">
        <v>3.08</v>
      </c>
      <c r="U458" s="2" t="n">
        <v>3.125</v>
      </c>
      <c r="V458" s="2" t="n">
        <v>3.355</v>
      </c>
      <c r="X458" s="2" t="n">
        <v>3.515</v>
      </c>
      <c r="Y458" s="2" t="n">
        <v>3.51</v>
      </c>
    </row>
    <row r="459" customFormat="false" ht="12.75" hidden="false" customHeight="false" outlineLevel="0" collapsed="false">
      <c r="A459" s="53" t="n">
        <v>35700</v>
      </c>
      <c r="B459" s="61" t="n">
        <f aca="false">B458+1</f>
        <v>455</v>
      </c>
      <c r="C459" s="2" t="s">
        <v>147</v>
      </c>
      <c r="D459" s="1" t="s">
        <v>96</v>
      </c>
      <c r="E459" s="2" t="n">
        <v>3.265</v>
      </c>
      <c r="F459" s="2" t="n">
        <v>2.925</v>
      </c>
      <c r="H459" s="2" t="n">
        <v>3.235</v>
      </c>
      <c r="K459" s="2" t="n">
        <v>3.07</v>
      </c>
      <c r="L459" s="62" t="n">
        <v>2.86</v>
      </c>
      <c r="M459" s="62" t="n">
        <v>1.895</v>
      </c>
      <c r="N459" s="2" t="n">
        <v>1.33</v>
      </c>
      <c r="Q459" s="2" t="n">
        <v>3.445</v>
      </c>
      <c r="R459" s="2" t="n">
        <v>3.105</v>
      </c>
      <c r="T459" s="2" t="n">
        <v>3.08</v>
      </c>
      <c r="U459" s="2" t="n">
        <v>3.125</v>
      </c>
      <c r="V459" s="2" t="n">
        <v>3.355</v>
      </c>
      <c r="X459" s="2" t="n">
        <v>3.515</v>
      </c>
      <c r="Y459" s="2" t="n">
        <v>3.51</v>
      </c>
    </row>
    <row r="460" customFormat="false" ht="12.75" hidden="false" customHeight="false" outlineLevel="0" collapsed="false">
      <c r="A460" s="53" t="n">
        <v>35701</v>
      </c>
      <c r="B460" s="61" t="n">
        <f aca="false">B459+1</f>
        <v>456</v>
      </c>
      <c r="C460" s="2" t="s">
        <v>148</v>
      </c>
      <c r="D460" s="1" t="s">
        <v>96</v>
      </c>
      <c r="E460" s="2" t="n">
        <v>3.265</v>
      </c>
      <c r="F460" s="2" t="n">
        <v>2.925</v>
      </c>
      <c r="H460" s="2" t="n">
        <v>3.235</v>
      </c>
      <c r="K460" s="2" t="n">
        <v>3.07</v>
      </c>
      <c r="L460" s="62" t="n">
        <v>2.86</v>
      </c>
      <c r="M460" s="62" t="n">
        <v>1.895</v>
      </c>
      <c r="N460" s="2" t="n">
        <v>1.33</v>
      </c>
      <c r="Q460" s="2" t="n">
        <v>3.445</v>
      </c>
      <c r="R460" s="2" t="n">
        <v>3.105</v>
      </c>
      <c r="T460" s="2" t="n">
        <v>2.93</v>
      </c>
      <c r="U460" s="2" t="n">
        <v>2.955</v>
      </c>
      <c r="V460" s="2" t="n">
        <v>3.355</v>
      </c>
      <c r="X460" s="2" t="n">
        <v>3.28</v>
      </c>
      <c r="Y460" s="2" t="n">
        <v>3.51</v>
      </c>
    </row>
    <row r="461" customFormat="false" ht="12.75" hidden="false" customHeight="false" outlineLevel="0" collapsed="false">
      <c r="A461" s="53" t="n">
        <v>35702</v>
      </c>
      <c r="B461" s="61" t="n">
        <f aca="false">B460+1</f>
        <v>457</v>
      </c>
      <c r="C461" s="2" t="s">
        <v>142</v>
      </c>
      <c r="D461" s="1" t="s">
        <v>96</v>
      </c>
      <c r="E461" s="2" t="n">
        <v>3.265</v>
      </c>
      <c r="F461" s="2" t="n">
        <v>2.925</v>
      </c>
      <c r="H461" s="2" t="n">
        <v>3.235</v>
      </c>
      <c r="K461" s="2" t="n">
        <v>3.07</v>
      </c>
      <c r="L461" s="62" t="n">
        <v>2.86</v>
      </c>
      <c r="M461" s="62" t="n">
        <v>1.895</v>
      </c>
      <c r="N461" s="2" t="n">
        <v>1.33</v>
      </c>
      <c r="Q461" s="2" t="n">
        <v>3.445</v>
      </c>
      <c r="R461" s="2" t="n">
        <v>3.05</v>
      </c>
      <c r="T461" s="2" t="n">
        <v>3.08</v>
      </c>
      <c r="U461" s="2" t="n">
        <v>3.125</v>
      </c>
      <c r="V461" s="2" t="n">
        <v>3.11</v>
      </c>
      <c r="X461" s="2" t="n">
        <v>3.515</v>
      </c>
      <c r="Y461" s="2" t="n">
        <v>3.51</v>
      </c>
    </row>
    <row r="462" customFormat="false" ht="12.75" hidden="false" customHeight="false" outlineLevel="0" collapsed="false">
      <c r="A462" s="53" t="n">
        <v>35703</v>
      </c>
      <c r="B462" s="61" t="n">
        <f aca="false">B461+1</f>
        <v>458</v>
      </c>
      <c r="C462" s="2" t="s">
        <v>143</v>
      </c>
      <c r="D462" s="1" t="s">
        <v>97</v>
      </c>
      <c r="E462" s="2" t="n">
        <v>2.945</v>
      </c>
      <c r="F462" s="2" t="n">
        <v>2.865</v>
      </c>
      <c r="H462" s="2" t="n">
        <v>2.985</v>
      </c>
      <c r="K462" s="2" t="n">
        <v>2.85</v>
      </c>
      <c r="L462" s="62" t="n">
        <v>2.815</v>
      </c>
      <c r="M462" s="62" t="n">
        <v>2.055</v>
      </c>
      <c r="N462" s="2" t="n">
        <v>1.3</v>
      </c>
      <c r="Q462" s="2" t="n">
        <v>3.215</v>
      </c>
      <c r="R462" s="2" t="n">
        <v>3</v>
      </c>
      <c r="T462" s="2" t="n">
        <v>2.94</v>
      </c>
      <c r="U462" s="2" t="n">
        <v>2.955</v>
      </c>
      <c r="V462" s="2" t="n">
        <v>3.135</v>
      </c>
      <c r="X462" s="2" t="n">
        <v>3.275</v>
      </c>
      <c r="Y462" s="2" t="n">
        <v>3.27</v>
      </c>
    </row>
    <row r="463" customFormat="false" ht="12.75" hidden="false" customHeight="false" outlineLevel="0" collapsed="false">
      <c r="A463" s="53" t="n">
        <v>35704</v>
      </c>
      <c r="B463" s="61" t="n">
        <f aca="false">B462+1</f>
        <v>459</v>
      </c>
      <c r="C463" s="2" t="s">
        <v>144</v>
      </c>
      <c r="D463" s="1" t="s">
        <v>97</v>
      </c>
      <c r="E463" s="2" t="n">
        <v>3.1</v>
      </c>
      <c r="F463" s="2" t="n">
        <v>3.005</v>
      </c>
      <c r="H463" s="2" t="n">
        <v>3.16</v>
      </c>
      <c r="K463" s="2" t="n">
        <v>3.025</v>
      </c>
      <c r="L463" s="62" t="n">
        <v>2.965</v>
      </c>
      <c r="M463" s="62" t="n">
        <v>2.025</v>
      </c>
      <c r="N463" s="2" t="n">
        <v>1.28</v>
      </c>
      <c r="Q463" s="2" t="n">
        <v>3.295</v>
      </c>
      <c r="R463" s="2" t="n">
        <v>3.145</v>
      </c>
      <c r="T463" s="2" t="n">
        <v>3.045</v>
      </c>
      <c r="U463" s="2" t="n">
        <v>3.09</v>
      </c>
      <c r="V463" s="2" t="n">
        <v>3.205</v>
      </c>
      <c r="X463" s="2" t="n">
        <v>3.41</v>
      </c>
      <c r="Y463" s="2" t="n">
        <v>3.435</v>
      </c>
    </row>
    <row r="464" customFormat="false" ht="12.75" hidden="false" customHeight="false" outlineLevel="0" collapsed="false">
      <c r="A464" s="53" t="n">
        <v>35705</v>
      </c>
      <c r="B464" s="61" t="n">
        <f aca="false">B463+1</f>
        <v>460</v>
      </c>
      <c r="C464" s="2" t="s">
        <v>145</v>
      </c>
      <c r="D464" s="1" t="s">
        <v>97</v>
      </c>
      <c r="E464" s="2" t="n">
        <v>2.975</v>
      </c>
      <c r="F464" s="2" t="n">
        <v>2.945</v>
      </c>
      <c r="H464" s="2" t="n">
        <v>3.025</v>
      </c>
      <c r="K464" s="2" t="n">
        <v>2.905</v>
      </c>
      <c r="L464" s="62" t="n">
        <v>2.905</v>
      </c>
      <c r="M464" s="62" t="n">
        <v>2.115</v>
      </c>
      <c r="N464" s="2" t="n">
        <v>1.275</v>
      </c>
      <c r="Q464" s="2" t="n">
        <v>3.23</v>
      </c>
      <c r="R464" s="2" t="n">
        <v>3.1</v>
      </c>
      <c r="T464" s="2" t="n">
        <v>2.99</v>
      </c>
      <c r="U464" s="2" t="n">
        <v>3</v>
      </c>
      <c r="V464" s="2" t="n">
        <v>3.065</v>
      </c>
      <c r="X464" s="2" t="n">
        <v>3.275</v>
      </c>
      <c r="Y464" s="2" t="n">
        <v>3.315</v>
      </c>
    </row>
    <row r="465" customFormat="false" ht="12.75" hidden="false" customHeight="false" outlineLevel="0" collapsed="false">
      <c r="A465" s="53" t="n">
        <v>35706</v>
      </c>
      <c r="B465" s="61" t="n">
        <f aca="false">B464+1</f>
        <v>461</v>
      </c>
      <c r="C465" s="2" t="s">
        <v>146</v>
      </c>
      <c r="D465" s="1" t="s">
        <v>97</v>
      </c>
      <c r="E465" s="2" t="n">
        <v>2.895</v>
      </c>
      <c r="F465" s="2" t="n">
        <v>2.82</v>
      </c>
      <c r="H465" s="2" t="n">
        <v>2.975</v>
      </c>
      <c r="K465" s="2" t="n">
        <v>2.805</v>
      </c>
      <c r="L465" s="62" t="n">
        <v>2.775</v>
      </c>
      <c r="M465" s="62" t="n">
        <v>2.1</v>
      </c>
      <c r="N465" s="2" t="n">
        <v>1.265</v>
      </c>
      <c r="Q465" s="2" t="n">
        <v>3.17</v>
      </c>
      <c r="R465" s="2" t="n">
        <v>3.02</v>
      </c>
      <c r="T465" s="2" t="n">
        <v>2.835</v>
      </c>
      <c r="U465" s="2" t="n">
        <v>2.855</v>
      </c>
      <c r="V465" s="2" t="n">
        <v>2.99</v>
      </c>
      <c r="X465" s="2" t="n">
        <v>3.17</v>
      </c>
      <c r="Y465" s="2" t="n">
        <v>3.175</v>
      </c>
    </row>
    <row r="466" customFormat="false" ht="12.75" hidden="false" customHeight="false" outlineLevel="0" collapsed="false">
      <c r="A466" s="53" t="n">
        <v>35707</v>
      </c>
      <c r="B466" s="61" t="n">
        <f aca="false">B465+1</f>
        <v>462</v>
      </c>
      <c r="C466" s="2" t="s">
        <v>147</v>
      </c>
      <c r="D466" s="1" t="s">
        <v>97</v>
      </c>
      <c r="E466" s="2" t="n">
        <v>2.895</v>
      </c>
      <c r="F466" s="2" t="n">
        <v>2.82</v>
      </c>
      <c r="H466" s="2" t="n">
        <v>2.975</v>
      </c>
      <c r="K466" s="2" t="n">
        <v>2.805</v>
      </c>
      <c r="L466" s="62" t="n">
        <v>2.775</v>
      </c>
      <c r="M466" s="62" t="n">
        <v>2.1</v>
      </c>
      <c r="N466" s="2" t="n">
        <v>1.265</v>
      </c>
      <c r="Q466" s="2" t="n">
        <v>3.17</v>
      </c>
      <c r="R466" s="2" t="n">
        <v>3.02</v>
      </c>
      <c r="T466" s="2" t="n">
        <v>2.835</v>
      </c>
      <c r="U466" s="2" t="n">
        <v>2.855</v>
      </c>
      <c r="V466" s="2" t="n">
        <v>2.99</v>
      </c>
      <c r="X466" s="2" t="n">
        <v>3.17</v>
      </c>
      <c r="Y466" s="2" t="n">
        <v>3.175</v>
      </c>
    </row>
    <row r="467" customFormat="false" ht="12.75" hidden="false" customHeight="false" outlineLevel="0" collapsed="false">
      <c r="A467" s="53" t="n">
        <v>35708</v>
      </c>
      <c r="B467" s="61" t="n">
        <f aca="false">B466+1</f>
        <v>463</v>
      </c>
      <c r="C467" s="2" t="s">
        <v>148</v>
      </c>
      <c r="D467" s="1" t="s">
        <v>97</v>
      </c>
      <c r="E467" s="2" t="n">
        <v>2.895</v>
      </c>
      <c r="F467" s="2" t="n">
        <v>2.82</v>
      </c>
      <c r="H467" s="2" t="n">
        <v>2.975</v>
      </c>
      <c r="K467" s="2" t="n">
        <v>2.805</v>
      </c>
      <c r="L467" s="62" t="n">
        <v>2.775</v>
      </c>
      <c r="M467" s="62" t="n">
        <v>2.1</v>
      </c>
      <c r="N467" s="2" t="n">
        <v>1.265</v>
      </c>
      <c r="Q467" s="2" t="n">
        <v>3.17</v>
      </c>
      <c r="R467" s="2" t="n">
        <v>3.02</v>
      </c>
      <c r="T467" s="2" t="n">
        <v>2.835</v>
      </c>
      <c r="U467" s="2" t="n">
        <v>2.855</v>
      </c>
      <c r="V467" s="2" t="n">
        <v>2.99</v>
      </c>
      <c r="X467" s="2" t="n">
        <v>3.17</v>
      </c>
      <c r="Y467" s="2" t="n">
        <v>3.175</v>
      </c>
    </row>
    <row r="468" customFormat="false" ht="12.75" hidden="false" customHeight="false" outlineLevel="0" collapsed="false">
      <c r="A468" s="53" t="n">
        <v>35709</v>
      </c>
      <c r="B468" s="61" t="n">
        <f aca="false">B467+1</f>
        <v>464</v>
      </c>
      <c r="C468" s="2" t="s">
        <v>142</v>
      </c>
      <c r="D468" s="1" t="s">
        <v>97</v>
      </c>
      <c r="E468" s="2" t="n">
        <v>2.985</v>
      </c>
      <c r="F468" s="2" t="n">
        <v>2.89</v>
      </c>
      <c r="H468" s="2" t="n">
        <v>3.03</v>
      </c>
      <c r="K468" s="2" t="n">
        <v>2.885</v>
      </c>
      <c r="L468" s="62" t="n">
        <v>2.835</v>
      </c>
      <c r="M468" s="62" t="n">
        <v>2.06</v>
      </c>
      <c r="N468" s="2" t="n">
        <v>1.31</v>
      </c>
      <c r="Q468" s="2" t="n">
        <v>3.23</v>
      </c>
      <c r="R468" s="2" t="n">
        <v>3.025</v>
      </c>
      <c r="T468" s="2" t="n">
        <v>2.905</v>
      </c>
      <c r="U468" s="2" t="n">
        <v>2.945</v>
      </c>
      <c r="V468" s="2" t="n">
        <v>3.125</v>
      </c>
      <c r="X468" s="2" t="n">
        <v>3.285</v>
      </c>
      <c r="Y468" s="2" t="n">
        <v>3.305</v>
      </c>
    </row>
    <row r="469" customFormat="false" ht="12.75" hidden="false" customHeight="false" outlineLevel="0" collapsed="false">
      <c r="A469" s="53" t="n">
        <v>35710</v>
      </c>
      <c r="B469" s="61" t="n">
        <f aca="false">B468+1</f>
        <v>465</v>
      </c>
      <c r="C469" s="2" t="s">
        <v>143</v>
      </c>
      <c r="D469" s="1" t="s">
        <v>97</v>
      </c>
      <c r="E469" s="2" t="n">
        <v>2.83</v>
      </c>
      <c r="F469" s="2" t="n">
        <v>2.785</v>
      </c>
      <c r="H469" s="2" t="n">
        <v>2.86</v>
      </c>
      <c r="K469" s="2" t="n">
        <v>2.715</v>
      </c>
      <c r="L469" s="62" t="n">
        <v>2.75</v>
      </c>
      <c r="M469" s="62" t="n">
        <v>2.01</v>
      </c>
      <c r="N469" s="2" t="n">
        <v>1.34</v>
      </c>
      <c r="Q469" s="2" t="n">
        <v>3.09</v>
      </c>
      <c r="R469" s="2" t="n">
        <v>2.96</v>
      </c>
      <c r="T469" s="2" t="n">
        <v>2.735</v>
      </c>
      <c r="U469" s="2" t="n">
        <v>2.76</v>
      </c>
      <c r="V469" s="2" t="n">
        <v>2.89</v>
      </c>
      <c r="X469" s="2" t="n">
        <v>3.14</v>
      </c>
      <c r="Y469" s="2" t="n">
        <v>3.18</v>
      </c>
    </row>
    <row r="470" customFormat="false" ht="12.75" hidden="false" customHeight="false" outlineLevel="0" collapsed="false">
      <c r="A470" s="53" t="n">
        <v>35711</v>
      </c>
      <c r="B470" s="61" t="n">
        <f aca="false">B469+1</f>
        <v>466</v>
      </c>
      <c r="C470" s="2" t="s">
        <v>144</v>
      </c>
      <c r="D470" s="1" t="s">
        <v>97</v>
      </c>
      <c r="E470" s="2" t="n">
        <v>2.785</v>
      </c>
      <c r="F470" s="2" t="n">
        <v>2.7</v>
      </c>
      <c r="H470" s="2" t="n">
        <v>2.84</v>
      </c>
      <c r="K470" s="2" t="n">
        <v>2.705</v>
      </c>
      <c r="L470" s="62" t="n">
        <v>2.665</v>
      </c>
      <c r="M470" s="62" t="n">
        <v>1.865</v>
      </c>
      <c r="N470" s="2" t="n">
        <v>1.38</v>
      </c>
      <c r="Q470" s="2" t="n">
        <v>3.03</v>
      </c>
      <c r="R470" s="2" t="n">
        <v>2.87</v>
      </c>
      <c r="T470" s="2" t="n">
        <v>2.71</v>
      </c>
      <c r="U470" s="2" t="n">
        <v>2.735</v>
      </c>
      <c r="V470" s="2" t="n">
        <v>2.875</v>
      </c>
      <c r="X470" s="2" t="n">
        <v>3.055</v>
      </c>
      <c r="Y470" s="2" t="n">
        <v>3.06</v>
      </c>
    </row>
    <row r="471" customFormat="false" ht="12.75" hidden="false" customHeight="false" outlineLevel="0" collapsed="false">
      <c r="A471" s="53" t="n">
        <v>35712</v>
      </c>
      <c r="B471" s="61" t="n">
        <f aca="false">B470+1</f>
        <v>467</v>
      </c>
      <c r="C471" s="2" t="s">
        <v>145</v>
      </c>
      <c r="D471" s="1" t="s">
        <v>97</v>
      </c>
      <c r="E471" s="2" t="n">
        <v>2.785</v>
      </c>
      <c r="F471" s="2" t="n">
        <v>2.655</v>
      </c>
      <c r="H471" s="2" t="n">
        <v>2.845</v>
      </c>
      <c r="K471" s="2" t="n">
        <v>2.705</v>
      </c>
      <c r="L471" s="62" t="n">
        <v>2.585</v>
      </c>
      <c r="M471" s="62" t="n">
        <v>1.835</v>
      </c>
      <c r="N471" s="2" t="n">
        <v>1.56</v>
      </c>
      <c r="Q471" s="2" t="n">
        <v>2.97</v>
      </c>
      <c r="R471" s="2" t="n">
        <v>2.805</v>
      </c>
      <c r="T471" s="2" t="n">
        <v>2.72</v>
      </c>
      <c r="U471" s="2" t="n">
        <v>2.745</v>
      </c>
      <c r="V471" s="2" t="n">
        <v>2.89</v>
      </c>
      <c r="X471" s="2" t="n">
        <v>2.98</v>
      </c>
      <c r="Y471" s="2" t="n">
        <v>3.055</v>
      </c>
    </row>
    <row r="472" customFormat="false" ht="12.75" hidden="false" customHeight="false" outlineLevel="0" collapsed="false">
      <c r="A472" s="53" t="n">
        <v>35713</v>
      </c>
      <c r="B472" s="61" t="n">
        <f aca="false">B471+1</f>
        <v>468</v>
      </c>
      <c r="C472" s="2" t="s">
        <v>146</v>
      </c>
      <c r="D472" s="1" t="s">
        <v>97</v>
      </c>
      <c r="E472" s="2" t="n">
        <v>2.755</v>
      </c>
      <c r="F472" s="2" t="n">
        <v>2.565</v>
      </c>
      <c r="H472" s="2" t="n">
        <v>2.81</v>
      </c>
      <c r="K472" s="2" t="n">
        <v>2.67</v>
      </c>
      <c r="L472" s="62" t="n">
        <v>2.4</v>
      </c>
      <c r="M472" s="62" t="n">
        <v>1.835</v>
      </c>
      <c r="N472" s="2" t="n">
        <v>1.48</v>
      </c>
      <c r="Q472" s="2" t="n">
        <v>2.965</v>
      </c>
      <c r="R472" s="2" t="n">
        <v>2.695</v>
      </c>
      <c r="T472" s="2" t="n">
        <v>2.715</v>
      </c>
      <c r="U472" s="2" t="n">
        <v>2.745</v>
      </c>
      <c r="V472" s="2" t="n">
        <v>2.87</v>
      </c>
      <c r="X472" s="2" t="n">
        <v>2.96</v>
      </c>
      <c r="Y472" s="2" t="n">
        <v>2.965</v>
      </c>
    </row>
    <row r="473" customFormat="false" ht="12.75" hidden="false" customHeight="false" outlineLevel="0" collapsed="false">
      <c r="A473" s="53" t="n">
        <v>35714</v>
      </c>
      <c r="B473" s="61" t="n">
        <f aca="false">B472+1</f>
        <v>469</v>
      </c>
      <c r="C473" s="2" t="s">
        <v>147</v>
      </c>
      <c r="D473" s="1" t="s">
        <v>97</v>
      </c>
      <c r="E473" s="2" t="n">
        <v>2.755</v>
      </c>
      <c r="F473" s="2" t="n">
        <v>2.565</v>
      </c>
      <c r="H473" s="2" t="n">
        <v>2.81</v>
      </c>
      <c r="K473" s="2" t="n">
        <v>2.67</v>
      </c>
      <c r="L473" s="62" t="n">
        <v>2.4</v>
      </c>
      <c r="M473" s="62" t="n">
        <v>1.835</v>
      </c>
      <c r="N473" s="2" t="n">
        <v>1.48</v>
      </c>
      <c r="Q473" s="2" t="n">
        <v>2.965</v>
      </c>
      <c r="R473" s="2" t="n">
        <v>2.695</v>
      </c>
      <c r="T473" s="2" t="n">
        <v>2.715</v>
      </c>
      <c r="U473" s="2" t="n">
        <v>2.745</v>
      </c>
      <c r="V473" s="2" t="n">
        <v>2.87</v>
      </c>
      <c r="X473" s="2" t="n">
        <v>2.96</v>
      </c>
      <c r="Y473" s="2" t="n">
        <v>2.965</v>
      </c>
    </row>
    <row r="474" customFormat="false" ht="12.75" hidden="false" customHeight="false" outlineLevel="0" collapsed="false">
      <c r="A474" s="53" t="n">
        <v>35715</v>
      </c>
      <c r="B474" s="61" t="n">
        <f aca="false">B473+1</f>
        <v>470</v>
      </c>
      <c r="C474" s="2" t="s">
        <v>148</v>
      </c>
      <c r="D474" s="1" t="s">
        <v>97</v>
      </c>
      <c r="E474" s="2" t="n">
        <v>2.755</v>
      </c>
      <c r="F474" s="2" t="n">
        <v>2.565</v>
      </c>
      <c r="H474" s="2" t="n">
        <v>2.81</v>
      </c>
      <c r="K474" s="2" t="n">
        <v>2.67</v>
      </c>
      <c r="L474" s="62" t="n">
        <v>2.4</v>
      </c>
      <c r="M474" s="62" t="n">
        <v>1.835</v>
      </c>
      <c r="N474" s="2" t="n">
        <v>1.48</v>
      </c>
      <c r="Q474" s="2" t="n">
        <v>2.965</v>
      </c>
      <c r="R474" s="2" t="n">
        <v>2.695</v>
      </c>
      <c r="T474" s="2" t="n">
        <v>2.715</v>
      </c>
      <c r="U474" s="2" t="n">
        <v>2.745</v>
      </c>
      <c r="V474" s="2" t="n">
        <v>2.87</v>
      </c>
      <c r="X474" s="2" t="n">
        <v>2.96</v>
      </c>
      <c r="Y474" s="2" t="n">
        <v>2.965</v>
      </c>
    </row>
    <row r="475" customFormat="false" ht="12.75" hidden="false" customHeight="false" outlineLevel="0" collapsed="false">
      <c r="A475" s="53" t="n">
        <v>35716</v>
      </c>
      <c r="B475" s="61" t="n">
        <f aca="false">B474+1</f>
        <v>471</v>
      </c>
      <c r="C475" s="2" t="s">
        <v>142</v>
      </c>
      <c r="D475" s="1" t="s">
        <v>97</v>
      </c>
      <c r="E475" s="2" t="n">
        <v>2.87</v>
      </c>
      <c r="F475" s="2" t="n">
        <v>2.72</v>
      </c>
      <c r="H475" s="2" t="n">
        <v>2.925</v>
      </c>
      <c r="K475" s="2" t="n">
        <v>2.84</v>
      </c>
      <c r="L475" s="62" t="n">
        <v>2.635</v>
      </c>
      <c r="M475" s="62" t="n">
        <v>1.885</v>
      </c>
      <c r="N475" s="2" t="n">
        <v>1.5</v>
      </c>
      <c r="Q475" s="2" t="n">
        <v>3.2</v>
      </c>
      <c r="R475" s="2" t="n">
        <v>2.89</v>
      </c>
      <c r="T475" s="2" t="n">
        <v>2.95</v>
      </c>
      <c r="U475" s="2" t="n">
        <v>2.965</v>
      </c>
      <c r="V475" s="2" t="n">
        <v>3.115</v>
      </c>
      <c r="X475" s="2" t="n">
        <v>3.17</v>
      </c>
      <c r="Y475" s="2" t="n">
        <v>3.21</v>
      </c>
    </row>
    <row r="476" customFormat="false" ht="12.75" hidden="false" customHeight="false" outlineLevel="0" collapsed="false">
      <c r="A476" s="53" t="n">
        <v>35717</v>
      </c>
      <c r="B476" s="61" t="n">
        <f aca="false">B475+1</f>
        <v>472</v>
      </c>
      <c r="C476" s="2" t="s">
        <v>143</v>
      </c>
      <c r="D476" s="1" t="s">
        <v>97</v>
      </c>
      <c r="E476" s="2" t="n">
        <v>2.82</v>
      </c>
      <c r="F476" s="2" t="n">
        <v>2.64</v>
      </c>
      <c r="H476" s="2" t="n">
        <v>2.825</v>
      </c>
      <c r="K476" s="2" t="n">
        <v>2.735</v>
      </c>
      <c r="L476" s="62" t="n">
        <v>2.61</v>
      </c>
      <c r="M476" s="62" t="n">
        <v>1.885</v>
      </c>
      <c r="N476" s="2" t="n">
        <v>1.5</v>
      </c>
      <c r="Q476" s="2" t="n">
        <v>3.14</v>
      </c>
      <c r="R476" s="2" t="n">
        <v>2.84</v>
      </c>
      <c r="T476" s="2" t="n">
        <v>2.815</v>
      </c>
      <c r="U476" s="2" t="n">
        <v>2.855</v>
      </c>
      <c r="V476" s="2" t="n">
        <v>3.01</v>
      </c>
      <c r="X476" s="2" t="n">
        <v>3.145</v>
      </c>
      <c r="Y476" s="2" t="n">
        <v>3.175</v>
      </c>
    </row>
    <row r="477" customFormat="false" ht="12.75" hidden="false" customHeight="false" outlineLevel="0" collapsed="false">
      <c r="A477" s="53" t="n">
        <v>35718</v>
      </c>
      <c r="B477" s="61" t="n">
        <f aca="false">B476+1</f>
        <v>473</v>
      </c>
      <c r="C477" s="2" t="s">
        <v>144</v>
      </c>
      <c r="D477" s="1" t="s">
        <v>97</v>
      </c>
      <c r="E477" s="2" t="n">
        <v>2.835</v>
      </c>
      <c r="F477" s="2" t="n">
        <v>2.625</v>
      </c>
      <c r="H477" s="2" t="n">
        <v>2.79</v>
      </c>
      <c r="K477" s="2" t="n">
        <v>2.665</v>
      </c>
      <c r="L477" s="62" t="n">
        <v>2.605</v>
      </c>
      <c r="M477" s="62" t="n">
        <v>1.955</v>
      </c>
      <c r="N477" s="2" t="n">
        <v>1.54</v>
      </c>
      <c r="Q477" s="2" t="n">
        <v>3.155</v>
      </c>
      <c r="R477" s="2" t="n">
        <v>2.835</v>
      </c>
      <c r="T477" s="2" t="n">
        <v>2.78</v>
      </c>
      <c r="U477" s="2" t="n">
        <v>2.81</v>
      </c>
      <c r="V477" s="2" t="n">
        <v>3.01</v>
      </c>
      <c r="X477" s="2" t="n">
        <v>3.235</v>
      </c>
      <c r="Y477" s="2" t="n">
        <v>3.205</v>
      </c>
    </row>
    <row r="478" customFormat="false" ht="12.75" hidden="false" customHeight="false" outlineLevel="0" collapsed="false">
      <c r="A478" s="53" t="n">
        <v>35719</v>
      </c>
      <c r="B478" s="61" t="n">
        <f aca="false">B477+1</f>
        <v>474</v>
      </c>
      <c r="C478" s="2" t="s">
        <v>145</v>
      </c>
      <c r="D478" s="1" t="s">
        <v>97</v>
      </c>
      <c r="E478" s="2" t="n">
        <v>2.92</v>
      </c>
      <c r="F478" s="2" t="n">
        <v>2.67</v>
      </c>
      <c r="H478" s="2" t="n">
        <v>2.88</v>
      </c>
      <c r="K478" s="2" t="n">
        <v>2.77</v>
      </c>
      <c r="L478" s="62" t="n">
        <v>2.64</v>
      </c>
      <c r="M478" s="62" t="n">
        <v>2.085</v>
      </c>
      <c r="N478" s="2" t="n">
        <v>1.58</v>
      </c>
      <c r="Q478" s="2" t="n">
        <v>3.235</v>
      </c>
      <c r="R478" s="2" t="n">
        <v>2.875</v>
      </c>
      <c r="T478" s="2" t="n">
        <v>2.875</v>
      </c>
      <c r="U478" s="2" t="n">
        <v>2.9</v>
      </c>
      <c r="V478" s="2" t="n">
        <v>3.085</v>
      </c>
      <c r="X478" s="2" t="n">
        <v>3.235</v>
      </c>
      <c r="Y478" s="2" t="n">
        <v>3.285</v>
      </c>
    </row>
    <row r="479" customFormat="false" ht="12.75" hidden="false" customHeight="false" outlineLevel="0" collapsed="false">
      <c r="A479" s="53" t="n">
        <v>35720</v>
      </c>
      <c r="B479" s="61" t="n">
        <f aca="false">B478+1</f>
        <v>475</v>
      </c>
      <c r="C479" s="2" t="s">
        <v>146</v>
      </c>
      <c r="D479" s="1" t="s">
        <v>97</v>
      </c>
      <c r="E479" s="2" t="n">
        <v>2.98</v>
      </c>
      <c r="F479" s="2" t="n">
        <v>2.57</v>
      </c>
      <c r="H479" s="2" t="n">
        <v>2.925</v>
      </c>
      <c r="K479" s="2" t="n">
        <v>2.815</v>
      </c>
      <c r="L479" s="62" t="n">
        <v>2.51</v>
      </c>
      <c r="M479" s="62" t="n">
        <v>2.115</v>
      </c>
      <c r="N479" s="2" t="n">
        <v>1.51</v>
      </c>
      <c r="Q479" s="2" t="n">
        <v>3.325</v>
      </c>
      <c r="R479" s="2" t="n">
        <v>2.775</v>
      </c>
      <c r="T479" s="2" t="n">
        <v>2.91</v>
      </c>
      <c r="U479" s="2" t="n">
        <v>2.93</v>
      </c>
      <c r="V479" s="2" t="n">
        <v>3.125</v>
      </c>
      <c r="X479" s="2" t="n">
        <v>3.305</v>
      </c>
      <c r="Y479" s="2" t="n">
        <v>3.325</v>
      </c>
    </row>
    <row r="480" customFormat="false" ht="12.75" hidden="false" customHeight="false" outlineLevel="0" collapsed="false">
      <c r="A480" s="53" t="n">
        <v>35721</v>
      </c>
      <c r="B480" s="61" t="n">
        <f aca="false">B479+1</f>
        <v>476</v>
      </c>
      <c r="C480" s="2" t="s">
        <v>147</v>
      </c>
      <c r="D480" s="1" t="s">
        <v>97</v>
      </c>
      <c r="E480" s="2" t="n">
        <v>2.98</v>
      </c>
      <c r="F480" s="2" t="n">
        <v>2.57</v>
      </c>
      <c r="H480" s="2" t="n">
        <v>2.925</v>
      </c>
      <c r="K480" s="2" t="n">
        <v>2.815</v>
      </c>
      <c r="L480" s="62" t="n">
        <v>2.51</v>
      </c>
      <c r="M480" s="62" t="n">
        <v>2.115</v>
      </c>
      <c r="N480" s="2" t="n">
        <v>1.51</v>
      </c>
      <c r="Q480" s="2" t="n">
        <v>3.325</v>
      </c>
      <c r="R480" s="2" t="n">
        <v>2.775</v>
      </c>
      <c r="T480" s="2" t="n">
        <v>2.91</v>
      </c>
      <c r="U480" s="2" t="n">
        <v>2.93</v>
      </c>
      <c r="V480" s="2" t="n">
        <v>3.125</v>
      </c>
      <c r="X480" s="2" t="n">
        <v>3.305</v>
      </c>
      <c r="Y480" s="2" t="n">
        <v>3.325</v>
      </c>
    </row>
    <row r="481" customFormat="false" ht="12.75" hidden="false" customHeight="false" outlineLevel="0" collapsed="false">
      <c r="A481" s="53" t="n">
        <v>35722</v>
      </c>
      <c r="B481" s="61" t="n">
        <f aca="false">B480+1</f>
        <v>477</v>
      </c>
      <c r="C481" s="2" t="s">
        <v>148</v>
      </c>
      <c r="D481" s="1" t="s">
        <v>97</v>
      </c>
      <c r="E481" s="2" t="n">
        <v>2.98</v>
      </c>
      <c r="F481" s="2" t="n">
        <v>2.57</v>
      </c>
      <c r="H481" s="2" t="n">
        <v>2.925</v>
      </c>
      <c r="K481" s="2" t="n">
        <v>2.815</v>
      </c>
      <c r="L481" s="62" t="n">
        <v>2.51</v>
      </c>
      <c r="M481" s="62" t="n">
        <v>2.115</v>
      </c>
      <c r="N481" s="2" t="n">
        <v>1.51</v>
      </c>
      <c r="Q481" s="2" t="n">
        <v>3.325</v>
      </c>
      <c r="R481" s="2" t="n">
        <v>2.775</v>
      </c>
      <c r="T481" s="2" t="n">
        <v>2.91</v>
      </c>
      <c r="U481" s="2" t="n">
        <v>2.93</v>
      </c>
      <c r="V481" s="2" t="n">
        <v>3.125</v>
      </c>
      <c r="X481" s="2" t="n">
        <v>3.305</v>
      </c>
      <c r="Y481" s="2" t="n">
        <v>3.325</v>
      </c>
    </row>
    <row r="482" customFormat="false" ht="12.75" hidden="false" customHeight="false" outlineLevel="0" collapsed="false">
      <c r="A482" s="53" t="n">
        <v>35723</v>
      </c>
      <c r="B482" s="61" t="n">
        <f aca="false">B481+1</f>
        <v>478</v>
      </c>
      <c r="C482" s="2" t="s">
        <v>142</v>
      </c>
      <c r="D482" s="1" t="s">
        <v>97</v>
      </c>
      <c r="E482" s="2" t="n">
        <v>3.025</v>
      </c>
      <c r="F482" s="2" t="n">
        <v>2.695</v>
      </c>
      <c r="H482" s="2" t="n">
        <v>3.01</v>
      </c>
      <c r="K482" s="2" t="n">
        <v>2.89</v>
      </c>
      <c r="L482" s="62" t="n">
        <v>2.625</v>
      </c>
      <c r="M482" s="62" t="n">
        <v>1.975</v>
      </c>
      <c r="N482" s="2" t="n">
        <v>1.545</v>
      </c>
      <c r="Q482" s="2" t="n">
        <v>3.35</v>
      </c>
      <c r="R482" s="2" t="n">
        <v>2.89</v>
      </c>
      <c r="T482" s="2" t="n">
        <v>3.01</v>
      </c>
      <c r="U482" s="2" t="n">
        <v>3.03</v>
      </c>
      <c r="V482" s="2" t="n">
        <v>3.3</v>
      </c>
      <c r="X482" s="2" t="n">
        <v>3.365</v>
      </c>
      <c r="Y482" s="2" t="n">
        <v>3.37</v>
      </c>
    </row>
    <row r="483" customFormat="false" ht="12.75" hidden="false" customHeight="false" outlineLevel="0" collapsed="false">
      <c r="A483" s="53" t="n">
        <v>35724</v>
      </c>
      <c r="B483" s="61" t="n">
        <f aca="false">B482+1</f>
        <v>479</v>
      </c>
      <c r="C483" s="2" t="s">
        <v>143</v>
      </c>
      <c r="D483" s="1" t="s">
        <v>97</v>
      </c>
      <c r="E483" s="2" t="n">
        <v>3.14</v>
      </c>
      <c r="F483" s="2" t="n">
        <v>2.795</v>
      </c>
      <c r="H483" s="2" t="n">
        <v>3.075</v>
      </c>
      <c r="K483" s="2" t="n">
        <v>3.005</v>
      </c>
      <c r="L483" s="62" t="n">
        <v>2.68</v>
      </c>
      <c r="M483" s="62" t="n">
        <v>2.02</v>
      </c>
      <c r="N483" s="2" t="n">
        <v>1.65</v>
      </c>
      <c r="Q483" s="2" t="n">
        <v>3.405</v>
      </c>
      <c r="R483" s="2" t="n">
        <v>2.925</v>
      </c>
      <c r="T483" s="2" t="n">
        <v>3.055</v>
      </c>
      <c r="U483" s="2" t="n">
        <v>3.085</v>
      </c>
      <c r="V483" s="2" t="n">
        <v>3.435</v>
      </c>
      <c r="X483" s="2" t="n">
        <v>3.465</v>
      </c>
      <c r="Y483" s="2" t="n">
        <v>3.465</v>
      </c>
    </row>
    <row r="484" customFormat="false" ht="12.75" hidden="false" customHeight="false" outlineLevel="0" collapsed="false">
      <c r="A484" s="53" t="n">
        <v>35725</v>
      </c>
      <c r="B484" s="61" t="n">
        <f aca="false">B483+1</f>
        <v>480</v>
      </c>
      <c r="C484" s="2" t="s">
        <v>144</v>
      </c>
      <c r="D484" s="1" t="s">
        <v>97</v>
      </c>
      <c r="E484" s="2" t="n">
        <v>3.225</v>
      </c>
      <c r="F484" s="2" t="n">
        <v>2.92</v>
      </c>
      <c r="H484" s="2" t="n">
        <v>3.17</v>
      </c>
      <c r="K484" s="2" t="n">
        <v>3.08</v>
      </c>
      <c r="L484" s="62" t="n">
        <v>2.83</v>
      </c>
      <c r="M484" s="62" t="n">
        <v>2.2</v>
      </c>
      <c r="N484" s="2" t="n">
        <v>1.735</v>
      </c>
      <c r="Q484" s="2" t="n">
        <v>3.47</v>
      </c>
      <c r="R484" s="2" t="n">
        <v>3.08</v>
      </c>
      <c r="T484" s="2" t="n">
        <v>3.115</v>
      </c>
      <c r="U484" s="2" t="n">
        <v>3.14</v>
      </c>
      <c r="V484" s="2" t="n">
        <v>3.56</v>
      </c>
      <c r="X484" s="2" t="n">
        <v>3.585</v>
      </c>
      <c r="Y484" s="2" t="n">
        <v>3.595</v>
      </c>
    </row>
    <row r="485" customFormat="false" ht="12.75" hidden="false" customHeight="false" outlineLevel="0" collapsed="false">
      <c r="A485" s="53" t="n">
        <v>35726</v>
      </c>
      <c r="B485" s="61" t="n">
        <f aca="false">B484+1</f>
        <v>481</v>
      </c>
      <c r="C485" s="2" t="s">
        <v>145</v>
      </c>
      <c r="D485" s="1" t="s">
        <v>97</v>
      </c>
      <c r="E485" s="2" t="n">
        <v>3.345</v>
      </c>
      <c r="F485" s="2" t="n">
        <v>3.08</v>
      </c>
      <c r="H485" s="2" t="n">
        <v>3.29</v>
      </c>
      <c r="K485" s="2" t="n">
        <v>3.205</v>
      </c>
      <c r="L485" s="62" t="n">
        <v>2.955</v>
      </c>
      <c r="M485" s="62" t="n">
        <v>2.39</v>
      </c>
      <c r="N485" s="2" t="n">
        <v>1.995</v>
      </c>
      <c r="Q485" s="2" t="n">
        <v>3.545</v>
      </c>
      <c r="R485" s="2" t="n">
        <v>3.215</v>
      </c>
      <c r="T485" s="2" t="n">
        <v>3.3</v>
      </c>
      <c r="U485" s="2" t="n">
        <v>3.315</v>
      </c>
      <c r="V485" s="2" t="n">
        <v>3.71</v>
      </c>
      <c r="X485" s="2" t="n">
        <v>3.685</v>
      </c>
      <c r="Y485" s="2" t="n">
        <v>3.71</v>
      </c>
    </row>
    <row r="486" customFormat="false" ht="12.75" hidden="false" customHeight="false" outlineLevel="0" collapsed="false">
      <c r="A486" s="53" t="n">
        <v>35727</v>
      </c>
      <c r="B486" s="61" t="n">
        <f aca="false">B485+1</f>
        <v>482</v>
      </c>
      <c r="C486" s="2" t="s">
        <v>146</v>
      </c>
      <c r="D486" s="1" t="s">
        <v>97</v>
      </c>
      <c r="E486" s="2" t="n">
        <v>3.2</v>
      </c>
      <c r="F486" s="2" t="n">
        <v>2.89</v>
      </c>
      <c r="H486" s="2" t="n">
        <v>3.185</v>
      </c>
      <c r="K486" s="2" t="n">
        <v>3.08</v>
      </c>
      <c r="L486" s="62" t="n">
        <v>2.815</v>
      </c>
      <c r="M486" s="62" t="n">
        <v>2.605</v>
      </c>
      <c r="N486" s="2" t="n">
        <v>2.185</v>
      </c>
      <c r="Q486" s="2" t="n">
        <v>3.425</v>
      </c>
      <c r="R486" s="2" t="n">
        <v>2.99</v>
      </c>
      <c r="T486" s="2" t="n">
        <v>3.19</v>
      </c>
      <c r="U486" s="2" t="n">
        <v>3.21</v>
      </c>
      <c r="V486" s="2" t="n">
        <v>3.515</v>
      </c>
      <c r="X486" s="2" t="n">
        <v>3.545</v>
      </c>
      <c r="Y486" s="2" t="n">
        <v>3.56</v>
      </c>
    </row>
    <row r="487" customFormat="false" ht="12.75" hidden="false" customHeight="false" outlineLevel="0" collapsed="false">
      <c r="A487" s="53" t="n">
        <v>35728</v>
      </c>
      <c r="B487" s="61" t="n">
        <f aca="false">B486+1</f>
        <v>483</v>
      </c>
      <c r="C487" s="2" t="s">
        <v>147</v>
      </c>
      <c r="D487" s="1" t="s">
        <v>97</v>
      </c>
      <c r="E487" s="2" t="n">
        <v>3.2</v>
      </c>
      <c r="F487" s="2" t="n">
        <v>2.89</v>
      </c>
      <c r="H487" s="2" t="n">
        <v>3.185</v>
      </c>
      <c r="K487" s="2" t="n">
        <v>3.08</v>
      </c>
      <c r="L487" s="62" t="n">
        <v>2.815</v>
      </c>
      <c r="M487" s="62" t="n">
        <v>2.605</v>
      </c>
      <c r="N487" s="2" t="n">
        <v>2.185</v>
      </c>
      <c r="Q487" s="2" t="n">
        <v>3.425</v>
      </c>
      <c r="R487" s="2" t="n">
        <v>2.99</v>
      </c>
      <c r="T487" s="2" t="n">
        <v>3.19</v>
      </c>
      <c r="U487" s="2" t="n">
        <v>3.21</v>
      </c>
      <c r="V487" s="2" t="n">
        <v>3.515</v>
      </c>
      <c r="X487" s="2" t="n">
        <v>3.545</v>
      </c>
      <c r="Y487" s="2" t="n">
        <v>3.56</v>
      </c>
    </row>
    <row r="488" customFormat="false" ht="12.75" hidden="false" customHeight="false" outlineLevel="0" collapsed="false">
      <c r="A488" s="53" t="n">
        <v>35729</v>
      </c>
      <c r="B488" s="61" t="n">
        <f aca="false">B487+1</f>
        <v>484</v>
      </c>
      <c r="C488" s="2" t="s">
        <v>148</v>
      </c>
      <c r="D488" s="1" t="s">
        <v>97</v>
      </c>
      <c r="E488" s="2" t="n">
        <v>3.2</v>
      </c>
      <c r="F488" s="2" t="n">
        <v>2.89</v>
      </c>
      <c r="H488" s="2" t="n">
        <v>3.185</v>
      </c>
      <c r="K488" s="2" t="n">
        <v>3.08</v>
      </c>
      <c r="L488" s="62" t="n">
        <v>2.815</v>
      </c>
      <c r="M488" s="62" t="n">
        <v>2.605</v>
      </c>
      <c r="N488" s="2" t="n">
        <v>2.185</v>
      </c>
      <c r="Q488" s="2" t="n">
        <v>3.425</v>
      </c>
      <c r="R488" s="2" t="n">
        <v>2.99</v>
      </c>
      <c r="T488" s="2" t="n">
        <v>3.19</v>
      </c>
      <c r="U488" s="2" t="n">
        <v>3.21</v>
      </c>
      <c r="V488" s="2" t="n">
        <v>3.515</v>
      </c>
      <c r="X488" s="2" t="n">
        <v>3.545</v>
      </c>
      <c r="Y488" s="2" t="n">
        <v>3.56</v>
      </c>
    </row>
    <row r="489" customFormat="false" ht="12.75" hidden="false" customHeight="false" outlineLevel="0" collapsed="false">
      <c r="A489" s="53" t="n">
        <v>35730</v>
      </c>
      <c r="B489" s="61" t="n">
        <f aca="false">B488+1</f>
        <v>485</v>
      </c>
      <c r="C489" s="2" t="s">
        <v>142</v>
      </c>
      <c r="D489" s="1" t="s">
        <v>97</v>
      </c>
      <c r="E489" s="2" t="n">
        <v>3.435</v>
      </c>
      <c r="F489" s="2" t="n">
        <v>3.145</v>
      </c>
      <c r="H489" s="2" t="n">
        <v>3.39</v>
      </c>
      <c r="K489" s="2" t="n">
        <v>3.305</v>
      </c>
      <c r="L489" s="62" t="n">
        <v>3.06</v>
      </c>
      <c r="M489" s="62" t="n">
        <v>2.805</v>
      </c>
      <c r="N489" s="2" t="n">
        <v>2.135</v>
      </c>
      <c r="Q489" s="2" t="n">
        <v>3.7</v>
      </c>
      <c r="R489" s="2" t="n">
        <v>3.275</v>
      </c>
      <c r="T489" s="2" t="n">
        <v>3.385</v>
      </c>
      <c r="U489" s="2" t="n">
        <v>3.405</v>
      </c>
      <c r="V489" s="2" t="n">
        <v>3.655</v>
      </c>
      <c r="X489" s="2" t="n">
        <v>3.785</v>
      </c>
      <c r="Y489" s="2" t="n">
        <v>3.79</v>
      </c>
    </row>
    <row r="490" customFormat="false" ht="12.75" hidden="false" customHeight="false" outlineLevel="0" collapsed="false">
      <c r="A490" s="53" t="n">
        <v>35731</v>
      </c>
      <c r="B490" s="61" t="n">
        <f aca="false">B489+1</f>
        <v>486</v>
      </c>
      <c r="C490" s="2" t="s">
        <v>143</v>
      </c>
      <c r="D490" s="1" t="s">
        <v>97</v>
      </c>
      <c r="E490" s="2" t="n">
        <v>3.625</v>
      </c>
      <c r="F490" s="2" t="n">
        <v>3.405</v>
      </c>
      <c r="H490" s="2" t="n">
        <v>3.615</v>
      </c>
      <c r="K490" s="2" t="n">
        <v>3.5</v>
      </c>
      <c r="L490" s="62" t="n">
        <v>3.31</v>
      </c>
      <c r="M490" s="62" t="n">
        <v>2.85</v>
      </c>
      <c r="N490" s="2" t="n">
        <v>2.045</v>
      </c>
      <c r="Q490" s="2" t="n">
        <v>3.97</v>
      </c>
      <c r="R490" s="2" t="n">
        <v>3.51</v>
      </c>
      <c r="T490" s="2" t="n">
        <v>3.595</v>
      </c>
      <c r="U490" s="2" t="n">
        <v>3.605</v>
      </c>
      <c r="V490" s="2" t="n">
        <v>3.81</v>
      </c>
      <c r="X490" s="2" t="n">
        <v>3.985</v>
      </c>
      <c r="Y490" s="2" t="n">
        <v>4.01</v>
      </c>
    </row>
    <row r="491" customFormat="false" ht="12.75" hidden="false" customHeight="false" outlineLevel="0" collapsed="false">
      <c r="A491" s="53" t="n">
        <v>35732</v>
      </c>
      <c r="B491" s="61" t="n">
        <f aca="false">B490+1</f>
        <v>487</v>
      </c>
      <c r="C491" s="2" t="s">
        <v>144</v>
      </c>
      <c r="D491" s="1" t="s">
        <v>97</v>
      </c>
      <c r="E491" s="2" t="n">
        <v>3.4</v>
      </c>
      <c r="F491" s="2" t="n">
        <v>3.23</v>
      </c>
      <c r="H491" s="2" t="n">
        <v>3.38</v>
      </c>
      <c r="K491" s="2" t="n">
        <v>3.32</v>
      </c>
      <c r="L491" s="62" t="n">
        <v>3.155</v>
      </c>
      <c r="M491" s="62" t="n">
        <v>2.855</v>
      </c>
      <c r="N491" s="2" t="n">
        <v>1.86</v>
      </c>
      <c r="Q491" s="2" t="n">
        <v>3.76</v>
      </c>
      <c r="R491" s="2" t="n">
        <v>3.415</v>
      </c>
      <c r="T491" s="2" t="n">
        <v>3.395</v>
      </c>
      <c r="U491" s="2" t="n">
        <v>3.415</v>
      </c>
      <c r="V491" s="2" t="n">
        <v>3.645</v>
      </c>
      <c r="X491" s="2" t="n">
        <v>3.84</v>
      </c>
      <c r="Y491" s="2" t="n">
        <v>3.865</v>
      </c>
    </row>
    <row r="492" customFormat="false" ht="12.75" hidden="false" customHeight="false" outlineLevel="0" collapsed="false">
      <c r="A492" s="53" t="n">
        <v>35733</v>
      </c>
      <c r="B492" s="61" t="n">
        <f aca="false">B491+1</f>
        <v>488</v>
      </c>
      <c r="C492" s="2" t="s">
        <v>145</v>
      </c>
      <c r="D492" s="1" t="s">
        <v>97</v>
      </c>
      <c r="E492" s="2" t="n">
        <v>3.235</v>
      </c>
      <c r="F492" s="2" t="n">
        <v>3.05</v>
      </c>
      <c r="H492" s="2" t="n">
        <v>3.18</v>
      </c>
      <c r="K492" s="2" t="n">
        <v>3.15</v>
      </c>
      <c r="L492" s="62" t="n">
        <v>3.025</v>
      </c>
      <c r="M492" s="62" t="n">
        <v>2.72</v>
      </c>
      <c r="N492" s="2" t="n">
        <v>1.785</v>
      </c>
      <c r="Q492" s="2" t="n">
        <v>3.555</v>
      </c>
      <c r="R492" s="2" t="n">
        <v>3.195</v>
      </c>
      <c r="T492" s="2" t="n">
        <v>3.24</v>
      </c>
      <c r="U492" s="2" t="n">
        <v>3.255</v>
      </c>
      <c r="V492" s="2" t="n">
        <v>3.5</v>
      </c>
      <c r="X492" s="2" t="n">
        <v>3.69</v>
      </c>
      <c r="Y492" s="2" t="n">
        <v>3.765</v>
      </c>
    </row>
    <row r="493" customFormat="false" ht="12.75" hidden="false" customHeight="false" outlineLevel="0" collapsed="false">
      <c r="A493" s="53" t="n">
        <v>35734</v>
      </c>
      <c r="B493" s="61" t="n">
        <f aca="false">B492+1</f>
        <v>489</v>
      </c>
      <c r="C493" s="2" t="s">
        <v>146</v>
      </c>
      <c r="D493" s="1" t="s">
        <v>98</v>
      </c>
      <c r="E493" s="2" t="n">
        <v>3.225</v>
      </c>
      <c r="F493" s="2" t="n">
        <v>2.98</v>
      </c>
      <c r="H493" s="2" t="n">
        <v>3.195</v>
      </c>
      <c r="K493" s="2" t="n">
        <v>3.135</v>
      </c>
      <c r="L493" s="62" t="n">
        <v>2.87</v>
      </c>
      <c r="M493" s="62" t="n">
        <v>2.765</v>
      </c>
      <c r="N493" s="2" t="n">
        <v>1.53</v>
      </c>
      <c r="Q493" s="2" t="n">
        <v>3.475</v>
      </c>
      <c r="R493" s="2" t="n">
        <v>2.99</v>
      </c>
      <c r="T493" s="2" t="n">
        <v>3.275</v>
      </c>
      <c r="U493" s="2" t="n">
        <v>3.295</v>
      </c>
      <c r="V493" s="2" t="n">
        <v>3.55</v>
      </c>
      <c r="X493" s="2" t="n">
        <v>3.575</v>
      </c>
      <c r="Y493" s="2" t="n">
        <v>3.63</v>
      </c>
    </row>
    <row r="494" customFormat="false" ht="12.75" hidden="false" customHeight="false" outlineLevel="0" collapsed="false">
      <c r="A494" s="53" t="n">
        <v>35735</v>
      </c>
      <c r="B494" s="61" t="n">
        <f aca="false">B493+1</f>
        <v>490</v>
      </c>
      <c r="C494" s="2" t="s">
        <v>147</v>
      </c>
      <c r="D494" s="1" t="s">
        <v>98</v>
      </c>
      <c r="E494" s="2" t="n">
        <v>3.225</v>
      </c>
      <c r="F494" s="2" t="n">
        <v>2.98</v>
      </c>
      <c r="H494" s="2" t="n">
        <v>3.195</v>
      </c>
      <c r="K494" s="2" t="n">
        <v>3.135</v>
      </c>
      <c r="L494" s="62" t="n">
        <v>2.87</v>
      </c>
      <c r="M494" s="62" t="n">
        <v>2.765</v>
      </c>
      <c r="N494" s="2" t="n">
        <v>1.53</v>
      </c>
      <c r="Q494" s="2" t="n">
        <v>3.475</v>
      </c>
      <c r="R494" s="2" t="n">
        <v>2.99</v>
      </c>
      <c r="T494" s="2" t="n">
        <v>3.275</v>
      </c>
      <c r="U494" s="2" t="n">
        <v>3.295</v>
      </c>
      <c r="V494" s="2" t="n">
        <v>3.55</v>
      </c>
      <c r="X494" s="2" t="n">
        <v>3.575</v>
      </c>
      <c r="Y494" s="2" t="n">
        <v>3.63</v>
      </c>
    </row>
    <row r="495" customFormat="false" ht="12.75" hidden="false" customHeight="false" outlineLevel="0" collapsed="false">
      <c r="A495" s="53" t="n">
        <v>35736</v>
      </c>
      <c r="B495" s="61" t="n">
        <f aca="false">B494+1</f>
        <v>491</v>
      </c>
      <c r="C495" s="2" t="s">
        <v>148</v>
      </c>
      <c r="D495" s="1" t="s">
        <v>98</v>
      </c>
      <c r="E495" s="2" t="n">
        <v>3.225</v>
      </c>
      <c r="F495" s="2" t="n">
        <v>2.98</v>
      </c>
      <c r="H495" s="2" t="n">
        <v>3.195</v>
      </c>
      <c r="K495" s="2" t="n">
        <v>3.135</v>
      </c>
      <c r="L495" s="62" t="n">
        <v>2.87</v>
      </c>
      <c r="M495" s="62" t="n">
        <v>2.765</v>
      </c>
      <c r="N495" s="2" t="n">
        <v>1.53</v>
      </c>
      <c r="Q495" s="2" t="n">
        <v>3.475</v>
      </c>
      <c r="R495" s="2" t="n">
        <v>2.99</v>
      </c>
      <c r="T495" s="2" t="n">
        <v>3.275</v>
      </c>
      <c r="U495" s="2" t="n">
        <v>3.295</v>
      </c>
      <c r="V495" s="2" t="n">
        <v>3.55</v>
      </c>
      <c r="X495" s="2" t="n">
        <v>3.575</v>
      </c>
      <c r="Y495" s="2" t="n">
        <v>3.63</v>
      </c>
    </row>
    <row r="496" customFormat="false" ht="12.75" hidden="false" customHeight="false" outlineLevel="0" collapsed="false">
      <c r="A496" s="53" t="n">
        <v>35737</v>
      </c>
      <c r="B496" s="61" t="n">
        <f aca="false">B495+1</f>
        <v>492</v>
      </c>
      <c r="C496" s="2" t="s">
        <v>142</v>
      </c>
      <c r="D496" s="1" t="s">
        <v>98</v>
      </c>
      <c r="E496" s="2" t="n">
        <v>3.24</v>
      </c>
      <c r="F496" s="2" t="n">
        <v>3.05</v>
      </c>
      <c r="H496" s="2" t="n">
        <v>3.225</v>
      </c>
      <c r="K496" s="2" t="n">
        <v>3.17</v>
      </c>
      <c r="L496" s="62" t="n">
        <v>3.005</v>
      </c>
      <c r="M496" s="62" t="n">
        <v>2.7</v>
      </c>
      <c r="N496" s="2" t="n">
        <v>1.405</v>
      </c>
      <c r="Q496" s="2" t="n">
        <v>3.525</v>
      </c>
      <c r="R496" s="2" t="n">
        <v>3.155</v>
      </c>
      <c r="T496" s="2" t="n">
        <v>3.29</v>
      </c>
      <c r="U496" s="2" t="n">
        <v>3.31</v>
      </c>
      <c r="V496" s="2" t="n">
        <v>3.6</v>
      </c>
      <c r="X496" s="2" t="n">
        <v>3.635</v>
      </c>
      <c r="Y496" s="2" t="n">
        <v>3.65</v>
      </c>
    </row>
    <row r="497" customFormat="false" ht="12.75" hidden="false" customHeight="false" outlineLevel="0" collapsed="false">
      <c r="A497" s="53" t="n">
        <v>35738</v>
      </c>
      <c r="B497" s="61" t="n">
        <f aca="false">B496+1</f>
        <v>493</v>
      </c>
      <c r="C497" s="2" t="s">
        <v>143</v>
      </c>
      <c r="D497" s="1" t="s">
        <v>98</v>
      </c>
      <c r="E497" s="2" t="n">
        <v>3.135</v>
      </c>
      <c r="F497" s="2" t="n">
        <v>2.875</v>
      </c>
      <c r="H497" s="2" t="n">
        <v>3.14</v>
      </c>
      <c r="K497" s="2" t="n">
        <v>3.06</v>
      </c>
      <c r="L497" s="62" t="n">
        <v>2.85</v>
      </c>
      <c r="M497" s="62" t="n">
        <v>2.66</v>
      </c>
      <c r="N497" s="2" t="n">
        <v>1.335</v>
      </c>
      <c r="Q497" s="2" t="n">
        <v>3.445</v>
      </c>
      <c r="R497" s="2" t="n">
        <v>3.015</v>
      </c>
      <c r="T497" s="2" t="n">
        <v>3.19</v>
      </c>
      <c r="U497" s="2" t="n">
        <v>3.205</v>
      </c>
      <c r="V497" s="2" t="n">
        <v>3.43</v>
      </c>
      <c r="X497" s="2" t="n">
        <v>3.52</v>
      </c>
      <c r="Y497" s="2" t="n">
        <v>3.54</v>
      </c>
    </row>
    <row r="498" customFormat="false" ht="12.75" hidden="false" customHeight="false" outlineLevel="0" collapsed="false">
      <c r="A498" s="53" t="n">
        <v>35739</v>
      </c>
      <c r="B498" s="61" t="n">
        <f aca="false">B497+1</f>
        <v>494</v>
      </c>
      <c r="C498" s="2" t="s">
        <v>144</v>
      </c>
      <c r="D498" s="1" t="s">
        <v>98</v>
      </c>
      <c r="E498" s="2" t="n">
        <v>3.185</v>
      </c>
      <c r="F498" s="2" t="n">
        <v>2.945</v>
      </c>
      <c r="H498" s="2" t="n">
        <v>3.175</v>
      </c>
      <c r="K498" s="2" t="n">
        <v>3.095</v>
      </c>
      <c r="L498" s="62" t="n">
        <v>2.875</v>
      </c>
      <c r="M498" s="62" t="n">
        <v>2.67</v>
      </c>
      <c r="N498" s="2" t="n">
        <v>1.26</v>
      </c>
      <c r="Q498" s="2" t="n">
        <v>3.51</v>
      </c>
      <c r="R498" s="2" t="n">
        <v>3.075</v>
      </c>
      <c r="T498" s="2" t="n">
        <v>3.195</v>
      </c>
      <c r="U498" s="2" t="n">
        <v>3.215</v>
      </c>
      <c r="V498" s="2" t="n">
        <v>3.505</v>
      </c>
      <c r="X498" s="2" t="n">
        <v>3.555</v>
      </c>
      <c r="Y498" s="2" t="n">
        <v>3.575</v>
      </c>
    </row>
    <row r="499" customFormat="false" ht="12.75" hidden="false" customHeight="false" outlineLevel="0" collapsed="false">
      <c r="A499" s="53" t="n">
        <v>35740</v>
      </c>
      <c r="B499" s="61" t="n">
        <f aca="false">B498+1</f>
        <v>495</v>
      </c>
      <c r="C499" s="2" t="s">
        <v>145</v>
      </c>
      <c r="D499" s="1" t="s">
        <v>98</v>
      </c>
      <c r="E499" s="2" t="n">
        <v>3.23</v>
      </c>
      <c r="F499" s="2" t="n">
        <v>2.95</v>
      </c>
      <c r="H499" s="2" t="n">
        <v>3.185</v>
      </c>
      <c r="K499" s="2" t="n">
        <v>3.1</v>
      </c>
      <c r="L499" s="62" t="n">
        <v>2.855</v>
      </c>
      <c r="M499" s="62" t="n">
        <v>2.66</v>
      </c>
      <c r="N499" s="2" t="n">
        <v>1.235</v>
      </c>
      <c r="Q499" s="2" t="n">
        <v>3.49</v>
      </c>
      <c r="R499" s="2" t="n">
        <v>3.1</v>
      </c>
      <c r="T499" s="2" t="n">
        <v>3.165</v>
      </c>
      <c r="U499" s="2" t="n">
        <v>3.17</v>
      </c>
      <c r="V499" s="2" t="n">
        <v>3.51</v>
      </c>
      <c r="X499" s="2" t="n">
        <v>3.55</v>
      </c>
      <c r="Y499" s="2" t="n">
        <v>3.52</v>
      </c>
    </row>
    <row r="500" customFormat="false" ht="12.75" hidden="false" customHeight="false" outlineLevel="0" collapsed="false">
      <c r="A500" s="53" t="n">
        <v>35741</v>
      </c>
      <c r="B500" s="61" t="n">
        <f aca="false">B499+1</f>
        <v>496</v>
      </c>
      <c r="C500" s="2" t="s">
        <v>146</v>
      </c>
      <c r="D500" s="1" t="s">
        <v>98</v>
      </c>
      <c r="E500" s="2" t="n">
        <v>3.075</v>
      </c>
      <c r="F500" s="2" t="n">
        <v>2.81</v>
      </c>
      <c r="H500" s="2" t="n">
        <v>3.05</v>
      </c>
      <c r="K500" s="2" t="n">
        <v>3</v>
      </c>
      <c r="L500" s="62" t="n">
        <v>2.71</v>
      </c>
      <c r="M500" s="62" t="n">
        <v>2.605</v>
      </c>
      <c r="N500" s="2" t="n">
        <v>1.235</v>
      </c>
      <c r="Q500" s="2" t="n">
        <v>3.35</v>
      </c>
      <c r="R500" s="2" t="n">
        <v>2.945</v>
      </c>
      <c r="T500" s="2" t="n">
        <v>3.055</v>
      </c>
      <c r="U500" s="2" t="n">
        <v>3.08</v>
      </c>
      <c r="V500" s="2" t="n">
        <v>3.265</v>
      </c>
      <c r="X500" s="2" t="n">
        <v>3.42</v>
      </c>
      <c r="Y500" s="2" t="n">
        <v>3.425</v>
      </c>
    </row>
    <row r="501" customFormat="false" ht="12.75" hidden="false" customHeight="false" outlineLevel="0" collapsed="false">
      <c r="A501" s="53" t="n">
        <v>35742</v>
      </c>
      <c r="B501" s="61" t="n">
        <f aca="false">B500+1</f>
        <v>497</v>
      </c>
      <c r="C501" s="2" t="s">
        <v>147</v>
      </c>
      <c r="D501" s="1" t="s">
        <v>98</v>
      </c>
      <c r="E501" s="2" t="n">
        <v>3.075</v>
      </c>
      <c r="F501" s="2" t="n">
        <v>2.81</v>
      </c>
      <c r="H501" s="2" t="n">
        <v>3.05</v>
      </c>
      <c r="K501" s="2" t="n">
        <v>3</v>
      </c>
      <c r="L501" s="62" t="n">
        <v>2.71</v>
      </c>
      <c r="M501" s="62" t="n">
        <v>2.605</v>
      </c>
      <c r="N501" s="2" t="n">
        <v>1.235</v>
      </c>
      <c r="Q501" s="2" t="n">
        <v>3.35</v>
      </c>
      <c r="R501" s="2" t="n">
        <v>2.945</v>
      </c>
      <c r="T501" s="2" t="n">
        <v>3.055</v>
      </c>
      <c r="U501" s="2" t="n">
        <v>3.08</v>
      </c>
      <c r="V501" s="2" t="n">
        <v>3.265</v>
      </c>
      <c r="X501" s="2" t="n">
        <v>3.42</v>
      </c>
      <c r="Y501" s="2" t="n">
        <v>3.425</v>
      </c>
    </row>
    <row r="502" customFormat="false" ht="12.75" hidden="false" customHeight="false" outlineLevel="0" collapsed="false">
      <c r="A502" s="53" t="n">
        <v>35743</v>
      </c>
      <c r="B502" s="61" t="n">
        <f aca="false">B501+1</f>
        <v>498</v>
      </c>
      <c r="C502" s="2" t="s">
        <v>148</v>
      </c>
      <c r="D502" s="1" t="s">
        <v>98</v>
      </c>
      <c r="E502" s="2" t="n">
        <v>3.075</v>
      </c>
      <c r="F502" s="2" t="n">
        <v>2.81</v>
      </c>
      <c r="H502" s="2" t="n">
        <v>3.05</v>
      </c>
      <c r="K502" s="2" t="n">
        <v>3</v>
      </c>
      <c r="L502" s="62" t="n">
        <v>2.71</v>
      </c>
      <c r="M502" s="62" t="n">
        <v>2.605</v>
      </c>
      <c r="N502" s="2" t="n">
        <v>1.235</v>
      </c>
      <c r="Q502" s="2" t="n">
        <v>3.35</v>
      </c>
      <c r="R502" s="2" t="n">
        <v>2.945</v>
      </c>
      <c r="T502" s="2" t="n">
        <v>3.055</v>
      </c>
      <c r="U502" s="2" t="n">
        <v>3.08</v>
      </c>
      <c r="V502" s="2" t="n">
        <v>3.265</v>
      </c>
      <c r="X502" s="2" t="n">
        <v>3.42</v>
      </c>
      <c r="Y502" s="2" t="n">
        <v>3.425</v>
      </c>
    </row>
    <row r="503" customFormat="false" ht="12.75" hidden="false" customHeight="false" outlineLevel="0" collapsed="false">
      <c r="A503" s="53" t="n">
        <v>35744</v>
      </c>
      <c r="B503" s="61" t="n">
        <f aca="false">B502+1</f>
        <v>499</v>
      </c>
      <c r="C503" s="2" t="s">
        <v>142</v>
      </c>
      <c r="D503" s="1" t="s">
        <v>98</v>
      </c>
      <c r="E503" s="2" t="n">
        <v>3.185</v>
      </c>
      <c r="F503" s="2" t="n">
        <v>2.995</v>
      </c>
      <c r="H503" s="2" t="n">
        <v>3.16</v>
      </c>
      <c r="K503" s="2" t="n">
        <v>3.09</v>
      </c>
      <c r="L503" s="62" t="n">
        <v>2.95</v>
      </c>
      <c r="M503" s="62" t="n">
        <v>2.68</v>
      </c>
      <c r="N503" s="2" t="n">
        <v>1.25</v>
      </c>
      <c r="Q503" s="2" t="n">
        <v>3.44</v>
      </c>
      <c r="R503" s="2" t="n">
        <v>3.12</v>
      </c>
      <c r="T503" s="2" t="n">
        <v>3.16</v>
      </c>
      <c r="U503" s="2" t="n">
        <v>3.18</v>
      </c>
      <c r="V503" s="2" t="n">
        <v>3.42</v>
      </c>
      <c r="X503" s="2" t="n">
        <v>3.505</v>
      </c>
      <c r="Y503" s="2" t="n">
        <v>3.51</v>
      </c>
    </row>
    <row r="504" customFormat="false" ht="12.75" hidden="false" customHeight="false" outlineLevel="0" collapsed="false">
      <c r="A504" s="53" t="n">
        <v>35745</v>
      </c>
      <c r="B504" s="61" t="n">
        <f aca="false">B503+1</f>
        <v>500</v>
      </c>
      <c r="C504" s="2" t="s">
        <v>143</v>
      </c>
      <c r="D504" s="1" t="s">
        <v>98</v>
      </c>
      <c r="E504" s="2" t="n">
        <v>3.255</v>
      </c>
      <c r="F504" s="2" t="n">
        <v>3.07</v>
      </c>
      <c r="H504" s="2" t="n">
        <v>3.21</v>
      </c>
      <c r="K504" s="2" t="n">
        <v>3.155</v>
      </c>
      <c r="L504" s="62" t="n">
        <v>3.045</v>
      </c>
      <c r="M504" s="62" t="n">
        <v>2.715</v>
      </c>
      <c r="N504" s="2" t="n">
        <v>1.265</v>
      </c>
      <c r="Q504" s="2" t="n">
        <v>3.5</v>
      </c>
      <c r="R504" s="2" t="n">
        <v>3.195</v>
      </c>
      <c r="T504" s="2" t="n">
        <v>3.265</v>
      </c>
      <c r="U504" s="2" t="n">
        <v>3.285</v>
      </c>
      <c r="V504" s="2" t="n">
        <v>3.465</v>
      </c>
      <c r="X504" s="2" t="n">
        <v>3.58</v>
      </c>
      <c r="Y504" s="2" t="n">
        <v>3.59</v>
      </c>
    </row>
    <row r="505" customFormat="false" ht="12.75" hidden="false" customHeight="false" outlineLevel="0" collapsed="false">
      <c r="A505" s="53" t="n">
        <v>35746</v>
      </c>
      <c r="B505" s="61" t="n">
        <f aca="false">B504+1</f>
        <v>501</v>
      </c>
      <c r="C505" s="2" t="s">
        <v>144</v>
      </c>
      <c r="D505" s="1" t="s">
        <v>98</v>
      </c>
      <c r="E505" s="2" t="n">
        <v>3.275</v>
      </c>
      <c r="F505" s="2" t="n">
        <v>3.07</v>
      </c>
      <c r="H505" s="2" t="n">
        <v>3.225</v>
      </c>
      <c r="K505" s="2" t="n">
        <v>3.165</v>
      </c>
      <c r="L505" s="62" t="n">
        <v>3.035</v>
      </c>
      <c r="M505" s="62" t="n">
        <v>2.725</v>
      </c>
      <c r="N505" s="2" t="n">
        <v>1.33</v>
      </c>
      <c r="Q505" s="2" t="n">
        <v>3.52</v>
      </c>
      <c r="R505" s="2" t="n">
        <v>3.22</v>
      </c>
      <c r="T505" s="2" t="n">
        <v>3.255</v>
      </c>
      <c r="U505" s="2" t="n">
        <v>3.27</v>
      </c>
      <c r="V505" s="2" t="n">
        <v>3.445</v>
      </c>
      <c r="X505" s="2" t="n">
        <v>3.61</v>
      </c>
      <c r="Y505" s="2" t="n">
        <v>3.595</v>
      </c>
    </row>
    <row r="506" customFormat="false" ht="12.75" hidden="false" customHeight="false" outlineLevel="0" collapsed="false">
      <c r="A506" s="53" t="n">
        <v>35747</v>
      </c>
      <c r="B506" s="61" t="n">
        <f aca="false">B505+1</f>
        <v>502</v>
      </c>
      <c r="C506" s="2" t="s">
        <v>145</v>
      </c>
      <c r="D506" s="1" t="s">
        <v>98</v>
      </c>
      <c r="E506" s="2" t="n">
        <v>3.26</v>
      </c>
      <c r="F506" s="2" t="n">
        <v>3.08</v>
      </c>
      <c r="H506" s="2" t="n">
        <v>3.245</v>
      </c>
      <c r="K506" s="2" t="n">
        <v>3.165</v>
      </c>
      <c r="L506" s="62" t="n">
        <v>3.03</v>
      </c>
      <c r="M506" s="62" t="n">
        <v>2.72</v>
      </c>
      <c r="N506" s="2" t="n">
        <v>1.51</v>
      </c>
      <c r="Q506" s="2" t="n">
        <v>3.49</v>
      </c>
      <c r="R506" s="2" t="n">
        <v>3.25</v>
      </c>
      <c r="T506" s="2" t="n">
        <v>3.235</v>
      </c>
      <c r="U506" s="2" t="n">
        <v>3.24</v>
      </c>
      <c r="V506" s="2" t="n">
        <v>3.46</v>
      </c>
      <c r="X506" s="2" t="n">
        <v>3.575</v>
      </c>
      <c r="Y506" s="2" t="n">
        <v>3.56</v>
      </c>
    </row>
    <row r="507" customFormat="false" ht="12.75" hidden="false" customHeight="false" outlineLevel="0" collapsed="false">
      <c r="A507" s="53" t="n">
        <v>35748</v>
      </c>
      <c r="B507" s="61" t="n">
        <f aca="false">B506+1</f>
        <v>503</v>
      </c>
      <c r="C507" s="2" t="s">
        <v>146</v>
      </c>
      <c r="D507" s="1" t="s">
        <v>98</v>
      </c>
      <c r="E507" s="2" t="n">
        <v>3.225</v>
      </c>
      <c r="F507" s="2" t="n">
        <v>3.065</v>
      </c>
      <c r="H507" s="2" t="n">
        <v>3.23</v>
      </c>
      <c r="K507" s="2" t="n">
        <v>3.165</v>
      </c>
      <c r="L507" s="62" t="n">
        <v>3.01</v>
      </c>
      <c r="M507" s="62" t="n">
        <v>2.715</v>
      </c>
      <c r="N507" s="2" t="n">
        <v>1.535</v>
      </c>
      <c r="Q507" s="2" t="n">
        <v>3.4</v>
      </c>
      <c r="R507" s="2" t="n">
        <v>3.095</v>
      </c>
      <c r="T507" s="2" t="n">
        <v>3.23</v>
      </c>
      <c r="U507" s="2" t="n">
        <v>3.25</v>
      </c>
      <c r="V507" s="2" t="n">
        <v>3.445</v>
      </c>
      <c r="X507" s="2" t="n">
        <v>3.58</v>
      </c>
      <c r="Y507" s="2" t="n">
        <v>3.57</v>
      </c>
    </row>
    <row r="508" customFormat="false" ht="12.75" hidden="false" customHeight="false" outlineLevel="0" collapsed="false">
      <c r="A508" s="53" t="n">
        <v>35749</v>
      </c>
      <c r="B508" s="61" t="n">
        <f aca="false">B507+1</f>
        <v>504</v>
      </c>
      <c r="C508" s="2" t="s">
        <v>147</v>
      </c>
      <c r="D508" s="1" t="s">
        <v>98</v>
      </c>
      <c r="E508" s="2" t="n">
        <v>3.225</v>
      </c>
      <c r="F508" s="2" t="n">
        <v>3.065</v>
      </c>
      <c r="H508" s="2" t="n">
        <v>3.23</v>
      </c>
      <c r="K508" s="2" t="n">
        <v>3.165</v>
      </c>
      <c r="L508" s="62" t="n">
        <v>3.01</v>
      </c>
      <c r="M508" s="62" t="n">
        <v>2.715</v>
      </c>
      <c r="N508" s="2" t="n">
        <v>1.535</v>
      </c>
      <c r="Q508" s="2" t="n">
        <v>3.4</v>
      </c>
      <c r="R508" s="2" t="n">
        <v>3.095</v>
      </c>
      <c r="T508" s="2" t="n">
        <v>3.23</v>
      </c>
      <c r="U508" s="2" t="n">
        <v>3.25</v>
      </c>
      <c r="V508" s="2" t="n">
        <v>3.445</v>
      </c>
      <c r="X508" s="2" t="n">
        <v>3.58</v>
      </c>
      <c r="Y508" s="2" t="n">
        <v>3.57</v>
      </c>
    </row>
    <row r="509" customFormat="false" ht="12.75" hidden="false" customHeight="false" outlineLevel="0" collapsed="false">
      <c r="A509" s="53" t="n">
        <v>35750</v>
      </c>
      <c r="B509" s="61" t="n">
        <f aca="false">B508+1</f>
        <v>505</v>
      </c>
      <c r="C509" s="2" t="s">
        <v>148</v>
      </c>
      <c r="D509" s="1" t="s">
        <v>98</v>
      </c>
      <c r="E509" s="2" t="n">
        <v>3.225</v>
      </c>
      <c r="F509" s="2" t="n">
        <v>3.065</v>
      </c>
      <c r="H509" s="2" t="n">
        <v>3.23</v>
      </c>
      <c r="K509" s="2" t="n">
        <v>3.165</v>
      </c>
      <c r="L509" s="62" t="n">
        <v>3.01</v>
      </c>
      <c r="M509" s="62" t="n">
        <v>2.715</v>
      </c>
      <c r="N509" s="2" t="n">
        <v>1.535</v>
      </c>
      <c r="Q509" s="2" t="n">
        <v>3.4</v>
      </c>
      <c r="R509" s="2" t="n">
        <v>3.095</v>
      </c>
      <c r="T509" s="2" t="n">
        <v>3.23</v>
      </c>
      <c r="U509" s="2" t="n">
        <v>3.25</v>
      </c>
      <c r="V509" s="2" t="n">
        <v>3.445</v>
      </c>
      <c r="X509" s="2" t="n">
        <v>3.58</v>
      </c>
      <c r="Y509" s="2" t="n">
        <v>3.57</v>
      </c>
    </row>
    <row r="510" customFormat="false" ht="12.75" hidden="false" customHeight="false" outlineLevel="0" collapsed="false">
      <c r="A510" s="53" t="n">
        <v>35751</v>
      </c>
      <c r="B510" s="61" t="n">
        <f aca="false">B509+1</f>
        <v>506</v>
      </c>
      <c r="C510" s="2" t="s">
        <v>142</v>
      </c>
      <c r="D510" s="1" t="s">
        <v>98</v>
      </c>
      <c r="E510" s="2" t="n">
        <v>3.095</v>
      </c>
      <c r="F510" s="2" t="n">
        <v>2.96</v>
      </c>
      <c r="H510" s="2" t="n">
        <v>3.07</v>
      </c>
      <c r="K510" s="2" t="n">
        <v>3.03</v>
      </c>
      <c r="L510" s="62" t="n">
        <v>2.945</v>
      </c>
      <c r="M510" s="62" t="n">
        <v>2.56</v>
      </c>
      <c r="N510" s="2" t="n">
        <v>1.6</v>
      </c>
      <c r="Q510" s="2" t="n">
        <v>3.305</v>
      </c>
      <c r="R510" s="2" t="n">
        <v>3.05</v>
      </c>
      <c r="T510" s="2" t="n">
        <v>3.06</v>
      </c>
      <c r="U510" s="2" t="n">
        <v>3.085</v>
      </c>
      <c r="V510" s="2" t="n">
        <v>3.27</v>
      </c>
      <c r="X510" s="2" t="n">
        <v>3.565</v>
      </c>
      <c r="Y510" s="2" t="n">
        <v>3.56</v>
      </c>
    </row>
    <row r="511" customFormat="false" ht="12.75" hidden="false" customHeight="false" outlineLevel="0" collapsed="false">
      <c r="A511" s="53" t="n">
        <v>35752</v>
      </c>
      <c r="B511" s="61" t="n">
        <f aca="false">B510+1</f>
        <v>507</v>
      </c>
      <c r="C511" s="2" t="s">
        <v>143</v>
      </c>
      <c r="D511" s="1" t="s">
        <v>98</v>
      </c>
      <c r="E511" s="2" t="n">
        <v>2.995</v>
      </c>
      <c r="F511" s="2" t="n">
        <v>2.815</v>
      </c>
      <c r="H511" s="2" t="n">
        <v>2.975</v>
      </c>
      <c r="K511" s="2" t="n">
        <v>2.925</v>
      </c>
      <c r="L511" s="62" t="n">
        <v>2.79</v>
      </c>
      <c r="M511" s="62" t="n">
        <v>2.435</v>
      </c>
      <c r="N511" s="2" t="n">
        <v>1.485</v>
      </c>
      <c r="Q511" s="2" t="n">
        <v>3.2</v>
      </c>
      <c r="R511" s="2" t="n">
        <v>2.915</v>
      </c>
      <c r="T511" s="2" t="n">
        <v>2.985</v>
      </c>
      <c r="U511" s="2" t="n">
        <v>3.015</v>
      </c>
      <c r="V511" s="2" t="n">
        <v>3.205</v>
      </c>
      <c r="X511" s="2" t="n">
        <v>3.46</v>
      </c>
      <c r="Y511" s="2" t="n">
        <v>3.465</v>
      </c>
    </row>
    <row r="512" customFormat="false" ht="12.75" hidden="false" customHeight="false" outlineLevel="0" collapsed="false">
      <c r="A512" s="53" t="n">
        <v>35753</v>
      </c>
      <c r="B512" s="61" t="n">
        <f aca="false">B511+1</f>
        <v>508</v>
      </c>
      <c r="C512" s="2" t="s">
        <v>144</v>
      </c>
      <c r="D512" s="1" t="s">
        <v>98</v>
      </c>
      <c r="E512" s="2" t="n">
        <v>2.98</v>
      </c>
      <c r="F512" s="2" t="n">
        <v>2.78</v>
      </c>
      <c r="H512" s="2" t="n">
        <v>2.96</v>
      </c>
      <c r="K512" s="2" t="n">
        <v>2.895</v>
      </c>
      <c r="L512" s="62" t="n">
        <v>2.73</v>
      </c>
      <c r="M512" s="62" t="n">
        <v>2.4</v>
      </c>
      <c r="N512" s="2" t="n">
        <v>1.43</v>
      </c>
      <c r="Q512" s="2" t="n">
        <v>3.19</v>
      </c>
      <c r="R512" s="2" t="n">
        <v>2.87</v>
      </c>
      <c r="T512" s="2" t="n">
        <v>2.98</v>
      </c>
      <c r="U512" s="2" t="n">
        <v>2.995</v>
      </c>
      <c r="V512" s="2" t="n">
        <v>3.185</v>
      </c>
      <c r="X512" s="2" t="n">
        <v>3.445</v>
      </c>
      <c r="Y512" s="2" t="n">
        <v>3.455</v>
      </c>
    </row>
    <row r="513" customFormat="false" ht="12.75" hidden="false" customHeight="false" outlineLevel="0" collapsed="false">
      <c r="A513" s="53" t="n">
        <v>35754</v>
      </c>
      <c r="B513" s="61" t="n">
        <f aca="false">B512+1</f>
        <v>509</v>
      </c>
      <c r="C513" s="2" t="s">
        <v>145</v>
      </c>
      <c r="D513" s="1" t="s">
        <v>98</v>
      </c>
      <c r="E513" s="2" t="n">
        <v>2.76</v>
      </c>
      <c r="F513" s="2" t="n">
        <v>2.555</v>
      </c>
      <c r="H513" s="2" t="n">
        <v>2.735</v>
      </c>
      <c r="K513" s="2" t="n">
        <v>2.675</v>
      </c>
      <c r="L513" s="62" t="n">
        <v>2.5</v>
      </c>
      <c r="M513" s="62" t="n">
        <v>2.235</v>
      </c>
      <c r="N513" s="2" t="n">
        <v>1.325</v>
      </c>
      <c r="Q513" s="2" t="n">
        <v>2.99</v>
      </c>
      <c r="R513" s="2" t="n">
        <v>2.655</v>
      </c>
      <c r="T513" s="2" t="n">
        <v>2.73</v>
      </c>
      <c r="U513" s="2" t="n">
        <v>2.76</v>
      </c>
      <c r="V513" s="2" t="n">
        <v>2.925</v>
      </c>
      <c r="X513" s="2" t="n">
        <v>3.255</v>
      </c>
      <c r="Y513" s="2" t="n">
        <v>3.265</v>
      </c>
    </row>
    <row r="514" customFormat="false" ht="12.75" hidden="false" customHeight="false" outlineLevel="0" collapsed="false">
      <c r="A514" s="53" t="n">
        <v>35755</v>
      </c>
      <c r="B514" s="61" t="n">
        <f aca="false">B513+1</f>
        <v>510</v>
      </c>
      <c r="C514" s="2" t="s">
        <v>146</v>
      </c>
      <c r="D514" s="1" t="s">
        <v>98</v>
      </c>
      <c r="E514" s="2" t="n">
        <v>2.57</v>
      </c>
      <c r="F514" s="2" t="n">
        <v>2.295</v>
      </c>
      <c r="H514" s="2" t="n">
        <v>2.545</v>
      </c>
      <c r="K514" s="2" t="n">
        <v>2.495</v>
      </c>
      <c r="L514" s="62" t="n">
        <v>2.24</v>
      </c>
      <c r="M514" s="62" t="n">
        <v>1.94</v>
      </c>
      <c r="N514" s="2" t="n">
        <v>1.12</v>
      </c>
      <c r="Q514" s="2" t="n">
        <v>2.7</v>
      </c>
      <c r="R514" s="2" t="n">
        <v>2.365</v>
      </c>
      <c r="T514" s="2" t="n">
        <v>2.55</v>
      </c>
      <c r="U514" s="2" t="n">
        <v>2.565</v>
      </c>
      <c r="V514" s="2" t="n">
        <v>2.68</v>
      </c>
      <c r="X514" s="2" t="n">
        <v>3.09</v>
      </c>
      <c r="Y514" s="2" t="n">
        <v>3.115</v>
      </c>
    </row>
    <row r="515" customFormat="false" ht="12.75" hidden="false" customHeight="false" outlineLevel="0" collapsed="false">
      <c r="A515" s="53" t="n">
        <v>35756</v>
      </c>
      <c r="B515" s="61" t="n">
        <f aca="false">B514+1</f>
        <v>511</v>
      </c>
      <c r="C515" s="2" t="s">
        <v>147</v>
      </c>
      <c r="D515" s="1" t="s">
        <v>98</v>
      </c>
      <c r="E515" s="2" t="n">
        <v>2.57</v>
      </c>
      <c r="F515" s="2" t="n">
        <v>2.295</v>
      </c>
      <c r="H515" s="2" t="n">
        <v>2.545</v>
      </c>
      <c r="K515" s="2" t="n">
        <v>2.495</v>
      </c>
      <c r="L515" s="62" t="n">
        <v>2.24</v>
      </c>
      <c r="M515" s="62" t="n">
        <v>1.94</v>
      </c>
      <c r="N515" s="2" t="n">
        <v>1.12</v>
      </c>
      <c r="Q515" s="2" t="n">
        <v>2.7</v>
      </c>
      <c r="R515" s="2" t="n">
        <v>2.365</v>
      </c>
      <c r="T515" s="2" t="n">
        <v>2.55</v>
      </c>
      <c r="U515" s="2" t="n">
        <v>2.565</v>
      </c>
      <c r="V515" s="2" t="n">
        <v>2.68</v>
      </c>
      <c r="X515" s="2" t="n">
        <v>3.09</v>
      </c>
      <c r="Y515" s="2" t="n">
        <v>3.115</v>
      </c>
    </row>
    <row r="516" customFormat="false" ht="12.75" hidden="false" customHeight="false" outlineLevel="0" collapsed="false">
      <c r="A516" s="53" t="n">
        <v>35757</v>
      </c>
      <c r="B516" s="61" t="n">
        <f aca="false">B515+1</f>
        <v>512</v>
      </c>
      <c r="C516" s="2" t="s">
        <v>148</v>
      </c>
      <c r="D516" s="1" t="s">
        <v>98</v>
      </c>
      <c r="E516" s="2" t="n">
        <v>2.57</v>
      </c>
      <c r="F516" s="2" t="n">
        <v>2.295</v>
      </c>
      <c r="H516" s="2" t="n">
        <v>2.545</v>
      </c>
      <c r="K516" s="2" t="n">
        <v>2.495</v>
      </c>
      <c r="L516" s="62" t="n">
        <v>2.24</v>
      </c>
      <c r="M516" s="62" t="n">
        <v>1.94</v>
      </c>
      <c r="N516" s="2" t="n">
        <v>1.12</v>
      </c>
      <c r="Q516" s="2" t="n">
        <v>2.7</v>
      </c>
      <c r="R516" s="2" t="n">
        <v>2.365</v>
      </c>
      <c r="T516" s="2" t="n">
        <v>2.55</v>
      </c>
      <c r="U516" s="2" t="n">
        <v>2.565</v>
      </c>
      <c r="V516" s="2" t="n">
        <v>2.68</v>
      </c>
      <c r="X516" s="2" t="n">
        <v>3.09</v>
      </c>
      <c r="Y516" s="2" t="n">
        <v>3.115</v>
      </c>
    </row>
    <row r="517" customFormat="false" ht="12.75" hidden="false" customHeight="false" outlineLevel="0" collapsed="false">
      <c r="A517" s="53" t="n">
        <v>35758</v>
      </c>
      <c r="B517" s="61" t="n">
        <f aca="false">B516+1</f>
        <v>513</v>
      </c>
      <c r="C517" s="2" t="s">
        <v>142</v>
      </c>
      <c r="D517" s="1" t="s">
        <v>98</v>
      </c>
      <c r="E517" s="2" t="n">
        <v>2.595</v>
      </c>
      <c r="F517" s="2" t="n">
        <v>2.235</v>
      </c>
      <c r="H517" s="2" t="n">
        <v>2.505</v>
      </c>
      <c r="K517" s="2" t="n">
        <v>2.465</v>
      </c>
      <c r="L517" s="62" t="n">
        <v>2.175</v>
      </c>
      <c r="M517" s="62" t="n">
        <v>1.82</v>
      </c>
      <c r="N517" s="2" t="n">
        <v>1.1</v>
      </c>
      <c r="Q517" s="2" t="n">
        <v>2.7</v>
      </c>
      <c r="R517" s="2" t="n">
        <v>2.33</v>
      </c>
      <c r="T517" s="2" t="n">
        <v>2.505</v>
      </c>
      <c r="U517" s="2" t="n">
        <v>2.515</v>
      </c>
      <c r="V517" s="2" t="n">
        <v>2.595</v>
      </c>
      <c r="X517" s="2" t="n">
        <v>3.11</v>
      </c>
      <c r="Y517" s="2" t="n">
        <v>3.125</v>
      </c>
    </row>
    <row r="518" customFormat="false" ht="12.75" hidden="false" customHeight="false" outlineLevel="0" collapsed="false">
      <c r="A518" s="53" t="n">
        <v>35759</v>
      </c>
      <c r="B518" s="61" t="n">
        <f aca="false">B517+1</f>
        <v>514</v>
      </c>
      <c r="C518" s="2" t="s">
        <v>143</v>
      </c>
      <c r="D518" s="1" t="s">
        <v>98</v>
      </c>
      <c r="E518" s="2" t="n">
        <v>2.47</v>
      </c>
      <c r="F518" s="2" t="n">
        <v>2.07</v>
      </c>
      <c r="H518" s="2" t="n">
        <v>2.36</v>
      </c>
      <c r="K518" s="2" t="n">
        <v>2.31</v>
      </c>
      <c r="L518" s="62" t="n">
        <v>2.02</v>
      </c>
      <c r="M518" s="62" t="n">
        <v>1.74</v>
      </c>
      <c r="N518" s="2" t="n">
        <v>1.09</v>
      </c>
      <c r="Q518" s="2" t="n">
        <v>2.615</v>
      </c>
      <c r="R518" s="2" t="n">
        <v>2.165</v>
      </c>
      <c r="T518" s="2" t="n">
        <v>2.31</v>
      </c>
      <c r="U518" s="2" t="n">
        <v>2.335</v>
      </c>
      <c r="V518" s="2" t="n">
        <v>2.565</v>
      </c>
      <c r="X518" s="2" t="n">
        <v>3.015</v>
      </c>
      <c r="Y518" s="2" t="n">
        <v>3.04</v>
      </c>
    </row>
    <row r="519" customFormat="false" ht="12.75" hidden="false" customHeight="false" outlineLevel="0" collapsed="false">
      <c r="A519" s="53" t="n">
        <v>35760</v>
      </c>
      <c r="B519" s="61" t="n">
        <f aca="false">B518+1</f>
        <v>515</v>
      </c>
      <c r="C519" s="2" t="s">
        <v>144</v>
      </c>
      <c r="D519" s="1" t="s">
        <v>98</v>
      </c>
      <c r="E519" s="2" t="n">
        <v>2.43</v>
      </c>
      <c r="F519" s="2" t="n">
        <v>2.135</v>
      </c>
      <c r="H519" s="2" t="n">
        <v>2.315</v>
      </c>
      <c r="K519" s="2" t="n">
        <v>2.28</v>
      </c>
      <c r="L519" s="62" t="n">
        <v>2.02</v>
      </c>
      <c r="M519" s="62" t="n">
        <v>1.74</v>
      </c>
      <c r="N519" s="2" t="n">
        <v>1.075</v>
      </c>
      <c r="Q519" s="2" t="n">
        <v>2.595</v>
      </c>
      <c r="R519" s="2" t="n">
        <v>2.165</v>
      </c>
      <c r="T519" s="2" t="n">
        <v>2.225</v>
      </c>
      <c r="U519" s="2" t="n">
        <v>2.26</v>
      </c>
      <c r="V519" s="2" t="n">
        <v>2.425</v>
      </c>
      <c r="X519" s="2" t="n">
        <v>3</v>
      </c>
      <c r="Y519" s="2" t="n">
        <v>3.04</v>
      </c>
    </row>
    <row r="520" customFormat="false" ht="12.75" hidden="false" customHeight="false" outlineLevel="0" collapsed="false">
      <c r="A520" s="53" t="n">
        <v>35761</v>
      </c>
      <c r="B520" s="61" t="n">
        <f aca="false">B519+1</f>
        <v>516</v>
      </c>
      <c r="C520" s="2" t="s">
        <v>145</v>
      </c>
      <c r="D520" s="1" t="s">
        <v>98</v>
      </c>
      <c r="E520" s="2" t="n">
        <v>2.43</v>
      </c>
      <c r="F520" s="2" t="n">
        <v>2.135</v>
      </c>
      <c r="H520" s="2" t="n">
        <v>2.315</v>
      </c>
      <c r="K520" s="2" t="n">
        <v>2.28</v>
      </c>
      <c r="L520" s="62" t="n">
        <v>2.02</v>
      </c>
      <c r="M520" s="62" t="n">
        <v>1.74</v>
      </c>
      <c r="N520" s="2" t="n">
        <v>1.075</v>
      </c>
      <c r="Q520" s="2" t="n">
        <v>2.595</v>
      </c>
      <c r="R520" s="2" t="n">
        <v>2.165</v>
      </c>
      <c r="T520" s="2" t="n">
        <v>2.225</v>
      </c>
      <c r="U520" s="2" t="n">
        <v>2.26</v>
      </c>
      <c r="V520" s="2" t="n">
        <v>2.425</v>
      </c>
      <c r="X520" s="2" t="n">
        <v>3</v>
      </c>
      <c r="Y520" s="2" t="n">
        <v>3.04</v>
      </c>
    </row>
    <row r="521" customFormat="false" ht="12.75" hidden="false" customHeight="false" outlineLevel="0" collapsed="false">
      <c r="A521" s="53" t="n">
        <v>35762</v>
      </c>
      <c r="B521" s="61" t="n">
        <f aca="false">B520+1</f>
        <v>517</v>
      </c>
      <c r="C521" s="2" t="s">
        <v>146</v>
      </c>
      <c r="D521" s="1" t="s">
        <v>98</v>
      </c>
      <c r="E521" s="2" t="n">
        <v>2.43</v>
      </c>
      <c r="F521" s="2" t="n">
        <v>2.135</v>
      </c>
      <c r="H521" s="2" t="n">
        <v>2.315</v>
      </c>
      <c r="K521" s="2" t="n">
        <v>2.28</v>
      </c>
      <c r="L521" s="62" t="n">
        <v>2.07</v>
      </c>
      <c r="M521" s="62" t="n">
        <v>1.795</v>
      </c>
      <c r="N521" s="2" t="n">
        <v>1.075</v>
      </c>
      <c r="Q521" s="2" t="n">
        <v>2.595</v>
      </c>
      <c r="R521" s="2" t="n">
        <v>2.165</v>
      </c>
      <c r="T521" s="2" t="n">
        <v>2.225</v>
      </c>
      <c r="U521" s="2" t="n">
        <v>2.26</v>
      </c>
      <c r="V521" s="2" t="n">
        <v>2.425</v>
      </c>
      <c r="X521" s="2" t="n">
        <v>3</v>
      </c>
      <c r="Y521" s="2" t="n">
        <v>3.075</v>
      </c>
    </row>
    <row r="522" customFormat="false" ht="12.75" hidden="false" customHeight="false" outlineLevel="0" collapsed="false">
      <c r="A522" s="53" t="n">
        <v>35763</v>
      </c>
      <c r="B522" s="61" t="n">
        <f aca="false">B521+1</f>
        <v>518</v>
      </c>
      <c r="C522" s="2" t="s">
        <v>147</v>
      </c>
      <c r="D522" s="1" t="s">
        <v>98</v>
      </c>
      <c r="E522" s="2" t="n">
        <v>2.43</v>
      </c>
      <c r="F522" s="2" t="n">
        <v>2.135</v>
      </c>
      <c r="H522" s="2" t="n">
        <v>2.315</v>
      </c>
      <c r="K522" s="2" t="n">
        <v>2.28</v>
      </c>
      <c r="L522" s="62" t="n">
        <v>2.07</v>
      </c>
      <c r="M522" s="62" t="n">
        <v>1.795</v>
      </c>
      <c r="N522" s="2" t="n">
        <v>1.075</v>
      </c>
      <c r="Q522" s="2" t="n">
        <v>2.595</v>
      </c>
      <c r="R522" s="2" t="n">
        <v>2.165</v>
      </c>
      <c r="T522" s="2" t="n">
        <v>2.225</v>
      </c>
      <c r="U522" s="2" t="n">
        <v>2.26</v>
      </c>
      <c r="V522" s="2" t="n">
        <v>2.425</v>
      </c>
      <c r="X522" s="2" t="n">
        <v>3</v>
      </c>
      <c r="Y522" s="2" t="n">
        <v>3.075</v>
      </c>
    </row>
    <row r="523" customFormat="false" ht="12.75" hidden="false" customHeight="false" outlineLevel="0" collapsed="false">
      <c r="A523" s="53" t="n">
        <v>35764</v>
      </c>
      <c r="B523" s="61" t="n">
        <f aca="false">B522+1</f>
        <v>519</v>
      </c>
      <c r="C523" s="2" t="s">
        <v>148</v>
      </c>
      <c r="D523" s="1" t="s">
        <v>99</v>
      </c>
      <c r="E523" s="2" t="n">
        <v>2.43</v>
      </c>
      <c r="F523" s="2" t="n">
        <v>2.135</v>
      </c>
      <c r="H523" s="2" t="n">
        <v>2.315</v>
      </c>
      <c r="K523" s="2" t="n">
        <v>2.28</v>
      </c>
      <c r="L523" s="62" t="n">
        <v>2.07</v>
      </c>
      <c r="M523" s="62" t="n">
        <v>1.795</v>
      </c>
      <c r="N523" s="2" t="n">
        <v>1.075</v>
      </c>
      <c r="Q523" s="2" t="n">
        <v>2.595</v>
      </c>
      <c r="R523" s="2" t="n">
        <v>2.165</v>
      </c>
      <c r="T523" s="2" t="n">
        <v>2.225</v>
      </c>
      <c r="U523" s="2" t="n">
        <v>2.26</v>
      </c>
      <c r="V523" s="2" t="n">
        <v>2.425</v>
      </c>
      <c r="X523" s="2" t="n">
        <v>3</v>
      </c>
      <c r="Y523" s="2" t="n">
        <v>3.075</v>
      </c>
    </row>
    <row r="524" customFormat="false" ht="12.75" hidden="false" customHeight="false" outlineLevel="0" collapsed="false">
      <c r="A524" s="53" t="n">
        <v>35765</v>
      </c>
      <c r="B524" s="61" t="n">
        <f aca="false">B523+1</f>
        <v>520</v>
      </c>
      <c r="C524" s="2" t="s">
        <v>142</v>
      </c>
      <c r="D524" s="1" t="s">
        <v>99</v>
      </c>
      <c r="E524" s="2" t="n">
        <v>2.33</v>
      </c>
      <c r="F524" s="2" t="n">
        <v>2.02</v>
      </c>
      <c r="H524" s="2" t="n">
        <v>2.29</v>
      </c>
      <c r="K524" s="2" t="n">
        <v>2.24</v>
      </c>
      <c r="L524" s="62" t="n">
        <v>1.95</v>
      </c>
      <c r="M524" s="62" t="n">
        <v>1.72</v>
      </c>
      <c r="N524" s="2" t="n">
        <v>1.04</v>
      </c>
      <c r="Q524" s="2" t="n">
        <v>2.56</v>
      </c>
      <c r="R524" s="2" t="n">
        <v>2.21</v>
      </c>
      <c r="T524" s="2" t="n">
        <v>2.2</v>
      </c>
      <c r="U524" s="2" t="n">
        <v>2.21</v>
      </c>
      <c r="V524" s="2" t="n">
        <v>2.59</v>
      </c>
      <c r="X524" s="2" t="n">
        <v>2.86</v>
      </c>
      <c r="Y524" s="2" t="n">
        <v>2.88</v>
      </c>
    </row>
    <row r="525" customFormat="false" ht="12.75" hidden="false" customHeight="false" outlineLevel="0" collapsed="false">
      <c r="A525" s="53" t="n">
        <v>35766</v>
      </c>
      <c r="B525" s="61" t="n">
        <f aca="false">B524+1</f>
        <v>521</v>
      </c>
      <c r="C525" s="2" t="s">
        <v>143</v>
      </c>
      <c r="D525" s="1" t="s">
        <v>99</v>
      </c>
      <c r="E525" s="2" t="n">
        <v>2.65</v>
      </c>
      <c r="F525" s="2" t="n">
        <v>2.2</v>
      </c>
      <c r="H525" s="2" t="n">
        <v>2.45</v>
      </c>
      <c r="K525" s="2" t="n">
        <v>2.37</v>
      </c>
      <c r="L525" s="62" t="n">
        <v>2.18</v>
      </c>
      <c r="M525" s="62" t="n">
        <v>1.93</v>
      </c>
      <c r="N525" s="2" t="n">
        <v>1.16</v>
      </c>
      <c r="Q525" s="2" t="n">
        <v>2.78</v>
      </c>
      <c r="R525" s="2" t="n">
        <v>2.25</v>
      </c>
      <c r="T525" s="2" t="n">
        <v>2.36</v>
      </c>
      <c r="U525" s="2" t="n">
        <v>2.4</v>
      </c>
      <c r="V525" s="2" t="n">
        <v>2.71</v>
      </c>
      <c r="X525" s="2" t="n">
        <v>3.35</v>
      </c>
      <c r="Y525" s="2" t="n">
        <v>3.4</v>
      </c>
    </row>
    <row r="526" customFormat="false" ht="12.75" hidden="false" customHeight="false" outlineLevel="0" collapsed="false">
      <c r="A526" s="53" t="n">
        <v>35767</v>
      </c>
      <c r="B526" s="61" t="n">
        <f aca="false">B525+1</f>
        <v>522</v>
      </c>
      <c r="C526" s="2" t="s">
        <v>144</v>
      </c>
      <c r="D526" s="1" t="s">
        <v>99</v>
      </c>
      <c r="E526" s="2" t="n">
        <v>2.53</v>
      </c>
      <c r="F526" s="2" t="n">
        <v>2.24</v>
      </c>
      <c r="H526" s="2" t="n">
        <v>2.405</v>
      </c>
      <c r="K526" s="2" t="n">
        <v>2.36</v>
      </c>
      <c r="L526" s="62" t="n">
        <v>2.165</v>
      </c>
      <c r="M526" s="62" t="n">
        <v>1.99</v>
      </c>
      <c r="N526" s="2" t="n">
        <v>1.305</v>
      </c>
      <c r="Q526" s="2" t="n">
        <v>2.645</v>
      </c>
      <c r="R526" s="2" t="n">
        <v>2.24</v>
      </c>
      <c r="T526" s="2" t="n">
        <v>2.335</v>
      </c>
      <c r="U526" s="2" t="n">
        <v>2.345</v>
      </c>
      <c r="V526" s="2" t="n">
        <v>2.66</v>
      </c>
      <c r="X526" s="2" t="n">
        <v>3.105</v>
      </c>
      <c r="Y526" s="2" t="n">
        <v>3.26</v>
      </c>
    </row>
    <row r="527" customFormat="false" ht="12.75" hidden="false" customHeight="false" outlineLevel="0" collapsed="false">
      <c r="A527" s="53" t="n">
        <v>35768</v>
      </c>
      <c r="B527" s="61" t="n">
        <f aca="false">B526+1</f>
        <v>523</v>
      </c>
      <c r="C527" s="2" t="s">
        <v>145</v>
      </c>
      <c r="D527" s="1" t="s">
        <v>99</v>
      </c>
      <c r="E527" s="2" t="n">
        <v>2.53</v>
      </c>
      <c r="F527" s="2" t="n">
        <v>2.24</v>
      </c>
      <c r="H527" s="2" t="n">
        <v>2.405</v>
      </c>
      <c r="K527" s="2" t="n">
        <v>2.36</v>
      </c>
      <c r="L527" s="62" t="n">
        <v>2.165</v>
      </c>
      <c r="M527" s="62" t="n">
        <v>1.99</v>
      </c>
      <c r="N527" s="2" t="n">
        <v>1.305</v>
      </c>
      <c r="Q527" s="2" t="n">
        <v>2.645</v>
      </c>
      <c r="R527" s="2" t="n">
        <v>2.19</v>
      </c>
      <c r="T527" s="2" t="n">
        <v>2.335</v>
      </c>
      <c r="U527" s="2" t="n">
        <v>2.345</v>
      </c>
      <c r="V527" s="2" t="n">
        <v>2.525</v>
      </c>
      <c r="X527" s="2" t="n">
        <v>3.105</v>
      </c>
      <c r="Y527" s="2" t="n">
        <v>3.26</v>
      </c>
    </row>
    <row r="528" customFormat="false" ht="12.75" hidden="false" customHeight="false" outlineLevel="0" collapsed="false">
      <c r="A528" s="53" t="n">
        <v>35769</v>
      </c>
      <c r="B528" s="61" t="n">
        <f aca="false">B527+1</f>
        <v>524</v>
      </c>
      <c r="C528" s="2" t="s">
        <v>146</v>
      </c>
      <c r="D528" s="1" t="s">
        <v>99</v>
      </c>
      <c r="E528" s="2" t="n">
        <v>2.435</v>
      </c>
      <c r="F528" s="2" t="n">
        <v>2.105</v>
      </c>
      <c r="H528" s="2" t="n">
        <v>2.315</v>
      </c>
      <c r="K528" s="2" t="n">
        <v>2.255</v>
      </c>
      <c r="L528" s="62" t="n">
        <v>2.045</v>
      </c>
      <c r="M528" s="62" t="n">
        <v>1.98</v>
      </c>
      <c r="N528" s="2" t="n">
        <v>1.805</v>
      </c>
      <c r="Q528" s="2" t="n">
        <v>2.505</v>
      </c>
      <c r="R528" s="2" t="n">
        <v>2.205</v>
      </c>
      <c r="T528" s="2" t="n">
        <v>2.24</v>
      </c>
      <c r="U528" s="2" t="n">
        <v>2.25</v>
      </c>
      <c r="V528" s="2" t="n">
        <v>2.49</v>
      </c>
      <c r="X528" s="2" t="n">
        <v>2.905</v>
      </c>
      <c r="Y528" s="2" t="n">
        <v>3.015</v>
      </c>
    </row>
    <row r="529" customFormat="false" ht="12.75" hidden="false" customHeight="false" outlineLevel="0" collapsed="false">
      <c r="A529" s="53" t="n">
        <v>35770</v>
      </c>
      <c r="B529" s="61" t="n">
        <f aca="false">B528+1</f>
        <v>525</v>
      </c>
      <c r="C529" s="2" t="s">
        <v>147</v>
      </c>
      <c r="D529" s="1" t="s">
        <v>99</v>
      </c>
      <c r="E529" s="2" t="n">
        <v>2.435</v>
      </c>
      <c r="F529" s="2" t="n">
        <v>2.105</v>
      </c>
      <c r="H529" s="2" t="n">
        <v>2.315</v>
      </c>
      <c r="K529" s="2" t="n">
        <v>2.255</v>
      </c>
      <c r="L529" s="62" t="n">
        <v>2.045</v>
      </c>
      <c r="M529" s="62" t="n">
        <v>1.98</v>
      </c>
      <c r="N529" s="2" t="n">
        <v>1.805</v>
      </c>
      <c r="Q529" s="2" t="n">
        <v>2.505</v>
      </c>
      <c r="R529" s="2" t="n">
        <v>2.205</v>
      </c>
      <c r="T529" s="2" t="n">
        <v>2.24</v>
      </c>
      <c r="U529" s="2" t="n">
        <v>2.25</v>
      </c>
      <c r="V529" s="2" t="n">
        <v>2.49</v>
      </c>
      <c r="X529" s="2" t="n">
        <v>2.905</v>
      </c>
      <c r="Y529" s="2" t="n">
        <v>3.015</v>
      </c>
    </row>
    <row r="530" customFormat="false" ht="12.75" hidden="false" customHeight="false" outlineLevel="0" collapsed="false">
      <c r="A530" s="53" t="n">
        <v>35771</v>
      </c>
      <c r="B530" s="61" t="n">
        <f aca="false">B529+1</f>
        <v>526</v>
      </c>
      <c r="C530" s="2" t="s">
        <v>148</v>
      </c>
      <c r="D530" s="1" t="s">
        <v>99</v>
      </c>
      <c r="E530" s="2" t="n">
        <v>2.435</v>
      </c>
      <c r="F530" s="2" t="n">
        <v>2.105</v>
      </c>
      <c r="H530" s="2" t="n">
        <v>2.315</v>
      </c>
      <c r="K530" s="2" t="n">
        <v>2.255</v>
      </c>
      <c r="L530" s="62" t="n">
        <v>2.045</v>
      </c>
      <c r="M530" s="62" t="n">
        <v>1.98</v>
      </c>
      <c r="N530" s="2" t="n">
        <v>1.805</v>
      </c>
      <c r="Q530" s="2" t="n">
        <v>2.505</v>
      </c>
      <c r="R530" s="2" t="n">
        <v>2.205</v>
      </c>
      <c r="T530" s="2" t="n">
        <v>2.245</v>
      </c>
      <c r="U530" s="2" t="n">
        <v>2.255</v>
      </c>
      <c r="V530" s="2" t="n">
        <v>2.49</v>
      </c>
      <c r="X530" s="2" t="n">
        <v>2.975</v>
      </c>
      <c r="Y530" s="2" t="n">
        <v>3.015</v>
      </c>
    </row>
    <row r="531" customFormat="false" ht="12.75" hidden="false" customHeight="false" outlineLevel="0" collapsed="false">
      <c r="A531" s="53" t="n">
        <v>35772</v>
      </c>
      <c r="B531" s="61" t="n">
        <f aca="false">B530+1</f>
        <v>527</v>
      </c>
      <c r="C531" s="2" t="s">
        <v>142</v>
      </c>
      <c r="D531" s="1" t="s">
        <v>99</v>
      </c>
      <c r="E531" s="2" t="n">
        <v>2.435</v>
      </c>
      <c r="F531" s="2" t="n">
        <v>2.105</v>
      </c>
      <c r="H531" s="2" t="n">
        <v>2.315</v>
      </c>
      <c r="K531" s="2" t="n">
        <v>2.255</v>
      </c>
      <c r="L531" s="62" t="n">
        <v>2.045</v>
      </c>
      <c r="M531" s="62" t="n">
        <v>1.98</v>
      </c>
      <c r="N531" s="2" t="n">
        <v>1.805</v>
      </c>
      <c r="Q531" s="2" t="n">
        <v>2.505</v>
      </c>
      <c r="R531" s="2" t="n">
        <v>2.195</v>
      </c>
      <c r="T531" s="2" t="n">
        <v>2.24</v>
      </c>
      <c r="U531" s="2" t="n">
        <v>2.25</v>
      </c>
      <c r="V531" s="2" t="n">
        <v>2.33</v>
      </c>
      <c r="X531" s="2" t="n">
        <v>2.905</v>
      </c>
      <c r="Y531" s="2" t="n">
        <v>3.015</v>
      </c>
    </row>
    <row r="532" customFormat="false" ht="12.75" hidden="false" customHeight="false" outlineLevel="0" collapsed="false">
      <c r="A532" s="53" t="n">
        <v>35773</v>
      </c>
      <c r="B532" s="61" t="n">
        <f aca="false">B531+1</f>
        <v>528</v>
      </c>
      <c r="C532" s="2" t="s">
        <v>143</v>
      </c>
      <c r="D532" s="1" t="s">
        <v>99</v>
      </c>
      <c r="E532" s="2" t="n">
        <v>2.305</v>
      </c>
      <c r="F532" s="2" t="n">
        <v>2.085</v>
      </c>
      <c r="H532" s="2" t="n">
        <v>2.19</v>
      </c>
      <c r="K532" s="2" t="n">
        <v>2.13</v>
      </c>
      <c r="L532" s="62" t="n">
        <v>2.07</v>
      </c>
      <c r="M532" s="62" t="n">
        <v>2.07</v>
      </c>
      <c r="N532" s="2" t="n">
        <v>1.885</v>
      </c>
      <c r="Q532" s="2" t="n">
        <v>2.365</v>
      </c>
      <c r="R532" s="2" t="n">
        <v>2.305</v>
      </c>
      <c r="T532" s="2" t="n">
        <v>2.135</v>
      </c>
      <c r="U532" s="2" t="n">
        <v>2.145</v>
      </c>
      <c r="V532" s="2" t="n">
        <v>2.4</v>
      </c>
      <c r="X532" s="2" t="n">
        <v>2.81</v>
      </c>
      <c r="Y532" s="2" t="n">
        <v>2.93</v>
      </c>
    </row>
    <row r="533" customFormat="false" ht="12.75" hidden="false" customHeight="false" outlineLevel="0" collapsed="false">
      <c r="A533" s="53" t="n">
        <v>35774</v>
      </c>
      <c r="B533" s="61" t="n">
        <f aca="false">B532+1</f>
        <v>529</v>
      </c>
      <c r="C533" s="2" t="s">
        <v>144</v>
      </c>
      <c r="D533" s="1" t="s">
        <v>99</v>
      </c>
      <c r="E533" s="2" t="n">
        <v>2.46</v>
      </c>
      <c r="F533" s="2" t="n">
        <v>2.305</v>
      </c>
      <c r="H533" s="2" t="n">
        <v>2.405</v>
      </c>
      <c r="K533" s="2" t="n">
        <v>2.345</v>
      </c>
      <c r="L533" s="62" t="n">
        <v>2.305</v>
      </c>
      <c r="M533" s="62" t="n">
        <v>2.27</v>
      </c>
      <c r="N533" s="2" t="n">
        <v>1.925</v>
      </c>
      <c r="Q533" s="2" t="n">
        <v>2.54</v>
      </c>
      <c r="R533" s="2" t="n">
        <v>2.39</v>
      </c>
      <c r="T533" s="2" t="n">
        <v>2.335</v>
      </c>
      <c r="U533" s="2" t="n">
        <v>2.345</v>
      </c>
      <c r="V533" s="2" t="n">
        <v>2.49</v>
      </c>
      <c r="X533" s="2" t="n">
        <v>2.905</v>
      </c>
      <c r="Y533" s="2" t="n">
        <v>3.005</v>
      </c>
    </row>
    <row r="534" customFormat="false" ht="12.75" hidden="false" customHeight="false" outlineLevel="0" collapsed="false">
      <c r="A534" s="53" t="n">
        <v>35775</v>
      </c>
      <c r="B534" s="61" t="n">
        <f aca="false">B533+1</f>
        <v>530</v>
      </c>
      <c r="C534" s="2" t="s">
        <v>145</v>
      </c>
      <c r="D534" s="1" t="s">
        <v>99</v>
      </c>
      <c r="E534" s="2" t="n">
        <v>2.46</v>
      </c>
      <c r="F534" s="2" t="n">
        <v>2.305</v>
      </c>
      <c r="H534" s="2" t="n">
        <v>2.405</v>
      </c>
      <c r="K534" s="2" t="n">
        <v>2.345</v>
      </c>
      <c r="L534" s="62" t="n">
        <v>2.305</v>
      </c>
      <c r="M534" s="62" t="n">
        <v>2.27</v>
      </c>
      <c r="N534" s="2" t="n">
        <v>1.925</v>
      </c>
      <c r="Q534" s="2" t="n">
        <v>2.54</v>
      </c>
      <c r="R534" s="2" t="n">
        <v>2.275</v>
      </c>
      <c r="T534" s="2" t="n">
        <v>2.335</v>
      </c>
      <c r="U534" s="2" t="n">
        <v>2.345</v>
      </c>
      <c r="V534" s="2" t="n">
        <v>2.305</v>
      </c>
      <c r="X534" s="2" t="n">
        <v>2.905</v>
      </c>
      <c r="Y534" s="2" t="n">
        <v>3.005</v>
      </c>
    </row>
    <row r="535" customFormat="false" ht="12.75" hidden="false" customHeight="false" outlineLevel="0" collapsed="false">
      <c r="A535" s="53" t="n">
        <v>35776</v>
      </c>
      <c r="B535" s="61" t="n">
        <f aca="false">B534+1</f>
        <v>531</v>
      </c>
      <c r="C535" s="2" t="s">
        <v>146</v>
      </c>
      <c r="D535" s="1" t="s">
        <v>99</v>
      </c>
      <c r="E535" s="2" t="n">
        <v>2.29</v>
      </c>
      <c r="F535" s="2" t="n">
        <v>2.165</v>
      </c>
      <c r="H535" s="2" t="n">
        <v>2.27</v>
      </c>
      <c r="K535" s="2" t="n">
        <v>2.17</v>
      </c>
      <c r="L535" s="62" t="n">
        <v>2.16</v>
      </c>
      <c r="M535" s="62" t="n">
        <v>2.145</v>
      </c>
      <c r="N535" s="2" t="n">
        <v>2.11</v>
      </c>
      <c r="Q535" s="2" t="n">
        <v>2.375</v>
      </c>
      <c r="R535" s="2" t="n">
        <v>2.24</v>
      </c>
      <c r="T535" s="2" t="n">
        <v>2.16</v>
      </c>
      <c r="U535" s="2" t="n">
        <v>2.17</v>
      </c>
      <c r="V535" s="2" t="n">
        <v>2.31</v>
      </c>
      <c r="X535" s="2" t="n">
        <v>2.755</v>
      </c>
      <c r="Y535" s="2" t="n">
        <v>2.84</v>
      </c>
    </row>
    <row r="536" customFormat="false" ht="12.75" hidden="false" customHeight="false" outlineLevel="0" collapsed="false">
      <c r="A536" s="53" t="n">
        <v>35777</v>
      </c>
      <c r="B536" s="61" t="n">
        <f aca="false">B535+1</f>
        <v>532</v>
      </c>
      <c r="C536" s="2" t="s">
        <v>147</v>
      </c>
      <c r="D536" s="1" t="s">
        <v>99</v>
      </c>
      <c r="E536" s="2" t="n">
        <v>2.29</v>
      </c>
      <c r="F536" s="2" t="n">
        <v>2.165</v>
      </c>
      <c r="H536" s="2" t="n">
        <v>2.27</v>
      </c>
      <c r="K536" s="2" t="n">
        <v>2.17</v>
      </c>
      <c r="L536" s="62" t="n">
        <v>2.16</v>
      </c>
      <c r="M536" s="62" t="n">
        <v>2.145</v>
      </c>
      <c r="N536" s="2" t="n">
        <v>2.11</v>
      </c>
      <c r="Q536" s="2" t="n">
        <v>2.375</v>
      </c>
      <c r="R536" s="2" t="n">
        <v>2.24</v>
      </c>
      <c r="T536" s="2" t="n">
        <v>2.16</v>
      </c>
      <c r="U536" s="2" t="n">
        <v>2.17</v>
      </c>
      <c r="V536" s="2" t="n">
        <v>2.31</v>
      </c>
      <c r="X536" s="2" t="n">
        <v>2.755</v>
      </c>
      <c r="Y536" s="2" t="n">
        <v>2.84</v>
      </c>
    </row>
    <row r="537" customFormat="false" ht="12.75" hidden="false" customHeight="false" outlineLevel="0" collapsed="false">
      <c r="A537" s="53" t="n">
        <v>35778</v>
      </c>
      <c r="B537" s="61" t="n">
        <f aca="false">B536+1</f>
        <v>533</v>
      </c>
      <c r="C537" s="2" t="s">
        <v>148</v>
      </c>
      <c r="D537" s="1" t="s">
        <v>99</v>
      </c>
      <c r="E537" s="2" t="n">
        <v>2.29</v>
      </c>
      <c r="F537" s="2" t="n">
        <v>2.165</v>
      </c>
      <c r="H537" s="2" t="n">
        <v>2.27</v>
      </c>
      <c r="K537" s="2" t="n">
        <v>2.17</v>
      </c>
      <c r="L537" s="62" t="n">
        <v>2.16</v>
      </c>
      <c r="M537" s="62" t="n">
        <v>2.145</v>
      </c>
      <c r="N537" s="2" t="n">
        <v>2.11</v>
      </c>
      <c r="Q537" s="2" t="n">
        <v>2.375</v>
      </c>
      <c r="R537" s="2" t="n">
        <v>2.24</v>
      </c>
      <c r="T537" s="2" t="n">
        <v>2.155</v>
      </c>
      <c r="U537" s="2" t="n">
        <v>2.17</v>
      </c>
      <c r="V537" s="2" t="n">
        <v>2.31</v>
      </c>
      <c r="X537" s="2" t="n">
        <v>2.745</v>
      </c>
      <c r="Y537" s="2" t="n">
        <v>2.84</v>
      </c>
    </row>
    <row r="538" customFormat="false" ht="12.75" hidden="false" customHeight="false" outlineLevel="0" collapsed="false">
      <c r="A538" s="53" t="n">
        <v>35779</v>
      </c>
      <c r="B538" s="61" t="n">
        <f aca="false">B537+1</f>
        <v>534</v>
      </c>
      <c r="C538" s="2" t="s">
        <v>142</v>
      </c>
      <c r="D538" s="1" t="s">
        <v>99</v>
      </c>
      <c r="E538" s="2" t="n">
        <v>2.29</v>
      </c>
      <c r="F538" s="2" t="n">
        <v>2.165</v>
      </c>
      <c r="H538" s="2" t="n">
        <v>2.27</v>
      </c>
      <c r="K538" s="2" t="n">
        <v>2.17</v>
      </c>
      <c r="L538" s="62" t="n">
        <v>2.16</v>
      </c>
      <c r="M538" s="62" t="n">
        <v>2.145</v>
      </c>
      <c r="N538" s="2" t="n">
        <v>2.11</v>
      </c>
      <c r="Q538" s="2" t="n">
        <v>2.375</v>
      </c>
      <c r="R538" s="2" t="n">
        <v>2.17</v>
      </c>
      <c r="T538" s="2" t="n">
        <v>2.16</v>
      </c>
      <c r="U538" s="2" t="n">
        <v>2.17</v>
      </c>
      <c r="V538" s="2" t="n">
        <v>2.235</v>
      </c>
      <c r="X538" s="2" t="n">
        <v>2.755</v>
      </c>
      <c r="Y538" s="2" t="n">
        <v>2.84</v>
      </c>
    </row>
    <row r="539" customFormat="false" ht="12.75" hidden="false" customHeight="false" outlineLevel="0" collapsed="false">
      <c r="A539" s="53" t="n">
        <v>35780</v>
      </c>
      <c r="B539" s="61" t="n">
        <f aca="false">B538+1</f>
        <v>535</v>
      </c>
      <c r="C539" s="2" t="s">
        <v>143</v>
      </c>
      <c r="D539" s="1" t="s">
        <v>99</v>
      </c>
      <c r="E539" s="2" t="n">
        <v>2.24</v>
      </c>
      <c r="F539" s="2" t="n">
        <v>2.11</v>
      </c>
      <c r="H539" s="2" t="n">
        <v>2.185</v>
      </c>
      <c r="K539" s="2" t="n">
        <v>2.105</v>
      </c>
      <c r="L539" s="62" t="n">
        <v>2.115</v>
      </c>
      <c r="M539" s="62" t="n">
        <v>2.09</v>
      </c>
      <c r="N539" s="2" t="n">
        <v>2.01</v>
      </c>
      <c r="Q539" s="2" t="n">
        <v>2.345</v>
      </c>
      <c r="R539" s="2" t="n">
        <v>2.225</v>
      </c>
      <c r="T539" s="2" t="n">
        <v>2.08</v>
      </c>
      <c r="U539" s="2" t="n">
        <v>2.085</v>
      </c>
      <c r="V539" s="2" t="n">
        <v>2.295</v>
      </c>
      <c r="X539" s="2" t="n">
        <v>2.645</v>
      </c>
      <c r="Y539" s="2" t="n">
        <v>2.755</v>
      </c>
    </row>
    <row r="540" customFormat="false" ht="12.75" hidden="false" customHeight="false" outlineLevel="0" collapsed="false">
      <c r="A540" s="53" t="n">
        <v>35781</v>
      </c>
      <c r="B540" s="61" t="n">
        <f aca="false">B539+1</f>
        <v>536</v>
      </c>
      <c r="C540" s="2" t="s">
        <v>144</v>
      </c>
      <c r="D540" s="1" t="s">
        <v>99</v>
      </c>
      <c r="E540" s="2" t="n">
        <v>2.36</v>
      </c>
      <c r="F540" s="2" t="n">
        <v>2.145</v>
      </c>
      <c r="H540" s="2" t="n">
        <v>2.295</v>
      </c>
      <c r="K540" s="2" t="n">
        <v>2.215</v>
      </c>
      <c r="L540" s="62" t="n">
        <v>2.15</v>
      </c>
      <c r="M540" s="62" t="n">
        <v>2.105</v>
      </c>
      <c r="N540" s="2" t="n">
        <v>2.055</v>
      </c>
      <c r="Q540" s="2" t="n">
        <v>2.47</v>
      </c>
      <c r="R540" s="2" t="n">
        <v>2.29</v>
      </c>
      <c r="T540" s="2" t="n">
        <v>2.215</v>
      </c>
      <c r="U540" s="2" t="n">
        <v>2.22</v>
      </c>
      <c r="V540" s="2" t="n">
        <v>2.38</v>
      </c>
      <c r="X540" s="2" t="n">
        <v>2.68</v>
      </c>
      <c r="Y540" s="2" t="n">
        <v>2.735</v>
      </c>
    </row>
    <row r="541" customFormat="false" ht="12.75" hidden="false" customHeight="false" outlineLevel="0" collapsed="false">
      <c r="A541" s="53" t="n">
        <v>35782</v>
      </c>
      <c r="B541" s="61" t="n">
        <f aca="false">B540+1</f>
        <v>537</v>
      </c>
      <c r="C541" s="2" t="s">
        <v>145</v>
      </c>
      <c r="D541" s="1" t="s">
        <v>99</v>
      </c>
      <c r="E541" s="2" t="n">
        <v>2.36</v>
      </c>
      <c r="F541" s="2" t="n">
        <v>2.145</v>
      </c>
      <c r="H541" s="2" t="n">
        <v>2.295</v>
      </c>
      <c r="K541" s="2" t="n">
        <v>2.215</v>
      </c>
      <c r="L541" s="62" t="n">
        <v>2.15</v>
      </c>
      <c r="M541" s="62" t="n">
        <v>2.105</v>
      </c>
      <c r="N541" s="2" t="n">
        <v>2.055</v>
      </c>
      <c r="Q541" s="2" t="n">
        <v>2.47</v>
      </c>
      <c r="R541" s="2" t="n">
        <v>2.355</v>
      </c>
      <c r="T541" s="2" t="n">
        <v>2.215</v>
      </c>
      <c r="U541" s="2" t="n">
        <v>2.22</v>
      </c>
      <c r="V541" s="2" t="n">
        <v>2.34</v>
      </c>
      <c r="X541" s="2" t="n">
        <v>2.68</v>
      </c>
      <c r="Y541" s="2" t="n">
        <v>2.735</v>
      </c>
    </row>
    <row r="542" customFormat="false" ht="12.75" hidden="false" customHeight="false" outlineLevel="0" collapsed="false">
      <c r="A542" s="53" t="n">
        <v>35783</v>
      </c>
      <c r="B542" s="61" t="n">
        <f aca="false">B541+1</f>
        <v>538</v>
      </c>
      <c r="C542" s="2" t="s">
        <v>146</v>
      </c>
      <c r="D542" s="1" t="s">
        <v>99</v>
      </c>
      <c r="E542" s="2" t="n">
        <v>2.375</v>
      </c>
      <c r="F542" s="2" t="n">
        <v>2.275</v>
      </c>
      <c r="H542" s="2" t="n">
        <v>2.31</v>
      </c>
      <c r="K542" s="2" t="n">
        <v>2.29</v>
      </c>
      <c r="L542" s="62" t="n">
        <v>2.275</v>
      </c>
      <c r="M542" s="62" t="n">
        <v>2.3</v>
      </c>
      <c r="N542" s="2" t="n">
        <v>2.185</v>
      </c>
      <c r="Q542" s="2" t="n">
        <v>2.475</v>
      </c>
      <c r="R542" s="2" t="n">
        <v>2.415</v>
      </c>
      <c r="T542" s="2" t="n">
        <v>2.285</v>
      </c>
      <c r="U542" s="2" t="n">
        <v>2.29</v>
      </c>
      <c r="V542" s="2" t="n">
        <v>2.395</v>
      </c>
      <c r="X542" s="2" t="n">
        <v>2.645</v>
      </c>
      <c r="Y542" s="2" t="n">
        <v>2.69</v>
      </c>
    </row>
    <row r="543" customFormat="false" ht="12.75" hidden="false" customHeight="false" outlineLevel="0" collapsed="false">
      <c r="A543" s="53" t="n">
        <v>35784</v>
      </c>
      <c r="B543" s="61" t="n">
        <f aca="false">B542+1</f>
        <v>539</v>
      </c>
      <c r="C543" s="2" t="s">
        <v>147</v>
      </c>
      <c r="D543" s="1" t="s">
        <v>99</v>
      </c>
      <c r="E543" s="2" t="n">
        <v>2.375</v>
      </c>
      <c r="F543" s="2" t="n">
        <v>2.275</v>
      </c>
      <c r="H543" s="2" t="n">
        <v>2.31</v>
      </c>
      <c r="K543" s="2" t="n">
        <v>2.29</v>
      </c>
      <c r="L543" s="62" t="n">
        <v>2.275</v>
      </c>
      <c r="M543" s="62" t="n">
        <v>2.3</v>
      </c>
      <c r="N543" s="2" t="n">
        <v>2.185</v>
      </c>
      <c r="Q543" s="2" t="n">
        <v>2.475</v>
      </c>
      <c r="R543" s="2" t="n">
        <v>2.415</v>
      </c>
      <c r="T543" s="2" t="n">
        <v>2.285</v>
      </c>
      <c r="U543" s="2" t="n">
        <v>2.29</v>
      </c>
      <c r="V543" s="2" t="n">
        <v>2.395</v>
      </c>
      <c r="X543" s="2" t="n">
        <v>2.645</v>
      </c>
      <c r="Y543" s="2" t="n">
        <v>2.69</v>
      </c>
    </row>
    <row r="544" customFormat="false" ht="12.75" hidden="false" customHeight="false" outlineLevel="0" collapsed="false">
      <c r="A544" s="53" t="n">
        <v>35785</v>
      </c>
      <c r="B544" s="61" t="n">
        <f aca="false">B543+1</f>
        <v>540</v>
      </c>
      <c r="C544" s="2" t="s">
        <v>148</v>
      </c>
      <c r="D544" s="1" t="s">
        <v>99</v>
      </c>
      <c r="E544" s="2" t="n">
        <v>2.375</v>
      </c>
      <c r="F544" s="2" t="n">
        <v>2.275</v>
      </c>
      <c r="H544" s="2" t="n">
        <v>2.31</v>
      </c>
      <c r="K544" s="2" t="n">
        <v>2.29</v>
      </c>
      <c r="L544" s="62" t="n">
        <v>2.275</v>
      </c>
      <c r="M544" s="62" t="n">
        <v>2.3</v>
      </c>
      <c r="N544" s="2" t="n">
        <v>2.185</v>
      </c>
      <c r="Q544" s="2" t="n">
        <v>2.475</v>
      </c>
      <c r="R544" s="2" t="n">
        <v>2.415</v>
      </c>
      <c r="T544" s="2" t="n">
        <v>2.23</v>
      </c>
      <c r="U544" s="2" t="n">
        <v>2.23</v>
      </c>
      <c r="V544" s="2" t="n">
        <v>2.395</v>
      </c>
      <c r="X544" s="2" t="n">
        <v>2.605</v>
      </c>
      <c r="Y544" s="2" t="n">
        <v>2.69</v>
      </c>
    </row>
    <row r="545" customFormat="false" ht="12.75" hidden="false" customHeight="false" outlineLevel="0" collapsed="false">
      <c r="A545" s="53" t="n">
        <v>35786</v>
      </c>
      <c r="B545" s="61" t="n">
        <f aca="false">B544+1</f>
        <v>541</v>
      </c>
      <c r="C545" s="2" t="s">
        <v>142</v>
      </c>
      <c r="D545" s="1" t="s">
        <v>99</v>
      </c>
      <c r="E545" s="2" t="n">
        <v>2.35</v>
      </c>
      <c r="F545" s="2" t="n">
        <v>2.24</v>
      </c>
      <c r="H545" s="2" t="n">
        <v>2.295</v>
      </c>
      <c r="K545" s="2" t="n">
        <v>2.285</v>
      </c>
      <c r="L545" s="62" t="n">
        <v>2.22</v>
      </c>
      <c r="M545" s="62" t="n">
        <v>2.255</v>
      </c>
      <c r="N545" s="2" t="n">
        <v>2.175</v>
      </c>
      <c r="Q545" s="2" t="n">
        <v>2.48</v>
      </c>
      <c r="R545" s="2" t="n">
        <v>2.385</v>
      </c>
      <c r="T545" s="2" t="n">
        <v>2.285</v>
      </c>
      <c r="U545" s="2" t="n">
        <v>2.3</v>
      </c>
      <c r="V545" s="2" t="n">
        <v>2.39</v>
      </c>
      <c r="X545" s="2" t="n">
        <v>2.65</v>
      </c>
      <c r="Y545" s="2" t="n">
        <v>2.68</v>
      </c>
    </row>
    <row r="546" customFormat="false" ht="12.75" hidden="false" customHeight="false" outlineLevel="0" collapsed="false">
      <c r="A546" s="53" t="n">
        <v>35787</v>
      </c>
      <c r="B546" s="61" t="n">
        <f aca="false">B545+1</f>
        <v>542</v>
      </c>
      <c r="C546" s="2" t="s">
        <v>143</v>
      </c>
      <c r="D546" s="1" t="s">
        <v>99</v>
      </c>
      <c r="E546" s="2" t="n">
        <v>2.35</v>
      </c>
      <c r="F546" s="2" t="n">
        <v>2.24</v>
      </c>
      <c r="H546" s="2" t="n">
        <v>2.295</v>
      </c>
      <c r="K546" s="2" t="n">
        <v>2.285</v>
      </c>
      <c r="L546" s="62" t="n">
        <v>2.22</v>
      </c>
      <c r="M546" s="62" t="n">
        <v>2.255</v>
      </c>
      <c r="N546" s="2" t="n">
        <v>2.175</v>
      </c>
      <c r="Q546" s="2" t="n">
        <v>2.48</v>
      </c>
      <c r="R546" s="2" t="n">
        <v>2.31</v>
      </c>
      <c r="T546" s="2" t="n">
        <v>2.285</v>
      </c>
      <c r="U546" s="2" t="n">
        <v>2.3</v>
      </c>
      <c r="V546" s="2" t="n">
        <v>2.26</v>
      </c>
      <c r="X546" s="2" t="n">
        <v>2.65</v>
      </c>
      <c r="Y546" s="2" t="n">
        <v>2.68</v>
      </c>
    </row>
    <row r="547" customFormat="false" ht="12.75" hidden="false" customHeight="false" outlineLevel="0" collapsed="false">
      <c r="A547" s="53" t="n">
        <v>35788</v>
      </c>
      <c r="B547" s="61" t="n">
        <f aca="false">B546+1</f>
        <v>543</v>
      </c>
      <c r="C547" s="2" t="s">
        <v>144</v>
      </c>
      <c r="D547" s="1" t="s">
        <v>99</v>
      </c>
      <c r="E547" s="2" t="n">
        <v>2.08</v>
      </c>
      <c r="F547" s="2" t="n">
        <v>2.07</v>
      </c>
      <c r="H547" s="2" t="n">
        <v>2.005</v>
      </c>
      <c r="K547" s="2" t="n">
        <v>2.01</v>
      </c>
      <c r="L547" s="62" t="n">
        <v>2.22</v>
      </c>
      <c r="M547" s="62" t="n">
        <v>2.255</v>
      </c>
      <c r="N547" s="2" t="n">
        <v>1.985</v>
      </c>
      <c r="Q547" s="2" t="n">
        <v>2.18</v>
      </c>
      <c r="R547" s="2" t="n">
        <v>2.24</v>
      </c>
      <c r="T547" s="2" t="n">
        <v>2.02</v>
      </c>
      <c r="U547" s="2" t="n">
        <v>2.04</v>
      </c>
      <c r="V547" s="2" t="n">
        <v>2.135</v>
      </c>
      <c r="X547" s="2" t="n">
        <v>2.465</v>
      </c>
      <c r="Y547" s="2" t="n">
        <v>2.68</v>
      </c>
    </row>
    <row r="548" customFormat="false" ht="12.75" hidden="false" customHeight="false" outlineLevel="0" collapsed="false">
      <c r="A548" s="53" t="n">
        <v>35789</v>
      </c>
      <c r="B548" s="61" t="n">
        <f aca="false">B547+1</f>
        <v>544</v>
      </c>
      <c r="C548" s="2" t="s">
        <v>145</v>
      </c>
      <c r="D548" s="1" t="s">
        <v>99</v>
      </c>
      <c r="E548" s="2" t="n">
        <v>2.08</v>
      </c>
      <c r="F548" s="2" t="n">
        <v>2.07</v>
      </c>
      <c r="H548" s="2" t="n">
        <v>2.005</v>
      </c>
      <c r="K548" s="2" t="n">
        <v>2.01</v>
      </c>
      <c r="L548" s="62" t="n">
        <v>2.22</v>
      </c>
      <c r="M548" s="62" t="n">
        <v>2.255</v>
      </c>
      <c r="N548" s="2" t="n">
        <v>1.985</v>
      </c>
      <c r="Q548" s="2" t="n">
        <v>2.18</v>
      </c>
      <c r="R548" s="2" t="n">
        <v>2.24</v>
      </c>
      <c r="T548" s="2" t="n">
        <v>2.02</v>
      </c>
      <c r="U548" s="2" t="n">
        <v>2.04</v>
      </c>
      <c r="V548" s="2" t="n">
        <v>2.135</v>
      </c>
      <c r="X548" s="2" t="n">
        <v>2.465</v>
      </c>
      <c r="Y548" s="2" t="n">
        <v>2.68</v>
      </c>
    </row>
    <row r="549" customFormat="false" ht="12.75" hidden="false" customHeight="false" outlineLevel="0" collapsed="false">
      <c r="A549" s="53" t="n">
        <v>35790</v>
      </c>
      <c r="B549" s="61" t="n">
        <f aca="false">B548+1</f>
        <v>545</v>
      </c>
      <c r="C549" s="2" t="s">
        <v>146</v>
      </c>
      <c r="D549" s="1" t="s">
        <v>99</v>
      </c>
      <c r="E549" s="2" t="n">
        <v>2.08</v>
      </c>
      <c r="F549" s="2" t="n">
        <v>2.07</v>
      </c>
      <c r="H549" s="2" t="n">
        <v>2.005</v>
      </c>
      <c r="K549" s="2" t="n">
        <v>2.01</v>
      </c>
      <c r="L549" s="62" t="n">
        <v>2.105</v>
      </c>
      <c r="M549" s="62" t="n">
        <v>2.195</v>
      </c>
      <c r="N549" s="2" t="n">
        <v>1.985</v>
      </c>
      <c r="Q549" s="2" t="n">
        <v>2.18</v>
      </c>
      <c r="R549" s="2" t="n">
        <v>2.24</v>
      </c>
      <c r="T549" s="2" t="n">
        <v>2.02</v>
      </c>
      <c r="U549" s="2" t="n">
        <v>2.04</v>
      </c>
      <c r="V549" s="2" t="n">
        <v>2.135</v>
      </c>
      <c r="X549" s="2" t="n">
        <v>2.465</v>
      </c>
      <c r="Y549" s="2" t="n">
        <v>2.565</v>
      </c>
    </row>
    <row r="550" customFormat="false" ht="12.75" hidden="false" customHeight="false" outlineLevel="0" collapsed="false">
      <c r="A550" s="53" t="n">
        <v>35791</v>
      </c>
      <c r="B550" s="61" t="n">
        <f aca="false">B549+1</f>
        <v>546</v>
      </c>
      <c r="C550" s="2" t="s">
        <v>147</v>
      </c>
      <c r="D550" s="1" t="s">
        <v>99</v>
      </c>
      <c r="E550" s="2" t="n">
        <v>2.08</v>
      </c>
      <c r="F550" s="2" t="n">
        <v>2.07</v>
      </c>
      <c r="H550" s="2" t="n">
        <v>2.005</v>
      </c>
      <c r="K550" s="2" t="n">
        <v>2.01</v>
      </c>
      <c r="L550" s="62" t="n">
        <v>2.105</v>
      </c>
      <c r="M550" s="62" t="n">
        <v>2.195</v>
      </c>
      <c r="N550" s="2" t="n">
        <v>1.985</v>
      </c>
      <c r="Q550" s="2" t="n">
        <v>2.18</v>
      </c>
      <c r="R550" s="2" t="n">
        <v>2.24</v>
      </c>
      <c r="T550" s="2" t="n">
        <v>2.02</v>
      </c>
      <c r="U550" s="2" t="n">
        <v>2.04</v>
      </c>
      <c r="V550" s="2" t="n">
        <v>2.135</v>
      </c>
      <c r="X550" s="2" t="n">
        <v>2.465</v>
      </c>
      <c r="Y550" s="2" t="n">
        <v>2.565</v>
      </c>
    </row>
    <row r="551" customFormat="false" ht="12.75" hidden="false" customHeight="false" outlineLevel="0" collapsed="false">
      <c r="A551" s="53" t="n">
        <v>35792</v>
      </c>
      <c r="B551" s="61" t="n">
        <f aca="false">B550+1</f>
        <v>547</v>
      </c>
      <c r="C551" s="2" t="s">
        <v>148</v>
      </c>
      <c r="D551" s="1" t="s">
        <v>99</v>
      </c>
      <c r="E551" s="2" t="n">
        <v>2.08</v>
      </c>
      <c r="F551" s="2" t="n">
        <v>2.07</v>
      </c>
      <c r="H551" s="2" t="n">
        <v>2.005</v>
      </c>
      <c r="K551" s="2" t="n">
        <v>2.01</v>
      </c>
      <c r="L551" s="62" t="n">
        <v>2.105</v>
      </c>
      <c r="M551" s="62" t="n">
        <v>2.195</v>
      </c>
      <c r="N551" s="2" t="n">
        <v>1.985</v>
      </c>
      <c r="Q551" s="2" t="n">
        <v>2.18</v>
      </c>
      <c r="R551" s="2" t="n">
        <v>2.24</v>
      </c>
      <c r="T551" s="2" t="n">
        <v>2.165</v>
      </c>
      <c r="U551" s="2" t="n">
        <v>2.17</v>
      </c>
      <c r="V551" s="2" t="n">
        <v>2.135</v>
      </c>
      <c r="X551" s="2" t="n">
        <v>2.565</v>
      </c>
      <c r="Y551" s="2" t="n">
        <v>2.565</v>
      </c>
    </row>
    <row r="552" customFormat="false" ht="12.75" hidden="false" customHeight="false" outlineLevel="0" collapsed="false">
      <c r="A552" s="53" t="n">
        <v>35793</v>
      </c>
      <c r="B552" s="61" t="n">
        <f aca="false">B551+1</f>
        <v>548</v>
      </c>
      <c r="C552" s="2" t="s">
        <v>142</v>
      </c>
      <c r="D552" s="1" t="s">
        <v>99</v>
      </c>
      <c r="E552" s="2" t="n">
        <v>2.08</v>
      </c>
      <c r="F552" s="2" t="n">
        <v>2.07</v>
      </c>
      <c r="H552" s="2" t="n">
        <v>2.005</v>
      </c>
      <c r="K552" s="2" t="n">
        <v>2.01</v>
      </c>
      <c r="L552" s="62" t="n">
        <v>2.105</v>
      </c>
      <c r="M552" s="62" t="n">
        <v>2.195</v>
      </c>
      <c r="N552" s="2" t="n">
        <v>1.985</v>
      </c>
      <c r="Q552" s="2" t="n">
        <v>2.18</v>
      </c>
      <c r="R552" s="2" t="n">
        <v>2.325</v>
      </c>
      <c r="T552" s="2" t="n">
        <v>2.02</v>
      </c>
      <c r="U552" s="2" t="n">
        <v>2.04</v>
      </c>
      <c r="V552" s="2" t="n">
        <v>2.32</v>
      </c>
      <c r="X552" s="2" t="n">
        <v>2.465</v>
      </c>
      <c r="Y552" s="2" t="n">
        <v>2.565</v>
      </c>
    </row>
    <row r="553" customFormat="false" ht="12.75" hidden="false" customHeight="false" outlineLevel="0" collapsed="false">
      <c r="A553" s="53" t="n">
        <v>35794</v>
      </c>
      <c r="B553" s="61" t="n">
        <f aca="false">B552+1</f>
        <v>549</v>
      </c>
      <c r="C553" s="2" t="s">
        <v>143</v>
      </c>
      <c r="D553" s="1" t="s">
        <v>99</v>
      </c>
      <c r="E553" s="2" t="n">
        <v>2.29</v>
      </c>
      <c r="F553" s="2" t="n">
        <v>2.16</v>
      </c>
      <c r="H553" s="2" t="n">
        <v>2.22</v>
      </c>
      <c r="K553" s="2" t="n">
        <v>2.185</v>
      </c>
      <c r="L553" s="62" t="n">
        <v>2.175</v>
      </c>
      <c r="M553" s="62" t="n">
        <v>2.105</v>
      </c>
      <c r="N553" s="2" t="n">
        <v>1.96</v>
      </c>
      <c r="Q553" s="2" t="n">
        <v>2.35</v>
      </c>
      <c r="R553" s="2" t="n">
        <v>2.315</v>
      </c>
      <c r="T553" s="2" t="n">
        <v>2.21</v>
      </c>
      <c r="U553" s="2" t="n">
        <v>2.215</v>
      </c>
      <c r="V553" s="2" t="n">
        <v>2.315</v>
      </c>
      <c r="X553" s="2" t="n">
        <v>2.715</v>
      </c>
      <c r="Y553" s="2" t="n">
        <v>2.79</v>
      </c>
    </row>
    <row r="554" customFormat="false" ht="12.75" hidden="false" customHeight="false" outlineLevel="0" collapsed="false">
      <c r="A554" s="53" t="n">
        <v>35795</v>
      </c>
      <c r="B554" s="61" t="n">
        <f aca="false">B553+1</f>
        <v>550</v>
      </c>
      <c r="C554" s="2" t="s">
        <v>144</v>
      </c>
      <c r="D554" s="1" t="s">
        <v>100</v>
      </c>
      <c r="E554" s="2" t="n">
        <v>2.27</v>
      </c>
      <c r="F554" s="2" t="n">
        <v>2.055</v>
      </c>
      <c r="H554" s="2" t="n">
        <v>2.21</v>
      </c>
      <c r="K554" s="2" t="n">
        <v>2.2</v>
      </c>
      <c r="L554" s="62" t="n">
        <v>2.175</v>
      </c>
      <c r="M554" s="62" t="n">
        <v>2.105</v>
      </c>
      <c r="N554" s="2" t="n">
        <v>1.995</v>
      </c>
      <c r="Q554" s="2" t="n">
        <v>2.395</v>
      </c>
      <c r="R554" s="2" t="n">
        <v>2.31</v>
      </c>
      <c r="T554" s="2" t="n">
        <v>2.195</v>
      </c>
      <c r="U554" s="2" t="n">
        <v>2.19</v>
      </c>
      <c r="V554" s="2" t="n">
        <v>2.325</v>
      </c>
      <c r="X554" s="2" t="n">
        <v>2.885</v>
      </c>
      <c r="Y554" s="2" t="n">
        <v>2.79</v>
      </c>
    </row>
    <row r="555" customFormat="false" ht="12.75" hidden="false" customHeight="false" outlineLevel="0" collapsed="false">
      <c r="A555" s="53" t="n">
        <v>35796</v>
      </c>
      <c r="B555" s="61" t="n">
        <f aca="false">B554+1</f>
        <v>551</v>
      </c>
      <c r="C555" s="2" t="s">
        <v>145</v>
      </c>
      <c r="D555" s="1" t="s">
        <v>100</v>
      </c>
      <c r="E555" s="2" t="n">
        <v>2.27</v>
      </c>
      <c r="F555" s="2" t="n">
        <v>2.055</v>
      </c>
      <c r="H555" s="2" t="n">
        <v>2.21</v>
      </c>
      <c r="K555" s="2" t="n">
        <v>2.2</v>
      </c>
      <c r="L555" s="62" t="n">
        <v>2.035</v>
      </c>
      <c r="M555" s="62" t="n">
        <v>2.055</v>
      </c>
      <c r="N555" s="2" t="n">
        <v>1.995</v>
      </c>
      <c r="Q555" s="2" t="n">
        <v>2.395</v>
      </c>
      <c r="R555" s="2" t="n">
        <v>2.31</v>
      </c>
      <c r="T555" s="2" t="n">
        <v>2.195</v>
      </c>
      <c r="U555" s="2" t="n">
        <v>2.19</v>
      </c>
      <c r="V555" s="2" t="n">
        <v>2.325</v>
      </c>
      <c r="X555" s="2" t="n">
        <v>2.885</v>
      </c>
      <c r="Y555" s="2" t="n">
        <v>3.015</v>
      </c>
    </row>
    <row r="556" customFormat="false" ht="12.75" hidden="false" customHeight="false" outlineLevel="0" collapsed="false">
      <c r="A556" s="53" t="n">
        <v>35797</v>
      </c>
      <c r="B556" s="61" t="n">
        <f aca="false">B555+1</f>
        <v>552</v>
      </c>
      <c r="C556" s="2" t="s">
        <v>146</v>
      </c>
      <c r="D556" s="1" t="s">
        <v>100</v>
      </c>
      <c r="E556" s="2" t="n">
        <v>2.18</v>
      </c>
      <c r="F556" s="2" t="n">
        <v>2.015</v>
      </c>
      <c r="H556" s="2" t="n">
        <v>2.12</v>
      </c>
      <c r="K556" s="2" t="n">
        <v>2.08</v>
      </c>
      <c r="L556" s="62" t="n">
        <v>2.01</v>
      </c>
      <c r="M556" s="62" t="n">
        <v>2.095</v>
      </c>
      <c r="N556" s="2" t="n">
        <v>2.24</v>
      </c>
      <c r="Q556" s="2" t="n">
        <v>2.36</v>
      </c>
      <c r="R556" s="2" t="n">
        <v>2.275</v>
      </c>
      <c r="T556" s="2" t="n">
        <v>2.13</v>
      </c>
      <c r="U556" s="2" t="n">
        <v>2.12</v>
      </c>
      <c r="V556" s="2" t="n">
        <v>2.22</v>
      </c>
      <c r="X556" s="2" t="n">
        <v>2.795</v>
      </c>
      <c r="Y556" s="2" t="n">
        <v>2.875</v>
      </c>
    </row>
    <row r="557" customFormat="false" ht="12.75" hidden="false" customHeight="false" outlineLevel="0" collapsed="false">
      <c r="A557" s="53" t="n">
        <v>35798</v>
      </c>
      <c r="B557" s="61" t="n">
        <f aca="false">B556+1</f>
        <v>553</v>
      </c>
      <c r="C557" s="2" t="s">
        <v>147</v>
      </c>
      <c r="D557" s="1" t="s">
        <v>100</v>
      </c>
      <c r="E557" s="2" t="n">
        <v>2.18</v>
      </c>
      <c r="F557" s="2" t="n">
        <v>2.015</v>
      </c>
      <c r="H557" s="2" t="n">
        <v>2.12</v>
      </c>
      <c r="K557" s="2" t="n">
        <v>2.08</v>
      </c>
      <c r="L557" s="62" t="n">
        <v>2.01</v>
      </c>
      <c r="M557" s="62" t="n">
        <v>2.095</v>
      </c>
      <c r="N557" s="2" t="n">
        <v>2.24</v>
      </c>
      <c r="Q557" s="2" t="n">
        <v>2.36</v>
      </c>
      <c r="R557" s="2" t="n">
        <v>2.275</v>
      </c>
      <c r="T557" s="2" t="n">
        <v>2.13</v>
      </c>
      <c r="U557" s="2" t="n">
        <v>2.12</v>
      </c>
      <c r="V557" s="2" t="n">
        <v>2.22</v>
      </c>
      <c r="X557" s="2" t="n">
        <v>2.795</v>
      </c>
      <c r="Y557" s="2" t="n">
        <v>2.875</v>
      </c>
    </row>
    <row r="558" customFormat="false" ht="12.75" hidden="false" customHeight="false" outlineLevel="0" collapsed="false">
      <c r="A558" s="53" t="n">
        <v>35799</v>
      </c>
      <c r="B558" s="61" t="n">
        <f aca="false">B557+1</f>
        <v>554</v>
      </c>
      <c r="C558" s="2" t="s">
        <v>148</v>
      </c>
      <c r="D558" s="1" t="s">
        <v>100</v>
      </c>
      <c r="E558" s="2" t="n">
        <v>2.18</v>
      </c>
      <c r="F558" s="2" t="n">
        <v>2.015</v>
      </c>
      <c r="H558" s="2" t="n">
        <v>2.12</v>
      </c>
      <c r="K558" s="2" t="n">
        <v>2.08</v>
      </c>
      <c r="L558" s="62" t="n">
        <v>2.01</v>
      </c>
      <c r="M558" s="62" t="n">
        <v>2.095</v>
      </c>
      <c r="N558" s="2" t="n">
        <v>2.24</v>
      </c>
      <c r="Q558" s="2" t="n">
        <v>2.36</v>
      </c>
      <c r="R558" s="2" t="n">
        <v>2.275</v>
      </c>
      <c r="T558" s="2" t="n">
        <v>2.13</v>
      </c>
      <c r="U558" s="2" t="n">
        <v>2.12</v>
      </c>
      <c r="V558" s="2" t="n">
        <v>2.22</v>
      </c>
      <c r="X558" s="2" t="n">
        <v>2.795</v>
      </c>
      <c r="Y558" s="2" t="n">
        <v>2.875</v>
      </c>
    </row>
    <row r="559" customFormat="false" ht="12.75" hidden="false" customHeight="false" outlineLevel="0" collapsed="false">
      <c r="A559" s="53" t="n">
        <v>35800</v>
      </c>
      <c r="B559" s="61" t="n">
        <f aca="false">B558+1</f>
        <v>555</v>
      </c>
      <c r="C559" s="2" t="s">
        <v>142</v>
      </c>
      <c r="D559" s="1" t="s">
        <v>100</v>
      </c>
      <c r="E559" s="2" t="n">
        <v>2.04</v>
      </c>
      <c r="F559" s="2" t="n">
        <v>1.925</v>
      </c>
      <c r="H559" s="2" t="n">
        <v>2.01</v>
      </c>
      <c r="K559" s="2" t="n">
        <v>1.98</v>
      </c>
      <c r="L559" s="62" t="n">
        <v>1.95</v>
      </c>
      <c r="M559" s="62" t="n">
        <v>2.055</v>
      </c>
      <c r="N559" s="2" t="n">
        <v>2.19</v>
      </c>
      <c r="Q559" s="2" t="n">
        <v>2.2</v>
      </c>
      <c r="R559" s="2" t="n">
        <v>2.095</v>
      </c>
      <c r="T559" s="2" t="n">
        <v>2.01</v>
      </c>
      <c r="U559" s="2" t="n">
        <v>2.025</v>
      </c>
      <c r="V559" s="2" t="n">
        <v>2.095</v>
      </c>
      <c r="X559" s="2" t="n">
        <v>2.565</v>
      </c>
      <c r="Y559" s="2" t="n">
        <v>2.685</v>
      </c>
    </row>
    <row r="560" customFormat="false" ht="12.75" hidden="false" customHeight="false" outlineLevel="0" collapsed="false">
      <c r="A560" s="53" t="n">
        <v>35801</v>
      </c>
      <c r="B560" s="61" t="n">
        <f aca="false">B559+1</f>
        <v>556</v>
      </c>
      <c r="C560" s="2" t="s">
        <v>143</v>
      </c>
      <c r="D560" s="1" t="s">
        <v>100</v>
      </c>
      <c r="E560" s="2" t="n">
        <v>2.145</v>
      </c>
      <c r="F560" s="2" t="n">
        <v>2.06</v>
      </c>
      <c r="H560" s="2" t="n">
        <v>2.12</v>
      </c>
      <c r="K560" s="2" t="n">
        <v>2.085</v>
      </c>
      <c r="L560" s="62" t="n">
        <v>2.065</v>
      </c>
      <c r="M560" s="62" t="n">
        <v>2.05</v>
      </c>
      <c r="N560" s="2" t="n">
        <v>2.06</v>
      </c>
      <c r="Q560" s="2" t="n">
        <v>2.27</v>
      </c>
      <c r="R560" s="2" t="n">
        <v>2.29</v>
      </c>
      <c r="T560" s="2" t="n">
        <v>2.085</v>
      </c>
      <c r="U560" s="2" t="n">
        <v>2.1</v>
      </c>
      <c r="V560" s="2" t="n">
        <v>2.195</v>
      </c>
      <c r="X560" s="2" t="n">
        <v>2.535</v>
      </c>
      <c r="Y560" s="2" t="n">
        <v>2.62</v>
      </c>
    </row>
    <row r="561" customFormat="false" ht="12.75" hidden="false" customHeight="false" outlineLevel="0" collapsed="false">
      <c r="A561" s="53" t="n">
        <v>35802</v>
      </c>
      <c r="B561" s="61" t="n">
        <f aca="false">B560+1</f>
        <v>557</v>
      </c>
      <c r="C561" s="2" t="s">
        <v>144</v>
      </c>
      <c r="D561" s="1" t="s">
        <v>100</v>
      </c>
      <c r="E561" s="2" t="n">
        <v>2.135</v>
      </c>
      <c r="F561" s="2" t="n">
        <v>2.075</v>
      </c>
      <c r="H561" s="2" t="n">
        <v>2.115</v>
      </c>
      <c r="K561" s="2" t="n">
        <v>2.09</v>
      </c>
      <c r="L561" s="62" t="n">
        <v>2.075</v>
      </c>
      <c r="M561" s="62" t="n">
        <v>2.09</v>
      </c>
      <c r="N561" s="2" t="n">
        <v>2.11</v>
      </c>
      <c r="Q561" s="2" t="n">
        <v>2.23</v>
      </c>
      <c r="R561" s="2" t="n">
        <v>2.345</v>
      </c>
      <c r="T561" s="2" t="n">
        <v>2.1</v>
      </c>
      <c r="U561" s="2" t="n">
        <v>2.1</v>
      </c>
      <c r="V561" s="2" t="n">
        <v>2.18</v>
      </c>
      <c r="X561" s="2" t="n">
        <v>2.485</v>
      </c>
      <c r="Y561" s="2" t="n">
        <v>2.57</v>
      </c>
    </row>
    <row r="562" customFormat="false" ht="12.75" hidden="false" customHeight="false" outlineLevel="0" collapsed="false">
      <c r="A562" s="53" t="n">
        <v>35803</v>
      </c>
      <c r="B562" s="61" t="n">
        <f aca="false">B561+1</f>
        <v>558</v>
      </c>
      <c r="C562" s="2" t="s">
        <v>145</v>
      </c>
      <c r="D562" s="1" t="s">
        <v>100</v>
      </c>
      <c r="E562" s="2" t="n">
        <v>2.115</v>
      </c>
      <c r="F562" s="2" t="n">
        <v>2.05</v>
      </c>
      <c r="H562" s="2" t="n">
        <v>2.1</v>
      </c>
      <c r="K562" s="2" t="n">
        <v>2.095</v>
      </c>
      <c r="L562" s="62" t="n">
        <v>2.055</v>
      </c>
      <c r="M562" s="62" t="n">
        <v>2.07</v>
      </c>
      <c r="N562" s="2" t="n">
        <v>2.1</v>
      </c>
      <c r="Q562" s="2" t="n">
        <v>2.205</v>
      </c>
      <c r="R562" s="2" t="n">
        <v>2.32</v>
      </c>
      <c r="T562" s="2" t="n">
        <v>2.105</v>
      </c>
      <c r="U562" s="2" t="n">
        <v>2.115</v>
      </c>
      <c r="V562" s="2" t="n">
        <v>2.165</v>
      </c>
      <c r="X562" s="2" t="n">
        <v>2.395</v>
      </c>
      <c r="Y562" s="2" t="n">
        <v>2.445</v>
      </c>
    </row>
    <row r="563" customFormat="false" ht="12.75" hidden="false" customHeight="false" outlineLevel="0" collapsed="false">
      <c r="A563" s="53" t="n">
        <v>35804</v>
      </c>
      <c r="B563" s="61" t="n">
        <f aca="false">B562+1</f>
        <v>559</v>
      </c>
      <c r="C563" s="2" t="s">
        <v>146</v>
      </c>
      <c r="D563" s="1" t="s">
        <v>100</v>
      </c>
      <c r="E563" s="2" t="n">
        <v>2.08</v>
      </c>
      <c r="F563" s="2" t="n">
        <v>2.02</v>
      </c>
      <c r="H563" s="2" t="n">
        <v>2.07</v>
      </c>
      <c r="K563" s="2" t="n">
        <v>2.1</v>
      </c>
      <c r="L563" s="62" t="n">
        <v>2.03</v>
      </c>
      <c r="M563" s="62" t="n">
        <v>2.055</v>
      </c>
      <c r="N563" s="2" t="n">
        <v>2.1</v>
      </c>
      <c r="Q563" s="2" t="n">
        <v>2.205</v>
      </c>
      <c r="R563" s="2" t="n">
        <v>2.31</v>
      </c>
      <c r="T563" s="2" t="n">
        <v>2.155</v>
      </c>
      <c r="U563" s="2" t="n">
        <v>2.15</v>
      </c>
      <c r="V563" s="2" t="n">
        <v>2.165</v>
      </c>
      <c r="X563" s="2" t="n">
        <v>2.385</v>
      </c>
      <c r="Y563" s="2" t="n">
        <v>2.42</v>
      </c>
    </row>
    <row r="564" customFormat="false" ht="12.75" hidden="false" customHeight="false" outlineLevel="0" collapsed="false">
      <c r="A564" s="53" t="n">
        <v>35805</v>
      </c>
      <c r="B564" s="61" t="n">
        <f aca="false">B563+1</f>
        <v>560</v>
      </c>
      <c r="C564" s="2" t="s">
        <v>147</v>
      </c>
      <c r="D564" s="1" t="s">
        <v>100</v>
      </c>
      <c r="E564" s="2" t="n">
        <v>2.08</v>
      </c>
      <c r="F564" s="2" t="n">
        <v>2.02</v>
      </c>
      <c r="H564" s="2" t="n">
        <v>2.07</v>
      </c>
      <c r="K564" s="2" t="n">
        <v>2.1</v>
      </c>
      <c r="L564" s="62" t="n">
        <v>2.03</v>
      </c>
      <c r="M564" s="62" t="n">
        <v>2.055</v>
      </c>
      <c r="N564" s="2" t="n">
        <v>2.1</v>
      </c>
      <c r="Q564" s="2" t="n">
        <v>2.205</v>
      </c>
      <c r="R564" s="2" t="n">
        <v>2.31</v>
      </c>
      <c r="T564" s="2" t="n">
        <v>2.155</v>
      </c>
      <c r="U564" s="2" t="n">
        <v>2.15</v>
      </c>
      <c r="V564" s="2" t="n">
        <v>2.165</v>
      </c>
      <c r="X564" s="2" t="n">
        <v>2.385</v>
      </c>
      <c r="Y564" s="2" t="n">
        <v>2.42</v>
      </c>
    </row>
    <row r="565" customFormat="false" ht="12.75" hidden="false" customHeight="false" outlineLevel="0" collapsed="false">
      <c r="A565" s="53" t="n">
        <v>35806</v>
      </c>
      <c r="B565" s="61" t="n">
        <f aca="false">B564+1</f>
        <v>561</v>
      </c>
      <c r="C565" s="2" t="s">
        <v>148</v>
      </c>
      <c r="D565" s="1" t="s">
        <v>100</v>
      </c>
      <c r="E565" s="2" t="n">
        <v>2.08</v>
      </c>
      <c r="F565" s="2" t="n">
        <v>2.02</v>
      </c>
      <c r="H565" s="2" t="n">
        <v>2.07</v>
      </c>
      <c r="K565" s="2" t="n">
        <v>2.1</v>
      </c>
      <c r="L565" s="62" t="n">
        <v>2.03</v>
      </c>
      <c r="M565" s="62" t="n">
        <v>2.055</v>
      </c>
      <c r="N565" s="2" t="n">
        <v>2.1</v>
      </c>
      <c r="Q565" s="2" t="n">
        <v>2.205</v>
      </c>
      <c r="R565" s="2" t="n">
        <v>2.31</v>
      </c>
      <c r="T565" s="2" t="n">
        <v>2.155</v>
      </c>
      <c r="U565" s="2" t="n">
        <v>2.15</v>
      </c>
      <c r="V565" s="2" t="n">
        <v>2.165</v>
      </c>
      <c r="X565" s="2" t="n">
        <v>2.385</v>
      </c>
      <c r="Y565" s="2" t="n">
        <v>2.42</v>
      </c>
    </row>
    <row r="566" customFormat="false" ht="12.75" hidden="false" customHeight="false" outlineLevel="0" collapsed="false">
      <c r="A566" s="53" t="n">
        <v>35807</v>
      </c>
      <c r="B566" s="61" t="n">
        <f aca="false">B565+1</f>
        <v>562</v>
      </c>
      <c r="C566" s="2" t="s">
        <v>142</v>
      </c>
      <c r="D566" s="1" t="s">
        <v>100</v>
      </c>
      <c r="E566" s="2" t="n">
        <v>1.995</v>
      </c>
      <c r="F566" s="2" t="n">
        <v>1.915</v>
      </c>
      <c r="H566" s="2" t="n">
        <v>1.98</v>
      </c>
      <c r="K566" s="2" t="n">
        <v>1.99</v>
      </c>
      <c r="L566" s="62" t="n">
        <v>1.925</v>
      </c>
      <c r="M566" s="62" t="n">
        <v>1.985</v>
      </c>
      <c r="N566" s="2" t="n">
        <v>2.245</v>
      </c>
      <c r="Q566" s="2" t="n">
        <v>2.135</v>
      </c>
      <c r="R566" s="2" t="n">
        <v>2.27</v>
      </c>
      <c r="T566" s="2" t="n">
        <v>2.07</v>
      </c>
      <c r="U566" s="2" t="n">
        <v>2.07</v>
      </c>
      <c r="V566" s="2" t="n">
        <v>2.065</v>
      </c>
      <c r="X566" s="2" t="n">
        <v>2.315</v>
      </c>
      <c r="Y566" s="2" t="n">
        <v>2.365</v>
      </c>
    </row>
    <row r="567" customFormat="false" ht="12.75" hidden="false" customHeight="false" outlineLevel="0" collapsed="false">
      <c r="A567" s="53" t="n">
        <v>35808</v>
      </c>
      <c r="B567" s="61" t="n">
        <f aca="false">B566+1</f>
        <v>563</v>
      </c>
      <c r="C567" s="2" t="s">
        <v>143</v>
      </c>
      <c r="D567" s="1" t="s">
        <v>100</v>
      </c>
      <c r="E567" s="2" t="n">
        <v>2.02</v>
      </c>
      <c r="F567" s="2" t="n">
        <v>1.91</v>
      </c>
      <c r="H567" s="2" t="n">
        <v>1.995</v>
      </c>
      <c r="K567" s="2" t="n">
        <v>1.99</v>
      </c>
      <c r="L567" s="62" t="n">
        <v>1.915</v>
      </c>
      <c r="M567" s="62" t="n">
        <v>1.98</v>
      </c>
      <c r="N567" s="2" t="n">
        <v>2.1</v>
      </c>
      <c r="Q567" s="2" t="n">
        <v>2.12</v>
      </c>
      <c r="R567" s="2" t="n">
        <v>2.27</v>
      </c>
      <c r="T567" s="2" t="n">
        <v>1.995</v>
      </c>
      <c r="U567" s="2" t="n">
        <v>2.005</v>
      </c>
      <c r="V567" s="2" t="n">
        <v>2.045</v>
      </c>
      <c r="X567" s="2" t="n">
        <v>2.335</v>
      </c>
      <c r="Y567" s="2" t="n">
        <v>2.41</v>
      </c>
    </row>
    <row r="568" customFormat="false" ht="12.75" hidden="false" customHeight="false" outlineLevel="0" collapsed="false">
      <c r="A568" s="53" t="n">
        <v>35809</v>
      </c>
      <c r="B568" s="61" t="n">
        <f aca="false">B567+1</f>
        <v>564</v>
      </c>
      <c r="C568" s="2" t="s">
        <v>144</v>
      </c>
      <c r="D568" s="1" t="s">
        <v>100</v>
      </c>
      <c r="E568" s="2" t="n">
        <v>2.04</v>
      </c>
      <c r="F568" s="2" t="n">
        <v>1.93</v>
      </c>
      <c r="H568" s="2" t="n">
        <v>2.035</v>
      </c>
      <c r="K568" s="2" t="n">
        <v>2.015</v>
      </c>
      <c r="L568" s="62" t="n">
        <v>1.935</v>
      </c>
      <c r="M568" s="62" t="n">
        <v>1.955</v>
      </c>
      <c r="N568" s="2" t="n">
        <v>2.08</v>
      </c>
      <c r="Q568" s="2" t="n">
        <v>2.16</v>
      </c>
      <c r="R568" s="2" t="n">
        <v>2.28</v>
      </c>
      <c r="T568" s="2" t="n">
        <v>2.035</v>
      </c>
      <c r="U568" s="2" t="n">
        <v>2.04</v>
      </c>
      <c r="V568" s="2" t="n">
        <v>2.115</v>
      </c>
      <c r="X568" s="2" t="n">
        <v>2.415</v>
      </c>
      <c r="Y568" s="2" t="n">
        <v>2.515</v>
      </c>
    </row>
    <row r="569" customFormat="false" ht="12.75" hidden="false" customHeight="false" outlineLevel="0" collapsed="false">
      <c r="A569" s="53" t="n">
        <v>35810</v>
      </c>
      <c r="B569" s="61" t="n">
        <f aca="false">B568+1</f>
        <v>565</v>
      </c>
      <c r="C569" s="2" t="s">
        <v>145</v>
      </c>
      <c r="D569" s="1" t="s">
        <v>100</v>
      </c>
      <c r="E569" s="2" t="n">
        <v>2.075</v>
      </c>
      <c r="F569" s="2" t="n">
        <v>1.935</v>
      </c>
      <c r="H569" s="2" t="n">
        <v>2.06</v>
      </c>
      <c r="K569" s="2" t="n">
        <v>2.055</v>
      </c>
      <c r="L569" s="62" t="n">
        <v>1.94</v>
      </c>
      <c r="M569" s="62" t="n">
        <v>1.94</v>
      </c>
      <c r="N569" s="2" t="n">
        <v>1.995</v>
      </c>
      <c r="Q569" s="2" t="n">
        <v>2.175</v>
      </c>
      <c r="R569" s="2" t="n">
        <v>2.28</v>
      </c>
      <c r="T569" s="2" t="n">
        <v>2.065</v>
      </c>
      <c r="U569" s="2" t="n">
        <v>2.07</v>
      </c>
      <c r="V569" s="2" t="n">
        <v>2.14</v>
      </c>
      <c r="X569" s="2" t="n">
        <v>2.44</v>
      </c>
      <c r="Y569" s="2" t="n">
        <v>2.52</v>
      </c>
    </row>
    <row r="570" customFormat="false" ht="12.75" hidden="false" customHeight="false" outlineLevel="0" collapsed="false">
      <c r="A570" s="53" t="n">
        <v>35811</v>
      </c>
      <c r="B570" s="61" t="n">
        <f aca="false">B569+1</f>
        <v>566</v>
      </c>
      <c r="C570" s="2" t="s">
        <v>146</v>
      </c>
      <c r="D570" s="1" t="s">
        <v>100</v>
      </c>
      <c r="E570" s="2" t="n">
        <v>2.11</v>
      </c>
      <c r="F570" s="2" t="n">
        <v>1.895</v>
      </c>
      <c r="H570" s="2" t="n">
        <v>2.065</v>
      </c>
      <c r="K570" s="2" t="n">
        <v>2.02</v>
      </c>
      <c r="L570" s="62" t="n">
        <v>1.895</v>
      </c>
      <c r="M570" s="62" t="n">
        <v>1.905</v>
      </c>
      <c r="N570" s="2" t="n">
        <v>1.865</v>
      </c>
      <c r="Q570" s="2" t="n">
        <v>2.2</v>
      </c>
      <c r="R570" s="2" t="n">
        <v>2.265</v>
      </c>
      <c r="T570" s="2" t="n">
        <v>2.065</v>
      </c>
      <c r="U570" s="2" t="n">
        <v>2.06</v>
      </c>
      <c r="V570" s="2" t="n">
        <v>2.15</v>
      </c>
      <c r="X570" s="2" t="n">
        <v>2.42</v>
      </c>
      <c r="Y570" s="2" t="n">
        <v>2.56</v>
      </c>
    </row>
    <row r="571" customFormat="false" ht="12.75" hidden="false" customHeight="false" outlineLevel="0" collapsed="false">
      <c r="A571" s="53" t="n">
        <v>35812</v>
      </c>
      <c r="B571" s="61" t="n">
        <f aca="false">B570+1</f>
        <v>567</v>
      </c>
      <c r="C571" s="2" t="s">
        <v>147</v>
      </c>
      <c r="D571" s="1" t="s">
        <v>100</v>
      </c>
      <c r="E571" s="2" t="n">
        <v>2.11</v>
      </c>
      <c r="F571" s="2" t="n">
        <v>1.895</v>
      </c>
      <c r="H571" s="2" t="n">
        <v>2.065</v>
      </c>
      <c r="K571" s="2" t="n">
        <v>2.02</v>
      </c>
      <c r="L571" s="62" t="n">
        <v>1.895</v>
      </c>
      <c r="M571" s="62" t="n">
        <v>1.905</v>
      </c>
      <c r="N571" s="2" t="n">
        <v>1.865</v>
      </c>
      <c r="Q571" s="2" t="n">
        <v>2.2</v>
      </c>
      <c r="R571" s="2" t="n">
        <v>2.265</v>
      </c>
      <c r="T571" s="2" t="n">
        <v>2.065</v>
      </c>
      <c r="U571" s="2" t="n">
        <v>2.06</v>
      </c>
      <c r="V571" s="2" t="n">
        <v>2.15</v>
      </c>
      <c r="X571" s="2" t="n">
        <v>2.42</v>
      </c>
      <c r="Y571" s="2" t="n">
        <v>2.56</v>
      </c>
    </row>
    <row r="572" customFormat="false" ht="12.75" hidden="false" customHeight="false" outlineLevel="0" collapsed="false">
      <c r="A572" s="53" t="n">
        <v>35813</v>
      </c>
      <c r="B572" s="61" t="n">
        <f aca="false">B571+1</f>
        <v>568</v>
      </c>
      <c r="C572" s="2" t="s">
        <v>148</v>
      </c>
      <c r="D572" s="1" t="s">
        <v>100</v>
      </c>
      <c r="E572" s="2" t="n">
        <v>2.11</v>
      </c>
      <c r="F572" s="2" t="n">
        <v>1.895</v>
      </c>
      <c r="H572" s="2" t="n">
        <v>2.065</v>
      </c>
      <c r="K572" s="2" t="n">
        <v>2.02</v>
      </c>
      <c r="L572" s="62" t="n">
        <v>1.895</v>
      </c>
      <c r="M572" s="62" t="n">
        <v>1.905</v>
      </c>
      <c r="N572" s="2" t="n">
        <v>1.865</v>
      </c>
      <c r="Q572" s="2" t="n">
        <v>2.2</v>
      </c>
      <c r="R572" s="2" t="n">
        <v>2.265</v>
      </c>
      <c r="T572" s="2" t="n">
        <v>2.065</v>
      </c>
      <c r="U572" s="2" t="n">
        <v>2.06</v>
      </c>
      <c r="V572" s="2" t="n">
        <v>2.15</v>
      </c>
      <c r="X572" s="2" t="n">
        <v>2.42</v>
      </c>
      <c r="Y572" s="2" t="n">
        <v>2.56</v>
      </c>
    </row>
    <row r="573" customFormat="false" ht="12.75" hidden="false" customHeight="false" outlineLevel="0" collapsed="false">
      <c r="A573" s="53" t="n">
        <v>35814</v>
      </c>
      <c r="B573" s="61" t="n">
        <f aca="false">B572+1</f>
        <v>569</v>
      </c>
      <c r="C573" s="2" t="s">
        <v>142</v>
      </c>
      <c r="D573" s="1" t="s">
        <v>100</v>
      </c>
      <c r="E573" s="2" t="n">
        <v>2.135</v>
      </c>
      <c r="F573" s="2" t="n">
        <v>1.925</v>
      </c>
      <c r="H573" s="2" t="n">
        <v>2.065</v>
      </c>
      <c r="K573" s="2" t="n">
        <v>2.04</v>
      </c>
      <c r="L573" s="62" t="n">
        <v>1.95</v>
      </c>
      <c r="M573" s="62" t="n">
        <v>1.9</v>
      </c>
      <c r="N573" s="2" t="n">
        <v>1.84</v>
      </c>
      <c r="Q573" s="2" t="n">
        <v>2.245</v>
      </c>
      <c r="R573" s="2" t="n">
        <v>2.27</v>
      </c>
      <c r="T573" s="2" t="n">
        <v>2.05</v>
      </c>
      <c r="U573" s="2" t="n">
        <v>2.065</v>
      </c>
      <c r="V573" s="2" t="n">
        <v>2.205</v>
      </c>
      <c r="X573" s="2" t="n">
        <v>2.49</v>
      </c>
      <c r="Y573" s="2" t="n">
        <v>2.6</v>
      </c>
    </row>
    <row r="574" customFormat="false" ht="12.75" hidden="false" customHeight="false" outlineLevel="0" collapsed="false">
      <c r="A574" s="53" t="n">
        <v>35815</v>
      </c>
      <c r="B574" s="61" t="n">
        <f aca="false">B573+1</f>
        <v>570</v>
      </c>
      <c r="C574" s="2" t="s">
        <v>143</v>
      </c>
      <c r="D574" s="1" t="s">
        <v>100</v>
      </c>
      <c r="E574" s="2" t="n">
        <v>2.115</v>
      </c>
      <c r="F574" s="2" t="n">
        <v>1.95</v>
      </c>
      <c r="H574" s="2" t="n">
        <v>2.08</v>
      </c>
      <c r="K574" s="2" t="n">
        <v>2.05</v>
      </c>
      <c r="L574" s="62" t="n">
        <v>1.95</v>
      </c>
      <c r="M574" s="62" t="n">
        <v>1.895</v>
      </c>
      <c r="N574" s="2" t="n">
        <v>1.825</v>
      </c>
      <c r="Q574" s="2" t="n">
        <v>2.245</v>
      </c>
      <c r="R574" s="2" t="n">
        <v>2.275</v>
      </c>
      <c r="T574" s="2" t="n">
        <v>2.05</v>
      </c>
      <c r="U574" s="2" t="n">
        <v>2.065</v>
      </c>
      <c r="V574" s="2" t="n">
        <v>2.185</v>
      </c>
      <c r="X574" s="2" t="n">
        <v>2.46</v>
      </c>
      <c r="Y574" s="2" t="n">
        <v>2.595</v>
      </c>
    </row>
    <row r="575" customFormat="false" ht="12.75" hidden="false" customHeight="false" outlineLevel="0" collapsed="false">
      <c r="A575" s="53" t="n">
        <v>35816</v>
      </c>
      <c r="B575" s="61" t="n">
        <f aca="false">B574+1</f>
        <v>571</v>
      </c>
      <c r="C575" s="2" t="s">
        <v>144</v>
      </c>
      <c r="D575" s="1" t="s">
        <v>100</v>
      </c>
      <c r="E575" s="2" t="n">
        <v>2.075</v>
      </c>
      <c r="F575" s="2" t="n">
        <v>1.935</v>
      </c>
      <c r="H575" s="2" t="n">
        <v>2.075</v>
      </c>
      <c r="K575" s="2" t="n">
        <v>2.02</v>
      </c>
      <c r="L575" s="62" t="n">
        <v>1.935</v>
      </c>
      <c r="M575" s="62" t="n">
        <v>1.885</v>
      </c>
      <c r="N575" s="2" t="n">
        <v>1.81</v>
      </c>
      <c r="Q575" s="2" t="n">
        <v>2.21</v>
      </c>
      <c r="R575" s="2" t="n">
        <v>2.27</v>
      </c>
      <c r="T575" s="2" t="n">
        <v>2.05</v>
      </c>
      <c r="U575" s="2" t="n">
        <v>2.05</v>
      </c>
      <c r="V575" s="2" t="n">
        <v>2.16</v>
      </c>
      <c r="X575" s="2" t="n">
        <v>2.42</v>
      </c>
      <c r="Y575" s="2" t="n">
        <v>2.53</v>
      </c>
    </row>
    <row r="576" customFormat="false" ht="12.75" hidden="false" customHeight="false" outlineLevel="0" collapsed="false">
      <c r="A576" s="53" t="n">
        <v>35817</v>
      </c>
      <c r="B576" s="61" t="n">
        <f aca="false">B575+1</f>
        <v>572</v>
      </c>
      <c r="C576" s="2" t="s">
        <v>145</v>
      </c>
      <c r="D576" s="1" t="s">
        <v>100</v>
      </c>
      <c r="E576" s="2" t="n">
        <v>2.09</v>
      </c>
      <c r="F576" s="2" t="n">
        <v>1.925</v>
      </c>
      <c r="H576" s="2" t="n">
        <v>2.08</v>
      </c>
      <c r="K576" s="2" t="n">
        <v>2.01</v>
      </c>
      <c r="L576" s="62" t="n">
        <v>1.9</v>
      </c>
      <c r="M576" s="62" t="n">
        <v>1.88</v>
      </c>
      <c r="N576" s="2" t="n">
        <v>1.785</v>
      </c>
      <c r="Q576" s="2" t="n">
        <v>2.215</v>
      </c>
      <c r="R576" s="2" t="n">
        <v>2.235</v>
      </c>
      <c r="T576" s="2" t="n">
        <v>2.035</v>
      </c>
      <c r="U576" s="2" t="n">
        <v>2.045</v>
      </c>
      <c r="V576" s="2" t="n">
        <v>2.145</v>
      </c>
      <c r="X576" s="2" t="n">
        <v>2.425</v>
      </c>
      <c r="Y576" s="2" t="n">
        <v>2.5</v>
      </c>
    </row>
    <row r="577" customFormat="false" ht="12.75" hidden="false" customHeight="false" outlineLevel="0" collapsed="false">
      <c r="A577" s="53" t="n">
        <v>35818</v>
      </c>
      <c r="B577" s="61" t="n">
        <f aca="false">B576+1</f>
        <v>573</v>
      </c>
      <c r="C577" s="2" t="s">
        <v>146</v>
      </c>
      <c r="D577" s="1" t="s">
        <v>100</v>
      </c>
      <c r="E577" s="2" t="n">
        <v>2.125</v>
      </c>
      <c r="F577" s="2" t="n">
        <v>1.905</v>
      </c>
      <c r="H577" s="2" t="n">
        <v>2.07</v>
      </c>
      <c r="K577" s="2" t="n">
        <v>2.02</v>
      </c>
      <c r="L577" s="62" t="n">
        <v>1.85</v>
      </c>
      <c r="M577" s="62" t="n">
        <v>1.805</v>
      </c>
      <c r="N577" s="2" t="n">
        <v>1.7</v>
      </c>
      <c r="Q577" s="2" t="n">
        <v>2.235</v>
      </c>
      <c r="R577" s="2" t="n">
        <v>2.215</v>
      </c>
      <c r="T577" s="2" t="n">
        <v>2.025</v>
      </c>
      <c r="U577" s="2" t="n">
        <v>2.04</v>
      </c>
      <c r="V577" s="2" t="n">
        <v>2.16</v>
      </c>
      <c r="X577" s="2" t="n">
        <v>2.41</v>
      </c>
      <c r="Y577" s="2" t="n">
        <v>2.49</v>
      </c>
    </row>
    <row r="578" customFormat="false" ht="12.75" hidden="false" customHeight="false" outlineLevel="0" collapsed="false">
      <c r="A578" s="53" t="n">
        <v>35819</v>
      </c>
      <c r="B578" s="61" t="n">
        <f aca="false">B577+1</f>
        <v>574</v>
      </c>
      <c r="C578" s="2" t="s">
        <v>147</v>
      </c>
      <c r="D578" s="1" t="s">
        <v>100</v>
      </c>
      <c r="E578" s="2" t="n">
        <v>2.125</v>
      </c>
      <c r="F578" s="2" t="n">
        <v>1.905</v>
      </c>
      <c r="H578" s="2" t="n">
        <v>2.07</v>
      </c>
      <c r="K578" s="2" t="n">
        <v>2.02</v>
      </c>
      <c r="L578" s="62" t="n">
        <v>1.85</v>
      </c>
      <c r="M578" s="62" t="n">
        <v>1.805</v>
      </c>
      <c r="N578" s="2" t="n">
        <v>1.7</v>
      </c>
      <c r="Q578" s="2" t="n">
        <v>2.235</v>
      </c>
      <c r="R578" s="2" t="n">
        <v>2.215</v>
      </c>
      <c r="T578" s="2" t="n">
        <v>2.025</v>
      </c>
      <c r="U578" s="2" t="n">
        <v>2.04</v>
      </c>
      <c r="V578" s="2" t="n">
        <v>2.16</v>
      </c>
      <c r="X578" s="2" t="n">
        <v>2.41</v>
      </c>
      <c r="Y578" s="2" t="n">
        <v>2.49</v>
      </c>
    </row>
    <row r="579" customFormat="false" ht="12.75" hidden="false" customHeight="false" outlineLevel="0" collapsed="false">
      <c r="A579" s="53" t="n">
        <v>35820</v>
      </c>
      <c r="B579" s="61" t="n">
        <f aca="false">B578+1</f>
        <v>575</v>
      </c>
      <c r="C579" s="2" t="s">
        <v>148</v>
      </c>
      <c r="D579" s="1" t="s">
        <v>100</v>
      </c>
      <c r="E579" s="2" t="n">
        <v>2.125</v>
      </c>
      <c r="F579" s="2" t="n">
        <v>1.905</v>
      </c>
      <c r="H579" s="2" t="n">
        <v>2.07</v>
      </c>
      <c r="K579" s="2" t="n">
        <v>2.02</v>
      </c>
      <c r="L579" s="62" t="n">
        <v>1.85</v>
      </c>
      <c r="M579" s="62" t="n">
        <v>1.805</v>
      </c>
      <c r="N579" s="2" t="n">
        <v>1.7</v>
      </c>
      <c r="Q579" s="2" t="n">
        <v>2.235</v>
      </c>
      <c r="R579" s="2" t="n">
        <v>2.215</v>
      </c>
      <c r="T579" s="2" t="n">
        <v>2.025</v>
      </c>
      <c r="U579" s="2" t="n">
        <v>2.04</v>
      </c>
      <c r="V579" s="2" t="n">
        <v>2.16</v>
      </c>
      <c r="X579" s="2" t="n">
        <v>2.41</v>
      </c>
      <c r="Y579" s="2" t="n">
        <v>2.49</v>
      </c>
    </row>
    <row r="580" customFormat="false" ht="12.75" hidden="false" customHeight="false" outlineLevel="0" collapsed="false">
      <c r="A580" s="53" t="n">
        <v>35821</v>
      </c>
      <c r="B580" s="61" t="n">
        <f aca="false">B579+1</f>
        <v>576</v>
      </c>
      <c r="C580" s="2" t="s">
        <v>142</v>
      </c>
      <c r="D580" s="1" t="s">
        <v>100</v>
      </c>
      <c r="E580" s="2" t="n">
        <v>2.08</v>
      </c>
      <c r="F580" s="2" t="n">
        <v>1.85</v>
      </c>
      <c r="H580" s="2" t="n">
        <v>2.035</v>
      </c>
      <c r="K580" s="2" t="n">
        <v>1.97</v>
      </c>
      <c r="L580" s="62" t="n">
        <v>1.81</v>
      </c>
      <c r="M580" s="62" t="n">
        <v>1.76</v>
      </c>
      <c r="N580" s="2" t="n">
        <v>1.635</v>
      </c>
      <c r="Q580" s="2" t="n">
        <v>2.195</v>
      </c>
      <c r="R580" s="2" t="n">
        <v>2.195</v>
      </c>
      <c r="T580" s="2" t="n">
        <v>1.975</v>
      </c>
      <c r="U580" s="2" t="n">
        <v>1.985</v>
      </c>
      <c r="V580" s="2" t="n">
        <v>2.095</v>
      </c>
      <c r="X580" s="2" t="n">
        <v>2.39</v>
      </c>
      <c r="Y580" s="2" t="n">
        <v>2.455</v>
      </c>
    </row>
    <row r="581" customFormat="false" ht="12.75" hidden="false" customHeight="false" outlineLevel="0" collapsed="false">
      <c r="A581" s="53" t="n">
        <v>35822</v>
      </c>
      <c r="B581" s="61" t="n">
        <f aca="false">B580+1</f>
        <v>577</v>
      </c>
      <c r="C581" s="2" t="s">
        <v>143</v>
      </c>
      <c r="D581" s="1" t="s">
        <v>100</v>
      </c>
      <c r="E581" s="2" t="n">
        <v>2.06</v>
      </c>
      <c r="F581" s="2" t="n">
        <v>1.805</v>
      </c>
      <c r="H581" s="2" t="n">
        <v>2.015</v>
      </c>
      <c r="K581" s="2" t="n">
        <v>1.935</v>
      </c>
      <c r="L581" s="62" t="n">
        <v>1.755</v>
      </c>
      <c r="M581" s="62" t="n">
        <v>1.685</v>
      </c>
      <c r="N581" s="2" t="n">
        <v>1.53</v>
      </c>
      <c r="Q581" s="2" t="n">
        <v>2.185</v>
      </c>
      <c r="R581" s="2" t="n">
        <v>2.15</v>
      </c>
      <c r="T581" s="2" t="n">
        <v>1.945</v>
      </c>
      <c r="U581" s="2" t="n">
        <v>1.955</v>
      </c>
      <c r="V581" s="2" t="n">
        <v>2.07</v>
      </c>
      <c r="X581" s="2" t="n">
        <v>2.335</v>
      </c>
      <c r="Y581" s="2" t="n">
        <v>2.4</v>
      </c>
    </row>
    <row r="582" customFormat="false" ht="12.75" hidden="false" customHeight="false" outlineLevel="0" collapsed="false">
      <c r="A582" s="53" t="n">
        <v>35823</v>
      </c>
      <c r="B582" s="61" t="n">
        <f aca="false">B581+1</f>
        <v>578</v>
      </c>
      <c r="C582" s="2" t="s">
        <v>144</v>
      </c>
      <c r="D582" s="1" t="s">
        <v>100</v>
      </c>
      <c r="E582" s="2" t="n">
        <v>2.095</v>
      </c>
      <c r="F582" s="2" t="n">
        <v>1.835</v>
      </c>
      <c r="H582" s="2" t="n">
        <v>2.05</v>
      </c>
      <c r="K582" s="2" t="n">
        <v>1.945</v>
      </c>
      <c r="L582" s="62" t="n">
        <v>1.765</v>
      </c>
      <c r="M582" s="62" t="n">
        <v>1.685</v>
      </c>
      <c r="N582" s="2" t="n">
        <v>1.475</v>
      </c>
      <c r="Q582" s="2" t="n">
        <v>2.21</v>
      </c>
      <c r="R582" s="2" t="n">
        <v>2.135</v>
      </c>
      <c r="T582" s="2" t="n">
        <v>1.96</v>
      </c>
      <c r="U582" s="2" t="n">
        <v>1.965</v>
      </c>
      <c r="V582" s="2" t="n">
        <v>2.11</v>
      </c>
      <c r="X582" s="2" t="n">
        <v>2.36</v>
      </c>
      <c r="Y582" s="2" t="n">
        <v>2.385</v>
      </c>
    </row>
    <row r="583" customFormat="false" ht="12.75" hidden="false" customHeight="false" outlineLevel="0" collapsed="false">
      <c r="A583" s="53" t="n">
        <v>35824</v>
      </c>
      <c r="B583" s="61" t="n">
        <f aca="false">B582+1</f>
        <v>579</v>
      </c>
      <c r="C583" s="2" t="s">
        <v>145</v>
      </c>
      <c r="D583" s="1" t="s">
        <v>100</v>
      </c>
      <c r="E583" s="2" t="n">
        <v>2.11</v>
      </c>
      <c r="F583" s="2" t="n">
        <v>1.855</v>
      </c>
      <c r="H583" s="2" t="n">
        <v>2.075</v>
      </c>
      <c r="K583" s="2" t="n">
        <v>1.94</v>
      </c>
      <c r="L583" s="62" t="n">
        <v>1.77</v>
      </c>
      <c r="M583" s="62" t="n">
        <v>1.68</v>
      </c>
      <c r="N583" s="2" t="n">
        <v>1.44</v>
      </c>
      <c r="Q583" s="2" t="n">
        <v>2.225</v>
      </c>
      <c r="R583" s="2" t="n">
        <v>2.13</v>
      </c>
      <c r="T583" s="2" t="n">
        <v>1.96</v>
      </c>
      <c r="U583" s="2" t="n">
        <v>1.965</v>
      </c>
      <c r="V583" s="2" t="n">
        <v>2.1</v>
      </c>
      <c r="X583" s="2" t="n">
        <v>2.385</v>
      </c>
      <c r="Y583" s="2" t="n">
        <v>2.43</v>
      </c>
    </row>
    <row r="584" customFormat="false" ht="12.75" hidden="false" customHeight="false" outlineLevel="0" collapsed="false">
      <c r="A584" s="53" t="n">
        <v>35825</v>
      </c>
      <c r="B584" s="61" t="n">
        <f aca="false">B583+1</f>
        <v>580</v>
      </c>
      <c r="C584" s="2" t="s">
        <v>146</v>
      </c>
      <c r="D584" s="1" t="s">
        <v>100</v>
      </c>
      <c r="E584" s="2" t="n">
        <v>2.105</v>
      </c>
      <c r="F584" s="2" t="n">
        <v>1.87</v>
      </c>
      <c r="H584" s="2" t="n">
        <v>2.075</v>
      </c>
      <c r="K584" s="2" t="n">
        <v>1.965</v>
      </c>
      <c r="L584" s="62" t="n">
        <v>1.805</v>
      </c>
      <c r="M584" s="62" t="n">
        <v>1.73</v>
      </c>
      <c r="N584" s="2" t="n">
        <v>1.425</v>
      </c>
      <c r="Q584" s="2" t="n">
        <v>2.215</v>
      </c>
      <c r="R584" s="2" t="n">
        <v>2.12</v>
      </c>
      <c r="T584" s="2" t="n">
        <v>1.99</v>
      </c>
      <c r="U584" s="2" t="n">
        <v>1.98</v>
      </c>
      <c r="V584" s="2" t="n">
        <v>2.13</v>
      </c>
      <c r="X584" s="2" t="n">
        <v>2.38</v>
      </c>
      <c r="Y584" s="2" t="n">
        <v>2.448</v>
      </c>
    </row>
    <row r="585" customFormat="false" ht="12.75" hidden="false" customHeight="false" outlineLevel="0" collapsed="false">
      <c r="A585" s="53" t="n">
        <v>35826</v>
      </c>
      <c r="B585" s="61" t="n">
        <f aca="false">B584+1</f>
        <v>581</v>
      </c>
      <c r="C585" s="2" t="s">
        <v>147</v>
      </c>
      <c r="D585" s="1" t="s">
        <v>101</v>
      </c>
      <c r="E585" s="2" t="n">
        <v>2.105</v>
      </c>
      <c r="F585" s="2" t="n">
        <v>1.87</v>
      </c>
      <c r="H585" s="2" t="n">
        <v>2.075</v>
      </c>
      <c r="K585" s="2" t="n">
        <v>1.965</v>
      </c>
      <c r="L585" s="62" t="n">
        <v>1.805</v>
      </c>
      <c r="M585" s="62" t="n">
        <v>1.73</v>
      </c>
      <c r="N585" s="2" t="n">
        <v>1.425</v>
      </c>
      <c r="Q585" s="2" t="n">
        <v>2.215</v>
      </c>
      <c r="R585" s="2" t="n">
        <v>2.12</v>
      </c>
      <c r="T585" s="2" t="n">
        <v>1.99</v>
      </c>
      <c r="U585" s="2" t="n">
        <v>1.98</v>
      </c>
      <c r="V585" s="2" t="n">
        <v>2.13</v>
      </c>
      <c r="X585" s="2" t="n">
        <v>2.38</v>
      </c>
      <c r="Y585" s="2" t="n">
        <v>2.448</v>
      </c>
    </row>
    <row r="586" customFormat="false" ht="12.75" hidden="false" customHeight="false" outlineLevel="0" collapsed="false">
      <c r="A586" s="53" t="n">
        <v>35827</v>
      </c>
      <c r="B586" s="61" t="n">
        <f aca="false">B585+1</f>
        <v>582</v>
      </c>
      <c r="C586" s="2" t="s">
        <v>148</v>
      </c>
      <c r="D586" s="1" t="s">
        <v>101</v>
      </c>
      <c r="E586" s="2" t="n">
        <v>2.105</v>
      </c>
      <c r="F586" s="2" t="n">
        <v>1.87</v>
      </c>
      <c r="H586" s="2" t="n">
        <v>2.075</v>
      </c>
      <c r="K586" s="2" t="n">
        <v>1.965</v>
      </c>
      <c r="L586" s="62" t="n">
        <v>1.805</v>
      </c>
      <c r="M586" s="62" t="n">
        <v>1.73</v>
      </c>
      <c r="N586" s="2" t="n">
        <v>1.425</v>
      </c>
      <c r="Q586" s="2" t="n">
        <v>2.215</v>
      </c>
      <c r="R586" s="2" t="n">
        <v>2.12</v>
      </c>
      <c r="T586" s="2" t="n">
        <v>1.99</v>
      </c>
      <c r="U586" s="2" t="n">
        <v>1.98</v>
      </c>
      <c r="V586" s="2" t="n">
        <v>2.13</v>
      </c>
      <c r="X586" s="2" t="n">
        <v>2.38</v>
      </c>
      <c r="Y586" s="2" t="n">
        <v>2.448</v>
      </c>
    </row>
    <row r="587" customFormat="false" ht="12.75" hidden="false" customHeight="false" outlineLevel="0" collapsed="false">
      <c r="A587" s="53" t="n">
        <v>35828</v>
      </c>
      <c r="B587" s="61" t="n">
        <f aca="false">B586+1</f>
        <v>583</v>
      </c>
      <c r="C587" s="2" t="s">
        <v>142</v>
      </c>
      <c r="D587" s="1" t="s">
        <v>101</v>
      </c>
      <c r="E587" s="2" t="n">
        <v>2.22</v>
      </c>
      <c r="F587" s="2" t="n">
        <v>1.97</v>
      </c>
      <c r="H587" s="2" t="n">
        <v>2.185</v>
      </c>
      <c r="K587" s="2" t="n">
        <v>2.115</v>
      </c>
      <c r="L587" s="62" t="n">
        <v>1.915</v>
      </c>
      <c r="M587" s="62" t="n">
        <v>1.8</v>
      </c>
      <c r="N587" s="2" t="n">
        <v>1.4</v>
      </c>
      <c r="Q587" s="2" t="n">
        <v>2.28</v>
      </c>
      <c r="R587" s="2" t="n">
        <v>2.175</v>
      </c>
      <c r="T587" s="2" t="n">
        <v>2.12</v>
      </c>
      <c r="U587" s="2" t="n">
        <v>2.115</v>
      </c>
      <c r="V587" s="2" t="n">
        <v>2.265</v>
      </c>
      <c r="X587" s="2" t="n">
        <v>2.4</v>
      </c>
      <c r="Y587" s="2" t="n">
        <v>2.465</v>
      </c>
    </row>
    <row r="588" customFormat="false" ht="12.75" hidden="false" customHeight="false" outlineLevel="0" collapsed="false">
      <c r="A588" s="53" t="n">
        <v>35829</v>
      </c>
      <c r="B588" s="61" t="n">
        <f aca="false">B587+1</f>
        <v>584</v>
      </c>
      <c r="C588" s="2" t="s">
        <v>143</v>
      </c>
      <c r="D588" s="1" t="s">
        <v>101</v>
      </c>
      <c r="E588" s="2" t="n">
        <v>2.26</v>
      </c>
      <c r="F588" s="2" t="n">
        <v>2.055</v>
      </c>
      <c r="H588" s="2" t="n">
        <v>2.25</v>
      </c>
      <c r="K588" s="2" t="n">
        <v>2.165</v>
      </c>
      <c r="L588" s="62" t="n">
        <v>2.005</v>
      </c>
      <c r="M588" s="62" t="n">
        <v>1.89</v>
      </c>
      <c r="N588" s="2" t="n">
        <v>1.38</v>
      </c>
      <c r="Q588" s="2" t="n">
        <v>2.335</v>
      </c>
      <c r="R588" s="2" t="n">
        <v>2.27</v>
      </c>
      <c r="T588" s="2" t="n">
        <v>2.18</v>
      </c>
      <c r="U588" s="2" t="n">
        <v>2.18</v>
      </c>
      <c r="V588" s="2" t="n">
        <v>2.315</v>
      </c>
      <c r="X588" s="2" t="n">
        <v>2.48</v>
      </c>
      <c r="Y588" s="2" t="n">
        <v>2.515</v>
      </c>
    </row>
    <row r="589" customFormat="false" ht="12.75" hidden="false" customHeight="false" outlineLevel="0" collapsed="false">
      <c r="A589" s="53" t="n">
        <v>35830</v>
      </c>
      <c r="B589" s="61" t="n">
        <f aca="false">B588+1</f>
        <v>585</v>
      </c>
      <c r="C589" s="2" t="s">
        <v>144</v>
      </c>
      <c r="D589" s="1" t="s">
        <v>101</v>
      </c>
      <c r="E589" s="2" t="n">
        <v>2.215</v>
      </c>
      <c r="F589" s="2" t="n">
        <v>1.985</v>
      </c>
      <c r="H589" s="2" t="n">
        <v>2.19</v>
      </c>
      <c r="K589" s="2" t="n">
        <v>2.12</v>
      </c>
      <c r="L589" s="62" t="n">
        <v>1.95</v>
      </c>
      <c r="M589" s="62" t="n">
        <v>1.825</v>
      </c>
      <c r="N589" s="2" t="n">
        <v>1.36</v>
      </c>
      <c r="Q589" s="2" t="n">
        <v>2.29</v>
      </c>
      <c r="R589" s="2" t="n">
        <v>2.185</v>
      </c>
      <c r="T589" s="2" t="n">
        <v>2.13</v>
      </c>
      <c r="U589" s="2" t="n">
        <v>2.13</v>
      </c>
      <c r="V589" s="2" t="n">
        <v>2.26</v>
      </c>
      <c r="X589" s="2" t="n">
        <v>2.465</v>
      </c>
      <c r="Y589" s="2" t="n">
        <v>2.49</v>
      </c>
    </row>
    <row r="590" customFormat="false" ht="12.75" hidden="false" customHeight="false" outlineLevel="0" collapsed="false">
      <c r="A590" s="53" t="n">
        <v>35831</v>
      </c>
      <c r="B590" s="61" t="n">
        <f aca="false">B589+1</f>
        <v>586</v>
      </c>
      <c r="C590" s="2" t="s">
        <v>145</v>
      </c>
      <c r="D590" s="1" t="s">
        <v>101</v>
      </c>
      <c r="E590" s="2" t="n">
        <v>2.305</v>
      </c>
      <c r="F590" s="2" t="n">
        <v>2.105</v>
      </c>
      <c r="H590" s="2" t="n">
        <v>2.285</v>
      </c>
      <c r="K590" s="2" t="n">
        <v>2.17</v>
      </c>
      <c r="L590" s="62" t="n">
        <v>2.075</v>
      </c>
      <c r="M590" s="62" t="n">
        <v>1.865</v>
      </c>
      <c r="N590" s="2" t="n">
        <v>1.35</v>
      </c>
      <c r="Q590" s="2" t="n">
        <v>2.36</v>
      </c>
      <c r="R590" s="2" t="n">
        <v>2.265</v>
      </c>
      <c r="T590" s="2" t="n">
        <v>2.195</v>
      </c>
      <c r="U590" s="2" t="n">
        <v>2.2</v>
      </c>
      <c r="V590" s="2" t="n">
        <v>2.335</v>
      </c>
      <c r="X590" s="2" t="n">
        <v>2.5</v>
      </c>
      <c r="Y590" s="2" t="n">
        <v>2.525</v>
      </c>
    </row>
    <row r="591" customFormat="false" ht="12.75" hidden="false" customHeight="false" outlineLevel="0" collapsed="false">
      <c r="A591" s="53" t="n">
        <v>35832</v>
      </c>
      <c r="B591" s="61" t="n">
        <f aca="false">B590+1</f>
        <v>587</v>
      </c>
      <c r="C591" s="2" t="s">
        <v>146</v>
      </c>
      <c r="D591" s="1" t="s">
        <v>101</v>
      </c>
      <c r="E591" s="2" t="n">
        <v>2.35</v>
      </c>
      <c r="F591" s="2" t="n">
        <v>2.145</v>
      </c>
      <c r="H591" s="2" t="n">
        <v>2.32</v>
      </c>
      <c r="K591" s="2" t="n">
        <v>2.235</v>
      </c>
      <c r="L591" s="62" t="n">
        <v>2.095</v>
      </c>
      <c r="M591" s="62" t="n">
        <v>1.885</v>
      </c>
      <c r="N591" s="2" t="n">
        <v>1.33</v>
      </c>
      <c r="Q591" s="2" t="n">
        <v>2.42</v>
      </c>
      <c r="R591" s="2" t="n">
        <v>2.24</v>
      </c>
      <c r="T591" s="2" t="n">
        <v>2.26</v>
      </c>
      <c r="U591" s="2" t="n">
        <v>2.26</v>
      </c>
      <c r="V591" s="2" t="n">
        <v>2.365</v>
      </c>
      <c r="X591" s="2" t="n">
        <v>2.55</v>
      </c>
      <c r="Y591" s="2" t="n">
        <v>2.555</v>
      </c>
    </row>
    <row r="592" customFormat="false" ht="12.75" hidden="false" customHeight="false" outlineLevel="0" collapsed="false">
      <c r="A592" s="53" t="n">
        <v>35833</v>
      </c>
      <c r="B592" s="61" t="n">
        <f aca="false">B591+1</f>
        <v>588</v>
      </c>
      <c r="C592" s="2" t="s">
        <v>147</v>
      </c>
      <c r="D592" s="1" t="s">
        <v>101</v>
      </c>
      <c r="E592" s="2" t="n">
        <v>2.35</v>
      </c>
      <c r="F592" s="2" t="n">
        <v>2.145</v>
      </c>
      <c r="H592" s="2" t="n">
        <v>2.32</v>
      </c>
      <c r="K592" s="2" t="n">
        <v>2.235</v>
      </c>
      <c r="L592" s="62" t="n">
        <v>2.095</v>
      </c>
      <c r="M592" s="62" t="n">
        <v>1.885</v>
      </c>
      <c r="N592" s="2" t="n">
        <v>1.33</v>
      </c>
      <c r="Q592" s="2" t="n">
        <v>2.42</v>
      </c>
      <c r="R592" s="2" t="n">
        <v>2.24</v>
      </c>
      <c r="T592" s="2" t="n">
        <v>2.26</v>
      </c>
      <c r="U592" s="2" t="n">
        <v>2.26</v>
      </c>
      <c r="V592" s="2" t="n">
        <v>2.365</v>
      </c>
      <c r="X592" s="2" t="n">
        <v>2.55</v>
      </c>
      <c r="Y592" s="2" t="n">
        <v>2.555</v>
      </c>
    </row>
    <row r="593" customFormat="false" ht="12.75" hidden="false" customHeight="false" outlineLevel="0" collapsed="false">
      <c r="A593" s="53" t="n">
        <v>35834</v>
      </c>
      <c r="B593" s="61" t="n">
        <f aca="false">B592+1</f>
        <v>589</v>
      </c>
      <c r="C593" s="2" t="s">
        <v>148</v>
      </c>
      <c r="D593" s="1" t="s">
        <v>101</v>
      </c>
      <c r="E593" s="2" t="n">
        <v>2.35</v>
      </c>
      <c r="F593" s="2" t="n">
        <v>2.145</v>
      </c>
      <c r="H593" s="2" t="n">
        <v>2.32</v>
      </c>
      <c r="K593" s="2" t="n">
        <v>2.235</v>
      </c>
      <c r="L593" s="62" t="n">
        <v>2.095</v>
      </c>
      <c r="M593" s="62" t="n">
        <v>1.885</v>
      </c>
      <c r="N593" s="2" t="n">
        <v>1.33</v>
      </c>
      <c r="Q593" s="2" t="n">
        <v>2.42</v>
      </c>
      <c r="R593" s="2" t="n">
        <v>2.24</v>
      </c>
      <c r="T593" s="2" t="n">
        <v>2.26</v>
      </c>
      <c r="U593" s="2" t="n">
        <v>2.26</v>
      </c>
      <c r="V593" s="2" t="n">
        <v>2.365</v>
      </c>
      <c r="X593" s="2" t="n">
        <v>2.55</v>
      </c>
      <c r="Y593" s="2" t="n">
        <v>2.555</v>
      </c>
    </row>
    <row r="594" customFormat="false" ht="12.75" hidden="false" customHeight="false" outlineLevel="0" collapsed="false">
      <c r="A594" s="53" t="n">
        <v>35835</v>
      </c>
      <c r="B594" s="61" t="n">
        <f aca="false">B593+1</f>
        <v>590</v>
      </c>
      <c r="C594" s="2" t="s">
        <v>142</v>
      </c>
      <c r="D594" s="1" t="s">
        <v>101</v>
      </c>
      <c r="E594" s="2" t="n">
        <v>2.25</v>
      </c>
      <c r="F594" s="2" t="n">
        <v>2.045</v>
      </c>
      <c r="H594" s="2" t="n">
        <v>2.225</v>
      </c>
      <c r="K594" s="2" t="n">
        <v>2.145</v>
      </c>
      <c r="L594" s="62" t="n">
        <v>2.025</v>
      </c>
      <c r="M594" s="62" t="n">
        <v>1.795</v>
      </c>
      <c r="N594" s="2" t="n">
        <v>1.29</v>
      </c>
      <c r="Q594" s="2" t="n">
        <v>2.35</v>
      </c>
      <c r="R594" s="2" t="n">
        <v>2.215</v>
      </c>
      <c r="T594" s="2" t="n">
        <v>2.14</v>
      </c>
      <c r="U594" s="2" t="n">
        <v>2.15</v>
      </c>
      <c r="V594" s="2" t="n">
        <v>2.265</v>
      </c>
      <c r="X594" s="2" t="n">
        <v>2.465</v>
      </c>
      <c r="Y594" s="2" t="n">
        <v>2.465</v>
      </c>
    </row>
    <row r="595" customFormat="false" ht="12.75" hidden="false" customHeight="false" outlineLevel="0" collapsed="false">
      <c r="A595" s="53" t="n">
        <v>35836</v>
      </c>
      <c r="B595" s="61" t="n">
        <f aca="false">B594+1</f>
        <v>591</v>
      </c>
      <c r="C595" s="2" t="s">
        <v>143</v>
      </c>
      <c r="D595" s="1" t="s">
        <v>101</v>
      </c>
      <c r="E595" s="2" t="n">
        <v>2.185</v>
      </c>
      <c r="F595" s="2" t="n">
        <v>2.005</v>
      </c>
      <c r="H595" s="2" t="n">
        <v>2.16</v>
      </c>
      <c r="K595" s="2" t="n">
        <v>2.085</v>
      </c>
      <c r="L595" s="62" t="n">
        <v>1.995</v>
      </c>
      <c r="M595" s="62" t="n">
        <v>1.77</v>
      </c>
      <c r="N595" s="2" t="n">
        <v>1.23</v>
      </c>
      <c r="Q595" s="2" t="n">
        <v>2.26</v>
      </c>
      <c r="R595" s="2" t="n">
        <v>2.195</v>
      </c>
      <c r="T595" s="2" t="n">
        <v>2.1</v>
      </c>
      <c r="U595" s="2" t="n">
        <v>2.105</v>
      </c>
      <c r="V595" s="2" t="n">
        <v>2.22</v>
      </c>
      <c r="X595" s="2" t="n">
        <v>2.4</v>
      </c>
      <c r="Y595" s="2" t="n">
        <v>2.4</v>
      </c>
    </row>
    <row r="596" customFormat="false" ht="12.75" hidden="false" customHeight="false" outlineLevel="0" collapsed="false">
      <c r="A596" s="53" t="n">
        <v>35837</v>
      </c>
      <c r="B596" s="61" t="n">
        <f aca="false">B595+1</f>
        <v>592</v>
      </c>
      <c r="C596" s="2" t="s">
        <v>144</v>
      </c>
      <c r="D596" s="1" t="s">
        <v>101</v>
      </c>
      <c r="E596" s="2" t="n">
        <v>2.215</v>
      </c>
      <c r="F596" s="2" t="n">
        <v>2.035</v>
      </c>
      <c r="H596" s="2" t="n">
        <v>2.175</v>
      </c>
      <c r="K596" s="2" t="n">
        <v>2.105</v>
      </c>
      <c r="L596" s="62" t="n">
        <v>2.03</v>
      </c>
      <c r="M596" s="62" t="n">
        <v>1.775</v>
      </c>
      <c r="N596" s="2" t="n">
        <v>1.2</v>
      </c>
      <c r="Q596" s="2" t="n">
        <v>2.285</v>
      </c>
      <c r="R596" s="2" t="n">
        <v>2.21</v>
      </c>
      <c r="T596" s="2" t="n">
        <v>2.125</v>
      </c>
      <c r="U596" s="2" t="n">
        <v>2.125</v>
      </c>
      <c r="V596" s="2" t="n">
        <v>2.225</v>
      </c>
      <c r="X596" s="2" t="n">
        <v>2.4</v>
      </c>
      <c r="Y596" s="2" t="n">
        <v>2.405</v>
      </c>
    </row>
    <row r="597" customFormat="false" ht="12.75" hidden="false" customHeight="false" outlineLevel="0" collapsed="false">
      <c r="A597" s="53" t="n">
        <v>35838</v>
      </c>
      <c r="B597" s="61" t="n">
        <f aca="false">B596+1</f>
        <v>593</v>
      </c>
      <c r="C597" s="2" t="s">
        <v>145</v>
      </c>
      <c r="D597" s="1" t="s">
        <v>101</v>
      </c>
      <c r="E597" s="2" t="n">
        <v>2.195</v>
      </c>
      <c r="F597" s="2" t="n">
        <v>2.025</v>
      </c>
      <c r="H597" s="2" t="n">
        <v>2.165</v>
      </c>
      <c r="K597" s="2" t="n">
        <v>2.1</v>
      </c>
      <c r="L597" s="62" t="n">
        <v>2.02</v>
      </c>
      <c r="M597" s="62" t="n">
        <v>1.79</v>
      </c>
      <c r="N597" s="2" t="n">
        <v>1.21</v>
      </c>
      <c r="Q597" s="2" t="n">
        <v>2.27</v>
      </c>
      <c r="R597" s="2" t="n">
        <v>2.205</v>
      </c>
      <c r="T597" s="2" t="n">
        <v>2.11</v>
      </c>
      <c r="U597" s="2" t="n">
        <v>2.11</v>
      </c>
      <c r="V597" s="2" t="n">
        <v>2.22</v>
      </c>
      <c r="X597" s="2" t="n">
        <v>2.405</v>
      </c>
      <c r="Y597" s="2" t="n">
        <v>2.39</v>
      </c>
    </row>
    <row r="598" customFormat="false" ht="12.75" hidden="false" customHeight="false" outlineLevel="0" collapsed="false">
      <c r="A598" s="53" t="n">
        <v>35839</v>
      </c>
      <c r="B598" s="61" t="n">
        <f aca="false">B597+1</f>
        <v>594</v>
      </c>
      <c r="C598" s="2" t="s">
        <v>146</v>
      </c>
      <c r="D598" s="1" t="s">
        <v>101</v>
      </c>
      <c r="E598" s="2" t="n">
        <v>2.22</v>
      </c>
      <c r="F598" s="2" t="n">
        <v>2.035</v>
      </c>
      <c r="H598" s="2" t="n">
        <v>2.2</v>
      </c>
      <c r="K598" s="2" t="n">
        <v>2.125</v>
      </c>
      <c r="L598" s="62" t="n">
        <v>2.015</v>
      </c>
      <c r="M598" s="62" t="n">
        <v>1.78</v>
      </c>
      <c r="N598" s="2" t="n">
        <v>1.21</v>
      </c>
      <c r="Q598" s="2" t="n">
        <v>2.325</v>
      </c>
      <c r="R598" s="2" t="n">
        <v>2.235</v>
      </c>
      <c r="T598" s="2" t="n">
        <v>2.13</v>
      </c>
      <c r="U598" s="2" t="n">
        <v>2.13</v>
      </c>
      <c r="V598" s="2" t="n">
        <v>2.245</v>
      </c>
      <c r="X598" s="2" t="n">
        <v>2.43</v>
      </c>
      <c r="Y598" s="2" t="n">
        <v>2.41</v>
      </c>
    </row>
    <row r="599" customFormat="false" ht="12.75" hidden="false" customHeight="false" outlineLevel="0" collapsed="false">
      <c r="A599" s="53" t="n">
        <v>35840</v>
      </c>
      <c r="B599" s="61" t="n">
        <f aca="false">B598+1</f>
        <v>595</v>
      </c>
      <c r="C599" s="2" t="s">
        <v>147</v>
      </c>
      <c r="D599" s="1" t="s">
        <v>101</v>
      </c>
      <c r="E599" s="2" t="n">
        <v>2.22</v>
      </c>
      <c r="F599" s="2" t="n">
        <v>2.035</v>
      </c>
      <c r="H599" s="2" t="n">
        <v>2.2</v>
      </c>
      <c r="K599" s="2" t="n">
        <v>2.125</v>
      </c>
      <c r="L599" s="62" t="n">
        <v>2.015</v>
      </c>
      <c r="M599" s="62" t="n">
        <v>1.78</v>
      </c>
      <c r="N599" s="2" t="n">
        <v>1.21</v>
      </c>
      <c r="Q599" s="2" t="n">
        <v>2.325</v>
      </c>
      <c r="R599" s="2" t="n">
        <v>2.235</v>
      </c>
      <c r="T599" s="2" t="n">
        <v>2.13</v>
      </c>
      <c r="U599" s="2" t="n">
        <v>2.13</v>
      </c>
      <c r="V599" s="2" t="n">
        <v>2.245</v>
      </c>
      <c r="X599" s="2" t="n">
        <v>2.43</v>
      </c>
      <c r="Y599" s="2" t="n">
        <v>2.41</v>
      </c>
    </row>
    <row r="600" customFormat="false" ht="12.75" hidden="false" customHeight="false" outlineLevel="0" collapsed="false">
      <c r="A600" s="53" t="n">
        <v>35841</v>
      </c>
      <c r="B600" s="61" t="n">
        <f aca="false">B599+1</f>
        <v>596</v>
      </c>
      <c r="C600" s="2" t="s">
        <v>148</v>
      </c>
      <c r="D600" s="1" t="s">
        <v>101</v>
      </c>
      <c r="E600" s="2" t="n">
        <v>2.22</v>
      </c>
      <c r="F600" s="2" t="n">
        <v>2.035</v>
      </c>
      <c r="H600" s="2" t="n">
        <v>2.2</v>
      </c>
      <c r="K600" s="2" t="n">
        <v>2.125</v>
      </c>
      <c r="L600" s="62" t="n">
        <v>2.015</v>
      </c>
      <c r="M600" s="62" t="n">
        <v>1.78</v>
      </c>
      <c r="N600" s="2" t="n">
        <v>1.21</v>
      </c>
      <c r="Q600" s="2" t="n">
        <v>2.325</v>
      </c>
      <c r="R600" s="2" t="n">
        <v>2.235</v>
      </c>
      <c r="T600" s="2" t="n">
        <v>2.13</v>
      </c>
      <c r="U600" s="2" t="n">
        <v>2.13</v>
      </c>
      <c r="V600" s="2" t="n">
        <v>2.245</v>
      </c>
      <c r="X600" s="2" t="n">
        <v>2.43</v>
      </c>
      <c r="Y600" s="2" t="n">
        <v>2.41</v>
      </c>
    </row>
    <row r="601" customFormat="false" ht="12.75" hidden="false" customHeight="false" outlineLevel="0" collapsed="false">
      <c r="A601" s="53" t="n">
        <v>35842</v>
      </c>
      <c r="B601" s="61" t="n">
        <f aca="false">B600+1</f>
        <v>597</v>
      </c>
      <c r="C601" s="2" t="s">
        <v>142</v>
      </c>
      <c r="D601" s="1" t="s">
        <v>101</v>
      </c>
      <c r="E601" s="2" t="n">
        <v>2.22</v>
      </c>
      <c r="F601" s="2" t="n">
        <v>2.035</v>
      </c>
      <c r="H601" s="2" t="n">
        <v>2.2</v>
      </c>
      <c r="K601" s="2" t="n">
        <v>2.125</v>
      </c>
      <c r="L601" s="62" t="n">
        <v>2.015</v>
      </c>
      <c r="M601" s="62" t="n">
        <v>1.78</v>
      </c>
      <c r="N601" s="2" t="n">
        <v>1.21</v>
      </c>
      <c r="Q601" s="2" t="n">
        <v>2.325</v>
      </c>
      <c r="R601" s="2" t="n">
        <v>2.235</v>
      </c>
      <c r="T601" s="2" t="n">
        <v>2.13</v>
      </c>
      <c r="U601" s="2" t="n">
        <v>2.13</v>
      </c>
      <c r="V601" s="2" t="n">
        <v>2.245</v>
      </c>
      <c r="X601" s="2" t="n">
        <v>2.43</v>
      </c>
      <c r="Y601" s="2" t="n">
        <v>2.41</v>
      </c>
    </row>
    <row r="602" customFormat="false" ht="12.75" hidden="false" customHeight="false" outlineLevel="0" collapsed="false">
      <c r="A602" s="53" t="n">
        <v>35843</v>
      </c>
      <c r="B602" s="61" t="n">
        <f aca="false">B601+1</f>
        <v>598</v>
      </c>
      <c r="C602" s="2" t="s">
        <v>143</v>
      </c>
      <c r="D602" s="1" t="s">
        <v>101</v>
      </c>
      <c r="E602" s="2" t="n">
        <v>2.175</v>
      </c>
      <c r="F602" s="2" t="n">
        <v>2.015</v>
      </c>
      <c r="H602" s="2" t="n">
        <v>2.17</v>
      </c>
      <c r="K602" s="2" t="n">
        <v>2.08</v>
      </c>
      <c r="L602" s="62" t="n">
        <v>2</v>
      </c>
      <c r="M602" s="62" t="n">
        <v>1.775</v>
      </c>
      <c r="N602" s="2" t="n">
        <v>1.205</v>
      </c>
      <c r="Q602" s="2" t="n">
        <v>2.265</v>
      </c>
      <c r="R602" s="2" t="n">
        <v>2.21</v>
      </c>
      <c r="T602" s="2" t="n">
        <v>2.09</v>
      </c>
      <c r="U602" s="2" t="n">
        <v>2.1</v>
      </c>
      <c r="V602" s="2" t="n">
        <v>2.185</v>
      </c>
      <c r="X602" s="2" t="n">
        <v>2.41</v>
      </c>
      <c r="Y602" s="2" t="n">
        <v>2.385</v>
      </c>
    </row>
    <row r="603" customFormat="false" ht="12.75" hidden="false" customHeight="false" outlineLevel="0" collapsed="false">
      <c r="A603" s="53" t="n">
        <v>35844</v>
      </c>
      <c r="B603" s="61" t="n">
        <f aca="false">B602+1</f>
        <v>599</v>
      </c>
      <c r="C603" s="2" t="s">
        <v>144</v>
      </c>
      <c r="D603" s="1" t="s">
        <v>101</v>
      </c>
      <c r="E603" s="2" t="n">
        <v>2.18</v>
      </c>
      <c r="F603" s="2" t="n">
        <v>2.06</v>
      </c>
      <c r="H603" s="2" t="n">
        <v>2.2</v>
      </c>
      <c r="K603" s="2" t="n">
        <v>2.08</v>
      </c>
      <c r="L603" s="62" t="n">
        <v>2.05</v>
      </c>
      <c r="M603" s="62" t="n">
        <v>1.79</v>
      </c>
      <c r="N603" s="2" t="n">
        <v>1.2</v>
      </c>
      <c r="Q603" s="2" t="n">
        <v>2.265</v>
      </c>
      <c r="R603" s="2" t="n">
        <v>2.23</v>
      </c>
      <c r="T603" s="2" t="n">
        <v>2.095</v>
      </c>
      <c r="U603" s="2" t="n">
        <v>2.09</v>
      </c>
      <c r="V603" s="2" t="n">
        <v>2.185</v>
      </c>
      <c r="X603" s="2" t="n">
        <v>2.38</v>
      </c>
      <c r="Y603" s="2" t="n">
        <v>2.38</v>
      </c>
    </row>
    <row r="604" customFormat="false" ht="12.75" hidden="false" customHeight="false" outlineLevel="0" collapsed="false">
      <c r="A604" s="53" t="n">
        <v>35845</v>
      </c>
      <c r="B604" s="61" t="n">
        <f aca="false">B603+1</f>
        <v>600</v>
      </c>
      <c r="C604" s="2" t="s">
        <v>145</v>
      </c>
      <c r="D604" s="1" t="s">
        <v>101</v>
      </c>
      <c r="E604" s="2" t="n">
        <v>2.22</v>
      </c>
      <c r="F604" s="2" t="n">
        <v>2.1</v>
      </c>
      <c r="H604" s="2" t="n">
        <v>2.23</v>
      </c>
      <c r="K604" s="2" t="n">
        <v>2.105</v>
      </c>
      <c r="L604" s="62" t="n">
        <v>2.095</v>
      </c>
      <c r="M604" s="62" t="n">
        <v>1.83</v>
      </c>
      <c r="N604" s="2" t="n">
        <v>1.17</v>
      </c>
      <c r="Q604" s="2" t="n">
        <v>2.29</v>
      </c>
      <c r="R604" s="2" t="n">
        <v>2.28</v>
      </c>
      <c r="T604" s="2" t="n">
        <v>2.12</v>
      </c>
      <c r="U604" s="2" t="n">
        <v>2.115</v>
      </c>
      <c r="V604" s="2" t="n">
        <v>2.25</v>
      </c>
      <c r="X604" s="2" t="n">
        <v>2.405</v>
      </c>
      <c r="Y604" s="2" t="n">
        <v>2.39</v>
      </c>
    </row>
    <row r="605" customFormat="false" ht="12.75" hidden="false" customHeight="false" outlineLevel="0" collapsed="false">
      <c r="A605" s="53" t="n">
        <v>35846</v>
      </c>
      <c r="B605" s="61" t="n">
        <f aca="false">B604+1</f>
        <v>601</v>
      </c>
      <c r="C605" s="2" t="s">
        <v>146</v>
      </c>
      <c r="D605" s="1" t="s">
        <v>101</v>
      </c>
      <c r="E605" s="2" t="n">
        <v>2.19</v>
      </c>
      <c r="F605" s="2" t="n">
        <v>2.035</v>
      </c>
      <c r="H605" s="2" t="n">
        <v>2.19</v>
      </c>
      <c r="K605" s="2" t="n">
        <v>2.08</v>
      </c>
      <c r="L605" s="62" t="n">
        <v>2.015</v>
      </c>
      <c r="M605" s="62" t="n">
        <v>1.835</v>
      </c>
      <c r="N605" s="2" t="n">
        <v>1.14</v>
      </c>
      <c r="Q605" s="2" t="n">
        <v>2.275</v>
      </c>
      <c r="R605" s="2" t="n">
        <v>2.25</v>
      </c>
      <c r="T605" s="2" t="n">
        <v>2.075</v>
      </c>
      <c r="U605" s="2" t="n">
        <v>2.08</v>
      </c>
      <c r="V605" s="2" t="n">
        <v>2.195</v>
      </c>
      <c r="X605" s="2" t="n">
        <v>2.37</v>
      </c>
      <c r="Y605" s="2" t="n">
        <v>2.36</v>
      </c>
    </row>
    <row r="606" customFormat="false" ht="12.75" hidden="false" customHeight="false" outlineLevel="0" collapsed="false">
      <c r="A606" s="53" t="n">
        <v>35847</v>
      </c>
      <c r="B606" s="61" t="n">
        <f aca="false">B605+1</f>
        <v>602</v>
      </c>
      <c r="C606" s="2" t="s">
        <v>147</v>
      </c>
      <c r="D606" s="1" t="s">
        <v>101</v>
      </c>
      <c r="E606" s="2" t="n">
        <v>2.19</v>
      </c>
      <c r="F606" s="2" t="n">
        <v>2.035</v>
      </c>
      <c r="H606" s="2" t="n">
        <v>2.19</v>
      </c>
      <c r="K606" s="2" t="n">
        <v>2.08</v>
      </c>
      <c r="L606" s="62" t="n">
        <v>2.015</v>
      </c>
      <c r="M606" s="62" t="n">
        <v>1.835</v>
      </c>
      <c r="N606" s="2" t="n">
        <v>1.14</v>
      </c>
      <c r="Q606" s="2" t="n">
        <v>2.275</v>
      </c>
      <c r="R606" s="2" t="n">
        <v>2.25</v>
      </c>
      <c r="T606" s="2" t="n">
        <v>2.075</v>
      </c>
      <c r="U606" s="2" t="n">
        <v>2.08</v>
      </c>
      <c r="V606" s="2" t="n">
        <v>2.195</v>
      </c>
      <c r="X606" s="2" t="n">
        <v>2.37</v>
      </c>
      <c r="Y606" s="2" t="n">
        <v>2.36</v>
      </c>
    </row>
    <row r="607" customFormat="false" ht="12.75" hidden="false" customHeight="false" outlineLevel="0" collapsed="false">
      <c r="A607" s="53" t="n">
        <v>35848</v>
      </c>
      <c r="B607" s="61" t="n">
        <f aca="false">B606+1</f>
        <v>603</v>
      </c>
      <c r="C607" s="2" t="s">
        <v>148</v>
      </c>
      <c r="D607" s="1" t="s">
        <v>101</v>
      </c>
      <c r="E607" s="2" t="n">
        <v>2.19</v>
      </c>
      <c r="F607" s="2" t="n">
        <v>2.035</v>
      </c>
      <c r="H607" s="2" t="n">
        <v>2.19</v>
      </c>
      <c r="K607" s="2" t="n">
        <v>2.08</v>
      </c>
      <c r="L607" s="62" t="n">
        <v>2.015</v>
      </c>
      <c r="M607" s="62" t="n">
        <v>1.835</v>
      </c>
      <c r="N607" s="2" t="n">
        <v>1.14</v>
      </c>
      <c r="Q607" s="2" t="n">
        <v>2.275</v>
      </c>
      <c r="R607" s="2" t="n">
        <v>2.25</v>
      </c>
      <c r="T607" s="2" t="n">
        <v>2.075</v>
      </c>
      <c r="U607" s="2" t="n">
        <v>2.08</v>
      </c>
      <c r="V607" s="2" t="n">
        <v>2.195</v>
      </c>
      <c r="X607" s="2" t="n">
        <v>2.37</v>
      </c>
      <c r="Y607" s="2" t="n">
        <v>2.36</v>
      </c>
    </row>
    <row r="608" customFormat="false" ht="12.75" hidden="false" customHeight="false" outlineLevel="0" collapsed="false">
      <c r="A608" s="53" t="n">
        <v>35849</v>
      </c>
      <c r="B608" s="61" t="n">
        <f aca="false">B607+1</f>
        <v>604</v>
      </c>
      <c r="C608" s="2" t="s">
        <v>142</v>
      </c>
      <c r="D608" s="1" t="s">
        <v>101</v>
      </c>
      <c r="E608" s="2" t="n">
        <v>2.19</v>
      </c>
      <c r="F608" s="2" t="n">
        <v>2.025</v>
      </c>
      <c r="H608" s="2" t="n">
        <v>2.19</v>
      </c>
      <c r="K608" s="2" t="n">
        <v>2.075</v>
      </c>
      <c r="L608" s="62" t="n">
        <v>2.02</v>
      </c>
      <c r="M608" s="62" t="n">
        <v>1.84</v>
      </c>
      <c r="N608" s="2" t="n">
        <v>1.145</v>
      </c>
      <c r="Q608" s="2" t="n">
        <v>2.275</v>
      </c>
      <c r="R608" s="2" t="n">
        <v>2.27</v>
      </c>
      <c r="T608" s="2" t="n">
        <v>2.075</v>
      </c>
      <c r="U608" s="2" t="n">
        <v>2.075</v>
      </c>
      <c r="V608" s="2" t="n">
        <v>2.215</v>
      </c>
      <c r="X608" s="2" t="n">
        <v>2.395</v>
      </c>
      <c r="Y608" s="2" t="n">
        <v>2.37</v>
      </c>
    </row>
    <row r="609" customFormat="false" ht="12.75" hidden="false" customHeight="false" outlineLevel="0" collapsed="false">
      <c r="A609" s="53" t="n">
        <v>35850</v>
      </c>
      <c r="B609" s="61" t="n">
        <f aca="false">B608+1</f>
        <v>605</v>
      </c>
      <c r="C609" s="2" t="s">
        <v>143</v>
      </c>
      <c r="D609" s="1" t="s">
        <v>101</v>
      </c>
      <c r="E609" s="2" t="n">
        <v>2.185</v>
      </c>
      <c r="F609" s="2" t="n">
        <v>2.03</v>
      </c>
      <c r="H609" s="2" t="n">
        <v>2.185</v>
      </c>
      <c r="K609" s="2" t="n">
        <v>2.075</v>
      </c>
      <c r="L609" s="62" t="n">
        <v>2.015</v>
      </c>
      <c r="M609" s="62" t="n">
        <v>1.875</v>
      </c>
      <c r="N609" s="2" t="n">
        <v>1.135</v>
      </c>
      <c r="Q609" s="2" t="n">
        <v>2.27</v>
      </c>
      <c r="R609" s="2" t="n">
        <v>2.295</v>
      </c>
      <c r="T609" s="2" t="n">
        <v>2.08</v>
      </c>
      <c r="U609" s="2" t="n">
        <v>2.08</v>
      </c>
      <c r="V609" s="2" t="n">
        <v>2.215</v>
      </c>
      <c r="X609" s="2" t="n">
        <v>2.4</v>
      </c>
      <c r="Y609" s="2" t="n">
        <v>2.38</v>
      </c>
    </row>
    <row r="610" customFormat="false" ht="12.75" hidden="false" customHeight="false" outlineLevel="0" collapsed="false">
      <c r="A610" s="53" t="n">
        <v>35851</v>
      </c>
      <c r="B610" s="61" t="n">
        <f aca="false">B609+1</f>
        <v>606</v>
      </c>
      <c r="C610" s="2" t="s">
        <v>144</v>
      </c>
      <c r="D610" s="1" t="s">
        <v>101</v>
      </c>
      <c r="E610" s="2" t="n">
        <v>2.205</v>
      </c>
      <c r="F610" s="2" t="n">
        <v>2.055</v>
      </c>
      <c r="H610" s="2" t="n">
        <v>2.195</v>
      </c>
      <c r="K610" s="2" t="n">
        <v>2.12</v>
      </c>
      <c r="L610" s="62" t="n">
        <v>2.04</v>
      </c>
      <c r="M610" s="62" t="n">
        <v>1.92</v>
      </c>
      <c r="N610" s="2" t="n">
        <v>1.23</v>
      </c>
      <c r="Q610" s="2" t="n">
        <v>2.315</v>
      </c>
      <c r="R610" s="2" t="n">
        <v>2.345</v>
      </c>
      <c r="T610" s="2" t="n">
        <v>2.13</v>
      </c>
      <c r="U610" s="2" t="n">
        <v>2.12</v>
      </c>
      <c r="V610" s="2" t="n">
        <v>2.245</v>
      </c>
      <c r="X610" s="2" t="n">
        <v>2.41</v>
      </c>
      <c r="Y610" s="2" t="n">
        <v>2.385</v>
      </c>
    </row>
    <row r="611" customFormat="false" ht="12.75" hidden="false" customHeight="false" outlineLevel="0" collapsed="false">
      <c r="A611" s="53" t="n">
        <v>35852</v>
      </c>
      <c r="B611" s="61" t="n">
        <f aca="false">B610+1</f>
        <v>607</v>
      </c>
      <c r="C611" s="2" t="s">
        <v>145</v>
      </c>
      <c r="D611" s="1" t="s">
        <v>101</v>
      </c>
      <c r="E611" s="2" t="n">
        <v>2.22</v>
      </c>
      <c r="F611" s="2" t="n">
        <v>2.095</v>
      </c>
      <c r="H611" s="2" t="n">
        <v>2.225</v>
      </c>
      <c r="K611" s="2" t="n">
        <v>2.155</v>
      </c>
      <c r="L611" s="62" t="n">
        <v>2.075</v>
      </c>
      <c r="M611" s="62" t="n">
        <v>1.93</v>
      </c>
      <c r="N611" s="2" t="n">
        <v>1.27</v>
      </c>
      <c r="Q611" s="2" t="n">
        <v>2.335</v>
      </c>
      <c r="R611" s="2" t="n">
        <v>2.38</v>
      </c>
      <c r="T611" s="2" t="n">
        <v>2.17</v>
      </c>
      <c r="U611" s="2" t="n">
        <v>2.165</v>
      </c>
      <c r="V611" s="2" t="n">
        <v>2.305</v>
      </c>
      <c r="X611" s="2" t="n">
        <v>2.415</v>
      </c>
      <c r="Y611" s="2" t="n">
        <v>2.415</v>
      </c>
    </row>
    <row r="612" customFormat="false" ht="12.75" hidden="false" customHeight="false" outlineLevel="0" collapsed="false">
      <c r="A612" s="53" t="n">
        <v>35853</v>
      </c>
      <c r="B612" s="61" t="n">
        <f aca="false">B611+1</f>
        <v>608</v>
      </c>
      <c r="C612" s="2" t="s">
        <v>146</v>
      </c>
      <c r="D612" s="1" t="s">
        <v>101</v>
      </c>
      <c r="E612" s="2" t="n">
        <v>2.19</v>
      </c>
      <c r="F612" s="2" t="n">
        <v>2.1</v>
      </c>
      <c r="H612" s="2" t="n">
        <v>2.2</v>
      </c>
      <c r="K612" s="2" t="n">
        <v>2.15</v>
      </c>
      <c r="L612" s="62" t="n">
        <v>2.09</v>
      </c>
      <c r="M612" s="62" t="n">
        <v>1.94</v>
      </c>
      <c r="N612" s="2" t="n">
        <v>1.3</v>
      </c>
      <c r="Q612" s="2" t="n">
        <v>2.285</v>
      </c>
      <c r="R612" s="2" t="n">
        <v>2.37</v>
      </c>
      <c r="T612" s="2" t="n">
        <v>2.17</v>
      </c>
      <c r="U612" s="2" t="n">
        <v>2.17</v>
      </c>
      <c r="V612" s="2" t="n">
        <v>2.265</v>
      </c>
      <c r="X612" s="2" t="n">
        <v>2.4</v>
      </c>
      <c r="Y612" s="2" t="n">
        <v>2.415</v>
      </c>
    </row>
    <row r="613" customFormat="false" ht="12.75" hidden="false" customHeight="false" outlineLevel="0" collapsed="false">
      <c r="A613" s="53" t="n">
        <v>35854</v>
      </c>
      <c r="B613" s="61" t="n">
        <f aca="false">B612+1</f>
        <v>609</v>
      </c>
      <c r="C613" s="2" t="s">
        <v>147</v>
      </c>
      <c r="D613" s="1" t="s">
        <v>102</v>
      </c>
      <c r="E613" s="2" t="n">
        <v>2.19</v>
      </c>
      <c r="F613" s="2" t="n">
        <v>2.1</v>
      </c>
      <c r="H613" s="2" t="n">
        <v>2.2</v>
      </c>
      <c r="K613" s="2" t="n">
        <v>2.15</v>
      </c>
      <c r="L613" s="62" t="n">
        <v>2.09</v>
      </c>
      <c r="M613" s="62" t="n">
        <v>1.94</v>
      </c>
      <c r="N613" s="2" t="n">
        <v>1.3</v>
      </c>
      <c r="Q613" s="2" t="n">
        <v>2.285</v>
      </c>
      <c r="R613" s="2" t="n">
        <v>2.37</v>
      </c>
      <c r="T613" s="2" t="n">
        <v>2.17</v>
      </c>
      <c r="U613" s="2" t="n">
        <v>2.175</v>
      </c>
      <c r="V613" s="2" t="n">
        <v>2.265</v>
      </c>
      <c r="X613" s="2" t="n">
        <v>2.45</v>
      </c>
      <c r="Y613" s="2" t="n">
        <v>2.415</v>
      </c>
    </row>
    <row r="614" customFormat="false" ht="12.75" hidden="false" customHeight="false" outlineLevel="0" collapsed="false">
      <c r="A614" s="53" t="n">
        <v>35855</v>
      </c>
      <c r="B614" s="61" t="n">
        <f aca="false">B613+1</f>
        <v>610</v>
      </c>
      <c r="C614" s="2" t="s">
        <v>148</v>
      </c>
      <c r="D614" s="1" t="s">
        <v>102</v>
      </c>
      <c r="E614" s="2" t="n">
        <v>2.19</v>
      </c>
      <c r="F614" s="2" t="n">
        <v>2.1</v>
      </c>
      <c r="H614" s="2" t="n">
        <v>2.2</v>
      </c>
      <c r="K614" s="2" t="n">
        <v>2.15</v>
      </c>
      <c r="L614" s="62" t="n">
        <v>2.09</v>
      </c>
      <c r="M614" s="62" t="n">
        <v>1.94</v>
      </c>
      <c r="N614" s="2" t="n">
        <v>1.3</v>
      </c>
      <c r="Q614" s="2" t="n">
        <v>2.285</v>
      </c>
      <c r="R614" s="2" t="n">
        <v>2.37</v>
      </c>
      <c r="T614" s="2" t="n">
        <v>2.17</v>
      </c>
      <c r="U614" s="2" t="n">
        <v>2.175</v>
      </c>
      <c r="V614" s="2" t="n">
        <v>2.265</v>
      </c>
      <c r="X614" s="2" t="n">
        <v>2.45</v>
      </c>
      <c r="Y614" s="2" t="n">
        <v>2.415</v>
      </c>
    </row>
    <row r="615" customFormat="false" ht="12.75" hidden="false" customHeight="false" outlineLevel="0" collapsed="false">
      <c r="A615" s="53" t="n">
        <v>35856</v>
      </c>
      <c r="B615" s="61" t="n">
        <f aca="false">B614+1</f>
        <v>611</v>
      </c>
      <c r="C615" s="2" t="s">
        <v>142</v>
      </c>
      <c r="D615" s="1" t="s">
        <v>102</v>
      </c>
      <c r="E615" s="2" t="n">
        <v>2.275</v>
      </c>
      <c r="F615" s="2" t="n">
        <v>2.165</v>
      </c>
      <c r="H615" s="2" t="n">
        <v>2.27</v>
      </c>
      <c r="K615" s="2" t="n">
        <v>2.205</v>
      </c>
      <c r="L615" s="62" t="n">
        <v>2.12</v>
      </c>
      <c r="M615" s="62" t="n">
        <v>1.975</v>
      </c>
      <c r="N615" s="2" t="n">
        <v>1.355</v>
      </c>
      <c r="Q615" s="2" t="n">
        <v>2.4</v>
      </c>
      <c r="R615" s="2" t="n">
        <v>2.4</v>
      </c>
      <c r="T615" s="2" t="n">
        <v>2.225</v>
      </c>
      <c r="U615" s="2" t="n">
        <v>2.245</v>
      </c>
      <c r="V615" s="2" t="n">
        <v>2.375</v>
      </c>
      <c r="X615" s="2" t="n">
        <v>2.525</v>
      </c>
      <c r="Y615" s="2" t="n">
        <v>2.515</v>
      </c>
    </row>
    <row r="616" customFormat="false" ht="12.75" hidden="false" customHeight="false" outlineLevel="0" collapsed="false">
      <c r="A616" s="53" t="n">
        <v>35857</v>
      </c>
      <c r="B616" s="61" t="n">
        <f aca="false">B615+1</f>
        <v>612</v>
      </c>
      <c r="C616" s="2" t="s">
        <v>143</v>
      </c>
      <c r="D616" s="1" t="s">
        <v>102</v>
      </c>
      <c r="E616" s="2" t="n">
        <v>2.235</v>
      </c>
      <c r="F616" s="2" t="n">
        <v>2.105</v>
      </c>
      <c r="H616" s="2" t="n">
        <v>2.21</v>
      </c>
      <c r="K616" s="2" t="n">
        <v>2.16</v>
      </c>
      <c r="L616" s="62" t="n">
        <v>2.075</v>
      </c>
      <c r="M616" s="62" t="n">
        <v>1.975</v>
      </c>
      <c r="N616" s="2" t="n">
        <v>1.445</v>
      </c>
      <c r="Q616" s="2" t="n">
        <v>2.355</v>
      </c>
      <c r="R616" s="2" t="n">
        <v>2.38</v>
      </c>
      <c r="T616" s="2" t="n">
        <v>2.195</v>
      </c>
      <c r="U616" s="2" t="n">
        <v>2.205</v>
      </c>
      <c r="V616" s="2" t="n">
        <v>2.305</v>
      </c>
      <c r="X616" s="2" t="n">
        <v>2.465</v>
      </c>
      <c r="Y616" s="2" t="n">
        <v>2.465</v>
      </c>
    </row>
    <row r="617" customFormat="false" ht="12.75" hidden="false" customHeight="false" outlineLevel="0" collapsed="false">
      <c r="A617" s="53" t="n">
        <v>35858</v>
      </c>
      <c r="B617" s="61" t="n">
        <f aca="false">B616+1</f>
        <v>613</v>
      </c>
      <c r="C617" s="2" t="s">
        <v>144</v>
      </c>
      <c r="D617" s="1" t="s">
        <v>102</v>
      </c>
      <c r="E617" s="2" t="n">
        <v>2.19</v>
      </c>
      <c r="F617" s="2" t="n">
        <v>2.07</v>
      </c>
      <c r="H617" s="2" t="n">
        <v>2.185</v>
      </c>
      <c r="K617" s="2" t="n">
        <v>2.115</v>
      </c>
      <c r="L617" s="62" t="n">
        <v>2.065</v>
      </c>
      <c r="M617" s="62" t="n">
        <v>1.99</v>
      </c>
      <c r="N617" s="2" t="n">
        <v>1.55</v>
      </c>
      <c r="Q617" s="2" t="n">
        <v>2.3</v>
      </c>
      <c r="R617" s="2" t="n">
        <v>2.375</v>
      </c>
      <c r="T617" s="2" t="n">
        <v>2.175</v>
      </c>
      <c r="U617" s="2" t="n">
        <v>2.165</v>
      </c>
      <c r="V617" s="2" t="n">
        <v>2.26</v>
      </c>
      <c r="X617" s="2" t="n">
        <v>2.44</v>
      </c>
      <c r="Y617" s="2" t="n">
        <v>2.45</v>
      </c>
    </row>
    <row r="618" customFormat="false" ht="12.75" hidden="false" customHeight="false" outlineLevel="0" collapsed="false">
      <c r="A618" s="53" t="n">
        <v>35859</v>
      </c>
      <c r="B618" s="61" t="n">
        <f aca="false">B617+1</f>
        <v>614</v>
      </c>
      <c r="C618" s="2" t="s">
        <v>145</v>
      </c>
      <c r="D618" s="1" t="s">
        <v>102</v>
      </c>
      <c r="E618" s="2" t="n">
        <v>2.115</v>
      </c>
      <c r="F618" s="2" t="n">
        <v>2.06</v>
      </c>
      <c r="H618" s="2" t="n">
        <v>2.135</v>
      </c>
      <c r="K618" s="2" t="n">
        <v>2.075</v>
      </c>
      <c r="L618" s="62" t="n">
        <v>2.065</v>
      </c>
      <c r="M618" s="62" t="n">
        <v>1.985</v>
      </c>
      <c r="N618" s="2" t="n">
        <v>1.605</v>
      </c>
      <c r="Q618" s="2" t="n">
        <v>2.255</v>
      </c>
      <c r="R618" s="2" t="n">
        <v>2.36</v>
      </c>
      <c r="T618" s="2" t="n">
        <v>2.14</v>
      </c>
      <c r="U618" s="2" t="n">
        <v>2.145</v>
      </c>
      <c r="V618" s="2" t="n">
        <v>2.22</v>
      </c>
      <c r="X618" s="2" t="n">
        <v>2.395</v>
      </c>
      <c r="Y618" s="2" t="n">
        <v>2.4</v>
      </c>
    </row>
    <row r="619" customFormat="false" ht="12.75" hidden="false" customHeight="false" outlineLevel="0" collapsed="false">
      <c r="A619" s="53" t="n">
        <v>35860</v>
      </c>
      <c r="B619" s="61" t="n">
        <f aca="false">B618+1</f>
        <v>615</v>
      </c>
      <c r="C619" s="2" t="s">
        <v>146</v>
      </c>
      <c r="D619" s="1" t="s">
        <v>102</v>
      </c>
      <c r="E619" s="2" t="n">
        <v>2.09</v>
      </c>
      <c r="F619" s="2" t="n">
        <v>2.065</v>
      </c>
      <c r="H619" s="2" t="n">
        <v>2.13</v>
      </c>
      <c r="K619" s="2" t="n">
        <v>2.08</v>
      </c>
      <c r="L619" s="62" t="n">
        <v>2.065</v>
      </c>
      <c r="M619" s="62" t="n">
        <v>2</v>
      </c>
      <c r="N619" s="2" t="n">
        <v>1.63</v>
      </c>
      <c r="Q619" s="2" t="n">
        <v>2.225</v>
      </c>
      <c r="R619" s="2" t="n">
        <v>2.355</v>
      </c>
      <c r="T619" s="2" t="n">
        <v>2.135</v>
      </c>
      <c r="U619" s="2" t="n">
        <v>2.14</v>
      </c>
      <c r="V619" s="2" t="n">
        <v>2.21</v>
      </c>
      <c r="X619" s="2" t="n">
        <v>2.33</v>
      </c>
      <c r="Y619" s="2" t="n">
        <v>2.345</v>
      </c>
    </row>
    <row r="620" customFormat="false" ht="12.75" hidden="false" customHeight="false" outlineLevel="0" collapsed="false">
      <c r="A620" s="53" t="n">
        <v>35861</v>
      </c>
      <c r="B620" s="61" t="n">
        <f aca="false">B619+1</f>
        <v>616</v>
      </c>
      <c r="C620" s="2" t="s">
        <v>147</v>
      </c>
      <c r="D620" s="1" t="s">
        <v>102</v>
      </c>
      <c r="E620" s="2" t="n">
        <v>2.09</v>
      </c>
      <c r="F620" s="2" t="n">
        <v>2.065</v>
      </c>
      <c r="H620" s="2" t="n">
        <v>2.13</v>
      </c>
      <c r="K620" s="2" t="n">
        <v>2.08</v>
      </c>
      <c r="L620" s="62" t="n">
        <v>2.065</v>
      </c>
      <c r="M620" s="62" t="n">
        <v>2</v>
      </c>
      <c r="N620" s="2" t="n">
        <v>1.63</v>
      </c>
      <c r="Q620" s="2" t="n">
        <v>2.225</v>
      </c>
      <c r="R620" s="2" t="n">
        <v>2.355</v>
      </c>
      <c r="T620" s="2" t="n">
        <v>2.135</v>
      </c>
      <c r="U620" s="2" t="n">
        <v>2.14</v>
      </c>
      <c r="V620" s="2" t="n">
        <v>2.21</v>
      </c>
      <c r="X620" s="2" t="n">
        <v>2.33</v>
      </c>
      <c r="Y620" s="2" t="n">
        <v>2.345</v>
      </c>
    </row>
    <row r="621" customFormat="false" ht="12.75" hidden="false" customHeight="false" outlineLevel="0" collapsed="false">
      <c r="A621" s="53" t="n">
        <v>35862</v>
      </c>
      <c r="B621" s="61" t="n">
        <f aca="false">B620+1</f>
        <v>617</v>
      </c>
      <c r="C621" s="2" t="s">
        <v>148</v>
      </c>
      <c r="D621" s="1" t="s">
        <v>102</v>
      </c>
      <c r="E621" s="2" t="n">
        <v>2.09</v>
      </c>
      <c r="F621" s="2" t="n">
        <v>2.065</v>
      </c>
      <c r="H621" s="2" t="n">
        <v>2.13</v>
      </c>
      <c r="K621" s="2" t="n">
        <v>2.08</v>
      </c>
      <c r="L621" s="62" t="n">
        <v>2.065</v>
      </c>
      <c r="M621" s="62" t="n">
        <v>2</v>
      </c>
      <c r="N621" s="2" t="n">
        <v>1.63</v>
      </c>
      <c r="Q621" s="2" t="n">
        <v>2.225</v>
      </c>
      <c r="R621" s="2" t="n">
        <v>2.355</v>
      </c>
      <c r="T621" s="2" t="n">
        <v>2.135</v>
      </c>
      <c r="U621" s="2" t="n">
        <v>2.14</v>
      </c>
      <c r="V621" s="2" t="n">
        <v>2.21</v>
      </c>
      <c r="X621" s="2" t="n">
        <v>2.33</v>
      </c>
      <c r="Y621" s="2" t="n">
        <v>2.345</v>
      </c>
    </row>
    <row r="622" customFormat="false" ht="12.75" hidden="false" customHeight="false" outlineLevel="0" collapsed="false">
      <c r="A622" s="53" t="n">
        <v>35863</v>
      </c>
      <c r="B622" s="61" t="n">
        <f aca="false">B621+1</f>
        <v>618</v>
      </c>
      <c r="C622" s="2" t="s">
        <v>142</v>
      </c>
      <c r="D622" s="1" t="s">
        <v>102</v>
      </c>
      <c r="E622" s="2" t="n">
        <v>2.165</v>
      </c>
      <c r="F622" s="2" t="n">
        <v>2.165</v>
      </c>
      <c r="H622" s="2" t="n">
        <v>2.24</v>
      </c>
      <c r="K622" s="2" t="n">
        <v>2.18</v>
      </c>
      <c r="L622" s="62" t="n">
        <v>2.16</v>
      </c>
      <c r="M622" s="62" t="n">
        <v>2.055</v>
      </c>
      <c r="N622" s="2" t="n">
        <v>1.655</v>
      </c>
      <c r="Q622" s="2" t="n">
        <v>2.285</v>
      </c>
      <c r="R622" s="2" t="n">
        <v>2.43</v>
      </c>
      <c r="T622" s="2" t="n">
        <v>2.285</v>
      </c>
      <c r="U622" s="2" t="n">
        <v>2.3</v>
      </c>
      <c r="V622" s="2" t="n">
        <v>2.335</v>
      </c>
      <c r="X622" s="2" t="n">
        <v>2.44</v>
      </c>
      <c r="Y622" s="2" t="n">
        <v>2.445</v>
      </c>
    </row>
    <row r="623" customFormat="false" ht="12.75" hidden="false" customHeight="false" outlineLevel="0" collapsed="false">
      <c r="A623" s="53" t="n">
        <v>35864</v>
      </c>
      <c r="B623" s="61" t="n">
        <f aca="false">B622+1</f>
        <v>619</v>
      </c>
      <c r="C623" s="2" t="s">
        <v>143</v>
      </c>
      <c r="D623" s="1" t="s">
        <v>102</v>
      </c>
      <c r="E623" s="2" t="n">
        <v>2.23</v>
      </c>
      <c r="F623" s="2" t="n">
        <v>2.21</v>
      </c>
      <c r="H623" s="2" t="n">
        <v>2.27</v>
      </c>
      <c r="K623" s="2" t="n">
        <v>2.23</v>
      </c>
      <c r="L623" s="62" t="n">
        <v>2.185</v>
      </c>
      <c r="M623" s="62" t="n">
        <v>2.08</v>
      </c>
      <c r="N623" s="2" t="n">
        <v>1.645</v>
      </c>
      <c r="Q623" s="2" t="n">
        <v>2.32</v>
      </c>
      <c r="R623" s="2" t="n">
        <v>2.425</v>
      </c>
      <c r="T623" s="2" t="n">
        <v>2.36</v>
      </c>
      <c r="U623" s="2" t="n">
        <v>2.39</v>
      </c>
      <c r="V623" s="2" t="n">
        <v>2.38</v>
      </c>
      <c r="X623" s="2" t="n">
        <v>2.64</v>
      </c>
      <c r="Y623" s="2" t="n">
        <v>2.68</v>
      </c>
    </row>
    <row r="624" customFormat="false" ht="12.75" hidden="false" customHeight="false" outlineLevel="0" collapsed="false">
      <c r="A624" s="53" t="n">
        <v>35865</v>
      </c>
      <c r="B624" s="61" t="n">
        <f aca="false">B623+1</f>
        <v>620</v>
      </c>
      <c r="C624" s="2" t="s">
        <v>144</v>
      </c>
      <c r="D624" s="1" t="s">
        <v>102</v>
      </c>
      <c r="E624" s="2" t="n">
        <v>2.25</v>
      </c>
      <c r="F624" s="2" t="n">
        <v>2.22</v>
      </c>
      <c r="H624" s="2" t="n">
        <v>2.285</v>
      </c>
      <c r="K624" s="2" t="n">
        <v>2.235</v>
      </c>
      <c r="L624" s="62" t="n">
        <v>2.18</v>
      </c>
      <c r="M624" s="62" t="n">
        <v>2.085</v>
      </c>
      <c r="N624" s="2" t="n">
        <v>1.63</v>
      </c>
      <c r="Q624" s="2" t="n">
        <v>2.35</v>
      </c>
      <c r="R624" s="2" t="n">
        <v>2.4</v>
      </c>
      <c r="T624" s="2" t="n">
        <v>2.37</v>
      </c>
      <c r="U624" s="2" t="n">
        <v>2.38</v>
      </c>
      <c r="V624" s="2" t="n">
        <v>2.36</v>
      </c>
      <c r="X624" s="2" t="n">
        <v>2.785</v>
      </c>
      <c r="Y624" s="2" t="n">
        <v>2.85</v>
      </c>
    </row>
    <row r="625" customFormat="false" ht="12.75" hidden="false" customHeight="false" outlineLevel="0" collapsed="false">
      <c r="A625" s="53" t="n">
        <v>35866</v>
      </c>
      <c r="B625" s="61" t="n">
        <f aca="false">B624+1</f>
        <v>621</v>
      </c>
      <c r="C625" s="2" t="s">
        <v>145</v>
      </c>
      <c r="D625" s="1" t="s">
        <v>102</v>
      </c>
      <c r="E625" s="2" t="n">
        <v>2.245</v>
      </c>
      <c r="F625" s="2" t="n">
        <v>2.205</v>
      </c>
      <c r="H625" s="2" t="n">
        <v>2.28</v>
      </c>
      <c r="K625" s="2" t="n">
        <v>2.215</v>
      </c>
      <c r="L625" s="62" t="n">
        <v>2.165</v>
      </c>
      <c r="M625" s="62" t="n">
        <v>2.05</v>
      </c>
      <c r="N625" s="2" t="n">
        <v>1.485</v>
      </c>
      <c r="Q625" s="2" t="n">
        <v>2.345</v>
      </c>
      <c r="R625" s="2" t="n">
        <v>2.4</v>
      </c>
      <c r="T625" s="2" t="n">
        <v>2.335</v>
      </c>
      <c r="U625" s="2" t="n">
        <v>2.33</v>
      </c>
      <c r="V625" s="2" t="n">
        <v>2.33</v>
      </c>
      <c r="X625" s="2" t="n">
        <v>2.71</v>
      </c>
      <c r="Y625" s="2" t="n">
        <v>2.775</v>
      </c>
    </row>
    <row r="626" customFormat="false" ht="12.75" hidden="false" customHeight="false" outlineLevel="0" collapsed="false">
      <c r="A626" s="53" t="n">
        <v>35867</v>
      </c>
      <c r="B626" s="61" t="n">
        <f aca="false">B625+1</f>
        <v>622</v>
      </c>
      <c r="C626" s="2" t="s">
        <v>146</v>
      </c>
      <c r="D626" s="1" t="s">
        <v>102</v>
      </c>
      <c r="E626" s="2" t="n">
        <v>2.205</v>
      </c>
      <c r="F626" s="2" t="n">
        <v>2.135</v>
      </c>
      <c r="H626" s="2" t="n">
        <v>2.215</v>
      </c>
      <c r="K626" s="2" t="n">
        <v>2.165</v>
      </c>
      <c r="L626" s="62" t="n">
        <v>2.125</v>
      </c>
      <c r="M626" s="62" t="n">
        <v>2.03</v>
      </c>
      <c r="N626" s="2" t="n">
        <v>1.405</v>
      </c>
      <c r="Q626" s="2" t="n">
        <v>2.325</v>
      </c>
      <c r="R626" s="2" t="n">
        <v>2.36</v>
      </c>
      <c r="T626" s="2" t="n">
        <v>2.3</v>
      </c>
      <c r="U626" s="2" t="n">
        <v>2.285</v>
      </c>
      <c r="V626" s="2" t="n">
        <v>2.31</v>
      </c>
      <c r="X626" s="2" t="n">
        <v>2.525</v>
      </c>
      <c r="Y626" s="2" t="n">
        <v>2.565</v>
      </c>
    </row>
    <row r="627" customFormat="false" ht="12.75" hidden="false" customHeight="false" outlineLevel="0" collapsed="false">
      <c r="A627" s="53" t="n">
        <v>35868</v>
      </c>
      <c r="B627" s="61" t="n">
        <f aca="false">B626+1</f>
        <v>623</v>
      </c>
      <c r="C627" s="2" t="s">
        <v>147</v>
      </c>
      <c r="D627" s="1" t="s">
        <v>102</v>
      </c>
      <c r="E627" s="2" t="n">
        <v>2.205</v>
      </c>
      <c r="F627" s="2" t="n">
        <v>2.135</v>
      </c>
      <c r="H627" s="2" t="n">
        <v>2.215</v>
      </c>
      <c r="K627" s="2" t="n">
        <v>2.165</v>
      </c>
      <c r="L627" s="62" t="n">
        <v>2.125</v>
      </c>
      <c r="M627" s="62" t="n">
        <v>2.03</v>
      </c>
      <c r="N627" s="2" t="n">
        <v>1.405</v>
      </c>
      <c r="Q627" s="2" t="n">
        <v>2.325</v>
      </c>
      <c r="R627" s="2" t="n">
        <v>2.36</v>
      </c>
      <c r="T627" s="2" t="n">
        <v>2.3</v>
      </c>
      <c r="U627" s="2" t="n">
        <v>2.285</v>
      </c>
      <c r="V627" s="2" t="n">
        <v>2.31</v>
      </c>
      <c r="X627" s="2" t="n">
        <v>2.525</v>
      </c>
      <c r="Y627" s="2" t="n">
        <v>2.565</v>
      </c>
    </row>
    <row r="628" customFormat="false" ht="12.75" hidden="false" customHeight="false" outlineLevel="0" collapsed="false">
      <c r="A628" s="53" t="n">
        <v>35869</v>
      </c>
      <c r="B628" s="61" t="n">
        <f aca="false">B627+1</f>
        <v>624</v>
      </c>
      <c r="C628" s="2" t="s">
        <v>148</v>
      </c>
      <c r="D628" s="1" t="s">
        <v>102</v>
      </c>
      <c r="E628" s="2" t="n">
        <v>2.205</v>
      </c>
      <c r="F628" s="2" t="n">
        <v>2.135</v>
      </c>
      <c r="H628" s="2" t="n">
        <v>2.215</v>
      </c>
      <c r="K628" s="2" t="n">
        <v>2.165</v>
      </c>
      <c r="L628" s="62" t="n">
        <v>2.125</v>
      </c>
      <c r="M628" s="62" t="n">
        <v>2.03</v>
      </c>
      <c r="N628" s="2" t="n">
        <v>1.405</v>
      </c>
      <c r="Q628" s="2" t="n">
        <v>2.325</v>
      </c>
      <c r="R628" s="2" t="n">
        <v>2.36</v>
      </c>
      <c r="T628" s="2" t="n">
        <v>2.3</v>
      </c>
      <c r="U628" s="2" t="n">
        <v>2.285</v>
      </c>
      <c r="V628" s="2" t="n">
        <v>2.31</v>
      </c>
      <c r="X628" s="2" t="n">
        <v>2.525</v>
      </c>
      <c r="Y628" s="2" t="n">
        <v>2.565</v>
      </c>
    </row>
    <row r="629" customFormat="false" ht="12.75" hidden="false" customHeight="false" outlineLevel="0" collapsed="false">
      <c r="A629" s="53" t="n">
        <v>35870</v>
      </c>
      <c r="B629" s="61" t="n">
        <f aca="false">B628+1</f>
        <v>625</v>
      </c>
      <c r="C629" s="2" t="s">
        <v>142</v>
      </c>
      <c r="D629" s="1" t="s">
        <v>102</v>
      </c>
      <c r="E629" s="2" t="n">
        <v>2.2</v>
      </c>
      <c r="F629" s="2" t="n">
        <v>2.075</v>
      </c>
      <c r="H629" s="2" t="n">
        <v>2.195</v>
      </c>
      <c r="K629" s="2" t="n">
        <v>2.145</v>
      </c>
      <c r="L629" s="62" t="n">
        <v>2.08</v>
      </c>
      <c r="M629" s="62" t="n">
        <v>2.01</v>
      </c>
      <c r="N629" s="2" t="n">
        <v>1.41</v>
      </c>
      <c r="Q629" s="2" t="n">
        <v>2.33</v>
      </c>
      <c r="R629" s="2" t="n">
        <v>2.325</v>
      </c>
      <c r="T629" s="2" t="n">
        <v>2.2</v>
      </c>
      <c r="U629" s="2" t="n">
        <v>2.205</v>
      </c>
      <c r="V629" s="2" t="n">
        <v>2.28</v>
      </c>
      <c r="X629" s="2" t="n">
        <v>2.465</v>
      </c>
      <c r="Y629" s="2" t="n">
        <v>2.485</v>
      </c>
    </row>
    <row r="630" customFormat="false" ht="12.75" hidden="false" customHeight="false" outlineLevel="0" collapsed="false">
      <c r="A630" s="53" t="n">
        <v>35871</v>
      </c>
      <c r="B630" s="61" t="n">
        <f aca="false">B629+1</f>
        <v>626</v>
      </c>
      <c r="C630" s="2" t="s">
        <v>143</v>
      </c>
      <c r="D630" s="1" t="s">
        <v>102</v>
      </c>
      <c r="E630" s="2" t="n">
        <v>2.205</v>
      </c>
      <c r="F630" s="2" t="n">
        <v>2.07</v>
      </c>
      <c r="H630" s="2" t="n">
        <v>2.205</v>
      </c>
      <c r="K630" s="2" t="n">
        <v>2.15</v>
      </c>
      <c r="L630" s="62" t="n">
        <v>2.055</v>
      </c>
      <c r="M630" s="62" t="n">
        <v>1.975</v>
      </c>
      <c r="N630" s="2" t="n">
        <v>1.41</v>
      </c>
      <c r="Q630" s="2" t="n">
        <v>2.345</v>
      </c>
      <c r="R630" s="2" t="n">
        <v>2.33</v>
      </c>
      <c r="T630" s="2" t="n">
        <v>2.19</v>
      </c>
      <c r="U630" s="2" t="n">
        <v>2.205</v>
      </c>
      <c r="V630" s="2" t="n">
        <v>2.295</v>
      </c>
      <c r="X630" s="2" t="n">
        <v>2.455</v>
      </c>
      <c r="Y630" s="2" t="n">
        <v>2.47</v>
      </c>
    </row>
    <row r="631" customFormat="false" ht="12.75" hidden="false" customHeight="false" outlineLevel="0" collapsed="false">
      <c r="A631" s="53" t="n">
        <v>35872</v>
      </c>
      <c r="B631" s="61" t="n">
        <f aca="false">B630+1</f>
        <v>627</v>
      </c>
      <c r="C631" s="2" t="s">
        <v>144</v>
      </c>
      <c r="D631" s="1" t="s">
        <v>102</v>
      </c>
      <c r="E631" s="2" t="n">
        <v>2.205</v>
      </c>
      <c r="F631" s="2" t="n">
        <v>2.05</v>
      </c>
      <c r="H631" s="2" t="n">
        <v>2.21</v>
      </c>
      <c r="K631" s="2" t="n">
        <v>2.14</v>
      </c>
      <c r="L631" s="62" t="n">
        <v>2.035</v>
      </c>
      <c r="M631" s="62" t="n">
        <v>1.95</v>
      </c>
      <c r="N631" s="2" t="n">
        <v>1.405</v>
      </c>
      <c r="Q631" s="2" t="n">
        <v>2.335</v>
      </c>
      <c r="R631" s="2" t="n">
        <v>2.315</v>
      </c>
      <c r="T631" s="2" t="n">
        <v>2.18</v>
      </c>
      <c r="U631" s="2" t="n">
        <v>2.185</v>
      </c>
      <c r="V631" s="2" t="n">
        <v>2.275</v>
      </c>
      <c r="X631" s="2" t="n">
        <v>2.45</v>
      </c>
      <c r="Y631" s="2" t="n">
        <v>2.465</v>
      </c>
    </row>
    <row r="632" customFormat="false" ht="12.75" hidden="false" customHeight="false" outlineLevel="0" collapsed="false">
      <c r="A632" s="53" t="n">
        <v>35873</v>
      </c>
      <c r="B632" s="61" t="n">
        <f aca="false">B631+1</f>
        <v>628</v>
      </c>
      <c r="C632" s="2" t="s">
        <v>145</v>
      </c>
      <c r="D632" s="1" t="s">
        <v>102</v>
      </c>
      <c r="E632" s="2" t="n">
        <v>2.235</v>
      </c>
      <c r="F632" s="2" t="n">
        <v>2.085</v>
      </c>
      <c r="H632" s="2" t="n">
        <v>2.225</v>
      </c>
      <c r="K632" s="2" t="n">
        <v>2.175</v>
      </c>
      <c r="L632" s="62" t="n">
        <v>2.06</v>
      </c>
      <c r="M632" s="62" t="n">
        <v>1.95</v>
      </c>
      <c r="N632" s="2" t="n">
        <v>1.4</v>
      </c>
      <c r="Q632" s="2" t="n">
        <v>2.37</v>
      </c>
      <c r="R632" s="2" t="n">
        <v>2.325</v>
      </c>
      <c r="T632" s="2" t="n">
        <v>2.245</v>
      </c>
      <c r="U632" s="2" t="n">
        <v>2.245</v>
      </c>
      <c r="V632" s="2" t="n">
        <v>2.335</v>
      </c>
      <c r="X632" s="2" t="n">
        <v>2.475</v>
      </c>
      <c r="Y632" s="2" t="n">
        <v>2.5</v>
      </c>
    </row>
    <row r="633" customFormat="false" ht="12.75" hidden="false" customHeight="false" outlineLevel="0" collapsed="false">
      <c r="A633" s="53" t="n">
        <v>35874</v>
      </c>
      <c r="B633" s="61" t="n">
        <f aca="false">B632+1</f>
        <v>629</v>
      </c>
      <c r="C633" s="2" t="s">
        <v>146</v>
      </c>
      <c r="D633" s="1" t="s">
        <v>102</v>
      </c>
      <c r="E633" s="2" t="n">
        <v>2.285</v>
      </c>
      <c r="F633" s="2" t="n">
        <v>2.085</v>
      </c>
      <c r="H633" s="2" t="n">
        <v>2.26</v>
      </c>
      <c r="K633" s="2" t="n">
        <v>2.195</v>
      </c>
      <c r="L633" s="62" t="n">
        <v>2.035</v>
      </c>
      <c r="M633" s="62" t="n">
        <v>1.94</v>
      </c>
      <c r="N633" s="2" t="n">
        <v>1.395</v>
      </c>
      <c r="Q633" s="2" t="n">
        <v>2.405</v>
      </c>
      <c r="R633" s="2" t="n">
        <v>2.32</v>
      </c>
      <c r="T633" s="2" t="n">
        <v>2.22</v>
      </c>
      <c r="U633" s="2" t="n">
        <v>2.22</v>
      </c>
      <c r="V633" s="2" t="n">
        <v>2.365</v>
      </c>
      <c r="X633" s="2" t="n">
        <v>2.505</v>
      </c>
      <c r="Y633" s="2" t="n">
        <v>2.51</v>
      </c>
    </row>
    <row r="634" customFormat="false" ht="12.75" hidden="false" customHeight="false" outlineLevel="0" collapsed="false">
      <c r="A634" s="53" t="n">
        <v>35875</v>
      </c>
      <c r="B634" s="61" t="n">
        <f aca="false">B633+1</f>
        <v>630</v>
      </c>
      <c r="C634" s="2" t="s">
        <v>147</v>
      </c>
      <c r="D634" s="1" t="s">
        <v>102</v>
      </c>
      <c r="E634" s="2" t="n">
        <v>2.285</v>
      </c>
      <c r="F634" s="2" t="n">
        <v>2.085</v>
      </c>
      <c r="H634" s="2" t="n">
        <v>2.26</v>
      </c>
      <c r="K634" s="2" t="n">
        <v>2.195</v>
      </c>
      <c r="L634" s="62" t="n">
        <v>2.035</v>
      </c>
      <c r="M634" s="62" t="n">
        <v>1.94</v>
      </c>
      <c r="N634" s="2" t="n">
        <v>1.395</v>
      </c>
      <c r="Q634" s="2" t="n">
        <v>2.405</v>
      </c>
      <c r="R634" s="2" t="n">
        <v>2.32</v>
      </c>
      <c r="T634" s="2" t="n">
        <v>2.22</v>
      </c>
      <c r="U634" s="2" t="n">
        <v>2.22</v>
      </c>
      <c r="V634" s="2" t="n">
        <v>2.365</v>
      </c>
      <c r="X634" s="2" t="n">
        <v>2.505</v>
      </c>
      <c r="Y634" s="2" t="n">
        <v>2.51</v>
      </c>
    </row>
    <row r="635" customFormat="false" ht="12.75" hidden="false" customHeight="false" outlineLevel="0" collapsed="false">
      <c r="A635" s="53" t="n">
        <v>35876</v>
      </c>
      <c r="B635" s="61" t="n">
        <f aca="false">B634+1</f>
        <v>631</v>
      </c>
      <c r="C635" s="2" t="s">
        <v>148</v>
      </c>
      <c r="D635" s="1" t="s">
        <v>102</v>
      </c>
      <c r="E635" s="2" t="n">
        <v>2.285</v>
      </c>
      <c r="F635" s="2" t="n">
        <v>2.085</v>
      </c>
      <c r="H635" s="2" t="n">
        <v>2.26</v>
      </c>
      <c r="K635" s="2" t="n">
        <v>2.195</v>
      </c>
      <c r="L635" s="62" t="n">
        <v>2.035</v>
      </c>
      <c r="M635" s="62" t="n">
        <v>1.94</v>
      </c>
      <c r="N635" s="2" t="n">
        <v>1.395</v>
      </c>
      <c r="Q635" s="2" t="n">
        <v>2.405</v>
      </c>
      <c r="R635" s="2" t="n">
        <v>2.32</v>
      </c>
      <c r="T635" s="2" t="n">
        <v>2.22</v>
      </c>
      <c r="U635" s="2" t="n">
        <v>2.22</v>
      </c>
      <c r="V635" s="2" t="n">
        <v>2.365</v>
      </c>
      <c r="X635" s="2" t="n">
        <v>2.505</v>
      </c>
      <c r="Y635" s="2" t="n">
        <v>2.51</v>
      </c>
    </row>
    <row r="636" customFormat="false" ht="12.75" hidden="false" customHeight="false" outlineLevel="0" collapsed="false">
      <c r="A636" s="53" t="n">
        <v>35877</v>
      </c>
      <c r="B636" s="61" t="n">
        <f aca="false">B635+1</f>
        <v>632</v>
      </c>
      <c r="C636" s="2" t="s">
        <v>142</v>
      </c>
      <c r="D636" s="1" t="s">
        <v>102</v>
      </c>
      <c r="E636" s="2" t="n">
        <v>2.325</v>
      </c>
      <c r="F636" s="2" t="n">
        <v>2.085</v>
      </c>
      <c r="H636" s="2" t="n">
        <v>2.295</v>
      </c>
      <c r="K636" s="2" t="n">
        <v>2.215</v>
      </c>
      <c r="L636" s="62" t="n">
        <v>2.025</v>
      </c>
      <c r="M636" s="62" t="n">
        <v>1.94</v>
      </c>
      <c r="N636" s="2" t="n">
        <v>1.39</v>
      </c>
      <c r="Q636" s="2" t="n">
        <v>2.465</v>
      </c>
      <c r="R636" s="2" t="n">
        <v>2.34</v>
      </c>
      <c r="T636" s="2" t="n">
        <v>2.205</v>
      </c>
      <c r="U636" s="2" t="n">
        <v>2.215</v>
      </c>
      <c r="V636" s="2" t="n">
        <v>2.375</v>
      </c>
      <c r="X636" s="2" t="n">
        <v>2.57</v>
      </c>
      <c r="Y636" s="2" t="n">
        <v>2.565</v>
      </c>
    </row>
    <row r="637" customFormat="false" ht="12.75" hidden="false" customHeight="false" outlineLevel="0" collapsed="false">
      <c r="A637" s="53" t="n">
        <v>35878</v>
      </c>
      <c r="B637" s="61" t="n">
        <f aca="false">B636+1</f>
        <v>633</v>
      </c>
      <c r="C637" s="2" t="s">
        <v>143</v>
      </c>
      <c r="D637" s="1" t="s">
        <v>102</v>
      </c>
      <c r="E637" s="2" t="n">
        <v>2.28</v>
      </c>
      <c r="F637" s="2" t="n">
        <v>2.08</v>
      </c>
      <c r="H637" s="2" t="n">
        <v>2.285</v>
      </c>
      <c r="K637" s="2" t="n">
        <v>2.185</v>
      </c>
      <c r="L637" s="62" t="n">
        <v>2.025</v>
      </c>
      <c r="M637" s="62" t="n">
        <v>1.925</v>
      </c>
      <c r="N637" s="2" t="n">
        <v>1.39</v>
      </c>
      <c r="Q637" s="2" t="n">
        <v>2.435</v>
      </c>
      <c r="R637" s="2" t="n">
        <v>2.34</v>
      </c>
      <c r="T637" s="2" t="n">
        <v>2.175</v>
      </c>
      <c r="U637" s="2" t="n">
        <v>2.18</v>
      </c>
      <c r="V637" s="2" t="n">
        <v>2.325</v>
      </c>
      <c r="X637" s="2" t="n">
        <v>2.525</v>
      </c>
      <c r="Y637" s="2" t="n">
        <v>2.53</v>
      </c>
    </row>
    <row r="638" customFormat="false" ht="12.75" hidden="false" customHeight="false" outlineLevel="0" collapsed="false">
      <c r="A638" s="53" t="n">
        <v>35879</v>
      </c>
      <c r="B638" s="61" t="n">
        <f aca="false">B637+1</f>
        <v>634</v>
      </c>
      <c r="C638" s="2" t="s">
        <v>144</v>
      </c>
      <c r="D638" s="1" t="s">
        <v>102</v>
      </c>
      <c r="E638" s="2" t="n">
        <v>2.325</v>
      </c>
      <c r="F638" s="2" t="n">
        <v>2.13</v>
      </c>
      <c r="H638" s="2" t="n">
        <v>2.32</v>
      </c>
      <c r="K638" s="2" t="n">
        <v>2.205</v>
      </c>
      <c r="L638" s="62" t="n">
        <v>2.07</v>
      </c>
      <c r="M638" s="62" t="n">
        <v>1.91</v>
      </c>
      <c r="N638" s="2" t="n">
        <v>1.395</v>
      </c>
      <c r="Q638" s="2" t="n">
        <v>2.475</v>
      </c>
      <c r="R638" s="2" t="n">
        <v>2.36</v>
      </c>
      <c r="T638" s="2" t="n">
        <v>2.19</v>
      </c>
      <c r="U638" s="2" t="n">
        <v>2.185</v>
      </c>
      <c r="V638" s="2" t="n">
        <v>2.375</v>
      </c>
      <c r="X638" s="2" t="n">
        <v>2.57</v>
      </c>
      <c r="Y638" s="2" t="n">
        <v>2.57</v>
      </c>
    </row>
    <row r="639" customFormat="false" ht="12.75" hidden="false" customHeight="false" outlineLevel="0" collapsed="false">
      <c r="A639" s="53" t="n">
        <v>35880</v>
      </c>
      <c r="B639" s="61" t="n">
        <f aca="false">B638+1</f>
        <v>635</v>
      </c>
      <c r="C639" s="2" t="s">
        <v>145</v>
      </c>
      <c r="D639" s="1" t="s">
        <v>102</v>
      </c>
      <c r="E639" s="2" t="n">
        <v>2.285</v>
      </c>
      <c r="F639" s="2" t="n">
        <v>2.095</v>
      </c>
      <c r="H639" s="2" t="n">
        <v>2.275</v>
      </c>
      <c r="K639" s="2" t="n">
        <v>2.175</v>
      </c>
      <c r="L639" s="62" t="n">
        <v>2.05</v>
      </c>
      <c r="M639" s="62" t="n">
        <v>1.885</v>
      </c>
      <c r="N639" s="2" t="n">
        <v>1.4</v>
      </c>
      <c r="Q639" s="2" t="n">
        <v>2.43</v>
      </c>
      <c r="R639" s="2" t="n">
        <v>2.365</v>
      </c>
      <c r="T639" s="2" t="n">
        <v>2.16</v>
      </c>
      <c r="U639" s="2" t="n">
        <v>2.165</v>
      </c>
      <c r="V639" s="2" t="n">
        <v>2.335</v>
      </c>
      <c r="X639" s="2" t="n">
        <v>2.505</v>
      </c>
      <c r="Y639" s="2" t="n">
        <v>2.51</v>
      </c>
    </row>
    <row r="640" customFormat="false" ht="12.75" hidden="false" customHeight="false" outlineLevel="0" collapsed="false">
      <c r="A640" s="53" t="n">
        <v>35881</v>
      </c>
      <c r="B640" s="61" t="n">
        <f aca="false">B639+1</f>
        <v>636</v>
      </c>
      <c r="C640" s="2" t="s">
        <v>146</v>
      </c>
      <c r="D640" s="1" t="s">
        <v>102</v>
      </c>
      <c r="E640" s="2" t="n">
        <v>2.25</v>
      </c>
      <c r="F640" s="2" t="n">
        <v>2.09</v>
      </c>
      <c r="H640" s="2" t="n">
        <v>2.275</v>
      </c>
      <c r="K640" s="2" t="n">
        <v>2.165</v>
      </c>
      <c r="L640" s="62" t="n">
        <v>2.075</v>
      </c>
      <c r="M640" s="62" t="n">
        <v>1.9</v>
      </c>
      <c r="N640" s="2" t="n">
        <v>1.405</v>
      </c>
      <c r="Q640" s="2" t="n">
        <v>2.39</v>
      </c>
      <c r="R640" s="2" t="n">
        <v>2.39</v>
      </c>
      <c r="T640" s="2" t="n">
        <v>2.135</v>
      </c>
      <c r="U640" s="2" t="n">
        <v>2.14</v>
      </c>
      <c r="V640" s="2" t="n">
        <v>2.315</v>
      </c>
      <c r="X640" s="2" t="n">
        <v>2.465</v>
      </c>
      <c r="Y640" s="2" t="n">
        <v>2.46</v>
      </c>
    </row>
    <row r="641" customFormat="false" ht="12.75" hidden="false" customHeight="false" outlineLevel="0" collapsed="false">
      <c r="A641" s="53" t="n">
        <v>35882</v>
      </c>
      <c r="B641" s="61" t="n">
        <f aca="false">B640+1</f>
        <v>637</v>
      </c>
      <c r="C641" s="2" t="s">
        <v>147</v>
      </c>
      <c r="D641" s="1" t="s">
        <v>102</v>
      </c>
      <c r="E641" s="2" t="n">
        <v>2.25</v>
      </c>
      <c r="F641" s="2" t="n">
        <v>2.09</v>
      </c>
      <c r="H641" s="2" t="n">
        <v>2.275</v>
      </c>
      <c r="K641" s="2" t="n">
        <v>2.165</v>
      </c>
      <c r="L641" s="62" t="n">
        <v>2.075</v>
      </c>
      <c r="M641" s="62" t="n">
        <v>1.9</v>
      </c>
      <c r="N641" s="2" t="n">
        <v>1.405</v>
      </c>
      <c r="Q641" s="2" t="n">
        <v>2.39</v>
      </c>
      <c r="R641" s="2" t="n">
        <v>2.39</v>
      </c>
      <c r="T641" s="2" t="n">
        <v>2.135</v>
      </c>
      <c r="U641" s="2" t="n">
        <v>2.14</v>
      </c>
      <c r="V641" s="2" t="n">
        <v>2.315</v>
      </c>
      <c r="X641" s="2" t="n">
        <v>2.465</v>
      </c>
      <c r="Y641" s="2" t="n">
        <v>2.46</v>
      </c>
    </row>
    <row r="642" customFormat="false" ht="12.75" hidden="false" customHeight="false" outlineLevel="0" collapsed="false">
      <c r="A642" s="53" t="n">
        <v>35883</v>
      </c>
      <c r="B642" s="61" t="n">
        <f aca="false">B641+1</f>
        <v>638</v>
      </c>
      <c r="C642" s="2" t="s">
        <v>148</v>
      </c>
      <c r="D642" s="1" t="s">
        <v>102</v>
      </c>
      <c r="E642" s="2" t="n">
        <v>2.25</v>
      </c>
      <c r="F642" s="2" t="n">
        <v>2.09</v>
      </c>
      <c r="H642" s="2" t="n">
        <v>2.275</v>
      </c>
      <c r="K642" s="2" t="n">
        <v>2.165</v>
      </c>
      <c r="L642" s="62" t="n">
        <v>2.075</v>
      </c>
      <c r="M642" s="62" t="n">
        <v>1.9</v>
      </c>
      <c r="N642" s="2" t="n">
        <v>1.405</v>
      </c>
      <c r="Q642" s="2" t="n">
        <v>2.39</v>
      </c>
      <c r="R642" s="2" t="n">
        <v>2.39</v>
      </c>
      <c r="T642" s="2" t="n">
        <v>2.135</v>
      </c>
      <c r="U642" s="2" t="n">
        <v>2.14</v>
      </c>
      <c r="V642" s="2" t="n">
        <v>2.315</v>
      </c>
      <c r="X642" s="2" t="n">
        <v>2.465</v>
      </c>
      <c r="Y642" s="2" t="n">
        <v>2.46</v>
      </c>
    </row>
    <row r="643" customFormat="false" ht="12.75" hidden="false" customHeight="false" outlineLevel="0" collapsed="false">
      <c r="A643" s="53" t="n">
        <v>35884</v>
      </c>
      <c r="B643" s="61" t="n">
        <f aca="false">B642+1</f>
        <v>639</v>
      </c>
      <c r="C643" s="2" t="s">
        <v>142</v>
      </c>
      <c r="D643" s="1" t="s">
        <v>102</v>
      </c>
      <c r="E643" s="2" t="n">
        <v>2.26</v>
      </c>
      <c r="F643" s="2" t="n">
        <v>2.115</v>
      </c>
      <c r="H643" s="2" t="n">
        <v>2.29</v>
      </c>
      <c r="K643" s="2" t="n">
        <v>2.155</v>
      </c>
      <c r="L643" s="62" t="n">
        <v>2.095</v>
      </c>
      <c r="M643" s="62" t="n">
        <v>1.9</v>
      </c>
      <c r="N643" s="2" t="n">
        <v>1.445</v>
      </c>
      <c r="Q643" s="2" t="n">
        <v>2.385</v>
      </c>
      <c r="R643" s="2" t="n">
        <v>2.43</v>
      </c>
      <c r="T643" s="2" t="n">
        <v>2.175</v>
      </c>
      <c r="U643" s="2" t="n">
        <v>2.175</v>
      </c>
      <c r="V643" s="2" t="n">
        <v>2.35</v>
      </c>
      <c r="X643" s="2" t="n">
        <v>2.45</v>
      </c>
      <c r="Y643" s="2" t="n">
        <v>2.435</v>
      </c>
    </row>
    <row r="644" customFormat="false" ht="12.75" hidden="false" customHeight="false" outlineLevel="0" collapsed="false">
      <c r="A644" s="53" t="n">
        <v>35885</v>
      </c>
      <c r="B644" s="61" t="n">
        <f aca="false">B643+1</f>
        <v>640</v>
      </c>
      <c r="C644" s="2" t="s">
        <v>143</v>
      </c>
      <c r="D644" s="1" t="s">
        <v>103</v>
      </c>
      <c r="E644" s="2" t="n">
        <v>2.31</v>
      </c>
      <c r="F644" s="2" t="n">
        <v>2.135</v>
      </c>
      <c r="H644" s="2" t="n">
        <v>2.335</v>
      </c>
      <c r="K644" s="2" t="n">
        <v>2.24</v>
      </c>
      <c r="L644" s="62" t="n">
        <v>2.085</v>
      </c>
      <c r="M644" s="62" t="n">
        <v>2</v>
      </c>
      <c r="N644" s="2" t="n">
        <v>1.565</v>
      </c>
      <c r="Q644" s="2" t="n">
        <v>2.475</v>
      </c>
      <c r="R644" s="2" t="n">
        <v>2.4</v>
      </c>
      <c r="T644" s="2" t="n">
        <v>2.275</v>
      </c>
      <c r="U644" s="2" t="n">
        <v>2.29</v>
      </c>
      <c r="V644" s="2" t="n">
        <v>2.43</v>
      </c>
      <c r="X644" s="2" t="n">
        <v>2.575</v>
      </c>
      <c r="Y644" s="2" t="n">
        <v>2.595</v>
      </c>
    </row>
    <row r="645" customFormat="false" ht="12.75" hidden="false" customHeight="false" outlineLevel="0" collapsed="false">
      <c r="A645" s="53" t="n">
        <v>35886</v>
      </c>
      <c r="B645" s="61" t="n">
        <f aca="false">B644+1</f>
        <v>641</v>
      </c>
      <c r="C645" s="2" t="s">
        <v>144</v>
      </c>
      <c r="D645" s="1" t="s">
        <v>103</v>
      </c>
      <c r="E645" s="2" t="n">
        <v>2.46</v>
      </c>
      <c r="F645" s="2" t="n">
        <v>2.255</v>
      </c>
      <c r="H645" s="2" t="n">
        <v>2.48</v>
      </c>
      <c r="K645" s="2" t="n">
        <v>2.375</v>
      </c>
      <c r="L645" s="62" t="n">
        <v>2.175</v>
      </c>
      <c r="M645" s="62" t="n">
        <v>2.095</v>
      </c>
      <c r="N645" s="2" t="n">
        <v>1.655</v>
      </c>
      <c r="Q645" s="2" t="n">
        <v>2.595</v>
      </c>
      <c r="R645" s="2" t="n">
        <v>2.465</v>
      </c>
      <c r="T645" s="2" t="n">
        <v>2.39</v>
      </c>
      <c r="U645" s="2" t="n">
        <v>2.39</v>
      </c>
      <c r="V645" s="2" t="n">
        <v>2.57</v>
      </c>
      <c r="X645" s="2" t="n">
        <v>2.645</v>
      </c>
      <c r="Y645" s="2" t="n">
        <v>2.685</v>
      </c>
    </row>
    <row r="646" customFormat="false" ht="12.75" hidden="false" customHeight="false" outlineLevel="0" collapsed="false">
      <c r="A646" s="53" t="n">
        <v>35887</v>
      </c>
      <c r="B646" s="61" t="n">
        <f aca="false">B645+1</f>
        <v>642</v>
      </c>
      <c r="C646" s="2" t="s">
        <v>145</v>
      </c>
      <c r="D646" s="1" t="s">
        <v>103</v>
      </c>
      <c r="E646" s="2" t="n">
        <v>2.4</v>
      </c>
      <c r="F646" s="2" t="n">
        <v>2.19</v>
      </c>
      <c r="H646" s="2" t="n">
        <v>2.415</v>
      </c>
      <c r="K646" s="2" t="n">
        <v>2.3</v>
      </c>
      <c r="L646" s="62" t="n">
        <v>2.105</v>
      </c>
      <c r="M646" s="62" t="n">
        <v>2.06</v>
      </c>
      <c r="N646" s="2" t="n">
        <v>1.7</v>
      </c>
      <c r="Q646" s="2" t="n">
        <v>2.56</v>
      </c>
      <c r="R646" s="2" t="n">
        <v>2.435</v>
      </c>
      <c r="T646" s="2" t="n">
        <v>2.3</v>
      </c>
      <c r="U646" s="2" t="n">
        <v>2.315</v>
      </c>
      <c r="V646" s="2" t="n">
        <v>2.505</v>
      </c>
      <c r="X646" s="2" t="n">
        <v>2.63</v>
      </c>
      <c r="Y646" s="2" t="n">
        <v>2.665</v>
      </c>
    </row>
    <row r="647" customFormat="false" ht="12.75" hidden="false" customHeight="false" outlineLevel="0" collapsed="false">
      <c r="A647" s="53" t="n">
        <v>35888</v>
      </c>
      <c r="B647" s="61" t="n">
        <f aca="false">B646+1</f>
        <v>643</v>
      </c>
      <c r="C647" s="2" t="s">
        <v>146</v>
      </c>
      <c r="D647" s="1" t="s">
        <v>103</v>
      </c>
      <c r="E647" s="2" t="n">
        <v>2.505</v>
      </c>
      <c r="F647" s="2" t="n">
        <v>2.275</v>
      </c>
      <c r="H647" s="2" t="n">
        <v>2.525</v>
      </c>
      <c r="K647" s="2" t="n">
        <v>2.38</v>
      </c>
      <c r="L647" s="62" t="n">
        <v>2.145</v>
      </c>
      <c r="M647" s="62" t="n">
        <v>2.08</v>
      </c>
      <c r="N647" s="2" t="n">
        <v>1.805</v>
      </c>
      <c r="Q647" s="2" t="n">
        <v>2.66</v>
      </c>
      <c r="R647" s="2" t="n">
        <v>2.465</v>
      </c>
      <c r="T647" s="2" t="n">
        <v>2.38</v>
      </c>
      <c r="U647" s="2" t="n">
        <v>2.385</v>
      </c>
      <c r="V647" s="2" t="n">
        <v>2.57</v>
      </c>
      <c r="X647" s="2" t="n">
        <v>2.76</v>
      </c>
      <c r="Y647" s="2" t="n">
        <v>2.77</v>
      </c>
    </row>
    <row r="648" customFormat="false" ht="12.75" hidden="false" customHeight="false" outlineLevel="0" collapsed="false">
      <c r="A648" s="53" t="n">
        <v>35889</v>
      </c>
      <c r="B648" s="61" t="n">
        <f aca="false">B647+1</f>
        <v>644</v>
      </c>
      <c r="C648" s="2" t="s">
        <v>147</v>
      </c>
      <c r="D648" s="1" t="s">
        <v>103</v>
      </c>
      <c r="E648" s="2" t="n">
        <v>2.505</v>
      </c>
      <c r="F648" s="2" t="n">
        <v>2.275</v>
      </c>
      <c r="H648" s="2" t="n">
        <v>2.525</v>
      </c>
      <c r="K648" s="2" t="n">
        <v>2.38</v>
      </c>
      <c r="L648" s="62" t="n">
        <v>2.145</v>
      </c>
      <c r="M648" s="62" t="n">
        <v>2.08</v>
      </c>
      <c r="N648" s="2" t="n">
        <v>1.805</v>
      </c>
      <c r="Q648" s="2" t="n">
        <v>2.66</v>
      </c>
      <c r="R648" s="2" t="n">
        <v>2.465</v>
      </c>
      <c r="T648" s="2" t="n">
        <v>2.38</v>
      </c>
      <c r="U648" s="2" t="n">
        <v>2.385</v>
      </c>
      <c r="V648" s="2" t="n">
        <v>2.57</v>
      </c>
      <c r="X648" s="2" t="n">
        <v>2.76</v>
      </c>
      <c r="Y648" s="2" t="n">
        <v>2.77</v>
      </c>
    </row>
    <row r="649" customFormat="false" ht="12.75" hidden="false" customHeight="false" outlineLevel="0" collapsed="false">
      <c r="A649" s="53" t="n">
        <v>35890</v>
      </c>
      <c r="B649" s="61" t="n">
        <f aca="false">B648+1</f>
        <v>645</v>
      </c>
      <c r="C649" s="2" t="s">
        <v>148</v>
      </c>
      <c r="D649" s="1" t="s">
        <v>103</v>
      </c>
      <c r="E649" s="2" t="n">
        <v>2.505</v>
      </c>
      <c r="F649" s="2" t="n">
        <v>2.275</v>
      </c>
      <c r="H649" s="2" t="n">
        <v>2.525</v>
      </c>
      <c r="K649" s="2" t="n">
        <v>2.38</v>
      </c>
      <c r="L649" s="62" t="n">
        <v>2.145</v>
      </c>
      <c r="M649" s="62" t="n">
        <v>2.08</v>
      </c>
      <c r="N649" s="2" t="n">
        <v>1.805</v>
      </c>
      <c r="Q649" s="2" t="n">
        <v>2.66</v>
      </c>
      <c r="R649" s="2" t="n">
        <v>2.465</v>
      </c>
      <c r="T649" s="2" t="n">
        <v>2.38</v>
      </c>
      <c r="U649" s="2" t="n">
        <v>2.385</v>
      </c>
      <c r="V649" s="2" t="n">
        <v>2.57</v>
      </c>
      <c r="X649" s="2" t="n">
        <v>2.76</v>
      </c>
      <c r="Y649" s="2" t="n">
        <v>2.77</v>
      </c>
    </row>
    <row r="650" customFormat="false" ht="12.75" hidden="false" customHeight="false" outlineLevel="0" collapsed="false">
      <c r="A650" s="53" t="n">
        <v>35891</v>
      </c>
      <c r="B650" s="61" t="n">
        <f aca="false">B649+1</f>
        <v>646</v>
      </c>
      <c r="C650" s="2" t="s">
        <v>142</v>
      </c>
      <c r="D650" s="1" t="s">
        <v>103</v>
      </c>
      <c r="E650" s="2" t="n">
        <v>2.505</v>
      </c>
      <c r="F650" s="2" t="n">
        <v>2.27</v>
      </c>
      <c r="H650" s="2" t="n">
        <v>2.52</v>
      </c>
      <c r="K650" s="2" t="n">
        <v>2.38</v>
      </c>
      <c r="L650" s="62" t="n">
        <v>2.155</v>
      </c>
      <c r="M650" s="62" t="n">
        <v>2.09</v>
      </c>
      <c r="N650" s="2" t="n">
        <v>1.785</v>
      </c>
      <c r="Q650" s="2" t="n">
        <v>2.655</v>
      </c>
      <c r="R650" s="2" t="n">
        <v>2.475</v>
      </c>
      <c r="T650" s="2" t="n">
        <v>2.395</v>
      </c>
      <c r="U650" s="2" t="n">
        <v>2.395</v>
      </c>
      <c r="V650" s="2" t="n">
        <v>2.56</v>
      </c>
      <c r="X650" s="2" t="n">
        <v>2.75</v>
      </c>
      <c r="Y650" s="2" t="n">
        <v>2.77</v>
      </c>
    </row>
    <row r="651" customFormat="false" ht="12.75" hidden="false" customHeight="false" outlineLevel="0" collapsed="false">
      <c r="A651" s="53" t="n">
        <v>35892</v>
      </c>
      <c r="B651" s="61" t="n">
        <f aca="false">B650+1</f>
        <v>647</v>
      </c>
      <c r="C651" s="2" t="s">
        <v>143</v>
      </c>
      <c r="D651" s="1" t="s">
        <v>103</v>
      </c>
      <c r="E651" s="2" t="n">
        <v>2.5</v>
      </c>
      <c r="F651" s="2" t="n">
        <v>2.275</v>
      </c>
      <c r="H651" s="2" t="n">
        <v>2.495</v>
      </c>
      <c r="K651" s="2" t="n">
        <v>2.38</v>
      </c>
      <c r="L651" s="62" t="n">
        <v>2.165</v>
      </c>
      <c r="M651" s="62" t="n">
        <v>2.1</v>
      </c>
      <c r="N651" s="2" t="n">
        <v>1.785</v>
      </c>
      <c r="Q651" s="2" t="n">
        <v>2.645</v>
      </c>
      <c r="R651" s="2" t="n">
        <v>2.475</v>
      </c>
      <c r="T651" s="2" t="n">
        <v>2.4</v>
      </c>
      <c r="U651" s="2" t="n">
        <v>2.41</v>
      </c>
      <c r="V651" s="2" t="n">
        <v>2.56</v>
      </c>
      <c r="X651" s="2" t="n">
        <v>2.72</v>
      </c>
      <c r="Y651" s="2" t="n">
        <v>2.755</v>
      </c>
    </row>
    <row r="652" customFormat="false" ht="12.75" hidden="false" customHeight="false" outlineLevel="0" collapsed="false">
      <c r="A652" s="53" t="n">
        <v>35893</v>
      </c>
      <c r="B652" s="61" t="n">
        <f aca="false">B651+1</f>
        <v>648</v>
      </c>
      <c r="C652" s="2" t="s">
        <v>144</v>
      </c>
      <c r="D652" s="1" t="s">
        <v>103</v>
      </c>
      <c r="E652" s="2" t="n">
        <v>2.65</v>
      </c>
      <c r="F652" s="2" t="n">
        <v>2.435</v>
      </c>
      <c r="H652" s="2" t="n">
        <v>2.635</v>
      </c>
      <c r="K652" s="2" t="n">
        <v>2.525</v>
      </c>
      <c r="L652" s="62" t="n">
        <v>2.36</v>
      </c>
      <c r="M652" s="62" t="n">
        <v>2.29</v>
      </c>
      <c r="N652" s="2" t="n">
        <v>1.87</v>
      </c>
      <c r="Q652" s="2" t="n">
        <v>2.785</v>
      </c>
      <c r="R652" s="2" t="n">
        <v>2.685</v>
      </c>
      <c r="T652" s="2" t="n">
        <v>2.565</v>
      </c>
      <c r="U652" s="2" t="n">
        <v>2.575</v>
      </c>
      <c r="V652" s="2" t="n">
        <v>2.7</v>
      </c>
      <c r="X652" s="2" t="n">
        <v>2.865</v>
      </c>
      <c r="Y652" s="2" t="n">
        <v>2.9</v>
      </c>
    </row>
    <row r="653" customFormat="false" ht="12.75" hidden="false" customHeight="false" outlineLevel="0" collapsed="false">
      <c r="A653" s="53" t="n">
        <v>35894</v>
      </c>
      <c r="B653" s="61" t="n">
        <f aca="false">B652+1</f>
        <v>649</v>
      </c>
      <c r="C653" s="2" t="s">
        <v>145</v>
      </c>
      <c r="D653" s="1" t="s">
        <v>103</v>
      </c>
      <c r="E653" s="2" t="n">
        <v>2.59</v>
      </c>
      <c r="F653" s="2" t="n">
        <v>2.37</v>
      </c>
      <c r="H653" s="2" t="n">
        <v>2.59</v>
      </c>
      <c r="K653" s="2" t="n">
        <v>2.46</v>
      </c>
      <c r="L653" s="62" t="n">
        <v>2.36</v>
      </c>
      <c r="M653" s="62" t="n">
        <v>2.29</v>
      </c>
      <c r="N653" s="2" t="n">
        <v>1.895</v>
      </c>
      <c r="Q653" s="2" t="n">
        <v>2.735</v>
      </c>
      <c r="R653" s="2" t="n">
        <v>2.655</v>
      </c>
      <c r="T653" s="2" t="n">
        <v>2.48</v>
      </c>
      <c r="U653" s="2" t="n">
        <v>2.485</v>
      </c>
      <c r="V653" s="2" t="n">
        <v>2.64</v>
      </c>
      <c r="X653" s="2" t="n">
        <v>2.835</v>
      </c>
      <c r="Y653" s="2" t="n">
        <v>2.855</v>
      </c>
    </row>
    <row r="654" customFormat="false" ht="12.75" hidden="false" customHeight="false" outlineLevel="0" collapsed="false">
      <c r="A654" s="53" t="n">
        <v>35895</v>
      </c>
      <c r="B654" s="61" t="n">
        <f aca="false">B653+1</f>
        <v>650</v>
      </c>
      <c r="C654" s="2" t="s">
        <v>146</v>
      </c>
      <c r="D654" s="1" t="s">
        <v>103</v>
      </c>
      <c r="E654" s="2" t="n">
        <v>2.59</v>
      </c>
      <c r="F654" s="2" t="n">
        <v>2.37</v>
      </c>
      <c r="H654" s="2" t="n">
        <v>2.59</v>
      </c>
      <c r="K654" s="2" t="n">
        <v>2.46</v>
      </c>
      <c r="L654" s="62" t="n">
        <v>2.315</v>
      </c>
      <c r="M654" s="62" t="n">
        <v>2.26</v>
      </c>
      <c r="N654" s="2" t="n">
        <v>1.895</v>
      </c>
      <c r="Q654" s="2" t="n">
        <v>2.735</v>
      </c>
      <c r="R654" s="2" t="n">
        <v>2.655</v>
      </c>
      <c r="T654" s="2" t="n">
        <v>2.48</v>
      </c>
      <c r="U654" s="2" t="n">
        <v>2.485</v>
      </c>
      <c r="V654" s="2" t="n">
        <v>2.64</v>
      </c>
      <c r="X654" s="2" t="n">
        <v>2.835</v>
      </c>
      <c r="Y654" s="2" t="n">
        <v>2.855</v>
      </c>
    </row>
    <row r="655" customFormat="false" ht="12.75" hidden="false" customHeight="false" outlineLevel="0" collapsed="false">
      <c r="A655" s="53" t="n">
        <v>35896</v>
      </c>
      <c r="B655" s="61" t="n">
        <f aca="false">B654+1</f>
        <v>651</v>
      </c>
      <c r="C655" s="2" t="s">
        <v>147</v>
      </c>
      <c r="D655" s="1" t="s">
        <v>103</v>
      </c>
      <c r="E655" s="2" t="n">
        <v>2.59</v>
      </c>
      <c r="F655" s="2" t="n">
        <v>2.37</v>
      </c>
      <c r="H655" s="2" t="n">
        <v>2.59</v>
      </c>
      <c r="K655" s="2" t="n">
        <v>2.46</v>
      </c>
      <c r="L655" s="62" t="n">
        <v>2.315</v>
      </c>
      <c r="M655" s="62" t="n">
        <v>2.26</v>
      </c>
      <c r="N655" s="2" t="n">
        <v>1.895</v>
      </c>
      <c r="Q655" s="2" t="n">
        <v>2.735</v>
      </c>
      <c r="R655" s="2" t="n">
        <v>2.655</v>
      </c>
      <c r="T655" s="2" t="n">
        <v>2.48</v>
      </c>
      <c r="U655" s="2" t="n">
        <v>2.485</v>
      </c>
      <c r="V655" s="2" t="n">
        <v>2.64</v>
      </c>
      <c r="X655" s="2" t="n">
        <v>2.835</v>
      </c>
      <c r="Y655" s="2" t="n">
        <v>2.855</v>
      </c>
    </row>
    <row r="656" customFormat="false" ht="12.75" hidden="false" customHeight="false" outlineLevel="0" collapsed="false">
      <c r="A656" s="53" t="n">
        <v>35897</v>
      </c>
      <c r="B656" s="61" t="n">
        <f aca="false">B655+1</f>
        <v>652</v>
      </c>
      <c r="C656" s="2" t="s">
        <v>148</v>
      </c>
      <c r="D656" s="1" t="s">
        <v>103</v>
      </c>
      <c r="E656" s="2" t="n">
        <v>2.59</v>
      </c>
      <c r="F656" s="2" t="n">
        <v>2.37</v>
      </c>
      <c r="H656" s="2" t="n">
        <v>2.59</v>
      </c>
      <c r="K656" s="2" t="n">
        <v>2.46</v>
      </c>
      <c r="L656" s="62" t="n">
        <v>2.315</v>
      </c>
      <c r="M656" s="62" t="n">
        <v>2.26</v>
      </c>
      <c r="N656" s="2" t="n">
        <v>1.895</v>
      </c>
      <c r="Q656" s="2" t="n">
        <v>2.735</v>
      </c>
      <c r="R656" s="2" t="n">
        <v>2.655</v>
      </c>
      <c r="T656" s="2" t="n">
        <v>2.48</v>
      </c>
      <c r="U656" s="2" t="n">
        <v>2.485</v>
      </c>
      <c r="V656" s="2" t="n">
        <v>2.64</v>
      </c>
      <c r="X656" s="2" t="n">
        <v>2.835</v>
      </c>
      <c r="Y656" s="2" t="n">
        <v>2.855</v>
      </c>
    </row>
    <row r="657" customFormat="false" ht="12.75" hidden="false" customHeight="false" outlineLevel="0" collapsed="false">
      <c r="A657" s="53" t="n">
        <v>35898</v>
      </c>
      <c r="B657" s="61" t="n">
        <f aca="false">B656+1</f>
        <v>653</v>
      </c>
      <c r="C657" s="2" t="s">
        <v>142</v>
      </c>
      <c r="D657" s="1" t="s">
        <v>103</v>
      </c>
      <c r="E657" s="2" t="n">
        <v>2.55</v>
      </c>
      <c r="F657" s="2" t="n">
        <v>2.33</v>
      </c>
      <c r="H657" s="2" t="n">
        <v>2.535</v>
      </c>
      <c r="K657" s="2" t="n">
        <v>2.385</v>
      </c>
      <c r="L657" s="62" t="n">
        <v>2.265</v>
      </c>
      <c r="M657" s="62" t="n">
        <v>2.225</v>
      </c>
      <c r="N657" s="2" t="n">
        <v>1.905</v>
      </c>
      <c r="Q657" s="2" t="n">
        <v>2.685</v>
      </c>
      <c r="R657" s="2" t="n">
        <v>2.58</v>
      </c>
      <c r="T657" s="2" t="n">
        <v>2.38</v>
      </c>
      <c r="U657" s="2" t="n">
        <v>2.4</v>
      </c>
      <c r="V657" s="2" t="n">
        <v>2.59</v>
      </c>
      <c r="X657" s="2" t="n">
        <v>2.775</v>
      </c>
      <c r="Y657" s="2" t="n">
        <v>2.77</v>
      </c>
    </row>
    <row r="658" customFormat="false" ht="12.75" hidden="false" customHeight="false" outlineLevel="0" collapsed="false">
      <c r="A658" s="53" t="n">
        <v>35899</v>
      </c>
      <c r="B658" s="61" t="n">
        <f aca="false">B657+1</f>
        <v>654</v>
      </c>
      <c r="C658" s="2" t="s">
        <v>143</v>
      </c>
      <c r="D658" s="1" t="s">
        <v>103</v>
      </c>
      <c r="E658" s="2" t="n">
        <v>2.415</v>
      </c>
      <c r="F658" s="2" t="n">
        <v>2.26</v>
      </c>
      <c r="H658" s="2" t="n">
        <v>2.415</v>
      </c>
      <c r="K658" s="2" t="n">
        <v>2.32</v>
      </c>
      <c r="L658" s="62" t="n">
        <v>2.2</v>
      </c>
      <c r="M658" s="62" t="n">
        <v>2.225</v>
      </c>
      <c r="N658" s="2" t="n">
        <v>1.915</v>
      </c>
      <c r="Q658" s="2" t="n">
        <v>2.56</v>
      </c>
      <c r="R658" s="2" t="n">
        <v>2.565</v>
      </c>
      <c r="T658" s="2" t="n">
        <v>2.34</v>
      </c>
      <c r="U658" s="2" t="n">
        <v>2.35</v>
      </c>
      <c r="V658" s="2" t="n">
        <v>2.47</v>
      </c>
      <c r="X658" s="2" t="n">
        <v>2.65</v>
      </c>
      <c r="Y658" s="2" t="n">
        <v>2.66</v>
      </c>
    </row>
    <row r="659" customFormat="false" ht="12.75" hidden="false" customHeight="false" outlineLevel="0" collapsed="false">
      <c r="A659" s="53" t="n">
        <v>35900</v>
      </c>
      <c r="B659" s="61" t="n">
        <f aca="false">B658+1</f>
        <v>655</v>
      </c>
      <c r="C659" s="2" t="s">
        <v>144</v>
      </c>
      <c r="D659" s="1" t="s">
        <v>103</v>
      </c>
      <c r="E659" s="2" t="n">
        <v>2.48</v>
      </c>
      <c r="F659" s="2" t="n">
        <v>2.335</v>
      </c>
      <c r="H659" s="2" t="n">
        <v>2.51</v>
      </c>
      <c r="K659" s="2" t="n">
        <v>2.395</v>
      </c>
      <c r="L659" s="62" t="n">
        <v>2.265</v>
      </c>
      <c r="M659" s="62" t="n">
        <v>2.29</v>
      </c>
      <c r="N659" s="2" t="n">
        <v>1.97</v>
      </c>
      <c r="Q659" s="2" t="n">
        <v>2.62</v>
      </c>
      <c r="R659" s="2" t="n">
        <v>2.625</v>
      </c>
      <c r="T659" s="2" t="n">
        <v>2.43</v>
      </c>
      <c r="U659" s="2" t="n">
        <v>2.435</v>
      </c>
      <c r="V659" s="2" t="n">
        <v>2.53</v>
      </c>
      <c r="X659" s="2" t="n">
        <v>2.72</v>
      </c>
      <c r="Y659" s="2" t="n">
        <v>2.705</v>
      </c>
    </row>
    <row r="660" customFormat="false" ht="12.75" hidden="false" customHeight="false" outlineLevel="0" collapsed="false">
      <c r="A660" s="53" t="n">
        <v>35901</v>
      </c>
      <c r="B660" s="61" t="n">
        <f aca="false">B659+1</f>
        <v>656</v>
      </c>
      <c r="C660" s="2" t="s">
        <v>145</v>
      </c>
      <c r="D660" s="1" t="s">
        <v>103</v>
      </c>
      <c r="E660" s="2" t="n">
        <v>2.475</v>
      </c>
      <c r="F660" s="2" t="n">
        <v>2.36</v>
      </c>
      <c r="H660" s="2" t="n">
        <v>2.49</v>
      </c>
      <c r="K660" s="2" t="n">
        <v>2.41</v>
      </c>
      <c r="L660" s="62" t="n">
        <v>2.32</v>
      </c>
      <c r="M660" s="62" t="n">
        <v>2.305</v>
      </c>
      <c r="N660" s="2" t="n">
        <v>2.015</v>
      </c>
      <c r="Q660" s="2" t="n">
        <v>2.625</v>
      </c>
      <c r="R660" s="2" t="n">
        <v>2.65</v>
      </c>
      <c r="T660" s="2" t="n">
        <v>2.425</v>
      </c>
      <c r="U660" s="2" t="n">
        <v>2.43</v>
      </c>
      <c r="V660" s="2" t="n">
        <v>2.545</v>
      </c>
      <c r="X660" s="2" t="n">
        <v>2.71</v>
      </c>
      <c r="Y660" s="2" t="n">
        <v>2.71</v>
      </c>
    </row>
    <row r="661" customFormat="false" ht="12.75" hidden="false" customHeight="false" outlineLevel="0" collapsed="false">
      <c r="A661" s="53" t="n">
        <v>35902</v>
      </c>
      <c r="B661" s="61" t="n">
        <f aca="false">B660+1</f>
        <v>657</v>
      </c>
      <c r="C661" s="2" t="s">
        <v>146</v>
      </c>
      <c r="D661" s="1" t="s">
        <v>103</v>
      </c>
      <c r="E661" s="2" t="n">
        <v>2.39</v>
      </c>
      <c r="F661" s="2" t="n">
        <v>2.28</v>
      </c>
      <c r="H661" s="2" t="n">
        <v>2.42</v>
      </c>
      <c r="K661" s="2" t="n">
        <v>2.315</v>
      </c>
      <c r="L661" s="62" t="n">
        <v>2.215</v>
      </c>
      <c r="M661" s="62" t="n">
        <v>2.23</v>
      </c>
      <c r="N661" s="2" t="n">
        <v>1.985</v>
      </c>
      <c r="Q661" s="2" t="n">
        <v>2.545</v>
      </c>
      <c r="R661" s="2" t="n">
        <v>2.57</v>
      </c>
      <c r="T661" s="2" t="n">
        <v>2.355</v>
      </c>
      <c r="U661" s="2" t="n">
        <v>2.35</v>
      </c>
      <c r="V661" s="2" t="n">
        <v>2.455</v>
      </c>
      <c r="X661" s="2" t="n">
        <v>2.645</v>
      </c>
      <c r="Y661" s="2" t="n">
        <v>2.645</v>
      </c>
    </row>
    <row r="662" customFormat="false" ht="12.75" hidden="false" customHeight="false" outlineLevel="0" collapsed="false">
      <c r="A662" s="53" t="n">
        <v>35903</v>
      </c>
      <c r="B662" s="61" t="n">
        <f aca="false">B661+1</f>
        <v>658</v>
      </c>
      <c r="C662" s="2" t="s">
        <v>147</v>
      </c>
      <c r="D662" s="1" t="s">
        <v>103</v>
      </c>
      <c r="E662" s="2" t="n">
        <v>2.39</v>
      </c>
      <c r="F662" s="2" t="n">
        <v>2.28</v>
      </c>
      <c r="H662" s="2" t="n">
        <v>2.42</v>
      </c>
      <c r="K662" s="2" t="n">
        <v>2.315</v>
      </c>
      <c r="L662" s="62" t="n">
        <v>2.215</v>
      </c>
      <c r="M662" s="62" t="n">
        <v>2.23</v>
      </c>
      <c r="N662" s="2" t="n">
        <v>1.985</v>
      </c>
      <c r="Q662" s="2" t="n">
        <v>2.545</v>
      </c>
      <c r="R662" s="2" t="n">
        <v>2.57</v>
      </c>
      <c r="T662" s="2" t="n">
        <v>2.355</v>
      </c>
      <c r="U662" s="2" t="n">
        <v>2.35</v>
      </c>
      <c r="V662" s="2" t="n">
        <v>2.455</v>
      </c>
      <c r="X662" s="2" t="n">
        <v>2.645</v>
      </c>
      <c r="Y662" s="2" t="n">
        <v>2.645</v>
      </c>
    </row>
    <row r="663" customFormat="false" ht="12.75" hidden="false" customHeight="false" outlineLevel="0" collapsed="false">
      <c r="A663" s="53" t="n">
        <v>35904</v>
      </c>
      <c r="B663" s="61" t="n">
        <f aca="false">B662+1</f>
        <v>659</v>
      </c>
      <c r="C663" s="2" t="s">
        <v>148</v>
      </c>
      <c r="D663" s="1" t="s">
        <v>103</v>
      </c>
      <c r="E663" s="2" t="n">
        <v>2.39</v>
      </c>
      <c r="F663" s="2" t="n">
        <v>2.28</v>
      </c>
      <c r="H663" s="2" t="n">
        <v>2.42</v>
      </c>
      <c r="K663" s="2" t="n">
        <v>2.315</v>
      </c>
      <c r="L663" s="62" t="n">
        <v>2.215</v>
      </c>
      <c r="M663" s="62" t="n">
        <v>2.23</v>
      </c>
      <c r="N663" s="2" t="n">
        <v>1.985</v>
      </c>
      <c r="Q663" s="2" t="n">
        <v>2.545</v>
      </c>
      <c r="R663" s="2" t="n">
        <v>2.57</v>
      </c>
      <c r="T663" s="2" t="n">
        <v>2.355</v>
      </c>
      <c r="U663" s="2" t="n">
        <v>2.35</v>
      </c>
      <c r="V663" s="2" t="n">
        <v>2.455</v>
      </c>
      <c r="X663" s="2" t="n">
        <v>2.645</v>
      </c>
      <c r="Y663" s="2" t="n">
        <v>2.645</v>
      </c>
    </row>
    <row r="664" customFormat="false" ht="12.75" hidden="false" customHeight="false" outlineLevel="0" collapsed="false">
      <c r="A664" s="53" t="n">
        <v>35905</v>
      </c>
      <c r="B664" s="61" t="n">
        <f aca="false">B663+1</f>
        <v>660</v>
      </c>
      <c r="C664" s="2" t="s">
        <v>142</v>
      </c>
      <c r="D664" s="1" t="s">
        <v>103</v>
      </c>
      <c r="E664" s="2" t="n">
        <v>2.4</v>
      </c>
      <c r="F664" s="2" t="n">
        <v>2.26</v>
      </c>
      <c r="H664" s="2" t="n">
        <v>2.405</v>
      </c>
      <c r="K664" s="2" t="n">
        <v>2.305</v>
      </c>
      <c r="L664" s="62" t="n">
        <v>2.185</v>
      </c>
      <c r="M664" s="62" t="n">
        <v>2.15</v>
      </c>
      <c r="N664" s="2" t="n">
        <v>1.945</v>
      </c>
      <c r="Q664" s="2" t="n">
        <v>2.535</v>
      </c>
      <c r="R664" s="2" t="n">
        <v>2.535</v>
      </c>
      <c r="T664" s="2" t="n">
        <v>2.3</v>
      </c>
      <c r="U664" s="2" t="n">
        <v>2.31</v>
      </c>
      <c r="V664" s="2" t="n">
        <v>2.445</v>
      </c>
      <c r="X664" s="2" t="n">
        <v>2.615</v>
      </c>
      <c r="Y664" s="2" t="n">
        <v>2.64</v>
      </c>
    </row>
    <row r="665" customFormat="false" ht="12.75" hidden="false" customHeight="false" outlineLevel="0" collapsed="false">
      <c r="A665" s="53" t="n">
        <v>35906</v>
      </c>
      <c r="B665" s="61" t="n">
        <f aca="false">B664+1</f>
        <v>661</v>
      </c>
      <c r="C665" s="2" t="s">
        <v>143</v>
      </c>
      <c r="D665" s="1" t="s">
        <v>103</v>
      </c>
      <c r="E665" s="2" t="n">
        <v>2.455</v>
      </c>
      <c r="F665" s="2" t="n">
        <v>2.285</v>
      </c>
      <c r="H665" s="2" t="n">
        <v>2.45</v>
      </c>
      <c r="K665" s="2" t="n">
        <v>2.34</v>
      </c>
      <c r="L665" s="62" t="n">
        <v>2.19</v>
      </c>
      <c r="M665" s="62" t="n">
        <v>2.125</v>
      </c>
      <c r="N665" s="2" t="n">
        <v>1.9</v>
      </c>
      <c r="Q665" s="2" t="n">
        <v>2.605</v>
      </c>
      <c r="R665" s="2" t="n">
        <v>2.595</v>
      </c>
      <c r="T665" s="2" t="n">
        <v>2.335</v>
      </c>
      <c r="U665" s="2" t="n">
        <v>2.345</v>
      </c>
      <c r="V665" s="2" t="n">
        <v>2.495</v>
      </c>
      <c r="X665" s="2" t="n">
        <v>2.69</v>
      </c>
      <c r="Y665" s="2" t="n">
        <v>2.7</v>
      </c>
    </row>
    <row r="666" customFormat="false" ht="12.75" hidden="false" customHeight="false" outlineLevel="0" collapsed="false">
      <c r="A666" s="53" t="n">
        <v>35907</v>
      </c>
      <c r="B666" s="61" t="n">
        <f aca="false">B665+1</f>
        <v>662</v>
      </c>
      <c r="C666" s="2" t="s">
        <v>144</v>
      </c>
      <c r="D666" s="1" t="s">
        <v>103</v>
      </c>
      <c r="E666" s="2" t="n">
        <v>2.51</v>
      </c>
      <c r="F666" s="2" t="n">
        <v>2.355</v>
      </c>
      <c r="H666" s="2" t="n">
        <v>2.51</v>
      </c>
      <c r="K666" s="2" t="n">
        <v>2.39</v>
      </c>
      <c r="L666" s="62" t="n">
        <v>2.245</v>
      </c>
      <c r="M666" s="62" t="n">
        <v>2.155</v>
      </c>
      <c r="N666" s="2" t="n">
        <v>1.84</v>
      </c>
      <c r="Q666" s="2" t="n">
        <v>2.645</v>
      </c>
      <c r="R666" s="2" t="n">
        <v>2.655</v>
      </c>
      <c r="T666" s="2" t="n">
        <v>2.37</v>
      </c>
      <c r="U666" s="2" t="n">
        <v>2.385</v>
      </c>
      <c r="V666" s="2" t="n">
        <v>2.57</v>
      </c>
      <c r="X666" s="2" t="n">
        <v>2.76</v>
      </c>
      <c r="Y666" s="2" t="n">
        <v>2.77</v>
      </c>
    </row>
    <row r="667" customFormat="false" ht="12.75" hidden="false" customHeight="false" outlineLevel="0" collapsed="false">
      <c r="A667" s="53" t="n">
        <v>35908</v>
      </c>
      <c r="B667" s="61" t="n">
        <f aca="false">B666+1</f>
        <v>663</v>
      </c>
      <c r="C667" s="2" t="s">
        <v>145</v>
      </c>
      <c r="D667" s="1" t="s">
        <v>103</v>
      </c>
      <c r="E667" s="2" t="n">
        <v>2.335</v>
      </c>
      <c r="F667" s="2" t="n">
        <v>2.215</v>
      </c>
      <c r="H667" s="2" t="n">
        <v>2.365</v>
      </c>
      <c r="K667" s="2" t="n">
        <v>2.23</v>
      </c>
      <c r="L667" s="62" t="n">
        <v>2.115</v>
      </c>
      <c r="M667" s="62" t="n">
        <v>2.06</v>
      </c>
      <c r="N667" s="2" t="n">
        <v>1.66</v>
      </c>
      <c r="Q667" s="2" t="n">
        <v>2.5</v>
      </c>
      <c r="R667" s="2" t="n">
        <v>2.5</v>
      </c>
      <c r="T667" s="2" t="n">
        <v>2.225</v>
      </c>
      <c r="U667" s="2" t="n">
        <v>2.24</v>
      </c>
      <c r="V667" s="2" t="n">
        <v>2.415</v>
      </c>
      <c r="X667" s="2" t="n">
        <v>2.61</v>
      </c>
      <c r="Y667" s="2" t="n">
        <v>2.62</v>
      </c>
    </row>
    <row r="668" customFormat="false" ht="12.75" hidden="false" customHeight="false" outlineLevel="0" collapsed="false">
      <c r="A668" s="53" t="n">
        <v>35909</v>
      </c>
      <c r="B668" s="61" t="n">
        <f aca="false">B667+1</f>
        <v>664</v>
      </c>
      <c r="C668" s="2" t="s">
        <v>146</v>
      </c>
      <c r="D668" s="1" t="s">
        <v>103</v>
      </c>
      <c r="E668" s="2" t="n">
        <v>2.305</v>
      </c>
      <c r="F668" s="2" t="n">
        <v>2.115</v>
      </c>
      <c r="H668" s="2" t="n">
        <v>2.315</v>
      </c>
      <c r="K668" s="2" t="n">
        <v>2.17</v>
      </c>
      <c r="L668" s="62" t="n">
        <v>1.915</v>
      </c>
      <c r="M668" s="62" t="n">
        <v>1.975</v>
      </c>
      <c r="N668" s="2" t="n">
        <v>1.65</v>
      </c>
      <c r="Q668" s="2" t="n">
        <v>2.445</v>
      </c>
      <c r="R668" s="2" t="n">
        <v>2.375</v>
      </c>
      <c r="T668" s="2" t="n">
        <v>2.155</v>
      </c>
      <c r="U668" s="2" t="n">
        <v>2.16</v>
      </c>
      <c r="V668" s="2" t="n">
        <v>2.345</v>
      </c>
      <c r="X668" s="2" t="n">
        <v>2.56</v>
      </c>
      <c r="Y668" s="2" t="n">
        <v>2.595</v>
      </c>
    </row>
    <row r="669" customFormat="false" ht="12.75" hidden="false" customHeight="false" outlineLevel="0" collapsed="false">
      <c r="A669" s="53" t="n">
        <v>35910</v>
      </c>
      <c r="B669" s="61" t="n">
        <f aca="false">B668+1</f>
        <v>665</v>
      </c>
      <c r="C669" s="2" t="s">
        <v>147</v>
      </c>
      <c r="D669" s="1" t="s">
        <v>103</v>
      </c>
      <c r="E669" s="2" t="n">
        <v>2.305</v>
      </c>
      <c r="F669" s="2" t="n">
        <v>2.115</v>
      </c>
      <c r="H669" s="2" t="n">
        <v>2.315</v>
      </c>
      <c r="K669" s="2" t="n">
        <v>2.17</v>
      </c>
      <c r="L669" s="62" t="n">
        <v>1.915</v>
      </c>
      <c r="M669" s="62" t="n">
        <v>1.975</v>
      </c>
      <c r="N669" s="2" t="n">
        <v>1.65</v>
      </c>
      <c r="Q669" s="2" t="n">
        <v>2.445</v>
      </c>
      <c r="R669" s="2" t="n">
        <v>2.375</v>
      </c>
      <c r="T669" s="2" t="n">
        <v>2.155</v>
      </c>
      <c r="U669" s="2" t="n">
        <v>2.16</v>
      </c>
      <c r="V669" s="2" t="n">
        <v>2.345</v>
      </c>
      <c r="X669" s="2" t="n">
        <v>2.56</v>
      </c>
      <c r="Y669" s="2" t="n">
        <v>2.595</v>
      </c>
    </row>
    <row r="670" customFormat="false" ht="12.75" hidden="false" customHeight="false" outlineLevel="0" collapsed="false">
      <c r="A670" s="53" t="n">
        <v>35911</v>
      </c>
      <c r="B670" s="61" t="n">
        <f aca="false">B669+1</f>
        <v>666</v>
      </c>
      <c r="C670" s="2" t="s">
        <v>148</v>
      </c>
      <c r="D670" s="1" t="s">
        <v>103</v>
      </c>
      <c r="E670" s="2" t="n">
        <v>2.305</v>
      </c>
      <c r="F670" s="2" t="n">
        <v>2.115</v>
      </c>
      <c r="H670" s="2" t="n">
        <v>2.315</v>
      </c>
      <c r="K670" s="2" t="n">
        <v>2.17</v>
      </c>
      <c r="L670" s="62" t="n">
        <v>1.915</v>
      </c>
      <c r="M670" s="62" t="n">
        <v>1.975</v>
      </c>
      <c r="N670" s="2" t="n">
        <v>1.65</v>
      </c>
      <c r="Q670" s="2" t="n">
        <v>2.445</v>
      </c>
      <c r="R670" s="2" t="n">
        <v>2.375</v>
      </c>
      <c r="T670" s="2" t="n">
        <v>2.14</v>
      </c>
      <c r="U670" s="2" t="n">
        <v>2.15</v>
      </c>
      <c r="V670" s="2" t="n">
        <v>2.345</v>
      </c>
      <c r="X670" s="2" t="n">
        <v>2.535</v>
      </c>
      <c r="Y670" s="2" t="n">
        <v>2.595</v>
      </c>
    </row>
    <row r="671" customFormat="false" ht="12.75" hidden="false" customHeight="false" outlineLevel="0" collapsed="false">
      <c r="A671" s="53" t="n">
        <v>35912</v>
      </c>
      <c r="B671" s="61" t="n">
        <f aca="false">B670+1</f>
        <v>667</v>
      </c>
      <c r="C671" s="2" t="s">
        <v>142</v>
      </c>
      <c r="D671" s="1" t="s">
        <v>103</v>
      </c>
      <c r="E671" s="2" t="n">
        <v>2.28</v>
      </c>
      <c r="F671" s="2" t="n">
        <v>2.09</v>
      </c>
      <c r="H671" s="2" t="n">
        <v>2.255</v>
      </c>
      <c r="K671" s="2" t="n">
        <v>2.16</v>
      </c>
      <c r="L671" s="62" t="n">
        <v>1.915</v>
      </c>
      <c r="M671" s="62" t="n">
        <v>1.975</v>
      </c>
      <c r="N671" s="2" t="n">
        <v>1.64</v>
      </c>
      <c r="Q671" s="2" t="n">
        <v>2.43</v>
      </c>
      <c r="R671" s="2" t="n">
        <v>2.35</v>
      </c>
      <c r="T671" s="2" t="n">
        <v>2.14</v>
      </c>
      <c r="U671" s="2" t="n">
        <v>2.15</v>
      </c>
      <c r="V671" s="2" t="n">
        <v>2.335</v>
      </c>
      <c r="X671" s="2" t="n">
        <v>2.535</v>
      </c>
      <c r="Y671" s="2" t="n">
        <v>2.585</v>
      </c>
    </row>
    <row r="672" customFormat="false" ht="12.75" hidden="false" customHeight="false" outlineLevel="0" collapsed="false">
      <c r="A672" s="53" t="n">
        <v>35913</v>
      </c>
      <c r="B672" s="61" t="n">
        <f aca="false">B671+1</f>
        <v>668</v>
      </c>
      <c r="C672" s="2" t="s">
        <v>143</v>
      </c>
      <c r="D672" s="1" t="s">
        <v>103</v>
      </c>
      <c r="E672" s="2" t="n">
        <v>2.265</v>
      </c>
      <c r="F672" s="2" t="n">
        <v>2.07</v>
      </c>
      <c r="H672" s="2" t="n">
        <v>2.245</v>
      </c>
      <c r="K672" s="2" t="n">
        <v>2.15</v>
      </c>
      <c r="L672" s="62" t="n">
        <v>1.96</v>
      </c>
      <c r="M672" s="62" t="n">
        <v>1.93</v>
      </c>
      <c r="N672" s="2" t="n">
        <v>1.65</v>
      </c>
      <c r="Q672" s="2" t="n">
        <v>2.43</v>
      </c>
      <c r="R672" s="2" t="n">
        <v>2.36</v>
      </c>
      <c r="T672" s="2" t="n">
        <v>2.14</v>
      </c>
      <c r="U672" s="2" t="n">
        <v>2.15</v>
      </c>
      <c r="V672" s="2" t="n">
        <v>2.335</v>
      </c>
      <c r="X672" s="2" t="n">
        <v>2.535</v>
      </c>
      <c r="Y672" s="2" t="n">
        <v>2.56</v>
      </c>
    </row>
    <row r="673" customFormat="false" ht="12.75" hidden="false" customHeight="false" outlineLevel="0" collapsed="false">
      <c r="A673" s="53" t="n">
        <v>35914</v>
      </c>
      <c r="B673" s="61" t="n">
        <f aca="false">B672+1</f>
        <v>669</v>
      </c>
      <c r="C673" s="2" t="s">
        <v>144</v>
      </c>
      <c r="D673" s="1" t="s">
        <v>103</v>
      </c>
      <c r="E673" s="2" t="n">
        <v>2.29</v>
      </c>
      <c r="F673" s="2" t="n">
        <v>2.09</v>
      </c>
      <c r="H673" s="2" t="n">
        <v>2.265</v>
      </c>
      <c r="K673" s="2" t="n">
        <v>2.16</v>
      </c>
      <c r="L673" s="62" t="n">
        <v>2.005</v>
      </c>
      <c r="M673" s="62" t="n">
        <v>1.955</v>
      </c>
      <c r="N673" s="2" t="n">
        <v>1.665</v>
      </c>
      <c r="Q673" s="2" t="n">
        <v>2.45</v>
      </c>
      <c r="R673" s="2" t="n">
        <v>2.39</v>
      </c>
      <c r="T673" s="2" t="n">
        <v>2.14</v>
      </c>
      <c r="U673" s="2" t="n">
        <v>2.15</v>
      </c>
      <c r="V673" s="2" t="n">
        <v>2.37</v>
      </c>
      <c r="X673" s="2" t="n">
        <v>2.525</v>
      </c>
      <c r="Y673" s="2" t="n">
        <v>2.545</v>
      </c>
    </row>
    <row r="674" customFormat="false" ht="12.75" hidden="false" customHeight="false" outlineLevel="0" collapsed="false">
      <c r="A674" s="53" t="n">
        <v>35915</v>
      </c>
      <c r="B674" s="61" t="n">
        <f aca="false">B673+1</f>
        <v>670</v>
      </c>
      <c r="C674" s="2" t="s">
        <v>145</v>
      </c>
      <c r="D674" s="1" t="s">
        <v>104</v>
      </c>
      <c r="E674" s="2" t="n">
        <v>2.175</v>
      </c>
      <c r="F674" s="2" t="n">
        <v>2.01</v>
      </c>
      <c r="H674" s="2" t="n">
        <v>2.195</v>
      </c>
      <c r="K674" s="2" t="n">
        <v>2.12</v>
      </c>
      <c r="L674" s="62" t="n">
        <v>1.92</v>
      </c>
      <c r="M674" s="62" t="n">
        <v>1.94</v>
      </c>
      <c r="N674" s="2" t="n">
        <v>1.65</v>
      </c>
      <c r="Q674" s="2" t="n">
        <v>2.345</v>
      </c>
      <c r="R674" s="2" t="n">
        <v>2.225</v>
      </c>
      <c r="T674" s="2" t="n">
        <v>2.13</v>
      </c>
      <c r="U674" s="2" t="n">
        <v>2.135</v>
      </c>
      <c r="V674" s="2" t="n">
        <v>2.33</v>
      </c>
      <c r="X674" s="2" t="n">
        <v>2.485</v>
      </c>
      <c r="Y674" s="2" t="n">
        <v>2.495</v>
      </c>
    </row>
    <row r="675" customFormat="false" ht="12.75" hidden="false" customHeight="false" outlineLevel="0" collapsed="false">
      <c r="A675" s="53" t="n">
        <v>35916</v>
      </c>
      <c r="B675" s="61" t="n">
        <f aca="false">B674+1</f>
        <v>671</v>
      </c>
      <c r="C675" s="2" t="s">
        <v>146</v>
      </c>
      <c r="D675" s="1" t="s">
        <v>104</v>
      </c>
      <c r="E675" s="2" t="n">
        <v>2.115</v>
      </c>
      <c r="F675" s="2" t="n">
        <v>1.895</v>
      </c>
      <c r="H675" s="2" t="n">
        <v>2.14</v>
      </c>
      <c r="K675" s="2" t="n">
        <v>2.055</v>
      </c>
      <c r="L675" s="62" t="n">
        <v>1.83</v>
      </c>
      <c r="M675" s="62" t="n">
        <v>1.8</v>
      </c>
      <c r="N675" s="2" t="n">
        <v>1.555</v>
      </c>
      <c r="Q675" s="2" t="n">
        <v>2.265</v>
      </c>
      <c r="R675" s="2" t="n">
        <v>2.135</v>
      </c>
      <c r="T675" s="2" t="n">
        <v>2.045</v>
      </c>
      <c r="U675" s="2" t="n">
        <v>2.055</v>
      </c>
      <c r="V675" s="2" t="n">
        <v>2.245</v>
      </c>
      <c r="X675" s="2" t="n">
        <v>2.385</v>
      </c>
      <c r="Y675" s="2" t="n">
        <v>2.385</v>
      </c>
    </row>
    <row r="676" customFormat="false" ht="12.75" hidden="false" customHeight="false" outlineLevel="0" collapsed="false">
      <c r="A676" s="53" t="n">
        <v>35917</v>
      </c>
      <c r="B676" s="61" t="n">
        <f aca="false">B675+1</f>
        <v>672</v>
      </c>
      <c r="C676" s="2" t="s">
        <v>147</v>
      </c>
      <c r="D676" s="1" t="s">
        <v>104</v>
      </c>
      <c r="E676" s="2" t="n">
        <v>2.115</v>
      </c>
      <c r="F676" s="2" t="n">
        <v>1.895</v>
      </c>
      <c r="H676" s="2" t="n">
        <v>2.14</v>
      </c>
      <c r="K676" s="2" t="n">
        <v>2.055</v>
      </c>
      <c r="L676" s="62" t="n">
        <v>1.83</v>
      </c>
      <c r="M676" s="62" t="n">
        <v>1.8</v>
      </c>
      <c r="N676" s="2" t="n">
        <v>1.555</v>
      </c>
      <c r="Q676" s="2" t="n">
        <v>2.265</v>
      </c>
      <c r="R676" s="2" t="n">
        <v>2.135</v>
      </c>
      <c r="T676" s="2" t="n">
        <v>2.045</v>
      </c>
      <c r="U676" s="2" t="n">
        <v>2.055</v>
      </c>
      <c r="V676" s="2" t="n">
        <v>2.245</v>
      </c>
      <c r="X676" s="2" t="n">
        <v>2.385</v>
      </c>
      <c r="Y676" s="2" t="n">
        <v>2.385</v>
      </c>
    </row>
    <row r="677" customFormat="false" ht="12.75" hidden="false" customHeight="false" outlineLevel="0" collapsed="false">
      <c r="A677" s="53" t="n">
        <v>35918</v>
      </c>
      <c r="B677" s="61" t="n">
        <f aca="false">B676+1</f>
        <v>673</v>
      </c>
      <c r="C677" s="2" t="s">
        <v>148</v>
      </c>
      <c r="D677" s="1" t="s">
        <v>104</v>
      </c>
      <c r="E677" s="2" t="n">
        <v>2.115</v>
      </c>
      <c r="F677" s="2" t="n">
        <v>1.895</v>
      </c>
      <c r="H677" s="2" t="n">
        <v>2.14</v>
      </c>
      <c r="K677" s="2" t="n">
        <v>2.055</v>
      </c>
      <c r="L677" s="62" t="n">
        <v>1.83</v>
      </c>
      <c r="M677" s="62" t="n">
        <v>1.8</v>
      </c>
      <c r="N677" s="2" t="n">
        <v>1.555</v>
      </c>
      <c r="Q677" s="2" t="n">
        <v>2.265</v>
      </c>
      <c r="R677" s="2" t="n">
        <v>2.135</v>
      </c>
      <c r="T677" s="2" t="n">
        <v>2.045</v>
      </c>
      <c r="U677" s="2" t="n">
        <v>2.055</v>
      </c>
      <c r="V677" s="2" t="n">
        <v>2.245</v>
      </c>
      <c r="X677" s="2" t="n">
        <v>2.385</v>
      </c>
      <c r="Y677" s="2" t="n">
        <v>2.385</v>
      </c>
    </row>
    <row r="678" customFormat="false" ht="12.75" hidden="false" customHeight="false" outlineLevel="0" collapsed="false">
      <c r="A678" s="53" t="n">
        <v>35919</v>
      </c>
      <c r="B678" s="61" t="n">
        <f aca="false">B677+1</f>
        <v>674</v>
      </c>
      <c r="C678" s="2" t="s">
        <v>142</v>
      </c>
      <c r="D678" s="1" t="s">
        <v>104</v>
      </c>
      <c r="E678" s="2" t="n">
        <v>2.055</v>
      </c>
      <c r="F678" s="2" t="n">
        <v>1.895</v>
      </c>
      <c r="H678" s="2" t="n">
        <v>2.075</v>
      </c>
      <c r="K678" s="2" t="n">
        <v>2.015</v>
      </c>
      <c r="L678" s="62" t="n">
        <v>1.835</v>
      </c>
      <c r="M678" s="62" t="n">
        <v>1.755</v>
      </c>
      <c r="N678" s="2" t="n">
        <v>1.445</v>
      </c>
      <c r="Q678" s="2" t="n">
        <v>2.26</v>
      </c>
      <c r="R678" s="2" t="n">
        <v>2.1</v>
      </c>
      <c r="T678" s="2" t="n">
        <v>2.045</v>
      </c>
      <c r="U678" s="2" t="n">
        <v>2.04</v>
      </c>
      <c r="V678" s="2" t="n">
        <v>2.235</v>
      </c>
      <c r="X678" s="2" t="n">
        <v>2.305</v>
      </c>
      <c r="Y678" s="2" t="n">
        <v>2.315</v>
      </c>
    </row>
    <row r="679" customFormat="false" ht="12.75" hidden="false" customHeight="false" outlineLevel="0" collapsed="false">
      <c r="A679" s="53" t="n">
        <v>35920</v>
      </c>
      <c r="B679" s="61" t="n">
        <f aca="false">B678+1</f>
        <v>675</v>
      </c>
      <c r="C679" s="2" t="s">
        <v>143</v>
      </c>
      <c r="D679" s="1" t="s">
        <v>104</v>
      </c>
      <c r="E679" s="2" t="n">
        <v>2.175</v>
      </c>
      <c r="F679" s="2" t="n">
        <v>2.02</v>
      </c>
      <c r="H679" s="2" t="n">
        <v>2.195</v>
      </c>
      <c r="K679" s="2" t="n">
        <v>2.115</v>
      </c>
      <c r="L679" s="62" t="n">
        <v>1.93</v>
      </c>
      <c r="M679" s="62" t="n">
        <v>1.835</v>
      </c>
      <c r="N679" s="2" t="n">
        <v>1.635</v>
      </c>
      <c r="Q679" s="2" t="n">
        <v>2.34</v>
      </c>
      <c r="R679" s="2" t="n">
        <v>2.19</v>
      </c>
      <c r="T679" s="2" t="n">
        <v>2.12</v>
      </c>
      <c r="U679" s="2" t="n">
        <v>2.125</v>
      </c>
      <c r="V679" s="2" t="n">
        <v>2.31</v>
      </c>
      <c r="X679" s="2" t="n">
        <v>2.41</v>
      </c>
      <c r="Y679" s="2" t="n">
        <v>2.425</v>
      </c>
    </row>
    <row r="680" customFormat="false" ht="12.75" hidden="false" customHeight="false" outlineLevel="0" collapsed="false">
      <c r="A680" s="53" t="n">
        <v>35921</v>
      </c>
      <c r="B680" s="61" t="n">
        <f aca="false">B679+1</f>
        <v>676</v>
      </c>
      <c r="C680" s="2" t="s">
        <v>144</v>
      </c>
      <c r="D680" s="1" t="s">
        <v>104</v>
      </c>
      <c r="E680" s="2" t="n">
        <v>2.115</v>
      </c>
      <c r="F680" s="2" t="n">
        <v>1.93</v>
      </c>
      <c r="H680" s="2" t="n">
        <v>2.145</v>
      </c>
      <c r="K680" s="2" t="n">
        <v>2.035</v>
      </c>
      <c r="L680" s="62" t="n">
        <v>1.87</v>
      </c>
      <c r="M680" s="62" t="n">
        <v>1.8</v>
      </c>
      <c r="N680" s="2" t="n">
        <v>1.565</v>
      </c>
      <c r="Q680" s="2" t="n">
        <v>2.265</v>
      </c>
      <c r="R680" s="2" t="n">
        <v>2.14</v>
      </c>
      <c r="T680" s="2" t="n">
        <v>2.04</v>
      </c>
      <c r="U680" s="2" t="n">
        <v>2.06</v>
      </c>
      <c r="V680" s="2" t="n">
        <v>2.235</v>
      </c>
      <c r="X680" s="2" t="n">
        <v>2.35</v>
      </c>
      <c r="Y680" s="2" t="n">
        <v>2.335</v>
      </c>
    </row>
    <row r="681" customFormat="false" ht="12.75" hidden="false" customHeight="false" outlineLevel="0" collapsed="false">
      <c r="A681" s="53" t="n">
        <v>35922</v>
      </c>
      <c r="B681" s="61" t="n">
        <f aca="false">B680+1</f>
        <v>677</v>
      </c>
      <c r="C681" s="2" t="s">
        <v>145</v>
      </c>
      <c r="D681" s="1" t="s">
        <v>104</v>
      </c>
      <c r="E681" s="2" t="n">
        <v>2.15</v>
      </c>
      <c r="F681" s="2" t="n">
        <v>1.995</v>
      </c>
      <c r="H681" s="2" t="n">
        <v>2.195</v>
      </c>
      <c r="K681" s="2" t="n">
        <v>2.09</v>
      </c>
      <c r="L681" s="62" t="n">
        <v>1.925</v>
      </c>
      <c r="M681" s="62" t="n">
        <v>1.895</v>
      </c>
      <c r="N681" s="2" t="n">
        <v>1.515</v>
      </c>
      <c r="Q681" s="2" t="n">
        <v>2.295</v>
      </c>
      <c r="R681" s="2" t="n">
        <v>2.185</v>
      </c>
      <c r="T681" s="2" t="n">
        <v>2.13</v>
      </c>
      <c r="U681" s="2" t="n">
        <v>2.135</v>
      </c>
      <c r="V681" s="2" t="n">
        <v>2.26</v>
      </c>
      <c r="X681" s="2" t="n">
        <v>2.37</v>
      </c>
      <c r="Y681" s="2" t="n">
        <v>2.395</v>
      </c>
    </row>
    <row r="682" customFormat="false" ht="12.75" hidden="false" customHeight="false" outlineLevel="0" collapsed="false">
      <c r="A682" s="53" t="n">
        <v>35923</v>
      </c>
      <c r="B682" s="61" t="n">
        <f aca="false">B681+1</f>
        <v>678</v>
      </c>
      <c r="C682" s="2" t="s">
        <v>146</v>
      </c>
      <c r="D682" s="1" t="s">
        <v>104</v>
      </c>
      <c r="E682" s="2" t="n">
        <v>2.11</v>
      </c>
      <c r="F682" s="2" t="n">
        <v>1.955</v>
      </c>
      <c r="H682" s="2" t="n">
        <v>2.13</v>
      </c>
      <c r="K682" s="2" t="n">
        <v>2.06</v>
      </c>
      <c r="L682" s="62" t="n">
        <v>1.875</v>
      </c>
      <c r="M682" s="62" t="n">
        <v>1.83</v>
      </c>
      <c r="N682" s="2" t="n">
        <v>1.445</v>
      </c>
      <c r="Q682" s="2" t="n">
        <v>2.29</v>
      </c>
      <c r="R682" s="2" t="n">
        <v>2.09</v>
      </c>
      <c r="T682" s="2" t="n">
        <v>2.095</v>
      </c>
      <c r="U682" s="2" t="n">
        <v>2.09</v>
      </c>
      <c r="V682" s="2" t="n">
        <v>2.25</v>
      </c>
      <c r="X682" s="2" t="n">
        <v>2.375</v>
      </c>
      <c r="Y682" s="2" t="n">
        <v>2.39</v>
      </c>
    </row>
    <row r="683" customFormat="false" ht="12.75" hidden="false" customHeight="false" outlineLevel="0" collapsed="false">
      <c r="A683" s="53" t="n">
        <v>35924</v>
      </c>
      <c r="B683" s="61" t="n">
        <f aca="false">B682+1</f>
        <v>679</v>
      </c>
      <c r="C683" s="2" t="s">
        <v>147</v>
      </c>
      <c r="D683" s="1" t="s">
        <v>104</v>
      </c>
      <c r="E683" s="2" t="n">
        <v>2.11</v>
      </c>
      <c r="F683" s="2" t="n">
        <v>1.955</v>
      </c>
      <c r="H683" s="2" t="n">
        <v>2.13</v>
      </c>
      <c r="K683" s="2" t="n">
        <v>2.06</v>
      </c>
      <c r="L683" s="62" t="n">
        <v>1.875</v>
      </c>
      <c r="M683" s="62" t="n">
        <v>1.83</v>
      </c>
      <c r="N683" s="2" t="n">
        <v>1.445</v>
      </c>
      <c r="Q683" s="2" t="n">
        <v>2.29</v>
      </c>
      <c r="R683" s="2" t="n">
        <v>2.09</v>
      </c>
      <c r="T683" s="2" t="n">
        <v>2.095</v>
      </c>
      <c r="U683" s="2" t="n">
        <v>2.09</v>
      </c>
      <c r="V683" s="2" t="n">
        <v>2.25</v>
      </c>
      <c r="X683" s="2" t="n">
        <v>2.375</v>
      </c>
      <c r="Y683" s="2" t="n">
        <v>2.39</v>
      </c>
    </row>
    <row r="684" customFormat="false" ht="12.75" hidden="false" customHeight="false" outlineLevel="0" collapsed="false">
      <c r="A684" s="53" t="n">
        <v>35925</v>
      </c>
      <c r="B684" s="61" t="n">
        <f aca="false">B683+1</f>
        <v>680</v>
      </c>
      <c r="C684" s="2" t="s">
        <v>148</v>
      </c>
      <c r="D684" s="1" t="s">
        <v>104</v>
      </c>
      <c r="E684" s="2" t="n">
        <v>2.11</v>
      </c>
      <c r="F684" s="2" t="n">
        <v>1.955</v>
      </c>
      <c r="H684" s="2" t="n">
        <v>2.13</v>
      </c>
      <c r="K684" s="2" t="n">
        <v>2.06</v>
      </c>
      <c r="L684" s="62" t="n">
        <v>1.875</v>
      </c>
      <c r="M684" s="62" t="n">
        <v>1.83</v>
      </c>
      <c r="N684" s="2" t="n">
        <v>1.445</v>
      </c>
      <c r="Q684" s="2" t="n">
        <v>2.29</v>
      </c>
      <c r="R684" s="2" t="n">
        <v>2.09</v>
      </c>
      <c r="T684" s="2" t="n">
        <v>2.095</v>
      </c>
      <c r="U684" s="2" t="n">
        <v>2.09</v>
      </c>
      <c r="V684" s="2" t="n">
        <v>2.25</v>
      </c>
      <c r="X684" s="2" t="n">
        <v>2.375</v>
      </c>
      <c r="Y684" s="2" t="n">
        <v>2.39</v>
      </c>
    </row>
    <row r="685" customFormat="false" ht="12.75" hidden="false" customHeight="false" outlineLevel="0" collapsed="false">
      <c r="A685" s="53" t="n">
        <v>35926</v>
      </c>
      <c r="B685" s="61" t="n">
        <f aca="false">B684+1</f>
        <v>681</v>
      </c>
      <c r="C685" s="2" t="s">
        <v>142</v>
      </c>
      <c r="D685" s="1" t="s">
        <v>104</v>
      </c>
      <c r="E685" s="2" t="n">
        <v>2.175</v>
      </c>
      <c r="F685" s="2" t="n">
        <v>2.01</v>
      </c>
      <c r="H685" s="2" t="n">
        <v>2.2</v>
      </c>
      <c r="K685" s="2" t="n">
        <v>2.11</v>
      </c>
      <c r="L685" s="62" t="n">
        <v>1.96</v>
      </c>
      <c r="M685" s="62" t="n">
        <v>1.88</v>
      </c>
      <c r="N685" s="2" t="n">
        <v>1.42</v>
      </c>
      <c r="Q685" s="2" t="n">
        <v>2.355</v>
      </c>
      <c r="R685" s="2" t="n">
        <v>2.175</v>
      </c>
      <c r="T685" s="2" t="n">
        <v>2.11</v>
      </c>
      <c r="U685" s="2" t="n">
        <v>2.125</v>
      </c>
      <c r="V685" s="2" t="n">
        <v>2.32</v>
      </c>
      <c r="X685" s="2" t="n">
        <v>2.41</v>
      </c>
      <c r="Y685" s="2" t="n">
        <v>2.435</v>
      </c>
    </row>
    <row r="686" customFormat="false" ht="12.75" hidden="false" customHeight="false" outlineLevel="0" collapsed="false">
      <c r="A686" s="53" t="n">
        <v>35927</v>
      </c>
      <c r="B686" s="61" t="n">
        <f aca="false">B685+1</f>
        <v>682</v>
      </c>
      <c r="C686" s="2" t="s">
        <v>143</v>
      </c>
      <c r="D686" s="1" t="s">
        <v>104</v>
      </c>
      <c r="E686" s="2" t="n">
        <v>2.23</v>
      </c>
      <c r="F686" s="2" t="n">
        <v>2.065</v>
      </c>
      <c r="H686" s="2" t="n">
        <v>2.25</v>
      </c>
      <c r="K686" s="2" t="n">
        <v>2.135</v>
      </c>
      <c r="L686" s="62" t="n">
        <v>2</v>
      </c>
      <c r="M686" s="62" t="n">
        <v>1.935</v>
      </c>
      <c r="N686" s="2" t="n">
        <v>1.375</v>
      </c>
      <c r="Q686" s="2" t="n">
        <v>2.38</v>
      </c>
      <c r="R686" s="2" t="n">
        <v>2.32</v>
      </c>
      <c r="T686" s="2" t="n">
        <v>2.125</v>
      </c>
      <c r="U686" s="2" t="n">
        <v>2.145</v>
      </c>
      <c r="V686" s="2" t="n">
        <v>2.345</v>
      </c>
      <c r="X686" s="2" t="n">
        <v>2.475</v>
      </c>
      <c r="Y686" s="2" t="n">
        <v>2.475</v>
      </c>
    </row>
    <row r="687" customFormat="false" ht="12.75" hidden="false" customHeight="false" outlineLevel="0" collapsed="false">
      <c r="A687" s="53" t="n">
        <v>35928</v>
      </c>
      <c r="B687" s="61" t="n">
        <f aca="false">B686+1</f>
        <v>683</v>
      </c>
      <c r="C687" s="2" t="s">
        <v>144</v>
      </c>
      <c r="D687" s="1" t="s">
        <v>104</v>
      </c>
      <c r="E687" s="2" t="n">
        <v>2.235</v>
      </c>
      <c r="F687" s="2" t="n">
        <v>2.09</v>
      </c>
      <c r="H687" s="2" t="n">
        <v>2.26</v>
      </c>
      <c r="K687" s="2" t="n">
        <v>2.135</v>
      </c>
      <c r="L687" s="62" t="n">
        <v>2.03</v>
      </c>
      <c r="M687" s="62" t="n">
        <v>1.975</v>
      </c>
      <c r="N687" s="2" t="n">
        <v>1.42</v>
      </c>
      <c r="Q687" s="2" t="n">
        <v>2.39</v>
      </c>
      <c r="R687" s="2" t="n">
        <v>2.38</v>
      </c>
      <c r="T687" s="2" t="n">
        <v>2.125</v>
      </c>
      <c r="U687" s="2" t="n">
        <v>2.14</v>
      </c>
      <c r="V687" s="2" t="n">
        <v>2.355</v>
      </c>
      <c r="X687" s="2" t="n">
        <v>2.505</v>
      </c>
      <c r="Y687" s="2" t="n">
        <v>2.51</v>
      </c>
    </row>
    <row r="688" customFormat="false" ht="12.75" hidden="false" customHeight="false" outlineLevel="0" collapsed="false">
      <c r="A688" s="53" t="n">
        <v>35929</v>
      </c>
      <c r="B688" s="61" t="n">
        <f aca="false">B687+1</f>
        <v>684</v>
      </c>
      <c r="C688" s="2" t="s">
        <v>145</v>
      </c>
      <c r="D688" s="1" t="s">
        <v>104</v>
      </c>
      <c r="E688" s="2" t="n">
        <v>2.17</v>
      </c>
      <c r="F688" s="2" t="n">
        <v>2.005</v>
      </c>
      <c r="H688" s="2" t="n">
        <v>2.18</v>
      </c>
      <c r="K688" s="2" t="n">
        <v>2.075</v>
      </c>
      <c r="L688" s="62" t="n">
        <v>1.935</v>
      </c>
      <c r="M688" s="62" t="n">
        <v>1.875</v>
      </c>
      <c r="N688" s="2" t="n">
        <v>1.39</v>
      </c>
      <c r="Q688" s="2" t="n">
        <v>2.325</v>
      </c>
      <c r="R688" s="2" t="n">
        <v>2.3</v>
      </c>
      <c r="T688" s="2" t="n">
        <v>2.075</v>
      </c>
      <c r="U688" s="2" t="n">
        <v>2.085</v>
      </c>
      <c r="V688" s="2" t="n">
        <v>2.29</v>
      </c>
      <c r="X688" s="2" t="n">
        <v>2.405</v>
      </c>
      <c r="Y688" s="2" t="n">
        <v>2.405</v>
      </c>
    </row>
    <row r="689" customFormat="false" ht="12.75" hidden="false" customHeight="false" outlineLevel="0" collapsed="false">
      <c r="A689" s="53" t="n">
        <v>35930</v>
      </c>
      <c r="B689" s="61" t="n">
        <f aca="false">B688+1</f>
        <v>685</v>
      </c>
      <c r="C689" s="2" t="s">
        <v>146</v>
      </c>
      <c r="D689" s="1" t="s">
        <v>104</v>
      </c>
      <c r="E689" s="2" t="n">
        <v>2.17</v>
      </c>
      <c r="F689" s="2" t="n">
        <v>1.98</v>
      </c>
      <c r="H689" s="2" t="n">
        <v>2.185</v>
      </c>
      <c r="K689" s="2" t="n">
        <v>2.075</v>
      </c>
      <c r="L689" s="62" t="n">
        <v>1.94</v>
      </c>
      <c r="M689" s="62" t="n">
        <v>1.865</v>
      </c>
      <c r="N689" s="2" t="n">
        <v>1.44</v>
      </c>
      <c r="Q689" s="2" t="n">
        <v>2.33</v>
      </c>
      <c r="R689" s="2" t="n">
        <v>2.275</v>
      </c>
      <c r="T689" s="2" t="n">
        <v>2.07</v>
      </c>
      <c r="U689" s="2" t="n">
        <v>2.08</v>
      </c>
      <c r="V689" s="2" t="n">
        <v>2.285</v>
      </c>
      <c r="X689" s="2" t="n">
        <v>2.405</v>
      </c>
      <c r="Y689" s="2" t="n">
        <v>2.415</v>
      </c>
    </row>
    <row r="690" customFormat="false" ht="12.75" hidden="false" customHeight="false" outlineLevel="0" collapsed="false">
      <c r="A690" s="53" t="n">
        <v>35931</v>
      </c>
      <c r="B690" s="61" t="n">
        <f aca="false">B689+1</f>
        <v>686</v>
      </c>
      <c r="C690" s="2" t="s">
        <v>147</v>
      </c>
      <c r="D690" s="1" t="s">
        <v>104</v>
      </c>
      <c r="E690" s="2" t="n">
        <v>2.17</v>
      </c>
      <c r="F690" s="2" t="n">
        <v>1.98</v>
      </c>
      <c r="H690" s="2" t="n">
        <v>2.185</v>
      </c>
      <c r="K690" s="2" t="n">
        <v>2.075</v>
      </c>
      <c r="L690" s="62" t="n">
        <v>1.94</v>
      </c>
      <c r="M690" s="62" t="n">
        <v>1.865</v>
      </c>
      <c r="N690" s="2" t="n">
        <v>1.44</v>
      </c>
      <c r="Q690" s="2" t="n">
        <v>2.33</v>
      </c>
      <c r="R690" s="2" t="n">
        <v>2.275</v>
      </c>
      <c r="T690" s="2" t="n">
        <v>2.07</v>
      </c>
      <c r="U690" s="2" t="n">
        <v>2.08</v>
      </c>
      <c r="V690" s="2" t="n">
        <v>2.285</v>
      </c>
      <c r="X690" s="2" t="n">
        <v>2.405</v>
      </c>
      <c r="Y690" s="2" t="n">
        <v>2.415</v>
      </c>
    </row>
    <row r="691" customFormat="false" ht="12.75" hidden="false" customHeight="false" outlineLevel="0" collapsed="false">
      <c r="A691" s="53" t="n">
        <v>35932</v>
      </c>
      <c r="B691" s="61" t="n">
        <f aca="false">B690+1</f>
        <v>687</v>
      </c>
      <c r="C691" s="2" t="s">
        <v>148</v>
      </c>
      <c r="D691" s="1" t="s">
        <v>104</v>
      </c>
      <c r="E691" s="2" t="n">
        <v>2.17</v>
      </c>
      <c r="F691" s="2" t="n">
        <v>1.98</v>
      </c>
      <c r="H691" s="2" t="n">
        <v>2.185</v>
      </c>
      <c r="K691" s="2" t="n">
        <v>2.075</v>
      </c>
      <c r="L691" s="62" t="n">
        <v>1.94</v>
      </c>
      <c r="M691" s="62" t="n">
        <v>1.865</v>
      </c>
      <c r="N691" s="2" t="n">
        <v>1.44</v>
      </c>
      <c r="Q691" s="2" t="n">
        <v>2.33</v>
      </c>
      <c r="R691" s="2" t="n">
        <v>2.275</v>
      </c>
      <c r="T691" s="2" t="n">
        <v>2.07</v>
      </c>
      <c r="U691" s="2" t="n">
        <v>2.08</v>
      </c>
      <c r="V691" s="2" t="n">
        <v>2.285</v>
      </c>
      <c r="X691" s="2" t="n">
        <v>2.405</v>
      </c>
      <c r="Y691" s="2" t="n">
        <v>2.415</v>
      </c>
    </row>
    <row r="692" customFormat="false" ht="12.75" hidden="false" customHeight="false" outlineLevel="0" collapsed="false">
      <c r="A692" s="53" t="n">
        <v>35933</v>
      </c>
      <c r="B692" s="61" t="n">
        <f aca="false">B691+1</f>
        <v>688</v>
      </c>
      <c r="C692" s="2" t="s">
        <v>142</v>
      </c>
      <c r="D692" s="1" t="s">
        <v>104</v>
      </c>
      <c r="E692" s="2" t="n">
        <v>2.19</v>
      </c>
      <c r="F692" s="2" t="n">
        <v>2.095</v>
      </c>
      <c r="H692" s="2" t="n">
        <v>2.2</v>
      </c>
      <c r="K692" s="2" t="n">
        <v>2.12</v>
      </c>
      <c r="L692" s="62" t="n">
        <v>2.04</v>
      </c>
      <c r="M692" s="62" t="n">
        <v>1.94</v>
      </c>
      <c r="N692" s="2" t="n">
        <v>1.37</v>
      </c>
      <c r="Q692" s="2" t="n">
        <v>2.35</v>
      </c>
      <c r="R692" s="2" t="n">
        <v>2.34</v>
      </c>
      <c r="T692" s="2" t="n">
        <v>2.125</v>
      </c>
      <c r="U692" s="2" t="n">
        <v>2.135</v>
      </c>
      <c r="V692" s="2" t="n">
        <v>2.34</v>
      </c>
      <c r="X692" s="2" t="n">
        <v>2.44</v>
      </c>
      <c r="Y692" s="2" t="n">
        <v>2.455</v>
      </c>
    </row>
    <row r="693" customFormat="false" ht="12.75" hidden="false" customHeight="false" outlineLevel="0" collapsed="false">
      <c r="A693" s="53" t="n">
        <v>35934</v>
      </c>
      <c r="B693" s="61" t="n">
        <f aca="false">B692+1</f>
        <v>689</v>
      </c>
      <c r="C693" s="2" t="s">
        <v>143</v>
      </c>
      <c r="D693" s="1" t="s">
        <v>104</v>
      </c>
      <c r="E693" s="2" t="n">
        <v>2.16</v>
      </c>
      <c r="F693" s="2" t="n">
        <v>2.07</v>
      </c>
      <c r="H693" s="2" t="n">
        <v>2.175</v>
      </c>
      <c r="K693" s="2" t="n">
        <v>2.09</v>
      </c>
      <c r="L693" s="62" t="n">
        <v>2.01</v>
      </c>
      <c r="M693" s="62" t="n">
        <v>1.915</v>
      </c>
      <c r="N693" s="2" t="n">
        <v>1.4</v>
      </c>
      <c r="Q693" s="2" t="n">
        <v>2.31</v>
      </c>
      <c r="R693" s="2" t="n">
        <v>2.335</v>
      </c>
      <c r="T693" s="2" t="n">
        <v>2.1</v>
      </c>
      <c r="U693" s="2" t="n">
        <v>2.1</v>
      </c>
      <c r="V693" s="2" t="n">
        <v>2.265</v>
      </c>
      <c r="X693" s="2" t="n">
        <v>2.415</v>
      </c>
      <c r="Y693" s="2" t="n">
        <v>2.425</v>
      </c>
    </row>
    <row r="694" customFormat="false" ht="12.75" hidden="false" customHeight="false" outlineLevel="0" collapsed="false">
      <c r="A694" s="53" t="n">
        <v>35935</v>
      </c>
      <c r="B694" s="61" t="n">
        <f aca="false">B693+1</f>
        <v>690</v>
      </c>
      <c r="C694" s="2" t="s">
        <v>144</v>
      </c>
      <c r="D694" s="1" t="s">
        <v>104</v>
      </c>
      <c r="E694" s="2" t="n">
        <v>2.175</v>
      </c>
      <c r="F694" s="2" t="n">
        <v>2.02</v>
      </c>
      <c r="H694" s="2" t="n">
        <v>2.185</v>
      </c>
      <c r="K694" s="2" t="n">
        <v>2.1</v>
      </c>
      <c r="L694" s="62" t="n">
        <v>1.945</v>
      </c>
      <c r="M694" s="62" t="n">
        <v>1.865</v>
      </c>
      <c r="N694" s="2" t="n">
        <v>1.405</v>
      </c>
      <c r="Q694" s="2" t="n">
        <v>2.335</v>
      </c>
      <c r="R694" s="2" t="n">
        <v>2.27</v>
      </c>
      <c r="T694" s="2" t="n">
        <v>2.105</v>
      </c>
      <c r="U694" s="2" t="n">
        <v>2.105</v>
      </c>
      <c r="V694" s="2" t="n">
        <v>2.29</v>
      </c>
      <c r="X694" s="2" t="n">
        <v>2.43</v>
      </c>
      <c r="Y694" s="2" t="n">
        <v>2.44</v>
      </c>
    </row>
    <row r="695" customFormat="false" ht="12.75" hidden="false" customHeight="false" outlineLevel="0" collapsed="false">
      <c r="A695" s="53" t="n">
        <v>35936</v>
      </c>
      <c r="B695" s="61" t="n">
        <f aca="false">B694+1</f>
        <v>691</v>
      </c>
      <c r="C695" s="2" t="s">
        <v>145</v>
      </c>
      <c r="D695" s="1" t="s">
        <v>104</v>
      </c>
      <c r="E695" s="2" t="n">
        <v>2.105</v>
      </c>
      <c r="F695" s="2" t="n">
        <v>1.94</v>
      </c>
      <c r="H695" s="2" t="n">
        <v>2.125</v>
      </c>
      <c r="K695" s="2" t="n">
        <v>2.03</v>
      </c>
      <c r="L695" s="62" t="n">
        <v>1.845</v>
      </c>
      <c r="M695" s="62" t="n">
        <v>1.745</v>
      </c>
      <c r="N695" s="2" t="n">
        <v>1.385</v>
      </c>
      <c r="Q695" s="2" t="n">
        <v>2.275</v>
      </c>
      <c r="R695" s="2" t="n">
        <v>2.165</v>
      </c>
      <c r="T695" s="2" t="n">
        <v>2.045</v>
      </c>
      <c r="U695" s="2" t="n">
        <v>2.045</v>
      </c>
      <c r="V695" s="2" t="n">
        <v>2.215</v>
      </c>
      <c r="X695" s="2" t="n">
        <v>2.37</v>
      </c>
      <c r="Y695" s="2" t="n">
        <v>2.39</v>
      </c>
    </row>
    <row r="696" customFormat="false" ht="12.75" hidden="false" customHeight="false" outlineLevel="0" collapsed="false">
      <c r="A696" s="53" t="n">
        <v>35937</v>
      </c>
      <c r="B696" s="61" t="n">
        <f aca="false">B695+1</f>
        <v>692</v>
      </c>
      <c r="C696" s="2" t="s">
        <v>146</v>
      </c>
      <c r="D696" s="1" t="s">
        <v>104</v>
      </c>
      <c r="E696" s="2" t="n">
        <v>2.01</v>
      </c>
      <c r="F696" s="2" t="n">
        <v>1.81</v>
      </c>
      <c r="H696" s="2" t="n">
        <v>2.01</v>
      </c>
      <c r="K696" s="2" t="n">
        <v>1.9</v>
      </c>
      <c r="L696" s="62" t="n">
        <v>1.695</v>
      </c>
      <c r="M696" s="62" t="n">
        <v>1.605</v>
      </c>
      <c r="N696" s="2" t="n">
        <v>1.37</v>
      </c>
      <c r="Q696" s="2" t="n">
        <v>2.17</v>
      </c>
      <c r="R696" s="2" t="n">
        <v>2.005</v>
      </c>
      <c r="T696" s="2" t="n">
        <v>1.915</v>
      </c>
      <c r="U696" s="2" t="n">
        <v>1.915</v>
      </c>
      <c r="V696" s="2" t="n">
        <v>2.065</v>
      </c>
      <c r="X696" s="2" t="n">
        <v>2.23</v>
      </c>
      <c r="Y696" s="2" t="n">
        <v>2.255</v>
      </c>
    </row>
    <row r="697" customFormat="false" ht="12.75" hidden="false" customHeight="false" outlineLevel="0" collapsed="false">
      <c r="A697" s="53" t="n">
        <v>35938</v>
      </c>
      <c r="B697" s="61" t="n">
        <f aca="false">B696+1</f>
        <v>693</v>
      </c>
      <c r="C697" s="2" t="s">
        <v>147</v>
      </c>
      <c r="D697" s="1" t="s">
        <v>104</v>
      </c>
      <c r="E697" s="2" t="n">
        <v>2.01</v>
      </c>
      <c r="F697" s="2" t="n">
        <v>1.81</v>
      </c>
      <c r="H697" s="2" t="n">
        <v>2.01</v>
      </c>
      <c r="K697" s="2" t="n">
        <v>1.9</v>
      </c>
      <c r="L697" s="62" t="n">
        <v>1.695</v>
      </c>
      <c r="M697" s="62" t="n">
        <v>1.605</v>
      </c>
      <c r="N697" s="2" t="n">
        <v>1.37</v>
      </c>
      <c r="Q697" s="2" t="n">
        <v>2.17</v>
      </c>
      <c r="R697" s="2" t="n">
        <v>2.005</v>
      </c>
      <c r="T697" s="2" t="n">
        <v>1.915</v>
      </c>
      <c r="U697" s="2" t="n">
        <v>1.915</v>
      </c>
      <c r="V697" s="2" t="n">
        <v>2.065</v>
      </c>
      <c r="X697" s="2" t="n">
        <v>2.23</v>
      </c>
      <c r="Y697" s="2" t="n">
        <v>2.255</v>
      </c>
    </row>
    <row r="698" customFormat="false" ht="12.75" hidden="false" customHeight="false" outlineLevel="0" collapsed="false">
      <c r="A698" s="53" t="n">
        <v>35939</v>
      </c>
      <c r="B698" s="61" t="n">
        <f aca="false">B697+1</f>
        <v>694</v>
      </c>
      <c r="C698" s="2" t="s">
        <v>148</v>
      </c>
      <c r="D698" s="1" t="s">
        <v>104</v>
      </c>
      <c r="E698" s="2" t="n">
        <v>2.01</v>
      </c>
      <c r="F698" s="2" t="n">
        <v>1.81</v>
      </c>
      <c r="H698" s="2" t="n">
        <v>2.01</v>
      </c>
      <c r="K698" s="2" t="n">
        <v>1.9</v>
      </c>
      <c r="L698" s="62" t="n">
        <v>1.695</v>
      </c>
      <c r="M698" s="62" t="n">
        <v>1.605</v>
      </c>
      <c r="N698" s="2" t="n">
        <v>1.37</v>
      </c>
      <c r="Q698" s="2" t="n">
        <v>2.17</v>
      </c>
      <c r="R698" s="2" t="n">
        <v>2.005</v>
      </c>
      <c r="T698" s="2" t="n">
        <v>1.915</v>
      </c>
      <c r="U698" s="2" t="n">
        <v>1.915</v>
      </c>
      <c r="V698" s="2" t="n">
        <v>2.065</v>
      </c>
      <c r="X698" s="2" t="n">
        <v>2.23</v>
      </c>
      <c r="Y698" s="2" t="n">
        <v>2.255</v>
      </c>
    </row>
    <row r="699" customFormat="false" ht="12.75" hidden="false" customHeight="false" outlineLevel="0" collapsed="false">
      <c r="A699" s="53" t="n">
        <v>35940</v>
      </c>
      <c r="B699" s="61" t="n">
        <f aca="false">B698+1</f>
        <v>695</v>
      </c>
      <c r="C699" s="2" t="s">
        <v>142</v>
      </c>
      <c r="D699" s="1" t="s">
        <v>104</v>
      </c>
      <c r="E699" s="2" t="n">
        <v>2.01</v>
      </c>
      <c r="F699" s="2" t="n">
        <v>1.81</v>
      </c>
      <c r="H699" s="2" t="n">
        <v>2.01</v>
      </c>
      <c r="K699" s="2" t="n">
        <v>1.9</v>
      </c>
      <c r="L699" s="62" t="n">
        <v>1.695</v>
      </c>
      <c r="M699" s="62" t="n">
        <v>1.605</v>
      </c>
      <c r="N699" s="2" t="n">
        <v>1.37</v>
      </c>
      <c r="Q699" s="2" t="n">
        <v>2.17</v>
      </c>
      <c r="R699" s="2" t="n">
        <v>2.005</v>
      </c>
      <c r="T699" s="2" t="n">
        <v>1.915</v>
      </c>
      <c r="U699" s="2" t="n">
        <v>1.915</v>
      </c>
      <c r="V699" s="2" t="n">
        <v>2.065</v>
      </c>
      <c r="X699" s="2" t="n">
        <v>2.23</v>
      </c>
      <c r="Y699" s="2" t="n">
        <v>2.255</v>
      </c>
    </row>
    <row r="700" customFormat="false" ht="12.75" hidden="false" customHeight="false" outlineLevel="0" collapsed="false">
      <c r="A700" s="53" t="n">
        <v>35941</v>
      </c>
      <c r="B700" s="61" t="n">
        <f aca="false">B699+1</f>
        <v>696</v>
      </c>
      <c r="C700" s="2" t="s">
        <v>143</v>
      </c>
      <c r="D700" s="1" t="s">
        <v>104</v>
      </c>
      <c r="E700" s="2" t="n">
        <v>2.09</v>
      </c>
      <c r="F700" s="2" t="n">
        <v>1.9</v>
      </c>
      <c r="H700" s="2" t="n">
        <v>2.1</v>
      </c>
      <c r="K700" s="2" t="n">
        <v>1.99</v>
      </c>
      <c r="L700" s="62" t="n">
        <v>1.805</v>
      </c>
      <c r="M700" s="62" t="n">
        <v>1.71</v>
      </c>
      <c r="N700" s="2" t="n">
        <v>1.38</v>
      </c>
      <c r="Q700" s="2" t="n">
        <v>2.25</v>
      </c>
      <c r="R700" s="2" t="n">
        <v>2.125</v>
      </c>
      <c r="T700" s="2" t="n">
        <v>1.975</v>
      </c>
      <c r="U700" s="2" t="n">
        <v>1.99</v>
      </c>
      <c r="V700" s="2" t="n">
        <v>2.19</v>
      </c>
      <c r="X700" s="2" t="n">
        <v>2.325</v>
      </c>
      <c r="Y700" s="2" t="n">
        <v>2.325</v>
      </c>
    </row>
    <row r="701" customFormat="false" ht="12.75" hidden="false" customHeight="false" outlineLevel="0" collapsed="false">
      <c r="A701" s="53" t="n">
        <v>35942</v>
      </c>
      <c r="B701" s="61" t="n">
        <f aca="false">B700+1</f>
        <v>697</v>
      </c>
      <c r="C701" s="2" t="s">
        <v>144</v>
      </c>
      <c r="D701" s="1" t="s">
        <v>104</v>
      </c>
      <c r="E701" s="2" t="n">
        <v>2.08</v>
      </c>
      <c r="F701" s="2" t="n">
        <v>1.865</v>
      </c>
      <c r="H701" s="2" t="n">
        <v>2.085</v>
      </c>
      <c r="K701" s="2" t="n">
        <v>1.95</v>
      </c>
      <c r="L701" s="62" t="n">
        <v>1.775</v>
      </c>
      <c r="M701" s="62" t="n">
        <v>1.64</v>
      </c>
      <c r="N701" s="2" t="n">
        <v>1.375</v>
      </c>
      <c r="Q701" s="2" t="n">
        <v>2.215</v>
      </c>
      <c r="R701" s="2" t="n">
        <v>2.095</v>
      </c>
      <c r="T701" s="2" t="n">
        <v>1.93</v>
      </c>
      <c r="U701" s="2" t="n">
        <v>1.95</v>
      </c>
      <c r="V701" s="2" t="n">
        <v>2.175</v>
      </c>
      <c r="X701" s="2" t="n">
        <v>2.305</v>
      </c>
      <c r="Y701" s="2" t="n">
        <v>2.31</v>
      </c>
    </row>
    <row r="702" customFormat="false" ht="12.75" hidden="false" customHeight="false" outlineLevel="0" collapsed="false">
      <c r="A702" s="53" t="n">
        <v>35943</v>
      </c>
      <c r="B702" s="61" t="n">
        <f aca="false">B701+1</f>
        <v>698</v>
      </c>
      <c r="C702" s="2" t="s">
        <v>145</v>
      </c>
      <c r="D702" s="1" t="s">
        <v>104</v>
      </c>
      <c r="E702" s="2" t="n">
        <v>2.085</v>
      </c>
      <c r="F702" s="2" t="n">
        <v>1.88</v>
      </c>
      <c r="H702" s="2" t="n">
        <v>2.085</v>
      </c>
      <c r="K702" s="2" t="n">
        <v>1.955</v>
      </c>
      <c r="L702" s="62" t="n">
        <v>1.735</v>
      </c>
      <c r="M702" s="62" t="n">
        <v>1.615</v>
      </c>
      <c r="N702" s="2" t="n">
        <v>1.395</v>
      </c>
      <c r="Q702" s="2" t="n">
        <v>2.205</v>
      </c>
      <c r="R702" s="2" t="n">
        <v>2.095</v>
      </c>
      <c r="T702" s="2" t="n">
        <v>1.94</v>
      </c>
      <c r="U702" s="2" t="n">
        <v>1.955</v>
      </c>
      <c r="V702" s="2" t="n">
        <v>2.2</v>
      </c>
      <c r="X702" s="2" t="n">
        <v>2.315</v>
      </c>
      <c r="Y702" s="2" t="n">
        <v>2.315</v>
      </c>
    </row>
    <row r="703" customFormat="false" ht="12.75" hidden="false" customHeight="false" outlineLevel="0" collapsed="false">
      <c r="A703" s="53" t="n">
        <v>35944</v>
      </c>
      <c r="B703" s="61" t="n">
        <f aca="false">B702+1</f>
        <v>699</v>
      </c>
      <c r="C703" s="2" t="s">
        <v>146</v>
      </c>
      <c r="D703" s="1" t="s">
        <v>104</v>
      </c>
      <c r="E703" s="2" t="n">
        <v>2.115</v>
      </c>
      <c r="F703" s="2" t="n">
        <v>1.92</v>
      </c>
      <c r="H703" s="2" t="n">
        <v>2.13</v>
      </c>
      <c r="K703" s="2" t="n">
        <v>2.025</v>
      </c>
      <c r="L703" s="62" t="n">
        <v>1.71</v>
      </c>
      <c r="M703" s="62" t="n">
        <v>1.605</v>
      </c>
      <c r="N703" s="2" t="n">
        <v>1.42</v>
      </c>
      <c r="Q703" s="2" t="n">
        <v>2.245</v>
      </c>
      <c r="R703" s="2" t="n">
        <v>2.01</v>
      </c>
      <c r="T703" s="2" t="n">
        <v>2.005</v>
      </c>
      <c r="U703" s="2" t="n">
        <v>2.005</v>
      </c>
      <c r="V703" s="2" t="n">
        <v>2.225</v>
      </c>
      <c r="X703" s="2" t="n">
        <v>2.345</v>
      </c>
      <c r="Y703" s="2" t="n">
        <v>2.35</v>
      </c>
    </row>
    <row r="704" customFormat="false" ht="12.75" hidden="false" customHeight="false" outlineLevel="0" collapsed="false">
      <c r="A704" s="53" t="n">
        <v>35945</v>
      </c>
      <c r="B704" s="61" t="n">
        <f aca="false">B703+1</f>
        <v>700</v>
      </c>
      <c r="C704" s="2" t="s">
        <v>147</v>
      </c>
      <c r="D704" s="1" t="s">
        <v>104</v>
      </c>
      <c r="E704" s="2" t="n">
        <v>2.115</v>
      </c>
      <c r="F704" s="2" t="n">
        <v>1.92</v>
      </c>
      <c r="H704" s="2" t="n">
        <v>2.13</v>
      </c>
      <c r="K704" s="2" t="n">
        <v>2.025</v>
      </c>
      <c r="L704" s="62" t="n">
        <v>1.71</v>
      </c>
      <c r="M704" s="62" t="n">
        <v>1.605</v>
      </c>
      <c r="N704" s="2" t="n">
        <v>1.42</v>
      </c>
      <c r="Q704" s="2" t="n">
        <v>2.245</v>
      </c>
      <c r="R704" s="2" t="n">
        <v>2.01</v>
      </c>
      <c r="T704" s="2" t="n">
        <v>2.005</v>
      </c>
      <c r="U704" s="2" t="n">
        <v>2.005</v>
      </c>
      <c r="V704" s="2" t="n">
        <v>2.225</v>
      </c>
      <c r="X704" s="2" t="n">
        <v>2.345</v>
      </c>
      <c r="Y704" s="2" t="n">
        <v>2.35</v>
      </c>
    </row>
    <row r="705" customFormat="false" ht="12.75" hidden="false" customHeight="false" outlineLevel="0" collapsed="false">
      <c r="A705" s="53" t="n">
        <v>35946</v>
      </c>
      <c r="B705" s="61" t="n">
        <f aca="false">B704+1</f>
        <v>701</v>
      </c>
      <c r="C705" s="2" t="s">
        <v>148</v>
      </c>
      <c r="D705" s="1" t="s">
        <v>105</v>
      </c>
      <c r="E705" s="2" t="n">
        <v>2.115</v>
      </c>
      <c r="F705" s="2" t="n">
        <v>1.92</v>
      </c>
      <c r="H705" s="2" t="n">
        <v>2.13</v>
      </c>
      <c r="K705" s="2" t="n">
        <v>2.025</v>
      </c>
      <c r="L705" s="62" t="n">
        <v>1.71</v>
      </c>
      <c r="M705" s="62" t="n">
        <v>1.605</v>
      </c>
      <c r="N705" s="2" t="n">
        <v>1.42</v>
      </c>
      <c r="Q705" s="2" t="n">
        <v>2.245</v>
      </c>
      <c r="R705" s="2" t="n">
        <v>2.045</v>
      </c>
      <c r="T705" s="2" t="n">
        <v>2.005</v>
      </c>
      <c r="U705" s="2" t="n">
        <v>2.005</v>
      </c>
      <c r="V705" s="2" t="n">
        <v>2.175</v>
      </c>
      <c r="X705" s="2" t="n">
        <v>2.345</v>
      </c>
      <c r="Y705" s="2" t="n">
        <v>2.35</v>
      </c>
    </row>
    <row r="706" customFormat="false" ht="12.75" hidden="false" customHeight="false" outlineLevel="0" collapsed="false">
      <c r="A706" s="53" t="n">
        <v>35947</v>
      </c>
      <c r="B706" s="61" t="n">
        <f aca="false">B705+1</f>
        <v>702</v>
      </c>
      <c r="C706" s="2" t="s">
        <v>142</v>
      </c>
      <c r="D706" s="1" t="s">
        <v>105</v>
      </c>
      <c r="E706" s="2" t="n">
        <v>2.165</v>
      </c>
      <c r="F706" s="2" t="n">
        <v>1.965</v>
      </c>
      <c r="H706" s="2" t="n">
        <v>2.18</v>
      </c>
      <c r="K706" s="2" t="n">
        <v>2.105</v>
      </c>
      <c r="L706" s="62" t="n">
        <v>1.755</v>
      </c>
      <c r="M706" s="62" t="n">
        <v>1.6</v>
      </c>
      <c r="N706" s="2" t="n">
        <v>1.39</v>
      </c>
      <c r="Q706" s="2" t="n">
        <v>2.24</v>
      </c>
      <c r="R706" s="2" t="n">
        <v>2.075</v>
      </c>
      <c r="T706" s="2" t="n">
        <v>2.09</v>
      </c>
      <c r="U706" s="2" t="n">
        <v>2.11</v>
      </c>
      <c r="V706" s="2" t="n">
        <v>2.255</v>
      </c>
      <c r="X706" s="2" t="n">
        <v>2.345</v>
      </c>
      <c r="Y706" s="2" t="n">
        <v>2.355</v>
      </c>
    </row>
    <row r="707" customFormat="false" ht="12.75" hidden="false" customHeight="false" outlineLevel="0" collapsed="false">
      <c r="A707" s="53" t="n">
        <v>35948</v>
      </c>
      <c r="B707" s="61" t="n">
        <f aca="false">B706+1</f>
        <v>703</v>
      </c>
      <c r="C707" s="2" t="s">
        <v>143</v>
      </c>
      <c r="D707" s="1" t="s">
        <v>105</v>
      </c>
      <c r="E707" s="2" t="n">
        <v>2.19</v>
      </c>
      <c r="F707" s="2" t="n">
        <v>1.98</v>
      </c>
      <c r="H707" s="2" t="n">
        <v>2.23</v>
      </c>
      <c r="K707" s="2" t="n">
        <v>2.07</v>
      </c>
      <c r="L707" s="62" t="n">
        <v>1.74</v>
      </c>
      <c r="M707" s="62" t="n">
        <v>1.585</v>
      </c>
      <c r="N707" s="2" t="n">
        <v>1.385</v>
      </c>
      <c r="Q707" s="2" t="n">
        <v>2.255</v>
      </c>
      <c r="R707" s="2" t="n">
        <v>2.075</v>
      </c>
      <c r="T707" s="2" t="n">
        <v>2.09</v>
      </c>
      <c r="U707" s="2" t="n">
        <v>2.1</v>
      </c>
      <c r="V707" s="2" t="n">
        <v>2.255</v>
      </c>
      <c r="X707" s="2" t="n">
        <v>2.36</v>
      </c>
      <c r="Y707" s="2" t="n">
        <v>2.36</v>
      </c>
    </row>
    <row r="708" customFormat="false" ht="12.75" hidden="false" customHeight="false" outlineLevel="0" collapsed="false">
      <c r="A708" s="53" t="n">
        <v>35949</v>
      </c>
      <c r="B708" s="61" t="n">
        <f aca="false">B707+1</f>
        <v>704</v>
      </c>
      <c r="C708" s="2" t="s">
        <v>144</v>
      </c>
      <c r="D708" s="1" t="s">
        <v>105</v>
      </c>
      <c r="E708" s="2" t="n">
        <v>2.12</v>
      </c>
      <c r="F708" s="2" t="n">
        <v>1.845</v>
      </c>
      <c r="H708" s="2" t="n">
        <v>2.145</v>
      </c>
      <c r="K708" s="2" t="n">
        <v>2.03</v>
      </c>
      <c r="L708" s="62" t="n">
        <v>1.635</v>
      </c>
      <c r="M708" s="62" t="n">
        <v>1.52</v>
      </c>
      <c r="N708" s="2" t="n">
        <v>1.375</v>
      </c>
      <c r="Q708" s="2" t="n">
        <v>2.195</v>
      </c>
      <c r="R708" s="2" t="n">
        <v>2.04</v>
      </c>
      <c r="T708" s="2" t="n">
        <v>2.025</v>
      </c>
      <c r="U708" s="2" t="n">
        <v>2.04</v>
      </c>
      <c r="V708" s="2" t="n">
        <v>2.19</v>
      </c>
      <c r="X708" s="2" t="n">
        <v>2.285</v>
      </c>
      <c r="Y708" s="2" t="n">
        <v>2.295</v>
      </c>
    </row>
    <row r="709" customFormat="false" ht="12.75" hidden="false" customHeight="false" outlineLevel="0" collapsed="false">
      <c r="A709" s="53" t="n">
        <v>35950</v>
      </c>
      <c r="B709" s="61" t="n">
        <f aca="false">B708+1</f>
        <v>705</v>
      </c>
      <c r="C709" s="2" t="s">
        <v>145</v>
      </c>
      <c r="D709" s="1" t="s">
        <v>105</v>
      </c>
      <c r="E709" s="2" t="n">
        <v>2.035</v>
      </c>
      <c r="F709" s="2" t="n">
        <v>1.72</v>
      </c>
      <c r="H709" s="2" t="n">
        <v>2.055</v>
      </c>
      <c r="K709" s="2" t="n">
        <v>1.95</v>
      </c>
      <c r="L709" s="62" t="n">
        <v>1.52</v>
      </c>
      <c r="M709" s="62" t="n">
        <v>1.395</v>
      </c>
      <c r="N709" s="2" t="n">
        <v>1.325</v>
      </c>
      <c r="Q709" s="2" t="n">
        <v>2.13</v>
      </c>
      <c r="R709" s="2" t="n">
        <v>1.955</v>
      </c>
      <c r="T709" s="2" t="n">
        <v>1.95</v>
      </c>
      <c r="U709" s="2" t="n">
        <v>1.965</v>
      </c>
      <c r="V709" s="2" t="n">
        <v>2.095</v>
      </c>
      <c r="X709" s="2" t="n">
        <v>2.225</v>
      </c>
      <c r="Y709" s="2" t="n">
        <v>2.24</v>
      </c>
    </row>
    <row r="710" customFormat="false" ht="12.75" hidden="false" customHeight="false" outlineLevel="0" collapsed="false">
      <c r="A710" s="53" t="n">
        <v>35951</v>
      </c>
      <c r="B710" s="61" t="n">
        <f aca="false">B709+1</f>
        <v>706</v>
      </c>
      <c r="C710" s="2" t="s">
        <v>146</v>
      </c>
      <c r="D710" s="1" t="s">
        <v>105</v>
      </c>
      <c r="E710" s="2" t="n">
        <v>2.01</v>
      </c>
      <c r="F710" s="2" t="n">
        <v>1.645</v>
      </c>
      <c r="H710" s="2" t="n">
        <v>1.99</v>
      </c>
      <c r="K710" s="2" t="n">
        <v>1.91</v>
      </c>
      <c r="L710" s="62" t="n">
        <v>1.41</v>
      </c>
      <c r="M710" s="62" t="n">
        <v>1.305</v>
      </c>
      <c r="N710" s="2" t="n">
        <v>1.26</v>
      </c>
      <c r="Q710" s="2" t="n">
        <v>2.105</v>
      </c>
      <c r="R710" s="2" t="n">
        <v>1.83</v>
      </c>
      <c r="T710" s="2" t="n">
        <v>1.92</v>
      </c>
      <c r="U710" s="2" t="n">
        <v>1.93</v>
      </c>
      <c r="V710" s="2" t="n">
        <v>2.07</v>
      </c>
      <c r="X710" s="2" t="n">
        <v>2.185</v>
      </c>
      <c r="Y710" s="2" t="n">
        <v>2.195</v>
      </c>
    </row>
    <row r="711" customFormat="false" ht="12.75" hidden="false" customHeight="false" outlineLevel="0" collapsed="false">
      <c r="A711" s="53" t="n">
        <v>35952</v>
      </c>
      <c r="B711" s="61" t="n">
        <f aca="false">B710+1</f>
        <v>707</v>
      </c>
      <c r="C711" s="2" t="s">
        <v>147</v>
      </c>
      <c r="D711" s="1" t="s">
        <v>105</v>
      </c>
      <c r="E711" s="2" t="n">
        <v>2.01</v>
      </c>
      <c r="F711" s="2" t="n">
        <v>1.645</v>
      </c>
      <c r="H711" s="2" t="n">
        <v>1.99</v>
      </c>
      <c r="K711" s="2" t="n">
        <v>1.91</v>
      </c>
      <c r="L711" s="62" t="n">
        <v>1.41</v>
      </c>
      <c r="M711" s="62" t="n">
        <v>1.305</v>
      </c>
      <c r="N711" s="2" t="n">
        <v>1.26</v>
      </c>
      <c r="Q711" s="2" t="n">
        <v>2.105</v>
      </c>
      <c r="R711" s="2" t="n">
        <v>1.83</v>
      </c>
      <c r="T711" s="2" t="n">
        <v>1.92</v>
      </c>
      <c r="U711" s="2" t="n">
        <v>1.93</v>
      </c>
      <c r="V711" s="2" t="n">
        <v>2.07</v>
      </c>
      <c r="X711" s="2" t="n">
        <v>2.185</v>
      </c>
      <c r="Y711" s="2" t="n">
        <v>2.195</v>
      </c>
    </row>
    <row r="712" customFormat="false" ht="12.75" hidden="false" customHeight="false" outlineLevel="0" collapsed="false">
      <c r="A712" s="53" t="n">
        <v>35953</v>
      </c>
      <c r="B712" s="61" t="n">
        <f aca="false">B711+1</f>
        <v>708</v>
      </c>
      <c r="C712" s="2" t="s">
        <v>148</v>
      </c>
      <c r="D712" s="1" t="s">
        <v>105</v>
      </c>
      <c r="E712" s="2" t="n">
        <v>2.01</v>
      </c>
      <c r="F712" s="2" t="n">
        <v>1.645</v>
      </c>
      <c r="H712" s="2" t="n">
        <v>1.99</v>
      </c>
      <c r="K712" s="2" t="n">
        <v>1.91</v>
      </c>
      <c r="L712" s="62" t="n">
        <v>1.41</v>
      </c>
      <c r="M712" s="62" t="n">
        <v>1.305</v>
      </c>
      <c r="N712" s="2" t="n">
        <v>1.26</v>
      </c>
      <c r="Q712" s="2" t="n">
        <v>2.105</v>
      </c>
      <c r="R712" s="2" t="n">
        <v>1.83</v>
      </c>
      <c r="T712" s="2" t="n">
        <v>1.92</v>
      </c>
      <c r="U712" s="2" t="n">
        <v>1.93</v>
      </c>
      <c r="V712" s="2" t="n">
        <v>2.07</v>
      </c>
      <c r="X712" s="2" t="n">
        <v>2.185</v>
      </c>
      <c r="Y712" s="2" t="n">
        <v>2.195</v>
      </c>
    </row>
    <row r="713" customFormat="false" ht="12.75" hidden="false" customHeight="false" outlineLevel="0" collapsed="false">
      <c r="A713" s="53" t="n">
        <v>35954</v>
      </c>
      <c r="B713" s="61" t="n">
        <f aca="false">B712+1</f>
        <v>709</v>
      </c>
      <c r="C713" s="2" t="s">
        <v>142</v>
      </c>
      <c r="D713" s="1" t="s">
        <v>105</v>
      </c>
      <c r="E713" s="2" t="n">
        <v>2</v>
      </c>
      <c r="F713" s="2" t="n">
        <v>1.655</v>
      </c>
      <c r="H713" s="2" t="n">
        <v>2.005</v>
      </c>
      <c r="K713" s="2" t="n">
        <v>1.9</v>
      </c>
      <c r="L713" s="62" t="n">
        <v>1.455</v>
      </c>
      <c r="M713" s="62" t="n">
        <v>1.295</v>
      </c>
      <c r="N713" s="2" t="n">
        <v>1.24</v>
      </c>
      <c r="Q713" s="2" t="n">
        <v>2.09</v>
      </c>
      <c r="R713" s="2" t="n">
        <v>1.85</v>
      </c>
      <c r="T713" s="2" t="n">
        <v>1.9</v>
      </c>
      <c r="U713" s="2" t="n">
        <v>1.92</v>
      </c>
      <c r="V713" s="2" t="n">
        <v>2.06</v>
      </c>
      <c r="X713" s="2" t="n">
        <v>2.165</v>
      </c>
      <c r="Y713" s="2" t="n">
        <v>2.16</v>
      </c>
    </row>
    <row r="714" customFormat="false" ht="12.75" hidden="false" customHeight="false" outlineLevel="0" collapsed="false">
      <c r="A714" s="53" t="n">
        <v>35955</v>
      </c>
      <c r="B714" s="61" t="n">
        <f aca="false">B713+1</f>
        <v>710</v>
      </c>
      <c r="C714" s="2" t="s">
        <v>143</v>
      </c>
      <c r="D714" s="1" t="s">
        <v>105</v>
      </c>
      <c r="E714" s="2" t="n">
        <v>2.005</v>
      </c>
      <c r="F714" s="2" t="n">
        <v>1.705</v>
      </c>
      <c r="H714" s="2" t="n">
        <v>2.01</v>
      </c>
      <c r="K714" s="2" t="n">
        <v>1.885</v>
      </c>
      <c r="L714" s="62" t="n">
        <v>1.485</v>
      </c>
      <c r="M714" s="62" t="n">
        <v>1.33</v>
      </c>
      <c r="N714" s="2" t="n">
        <v>1.24</v>
      </c>
      <c r="Q714" s="2" t="n">
        <v>2.075</v>
      </c>
      <c r="R714" s="2" t="n">
        <v>1.88</v>
      </c>
      <c r="T714" s="2" t="n">
        <v>1.895</v>
      </c>
      <c r="U714" s="2" t="n">
        <v>1.895</v>
      </c>
      <c r="V714" s="2" t="n">
        <v>2.04</v>
      </c>
      <c r="X714" s="2" t="n">
        <v>2.14</v>
      </c>
      <c r="Y714" s="2" t="n">
        <v>2.145</v>
      </c>
    </row>
    <row r="715" customFormat="false" ht="12.75" hidden="false" customHeight="false" outlineLevel="0" collapsed="false">
      <c r="A715" s="53" t="n">
        <v>35956</v>
      </c>
      <c r="B715" s="61" t="n">
        <f aca="false">B714+1</f>
        <v>711</v>
      </c>
      <c r="C715" s="2" t="s">
        <v>144</v>
      </c>
      <c r="D715" s="1" t="s">
        <v>105</v>
      </c>
      <c r="E715" s="2" t="n">
        <v>1.97</v>
      </c>
      <c r="F715" s="2" t="n">
        <v>1.785</v>
      </c>
      <c r="H715" s="2" t="n">
        <v>2.015</v>
      </c>
      <c r="K715" s="2" t="n">
        <v>1.87</v>
      </c>
      <c r="L715" s="62" t="n">
        <v>1.505</v>
      </c>
      <c r="M715" s="62" t="n">
        <v>1.35</v>
      </c>
      <c r="N715" s="2" t="n">
        <v>1.25</v>
      </c>
      <c r="Q715" s="2" t="n">
        <v>2.04</v>
      </c>
      <c r="R715" s="2" t="n">
        <v>1.905</v>
      </c>
      <c r="T715" s="2" t="n">
        <v>1.87</v>
      </c>
      <c r="U715" s="2" t="n">
        <v>1.885</v>
      </c>
      <c r="V715" s="2" t="n">
        <v>2.015</v>
      </c>
      <c r="X715" s="2" t="n">
        <v>2.105</v>
      </c>
      <c r="Y715" s="2" t="n">
        <v>2.105</v>
      </c>
    </row>
    <row r="716" customFormat="false" ht="12.75" hidden="false" customHeight="false" outlineLevel="0" collapsed="false">
      <c r="A716" s="53" t="n">
        <v>35957</v>
      </c>
      <c r="B716" s="61" t="n">
        <f aca="false">B715+1</f>
        <v>712</v>
      </c>
      <c r="C716" s="2" t="s">
        <v>145</v>
      </c>
      <c r="D716" s="1" t="s">
        <v>105</v>
      </c>
      <c r="E716" s="2" t="n">
        <v>1.99</v>
      </c>
      <c r="F716" s="2" t="n">
        <v>1.85</v>
      </c>
      <c r="H716" s="2" t="n">
        <v>2.045</v>
      </c>
      <c r="K716" s="2" t="n">
        <v>1.885</v>
      </c>
      <c r="L716" s="62" t="n">
        <v>1.54</v>
      </c>
      <c r="M716" s="62" t="n">
        <v>1.365</v>
      </c>
      <c r="N716" s="2" t="n">
        <v>1.25</v>
      </c>
      <c r="Q716" s="2" t="n">
        <v>2.07</v>
      </c>
      <c r="R716" s="2" t="n">
        <v>1.93</v>
      </c>
      <c r="T716" s="2" t="n">
        <v>1.9</v>
      </c>
      <c r="U716" s="2" t="n">
        <v>1.905</v>
      </c>
      <c r="V716" s="2" t="n">
        <v>2.04</v>
      </c>
      <c r="X716" s="2" t="n">
        <v>2.165</v>
      </c>
      <c r="Y716" s="2" t="n">
        <v>2.16</v>
      </c>
    </row>
    <row r="717" customFormat="false" ht="12.75" hidden="false" customHeight="false" outlineLevel="0" collapsed="false">
      <c r="A717" s="53" t="n">
        <v>35958</v>
      </c>
      <c r="B717" s="61" t="n">
        <f aca="false">B716+1</f>
        <v>713</v>
      </c>
      <c r="C717" s="2" t="s">
        <v>146</v>
      </c>
      <c r="D717" s="1" t="s">
        <v>105</v>
      </c>
      <c r="E717" s="2" t="n">
        <v>2.005</v>
      </c>
      <c r="F717" s="2" t="n">
        <v>1.81</v>
      </c>
      <c r="H717" s="2" t="n">
        <v>2.055</v>
      </c>
      <c r="K717" s="2" t="n">
        <v>1.89</v>
      </c>
      <c r="L717" s="62" t="n">
        <v>1.415</v>
      </c>
      <c r="M717" s="62" t="n">
        <v>1.33</v>
      </c>
      <c r="N717" s="2" t="n">
        <v>1.225</v>
      </c>
      <c r="Q717" s="2" t="n">
        <v>2.11</v>
      </c>
      <c r="R717" s="2" t="n">
        <v>1.835</v>
      </c>
      <c r="T717" s="2" t="n">
        <v>1.9</v>
      </c>
      <c r="U717" s="2" t="n">
        <v>1.91</v>
      </c>
      <c r="V717" s="2" t="n">
        <v>2.055</v>
      </c>
      <c r="X717" s="2" t="n">
        <v>2.16</v>
      </c>
      <c r="Y717" s="2" t="n">
        <v>2.16</v>
      </c>
    </row>
    <row r="718" customFormat="false" ht="12.75" hidden="false" customHeight="false" outlineLevel="0" collapsed="false">
      <c r="A718" s="53" t="n">
        <v>35959</v>
      </c>
      <c r="B718" s="61" t="n">
        <f aca="false">B717+1</f>
        <v>714</v>
      </c>
      <c r="C718" s="2" t="s">
        <v>147</v>
      </c>
      <c r="D718" s="1" t="s">
        <v>105</v>
      </c>
      <c r="E718" s="2" t="n">
        <v>2.005</v>
      </c>
      <c r="F718" s="2" t="n">
        <v>1.81</v>
      </c>
      <c r="H718" s="2" t="n">
        <v>2.055</v>
      </c>
      <c r="K718" s="2" t="n">
        <v>1.89</v>
      </c>
      <c r="L718" s="62" t="n">
        <v>1.415</v>
      </c>
      <c r="M718" s="62" t="n">
        <v>1.33</v>
      </c>
      <c r="N718" s="2" t="n">
        <v>1.225</v>
      </c>
      <c r="Q718" s="2" t="n">
        <v>2.11</v>
      </c>
      <c r="R718" s="2" t="n">
        <v>1.835</v>
      </c>
      <c r="T718" s="2" t="n">
        <v>1.9</v>
      </c>
      <c r="U718" s="2" t="n">
        <v>1.91</v>
      </c>
      <c r="V718" s="2" t="n">
        <v>2.055</v>
      </c>
      <c r="X718" s="2" t="n">
        <v>2.16</v>
      </c>
      <c r="Y718" s="2" t="n">
        <v>2.16</v>
      </c>
    </row>
    <row r="719" customFormat="false" ht="12.75" hidden="false" customHeight="false" outlineLevel="0" collapsed="false">
      <c r="A719" s="53" t="n">
        <v>35960</v>
      </c>
      <c r="B719" s="61" t="n">
        <f aca="false">B718+1</f>
        <v>715</v>
      </c>
      <c r="C719" s="2" t="s">
        <v>148</v>
      </c>
      <c r="D719" s="1" t="s">
        <v>105</v>
      </c>
      <c r="E719" s="2" t="n">
        <v>2.005</v>
      </c>
      <c r="F719" s="2" t="n">
        <v>1.81</v>
      </c>
      <c r="H719" s="2" t="n">
        <v>2.055</v>
      </c>
      <c r="K719" s="2" t="n">
        <v>1.89</v>
      </c>
      <c r="L719" s="62" t="n">
        <v>1.415</v>
      </c>
      <c r="M719" s="62" t="n">
        <v>1.33</v>
      </c>
      <c r="N719" s="2" t="n">
        <v>1.225</v>
      </c>
      <c r="Q719" s="2" t="n">
        <v>2.11</v>
      </c>
      <c r="R719" s="2" t="n">
        <v>1.835</v>
      </c>
      <c r="T719" s="2" t="n">
        <v>1.9</v>
      </c>
      <c r="U719" s="2" t="n">
        <v>1.91</v>
      </c>
      <c r="V719" s="2" t="n">
        <v>2.055</v>
      </c>
      <c r="X719" s="2" t="n">
        <v>2.16</v>
      </c>
      <c r="Y719" s="2" t="n">
        <v>2.16</v>
      </c>
    </row>
    <row r="720" customFormat="false" ht="12.75" hidden="false" customHeight="false" outlineLevel="0" collapsed="false">
      <c r="A720" s="53" t="n">
        <v>35961</v>
      </c>
      <c r="B720" s="61" t="n">
        <f aca="false">B719+1</f>
        <v>716</v>
      </c>
      <c r="C720" s="2" t="s">
        <v>142</v>
      </c>
      <c r="D720" s="1" t="s">
        <v>105</v>
      </c>
      <c r="E720" s="2" t="n">
        <v>2.085</v>
      </c>
      <c r="F720" s="2" t="n">
        <v>1.915</v>
      </c>
      <c r="H720" s="2" t="n">
        <v>2.145</v>
      </c>
      <c r="K720" s="2" t="n">
        <v>1.975</v>
      </c>
      <c r="L720" s="62" t="n">
        <v>1.555</v>
      </c>
      <c r="M720" s="62" t="n">
        <v>1.47</v>
      </c>
      <c r="N720" s="2" t="n">
        <v>1.32</v>
      </c>
      <c r="Q720" s="2" t="n">
        <v>2.17</v>
      </c>
      <c r="R720" s="2" t="n">
        <v>1.95</v>
      </c>
      <c r="T720" s="2" t="n">
        <v>1.975</v>
      </c>
      <c r="U720" s="2" t="n">
        <v>1.985</v>
      </c>
      <c r="V720" s="2" t="n">
        <v>2.13</v>
      </c>
      <c r="X720" s="2" t="n">
        <v>2.24</v>
      </c>
      <c r="Y720" s="2" t="n">
        <v>2.25</v>
      </c>
    </row>
    <row r="721" customFormat="false" ht="12.75" hidden="false" customHeight="false" outlineLevel="0" collapsed="false">
      <c r="A721" s="53" t="n">
        <v>35962</v>
      </c>
      <c r="B721" s="61" t="n">
        <f aca="false">B720+1</f>
        <v>717</v>
      </c>
      <c r="C721" s="2" t="s">
        <v>143</v>
      </c>
      <c r="D721" s="1" t="s">
        <v>105</v>
      </c>
      <c r="E721" s="2" t="n">
        <v>2.09</v>
      </c>
      <c r="F721" s="2" t="n">
        <v>1.925</v>
      </c>
      <c r="H721" s="2" t="n">
        <v>2.145</v>
      </c>
      <c r="K721" s="2" t="n">
        <v>1.97</v>
      </c>
      <c r="L721" s="62" t="n">
        <v>1.6</v>
      </c>
      <c r="M721" s="62" t="n">
        <v>1.52</v>
      </c>
      <c r="N721" s="2" t="n">
        <v>1.4</v>
      </c>
      <c r="Q721" s="2" t="n">
        <v>2.185</v>
      </c>
      <c r="R721" s="2" t="n">
        <v>1.995</v>
      </c>
      <c r="T721" s="2" t="n">
        <v>1.98</v>
      </c>
      <c r="U721" s="2" t="n">
        <v>1.985</v>
      </c>
      <c r="V721" s="2" t="n">
        <v>2.14</v>
      </c>
      <c r="X721" s="2" t="n">
        <v>2.255</v>
      </c>
      <c r="Y721" s="2" t="n">
        <v>2.265</v>
      </c>
    </row>
    <row r="722" customFormat="false" ht="12.75" hidden="false" customHeight="false" outlineLevel="0" collapsed="false">
      <c r="A722" s="53" t="n">
        <v>35963</v>
      </c>
      <c r="B722" s="61" t="n">
        <f aca="false">B721+1</f>
        <v>718</v>
      </c>
      <c r="C722" s="2" t="s">
        <v>144</v>
      </c>
      <c r="D722" s="1" t="s">
        <v>105</v>
      </c>
      <c r="E722" s="2" t="n">
        <v>2.025</v>
      </c>
      <c r="F722" s="2" t="n">
        <v>1.87</v>
      </c>
      <c r="H722" s="2" t="n">
        <v>2.065</v>
      </c>
      <c r="K722" s="2" t="n">
        <v>1.945</v>
      </c>
      <c r="L722" s="62" t="n">
        <v>1.615</v>
      </c>
      <c r="M722" s="62" t="n">
        <v>1.54</v>
      </c>
      <c r="N722" s="2" t="n">
        <v>1.405</v>
      </c>
      <c r="Q722" s="2" t="n">
        <v>2.125</v>
      </c>
      <c r="R722" s="2" t="n">
        <v>2.02</v>
      </c>
      <c r="T722" s="2" t="n">
        <v>1.945</v>
      </c>
      <c r="U722" s="2" t="n">
        <v>1.955</v>
      </c>
      <c r="V722" s="2" t="n">
        <v>2.08</v>
      </c>
      <c r="X722" s="2" t="n">
        <v>2.185</v>
      </c>
      <c r="Y722" s="2" t="n">
        <v>2.195</v>
      </c>
    </row>
    <row r="723" customFormat="false" ht="12.75" hidden="false" customHeight="false" outlineLevel="0" collapsed="false">
      <c r="A723" s="53" t="n">
        <v>35964</v>
      </c>
      <c r="B723" s="61" t="n">
        <f aca="false">B722+1</f>
        <v>719</v>
      </c>
      <c r="C723" s="2" t="s">
        <v>145</v>
      </c>
      <c r="D723" s="1" t="s">
        <v>105</v>
      </c>
      <c r="E723" s="2" t="n">
        <v>2.15</v>
      </c>
      <c r="F723" s="2" t="n">
        <v>1.97</v>
      </c>
      <c r="H723" s="2" t="n">
        <v>2.185</v>
      </c>
      <c r="K723" s="2" t="n">
        <v>2.055</v>
      </c>
      <c r="L723" s="62" t="n">
        <v>1.74</v>
      </c>
      <c r="M723" s="62" t="n">
        <v>1.605</v>
      </c>
      <c r="N723" s="2" t="n">
        <v>1.445</v>
      </c>
      <c r="Q723" s="2" t="n">
        <v>2.22</v>
      </c>
      <c r="R723" s="2" t="n">
        <v>2.09</v>
      </c>
      <c r="T723" s="2" t="n">
        <v>2.06</v>
      </c>
      <c r="U723" s="2" t="n">
        <v>2.07</v>
      </c>
      <c r="V723" s="2" t="n">
        <v>2.19</v>
      </c>
      <c r="X723" s="2" t="n">
        <v>2.305</v>
      </c>
      <c r="Y723" s="2" t="n">
        <v>2.305</v>
      </c>
    </row>
    <row r="724" customFormat="false" ht="12.75" hidden="false" customHeight="false" outlineLevel="0" collapsed="false">
      <c r="A724" s="53" t="n">
        <v>35965</v>
      </c>
      <c r="B724" s="61" t="n">
        <f aca="false">B723+1</f>
        <v>720</v>
      </c>
      <c r="C724" s="2" t="s">
        <v>146</v>
      </c>
      <c r="D724" s="1" t="s">
        <v>105</v>
      </c>
      <c r="E724" s="2" t="n">
        <v>2.195</v>
      </c>
      <c r="F724" s="2" t="n">
        <v>2.015</v>
      </c>
      <c r="H724" s="2" t="n">
        <v>2.245</v>
      </c>
      <c r="K724" s="2" t="n">
        <v>2.1</v>
      </c>
      <c r="L724" s="62" t="n">
        <v>1.815</v>
      </c>
      <c r="M724" s="62" t="n">
        <v>1.775</v>
      </c>
      <c r="N724" s="2" t="n">
        <v>1.52</v>
      </c>
      <c r="Q724" s="2" t="n">
        <v>2.265</v>
      </c>
      <c r="R724" s="2" t="n">
        <v>2.085</v>
      </c>
      <c r="T724" s="2" t="n">
        <v>2.105</v>
      </c>
      <c r="U724" s="2" t="n">
        <v>2.115</v>
      </c>
      <c r="V724" s="2" t="n">
        <v>2.265</v>
      </c>
      <c r="X724" s="2" t="n">
        <v>2.34</v>
      </c>
      <c r="Y724" s="2" t="n">
        <v>2.34</v>
      </c>
    </row>
    <row r="725" customFormat="false" ht="12.75" hidden="false" customHeight="false" outlineLevel="0" collapsed="false">
      <c r="A725" s="53" t="n">
        <v>35966</v>
      </c>
      <c r="B725" s="61" t="n">
        <f aca="false">B724+1</f>
        <v>721</v>
      </c>
      <c r="C725" s="2" t="s">
        <v>147</v>
      </c>
      <c r="D725" s="1" t="s">
        <v>105</v>
      </c>
      <c r="E725" s="2" t="n">
        <v>2.195</v>
      </c>
      <c r="F725" s="2" t="n">
        <v>2.015</v>
      </c>
      <c r="H725" s="2" t="n">
        <v>2.245</v>
      </c>
      <c r="K725" s="2" t="n">
        <v>2.1</v>
      </c>
      <c r="L725" s="62" t="n">
        <v>1.815</v>
      </c>
      <c r="M725" s="62" t="n">
        <v>1.775</v>
      </c>
      <c r="N725" s="2" t="n">
        <v>1.52</v>
      </c>
      <c r="Q725" s="2" t="n">
        <v>2.265</v>
      </c>
      <c r="R725" s="2" t="n">
        <v>2.085</v>
      </c>
      <c r="T725" s="2" t="n">
        <v>2.105</v>
      </c>
      <c r="U725" s="2" t="n">
        <v>2.115</v>
      </c>
      <c r="V725" s="2" t="n">
        <v>2.265</v>
      </c>
      <c r="X725" s="2" t="n">
        <v>2.34</v>
      </c>
      <c r="Y725" s="2" t="n">
        <v>2.34</v>
      </c>
    </row>
    <row r="726" customFormat="false" ht="12.75" hidden="false" customHeight="false" outlineLevel="0" collapsed="false">
      <c r="A726" s="53" t="n">
        <v>35967</v>
      </c>
      <c r="B726" s="61" t="n">
        <f aca="false">B725+1</f>
        <v>722</v>
      </c>
      <c r="C726" s="2" t="s">
        <v>148</v>
      </c>
      <c r="D726" s="1" t="s">
        <v>105</v>
      </c>
      <c r="E726" s="2" t="n">
        <v>2.195</v>
      </c>
      <c r="F726" s="2" t="n">
        <v>2.015</v>
      </c>
      <c r="H726" s="2" t="n">
        <v>2.245</v>
      </c>
      <c r="K726" s="2" t="n">
        <v>2.1</v>
      </c>
      <c r="L726" s="62" t="n">
        <v>1.815</v>
      </c>
      <c r="M726" s="62" t="n">
        <v>1.775</v>
      </c>
      <c r="N726" s="2" t="n">
        <v>1.52</v>
      </c>
      <c r="Q726" s="2" t="n">
        <v>2.265</v>
      </c>
      <c r="R726" s="2" t="n">
        <v>2.085</v>
      </c>
      <c r="T726" s="2" t="n">
        <v>2.105</v>
      </c>
      <c r="U726" s="2" t="n">
        <v>2.115</v>
      </c>
      <c r="V726" s="2" t="n">
        <v>2.265</v>
      </c>
      <c r="X726" s="2" t="n">
        <v>2.34</v>
      </c>
      <c r="Y726" s="2" t="n">
        <v>2.34</v>
      </c>
    </row>
    <row r="727" customFormat="false" ht="12.75" hidden="false" customHeight="false" outlineLevel="0" collapsed="false">
      <c r="A727" s="53" t="n">
        <v>35968</v>
      </c>
      <c r="B727" s="61" t="n">
        <f aca="false">B726+1</f>
        <v>723</v>
      </c>
      <c r="C727" s="2" t="s">
        <v>142</v>
      </c>
      <c r="D727" s="1" t="s">
        <v>105</v>
      </c>
      <c r="E727" s="2" t="n">
        <v>2.345</v>
      </c>
      <c r="F727" s="2" t="n">
        <v>2.17</v>
      </c>
      <c r="H727" s="2" t="n">
        <v>2.37</v>
      </c>
      <c r="K727" s="2" t="n">
        <v>2.26</v>
      </c>
      <c r="L727" s="62" t="n">
        <v>1.975</v>
      </c>
      <c r="M727" s="62" t="n">
        <v>1.735</v>
      </c>
      <c r="N727" s="2" t="n">
        <v>1.55</v>
      </c>
      <c r="Q727" s="2" t="n">
        <v>2.445</v>
      </c>
      <c r="R727" s="2" t="n">
        <v>2.28</v>
      </c>
      <c r="T727" s="2" t="n">
        <v>2.26</v>
      </c>
      <c r="U727" s="2" t="n">
        <v>2.27</v>
      </c>
      <c r="V727" s="2" t="n">
        <v>2.435</v>
      </c>
      <c r="X727" s="2" t="n">
        <v>2.525</v>
      </c>
      <c r="Y727" s="2" t="n">
        <v>2.535</v>
      </c>
    </row>
    <row r="728" customFormat="false" ht="12.75" hidden="false" customHeight="false" outlineLevel="0" collapsed="false">
      <c r="A728" s="53" t="n">
        <v>35969</v>
      </c>
      <c r="B728" s="61" t="n">
        <f aca="false">B727+1</f>
        <v>724</v>
      </c>
      <c r="C728" s="2" t="s">
        <v>143</v>
      </c>
      <c r="D728" s="1" t="s">
        <v>105</v>
      </c>
      <c r="E728" s="2" t="n">
        <v>2.37</v>
      </c>
      <c r="F728" s="2" t="n">
        <v>2.185</v>
      </c>
      <c r="H728" s="2" t="n">
        <v>2.39</v>
      </c>
      <c r="K728" s="2" t="n">
        <v>2.275</v>
      </c>
      <c r="L728" s="62" t="n">
        <v>1.94</v>
      </c>
      <c r="M728" s="62" t="n">
        <v>1.705</v>
      </c>
      <c r="N728" s="2" t="n">
        <v>1.5</v>
      </c>
      <c r="Q728" s="2" t="n">
        <v>2.455</v>
      </c>
      <c r="R728" s="2" t="n">
        <v>2.265</v>
      </c>
      <c r="T728" s="2" t="n">
        <v>2.27</v>
      </c>
      <c r="U728" s="2" t="n">
        <v>2.275</v>
      </c>
      <c r="V728" s="2" t="n">
        <v>2.435</v>
      </c>
      <c r="X728" s="2" t="n">
        <v>2.535</v>
      </c>
      <c r="Y728" s="2" t="n">
        <v>2.55</v>
      </c>
    </row>
    <row r="729" customFormat="false" ht="12.75" hidden="false" customHeight="false" outlineLevel="0" collapsed="false">
      <c r="A729" s="53" t="n">
        <v>35970</v>
      </c>
      <c r="B729" s="61" t="n">
        <f aca="false">B728+1</f>
        <v>725</v>
      </c>
      <c r="C729" s="2" t="s">
        <v>144</v>
      </c>
      <c r="D729" s="1" t="s">
        <v>105</v>
      </c>
      <c r="E729" s="2" t="n">
        <v>2.405</v>
      </c>
      <c r="F729" s="2" t="n">
        <v>2.24</v>
      </c>
      <c r="H729" s="2" t="n">
        <v>2.455</v>
      </c>
      <c r="K729" s="2" t="n">
        <v>2.305</v>
      </c>
      <c r="L729" s="62" t="n">
        <v>1.935</v>
      </c>
      <c r="M729" s="62" t="n">
        <v>1.68</v>
      </c>
      <c r="N729" s="2" t="n">
        <v>1.53</v>
      </c>
      <c r="Q729" s="2" t="n">
        <v>2.495</v>
      </c>
      <c r="R729" s="2" t="n">
        <v>2.255</v>
      </c>
      <c r="T729" s="2" t="n">
        <v>2.31</v>
      </c>
      <c r="U729" s="2" t="n">
        <v>2.31</v>
      </c>
      <c r="V729" s="2" t="n">
        <v>2.505</v>
      </c>
      <c r="X729" s="2" t="n">
        <v>2.625</v>
      </c>
      <c r="Y729" s="2" t="n">
        <v>2.645</v>
      </c>
    </row>
    <row r="730" customFormat="false" ht="12.75" hidden="false" customHeight="false" outlineLevel="0" collapsed="false">
      <c r="A730" s="53" t="n">
        <v>35971</v>
      </c>
      <c r="B730" s="61" t="n">
        <f aca="false">B729+1</f>
        <v>726</v>
      </c>
      <c r="C730" s="2" t="s">
        <v>145</v>
      </c>
      <c r="D730" s="1" t="s">
        <v>105</v>
      </c>
      <c r="E730" s="2" t="n">
        <v>2.38</v>
      </c>
      <c r="F730" s="2" t="n">
        <v>2.225</v>
      </c>
      <c r="H730" s="2" t="n">
        <v>2.415</v>
      </c>
      <c r="K730" s="2" t="n">
        <v>2.29</v>
      </c>
      <c r="L730" s="62" t="n">
        <v>1.885</v>
      </c>
      <c r="M730" s="62" t="n">
        <v>1.625</v>
      </c>
      <c r="N730" s="2" t="n">
        <v>1.51</v>
      </c>
      <c r="Q730" s="2" t="n">
        <v>2.49</v>
      </c>
      <c r="R730" s="2" t="n">
        <v>2.19</v>
      </c>
      <c r="T730" s="2" t="n">
        <v>2.3</v>
      </c>
      <c r="U730" s="2" t="n">
        <v>2.31</v>
      </c>
      <c r="V730" s="2" t="n">
        <v>2.465</v>
      </c>
      <c r="X730" s="2" t="n">
        <v>2.625</v>
      </c>
      <c r="Y730" s="2" t="n">
        <v>2.645</v>
      </c>
    </row>
    <row r="731" customFormat="false" ht="12.75" hidden="false" customHeight="false" outlineLevel="0" collapsed="false">
      <c r="A731" s="53" t="n">
        <v>35972</v>
      </c>
      <c r="B731" s="61" t="n">
        <f aca="false">B730+1</f>
        <v>727</v>
      </c>
      <c r="C731" s="2" t="s">
        <v>146</v>
      </c>
      <c r="D731" s="1" t="s">
        <v>105</v>
      </c>
      <c r="E731" s="2" t="n">
        <v>2.405</v>
      </c>
      <c r="F731" s="2" t="n">
        <v>2.18</v>
      </c>
      <c r="H731" s="2" t="n">
        <v>2.42</v>
      </c>
      <c r="K731" s="2" t="n">
        <v>2.29</v>
      </c>
      <c r="L731" s="62" t="n">
        <v>1.64</v>
      </c>
      <c r="M731" s="62" t="n">
        <v>1.56</v>
      </c>
      <c r="N731" s="2" t="n">
        <v>1.475</v>
      </c>
      <c r="Q731" s="2" t="n">
        <v>2.515</v>
      </c>
      <c r="R731" s="2" t="n">
        <v>2.03</v>
      </c>
      <c r="T731" s="2" t="n">
        <v>2.295</v>
      </c>
      <c r="U731" s="2" t="n">
        <v>2.305</v>
      </c>
      <c r="V731" s="2" t="n">
        <v>2.48</v>
      </c>
      <c r="X731" s="2" t="n">
        <v>2.655</v>
      </c>
      <c r="Y731" s="2" t="n">
        <v>2.665</v>
      </c>
    </row>
    <row r="732" customFormat="false" ht="12.75" hidden="false" customHeight="false" outlineLevel="0" collapsed="false">
      <c r="A732" s="53" t="n">
        <v>35973</v>
      </c>
      <c r="B732" s="61" t="n">
        <f aca="false">B731+1</f>
        <v>728</v>
      </c>
      <c r="C732" s="2" t="s">
        <v>147</v>
      </c>
      <c r="D732" s="1" t="s">
        <v>105</v>
      </c>
      <c r="E732" s="2" t="n">
        <v>2.405</v>
      </c>
      <c r="F732" s="2" t="n">
        <v>2.18</v>
      </c>
      <c r="H732" s="2" t="n">
        <v>2.42</v>
      </c>
      <c r="K732" s="2" t="n">
        <v>2.29</v>
      </c>
      <c r="L732" s="62" t="n">
        <v>1.64</v>
      </c>
      <c r="M732" s="62" t="n">
        <v>1.56</v>
      </c>
      <c r="N732" s="2" t="n">
        <v>1.475</v>
      </c>
      <c r="Q732" s="2" t="n">
        <v>2.515</v>
      </c>
      <c r="R732" s="2" t="n">
        <v>2.03</v>
      </c>
      <c r="T732" s="2" t="n">
        <v>2.295</v>
      </c>
      <c r="U732" s="2" t="n">
        <v>2.305</v>
      </c>
      <c r="V732" s="2" t="n">
        <v>2.48</v>
      </c>
      <c r="X732" s="2" t="n">
        <v>2.655</v>
      </c>
      <c r="Y732" s="2" t="n">
        <v>2.665</v>
      </c>
    </row>
    <row r="733" customFormat="false" ht="12.75" hidden="false" customHeight="false" outlineLevel="0" collapsed="false">
      <c r="A733" s="53" t="n">
        <v>35974</v>
      </c>
      <c r="B733" s="61" t="n">
        <f aca="false">B732+1</f>
        <v>729</v>
      </c>
      <c r="C733" s="2" t="s">
        <v>148</v>
      </c>
      <c r="D733" s="1" t="s">
        <v>105</v>
      </c>
      <c r="E733" s="2" t="n">
        <v>2.405</v>
      </c>
      <c r="F733" s="2" t="n">
        <v>2.18</v>
      </c>
      <c r="H733" s="2" t="n">
        <v>2.42</v>
      </c>
      <c r="K733" s="2" t="n">
        <v>2.29</v>
      </c>
      <c r="L733" s="62" t="n">
        <v>1.64</v>
      </c>
      <c r="M733" s="62" t="n">
        <v>1.56</v>
      </c>
      <c r="N733" s="2" t="n">
        <v>1.475</v>
      </c>
      <c r="Q733" s="2" t="n">
        <v>2.515</v>
      </c>
      <c r="R733" s="2" t="n">
        <v>2.03</v>
      </c>
      <c r="T733" s="2" t="n">
        <v>2.295</v>
      </c>
      <c r="U733" s="2" t="n">
        <v>2.305</v>
      </c>
      <c r="V733" s="2" t="n">
        <v>2.48</v>
      </c>
      <c r="X733" s="2" t="n">
        <v>2.655</v>
      </c>
      <c r="Y733" s="2" t="n">
        <v>2.665</v>
      </c>
    </row>
    <row r="734" customFormat="false" ht="12.75" hidden="false" customHeight="false" outlineLevel="0" collapsed="false">
      <c r="A734" s="53" t="n">
        <v>35975</v>
      </c>
      <c r="B734" s="61" t="n">
        <f aca="false">B733+1</f>
        <v>730</v>
      </c>
      <c r="C734" s="2" t="s">
        <v>142</v>
      </c>
      <c r="D734" s="1" t="s">
        <v>105</v>
      </c>
      <c r="E734" s="2" t="n">
        <v>2.38</v>
      </c>
      <c r="F734" s="2" t="n">
        <v>2.185</v>
      </c>
      <c r="H734" s="2" t="n">
        <v>2.39</v>
      </c>
      <c r="K734" s="2" t="n">
        <v>2.28</v>
      </c>
      <c r="L734" s="62" t="n">
        <v>1.765</v>
      </c>
      <c r="M734" s="62" t="n">
        <v>1.555</v>
      </c>
      <c r="N734" s="2" t="n">
        <v>1.42</v>
      </c>
      <c r="Q734" s="2" t="n">
        <v>2.44</v>
      </c>
      <c r="R734" s="2" t="n">
        <v>2.185</v>
      </c>
      <c r="T734" s="2" t="n">
        <v>2.29</v>
      </c>
      <c r="U734" s="2" t="n">
        <v>2.295</v>
      </c>
      <c r="V734" s="2" t="n">
        <v>2.46</v>
      </c>
      <c r="X734" s="2" t="n">
        <v>2.56</v>
      </c>
      <c r="Y734" s="2" t="n">
        <v>2.57</v>
      </c>
    </row>
    <row r="735" customFormat="false" ht="12.75" hidden="false" customHeight="false" outlineLevel="0" collapsed="false">
      <c r="A735" s="53" t="n">
        <v>35976</v>
      </c>
      <c r="B735" s="61" t="n">
        <f aca="false">B734+1</f>
        <v>731</v>
      </c>
      <c r="C735" s="2" t="s">
        <v>143</v>
      </c>
      <c r="D735" s="1" t="s">
        <v>106</v>
      </c>
      <c r="E735" s="2" t="n">
        <v>2.365</v>
      </c>
      <c r="F735" s="2" t="n">
        <v>2.21</v>
      </c>
      <c r="H735" s="2" t="n">
        <v>2.41</v>
      </c>
      <c r="K735" s="2" t="n">
        <v>2.275</v>
      </c>
      <c r="L735" s="62" t="n">
        <v>1.845</v>
      </c>
      <c r="M735" s="62" t="n">
        <v>1.595</v>
      </c>
      <c r="N735" s="2" t="n">
        <v>1.465</v>
      </c>
      <c r="Q735" s="2" t="n">
        <v>2.48</v>
      </c>
      <c r="R735" s="2" t="n">
        <v>2.2</v>
      </c>
      <c r="T735" s="2" t="n">
        <v>2.28</v>
      </c>
      <c r="U735" s="2" t="n">
        <v>2.3</v>
      </c>
      <c r="V735" s="2" t="n">
        <v>2.44</v>
      </c>
      <c r="X735" s="2" t="n">
        <v>2.575</v>
      </c>
      <c r="Y735" s="2" t="n">
        <v>2.605</v>
      </c>
    </row>
    <row r="736" customFormat="false" ht="12.75" hidden="false" customHeight="false" outlineLevel="0" collapsed="false">
      <c r="A736" s="53" t="n">
        <v>35977</v>
      </c>
      <c r="B736" s="61" t="n">
        <f aca="false">B735+1</f>
        <v>732</v>
      </c>
      <c r="C736" s="2" t="s">
        <v>144</v>
      </c>
      <c r="D736" s="1" t="s">
        <v>106</v>
      </c>
      <c r="E736" s="2" t="n">
        <v>2.465</v>
      </c>
      <c r="F736" s="2" t="n">
        <v>2.335</v>
      </c>
      <c r="H736" s="2" t="n">
        <v>2.505</v>
      </c>
      <c r="K736" s="2" t="n">
        <v>2.34</v>
      </c>
      <c r="L736" s="62" t="n">
        <v>1.995</v>
      </c>
      <c r="M736" s="62" t="n">
        <v>1.705</v>
      </c>
      <c r="N736" s="2" t="n">
        <v>1.465</v>
      </c>
      <c r="Q736" s="2" t="n">
        <v>2.55</v>
      </c>
      <c r="R736" s="2" t="n">
        <v>2.335</v>
      </c>
      <c r="T736" s="2" t="n">
        <v>2.345</v>
      </c>
      <c r="U736" s="2" t="n">
        <v>2.38</v>
      </c>
      <c r="V736" s="2" t="n">
        <v>2.47</v>
      </c>
      <c r="X736" s="2" t="n">
        <v>2.655</v>
      </c>
      <c r="Y736" s="2" t="n">
        <v>2.665</v>
      </c>
    </row>
    <row r="737" customFormat="false" ht="12.75" hidden="false" customHeight="false" outlineLevel="0" collapsed="false">
      <c r="A737" s="53" t="n">
        <v>35978</v>
      </c>
      <c r="B737" s="61" t="n">
        <f aca="false">B736+1</f>
        <v>733</v>
      </c>
      <c r="C737" s="2" t="s">
        <v>145</v>
      </c>
      <c r="D737" s="1" t="s">
        <v>106</v>
      </c>
      <c r="E737" s="2" t="n">
        <v>2.36</v>
      </c>
      <c r="F737" s="2" t="n">
        <v>2.185</v>
      </c>
      <c r="H737" s="2" t="n">
        <v>2.385</v>
      </c>
      <c r="K737" s="2" t="n">
        <v>2.255</v>
      </c>
      <c r="L737" s="62" t="n">
        <v>1.995</v>
      </c>
      <c r="M737" s="62" t="n">
        <v>1.705</v>
      </c>
      <c r="N737" s="2" t="n">
        <v>1.465</v>
      </c>
      <c r="Q737" s="2" t="n">
        <v>2.47</v>
      </c>
      <c r="R737" s="2" t="n">
        <v>2.11</v>
      </c>
      <c r="T737" s="2" t="n">
        <v>2.255</v>
      </c>
      <c r="U737" s="2" t="n">
        <v>2.28</v>
      </c>
      <c r="V737" s="2" t="n">
        <v>2.385</v>
      </c>
      <c r="X737" s="2" t="n">
        <v>2.555</v>
      </c>
      <c r="Y737" s="2" t="n">
        <v>2.585</v>
      </c>
    </row>
    <row r="738" customFormat="false" ht="12.75" hidden="false" customHeight="false" outlineLevel="0" collapsed="false">
      <c r="A738" s="53" t="n">
        <v>35979</v>
      </c>
      <c r="B738" s="61" t="n">
        <f aca="false">B737+1</f>
        <v>734</v>
      </c>
      <c r="C738" s="2" t="s">
        <v>146</v>
      </c>
      <c r="D738" s="1" t="s">
        <v>106</v>
      </c>
      <c r="E738" s="2" t="n">
        <v>2.36</v>
      </c>
      <c r="F738" s="2" t="n">
        <v>2.185</v>
      </c>
      <c r="H738" s="2" t="n">
        <v>2.385</v>
      </c>
      <c r="K738" s="2" t="n">
        <v>2.255</v>
      </c>
      <c r="L738" s="62" t="n">
        <v>1.805</v>
      </c>
      <c r="M738" s="62" t="n">
        <v>1.575</v>
      </c>
      <c r="N738" s="2" t="n">
        <v>1.465</v>
      </c>
      <c r="Q738" s="2" t="n">
        <v>2.47</v>
      </c>
      <c r="R738" s="2" t="n">
        <v>2.11</v>
      </c>
      <c r="T738" s="2" t="n">
        <v>2.255</v>
      </c>
      <c r="U738" s="2" t="n">
        <v>2.28</v>
      </c>
      <c r="V738" s="2" t="n">
        <v>2.385</v>
      </c>
      <c r="X738" s="2" t="n">
        <v>2.555</v>
      </c>
      <c r="Y738" s="2" t="n">
        <v>2.585</v>
      </c>
    </row>
    <row r="739" customFormat="false" ht="12.75" hidden="false" customHeight="false" outlineLevel="0" collapsed="false">
      <c r="A739" s="53" t="n">
        <v>35980</v>
      </c>
      <c r="B739" s="61" t="n">
        <f aca="false">B738+1</f>
        <v>735</v>
      </c>
      <c r="C739" s="2" t="s">
        <v>147</v>
      </c>
      <c r="D739" s="1" t="s">
        <v>106</v>
      </c>
      <c r="E739" s="2" t="n">
        <v>2.36</v>
      </c>
      <c r="F739" s="2" t="n">
        <v>2.185</v>
      </c>
      <c r="H739" s="2" t="n">
        <v>2.385</v>
      </c>
      <c r="K739" s="2" t="n">
        <v>2.255</v>
      </c>
      <c r="L739" s="62" t="n">
        <v>1.805</v>
      </c>
      <c r="M739" s="62" t="n">
        <v>1.575</v>
      </c>
      <c r="N739" s="2" t="n">
        <v>1.465</v>
      </c>
      <c r="Q739" s="2" t="n">
        <v>2.47</v>
      </c>
      <c r="R739" s="2" t="n">
        <v>2.11</v>
      </c>
      <c r="T739" s="2" t="n">
        <v>2.255</v>
      </c>
      <c r="U739" s="2" t="n">
        <v>2.28</v>
      </c>
      <c r="V739" s="2" t="n">
        <v>2.385</v>
      </c>
      <c r="X739" s="2" t="n">
        <v>2.555</v>
      </c>
      <c r="Y739" s="2" t="n">
        <v>2.585</v>
      </c>
    </row>
    <row r="740" customFormat="false" ht="12.75" hidden="false" customHeight="false" outlineLevel="0" collapsed="false">
      <c r="A740" s="53" t="n">
        <v>35981</v>
      </c>
      <c r="B740" s="61" t="n">
        <f aca="false">B739+1</f>
        <v>736</v>
      </c>
      <c r="C740" s="2" t="s">
        <v>148</v>
      </c>
      <c r="D740" s="1" t="s">
        <v>106</v>
      </c>
      <c r="E740" s="2" t="n">
        <v>2.36</v>
      </c>
      <c r="F740" s="2" t="n">
        <v>2.185</v>
      </c>
      <c r="H740" s="2" t="n">
        <v>2.385</v>
      </c>
      <c r="K740" s="2" t="n">
        <v>2.255</v>
      </c>
      <c r="L740" s="62" t="n">
        <v>1.805</v>
      </c>
      <c r="M740" s="62" t="n">
        <v>1.575</v>
      </c>
      <c r="N740" s="2" t="n">
        <v>1.465</v>
      </c>
      <c r="Q740" s="2" t="n">
        <v>2.47</v>
      </c>
      <c r="R740" s="2" t="n">
        <v>2.11</v>
      </c>
      <c r="T740" s="2" t="n">
        <v>2.255</v>
      </c>
      <c r="U740" s="2" t="n">
        <v>2.28</v>
      </c>
      <c r="V740" s="2" t="n">
        <v>2.385</v>
      </c>
      <c r="X740" s="2" t="n">
        <v>2.555</v>
      </c>
      <c r="Y740" s="2" t="n">
        <v>2.585</v>
      </c>
    </row>
    <row r="741" customFormat="false" ht="12.75" hidden="false" customHeight="false" outlineLevel="0" collapsed="false">
      <c r="A741" s="53" t="n">
        <v>35982</v>
      </c>
      <c r="B741" s="61" t="n">
        <f aca="false">B740+1</f>
        <v>737</v>
      </c>
      <c r="C741" s="2" t="s">
        <v>142</v>
      </c>
      <c r="D741" s="1" t="s">
        <v>106</v>
      </c>
      <c r="E741" s="2" t="n">
        <v>2.37</v>
      </c>
      <c r="F741" s="2" t="n">
        <v>2.22</v>
      </c>
      <c r="H741" s="2" t="n">
        <v>2.38</v>
      </c>
      <c r="K741" s="2" t="n">
        <v>2.255</v>
      </c>
      <c r="L741" s="62" t="n">
        <v>1.92</v>
      </c>
      <c r="M741" s="62" t="n">
        <v>1.635</v>
      </c>
      <c r="N741" s="2" t="n">
        <v>1.43</v>
      </c>
      <c r="Q741" s="2" t="n">
        <v>2.48</v>
      </c>
      <c r="R741" s="2" t="n">
        <v>2.285</v>
      </c>
      <c r="T741" s="2" t="n">
        <v>2.255</v>
      </c>
      <c r="U741" s="2" t="n">
        <v>2.27</v>
      </c>
      <c r="V741" s="2" t="n">
        <v>2.38</v>
      </c>
      <c r="X741" s="2" t="n">
        <v>2.57</v>
      </c>
      <c r="Y741" s="2" t="n">
        <v>2.59</v>
      </c>
    </row>
    <row r="742" customFormat="false" ht="12.75" hidden="false" customHeight="false" outlineLevel="0" collapsed="false">
      <c r="A742" s="53" t="n">
        <v>35983</v>
      </c>
      <c r="B742" s="61" t="n">
        <f aca="false">B741+1</f>
        <v>738</v>
      </c>
      <c r="C742" s="2" t="s">
        <v>143</v>
      </c>
      <c r="D742" s="1" t="s">
        <v>106</v>
      </c>
      <c r="E742" s="2" t="n">
        <v>2.34</v>
      </c>
      <c r="F742" s="2" t="n">
        <v>2.165</v>
      </c>
      <c r="H742" s="2" t="n">
        <v>2.365</v>
      </c>
      <c r="K742" s="2" t="n">
        <v>2.25</v>
      </c>
      <c r="L742" s="62" t="n">
        <v>1.815</v>
      </c>
      <c r="M742" s="62" t="n">
        <v>1.595</v>
      </c>
      <c r="N742" s="2" t="n">
        <v>1.515</v>
      </c>
      <c r="Q742" s="2" t="n">
        <v>2.455</v>
      </c>
      <c r="R742" s="2" t="n">
        <v>2.25</v>
      </c>
      <c r="T742" s="2" t="n">
        <v>2.24</v>
      </c>
      <c r="U742" s="2" t="n">
        <v>2.25</v>
      </c>
      <c r="V742" s="2" t="n">
        <v>2.385</v>
      </c>
      <c r="X742" s="2" t="n">
        <v>2.545</v>
      </c>
      <c r="Y742" s="2" t="n">
        <v>2.565</v>
      </c>
    </row>
    <row r="743" customFormat="false" ht="12.75" hidden="false" customHeight="false" outlineLevel="0" collapsed="false">
      <c r="A743" s="53" t="n">
        <v>35984</v>
      </c>
      <c r="B743" s="61" t="n">
        <f aca="false">B742+1</f>
        <v>739</v>
      </c>
      <c r="C743" s="2" t="s">
        <v>144</v>
      </c>
      <c r="D743" s="1" t="s">
        <v>106</v>
      </c>
      <c r="E743" s="2" t="n">
        <v>2.38</v>
      </c>
      <c r="F743" s="2" t="n">
        <v>2.23</v>
      </c>
      <c r="H743" s="2" t="n">
        <v>2.395</v>
      </c>
      <c r="K743" s="2" t="n">
        <v>2.265</v>
      </c>
      <c r="L743" s="62" t="n">
        <v>1.875</v>
      </c>
      <c r="M743" s="62" t="n">
        <v>1.665</v>
      </c>
      <c r="N743" s="2" t="n">
        <v>1.55</v>
      </c>
      <c r="Q743" s="2" t="n">
        <v>2.5</v>
      </c>
      <c r="R743" s="2" t="n">
        <v>2.42</v>
      </c>
      <c r="T743" s="2" t="n">
        <v>2.265</v>
      </c>
      <c r="U743" s="2" t="n">
        <v>2.28</v>
      </c>
      <c r="V743" s="2" t="n">
        <v>2.42</v>
      </c>
      <c r="X743" s="2" t="n">
        <v>2.58</v>
      </c>
      <c r="Y743" s="2" t="n">
        <v>2.585</v>
      </c>
    </row>
    <row r="744" customFormat="false" ht="12.75" hidden="false" customHeight="false" outlineLevel="0" collapsed="false">
      <c r="A744" s="53" t="n">
        <v>35985</v>
      </c>
      <c r="B744" s="61" t="n">
        <f aca="false">B743+1</f>
        <v>740</v>
      </c>
      <c r="C744" s="2" t="s">
        <v>145</v>
      </c>
      <c r="D744" s="1" t="s">
        <v>106</v>
      </c>
      <c r="E744" s="2" t="n">
        <v>2.37</v>
      </c>
      <c r="F744" s="2" t="n">
        <v>2.235</v>
      </c>
      <c r="H744" s="2" t="n">
        <v>2.375</v>
      </c>
      <c r="K744" s="2" t="n">
        <v>2.25</v>
      </c>
      <c r="L744" s="62" t="n">
        <v>1.83</v>
      </c>
      <c r="M744" s="62" t="n">
        <v>1.725</v>
      </c>
      <c r="N744" s="2" t="n">
        <v>1.58</v>
      </c>
      <c r="Q744" s="2" t="n">
        <v>2.49</v>
      </c>
      <c r="R744" s="2" t="n">
        <v>2.425</v>
      </c>
      <c r="T744" s="2" t="n">
        <v>2.25</v>
      </c>
      <c r="U744" s="2" t="n">
        <v>2.27</v>
      </c>
      <c r="V744" s="2" t="n">
        <v>2.41</v>
      </c>
      <c r="X744" s="2" t="n">
        <v>2.59</v>
      </c>
      <c r="Y744" s="2" t="n">
        <v>2.6</v>
      </c>
    </row>
    <row r="745" customFormat="false" ht="12.75" hidden="false" customHeight="false" outlineLevel="0" collapsed="false">
      <c r="A745" s="53" t="n">
        <v>35986</v>
      </c>
      <c r="B745" s="61" t="n">
        <f aca="false">B744+1</f>
        <v>741</v>
      </c>
      <c r="C745" s="2" t="s">
        <v>146</v>
      </c>
      <c r="D745" s="1" t="s">
        <v>106</v>
      </c>
      <c r="E745" s="2" t="n">
        <v>2.315</v>
      </c>
      <c r="F745" s="2" t="n">
        <v>2.15</v>
      </c>
      <c r="H745" s="2" t="n">
        <v>2.32</v>
      </c>
      <c r="K745" s="2" t="n">
        <v>2.195</v>
      </c>
      <c r="L745" s="62" t="n">
        <v>1.665</v>
      </c>
      <c r="M745" s="62" t="n">
        <v>1.635</v>
      </c>
      <c r="N745" s="2" t="n">
        <v>1.455</v>
      </c>
      <c r="Q745" s="2" t="n">
        <v>2.44</v>
      </c>
      <c r="R745" s="2" t="n">
        <v>2.24</v>
      </c>
      <c r="T745" s="2" t="n">
        <v>2.2</v>
      </c>
      <c r="U745" s="2" t="n">
        <v>2.215</v>
      </c>
      <c r="V745" s="2" t="n">
        <v>2.32</v>
      </c>
      <c r="X745" s="2" t="n">
        <v>2.545</v>
      </c>
      <c r="Y745" s="2" t="n">
        <v>2.56</v>
      </c>
    </row>
    <row r="746" customFormat="false" ht="12.75" hidden="false" customHeight="false" outlineLevel="0" collapsed="false">
      <c r="A746" s="53" t="n">
        <v>35987</v>
      </c>
      <c r="B746" s="61" t="n">
        <f aca="false">B745+1</f>
        <v>742</v>
      </c>
      <c r="C746" s="2" t="s">
        <v>147</v>
      </c>
      <c r="D746" s="1" t="s">
        <v>106</v>
      </c>
      <c r="E746" s="2" t="n">
        <v>2.315</v>
      </c>
      <c r="F746" s="2" t="n">
        <v>2.15</v>
      </c>
      <c r="H746" s="2" t="n">
        <v>2.32</v>
      </c>
      <c r="K746" s="2" t="n">
        <v>2.195</v>
      </c>
      <c r="L746" s="62" t="n">
        <v>1.665</v>
      </c>
      <c r="M746" s="62" t="n">
        <v>1.635</v>
      </c>
      <c r="N746" s="2" t="n">
        <v>1.455</v>
      </c>
      <c r="Q746" s="2" t="n">
        <v>2.44</v>
      </c>
      <c r="R746" s="2" t="n">
        <v>2.24</v>
      </c>
      <c r="T746" s="2" t="n">
        <v>2.2</v>
      </c>
      <c r="U746" s="2" t="n">
        <v>2.215</v>
      </c>
      <c r="V746" s="2" t="n">
        <v>2.32</v>
      </c>
      <c r="X746" s="2" t="n">
        <v>2.545</v>
      </c>
      <c r="Y746" s="2" t="n">
        <v>2.56</v>
      </c>
    </row>
    <row r="747" customFormat="false" ht="12.75" hidden="false" customHeight="false" outlineLevel="0" collapsed="false">
      <c r="A747" s="53" t="n">
        <v>35988</v>
      </c>
      <c r="B747" s="61" t="n">
        <f aca="false">B746+1</f>
        <v>743</v>
      </c>
      <c r="C747" s="2" t="s">
        <v>148</v>
      </c>
      <c r="D747" s="1" t="s">
        <v>106</v>
      </c>
      <c r="E747" s="2" t="n">
        <v>2.315</v>
      </c>
      <c r="F747" s="2" t="n">
        <v>2.15</v>
      </c>
      <c r="H747" s="2" t="n">
        <v>2.32</v>
      </c>
      <c r="K747" s="2" t="n">
        <v>2.195</v>
      </c>
      <c r="L747" s="62" t="n">
        <v>1.665</v>
      </c>
      <c r="M747" s="62" t="n">
        <v>1.635</v>
      </c>
      <c r="N747" s="2" t="n">
        <v>1.455</v>
      </c>
      <c r="Q747" s="2" t="n">
        <v>2.44</v>
      </c>
      <c r="R747" s="2" t="n">
        <v>2.24</v>
      </c>
      <c r="T747" s="2" t="n">
        <v>2.2</v>
      </c>
      <c r="U747" s="2" t="n">
        <v>2.215</v>
      </c>
      <c r="V747" s="2" t="n">
        <v>2.32</v>
      </c>
      <c r="X747" s="2" t="n">
        <v>2.545</v>
      </c>
      <c r="Y747" s="2" t="n">
        <v>2.56</v>
      </c>
    </row>
    <row r="748" customFormat="false" ht="12.75" hidden="false" customHeight="false" outlineLevel="0" collapsed="false">
      <c r="A748" s="53" t="n">
        <v>35989</v>
      </c>
      <c r="B748" s="61" t="n">
        <f aca="false">B747+1</f>
        <v>744</v>
      </c>
      <c r="C748" s="2" t="s">
        <v>142</v>
      </c>
      <c r="D748" s="1" t="s">
        <v>106</v>
      </c>
      <c r="E748" s="2" t="n">
        <v>2.275</v>
      </c>
      <c r="F748" s="2" t="n">
        <v>2.205</v>
      </c>
      <c r="H748" s="2" t="n">
        <v>2.295</v>
      </c>
      <c r="K748" s="2" t="n">
        <v>2.185</v>
      </c>
      <c r="L748" s="62" t="n">
        <v>1.925</v>
      </c>
      <c r="M748" s="62" t="n">
        <v>1.73</v>
      </c>
      <c r="N748" s="2" t="n">
        <v>1.43</v>
      </c>
      <c r="Q748" s="2" t="n">
        <v>2.405</v>
      </c>
      <c r="R748" s="2" t="n">
        <v>2.515</v>
      </c>
      <c r="T748" s="2" t="n">
        <v>2.195</v>
      </c>
      <c r="U748" s="2" t="n">
        <v>2.21</v>
      </c>
      <c r="V748" s="2" t="n">
        <v>2.315</v>
      </c>
      <c r="X748" s="2" t="n">
        <v>2.525</v>
      </c>
      <c r="Y748" s="2" t="n">
        <v>2.535</v>
      </c>
    </row>
    <row r="749" customFormat="false" ht="12.75" hidden="false" customHeight="false" outlineLevel="0" collapsed="false">
      <c r="A749" s="53" t="n">
        <v>35990</v>
      </c>
      <c r="B749" s="61" t="n">
        <f aca="false">B748+1</f>
        <v>745</v>
      </c>
      <c r="C749" s="2" t="s">
        <v>143</v>
      </c>
      <c r="D749" s="1" t="s">
        <v>106</v>
      </c>
      <c r="E749" s="2" t="n">
        <v>2.235</v>
      </c>
      <c r="F749" s="2" t="n">
        <v>2.225</v>
      </c>
      <c r="H749" s="2" t="n">
        <v>2.26</v>
      </c>
      <c r="K749" s="2" t="n">
        <v>2.155</v>
      </c>
      <c r="L749" s="62" t="n">
        <v>2.015</v>
      </c>
      <c r="M749" s="62" t="n">
        <v>1.82</v>
      </c>
      <c r="N749" s="2" t="n">
        <v>1.415</v>
      </c>
      <c r="Q749" s="2" t="n">
        <v>2.39</v>
      </c>
      <c r="R749" s="2" t="n">
        <v>2.505</v>
      </c>
      <c r="T749" s="2" t="n">
        <v>2.18</v>
      </c>
      <c r="U749" s="2" t="n">
        <v>2.195</v>
      </c>
      <c r="V749" s="2" t="n">
        <v>2.285</v>
      </c>
      <c r="X749" s="2" t="n">
        <v>2.505</v>
      </c>
      <c r="Y749" s="2" t="n">
        <v>2.515</v>
      </c>
    </row>
    <row r="750" customFormat="false" ht="12.75" hidden="false" customHeight="false" outlineLevel="0" collapsed="false">
      <c r="A750" s="53" t="n">
        <v>35991</v>
      </c>
      <c r="B750" s="61" t="n">
        <f aca="false">B749+1</f>
        <v>746</v>
      </c>
      <c r="C750" s="2" t="s">
        <v>144</v>
      </c>
      <c r="D750" s="1" t="s">
        <v>106</v>
      </c>
      <c r="E750" s="2" t="n">
        <v>2.215</v>
      </c>
      <c r="F750" s="2" t="n">
        <v>2.21</v>
      </c>
      <c r="H750" s="2" t="n">
        <v>2.26</v>
      </c>
      <c r="K750" s="2" t="n">
        <v>2.145</v>
      </c>
      <c r="L750" s="62" t="n">
        <v>1.995</v>
      </c>
      <c r="M750" s="62" t="n">
        <v>1.815</v>
      </c>
      <c r="N750" s="2" t="n">
        <v>1.44</v>
      </c>
      <c r="Q750" s="2" t="n">
        <v>2.39</v>
      </c>
      <c r="R750" s="2" t="n">
        <v>2.515</v>
      </c>
      <c r="T750" s="2" t="n">
        <v>2.16</v>
      </c>
      <c r="U750" s="2" t="n">
        <v>2.17</v>
      </c>
      <c r="V750" s="2" t="n">
        <v>2.275</v>
      </c>
      <c r="X750" s="2" t="n">
        <v>2.49</v>
      </c>
      <c r="Y750" s="2" t="n">
        <v>2.5</v>
      </c>
    </row>
    <row r="751" customFormat="false" ht="12.75" hidden="false" customHeight="false" outlineLevel="0" collapsed="false">
      <c r="A751" s="53" t="n">
        <v>35992</v>
      </c>
      <c r="B751" s="61" t="n">
        <f aca="false">B750+1</f>
        <v>747</v>
      </c>
      <c r="C751" s="2" t="s">
        <v>145</v>
      </c>
      <c r="D751" s="1" t="s">
        <v>106</v>
      </c>
      <c r="E751" s="2" t="n">
        <v>2.145</v>
      </c>
      <c r="F751" s="2" t="n">
        <v>2.125</v>
      </c>
      <c r="H751" s="2" t="n">
        <v>2.175</v>
      </c>
      <c r="K751" s="2" t="n">
        <v>2.075</v>
      </c>
      <c r="L751" s="62" t="n">
        <v>1.98</v>
      </c>
      <c r="M751" s="62" t="n">
        <v>1.805</v>
      </c>
      <c r="N751" s="2" t="n">
        <v>1.485</v>
      </c>
      <c r="Q751" s="2" t="n">
        <v>2.325</v>
      </c>
      <c r="R751" s="2" t="n">
        <v>2.515</v>
      </c>
      <c r="T751" s="2" t="n">
        <v>2.08</v>
      </c>
      <c r="U751" s="2" t="n">
        <v>2.1</v>
      </c>
      <c r="V751" s="2" t="n">
        <v>2.195</v>
      </c>
      <c r="X751" s="2" t="n">
        <v>2.395</v>
      </c>
      <c r="Y751" s="2" t="n">
        <v>2.4</v>
      </c>
    </row>
    <row r="752" customFormat="false" ht="12.75" hidden="false" customHeight="false" outlineLevel="0" collapsed="false">
      <c r="A752" s="53" t="n">
        <v>35993</v>
      </c>
      <c r="B752" s="61" t="n">
        <f aca="false">B751+1</f>
        <v>748</v>
      </c>
      <c r="C752" s="2" t="s">
        <v>146</v>
      </c>
      <c r="D752" s="1" t="s">
        <v>106</v>
      </c>
      <c r="E752" s="2" t="n">
        <v>2.155</v>
      </c>
      <c r="F752" s="2" t="n">
        <v>2.125</v>
      </c>
      <c r="H752" s="2" t="n">
        <v>2.19</v>
      </c>
      <c r="K752" s="2" t="n">
        <v>2.075</v>
      </c>
      <c r="L752" s="62" t="n">
        <v>1.98</v>
      </c>
      <c r="M752" s="62" t="n">
        <v>1.79</v>
      </c>
      <c r="N752" s="2" t="n">
        <v>1.455</v>
      </c>
      <c r="Q752" s="2" t="n">
        <v>2.335</v>
      </c>
      <c r="R752" s="2" t="n">
        <v>2.48</v>
      </c>
      <c r="T752" s="2" t="n">
        <v>2.085</v>
      </c>
      <c r="U752" s="2" t="n">
        <v>2.11</v>
      </c>
      <c r="V752" s="2" t="n">
        <v>2.195</v>
      </c>
      <c r="X752" s="2" t="n">
        <v>2.38</v>
      </c>
      <c r="Y752" s="2" t="n">
        <v>2.39</v>
      </c>
    </row>
    <row r="753" customFormat="false" ht="12.75" hidden="false" customHeight="false" outlineLevel="0" collapsed="false">
      <c r="A753" s="53" t="n">
        <v>35994</v>
      </c>
      <c r="B753" s="61" t="n">
        <f aca="false">B752+1</f>
        <v>749</v>
      </c>
      <c r="C753" s="2" t="s">
        <v>147</v>
      </c>
      <c r="D753" s="1" t="s">
        <v>106</v>
      </c>
      <c r="E753" s="2" t="n">
        <v>2.155</v>
      </c>
      <c r="F753" s="2" t="n">
        <v>2.125</v>
      </c>
      <c r="H753" s="2" t="n">
        <v>2.19</v>
      </c>
      <c r="K753" s="2" t="n">
        <v>2.075</v>
      </c>
      <c r="L753" s="62" t="n">
        <v>1.98</v>
      </c>
      <c r="M753" s="62" t="n">
        <v>1.79</v>
      </c>
      <c r="N753" s="2" t="n">
        <v>1.455</v>
      </c>
      <c r="Q753" s="2" t="n">
        <v>2.335</v>
      </c>
      <c r="R753" s="2" t="n">
        <v>2.48</v>
      </c>
      <c r="T753" s="2" t="n">
        <v>2.085</v>
      </c>
      <c r="U753" s="2" t="n">
        <v>2.11</v>
      </c>
      <c r="V753" s="2" t="n">
        <v>2.195</v>
      </c>
      <c r="X753" s="2" t="n">
        <v>2.38</v>
      </c>
      <c r="Y753" s="2" t="n">
        <v>2.39</v>
      </c>
    </row>
    <row r="754" customFormat="false" ht="12.75" hidden="false" customHeight="false" outlineLevel="0" collapsed="false">
      <c r="A754" s="53" t="n">
        <v>35995</v>
      </c>
      <c r="B754" s="61" t="n">
        <f aca="false">B753+1</f>
        <v>750</v>
      </c>
      <c r="C754" s="2" t="s">
        <v>148</v>
      </c>
      <c r="D754" s="1" t="s">
        <v>106</v>
      </c>
      <c r="E754" s="2" t="n">
        <v>2.155</v>
      </c>
      <c r="F754" s="2" t="n">
        <v>2.125</v>
      </c>
      <c r="H754" s="2" t="n">
        <v>2.19</v>
      </c>
      <c r="K754" s="2" t="n">
        <v>2.075</v>
      </c>
      <c r="L754" s="62" t="n">
        <v>1.98</v>
      </c>
      <c r="M754" s="62" t="n">
        <v>1.79</v>
      </c>
      <c r="N754" s="2" t="n">
        <v>1.455</v>
      </c>
      <c r="Q754" s="2" t="n">
        <v>2.335</v>
      </c>
      <c r="R754" s="2" t="n">
        <v>2.48</v>
      </c>
      <c r="T754" s="2" t="n">
        <v>2.085</v>
      </c>
      <c r="U754" s="2" t="n">
        <v>2.11</v>
      </c>
      <c r="V754" s="2" t="n">
        <v>2.195</v>
      </c>
      <c r="X754" s="2" t="n">
        <v>2.38</v>
      </c>
      <c r="Y754" s="2" t="n">
        <v>2.39</v>
      </c>
    </row>
    <row r="755" customFormat="false" ht="12.75" hidden="false" customHeight="false" outlineLevel="0" collapsed="false">
      <c r="A755" s="53" t="n">
        <v>35996</v>
      </c>
      <c r="B755" s="61" t="n">
        <f aca="false">B754+1</f>
        <v>751</v>
      </c>
      <c r="C755" s="2" t="s">
        <v>142</v>
      </c>
      <c r="D755" s="1" t="s">
        <v>106</v>
      </c>
      <c r="E755" s="2" t="n">
        <v>2.18</v>
      </c>
      <c r="F755" s="2" t="n">
        <v>2.16</v>
      </c>
      <c r="H755" s="2" t="n">
        <v>2.205</v>
      </c>
      <c r="K755" s="2" t="n">
        <v>2.1</v>
      </c>
      <c r="L755" s="62" t="n">
        <v>2.045</v>
      </c>
      <c r="M755" s="62" t="n">
        <v>1.875</v>
      </c>
      <c r="N755" s="2" t="n">
        <v>1.5</v>
      </c>
      <c r="Q755" s="2" t="n">
        <v>2.38</v>
      </c>
      <c r="R755" s="2" t="n">
        <v>2.56</v>
      </c>
      <c r="T755" s="2" t="n">
        <v>2.125</v>
      </c>
      <c r="U755" s="2" t="n">
        <v>2.15</v>
      </c>
      <c r="V755" s="2" t="n">
        <v>2.25</v>
      </c>
      <c r="X755" s="2" t="n">
        <v>2.465</v>
      </c>
      <c r="Y755" s="2" t="n">
        <v>2.47</v>
      </c>
    </row>
    <row r="756" customFormat="false" ht="12.75" hidden="false" customHeight="false" outlineLevel="0" collapsed="false">
      <c r="A756" s="53" t="n">
        <v>35997</v>
      </c>
      <c r="B756" s="61" t="n">
        <f aca="false">B755+1</f>
        <v>752</v>
      </c>
      <c r="C756" s="2" t="s">
        <v>143</v>
      </c>
      <c r="D756" s="1" t="s">
        <v>106</v>
      </c>
      <c r="E756" s="2" t="n">
        <v>2.07</v>
      </c>
      <c r="F756" s="2" t="n">
        <v>2.025</v>
      </c>
      <c r="H756" s="2" t="n">
        <v>2.1</v>
      </c>
      <c r="K756" s="2" t="n">
        <v>1.99</v>
      </c>
      <c r="L756" s="62" t="n">
        <v>1.945</v>
      </c>
      <c r="M756" s="62" t="n">
        <v>1.83</v>
      </c>
      <c r="N756" s="2" t="n">
        <v>1.53</v>
      </c>
      <c r="Q756" s="2" t="n">
        <v>2.265</v>
      </c>
      <c r="R756" s="2" t="n">
        <v>2.48</v>
      </c>
      <c r="T756" s="2" t="n">
        <v>1.995</v>
      </c>
      <c r="U756" s="2" t="n">
        <v>2.02</v>
      </c>
      <c r="V756" s="2" t="n">
        <v>2.125</v>
      </c>
      <c r="X756" s="2" t="n">
        <v>2.395</v>
      </c>
      <c r="Y756" s="2" t="n">
        <v>2.46</v>
      </c>
    </row>
    <row r="757" customFormat="false" ht="12.75" hidden="false" customHeight="false" outlineLevel="0" collapsed="false">
      <c r="A757" s="53" t="n">
        <v>35998</v>
      </c>
      <c r="B757" s="61" t="n">
        <f aca="false">B756+1</f>
        <v>753</v>
      </c>
      <c r="C757" s="2" t="s">
        <v>144</v>
      </c>
      <c r="D757" s="1" t="s">
        <v>106</v>
      </c>
      <c r="E757" s="2" t="n">
        <v>2.005</v>
      </c>
      <c r="F757" s="2" t="n">
        <v>1.94</v>
      </c>
      <c r="H757" s="2" t="n">
        <v>2.02</v>
      </c>
      <c r="K757" s="2" t="n">
        <v>1.91</v>
      </c>
      <c r="L757" s="62" t="n">
        <v>1.84</v>
      </c>
      <c r="M757" s="62" t="n">
        <v>1.775</v>
      </c>
      <c r="N757" s="2" t="n">
        <v>1.53</v>
      </c>
      <c r="Q757" s="2" t="n">
        <v>2.155</v>
      </c>
      <c r="R757" s="2" t="n">
        <v>2.33</v>
      </c>
      <c r="T757" s="2" t="n">
        <v>1.925</v>
      </c>
      <c r="U757" s="2" t="n">
        <v>1.935</v>
      </c>
      <c r="V757" s="2" t="n">
        <v>2.04</v>
      </c>
      <c r="X757" s="2" t="n">
        <v>2.355</v>
      </c>
      <c r="Y757" s="2" t="n">
        <v>2.4</v>
      </c>
    </row>
    <row r="758" customFormat="false" ht="12.75" hidden="false" customHeight="false" outlineLevel="0" collapsed="false">
      <c r="A758" s="53" t="n">
        <v>35999</v>
      </c>
      <c r="B758" s="61" t="n">
        <f aca="false">B757+1</f>
        <v>754</v>
      </c>
      <c r="C758" s="2" t="s">
        <v>145</v>
      </c>
      <c r="D758" s="1" t="s">
        <v>106</v>
      </c>
      <c r="E758" s="2" t="n">
        <v>1.985</v>
      </c>
      <c r="F758" s="2" t="n">
        <v>1.895</v>
      </c>
      <c r="H758" s="2" t="n">
        <v>2.01</v>
      </c>
      <c r="K758" s="2" t="n">
        <v>1.895</v>
      </c>
      <c r="L758" s="62" t="n">
        <v>1.77</v>
      </c>
      <c r="M758" s="62" t="n">
        <v>1.74</v>
      </c>
      <c r="N758" s="2" t="n">
        <v>1.485</v>
      </c>
      <c r="Q758" s="2" t="n">
        <v>2.135</v>
      </c>
      <c r="R758" s="2" t="n">
        <v>2.25</v>
      </c>
      <c r="T758" s="2" t="n">
        <v>1.905</v>
      </c>
      <c r="U758" s="2" t="n">
        <v>1.915</v>
      </c>
      <c r="V758" s="2" t="n">
        <v>2.025</v>
      </c>
      <c r="X758" s="2" t="n">
        <v>2.3</v>
      </c>
      <c r="Y758" s="2" t="n">
        <v>2.4</v>
      </c>
    </row>
    <row r="759" customFormat="false" ht="12.75" hidden="false" customHeight="false" outlineLevel="0" collapsed="false">
      <c r="A759" s="53" t="n">
        <v>36000</v>
      </c>
      <c r="B759" s="61" t="n">
        <f aca="false">B758+1</f>
        <v>755</v>
      </c>
      <c r="C759" s="2" t="s">
        <v>146</v>
      </c>
      <c r="D759" s="1" t="s">
        <v>106</v>
      </c>
      <c r="E759" s="2" t="n">
        <v>1.965</v>
      </c>
      <c r="F759" s="2" t="n">
        <v>1.885</v>
      </c>
      <c r="H759" s="2" t="n">
        <v>2.01</v>
      </c>
      <c r="K759" s="2" t="n">
        <v>1.875</v>
      </c>
      <c r="L759" s="62" t="n">
        <v>1.645</v>
      </c>
      <c r="M759" s="62" t="n">
        <v>1.715</v>
      </c>
      <c r="N759" s="2" t="n">
        <v>1.475</v>
      </c>
      <c r="Q759" s="2" t="n">
        <v>2.12</v>
      </c>
      <c r="R759" s="2" t="n">
        <v>2.155</v>
      </c>
      <c r="T759" s="2" t="n">
        <v>1.885</v>
      </c>
      <c r="U759" s="2" t="n">
        <v>1.895</v>
      </c>
      <c r="V759" s="2" t="n">
        <v>1.99</v>
      </c>
      <c r="X759" s="2" t="n">
        <v>2.24</v>
      </c>
      <c r="Y759" s="2" t="n">
        <v>2.28</v>
      </c>
    </row>
    <row r="760" customFormat="false" ht="12.75" hidden="false" customHeight="false" outlineLevel="0" collapsed="false">
      <c r="A760" s="53" t="n">
        <v>36001</v>
      </c>
      <c r="B760" s="61" t="n">
        <f aca="false">B759+1</f>
        <v>756</v>
      </c>
      <c r="C760" s="2" t="s">
        <v>147</v>
      </c>
      <c r="D760" s="1" t="s">
        <v>106</v>
      </c>
      <c r="E760" s="2" t="n">
        <v>1.965</v>
      </c>
      <c r="F760" s="2" t="n">
        <v>1.885</v>
      </c>
      <c r="H760" s="2" t="n">
        <v>2.01</v>
      </c>
      <c r="K760" s="2" t="n">
        <v>1.875</v>
      </c>
      <c r="L760" s="62" t="n">
        <v>1.645</v>
      </c>
      <c r="M760" s="62" t="n">
        <v>1.715</v>
      </c>
      <c r="N760" s="2" t="n">
        <v>1.475</v>
      </c>
      <c r="Q760" s="2" t="n">
        <v>2.12</v>
      </c>
      <c r="R760" s="2" t="n">
        <v>2.155</v>
      </c>
      <c r="T760" s="2" t="n">
        <v>1.885</v>
      </c>
      <c r="U760" s="2" t="n">
        <v>1.895</v>
      </c>
      <c r="V760" s="2" t="n">
        <v>1.99</v>
      </c>
      <c r="X760" s="2" t="n">
        <v>2.24</v>
      </c>
      <c r="Y760" s="2" t="n">
        <v>2.28</v>
      </c>
    </row>
    <row r="761" customFormat="false" ht="12.75" hidden="false" customHeight="false" outlineLevel="0" collapsed="false">
      <c r="A761" s="53" t="n">
        <v>36002</v>
      </c>
      <c r="B761" s="61" t="n">
        <f aca="false">B760+1</f>
        <v>757</v>
      </c>
      <c r="C761" s="2" t="s">
        <v>148</v>
      </c>
      <c r="D761" s="1" t="s">
        <v>106</v>
      </c>
      <c r="E761" s="2" t="n">
        <v>1.965</v>
      </c>
      <c r="F761" s="2" t="n">
        <v>1.885</v>
      </c>
      <c r="H761" s="2" t="n">
        <v>2.01</v>
      </c>
      <c r="K761" s="2" t="n">
        <v>1.875</v>
      </c>
      <c r="L761" s="62" t="n">
        <v>1.645</v>
      </c>
      <c r="M761" s="62" t="n">
        <v>1.715</v>
      </c>
      <c r="N761" s="2" t="n">
        <v>1.475</v>
      </c>
      <c r="Q761" s="2" t="n">
        <v>2.12</v>
      </c>
      <c r="R761" s="2" t="n">
        <v>2.155</v>
      </c>
      <c r="T761" s="2" t="n">
        <v>1.885</v>
      </c>
      <c r="U761" s="2" t="n">
        <v>1.895</v>
      </c>
      <c r="V761" s="2" t="n">
        <v>1.99</v>
      </c>
      <c r="X761" s="2" t="n">
        <v>2.24</v>
      </c>
      <c r="Y761" s="2" t="n">
        <v>2.28</v>
      </c>
    </row>
    <row r="762" customFormat="false" ht="12.75" hidden="false" customHeight="false" outlineLevel="0" collapsed="false">
      <c r="A762" s="53" t="n">
        <v>36003</v>
      </c>
      <c r="B762" s="61" t="n">
        <f aca="false">B761+1</f>
        <v>758</v>
      </c>
      <c r="C762" s="2" t="s">
        <v>142</v>
      </c>
      <c r="D762" s="1" t="s">
        <v>106</v>
      </c>
      <c r="E762" s="2" t="n">
        <v>2.005</v>
      </c>
      <c r="F762" s="2" t="n">
        <v>1.995</v>
      </c>
      <c r="H762" s="2" t="n">
        <v>2.045</v>
      </c>
      <c r="K762" s="2" t="n">
        <v>1.905</v>
      </c>
      <c r="L762" s="62" t="n">
        <v>1.915</v>
      </c>
      <c r="M762" s="62" t="n">
        <v>1.84</v>
      </c>
      <c r="N762" s="2" t="n">
        <v>1.535</v>
      </c>
      <c r="Q762" s="2" t="n">
        <v>2.14</v>
      </c>
      <c r="R762" s="2" t="n">
        <v>2.38</v>
      </c>
      <c r="T762" s="2" t="n">
        <v>1.915</v>
      </c>
      <c r="U762" s="2" t="n">
        <v>1.935</v>
      </c>
      <c r="V762" s="2" t="n">
        <v>2.03</v>
      </c>
      <c r="X762" s="2" t="n">
        <v>2.28</v>
      </c>
      <c r="Y762" s="2" t="n">
        <v>2.33</v>
      </c>
    </row>
    <row r="763" customFormat="false" ht="12.75" hidden="false" customHeight="false" outlineLevel="0" collapsed="false">
      <c r="A763" s="53" t="n">
        <v>36004</v>
      </c>
      <c r="B763" s="61" t="n">
        <f aca="false">B762+1</f>
        <v>759</v>
      </c>
      <c r="C763" s="2" t="s">
        <v>143</v>
      </c>
      <c r="D763" s="1" t="s">
        <v>106</v>
      </c>
      <c r="E763" s="2" t="n">
        <v>1.955</v>
      </c>
      <c r="F763" s="2" t="n">
        <v>1.95</v>
      </c>
      <c r="H763" s="2" t="n">
        <v>2.01</v>
      </c>
      <c r="K763" s="2" t="n">
        <v>1.88</v>
      </c>
      <c r="L763" s="62" t="n">
        <v>1.885</v>
      </c>
      <c r="M763" s="62" t="n">
        <v>1.87</v>
      </c>
      <c r="N763" s="2" t="n">
        <v>1.565</v>
      </c>
      <c r="Q763" s="2" t="n">
        <v>2.115</v>
      </c>
      <c r="R763" s="2" t="n">
        <v>2.36</v>
      </c>
      <c r="T763" s="2" t="n">
        <v>1.905</v>
      </c>
      <c r="U763" s="2" t="n">
        <v>1.925</v>
      </c>
      <c r="V763" s="2" t="n">
        <v>2.015</v>
      </c>
      <c r="X763" s="2" t="n">
        <v>2.245</v>
      </c>
      <c r="Y763" s="2" t="n">
        <v>2.28</v>
      </c>
    </row>
    <row r="764" customFormat="false" ht="12.75" hidden="false" customHeight="false" outlineLevel="0" collapsed="false">
      <c r="A764" s="53" t="n">
        <v>36005</v>
      </c>
      <c r="B764" s="61" t="n">
        <f aca="false">B763+1</f>
        <v>760</v>
      </c>
      <c r="C764" s="2" t="s">
        <v>144</v>
      </c>
      <c r="D764" s="1" t="s">
        <v>106</v>
      </c>
      <c r="E764" s="2" t="n">
        <v>1.99</v>
      </c>
      <c r="F764" s="2" t="n">
        <v>1.97</v>
      </c>
      <c r="H764" s="2" t="n">
        <v>2.04</v>
      </c>
      <c r="K764" s="2" t="n">
        <v>1.905</v>
      </c>
      <c r="L764" s="62" t="n">
        <v>1.885</v>
      </c>
      <c r="M764" s="62" t="n">
        <v>1.875</v>
      </c>
      <c r="N764" s="2" t="n">
        <v>1.55</v>
      </c>
      <c r="Q764" s="2" t="n">
        <v>2.145</v>
      </c>
      <c r="R764" s="2" t="n">
        <v>2.33</v>
      </c>
      <c r="T764" s="2" t="n">
        <v>1.925</v>
      </c>
      <c r="U764" s="2" t="n">
        <v>1.94</v>
      </c>
      <c r="V764" s="2" t="n">
        <v>2.025</v>
      </c>
      <c r="X764" s="2" t="n">
        <v>2.235</v>
      </c>
      <c r="Y764" s="2" t="n">
        <v>2.285</v>
      </c>
    </row>
    <row r="765" customFormat="false" ht="12.75" hidden="false" customHeight="false" outlineLevel="0" collapsed="false">
      <c r="A765" s="53" t="n">
        <v>36006</v>
      </c>
      <c r="B765" s="61" t="n">
        <f aca="false">B764+1</f>
        <v>761</v>
      </c>
      <c r="C765" s="2" t="s">
        <v>145</v>
      </c>
      <c r="D765" s="1" t="s">
        <v>106</v>
      </c>
      <c r="E765" s="2" t="n">
        <v>1.985</v>
      </c>
      <c r="F765" s="2" t="n">
        <v>1.965</v>
      </c>
      <c r="H765" s="2" t="n">
        <v>2.045</v>
      </c>
      <c r="K765" s="2" t="n">
        <v>1.87</v>
      </c>
      <c r="L765" s="62" t="n">
        <v>1.86</v>
      </c>
      <c r="M765" s="62" t="n">
        <v>1.87</v>
      </c>
      <c r="N765" s="2" t="n">
        <v>1.54</v>
      </c>
      <c r="Q765" s="2" t="n">
        <v>2.15</v>
      </c>
      <c r="R765" s="2" t="n">
        <v>2.33</v>
      </c>
      <c r="T765" s="2" t="n">
        <v>1.915</v>
      </c>
      <c r="U765" s="2" t="n">
        <v>1.93</v>
      </c>
      <c r="V765" s="2" t="n">
        <v>2.02</v>
      </c>
      <c r="X765" s="2" t="n">
        <v>2.21</v>
      </c>
      <c r="Y765" s="2" t="n">
        <v>2.26</v>
      </c>
    </row>
    <row r="766" customFormat="false" ht="12.75" hidden="false" customHeight="false" outlineLevel="0" collapsed="false">
      <c r="A766" s="53" t="n">
        <v>36007</v>
      </c>
      <c r="B766" s="61" t="n">
        <f aca="false">B765+1</f>
        <v>762</v>
      </c>
      <c r="C766" s="2" t="s">
        <v>146</v>
      </c>
      <c r="D766" s="1" t="s">
        <v>107</v>
      </c>
      <c r="E766" s="2" t="n">
        <v>1.845</v>
      </c>
      <c r="F766" s="2" t="n">
        <v>1.835</v>
      </c>
      <c r="H766" s="2" t="n">
        <v>1.91</v>
      </c>
      <c r="K766" s="2" t="n">
        <v>1.775</v>
      </c>
      <c r="L766" s="62" t="n">
        <v>1.765</v>
      </c>
      <c r="M766" s="62" t="n">
        <v>1.76</v>
      </c>
      <c r="N766" s="2" t="n">
        <v>1.53</v>
      </c>
      <c r="Q766" s="2" t="n">
        <v>1.97</v>
      </c>
      <c r="R766" s="2" t="n">
        <v>2.3</v>
      </c>
      <c r="T766" s="2" t="n">
        <v>1.805</v>
      </c>
      <c r="U766" s="2" t="n">
        <v>1.865</v>
      </c>
      <c r="V766" s="2" t="n">
        <v>1.965</v>
      </c>
      <c r="X766" s="2" t="n">
        <v>2.06</v>
      </c>
      <c r="Y766" s="2" t="n">
        <v>2.08</v>
      </c>
    </row>
    <row r="767" customFormat="false" ht="12.75" hidden="false" customHeight="false" outlineLevel="0" collapsed="false">
      <c r="A767" s="53" t="n">
        <v>36008</v>
      </c>
      <c r="B767" s="61" t="n">
        <f aca="false">B766+1</f>
        <v>763</v>
      </c>
      <c r="C767" s="2" t="s">
        <v>147</v>
      </c>
      <c r="D767" s="1" t="s">
        <v>107</v>
      </c>
      <c r="E767" s="2" t="n">
        <v>1.845</v>
      </c>
      <c r="F767" s="2" t="n">
        <v>1.835</v>
      </c>
      <c r="H767" s="2" t="n">
        <v>1.91</v>
      </c>
      <c r="K767" s="2" t="n">
        <v>1.775</v>
      </c>
      <c r="L767" s="62" t="n">
        <v>1.765</v>
      </c>
      <c r="M767" s="62" t="n">
        <v>1.76</v>
      </c>
      <c r="N767" s="2" t="n">
        <v>1.53</v>
      </c>
      <c r="Q767" s="2" t="n">
        <v>1.97</v>
      </c>
      <c r="R767" s="2" t="n">
        <v>2.3</v>
      </c>
      <c r="T767" s="2" t="n">
        <v>1.805</v>
      </c>
      <c r="U767" s="2" t="n">
        <v>1.865</v>
      </c>
      <c r="V767" s="2" t="n">
        <v>1.965</v>
      </c>
      <c r="X767" s="2" t="n">
        <v>2.06</v>
      </c>
      <c r="Y767" s="2" t="n">
        <v>2.08</v>
      </c>
    </row>
    <row r="768" customFormat="false" ht="12.75" hidden="false" customHeight="false" outlineLevel="0" collapsed="false">
      <c r="A768" s="53" t="n">
        <v>36009</v>
      </c>
      <c r="B768" s="61" t="n">
        <f aca="false">B767+1</f>
        <v>764</v>
      </c>
      <c r="C768" s="2" t="s">
        <v>148</v>
      </c>
      <c r="D768" s="1" t="s">
        <v>107</v>
      </c>
      <c r="E768" s="2" t="n">
        <v>1.845</v>
      </c>
      <c r="F768" s="2" t="n">
        <v>1.835</v>
      </c>
      <c r="H768" s="2" t="n">
        <v>1.91</v>
      </c>
      <c r="K768" s="2" t="n">
        <v>1.775</v>
      </c>
      <c r="L768" s="62" t="n">
        <v>1.765</v>
      </c>
      <c r="M768" s="62" t="n">
        <v>1.76</v>
      </c>
      <c r="N768" s="2" t="n">
        <v>1.53</v>
      </c>
      <c r="Q768" s="2" t="n">
        <v>1.97</v>
      </c>
      <c r="R768" s="2" t="n">
        <v>2.3</v>
      </c>
      <c r="T768" s="2" t="n">
        <v>1.805</v>
      </c>
      <c r="U768" s="2" t="n">
        <v>1.865</v>
      </c>
      <c r="V768" s="2" t="n">
        <v>1.965</v>
      </c>
      <c r="X768" s="2" t="n">
        <v>2.06</v>
      </c>
      <c r="Y768" s="2" t="n">
        <v>2.08</v>
      </c>
    </row>
    <row r="769" customFormat="false" ht="12.75" hidden="false" customHeight="false" outlineLevel="0" collapsed="false">
      <c r="A769" s="53" t="n">
        <v>36010</v>
      </c>
      <c r="B769" s="61" t="n">
        <f aca="false">B768+1</f>
        <v>765</v>
      </c>
      <c r="C769" s="2" t="s">
        <v>142</v>
      </c>
      <c r="D769" s="1" t="s">
        <v>107</v>
      </c>
      <c r="E769" s="2" t="n">
        <v>1.825</v>
      </c>
      <c r="F769" s="2" t="n">
        <v>1.825</v>
      </c>
      <c r="H769" s="2" t="n">
        <v>1.87</v>
      </c>
      <c r="K769" s="2" t="n">
        <v>1.755</v>
      </c>
      <c r="L769" s="62" t="n">
        <v>1.825</v>
      </c>
      <c r="M769" s="62" t="n">
        <v>1.81</v>
      </c>
      <c r="N769" s="2" t="n">
        <v>1.53</v>
      </c>
      <c r="Q769" s="2" t="n">
        <v>1.945</v>
      </c>
      <c r="R769" s="2" t="n">
        <v>2.35</v>
      </c>
      <c r="T769" s="2" t="n">
        <v>1.8</v>
      </c>
      <c r="U769" s="2" t="n">
        <v>1.82</v>
      </c>
      <c r="V769" s="2" t="n">
        <v>1.89</v>
      </c>
      <c r="X769" s="2" t="n">
        <v>2.045</v>
      </c>
      <c r="Y769" s="2" t="n">
        <v>2.05</v>
      </c>
    </row>
    <row r="770" customFormat="false" ht="12.75" hidden="false" customHeight="false" outlineLevel="0" collapsed="false">
      <c r="A770" s="53" t="n">
        <v>36011</v>
      </c>
      <c r="B770" s="61" t="n">
        <f aca="false">B769+1</f>
        <v>766</v>
      </c>
      <c r="C770" s="2" t="s">
        <v>143</v>
      </c>
      <c r="D770" s="1" t="s">
        <v>107</v>
      </c>
      <c r="E770" s="2" t="n">
        <v>1.9</v>
      </c>
      <c r="F770" s="2" t="n">
        <v>1.87</v>
      </c>
      <c r="H770" s="2" t="n">
        <v>1.95</v>
      </c>
      <c r="K770" s="2" t="n">
        <v>1.795</v>
      </c>
      <c r="L770" s="62" t="n">
        <v>1.84</v>
      </c>
      <c r="M770" s="62" t="n">
        <v>1.835</v>
      </c>
      <c r="N770" s="2" t="n">
        <v>1.47</v>
      </c>
      <c r="Q770" s="2" t="n">
        <v>2.025</v>
      </c>
      <c r="R770" s="2" t="n">
        <v>2.39</v>
      </c>
      <c r="T770" s="2" t="n">
        <v>1.82</v>
      </c>
      <c r="U770" s="2" t="n">
        <v>1.865</v>
      </c>
      <c r="V770" s="2" t="n">
        <v>1.96</v>
      </c>
      <c r="X770" s="2" t="n">
        <v>2.11</v>
      </c>
      <c r="Y770" s="2" t="n">
        <v>2.095</v>
      </c>
    </row>
    <row r="771" customFormat="false" ht="12.75" hidden="false" customHeight="false" outlineLevel="0" collapsed="false">
      <c r="A771" s="53" t="n">
        <v>36012</v>
      </c>
      <c r="B771" s="61" t="n">
        <f aca="false">B770+1</f>
        <v>767</v>
      </c>
      <c r="C771" s="2" t="s">
        <v>144</v>
      </c>
      <c r="D771" s="1" t="s">
        <v>107</v>
      </c>
      <c r="E771" s="2" t="n">
        <v>1.91</v>
      </c>
      <c r="F771" s="2" t="n">
        <v>1.885</v>
      </c>
      <c r="H771" s="2" t="n">
        <v>1.955</v>
      </c>
      <c r="K771" s="2" t="n">
        <v>1.81</v>
      </c>
      <c r="L771" s="62" t="n">
        <v>1.84</v>
      </c>
      <c r="M771" s="62" t="n">
        <v>1.85</v>
      </c>
      <c r="N771" s="2" t="n">
        <v>1.52</v>
      </c>
      <c r="Q771" s="2" t="n">
        <v>2.035</v>
      </c>
      <c r="R771" s="2" t="n">
        <v>2.42</v>
      </c>
      <c r="T771" s="2" t="n">
        <v>1.83</v>
      </c>
      <c r="U771" s="2" t="n">
        <v>1.85</v>
      </c>
      <c r="V771" s="2" t="n">
        <v>1.955</v>
      </c>
      <c r="X771" s="2" t="n">
        <v>2.13</v>
      </c>
      <c r="Y771" s="2" t="n">
        <v>2.11</v>
      </c>
    </row>
    <row r="772" customFormat="false" ht="12.75" hidden="false" customHeight="false" outlineLevel="0" collapsed="false">
      <c r="A772" s="53" t="n">
        <v>36013</v>
      </c>
      <c r="B772" s="61" t="n">
        <f aca="false">B771+1</f>
        <v>768</v>
      </c>
      <c r="C772" s="2" t="s">
        <v>145</v>
      </c>
      <c r="D772" s="1" t="s">
        <v>107</v>
      </c>
      <c r="E772" s="2" t="n">
        <v>1.845</v>
      </c>
      <c r="F772" s="2" t="n">
        <v>1.81</v>
      </c>
      <c r="H772" s="2" t="n">
        <v>1.875</v>
      </c>
      <c r="K772" s="2" t="n">
        <v>1.75</v>
      </c>
      <c r="L772" s="62" t="n">
        <v>1.78</v>
      </c>
      <c r="M772" s="62" t="n">
        <v>1.83</v>
      </c>
      <c r="N772" s="2" t="n">
        <v>1.585</v>
      </c>
      <c r="Q772" s="2" t="n">
        <v>1.95</v>
      </c>
      <c r="R772" s="2" t="n">
        <v>2.37</v>
      </c>
      <c r="T772" s="2" t="n">
        <v>1.81</v>
      </c>
      <c r="U772" s="2" t="n">
        <v>1.8</v>
      </c>
      <c r="V772" s="2" t="n">
        <v>1.895</v>
      </c>
      <c r="X772" s="2" t="n">
        <v>2.055</v>
      </c>
      <c r="Y772" s="2" t="n">
        <v>2.05</v>
      </c>
    </row>
    <row r="773" customFormat="false" ht="12.75" hidden="false" customHeight="false" outlineLevel="0" collapsed="false">
      <c r="A773" s="53" t="n">
        <v>36014</v>
      </c>
      <c r="B773" s="61" t="n">
        <f aca="false">B772+1</f>
        <v>769</v>
      </c>
      <c r="C773" s="2" t="s">
        <v>146</v>
      </c>
      <c r="D773" s="1" t="s">
        <v>107</v>
      </c>
      <c r="E773" s="2" t="n">
        <v>1.815</v>
      </c>
      <c r="F773" s="2" t="n">
        <v>1.7</v>
      </c>
      <c r="H773" s="2" t="n">
        <v>1.845</v>
      </c>
      <c r="K773" s="2" t="n">
        <v>1.725</v>
      </c>
      <c r="L773" s="62" t="n">
        <v>1.65</v>
      </c>
      <c r="M773" s="62" t="n">
        <v>1.7</v>
      </c>
      <c r="N773" s="2" t="n">
        <v>1.55</v>
      </c>
      <c r="Q773" s="2" t="n">
        <v>1.95</v>
      </c>
      <c r="R773" s="2" t="n">
        <v>2.265</v>
      </c>
      <c r="T773" s="2" t="n">
        <v>1.79</v>
      </c>
      <c r="U773" s="2" t="n">
        <v>1.78</v>
      </c>
      <c r="V773" s="2" t="n">
        <v>1.86</v>
      </c>
      <c r="X773" s="2" t="n">
        <v>2.035</v>
      </c>
      <c r="Y773" s="2" t="n">
        <v>2.03</v>
      </c>
    </row>
    <row r="774" customFormat="false" ht="12.75" hidden="false" customHeight="false" outlineLevel="0" collapsed="false">
      <c r="A774" s="53" t="n">
        <v>36015</v>
      </c>
      <c r="B774" s="61" t="n">
        <f aca="false">B773+1</f>
        <v>770</v>
      </c>
      <c r="C774" s="2" t="s">
        <v>147</v>
      </c>
      <c r="D774" s="1" t="s">
        <v>107</v>
      </c>
      <c r="E774" s="2" t="n">
        <v>1.815</v>
      </c>
      <c r="F774" s="2" t="n">
        <v>1.7</v>
      </c>
      <c r="H774" s="2" t="n">
        <v>1.845</v>
      </c>
      <c r="K774" s="2" t="n">
        <v>1.725</v>
      </c>
      <c r="L774" s="62" t="n">
        <v>1.65</v>
      </c>
      <c r="M774" s="62" t="n">
        <v>1.7</v>
      </c>
      <c r="N774" s="2" t="n">
        <v>1.55</v>
      </c>
      <c r="Q774" s="2" t="n">
        <v>1.95</v>
      </c>
      <c r="R774" s="2" t="n">
        <v>2.265</v>
      </c>
      <c r="T774" s="2" t="n">
        <v>1.79</v>
      </c>
      <c r="U774" s="2" t="n">
        <v>1.78</v>
      </c>
      <c r="V774" s="2" t="n">
        <v>1.86</v>
      </c>
      <c r="X774" s="2" t="n">
        <v>2.035</v>
      </c>
      <c r="Y774" s="2" t="n">
        <v>2.03</v>
      </c>
    </row>
    <row r="775" customFormat="false" ht="12.75" hidden="false" customHeight="false" outlineLevel="0" collapsed="false">
      <c r="A775" s="53" t="n">
        <v>36016</v>
      </c>
      <c r="B775" s="61" t="n">
        <f aca="false">B774+1</f>
        <v>771</v>
      </c>
      <c r="C775" s="2" t="s">
        <v>148</v>
      </c>
      <c r="D775" s="1" t="s">
        <v>107</v>
      </c>
      <c r="E775" s="2" t="n">
        <v>1.815</v>
      </c>
      <c r="F775" s="2" t="n">
        <v>1.7</v>
      </c>
      <c r="H775" s="2" t="n">
        <v>1.845</v>
      </c>
      <c r="K775" s="2" t="n">
        <v>1.725</v>
      </c>
      <c r="L775" s="62" t="n">
        <v>1.65</v>
      </c>
      <c r="M775" s="62" t="n">
        <v>1.7</v>
      </c>
      <c r="N775" s="2" t="n">
        <v>1.55</v>
      </c>
      <c r="Q775" s="2" t="n">
        <v>1.95</v>
      </c>
      <c r="R775" s="2" t="n">
        <v>2.265</v>
      </c>
      <c r="T775" s="2" t="n">
        <v>1.79</v>
      </c>
      <c r="U775" s="2" t="n">
        <v>1.78</v>
      </c>
      <c r="V775" s="2" t="n">
        <v>1.86</v>
      </c>
      <c r="X775" s="2" t="n">
        <v>2.035</v>
      </c>
      <c r="Y775" s="2" t="n">
        <v>2.03</v>
      </c>
    </row>
    <row r="776" customFormat="false" ht="12.75" hidden="false" customHeight="false" outlineLevel="0" collapsed="false">
      <c r="A776" s="53" t="n">
        <v>36017</v>
      </c>
      <c r="B776" s="61" t="n">
        <f aca="false">B775+1</f>
        <v>772</v>
      </c>
      <c r="C776" s="2" t="s">
        <v>142</v>
      </c>
      <c r="D776" s="1" t="s">
        <v>107</v>
      </c>
      <c r="E776" s="2" t="n">
        <v>1.855</v>
      </c>
      <c r="F776" s="2" t="n">
        <v>1.82</v>
      </c>
      <c r="H776" s="2" t="n">
        <v>1.89</v>
      </c>
      <c r="K776" s="2" t="n">
        <v>1.77</v>
      </c>
      <c r="L776" s="62" t="n">
        <v>1.775</v>
      </c>
      <c r="M776" s="62" t="n">
        <v>1.785</v>
      </c>
      <c r="N776" s="2" t="n">
        <v>1.61</v>
      </c>
      <c r="Q776" s="2" t="n">
        <v>1.98</v>
      </c>
      <c r="R776" s="2" t="n">
        <v>2.345</v>
      </c>
      <c r="T776" s="2" t="n">
        <v>1.78</v>
      </c>
      <c r="U776" s="2" t="n">
        <v>1.795</v>
      </c>
      <c r="V776" s="2" t="n">
        <v>1.92</v>
      </c>
      <c r="X776" s="2" t="n">
        <v>2.055</v>
      </c>
      <c r="Y776" s="2" t="n">
        <v>2.06</v>
      </c>
    </row>
    <row r="777" customFormat="false" ht="12.75" hidden="false" customHeight="false" outlineLevel="0" collapsed="false">
      <c r="A777" s="53" t="n">
        <v>36018</v>
      </c>
      <c r="B777" s="61" t="n">
        <f aca="false">B776+1</f>
        <v>773</v>
      </c>
      <c r="C777" s="2" t="s">
        <v>143</v>
      </c>
      <c r="D777" s="1" t="s">
        <v>107</v>
      </c>
      <c r="E777" s="2" t="n">
        <v>1.87</v>
      </c>
      <c r="F777" s="2" t="n">
        <v>1.895</v>
      </c>
      <c r="H777" s="2" t="n">
        <v>1.93</v>
      </c>
      <c r="K777" s="2" t="n">
        <v>1.785</v>
      </c>
      <c r="L777" s="62" t="n">
        <v>1.865</v>
      </c>
      <c r="M777" s="62" t="n">
        <v>1.815</v>
      </c>
      <c r="N777" s="2" t="n">
        <v>1.565</v>
      </c>
      <c r="Q777" s="2" t="n">
        <v>1.985</v>
      </c>
      <c r="R777" s="2" t="n">
        <v>2.34</v>
      </c>
      <c r="T777" s="2" t="n">
        <v>1.8</v>
      </c>
      <c r="U777" s="2" t="n">
        <v>1.82</v>
      </c>
      <c r="V777" s="2" t="n">
        <v>1.945</v>
      </c>
      <c r="X777" s="2" t="n">
        <v>2.095</v>
      </c>
      <c r="Y777" s="2" t="n">
        <v>2.1</v>
      </c>
    </row>
    <row r="778" customFormat="false" ht="12.75" hidden="false" customHeight="false" outlineLevel="0" collapsed="false">
      <c r="A778" s="53" t="n">
        <v>36019</v>
      </c>
      <c r="B778" s="61" t="n">
        <f aca="false">B777+1</f>
        <v>774</v>
      </c>
      <c r="C778" s="2" t="s">
        <v>144</v>
      </c>
      <c r="D778" s="1" t="s">
        <v>107</v>
      </c>
      <c r="E778" s="2" t="n">
        <v>1.835</v>
      </c>
      <c r="F778" s="2" t="n">
        <v>1.81</v>
      </c>
      <c r="H778" s="2" t="n">
        <v>1.845</v>
      </c>
      <c r="K778" s="2" t="n">
        <v>1.76</v>
      </c>
      <c r="L778" s="62" t="n">
        <v>1.77</v>
      </c>
      <c r="M778" s="62" t="n">
        <v>1.78</v>
      </c>
      <c r="N778" s="2" t="n">
        <v>1.535</v>
      </c>
      <c r="Q778" s="2" t="n">
        <v>1.965</v>
      </c>
      <c r="R778" s="2" t="n">
        <v>2.27</v>
      </c>
      <c r="T778" s="2" t="n">
        <v>1.79</v>
      </c>
      <c r="U778" s="2" t="n">
        <v>1.785</v>
      </c>
      <c r="V778" s="2" t="n">
        <v>1.89</v>
      </c>
      <c r="X778" s="2" t="n">
        <v>2.055</v>
      </c>
      <c r="Y778" s="2" t="n">
        <v>2.065</v>
      </c>
    </row>
    <row r="779" customFormat="false" ht="12.75" hidden="false" customHeight="false" outlineLevel="0" collapsed="false">
      <c r="A779" s="53" t="n">
        <v>36020</v>
      </c>
      <c r="B779" s="61" t="n">
        <f aca="false">B778+1</f>
        <v>775</v>
      </c>
      <c r="C779" s="2" t="s">
        <v>145</v>
      </c>
      <c r="D779" s="1" t="s">
        <v>107</v>
      </c>
      <c r="E779" s="2" t="n">
        <v>1.825</v>
      </c>
      <c r="F779" s="2" t="n">
        <v>1.755</v>
      </c>
      <c r="H779" s="2" t="n">
        <v>1.845</v>
      </c>
      <c r="K779" s="2" t="n">
        <v>1.755</v>
      </c>
      <c r="L779" s="62" t="n">
        <v>1.72</v>
      </c>
      <c r="M779" s="62" t="n">
        <v>1.76</v>
      </c>
      <c r="N779" s="2" t="n">
        <v>1.5</v>
      </c>
      <c r="Q779" s="2" t="n">
        <v>1.955</v>
      </c>
      <c r="R779" s="2" t="n">
        <v>2.23</v>
      </c>
      <c r="T779" s="2" t="n">
        <v>1.765</v>
      </c>
      <c r="U779" s="2" t="n">
        <v>1.78</v>
      </c>
      <c r="V779" s="2" t="n">
        <v>1.875</v>
      </c>
      <c r="X779" s="2" t="n">
        <v>2.045</v>
      </c>
      <c r="Y779" s="2" t="n">
        <v>2.045</v>
      </c>
    </row>
    <row r="780" customFormat="false" ht="12.75" hidden="false" customHeight="false" outlineLevel="0" collapsed="false">
      <c r="A780" s="53" t="n">
        <v>36021</v>
      </c>
      <c r="B780" s="61" t="n">
        <f aca="false">B779+1</f>
        <v>776</v>
      </c>
      <c r="C780" s="2" t="s">
        <v>146</v>
      </c>
      <c r="D780" s="1" t="s">
        <v>107</v>
      </c>
      <c r="E780" s="2" t="n">
        <v>1.825</v>
      </c>
      <c r="F780" s="2" t="n">
        <v>1.735</v>
      </c>
      <c r="H780" s="2" t="n">
        <v>1.855</v>
      </c>
      <c r="K780" s="2" t="n">
        <v>1.755</v>
      </c>
      <c r="L780" s="62" t="n">
        <v>1.72</v>
      </c>
      <c r="M780" s="62" t="n">
        <v>1.755</v>
      </c>
      <c r="N780" s="2" t="n">
        <v>1.45</v>
      </c>
      <c r="Q780" s="2" t="n">
        <v>1.98</v>
      </c>
      <c r="R780" s="2" t="n">
        <v>2.215</v>
      </c>
      <c r="T780" s="2" t="n">
        <v>1.77</v>
      </c>
      <c r="U780" s="2" t="n">
        <v>1.78</v>
      </c>
      <c r="V780" s="2" t="n">
        <v>1.88</v>
      </c>
      <c r="X780" s="2" t="n">
        <v>2.05</v>
      </c>
      <c r="Y780" s="2" t="n">
        <v>2.055</v>
      </c>
    </row>
    <row r="781" customFormat="false" ht="12.75" hidden="false" customHeight="false" outlineLevel="0" collapsed="false">
      <c r="A781" s="53" t="n">
        <v>36022</v>
      </c>
      <c r="B781" s="61" t="n">
        <f aca="false">B780+1</f>
        <v>777</v>
      </c>
      <c r="C781" s="2" t="s">
        <v>147</v>
      </c>
      <c r="D781" s="1" t="s">
        <v>107</v>
      </c>
      <c r="E781" s="2" t="n">
        <v>1.825</v>
      </c>
      <c r="F781" s="2" t="n">
        <v>1.735</v>
      </c>
      <c r="H781" s="2" t="n">
        <v>1.855</v>
      </c>
      <c r="K781" s="2" t="n">
        <v>1.755</v>
      </c>
      <c r="L781" s="62" t="n">
        <v>1.72</v>
      </c>
      <c r="M781" s="62" t="n">
        <v>1.755</v>
      </c>
      <c r="N781" s="2" t="n">
        <v>1.45</v>
      </c>
      <c r="Q781" s="2" t="n">
        <v>1.98</v>
      </c>
      <c r="R781" s="2" t="n">
        <v>2.215</v>
      </c>
      <c r="T781" s="2" t="n">
        <v>1.77</v>
      </c>
      <c r="U781" s="2" t="n">
        <v>1.78</v>
      </c>
      <c r="V781" s="2" t="n">
        <v>1.88</v>
      </c>
      <c r="X781" s="2" t="n">
        <v>2.05</v>
      </c>
      <c r="Y781" s="2" t="n">
        <v>2.055</v>
      </c>
    </row>
    <row r="782" customFormat="false" ht="12.75" hidden="false" customHeight="false" outlineLevel="0" collapsed="false">
      <c r="A782" s="53" t="n">
        <v>36023</v>
      </c>
      <c r="B782" s="61" t="n">
        <f aca="false">B781+1</f>
        <v>778</v>
      </c>
      <c r="C782" s="2" t="s">
        <v>148</v>
      </c>
      <c r="D782" s="1" t="s">
        <v>107</v>
      </c>
      <c r="E782" s="2" t="n">
        <v>1.825</v>
      </c>
      <c r="F782" s="2" t="n">
        <v>1.735</v>
      </c>
      <c r="H782" s="2" t="n">
        <v>1.855</v>
      </c>
      <c r="K782" s="2" t="n">
        <v>1.755</v>
      </c>
      <c r="L782" s="62" t="n">
        <v>1.72</v>
      </c>
      <c r="M782" s="62" t="n">
        <v>1.755</v>
      </c>
      <c r="N782" s="2" t="n">
        <v>1.45</v>
      </c>
      <c r="Q782" s="2" t="n">
        <v>1.98</v>
      </c>
      <c r="R782" s="2" t="n">
        <v>2.215</v>
      </c>
      <c r="T782" s="2" t="n">
        <v>1.77</v>
      </c>
      <c r="U782" s="2" t="n">
        <v>1.78</v>
      </c>
      <c r="V782" s="2" t="n">
        <v>1.88</v>
      </c>
      <c r="X782" s="2" t="n">
        <v>2.05</v>
      </c>
      <c r="Y782" s="2" t="n">
        <v>2.055</v>
      </c>
    </row>
    <row r="783" customFormat="false" ht="12.75" hidden="false" customHeight="false" outlineLevel="0" collapsed="false">
      <c r="A783" s="53" t="n">
        <v>36024</v>
      </c>
      <c r="B783" s="61" t="n">
        <f aca="false">B782+1</f>
        <v>779</v>
      </c>
      <c r="C783" s="2" t="s">
        <v>142</v>
      </c>
      <c r="D783" s="1" t="s">
        <v>107</v>
      </c>
      <c r="E783" s="2" t="n">
        <v>1.895</v>
      </c>
      <c r="F783" s="2" t="n">
        <v>1.845</v>
      </c>
      <c r="H783" s="2" t="n">
        <v>1.93</v>
      </c>
      <c r="K783" s="2" t="n">
        <v>1.85</v>
      </c>
      <c r="L783" s="62" t="n">
        <v>1.815</v>
      </c>
      <c r="M783" s="62" t="n">
        <v>1.8</v>
      </c>
      <c r="N783" s="2" t="n">
        <v>1.635</v>
      </c>
      <c r="Q783" s="2" t="n">
        <v>2.06</v>
      </c>
      <c r="R783" s="2" t="n">
        <v>2.27</v>
      </c>
      <c r="T783" s="2" t="n">
        <v>1.865</v>
      </c>
      <c r="U783" s="2" t="n">
        <v>1.885</v>
      </c>
      <c r="V783" s="2" t="n">
        <v>2.005</v>
      </c>
      <c r="X783" s="2" t="n">
        <v>2.125</v>
      </c>
      <c r="Y783" s="2" t="n">
        <v>2.12</v>
      </c>
    </row>
    <row r="784" customFormat="false" ht="12.75" hidden="false" customHeight="false" outlineLevel="0" collapsed="false">
      <c r="A784" s="53" t="n">
        <v>36025</v>
      </c>
      <c r="B784" s="61" t="n">
        <f aca="false">B783+1</f>
        <v>780</v>
      </c>
      <c r="C784" s="2" t="s">
        <v>143</v>
      </c>
      <c r="D784" s="1" t="s">
        <v>107</v>
      </c>
      <c r="E784" s="2" t="n">
        <v>1.94</v>
      </c>
      <c r="F784" s="2" t="n">
        <v>1.88</v>
      </c>
      <c r="H784" s="2" t="n">
        <v>1.96</v>
      </c>
      <c r="K784" s="2" t="n">
        <v>1.86</v>
      </c>
      <c r="L784" s="62" t="n">
        <v>1.85</v>
      </c>
      <c r="M784" s="62" t="n">
        <v>1.78</v>
      </c>
      <c r="N784" s="2" t="n">
        <v>1.72</v>
      </c>
      <c r="Q784" s="2" t="n">
        <v>2.08</v>
      </c>
      <c r="R784" s="2" t="n">
        <v>2.27</v>
      </c>
      <c r="T784" s="2" t="n">
        <v>1.87</v>
      </c>
      <c r="U784" s="2" t="n">
        <v>1.895</v>
      </c>
      <c r="V784" s="2" t="n">
        <v>2.01</v>
      </c>
      <c r="X784" s="2" t="n">
        <v>2.135</v>
      </c>
      <c r="Y784" s="2" t="n">
        <v>2.13</v>
      </c>
    </row>
    <row r="785" customFormat="false" ht="12.75" hidden="false" customHeight="false" outlineLevel="0" collapsed="false">
      <c r="A785" s="53" t="n">
        <v>36026</v>
      </c>
      <c r="B785" s="61" t="n">
        <f aca="false">B784+1</f>
        <v>781</v>
      </c>
      <c r="C785" s="2" t="s">
        <v>144</v>
      </c>
      <c r="D785" s="1" t="s">
        <v>107</v>
      </c>
      <c r="E785" s="2" t="n">
        <v>1.96</v>
      </c>
      <c r="F785" s="2" t="n">
        <v>1.865</v>
      </c>
      <c r="H785" s="2" t="n">
        <v>1.995</v>
      </c>
      <c r="K785" s="2" t="n">
        <v>1.87</v>
      </c>
      <c r="L785" s="62" t="n">
        <v>1.795</v>
      </c>
      <c r="M785" s="62" t="n">
        <v>1.75</v>
      </c>
      <c r="N785" s="2" t="n">
        <v>1.67</v>
      </c>
      <c r="Q785" s="2" t="n">
        <v>2.115</v>
      </c>
      <c r="R785" s="2" t="n">
        <v>2.25</v>
      </c>
      <c r="T785" s="2" t="n">
        <v>1.89</v>
      </c>
      <c r="U785" s="2" t="n">
        <v>1.9</v>
      </c>
      <c r="V785" s="2" t="n">
        <v>2.04</v>
      </c>
      <c r="X785" s="2" t="n">
        <v>2.155</v>
      </c>
      <c r="Y785" s="2" t="n">
        <v>2.14</v>
      </c>
    </row>
    <row r="786" customFormat="false" ht="12.75" hidden="false" customHeight="false" outlineLevel="0" collapsed="false">
      <c r="A786" s="53" t="n">
        <v>36027</v>
      </c>
      <c r="B786" s="61" t="n">
        <f aca="false">B785+1</f>
        <v>782</v>
      </c>
      <c r="C786" s="2" t="s">
        <v>145</v>
      </c>
      <c r="D786" s="1" t="s">
        <v>107</v>
      </c>
      <c r="E786" s="2" t="n">
        <v>1.895</v>
      </c>
      <c r="F786" s="2" t="n">
        <v>1.805</v>
      </c>
      <c r="H786" s="2" t="n">
        <v>1.925</v>
      </c>
      <c r="K786" s="2" t="n">
        <v>1.82</v>
      </c>
      <c r="L786" s="62" t="n">
        <v>1.725</v>
      </c>
      <c r="M786" s="62" t="n">
        <v>1.72</v>
      </c>
      <c r="N786" s="2" t="n">
        <v>1.61</v>
      </c>
      <c r="Q786" s="2" t="n">
        <v>2.065</v>
      </c>
      <c r="R786" s="2" t="n">
        <v>2.19</v>
      </c>
      <c r="T786" s="2" t="n">
        <v>1.85</v>
      </c>
      <c r="U786" s="2" t="n">
        <v>1.86</v>
      </c>
      <c r="V786" s="2" t="n">
        <v>1.98</v>
      </c>
      <c r="X786" s="2" t="n">
        <v>2.1</v>
      </c>
      <c r="Y786" s="2" t="n">
        <v>2.075</v>
      </c>
    </row>
    <row r="787" customFormat="false" ht="12.75" hidden="false" customHeight="false" outlineLevel="0" collapsed="false">
      <c r="A787" s="53" t="n">
        <v>36028</v>
      </c>
      <c r="B787" s="61" t="n">
        <f aca="false">B786+1</f>
        <v>783</v>
      </c>
      <c r="C787" s="2" t="s">
        <v>146</v>
      </c>
      <c r="D787" s="1" t="s">
        <v>107</v>
      </c>
      <c r="E787" s="2" t="n">
        <v>1.925</v>
      </c>
      <c r="F787" s="2" t="n">
        <v>1.775</v>
      </c>
      <c r="H787" s="2" t="n">
        <v>1.945</v>
      </c>
      <c r="K787" s="2" t="n">
        <v>1.835</v>
      </c>
      <c r="L787" s="62" t="n">
        <v>1.68</v>
      </c>
      <c r="M787" s="62" t="n">
        <v>1.68</v>
      </c>
      <c r="N787" s="2" t="n">
        <v>1.62</v>
      </c>
      <c r="Q787" s="2" t="n">
        <v>2.095</v>
      </c>
      <c r="R787" s="2" t="n">
        <v>2.085</v>
      </c>
      <c r="T787" s="2" t="n">
        <v>1.835</v>
      </c>
      <c r="U787" s="2" t="n">
        <v>1.85</v>
      </c>
      <c r="V787" s="2" t="n">
        <v>2.01</v>
      </c>
      <c r="X787" s="2" t="n">
        <v>2.115</v>
      </c>
      <c r="Y787" s="2" t="n">
        <v>2.095</v>
      </c>
    </row>
    <row r="788" customFormat="false" ht="12.75" hidden="false" customHeight="false" outlineLevel="0" collapsed="false">
      <c r="A788" s="53" t="n">
        <v>36029</v>
      </c>
      <c r="B788" s="61" t="n">
        <f aca="false">B787+1</f>
        <v>784</v>
      </c>
      <c r="C788" s="2" t="s">
        <v>147</v>
      </c>
      <c r="D788" s="1" t="s">
        <v>107</v>
      </c>
      <c r="E788" s="2" t="n">
        <v>1.925</v>
      </c>
      <c r="F788" s="2" t="n">
        <v>1.775</v>
      </c>
      <c r="H788" s="2" t="n">
        <v>1.945</v>
      </c>
      <c r="K788" s="2" t="n">
        <v>1.835</v>
      </c>
      <c r="L788" s="62" t="n">
        <v>1.68</v>
      </c>
      <c r="M788" s="62" t="n">
        <v>1.68</v>
      </c>
      <c r="N788" s="2" t="n">
        <v>1.62</v>
      </c>
      <c r="Q788" s="2" t="n">
        <v>2.095</v>
      </c>
      <c r="R788" s="2" t="n">
        <v>2.085</v>
      </c>
      <c r="T788" s="2" t="n">
        <v>1.835</v>
      </c>
      <c r="U788" s="2" t="n">
        <v>1.85</v>
      </c>
      <c r="V788" s="2" t="n">
        <v>2.01</v>
      </c>
      <c r="X788" s="2" t="n">
        <v>2.115</v>
      </c>
      <c r="Y788" s="2" t="n">
        <v>2.095</v>
      </c>
    </row>
    <row r="789" customFormat="false" ht="12.75" hidden="false" customHeight="false" outlineLevel="0" collapsed="false">
      <c r="A789" s="53" t="n">
        <v>36030</v>
      </c>
      <c r="B789" s="61" t="n">
        <f aca="false">B788+1</f>
        <v>785</v>
      </c>
      <c r="C789" s="2" t="s">
        <v>148</v>
      </c>
      <c r="D789" s="1" t="s">
        <v>107</v>
      </c>
      <c r="E789" s="2" t="n">
        <v>1.925</v>
      </c>
      <c r="F789" s="2" t="n">
        <v>1.775</v>
      </c>
      <c r="H789" s="2" t="n">
        <v>1.945</v>
      </c>
      <c r="K789" s="2" t="n">
        <v>1.835</v>
      </c>
      <c r="L789" s="62" t="n">
        <v>1.68</v>
      </c>
      <c r="M789" s="62" t="n">
        <v>1.68</v>
      </c>
      <c r="N789" s="2" t="n">
        <v>1.62</v>
      </c>
      <c r="Q789" s="2" t="n">
        <v>2.095</v>
      </c>
      <c r="R789" s="2" t="n">
        <v>2.085</v>
      </c>
      <c r="T789" s="2" t="n">
        <v>1.835</v>
      </c>
      <c r="U789" s="2" t="n">
        <v>1.85</v>
      </c>
      <c r="V789" s="2" t="n">
        <v>2.01</v>
      </c>
      <c r="X789" s="2" t="n">
        <v>2.115</v>
      </c>
      <c r="Y789" s="2" t="n">
        <v>2.095</v>
      </c>
    </row>
    <row r="790" customFormat="false" ht="12.75" hidden="false" customHeight="false" outlineLevel="0" collapsed="false">
      <c r="A790" s="53" t="n">
        <v>36031</v>
      </c>
      <c r="B790" s="61" t="n">
        <f aca="false">B789+1</f>
        <v>786</v>
      </c>
      <c r="C790" s="2" t="s">
        <v>142</v>
      </c>
      <c r="D790" s="1" t="s">
        <v>107</v>
      </c>
      <c r="E790" s="2" t="n">
        <v>1.895</v>
      </c>
      <c r="F790" s="2" t="n">
        <v>1.79</v>
      </c>
      <c r="H790" s="2" t="n">
        <v>1.915</v>
      </c>
      <c r="K790" s="2" t="n">
        <v>1.81</v>
      </c>
      <c r="L790" s="62" t="n">
        <v>1.74</v>
      </c>
      <c r="M790" s="62" t="n">
        <v>1.735</v>
      </c>
      <c r="N790" s="2" t="n">
        <v>1.575</v>
      </c>
      <c r="Q790" s="2" t="n">
        <v>2.06</v>
      </c>
      <c r="R790" s="2" t="n">
        <v>2.17</v>
      </c>
      <c r="T790" s="2" t="n">
        <v>1.835</v>
      </c>
      <c r="U790" s="2" t="n">
        <v>1.845</v>
      </c>
      <c r="V790" s="2" t="n">
        <v>1.985</v>
      </c>
      <c r="X790" s="2" t="n">
        <v>2.115</v>
      </c>
      <c r="Y790" s="2" t="n">
        <v>2.11</v>
      </c>
    </row>
    <row r="791" customFormat="false" ht="12.75" hidden="false" customHeight="false" outlineLevel="0" collapsed="false">
      <c r="A791" s="53" t="n">
        <v>36032</v>
      </c>
      <c r="B791" s="61" t="n">
        <f aca="false">B790+1</f>
        <v>787</v>
      </c>
      <c r="C791" s="2" t="s">
        <v>143</v>
      </c>
      <c r="D791" s="1" t="s">
        <v>107</v>
      </c>
      <c r="E791" s="2" t="n">
        <v>1.88</v>
      </c>
      <c r="F791" s="2" t="n">
        <v>1.805</v>
      </c>
      <c r="H791" s="2" t="n">
        <v>1.9</v>
      </c>
      <c r="K791" s="2" t="n">
        <v>1.81</v>
      </c>
      <c r="L791" s="62" t="n">
        <v>1.775</v>
      </c>
      <c r="M791" s="62" t="n">
        <v>1.74</v>
      </c>
      <c r="N791" s="2" t="n">
        <v>1.53</v>
      </c>
      <c r="Q791" s="2" t="n">
        <v>2.06</v>
      </c>
      <c r="R791" s="2" t="n">
        <v>2.205</v>
      </c>
      <c r="T791" s="2" t="n">
        <v>1.81</v>
      </c>
      <c r="U791" s="2" t="n">
        <v>1.83</v>
      </c>
      <c r="V791" s="2" t="n">
        <v>1.95</v>
      </c>
      <c r="X791" s="2" t="n">
        <v>2.15</v>
      </c>
      <c r="Y791" s="2" t="n">
        <v>2.14</v>
      </c>
    </row>
    <row r="792" customFormat="false" ht="12.75" hidden="false" customHeight="false" outlineLevel="0" collapsed="false">
      <c r="A792" s="53" t="n">
        <v>36033</v>
      </c>
      <c r="B792" s="61" t="n">
        <f aca="false">B791+1</f>
        <v>788</v>
      </c>
      <c r="C792" s="2" t="s">
        <v>144</v>
      </c>
      <c r="D792" s="1" t="s">
        <v>107</v>
      </c>
      <c r="E792" s="2" t="n">
        <v>1.83</v>
      </c>
      <c r="F792" s="2" t="n">
        <v>1.745</v>
      </c>
      <c r="H792" s="2" t="n">
        <v>1.865</v>
      </c>
      <c r="K792" s="2" t="n">
        <v>1.735</v>
      </c>
      <c r="L792" s="62" t="n">
        <v>1.71</v>
      </c>
      <c r="M792" s="62" t="n">
        <v>1.695</v>
      </c>
      <c r="N792" s="2" t="n">
        <v>1.53</v>
      </c>
      <c r="Q792" s="2" t="n">
        <v>2.02</v>
      </c>
      <c r="R792" s="2" t="n">
        <v>2.14</v>
      </c>
      <c r="T792" s="2" t="n">
        <v>1.755</v>
      </c>
      <c r="U792" s="2" t="n">
        <v>1.775</v>
      </c>
      <c r="V792" s="2" t="n">
        <v>1.865</v>
      </c>
      <c r="X792" s="2" t="n">
        <v>2.08</v>
      </c>
      <c r="Y792" s="2" t="n">
        <v>2.08</v>
      </c>
    </row>
    <row r="793" customFormat="false" ht="12.75" hidden="false" customHeight="false" outlineLevel="0" collapsed="false">
      <c r="A793" s="53" t="n">
        <v>36034</v>
      </c>
      <c r="B793" s="61" t="n">
        <f aca="false">B792+1</f>
        <v>789</v>
      </c>
      <c r="C793" s="2" t="s">
        <v>145</v>
      </c>
      <c r="D793" s="1" t="s">
        <v>107</v>
      </c>
      <c r="E793" s="2" t="n">
        <v>1.75</v>
      </c>
      <c r="F793" s="2" t="n">
        <v>1.66</v>
      </c>
      <c r="H793" s="2" t="n">
        <v>1.76</v>
      </c>
      <c r="K793" s="2" t="n">
        <v>1.66</v>
      </c>
      <c r="L793" s="62" t="n">
        <v>1.62</v>
      </c>
      <c r="M793" s="62" t="n">
        <v>1.605</v>
      </c>
      <c r="N793" s="2" t="n">
        <v>1.5</v>
      </c>
      <c r="Q793" s="2" t="n">
        <v>1.94</v>
      </c>
      <c r="R793" s="2" t="n">
        <v>2.04</v>
      </c>
      <c r="T793" s="2" t="n">
        <v>1.675</v>
      </c>
      <c r="U793" s="2" t="n">
        <v>1.69</v>
      </c>
      <c r="V793" s="2" t="n">
        <v>1.795</v>
      </c>
      <c r="X793" s="2" t="n">
        <v>2.025</v>
      </c>
      <c r="Y793" s="2" t="n">
        <v>2.02</v>
      </c>
    </row>
    <row r="794" customFormat="false" ht="12.75" hidden="false" customHeight="false" outlineLevel="0" collapsed="false">
      <c r="A794" s="53" t="n">
        <v>36035</v>
      </c>
      <c r="B794" s="61" t="n">
        <f aca="false">B793+1</f>
        <v>790</v>
      </c>
      <c r="C794" s="2" t="s">
        <v>146</v>
      </c>
      <c r="D794" s="1" t="s">
        <v>107</v>
      </c>
      <c r="E794" s="2" t="n">
        <v>1.64</v>
      </c>
      <c r="F794" s="2" t="n">
        <v>1.565</v>
      </c>
      <c r="H794" s="2" t="n">
        <v>1.64</v>
      </c>
      <c r="K794" s="2" t="n">
        <v>1.56</v>
      </c>
      <c r="L794" s="62" t="n">
        <v>1.535</v>
      </c>
      <c r="M794" s="62" t="n">
        <v>1.52</v>
      </c>
      <c r="N794" s="2" t="n">
        <v>1.45</v>
      </c>
      <c r="Q794" s="2" t="n">
        <v>1.875</v>
      </c>
      <c r="R794" s="2" t="n">
        <v>2.025</v>
      </c>
      <c r="T794" s="2" t="n">
        <v>1.575</v>
      </c>
      <c r="U794" s="2" t="n">
        <v>1.6</v>
      </c>
      <c r="V794" s="2" t="n">
        <v>1.7</v>
      </c>
      <c r="X794" s="2" t="n">
        <v>1.895</v>
      </c>
      <c r="Y794" s="2" t="n">
        <v>1.895</v>
      </c>
    </row>
    <row r="795" customFormat="false" ht="12.75" hidden="false" customHeight="false" outlineLevel="0" collapsed="false">
      <c r="A795" s="53" t="n">
        <v>36036</v>
      </c>
      <c r="B795" s="61" t="n">
        <f aca="false">B794+1</f>
        <v>791</v>
      </c>
      <c r="C795" s="2" t="s">
        <v>147</v>
      </c>
      <c r="D795" s="1" t="s">
        <v>107</v>
      </c>
      <c r="E795" s="2" t="n">
        <v>1.64</v>
      </c>
      <c r="F795" s="2" t="n">
        <v>1.565</v>
      </c>
      <c r="H795" s="2" t="n">
        <v>1.64</v>
      </c>
      <c r="K795" s="2" t="n">
        <v>1.56</v>
      </c>
      <c r="L795" s="62" t="n">
        <v>1.535</v>
      </c>
      <c r="M795" s="62" t="n">
        <v>1.52</v>
      </c>
      <c r="N795" s="2" t="n">
        <v>1.45</v>
      </c>
      <c r="Q795" s="2" t="n">
        <v>1.875</v>
      </c>
      <c r="R795" s="2" t="n">
        <v>2.025</v>
      </c>
      <c r="T795" s="2" t="n">
        <v>1.575</v>
      </c>
      <c r="U795" s="2" t="n">
        <v>1.6</v>
      </c>
      <c r="V795" s="2" t="n">
        <v>1.7</v>
      </c>
      <c r="X795" s="2" t="n">
        <v>1.895</v>
      </c>
      <c r="Y795" s="2" t="n">
        <v>1.895</v>
      </c>
    </row>
    <row r="796" customFormat="false" ht="12.75" hidden="false" customHeight="false" outlineLevel="0" collapsed="false">
      <c r="A796" s="53" t="n">
        <v>36037</v>
      </c>
      <c r="B796" s="61" t="n">
        <f aca="false">B795+1</f>
        <v>792</v>
      </c>
      <c r="C796" s="2" t="s">
        <v>148</v>
      </c>
      <c r="D796" s="1" t="s">
        <v>107</v>
      </c>
      <c r="E796" s="2" t="n">
        <v>1.64</v>
      </c>
      <c r="F796" s="2" t="n">
        <v>1.565</v>
      </c>
      <c r="H796" s="2" t="n">
        <v>1.64</v>
      </c>
      <c r="K796" s="2" t="n">
        <v>1.56</v>
      </c>
      <c r="L796" s="62" t="n">
        <v>1.535</v>
      </c>
      <c r="M796" s="62" t="n">
        <v>1.52</v>
      </c>
      <c r="N796" s="2" t="n">
        <v>1.45</v>
      </c>
      <c r="Q796" s="2" t="n">
        <v>1.875</v>
      </c>
      <c r="R796" s="2" t="n">
        <v>2.025</v>
      </c>
      <c r="T796" s="2" t="n">
        <v>1.575</v>
      </c>
      <c r="U796" s="2" t="n">
        <v>1.6</v>
      </c>
      <c r="V796" s="2" t="n">
        <v>1.7</v>
      </c>
      <c r="X796" s="2" t="n">
        <v>1.895</v>
      </c>
      <c r="Y796" s="2" t="n">
        <v>1.895</v>
      </c>
    </row>
    <row r="797" customFormat="false" ht="12.75" hidden="false" customHeight="false" outlineLevel="0" collapsed="false">
      <c r="A797" s="53" t="n">
        <v>36038</v>
      </c>
      <c r="B797" s="61" t="n">
        <f aca="false">B796+1</f>
        <v>793</v>
      </c>
      <c r="C797" s="2" t="s">
        <v>142</v>
      </c>
      <c r="D797" s="1" t="s">
        <v>108</v>
      </c>
      <c r="E797" s="2" t="n">
        <v>1.57</v>
      </c>
      <c r="F797" s="2" t="n">
        <v>1.57</v>
      </c>
      <c r="H797" s="2" t="n">
        <v>1.64</v>
      </c>
      <c r="K797" s="2" t="n">
        <v>1.595</v>
      </c>
      <c r="L797" s="62" t="n">
        <v>1.56</v>
      </c>
      <c r="M797" s="62" t="n">
        <v>1.565</v>
      </c>
      <c r="N797" s="2" t="n">
        <v>1.495</v>
      </c>
      <c r="Q797" s="2" t="n">
        <v>1.78</v>
      </c>
      <c r="R797" s="2" t="n">
        <v>2.1</v>
      </c>
      <c r="T797" s="2" t="n">
        <v>1.585</v>
      </c>
      <c r="U797" s="2" t="n">
        <v>1.6</v>
      </c>
      <c r="V797" s="2" t="n">
        <v>1.7</v>
      </c>
      <c r="X797" s="2" t="n">
        <v>1.785</v>
      </c>
      <c r="Y797" s="2" t="n">
        <v>1.83</v>
      </c>
    </row>
    <row r="798" customFormat="false" ht="12.75" hidden="false" customHeight="false" outlineLevel="0" collapsed="false">
      <c r="A798" s="53" t="n">
        <v>36039</v>
      </c>
      <c r="B798" s="61" t="n">
        <f aca="false">B797+1</f>
        <v>794</v>
      </c>
      <c r="C798" s="2" t="s">
        <v>143</v>
      </c>
      <c r="D798" s="1" t="s">
        <v>108</v>
      </c>
      <c r="E798" s="2" t="n">
        <v>1.84</v>
      </c>
      <c r="F798" s="2" t="n">
        <v>1.795</v>
      </c>
      <c r="H798" s="2" t="n">
        <v>1.855</v>
      </c>
      <c r="K798" s="2" t="n">
        <v>1.675</v>
      </c>
      <c r="L798" s="62" t="n">
        <v>1.785</v>
      </c>
      <c r="M798" s="62" t="n">
        <v>1.73</v>
      </c>
      <c r="N798" s="2" t="n">
        <v>1.585</v>
      </c>
      <c r="Q798" s="2" t="n">
        <v>1.95</v>
      </c>
      <c r="R798" s="2" t="n">
        <v>2.27</v>
      </c>
      <c r="T798" s="2" t="n">
        <v>1.705</v>
      </c>
      <c r="U798" s="2" t="n">
        <v>1.72</v>
      </c>
      <c r="V798" s="2" t="n">
        <v>1.825</v>
      </c>
      <c r="X798" s="2" t="n">
        <v>2.05</v>
      </c>
      <c r="Y798" s="2" t="n">
        <v>2.04</v>
      </c>
    </row>
    <row r="799" customFormat="false" ht="12.75" hidden="false" customHeight="false" outlineLevel="0" collapsed="false">
      <c r="A799" s="53" t="n">
        <v>36040</v>
      </c>
      <c r="B799" s="61" t="n">
        <f aca="false">B798+1</f>
        <v>795</v>
      </c>
      <c r="C799" s="2" t="s">
        <v>144</v>
      </c>
      <c r="D799" s="1" t="s">
        <v>108</v>
      </c>
      <c r="E799" s="2" t="n">
        <v>1.72</v>
      </c>
      <c r="F799" s="2" t="n">
        <v>1.685</v>
      </c>
      <c r="H799" s="2" t="n">
        <v>1.735</v>
      </c>
      <c r="K799" s="2" t="n">
        <v>1.565</v>
      </c>
      <c r="L799" s="62" t="n">
        <v>1.64</v>
      </c>
      <c r="M799" s="62" t="n">
        <v>1.62</v>
      </c>
      <c r="N799" s="2" t="n">
        <v>1.565</v>
      </c>
      <c r="Q799" s="2" t="n">
        <v>1.78</v>
      </c>
      <c r="R799" s="2" t="n">
        <v>2.21</v>
      </c>
      <c r="T799" s="2" t="n">
        <v>1.565</v>
      </c>
      <c r="U799" s="2" t="n">
        <v>1.59</v>
      </c>
      <c r="V799" s="2" t="n">
        <v>1.71</v>
      </c>
      <c r="X799" s="2" t="n">
        <v>1.965</v>
      </c>
      <c r="Y799" s="2" t="n">
        <v>1.975</v>
      </c>
    </row>
    <row r="800" customFormat="false" ht="12.75" hidden="false" customHeight="false" outlineLevel="0" collapsed="false">
      <c r="A800" s="53" t="n">
        <v>36041</v>
      </c>
      <c r="B800" s="61" t="n">
        <f aca="false">B799+1</f>
        <v>796</v>
      </c>
      <c r="C800" s="2" t="s">
        <v>145</v>
      </c>
      <c r="D800" s="1" t="s">
        <v>108</v>
      </c>
      <c r="E800" s="2" t="n">
        <v>1.685</v>
      </c>
      <c r="F800" s="2" t="n">
        <v>1.61</v>
      </c>
      <c r="H800" s="2" t="n">
        <v>1.725</v>
      </c>
      <c r="K800" s="2" t="n">
        <v>1.575</v>
      </c>
      <c r="L800" s="62" t="n">
        <v>1.555</v>
      </c>
      <c r="M800" s="62" t="n">
        <v>1.57</v>
      </c>
      <c r="N800" s="2" t="n">
        <v>1.53</v>
      </c>
      <c r="Q800" s="2" t="n">
        <v>1.795</v>
      </c>
      <c r="R800" s="2" t="n">
        <v>2.115</v>
      </c>
      <c r="T800" s="2" t="n">
        <v>1.585</v>
      </c>
      <c r="U800" s="2" t="n">
        <v>1.605</v>
      </c>
      <c r="V800" s="2" t="n">
        <v>1.71</v>
      </c>
      <c r="X800" s="2" t="n">
        <v>1.895</v>
      </c>
      <c r="Y800" s="2" t="n">
        <v>1.89</v>
      </c>
    </row>
    <row r="801" customFormat="false" ht="12.75" hidden="false" customHeight="false" outlineLevel="0" collapsed="false">
      <c r="A801" s="53" t="n">
        <v>36042</v>
      </c>
      <c r="B801" s="61" t="n">
        <f aca="false">B800+1</f>
        <v>797</v>
      </c>
      <c r="C801" s="2" t="s">
        <v>146</v>
      </c>
      <c r="D801" s="1" t="s">
        <v>108</v>
      </c>
      <c r="E801" s="2" t="n">
        <v>1.69</v>
      </c>
      <c r="F801" s="2" t="n">
        <v>1.615</v>
      </c>
      <c r="G801" s="2" t="n">
        <v>1.66</v>
      </c>
      <c r="H801" s="2" t="n">
        <v>1.755</v>
      </c>
      <c r="K801" s="2" t="n">
        <v>1.615</v>
      </c>
      <c r="L801" s="62" t="n">
        <v>1.56</v>
      </c>
      <c r="M801" s="62" t="n">
        <v>1.57</v>
      </c>
      <c r="N801" s="2" t="n">
        <v>1.515</v>
      </c>
      <c r="Q801" s="2" t="n">
        <v>1.845</v>
      </c>
      <c r="R801" s="2" t="n">
        <v>2.09</v>
      </c>
      <c r="S801" s="2" t="n">
        <v>1.855</v>
      </c>
      <c r="T801" s="2" t="n">
        <v>1.615</v>
      </c>
      <c r="U801" s="2" t="n">
        <v>1.625</v>
      </c>
      <c r="V801" s="2" t="n">
        <v>1.74</v>
      </c>
      <c r="X801" s="2" t="n">
        <v>1.89</v>
      </c>
      <c r="Y801" s="2" t="n">
        <v>1.89</v>
      </c>
    </row>
    <row r="802" customFormat="false" ht="12.75" hidden="false" customHeight="false" outlineLevel="0" collapsed="false">
      <c r="A802" s="53" t="n">
        <v>36043</v>
      </c>
      <c r="B802" s="61" t="n">
        <f aca="false">B801+1</f>
        <v>798</v>
      </c>
      <c r="C802" s="2" t="s">
        <v>147</v>
      </c>
      <c r="D802" s="1" t="s">
        <v>108</v>
      </c>
      <c r="E802" s="2" t="n">
        <v>1.69</v>
      </c>
      <c r="F802" s="2" t="n">
        <v>1.615</v>
      </c>
      <c r="G802" s="2" t="n">
        <v>1.66</v>
      </c>
      <c r="H802" s="2" t="n">
        <v>1.755</v>
      </c>
      <c r="K802" s="2" t="n">
        <v>1.615</v>
      </c>
      <c r="L802" s="62" t="n">
        <v>1.56</v>
      </c>
      <c r="M802" s="62" t="n">
        <v>1.57</v>
      </c>
      <c r="N802" s="2" t="n">
        <v>1.515</v>
      </c>
      <c r="Q802" s="2" t="n">
        <v>1.845</v>
      </c>
      <c r="R802" s="2" t="n">
        <v>2.09</v>
      </c>
      <c r="S802" s="2" t="n">
        <v>1.855</v>
      </c>
      <c r="T802" s="2" t="n">
        <v>1.615</v>
      </c>
      <c r="U802" s="2" t="n">
        <v>1.625</v>
      </c>
      <c r="V802" s="2" t="n">
        <v>1.74</v>
      </c>
      <c r="X802" s="2" t="n">
        <v>1.89</v>
      </c>
      <c r="Y802" s="2" t="n">
        <v>1.89</v>
      </c>
    </row>
    <row r="803" customFormat="false" ht="12.75" hidden="false" customHeight="false" outlineLevel="0" collapsed="false">
      <c r="A803" s="53" t="n">
        <v>36044</v>
      </c>
      <c r="B803" s="61" t="n">
        <f aca="false">B802+1</f>
        <v>799</v>
      </c>
      <c r="C803" s="2" t="s">
        <v>148</v>
      </c>
      <c r="D803" s="1" t="s">
        <v>108</v>
      </c>
      <c r="E803" s="2" t="n">
        <v>1.69</v>
      </c>
      <c r="F803" s="2" t="n">
        <v>1.615</v>
      </c>
      <c r="G803" s="2" t="n">
        <v>1.66</v>
      </c>
      <c r="H803" s="2" t="n">
        <v>1.755</v>
      </c>
      <c r="K803" s="2" t="n">
        <v>1.615</v>
      </c>
      <c r="L803" s="62" t="n">
        <v>1.56</v>
      </c>
      <c r="M803" s="62" t="n">
        <v>1.57</v>
      </c>
      <c r="N803" s="2" t="n">
        <v>1.515</v>
      </c>
      <c r="Q803" s="2" t="n">
        <v>1.845</v>
      </c>
      <c r="R803" s="2" t="n">
        <v>2.09</v>
      </c>
      <c r="S803" s="2" t="n">
        <v>1.855</v>
      </c>
      <c r="T803" s="2" t="n">
        <v>1.615</v>
      </c>
      <c r="U803" s="2" t="n">
        <v>1.625</v>
      </c>
      <c r="V803" s="2" t="n">
        <v>1.74</v>
      </c>
      <c r="X803" s="2" t="n">
        <v>1.89</v>
      </c>
      <c r="Y803" s="2" t="n">
        <v>1.89</v>
      </c>
    </row>
    <row r="804" customFormat="false" ht="12.75" hidden="false" customHeight="false" outlineLevel="0" collapsed="false">
      <c r="A804" s="53" t="n">
        <v>36045</v>
      </c>
      <c r="B804" s="61" t="n">
        <f aca="false">B803+1</f>
        <v>800</v>
      </c>
      <c r="C804" s="2" t="s">
        <v>142</v>
      </c>
      <c r="D804" s="1" t="s">
        <v>108</v>
      </c>
      <c r="E804" s="2" t="n">
        <v>1.69</v>
      </c>
      <c r="F804" s="2" t="n">
        <v>1.615</v>
      </c>
      <c r="G804" s="2" t="n">
        <v>1.66</v>
      </c>
      <c r="H804" s="2" t="n">
        <v>1.755</v>
      </c>
      <c r="K804" s="2" t="n">
        <v>1.615</v>
      </c>
      <c r="L804" s="62" t="n">
        <v>1.56</v>
      </c>
      <c r="M804" s="62" t="n">
        <v>1.57</v>
      </c>
      <c r="N804" s="2" t="n">
        <v>1.515</v>
      </c>
      <c r="Q804" s="2" t="n">
        <v>1.845</v>
      </c>
      <c r="R804" s="2" t="n">
        <v>2.09</v>
      </c>
      <c r="S804" s="2" t="n">
        <v>1.855</v>
      </c>
      <c r="T804" s="2" t="n">
        <v>1.615</v>
      </c>
      <c r="U804" s="2" t="n">
        <v>1.625</v>
      </c>
      <c r="V804" s="2" t="n">
        <v>1.74</v>
      </c>
      <c r="X804" s="2" t="n">
        <v>1.89</v>
      </c>
      <c r="Y804" s="2" t="n">
        <v>1.89</v>
      </c>
    </row>
    <row r="805" customFormat="false" ht="12.75" hidden="false" customHeight="false" outlineLevel="0" collapsed="false">
      <c r="A805" s="53" t="n">
        <v>36046</v>
      </c>
      <c r="B805" s="61" t="n">
        <f aca="false">B804+1</f>
        <v>801</v>
      </c>
      <c r="C805" s="2" t="s">
        <v>143</v>
      </c>
      <c r="D805" s="1" t="s">
        <v>108</v>
      </c>
      <c r="E805" s="2" t="n">
        <v>1.795</v>
      </c>
      <c r="F805" s="2" t="n">
        <v>1.695</v>
      </c>
      <c r="G805" s="2" t="n">
        <v>1.745</v>
      </c>
      <c r="H805" s="2" t="n">
        <v>1.83</v>
      </c>
      <c r="K805" s="2" t="n">
        <v>1.695</v>
      </c>
      <c r="L805" s="62" t="n">
        <v>1.64</v>
      </c>
      <c r="M805" s="62" t="n">
        <v>1.615</v>
      </c>
      <c r="N805" s="2" t="n">
        <v>1.505</v>
      </c>
      <c r="Q805" s="2" t="n">
        <v>1.92</v>
      </c>
      <c r="R805" s="2" t="n">
        <v>2.145</v>
      </c>
      <c r="S805" s="2" t="n">
        <v>1.855</v>
      </c>
      <c r="T805" s="2" t="n">
        <v>1.705</v>
      </c>
      <c r="U805" s="2" t="n">
        <v>1.72</v>
      </c>
      <c r="V805" s="2" t="n">
        <v>1.815</v>
      </c>
      <c r="X805" s="2" t="n">
        <v>1.93</v>
      </c>
      <c r="Y805" s="2" t="n">
        <v>1.95</v>
      </c>
    </row>
    <row r="806" customFormat="false" ht="12.75" hidden="false" customHeight="false" outlineLevel="0" collapsed="false">
      <c r="A806" s="53" t="n">
        <v>36047</v>
      </c>
      <c r="B806" s="61" t="n">
        <f aca="false">B805+1</f>
        <v>802</v>
      </c>
      <c r="C806" s="2" t="s">
        <v>144</v>
      </c>
      <c r="D806" s="1" t="s">
        <v>108</v>
      </c>
      <c r="E806" s="2" t="n">
        <v>1.775</v>
      </c>
      <c r="F806" s="2" t="n">
        <v>1.655</v>
      </c>
      <c r="G806" s="2" t="n">
        <v>1.71</v>
      </c>
      <c r="H806" s="2" t="n">
        <v>1.8</v>
      </c>
      <c r="K806" s="2" t="n">
        <v>1.675</v>
      </c>
      <c r="L806" s="62" t="n">
        <v>1.595</v>
      </c>
      <c r="M806" s="62" t="n">
        <v>1.57</v>
      </c>
      <c r="N806" s="2" t="n">
        <v>1.495</v>
      </c>
      <c r="Q806" s="2" t="n">
        <v>1.875</v>
      </c>
      <c r="R806" s="2" t="n">
        <v>2.09</v>
      </c>
      <c r="S806" s="2" t="n">
        <v>1.8</v>
      </c>
      <c r="T806" s="2" t="n">
        <v>1.69</v>
      </c>
      <c r="U806" s="2" t="n">
        <v>1.695</v>
      </c>
      <c r="V806" s="2" t="n">
        <v>1.805</v>
      </c>
      <c r="X806" s="2" t="n">
        <v>1.91</v>
      </c>
      <c r="Y806" s="2" t="n">
        <v>1.905</v>
      </c>
    </row>
    <row r="807" customFormat="false" ht="12.75" hidden="false" customHeight="false" outlineLevel="0" collapsed="false">
      <c r="A807" s="53" t="n">
        <v>36048</v>
      </c>
      <c r="B807" s="61" t="n">
        <f aca="false">B806+1</f>
        <v>803</v>
      </c>
      <c r="C807" s="2" t="s">
        <v>145</v>
      </c>
      <c r="D807" s="1" t="s">
        <v>108</v>
      </c>
      <c r="E807" s="2" t="n">
        <v>1.87</v>
      </c>
      <c r="F807" s="2" t="n">
        <v>1.75</v>
      </c>
      <c r="G807" s="2" t="n">
        <v>1.815</v>
      </c>
      <c r="H807" s="2" t="n">
        <v>1.91</v>
      </c>
      <c r="K807" s="2" t="n">
        <v>1.75</v>
      </c>
      <c r="L807" s="62" t="n">
        <v>1.705</v>
      </c>
      <c r="M807" s="62" t="n">
        <v>1.68</v>
      </c>
      <c r="N807" s="2" t="n">
        <v>1.54</v>
      </c>
      <c r="Q807" s="2" t="n">
        <v>1.99</v>
      </c>
      <c r="R807" s="2" t="n">
        <v>2.14</v>
      </c>
      <c r="S807" s="2" t="n">
        <v>1.875</v>
      </c>
      <c r="T807" s="2" t="n">
        <v>1.76</v>
      </c>
      <c r="U807" s="2" t="n">
        <v>1.785</v>
      </c>
      <c r="V807" s="2" t="n">
        <v>1.905</v>
      </c>
      <c r="X807" s="2" t="n">
        <v>2.01</v>
      </c>
      <c r="Y807" s="2" t="n">
        <v>1.995</v>
      </c>
    </row>
    <row r="808" customFormat="false" ht="12.75" hidden="false" customHeight="false" outlineLevel="0" collapsed="false">
      <c r="A808" s="53" t="n">
        <v>36049</v>
      </c>
      <c r="B808" s="61" t="n">
        <f aca="false">B807+1</f>
        <v>804</v>
      </c>
      <c r="C808" s="2" t="s">
        <v>146</v>
      </c>
      <c r="D808" s="1" t="s">
        <v>108</v>
      </c>
      <c r="E808" s="2" t="n">
        <v>1.845</v>
      </c>
      <c r="F808" s="2" t="n">
        <v>1.675</v>
      </c>
      <c r="G808" s="2" t="n">
        <v>1.75</v>
      </c>
      <c r="H808" s="2" t="n">
        <v>1.88</v>
      </c>
      <c r="K808" s="2" t="n">
        <v>1.73</v>
      </c>
      <c r="L808" s="62" t="n">
        <v>1.6</v>
      </c>
      <c r="M808" s="62" t="n">
        <v>1.6</v>
      </c>
      <c r="N808" s="2" t="n">
        <v>1.5</v>
      </c>
      <c r="Q808" s="2" t="n">
        <v>1.98</v>
      </c>
      <c r="R808" s="2" t="n">
        <v>2.05</v>
      </c>
      <c r="S808" s="2" t="n">
        <v>1.81</v>
      </c>
      <c r="T808" s="2" t="n">
        <v>1.73</v>
      </c>
      <c r="U808" s="2" t="n">
        <v>1.755</v>
      </c>
      <c r="V808" s="2" t="n">
        <v>1.91</v>
      </c>
      <c r="X808" s="2" t="n">
        <v>1.995</v>
      </c>
      <c r="Y808" s="2" t="n">
        <v>1.985</v>
      </c>
    </row>
    <row r="809" customFormat="false" ht="12.75" hidden="false" customHeight="false" outlineLevel="0" collapsed="false">
      <c r="A809" s="53" t="n">
        <v>36050</v>
      </c>
      <c r="B809" s="61" t="n">
        <f aca="false">B808+1</f>
        <v>805</v>
      </c>
      <c r="C809" s="2" t="s">
        <v>147</v>
      </c>
      <c r="D809" s="1" t="s">
        <v>108</v>
      </c>
      <c r="E809" s="2" t="n">
        <v>1.845</v>
      </c>
      <c r="F809" s="2" t="n">
        <v>1.675</v>
      </c>
      <c r="G809" s="2" t="n">
        <v>1.75</v>
      </c>
      <c r="H809" s="2" t="n">
        <v>1.88</v>
      </c>
      <c r="K809" s="2" t="n">
        <v>1.73</v>
      </c>
      <c r="L809" s="62" t="n">
        <v>1.6</v>
      </c>
      <c r="M809" s="62" t="n">
        <v>1.6</v>
      </c>
      <c r="N809" s="2" t="n">
        <v>1.5</v>
      </c>
      <c r="Q809" s="2" t="n">
        <v>1.98</v>
      </c>
      <c r="R809" s="2" t="n">
        <v>2.05</v>
      </c>
      <c r="S809" s="2" t="n">
        <v>1.81</v>
      </c>
      <c r="T809" s="2" t="n">
        <v>1.73</v>
      </c>
      <c r="U809" s="2" t="n">
        <v>1.755</v>
      </c>
      <c r="V809" s="2" t="n">
        <v>1.91</v>
      </c>
      <c r="X809" s="2" t="n">
        <v>1.995</v>
      </c>
      <c r="Y809" s="2" t="n">
        <v>1.985</v>
      </c>
    </row>
    <row r="810" customFormat="false" ht="12.75" hidden="false" customHeight="false" outlineLevel="0" collapsed="false">
      <c r="A810" s="53" t="n">
        <v>36051</v>
      </c>
      <c r="B810" s="61" t="n">
        <f aca="false">B809+1</f>
        <v>806</v>
      </c>
      <c r="C810" s="2" t="s">
        <v>148</v>
      </c>
      <c r="D810" s="1" t="s">
        <v>108</v>
      </c>
      <c r="E810" s="2" t="n">
        <v>1.845</v>
      </c>
      <c r="F810" s="2" t="n">
        <v>1.675</v>
      </c>
      <c r="G810" s="2" t="n">
        <v>1.75</v>
      </c>
      <c r="H810" s="2" t="n">
        <v>1.88</v>
      </c>
      <c r="K810" s="2" t="n">
        <v>1.73</v>
      </c>
      <c r="L810" s="62" t="n">
        <v>1.6</v>
      </c>
      <c r="M810" s="62" t="n">
        <v>1.6</v>
      </c>
      <c r="N810" s="2" t="n">
        <v>1.5</v>
      </c>
      <c r="Q810" s="2" t="n">
        <v>1.98</v>
      </c>
      <c r="R810" s="2" t="n">
        <v>2.05</v>
      </c>
      <c r="S810" s="2" t="n">
        <v>1.81</v>
      </c>
      <c r="T810" s="2" t="n">
        <v>1.73</v>
      </c>
      <c r="U810" s="2" t="n">
        <v>1.755</v>
      </c>
      <c r="V810" s="2" t="n">
        <v>1.91</v>
      </c>
      <c r="X810" s="2" t="n">
        <v>1.995</v>
      </c>
      <c r="Y810" s="2" t="n">
        <v>1.985</v>
      </c>
    </row>
    <row r="811" customFormat="false" ht="12.75" hidden="false" customHeight="false" outlineLevel="0" collapsed="false">
      <c r="A811" s="53" t="n">
        <v>36052</v>
      </c>
      <c r="B811" s="61" t="n">
        <f aca="false">B810+1</f>
        <v>807</v>
      </c>
      <c r="C811" s="2" t="s">
        <v>142</v>
      </c>
      <c r="D811" s="1" t="s">
        <v>108</v>
      </c>
      <c r="E811" s="2" t="n">
        <v>1.83</v>
      </c>
      <c r="F811" s="2" t="n">
        <v>1.645</v>
      </c>
      <c r="G811" s="2" t="n">
        <v>1.725</v>
      </c>
      <c r="H811" s="2" t="n">
        <v>1.835</v>
      </c>
      <c r="K811" s="2" t="n">
        <v>1.71</v>
      </c>
      <c r="L811" s="62" t="n">
        <v>1.57</v>
      </c>
      <c r="M811" s="62" t="n">
        <v>1.565</v>
      </c>
      <c r="N811" s="2" t="n">
        <v>1.5</v>
      </c>
      <c r="Q811" s="2" t="n">
        <v>1.98</v>
      </c>
      <c r="R811" s="2" t="n">
        <v>2.065</v>
      </c>
      <c r="S811" s="2" t="n">
        <v>1.825</v>
      </c>
      <c r="T811" s="2" t="n">
        <v>1.74</v>
      </c>
      <c r="U811" s="2" t="n">
        <v>1.755</v>
      </c>
      <c r="V811" s="2" t="n">
        <v>1.895</v>
      </c>
      <c r="X811" s="2" t="n">
        <v>2</v>
      </c>
      <c r="Y811" s="2" t="n">
        <v>2</v>
      </c>
    </row>
    <row r="812" customFormat="false" ht="12.75" hidden="false" customHeight="false" outlineLevel="0" collapsed="false">
      <c r="A812" s="53" t="n">
        <v>36053</v>
      </c>
      <c r="B812" s="61" t="n">
        <f aca="false">B811+1</f>
        <v>808</v>
      </c>
      <c r="C812" s="2" t="s">
        <v>143</v>
      </c>
      <c r="D812" s="1" t="s">
        <v>108</v>
      </c>
      <c r="E812" s="2" t="n">
        <v>1.935</v>
      </c>
      <c r="F812" s="2" t="n">
        <v>1.755</v>
      </c>
      <c r="G812" s="2" t="n">
        <v>1.835</v>
      </c>
      <c r="H812" s="2" t="n">
        <v>1.945</v>
      </c>
      <c r="K812" s="2" t="n">
        <v>1.825</v>
      </c>
      <c r="L812" s="62" t="n">
        <v>1.67</v>
      </c>
      <c r="M812" s="62" t="n">
        <v>1.655</v>
      </c>
      <c r="N812" s="2" t="n">
        <v>1.595</v>
      </c>
      <c r="Q812" s="2" t="n">
        <v>2.07</v>
      </c>
      <c r="R812" s="2" t="n">
        <v>2.1</v>
      </c>
      <c r="S812" s="2" t="n">
        <v>1.87</v>
      </c>
      <c r="T812" s="2" t="n">
        <v>1.83</v>
      </c>
      <c r="U812" s="2" t="n">
        <v>1.835</v>
      </c>
      <c r="V812" s="2" t="n">
        <v>1.98</v>
      </c>
      <c r="X812" s="2" t="n">
        <v>2.09</v>
      </c>
      <c r="Y812" s="2" t="n">
        <v>2.09</v>
      </c>
    </row>
    <row r="813" customFormat="false" ht="12.75" hidden="false" customHeight="false" outlineLevel="0" collapsed="false">
      <c r="A813" s="53" t="n">
        <v>36054</v>
      </c>
      <c r="B813" s="61" t="n">
        <f aca="false">B812+1</f>
        <v>809</v>
      </c>
      <c r="C813" s="2" t="s">
        <v>144</v>
      </c>
      <c r="D813" s="1" t="s">
        <v>108</v>
      </c>
      <c r="E813" s="2" t="n">
        <v>2.12</v>
      </c>
      <c r="F813" s="2" t="n">
        <v>1.935</v>
      </c>
      <c r="G813" s="2" t="n">
        <v>2.025</v>
      </c>
      <c r="H813" s="2" t="n">
        <v>2.14</v>
      </c>
      <c r="K813" s="2" t="n">
        <v>2</v>
      </c>
      <c r="L813" s="62" t="n">
        <v>1.86</v>
      </c>
      <c r="M813" s="62" t="n">
        <v>1.83</v>
      </c>
      <c r="N813" s="2" t="n">
        <v>1.705</v>
      </c>
      <c r="Q813" s="2" t="n">
        <v>2.255</v>
      </c>
      <c r="R813" s="2" t="n">
        <v>2.19</v>
      </c>
      <c r="S813" s="2" t="n">
        <v>2.005</v>
      </c>
      <c r="T813" s="2" t="n">
        <v>1.995</v>
      </c>
      <c r="U813" s="2" t="n">
        <v>2.01</v>
      </c>
      <c r="V813" s="2" t="n">
        <v>2.17</v>
      </c>
      <c r="X813" s="2" t="n">
        <v>2.315</v>
      </c>
      <c r="Y813" s="2" t="n">
        <v>2.3</v>
      </c>
    </row>
    <row r="814" customFormat="false" ht="12.75" hidden="false" customHeight="false" outlineLevel="0" collapsed="false">
      <c r="A814" s="53" t="n">
        <v>36055</v>
      </c>
      <c r="B814" s="61" t="n">
        <f aca="false">B813+1</f>
        <v>810</v>
      </c>
      <c r="C814" s="2" t="s">
        <v>145</v>
      </c>
      <c r="D814" s="1" t="s">
        <v>108</v>
      </c>
      <c r="E814" s="2" t="n">
        <v>2.115</v>
      </c>
      <c r="F814" s="2" t="n">
        <v>1.925</v>
      </c>
      <c r="G814" s="2" t="n">
        <v>2.015</v>
      </c>
      <c r="H814" s="2" t="n">
        <v>2.13</v>
      </c>
      <c r="K814" s="2" t="n">
        <v>1.985</v>
      </c>
      <c r="L814" s="62" t="n">
        <v>1.84</v>
      </c>
      <c r="M814" s="62" t="n">
        <v>1.765</v>
      </c>
      <c r="N814" s="2" t="n">
        <v>1.62</v>
      </c>
      <c r="Q814" s="2" t="n">
        <v>2.265</v>
      </c>
      <c r="R814" s="2" t="n">
        <v>2.14</v>
      </c>
      <c r="S814" s="2" t="n">
        <v>1.96</v>
      </c>
      <c r="T814" s="2" t="n">
        <v>2.005</v>
      </c>
      <c r="U814" s="2" t="n">
        <v>2.01</v>
      </c>
      <c r="V814" s="2" t="n">
        <v>2.16</v>
      </c>
      <c r="X814" s="2" t="n">
        <v>2.32</v>
      </c>
      <c r="Y814" s="2" t="n">
        <v>2.315</v>
      </c>
    </row>
    <row r="815" customFormat="false" ht="12.75" hidden="false" customHeight="false" outlineLevel="0" collapsed="false">
      <c r="A815" s="53" t="n">
        <v>36056</v>
      </c>
      <c r="B815" s="61" t="n">
        <f aca="false">B814+1</f>
        <v>811</v>
      </c>
      <c r="C815" s="2" t="s">
        <v>146</v>
      </c>
      <c r="D815" s="1" t="s">
        <v>108</v>
      </c>
      <c r="E815" s="2" t="n">
        <v>2.245</v>
      </c>
      <c r="F815" s="2" t="n">
        <v>2.045</v>
      </c>
      <c r="G815" s="2" t="n">
        <v>2.135</v>
      </c>
      <c r="H815" s="2" t="n">
        <v>2.27</v>
      </c>
      <c r="K815" s="2" t="n">
        <v>2.115</v>
      </c>
      <c r="L815" s="62" t="n">
        <v>1.915</v>
      </c>
      <c r="M815" s="62" t="n">
        <v>1.845</v>
      </c>
      <c r="N815" s="2" t="n">
        <v>1.66</v>
      </c>
      <c r="Q815" s="2" t="n">
        <v>2.45</v>
      </c>
      <c r="R815" s="2" t="n">
        <v>2.18</v>
      </c>
      <c r="S815" s="2" t="n">
        <v>2.03</v>
      </c>
      <c r="T815" s="2" t="n">
        <v>2.12</v>
      </c>
      <c r="U815" s="2" t="n">
        <v>2.13</v>
      </c>
      <c r="V815" s="2" t="n">
        <v>2.295</v>
      </c>
      <c r="X815" s="2" t="n">
        <v>2.475</v>
      </c>
      <c r="Y815" s="2" t="n">
        <v>2.47</v>
      </c>
    </row>
    <row r="816" customFormat="false" ht="12.75" hidden="false" customHeight="false" outlineLevel="0" collapsed="false">
      <c r="A816" s="53" t="n">
        <v>36057</v>
      </c>
      <c r="B816" s="61" t="n">
        <f aca="false">B815+1</f>
        <v>812</v>
      </c>
      <c r="C816" s="2" t="s">
        <v>147</v>
      </c>
      <c r="D816" s="1" t="s">
        <v>108</v>
      </c>
      <c r="E816" s="2" t="n">
        <v>2.245</v>
      </c>
      <c r="F816" s="2" t="n">
        <v>2.045</v>
      </c>
      <c r="G816" s="2" t="n">
        <v>2.135</v>
      </c>
      <c r="H816" s="2" t="n">
        <v>2.27</v>
      </c>
      <c r="K816" s="2" t="n">
        <v>2.115</v>
      </c>
      <c r="L816" s="62" t="n">
        <v>1.915</v>
      </c>
      <c r="M816" s="62" t="n">
        <v>1.845</v>
      </c>
      <c r="N816" s="2" t="n">
        <v>1.66</v>
      </c>
      <c r="Q816" s="2" t="n">
        <v>2.45</v>
      </c>
      <c r="R816" s="2" t="n">
        <v>2.18</v>
      </c>
      <c r="S816" s="2" t="n">
        <v>2.03</v>
      </c>
      <c r="T816" s="2" t="n">
        <v>2.12</v>
      </c>
      <c r="U816" s="2" t="n">
        <v>2.13</v>
      </c>
      <c r="V816" s="2" t="n">
        <v>2.295</v>
      </c>
      <c r="X816" s="2" t="n">
        <v>2.475</v>
      </c>
      <c r="Y816" s="2" t="n">
        <v>2.47</v>
      </c>
    </row>
    <row r="817" customFormat="false" ht="12.75" hidden="false" customHeight="false" outlineLevel="0" collapsed="false">
      <c r="A817" s="53" t="n">
        <v>36058</v>
      </c>
      <c r="B817" s="61" t="n">
        <f aca="false">B816+1</f>
        <v>813</v>
      </c>
      <c r="C817" s="2" t="s">
        <v>148</v>
      </c>
      <c r="D817" s="1" t="s">
        <v>108</v>
      </c>
      <c r="E817" s="2" t="n">
        <v>2.245</v>
      </c>
      <c r="F817" s="2" t="n">
        <v>2.045</v>
      </c>
      <c r="G817" s="2" t="n">
        <v>2.135</v>
      </c>
      <c r="H817" s="2" t="n">
        <v>2.27</v>
      </c>
      <c r="K817" s="2" t="n">
        <v>2.115</v>
      </c>
      <c r="L817" s="62" t="n">
        <v>1.915</v>
      </c>
      <c r="M817" s="62" t="n">
        <v>1.845</v>
      </c>
      <c r="N817" s="2" t="n">
        <v>1.66</v>
      </c>
      <c r="Q817" s="2" t="n">
        <v>2.45</v>
      </c>
      <c r="R817" s="2" t="n">
        <v>2.18</v>
      </c>
      <c r="S817" s="2" t="n">
        <v>2.03</v>
      </c>
      <c r="T817" s="2" t="n">
        <v>2.12</v>
      </c>
      <c r="U817" s="2" t="n">
        <v>2.13</v>
      </c>
      <c r="V817" s="2" t="n">
        <v>2.295</v>
      </c>
      <c r="X817" s="2" t="n">
        <v>2.475</v>
      </c>
      <c r="Y817" s="2" t="n">
        <v>2.47</v>
      </c>
    </row>
    <row r="818" customFormat="false" ht="12.75" hidden="false" customHeight="false" outlineLevel="0" collapsed="false">
      <c r="A818" s="53" t="n">
        <v>36059</v>
      </c>
      <c r="B818" s="61" t="n">
        <f aca="false">B817+1</f>
        <v>814</v>
      </c>
      <c r="C818" s="2" t="s">
        <v>142</v>
      </c>
      <c r="D818" s="1" t="s">
        <v>108</v>
      </c>
      <c r="E818" s="2" t="n">
        <v>2.17</v>
      </c>
      <c r="F818" s="2" t="n">
        <v>1.95</v>
      </c>
      <c r="G818" s="2" t="n">
        <v>2.055</v>
      </c>
      <c r="H818" s="2" t="n">
        <v>2.17</v>
      </c>
      <c r="K818" s="2" t="n">
        <v>2.04</v>
      </c>
      <c r="L818" s="62" t="n">
        <v>1.845</v>
      </c>
      <c r="M818" s="62" t="n">
        <v>1.785</v>
      </c>
      <c r="N818" s="2" t="n">
        <v>1.57</v>
      </c>
      <c r="Q818" s="2" t="n">
        <v>2.315</v>
      </c>
      <c r="R818" s="2" t="n">
        <v>2.15</v>
      </c>
      <c r="S818" s="2" t="n">
        <v>1.955</v>
      </c>
      <c r="T818" s="2" t="n">
        <v>2.04</v>
      </c>
      <c r="U818" s="2" t="n">
        <v>2.055</v>
      </c>
      <c r="V818" s="2" t="n">
        <v>2.21</v>
      </c>
      <c r="X818" s="2" t="n">
        <v>2.35</v>
      </c>
      <c r="Y818" s="2" t="n">
        <v>2.345</v>
      </c>
    </row>
    <row r="819" customFormat="false" ht="12.75" hidden="false" customHeight="false" outlineLevel="0" collapsed="false">
      <c r="A819" s="53" t="n">
        <v>36060</v>
      </c>
      <c r="B819" s="61" t="n">
        <f aca="false">B818+1</f>
        <v>815</v>
      </c>
      <c r="C819" s="2" t="s">
        <v>143</v>
      </c>
      <c r="D819" s="1" t="s">
        <v>108</v>
      </c>
      <c r="E819" s="2" t="n">
        <v>2.285</v>
      </c>
      <c r="F819" s="2" t="n">
        <v>2.085</v>
      </c>
      <c r="G819" s="2" t="n">
        <v>2.205</v>
      </c>
      <c r="H819" s="2" t="n">
        <v>2.295</v>
      </c>
      <c r="K819" s="2" t="n">
        <v>2.16</v>
      </c>
      <c r="L819" s="62" t="n">
        <v>1.975</v>
      </c>
      <c r="M819" s="62" t="n">
        <v>1.88</v>
      </c>
      <c r="N819" s="2" t="n">
        <v>1.62</v>
      </c>
      <c r="Q819" s="2" t="n">
        <v>2.455</v>
      </c>
      <c r="R819" s="2" t="n">
        <v>2.24</v>
      </c>
      <c r="S819" s="2" t="n">
        <v>2.04</v>
      </c>
      <c r="T819" s="2" t="n">
        <v>2.165</v>
      </c>
      <c r="U819" s="2" t="n">
        <v>2.19</v>
      </c>
      <c r="V819" s="2" t="n">
        <v>2.33</v>
      </c>
      <c r="X819" s="2" t="n">
        <v>2.5</v>
      </c>
      <c r="Y819" s="2" t="n">
        <v>2.495</v>
      </c>
    </row>
    <row r="820" customFormat="false" ht="12.75" hidden="false" customHeight="false" outlineLevel="0" collapsed="false">
      <c r="A820" s="53" t="n">
        <v>36061</v>
      </c>
      <c r="B820" s="61" t="n">
        <f aca="false">B819+1</f>
        <v>816</v>
      </c>
      <c r="C820" s="2" t="s">
        <v>144</v>
      </c>
      <c r="D820" s="1" t="s">
        <v>108</v>
      </c>
      <c r="E820" s="2" t="n">
        <v>2.185</v>
      </c>
      <c r="F820" s="2" t="n">
        <v>2.015</v>
      </c>
      <c r="G820" s="2" t="n">
        <v>2.12</v>
      </c>
      <c r="H820" s="2" t="n">
        <v>2.21</v>
      </c>
      <c r="K820" s="2" t="n">
        <v>2.08</v>
      </c>
      <c r="L820" s="62" t="n">
        <v>1.895</v>
      </c>
      <c r="M820" s="62" t="n">
        <v>1.825</v>
      </c>
      <c r="N820" s="2" t="n">
        <v>1.57</v>
      </c>
      <c r="Q820" s="2" t="n">
        <v>2.36</v>
      </c>
      <c r="R820" s="2" t="n">
        <v>2.175</v>
      </c>
      <c r="S820" s="2" t="n">
        <v>1.98</v>
      </c>
      <c r="T820" s="2" t="n">
        <v>2.07</v>
      </c>
      <c r="U820" s="2" t="n">
        <v>2.095</v>
      </c>
      <c r="V820" s="2" t="n">
        <v>2.23</v>
      </c>
      <c r="X820" s="2" t="n">
        <v>2.42</v>
      </c>
      <c r="Y820" s="2" t="n">
        <v>2.42</v>
      </c>
    </row>
    <row r="821" customFormat="false" ht="12.75" hidden="false" customHeight="false" outlineLevel="0" collapsed="false">
      <c r="A821" s="53" t="n">
        <v>36062</v>
      </c>
      <c r="B821" s="61" t="n">
        <f aca="false">B820+1</f>
        <v>817</v>
      </c>
      <c r="C821" s="2" t="s">
        <v>145</v>
      </c>
      <c r="D821" s="1" t="s">
        <v>108</v>
      </c>
      <c r="E821" s="2" t="n">
        <v>2.165</v>
      </c>
      <c r="F821" s="2" t="n">
        <v>1.965</v>
      </c>
      <c r="G821" s="2" t="n">
        <v>2.065</v>
      </c>
      <c r="H821" s="2" t="n">
        <v>2.175</v>
      </c>
      <c r="K821" s="2" t="n">
        <v>2.025</v>
      </c>
      <c r="L821" s="62" t="n">
        <v>1.85</v>
      </c>
      <c r="M821" s="62" t="n">
        <v>1.76</v>
      </c>
      <c r="N821" s="2" t="n">
        <v>1.55</v>
      </c>
      <c r="Q821" s="2" t="n">
        <v>2.355</v>
      </c>
      <c r="R821" s="2" t="n">
        <v>2.155</v>
      </c>
      <c r="S821" s="2" t="n">
        <v>1.93</v>
      </c>
      <c r="T821" s="2" t="n">
        <v>2.04</v>
      </c>
      <c r="U821" s="2" t="n">
        <v>2.055</v>
      </c>
      <c r="V821" s="2" t="n">
        <v>2.215</v>
      </c>
      <c r="X821" s="2" t="n">
        <v>2.36</v>
      </c>
      <c r="Y821" s="2" t="n">
        <v>2.35</v>
      </c>
    </row>
    <row r="822" customFormat="false" ht="12.75" hidden="false" customHeight="false" outlineLevel="0" collapsed="false">
      <c r="A822" s="53" t="n">
        <v>36063</v>
      </c>
      <c r="B822" s="61" t="n">
        <f aca="false">B821+1</f>
        <v>818</v>
      </c>
      <c r="C822" s="2" t="s">
        <v>146</v>
      </c>
      <c r="D822" s="1" t="s">
        <v>108</v>
      </c>
      <c r="E822" s="2" t="n">
        <v>2.385</v>
      </c>
      <c r="F822" s="2" t="n">
        <v>2.105</v>
      </c>
      <c r="G822" s="2" t="n">
        <v>2.195</v>
      </c>
      <c r="H822" s="2" t="n">
        <v>2.3</v>
      </c>
      <c r="K822" s="2" t="n">
        <v>2.13</v>
      </c>
      <c r="L822" s="62" t="n">
        <v>1.87</v>
      </c>
      <c r="M822" s="62" t="n">
        <v>1.795</v>
      </c>
      <c r="N822" s="2" t="n">
        <v>1.585</v>
      </c>
      <c r="Q822" s="2" t="n">
        <v>2.475</v>
      </c>
      <c r="R822" s="2" t="n">
        <v>2.18</v>
      </c>
      <c r="S822" s="2" t="n">
        <v>1.885</v>
      </c>
      <c r="T822" s="2" t="n">
        <v>2.155</v>
      </c>
      <c r="U822" s="2" t="n">
        <v>2.155</v>
      </c>
      <c r="V822" s="2" t="n">
        <v>2.325</v>
      </c>
      <c r="X822" s="2" t="n">
        <v>2.565</v>
      </c>
      <c r="Y822" s="2" t="n">
        <v>2.53</v>
      </c>
    </row>
    <row r="823" customFormat="false" ht="12.75" hidden="false" customHeight="false" outlineLevel="0" collapsed="false">
      <c r="A823" s="53" t="n">
        <v>36064</v>
      </c>
      <c r="B823" s="61" t="n">
        <f aca="false">B822+1</f>
        <v>819</v>
      </c>
      <c r="C823" s="2" t="s">
        <v>147</v>
      </c>
      <c r="D823" s="1" t="s">
        <v>108</v>
      </c>
      <c r="E823" s="2" t="n">
        <v>2.385</v>
      </c>
      <c r="F823" s="2" t="n">
        <v>2.105</v>
      </c>
      <c r="G823" s="2" t="n">
        <v>2.195</v>
      </c>
      <c r="H823" s="2" t="n">
        <v>2.3</v>
      </c>
      <c r="K823" s="2" t="n">
        <v>2.13</v>
      </c>
      <c r="L823" s="62" t="n">
        <v>1.87</v>
      </c>
      <c r="M823" s="62" t="n">
        <v>1.795</v>
      </c>
      <c r="N823" s="2" t="n">
        <v>1.585</v>
      </c>
      <c r="Q823" s="2" t="n">
        <v>2.475</v>
      </c>
      <c r="R823" s="2" t="n">
        <v>2.18</v>
      </c>
      <c r="S823" s="2" t="n">
        <v>1.885</v>
      </c>
      <c r="T823" s="2" t="n">
        <v>2.155</v>
      </c>
      <c r="U823" s="2" t="n">
        <v>2.155</v>
      </c>
      <c r="V823" s="2" t="n">
        <v>2.325</v>
      </c>
      <c r="X823" s="2" t="n">
        <v>2.565</v>
      </c>
      <c r="Y823" s="2" t="n">
        <v>2.53</v>
      </c>
    </row>
    <row r="824" customFormat="false" ht="12.75" hidden="false" customHeight="false" outlineLevel="0" collapsed="false">
      <c r="A824" s="53" t="n">
        <v>36065</v>
      </c>
      <c r="B824" s="61" t="n">
        <f aca="false">B823+1</f>
        <v>820</v>
      </c>
      <c r="C824" s="2" t="s">
        <v>148</v>
      </c>
      <c r="D824" s="1" t="s">
        <v>108</v>
      </c>
      <c r="E824" s="2" t="n">
        <v>2.385</v>
      </c>
      <c r="F824" s="2" t="n">
        <v>2.105</v>
      </c>
      <c r="G824" s="2" t="n">
        <v>2.195</v>
      </c>
      <c r="H824" s="2" t="n">
        <v>2.3</v>
      </c>
      <c r="K824" s="2" t="n">
        <v>2.13</v>
      </c>
      <c r="L824" s="62" t="n">
        <v>1.87</v>
      </c>
      <c r="M824" s="62" t="n">
        <v>1.795</v>
      </c>
      <c r="N824" s="2" t="n">
        <v>1.585</v>
      </c>
      <c r="Q824" s="2" t="n">
        <v>2.475</v>
      </c>
      <c r="R824" s="2" t="n">
        <v>2.18</v>
      </c>
      <c r="S824" s="2" t="n">
        <v>1.885</v>
      </c>
      <c r="T824" s="2" t="n">
        <v>2.155</v>
      </c>
      <c r="U824" s="2" t="n">
        <v>2.155</v>
      </c>
      <c r="V824" s="2" t="n">
        <v>2.325</v>
      </c>
      <c r="X824" s="2" t="n">
        <v>2.565</v>
      </c>
      <c r="Y824" s="2" t="n">
        <v>2.53</v>
      </c>
    </row>
    <row r="825" customFormat="false" ht="12.75" hidden="false" customHeight="false" outlineLevel="0" collapsed="false">
      <c r="A825" s="53" t="n">
        <v>36066</v>
      </c>
      <c r="B825" s="61" t="n">
        <f aca="false">B824+1</f>
        <v>821</v>
      </c>
      <c r="C825" s="2" t="s">
        <v>142</v>
      </c>
      <c r="D825" s="1" t="s">
        <v>108</v>
      </c>
      <c r="E825" s="2" t="n">
        <v>2.235</v>
      </c>
      <c r="F825" s="2" t="n">
        <v>1.98</v>
      </c>
      <c r="G825" s="2" t="n">
        <v>2.085</v>
      </c>
      <c r="H825" s="2" t="n">
        <v>2.24</v>
      </c>
      <c r="K825" s="2" t="n">
        <v>2.03</v>
      </c>
      <c r="L825" s="62" t="n">
        <v>1.77</v>
      </c>
      <c r="M825" s="62" t="n">
        <v>1.645</v>
      </c>
      <c r="N825" s="2" t="n">
        <v>1.57</v>
      </c>
      <c r="Q825" s="2" t="n">
        <v>2.38</v>
      </c>
      <c r="R825" s="2" t="n">
        <v>2.11</v>
      </c>
      <c r="S825" s="2" t="n">
        <v>1.85</v>
      </c>
      <c r="T825" s="2" t="n">
        <v>2.03</v>
      </c>
      <c r="U825" s="2" t="n">
        <v>2.07</v>
      </c>
      <c r="V825" s="2" t="n">
        <v>2.23</v>
      </c>
      <c r="X825" s="2" t="n">
        <v>2.505</v>
      </c>
      <c r="Y825" s="2" t="n">
        <v>2.52</v>
      </c>
    </row>
    <row r="826" customFormat="false" ht="12.75" hidden="false" customHeight="false" outlineLevel="0" collapsed="false">
      <c r="A826" s="53" t="n">
        <v>36067</v>
      </c>
      <c r="B826" s="61" t="n">
        <f aca="false">B825+1</f>
        <v>822</v>
      </c>
      <c r="C826" s="2" t="s">
        <v>143</v>
      </c>
      <c r="D826" s="1" t="s">
        <v>108</v>
      </c>
      <c r="E826" s="2" t="n">
        <v>2.17</v>
      </c>
      <c r="F826" s="2" t="n">
        <v>1.875</v>
      </c>
      <c r="G826" s="2" t="n">
        <v>1.97</v>
      </c>
      <c r="H826" s="2" t="n">
        <v>2.145</v>
      </c>
      <c r="K826" s="2" t="n">
        <v>1.92</v>
      </c>
      <c r="L826" s="62" t="n">
        <v>1.69</v>
      </c>
      <c r="M826" s="62" t="n">
        <v>1.625</v>
      </c>
      <c r="N826" s="2" t="n">
        <v>1.555</v>
      </c>
      <c r="Q826" s="2" t="n">
        <v>2.355</v>
      </c>
      <c r="R826" s="2" t="n">
        <v>2.06</v>
      </c>
      <c r="S826" s="2" t="n">
        <v>1.83</v>
      </c>
      <c r="T826" s="2" t="n">
        <v>1.965</v>
      </c>
      <c r="U826" s="2" t="n">
        <v>1.955</v>
      </c>
      <c r="V826" s="2" t="n">
        <v>2.195</v>
      </c>
      <c r="X826" s="2" t="n">
        <v>2.415</v>
      </c>
      <c r="Y826" s="2" t="n">
        <v>2.42</v>
      </c>
    </row>
    <row r="827" customFormat="false" ht="12.75" hidden="false" customHeight="false" outlineLevel="0" collapsed="false">
      <c r="A827" s="53" t="n">
        <v>36068</v>
      </c>
      <c r="B827" s="61" t="n">
        <f aca="false">B826+1</f>
        <v>823</v>
      </c>
      <c r="C827" s="2" t="s">
        <v>144</v>
      </c>
      <c r="D827" s="1" t="s">
        <v>109</v>
      </c>
      <c r="E827" s="2" t="n">
        <v>2.175</v>
      </c>
      <c r="F827" s="2" t="n">
        <v>2</v>
      </c>
      <c r="G827" s="2" t="n">
        <v>2.07</v>
      </c>
      <c r="H827" s="2" t="n">
        <v>2.215</v>
      </c>
      <c r="K827" s="2" t="n">
        <v>2.08</v>
      </c>
      <c r="L827" s="62" t="n">
        <v>1.83</v>
      </c>
      <c r="M827" s="62" t="n">
        <v>1.825</v>
      </c>
      <c r="N827" s="2" t="n">
        <v>1.755</v>
      </c>
      <c r="Q827" s="2" t="n">
        <v>2.325</v>
      </c>
      <c r="R827" s="2" t="n">
        <v>2.12</v>
      </c>
      <c r="S827" s="2" t="n">
        <v>2</v>
      </c>
      <c r="T827" s="2" t="n">
        <v>2.13</v>
      </c>
      <c r="U827" s="2" t="n">
        <v>2.11</v>
      </c>
      <c r="V827" s="2" t="n">
        <v>2.335</v>
      </c>
      <c r="X827" s="2" t="n">
        <v>2.4</v>
      </c>
      <c r="Y827" s="2" t="n">
        <v>2.385</v>
      </c>
    </row>
    <row r="828" customFormat="false" ht="12.75" hidden="false" customHeight="false" outlineLevel="0" collapsed="false">
      <c r="A828" s="53" t="n">
        <v>36069</v>
      </c>
      <c r="B828" s="61" t="n">
        <f aca="false">B827+1</f>
        <v>824</v>
      </c>
      <c r="C828" s="2" t="s">
        <v>145</v>
      </c>
      <c r="D828" s="1" t="s">
        <v>109</v>
      </c>
      <c r="E828" s="2" t="n">
        <v>2.325</v>
      </c>
      <c r="F828" s="2" t="n">
        <v>2.185</v>
      </c>
      <c r="G828" s="2" t="n">
        <v>2.26</v>
      </c>
      <c r="H828" s="2" t="n">
        <v>2.395</v>
      </c>
      <c r="K828" s="2" t="n">
        <v>2.22</v>
      </c>
      <c r="L828" s="62" t="n">
        <v>2.005</v>
      </c>
      <c r="M828" s="62" t="n">
        <v>1.94</v>
      </c>
      <c r="N828" s="2" t="n">
        <v>1.785</v>
      </c>
      <c r="Q828" s="2" t="n">
        <v>2.435</v>
      </c>
      <c r="R828" s="2" t="n">
        <v>2.265</v>
      </c>
      <c r="S828" s="2" t="n">
        <v>2.115</v>
      </c>
      <c r="T828" s="2" t="n">
        <v>2.225</v>
      </c>
      <c r="U828" s="2" t="n">
        <v>2.24</v>
      </c>
      <c r="V828" s="2" t="n">
        <v>2.425</v>
      </c>
      <c r="X828" s="2" t="n">
        <v>2.555</v>
      </c>
      <c r="Y828" s="2" t="n">
        <v>2.53</v>
      </c>
    </row>
    <row r="829" customFormat="false" ht="12.75" hidden="false" customHeight="false" outlineLevel="0" collapsed="false">
      <c r="A829" s="53" t="n">
        <v>36070</v>
      </c>
      <c r="B829" s="61" t="n">
        <f aca="false">B828+1</f>
        <v>825</v>
      </c>
      <c r="C829" s="2" t="s">
        <v>146</v>
      </c>
      <c r="D829" s="1" t="s">
        <v>109</v>
      </c>
      <c r="E829" s="2" t="n">
        <v>2.125</v>
      </c>
      <c r="F829" s="2" t="n">
        <v>1.905</v>
      </c>
      <c r="G829" s="2" t="n">
        <v>2.02</v>
      </c>
      <c r="H829" s="2" t="n">
        <v>2.155</v>
      </c>
      <c r="K829" s="2" t="n">
        <v>2.01</v>
      </c>
      <c r="L829" s="62" t="n">
        <v>1.75</v>
      </c>
      <c r="M829" s="62" t="n">
        <v>1.72</v>
      </c>
      <c r="N829" s="2" t="n">
        <v>1.62</v>
      </c>
      <c r="Q829" s="2" t="n">
        <v>2.24</v>
      </c>
      <c r="R829" s="2" t="n">
        <v>2.055</v>
      </c>
      <c r="S829" s="2" t="n">
        <v>1.9</v>
      </c>
      <c r="T829" s="2" t="n">
        <v>2.015</v>
      </c>
      <c r="U829" s="2" t="n">
        <v>2.035</v>
      </c>
      <c r="V829" s="2" t="n">
        <v>2.2</v>
      </c>
      <c r="X829" s="2" t="n">
        <v>2.32</v>
      </c>
      <c r="Y829" s="2" t="n">
        <v>2.305</v>
      </c>
    </row>
    <row r="830" customFormat="false" ht="12.75" hidden="false" customHeight="false" outlineLevel="0" collapsed="false">
      <c r="A830" s="53" t="n">
        <v>36071</v>
      </c>
      <c r="B830" s="61" t="n">
        <f aca="false">B829+1</f>
        <v>826</v>
      </c>
      <c r="C830" s="2" t="s">
        <v>147</v>
      </c>
      <c r="D830" s="1" t="s">
        <v>109</v>
      </c>
      <c r="E830" s="2" t="n">
        <v>2.125</v>
      </c>
      <c r="F830" s="2" t="n">
        <v>1.905</v>
      </c>
      <c r="G830" s="2" t="n">
        <v>2.02</v>
      </c>
      <c r="H830" s="2" t="n">
        <v>2.155</v>
      </c>
      <c r="K830" s="2" t="n">
        <v>2.01</v>
      </c>
      <c r="L830" s="62" t="n">
        <v>1.75</v>
      </c>
      <c r="M830" s="62" t="n">
        <v>1.72</v>
      </c>
      <c r="N830" s="2" t="n">
        <v>1.62</v>
      </c>
      <c r="Q830" s="2" t="n">
        <v>2.24</v>
      </c>
      <c r="R830" s="2" t="n">
        <v>2.055</v>
      </c>
      <c r="S830" s="2" t="n">
        <v>1.9</v>
      </c>
      <c r="T830" s="2" t="n">
        <v>2.015</v>
      </c>
      <c r="U830" s="2" t="n">
        <v>2.035</v>
      </c>
      <c r="V830" s="2" t="n">
        <v>2.2</v>
      </c>
      <c r="X830" s="2" t="n">
        <v>2.32</v>
      </c>
      <c r="Y830" s="2" t="n">
        <v>2.305</v>
      </c>
    </row>
    <row r="831" customFormat="false" ht="12.75" hidden="false" customHeight="false" outlineLevel="0" collapsed="false">
      <c r="A831" s="53" t="n">
        <v>36072</v>
      </c>
      <c r="B831" s="61" t="n">
        <f aca="false">B830+1</f>
        <v>827</v>
      </c>
      <c r="C831" s="2" t="s">
        <v>148</v>
      </c>
      <c r="D831" s="1" t="s">
        <v>109</v>
      </c>
      <c r="E831" s="2" t="n">
        <v>2.125</v>
      </c>
      <c r="F831" s="2" t="n">
        <v>1.905</v>
      </c>
      <c r="G831" s="2" t="n">
        <v>2.02</v>
      </c>
      <c r="H831" s="2" t="n">
        <v>2.155</v>
      </c>
      <c r="K831" s="2" t="n">
        <v>2.01</v>
      </c>
      <c r="L831" s="62" t="n">
        <v>1.75</v>
      </c>
      <c r="M831" s="62" t="n">
        <v>1.72</v>
      </c>
      <c r="N831" s="2" t="n">
        <v>1.62</v>
      </c>
      <c r="Q831" s="2" t="n">
        <v>2.24</v>
      </c>
      <c r="R831" s="2" t="n">
        <v>2.055</v>
      </c>
      <c r="S831" s="2" t="n">
        <v>1.9</v>
      </c>
      <c r="T831" s="2" t="n">
        <v>2.015</v>
      </c>
      <c r="U831" s="2" t="n">
        <v>2.035</v>
      </c>
      <c r="V831" s="2" t="n">
        <v>2.2</v>
      </c>
      <c r="X831" s="2" t="n">
        <v>2.32</v>
      </c>
      <c r="Y831" s="2" t="n">
        <v>2.305</v>
      </c>
    </row>
    <row r="832" customFormat="false" ht="12.75" hidden="false" customHeight="false" outlineLevel="0" collapsed="false">
      <c r="A832" s="53" t="n">
        <v>36073</v>
      </c>
      <c r="B832" s="61" t="n">
        <f aca="false">B831+1</f>
        <v>828</v>
      </c>
      <c r="C832" s="2" t="s">
        <v>142</v>
      </c>
      <c r="D832" s="1" t="s">
        <v>109</v>
      </c>
      <c r="E832" s="2" t="n">
        <v>2.07</v>
      </c>
      <c r="F832" s="2" t="n">
        <v>1.885</v>
      </c>
      <c r="G832" s="2" t="n">
        <v>1.965</v>
      </c>
      <c r="H832" s="2" t="n">
        <v>2.09</v>
      </c>
      <c r="K832" s="2" t="n">
        <v>1.94</v>
      </c>
      <c r="L832" s="62" t="n">
        <v>1.715</v>
      </c>
      <c r="M832" s="62" t="n">
        <v>1.69</v>
      </c>
      <c r="N832" s="2" t="n">
        <v>1.64</v>
      </c>
      <c r="Q832" s="2" t="n">
        <v>2.225</v>
      </c>
      <c r="R832" s="2" t="n">
        <v>2.07</v>
      </c>
      <c r="S832" s="2" t="n">
        <v>1.915</v>
      </c>
      <c r="T832" s="2" t="n">
        <v>1.955</v>
      </c>
      <c r="U832" s="2" t="n">
        <v>1.97</v>
      </c>
      <c r="V832" s="2" t="n">
        <v>2.15</v>
      </c>
      <c r="X832" s="2" t="n">
        <v>2.29</v>
      </c>
      <c r="Y832" s="2" t="n">
        <v>2.285</v>
      </c>
    </row>
    <row r="833" customFormat="false" ht="12.75" hidden="false" customHeight="false" outlineLevel="0" collapsed="false">
      <c r="A833" s="53" t="n">
        <v>36074</v>
      </c>
      <c r="B833" s="61" t="n">
        <f aca="false">B832+1</f>
        <v>829</v>
      </c>
      <c r="C833" s="2" t="s">
        <v>143</v>
      </c>
      <c r="D833" s="1" t="s">
        <v>109</v>
      </c>
      <c r="E833" s="2" t="n">
        <v>1.995</v>
      </c>
      <c r="F833" s="2" t="n">
        <v>1.785</v>
      </c>
      <c r="G833" s="2" t="n">
        <v>1.855</v>
      </c>
      <c r="H833" s="2" t="n">
        <v>1.995</v>
      </c>
      <c r="K833" s="2" t="n">
        <v>1.865</v>
      </c>
      <c r="L833" s="62" t="n">
        <v>1.675</v>
      </c>
      <c r="M833" s="62" t="n">
        <v>1.65</v>
      </c>
      <c r="N833" s="2" t="n">
        <v>1.6</v>
      </c>
      <c r="Q833" s="2" t="n">
        <v>2.15</v>
      </c>
      <c r="R833" s="2" t="n">
        <v>2.045</v>
      </c>
      <c r="S833" s="2" t="n">
        <v>1.87</v>
      </c>
      <c r="T833" s="2" t="n">
        <v>1.91</v>
      </c>
      <c r="U833" s="2" t="n">
        <v>1.915</v>
      </c>
      <c r="V833" s="2" t="n">
        <v>2.065</v>
      </c>
      <c r="X833" s="2" t="n">
        <v>2.21</v>
      </c>
      <c r="Y833" s="2" t="n">
        <v>2.195</v>
      </c>
    </row>
    <row r="834" customFormat="false" ht="12.75" hidden="false" customHeight="false" outlineLevel="0" collapsed="false">
      <c r="A834" s="53" t="n">
        <v>36075</v>
      </c>
      <c r="B834" s="61" t="n">
        <f aca="false">B833+1</f>
        <v>830</v>
      </c>
      <c r="C834" s="2" t="s">
        <v>144</v>
      </c>
      <c r="D834" s="1" t="s">
        <v>109</v>
      </c>
      <c r="E834" s="2" t="n">
        <v>2.045</v>
      </c>
      <c r="F834" s="2" t="n">
        <v>1.855</v>
      </c>
      <c r="G834" s="2" t="n">
        <v>1.905</v>
      </c>
      <c r="H834" s="2" t="n">
        <v>2.04</v>
      </c>
      <c r="K834" s="2" t="n">
        <v>1.935</v>
      </c>
      <c r="L834" s="62" t="n">
        <v>1.76</v>
      </c>
      <c r="M834" s="62" t="n">
        <v>1.75</v>
      </c>
      <c r="N834" s="2" t="n">
        <v>1.68</v>
      </c>
      <c r="Q834" s="2" t="n">
        <v>2.21</v>
      </c>
      <c r="R834" s="2" t="n">
        <v>2.085</v>
      </c>
      <c r="S834" s="2" t="n">
        <v>1.935</v>
      </c>
      <c r="T834" s="2" t="n">
        <v>1.96</v>
      </c>
      <c r="U834" s="2" t="n">
        <v>1.975</v>
      </c>
      <c r="V834" s="2" t="n">
        <v>2.095</v>
      </c>
      <c r="X834" s="2" t="n">
        <v>2.25</v>
      </c>
      <c r="Y834" s="2" t="n">
        <v>2.245</v>
      </c>
    </row>
    <row r="835" customFormat="false" ht="12.75" hidden="false" customHeight="false" outlineLevel="0" collapsed="false">
      <c r="A835" s="53" t="n">
        <v>36076</v>
      </c>
      <c r="B835" s="61" t="n">
        <f aca="false">B834+1</f>
        <v>831</v>
      </c>
      <c r="C835" s="2" t="s">
        <v>145</v>
      </c>
      <c r="D835" s="1" t="s">
        <v>109</v>
      </c>
      <c r="E835" s="2" t="n">
        <v>2.025</v>
      </c>
      <c r="F835" s="2" t="n">
        <v>1.845</v>
      </c>
      <c r="G835" s="2" t="n">
        <v>1.88</v>
      </c>
      <c r="H835" s="2" t="n">
        <v>2</v>
      </c>
      <c r="K835" s="2" t="n">
        <v>1.905</v>
      </c>
      <c r="L835" s="62" t="n">
        <v>1.75</v>
      </c>
      <c r="M835" s="62" t="n">
        <v>1.745</v>
      </c>
      <c r="N835" s="2" t="n">
        <v>1.685</v>
      </c>
      <c r="Q835" s="2" t="n">
        <v>2.175</v>
      </c>
      <c r="R835" s="2" t="n">
        <v>2.1</v>
      </c>
      <c r="S835" s="2" t="n">
        <v>1.935</v>
      </c>
      <c r="T835" s="2" t="n">
        <v>1.925</v>
      </c>
      <c r="U835" s="2" t="n">
        <v>1.94</v>
      </c>
      <c r="V835" s="2" t="n">
        <v>2.085</v>
      </c>
      <c r="X835" s="2" t="n">
        <v>2.225</v>
      </c>
      <c r="Y835" s="2" t="n">
        <v>2.215</v>
      </c>
    </row>
    <row r="836" customFormat="false" ht="12.75" hidden="false" customHeight="false" outlineLevel="0" collapsed="false">
      <c r="A836" s="53" t="n">
        <v>36077</v>
      </c>
      <c r="B836" s="61" t="n">
        <f aca="false">B835+1</f>
        <v>832</v>
      </c>
      <c r="C836" s="2" t="s">
        <v>146</v>
      </c>
      <c r="D836" s="1" t="s">
        <v>109</v>
      </c>
      <c r="E836" s="2" t="n">
        <v>1.795</v>
      </c>
      <c r="F836" s="2" t="n">
        <v>1.645</v>
      </c>
      <c r="G836" s="2" t="n">
        <v>1.69</v>
      </c>
      <c r="H836" s="2" t="n">
        <v>1.82</v>
      </c>
      <c r="K836" s="2" t="n">
        <v>1.715</v>
      </c>
      <c r="L836" s="62" t="n">
        <v>1.575</v>
      </c>
      <c r="M836" s="62" t="n">
        <v>1.63</v>
      </c>
      <c r="N836" s="2" t="n">
        <v>1.625</v>
      </c>
      <c r="Q836" s="2" t="n">
        <v>2.005</v>
      </c>
      <c r="R836" s="2" t="n">
        <v>2</v>
      </c>
      <c r="S836" s="2" t="n">
        <v>1.85</v>
      </c>
      <c r="T836" s="2" t="n">
        <v>1.755</v>
      </c>
      <c r="U836" s="2" t="n">
        <v>1.775</v>
      </c>
      <c r="V836" s="2" t="n">
        <v>1.93</v>
      </c>
      <c r="X836" s="2" t="n">
        <v>2.015</v>
      </c>
      <c r="Y836" s="2" t="n">
        <v>1.995</v>
      </c>
    </row>
    <row r="837" customFormat="false" ht="12.75" hidden="false" customHeight="false" outlineLevel="0" collapsed="false">
      <c r="A837" s="53" t="n">
        <v>36078</v>
      </c>
      <c r="B837" s="61" t="n">
        <f aca="false">B836+1</f>
        <v>833</v>
      </c>
      <c r="C837" s="2" t="s">
        <v>147</v>
      </c>
      <c r="D837" s="1" t="s">
        <v>109</v>
      </c>
      <c r="E837" s="2" t="n">
        <v>1.795</v>
      </c>
      <c r="F837" s="2" t="n">
        <v>1.645</v>
      </c>
      <c r="G837" s="2" t="n">
        <v>1.69</v>
      </c>
      <c r="H837" s="2" t="n">
        <v>1.82</v>
      </c>
      <c r="K837" s="2" t="n">
        <v>1.715</v>
      </c>
      <c r="L837" s="62" t="n">
        <v>1.575</v>
      </c>
      <c r="M837" s="62" t="n">
        <v>1.63</v>
      </c>
      <c r="N837" s="2" t="n">
        <v>1.625</v>
      </c>
      <c r="Q837" s="2" t="n">
        <v>2.005</v>
      </c>
      <c r="R837" s="2" t="n">
        <v>2</v>
      </c>
      <c r="S837" s="2" t="n">
        <v>1.85</v>
      </c>
      <c r="T837" s="2" t="n">
        <v>1.755</v>
      </c>
      <c r="U837" s="2" t="n">
        <v>1.775</v>
      </c>
      <c r="V837" s="2" t="n">
        <v>1.93</v>
      </c>
      <c r="X837" s="2" t="n">
        <v>2.015</v>
      </c>
      <c r="Y837" s="2" t="n">
        <v>1.995</v>
      </c>
    </row>
    <row r="838" customFormat="false" ht="12.75" hidden="false" customHeight="false" outlineLevel="0" collapsed="false">
      <c r="A838" s="53" t="n">
        <v>36079</v>
      </c>
      <c r="B838" s="61" t="n">
        <f aca="false">B837+1</f>
        <v>834</v>
      </c>
      <c r="C838" s="2" t="s">
        <v>148</v>
      </c>
      <c r="D838" s="1" t="s">
        <v>109</v>
      </c>
      <c r="E838" s="2" t="n">
        <v>1.795</v>
      </c>
      <c r="F838" s="2" t="n">
        <v>1.645</v>
      </c>
      <c r="G838" s="2" t="n">
        <v>1.69</v>
      </c>
      <c r="H838" s="2" t="n">
        <v>1.82</v>
      </c>
      <c r="K838" s="2" t="n">
        <v>1.715</v>
      </c>
      <c r="L838" s="62" t="n">
        <v>1.575</v>
      </c>
      <c r="M838" s="62" t="n">
        <v>1.63</v>
      </c>
      <c r="N838" s="2" t="n">
        <v>1.625</v>
      </c>
      <c r="Q838" s="2" t="n">
        <v>2.005</v>
      </c>
      <c r="R838" s="2" t="n">
        <v>2</v>
      </c>
      <c r="S838" s="2" t="n">
        <v>1.85</v>
      </c>
      <c r="T838" s="2" t="n">
        <v>1.755</v>
      </c>
      <c r="U838" s="2" t="n">
        <v>1.775</v>
      </c>
      <c r="V838" s="2" t="n">
        <v>1.93</v>
      </c>
      <c r="X838" s="2" t="n">
        <v>2.015</v>
      </c>
      <c r="Y838" s="2" t="n">
        <v>1.995</v>
      </c>
    </row>
    <row r="839" customFormat="false" ht="12.75" hidden="false" customHeight="false" outlineLevel="0" collapsed="false">
      <c r="A839" s="53" t="n">
        <v>36080</v>
      </c>
      <c r="B839" s="61" t="n">
        <f aca="false">B838+1</f>
        <v>835</v>
      </c>
      <c r="C839" s="2" t="s">
        <v>142</v>
      </c>
      <c r="D839" s="1" t="s">
        <v>109</v>
      </c>
      <c r="E839" s="2" t="n">
        <v>1.735</v>
      </c>
      <c r="F839" s="2" t="n">
        <v>1.64</v>
      </c>
      <c r="G839" s="2" t="n">
        <v>1.685</v>
      </c>
      <c r="H839" s="2" t="n">
        <v>1.76</v>
      </c>
      <c r="K839" s="2" t="n">
        <v>1.695</v>
      </c>
      <c r="L839" s="62" t="n">
        <v>1.6</v>
      </c>
      <c r="M839" s="62" t="n">
        <v>1.65</v>
      </c>
      <c r="N839" s="2" t="n">
        <v>1.62</v>
      </c>
      <c r="Q839" s="2" t="n">
        <v>1.965</v>
      </c>
      <c r="R839" s="2" t="n">
        <v>2.085</v>
      </c>
      <c r="S839" s="2" t="n">
        <v>1.915</v>
      </c>
      <c r="T839" s="2" t="n">
        <v>1.71</v>
      </c>
      <c r="U839" s="2" t="n">
        <v>1.765</v>
      </c>
      <c r="V839" s="2" t="n">
        <v>1.895</v>
      </c>
      <c r="X839" s="2" t="n">
        <v>1.96</v>
      </c>
      <c r="Y839" s="2" t="n">
        <v>1.96</v>
      </c>
    </row>
    <row r="840" customFormat="false" ht="12.75" hidden="false" customHeight="false" outlineLevel="0" collapsed="false">
      <c r="A840" s="53" t="n">
        <v>36081</v>
      </c>
      <c r="B840" s="61" t="n">
        <f aca="false">B839+1</f>
        <v>836</v>
      </c>
      <c r="C840" s="2" t="s">
        <v>143</v>
      </c>
      <c r="D840" s="1" t="s">
        <v>109</v>
      </c>
      <c r="E840" s="2" t="n">
        <v>1.675</v>
      </c>
      <c r="F840" s="2" t="n">
        <v>1.69</v>
      </c>
      <c r="G840" s="2" t="n">
        <v>1.715</v>
      </c>
      <c r="H840" s="2" t="n">
        <v>1.755</v>
      </c>
      <c r="K840" s="2" t="n">
        <v>1.705</v>
      </c>
      <c r="L840" s="62" t="n">
        <v>1.645</v>
      </c>
      <c r="M840" s="62" t="n">
        <v>1.73</v>
      </c>
      <c r="N840" s="2" t="n">
        <v>1.72</v>
      </c>
      <c r="Q840" s="2" t="n">
        <v>1.88</v>
      </c>
      <c r="R840" s="2" t="n">
        <v>2.145</v>
      </c>
      <c r="S840" s="2" t="n">
        <v>2</v>
      </c>
      <c r="T840" s="2" t="n">
        <v>1.75</v>
      </c>
      <c r="U840" s="2" t="n">
        <v>1.775</v>
      </c>
      <c r="V840" s="2" t="n">
        <v>1.865</v>
      </c>
      <c r="X840" s="2" t="n">
        <v>1.905</v>
      </c>
      <c r="Y840" s="2" t="n">
        <v>1.895</v>
      </c>
    </row>
    <row r="841" customFormat="false" ht="12.75" hidden="false" customHeight="false" outlineLevel="0" collapsed="false">
      <c r="A841" s="53" t="n">
        <v>36082</v>
      </c>
      <c r="B841" s="61" t="n">
        <f aca="false">B840+1</f>
        <v>837</v>
      </c>
      <c r="C841" s="2" t="s">
        <v>144</v>
      </c>
      <c r="D841" s="1" t="s">
        <v>109</v>
      </c>
      <c r="E841" s="2" t="n">
        <v>1.795</v>
      </c>
      <c r="F841" s="2" t="n">
        <v>1.81</v>
      </c>
      <c r="G841" s="2" t="n">
        <v>1.825</v>
      </c>
      <c r="H841" s="2" t="n">
        <v>1.86</v>
      </c>
      <c r="K841" s="2" t="n">
        <v>1.81</v>
      </c>
      <c r="L841" s="62" t="n">
        <v>1.765</v>
      </c>
      <c r="M841" s="62" t="n">
        <v>1.89</v>
      </c>
      <c r="N841" s="2" t="n">
        <v>1.89</v>
      </c>
      <c r="Q841" s="2" t="n">
        <v>1.98</v>
      </c>
      <c r="R841" s="2" t="n">
        <v>2.25</v>
      </c>
      <c r="S841" s="2" t="n">
        <v>2.1</v>
      </c>
      <c r="T841" s="2" t="n">
        <v>1.86</v>
      </c>
      <c r="U841" s="2" t="n">
        <v>1.885</v>
      </c>
      <c r="V841" s="2" t="n">
        <v>1.925</v>
      </c>
      <c r="X841" s="2" t="n">
        <v>2.015</v>
      </c>
      <c r="Y841" s="2" t="n">
        <v>2</v>
      </c>
    </row>
    <row r="842" customFormat="false" ht="12.75" hidden="false" customHeight="false" outlineLevel="0" collapsed="false">
      <c r="A842" s="53" t="n">
        <v>36083</v>
      </c>
      <c r="B842" s="61" t="n">
        <f aca="false">B841+1</f>
        <v>838</v>
      </c>
      <c r="C842" s="2" t="s">
        <v>145</v>
      </c>
      <c r="D842" s="1" t="s">
        <v>109</v>
      </c>
      <c r="E842" s="2" t="n">
        <v>1.75</v>
      </c>
      <c r="F842" s="2" t="n">
        <v>1.79</v>
      </c>
      <c r="G842" s="2" t="n">
        <v>1.805</v>
      </c>
      <c r="H842" s="2" t="n">
        <v>1.81</v>
      </c>
      <c r="K842" s="2" t="n">
        <v>1.745</v>
      </c>
      <c r="L842" s="62" t="n">
        <v>1.755</v>
      </c>
      <c r="M842" s="62" t="n">
        <v>1.865</v>
      </c>
      <c r="N842" s="2" t="n">
        <v>1.92</v>
      </c>
      <c r="Q842" s="2" t="n">
        <v>1.86</v>
      </c>
      <c r="R842" s="2" t="n">
        <v>2.255</v>
      </c>
      <c r="S842" s="2" t="n">
        <v>2.12</v>
      </c>
      <c r="T842" s="2" t="n">
        <v>1.82</v>
      </c>
      <c r="U842" s="2" t="n">
        <v>1.84</v>
      </c>
      <c r="V842" s="2" t="n">
        <v>1.88</v>
      </c>
      <c r="X842" s="2" t="n">
        <v>1.955</v>
      </c>
      <c r="Y842" s="2" t="n">
        <v>1.935</v>
      </c>
    </row>
    <row r="843" customFormat="false" ht="12.75" hidden="false" customHeight="false" outlineLevel="0" collapsed="false">
      <c r="A843" s="53" t="n">
        <v>36084</v>
      </c>
      <c r="B843" s="61" t="n">
        <f aca="false">B842+1</f>
        <v>839</v>
      </c>
      <c r="C843" s="2" t="s">
        <v>146</v>
      </c>
      <c r="D843" s="1" t="s">
        <v>109</v>
      </c>
      <c r="E843" s="2" t="n">
        <v>1.63</v>
      </c>
      <c r="F843" s="2" t="n">
        <v>1.58</v>
      </c>
      <c r="G843" s="2" t="n">
        <v>1.605</v>
      </c>
      <c r="H843" s="2" t="n">
        <v>1.675</v>
      </c>
      <c r="K843" s="2" t="n">
        <v>1.6</v>
      </c>
      <c r="L843" s="62" t="n">
        <v>1.535</v>
      </c>
      <c r="M843" s="62" t="n">
        <v>1.755</v>
      </c>
      <c r="N843" s="2" t="n">
        <v>1.8</v>
      </c>
      <c r="Q843" s="2" t="n">
        <v>1.795</v>
      </c>
      <c r="R843" s="2" t="n">
        <v>2.115</v>
      </c>
      <c r="S843" s="2" t="n">
        <v>1.935</v>
      </c>
      <c r="T843" s="2" t="n">
        <v>1.645</v>
      </c>
      <c r="U843" s="2" t="n">
        <v>1.71</v>
      </c>
      <c r="V843" s="2" t="n">
        <v>1.825</v>
      </c>
      <c r="X843" s="2" t="n">
        <v>1.88</v>
      </c>
      <c r="Y843" s="2" t="n">
        <v>1.845</v>
      </c>
    </row>
    <row r="844" customFormat="false" ht="12.75" hidden="false" customHeight="false" outlineLevel="0" collapsed="false">
      <c r="A844" s="53" t="n">
        <v>36085</v>
      </c>
      <c r="B844" s="61" t="n">
        <f aca="false">B843+1</f>
        <v>840</v>
      </c>
      <c r="C844" s="2" t="s">
        <v>147</v>
      </c>
      <c r="D844" s="1" t="s">
        <v>109</v>
      </c>
      <c r="E844" s="2" t="n">
        <v>1.63</v>
      </c>
      <c r="F844" s="2" t="n">
        <v>1.58</v>
      </c>
      <c r="G844" s="2" t="n">
        <v>1.605</v>
      </c>
      <c r="H844" s="2" t="n">
        <v>1.675</v>
      </c>
      <c r="K844" s="2" t="n">
        <v>1.6</v>
      </c>
      <c r="L844" s="62" t="n">
        <v>1.535</v>
      </c>
      <c r="M844" s="62" t="n">
        <v>1.755</v>
      </c>
      <c r="N844" s="2" t="n">
        <v>1.8</v>
      </c>
      <c r="Q844" s="2" t="n">
        <v>1.795</v>
      </c>
      <c r="R844" s="2" t="n">
        <v>2.115</v>
      </c>
      <c r="S844" s="2" t="n">
        <v>1.935</v>
      </c>
      <c r="T844" s="2" t="n">
        <v>1.645</v>
      </c>
      <c r="U844" s="2" t="n">
        <v>1.71</v>
      </c>
      <c r="V844" s="2" t="n">
        <v>1.825</v>
      </c>
      <c r="X844" s="2" t="n">
        <v>1.88</v>
      </c>
      <c r="Y844" s="2" t="n">
        <v>1.845</v>
      </c>
    </row>
    <row r="845" customFormat="false" ht="12.75" hidden="false" customHeight="false" outlineLevel="0" collapsed="false">
      <c r="A845" s="53" t="n">
        <v>36086</v>
      </c>
      <c r="B845" s="61" t="n">
        <f aca="false">B844+1</f>
        <v>841</v>
      </c>
      <c r="C845" s="2" t="s">
        <v>148</v>
      </c>
      <c r="D845" s="1" t="s">
        <v>109</v>
      </c>
      <c r="E845" s="2" t="n">
        <v>1.63</v>
      </c>
      <c r="F845" s="2" t="n">
        <v>1.58</v>
      </c>
      <c r="G845" s="2" t="n">
        <v>1.605</v>
      </c>
      <c r="H845" s="2" t="n">
        <v>1.675</v>
      </c>
      <c r="K845" s="2" t="n">
        <v>1.6</v>
      </c>
      <c r="L845" s="62" t="n">
        <v>1.535</v>
      </c>
      <c r="M845" s="62" t="n">
        <v>1.755</v>
      </c>
      <c r="N845" s="2" t="n">
        <v>1.8</v>
      </c>
      <c r="Q845" s="2" t="n">
        <v>1.795</v>
      </c>
      <c r="R845" s="2" t="n">
        <v>2.115</v>
      </c>
      <c r="S845" s="2" t="n">
        <v>1.935</v>
      </c>
      <c r="T845" s="2" t="n">
        <v>1.645</v>
      </c>
      <c r="U845" s="2" t="n">
        <v>1.71</v>
      </c>
      <c r="V845" s="2" t="n">
        <v>1.825</v>
      </c>
      <c r="X845" s="2" t="n">
        <v>1.88</v>
      </c>
      <c r="Y845" s="2" t="n">
        <v>1.845</v>
      </c>
    </row>
    <row r="846" customFormat="false" ht="12.75" hidden="false" customHeight="false" outlineLevel="0" collapsed="false">
      <c r="A846" s="53" t="n">
        <v>36087</v>
      </c>
      <c r="B846" s="61" t="n">
        <f aca="false">B845+1</f>
        <v>842</v>
      </c>
      <c r="C846" s="2" t="s">
        <v>142</v>
      </c>
      <c r="D846" s="1" t="s">
        <v>109</v>
      </c>
      <c r="E846" s="2" t="n">
        <v>1.745</v>
      </c>
      <c r="F846" s="2" t="n">
        <v>1.745</v>
      </c>
      <c r="G846" s="2" t="n">
        <v>1.765</v>
      </c>
      <c r="H846" s="2" t="n">
        <v>1.77</v>
      </c>
      <c r="K846" s="2" t="n">
        <v>1.73</v>
      </c>
      <c r="L846" s="62" t="n">
        <v>1.705</v>
      </c>
      <c r="M846" s="62" t="n">
        <v>1.8</v>
      </c>
      <c r="N846" s="2" t="n">
        <v>1.815</v>
      </c>
      <c r="Q846" s="2" t="n">
        <v>1.93</v>
      </c>
      <c r="R846" s="2" t="n">
        <v>2.25</v>
      </c>
      <c r="S846" s="2" t="n">
        <v>2.055</v>
      </c>
      <c r="T846" s="2" t="n">
        <v>1.86</v>
      </c>
      <c r="U846" s="2" t="n">
        <v>1.88</v>
      </c>
      <c r="V846" s="2" t="n">
        <v>1.965</v>
      </c>
      <c r="X846" s="2" t="n">
        <v>1.965</v>
      </c>
      <c r="Y846" s="2" t="n">
        <v>1.95</v>
      </c>
    </row>
    <row r="847" customFormat="false" ht="12.75" hidden="false" customHeight="false" outlineLevel="0" collapsed="false">
      <c r="A847" s="53" t="n">
        <v>36088</v>
      </c>
      <c r="B847" s="61" t="n">
        <f aca="false">B846+1</f>
        <v>843</v>
      </c>
      <c r="C847" s="2" t="s">
        <v>143</v>
      </c>
      <c r="D847" s="1" t="s">
        <v>109</v>
      </c>
      <c r="E847" s="2" t="n">
        <v>1.95</v>
      </c>
      <c r="F847" s="2" t="n">
        <v>1.915</v>
      </c>
      <c r="G847" s="2" t="n">
        <v>1.935</v>
      </c>
      <c r="H847" s="2" t="n">
        <v>1.98</v>
      </c>
      <c r="K847" s="2" t="n">
        <v>1.935</v>
      </c>
      <c r="L847" s="62" t="n">
        <v>1.875</v>
      </c>
      <c r="M847" s="62" t="n">
        <v>1.95</v>
      </c>
      <c r="N847" s="2" t="n">
        <v>1.885</v>
      </c>
      <c r="Q847" s="2" t="n">
        <v>2.145</v>
      </c>
      <c r="R847" s="2" t="n">
        <v>2.43</v>
      </c>
      <c r="S847" s="2" t="n">
        <v>2.23</v>
      </c>
      <c r="T847" s="2" t="n">
        <v>1.955</v>
      </c>
      <c r="U847" s="2" t="n">
        <v>1.99</v>
      </c>
      <c r="V847" s="2" t="n">
        <v>2.16</v>
      </c>
      <c r="X847" s="2" t="n">
        <v>2.21</v>
      </c>
      <c r="Y847" s="2" t="n">
        <v>2.21</v>
      </c>
    </row>
    <row r="848" customFormat="false" ht="12.75" hidden="false" customHeight="false" outlineLevel="0" collapsed="false">
      <c r="A848" s="53" t="n">
        <v>36089</v>
      </c>
      <c r="B848" s="61" t="n">
        <f aca="false">B847+1</f>
        <v>844</v>
      </c>
      <c r="C848" s="2" t="s">
        <v>144</v>
      </c>
      <c r="D848" s="1" t="s">
        <v>109</v>
      </c>
      <c r="E848" s="2" t="n">
        <v>2.03</v>
      </c>
      <c r="F848" s="2" t="n">
        <v>1.99</v>
      </c>
      <c r="G848" s="2" t="n">
        <v>2.005</v>
      </c>
      <c r="H848" s="2" t="n">
        <v>2.045</v>
      </c>
      <c r="K848" s="2" t="n">
        <v>1.94</v>
      </c>
      <c r="L848" s="62" t="n">
        <v>1.945</v>
      </c>
      <c r="M848" s="62" t="n">
        <v>1.995</v>
      </c>
      <c r="N848" s="2" t="n">
        <v>1.985</v>
      </c>
      <c r="Q848" s="2" t="n">
        <v>2.195</v>
      </c>
      <c r="R848" s="2" t="n">
        <v>2.51</v>
      </c>
      <c r="S848" s="2" t="n">
        <v>2.29</v>
      </c>
      <c r="T848" s="2" t="n">
        <v>1.97</v>
      </c>
      <c r="U848" s="2" t="n">
        <v>1.99</v>
      </c>
      <c r="V848" s="2" t="n">
        <v>2.18</v>
      </c>
      <c r="X848" s="2" t="n">
        <v>2.315</v>
      </c>
      <c r="Y848" s="2" t="n">
        <v>2.32</v>
      </c>
    </row>
    <row r="849" customFormat="false" ht="12.75" hidden="false" customHeight="false" outlineLevel="0" collapsed="false">
      <c r="A849" s="53" t="n">
        <v>36090</v>
      </c>
      <c r="B849" s="61" t="n">
        <f aca="false">B848+1</f>
        <v>845</v>
      </c>
      <c r="C849" s="2" t="s">
        <v>145</v>
      </c>
      <c r="D849" s="1" t="s">
        <v>109</v>
      </c>
      <c r="E849" s="2" t="n">
        <v>1.95</v>
      </c>
      <c r="F849" s="2" t="n">
        <v>1.89</v>
      </c>
      <c r="G849" s="2" t="n">
        <v>1.9</v>
      </c>
      <c r="H849" s="2" t="n">
        <v>1.97</v>
      </c>
      <c r="K849" s="2" t="n">
        <v>1.835</v>
      </c>
      <c r="L849" s="62" t="n">
        <v>1.845</v>
      </c>
      <c r="M849" s="62" t="n">
        <v>1.895</v>
      </c>
      <c r="N849" s="2" t="n">
        <v>1.95</v>
      </c>
      <c r="Q849" s="2" t="n">
        <v>2.13</v>
      </c>
      <c r="R849" s="2" t="n">
        <v>2.435</v>
      </c>
      <c r="S849" s="2" t="n">
        <v>2.2</v>
      </c>
      <c r="T849" s="2" t="n">
        <v>1.825</v>
      </c>
      <c r="U849" s="2" t="n">
        <v>1.84</v>
      </c>
      <c r="V849" s="2" t="n">
        <v>2.025</v>
      </c>
      <c r="X849" s="2" t="n">
        <v>2.205</v>
      </c>
      <c r="Y849" s="2" t="n">
        <v>2.205</v>
      </c>
    </row>
    <row r="850" customFormat="false" ht="12.75" hidden="false" customHeight="false" outlineLevel="0" collapsed="false">
      <c r="A850" s="53" t="n">
        <v>36091</v>
      </c>
      <c r="B850" s="61" t="n">
        <f aca="false">B849+1</f>
        <v>846</v>
      </c>
      <c r="C850" s="2" t="s">
        <v>146</v>
      </c>
      <c r="D850" s="1" t="s">
        <v>109</v>
      </c>
      <c r="E850" s="2" t="n">
        <v>1.845</v>
      </c>
      <c r="F850" s="2" t="n">
        <v>1.68</v>
      </c>
      <c r="G850" s="2" t="n">
        <v>1.715</v>
      </c>
      <c r="H850" s="2" t="n">
        <v>1.82</v>
      </c>
      <c r="K850" s="2" t="n">
        <v>1.71</v>
      </c>
      <c r="L850" s="62" t="n">
        <v>1.595</v>
      </c>
      <c r="M850" s="62" t="n">
        <v>1.69</v>
      </c>
      <c r="N850" s="2" t="n">
        <v>1.82</v>
      </c>
      <c r="Q850" s="2" t="n">
        <v>2.095</v>
      </c>
      <c r="R850" s="2" t="n">
        <v>2.265</v>
      </c>
      <c r="S850" s="2" t="n">
        <v>2.055</v>
      </c>
      <c r="T850" s="2" t="n">
        <v>1.705</v>
      </c>
      <c r="U850" s="2" t="n">
        <v>1.73</v>
      </c>
      <c r="V850" s="2" t="n">
        <v>1.935</v>
      </c>
      <c r="X850" s="2" t="n">
        <v>2.105</v>
      </c>
      <c r="Y850" s="2" t="n">
        <v>2.095</v>
      </c>
    </row>
    <row r="851" customFormat="false" ht="12.75" hidden="false" customHeight="false" outlineLevel="0" collapsed="false">
      <c r="A851" s="53" t="n">
        <v>36092</v>
      </c>
      <c r="B851" s="61" t="n">
        <f aca="false">B850+1</f>
        <v>847</v>
      </c>
      <c r="C851" s="2" t="s">
        <v>147</v>
      </c>
      <c r="D851" s="1" t="s">
        <v>109</v>
      </c>
      <c r="E851" s="2" t="n">
        <v>1.845</v>
      </c>
      <c r="F851" s="2" t="n">
        <v>1.68</v>
      </c>
      <c r="G851" s="2" t="n">
        <v>1.715</v>
      </c>
      <c r="H851" s="2" t="n">
        <v>1.82</v>
      </c>
      <c r="K851" s="2" t="n">
        <v>1.71</v>
      </c>
      <c r="L851" s="62" t="n">
        <v>1.595</v>
      </c>
      <c r="M851" s="62" t="n">
        <v>1.69</v>
      </c>
      <c r="N851" s="2" t="n">
        <v>1.82</v>
      </c>
      <c r="Q851" s="2" t="n">
        <v>2.095</v>
      </c>
      <c r="R851" s="2" t="n">
        <v>2.265</v>
      </c>
      <c r="S851" s="2" t="n">
        <v>2.055</v>
      </c>
      <c r="T851" s="2" t="n">
        <v>1.705</v>
      </c>
      <c r="U851" s="2" t="n">
        <v>1.73</v>
      </c>
      <c r="V851" s="2" t="n">
        <v>1.935</v>
      </c>
      <c r="X851" s="2" t="n">
        <v>2.105</v>
      </c>
      <c r="Y851" s="2" t="n">
        <v>2.095</v>
      </c>
    </row>
    <row r="852" customFormat="false" ht="12.75" hidden="false" customHeight="false" outlineLevel="0" collapsed="false">
      <c r="A852" s="53" t="n">
        <v>36093</v>
      </c>
      <c r="B852" s="61" t="n">
        <f aca="false">B851+1</f>
        <v>848</v>
      </c>
      <c r="C852" s="2" t="s">
        <v>148</v>
      </c>
      <c r="D852" s="1" t="s">
        <v>109</v>
      </c>
      <c r="E852" s="2" t="n">
        <v>1.845</v>
      </c>
      <c r="F852" s="2" t="n">
        <v>1.68</v>
      </c>
      <c r="G852" s="2" t="n">
        <v>1.715</v>
      </c>
      <c r="H852" s="2" t="n">
        <v>1.82</v>
      </c>
      <c r="K852" s="2" t="n">
        <v>1.71</v>
      </c>
      <c r="L852" s="62" t="n">
        <v>1.595</v>
      </c>
      <c r="M852" s="62" t="n">
        <v>1.69</v>
      </c>
      <c r="N852" s="2" t="n">
        <v>1.82</v>
      </c>
      <c r="Q852" s="2" t="n">
        <v>2.095</v>
      </c>
      <c r="R852" s="2" t="n">
        <v>2.265</v>
      </c>
      <c r="S852" s="2" t="n">
        <v>2.055</v>
      </c>
      <c r="T852" s="2" t="n">
        <v>1.705</v>
      </c>
      <c r="U852" s="2" t="n">
        <v>1.73</v>
      </c>
      <c r="V852" s="2" t="n">
        <v>1.935</v>
      </c>
      <c r="X852" s="2" t="n">
        <v>2.105</v>
      </c>
      <c r="Y852" s="2" t="n">
        <v>2.095</v>
      </c>
    </row>
    <row r="853" customFormat="false" ht="12.75" hidden="false" customHeight="false" outlineLevel="0" collapsed="false">
      <c r="A853" s="53" t="n">
        <v>36094</v>
      </c>
      <c r="B853" s="61" t="n">
        <f aca="false">B852+1</f>
        <v>849</v>
      </c>
      <c r="C853" s="2" t="s">
        <v>142</v>
      </c>
      <c r="D853" s="1" t="s">
        <v>109</v>
      </c>
      <c r="E853" s="2" t="n">
        <v>1.9</v>
      </c>
      <c r="F853" s="2" t="n">
        <v>1.815</v>
      </c>
      <c r="G853" s="2" t="n">
        <v>1.82</v>
      </c>
      <c r="H853" s="2" t="n">
        <v>1.89</v>
      </c>
      <c r="K853" s="2" t="n">
        <v>1.77</v>
      </c>
      <c r="L853" s="62" t="n">
        <v>1.745</v>
      </c>
      <c r="M853" s="62" t="n">
        <v>1.705</v>
      </c>
      <c r="N853" s="2" t="n">
        <v>1.695</v>
      </c>
      <c r="Q853" s="2" t="n">
        <v>2.21</v>
      </c>
      <c r="R853" s="2" t="n">
        <v>2.48</v>
      </c>
      <c r="S853" s="2" t="n">
        <v>2.22</v>
      </c>
      <c r="T853" s="2" t="n">
        <v>1.76</v>
      </c>
      <c r="U853" s="2" t="n">
        <v>1.795</v>
      </c>
      <c r="V853" s="2" t="n">
        <v>1.95</v>
      </c>
      <c r="X853" s="2" t="n">
        <v>2.145</v>
      </c>
      <c r="Y853" s="2" t="n">
        <v>2.13</v>
      </c>
    </row>
    <row r="854" customFormat="false" ht="12.75" hidden="false" customHeight="false" outlineLevel="0" collapsed="false">
      <c r="A854" s="53" t="n">
        <v>36095</v>
      </c>
      <c r="B854" s="61" t="n">
        <f aca="false">B853+1</f>
        <v>850</v>
      </c>
      <c r="C854" s="2" t="s">
        <v>143</v>
      </c>
      <c r="D854" s="1" t="s">
        <v>109</v>
      </c>
      <c r="E854" s="2" t="n">
        <v>1.84</v>
      </c>
      <c r="F854" s="2" t="n">
        <v>1.79</v>
      </c>
      <c r="G854" s="2" t="n">
        <v>1.8</v>
      </c>
      <c r="H854" s="2" t="n">
        <v>1.86</v>
      </c>
      <c r="K854" s="2" t="n">
        <v>1.725</v>
      </c>
      <c r="L854" s="62" t="n">
        <v>1.685</v>
      </c>
      <c r="M854" s="62" t="n">
        <v>1.68</v>
      </c>
      <c r="N854" s="2" t="n">
        <v>1.645</v>
      </c>
      <c r="Q854" s="2" t="n">
        <v>2.27</v>
      </c>
      <c r="R854" s="2" t="n">
        <v>2.455</v>
      </c>
      <c r="S854" s="2" t="n">
        <v>2.225</v>
      </c>
      <c r="T854" s="2" t="n">
        <v>1.725</v>
      </c>
      <c r="U854" s="2" t="n">
        <v>1.735</v>
      </c>
      <c r="V854" s="2" t="n">
        <v>1.925</v>
      </c>
      <c r="X854" s="2" t="n">
        <v>2.13</v>
      </c>
      <c r="Y854" s="2" t="n">
        <v>2.115</v>
      </c>
    </row>
    <row r="855" customFormat="false" ht="12.75" hidden="false" customHeight="false" outlineLevel="0" collapsed="false">
      <c r="A855" s="53" t="n">
        <v>36096</v>
      </c>
      <c r="B855" s="61" t="n">
        <f aca="false">B854+1</f>
        <v>851</v>
      </c>
      <c r="C855" s="2" t="s">
        <v>144</v>
      </c>
      <c r="D855" s="1" t="s">
        <v>109</v>
      </c>
      <c r="E855" s="2" t="n">
        <v>1.69</v>
      </c>
      <c r="F855" s="2" t="n">
        <v>1.645</v>
      </c>
      <c r="G855" s="2" t="n">
        <v>1.66</v>
      </c>
      <c r="H855" s="2" t="n">
        <v>1.675</v>
      </c>
      <c r="K855" s="2" t="n">
        <v>1.6</v>
      </c>
      <c r="L855" s="62" t="n">
        <v>1.58</v>
      </c>
      <c r="M855" s="62" t="n">
        <v>1.615</v>
      </c>
      <c r="N855" s="2" t="n">
        <v>1.64</v>
      </c>
      <c r="Q855" s="2" t="n">
        <v>2.205</v>
      </c>
      <c r="R855" s="2" t="n">
        <v>2.345</v>
      </c>
      <c r="S855" s="2" t="n">
        <v>2.165</v>
      </c>
      <c r="T855" s="2" t="n">
        <v>1.625</v>
      </c>
      <c r="U855" s="2" t="n">
        <v>1.64</v>
      </c>
      <c r="V855" s="2" t="n">
        <v>1.73</v>
      </c>
      <c r="X855" s="2" t="n">
        <v>1.975</v>
      </c>
      <c r="Y855" s="2" t="n">
        <v>1.965</v>
      </c>
    </row>
    <row r="856" customFormat="false" ht="12.75" hidden="false" customHeight="false" outlineLevel="0" collapsed="false">
      <c r="A856" s="53" t="n">
        <v>36097</v>
      </c>
      <c r="B856" s="61" t="n">
        <f aca="false">B855+1</f>
        <v>852</v>
      </c>
      <c r="C856" s="2" t="s">
        <v>145</v>
      </c>
      <c r="D856" s="1" t="s">
        <v>109</v>
      </c>
      <c r="E856" s="2" t="n">
        <v>1.72</v>
      </c>
      <c r="F856" s="2" t="n">
        <v>1.685</v>
      </c>
      <c r="G856" s="2" t="n">
        <v>1.705</v>
      </c>
      <c r="H856" s="2" t="n">
        <v>1.74</v>
      </c>
      <c r="K856" s="2" t="n">
        <v>1.635</v>
      </c>
      <c r="L856" s="62" t="n">
        <v>1.63</v>
      </c>
      <c r="M856" s="62" t="n">
        <v>1.655</v>
      </c>
      <c r="N856" s="2" t="n">
        <v>1.69</v>
      </c>
      <c r="Q856" s="2" t="n">
        <v>2.28</v>
      </c>
      <c r="R856" s="2" t="n">
        <v>2.38</v>
      </c>
      <c r="S856" s="2" t="n">
        <v>2.245</v>
      </c>
      <c r="T856" s="2" t="n">
        <v>1.715</v>
      </c>
      <c r="U856" s="2" t="n">
        <v>1.73</v>
      </c>
      <c r="V856" s="2" t="n">
        <v>1.77</v>
      </c>
      <c r="X856" s="2" t="n">
        <v>2.005</v>
      </c>
      <c r="Y856" s="2" t="n">
        <v>1.98</v>
      </c>
    </row>
    <row r="857" customFormat="false" ht="12.75" hidden="false" customHeight="false" outlineLevel="0" collapsed="false">
      <c r="A857" s="53" t="n">
        <v>36098</v>
      </c>
      <c r="B857" s="61" t="n">
        <f aca="false">B856+1</f>
        <v>853</v>
      </c>
      <c r="C857" s="2" t="s">
        <v>146</v>
      </c>
      <c r="D857" s="1" t="s">
        <v>109</v>
      </c>
      <c r="E857" s="2" t="n">
        <v>1.78</v>
      </c>
      <c r="F857" s="2" t="n">
        <v>1.705</v>
      </c>
      <c r="G857" s="2" t="n">
        <v>1.775</v>
      </c>
      <c r="H857" s="2" t="n">
        <v>1.79</v>
      </c>
      <c r="K857" s="2" t="n">
        <v>1.605</v>
      </c>
      <c r="L857" s="62" t="n">
        <v>1.64</v>
      </c>
      <c r="M857" s="62" t="n">
        <v>1.62</v>
      </c>
      <c r="N857" s="2" t="n">
        <v>1.6</v>
      </c>
      <c r="Q857" s="2" t="n">
        <v>2.33</v>
      </c>
      <c r="R857" s="2" t="n">
        <v>2.29</v>
      </c>
      <c r="S857" s="2" t="n">
        <v>2.1</v>
      </c>
      <c r="T857" s="2" t="n">
        <v>1.69</v>
      </c>
      <c r="U857" s="2" t="n">
        <v>1.69</v>
      </c>
      <c r="V857" s="2" t="n">
        <v>1.84</v>
      </c>
      <c r="X857" s="2" t="n">
        <v>2.1</v>
      </c>
      <c r="Y857" s="2" t="n">
        <v>2.095</v>
      </c>
    </row>
    <row r="858" customFormat="false" ht="12.75" hidden="false" customHeight="false" outlineLevel="0" collapsed="false">
      <c r="A858" s="53" t="n">
        <v>36099</v>
      </c>
      <c r="B858" s="61" t="n">
        <f aca="false">B857+1</f>
        <v>854</v>
      </c>
      <c r="C858" s="2" t="s">
        <v>147</v>
      </c>
      <c r="D858" s="1" t="s">
        <v>110</v>
      </c>
      <c r="E858" s="2" t="n">
        <v>1.78</v>
      </c>
      <c r="F858" s="2" t="n">
        <v>1.705</v>
      </c>
      <c r="G858" s="2" t="n">
        <v>1.775</v>
      </c>
      <c r="H858" s="2" t="n">
        <v>1.79</v>
      </c>
      <c r="K858" s="2" t="n">
        <v>1.605</v>
      </c>
      <c r="L858" s="62" t="n">
        <v>1.64</v>
      </c>
      <c r="M858" s="62" t="n">
        <v>1.62</v>
      </c>
      <c r="N858" s="2" t="n">
        <v>1.6</v>
      </c>
      <c r="Q858" s="2" t="n">
        <v>2.33</v>
      </c>
      <c r="R858" s="2" t="n">
        <v>2.29</v>
      </c>
      <c r="S858" s="2" t="n">
        <v>2.1</v>
      </c>
      <c r="T858" s="2" t="n">
        <v>1.67</v>
      </c>
      <c r="U858" s="2" t="n">
        <v>1.715</v>
      </c>
      <c r="V858" s="2" t="n">
        <v>1.84</v>
      </c>
      <c r="X858" s="2" t="n">
        <v>2.365</v>
      </c>
      <c r="Y858" s="2" t="n">
        <v>2.095</v>
      </c>
    </row>
    <row r="859" customFormat="false" ht="12.75" hidden="false" customHeight="false" outlineLevel="0" collapsed="false">
      <c r="A859" s="53" t="n">
        <v>36100</v>
      </c>
      <c r="B859" s="61" t="n">
        <f aca="false">B858+1</f>
        <v>855</v>
      </c>
      <c r="C859" s="2" t="s">
        <v>148</v>
      </c>
      <c r="D859" s="1" t="s">
        <v>110</v>
      </c>
      <c r="E859" s="2" t="n">
        <v>1.78</v>
      </c>
      <c r="F859" s="2" t="n">
        <v>1.705</v>
      </c>
      <c r="G859" s="2" t="n">
        <v>1.775</v>
      </c>
      <c r="H859" s="2" t="n">
        <v>1.79</v>
      </c>
      <c r="K859" s="2" t="n">
        <v>1.605</v>
      </c>
      <c r="L859" s="62" t="n">
        <v>1.64</v>
      </c>
      <c r="M859" s="62" t="n">
        <v>1.62</v>
      </c>
      <c r="N859" s="2" t="n">
        <v>1.6</v>
      </c>
      <c r="Q859" s="2" t="n">
        <v>2.33</v>
      </c>
      <c r="R859" s="2" t="n">
        <v>2.29</v>
      </c>
      <c r="S859" s="2" t="n">
        <v>2.1</v>
      </c>
      <c r="T859" s="2" t="n">
        <v>1.67</v>
      </c>
      <c r="U859" s="2" t="n">
        <v>1.715</v>
      </c>
      <c r="V859" s="2" t="n">
        <v>1.84</v>
      </c>
      <c r="X859" s="2" t="n">
        <v>2.365</v>
      </c>
      <c r="Y859" s="2" t="n">
        <v>2.095</v>
      </c>
    </row>
    <row r="860" customFormat="false" ht="12.75" hidden="false" customHeight="false" outlineLevel="0" collapsed="false">
      <c r="A860" s="53" t="n">
        <v>36101</v>
      </c>
      <c r="B860" s="61" t="n">
        <f aca="false">B859+1</f>
        <v>856</v>
      </c>
      <c r="C860" s="2" t="s">
        <v>142</v>
      </c>
      <c r="D860" s="1" t="s">
        <v>110</v>
      </c>
      <c r="E860" s="2" t="n">
        <v>1.8</v>
      </c>
      <c r="F860" s="2" t="n">
        <v>1.71</v>
      </c>
      <c r="H860" s="2" t="n">
        <v>1.78</v>
      </c>
      <c r="K860" s="2" t="n">
        <v>1.75</v>
      </c>
      <c r="L860" s="62" t="n">
        <v>1.715</v>
      </c>
      <c r="M860" s="62" t="n">
        <v>1.625</v>
      </c>
      <c r="N860" s="2" t="n">
        <v>1.65</v>
      </c>
      <c r="Q860" s="2" t="n">
        <v>2.245</v>
      </c>
      <c r="R860" s="2" t="n">
        <v>2.305</v>
      </c>
      <c r="T860" s="2" t="n">
        <v>1.79</v>
      </c>
      <c r="U860" s="2" t="n">
        <v>1.79</v>
      </c>
      <c r="V860" s="2" t="n">
        <v>1.885</v>
      </c>
      <c r="X860" s="2" t="n">
        <v>2.21</v>
      </c>
      <c r="Y860" s="2" t="n">
        <v>2.25</v>
      </c>
    </row>
    <row r="861" customFormat="false" ht="12.75" hidden="false" customHeight="false" outlineLevel="0" collapsed="false">
      <c r="A861" s="53" t="n">
        <v>36102</v>
      </c>
      <c r="B861" s="61" t="n">
        <f aca="false">B860+1</f>
        <v>857</v>
      </c>
      <c r="C861" s="2" t="s">
        <v>143</v>
      </c>
      <c r="D861" s="1" t="s">
        <v>110</v>
      </c>
      <c r="E861" s="2" t="n">
        <v>2.08</v>
      </c>
      <c r="F861" s="2" t="n">
        <v>1.95</v>
      </c>
      <c r="H861" s="2" t="n">
        <v>2.085</v>
      </c>
      <c r="K861" s="2" t="n">
        <v>2.015</v>
      </c>
      <c r="L861" s="62" t="n">
        <v>1.925</v>
      </c>
      <c r="M861" s="62" t="n">
        <v>1.79</v>
      </c>
      <c r="N861" s="2" t="n">
        <v>1.74</v>
      </c>
      <c r="Q861" s="2" t="n">
        <v>2.44</v>
      </c>
      <c r="R861" s="2" t="n">
        <v>2.385</v>
      </c>
      <c r="T861" s="2" t="n">
        <v>2.045</v>
      </c>
      <c r="U861" s="2" t="n">
        <v>2.04</v>
      </c>
      <c r="V861" s="2" t="n">
        <v>2.24</v>
      </c>
      <c r="X861" s="2" t="n">
        <v>2.43</v>
      </c>
      <c r="Y861" s="2" t="n">
        <v>2.455</v>
      </c>
    </row>
    <row r="862" customFormat="false" ht="12.75" hidden="false" customHeight="false" outlineLevel="0" collapsed="false">
      <c r="A862" s="53" t="n">
        <v>36103</v>
      </c>
      <c r="B862" s="61" t="n">
        <f aca="false">B861+1</f>
        <v>858</v>
      </c>
      <c r="C862" s="2" t="s">
        <v>144</v>
      </c>
      <c r="D862" s="1" t="s">
        <v>110</v>
      </c>
      <c r="E862" s="2" t="n">
        <v>2.11</v>
      </c>
      <c r="F862" s="2" t="n">
        <v>1.965</v>
      </c>
      <c r="H862" s="2" t="n">
        <v>2.105</v>
      </c>
      <c r="K862" s="2" t="n">
        <v>2.055</v>
      </c>
      <c r="L862" s="62" t="n">
        <v>1.94</v>
      </c>
      <c r="M862" s="62" t="n">
        <v>1.795</v>
      </c>
      <c r="N862" s="2" t="n">
        <v>1.74</v>
      </c>
      <c r="Q862" s="2" t="n">
        <v>2.455</v>
      </c>
      <c r="R862" s="2" t="n">
        <v>2.345</v>
      </c>
      <c r="T862" s="2" t="n">
        <v>2.12</v>
      </c>
      <c r="U862" s="2" t="n">
        <v>2.105</v>
      </c>
      <c r="V862" s="2" t="n">
        <v>2.35</v>
      </c>
      <c r="X862" s="2" t="n">
        <v>2.425</v>
      </c>
      <c r="Y862" s="2" t="n">
        <v>2.455</v>
      </c>
    </row>
    <row r="863" customFormat="false" ht="12.75" hidden="false" customHeight="false" outlineLevel="0" collapsed="false">
      <c r="A863" s="53" t="n">
        <v>36104</v>
      </c>
      <c r="B863" s="61" t="n">
        <f aca="false">B862+1</f>
        <v>859</v>
      </c>
      <c r="C863" s="2" t="s">
        <v>145</v>
      </c>
      <c r="D863" s="1" t="s">
        <v>110</v>
      </c>
      <c r="E863" s="2" t="n">
        <v>2.25</v>
      </c>
      <c r="F863" s="2" t="n">
        <v>2.105</v>
      </c>
      <c r="H863" s="2" t="n">
        <v>2.23</v>
      </c>
      <c r="K863" s="2" t="n">
        <v>2.205</v>
      </c>
      <c r="L863" s="62" t="n">
        <v>2.075</v>
      </c>
      <c r="M863" s="62" t="n">
        <v>1.94</v>
      </c>
      <c r="N863" s="2" t="n">
        <v>1.91</v>
      </c>
      <c r="Q863" s="2" t="n">
        <v>2.555</v>
      </c>
      <c r="R863" s="2" t="n">
        <v>2.42</v>
      </c>
      <c r="T863" s="2" t="n">
        <v>2.26</v>
      </c>
      <c r="U863" s="2" t="n">
        <v>2.24</v>
      </c>
      <c r="V863" s="2" t="n">
        <v>2.425</v>
      </c>
      <c r="X863" s="2" t="n">
        <v>2.54</v>
      </c>
      <c r="Y863" s="2" t="n">
        <v>2.555</v>
      </c>
    </row>
    <row r="864" customFormat="false" ht="12.75" hidden="false" customHeight="false" outlineLevel="0" collapsed="false">
      <c r="A864" s="53" t="n">
        <v>36105</v>
      </c>
      <c r="B864" s="61" t="n">
        <f aca="false">B863+1</f>
        <v>860</v>
      </c>
      <c r="C864" s="2" t="s">
        <v>146</v>
      </c>
      <c r="D864" s="1" t="s">
        <v>110</v>
      </c>
      <c r="E864" s="2" t="n">
        <v>2.25</v>
      </c>
      <c r="F864" s="2" t="n">
        <v>2.06</v>
      </c>
      <c r="H864" s="2" t="n">
        <v>2.2</v>
      </c>
      <c r="K864" s="2" t="n">
        <v>2.17</v>
      </c>
      <c r="L864" s="62" t="n">
        <v>2.025</v>
      </c>
      <c r="M864" s="62" t="n">
        <v>1.94</v>
      </c>
      <c r="N864" s="2" t="n">
        <v>1.88</v>
      </c>
      <c r="Q864" s="2" t="n">
        <v>2.53</v>
      </c>
      <c r="R864" s="2" t="n">
        <v>2.38</v>
      </c>
      <c r="T864" s="2" t="n">
        <v>2.18</v>
      </c>
      <c r="U864" s="2" t="n">
        <v>2.18</v>
      </c>
      <c r="V864" s="2" t="n">
        <v>2.345</v>
      </c>
      <c r="X864" s="2" t="n">
        <v>2.525</v>
      </c>
      <c r="Y864" s="2" t="n">
        <v>2.535</v>
      </c>
    </row>
    <row r="865" customFormat="false" ht="12.75" hidden="false" customHeight="false" outlineLevel="0" collapsed="false">
      <c r="A865" s="53" t="n">
        <v>36106</v>
      </c>
      <c r="B865" s="61" t="n">
        <f aca="false">B864+1</f>
        <v>861</v>
      </c>
      <c r="C865" s="2" t="s">
        <v>147</v>
      </c>
      <c r="D865" s="1" t="s">
        <v>110</v>
      </c>
      <c r="E865" s="2" t="n">
        <v>2.25</v>
      </c>
      <c r="F865" s="2" t="n">
        <v>2.06</v>
      </c>
      <c r="H865" s="2" t="n">
        <v>2.2</v>
      </c>
      <c r="K865" s="2" t="n">
        <v>2.17</v>
      </c>
      <c r="L865" s="62" t="n">
        <v>2.025</v>
      </c>
      <c r="M865" s="62" t="n">
        <v>1.94</v>
      </c>
      <c r="N865" s="2" t="n">
        <v>1.88</v>
      </c>
      <c r="Q865" s="2" t="n">
        <v>2.53</v>
      </c>
      <c r="R865" s="2" t="n">
        <v>2.38</v>
      </c>
      <c r="T865" s="2" t="n">
        <v>2.18</v>
      </c>
      <c r="U865" s="2" t="n">
        <v>2.18</v>
      </c>
      <c r="V865" s="2" t="n">
        <v>2.345</v>
      </c>
      <c r="X865" s="2" t="n">
        <v>2.525</v>
      </c>
      <c r="Y865" s="2" t="n">
        <v>2.535</v>
      </c>
    </row>
    <row r="866" customFormat="false" ht="12.75" hidden="false" customHeight="false" outlineLevel="0" collapsed="false">
      <c r="A866" s="53" t="n">
        <v>36107</v>
      </c>
      <c r="B866" s="61" t="n">
        <f aca="false">B865+1</f>
        <v>862</v>
      </c>
      <c r="C866" s="2" t="s">
        <v>148</v>
      </c>
      <c r="D866" s="1" t="s">
        <v>110</v>
      </c>
      <c r="E866" s="2" t="n">
        <v>2.25</v>
      </c>
      <c r="F866" s="2" t="n">
        <v>2.06</v>
      </c>
      <c r="H866" s="2" t="n">
        <v>2.2</v>
      </c>
      <c r="K866" s="2" t="n">
        <v>2.17</v>
      </c>
      <c r="L866" s="62" t="n">
        <v>2.025</v>
      </c>
      <c r="M866" s="62" t="n">
        <v>1.94</v>
      </c>
      <c r="N866" s="2" t="n">
        <v>1.88</v>
      </c>
      <c r="Q866" s="2" t="n">
        <v>2.53</v>
      </c>
      <c r="R866" s="2" t="n">
        <v>2.38</v>
      </c>
      <c r="T866" s="2" t="n">
        <v>2.18</v>
      </c>
      <c r="U866" s="2" t="n">
        <v>2.18</v>
      </c>
      <c r="V866" s="2" t="n">
        <v>2.345</v>
      </c>
      <c r="X866" s="2" t="n">
        <v>2.525</v>
      </c>
      <c r="Y866" s="2" t="n">
        <v>2.535</v>
      </c>
    </row>
    <row r="867" customFormat="false" ht="12.75" hidden="false" customHeight="false" outlineLevel="0" collapsed="false">
      <c r="A867" s="53" t="n">
        <v>36108</v>
      </c>
      <c r="B867" s="61" t="n">
        <f aca="false">B866+1</f>
        <v>863</v>
      </c>
      <c r="C867" s="2" t="s">
        <v>142</v>
      </c>
      <c r="D867" s="1" t="s">
        <v>110</v>
      </c>
      <c r="E867" s="2" t="n">
        <v>2.27</v>
      </c>
      <c r="F867" s="2" t="n">
        <v>2.175</v>
      </c>
      <c r="H867" s="2" t="n">
        <v>2.265</v>
      </c>
      <c r="K867" s="2" t="n">
        <v>2.26</v>
      </c>
      <c r="L867" s="62" t="n">
        <v>2.15</v>
      </c>
      <c r="M867" s="62" t="n">
        <v>2.055</v>
      </c>
      <c r="N867" s="2" t="n">
        <v>1.925</v>
      </c>
      <c r="Q867" s="2" t="n">
        <v>2.525</v>
      </c>
      <c r="R867" s="2" t="n">
        <v>2.61</v>
      </c>
      <c r="T867" s="2" t="n">
        <v>2.285</v>
      </c>
      <c r="U867" s="2" t="n">
        <v>2.285</v>
      </c>
      <c r="V867" s="2" t="n">
        <v>2.4</v>
      </c>
      <c r="X867" s="2" t="n">
        <v>2.49</v>
      </c>
      <c r="Y867" s="2" t="n">
        <v>2.5</v>
      </c>
    </row>
    <row r="868" customFormat="false" ht="12.75" hidden="false" customHeight="false" outlineLevel="0" collapsed="false">
      <c r="A868" s="53" t="n">
        <v>36109</v>
      </c>
      <c r="B868" s="61" t="n">
        <f aca="false">B867+1</f>
        <v>864</v>
      </c>
      <c r="C868" s="2" t="s">
        <v>143</v>
      </c>
      <c r="D868" s="1" t="s">
        <v>110</v>
      </c>
      <c r="E868" s="2" t="n">
        <v>2.275</v>
      </c>
      <c r="F868" s="2" t="n">
        <v>2.3</v>
      </c>
      <c r="H868" s="2" t="n">
        <v>2.3</v>
      </c>
      <c r="K868" s="2" t="n">
        <v>2.305</v>
      </c>
      <c r="L868" s="62" t="n">
        <v>2.255</v>
      </c>
      <c r="M868" s="62" t="n">
        <v>2.175</v>
      </c>
      <c r="N868" s="2" t="n">
        <v>2.055</v>
      </c>
      <c r="Q868" s="2" t="n">
        <v>2.53</v>
      </c>
      <c r="R868" s="2" t="n">
        <v>2.61</v>
      </c>
      <c r="T868" s="2" t="n">
        <v>2.33</v>
      </c>
      <c r="U868" s="2" t="n">
        <v>2.34</v>
      </c>
      <c r="V868" s="2" t="n">
        <v>2.44</v>
      </c>
      <c r="X868" s="2" t="n">
        <v>2.46</v>
      </c>
      <c r="Y868" s="2" t="n">
        <v>2.47</v>
      </c>
    </row>
    <row r="869" customFormat="false" ht="12.75" hidden="false" customHeight="false" outlineLevel="0" collapsed="false">
      <c r="A869" s="53" t="n">
        <v>36110</v>
      </c>
      <c r="B869" s="61" t="n">
        <f aca="false">B868+1</f>
        <v>865</v>
      </c>
      <c r="C869" s="2" t="s">
        <v>144</v>
      </c>
      <c r="D869" s="1" t="s">
        <v>110</v>
      </c>
      <c r="E869" s="2" t="n">
        <v>2.335</v>
      </c>
      <c r="F869" s="2" t="n">
        <v>2.325</v>
      </c>
      <c r="H869" s="2" t="n">
        <v>2.34</v>
      </c>
      <c r="K869" s="2" t="n">
        <v>2.325</v>
      </c>
      <c r="L869" s="62" t="n">
        <v>2.305</v>
      </c>
      <c r="M869" s="62" t="n">
        <v>2.215</v>
      </c>
      <c r="N869" s="2" t="n">
        <v>2.07</v>
      </c>
      <c r="Q869" s="2" t="n">
        <v>2.525</v>
      </c>
      <c r="R869" s="2" t="n">
        <v>2.575</v>
      </c>
      <c r="T869" s="2" t="n">
        <v>2.365</v>
      </c>
      <c r="U869" s="2" t="n">
        <v>2.355</v>
      </c>
      <c r="V869" s="2" t="n">
        <v>2.445</v>
      </c>
      <c r="X869" s="2" t="n">
        <v>2.55</v>
      </c>
      <c r="Y869" s="2" t="n">
        <v>2.54</v>
      </c>
    </row>
    <row r="870" customFormat="false" ht="12.75" hidden="false" customHeight="false" outlineLevel="0" collapsed="false">
      <c r="A870" s="53" t="n">
        <v>36111</v>
      </c>
      <c r="B870" s="61" t="n">
        <f aca="false">B869+1</f>
        <v>866</v>
      </c>
      <c r="C870" s="2" t="s">
        <v>145</v>
      </c>
      <c r="D870" s="1" t="s">
        <v>110</v>
      </c>
      <c r="E870" s="2" t="n">
        <v>2.23</v>
      </c>
      <c r="F870" s="2" t="n">
        <v>2.16</v>
      </c>
      <c r="H870" s="2" t="n">
        <v>2.225</v>
      </c>
      <c r="K870" s="2" t="n">
        <v>2.215</v>
      </c>
      <c r="L870" s="62" t="n">
        <v>2.155</v>
      </c>
      <c r="M870" s="62" t="n">
        <v>2.035</v>
      </c>
      <c r="N870" s="2" t="n">
        <v>1.96</v>
      </c>
      <c r="Q870" s="2" t="n">
        <v>2.425</v>
      </c>
      <c r="R870" s="2" t="n">
        <v>2.47</v>
      </c>
      <c r="T870" s="2" t="n">
        <v>2.215</v>
      </c>
      <c r="U870" s="2" t="n">
        <v>2.225</v>
      </c>
      <c r="V870" s="2" t="n">
        <v>2.315</v>
      </c>
      <c r="X870" s="2" t="n">
        <v>2.44</v>
      </c>
      <c r="Y870" s="2" t="n">
        <v>2.44</v>
      </c>
    </row>
    <row r="871" customFormat="false" ht="12.75" hidden="false" customHeight="false" outlineLevel="0" collapsed="false">
      <c r="A871" s="53" t="n">
        <v>36112</v>
      </c>
      <c r="B871" s="61" t="n">
        <f aca="false">B870+1</f>
        <v>867</v>
      </c>
      <c r="C871" s="2" t="s">
        <v>146</v>
      </c>
      <c r="D871" s="1" t="s">
        <v>110</v>
      </c>
      <c r="E871" s="2" t="n">
        <v>2.23</v>
      </c>
      <c r="F871" s="2" t="n">
        <v>2.095</v>
      </c>
      <c r="H871" s="2" t="n">
        <v>2.23</v>
      </c>
      <c r="K871" s="2" t="n">
        <v>2.17</v>
      </c>
      <c r="L871" s="62" t="n">
        <v>2.08</v>
      </c>
      <c r="M871" s="62" t="n">
        <v>1.97</v>
      </c>
      <c r="N871" s="2" t="n">
        <v>1.93</v>
      </c>
      <c r="Q871" s="2" t="n">
        <v>2.42</v>
      </c>
      <c r="R871" s="2" t="n">
        <v>2.43</v>
      </c>
      <c r="T871" s="2" t="n">
        <v>2.18</v>
      </c>
      <c r="U871" s="2" t="n">
        <v>2.2</v>
      </c>
      <c r="V871" s="2" t="n">
        <v>2.3</v>
      </c>
      <c r="X871" s="2" t="n">
        <v>2.39</v>
      </c>
      <c r="Y871" s="2" t="n">
        <v>2.38</v>
      </c>
    </row>
    <row r="872" customFormat="false" ht="12.75" hidden="false" customHeight="false" outlineLevel="0" collapsed="false">
      <c r="A872" s="53" t="n">
        <v>36113</v>
      </c>
      <c r="B872" s="61" t="n">
        <f aca="false">B871+1</f>
        <v>868</v>
      </c>
      <c r="C872" s="2" t="s">
        <v>147</v>
      </c>
      <c r="D872" s="1" t="s">
        <v>110</v>
      </c>
      <c r="E872" s="2" t="n">
        <v>2.23</v>
      </c>
      <c r="F872" s="2" t="n">
        <v>2.095</v>
      </c>
      <c r="H872" s="2" t="n">
        <v>2.23</v>
      </c>
      <c r="K872" s="2" t="n">
        <v>2.17</v>
      </c>
      <c r="L872" s="62" t="n">
        <v>2.08</v>
      </c>
      <c r="M872" s="62" t="n">
        <v>1.97</v>
      </c>
      <c r="N872" s="2" t="n">
        <v>1.93</v>
      </c>
      <c r="Q872" s="2" t="n">
        <v>2.42</v>
      </c>
      <c r="R872" s="2" t="n">
        <v>2.43</v>
      </c>
      <c r="T872" s="2" t="n">
        <v>2.18</v>
      </c>
      <c r="U872" s="2" t="n">
        <v>2.2</v>
      </c>
      <c r="V872" s="2" t="n">
        <v>2.3</v>
      </c>
      <c r="X872" s="2" t="n">
        <v>2.39</v>
      </c>
      <c r="Y872" s="2" t="n">
        <v>2.38</v>
      </c>
    </row>
    <row r="873" customFormat="false" ht="12.75" hidden="false" customHeight="false" outlineLevel="0" collapsed="false">
      <c r="A873" s="53" t="n">
        <v>36114</v>
      </c>
      <c r="B873" s="61" t="n">
        <f aca="false">B872+1</f>
        <v>869</v>
      </c>
      <c r="C873" s="2" t="s">
        <v>148</v>
      </c>
      <c r="D873" s="1" t="s">
        <v>110</v>
      </c>
      <c r="E873" s="2" t="n">
        <v>2.23</v>
      </c>
      <c r="F873" s="2" t="n">
        <v>2.095</v>
      </c>
      <c r="H873" s="2" t="n">
        <v>2.23</v>
      </c>
      <c r="K873" s="2" t="n">
        <v>2.17</v>
      </c>
      <c r="L873" s="62" t="n">
        <v>2.08</v>
      </c>
      <c r="M873" s="62" t="n">
        <v>1.97</v>
      </c>
      <c r="N873" s="2" t="n">
        <v>1.93</v>
      </c>
      <c r="Q873" s="2" t="n">
        <v>2.42</v>
      </c>
      <c r="R873" s="2" t="n">
        <v>2.43</v>
      </c>
      <c r="T873" s="2" t="n">
        <v>2.18</v>
      </c>
      <c r="U873" s="2" t="n">
        <v>2.2</v>
      </c>
      <c r="V873" s="2" t="n">
        <v>2.3</v>
      </c>
      <c r="X873" s="2" t="n">
        <v>2.39</v>
      </c>
      <c r="Y873" s="2" t="n">
        <v>2.38</v>
      </c>
    </row>
    <row r="874" customFormat="false" ht="12.75" hidden="false" customHeight="false" outlineLevel="0" collapsed="false">
      <c r="A874" s="53" t="n">
        <v>36115</v>
      </c>
      <c r="B874" s="61" t="n">
        <f aca="false">B873+1</f>
        <v>870</v>
      </c>
      <c r="C874" s="2" t="s">
        <v>142</v>
      </c>
      <c r="D874" s="1" t="s">
        <v>110</v>
      </c>
      <c r="E874" s="2" t="n">
        <v>2.195</v>
      </c>
      <c r="F874" s="2" t="n">
        <v>2.105</v>
      </c>
      <c r="H874" s="2" t="n">
        <v>2.22</v>
      </c>
      <c r="K874" s="2" t="n">
        <v>2.165</v>
      </c>
      <c r="L874" s="62" t="n">
        <v>2.105</v>
      </c>
      <c r="M874" s="62" t="n">
        <v>2.015</v>
      </c>
      <c r="N874" s="2" t="n">
        <v>1.965</v>
      </c>
      <c r="Q874" s="2" t="n">
        <v>2.36</v>
      </c>
      <c r="R874" s="2" t="n">
        <v>2.45</v>
      </c>
      <c r="T874" s="2" t="n">
        <v>2.165</v>
      </c>
      <c r="U874" s="2" t="n">
        <v>2.17</v>
      </c>
      <c r="V874" s="2" t="n">
        <v>2.28</v>
      </c>
      <c r="X874" s="2" t="n">
        <v>2.375</v>
      </c>
      <c r="Y874" s="2" t="n">
        <v>2.37</v>
      </c>
    </row>
    <row r="875" customFormat="false" ht="12.75" hidden="false" customHeight="false" outlineLevel="0" collapsed="false">
      <c r="A875" s="53" t="n">
        <v>36116</v>
      </c>
      <c r="B875" s="61" t="n">
        <f aca="false">B874+1</f>
        <v>871</v>
      </c>
      <c r="C875" s="2" t="s">
        <v>143</v>
      </c>
      <c r="D875" s="1" t="s">
        <v>110</v>
      </c>
      <c r="E875" s="2" t="n">
        <v>2.125</v>
      </c>
      <c r="F875" s="2" t="n">
        <v>2.075</v>
      </c>
      <c r="H875" s="2" t="n">
        <v>2.135</v>
      </c>
      <c r="K875" s="2" t="n">
        <v>2.09</v>
      </c>
      <c r="L875" s="62" t="n">
        <v>2.055</v>
      </c>
      <c r="M875" s="62" t="n">
        <v>1.99</v>
      </c>
      <c r="N875" s="2" t="n">
        <v>1.995</v>
      </c>
      <c r="Q875" s="2" t="n">
        <v>2.275</v>
      </c>
      <c r="R875" s="2" t="n">
        <v>2.4</v>
      </c>
      <c r="T875" s="2" t="n">
        <v>2.12</v>
      </c>
      <c r="U875" s="2" t="n">
        <v>2.115</v>
      </c>
      <c r="V875" s="2" t="n">
        <v>2.2</v>
      </c>
      <c r="X875" s="2" t="n">
        <v>2.305</v>
      </c>
      <c r="Y875" s="2" t="n">
        <v>2.31</v>
      </c>
    </row>
    <row r="876" customFormat="false" ht="12.75" hidden="false" customHeight="false" outlineLevel="0" collapsed="false">
      <c r="A876" s="53" t="n">
        <v>36117</v>
      </c>
      <c r="B876" s="61" t="n">
        <f aca="false">B875+1</f>
        <v>872</v>
      </c>
      <c r="C876" s="2" t="s">
        <v>144</v>
      </c>
      <c r="D876" s="1" t="s">
        <v>110</v>
      </c>
      <c r="E876" s="2" t="n">
        <v>2.1</v>
      </c>
      <c r="F876" s="2" t="n">
        <v>2.075</v>
      </c>
      <c r="H876" s="2" t="n">
        <v>2.11</v>
      </c>
      <c r="K876" s="2" t="n">
        <v>2.085</v>
      </c>
      <c r="L876" s="62" t="n">
        <v>2.065</v>
      </c>
      <c r="M876" s="62" t="n">
        <v>1.98</v>
      </c>
      <c r="N876" s="2" t="n">
        <v>1.995</v>
      </c>
      <c r="Q876" s="2" t="n">
        <v>2.225</v>
      </c>
      <c r="R876" s="2" t="n">
        <v>2.4</v>
      </c>
      <c r="T876" s="2" t="n">
        <v>2.115</v>
      </c>
      <c r="U876" s="2" t="n">
        <v>2.115</v>
      </c>
      <c r="V876" s="2" t="n">
        <v>2.2</v>
      </c>
      <c r="X876" s="2" t="n">
        <v>2.305</v>
      </c>
      <c r="Y876" s="2" t="n">
        <v>2.305</v>
      </c>
    </row>
    <row r="877" customFormat="false" ht="12.75" hidden="false" customHeight="false" outlineLevel="0" collapsed="false">
      <c r="A877" s="53" t="n">
        <v>36118</v>
      </c>
      <c r="B877" s="61" t="n">
        <f aca="false">B876+1</f>
        <v>873</v>
      </c>
      <c r="C877" s="2" t="s">
        <v>145</v>
      </c>
      <c r="D877" s="1" t="s">
        <v>110</v>
      </c>
      <c r="E877" s="2" t="n">
        <v>2.115</v>
      </c>
      <c r="F877" s="2" t="n">
        <v>2.04</v>
      </c>
      <c r="H877" s="2" t="n">
        <v>2.125</v>
      </c>
      <c r="K877" s="2" t="n">
        <v>2.08</v>
      </c>
      <c r="L877" s="62" t="n">
        <v>2.055</v>
      </c>
      <c r="M877" s="62" t="n">
        <v>1.985</v>
      </c>
      <c r="N877" s="2" t="n">
        <v>1.925</v>
      </c>
      <c r="Q877" s="2" t="n">
        <v>2.21</v>
      </c>
      <c r="R877" s="2" t="n">
        <v>2.35</v>
      </c>
      <c r="T877" s="2" t="n">
        <v>2.1</v>
      </c>
      <c r="U877" s="2" t="n">
        <v>2.105</v>
      </c>
      <c r="V877" s="2" t="n">
        <v>2.195</v>
      </c>
      <c r="X877" s="2" t="n">
        <v>2.295</v>
      </c>
      <c r="Y877" s="2" t="n">
        <v>2.295</v>
      </c>
    </row>
    <row r="878" customFormat="false" ht="12.75" hidden="false" customHeight="false" outlineLevel="0" collapsed="false">
      <c r="A878" s="53" t="n">
        <v>36119</v>
      </c>
      <c r="B878" s="61" t="n">
        <f aca="false">B877+1</f>
        <v>874</v>
      </c>
      <c r="C878" s="2" t="s">
        <v>146</v>
      </c>
      <c r="D878" s="1" t="s">
        <v>110</v>
      </c>
      <c r="E878" s="2" t="n">
        <v>2.095</v>
      </c>
      <c r="F878" s="2" t="n">
        <v>1.95</v>
      </c>
      <c r="H878" s="2" t="n">
        <v>2.09</v>
      </c>
      <c r="K878" s="2" t="n">
        <v>2.005</v>
      </c>
      <c r="L878" s="62" t="n">
        <v>1.935</v>
      </c>
      <c r="M878" s="62" t="n">
        <v>1.89</v>
      </c>
      <c r="N878" s="2" t="n">
        <v>1.83</v>
      </c>
      <c r="Q878" s="2" t="n">
        <v>2.24</v>
      </c>
      <c r="R878" s="2" t="n">
        <v>2.295</v>
      </c>
      <c r="T878" s="2" t="n">
        <v>2</v>
      </c>
      <c r="U878" s="2" t="n">
        <v>1.995</v>
      </c>
      <c r="V878" s="2" t="n">
        <v>2.135</v>
      </c>
      <c r="X878" s="2" t="n">
        <v>2.29</v>
      </c>
      <c r="Y878" s="2" t="n">
        <v>2.295</v>
      </c>
    </row>
    <row r="879" customFormat="false" ht="12.75" hidden="false" customHeight="false" outlineLevel="0" collapsed="false">
      <c r="A879" s="53" t="n">
        <v>36120</v>
      </c>
      <c r="B879" s="61" t="n">
        <f aca="false">B878+1</f>
        <v>875</v>
      </c>
      <c r="C879" s="2" t="s">
        <v>147</v>
      </c>
      <c r="D879" s="1" t="s">
        <v>110</v>
      </c>
      <c r="E879" s="2" t="n">
        <v>2.095</v>
      </c>
      <c r="F879" s="2" t="n">
        <v>1.95</v>
      </c>
      <c r="H879" s="2" t="n">
        <v>2.09</v>
      </c>
      <c r="K879" s="2" t="n">
        <v>2.005</v>
      </c>
      <c r="L879" s="62" t="n">
        <v>1.935</v>
      </c>
      <c r="M879" s="62" t="n">
        <v>1.89</v>
      </c>
      <c r="N879" s="2" t="n">
        <v>1.83</v>
      </c>
      <c r="Q879" s="2" t="n">
        <v>2.24</v>
      </c>
      <c r="R879" s="2" t="n">
        <v>2.295</v>
      </c>
      <c r="T879" s="2" t="n">
        <v>2</v>
      </c>
      <c r="U879" s="2" t="n">
        <v>1.995</v>
      </c>
      <c r="V879" s="2" t="n">
        <v>2.135</v>
      </c>
      <c r="X879" s="2" t="n">
        <v>2.29</v>
      </c>
      <c r="Y879" s="2" t="n">
        <v>2.295</v>
      </c>
    </row>
    <row r="880" customFormat="false" ht="12.75" hidden="false" customHeight="false" outlineLevel="0" collapsed="false">
      <c r="A880" s="53" t="n">
        <v>36121</v>
      </c>
      <c r="B880" s="61" t="n">
        <f aca="false">B879+1</f>
        <v>876</v>
      </c>
      <c r="C880" s="2" t="s">
        <v>148</v>
      </c>
      <c r="D880" s="1" t="s">
        <v>110</v>
      </c>
      <c r="E880" s="2" t="n">
        <v>2.095</v>
      </c>
      <c r="F880" s="2" t="n">
        <v>1.95</v>
      </c>
      <c r="H880" s="2" t="n">
        <v>2.09</v>
      </c>
      <c r="K880" s="2" t="n">
        <v>2.005</v>
      </c>
      <c r="L880" s="62" t="n">
        <v>1.935</v>
      </c>
      <c r="M880" s="62" t="n">
        <v>1.89</v>
      </c>
      <c r="N880" s="2" t="n">
        <v>1.83</v>
      </c>
      <c r="Q880" s="2" t="n">
        <v>2.24</v>
      </c>
      <c r="R880" s="2" t="n">
        <v>2.295</v>
      </c>
      <c r="T880" s="2" t="n">
        <v>2</v>
      </c>
      <c r="U880" s="2" t="n">
        <v>1.995</v>
      </c>
      <c r="V880" s="2" t="n">
        <v>2.135</v>
      </c>
      <c r="X880" s="2" t="n">
        <v>2.29</v>
      </c>
      <c r="Y880" s="2" t="n">
        <v>2.295</v>
      </c>
    </row>
    <row r="881" customFormat="false" ht="12.75" hidden="false" customHeight="false" outlineLevel="0" collapsed="false">
      <c r="A881" s="53" t="n">
        <v>36122</v>
      </c>
      <c r="B881" s="61" t="n">
        <f aca="false">B880+1</f>
        <v>877</v>
      </c>
      <c r="C881" s="2" t="s">
        <v>142</v>
      </c>
      <c r="D881" s="1" t="s">
        <v>110</v>
      </c>
      <c r="E881" s="2" t="n">
        <v>2.035</v>
      </c>
      <c r="F881" s="2" t="n">
        <v>1.885</v>
      </c>
      <c r="H881" s="2" t="n">
        <v>2.025</v>
      </c>
      <c r="K881" s="2" t="n">
        <v>1.935</v>
      </c>
      <c r="L881" s="62" t="n">
        <v>1.89</v>
      </c>
      <c r="M881" s="62" t="n">
        <v>1.825</v>
      </c>
      <c r="N881" s="2" t="n">
        <v>1.825</v>
      </c>
      <c r="Q881" s="2" t="n">
        <v>2.225</v>
      </c>
      <c r="R881" s="2" t="n">
        <v>2.285</v>
      </c>
      <c r="T881" s="2" t="n">
        <v>1.94</v>
      </c>
      <c r="U881" s="2" t="n">
        <v>1.935</v>
      </c>
      <c r="V881" s="2" t="n">
        <v>2.07</v>
      </c>
      <c r="X881" s="2" t="n">
        <v>2.24</v>
      </c>
      <c r="Y881" s="2" t="n">
        <v>2.25</v>
      </c>
    </row>
    <row r="882" customFormat="false" ht="12.75" hidden="false" customHeight="false" outlineLevel="0" collapsed="false">
      <c r="A882" s="53" t="n">
        <v>36123</v>
      </c>
      <c r="B882" s="61" t="n">
        <f aca="false">B881+1</f>
        <v>878</v>
      </c>
      <c r="C882" s="2" t="s">
        <v>143</v>
      </c>
      <c r="D882" s="1" t="s">
        <v>110</v>
      </c>
      <c r="E882" s="2" t="n">
        <v>2.015</v>
      </c>
      <c r="F882" s="2" t="n">
        <v>1.88</v>
      </c>
      <c r="H882" s="2" t="n">
        <v>2.005</v>
      </c>
      <c r="K882" s="2" t="n">
        <v>1.9</v>
      </c>
      <c r="L882" s="62" t="n">
        <v>1.88</v>
      </c>
      <c r="M882" s="62" t="n">
        <v>1.8</v>
      </c>
      <c r="N882" s="2" t="n">
        <v>1.83</v>
      </c>
      <c r="Q882" s="2" t="n">
        <v>2.185</v>
      </c>
      <c r="R882" s="2" t="n">
        <v>2.275</v>
      </c>
      <c r="T882" s="2" t="n">
        <v>1.935</v>
      </c>
      <c r="U882" s="2" t="n">
        <v>1.93</v>
      </c>
      <c r="V882" s="2" t="n">
        <v>2.01</v>
      </c>
      <c r="X882" s="2" t="n">
        <v>2.2</v>
      </c>
      <c r="Y882" s="2" t="n">
        <v>2.205</v>
      </c>
    </row>
    <row r="883" customFormat="false" ht="12.75" hidden="false" customHeight="false" outlineLevel="0" collapsed="false">
      <c r="A883" s="53" t="n">
        <v>36124</v>
      </c>
      <c r="B883" s="61" t="n">
        <f aca="false">B882+1</f>
        <v>879</v>
      </c>
      <c r="C883" s="2" t="s">
        <v>144</v>
      </c>
      <c r="D883" s="1" t="s">
        <v>110</v>
      </c>
      <c r="E883" s="2" t="n">
        <v>1.87</v>
      </c>
      <c r="F883" s="2" t="n">
        <v>1.73</v>
      </c>
      <c r="H883" s="2" t="n">
        <v>1.88</v>
      </c>
      <c r="K883" s="2" t="n">
        <v>1.74</v>
      </c>
      <c r="L883" s="62" t="n">
        <v>1.88</v>
      </c>
      <c r="M883" s="62" t="n">
        <v>1.8</v>
      </c>
      <c r="N883" s="2" t="n">
        <v>1.73</v>
      </c>
      <c r="Q883" s="2" t="n">
        <v>2.205</v>
      </c>
      <c r="R883" s="2" t="n">
        <v>2.165</v>
      </c>
      <c r="T883" s="2" t="n">
        <v>1.745</v>
      </c>
      <c r="U883" s="2" t="n">
        <v>1.745</v>
      </c>
      <c r="V883" s="2" t="n">
        <v>1.89</v>
      </c>
      <c r="X883" s="2" t="n">
        <v>2.13</v>
      </c>
      <c r="Y883" s="2" t="n">
        <v>2.14</v>
      </c>
    </row>
    <row r="884" customFormat="false" ht="12.75" hidden="false" customHeight="false" outlineLevel="0" collapsed="false">
      <c r="A884" s="53" t="n">
        <v>36125</v>
      </c>
      <c r="B884" s="61" t="n">
        <f aca="false">B883+1</f>
        <v>880</v>
      </c>
      <c r="C884" s="2" t="s">
        <v>145</v>
      </c>
      <c r="D884" s="1" t="s">
        <v>110</v>
      </c>
      <c r="E884" s="2" t="n">
        <v>1.87</v>
      </c>
      <c r="F884" s="2" t="n">
        <v>1.73</v>
      </c>
      <c r="H884" s="2" t="n">
        <v>1.88</v>
      </c>
      <c r="K884" s="2" t="n">
        <v>1.74</v>
      </c>
      <c r="L884" s="62" t="n">
        <v>1.88</v>
      </c>
      <c r="M884" s="62" t="n">
        <v>1.8</v>
      </c>
      <c r="N884" s="2" t="n">
        <v>1.73</v>
      </c>
      <c r="Q884" s="2" t="n">
        <v>2.205</v>
      </c>
      <c r="R884" s="2" t="n">
        <v>2.165</v>
      </c>
      <c r="T884" s="2" t="n">
        <v>1.745</v>
      </c>
      <c r="U884" s="2" t="n">
        <v>1.745</v>
      </c>
      <c r="V884" s="2" t="n">
        <v>1.89</v>
      </c>
      <c r="X884" s="2" t="n">
        <v>2.13</v>
      </c>
      <c r="Y884" s="2" t="n">
        <v>2.14</v>
      </c>
    </row>
    <row r="885" customFormat="false" ht="12.75" hidden="false" customHeight="false" outlineLevel="0" collapsed="false">
      <c r="A885" s="53" t="n">
        <v>36126</v>
      </c>
      <c r="B885" s="61" t="n">
        <f aca="false">B884+1</f>
        <v>881</v>
      </c>
      <c r="C885" s="2" t="s">
        <v>146</v>
      </c>
      <c r="D885" s="1" t="s">
        <v>110</v>
      </c>
      <c r="E885" s="2" t="n">
        <v>1.87</v>
      </c>
      <c r="F885" s="2" t="n">
        <v>1.73</v>
      </c>
      <c r="H885" s="2" t="n">
        <v>1.88</v>
      </c>
      <c r="K885" s="2" t="n">
        <v>1.74</v>
      </c>
      <c r="L885" s="62" t="n">
        <v>1.725</v>
      </c>
      <c r="M885" s="62" t="n">
        <v>1.685</v>
      </c>
      <c r="N885" s="2" t="n">
        <v>1.73</v>
      </c>
      <c r="Q885" s="2" t="n">
        <v>2.205</v>
      </c>
      <c r="R885" s="2" t="n">
        <v>2.165</v>
      </c>
      <c r="T885" s="2" t="n">
        <v>1.745</v>
      </c>
      <c r="U885" s="2" t="n">
        <v>1.745</v>
      </c>
      <c r="V885" s="2" t="n">
        <v>1.89</v>
      </c>
      <c r="X885" s="2" t="n">
        <v>2.13</v>
      </c>
      <c r="Y885" s="2" t="n">
        <v>2.14</v>
      </c>
    </row>
    <row r="886" customFormat="false" ht="12.75" hidden="false" customHeight="false" outlineLevel="0" collapsed="false">
      <c r="A886" s="53" t="n">
        <v>36127</v>
      </c>
      <c r="B886" s="61" t="n">
        <f aca="false">B885+1</f>
        <v>882</v>
      </c>
      <c r="C886" s="2" t="s">
        <v>147</v>
      </c>
      <c r="D886" s="1" t="s">
        <v>110</v>
      </c>
      <c r="E886" s="2" t="n">
        <v>1.87</v>
      </c>
      <c r="F886" s="2" t="n">
        <v>1.73</v>
      </c>
      <c r="H886" s="2" t="n">
        <v>1.88</v>
      </c>
      <c r="K886" s="2" t="n">
        <v>1.74</v>
      </c>
      <c r="L886" s="62" t="n">
        <v>1.725</v>
      </c>
      <c r="M886" s="62" t="n">
        <v>1.685</v>
      </c>
      <c r="N886" s="2" t="n">
        <v>1.73</v>
      </c>
      <c r="Q886" s="2" t="n">
        <v>2.205</v>
      </c>
      <c r="R886" s="2" t="n">
        <v>2.165</v>
      </c>
      <c r="T886" s="2" t="n">
        <v>1.745</v>
      </c>
      <c r="U886" s="2" t="n">
        <v>1.745</v>
      </c>
      <c r="V886" s="2" t="n">
        <v>1.89</v>
      </c>
      <c r="X886" s="2" t="n">
        <v>2.13</v>
      </c>
      <c r="Y886" s="2" t="n">
        <v>2.14</v>
      </c>
    </row>
    <row r="887" customFormat="false" ht="12.75" hidden="false" customHeight="false" outlineLevel="0" collapsed="false">
      <c r="A887" s="53" t="n">
        <v>36128</v>
      </c>
      <c r="B887" s="61" t="n">
        <f aca="false">B886+1</f>
        <v>883</v>
      </c>
      <c r="C887" s="2" t="s">
        <v>148</v>
      </c>
      <c r="D887" s="1" t="s">
        <v>110</v>
      </c>
      <c r="E887" s="2" t="n">
        <v>1.87</v>
      </c>
      <c r="F887" s="2" t="n">
        <v>1.73</v>
      </c>
      <c r="H887" s="2" t="n">
        <v>1.88</v>
      </c>
      <c r="K887" s="2" t="n">
        <v>1.74</v>
      </c>
      <c r="L887" s="62" t="n">
        <v>1.725</v>
      </c>
      <c r="M887" s="62" t="n">
        <v>1.685</v>
      </c>
      <c r="N887" s="2" t="n">
        <v>1.73</v>
      </c>
      <c r="Q887" s="2" t="n">
        <v>2.205</v>
      </c>
      <c r="R887" s="2" t="n">
        <v>2.165</v>
      </c>
      <c r="T887" s="2" t="n">
        <v>1.745</v>
      </c>
      <c r="U887" s="2" t="n">
        <v>1.745</v>
      </c>
      <c r="V887" s="2" t="n">
        <v>1.89</v>
      </c>
      <c r="X887" s="2" t="n">
        <v>2.13</v>
      </c>
      <c r="Y887" s="2" t="n">
        <v>2.14</v>
      </c>
    </row>
    <row r="888" customFormat="false" ht="12.75" hidden="false" customHeight="false" outlineLevel="0" collapsed="false">
      <c r="A888" s="53" t="n">
        <v>36129</v>
      </c>
      <c r="B888" s="61" t="n">
        <f aca="false">B887+1</f>
        <v>884</v>
      </c>
      <c r="C888" s="2" t="s">
        <v>142</v>
      </c>
      <c r="D888" s="1" t="s">
        <v>111</v>
      </c>
      <c r="E888" s="2" t="n">
        <v>1.645</v>
      </c>
      <c r="F888" s="2" t="n">
        <v>1.595</v>
      </c>
      <c r="H888" s="2" t="n">
        <v>1.67</v>
      </c>
      <c r="K888" s="2" t="n">
        <v>1.61</v>
      </c>
      <c r="L888" s="62" t="n">
        <v>1.6</v>
      </c>
      <c r="M888" s="62" t="n">
        <v>1.6</v>
      </c>
      <c r="N888" s="2" t="n">
        <v>1.69</v>
      </c>
      <c r="Q888" s="2" t="n">
        <v>1.765</v>
      </c>
      <c r="R888" s="2" t="n">
        <v>2.045</v>
      </c>
      <c r="T888" s="2" t="n">
        <v>1.56</v>
      </c>
      <c r="U888" s="2" t="n">
        <v>1.58</v>
      </c>
      <c r="V888" s="2" t="n">
        <v>1.815</v>
      </c>
      <c r="X888" s="2" t="n">
        <v>2.01</v>
      </c>
      <c r="Y888" s="2" t="n">
        <v>2.16</v>
      </c>
    </row>
    <row r="889" customFormat="false" ht="12.75" hidden="false" customHeight="false" outlineLevel="0" collapsed="false">
      <c r="A889" s="53" t="n">
        <v>36130</v>
      </c>
      <c r="B889" s="61" t="n">
        <f aca="false">B888+1</f>
        <v>885</v>
      </c>
      <c r="C889" s="2" t="s">
        <v>143</v>
      </c>
      <c r="D889" s="1" t="s">
        <v>111</v>
      </c>
      <c r="E889" s="2" t="n">
        <v>1.395</v>
      </c>
      <c r="F889" s="2" t="n">
        <v>1.385</v>
      </c>
      <c r="H889" s="2" t="n">
        <v>1.43</v>
      </c>
      <c r="K889" s="2" t="n">
        <v>1.345</v>
      </c>
      <c r="L889" s="62" t="n">
        <v>1.425</v>
      </c>
      <c r="M889" s="62" t="n">
        <v>1.35</v>
      </c>
      <c r="N889" s="2" t="n">
        <v>1.505</v>
      </c>
      <c r="Q889" s="2" t="n">
        <v>1.615</v>
      </c>
      <c r="R889" s="2" t="n">
        <v>1.89</v>
      </c>
      <c r="T889" s="2" t="n">
        <v>1.345</v>
      </c>
      <c r="U889" s="2" t="n">
        <v>1.34</v>
      </c>
      <c r="V889" s="2" t="n">
        <v>1.48</v>
      </c>
      <c r="X889" s="2" t="n">
        <v>1.7</v>
      </c>
      <c r="Y889" s="2" t="n">
        <v>1.79</v>
      </c>
    </row>
    <row r="890" customFormat="false" ht="12.75" hidden="false" customHeight="false" outlineLevel="0" collapsed="false">
      <c r="A890" s="53" t="n">
        <v>36131</v>
      </c>
      <c r="B890" s="61" t="n">
        <f aca="false">B889+1</f>
        <v>886</v>
      </c>
      <c r="C890" s="2" t="s">
        <v>144</v>
      </c>
      <c r="D890" s="1" t="s">
        <v>111</v>
      </c>
      <c r="E890" s="2" t="n">
        <v>1.375</v>
      </c>
      <c r="F890" s="2" t="n">
        <v>1.405</v>
      </c>
      <c r="H890" s="2" t="n">
        <v>1.4</v>
      </c>
      <c r="K890" s="2" t="n">
        <v>1.355</v>
      </c>
      <c r="L890" s="62" t="n">
        <v>1.41</v>
      </c>
      <c r="M890" s="62" t="n">
        <v>1.4</v>
      </c>
      <c r="N890" s="2" t="n">
        <v>1.63</v>
      </c>
      <c r="Q890" s="2" t="n">
        <v>1.655</v>
      </c>
      <c r="R890" s="2" t="n">
        <v>1.95</v>
      </c>
      <c r="T890" s="2" t="n">
        <v>1.36</v>
      </c>
      <c r="U890" s="2" t="n">
        <v>1.355</v>
      </c>
      <c r="V890" s="2" t="n">
        <v>1.47</v>
      </c>
      <c r="X890" s="2" t="n">
        <v>1.685</v>
      </c>
      <c r="Y890" s="2" t="n">
        <v>1.815</v>
      </c>
    </row>
    <row r="891" customFormat="false" ht="12.75" hidden="false" customHeight="false" outlineLevel="0" collapsed="false">
      <c r="A891" s="53" t="n">
        <v>36132</v>
      </c>
      <c r="B891" s="61" t="n">
        <f aca="false">B890+1</f>
        <v>887</v>
      </c>
      <c r="C891" s="2" t="s">
        <v>145</v>
      </c>
      <c r="D891" s="1" t="s">
        <v>111</v>
      </c>
      <c r="E891" s="2" t="n">
        <v>1.185</v>
      </c>
      <c r="F891" s="2" t="n">
        <v>1.21</v>
      </c>
      <c r="H891" s="2" t="n">
        <v>1.22</v>
      </c>
      <c r="K891" s="2" t="n">
        <v>1.2</v>
      </c>
      <c r="L891" s="62" t="n">
        <v>1.24</v>
      </c>
      <c r="M891" s="62" t="n">
        <v>1.25</v>
      </c>
      <c r="N891" s="2" t="n">
        <v>1.635</v>
      </c>
      <c r="Q891" s="2" t="n">
        <v>1.525</v>
      </c>
      <c r="R891" s="2" t="n">
        <v>1.83</v>
      </c>
      <c r="T891" s="2" t="n">
        <v>1.2</v>
      </c>
      <c r="U891" s="2" t="n">
        <v>1.205</v>
      </c>
      <c r="V891" s="2" t="n">
        <v>1.29</v>
      </c>
      <c r="X891" s="2" t="n">
        <v>1.5</v>
      </c>
      <c r="Y891" s="2" t="n">
        <v>1.615</v>
      </c>
    </row>
    <row r="892" customFormat="false" ht="12.75" hidden="false" customHeight="false" outlineLevel="0" collapsed="false">
      <c r="A892" s="53" t="n">
        <v>36133</v>
      </c>
      <c r="B892" s="61" t="n">
        <f aca="false">B891+1</f>
        <v>888</v>
      </c>
      <c r="C892" s="2" t="s">
        <v>146</v>
      </c>
      <c r="D892" s="1" t="s">
        <v>111</v>
      </c>
      <c r="E892" s="2" t="n">
        <v>1.01</v>
      </c>
      <c r="F892" s="2" t="n">
        <v>1.05</v>
      </c>
      <c r="H892" s="2" t="n">
        <v>1.045</v>
      </c>
      <c r="K892" s="2" t="n">
        <v>1.05</v>
      </c>
      <c r="L892" s="62" t="n">
        <v>1.075</v>
      </c>
      <c r="M892" s="62" t="n">
        <v>1.05</v>
      </c>
      <c r="N892" s="2" t="n">
        <v>1.615</v>
      </c>
      <c r="Q892" s="2" t="n">
        <v>1.44</v>
      </c>
      <c r="R892" s="2" t="n">
        <v>1.825</v>
      </c>
      <c r="T892" s="2" t="n">
        <v>1.055</v>
      </c>
      <c r="U892" s="2" t="n">
        <v>1.05</v>
      </c>
      <c r="V892" s="2" t="n">
        <v>1.16</v>
      </c>
      <c r="X892" s="2" t="n">
        <v>1.195</v>
      </c>
      <c r="Y892" s="2" t="n">
        <v>1.38</v>
      </c>
    </row>
    <row r="893" customFormat="false" ht="12.75" hidden="false" customHeight="false" outlineLevel="0" collapsed="false">
      <c r="A893" s="53" t="n">
        <v>36134</v>
      </c>
      <c r="B893" s="61" t="n">
        <f aca="false">B892+1</f>
        <v>889</v>
      </c>
      <c r="C893" s="2" t="s">
        <v>147</v>
      </c>
      <c r="D893" s="1" t="s">
        <v>111</v>
      </c>
      <c r="E893" s="2" t="n">
        <v>1.01</v>
      </c>
      <c r="F893" s="2" t="n">
        <v>1.05</v>
      </c>
      <c r="H893" s="2" t="n">
        <v>1.045</v>
      </c>
      <c r="K893" s="2" t="n">
        <v>1.05</v>
      </c>
      <c r="L893" s="62" t="n">
        <v>1.075</v>
      </c>
      <c r="M893" s="62" t="n">
        <v>1.05</v>
      </c>
      <c r="N893" s="2" t="n">
        <v>1.615</v>
      </c>
      <c r="Q893" s="2" t="n">
        <v>1.44</v>
      </c>
      <c r="R893" s="2" t="n">
        <v>1.825</v>
      </c>
      <c r="T893" s="2" t="n">
        <v>1.055</v>
      </c>
      <c r="U893" s="2" t="n">
        <v>1.05</v>
      </c>
      <c r="V893" s="2" t="n">
        <v>1.16</v>
      </c>
      <c r="X893" s="2" t="n">
        <v>1.195</v>
      </c>
      <c r="Y893" s="2" t="n">
        <v>1.38</v>
      </c>
    </row>
    <row r="894" customFormat="false" ht="12.75" hidden="false" customHeight="false" outlineLevel="0" collapsed="false">
      <c r="A894" s="53" t="n">
        <v>36135</v>
      </c>
      <c r="B894" s="61" t="n">
        <f aca="false">B893+1</f>
        <v>890</v>
      </c>
      <c r="C894" s="2" t="s">
        <v>148</v>
      </c>
      <c r="D894" s="1" t="s">
        <v>111</v>
      </c>
      <c r="E894" s="2" t="n">
        <v>1.01</v>
      </c>
      <c r="F894" s="2" t="n">
        <v>1.05</v>
      </c>
      <c r="H894" s="2" t="n">
        <v>1.045</v>
      </c>
      <c r="K894" s="2" t="n">
        <v>1.05</v>
      </c>
      <c r="L894" s="62" t="n">
        <v>1.075</v>
      </c>
      <c r="M894" s="62" t="n">
        <v>1.05</v>
      </c>
      <c r="N894" s="2" t="n">
        <v>1.615</v>
      </c>
      <c r="Q894" s="2" t="n">
        <v>1.44</v>
      </c>
      <c r="R894" s="2" t="n">
        <v>1.825</v>
      </c>
      <c r="T894" s="2" t="n">
        <v>1.055</v>
      </c>
      <c r="U894" s="2" t="n">
        <v>1.05</v>
      </c>
      <c r="V894" s="2" t="n">
        <v>1.16</v>
      </c>
      <c r="X894" s="2" t="n">
        <v>1.195</v>
      </c>
      <c r="Y894" s="2" t="n">
        <v>1.38</v>
      </c>
    </row>
    <row r="895" customFormat="false" ht="12.75" hidden="false" customHeight="false" outlineLevel="0" collapsed="false">
      <c r="A895" s="53" t="n">
        <v>36136</v>
      </c>
      <c r="B895" s="61" t="n">
        <f aca="false">B894+1</f>
        <v>891</v>
      </c>
      <c r="C895" s="2" t="s">
        <v>142</v>
      </c>
      <c r="D895" s="1" t="s">
        <v>111</v>
      </c>
      <c r="E895" s="2" t="n">
        <v>1.55</v>
      </c>
      <c r="F895" s="2" t="n">
        <v>1.57</v>
      </c>
      <c r="H895" s="2" t="n">
        <v>1.63</v>
      </c>
      <c r="K895" s="2" t="n">
        <v>1.645</v>
      </c>
      <c r="L895" s="62" t="n">
        <v>1.615</v>
      </c>
      <c r="M895" s="62" t="n">
        <v>1.54</v>
      </c>
      <c r="N895" s="2" t="n">
        <v>1.815</v>
      </c>
      <c r="Q895" s="2" t="n">
        <v>1.855</v>
      </c>
      <c r="R895" s="2" t="n">
        <v>2.145</v>
      </c>
      <c r="T895" s="2" t="n">
        <v>1.725</v>
      </c>
      <c r="U895" s="2" t="n">
        <v>1.68</v>
      </c>
      <c r="V895" s="2" t="n">
        <v>1.63</v>
      </c>
      <c r="X895" s="2" t="n">
        <v>1.665</v>
      </c>
      <c r="Y895" s="2" t="n">
        <v>2.07</v>
      </c>
    </row>
    <row r="896" customFormat="false" ht="12.75" hidden="false" customHeight="false" outlineLevel="0" collapsed="false">
      <c r="A896" s="53" t="n">
        <v>36137</v>
      </c>
      <c r="B896" s="61" t="n">
        <f aca="false">B895+1</f>
        <v>892</v>
      </c>
      <c r="C896" s="2" t="s">
        <v>143</v>
      </c>
      <c r="D896" s="1" t="s">
        <v>111</v>
      </c>
      <c r="E896" s="2" t="n">
        <v>1.795</v>
      </c>
      <c r="F896" s="2" t="n">
        <v>1.94</v>
      </c>
      <c r="H896" s="2" t="n">
        <v>1.945</v>
      </c>
      <c r="K896" s="2" t="n">
        <v>1.875</v>
      </c>
      <c r="L896" s="62" t="n">
        <v>1.975</v>
      </c>
      <c r="M896" s="62" t="n">
        <v>1.925</v>
      </c>
      <c r="N896" s="2" t="n">
        <v>1.97</v>
      </c>
      <c r="Q896" s="2" t="n">
        <v>1.915</v>
      </c>
      <c r="R896" s="2" t="n">
        <v>2.215</v>
      </c>
      <c r="T896" s="2" t="n">
        <v>1.895</v>
      </c>
      <c r="U896" s="2" t="n">
        <v>1.89</v>
      </c>
      <c r="V896" s="2" t="n">
        <v>1.96</v>
      </c>
      <c r="X896" s="2" t="n">
        <v>1.875</v>
      </c>
      <c r="Y896" s="2" t="n">
        <v>2.255</v>
      </c>
    </row>
    <row r="897" customFormat="false" ht="12.75" hidden="false" customHeight="false" outlineLevel="0" collapsed="false">
      <c r="A897" s="53" t="n">
        <v>36138</v>
      </c>
      <c r="B897" s="61" t="n">
        <f aca="false">B896+1</f>
        <v>893</v>
      </c>
      <c r="C897" s="2" t="s">
        <v>144</v>
      </c>
      <c r="D897" s="1" t="s">
        <v>111</v>
      </c>
      <c r="E897" s="2" t="n">
        <v>1.64</v>
      </c>
      <c r="F897" s="2" t="n">
        <v>1.745</v>
      </c>
      <c r="H897" s="2" t="n">
        <v>1.72</v>
      </c>
      <c r="K897" s="2" t="n">
        <v>1.685</v>
      </c>
      <c r="L897" s="62" t="n">
        <v>1.785</v>
      </c>
      <c r="M897" s="62" t="n">
        <v>1.765</v>
      </c>
      <c r="N897" s="2" t="n">
        <v>1.985</v>
      </c>
      <c r="Q897" s="2" t="n">
        <v>1.78</v>
      </c>
      <c r="R897" s="2" t="n">
        <v>2.075</v>
      </c>
      <c r="T897" s="2" t="n">
        <v>1.7</v>
      </c>
      <c r="U897" s="2" t="n">
        <v>1.7</v>
      </c>
      <c r="V897" s="2" t="n">
        <v>1.74</v>
      </c>
      <c r="X897" s="2" t="n">
        <v>1.87</v>
      </c>
      <c r="Y897" s="2" t="n">
        <v>2.11</v>
      </c>
    </row>
    <row r="898" customFormat="false" ht="12.75" hidden="false" customHeight="false" outlineLevel="0" collapsed="false">
      <c r="A898" s="53" t="n">
        <v>36139</v>
      </c>
      <c r="B898" s="61" t="n">
        <f aca="false">B897+1</f>
        <v>894</v>
      </c>
      <c r="C898" s="2" t="s">
        <v>145</v>
      </c>
      <c r="D898" s="1" t="s">
        <v>111</v>
      </c>
      <c r="E898" s="2" t="n">
        <v>1.575</v>
      </c>
      <c r="F898" s="2" t="n">
        <v>1.615</v>
      </c>
      <c r="H898" s="2" t="n">
        <v>1.61</v>
      </c>
      <c r="K898" s="2" t="n">
        <v>1.57</v>
      </c>
      <c r="L898" s="62" t="n">
        <v>1.63</v>
      </c>
      <c r="M898" s="62" t="n">
        <v>1.64</v>
      </c>
      <c r="N898" s="2" t="n">
        <v>1.965</v>
      </c>
      <c r="Q898" s="2" t="n">
        <v>1.705</v>
      </c>
      <c r="R898" s="2" t="n">
        <v>1.985</v>
      </c>
      <c r="T898" s="2" t="n">
        <v>1.56</v>
      </c>
      <c r="U898" s="2" t="n">
        <v>1.56</v>
      </c>
      <c r="V898" s="2" t="n">
        <v>1.66</v>
      </c>
      <c r="X898" s="2" t="n">
        <v>1.8</v>
      </c>
      <c r="Y898" s="2" t="n">
        <v>2.01</v>
      </c>
    </row>
    <row r="899" customFormat="false" ht="12.75" hidden="false" customHeight="false" outlineLevel="0" collapsed="false">
      <c r="A899" s="53" t="n">
        <v>36140</v>
      </c>
      <c r="B899" s="61" t="n">
        <f aca="false">B898+1</f>
        <v>895</v>
      </c>
      <c r="C899" s="2" t="s">
        <v>146</v>
      </c>
      <c r="D899" s="1" t="s">
        <v>111</v>
      </c>
      <c r="E899" s="2" t="n">
        <v>1.53</v>
      </c>
      <c r="F899" s="2" t="n">
        <v>1.515</v>
      </c>
      <c r="H899" s="2" t="n">
        <v>1.535</v>
      </c>
      <c r="K899" s="2" t="n">
        <v>1.525</v>
      </c>
      <c r="L899" s="62" t="n">
        <v>1.52</v>
      </c>
      <c r="M899" s="62" t="n">
        <v>1.455</v>
      </c>
      <c r="N899" s="2" t="n">
        <v>1.925</v>
      </c>
      <c r="Q899" s="2" t="n">
        <v>1.69</v>
      </c>
      <c r="R899" s="2" t="n">
        <v>1.97</v>
      </c>
      <c r="T899" s="2" t="n">
        <v>1.495</v>
      </c>
      <c r="U899" s="2" t="n">
        <v>1.495</v>
      </c>
      <c r="V899" s="2" t="n">
        <v>1.605</v>
      </c>
      <c r="X899" s="2" t="n">
        <v>1.78</v>
      </c>
      <c r="Y899" s="2" t="n">
        <v>1.92</v>
      </c>
    </row>
    <row r="900" customFormat="false" ht="12.75" hidden="false" customHeight="false" outlineLevel="0" collapsed="false">
      <c r="A900" s="53" t="n">
        <v>36141</v>
      </c>
      <c r="B900" s="61" t="n">
        <f aca="false">B899+1</f>
        <v>896</v>
      </c>
      <c r="C900" s="2" t="s">
        <v>147</v>
      </c>
      <c r="D900" s="1" t="s">
        <v>111</v>
      </c>
      <c r="E900" s="2" t="n">
        <v>1.53</v>
      </c>
      <c r="F900" s="2" t="n">
        <v>1.515</v>
      </c>
      <c r="H900" s="2" t="n">
        <v>1.535</v>
      </c>
      <c r="K900" s="2" t="n">
        <v>1.525</v>
      </c>
      <c r="L900" s="62" t="n">
        <v>1.52</v>
      </c>
      <c r="M900" s="62" t="n">
        <v>1.455</v>
      </c>
      <c r="N900" s="2" t="n">
        <v>1.925</v>
      </c>
      <c r="Q900" s="2" t="n">
        <v>1.69</v>
      </c>
      <c r="R900" s="2" t="n">
        <v>1.97</v>
      </c>
      <c r="T900" s="2" t="n">
        <v>1.495</v>
      </c>
      <c r="U900" s="2" t="n">
        <v>1.495</v>
      </c>
      <c r="V900" s="2" t="n">
        <v>1.605</v>
      </c>
      <c r="X900" s="2" t="n">
        <v>1.78</v>
      </c>
      <c r="Y900" s="2" t="n">
        <v>1.92</v>
      </c>
    </row>
    <row r="901" customFormat="false" ht="12.75" hidden="false" customHeight="false" outlineLevel="0" collapsed="false">
      <c r="A901" s="53" t="n">
        <v>36142</v>
      </c>
      <c r="B901" s="61" t="n">
        <f aca="false">B900+1</f>
        <v>897</v>
      </c>
      <c r="C901" s="2" t="s">
        <v>148</v>
      </c>
      <c r="D901" s="1" t="s">
        <v>111</v>
      </c>
      <c r="E901" s="2" t="n">
        <v>1.53</v>
      </c>
      <c r="F901" s="2" t="n">
        <v>1.515</v>
      </c>
      <c r="H901" s="2" t="n">
        <v>1.535</v>
      </c>
      <c r="K901" s="2" t="n">
        <v>1.525</v>
      </c>
      <c r="L901" s="62" t="n">
        <v>1.52</v>
      </c>
      <c r="M901" s="62" t="n">
        <v>1.455</v>
      </c>
      <c r="N901" s="2" t="n">
        <v>1.925</v>
      </c>
      <c r="Q901" s="2" t="n">
        <v>1.69</v>
      </c>
      <c r="R901" s="2" t="n">
        <v>1.97</v>
      </c>
      <c r="T901" s="2" t="n">
        <v>1.495</v>
      </c>
      <c r="U901" s="2" t="n">
        <v>1.495</v>
      </c>
      <c r="V901" s="2" t="n">
        <v>1.605</v>
      </c>
      <c r="X901" s="2" t="n">
        <v>1.78</v>
      </c>
      <c r="Y901" s="2" t="n">
        <v>1.92</v>
      </c>
    </row>
    <row r="902" customFormat="false" ht="12.75" hidden="false" customHeight="false" outlineLevel="0" collapsed="false">
      <c r="A902" s="53" t="n">
        <v>36143</v>
      </c>
      <c r="B902" s="61" t="n">
        <f aca="false">B901+1</f>
        <v>898</v>
      </c>
      <c r="C902" s="2" t="s">
        <v>142</v>
      </c>
      <c r="D902" s="1" t="s">
        <v>111</v>
      </c>
      <c r="E902" s="2" t="n">
        <v>1.81</v>
      </c>
      <c r="F902" s="2" t="n">
        <v>1.81</v>
      </c>
      <c r="H902" s="2" t="n">
        <v>1.825</v>
      </c>
      <c r="K902" s="2" t="n">
        <v>1.815</v>
      </c>
      <c r="L902" s="62" t="n">
        <v>1.815</v>
      </c>
      <c r="M902" s="62" t="n">
        <v>1.835</v>
      </c>
      <c r="N902" s="2" t="n">
        <v>2.155</v>
      </c>
      <c r="Q902" s="2" t="n">
        <v>1.915</v>
      </c>
      <c r="R902" s="2" t="n">
        <v>2.145</v>
      </c>
      <c r="T902" s="2" t="n">
        <v>1.81</v>
      </c>
      <c r="U902" s="2" t="n">
        <v>1.815</v>
      </c>
      <c r="V902" s="2" t="n">
        <v>1.905</v>
      </c>
      <c r="X902" s="2" t="n">
        <v>2.085</v>
      </c>
      <c r="Y902" s="2" t="n">
        <v>2.165</v>
      </c>
    </row>
    <row r="903" customFormat="false" ht="12.75" hidden="false" customHeight="false" outlineLevel="0" collapsed="false">
      <c r="A903" s="53" t="n">
        <v>36144</v>
      </c>
      <c r="B903" s="61" t="n">
        <f aca="false">B902+1</f>
        <v>899</v>
      </c>
      <c r="C903" s="2" t="s">
        <v>143</v>
      </c>
      <c r="D903" s="1" t="s">
        <v>111</v>
      </c>
      <c r="E903" s="2" t="n">
        <v>1.855</v>
      </c>
      <c r="F903" s="2" t="n">
        <v>1.785</v>
      </c>
      <c r="H903" s="2" t="n">
        <v>1.86</v>
      </c>
      <c r="K903" s="2" t="n">
        <v>1.835</v>
      </c>
      <c r="L903" s="62" t="n">
        <v>1.79</v>
      </c>
      <c r="M903" s="62" t="n">
        <v>1.795</v>
      </c>
      <c r="N903" s="2" t="n">
        <v>2.96</v>
      </c>
      <c r="Q903" s="2" t="n">
        <v>1.935</v>
      </c>
      <c r="R903" s="2" t="n">
        <v>2.085</v>
      </c>
      <c r="T903" s="2" t="n">
        <v>1.855</v>
      </c>
      <c r="U903" s="2" t="n">
        <v>1.86</v>
      </c>
      <c r="V903" s="2" t="n">
        <v>1.935</v>
      </c>
      <c r="X903" s="2" t="n">
        <v>2.09</v>
      </c>
      <c r="Y903" s="2" t="n">
        <v>2.215</v>
      </c>
    </row>
    <row r="904" customFormat="false" ht="12.75" hidden="false" customHeight="false" outlineLevel="0" collapsed="false">
      <c r="A904" s="53" t="n">
        <v>36145</v>
      </c>
      <c r="B904" s="61" t="n">
        <f aca="false">B903+1</f>
        <v>900</v>
      </c>
      <c r="C904" s="2" t="s">
        <v>144</v>
      </c>
      <c r="D904" s="1" t="s">
        <v>111</v>
      </c>
      <c r="E904" s="2" t="n">
        <v>1.965</v>
      </c>
      <c r="F904" s="2" t="n">
        <v>1.88</v>
      </c>
      <c r="H904" s="2" t="n">
        <v>1.985</v>
      </c>
      <c r="K904" s="2" t="n">
        <v>1.925</v>
      </c>
      <c r="L904" s="62" t="n">
        <v>1.88</v>
      </c>
      <c r="M904" s="62" t="n">
        <v>1.85</v>
      </c>
      <c r="N904" s="2" t="n">
        <v>2.39</v>
      </c>
      <c r="Q904" s="2" t="n">
        <v>2</v>
      </c>
      <c r="R904" s="2" t="n">
        <v>2.16</v>
      </c>
      <c r="T904" s="2" t="n">
        <v>1.92</v>
      </c>
      <c r="U904" s="2" t="n">
        <v>1.93</v>
      </c>
      <c r="V904" s="2" t="n">
        <v>2.02</v>
      </c>
      <c r="X904" s="2" t="n">
        <v>2.17</v>
      </c>
      <c r="Y904" s="2" t="n">
        <v>2.265</v>
      </c>
    </row>
    <row r="905" customFormat="false" ht="12.75" hidden="false" customHeight="false" outlineLevel="0" collapsed="false">
      <c r="A905" s="53" t="n">
        <v>36146</v>
      </c>
      <c r="B905" s="61" t="n">
        <f aca="false">B904+1</f>
        <v>901</v>
      </c>
      <c r="C905" s="2" t="s">
        <v>145</v>
      </c>
      <c r="D905" s="1" t="s">
        <v>111</v>
      </c>
      <c r="E905" s="2" t="n">
        <v>1.99</v>
      </c>
      <c r="F905" s="2" t="n">
        <v>1.845</v>
      </c>
      <c r="H905" s="2" t="n">
        <v>1.95</v>
      </c>
      <c r="K905" s="2" t="n">
        <v>1.935</v>
      </c>
      <c r="L905" s="62" t="n">
        <v>1.85</v>
      </c>
      <c r="M905" s="62" t="n">
        <v>1.885</v>
      </c>
      <c r="N905" s="2" t="n">
        <v>2.705</v>
      </c>
      <c r="Q905" s="2" t="n">
        <v>2.06</v>
      </c>
      <c r="R905" s="2" t="n">
        <v>2.175</v>
      </c>
      <c r="T905" s="2" t="n">
        <v>1.93</v>
      </c>
      <c r="U905" s="2" t="n">
        <v>1.945</v>
      </c>
      <c r="V905" s="2" t="n">
        <v>2.035</v>
      </c>
      <c r="X905" s="2" t="n">
        <v>2.235</v>
      </c>
      <c r="Y905" s="2" t="n">
        <v>2.31</v>
      </c>
    </row>
    <row r="906" customFormat="false" ht="12.75" hidden="false" customHeight="false" outlineLevel="0" collapsed="false">
      <c r="A906" s="53" t="n">
        <v>36147</v>
      </c>
      <c r="B906" s="61" t="n">
        <f aca="false">B905+1</f>
        <v>902</v>
      </c>
      <c r="C906" s="2" t="s">
        <v>146</v>
      </c>
      <c r="D906" s="1" t="s">
        <v>111</v>
      </c>
      <c r="E906" s="2" t="n">
        <v>2.01</v>
      </c>
      <c r="F906" s="2" t="n">
        <v>1.975</v>
      </c>
      <c r="H906" s="2" t="n">
        <v>1.97</v>
      </c>
      <c r="K906" s="2" t="n">
        <v>2</v>
      </c>
      <c r="L906" s="62" t="n">
        <v>1.97</v>
      </c>
      <c r="M906" s="62" t="n">
        <v>2.025</v>
      </c>
      <c r="N906" s="2" t="n">
        <v>1.665</v>
      </c>
      <c r="Q906" s="2" t="n">
        <v>2.08</v>
      </c>
      <c r="R906" s="2" t="n">
        <v>2.29</v>
      </c>
      <c r="T906" s="2" t="n">
        <v>2.05</v>
      </c>
      <c r="U906" s="2" t="n">
        <v>2.055</v>
      </c>
      <c r="V906" s="2" t="n">
        <v>2.095</v>
      </c>
      <c r="X906" s="2" t="n">
        <v>2.24</v>
      </c>
      <c r="Y906" s="2" t="n">
        <v>2.305</v>
      </c>
    </row>
    <row r="907" customFormat="false" ht="12.75" hidden="false" customHeight="false" outlineLevel="0" collapsed="false">
      <c r="A907" s="53" t="n">
        <v>36148</v>
      </c>
      <c r="B907" s="61" t="n">
        <f aca="false">B906+1</f>
        <v>903</v>
      </c>
      <c r="C907" s="2" t="s">
        <v>147</v>
      </c>
      <c r="D907" s="1" t="s">
        <v>111</v>
      </c>
      <c r="E907" s="2" t="n">
        <v>2.01</v>
      </c>
      <c r="F907" s="2" t="n">
        <v>1.975</v>
      </c>
      <c r="H907" s="2" t="n">
        <v>1.97</v>
      </c>
      <c r="K907" s="2" t="n">
        <v>2</v>
      </c>
      <c r="L907" s="62" t="n">
        <v>1.97</v>
      </c>
      <c r="M907" s="62" t="n">
        <v>2.025</v>
      </c>
      <c r="N907" s="2" t="n">
        <v>1.665</v>
      </c>
      <c r="Q907" s="2" t="n">
        <v>2.08</v>
      </c>
      <c r="R907" s="2" t="n">
        <v>2.29</v>
      </c>
      <c r="T907" s="2" t="n">
        <v>2.05</v>
      </c>
      <c r="U907" s="2" t="n">
        <v>2.055</v>
      </c>
      <c r="V907" s="2" t="n">
        <v>2.095</v>
      </c>
      <c r="X907" s="2" t="n">
        <v>2.24</v>
      </c>
      <c r="Y907" s="2" t="n">
        <v>2.305</v>
      </c>
    </row>
    <row r="908" customFormat="false" ht="12.75" hidden="false" customHeight="false" outlineLevel="0" collapsed="false">
      <c r="A908" s="53" t="n">
        <v>36149</v>
      </c>
      <c r="B908" s="61" t="n">
        <f aca="false">B907+1</f>
        <v>904</v>
      </c>
      <c r="C908" s="2" t="s">
        <v>148</v>
      </c>
      <c r="D908" s="1" t="s">
        <v>111</v>
      </c>
      <c r="E908" s="2" t="n">
        <v>2.01</v>
      </c>
      <c r="F908" s="2" t="n">
        <v>1.975</v>
      </c>
      <c r="H908" s="2" t="n">
        <v>1.97</v>
      </c>
      <c r="K908" s="2" t="n">
        <v>2</v>
      </c>
      <c r="L908" s="62" t="n">
        <v>1.97</v>
      </c>
      <c r="M908" s="62" t="n">
        <v>2.025</v>
      </c>
      <c r="N908" s="2" t="n">
        <v>1.665</v>
      </c>
      <c r="Q908" s="2" t="n">
        <v>2.08</v>
      </c>
      <c r="R908" s="2" t="n">
        <v>2.29</v>
      </c>
      <c r="T908" s="2" t="n">
        <v>2.05</v>
      </c>
      <c r="U908" s="2" t="n">
        <v>2.055</v>
      </c>
      <c r="V908" s="2" t="n">
        <v>2.095</v>
      </c>
      <c r="X908" s="2" t="n">
        <v>2.24</v>
      </c>
      <c r="Y908" s="2" t="n">
        <v>2.305</v>
      </c>
    </row>
    <row r="909" customFormat="false" ht="12.75" hidden="false" customHeight="false" outlineLevel="0" collapsed="false">
      <c r="A909" s="53" t="n">
        <v>36150</v>
      </c>
      <c r="B909" s="61" t="n">
        <f aca="false">B908+1</f>
        <v>905</v>
      </c>
      <c r="C909" s="2" t="s">
        <v>142</v>
      </c>
      <c r="D909" s="1" t="s">
        <v>111</v>
      </c>
      <c r="E909" s="2" t="n">
        <v>2.045</v>
      </c>
      <c r="F909" s="2" t="n">
        <v>2.155</v>
      </c>
      <c r="H909" s="2" t="n">
        <v>2.045</v>
      </c>
      <c r="K909" s="2" t="n">
        <v>2.105</v>
      </c>
      <c r="L909" s="62" t="n">
        <v>2.175</v>
      </c>
      <c r="M909" s="62" t="n">
        <v>2.285</v>
      </c>
      <c r="N909" s="2" t="n">
        <v>6.735</v>
      </c>
      <c r="Q909" s="2" t="n">
        <v>2.155</v>
      </c>
      <c r="R909" s="2" t="n">
        <v>2.62</v>
      </c>
      <c r="T909" s="2" t="n">
        <v>2.195</v>
      </c>
      <c r="U909" s="2" t="n">
        <v>2.17</v>
      </c>
      <c r="V909" s="2" t="n">
        <v>2.17</v>
      </c>
      <c r="X909" s="2" t="n">
        <v>2.31</v>
      </c>
      <c r="Y909" s="2" t="n">
        <v>2.37</v>
      </c>
    </row>
    <row r="910" customFormat="false" ht="12.75" hidden="false" customHeight="false" outlineLevel="0" collapsed="false">
      <c r="A910" s="53" t="n">
        <v>36151</v>
      </c>
      <c r="B910" s="61" t="n">
        <f aca="false">B909+1</f>
        <v>906</v>
      </c>
      <c r="C910" s="2" t="s">
        <v>143</v>
      </c>
      <c r="D910" s="1" t="s">
        <v>111</v>
      </c>
      <c r="E910" s="2" t="n">
        <v>1.945</v>
      </c>
      <c r="F910" s="2" t="n">
        <v>2.15</v>
      </c>
      <c r="H910" s="2" t="n">
        <v>2.01</v>
      </c>
      <c r="K910" s="2" t="n">
        <v>2.055</v>
      </c>
      <c r="L910" s="62" t="n">
        <v>2.125</v>
      </c>
      <c r="M910" s="62" t="n">
        <v>2.315</v>
      </c>
      <c r="N910" s="2" t="n">
        <v>5.83</v>
      </c>
      <c r="Q910" s="2" t="n">
        <v>2.045</v>
      </c>
      <c r="R910" s="2" t="n">
        <v>2.485</v>
      </c>
      <c r="T910" s="2" t="n">
        <v>2.11</v>
      </c>
      <c r="U910" s="2" t="n">
        <v>2.125</v>
      </c>
      <c r="V910" s="2" t="n">
        <v>2.06</v>
      </c>
      <c r="X910" s="2" t="n">
        <v>2.29</v>
      </c>
      <c r="Y910" s="2" t="n">
        <v>2.4</v>
      </c>
    </row>
    <row r="911" customFormat="false" ht="12.75" hidden="false" customHeight="false" outlineLevel="0" collapsed="false">
      <c r="A911" s="53" t="n">
        <v>36152</v>
      </c>
      <c r="B911" s="61" t="n">
        <f aca="false">B910+1</f>
        <v>907</v>
      </c>
      <c r="C911" s="2" t="s">
        <v>144</v>
      </c>
      <c r="D911" s="1" t="s">
        <v>111</v>
      </c>
      <c r="E911" s="2" t="n">
        <v>1.865</v>
      </c>
      <c r="F911" s="2" t="n">
        <v>2.005</v>
      </c>
      <c r="H911" s="2" t="n">
        <v>1.9</v>
      </c>
      <c r="K911" s="2" t="n">
        <v>1.975</v>
      </c>
      <c r="L911" s="62" t="n">
        <v>2.125</v>
      </c>
      <c r="M911" s="62" t="n">
        <v>2.315</v>
      </c>
      <c r="N911" s="2" t="n">
        <v>2.745</v>
      </c>
      <c r="Q911" s="2" t="n">
        <v>1.885</v>
      </c>
      <c r="R911" s="2" t="n">
        <v>2.325</v>
      </c>
      <c r="T911" s="2" t="n">
        <v>1.97</v>
      </c>
      <c r="U911" s="2" t="n">
        <v>2.01</v>
      </c>
      <c r="V911" s="2" t="n">
        <v>1.95</v>
      </c>
      <c r="X911" s="2" t="n">
        <v>2.17</v>
      </c>
      <c r="Y911" s="2" t="n">
        <v>2.34</v>
      </c>
    </row>
    <row r="912" customFormat="false" ht="12.75" hidden="false" customHeight="false" outlineLevel="0" collapsed="false">
      <c r="A912" s="53" t="n">
        <v>36153</v>
      </c>
      <c r="B912" s="61" t="n">
        <f aca="false">B911+1</f>
        <v>908</v>
      </c>
      <c r="C912" s="2" t="s">
        <v>145</v>
      </c>
      <c r="D912" s="1" t="s">
        <v>111</v>
      </c>
      <c r="E912" s="2" t="n">
        <v>1.865</v>
      </c>
      <c r="F912" s="2" t="n">
        <v>2.005</v>
      </c>
      <c r="H912" s="2" t="n">
        <v>1.9</v>
      </c>
      <c r="K912" s="2" t="n">
        <v>1.975</v>
      </c>
      <c r="L912" s="62" t="n">
        <v>2.125</v>
      </c>
      <c r="M912" s="62" t="n">
        <v>2.315</v>
      </c>
      <c r="N912" s="2" t="n">
        <v>2.745</v>
      </c>
      <c r="Q912" s="2" t="n">
        <v>1.885</v>
      </c>
      <c r="R912" s="2" t="n">
        <v>2.325</v>
      </c>
      <c r="T912" s="2" t="n">
        <v>1.97</v>
      </c>
      <c r="U912" s="2" t="n">
        <v>2.01</v>
      </c>
      <c r="V912" s="2" t="n">
        <v>1.95</v>
      </c>
      <c r="X912" s="2" t="n">
        <v>2.17</v>
      </c>
      <c r="Y912" s="2" t="n">
        <v>2.34</v>
      </c>
    </row>
    <row r="913" customFormat="false" ht="12.75" hidden="false" customHeight="false" outlineLevel="0" collapsed="false">
      <c r="A913" s="53" t="n">
        <v>36154</v>
      </c>
      <c r="B913" s="61" t="n">
        <f aca="false">B912+1</f>
        <v>909</v>
      </c>
      <c r="C913" s="2" t="s">
        <v>146</v>
      </c>
      <c r="D913" s="1" t="s">
        <v>111</v>
      </c>
      <c r="E913" s="2" t="n">
        <v>1.865</v>
      </c>
      <c r="F913" s="2" t="n">
        <v>2.005</v>
      </c>
      <c r="H913" s="2" t="n">
        <v>1.9</v>
      </c>
      <c r="K913" s="2" t="n">
        <v>1.975</v>
      </c>
      <c r="L913" s="62" t="n">
        <v>2.05</v>
      </c>
      <c r="M913" s="62" t="n">
        <v>2.135</v>
      </c>
      <c r="N913" s="2" t="n">
        <v>2.745</v>
      </c>
      <c r="Q913" s="2" t="n">
        <v>1.885</v>
      </c>
      <c r="R913" s="2" t="n">
        <v>2.325</v>
      </c>
      <c r="T913" s="2" t="n">
        <v>1.97</v>
      </c>
      <c r="U913" s="2" t="n">
        <v>2.01</v>
      </c>
      <c r="V913" s="2" t="n">
        <v>1.95</v>
      </c>
      <c r="X913" s="2" t="n">
        <v>2.17</v>
      </c>
      <c r="Y913" s="2" t="n">
        <v>2.34</v>
      </c>
    </row>
    <row r="914" customFormat="false" ht="12.75" hidden="false" customHeight="false" outlineLevel="0" collapsed="false">
      <c r="A914" s="53" t="n">
        <v>36155</v>
      </c>
      <c r="B914" s="61" t="n">
        <f aca="false">B913+1</f>
        <v>910</v>
      </c>
      <c r="C914" s="2" t="s">
        <v>147</v>
      </c>
      <c r="D914" s="1" t="s">
        <v>111</v>
      </c>
      <c r="E914" s="2" t="n">
        <v>1.865</v>
      </c>
      <c r="F914" s="2" t="n">
        <v>2.005</v>
      </c>
      <c r="H914" s="2" t="n">
        <v>1.9</v>
      </c>
      <c r="K914" s="2" t="n">
        <v>1.975</v>
      </c>
      <c r="L914" s="62" t="n">
        <v>2.05</v>
      </c>
      <c r="M914" s="62" t="n">
        <v>2.135</v>
      </c>
      <c r="N914" s="2" t="n">
        <v>2.745</v>
      </c>
      <c r="Q914" s="2" t="n">
        <v>1.885</v>
      </c>
      <c r="R914" s="2" t="n">
        <v>2.325</v>
      </c>
      <c r="T914" s="2" t="n">
        <v>1.97</v>
      </c>
      <c r="U914" s="2" t="n">
        <v>2.01</v>
      </c>
      <c r="V914" s="2" t="n">
        <v>1.95</v>
      </c>
      <c r="X914" s="2" t="n">
        <v>2.17</v>
      </c>
      <c r="Y914" s="2" t="n">
        <v>2.34</v>
      </c>
    </row>
    <row r="915" customFormat="false" ht="12.75" hidden="false" customHeight="false" outlineLevel="0" collapsed="false">
      <c r="A915" s="53" t="n">
        <v>36156</v>
      </c>
      <c r="B915" s="61" t="n">
        <f aca="false">B914+1</f>
        <v>911</v>
      </c>
      <c r="C915" s="2" t="s">
        <v>148</v>
      </c>
      <c r="D915" s="1" t="s">
        <v>111</v>
      </c>
      <c r="E915" s="2" t="n">
        <v>1.865</v>
      </c>
      <c r="F915" s="2" t="n">
        <v>2.005</v>
      </c>
      <c r="H915" s="2" t="n">
        <v>1.9</v>
      </c>
      <c r="K915" s="2" t="n">
        <v>1.975</v>
      </c>
      <c r="L915" s="62" t="n">
        <v>2.05</v>
      </c>
      <c r="M915" s="62" t="n">
        <v>2.135</v>
      </c>
      <c r="N915" s="2" t="n">
        <v>2.745</v>
      </c>
      <c r="Q915" s="2" t="n">
        <v>1.885</v>
      </c>
      <c r="R915" s="2" t="n">
        <v>2.325</v>
      </c>
      <c r="T915" s="2" t="n">
        <v>1.97</v>
      </c>
      <c r="U915" s="2" t="n">
        <v>2.01</v>
      </c>
      <c r="V915" s="2" t="n">
        <v>1.95</v>
      </c>
      <c r="X915" s="2" t="n">
        <v>2.17</v>
      </c>
      <c r="Y915" s="2" t="n">
        <v>2.34</v>
      </c>
    </row>
    <row r="916" customFormat="false" ht="12.75" hidden="false" customHeight="false" outlineLevel="0" collapsed="false">
      <c r="A916" s="53" t="n">
        <v>36157</v>
      </c>
      <c r="B916" s="61" t="n">
        <f aca="false">B915+1</f>
        <v>912</v>
      </c>
      <c r="C916" s="2" t="s">
        <v>142</v>
      </c>
      <c r="D916" s="1" t="s">
        <v>111</v>
      </c>
      <c r="E916" s="2" t="n">
        <v>1.785</v>
      </c>
      <c r="F916" s="2" t="n">
        <v>1.71</v>
      </c>
      <c r="H916" s="2" t="n">
        <v>1.775</v>
      </c>
      <c r="K916" s="2" t="n">
        <v>1.795</v>
      </c>
      <c r="L916" s="62" t="n">
        <v>1.735</v>
      </c>
      <c r="M916" s="62" t="n">
        <v>1.74</v>
      </c>
      <c r="N916" s="2" t="n">
        <v>2.165</v>
      </c>
      <c r="Q916" s="2" t="n">
        <v>1.84</v>
      </c>
      <c r="R916" s="2" t="n">
        <v>2.08</v>
      </c>
      <c r="T916" s="2" t="n">
        <v>1.84</v>
      </c>
      <c r="U916" s="2" t="n">
        <v>1.82</v>
      </c>
      <c r="V916" s="2" t="n">
        <v>1.88</v>
      </c>
      <c r="X916" s="2" t="n">
        <v>2.07</v>
      </c>
      <c r="Y916" s="2" t="n">
        <v>2.265</v>
      </c>
    </row>
    <row r="917" customFormat="false" ht="12.75" hidden="false" customHeight="false" outlineLevel="0" collapsed="false">
      <c r="A917" s="53" t="n">
        <v>36158</v>
      </c>
      <c r="B917" s="61" t="n">
        <f aca="false">B916+1</f>
        <v>913</v>
      </c>
      <c r="C917" s="2" t="s">
        <v>143</v>
      </c>
      <c r="D917" s="1" t="s">
        <v>111</v>
      </c>
      <c r="E917" s="2" t="n">
        <v>1.81</v>
      </c>
      <c r="F917" s="2" t="n">
        <v>1.68</v>
      </c>
      <c r="H917" s="2" t="n">
        <v>1.82</v>
      </c>
      <c r="K917" s="2" t="n">
        <v>1.825</v>
      </c>
      <c r="L917" s="62" t="n">
        <v>1.66</v>
      </c>
      <c r="M917" s="62" t="n">
        <v>1.645</v>
      </c>
      <c r="N917" s="2" t="n">
        <v>1.86</v>
      </c>
      <c r="Q917" s="2" t="n">
        <v>1.93</v>
      </c>
      <c r="R917" s="2" t="n">
        <v>2.04</v>
      </c>
      <c r="T917" s="2" t="n">
        <v>1.845</v>
      </c>
      <c r="U917" s="2" t="n">
        <v>1.85</v>
      </c>
      <c r="V917" s="2" t="n">
        <v>1.9</v>
      </c>
      <c r="X917" s="2" t="n">
        <v>2.185</v>
      </c>
      <c r="Y917" s="2" t="n">
        <v>2.375</v>
      </c>
    </row>
    <row r="918" customFormat="false" ht="12.75" hidden="false" customHeight="false" outlineLevel="0" collapsed="false">
      <c r="A918" s="53" t="n">
        <v>36159</v>
      </c>
      <c r="B918" s="61" t="n">
        <f aca="false">B917+1</f>
        <v>914</v>
      </c>
      <c r="C918" s="2" t="s">
        <v>144</v>
      </c>
      <c r="D918" s="1" t="s">
        <v>111</v>
      </c>
      <c r="E918" s="2" t="n">
        <v>1.835</v>
      </c>
      <c r="F918" s="2" t="n">
        <v>1.71</v>
      </c>
      <c r="H918" s="2" t="n">
        <v>1.835</v>
      </c>
      <c r="K918" s="2" t="n">
        <v>1.83</v>
      </c>
      <c r="L918" s="62" t="n">
        <v>1.695</v>
      </c>
      <c r="M918" s="62" t="n">
        <v>1.655</v>
      </c>
      <c r="N918" s="2" t="n">
        <v>1.76</v>
      </c>
      <c r="Q918" s="2" t="n">
        <v>1.945</v>
      </c>
      <c r="R918" s="2" t="n">
        <v>2.015</v>
      </c>
      <c r="T918" s="2" t="n">
        <v>1.87</v>
      </c>
      <c r="U918" s="2" t="n">
        <v>1.865</v>
      </c>
      <c r="V918" s="2" t="n">
        <v>1.935</v>
      </c>
      <c r="X918" s="2" t="n">
        <v>2.31</v>
      </c>
      <c r="Y918" s="2" t="n">
        <v>2.52</v>
      </c>
    </row>
    <row r="919" customFormat="false" ht="12.75" hidden="false" customHeight="false" outlineLevel="0" collapsed="false">
      <c r="A919" s="53" t="n">
        <v>36160</v>
      </c>
      <c r="B919" s="61" t="n">
        <f aca="false">B918+1</f>
        <v>915</v>
      </c>
      <c r="C919" s="2" t="s">
        <v>145</v>
      </c>
      <c r="D919" s="1" t="s">
        <v>112</v>
      </c>
      <c r="E919" s="2" t="n">
        <v>1.875</v>
      </c>
      <c r="F919" s="2" t="n">
        <v>1.785</v>
      </c>
      <c r="H919" s="2" t="n">
        <v>1.88</v>
      </c>
      <c r="K919" s="2" t="n">
        <v>1.875</v>
      </c>
      <c r="L919" s="62" t="n">
        <v>1.695</v>
      </c>
      <c r="M919" s="62" t="n">
        <v>1.655</v>
      </c>
      <c r="N919" s="2" t="n">
        <v>1.745</v>
      </c>
      <c r="Q919" s="2" t="n">
        <v>1.985</v>
      </c>
      <c r="R919" s="2" t="n">
        <v>1.955</v>
      </c>
      <c r="T919" s="2" t="n">
        <v>1.975</v>
      </c>
      <c r="U919" s="2" t="n">
        <v>1.965</v>
      </c>
      <c r="V919" s="2" t="n">
        <v>1.955</v>
      </c>
      <c r="X919" s="2" t="n">
        <v>2.905</v>
      </c>
      <c r="Y919" s="2" t="n">
        <v>3.225</v>
      </c>
    </row>
    <row r="920" customFormat="false" ht="12.75" hidden="false" customHeight="false" outlineLevel="0" collapsed="false">
      <c r="A920" s="53" t="n">
        <v>36161</v>
      </c>
      <c r="B920" s="61" t="n">
        <f aca="false">B919+1</f>
        <v>916</v>
      </c>
      <c r="C920" s="2" t="s">
        <v>146</v>
      </c>
      <c r="D920" s="1" t="s">
        <v>112</v>
      </c>
      <c r="E920" s="2" t="n">
        <v>1.875</v>
      </c>
      <c r="F920" s="2" t="n">
        <v>1.785</v>
      </c>
      <c r="H920" s="2" t="n">
        <v>1.88</v>
      </c>
      <c r="K920" s="2" t="n">
        <v>1.875</v>
      </c>
      <c r="L920" s="62" t="n">
        <v>1.765</v>
      </c>
      <c r="M920" s="62" t="n">
        <v>1.735</v>
      </c>
      <c r="N920" s="2" t="n">
        <v>1.745</v>
      </c>
      <c r="Q920" s="2" t="n">
        <v>1.985</v>
      </c>
      <c r="R920" s="2" t="n">
        <v>1.955</v>
      </c>
      <c r="T920" s="2" t="n">
        <v>1.975</v>
      </c>
      <c r="U920" s="2" t="n">
        <v>1.965</v>
      </c>
      <c r="V920" s="2" t="n">
        <v>1.955</v>
      </c>
      <c r="X920" s="2" t="n">
        <v>2.905</v>
      </c>
      <c r="Y920" s="2" t="n">
        <v>3.225</v>
      </c>
    </row>
    <row r="921" customFormat="false" ht="12.75" hidden="false" customHeight="false" outlineLevel="0" collapsed="false">
      <c r="A921" s="53" t="n">
        <v>36162</v>
      </c>
      <c r="B921" s="61" t="n">
        <f aca="false">B920+1</f>
        <v>917</v>
      </c>
      <c r="C921" s="2" t="s">
        <v>147</v>
      </c>
      <c r="D921" s="1" t="s">
        <v>112</v>
      </c>
      <c r="E921" s="2" t="n">
        <v>1.875</v>
      </c>
      <c r="F921" s="2" t="n">
        <v>1.785</v>
      </c>
      <c r="H921" s="2" t="n">
        <v>1.88</v>
      </c>
      <c r="K921" s="2" t="n">
        <v>1.875</v>
      </c>
      <c r="L921" s="62" t="n">
        <v>1.765</v>
      </c>
      <c r="M921" s="62" t="n">
        <v>1.735</v>
      </c>
      <c r="N921" s="2" t="n">
        <v>1.745</v>
      </c>
      <c r="Q921" s="2" t="n">
        <v>1.985</v>
      </c>
      <c r="R921" s="2" t="n">
        <v>1.955</v>
      </c>
      <c r="T921" s="2" t="n">
        <v>1.975</v>
      </c>
      <c r="U921" s="2" t="n">
        <v>1.965</v>
      </c>
      <c r="V921" s="2" t="n">
        <v>1.955</v>
      </c>
      <c r="X921" s="2" t="n">
        <v>2.905</v>
      </c>
      <c r="Y921" s="2" t="n">
        <v>3.225</v>
      </c>
    </row>
    <row r="922" customFormat="false" ht="12.75" hidden="false" customHeight="false" outlineLevel="0" collapsed="false">
      <c r="A922" s="53" t="n">
        <v>36163</v>
      </c>
      <c r="B922" s="61" t="n">
        <f aca="false">B921+1</f>
        <v>918</v>
      </c>
      <c r="C922" s="2" t="s">
        <v>148</v>
      </c>
      <c r="D922" s="1" t="s">
        <v>112</v>
      </c>
      <c r="E922" s="2" t="n">
        <v>1.875</v>
      </c>
      <c r="F922" s="2" t="n">
        <v>1.785</v>
      </c>
      <c r="H922" s="2" t="n">
        <v>1.88</v>
      </c>
      <c r="K922" s="2" t="n">
        <v>1.875</v>
      </c>
      <c r="L922" s="62" t="n">
        <v>1.765</v>
      </c>
      <c r="M922" s="62" t="n">
        <v>1.735</v>
      </c>
      <c r="N922" s="2" t="n">
        <v>1.745</v>
      </c>
      <c r="Q922" s="2" t="n">
        <v>1.985</v>
      </c>
      <c r="R922" s="2" t="n">
        <v>1.955</v>
      </c>
      <c r="T922" s="2" t="n">
        <v>1.975</v>
      </c>
      <c r="U922" s="2" t="n">
        <v>1.965</v>
      </c>
      <c r="V922" s="2" t="n">
        <v>1.955</v>
      </c>
      <c r="X922" s="2" t="n">
        <v>2.905</v>
      </c>
      <c r="Y922" s="2" t="n">
        <v>3.225</v>
      </c>
    </row>
    <row r="923" customFormat="false" ht="12.75" hidden="false" customHeight="false" outlineLevel="0" collapsed="false">
      <c r="A923" s="53" t="n">
        <v>36164</v>
      </c>
      <c r="B923" s="61" t="n">
        <f aca="false">B922+1</f>
        <v>919</v>
      </c>
      <c r="C923" s="2" t="s">
        <v>142</v>
      </c>
      <c r="D923" s="1" t="s">
        <v>112</v>
      </c>
      <c r="E923" s="2" t="n">
        <v>2.1</v>
      </c>
      <c r="F923" s="2" t="n">
        <v>1.985</v>
      </c>
      <c r="H923" s="2" t="n">
        <v>2.105</v>
      </c>
      <c r="K923" s="2" t="n">
        <v>2.07</v>
      </c>
      <c r="L923" s="62" t="n">
        <v>1.975</v>
      </c>
      <c r="M923" s="62" t="n">
        <v>1.91</v>
      </c>
      <c r="N923" s="2" t="n">
        <v>1.835</v>
      </c>
      <c r="Q923" s="2" t="n">
        <v>2.15</v>
      </c>
      <c r="R923" s="2" t="n">
        <v>2.105</v>
      </c>
      <c r="T923" s="2" t="n">
        <v>2.215</v>
      </c>
      <c r="U923" s="2" t="n">
        <v>2.155</v>
      </c>
      <c r="V923" s="2" t="n">
        <v>2.28</v>
      </c>
      <c r="X923" s="2" t="n">
        <v>2.945</v>
      </c>
      <c r="Y923" s="2" t="n">
        <v>3.235</v>
      </c>
    </row>
    <row r="924" customFormat="false" ht="12.75" hidden="false" customHeight="false" outlineLevel="0" collapsed="false">
      <c r="A924" s="53" t="n">
        <v>36165</v>
      </c>
      <c r="B924" s="61" t="n">
        <f aca="false">B923+1</f>
        <v>920</v>
      </c>
      <c r="C924" s="2" t="s">
        <v>143</v>
      </c>
      <c r="D924" s="1" t="s">
        <v>112</v>
      </c>
      <c r="E924" s="2" t="n">
        <v>2.04</v>
      </c>
      <c r="F924" s="2" t="n">
        <v>1.92</v>
      </c>
      <c r="H924" s="2" t="n">
        <v>2.02</v>
      </c>
      <c r="K924" s="2" t="n">
        <v>1.975</v>
      </c>
      <c r="L924" s="62" t="n">
        <v>1.915</v>
      </c>
      <c r="M924" s="62" t="n">
        <v>1.815</v>
      </c>
      <c r="N924" s="2" t="n">
        <v>1.865</v>
      </c>
      <c r="Q924" s="2" t="n">
        <v>2.085</v>
      </c>
      <c r="R924" s="2" t="n">
        <v>2.03</v>
      </c>
      <c r="T924" s="2" t="n">
        <v>2.165</v>
      </c>
      <c r="U924" s="2" t="n">
        <v>2.105</v>
      </c>
      <c r="V924" s="2" t="n">
        <v>2.26</v>
      </c>
      <c r="X924" s="2" t="n">
        <v>2.89</v>
      </c>
      <c r="Y924" s="2" t="n">
        <v>3.17</v>
      </c>
    </row>
    <row r="925" customFormat="false" ht="12.75" hidden="false" customHeight="false" outlineLevel="0" collapsed="false">
      <c r="A925" s="53" t="n">
        <v>36166</v>
      </c>
      <c r="B925" s="61" t="n">
        <f aca="false">B924+1</f>
        <v>921</v>
      </c>
      <c r="C925" s="2" t="s">
        <v>144</v>
      </c>
      <c r="D925" s="1" t="s">
        <v>112</v>
      </c>
      <c r="E925" s="2" t="n">
        <v>2.035</v>
      </c>
      <c r="F925" s="2" t="n">
        <v>1.9</v>
      </c>
      <c r="H925" s="2" t="n">
        <v>2.035</v>
      </c>
      <c r="K925" s="2" t="n">
        <v>2.035</v>
      </c>
      <c r="L925" s="62" t="n">
        <v>1.885</v>
      </c>
      <c r="M925" s="62" t="n">
        <v>1.835</v>
      </c>
      <c r="N925" s="2" t="n">
        <v>1.82</v>
      </c>
      <c r="Q925" s="2" t="n">
        <v>2.08</v>
      </c>
      <c r="R925" s="2" t="n">
        <v>2.015</v>
      </c>
      <c r="T925" s="2" t="n">
        <v>2.36</v>
      </c>
      <c r="U925" s="2" t="n">
        <v>2.13</v>
      </c>
      <c r="V925" s="2" t="n">
        <v>2.465</v>
      </c>
      <c r="X925" s="2" t="n">
        <v>3.01</v>
      </c>
      <c r="Y925" s="2" t="n">
        <v>3.285</v>
      </c>
    </row>
    <row r="926" customFormat="false" ht="12.75" hidden="false" customHeight="false" outlineLevel="0" collapsed="false">
      <c r="A926" s="53" t="n">
        <v>36167</v>
      </c>
      <c r="B926" s="61" t="n">
        <f aca="false">B925+1</f>
        <v>922</v>
      </c>
      <c r="C926" s="2" t="s">
        <v>145</v>
      </c>
      <c r="D926" s="1" t="s">
        <v>112</v>
      </c>
      <c r="E926" s="2" t="n">
        <v>1.895</v>
      </c>
      <c r="F926" s="2" t="n">
        <v>1.775</v>
      </c>
      <c r="H926" s="2" t="n">
        <v>1.895</v>
      </c>
      <c r="K926" s="2" t="n">
        <v>1.855</v>
      </c>
      <c r="L926" s="62" t="n">
        <v>1.765</v>
      </c>
      <c r="M926" s="62" t="n">
        <v>1.71</v>
      </c>
      <c r="N926" s="2" t="n">
        <v>1.765</v>
      </c>
      <c r="Q926" s="2" t="n">
        <v>1.94</v>
      </c>
      <c r="R926" s="2" t="n">
        <v>1.935</v>
      </c>
      <c r="T926" s="2" t="n">
        <v>2.165</v>
      </c>
      <c r="U926" s="2" t="n">
        <v>2.02</v>
      </c>
      <c r="V926" s="2" t="n">
        <v>2.295</v>
      </c>
      <c r="X926" s="2" t="n">
        <v>2.715</v>
      </c>
      <c r="Y926" s="2" t="n">
        <v>2.915</v>
      </c>
    </row>
    <row r="927" customFormat="false" ht="12.75" hidden="false" customHeight="false" outlineLevel="0" collapsed="false">
      <c r="A927" s="53" t="n">
        <v>36168</v>
      </c>
      <c r="B927" s="61" t="n">
        <f aca="false">B926+1</f>
        <v>923</v>
      </c>
      <c r="C927" s="2" t="s">
        <v>146</v>
      </c>
      <c r="D927" s="1" t="s">
        <v>112</v>
      </c>
      <c r="E927" s="2" t="n">
        <v>1.875</v>
      </c>
      <c r="F927" s="2" t="n">
        <v>1.745</v>
      </c>
      <c r="H927" s="2" t="n">
        <v>1.89</v>
      </c>
      <c r="K927" s="2" t="n">
        <v>1.82</v>
      </c>
      <c r="L927" s="62" t="n">
        <v>1.71</v>
      </c>
      <c r="M927" s="62" t="n">
        <v>1.63</v>
      </c>
      <c r="N927" s="2" t="n">
        <v>1.71</v>
      </c>
      <c r="Q927" s="2" t="n">
        <v>1.935</v>
      </c>
      <c r="R927" s="2" t="n">
        <v>1.895</v>
      </c>
      <c r="T927" s="2" t="n">
        <v>2.03</v>
      </c>
      <c r="U927" s="2" t="n">
        <v>1.935</v>
      </c>
      <c r="V927" s="2" t="n">
        <v>2.115</v>
      </c>
      <c r="X927" s="2" t="n">
        <v>2.66</v>
      </c>
      <c r="Y927" s="2" t="n">
        <v>2.92</v>
      </c>
    </row>
    <row r="928" customFormat="false" ht="12.75" hidden="false" customHeight="false" outlineLevel="0" collapsed="false">
      <c r="A928" s="53" t="n">
        <v>36169</v>
      </c>
      <c r="B928" s="61" t="n">
        <f aca="false">B927+1</f>
        <v>924</v>
      </c>
      <c r="C928" s="2" t="s">
        <v>147</v>
      </c>
      <c r="D928" s="1" t="s">
        <v>112</v>
      </c>
      <c r="E928" s="2" t="n">
        <v>1.875</v>
      </c>
      <c r="F928" s="2" t="n">
        <v>1.745</v>
      </c>
      <c r="H928" s="2" t="n">
        <v>1.89</v>
      </c>
      <c r="K928" s="2" t="n">
        <v>1.82</v>
      </c>
      <c r="L928" s="62" t="n">
        <v>1.71</v>
      </c>
      <c r="M928" s="62" t="n">
        <v>1.63</v>
      </c>
      <c r="N928" s="2" t="n">
        <v>1.71</v>
      </c>
      <c r="Q928" s="2" t="n">
        <v>1.935</v>
      </c>
      <c r="R928" s="2" t="n">
        <v>1.895</v>
      </c>
      <c r="T928" s="2" t="n">
        <v>2.03</v>
      </c>
      <c r="U928" s="2" t="n">
        <v>1.935</v>
      </c>
      <c r="V928" s="2" t="n">
        <v>2.115</v>
      </c>
      <c r="X928" s="2" t="n">
        <v>2.66</v>
      </c>
      <c r="Y928" s="2" t="n">
        <v>2.92</v>
      </c>
    </row>
    <row r="929" customFormat="false" ht="12.75" hidden="false" customHeight="false" outlineLevel="0" collapsed="false">
      <c r="A929" s="53" t="n">
        <v>36170</v>
      </c>
      <c r="B929" s="61" t="n">
        <f aca="false">B928+1</f>
        <v>925</v>
      </c>
      <c r="C929" s="2" t="s">
        <v>148</v>
      </c>
      <c r="D929" s="1" t="s">
        <v>112</v>
      </c>
      <c r="E929" s="2" t="n">
        <v>1.875</v>
      </c>
      <c r="F929" s="2" t="n">
        <v>1.745</v>
      </c>
      <c r="H929" s="2" t="n">
        <v>1.89</v>
      </c>
      <c r="K929" s="2" t="n">
        <v>1.82</v>
      </c>
      <c r="L929" s="62" t="n">
        <v>1.71</v>
      </c>
      <c r="M929" s="62" t="n">
        <v>1.63</v>
      </c>
      <c r="N929" s="2" t="n">
        <v>1.71</v>
      </c>
      <c r="Q929" s="2" t="n">
        <v>1.935</v>
      </c>
      <c r="R929" s="2" t="n">
        <v>1.895</v>
      </c>
      <c r="T929" s="2" t="n">
        <v>2.03</v>
      </c>
      <c r="U929" s="2" t="n">
        <v>1.935</v>
      </c>
      <c r="V929" s="2" t="n">
        <v>2.115</v>
      </c>
      <c r="X929" s="2" t="n">
        <v>2.66</v>
      </c>
      <c r="Y929" s="2" t="n">
        <v>2.92</v>
      </c>
    </row>
    <row r="930" customFormat="false" ht="12.75" hidden="false" customHeight="false" outlineLevel="0" collapsed="false">
      <c r="A930" s="53" t="n">
        <v>36171</v>
      </c>
      <c r="B930" s="61" t="n">
        <f aca="false">B929+1</f>
        <v>926</v>
      </c>
      <c r="C930" s="2" t="s">
        <v>142</v>
      </c>
      <c r="D930" s="1" t="s">
        <v>112</v>
      </c>
      <c r="E930" s="2" t="n">
        <v>1.82</v>
      </c>
      <c r="F930" s="2" t="n">
        <v>1.735</v>
      </c>
      <c r="H930" s="2" t="n">
        <v>1.83</v>
      </c>
      <c r="K930" s="2" t="n">
        <v>1.785</v>
      </c>
      <c r="L930" s="62" t="n">
        <v>1.715</v>
      </c>
      <c r="M930" s="62" t="n">
        <v>1.63</v>
      </c>
      <c r="N930" s="2" t="n">
        <v>1.695</v>
      </c>
      <c r="Q930" s="2" t="n">
        <v>1.895</v>
      </c>
      <c r="R930" s="2" t="n">
        <v>1.88</v>
      </c>
      <c r="T930" s="2" t="n">
        <v>1.95</v>
      </c>
      <c r="U930" s="2" t="n">
        <v>1.9</v>
      </c>
      <c r="V930" s="2" t="n">
        <v>2.015</v>
      </c>
      <c r="X930" s="2" t="n">
        <v>2.595</v>
      </c>
      <c r="Y930" s="2" t="n">
        <v>2.905</v>
      </c>
    </row>
    <row r="931" customFormat="false" ht="12.75" hidden="false" customHeight="false" outlineLevel="0" collapsed="false">
      <c r="A931" s="53" t="n">
        <v>36172</v>
      </c>
      <c r="B931" s="61" t="n">
        <f aca="false">B930+1</f>
        <v>927</v>
      </c>
      <c r="C931" s="2" t="s">
        <v>143</v>
      </c>
      <c r="D931" s="1" t="s">
        <v>112</v>
      </c>
      <c r="E931" s="2" t="n">
        <v>1.82</v>
      </c>
      <c r="F931" s="2" t="n">
        <v>1.76</v>
      </c>
      <c r="H931" s="2" t="n">
        <v>1.835</v>
      </c>
      <c r="K931" s="2" t="n">
        <v>1.795</v>
      </c>
      <c r="L931" s="62" t="n">
        <v>1.775</v>
      </c>
      <c r="M931" s="62" t="n">
        <v>1.665</v>
      </c>
      <c r="N931" s="2" t="n">
        <v>1.695</v>
      </c>
      <c r="Q931" s="2" t="n">
        <v>1.895</v>
      </c>
      <c r="R931" s="2" t="n">
        <v>1.895</v>
      </c>
      <c r="T931" s="2" t="n">
        <v>1.955</v>
      </c>
      <c r="U931" s="2" t="n">
        <v>1.91</v>
      </c>
      <c r="V931" s="2" t="n">
        <v>1.995</v>
      </c>
      <c r="X931" s="2" t="n">
        <v>2.465</v>
      </c>
      <c r="Y931" s="2" t="n">
        <v>2.775</v>
      </c>
    </row>
    <row r="932" customFormat="false" ht="12.75" hidden="false" customHeight="false" outlineLevel="0" collapsed="false">
      <c r="A932" s="53" t="n">
        <v>36173</v>
      </c>
      <c r="B932" s="61" t="n">
        <f aca="false">B931+1</f>
        <v>928</v>
      </c>
      <c r="C932" s="2" t="s">
        <v>144</v>
      </c>
      <c r="D932" s="1" t="s">
        <v>112</v>
      </c>
      <c r="E932" s="2" t="n">
        <v>1.865</v>
      </c>
      <c r="F932" s="2" t="n">
        <v>1.785</v>
      </c>
      <c r="H932" s="2" t="n">
        <v>1.865</v>
      </c>
      <c r="K932" s="2" t="n">
        <v>1.82</v>
      </c>
      <c r="L932" s="62" t="n">
        <v>1.785</v>
      </c>
      <c r="M932" s="62" t="n">
        <v>1.705</v>
      </c>
      <c r="N932" s="2" t="n">
        <v>1.72</v>
      </c>
      <c r="Q932" s="2" t="n">
        <v>1.95</v>
      </c>
      <c r="R932" s="2" t="n">
        <v>1.91</v>
      </c>
      <c r="T932" s="2" t="n">
        <v>1.91</v>
      </c>
      <c r="U932" s="2" t="n">
        <v>1.885</v>
      </c>
      <c r="V932" s="2" t="n">
        <v>1.935</v>
      </c>
      <c r="X932" s="2" t="n">
        <v>2.45</v>
      </c>
      <c r="Y932" s="2" t="n">
        <v>2.765</v>
      </c>
    </row>
    <row r="933" customFormat="false" ht="12.75" hidden="false" customHeight="false" outlineLevel="0" collapsed="false">
      <c r="A933" s="53" t="n">
        <v>36174</v>
      </c>
      <c r="B933" s="61" t="n">
        <f aca="false">B932+1</f>
        <v>929</v>
      </c>
      <c r="C933" s="2" t="s">
        <v>145</v>
      </c>
      <c r="D933" s="1" t="s">
        <v>112</v>
      </c>
      <c r="E933" s="2" t="n">
        <v>1.78</v>
      </c>
      <c r="F933" s="2" t="n">
        <v>1.69</v>
      </c>
      <c r="H933" s="2" t="n">
        <v>1.79</v>
      </c>
      <c r="K933" s="2" t="n">
        <v>1.73</v>
      </c>
      <c r="L933" s="62" t="n">
        <v>1.685</v>
      </c>
      <c r="M933" s="62" t="n">
        <v>1.615</v>
      </c>
      <c r="N933" s="2" t="n">
        <v>1.685</v>
      </c>
      <c r="Q933" s="2" t="n">
        <v>1.895</v>
      </c>
      <c r="R933" s="2" t="n">
        <v>1.825</v>
      </c>
      <c r="T933" s="2" t="n">
        <v>1.78</v>
      </c>
      <c r="U933" s="2" t="n">
        <v>1.765</v>
      </c>
      <c r="V933" s="2" t="n">
        <v>1.825</v>
      </c>
      <c r="X933" s="2" t="n">
        <v>2.29</v>
      </c>
      <c r="Y933" s="2" t="n">
        <v>2.465</v>
      </c>
    </row>
    <row r="934" customFormat="false" ht="12.75" hidden="false" customHeight="false" outlineLevel="0" collapsed="false">
      <c r="A934" s="53" t="n">
        <v>36175</v>
      </c>
      <c r="B934" s="61" t="n">
        <f aca="false">B933+1</f>
        <v>930</v>
      </c>
      <c r="C934" s="2" t="s">
        <v>146</v>
      </c>
      <c r="D934" s="1" t="s">
        <v>112</v>
      </c>
      <c r="E934" s="2" t="n">
        <v>1.795</v>
      </c>
      <c r="F934" s="2" t="n">
        <v>1.68</v>
      </c>
      <c r="H934" s="2" t="n">
        <v>1.805</v>
      </c>
      <c r="K934" s="2" t="n">
        <v>1.73</v>
      </c>
      <c r="L934" s="62" t="n">
        <v>1.68</v>
      </c>
      <c r="M934" s="62" t="n">
        <v>1.61</v>
      </c>
      <c r="N934" s="2" t="n">
        <v>1.67</v>
      </c>
      <c r="Q934" s="2" t="n">
        <v>1.905</v>
      </c>
      <c r="R934" s="2" t="n">
        <v>1.83</v>
      </c>
      <c r="T934" s="2" t="n">
        <v>1.78</v>
      </c>
      <c r="U934" s="2" t="n">
        <v>1.76</v>
      </c>
      <c r="V934" s="2" t="n">
        <v>1.845</v>
      </c>
      <c r="X934" s="2" t="n">
        <v>2.1</v>
      </c>
      <c r="Y934" s="2" t="n">
        <v>2.275</v>
      </c>
    </row>
    <row r="935" customFormat="false" ht="12.75" hidden="false" customHeight="false" outlineLevel="0" collapsed="false">
      <c r="A935" s="53" t="n">
        <v>36176</v>
      </c>
      <c r="B935" s="61" t="n">
        <f aca="false">B934+1</f>
        <v>931</v>
      </c>
      <c r="C935" s="2" t="s">
        <v>147</v>
      </c>
      <c r="D935" s="1" t="s">
        <v>112</v>
      </c>
      <c r="E935" s="2" t="n">
        <v>1.795</v>
      </c>
      <c r="F935" s="2" t="n">
        <v>1.68</v>
      </c>
      <c r="H935" s="2" t="n">
        <v>1.805</v>
      </c>
      <c r="K935" s="2" t="n">
        <v>1.73</v>
      </c>
      <c r="L935" s="62" t="n">
        <v>1.68</v>
      </c>
      <c r="M935" s="62" t="n">
        <v>1.61</v>
      </c>
      <c r="N935" s="2" t="n">
        <v>1.67</v>
      </c>
      <c r="Q935" s="2" t="n">
        <v>1.905</v>
      </c>
      <c r="R935" s="2" t="n">
        <v>1.83</v>
      </c>
      <c r="T935" s="2" t="n">
        <v>1.78</v>
      </c>
      <c r="U935" s="2" t="n">
        <v>1.76</v>
      </c>
      <c r="V935" s="2" t="n">
        <v>1.845</v>
      </c>
      <c r="X935" s="2" t="n">
        <v>2.1</v>
      </c>
      <c r="Y935" s="2" t="n">
        <v>2.275</v>
      </c>
    </row>
    <row r="936" customFormat="false" ht="12.75" hidden="false" customHeight="false" outlineLevel="0" collapsed="false">
      <c r="A936" s="53" t="n">
        <v>36177</v>
      </c>
      <c r="B936" s="61" t="n">
        <f aca="false">B935+1</f>
        <v>932</v>
      </c>
      <c r="C936" s="2" t="s">
        <v>148</v>
      </c>
      <c r="D936" s="1" t="s">
        <v>112</v>
      </c>
      <c r="E936" s="2" t="n">
        <v>1.795</v>
      </c>
      <c r="F936" s="2" t="n">
        <v>1.68</v>
      </c>
      <c r="H936" s="2" t="n">
        <v>1.805</v>
      </c>
      <c r="K936" s="2" t="n">
        <v>1.73</v>
      </c>
      <c r="L936" s="62" t="n">
        <v>1.68</v>
      </c>
      <c r="M936" s="62" t="n">
        <v>1.61</v>
      </c>
      <c r="N936" s="2" t="n">
        <v>1.67</v>
      </c>
      <c r="Q936" s="2" t="n">
        <v>1.905</v>
      </c>
      <c r="R936" s="2" t="n">
        <v>1.83</v>
      </c>
      <c r="T936" s="2" t="n">
        <v>1.78</v>
      </c>
      <c r="U936" s="2" t="n">
        <v>1.76</v>
      </c>
      <c r="V936" s="2" t="n">
        <v>1.845</v>
      </c>
      <c r="X936" s="2" t="n">
        <v>2.1</v>
      </c>
      <c r="Y936" s="2" t="n">
        <v>2.275</v>
      </c>
    </row>
    <row r="937" customFormat="false" ht="12.75" hidden="false" customHeight="false" outlineLevel="0" collapsed="false">
      <c r="A937" s="53" t="n">
        <v>36178</v>
      </c>
      <c r="B937" s="61" t="n">
        <f aca="false">B936+1</f>
        <v>933</v>
      </c>
      <c r="C937" s="2" t="s">
        <v>142</v>
      </c>
      <c r="D937" s="1" t="s">
        <v>112</v>
      </c>
      <c r="E937" s="2" t="n">
        <v>1.795</v>
      </c>
      <c r="F937" s="2" t="n">
        <v>1.68</v>
      </c>
      <c r="H937" s="2" t="n">
        <v>1.805</v>
      </c>
      <c r="K937" s="2" t="n">
        <v>1.73</v>
      </c>
      <c r="L937" s="62" t="n">
        <v>1.68</v>
      </c>
      <c r="M937" s="62" t="n">
        <v>1.61</v>
      </c>
      <c r="N937" s="2" t="n">
        <v>1.67</v>
      </c>
      <c r="Q937" s="2" t="n">
        <v>1.905</v>
      </c>
      <c r="R937" s="2" t="n">
        <v>1.83</v>
      </c>
      <c r="T937" s="2" t="n">
        <v>1.78</v>
      </c>
      <c r="U937" s="2" t="n">
        <v>1.76</v>
      </c>
      <c r="V937" s="2" t="n">
        <v>1.845</v>
      </c>
      <c r="X937" s="2" t="n">
        <v>2.1</v>
      </c>
      <c r="Y937" s="2" t="n">
        <v>2.275</v>
      </c>
    </row>
    <row r="938" customFormat="false" ht="12.75" hidden="false" customHeight="false" outlineLevel="0" collapsed="false">
      <c r="A938" s="53" t="n">
        <v>36179</v>
      </c>
      <c r="B938" s="61" t="n">
        <f aca="false">B937+1</f>
        <v>934</v>
      </c>
      <c r="C938" s="2" t="s">
        <v>143</v>
      </c>
      <c r="D938" s="1" t="s">
        <v>112</v>
      </c>
      <c r="E938" s="2" t="n">
        <v>1.77</v>
      </c>
      <c r="F938" s="2" t="n">
        <v>1.7</v>
      </c>
      <c r="H938" s="2" t="n">
        <v>1.8</v>
      </c>
      <c r="K938" s="2" t="n">
        <v>1.72</v>
      </c>
      <c r="L938" s="62" t="n">
        <v>1.7</v>
      </c>
      <c r="M938" s="62" t="n">
        <v>1.625</v>
      </c>
      <c r="N938" s="2" t="n">
        <v>1.705</v>
      </c>
      <c r="Q938" s="2" t="n">
        <v>1.905</v>
      </c>
      <c r="R938" s="2" t="n">
        <v>1.85</v>
      </c>
      <c r="T938" s="2" t="n">
        <v>1.78</v>
      </c>
      <c r="U938" s="2" t="n">
        <v>1.76</v>
      </c>
      <c r="V938" s="2" t="n">
        <v>1.825</v>
      </c>
      <c r="X938" s="2" t="n">
        <v>2.065</v>
      </c>
      <c r="Y938" s="2" t="n">
        <v>2.19</v>
      </c>
    </row>
    <row r="939" customFormat="false" ht="12.75" hidden="false" customHeight="false" outlineLevel="0" collapsed="false">
      <c r="A939" s="53" t="n">
        <v>36180</v>
      </c>
      <c r="B939" s="61" t="n">
        <f aca="false">B938+1</f>
        <v>935</v>
      </c>
      <c r="C939" s="2" t="s">
        <v>144</v>
      </c>
      <c r="D939" s="1" t="s">
        <v>112</v>
      </c>
      <c r="E939" s="2" t="n">
        <v>1.8</v>
      </c>
      <c r="F939" s="2" t="n">
        <v>1.705</v>
      </c>
      <c r="H939" s="2" t="n">
        <v>1.805</v>
      </c>
      <c r="K939" s="2" t="n">
        <v>1.74</v>
      </c>
      <c r="L939" s="62" t="n">
        <v>1.715</v>
      </c>
      <c r="M939" s="62" t="n">
        <v>1.65</v>
      </c>
      <c r="N939" s="2" t="n">
        <v>1.71</v>
      </c>
      <c r="Q939" s="2" t="n">
        <v>1.925</v>
      </c>
      <c r="R939" s="2" t="n">
        <v>1.87</v>
      </c>
      <c r="T939" s="2" t="n">
        <v>1.795</v>
      </c>
      <c r="U939" s="2" t="n">
        <v>1.77</v>
      </c>
      <c r="V939" s="2" t="n">
        <v>1.84</v>
      </c>
      <c r="X939" s="2" t="n">
        <v>2.015</v>
      </c>
      <c r="Y939" s="2" t="n">
        <v>2.09</v>
      </c>
    </row>
    <row r="940" customFormat="false" ht="12.75" hidden="false" customHeight="false" outlineLevel="0" collapsed="false">
      <c r="A940" s="53" t="n">
        <v>36181</v>
      </c>
      <c r="B940" s="61" t="n">
        <f aca="false">B939+1</f>
        <v>936</v>
      </c>
      <c r="C940" s="2" t="s">
        <v>145</v>
      </c>
      <c r="D940" s="1" t="s">
        <v>112</v>
      </c>
      <c r="E940" s="2" t="n">
        <v>1.845</v>
      </c>
      <c r="F940" s="2" t="n">
        <v>1.725</v>
      </c>
      <c r="H940" s="2" t="n">
        <v>1.84</v>
      </c>
      <c r="K940" s="2" t="n">
        <v>1.775</v>
      </c>
      <c r="L940" s="62" t="n">
        <v>1.725</v>
      </c>
      <c r="M940" s="62" t="n">
        <v>1.67</v>
      </c>
      <c r="N940" s="2" t="n">
        <v>1.73</v>
      </c>
      <c r="Q940" s="2" t="n">
        <v>1.97</v>
      </c>
      <c r="R940" s="2" t="n">
        <v>1.9</v>
      </c>
      <c r="T940" s="2" t="n">
        <v>1.83</v>
      </c>
      <c r="U940" s="2" t="n">
        <v>1.82</v>
      </c>
      <c r="V940" s="2" t="n">
        <v>1.9</v>
      </c>
      <c r="X940" s="2" t="n">
        <v>2.025</v>
      </c>
      <c r="Y940" s="2" t="n">
        <v>2.12</v>
      </c>
    </row>
    <row r="941" customFormat="false" ht="12.75" hidden="false" customHeight="false" outlineLevel="0" collapsed="false">
      <c r="A941" s="53" t="n">
        <v>36182</v>
      </c>
      <c r="B941" s="61" t="n">
        <f aca="false">B940+1</f>
        <v>937</v>
      </c>
      <c r="C941" s="2" t="s">
        <v>146</v>
      </c>
      <c r="D941" s="1" t="s">
        <v>112</v>
      </c>
      <c r="E941" s="2" t="n">
        <v>1.81</v>
      </c>
      <c r="F941" s="2" t="n">
        <v>1.7</v>
      </c>
      <c r="H941" s="2" t="n">
        <v>1.81</v>
      </c>
      <c r="K941" s="2" t="n">
        <v>1.765</v>
      </c>
      <c r="L941" s="62" t="n">
        <v>1.7</v>
      </c>
      <c r="M941" s="62" t="n">
        <v>1.66</v>
      </c>
      <c r="N941" s="2" t="n">
        <v>1.74</v>
      </c>
      <c r="Q941" s="2" t="n">
        <v>1.935</v>
      </c>
      <c r="R941" s="2" t="n">
        <v>1.885</v>
      </c>
      <c r="T941" s="2" t="n">
        <v>1.825</v>
      </c>
      <c r="U941" s="2" t="n">
        <v>1.81</v>
      </c>
      <c r="V941" s="2" t="n">
        <v>1.87</v>
      </c>
      <c r="X941" s="2" t="n">
        <v>2.02</v>
      </c>
      <c r="Y941" s="2" t="n">
        <v>2.105</v>
      </c>
    </row>
    <row r="942" customFormat="false" ht="12.75" hidden="false" customHeight="false" outlineLevel="0" collapsed="false">
      <c r="A942" s="53" t="n">
        <v>36183</v>
      </c>
      <c r="B942" s="61" t="n">
        <f aca="false">B941+1</f>
        <v>938</v>
      </c>
      <c r="C942" s="2" t="s">
        <v>147</v>
      </c>
      <c r="D942" s="1" t="s">
        <v>112</v>
      </c>
      <c r="E942" s="2" t="n">
        <v>1.81</v>
      </c>
      <c r="F942" s="2" t="n">
        <v>1.7</v>
      </c>
      <c r="H942" s="2" t="n">
        <v>1.81</v>
      </c>
      <c r="K942" s="2" t="n">
        <v>1.765</v>
      </c>
      <c r="L942" s="62" t="n">
        <v>1.7</v>
      </c>
      <c r="M942" s="62" t="n">
        <v>1.66</v>
      </c>
      <c r="N942" s="2" t="n">
        <v>1.74</v>
      </c>
      <c r="Q942" s="2" t="n">
        <v>1.935</v>
      </c>
      <c r="R942" s="2" t="n">
        <v>1.885</v>
      </c>
      <c r="T942" s="2" t="n">
        <v>1.825</v>
      </c>
      <c r="U942" s="2" t="n">
        <v>1.81</v>
      </c>
      <c r="V942" s="2" t="n">
        <v>1.87</v>
      </c>
      <c r="X942" s="2" t="n">
        <v>2.02</v>
      </c>
      <c r="Y942" s="2" t="n">
        <v>2.105</v>
      </c>
    </row>
    <row r="943" customFormat="false" ht="12.75" hidden="false" customHeight="false" outlineLevel="0" collapsed="false">
      <c r="A943" s="53" t="n">
        <v>36184</v>
      </c>
      <c r="B943" s="61" t="n">
        <f aca="false">B942+1</f>
        <v>939</v>
      </c>
      <c r="C943" s="2" t="s">
        <v>148</v>
      </c>
      <c r="D943" s="1" t="s">
        <v>112</v>
      </c>
      <c r="E943" s="2" t="n">
        <v>1.81</v>
      </c>
      <c r="F943" s="2" t="n">
        <v>1.7</v>
      </c>
      <c r="H943" s="2" t="n">
        <v>1.81</v>
      </c>
      <c r="K943" s="2" t="n">
        <v>1.765</v>
      </c>
      <c r="L943" s="62" t="n">
        <v>1.7</v>
      </c>
      <c r="M943" s="62" t="n">
        <v>1.66</v>
      </c>
      <c r="N943" s="2" t="n">
        <v>1.74</v>
      </c>
      <c r="Q943" s="2" t="n">
        <v>1.935</v>
      </c>
      <c r="R943" s="2" t="n">
        <v>1.885</v>
      </c>
      <c r="T943" s="2" t="n">
        <v>1.825</v>
      </c>
      <c r="U943" s="2" t="n">
        <v>1.81</v>
      </c>
      <c r="V943" s="2" t="n">
        <v>1.87</v>
      </c>
      <c r="X943" s="2" t="n">
        <v>2.02</v>
      </c>
      <c r="Y943" s="2" t="n">
        <v>2.105</v>
      </c>
    </row>
    <row r="944" customFormat="false" ht="12.75" hidden="false" customHeight="false" outlineLevel="0" collapsed="false">
      <c r="A944" s="53" t="n">
        <v>36185</v>
      </c>
      <c r="B944" s="61" t="n">
        <f aca="false">B943+1</f>
        <v>940</v>
      </c>
      <c r="C944" s="2" t="s">
        <v>142</v>
      </c>
      <c r="D944" s="1" t="s">
        <v>112</v>
      </c>
      <c r="E944" s="2" t="n">
        <v>1.75</v>
      </c>
      <c r="F944" s="2" t="n">
        <v>1.685</v>
      </c>
      <c r="H944" s="2" t="n">
        <v>1.765</v>
      </c>
      <c r="K944" s="2" t="n">
        <v>1.705</v>
      </c>
      <c r="L944" s="62" t="n">
        <v>1.695</v>
      </c>
      <c r="M944" s="62" t="n">
        <v>1.645</v>
      </c>
      <c r="N944" s="2" t="n">
        <v>1.75</v>
      </c>
      <c r="Q944" s="2" t="n">
        <v>1.845</v>
      </c>
      <c r="R944" s="2" t="n">
        <v>1.87</v>
      </c>
      <c r="T944" s="2" t="n">
        <v>1.745</v>
      </c>
      <c r="U944" s="2" t="n">
        <v>1.74</v>
      </c>
      <c r="V944" s="2" t="n">
        <v>1.805</v>
      </c>
      <c r="X944" s="2" t="n">
        <v>1.965</v>
      </c>
      <c r="Y944" s="2" t="n">
        <v>2.025</v>
      </c>
    </row>
    <row r="945" customFormat="false" ht="12.75" hidden="false" customHeight="false" outlineLevel="0" collapsed="false">
      <c r="A945" s="53" t="n">
        <v>36186</v>
      </c>
      <c r="B945" s="61" t="n">
        <f aca="false">B944+1</f>
        <v>941</v>
      </c>
      <c r="C945" s="2" t="s">
        <v>143</v>
      </c>
      <c r="D945" s="1" t="s">
        <v>112</v>
      </c>
      <c r="E945" s="2" t="n">
        <v>1.72</v>
      </c>
      <c r="F945" s="2" t="n">
        <v>1.66</v>
      </c>
      <c r="H945" s="2" t="n">
        <v>1.71</v>
      </c>
      <c r="K945" s="2" t="n">
        <v>1.695</v>
      </c>
      <c r="L945" s="62" t="n">
        <v>1.665</v>
      </c>
      <c r="M945" s="62" t="n">
        <v>1.615</v>
      </c>
      <c r="N945" s="2" t="n">
        <v>1.735</v>
      </c>
      <c r="Q945" s="2" t="n">
        <v>1.84</v>
      </c>
      <c r="R945" s="2" t="n">
        <v>1.84</v>
      </c>
      <c r="T945" s="2" t="n">
        <v>1.75</v>
      </c>
      <c r="U945" s="2" t="n">
        <v>1.73</v>
      </c>
      <c r="V945" s="2" t="n">
        <v>1.795</v>
      </c>
      <c r="X945" s="2" t="n">
        <v>1.935</v>
      </c>
      <c r="Y945" s="2" t="n">
        <v>1.995</v>
      </c>
    </row>
    <row r="946" customFormat="false" ht="12.75" hidden="false" customHeight="false" outlineLevel="0" collapsed="false">
      <c r="A946" s="53" t="n">
        <v>36187</v>
      </c>
      <c r="B946" s="61" t="n">
        <f aca="false">B945+1</f>
        <v>942</v>
      </c>
      <c r="C946" s="2" t="s">
        <v>144</v>
      </c>
      <c r="D946" s="1" t="s">
        <v>112</v>
      </c>
      <c r="E946" s="2" t="n">
        <v>1.75</v>
      </c>
      <c r="F946" s="2" t="n">
        <v>1.665</v>
      </c>
      <c r="H946" s="2" t="n">
        <v>1.76</v>
      </c>
      <c r="K946" s="2" t="n">
        <v>1.715</v>
      </c>
      <c r="L946" s="62" t="n">
        <v>1.68</v>
      </c>
      <c r="M946" s="62" t="n">
        <v>1.625</v>
      </c>
      <c r="N946" s="2" t="n">
        <v>1.73</v>
      </c>
      <c r="Q946" s="2" t="n">
        <v>1.915</v>
      </c>
      <c r="R946" s="2" t="n">
        <v>1.845</v>
      </c>
      <c r="T946" s="2" t="n">
        <v>1.765</v>
      </c>
      <c r="U946" s="2" t="n">
        <v>1.745</v>
      </c>
      <c r="V946" s="2" t="n">
        <v>1.8</v>
      </c>
      <c r="X946" s="2" t="n">
        <v>1.95</v>
      </c>
      <c r="Y946" s="2" t="n">
        <v>2.01</v>
      </c>
    </row>
    <row r="947" customFormat="false" ht="12.75" hidden="false" customHeight="false" outlineLevel="0" collapsed="false">
      <c r="A947" s="53" t="n">
        <v>36188</v>
      </c>
      <c r="B947" s="61" t="n">
        <f aca="false">B946+1</f>
        <v>943</v>
      </c>
      <c r="C947" s="2" t="s">
        <v>145</v>
      </c>
      <c r="D947" s="1" t="s">
        <v>112</v>
      </c>
      <c r="E947" s="2" t="n">
        <v>1.805</v>
      </c>
      <c r="F947" s="2" t="n">
        <v>1.725</v>
      </c>
      <c r="H947" s="2" t="n">
        <v>1.8</v>
      </c>
      <c r="K947" s="2" t="n">
        <v>1.74</v>
      </c>
      <c r="L947" s="62" t="n">
        <v>1.74</v>
      </c>
      <c r="M947" s="62" t="n">
        <v>1.65</v>
      </c>
      <c r="N947" s="2" t="n">
        <v>2.235</v>
      </c>
      <c r="Q947" s="2" t="n">
        <v>1.925</v>
      </c>
      <c r="R947" s="2" t="n">
        <v>1.87</v>
      </c>
      <c r="T947" s="2" t="n">
        <v>1.79</v>
      </c>
      <c r="U947" s="2" t="n">
        <v>1.775</v>
      </c>
      <c r="V947" s="2" t="n">
        <v>1.83</v>
      </c>
      <c r="X947" s="2" t="n">
        <v>2.035</v>
      </c>
      <c r="Y947" s="2" t="n">
        <v>2.065</v>
      </c>
    </row>
    <row r="948" customFormat="false" ht="12.75" hidden="false" customHeight="false" outlineLevel="0" collapsed="false">
      <c r="A948" s="53" t="n">
        <v>36189</v>
      </c>
      <c r="B948" s="61" t="n">
        <f aca="false">B947+1</f>
        <v>944</v>
      </c>
      <c r="C948" s="2" t="s">
        <v>146</v>
      </c>
      <c r="D948" s="1" t="s">
        <v>112</v>
      </c>
      <c r="E948" s="2" t="n">
        <v>1.815</v>
      </c>
      <c r="F948" s="2" t="n">
        <v>1.7</v>
      </c>
      <c r="H948" s="2" t="n">
        <v>1.815</v>
      </c>
      <c r="K948" s="2" t="n">
        <v>1.745</v>
      </c>
      <c r="L948" s="62" t="n">
        <v>1.695</v>
      </c>
      <c r="M948" s="62" t="n">
        <v>1.635</v>
      </c>
      <c r="N948" s="2" t="n">
        <v>1.665</v>
      </c>
      <c r="Q948" s="2" t="n">
        <v>1.93</v>
      </c>
      <c r="R948" s="2" t="n">
        <v>1.85</v>
      </c>
      <c r="T948" s="2" t="n">
        <v>1.795</v>
      </c>
      <c r="U948" s="2" t="n">
        <v>1.775</v>
      </c>
      <c r="V948" s="2" t="n">
        <v>1.86</v>
      </c>
      <c r="X948" s="2" t="n">
        <v>2.06</v>
      </c>
      <c r="Y948" s="2" t="n">
        <v>2.115</v>
      </c>
    </row>
    <row r="949" customFormat="false" ht="12.75" hidden="false" customHeight="false" outlineLevel="0" collapsed="false">
      <c r="A949" s="53" t="n">
        <v>36190</v>
      </c>
      <c r="B949" s="61" t="n">
        <f aca="false">B948+1</f>
        <v>945</v>
      </c>
      <c r="C949" s="2" t="s">
        <v>147</v>
      </c>
      <c r="D949" s="1" t="s">
        <v>112</v>
      </c>
      <c r="E949" s="2" t="n">
        <v>1.815</v>
      </c>
      <c r="F949" s="2" t="n">
        <v>1.7</v>
      </c>
      <c r="H949" s="2" t="n">
        <v>1.815</v>
      </c>
      <c r="K949" s="2" t="n">
        <v>1.745</v>
      </c>
      <c r="L949" s="62" t="n">
        <v>1.695</v>
      </c>
      <c r="M949" s="62" t="n">
        <v>1.635</v>
      </c>
      <c r="N949" s="2" t="n">
        <v>1.665</v>
      </c>
      <c r="Q949" s="2" t="n">
        <v>1.93</v>
      </c>
      <c r="R949" s="2" t="n">
        <v>1.85</v>
      </c>
      <c r="T949" s="2" t="n">
        <v>1.795</v>
      </c>
      <c r="U949" s="2" t="n">
        <v>1.775</v>
      </c>
      <c r="V949" s="2" t="n">
        <v>1.86</v>
      </c>
      <c r="X949" s="2" t="n">
        <v>2.06</v>
      </c>
      <c r="Y949" s="2" t="n">
        <v>2.115</v>
      </c>
    </row>
    <row r="950" customFormat="false" ht="12.75" hidden="false" customHeight="false" outlineLevel="0" collapsed="false">
      <c r="A950" s="53" t="n">
        <v>36191</v>
      </c>
      <c r="B950" s="61" t="n">
        <f aca="false">B949+1</f>
        <v>946</v>
      </c>
      <c r="C950" s="2" t="s">
        <v>148</v>
      </c>
      <c r="D950" s="1" t="s">
        <v>113</v>
      </c>
      <c r="E950" s="2" t="n">
        <v>1.815</v>
      </c>
      <c r="F950" s="2" t="n">
        <v>1.7</v>
      </c>
      <c r="H950" s="2" t="n">
        <v>1.815</v>
      </c>
      <c r="K950" s="2" t="n">
        <v>1.745</v>
      </c>
      <c r="L950" s="62" t="n">
        <v>1.695</v>
      </c>
      <c r="M950" s="62" t="n">
        <v>1.635</v>
      </c>
      <c r="N950" s="2" t="n">
        <v>1.665</v>
      </c>
      <c r="Q950" s="2" t="n">
        <v>1.93</v>
      </c>
      <c r="R950" s="2" t="n">
        <v>1.85</v>
      </c>
      <c r="T950" s="2" t="n">
        <v>1.81</v>
      </c>
      <c r="U950" s="2" t="n">
        <v>1.78</v>
      </c>
      <c r="V950" s="2" t="n">
        <v>1.86</v>
      </c>
      <c r="X950" s="2" t="n">
        <v>2.105</v>
      </c>
      <c r="Y950" s="2" t="n">
        <v>2.115</v>
      </c>
    </row>
    <row r="951" customFormat="false" ht="12.75" hidden="false" customHeight="false" outlineLevel="0" collapsed="false">
      <c r="A951" s="53" t="n">
        <v>36192</v>
      </c>
      <c r="B951" s="61" t="n">
        <f aca="false">B950+1</f>
        <v>947</v>
      </c>
      <c r="C951" s="2" t="s">
        <v>142</v>
      </c>
      <c r="D951" s="1" t="s">
        <v>113</v>
      </c>
      <c r="E951" s="2" t="n">
        <v>1.745</v>
      </c>
      <c r="F951" s="2" t="n">
        <v>1.63</v>
      </c>
      <c r="H951" s="2" t="n">
        <v>1.74</v>
      </c>
      <c r="K951" s="2" t="n">
        <v>1.7</v>
      </c>
      <c r="L951" s="62" t="n">
        <v>1.63</v>
      </c>
      <c r="M951" s="62" t="n">
        <v>1.61</v>
      </c>
      <c r="N951" s="2" t="n">
        <v>1.57</v>
      </c>
      <c r="Q951" s="2" t="n">
        <v>1.905</v>
      </c>
      <c r="R951" s="2" t="n">
        <v>1.825</v>
      </c>
      <c r="T951" s="2" t="n">
        <v>1.76</v>
      </c>
      <c r="U951" s="2" t="n">
        <v>1.74</v>
      </c>
      <c r="V951" s="2" t="n">
        <v>1.79</v>
      </c>
      <c r="X951" s="2" t="n">
        <v>1.98</v>
      </c>
      <c r="Y951" s="2" t="n">
        <v>2.155</v>
      </c>
    </row>
    <row r="952" customFormat="false" ht="12.75" hidden="false" customHeight="false" outlineLevel="0" collapsed="false">
      <c r="A952" s="53" t="n">
        <v>36193</v>
      </c>
      <c r="B952" s="61" t="n">
        <f aca="false">B951+1</f>
        <v>948</v>
      </c>
      <c r="C952" s="2" t="s">
        <v>143</v>
      </c>
      <c r="D952" s="1" t="s">
        <v>113</v>
      </c>
      <c r="E952" s="2" t="n">
        <v>1.77</v>
      </c>
      <c r="F952" s="2" t="n">
        <v>1.645</v>
      </c>
      <c r="H952" s="2" t="n">
        <v>1.77</v>
      </c>
      <c r="K952" s="2" t="n">
        <v>1.72</v>
      </c>
      <c r="L952" s="62" t="n">
        <v>1.635</v>
      </c>
      <c r="M952" s="62" t="n">
        <v>1.615</v>
      </c>
      <c r="N952" s="2" t="n">
        <v>1.625</v>
      </c>
      <c r="Q952" s="2" t="n">
        <v>1.9</v>
      </c>
      <c r="R952" s="2" t="n">
        <v>1.85</v>
      </c>
      <c r="T952" s="2" t="n">
        <v>1.77</v>
      </c>
      <c r="U952" s="2" t="n">
        <v>1.755</v>
      </c>
      <c r="V952" s="2" t="n">
        <v>1.81</v>
      </c>
      <c r="X952" s="2" t="n">
        <v>1.97</v>
      </c>
      <c r="Y952" s="2" t="n">
        <v>2.09</v>
      </c>
    </row>
    <row r="953" customFormat="false" ht="12.75" hidden="false" customHeight="false" outlineLevel="0" collapsed="false">
      <c r="A953" s="53" t="n">
        <v>36194</v>
      </c>
      <c r="B953" s="61" t="n">
        <f aca="false">B952+1</f>
        <v>949</v>
      </c>
      <c r="C953" s="2" t="s">
        <v>144</v>
      </c>
      <c r="D953" s="1" t="s">
        <v>113</v>
      </c>
      <c r="E953" s="2" t="n">
        <v>1.8</v>
      </c>
      <c r="F953" s="2" t="n">
        <v>1.66</v>
      </c>
      <c r="H953" s="2" t="n">
        <v>1.8</v>
      </c>
      <c r="K953" s="2" t="n">
        <v>1.74</v>
      </c>
      <c r="L953" s="62" t="n">
        <v>1.64</v>
      </c>
      <c r="M953" s="62" t="n">
        <v>1.625</v>
      </c>
      <c r="N953" s="2" t="n">
        <v>1.635</v>
      </c>
      <c r="Q953" s="2" t="n">
        <v>1.9</v>
      </c>
      <c r="R953" s="2" t="n">
        <v>1.855</v>
      </c>
      <c r="T953" s="2" t="n">
        <v>1.775</v>
      </c>
      <c r="U953" s="2" t="n">
        <v>1.755</v>
      </c>
      <c r="V953" s="2" t="n">
        <v>1.82</v>
      </c>
      <c r="X953" s="2" t="n">
        <v>1.99</v>
      </c>
      <c r="Y953" s="2" t="n">
        <v>2.095</v>
      </c>
    </row>
    <row r="954" customFormat="false" ht="12.75" hidden="false" customHeight="false" outlineLevel="0" collapsed="false">
      <c r="A954" s="53" t="n">
        <v>36195</v>
      </c>
      <c r="B954" s="61" t="n">
        <f aca="false">B953+1</f>
        <v>950</v>
      </c>
      <c r="C954" s="2" t="s">
        <v>145</v>
      </c>
      <c r="D954" s="1" t="s">
        <v>113</v>
      </c>
      <c r="E954" s="2" t="n">
        <v>1.785</v>
      </c>
      <c r="F954" s="2" t="n">
        <v>1.65</v>
      </c>
      <c r="H954" s="2" t="n">
        <v>1.785</v>
      </c>
      <c r="K954" s="2" t="n">
        <v>1.72</v>
      </c>
      <c r="L954" s="62" t="n">
        <v>1.625</v>
      </c>
      <c r="M954" s="62" t="n">
        <v>1.61</v>
      </c>
      <c r="N954" s="2" t="n">
        <v>1.61</v>
      </c>
      <c r="Q954" s="2" t="n">
        <v>1.89</v>
      </c>
      <c r="R954" s="2" t="n">
        <v>1.84</v>
      </c>
      <c r="T954" s="2" t="n">
        <v>1.75</v>
      </c>
      <c r="U954" s="2" t="n">
        <v>1.735</v>
      </c>
      <c r="V954" s="2" t="n">
        <v>1.815</v>
      </c>
      <c r="X954" s="2" t="n">
        <v>1.96</v>
      </c>
      <c r="Y954" s="2" t="n">
        <v>2.01</v>
      </c>
    </row>
    <row r="955" customFormat="false" ht="12.75" hidden="false" customHeight="false" outlineLevel="0" collapsed="false">
      <c r="A955" s="53" t="n">
        <v>36196</v>
      </c>
      <c r="B955" s="61" t="n">
        <f aca="false">B954+1</f>
        <v>951</v>
      </c>
      <c r="C955" s="2" t="s">
        <v>146</v>
      </c>
      <c r="D955" s="1" t="s">
        <v>113</v>
      </c>
      <c r="E955" s="2" t="n">
        <v>1.805</v>
      </c>
      <c r="F955" s="2" t="n">
        <v>1.625</v>
      </c>
      <c r="H955" s="2" t="n">
        <v>1.785</v>
      </c>
      <c r="K955" s="2" t="n">
        <v>1.715</v>
      </c>
      <c r="L955" s="62" t="n">
        <v>1.59</v>
      </c>
      <c r="M955" s="62" t="n">
        <v>1.575</v>
      </c>
      <c r="N955" s="2" t="n">
        <v>1.59</v>
      </c>
      <c r="Q955" s="2" t="n">
        <v>1.9</v>
      </c>
      <c r="R955" s="2" t="n">
        <v>1.82</v>
      </c>
      <c r="T955" s="2" t="n">
        <v>1.73</v>
      </c>
      <c r="U955" s="2" t="n">
        <v>1.72</v>
      </c>
      <c r="V955" s="2" t="n">
        <v>1.81</v>
      </c>
      <c r="X955" s="2" t="n">
        <v>1.97</v>
      </c>
      <c r="Y955" s="2" t="n">
        <v>2</v>
      </c>
    </row>
    <row r="956" customFormat="false" ht="12.75" hidden="false" customHeight="false" outlineLevel="0" collapsed="false">
      <c r="A956" s="53" t="n">
        <v>36197</v>
      </c>
      <c r="B956" s="61" t="n">
        <f aca="false">B955+1</f>
        <v>952</v>
      </c>
      <c r="C956" s="2" t="s">
        <v>147</v>
      </c>
      <c r="D956" s="1" t="s">
        <v>113</v>
      </c>
      <c r="E956" s="2" t="n">
        <v>1.805</v>
      </c>
      <c r="F956" s="2" t="n">
        <v>1.625</v>
      </c>
      <c r="H956" s="2" t="n">
        <v>1.785</v>
      </c>
      <c r="K956" s="2" t="n">
        <v>1.715</v>
      </c>
      <c r="L956" s="62" t="n">
        <v>1.59</v>
      </c>
      <c r="M956" s="62" t="n">
        <v>1.575</v>
      </c>
      <c r="N956" s="2" t="n">
        <v>1.59</v>
      </c>
      <c r="Q956" s="2" t="n">
        <v>1.9</v>
      </c>
      <c r="R956" s="2" t="n">
        <v>1.82</v>
      </c>
      <c r="T956" s="2" t="n">
        <v>1.73</v>
      </c>
      <c r="U956" s="2" t="n">
        <v>1.72</v>
      </c>
      <c r="V956" s="2" t="n">
        <v>1.81</v>
      </c>
      <c r="X956" s="2" t="n">
        <v>1.97</v>
      </c>
      <c r="Y956" s="2" t="n">
        <v>2</v>
      </c>
    </row>
    <row r="957" customFormat="false" ht="12.75" hidden="false" customHeight="false" outlineLevel="0" collapsed="false">
      <c r="A957" s="53" t="n">
        <v>36198</v>
      </c>
      <c r="B957" s="61" t="n">
        <f aca="false">B956+1</f>
        <v>953</v>
      </c>
      <c r="C957" s="2" t="s">
        <v>148</v>
      </c>
      <c r="D957" s="1" t="s">
        <v>113</v>
      </c>
      <c r="E957" s="2" t="n">
        <v>1.805</v>
      </c>
      <c r="F957" s="2" t="n">
        <v>1.625</v>
      </c>
      <c r="H957" s="2" t="n">
        <v>1.785</v>
      </c>
      <c r="K957" s="2" t="n">
        <v>1.715</v>
      </c>
      <c r="L957" s="62" t="n">
        <v>1.59</v>
      </c>
      <c r="M957" s="62" t="n">
        <v>1.575</v>
      </c>
      <c r="N957" s="2" t="n">
        <v>1.59</v>
      </c>
      <c r="Q957" s="2" t="n">
        <v>1.9</v>
      </c>
      <c r="R957" s="2" t="n">
        <v>1.82</v>
      </c>
      <c r="T957" s="2" t="n">
        <v>1.73</v>
      </c>
      <c r="U957" s="2" t="n">
        <v>1.72</v>
      </c>
      <c r="V957" s="2" t="n">
        <v>1.81</v>
      </c>
      <c r="X957" s="2" t="n">
        <v>1.97</v>
      </c>
      <c r="Y957" s="2" t="n">
        <v>2</v>
      </c>
    </row>
    <row r="958" customFormat="false" ht="12.75" hidden="false" customHeight="false" outlineLevel="0" collapsed="false">
      <c r="A958" s="53" t="n">
        <v>36199</v>
      </c>
      <c r="B958" s="61" t="n">
        <f aca="false">B957+1</f>
        <v>954</v>
      </c>
      <c r="C958" s="2" t="s">
        <v>142</v>
      </c>
      <c r="D958" s="1" t="s">
        <v>113</v>
      </c>
      <c r="E958" s="2" t="n">
        <v>1.805</v>
      </c>
      <c r="F958" s="2" t="n">
        <v>1.64</v>
      </c>
      <c r="H958" s="2" t="n">
        <v>1.785</v>
      </c>
      <c r="K958" s="2" t="n">
        <v>1.71</v>
      </c>
      <c r="L958" s="62" t="n">
        <v>1.625</v>
      </c>
      <c r="M958" s="62" t="n">
        <v>1.6</v>
      </c>
      <c r="N958" s="2" t="n">
        <v>1.65</v>
      </c>
      <c r="Q958" s="2" t="n">
        <v>1.895</v>
      </c>
      <c r="R958" s="2" t="n">
        <v>1.835</v>
      </c>
      <c r="T958" s="2" t="n">
        <v>1.745</v>
      </c>
      <c r="U958" s="2" t="n">
        <v>1.72</v>
      </c>
      <c r="V958" s="2" t="n">
        <v>1.81</v>
      </c>
      <c r="X958" s="2" t="n">
        <v>1.975</v>
      </c>
      <c r="Y958" s="2" t="n">
        <v>2.005</v>
      </c>
    </row>
    <row r="959" customFormat="false" ht="12.75" hidden="false" customHeight="false" outlineLevel="0" collapsed="false">
      <c r="A959" s="53" t="n">
        <v>36200</v>
      </c>
      <c r="B959" s="61" t="n">
        <f aca="false">B958+1</f>
        <v>955</v>
      </c>
      <c r="C959" s="2" t="s">
        <v>143</v>
      </c>
      <c r="D959" s="1" t="s">
        <v>113</v>
      </c>
      <c r="E959" s="2" t="n">
        <v>1.825</v>
      </c>
      <c r="F959" s="2" t="n">
        <v>1.66</v>
      </c>
      <c r="H959" s="2" t="n">
        <v>1.805</v>
      </c>
      <c r="K959" s="2" t="n">
        <v>1.735</v>
      </c>
      <c r="L959" s="62" t="n">
        <v>1.635</v>
      </c>
      <c r="M959" s="62" t="n">
        <v>1.625</v>
      </c>
      <c r="N959" s="2" t="n">
        <v>1.66</v>
      </c>
      <c r="Q959" s="2" t="n">
        <v>1.905</v>
      </c>
      <c r="R959" s="2" t="n">
        <v>1.845</v>
      </c>
      <c r="T959" s="2" t="n">
        <v>1.75</v>
      </c>
      <c r="U959" s="2" t="n">
        <v>1.74</v>
      </c>
      <c r="V959" s="2" t="n">
        <v>1.835</v>
      </c>
      <c r="X959" s="2" t="n">
        <v>1.99</v>
      </c>
      <c r="Y959" s="2" t="n">
        <v>2.015</v>
      </c>
    </row>
    <row r="960" customFormat="false" ht="12.75" hidden="false" customHeight="false" outlineLevel="0" collapsed="false">
      <c r="A960" s="53" t="n">
        <v>36201</v>
      </c>
      <c r="B960" s="61" t="n">
        <f aca="false">B959+1</f>
        <v>956</v>
      </c>
      <c r="C960" s="2" t="s">
        <v>144</v>
      </c>
      <c r="D960" s="1" t="s">
        <v>113</v>
      </c>
      <c r="E960" s="2" t="n">
        <v>1.81</v>
      </c>
      <c r="F960" s="2" t="n">
        <v>1.655</v>
      </c>
      <c r="H960" s="2" t="n">
        <v>1.79</v>
      </c>
      <c r="K960" s="2" t="n">
        <v>1.73</v>
      </c>
      <c r="L960" s="62" t="n">
        <v>1.64</v>
      </c>
      <c r="M960" s="62" t="n">
        <v>1.635</v>
      </c>
      <c r="N960" s="2" t="n">
        <v>1.65</v>
      </c>
      <c r="Q960" s="2" t="n">
        <v>1.89</v>
      </c>
      <c r="R960" s="2" t="n">
        <v>1.845</v>
      </c>
      <c r="T960" s="2" t="n">
        <v>1.76</v>
      </c>
      <c r="U960" s="2" t="n">
        <v>1.75</v>
      </c>
      <c r="V960" s="2" t="n">
        <v>1.82</v>
      </c>
      <c r="X960" s="2" t="n">
        <v>1.975</v>
      </c>
      <c r="Y960" s="2" t="n">
        <v>1.995</v>
      </c>
    </row>
    <row r="961" customFormat="false" ht="12.75" hidden="false" customHeight="false" outlineLevel="0" collapsed="false">
      <c r="A961" s="53" t="n">
        <v>36202</v>
      </c>
      <c r="B961" s="61" t="n">
        <f aca="false">B960+1</f>
        <v>957</v>
      </c>
      <c r="C961" s="2" t="s">
        <v>145</v>
      </c>
      <c r="D961" s="1" t="s">
        <v>113</v>
      </c>
      <c r="E961" s="2" t="n">
        <v>1.78</v>
      </c>
      <c r="F961" s="2" t="n">
        <v>1.665</v>
      </c>
      <c r="H961" s="2" t="n">
        <v>1.79</v>
      </c>
      <c r="K961" s="2" t="n">
        <v>1.73</v>
      </c>
      <c r="L961" s="62" t="n">
        <v>1.645</v>
      </c>
      <c r="M961" s="62" t="n">
        <v>1.64</v>
      </c>
      <c r="N961" s="2" t="n">
        <v>1.615</v>
      </c>
      <c r="Q961" s="2" t="n">
        <v>1.88</v>
      </c>
      <c r="R961" s="2" t="n">
        <v>1.845</v>
      </c>
      <c r="T961" s="2" t="n">
        <v>1.77</v>
      </c>
      <c r="U961" s="2" t="n">
        <v>1.76</v>
      </c>
      <c r="V961" s="2" t="n">
        <v>1.825</v>
      </c>
      <c r="X961" s="2" t="n">
        <v>1.955</v>
      </c>
      <c r="Y961" s="2" t="n">
        <v>1.98</v>
      </c>
    </row>
    <row r="962" customFormat="false" ht="12.75" hidden="false" customHeight="false" outlineLevel="0" collapsed="false">
      <c r="A962" s="53" t="n">
        <v>36203</v>
      </c>
      <c r="B962" s="61" t="n">
        <f aca="false">B961+1</f>
        <v>958</v>
      </c>
      <c r="C962" s="2" t="s">
        <v>146</v>
      </c>
      <c r="D962" s="1" t="s">
        <v>113</v>
      </c>
      <c r="E962" s="2" t="n">
        <v>1.815</v>
      </c>
      <c r="F962" s="2" t="n">
        <v>1.675</v>
      </c>
      <c r="H962" s="2" t="n">
        <v>1.8</v>
      </c>
      <c r="K962" s="2" t="n">
        <v>1.745</v>
      </c>
      <c r="L962" s="62" t="n">
        <v>1.635</v>
      </c>
      <c r="M962" s="62" t="n">
        <v>1.615</v>
      </c>
      <c r="N962" s="2" t="n">
        <v>1.6</v>
      </c>
      <c r="Q962" s="2" t="n">
        <v>1.895</v>
      </c>
      <c r="R962" s="2" t="n">
        <v>1.84</v>
      </c>
      <c r="T962" s="2" t="n">
        <v>1.775</v>
      </c>
      <c r="U962" s="2" t="n">
        <v>1.765</v>
      </c>
      <c r="V962" s="2" t="n">
        <v>1.84</v>
      </c>
      <c r="X962" s="2" t="n">
        <v>1.99</v>
      </c>
      <c r="Y962" s="2" t="n">
        <v>2.02</v>
      </c>
    </row>
    <row r="963" customFormat="false" ht="12.75" hidden="false" customHeight="false" outlineLevel="0" collapsed="false">
      <c r="A963" s="53" t="n">
        <v>36204</v>
      </c>
      <c r="B963" s="61" t="n">
        <f aca="false">B962+1</f>
        <v>959</v>
      </c>
      <c r="C963" s="2" t="s">
        <v>147</v>
      </c>
      <c r="D963" s="1" t="s">
        <v>113</v>
      </c>
      <c r="E963" s="2" t="n">
        <v>1.815</v>
      </c>
      <c r="F963" s="2" t="n">
        <v>1.675</v>
      </c>
      <c r="H963" s="2" t="n">
        <v>1.8</v>
      </c>
      <c r="K963" s="2" t="n">
        <v>1.745</v>
      </c>
      <c r="L963" s="62" t="n">
        <v>1.635</v>
      </c>
      <c r="M963" s="62" t="n">
        <v>1.615</v>
      </c>
      <c r="N963" s="2" t="n">
        <v>1.6</v>
      </c>
      <c r="Q963" s="2" t="n">
        <v>1.895</v>
      </c>
      <c r="R963" s="2" t="n">
        <v>1.84</v>
      </c>
      <c r="T963" s="2" t="n">
        <v>1.775</v>
      </c>
      <c r="U963" s="2" t="n">
        <v>1.765</v>
      </c>
      <c r="V963" s="2" t="n">
        <v>1.84</v>
      </c>
      <c r="X963" s="2" t="n">
        <v>1.99</v>
      </c>
      <c r="Y963" s="2" t="n">
        <v>2.02</v>
      </c>
    </row>
    <row r="964" customFormat="false" ht="12.75" hidden="false" customHeight="false" outlineLevel="0" collapsed="false">
      <c r="A964" s="53" t="n">
        <v>36205</v>
      </c>
      <c r="B964" s="61" t="n">
        <f aca="false">B963+1</f>
        <v>960</v>
      </c>
      <c r="C964" s="2" t="s">
        <v>148</v>
      </c>
      <c r="D964" s="1" t="s">
        <v>113</v>
      </c>
      <c r="E964" s="2" t="n">
        <v>1.815</v>
      </c>
      <c r="F964" s="2" t="n">
        <v>1.675</v>
      </c>
      <c r="H964" s="2" t="n">
        <v>1.8</v>
      </c>
      <c r="K964" s="2" t="n">
        <v>1.745</v>
      </c>
      <c r="L964" s="62" t="n">
        <v>1.635</v>
      </c>
      <c r="M964" s="62" t="n">
        <v>1.615</v>
      </c>
      <c r="N964" s="2" t="n">
        <v>1.6</v>
      </c>
      <c r="Q964" s="2" t="n">
        <v>1.895</v>
      </c>
      <c r="R964" s="2" t="n">
        <v>1.84</v>
      </c>
      <c r="T964" s="2" t="n">
        <v>1.775</v>
      </c>
      <c r="U964" s="2" t="n">
        <v>1.765</v>
      </c>
      <c r="V964" s="2" t="n">
        <v>1.84</v>
      </c>
      <c r="X964" s="2" t="n">
        <v>1.99</v>
      </c>
      <c r="Y964" s="2" t="n">
        <v>2.02</v>
      </c>
    </row>
    <row r="965" customFormat="false" ht="12.75" hidden="false" customHeight="false" outlineLevel="0" collapsed="false">
      <c r="A965" s="53" t="n">
        <v>36206</v>
      </c>
      <c r="B965" s="61" t="n">
        <f aca="false">B964+1</f>
        <v>961</v>
      </c>
      <c r="C965" s="2" t="s">
        <v>142</v>
      </c>
      <c r="D965" s="1" t="s">
        <v>113</v>
      </c>
      <c r="E965" s="2" t="n">
        <v>1.815</v>
      </c>
      <c r="F965" s="2" t="n">
        <v>1.675</v>
      </c>
      <c r="H965" s="2" t="n">
        <v>1.8</v>
      </c>
      <c r="K965" s="2" t="n">
        <v>1.745</v>
      </c>
      <c r="L965" s="62" t="n">
        <v>1.635</v>
      </c>
      <c r="M965" s="62" t="n">
        <v>1.615</v>
      </c>
      <c r="N965" s="2" t="n">
        <v>1.6</v>
      </c>
      <c r="Q965" s="2" t="n">
        <v>1.895</v>
      </c>
      <c r="R965" s="2" t="n">
        <v>1.84</v>
      </c>
      <c r="T965" s="2" t="n">
        <v>1.775</v>
      </c>
      <c r="U965" s="2" t="n">
        <v>1.765</v>
      </c>
      <c r="V965" s="2" t="n">
        <v>1.84</v>
      </c>
      <c r="X965" s="2" t="n">
        <v>1.99</v>
      </c>
      <c r="Y965" s="2" t="n">
        <v>2.02</v>
      </c>
    </row>
    <row r="966" customFormat="false" ht="12.75" hidden="false" customHeight="false" outlineLevel="0" collapsed="false">
      <c r="A966" s="53" t="n">
        <v>36207</v>
      </c>
      <c r="B966" s="61" t="n">
        <f aca="false">B965+1</f>
        <v>962</v>
      </c>
      <c r="C966" s="2" t="s">
        <v>143</v>
      </c>
      <c r="D966" s="1" t="s">
        <v>113</v>
      </c>
      <c r="E966" s="2" t="n">
        <v>1.795</v>
      </c>
      <c r="F966" s="2" t="n">
        <v>1.655</v>
      </c>
      <c r="H966" s="2" t="n">
        <v>1.79</v>
      </c>
      <c r="K966" s="2" t="n">
        <v>1.735</v>
      </c>
      <c r="L966" s="62" t="n">
        <v>1.635</v>
      </c>
      <c r="M966" s="62" t="n">
        <v>1.625</v>
      </c>
      <c r="N966" s="2" t="n">
        <v>1.575</v>
      </c>
      <c r="Q966" s="2" t="n">
        <v>1.885</v>
      </c>
      <c r="R966" s="2" t="n">
        <v>1.845</v>
      </c>
      <c r="T966" s="2" t="n">
        <v>1.76</v>
      </c>
      <c r="U966" s="2" t="n">
        <v>1.75</v>
      </c>
      <c r="V966" s="2" t="n">
        <v>1.82</v>
      </c>
      <c r="X966" s="2" t="n">
        <v>1.97</v>
      </c>
      <c r="Y966" s="2" t="n">
        <v>2.01</v>
      </c>
    </row>
    <row r="967" customFormat="false" ht="12.75" hidden="false" customHeight="false" outlineLevel="0" collapsed="false">
      <c r="A967" s="53" t="n">
        <v>36208</v>
      </c>
      <c r="B967" s="61" t="n">
        <f aca="false">B966+1</f>
        <v>963</v>
      </c>
      <c r="C967" s="2" t="s">
        <v>144</v>
      </c>
      <c r="D967" s="1" t="s">
        <v>113</v>
      </c>
      <c r="E967" s="2" t="n">
        <v>1.79</v>
      </c>
      <c r="F967" s="2" t="n">
        <v>1.645</v>
      </c>
      <c r="H967" s="2" t="n">
        <v>1.775</v>
      </c>
      <c r="K967" s="2" t="n">
        <v>1.735</v>
      </c>
      <c r="L967" s="62" t="n">
        <v>1.63</v>
      </c>
      <c r="M967" s="62" t="n">
        <v>1.615</v>
      </c>
      <c r="N967" s="2" t="n">
        <v>1.57</v>
      </c>
      <c r="Q967" s="2" t="n">
        <v>1.885</v>
      </c>
      <c r="R967" s="2" t="n">
        <v>1.84</v>
      </c>
      <c r="T967" s="2" t="n">
        <v>1.765</v>
      </c>
      <c r="U967" s="2" t="n">
        <v>1.75</v>
      </c>
      <c r="V967" s="2" t="n">
        <v>1.815</v>
      </c>
      <c r="X967" s="2" t="n">
        <v>1.975</v>
      </c>
      <c r="Y967" s="2" t="n">
        <v>1.995</v>
      </c>
    </row>
    <row r="968" customFormat="false" ht="12.75" hidden="false" customHeight="false" outlineLevel="0" collapsed="false">
      <c r="A968" s="53" t="n">
        <v>36209</v>
      </c>
      <c r="B968" s="61" t="n">
        <f aca="false">B967+1</f>
        <v>964</v>
      </c>
      <c r="C968" s="2" t="s">
        <v>145</v>
      </c>
      <c r="D968" s="1" t="s">
        <v>113</v>
      </c>
      <c r="E968" s="2" t="n">
        <v>1.805</v>
      </c>
      <c r="F968" s="2" t="n">
        <v>1.645</v>
      </c>
      <c r="H968" s="2" t="n">
        <v>1.785</v>
      </c>
      <c r="K968" s="2" t="n">
        <v>1.73</v>
      </c>
      <c r="L968" s="62" t="n">
        <v>1.625</v>
      </c>
      <c r="M968" s="62" t="n">
        <v>1.61</v>
      </c>
      <c r="N968" s="2" t="n">
        <v>1.57</v>
      </c>
      <c r="Q968" s="2" t="n">
        <v>1.895</v>
      </c>
      <c r="R968" s="2" t="n">
        <v>1.825</v>
      </c>
      <c r="T968" s="2" t="n">
        <v>1.77</v>
      </c>
      <c r="U968" s="2" t="n">
        <v>1.77</v>
      </c>
      <c r="V968" s="2" t="n">
        <v>1.825</v>
      </c>
      <c r="X968" s="2" t="n">
        <v>1.975</v>
      </c>
      <c r="Y968" s="2" t="n">
        <v>1.995</v>
      </c>
    </row>
    <row r="969" customFormat="false" ht="12.75" hidden="false" customHeight="false" outlineLevel="0" collapsed="false">
      <c r="A969" s="53" t="n">
        <v>36210</v>
      </c>
      <c r="B969" s="61" t="n">
        <f aca="false">B968+1</f>
        <v>965</v>
      </c>
      <c r="C969" s="2" t="s">
        <v>146</v>
      </c>
      <c r="D969" s="1" t="s">
        <v>113</v>
      </c>
      <c r="E969" s="2" t="n">
        <v>1.785</v>
      </c>
      <c r="F969" s="2" t="n">
        <v>1.635</v>
      </c>
      <c r="H969" s="2" t="n">
        <v>1.78</v>
      </c>
      <c r="K969" s="2" t="n">
        <v>1.71</v>
      </c>
      <c r="L969" s="62" t="n">
        <v>1.595</v>
      </c>
      <c r="M969" s="62" t="n">
        <v>1.59</v>
      </c>
      <c r="N969" s="2" t="n">
        <v>1.55</v>
      </c>
      <c r="Q969" s="2" t="n">
        <v>1.885</v>
      </c>
      <c r="R969" s="2" t="n">
        <v>1.825</v>
      </c>
      <c r="T969" s="2" t="n">
        <v>1.755</v>
      </c>
      <c r="U969" s="2" t="n">
        <v>1.75</v>
      </c>
      <c r="V969" s="2" t="n">
        <v>1.81</v>
      </c>
      <c r="X969" s="2" t="n">
        <v>2.04</v>
      </c>
      <c r="Y969" s="2" t="n">
        <v>2.1</v>
      </c>
    </row>
    <row r="970" customFormat="false" ht="12.75" hidden="false" customHeight="false" outlineLevel="0" collapsed="false">
      <c r="A970" s="53" t="n">
        <v>36211</v>
      </c>
      <c r="B970" s="61" t="n">
        <f aca="false">B969+1</f>
        <v>966</v>
      </c>
      <c r="C970" s="2" t="s">
        <v>147</v>
      </c>
      <c r="D970" s="1" t="s">
        <v>113</v>
      </c>
      <c r="E970" s="2" t="n">
        <v>1.785</v>
      </c>
      <c r="F970" s="2" t="n">
        <v>1.635</v>
      </c>
      <c r="H970" s="2" t="n">
        <v>1.78</v>
      </c>
      <c r="K970" s="2" t="n">
        <v>1.71</v>
      </c>
      <c r="L970" s="62" t="n">
        <v>1.595</v>
      </c>
      <c r="M970" s="62" t="n">
        <v>1.59</v>
      </c>
      <c r="N970" s="2" t="n">
        <v>1.55</v>
      </c>
      <c r="Q970" s="2" t="n">
        <v>1.885</v>
      </c>
      <c r="R970" s="2" t="n">
        <v>1.825</v>
      </c>
      <c r="T970" s="2" t="n">
        <v>1.755</v>
      </c>
      <c r="U970" s="2" t="n">
        <v>1.75</v>
      </c>
      <c r="V970" s="2" t="n">
        <v>1.81</v>
      </c>
      <c r="X970" s="2" t="n">
        <v>2.04</v>
      </c>
      <c r="Y970" s="2" t="n">
        <v>2.1</v>
      </c>
    </row>
    <row r="971" customFormat="false" ht="12.75" hidden="false" customHeight="false" outlineLevel="0" collapsed="false">
      <c r="A971" s="53" t="n">
        <v>36212</v>
      </c>
      <c r="B971" s="61" t="n">
        <f aca="false">B970+1</f>
        <v>967</v>
      </c>
      <c r="C971" s="2" t="s">
        <v>148</v>
      </c>
      <c r="D971" s="1" t="s">
        <v>113</v>
      </c>
      <c r="E971" s="2" t="n">
        <v>1.785</v>
      </c>
      <c r="F971" s="2" t="n">
        <v>1.635</v>
      </c>
      <c r="H971" s="2" t="n">
        <v>1.78</v>
      </c>
      <c r="K971" s="2" t="n">
        <v>1.71</v>
      </c>
      <c r="L971" s="62" t="n">
        <v>1.595</v>
      </c>
      <c r="M971" s="62" t="n">
        <v>1.59</v>
      </c>
      <c r="N971" s="2" t="n">
        <v>1.55</v>
      </c>
      <c r="Q971" s="2" t="n">
        <v>1.885</v>
      </c>
      <c r="R971" s="2" t="n">
        <v>1.825</v>
      </c>
      <c r="T971" s="2" t="n">
        <v>1.755</v>
      </c>
      <c r="U971" s="2" t="n">
        <v>1.75</v>
      </c>
      <c r="V971" s="2" t="n">
        <v>1.81</v>
      </c>
      <c r="X971" s="2" t="n">
        <v>2.04</v>
      </c>
      <c r="Y971" s="2" t="n">
        <v>2.1</v>
      </c>
    </row>
    <row r="972" customFormat="false" ht="12.75" hidden="false" customHeight="false" outlineLevel="0" collapsed="false">
      <c r="A972" s="53" t="n">
        <v>36213</v>
      </c>
      <c r="B972" s="61" t="n">
        <f aca="false">B971+1</f>
        <v>968</v>
      </c>
      <c r="C972" s="2" t="s">
        <v>142</v>
      </c>
      <c r="D972" s="1" t="s">
        <v>113</v>
      </c>
      <c r="E972" s="2" t="n">
        <v>1.78</v>
      </c>
      <c r="F972" s="2" t="n">
        <v>1.65</v>
      </c>
      <c r="H972" s="2" t="n">
        <v>1.775</v>
      </c>
      <c r="K972" s="2" t="n">
        <v>1.725</v>
      </c>
      <c r="L972" s="62" t="n">
        <v>1.595</v>
      </c>
      <c r="M972" s="62" t="n">
        <v>1.58</v>
      </c>
      <c r="N972" s="2" t="n">
        <v>1.54</v>
      </c>
      <c r="Q972" s="2" t="n">
        <v>1.88</v>
      </c>
      <c r="R972" s="2" t="n">
        <v>1.82</v>
      </c>
      <c r="T972" s="2" t="n">
        <v>1.755</v>
      </c>
      <c r="U972" s="2" t="n">
        <v>1.765</v>
      </c>
      <c r="V972" s="2" t="n">
        <v>1.815</v>
      </c>
      <c r="X972" s="2" t="n">
        <v>2.32</v>
      </c>
      <c r="Y972" s="2" t="n">
        <v>2.42</v>
      </c>
    </row>
    <row r="973" customFormat="false" ht="12.75" hidden="false" customHeight="false" outlineLevel="0" collapsed="false">
      <c r="A973" s="53" t="n">
        <v>36214</v>
      </c>
      <c r="B973" s="61" t="n">
        <f aca="false">B972+1</f>
        <v>969</v>
      </c>
      <c r="C973" s="2" t="s">
        <v>143</v>
      </c>
      <c r="D973" s="1" t="s">
        <v>113</v>
      </c>
      <c r="E973" s="2" t="n">
        <v>1.735</v>
      </c>
      <c r="F973" s="2" t="n">
        <v>1.625</v>
      </c>
      <c r="H973" s="2" t="n">
        <v>1.75</v>
      </c>
      <c r="K973" s="2" t="n">
        <v>1.69</v>
      </c>
      <c r="L973" s="62" t="n">
        <v>1.545</v>
      </c>
      <c r="M973" s="62" t="n">
        <v>1.54</v>
      </c>
      <c r="N973" s="2" t="n">
        <v>1.53</v>
      </c>
      <c r="Q973" s="2" t="n">
        <v>1.835</v>
      </c>
      <c r="R973" s="2" t="n">
        <v>1.79</v>
      </c>
      <c r="T973" s="2" t="n">
        <v>1.725</v>
      </c>
      <c r="U973" s="2" t="n">
        <v>1.725</v>
      </c>
      <c r="V973" s="2" t="n">
        <v>1.77</v>
      </c>
      <c r="X973" s="2" t="n">
        <v>2.135</v>
      </c>
      <c r="Y973" s="2" t="n">
        <v>2.24</v>
      </c>
    </row>
    <row r="974" customFormat="false" ht="12.75" hidden="false" customHeight="false" outlineLevel="0" collapsed="false">
      <c r="A974" s="53" t="n">
        <v>36215</v>
      </c>
      <c r="B974" s="61" t="n">
        <f aca="false">B973+1</f>
        <v>970</v>
      </c>
      <c r="C974" s="2" t="s">
        <v>144</v>
      </c>
      <c r="D974" s="1" t="s">
        <v>113</v>
      </c>
      <c r="E974" s="2" t="n">
        <v>1.73</v>
      </c>
      <c r="F974" s="2" t="n">
        <v>1.6</v>
      </c>
      <c r="H974" s="2" t="n">
        <v>1.725</v>
      </c>
      <c r="K974" s="2" t="n">
        <v>1.66</v>
      </c>
      <c r="L974" s="62" t="n">
        <v>1.54</v>
      </c>
      <c r="M974" s="62" t="n">
        <v>1.525</v>
      </c>
      <c r="N974" s="2" t="n">
        <v>1.53</v>
      </c>
      <c r="Q974" s="2" t="n">
        <v>1.81</v>
      </c>
      <c r="R974" s="2" t="n">
        <v>1.775</v>
      </c>
      <c r="T974" s="2" t="n">
        <v>1.69</v>
      </c>
      <c r="U974" s="2" t="n">
        <v>1.675</v>
      </c>
      <c r="V974" s="2" t="n">
        <v>1.755</v>
      </c>
      <c r="X974" s="2" t="n">
        <v>1.995</v>
      </c>
      <c r="Y974" s="2" t="n">
        <v>2.055</v>
      </c>
    </row>
    <row r="975" customFormat="false" ht="12.75" hidden="false" customHeight="false" outlineLevel="0" collapsed="false">
      <c r="A975" s="53" t="n">
        <v>36216</v>
      </c>
      <c r="B975" s="61" t="n">
        <f aca="false">B974+1</f>
        <v>971</v>
      </c>
      <c r="C975" s="2" t="s">
        <v>145</v>
      </c>
      <c r="D975" s="1" t="s">
        <v>113</v>
      </c>
      <c r="E975" s="2" t="n">
        <v>1.695</v>
      </c>
      <c r="F975" s="2" t="n">
        <v>1.52</v>
      </c>
      <c r="H975" s="2" t="n">
        <v>1.685</v>
      </c>
      <c r="K975" s="2" t="n">
        <v>1.575</v>
      </c>
      <c r="L975" s="62" t="n">
        <v>1.475</v>
      </c>
      <c r="M975" s="62" t="n">
        <v>1.46</v>
      </c>
      <c r="N975" s="2" t="n">
        <v>1.495</v>
      </c>
      <c r="Q975" s="2" t="n">
        <v>1.79</v>
      </c>
      <c r="R975" s="2" t="n">
        <v>1.725</v>
      </c>
      <c r="T975" s="2" t="n">
        <v>1.585</v>
      </c>
      <c r="U975" s="2" t="n">
        <v>1.575</v>
      </c>
      <c r="V975" s="2" t="n">
        <v>1.68</v>
      </c>
      <c r="X975" s="2" t="n">
        <v>1.955</v>
      </c>
      <c r="Y975" s="2" t="n">
        <v>2.015</v>
      </c>
    </row>
    <row r="976" customFormat="false" ht="12.75" hidden="false" customHeight="false" outlineLevel="0" collapsed="false">
      <c r="A976" s="53" t="n">
        <v>36217</v>
      </c>
      <c r="B976" s="61" t="n">
        <f aca="false">B975+1</f>
        <v>972</v>
      </c>
      <c r="C976" s="2" t="s">
        <v>146</v>
      </c>
      <c r="D976" s="1" t="s">
        <v>113</v>
      </c>
      <c r="E976" s="2" t="n">
        <v>1.675</v>
      </c>
      <c r="F976" s="2" t="n">
        <v>1.445</v>
      </c>
      <c r="H976" s="2" t="n">
        <v>1.64</v>
      </c>
      <c r="K976" s="2" t="n">
        <v>1.515</v>
      </c>
      <c r="L976" s="62" t="n">
        <v>1.37</v>
      </c>
      <c r="M976" s="62" t="n">
        <v>1.375</v>
      </c>
      <c r="N976" s="2" t="n">
        <v>1.47</v>
      </c>
      <c r="Q976" s="2" t="n">
        <v>1.745</v>
      </c>
      <c r="R976" s="2" t="n">
        <v>1.685</v>
      </c>
      <c r="T976" s="2" t="n">
        <v>1.525</v>
      </c>
      <c r="U976" s="2" t="n">
        <v>1.515</v>
      </c>
      <c r="V976" s="2" t="n">
        <v>1.65</v>
      </c>
      <c r="X976" s="2" t="n">
        <v>1.865</v>
      </c>
      <c r="Y976" s="2" t="n">
        <v>1.965</v>
      </c>
    </row>
    <row r="977" customFormat="false" ht="12.75" hidden="false" customHeight="false" outlineLevel="0" collapsed="false">
      <c r="A977" s="53" t="n">
        <v>36218</v>
      </c>
      <c r="B977" s="61" t="n">
        <f aca="false">B976+1</f>
        <v>973</v>
      </c>
      <c r="C977" s="2" t="s">
        <v>147</v>
      </c>
      <c r="D977" s="1" t="s">
        <v>113</v>
      </c>
      <c r="E977" s="2" t="n">
        <v>1.675</v>
      </c>
      <c r="F977" s="2" t="n">
        <v>1.445</v>
      </c>
      <c r="H977" s="2" t="n">
        <v>1.64</v>
      </c>
      <c r="K977" s="2" t="n">
        <v>1.515</v>
      </c>
      <c r="L977" s="62" t="n">
        <v>1.37</v>
      </c>
      <c r="M977" s="62" t="n">
        <v>1.375</v>
      </c>
      <c r="N977" s="2" t="n">
        <v>1.47</v>
      </c>
      <c r="Q977" s="2" t="n">
        <v>1.745</v>
      </c>
      <c r="R977" s="2" t="n">
        <v>1.685</v>
      </c>
      <c r="T977" s="2" t="n">
        <v>1.525</v>
      </c>
      <c r="U977" s="2" t="n">
        <v>1.515</v>
      </c>
      <c r="V977" s="2" t="n">
        <v>1.65</v>
      </c>
      <c r="X977" s="2" t="n">
        <v>1.865</v>
      </c>
      <c r="Y977" s="2" t="n">
        <v>1.965</v>
      </c>
    </row>
    <row r="978" customFormat="false" ht="12.75" hidden="false" customHeight="false" outlineLevel="0" collapsed="false">
      <c r="A978" s="53" t="n">
        <v>36219</v>
      </c>
      <c r="B978" s="61" t="n">
        <f aca="false">B977+1</f>
        <v>974</v>
      </c>
      <c r="C978" s="2" t="s">
        <v>148</v>
      </c>
      <c r="D978" s="1" t="s">
        <v>114</v>
      </c>
      <c r="E978" s="2" t="n">
        <v>1.675</v>
      </c>
      <c r="F978" s="2" t="n">
        <v>1.445</v>
      </c>
      <c r="H978" s="2" t="n">
        <v>1.64</v>
      </c>
      <c r="K978" s="2" t="n">
        <v>1.515</v>
      </c>
      <c r="L978" s="62" t="n">
        <v>1.37</v>
      </c>
      <c r="M978" s="62" t="n">
        <v>1.375</v>
      </c>
      <c r="N978" s="2" t="n">
        <v>1.47</v>
      </c>
      <c r="Q978" s="2" t="n">
        <v>1.745</v>
      </c>
      <c r="R978" s="2" t="n">
        <v>1.675</v>
      </c>
      <c r="T978" s="2" t="n">
        <v>1.555</v>
      </c>
      <c r="U978" s="2" t="n">
        <v>1.535</v>
      </c>
      <c r="V978" s="2" t="n">
        <v>1.65</v>
      </c>
      <c r="X978" s="2" t="n">
        <v>1.835</v>
      </c>
      <c r="Y978" s="2" t="n">
        <v>1.965</v>
      </c>
    </row>
    <row r="979" customFormat="false" ht="12.75" hidden="false" customHeight="false" outlineLevel="0" collapsed="false">
      <c r="A979" s="53" t="n">
        <v>36220</v>
      </c>
      <c r="B979" s="61" t="n">
        <f aca="false">B978+1</f>
        <v>975</v>
      </c>
      <c r="C979" s="2" t="s">
        <v>142</v>
      </c>
      <c r="D979" s="1" t="s">
        <v>114</v>
      </c>
      <c r="E979" s="2" t="n">
        <v>1.65</v>
      </c>
      <c r="F979" s="2" t="n">
        <v>1.49</v>
      </c>
      <c r="H979" s="2" t="n">
        <v>1.625</v>
      </c>
      <c r="K979" s="2" t="n">
        <v>1.52</v>
      </c>
      <c r="L979" s="62" t="n">
        <v>1.455</v>
      </c>
      <c r="M979" s="62" t="n">
        <v>1.415</v>
      </c>
      <c r="N979" s="2" t="n">
        <v>1.53</v>
      </c>
      <c r="Q979" s="2" t="n">
        <v>1.745</v>
      </c>
      <c r="R979" s="2" t="n">
        <v>1.685</v>
      </c>
      <c r="T979" s="2" t="n">
        <v>1.57</v>
      </c>
      <c r="U979" s="2" t="n">
        <v>1.565</v>
      </c>
      <c r="V979" s="2" t="n">
        <v>1.67</v>
      </c>
      <c r="X979" s="2" t="n">
        <v>1.83</v>
      </c>
      <c r="Y979" s="2" t="n">
        <v>1.91</v>
      </c>
    </row>
    <row r="980" customFormat="false" ht="12.75" hidden="false" customHeight="false" outlineLevel="0" collapsed="false">
      <c r="A980" s="53" t="n">
        <v>36221</v>
      </c>
      <c r="B980" s="61" t="n">
        <f aca="false">B979+1</f>
        <v>976</v>
      </c>
      <c r="C980" s="2" t="s">
        <v>143</v>
      </c>
      <c r="D980" s="1" t="s">
        <v>114</v>
      </c>
      <c r="E980" s="2" t="n">
        <v>1.675</v>
      </c>
      <c r="F980" s="2" t="n">
        <v>1.535</v>
      </c>
      <c r="H980" s="2" t="n">
        <v>1.68</v>
      </c>
      <c r="K980" s="2" t="n">
        <v>1.58</v>
      </c>
      <c r="L980" s="62" t="n">
        <v>1.485</v>
      </c>
      <c r="M980" s="62" t="n">
        <v>1.475</v>
      </c>
      <c r="N980" s="2" t="n">
        <v>1.6</v>
      </c>
      <c r="Q980" s="2" t="n">
        <v>1.755</v>
      </c>
      <c r="R980" s="2" t="n">
        <v>1.695</v>
      </c>
      <c r="T980" s="2" t="n">
        <v>1.625</v>
      </c>
      <c r="U980" s="2" t="n">
        <v>1.62</v>
      </c>
      <c r="V980" s="2" t="n">
        <v>1.71</v>
      </c>
      <c r="X980" s="2" t="n">
        <v>1.865</v>
      </c>
      <c r="Y980" s="2" t="n">
        <v>1.92</v>
      </c>
    </row>
    <row r="981" customFormat="false" ht="12.75" hidden="false" customHeight="false" outlineLevel="0" collapsed="false">
      <c r="A981" s="53" t="n">
        <v>36222</v>
      </c>
      <c r="B981" s="61" t="n">
        <f aca="false">B980+1</f>
        <v>977</v>
      </c>
      <c r="C981" s="2" t="s">
        <v>144</v>
      </c>
      <c r="D981" s="1" t="s">
        <v>114</v>
      </c>
      <c r="E981" s="2" t="n">
        <v>1.67</v>
      </c>
      <c r="F981" s="2" t="n">
        <v>1.525</v>
      </c>
      <c r="H981" s="2" t="n">
        <v>1.65</v>
      </c>
      <c r="K981" s="2" t="n">
        <v>1.575</v>
      </c>
      <c r="L981" s="62" t="n">
        <v>1.48</v>
      </c>
      <c r="M981" s="62" t="n">
        <v>1.525</v>
      </c>
      <c r="N981" s="2" t="n">
        <v>1.61</v>
      </c>
      <c r="Q981" s="2" t="n">
        <v>1.765</v>
      </c>
      <c r="R981" s="2" t="n">
        <v>1.675</v>
      </c>
      <c r="T981" s="2" t="n">
        <v>1.63</v>
      </c>
      <c r="U981" s="2" t="n">
        <v>1.62</v>
      </c>
      <c r="V981" s="2" t="n">
        <v>1.705</v>
      </c>
      <c r="X981" s="2" t="n">
        <v>1.865</v>
      </c>
      <c r="Y981" s="2" t="n">
        <v>1.92</v>
      </c>
    </row>
    <row r="982" customFormat="false" ht="12.75" hidden="false" customHeight="false" outlineLevel="0" collapsed="false">
      <c r="A982" s="53" t="n">
        <v>36223</v>
      </c>
      <c r="B982" s="61" t="n">
        <f aca="false">B981+1</f>
        <v>978</v>
      </c>
      <c r="C982" s="2" t="s">
        <v>145</v>
      </c>
      <c r="D982" s="1" t="s">
        <v>114</v>
      </c>
      <c r="E982" s="2" t="n">
        <v>1.715</v>
      </c>
      <c r="F982" s="2" t="n">
        <v>1.55</v>
      </c>
      <c r="H982" s="2" t="n">
        <v>1.7</v>
      </c>
      <c r="K982" s="2" t="n">
        <v>1.625</v>
      </c>
      <c r="L982" s="62" t="n">
        <v>1.505</v>
      </c>
      <c r="M982" s="62" t="n">
        <v>1.525</v>
      </c>
      <c r="N982" s="2" t="n">
        <v>1.625</v>
      </c>
      <c r="Q982" s="2" t="n">
        <v>1.815</v>
      </c>
      <c r="R982" s="2" t="n">
        <v>1.675</v>
      </c>
      <c r="T982" s="2" t="n">
        <v>1.65</v>
      </c>
      <c r="U982" s="2" t="n">
        <v>1.645</v>
      </c>
      <c r="V982" s="2" t="n">
        <v>1.73</v>
      </c>
      <c r="X982" s="2" t="n">
        <v>1.925</v>
      </c>
      <c r="Y982" s="2" t="n">
        <v>1.965</v>
      </c>
    </row>
    <row r="983" customFormat="false" ht="12.75" hidden="false" customHeight="false" outlineLevel="0" collapsed="false">
      <c r="A983" s="53" t="n">
        <v>36224</v>
      </c>
      <c r="B983" s="61" t="n">
        <f aca="false">B982+1</f>
        <v>979</v>
      </c>
      <c r="C983" s="2" t="s">
        <v>146</v>
      </c>
      <c r="D983" s="1" t="s">
        <v>114</v>
      </c>
      <c r="E983" s="2" t="n">
        <v>1.73</v>
      </c>
      <c r="F983" s="2" t="n">
        <v>1.53</v>
      </c>
      <c r="H983" s="2" t="n">
        <v>1.705</v>
      </c>
      <c r="K983" s="2" t="n">
        <v>1.63</v>
      </c>
      <c r="L983" s="62" t="n">
        <v>1.47</v>
      </c>
      <c r="M983" s="62" t="n">
        <v>1.5</v>
      </c>
      <c r="N983" s="2" t="n">
        <v>1.575</v>
      </c>
      <c r="Q983" s="2" t="n">
        <v>1.845</v>
      </c>
      <c r="R983" s="2" t="n">
        <v>1.64</v>
      </c>
      <c r="T983" s="2" t="n">
        <v>1.66</v>
      </c>
      <c r="U983" s="2" t="n">
        <v>1.655</v>
      </c>
      <c r="V983" s="2" t="n">
        <v>1.75</v>
      </c>
      <c r="X983" s="2" t="n">
        <v>1.975</v>
      </c>
      <c r="Y983" s="2" t="n">
        <v>2.005</v>
      </c>
    </row>
    <row r="984" customFormat="false" ht="12.75" hidden="false" customHeight="false" outlineLevel="0" collapsed="false">
      <c r="A984" s="53" t="n">
        <v>36225</v>
      </c>
      <c r="B984" s="61" t="n">
        <f aca="false">B983+1</f>
        <v>980</v>
      </c>
      <c r="C984" s="2" t="s">
        <v>147</v>
      </c>
      <c r="D984" s="1" t="s">
        <v>114</v>
      </c>
      <c r="E984" s="2" t="n">
        <v>1.73</v>
      </c>
      <c r="F984" s="2" t="n">
        <v>1.53</v>
      </c>
      <c r="H984" s="2" t="n">
        <v>1.705</v>
      </c>
      <c r="K984" s="2" t="n">
        <v>1.63</v>
      </c>
      <c r="L984" s="62" t="n">
        <v>1.47</v>
      </c>
      <c r="M984" s="62" t="n">
        <v>1.5</v>
      </c>
      <c r="N984" s="2" t="n">
        <v>1.575</v>
      </c>
      <c r="Q984" s="2" t="n">
        <v>1.845</v>
      </c>
      <c r="R984" s="2" t="n">
        <v>1.64</v>
      </c>
      <c r="T984" s="2" t="n">
        <v>1.66</v>
      </c>
      <c r="U984" s="2" t="n">
        <v>1.655</v>
      </c>
      <c r="V984" s="2" t="n">
        <v>1.75</v>
      </c>
      <c r="X984" s="2" t="n">
        <v>1.975</v>
      </c>
      <c r="Y984" s="2" t="n">
        <v>2.005</v>
      </c>
    </row>
    <row r="985" customFormat="false" ht="12.75" hidden="false" customHeight="false" outlineLevel="0" collapsed="false">
      <c r="A985" s="53" t="n">
        <v>36226</v>
      </c>
      <c r="B985" s="61" t="n">
        <f aca="false">B984+1</f>
        <v>981</v>
      </c>
      <c r="C985" s="2" t="s">
        <v>148</v>
      </c>
      <c r="D985" s="1" t="s">
        <v>114</v>
      </c>
      <c r="E985" s="2" t="n">
        <v>1.73</v>
      </c>
      <c r="F985" s="2" t="n">
        <v>1.53</v>
      </c>
      <c r="H985" s="2" t="n">
        <v>1.705</v>
      </c>
      <c r="K985" s="2" t="n">
        <v>1.63</v>
      </c>
      <c r="L985" s="62" t="n">
        <v>1.47</v>
      </c>
      <c r="M985" s="62" t="n">
        <v>1.5</v>
      </c>
      <c r="N985" s="2" t="n">
        <v>1.575</v>
      </c>
      <c r="Q985" s="2" t="n">
        <v>1.845</v>
      </c>
      <c r="R985" s="2" t="n">
        <v>1.64</v>
      </c>
      <c r="T985" s="2" t="n">
        <v>1.66</v>
      </c>
      <c r="U985" s="2" t="n">
        <v>1.655</v>
      </c>
      <c r="V985" s="2" t="n">
        <v>1.75</v>
      </c>
      <c r="X985" s="2" t="n">
        <v>1.975</v>
      </c>
      <c r="Y985" s="2" t="n">
        <v>2.005</v>
      </c>
    </row>
    <row r="986" customFormat="false" ht="12.75" hidden="false" customHeight="false" outlineLevel="0" collapsed="false">
      <c r="A986" s="53" t="n">
        <v>36227</v>
      </c>
      <c r="B986" s="61" t="n">
        <f aca="false">B985+1</f>
        <v>982</v>
      </c>
      <c r="C986" s="2" t="s">
        <v>142</v>
      </c>
      <c r="D986" s="1" t="s">
        <v>114</v>
      </c>
      <c r="E986" s="2" t="n">
        <v>1.875</v>
      </c>
      <c r="F986" s="2" t="n">
        <v>1.67</v>
      </c>
      <c r="H986" s="2" t="n">
        <v>1.87</v>
      </c>
      <c r="K986" s="2" t="n">
        <v>1.775</v>
      </c>
      <c r="L986" s="62" t="n">
        <v>1.605</v>
      </c>
      <c r="M986" s="62" t="n">
        <v>1.615</v>
      </c>
      <c r="N986" s="2" t="n">
        <v>1.645</v>
      </c>
      <c r="Q986" s="2" t="n">
        <v>1.97</v>
      </c>
      <c r="R986" s="2" t="n">
        <v>1.715</v>
      </c>
      <c r="T986" s="2" t="n">
        <v>1.825</v>
      </c>
      <c r="U986" s="2" t="n">
        <v>1.805</v>
      </c>
      <c r="V986" s="2" t="n">
        <v>1.905</v>
      </c>
      <c r="X986" s="2" t="n">
        <v>2.12</v>
      </c>
      <c r="Y986" s="2" t="n">
        <v>2.145</v>
      </c>
    </row>
    <row r="987" customFormat="false" ht="12.75" hidden="false" customHeight="false" outlineLevel="0" collapsed="false">
      <c r="A987" s="53" t="n">
        <v>36228</v>
      </c>
      <c r="B987" s="61" t="n">
        <f aca="false">B986+1</f>
        <v>983</v>
      </c>
      <c r="C987" s="2" t="s">
        <v>143</v>
      </c>
      <c r="D987" s="1" t="s">
        <v>114</v>
      </c>
      <c r="E987" s="2" t="n">
        <v>1.845</v>
      </c>
      <c r="F987" s="2" t="n">
        <v>1.635</v>
      </c>
      <c r="H987" s="2" t="n">
        <v>1.835</v>
      </c>
      <c r="K987" s="2" t="n">
        <v>1.76</v>
      </c>
      <c r="L987" s="62" t="n">
        <v>1.585</v>
      </c>
      <c r="M987" s="62" t="n">
        <v>1.605</v>
      </c>
      <c r="N987" s="2" t="n">
        <v>1.61</v>
      </c>
      <c r="Q987" s="2" t="n">
        <v>1.96</v>
      </c>
      <c r="R987" s="2" t="n">
        <v>1.71</v>
      </c>
      <c r="T987" s="2" t="n">
        <v>1.79</v>
      </c>
      <c r="U987" s="2" t="n">
        <v>1.78</v>
      </c>
      <c r="V987" s="2" t="n">
        <v>1.89</v>
      </c>
      <c r="X987" s="2" t="n">
        <v>2.125</v>
      </c>
      <c r="Y987" s="2" t="n">
        <v>2.165</v>
      </c>
    </row>
    <row r="988" customFormat="false" ht="12.75" hidden="false" customHeight="false" outlineLevel="0" collapsed="false">
      <c r="A988" s="53" t="n">
        <v>36229</v>
      </c>
      <c r="B988" s="61" t="n">
        <f aca="false">B987+1</f>
        <v>984</v>
      </c>
      <c r="C988" s="2" t="s">
        <v>144</v>
      </c>
      <c r="D988" s="1" t="s">
        <v>114</v>
      </c>
      <c r="E988" s="2" t="n">
        <v>1.94</v>
      </c>
      <c r="F988" s="2" t="n">
        <v>1.745</v>
      </c>
      <c r="H988" s="2" t="n">
        <v>1.935</v>
      </c>
      <c r="K988" s="2" t="n">
        <v>1.84</v>
      </c>
      <c r="L988" s="62" t="n">
        <v>1.68</v>
      </c>
      <c r="M988" s="62" t="n">
        <v>1.675</v>
      </c>
      <c r="N988" s="2" t="n">
        <v>1.64</v>
      </c>
      <c r="Q988" s="2" t="n">
        <v>2.045</v>
      </c>
      <c r="R988" s="2" t="n">
        <v>1.765</v>
      </c>
      <c r="T988" s="2" t="n">
        <v>1.89</v>
      </c>
      <c r="U988" s="2" t="n">
        <v>1.88</v>
      </c>
      <c r="V988" s="2" t="n">
        <v>1.955</v>
      </c>
      <c r="X988" s="2" t="n">
        <v>2.25</v>
      </c>
      <c r="Y988" s="2" t="n">
        <v>2.325</v>
      </c>
    </row>
    <row r="989" customFormat="false" ht="12.75" hidden="false" customHeight="false" outlineLevel="0" collapsed="false">
      <c r="A989" s="53" t="n">
        <v>36230</v>
      </c>
      <c r="B989" s="61" t="n">
        <f aca="false">B988+1</f>
        <v>985</v>
      </c>
      <c r="C989" s="2" t="s">
        <v>145</v>
      </c>
      <c r="D989" s="1" t="s">
        <v>114</v>
      </c>
      <c r="E989" s="2" t="n">
        <v>1.87</v>
      </c>
      <c r="F989" s="2" t="n">
        <v>1.69</v>
      </c>
      <c r="H989" s="2" t="n">
        <v>1.865</v>
      </c>
      <c r="K989" s="2" t="n">
        <v>1.765</v>
      </c>
      <c r="L989" s="62" t="n">
        <v>1.63</v>
      </c>
      <c r="M989" s="62" t="n">
        <v>1.61</v>
      </c>
      <c r="N989" s="2" t="n">
        <v>1.62</v>
      </c>
      <c r="Q989" s="2" t="n">
        <v>1.97</v>
      </c>
      <c r="R989" s="2" t="n">
        <v>1.745</v>
      </c>
      <c r="T989" s="2" t="n">
        <v>1.82</v>
      </c>
      <c r="U989" s="2" t="n">
        <v>1.805</v>
      </c>
      <c r="V989" s="2" t="n">
        <v>1.905</v>
      </c>
      <c r="X989" s="2" t="n">
        <v>2.17</v>
      </c>
      <c r="Y989" s="2" t="n">
        <v>2.235</v>
      </c>
    </row>
    <row r="990" customFormat="false" ht="12.75" hidden="false" customHeight="false" outlineLevel="0" collapsed="false">
      <c r="A990" s="53" t="n">
        <v>36231</v>
      </c>
      <c r="B990" s="61" t="n">
        <f aca="false">B989+1</f>
        <v>986</v>
      </c>
      <c r="C990" s="2" t="s">
        <v>146</v>
      </c>
      <c r="D990" s="1" t="s">
        <v>114</v>
      </c>
      <c r="E990" s="2" t="n">
        <v>1.815</v>
      </c>
      <c r="F990" s="2" t="n">
        <v>1.635</v>
      </c>
      <c r="H990" s="2" t="n">
        <v>1.81</v>
      </c>
      <c r="K990" s="2" t="n">
        <v>1.71</v>
      </c>
      <c r="L990" s="62" t="n">
        <v>1.575</v>
      </c>
      <c r="M990" s="62" t="n">
        <v>1.54</v>
      </c>
      <c r="N990" s="2" t="n">
        <v>1.585</v>
      </c>
      <c r="Q990" s="2" t="n">
        <v>1.93</v>
      </c>
      <c r="R990" s="2" t="n">
        <v>1.715</v>
      </c>
      <c r="T990" s="2" t="n">
        <v>1.74</v>
      </c>
      <c r="U990" s="2" t="n">
        <v>1.735</v>
      </c>
      <c r="V990" s="2" t="n">
        <v>1.845</v>
      </c>
      <c r="X990" s="2" t="n">
        <v>2.125</v>
      </c>
      <c r="Y990" s="2" t="n">
        <v>2.195</v>
      </c>
    </row>
    <row r="991" customFormat="false" ht="12.75" hidden="false" customHeight="false" outlineLevel="0" collapsed="false">
      <c r="A991" s="53" t="n">
        <v>36232</v>
      </c>
      <c r="B991" s="61" t="n">
        <f aca="false">B990+1</f>
        <v>987</v>
      </c>
      <c r="C991" s="2" t="s">
        <v>147</v>
      </c>
      <c r="D991" s="1" t="s">
        <v>114</v>
      </c>
      <c r="E991" s="2" t="n">
        <v>1.815</v>
      </c>
      <c r="F991" s="2" t="n">
        <v>1.635</v>
      </c>
      <c r="H991" s="2" t="n">
        <v>1.81</v>
      </c>
      <c r="K991" s="2" t="n">
        <v>1.71</v>
      </c>
      <c r="L991" s="62" t="n">
        <v>1.575</v>
      </c>
      <c r="M991" s="62" t="n">
        <v>1.54</v>
      </c>
      <c r="N991" s="2" t="n">
        <v>1.585</v>
      </c>
      <c r="Q991" s="2" t="n">
        <v>1.93</v>
      </c>
      <c r="R991" s="2" t="n">
        <v>1.715</v>
      </c>
      <c r="T991" s="2" t="n">
        <v>1.74</v>
      </c>
      <c r="U991" s="2" t="n">
        <v>1.735</v>
      </c>
      <c r="V991" s="2" t="n">
        <v>1.845</v>
      </c>
      <c r="X991" s="2" t="n">
        <v>2.125</v>
      </c>
      <c r="Y991" s="2" t="n">
        <v>2.195</v>
      </c>
    </row>
    <row r="992" customFormat="false" ht="12.75" hidden="false" customHeight="false" outlineLevel="0" collapsed="false">
      <c r="A992" s="53" t="n">
        <v>36233</v>
      </c>
      <c r="B992" s="61" t="n">
        <f aca="false">B991+1</f>
        <v>988</v>
      </c>
      <c r="C992" s="2" t="s">
        <v>148</v>
      </c>
      <c r="D992" s="1" t="s">
        <v>114</v>
      </c>
      <c r="E992" s="2" t="n">
        <v>1.815</v>
      </c>
      <c r="F992" s="2" t="n">
        <v>1.635</v>
      </c>
      <c r="H992" s="2" t="n">
        <v>1.81</v>
      </c>
      <c r="K992" s="2" t="n">
        <v>1.71</v>
      </c>
      <c r="L992" s="62" t="n">
        <v>1.575</v>
      </c>
      <c r="M992" s="62" t="n">
        <v>1.54</v>
      </c>
      <c r="N992" s="2" t="n">
        <v>1.585</v>
      </c>
      <c r="Q992" s="2" t="n">
        <v>1.93</v>
      </c>
      <c r="R992" s="2" t="n">
        <v>1.715</v>
      </c>
      <c r="T992" s="2" t="n">
        <v>1.74</v>
      </c>
      <c r="U992" s="2" t="n">
        <v>1.735</v>
      </c>
      <c r="V992" s="2" t="n">
        <v>1.845</v>
      </c>
      <c r="X992" s="2" t="n">
        <v>2.125</v>
      </c>
      <c r="Y992" s="2" t="n">
        <v>2.195</v>
      </c>
    </row>
    <row r="993" customFormat="false" ht="12.75" hidden="false" customHeight="false" outlineLevel="0" collapsed="false">
      <c r="A993" s="53" t="n">
        <v>36234</v>
      </c>
      <c r="B993" s="61" t="n">
        <f aca="false">B992+1</f>
        <v>989</v>
      </c>
      <c r="C993" s="2" t="s">
        <v>142</v>
      </c>
      <c r="D993" s="1" t="s">
        <v>114</v>
      </c>
      <c r="E993" s="2" t="n">
        <v>1.75</v>
      </c>
      <c r="F993" s="2" t="n">
        <v>1.585</v>
      </c>
      <c r="H993" s="2" t="n">
        <v>1.74</v>
      </c>
      <c r="K993" s="2" t="n">
        <v>1.645</v>
      </c>
      <c r="L993" s="62" t="n">
        <v>1.57</v>
      </c>
      <c r="M993" s="62" t="n">
        <v>1.53</v>
      </c>
      <c r="N993" s="2" t="n">
        <v>1.55</v>
      </c>
      <c r="Q993" s="2" t="n">
        <v>1.83</v>
      </c>
      <c r="R993" s="2" t="n">
        <v>1.71</v>
      </c>
      <c r="T993" s="2" t="n">
        <v>1.65</v>
      </c>
      <c r="U993" s="2" t="n">
        <v>1.645</v>
      </c>
      <c r="V993" s="2" t="n">
        <v>1.765</v>
      </c>
      <c r="X993" s="2" t="n">
        <v>2.055</v>
      </c>
      <c r="Y993" s="2" t="n">
        <v>2.12</v>
      </c>
    </row>
    <row r="994" customFormat="false" ht="12.75" hidden="false" customHeight="false" outlineLevel="0" collapsed="false">
      <c r="A994" s="53" t="n">
        <v>36235</v>
      </c>
      <c r="B994" s="61" t="n">
        <f aca="false">B993+1</f>
        <v>990</v>
      </c>
      <c r="C994" s="2" t="s">
        <v>143</v>
      </c>
      <c r="D994" s="1" t="s">
        <v>114</v>
      </c>
      <c r="E994" s="2" t="n">
        <v>1.745</v>
      </c>
      <c r="F994" s="2" t="n">
        <v>1.6</v>
      </c>
      <c r="H994" s="2" t="n">
        <v>1.745</v>
      </c>
      <c r="K994" s="2" t="n">
        <v>1.635</v>
      </c>
      <c r="L994" s="62" t="n">
        <v>1.585</v>
      </c>
      <c r="M994" s="62" t="n">
        <v>1.54</v>
      </c>
      <c r="N994" s="2" t="n">
        <v>1.56</v>
      </c>
      <c r="Q994" s="2" t="n">
        <v>1.805</v>
      </c>
      <c r="R994" s="2" t="n">
        <v>1.715</v>
      </c>
      <c r="T994" s="2" t="n">
        <v>1.645</v>
      </c>
      <c r="U994" s="2" t="n">
        <v>1.645</v>
      </c>
      <c r="V994" s="2" t="n">
        <v>1.76</v>
      </c>
      <c r="X994" s="2" t="n">
        <v>1.95</v>
      </c>
      <c r="Y994" s="2" t="n">
        <v>2.04</v>
      </c>
    </row>
    <row r="995" customFormat="false" ht="12.75" hidden="false" customHeight="false" outlineLevel="0" collapsed="false">
      <c r="A995" s="53" t="n">
        <v>36236</v>
      </c>
      <c r="B995" s="61" t="n">
        <f aca="false">B994+1</f>
        <v>991</v>
      </c>
      <c r="C995" s="2" t="s">
        <v>144</v>
      </c>
      <c r="D995" s="1" t="s">
        <v>114</v>
      </c>
      <c r="E995" s="2" t="n">
        <v>1.75</v>
      </c>
      <c r="F995" s="2" t="n">
        <v>1.615</v>
      </c>
      <c r="H995" s="2" t="n">
        <v>1.74</v>
      </c>
      <c r="K995" s="2" t="n">
        <v>1.65</v>
      </c>
      <c r="L995" s="62" t="n">
        <v>1.595</v>
      </c>
      <c r="M995" s="62" t="n">
        <v>1.545</v>
      </c>
      <c r="N995" s="2" t="n">
        <v>1.53</v>
      </c>
      <c r="Q995" s="2" t="n">
        <v>1.83</v>
      </c>
      <c r="R995" s="2" t="n">
        <v>1.725</v>
      </c>
      <c r="T995" s="2" t="n">
        <v>1.67</v>
      </c>
      <c r="U995" s="2" t="n">
        <v>1.675</v>
      </c>
      <c r="V995" s="2" t="n">
        <v>1.765</v>
      </c>
      <c r="X995" s="2" t="n">
        <v>1.955</v>
      </c>
      <c r="Y995" s="2" t="n">
        <v>2.02</v>
      </c>
    </row>
    <row r="996" customFormat="false" ht="12.75" hidden="false" customHeight="false" outlineLevel="0" collapsed="false">
      <c r="A996" s="53" t="n">
        <v>36237</v>
      </c>
      <c r="B996" s="61" t="n">
        <f aca="false">B995+1</f>
        <v>992</v>
      </c>
      <c r="C996" s="2" t="s">
        <v>145</v>
      </c>
      <c r="D996" s="1" t="s">
        <v>114</v>
      </c>
      <c r="E996" s="2" t="n">
        <v>1.755</v>
      </c>
      <c r="F996" s="2" t="n">
        <v>1.635</v>
      </c>
      <c r="H996" s="2" t="n">
        <v>1.77</v>
      </c>
      <c r="K996" s="2" t="n">
        <v>1.665</v>
      </c>
      <c r="L996" s="62" t="n">
        <v>1.605</v>
      </c>
      <c r="M996" s="62" t="n">
        <v>1.56</v>
      </c>
      <c r="N996" s="2" t="n">
        <v>1.545</v>
      </c>
      <c r="Q996" s="2" t="n">
        <v>1.885</v>
      </c>
      <c r="R996" s="2" t="n">
        <v>1.745</v>
      </c>
      <c r="T996" s="2" t="n">
        <v>1.675</v>
      </c>
      <c r="U996" s="2" t="n">
        <v>1.68</v>
      </c>
      <c r="V996" s="2" t="n">
        <v>1.755</v>
      </c>
      <c r="X996" s="2" t="n">
        <v>1.985</v>
      </c>
      <c r="Y996" s="2" t="n">
        <v>2.04</v>
      </c>
    </row>
    <row r="997" customFormat="false" ht="12.75" hidden="false" customHeight="false" outlineLevel="0" collapsed="false">
      <c r="A997" s="53" t="n">
        <v>36238</v>
      </c>
      <c r="B997" s="61" t="n">
        <f aca="false">B996+1</f>
        <v>993</v>
      </c>
      <c r="C997" s="2" t="s">
        <v>146</v>
      </c>
      <c r="D997" s="1" t="s">
        <v>114</v>
      </c>
      <c r="E997" s="2" t="n">
        <v>1.725</v>
      </c>
      <c r="F997" s="2" t="n">
        <v>1.565</v>
      </c>
      <c r="H997" s="2" t="n">
        <v>1.71</v>
      </c>
      <c r="K997" s="2" t="n">
        <v>1.625</v>
      </c>
      <c r="L997" s="62" t="n">
        <v>1.545</v>
      </c>
      <c r="M997" s="62" t="n">
        <v>1.5</v>
      </c>
      <c r="N997" s="2" t="n">
        <v>1.47</v>
      </c>
      <c r="Q997" s="2" t="n">
        <v>1.855</v>
      </c>
      <c r="R997" s="2" t="n">
        <v>1.705</v>
      </c>
      <c r="T997" s="2" t="n">
        <v>1.655</v>
      </c>
      <c r="U997" s="2" t="n">
        <v>1.65</v>
      </c>
      <c r="V997" s="2" t="n">
        <v>1.75</v>
      </c>
      <c r="X997" s="2" t="n">
        <v>1.945</v>
      </c>
      <c r="Y997" s="2" t="n">
        <v>1.99</v>
      </c>
    </row>
    <row r="998" customFormat="false" ht="12.75" hidden="false" customHeight="false" outlineLevel="0" collapsed="false">
      <c r="A998" s="53" t="n">
        <v>36239</v>
      </c>
      <c r="B998" s="61" t="n">
        <f aca="false">B997+1</f>
        <v>994</v>
      </c>
      <c r="C998" s="2" t="s">
        <v>147</v>
      </c>
      <c r="D998" s="1" t="s">
        <v>114</v>
      </c>
      <c r="E998" s="2" t="n">
        <v>1.725</v>
      </c>
      <c r="F998" s="2" t="n">
        <v>1.565</v>
      </c>
      <c r="H998" s="2" t="n">
        <v>1.71</v>
      </c>
      <c r="K998" s="2" t="n">
        <v>1.625</v>
      </c>
      <c r="L998" s="62" t="n">
        <v>1.545</v>
      </c>
      <c r="M998" s="62" t="n">
        <v>1.5</v>
      </c>
      <c r="N998" s="2" t="n">
        <v>1.47</v>
      </c>
      <c r="Q998" s="2" t="n">
        <v>1.855</v>
      </c>
      <c r="R998" s="2" t="n">
        <v>1.705</v>
      </c>
      <c r="T998" s="2" t="n">
        <v>1.655</v>
      </c>
      <c r="U998" s="2" t="n">
        <v>1.65</v>
      </c>
      <c r="V998" s="2" t="n">
        <v>1.75</v>
      </c>
      <c r="X998" s="2" t="n">
        <v>1.945</v>
      </c>
      <c r="Y998" s="2" t="n">
        <v>1.99</v>
      </c>
    </row>
    <row r="999" customFormat="false" ht="12.75" hidden="false" customHeight="false" outlineLevel="0" collapsed="false">
      <c r="A999" s="53" t="n">
        <v>36240</v>
      </c>
      <c r="B999" s="61" t="n">
        <f aca="false">B998+1</f>
        <v>995</v>
      </c>
      <c r="C999" s="2" t="s">
        <v>148</v>
      </c>
      <c r="D999" s="1" t="s">
        <v>114</v>
      </c>
      <c r="E999" s="2" t="n">
        <v>1.725</v>
      </c>
      <c r="F999" s="2" t="n">
        <v>1.565</v>
      </c>
      <c r="H999" s="2" t="n">
        <v>1.71</v>
      </c>
      <c r="K999" s="2" t="n">
        <v>1.625</v>
      </c>
      <c r="L999" s="62" t="n">
        <v>1.545</v>
      </c>
      <c r="M999" s="62" t="n">
        <v>1.5</v>
      </c>
      <c r="N999" s="2" t="n">
        <v>1.47</v>
      </c>
      <c r="Q999" s="2" t="n">
        <v>1.855</v>
      </c>
      <c r="R999" s="2" t="n">
        <v>1.705</v>
      </c>
      <c r="T999" s="2" t="n">
        <v>1.655</v>
      </c>
      <c r="U999" s="2" t="n">
        <v>1.65</v>
      </c>
      <c r="V999" s="2" t="n">
        <v>1.75</v>
      </c>
      <c r="X999" s="2" t="n">
        <v>1.945</v>
      </c>
      <c r="Y999" s="2" t="n">
        <v>1.99</v>
      </c>
    </row>
    <row r="1000" customFormat="false" ht="12.75" hidden="false" customHeight="false" outlineLevel="0" collapsed="false">
      <c r="A1000" s="53" t="n">
        <v>36241</v>
      </c>
      <c r="B1000" s="61" t="n">
        <f aca="false">B999+1</f>
        <v>996</v>
      </c>
      <c r="C1000" s="2" t="s">
        <v>142</v>
      </c>
      <c r="D1000" s="1" t="s">
        <v>114</v>
      </c>
      <c r="E1000" s="2" t="n">
        <v>1.75</v>
      </c>
      <c r="F1000" s="2" t="n">
        <v>1.595</v>
      </c>
      <c r="H1000" s="2" t="n">
        <v>1.745</v>
      </c>
      <c r="K1000" s="2" t="n">
        <v>1.65</v>
      </c>
      <c r="L1000" s="62" t="n">
        <v>1.57</v>
      </c>
      <c r="M1000" s="62" t="n">
        <v>1.49</v>
      </c>
      <c r="N1000" s="2" t="n">
        <v>1.445</v>
      </c>
      <c r="Q1000" s="2" t="n">
        <v>1.86</v>
      </c>
      <c r="R1000" s="2" t="n">
        <v>1.725</v>
      </c>
      <c r="T1000" s="2" t="n">
        <v>1.68</v>
      </c>
      <c r="U1000" s="2" t="n">
        <v>1.68</v>
      </c>
      <c r="V1000" s="2" t="n">
        <v>1.775</v>
      </c>
      <c r="X1000" s="2" t="n">
        <v>1.97</v>
      </c>
      <c r="Y1000" s="2" t="n">
        <v>2.01</v>
      </c>
    </row>
    <row r="1001" customFormat="false" ht="12.75" hidden="false" customHeight="false" outlineLevel="0" collapsed="false">
      <c r="A1001" s="53" t="n">
        <v>36242</v>
      </c>
      <c r="B1001" s="61" t="n">
        <f aca="false">B1000+1</f>
        <v>997</v>
      </c>
      <c r="C1001" s="2" t="s">
        <v>143</v>
      </c>
      <c r="D1001" s="1" t="s">
        <v>114</v>
      </c>
      <c r="E1001" s="2" t="n">
        <v>1.805</v>
      </c>
      <c r="F1001" s="2" t="n">
        <v>1.68</v>
      </c>
      <c r="H1001" s="2" t="n">
        <v>1.815</v>
      </c>
      <c r="K1001" s="2" t="n">
        <v>1.725</v>
      </c>
      <c r="L1001" s="62" t="n">
        <v>1.635</v>
      </c>
      <c r="M1001" s="62" t="n">
        <v>1.54</v>
      </c>
      <c r="N1001" s="2" t="n">
        <v>1.49</v>
      </c>
      <c r="Q1001" s="2" t="n">
        <v>1.92</v>
      </c>
      <c r="R1001" s="2" t="n">
        <v>1.755</v>
      </c>
      <c r="T1001" s="2" t="n">
        <v>1.77</v>
      </c>
      <c r="U1001" s="2" t="n">
        <v>1.76</v>
      </c>
      <c r="V1001" s="2" t="n">
        <v>1.835</v>
      </c>
      <c r="X1001" s="2" t="n">
        <v>2.04</v>
      </c>
      <c r="Y1001" s="2" t="n">
        <v>2.085</v>
      </c>
    </row>
    <row r="1002" customFormat="false" ht="12.75" hidden="false" customHeight="false" outlineLevel="0" collapsed="false">
      <c r="A1002" s="53" t="n">
        <v>36243</v>
      </c>
      <c r="B1002" s="61" t="n">
        <f aca="false">B1001+1</f>
        <v>998</v>
      </c>
      <c r="C1002" s="2" t="s">
        <v>144</v>
      </c>
      <c r="D1002" s="1" t="s">
        <v>114</v>
      </c>
      <c r="E1002" s="2" t="n">
        <v>1.78</v>
      </c>
      <c r="F1002" s="2" t="n">
        <v>1.635</v>
      </c>
      <c r="H1002" s="2" t="n">
        <v>1.775</v>
      </c>
      <c r="K1002" s="2" t="n">
        <v>1.675</v>
      </c>
      <c r="L1002" s="62" t="n">
        <v>1.565</v>
      </c>
      <c r="M1002" s="62" t="n">
        <v>1.495</v>
      </c>
      <c r="N1002" s="2" t="n">
        <v>1.465</v>
      </c>
      <c r="Q1002" s="2" t="n">
        <v>1.895</v>
      </c>
      <c r="R1002" s="2" t="n">
        <v>1.735</v>
      </c>
      <c r="T1002" s="2" t="n">
        <v>1.72</v>
      </c>
      <c r="U1002" s="2" t="n">
        <v>1.71</v>
      </c>
      <c r="V1002" s="2" t="n">
        <v>1.805</v>
      </c>
      <c r="X1002" s="2" t="n">
        <v>2</v>
      </c>
      <c r="Y1002" s="2" t="n">
        <v>2.045</v>
      </c>
    </row>
    <row r="1003" customFormat="false" ht="12.75" hidden="false" customHeight="false" outlineLevel="0" collapsed="false">
      <c r="A1003" s="53" t="n">
        <v>36244</v>
      </c>
      <c r="B1003" s="61" t="n">
        <f aca="false">B1002+1</f>
        <v>999</v>
      </c>
      <c r="C1003" s="2" t="s">
        <v>145</v>
      </c>
      <c r="D1003" s="1" t="s">
        <v>114</v>
      </c>
      <c r="E1003" s="2" t="n">
        <v>1.805</v>
      </c>
      <c r="F1003" s="2" t="n">
        <v>1.645</v>
      </c>
      <c r="H1003" s="2" t="n">
        <v>1.8</v>
      </c>
      <c r="K1003" s="2" t="n">
        <v>1.685</v>
      </c>
      <c r="L1003" s="62" t="n">
        <v>1.585</v>
      </c>
      <c r="M1003" s="62" t="n">
        <v>1.51</v>
      </c>
      <c r="N1003" s="2" t="n">
        <v>1.465</v>
      </c>
      <c r="Q1003" s="2" t="n">
        <v>1.92</v>
      </c>
      <c r="R1003" s="2" t="n">
        <v>1.73</v>
      </c>
      <c r="T1003" s="2" t="n">
        <v>1.71</v>
      </c>
      <c r="U1003" s="2" t="n">
        <v>1.71</v>
      </c>
      <c r="V1003" s="2" t="n">
        <v>1.81</v>
      </c>
      <c r="X1003" s="2" t="n">
        <v>2.03</v>
      </c>
      <c r="Y1003" s="2" t="n">
        <v>2.065</v>
      </c>
    </row>
    <row r="1004" customFormat="false" ht="12.75" hidden="false" customHeight="false" outlineLevel="0" collapsed="false">
      <c r="A1004" s="53" t="n">
        <v>36245</v>
      </c>
      <c r="B1004" s="61" t="n">
        <f aca="false">B1003+1</f>
        <v>1000</v>
      </c>
      <c r="C1004" s="2" t="s">
        <v>146</v>
      </c>
      <c r="D1004" s="1" t="s">
        <v>114</v>
      </c>
      <c r="E1004" s="2" t="n">
        <v>1.835</v>
      </c>
      <c r="F1004" s="2" t="n">
        <v>1.645</v>
      </c>
      <c r="H1004" s="2" t="n">
        <v>1.83</v>
      </c>
      <c r="K1004" s="2" t="n">
        <v>1.7</v>
      </c>
      <c r="L1004" s="62" t="n">
        <v>1.575</v>
      </c>
      <c r="M1004" s="62" t="n">
        <v>1.51</v>
      </c>
      <c r="N1004" s="2" t="n">
        <v>1.45</v>
      </c>
      <c r="Q1004" s="2" t="n">
        <v>1.93</v>
      </c>
      <c r="R1004" s="2" t="n">
        <v>1.735</v>
      </c>
      <c r="T1004" s="2" t="n">
        <v>1.715</v>
      </c>
      <c r="U1004" s="2" t="n">
        <v>1.71</v>
      </c>
      <c r="V1004" s="2" t="n">
        <v>1.825</v>
      </c>
      <c r="X1004" s="2" t="n">
        <v>2.04</v>
      </c>
      <c r="Y1004" s="2" t="n">
        <v>2.065</v>
      </c>
    </row>
    <row r="1005" customFormat="false" ht="12.75" hidden="false" customHeight="false" outlineLevel="0" collapsed="false">
      <c r="A1005" s="53" t="n">
        <v>36246</v>
      </c>
      <c r="B1005" s="61" t="n">
        <f aca="false">B1004+1</f>
        <v>1001</v>
      </c>
      <c r="C1005" s="2" t="s">
        <v>147</v>
      </c>
      <c r="D1005" s="1" t="s">
        <v>114</v>
      </c>
      <c r="E1005" s="2" t="n">
        <v>1.835</v>
      </c>
      <c r="F1005" s="2" t="n">
        <v>1.645</v>
      </c>
      <c r="H1005" s="2" t="n">
        <v>1.83</v>
      </c>
      <c r="K1005" s="2" t="n">
        <v>1.7</v>
      </c>
      <c r="L1005" s="62" t="n">
        <v>1.575</v>
      </c>
      <c r="M1005" s="62" t="n">
        <v>1.51</v>
      </c>
      <c r="N1005" s="2" t="n">
        <v>1.45</v>
      </c>
      <c r="Q1005" s="2" t="n">
        <v>1.93</v>
      </c>
      <c r="R1005" s="2" t="n">
        <v>1.735</v>
      </c>
      <c r="T1005" s="2" t="n">
        <v>1.715</v>
      </c>
      <c r="U1005" s="2" t="n">
        <v>1.71</v>
      </c>
      <c r="V1005" s="2" t="n">
        <v>1.825</v>
      </c>
      <c r="X1005" s="2" t="n">
        <v>2.04</v>
      </c>
      <c r="Y1005" s="2" t="n">
        <v>2.065</v>
      </c>
    </row>
    <row r="1006" customFormat="false" ht="12.75" hidden="false" customHeight="false" outlineLevel="0" collapsed="false">
      <c r="A1006" s="53" t="n">
        <v>36247</v>
      </c>
      <c r="B1006" s="61" t="n">
        <f aca="false">B1005+1</f>
        <v>1002</v>
      </c>
      <c r="C1006" s="2" t="s">
        <v>148</v>
      </c>
      <c r="D1006" s="1" t="s">
        <v>114</v>
      </c>
      <c r="E1006" s="2" t="n">
        <v>1.835</v>
      </c>
      <c r="F1006" s="2" t="n">
        <v>1.645</v>
      </c>
      <c r="H1006" s="2" t="n">
        <v>1.83</v>
      </c>
      <c r="K1006" s="2" t="n">
        <v>1.7</v>
      </c>
      <c r="L1006" s="62" t="n">
        <v>1.575</v>
      </c>
      <c r="M1006" s="62" t="n">
        <v>1.51</v>
      </c>
      <c r="N1006" s="2" t="n">
        <v>1.45</v>
      </c>
      <c r="Q1006" s="2" t="n">
        <v>1.93</v>
      </c>
      <c r="R1006" s="2" t="n">
        <v>1.735</v>
      </c>
      <c r="T1006" s="2" t="n">
        <v>1.715</v>
      </c>
      <c r="U1006" s="2" t="n">
        <v>1.71</v>
      </c>
      <c r="V1006" s="2" t="n">
        <v>1.825</v>
      </c>
      <c r="X1006" s="2" t="n">
        <v>2.04</v>
      </c>
      <c r="Y1006" s="2" t="n">
        <v>2.065</v>
      </c>
    </row>
    <row r="1007" customFormat="false" ht="12.75" hidden="false" customHeight="false" outlineLevel="0" collapsed="false">
      <c r="A1007" s="53" t="n">
        <v>36248</v>
      </c>
      <c r="B1007" s="61" t="n">
        <f aca="false">B1006+1</f>
        <v>1003</v>
      </c>
      <c r="C1007" s="2" t="s">
        <v>142</v>
      </c>
      <c r="D1007" s="1" t="s">
        <v>114</v>
      </c>
      <c r="E1007" s="2" t="n">
        <v>1.805</v>
      </c>
      <c r="F1007" s="2" t="n">
        <v>1.65</v>
      </c>
      <c r="H1007" s="2" t="n">
        <v>1.815</v>
      </c>
      <c r="K1007" s="2" t="n">
        <v>1.685</v>
      </c>
      <c r="L1007" s="62" t="n">
        <v>1.6</v>
      </c>
      <c r="M1007" s="62" t="n">
        <v>1.53</v>
      </c>
      <c r="N1007" s="2" t="n">
        <v>1.485</v>
      </c>
      <c r="Q1007" s="2" t="n">
        <v>1.905</v>
      </c>
      <c r="R1007" s="2" t="n">
        <v>1.77</v>
      </c>
      <c r="T1007" s="2" t="n">
        <v>1.695</v>
      </c>
      <c r="U1007" s="2" t="n">
        <v>1.68</v>
      </c>
      <c r="V1007" s="2" t="n">
        <v>1.815</v>
      </c>
      <c r="X1007" s="2" t="n">
        <v>2.02</v>
      </c>
      <c r="Y1007" s="2" t="n">
        <v>2.055</v>
      </c>
    </row>
    <row r="1008" customFormat="false" ht="12.75" hidden="false" customHeight="false" outlineLevel="0" collapsed="false">
      <c r="A1008" s="53" t="n">
        <v>36249</v>
      </c>
      <c r="B1008" s="61" t="n">
        <f aca="false">B1007+1</f>
        <v>1004</v>
      </c>
      <c r="C1008" s="2" t="s">
        <v>143</v>
      </c>
      <c r="D1008" s="1" t="s">
        <v>114</v>
      </c>
      <c r="E1008" s="2" t="n">
        <v>1.885</v>
      </c>
      <c r="F1008" s="2" t="n">
        <v>1.69</v>
      </c>
      <c r="H1008" s="2" t="n">
        <v>1.87</v>
      </c>
      <c r="K1008" s="2" t="n">
        <v>1.72</v>
      </c>
      <c r="L1008" s="62" t="n">
        <v>1.625</v>
      </c>
      <c r="M1008" s="62" t="n">
        <v>1.56</v>
      </c>
      <c r="N1008" s="2" t="n">
        <v>1.5</v>
      </c>
      <c r="Q1008" s="2" t="n">
        <v>1.955</v>
      </c>
      <c r="R1008" s="2" t="n">
        <v>1.78</v>
      </c>
      <c r="T1008" s="2" t="n">
        <v>1.7</v>
      </c>
      <c r="U1008" s="2" t="n">
        <v>1.69</v>
      </c>
      <c r="V1008" s="2" t="n">
        <v>1.85</v>
      </c>
      <c r="X1008" s="2" t="n">
        <v>2.045</v>
      </c>
      <c r="Y1008" s="2" t="n">
        <v>2.08</v>
      </c>
    </row>
    <row r="1009" customFormat="false" ht="12.75" hidden="false" customHeight="false" outlineLevel="0" collapsed="false">
      <c r="A1009" s="53" t="n">
        <v>36250</v>
      </c>
      <c r="B1009" s="61" t="n">
        <f aca="false">B1008+1</f>
        <v>1005</v>
      </c>
      <c r="C1009" s="2" t="s">
        <v>144</v>
      </c>
      <c r="D1009" s="1" t="s">
        <v>115</v>
      </c>
      <c r="E1009" s="2" t="n">
        <v>1.995</v>
      </c>
      <c r="F1009" s="2" t="n">
        <v>1.79</v>
      </c>
      <c r="H1009" s="2" t="n">
        <v>1.96</v>
      </c>
      <c r="K1009" s="2" t="n">
        <v>1.825</v>
      </c>
      <c r="L1009" s="62" t="n">
        <v>1.735</v>
      </c>
      <c r="M1009" s="62" t="n">
        <v>1.68</v>
      </c>
      <c r="N1009" s="2" t="n">
        <v>1.625</v>
      </c>
      <c r="Q1009" s="2" t="n">
        <v>2.09</v>
      </c>
      <c r="R1009" s="2" t="n">
        <v>1.89</v>
      </c>
      <c r="T1009" s="2" t="n">
        <v>1.835</v>
      </c>
      <c r="U1009" s="2" t="n">
        <v>1.85</v>
      </c>
      <c r="V1009" s="2" t="n">
        <v>1.97</v>
      </c>
      <c r="X1009" s="2" t="n">
        <v>2.15</v>
      </c>
      <c r="Y1009" s="2" t="n">
        <v>2.185</v>
      </c>
    </row>
    <row r="1010" customFormat="false" ht="12.75" hidden="false" customHeight="false" outlineLevel="0" collapsed="false">
      <c r="A1010" s="53" t="n">
        <v>36251</v>
      </c>
      <c r="B1010" s="61" t="n">
        <f aca="false">B1009+1</f>
        <v>1006</v>
      </c>
      <c r="C1010" s="2" t="s">
        <v>145</v>
      </c>
      <c r="D1010" s="1" t="s">
        <v>115</v>
      </c>
      <c r="E1010" s="2" t="n">
        <v>1.94</v>
      </c>
      <c r="F1010" s="2" t="n">
        <v>1.73</v>
      </c>
      <c r="H1010" s="2" t="n">
        <v>1.905</v>
      </c>
      <c r="K1010" s="2" t="n">
        <v>1.735</v>
      </c>
      <c r="L1010" s="62" t="n">
        <v>1.705</v>
      </c>
      <c r="M1010" s="62" t="n">
        <v>1.645</v>
      </c>
      <c r="N1010" s="2" t="n">
        <v>1.635</v>
      </c>
      <c r="Q1010" s="2" t="n">
        <v>2.045</v>
      </c>
      <c r="R1010" s="2" t="n">
        <v>1.87</v>
      </c>
      <c r="T1010" s="2" t="n">
        <v>1.78</v>
      </c>
      <c r="U1010" s="2" t="n">
        <v>1.775</v>
      </c>
      <c r="V1010" s="2" t="n">
        <v>1.9</v>
      </c>
      <c r="X1010" s="2" t="n">
        <v>2.095</v>
      </c>
      <c r="Y1010" s="2" t="n">
        <v>2.14</v>
      </c>
    </row>
    <row r="1011" customFormat="false" ht="12.75" hidden="false" customHeight="false" outlineLevel="0" collapsed="false">
      <c r="A1011" s="53" t="n">
        <v>36252</v>
      </c>
      <c r="B1011" s="61" t="n">
        <f aca="false">B1010+1</f>
        <v>1007</v>
      </c>
      <c r="C1011" s="2" t="s">
        <v>146</v>
      </c>
      <c r="D1011" s="1" t="s">
        <v>115</v>
      </c>
      <c r="E1011" s="2" t="n">
        <v>1.94</v>
      </c>
      <c r="F1011" s="2" t="n">
        <v>1.73</v>
      </c>
      <c r="H1011" s="2" t="n">
        <v>1.905</v>
      </c>
      <c r="K1011" s="2" t="n">
        <v>1.735</v>
      </c>
      <c r="L1011" s="62" t="n">
        <v>1.705</v>
      </c>
      <c r="M1011" s="62" t="n">
        <v>1.645</v>
      </c>
      <c r="N1011" s="2" t="n">
        <v>1.635</v>
      </c>
      <c r="Q1011" s="2" t="n">
        <v>2.045</v>
      </c>
      <c r="R1011" s="2" t="n">
        <v>1.87</v>
      </c>
      <c r="T1011" s="2" t="n">
        <v>1.78</v>
      </c>
      <c r="U1011" s="2" t="n">
        <v>1.775</v>
      </c>
      <c r="V1011" s="2" t="n">
        <v>1.9</v>
      </c>
      <c r="X1011" s="2" t="n">
        <v>2.095</v>
      </c>
      <c r="Y1011" s="2" t="n">
        <v>2.14</v>
      </c>
    </row>
    <row r="1012" customFormat="false" ht="12.75" hidden="false" customHeight="false" outlineLevel="0" collapsed="false">
      <c r="A1012" s="53" t="n">
        <v>36253</v>
      </c>
      <c r="B1012" s="61" t="n">
        <f aca="false">B1011+1</f>
        <v>1008</v>
      </c>
      <c r="C1012" s="2" t="s">
        <v>147</v>
      </c>
      <c r="D1012" s="1" t="s">
        <v>115</v>
      </c>
      <c r="E1012" s="2" t="n">
        <v>1.94</v>
      </c>
      <c r="F1012" s="2" t="n">
        <v>1.73</v>
      </c>
      <c r="H1012" s="2" t="n">
        <v>1.905</v>
      </c>
      <c r="K1012" s="2" t="n">
        <v>1.735</v>
      </c>
      <c r="L1012" s="62" t="n">
        <v>1.705</v>
      </c>
      <c r="M1012" s="62" t="n">
        <v>1.645</v>
      </c>
      <c r="N1012" s="2" t="n">
        <v>1.635</v>
      </c>
      <c r="Q1012" s="2" t="n">
        <v>2.045</v>
      </c>
      <c r="R1012" s="2" t="n">
        <v>1.87</v>
      </c>
      <c r="T1012" s="2" t="n">
        <v>1.78</v>
      </c>
      <c r="U1012" s="2" t="n">
        <v>1.775</v>
      </c>
      <c r="V1012" s="2" t="n">
        <v>1.9</v>
      </c>
      <c r="X1012" s="2" t="n">
        <v>2.095</v>
      </c>
      <c r="Y1012" s="2" t="n">
        <v>2.14</v>
      </c>
    </row>
    <row r="1013" customFormat="false" ht="12.75" hidden="false" customHeight="false" outlineLevel="0" collapsed="false">
      <c r="A1013" s="53" t="n">
        <v>36254</v>
      </c>
      <c r="B1013" s="61" t="n">
        <f aca="false">B1012+1</f>
        <v>1009</v>
      </c>
      <c r="C1013" s="2" t="s">
        <v>148</v>
      </c>
      <c r="D1013" s="1" t="s">
        <v>115</v>
      </c>
      <c r="E1013" s="2" t="n">
        <v>1.94</v>
      </c>
      <c r="F1013" s="2" t="n">
        <v>1.73</v>
      </c>
      <c r="H1013" s="2" t="n">
        <v>1.905</v>
      </c>
      <c r="K1013" s="2" t="n">
        <v>1.735</v>
      </c>
      <c r="L1013" s="62" t="n">
        <v>1.705</v>
      </c>
      <c r="M1013" s="62" t="n">
        <v>1.645</v>
      </c>
      <c r="N1013" s="2" t="n">
        <v>1.635</v>
      </c>
      <c r="Q1013" s="2" t="n">
        <v>2.045</v>
      </c>
      <c r="R1013" s="2" t="n">
        <v>1.87</v>
      </c>
      <c r="T1013" s="2" t="n">
        <v>1.78</v>
      </c>
      <c r="U1013" s="2" t="n">
        <v>1.775</v>
      </c>
      <c r="V1013" s="2" t="n">
        <v>1.9</v>
      </c>
      <c r="X1013" s="2" t="n">
        <v>2.095</v>
      </c>
      <c r="Y1013" s="2" t="n">
        <v>2.14</v>
      </c>
    </row>
    <row r="1014" customFormat="false" ht="12.75" hidden="false" customHeight="false" outlineLevel="0" collapsed="false">
      <c r="A1014" s="53" t="n">
        <v>36255</v>
      </c>
      <c r="B1014" s="61" t="n">
        <f aca="false">B1013+1</f>
        <v>1010</v>
      </c>
      <c r="C1014" s="2" t="s">
        <v>142</v>
      </c>
      <c r="D1014" s="1" t="s">
        <v>115</v>
      </c>
      <c r="E1014" s="2" t="n">
        <v>2.035</v>
      </c>
      <c r="F1014" s="2" t="n">
        <v>1.89</v>
      </c>
      <c r="H1014" s="2" t="n">
        <v>2.015</v>
      </c>
      <c r="K1014" s="2" t="n">
        <v>1.865</v>
      </c>
      <c r="L1014" s="62" t="n">
        <v>1.88</v>
      </c>
      <c r="M1014" s="62" t="n">
        <v>1.785</v>
      </c>
      <c r="N1014" s="2" t="n">
        <v>1.745</v>
      </c>
      <c r="Q1014" s="2" t="n">
        <v>2.13</v>
      </c>
      <c r="R1014" s="2" t="n">
        <v>2.02</v>
      </c>
      <c r="T1014" s="2" t="n">
        <v>1.9</v>
      </c>
      <c r="U1014" s="2" t="n">
        <v>1.895</v>
      </c>
      <c r="V1014" s="2" t="n">
        <v>2.005</v>
      </c>
      <c r="X1014" s="2" t="n">
        <v>2.21</v>
      </c>
      <c r="Y1014" s="2" t="n">
        <v>2.23</v>
      </c>
    </row>
    <row r="1015" customFormat="false" ht="12.75" hidden="false" customHeight="false" outlineLevel="0" collapsed="false">
      <c r="A1015" s="53" t="n">
        <v>36256</v>
      </c>
      <c r="B1015" s="61" t="n">
        <f aca="false">B1014+1</f>
        <v>1011</v>
      </c>
      <c r="C1015" s="2" t="s">
        <v>143</v>
      </c>
      <c r="D1015" s="1" t="s">
        <v>115</v>
      </c>
      <c r="E1015" s="2" t="n">
        <v>1.98</v>
      </c>
      <c r="F1015" s="2" t="n">
        <v>1.87</v>
      </c>
      <c r="H1015" s="2" t="n">
        <v>1.97</v>
      </c>
      <c r="K1015" s="2" t="n">
        <v>1.82</v>
      </c>
      <c r="L1015" s="62" t="n">
        <v>1.86</v>
      </c>
      <c r="M1015" s="62" t="n">
        <v>1.54</v>
      </c>
      <c r="N1015" s="2" t="n">
        <v>1.76</v>
      </c>
      <c r="Q1015" s="2" t="n">
        <v>2.07</v>
      </c>
      <c r="R1015" s="2" t="n">
        <v>2.025</v>
      </c>
      <c r="T1015" s="2" t="n">
        <v>1.845</v>
      </c>
      <c r="U1015" s="2" t="n">
        <v>1.835</v>
      </c>
      <c r="V1015" s="2" t="n">
        <v>1.97</v>
      </c>
      <c r="X1015" s="2" t="n">
        <v>2.16</v>
      </c>
      <c r="Y1015" s="2" t="n">
        <v>2.175</v>
      </c>
    </row>
    <row r="1016" customFormat="false" ht="12.75" hidden="false" customHeight="false" outlineLevel="0" collapsed="false">
      <c r="A1016" s="53" t="n">
        <v>36257</v>
      </c>
      <c r="B1016" s="61" t="n">
        <f aca="false">B1015+1</f>
        <v>1012</v>
      </c>
      <c r="C1016" s="2" t="s">
        <v>144</v>
      </c>
      <c r="D1016" s="1" t="s">
        <v>115</v>
      </c>
      <c r="E1016" s="2" t="n">
        <v>2.035</v>
      </c>
      <c r="F1016" s="2" t="n">
        <v>1.915</v>
      </c>
      <c r="H1016" s="2" t="n">
        <v>2.025</v>
      </c>
      <c r="K1016" s="2" t="n">
        <v>1.89</v>
      </c>
      <c r="L1016" s="62" t="n">
        <v>1.89</v>
      </c>
      <c r="M1016" s="62" t="n">
        <v>1.815</v>
      </c>
      <c r="N1016" s="2" t="n">
        <v>1.81</v>
      </c>
      <c r="Q1016" s="2" t="n">
        <v>2.12</v>
      </c>
      <c r="R1016" s="2" t="n">
        <v>2.065</v>
      </c>
      <c r="T1016" s="2" t="n">
        <v>1.915</v>
      </c>
      <c r="U1016" s="2" t="n">
        <v>1.92</v>
      </c>
      <c r="V1016" s="2" t="n">
        <v>2.025</v>
      </c>
      <c r="X1016" s="2" t="n">
        <v>2.205</v>
      </c>
      <c r="Y1016" s="2" t="n">
        <v>2.2</v>
      </c>
    </row>
    <row r="1017" customFormat="false" ht="12.75" hidden="false" customHeight="false" outlineLevel="0" collapsed="false">
      <c r="A1017" s="53" t="n">
        <v>36258</v>
      </c>
      <c r="B1017" s="61" t="n">
        <f aca="false">B1016+1</f>
        <v>1013</v>
      </c>
      <c r="C1017" s="2" t="s">
        <v>145</v>
      </c>
      <c r="D1017" s="1" t="s">
        <v>115</v>
      </c>
      <c r="E1017" s="2" t="n">
        <v>2.07</v>
      </c>
      <c r="F1017" s="2" t="n">
        <v>1.965</v>
      </c>
      <c r="H1017" s="2" t="n">
        <v>2.085</v>
      </c>
      <c r="K1017" s="2" t="n">
        <v>1.95</v>
      </c>
      <c r="L1017" s="62" t="n">
        <v>1.92</v>
      </c>
      <c r="M1017" s="62" t="n">
        <v>1.845</v>
      </c>
      <c r="N1017" s="2" t="n">
        <v>1.85</v>
      </c>
      <c r="Q1017" s="2" t="n">
        <v>2.155</v>
      </c>
      <c r="R1017" s="2" t="n">
        <v>2.09</v>
      </c>
      <c r="T1017" s="2" t="n">
        <v>1.97</v>
      </c>
      <c r="U1017" s="2" t="n">
        <v>1.965</v>
      </c>
      <c r="V1017" s="2" t="n">
        <v>2.065</v>
      </c>
      <c r="X1017" s="2" t="n">
        <v>2.245</v>
      </c>
      <c r="Y1017" s="2" t="n">
        <v>2.25</v>
      </c>
    </row>
    <row r="1018" customFormat="false" ht="12.75" hidden="false" customHeight="false" outlineLevel="0" collapsed="false">
      <c r="A1018" s="53" t="n">
        <v>36259</v>
      </c>
      <c r="B1018" s="61" t="n">
        <f aca="false">B1017+1</f>
        <v>1014</v>
      </c>
      <c r="C1018" s="2" t="s">
        <v>146</v>
      </c>
      <c r="D1018" s="1" t="s">
        <v>115</v>
      </c>
      <c r="E1018" s="2" t="n">
        <v>2.105</v>
      </c>
      <c r="F1018" s="2" t="n">
        <v>1.98</v>
      </c>
      <c r="H1018" s="2" t="n">
        <v>2.135</v>
      </c>
      <c r="K1018" s="2" t="n">
        <v>2</v>
      </c>
      <c r="L1018" s="62" t="n">
        <v>1.935</v>
      </c>
      <c r="M1018" s="62" t="n">
        <v>1.86</v>
      </c>
      <c r="N1018" s="2" t="n">
        <v>1.885</v>
      </c>
      <c r="Q1018" s="2" t="n">
        <v>2.195</v>
      </c>
      <c r="R1018" s="2" t="n">
        <v>2.135</v>
      </c>
      <c r="T1018" s="2" t="n">
        <v>2.03</v>
      </c>
      <c r="U1018" s="2" t="n">
        <v>2.025</v>
      </c>
      <c r="V1018" s="2" t="n">
        <v>2.12</v>
      </c>
      <c r="X1018" s="2" t="n">
        <v>2.28</v>
      </c>
      <c r="Y1018" s="2" t="n">
        <v>2.29</v>
      </c>
    </row>
    <row r="1019" customFormat="false" ht="12.75" hidden="false" customHeight="false" outlineLevel="0" collapsed="false">
      <c r="A1019" s="53" t="n">
        <v>36260</v>
      </c>
      <c r="B1019" s="61" t="n">
        <f aca="false">B1018+1</f>
        <v>1015</v>
      </c>
      <c r="C1019" s="2" t="s">
        <v>147</v>
      </c>
      <c r="D1019" s="1" t="s">
        <v>115</v>
      </c>
      <c r="E1019" s="2" t="n">
        <v>2.105</v>
      </c>
      <c r="F1019" s="2" t="n">
        <v>1.98</v>
      </c>
      <c r="H1019" s="2" t="n">
        <v>2.135</v>
      </c>
      <c r="K1019" s="2" t="n">
        <v>2</v>
      </c>
      <c r="L1019" s="62" t="n">
        <v>1.935</v>
      </c>
      <c r="M1019" s="62" t="n">
        <v>1.86</v>
      </c>
      <c r="N1019" s="2" t="n">
        <v>1.885</v>
      </c>
      <c r="Q1019" s="2" t="n">
        <v>2.195</v>
      </c>
      <c r="R1019" s="2" t="n">
        <v>2.135</v>
      </c>
      <c r="T1019" s="2" t="n">
        <v>2.03</v>
      </c>
      <c r="U1019" s="2" t="n">
        <v>2.025</v>
      </c>
      <c r="V1019" s="2" t="n">
        <v>2.12</v>
      </c>
      <c r="X1019" s="2" t="n">
        <v>2.28</v>
      </c>
      <c r="Y1019" s="2" t="n">
        <v>2.29</v>
      </c>
    </row>
    <row r="1020" customFormat="false" ht="12.75" hidden="false" customHeight="false" outlineLevel="0" collapsed="false">
      <c r="A1020" s="53" t="n">
        <v>36261</v>
      </c>
      <c r="B1020" s="61" t="n">
        <f aca="false">B1019+1</f>
        <v>1016</v>
      </c>
      <c r="C1020" s="2" t="s">
        <v>148</v>
      </c>
      <c r="D1020" s="1" t="s">
        <v>115</v>
      </c>
      <c r="E1020" s="2" t="n">
        <v>2.105</v>
      </c>
      <c r="F1020" s="2" t="n">
        <v>1.98</v>
      </c>
      <c r="H1020" s="2" t="n">
        <v>2.135</v>
      </c>
      <c r="K1020" s="2" t="n">
        <v>2</v>
      </c>
      <c r="L1020" s="62" t="n">
        <v>1.935</v>
      </c>
      <c r="M1020" s="62" t="n">
        <v>1.86</v>
      </c>
      <c r="N1020" s="2" t="n">
        <v>1.885</v>
      </c>
      <c r="Q1020" s="2" t="n">
        <v>2.195</v>
      </c>
      <c r="R1020" s="2" t="n">
        <v>2.135</v>
      </c>
      <c r="T1020" s="2" t="n">
        <v>2.03</v>
      </c>
      <c r="U1020" s="2" t="n">
        <v>2.025</v>
      </c>
      <c r="V1020" s="2" t="n">
        <v>2.12</v>
      </c>
      <c r="X1020" s="2" t="n">
        <v>2.28</v>
      </c>
      <c r="Y1020" s="2" t="n">
        <v>2.29</v>
      </c>
    </row>
    <row r="1021" customFormat="false" ht="12.75" hidden="false" customHeight="false" outlineLevel="0" collapsed="false">
      <c r="A1021" s="53" t="n">
        <v>36262</v>
      </c>
      <c r="B1021" s="61" t="n">
        <f aca="false">B1020+1</f>
        <v>1017</v>
      </c>
      <c r="C1021" s="2" t="s">
        <v>142</v>
      </c>
      <c r="D1021" s="1" t="s">
        <v>115</v>
      </c>
      <c r="E1021" s="2" t="n">
        <v>2.06</v>
      </c>
      <c r="F1021" s="2" t="n">
        <v>1.91</v>
      </c>
      <c r="H1021" s="2" t="n">
        <v>2.065</v>
      </c>
      <c r="K1021" s="2" t="n">
        <v>1.97</v>
      </c>
      <c r="L1021" s="62" t="n">
        <v>1.875</v>
      </c>
      <c r="M1021" s="62" t="n">
        <v>1.815</v>
      </c>
      <c r="N1021" s="2" t="n">
        <v>1.805</v>
      </c>
      <c r="Q1021" s="2" t="n">
        <v>2.175</v>
      </c>
      <c r="R1021" s="2" t="n">
        <v>2.06</v>
      </c>
      <c r="T1021" s="2" t="n">
        <v>1.975</v>
      </c>
      <c r="U1021" s="2" t="n">
        <v>1.98</v>
      </c>
      <c r="V1021" s="2" t="n">
        <v>2.1</v>
      </c>
      <c r="X1021" s="2" t="n">
        <v>2.255</v>
      </c>
      <c r="Y1021" s="2" t="n">
        <v>2.27</v>
      </c>
    </row>
    <row r="1022" customFormat="false" ht="12.75" hidden="false" customHeight="false" outlineLevel="0" collapsed="false">
      <c r="A1022" s="53" t="n">
        <v>36263</v>
      </c>
      <c r="B1022" s="61" t="n">
        <f aca="false">B1021+1</f>
        <v>1018</v>
      </c>
      <c r="C1022" s="2" t="s">
        <v>143</v>
      </c>
      <c r="D1022" s="1" t="s">
        <v>115</v>
      </c>
      <c r="E1022" s="2" t="n">
        <v>2.14</v>
      </c>
      <c r="F1022" s="2" t="n">
        <v>1.985</v>
      </c>
      <c r="H1022" s="2" t="n">
        <v>2.13</v>
      </c>
      <c r="K1022" s="2" t="n">
        <v>2.025</v>
      </c>
      <c r="L1022" s="62" t="n">
        <v>1.925</v>
      </c>
      <c r="M1022" s="62" t="n">
        <v>1.855</v>
      </c>
      <c r="N1022" s="2" t="n">
        <v>1.84</v>
      </c>
      <c r="Q1022" s="2" t="n">
        <v>2.255</v>
      </c>
      <c r="R1022" s="2" t="n">
        <v>2.075</v>
      </c>
      <c r="T1022" s="2" t="n">
        <v>2.06</v>
      </c>
      <c r="U1022" s="2" t="n">
        <v>2.06</v>
      </c>
      <c r="V1022" s="2" t="n">
        <v>2.17</v>
      </c>
      <c r="X1022" s="2" t="n">
        <v>2.335</v>
      </c>
      <c r="Y1022" s="2" t="n">
        <v>2.34</v>
      </c>
    </row>
    <row r="1023" customFormat="false" ht="12.75" hidden="false" customHeight="false" outlineLevel="0" collapsed="false">
      <c r="A1023" s="53" t="n">
        <v>36264</v>
      </c>
      <c r="B1023" s="61" t="n">
        <f aca="false">B1022+1</f>
        <v>1019</v>
      </c>
      <c r="C1023" s="2" t="s">
        <v>144</v>
      </c>
      <c r="D1023" s="1" t="s">
        <v>115</v>
      </c>
      <c r="E1023" s="2" t="n">
        <v>2.12</v>
      </c>
      <c r="F1023" s="2" t="n">
        <v>1.955</v>
      </c>
      <c r="H1023" s="2" t="n">
        <v>2.1</v>
      </c>
      <c r="K1023" s="2" t="n">
        <v>2.01</v>
      </c>
      <c r="L1023" s="62" t="n">
        <v>1.89</v>
      </c>
      <c r="M1023" s="62" t="n">
        <v>1.81</v>
      </c>
      <c r="N1023" s="2" t="n">
        <v>1.82</v>
      </c>
      <c r="Q1023" s="2" t="n">
        <v>2.23</v>
      </c>
      <c r="R1023" s="2" t="n">
        <v>2.05</v>
      </c>
      <c r="T1023" s="2" t="n">
        <v>2.075</v>
      </c>
      <c r="U1023" s="2" t="n">
        <v>2.07</v>
      </c>
      <c r="V1023" s="2" t="n">
        <v>2.165</v>
      </c>
      <c r="X1023" s="2" t="n">
        <v>2.305</v>
      </c>
      <c r="Y1023" s="2" t="n">
        <v>2.32</v>
      </c>
    </row>
    <row r="1024" customFormat="false" ht="12.75" hidden="false" customHeight="false" outlineLevel="0" collapsed="false">
      <c r="A1024" s="53" t="n">
        <v>36265</v>
      </c>
      <c r="B1024" s="61" t="n">
        <f aca="false">B1023+1</f>
        <v>1020</v>
      </c>
      <c r="C1024" s="2" t="s">
        <v>145</v>
      </c>
      <c r="D1024" s="1" t="s">
        <v>115</v>
      </c>
      <c r="E1024" s="2" t="n">
        <v>2.14</v>
      </c>
      <c r="F1024" s="2" t="n">
        <v>2</v>
      </c>
      <c r="H1024" s="2" t="n">
        <v>2.125</v>
      </c>
      <c r="K1024" s="2" t="n">
        <v>2.055</v>
      </c>
      <c r="L1024" s="62" t="n">
        <v>1.935</v>
      </c>
      <c r="M1024" s="62" t="n">
        <v>1.84</v>
      </c>
      <c r="N1024" s="2" t="n">
        <v>1.835</v>
      </c>
      <c r="Q1024" s="2" t="n">
        <v>2.255</v>
      </c>
      <c r="R1024" s="2" t="n">
        <v>2.065</v>
      </c>
      <c r="T1024" s="2" t="n">
        <v>2.13</v>
      </c>
      <c r="U1024" s="2" t="n">
        <v>2.12</v>
      </c>
      <c r="V1024" s="2" t="n">
        <v>2.21</v>
      </c>
      <c r="X1024" s="2" t="n">
        <v>2.33</v>
      </c>
      <c r="Y1024" s="2" t="n">
        <v>2.34</v>
      </c>
    </row>
    <row r="1025" customFormat="false" ht="12.75" hidden="false" customHeight="false" outlineLevel="0" collapsed="false">
      <c r="A1025" s="53" t="n">
        <v>36266</v>
      </c>
      <c r="B1025" s="61" t="n">
        <f aca="false">B1024+1</f>
        <v>1021</v>
      </c>
      <c r="C1025" s="2" t="s">
        <v>146</v>
      </c>
      <c r="D1025" s="1" t="s">
        <v>115</v>
      </c>
      <c r="E1025" s="2" t="n">
        <v>2.15</v>
      </c>
      <c r="F1025" s="2" t="n">
        <v>2</v>
      </c>
      <c r="H1025" s="2" t="n">
        <v>2.15</v>
      </c>
      <c r="K1025" s="2" t="n">
        <v>2.06</v>
      </c>
      <c r="L1025" s="62" t="n">
        <v>1.94</v>
      </c>
      <c r="M1025" s="62" t="n">
        <v>1.84</v>
      </c>
      <c r="N1025" s="2" t="n">
        <v>1.8</v>
      </c>
      <c r="Q1025" s="2" t="n">
        <v>2.295</v>
      </c>
      <c r="R1025" s="2" t="n">
        <v>2.07</v>
      </c>
      <c r="T1025" s="2" t="n">
        <v>2.12</v>
      </c>
      <c r="U1025" s="2" t="n">
        <v>2.11</v>
      </c>
      <c r="V1025" s="2" t="n">
        <v>2.255</v>
      </c>
      <c r="X1025" s="2" t="n">
        <v>2.345</v>
      </c>
      <c r="Y1025" s="2" t="n">
        <v>2.36</v>
      </c>
    </row>
    <row r="1026" customFormat="false" ht="12.75" hidden="false" customHeight="false" outlineLevel="0" collapsed="false">
      <c r="A1026" s="53" t="n">
        <v>36267</v>
      </c>
      <c r="B1026" s="61" t="n">
        <f aca="false">B1025+1</f>
        <v>1022</v>
      </c>
      <c r="C1026" s="2" t="s">
        <v>147</v>
      </c>
      <c r="D1026" s="1" t="s">
        <v>115</v>
      </c>
      <c r="E1026" s="2" t="n">
        <v>2.15</v>
      </c>
      <c r="F1026" s="2" t="n">
        <v>2</v>
      </c>
      <c r="H1026" s="2" t="n">
        <v>2.15</v>
      </c>
      <c r="K1026" s="2" t="n">
        <v>2.06</v>
      </c>
      <c r="L1026" s="62" t="n">
        <v>1.94</v>
      </c>
      <c r="M1026" s="62" t="n">
        <v>1.84</v>
      </c>
      <c r="N1026" s="2" t="n">
        <v>1.8</v>
      </c>
      <c r="Q1026" s="2" t="n">
        <v>2.295</v>
      </c>
      <c r="R1026" s="2" t="n">
        <v>2.07</v>
      </c>
      <c r="T1026" s="2" t="n">
        <v>2.12</v>
      </c>
      <c r="U1026" s="2" t="n">
        <v>2.11</v>
      </c>
      <c r="V1026" s="2" t="n">
        <v>2.255</v>
      </c>
      <c r="X1026" s="2" t="n">
        <v>2.345</v>
      </c>
      <c r="Y1026" s="2" t="n">
        <v>2.36</v>
      </c>
    </row>
    <row r="1027" customFormat="false" ht="12.75" hidden="false" customHeight="false" outlineLevel="0" collapsed="false">
      <c r="A1027" s="53" t="n">
        <v>36268</v>
      </c>
      <c r="B1027" s="61" t="n">
        <f aca="false">B1026+1</f>
        <v>1023</v>
      </c>
      <c r="C1027" s="2" t="s">
        <v>148</v>
      </c>
      <c r="D1027" s="1" t="s">
        <v>115</v>
      </c>
      <c r="E1027" s="2" t="n">
        <v>2.15</v>
      </c>
      <c r="F1027" s="2" t="n">
        <v>2</v>
      </c>
      <c r="H1027" s="2" t="n">
        <v>2.15</v>
      </c>
      <c r="K1027" s="2" t="n">
        <v>2.06</v>
      </c>
      <c r="L1027" s="62" t="n">
        <v>1.94</v>
      </c>
      <c r="M1027" s="62" t="n">
        <v>1.84</v>
      </c>
      <c r="N1027" s="2" t="n">
        <v>1.8</v>
      </c>
      <c r="Q1027" s="2" t="n">
        <v>2.295</v>
      </c>
      <c r="R1027" s="2" t="n">
        <v>2.07</v>
      </c>
      <c r="T1027" s="2" t="n">
        <v>2.12</v>
      </c>
      <c r="U1027" s="2" t="n">
        <v>2.11</v>
      </c>
      <c r="V1027" s="2" t="n">
        <v>2.255</v>
      </c>
      <c r="X1027" s="2" t="n">
        <v>2.345</v>
      </c>
      <c r="Y1027" s="2" t="n">
        <v>2.36</v>
      </c>
    </row>
    <row r="1028" customFormat="false" ht="12.75" hidden="false" customHeight="false" outlineLevel="0" collapsed="false">
      <c r="A1028" s="53" t="n">
        <v>36269</v>
      </c>
      <c r="B1028" s="61" t="n">
        <f aca="false">B1027+1</f>
        <v>1024</v>
      </c>
      <c r="C1028" s="2" t="s">
        <v>142</v>
      </c>
      <c r="D1028" s="1" t="s">
        <v>115</v>
      </c>
      <c r="E1028" s="2" t="n">
        <v>2.115</v>
      </c>
      <c r="F1028" s="2" t="n">
        <v>1.965</v>
      </c>
      <c r="H1028" s="2" t="n">
        <v>2.12</v>
      </c>
      <c r="K1028" s="2" t="n">
        <v>2.01</v>
      </c>
      <c r="L1028" s="62" t="n">
        <v>1.905</v>
      </c>
      <c r="M1028" s="62" t="n">
        <v>1.84</v>
      </c>
      <c r="N1028" s="2" t="n">
        <v>1.76</v>
      </c>
      <c r="Q1028" s="2" t="n">
        <v>2.28</v>
      </c>
      <c r="R1028" s="2" t="n">
        <v>2.065</v>
      </c>
      <c r="T1028" s="2" t="n">
        <v>2.045</v>
      </c>
      <c r="U1028" s="2" t="n">
        <v>2.04</v>
      </c>
      <c r="V1028" s="2" t="n">
        <v>2.145</v>
      </c>
      <c r="X1028" s="2" t="n">
        <v>2.35</v>
      </c>
      <c r="Y1028" s="2" t="n">
        <v>2.355</v>
      </c>
    </row>
    <row r="1029" customFormat="false" ht="12.75" hidden="false" customHeight="false" outlineLevel="0" collapsed="false">
      <c r="A1029" s="53" t="n">
        <v>36270</v>
      </c>
      <c r="B1029" s="61" t="n">
        <f aca="false">B1028+1</f>
        <v>1025</v>
      </c>
      <c r="C1029" s="2" t="s">
        <v>143</v>
      </c>
      <c r="D1029" s="1" t="s">
        <v>115</v>
      </c>
      <c r="E1029" s="2" t="n">
        <v>2.18</v>
      </c>
      <c r="F1029" s="2" t="n">
        <v>2.015</v>
      </c>
      <c r="H1029" s="2" t="n">
        <v>2.185</v>
      </c>
      <c r="K1029" s="2" t="n">
        <v>2.065</v>
      </c>
      <c r="L1029" s="62" t="n">
        <v>1.965</v>
      </c>
      <c r="M1029" s="62" t="n">
        <v>1.895</v>
      </c>
      <c r="N1029" s="2" t="n">
        <v>1.825</v>
      </c>
      <c r="Q1029" s="2" t="n">
        <v>2.365</v>
      </c>
      <c r="R1029" s="2" t="n">
        <v>2.12</v>
      </c>
      <c r="T1029" s="2" t="n">
        <v>2.085</v>
      </c>
      <c r="U1029" s="2" t="n">
        <v>2.09</v>
      </c>
      <c r="V1029" s="2" t="n">
        <v>2.18</v>
      </c>
      <c r="X1029" s="2" t="n">
        <v>2.425</v>
      </c>
      <c r="Y1029" s="2" t="n">
        <v>2.425</v>
      </c>
    </row>
    <row r="1030" customFormat="false" ht="12.75" hidden="false" customHeight="false" outlineLevel="0" collapsed="false">
      <c r="A1030" s="53" t="n">
        <v>36271</v>
      </c>
      <c r="B1030" s="61" t="n">
        <f aca="false">B1029+1</f>
        <v>1026</v>
      </c>
      <c r="C1030" s="2" t="s">
        <v>144</v>
      </c>
      <c r="D1030" s="1" t="s">
        <v>115</v>
      </c>
      <c r="E1030" s="2" t="n">
        <v>2.175</v>
      </c>
      <c r="F1030" s="2" t="n">
        <v>2.005</v>
      </c>
      <c r="H1030" s="2" t="n">
        <v>2.2</v>
      </c>
      <c r="K1030" s="2" t="n">
        <v>2.065</v>
      </c>
      <c r="L1030" s="62" t="n">
        <v>1.955</v>
      </c>
      <c r="M1030" s="62" t="n">
        <v>1.92</v>
      </c>
      <c r="N1030" s="2" t="n">
        <v>1.86</v>
      </c>
      <c r="Q1030" s="2" t="n">
        <v>2.355</v>
      </c>
      <c r="R1030" s="2" t="n">
        <v>2.125</v>
      </c>
      <c r="T1030" s="2" t="n">
        <v>2.09</v>
      </c>
      <c r="U1030" s="2" t="n">
        <v>2.085</v>
      </c>
      <c r="V1030" s="2" t="n">
        <v>2.19</v>
      </c>
      <c r="X1030" s="2" t="n">
        <v>2.4</v>
      </c>
      <c r="Y1030" s="2" t="n">
        <v>2.405</v>
      </c>
    </row>
    <row r="1031" customFormat="false" ht="12.75" hidden="false" customHeight="false" outlineLevel="0" collapsed="false">
      <c r="A1031" s="53" t="n">
        <v>36272</v>
      </c>
      <c r="B1031" s="61" t="n">
        <f aca="false">B1030+1</f>
        <v>1027</v>
      </c>
      <c r="C1031" s="2" t="s">
        <v>145</v>
      </c>
      <c r="D1031" s="1" t="s">
        <v>115</v>
      </c>
      <c r="E1031" s="2" t="n">
        <v>2.25</v>
      </c>
      <c r="F1031" s="2" t="n">
        <v>2.065</v>
      </c>
      <c r="H1031" s="2" t="n">
        <v>2.275</v>
      </c>
      <c r="K1031" s="2" t="n">
        <v>2.155</v>
      </c>
      <c r="L1031" s="62" t="n">
        <v>2.02</v>
      </c>
      <c r="M1031" s="62" t="n">
        <v>1.975</v>
      </c>
      <c r="N1031" s="2" t="n">
        <v>1.935</v>
      </c>
      <c r="Q1031" s="2" t="n">
        <v>2.41</v>
      </c>
      <c r="R1031" s="2" t="n">
        <v>2.185</v>
      </c>
      <c r="T1031" s="2" t="n">
        <v>2.165</v>
      </c>
      <c r="U1031" s="2" t="n">
        <v>2.165</v>
      </c>
      <c r="V1031" s="2" t="n">
        <v>2.255</v>
      </c>
      <c r="X1031" s="2" t="n">
        <v>2.475</v>
      </c>
      <c r="Y1031" s="2" t="n">
        <v>2.475</v>
      </c>
    </row>
    <row r="1032" customFormat="false" ht="12.75" hidden="false" customHeight="false" outlineLevel="0" collapsed="false">
      <c r="A1032" s="53" t="n">
        <v>36273</v>
      </c>
      <c r="B1032" s="61" t="n">
        <f aca="false">B1031+1</f>
        <v>1028</v>
      </c>
      <c r="C1032" s="2" t="s">
        <v>146</v>
      </c>
      <c r="D1032" s="1" t="s">
        <v>115</v>
      </c>
      <c r="E1032" s="2" t="n">
        <v>2.235</v>
      </c>
      <c r="F1032" s="2" t="n">
        <v>2.055</v>
      </c>
      <c r="H1032" s="2" t="n">
        <v>2.26</v>
      </c>
      <c r="K1032" s="2" t="n">
        <v>2.15</v>
      </c>
      <c r="L1032" s="62" t="n">
        <v>1.985</v>
      </c>
      <c r="M1032" s="62" t="n">
        <v>1.955</v>
      </c>
      <c r="N1032" s="2" t="n">
        <v>1.915</v>
      </c>
      <c r="Q1032" s="2" t="n">
        <v>2.39</v>
      </c>
      <c r="R1032" s="2" t="n">
        <v>2.175</v>
      </c>
      <c r="T1032" s="2" t="n">
        <v>2.165</v>
      </c>
      <c r="U1032" s="2" t="n">
        <v>2.17</v>
      </c>
      <c r="V1032" s="2" t="n">
        <v>2.23</v>
      </c>
      <c r="X1032" s="2" t="n">
        <v>2.465</v>
      </c>
      <c r="Y1032" s="2" t="n">
        <v>2.475</v>
      </c>
    </row>
    <row r="1033" customFormat="false" ht="12.75" hidden="false" customHeight="false" outlineLevel="0" collapsed="false">
      <c r="A1033" s="53" t="n">
        <v>36274</v>
      </c>
      <c r="B1033" s="61" t="n">
        <f aca="false">B1032+1</f>
        <v>1029</v>
      </c>
      <c r="C1033" s="2" t="s">
        <v>147</v>
      </c>
      <c r="D1033" s="1" t="s">
        <v>115</v>
      </c>
      <c r="E1033" s="2" t="n">
        <v>2.235</v>
      </c>
      <c r="F1033" s="2" t="n">
        <v>2.055</v>
      </c>
      <c r="H1033" s="2" t="n">
        <v>2.26</v>
      </c>
      <c r="K1033" s="2" t="n">
        <v>2.15</v>
      </c>
      <c r="L1033" s="62" t="n">
        <v>1.985</v>
      </c>
      <c r="M1033" s="62" t="n">
        <v>1.955</v>
      </c>
      <c r="N1033" s="2" t="n">
        <v>1.915</v>
      </c>
      <c r="Q1033" s="2" t="n">
        <v>2.39</v>
      </c>
      <c r="R1033" s="2" t="n">
        <v>2.175</v>
      </c>
      <c r="T1033" s="2" t="n">
        <v>2.165</v>
      </c>
      <c r="U1033" s="2" t="n">
        <v>2.17</v>
      </c>
      <c r="V1033" s="2" t="n">
        <v>2.23</v>
      </c>
      <c r="X1033" s="2" t="n">
        <v>2.465</v>
      </c>
      <c r="Y1033" s="2" t="n">
        <v>2.475</v>
      </c>
    </row>
    <row r="1034" customFormat="false" ht="12.75" hidden="false" customHeight="false" outlineLevel="0" collapsed="false">
      <c r="A1034" s="53" t="n">
        <v>36275</v>
      </c>
      <c r="B1034" s="61" t="n">
        <f aca="false">B1033+1</f>
        <v>1030</v>
      </c>
      <c r="C1034" s="2" t="s">
        <v>148</v>
      </c>
      <c r="D1034" s="1" t="s">
        <v>115</v>
      </c>
      <c r="E1034" s="2" t="n">
        <v>2.235</v>
      </c>
      <c r="F1034" s="2" t="n">
        <v>2.055</v>
      </c>
      <c r="H1034" s="2" t="n">
        <v>2.26</v>
      </c>
      <c r="K1034" s="2" t="n">
        <v>2.15</v>
      </c>
      <c r="L1034" s="62" t="n">
        <v>1.985</v>
      </c>
      <c r="M1034" s="62" t="n">
        <v>1.955</v>
      </c>
      <c r="N1034" s="2" t="n">
        <v>1.915</v>
      </c>
      <c r="Q1034" s="2" t="n">
        <v>2.39</v>
      </c>
      <c r="R1034" s="2" t="n">
        <v>2.175</v>
      </c>
      <c r="T1034" s="2" t="n">
        <v>2.165</v>
      </c>
      <c r="U1034" s="2" t="n">
        <v>2.17</v>
      </c>
      <c r="V1034" s="2" t="n">
        <v>2.23</v>
      </c>
      <c r="X1034" s="2" t="n">
        <v>2.465</v>
      </c>
      <c r="Y1034" s="2" t="n">
        <v>2.475</v>
      </c>
    </row>
    <row r="1035" customFormat="false" ht="12.75" hidden="false" customHeight="false" outlineLevel="0" collapsed="false">
      <c r="A1035" s="53" t="n">
        <v>36276</v>
      </c>
      <c r="B1035" s="61" t="n">
        <f aca="false">B1034+1</f>
        <v>1031</v>
      </c>
      <c r="C1035" s="2" t="s">
        <v>142</v>
      </c>
      <c r="D1035" s="1" t="s">
        <v>115</v>
      </c>
      <c r="E1035" s="2" t="n">
        <v>2.23</v>
      </c>
      <c r="F1035" s="2" t="n">
        <v>2.035</v>
      </c>
      <c r="H1035" s="2" t="n">
        <v>2.235</v>
      </c>
      <c r="K1035" s="2" t="n">
        <v>2.115</v>
      </c>
      <c r="L1035" s="62" t="n">
        <v>1.97</v>
      </c>
      <c r="M1035" s="62" t="n">
        <v>1.925</v>
      </c>
      <c r="N1035" s="2" t="n">
        <v>1.905</v>
      </c>
      <c r="Q1035" s="2" t="n">
        <v>2.39</v>
      </c>
      <c r="R1035" s="2" t="n">
        <v>2.18</v>
      </c>
      <c r="T1035" s="2" t="n">
        <v>2.09</v>
      </c>
      <c r="U1035" s="2" t="n">
        <v>2.105</v>
      </c>
      <c r="V1035" s="2" t="n">
        <v>2.235</v>
      </c>
      <c r="X1035" s="2" t="n">
        <v>2.445</v>
      </c>
      <c r="Y1035" s="2" t="n">
        <v>2.455</v>
      </c>
    </row>
    <row r="1036" customFormat="false" ht="12.75" hidden="false" customHeight="false" outlineLevel="0" collapsed="false">
      <c r="A1036" s="53" t="n">
        <v>36277</v>
      </c>
      <c r="B1036" s="61" t="n">
        <f aca="false">B1035+1</f>
        <v>1032</v>
      </c>
      <c r="C1036" s="2" t="s">
        <v>143</v>
      </c>
      <c r="D1036" s="1" t="s">
        <v>115</v>
      </c>
      <c r="E1036" s="2" t="n">
        <v>2.33</v>
      </c>
      <c r="F1036" s="2" t="n">
        <v>2.145</v>
      </c>
      <c r="H1036" s="2" t="n">
        <v>2.325</v>
      </c>
      <c r="K1036" s="2" t="n">
        <v>2.165</v>
      </c>
      <c r="L1036" s="62" t="n">
        <v>2.07</v>
      </c>
      <c r="M1036" s="62" t="n">
        <v>2.02</v>
      </c>
      <c r="N1036" s="2" t="n">
        <v>2.015</v>
      </c>
      <c r="Q1036" s="2" t="n">
        <v>2.5</v>
      </c>
      <c r="R1036" s="2" t="n">
        <v>2.27</v>
      </c>
      <c r="T1036" s="2" t="n">
        <v>2.125</v>
      </c>
      <c r="U1036" s="2" t="n">
        <v>2.155</v>
      </c>
      <c r="V1036" s="2" t="n">
        <v>2.375</v>
      </c>
      <c r="X1036" s="2" t="n">
        <v>2.555</v>
      </c>
      <c r="Y1036" s="2" t="n">
        <v>2.56</v>
      </c>
    </row>
    <row r="1037" customFormat="false" ht="12.75" hidden="false" customHeight="false" outlineLevel="0" collapsed="false">
      <c r="A1037" s="53" t="n">
        <v>36278</v>
      </c>
      <c r="B1037" s="61" t="n">
        <f aca="false">B1036+1</f>
        <v>1033</v>
      </c>
      <c r="C1037" s="2" t="s">
        <v>144</v>
      </c>
      <c r="D1037" s="1" t="s">
        <v>115</v>
      </c>
      <c r="E1037" s="2" t="n">
        <v>2.31</v>
      </c>
      <c r="F1037" s="2" t="n">
        <v>2.14</v>
      </c>
      <c r="H1037" s="2" t="n">
        <v>2.315</v>
      </c>
      <c r="K1037" s="2" t="n">
        <v>2.17</v>
      </c>
      <c r="L1037" s="62" t="n">
        <v>2.06</v>
      </c>
      <c r="M1037" s="62" t="n">
        <v>2.01</v>
      </c>
      <c r="N1037" s="2" t="n">
        <v>2</v>
      </c>
      <c r="Q1037" s="2" t="n">
        <v>2.475</v>
      </c>
      <c r="R1037" s="2" t="n">
        <v>2.26</v>
      </c>
      <c r="T1037" s="2" t="n">
        <v>2.12</v>
      </c>
      <c r="U1037" s="2" t="n">
        <v>2.135</v>
      </c>
      <c r="V1037" s="2" t="n">
        <v>2.37</v>
      </c>
      <c r="X1037" s="2" t="n">
        <v>2.545</v>
      </c>
      <c r="Y1037" s="2" t="n">
        <v>2.55</v>
      </c>
    </row>
    <row r="1038" customFormat="false" ht="12.75" hidden="false" customHeight="false" outlineLevel="0" collapsed="false">
      <c r="A1038" s="53" t="n">
        <v>36279</v>
      </c>
      <c r="B1038" s="61" t="n">
        <f aca="false">B1037+1</f>
        <v>1034</v>
      </c>
      <c r="C1038" s="2" t="s">
        <v>145</v>
      </c>
      <c r="D1038" s="1" t="s">
        <v>115</v>
      </c>
      <c r="E1038" s="2" t="n">
        <v>2.34</v>
      </c>
      <c r="F1038" s="2" t="n">
        <v>2.18</v>
      </c>
      <c r="H1038" s="2" t="n">
        <v>2.335</v>
      </c>
      <c r="K1038" s="2" t="n">
        <v>2.195</v>
      </c>
      <c r="L1038" s="62" t="n">
        <v>2.085</v>
      </c>
      <c r="M1038" s="62" t="n">
        <v>2.04</v>
      </c>
      <c r="N1038" s="2" t="n">
        <v>2.025</v>
      </c>
      <c r="Q1038" s="2" t="n">
        <v>2.52</v>
      </c>
      <c r="R1038" s="2" t="n">
        <v>2.245</v>
      </c>
      <c r="T1038" s="2" t="n">
        <v>2.165</v>
      </c>
      <c r="U1038" s="2" t="n">
        <v>2.165</v>
      </c>
      <c r="V1038" s="2" t="n">
        <v>2.39</v>
      </c>
      <c r="X1038" s="2" t="n">
        <v>2.575</v>
      </c>
      <c r="Y1038" s="2" t="n">
        <v>2.575</v>
      </c>
    </row>
    <row r="1039" customFormat="false" ht="12.75" hidden="false" customHeight="false" outlineLevel="0" collapsed="false">
      <c r="A1039" s="53" t="n">
        <v>36280</v>
      </c>
      <c r="B1039" s="61" t="n">
        <f aca="false">B1038+1</f>
        <v>1035</v>
      </c>
      <c r="C1039" s="2" t="s">
        <v>146</v>
      </c>
      <c r="D1039" s="1" t="s">
        <v>116</v>
      </c>
      <c r="E1039" s="2" t="n">
        <v>2.27</v>
      </c>
      <c r="F1039" s="2" t="n">
        <v>2.05</v>
      </c>
      <c r="H1039" s="2" t="n">
        <v>2.29</v>
      </c>
      <c r="K1039" s="2" t="n">
        <v>2.12</v>
      </c>
      <c r="L1039" s="62" t="n">
        <v>1.8</v>
      </c>
      <c r="M1039" s="62" t="n">
        <v>1.84</v>
      </c>
      <c r="N1039" s="2" t="n">
        <v>1.835</v>
      </c>
      <c r="Q1039" s="2" t="n">
        <v>2.425</v>
      </c>
      <c r="R1039" s="2" t="n">
        <v>2.16</v>
      </c>
      <c r="T1039" s="2" t="n">
        <v>2.115</v>
      </c>
      <c r="U1039" s="2" t="n">
        <v>2.125</v>
      </c>
      <c r="V1039" s="2" t="n">
        <v>2.305</v>
      </c>
      <c r="X1039" s="2" t="n">
        <v>2.465</v>
      </c>
      <c r="Y1039" s="2" t="n">
        <v>2.485</v>
      </c>
    </row>
    <row r="1040" customFormat="false" ht="12.75" hidden="false" customHeight="false" outlineLevel="0" collapsed="false">
      <c r="A1040" s="53" t="n">
        <v>36281</v>
      </c>
      <c r="B1040" s="61" t="n">
        <f aca="false">B1039+1</f>
        <v>1036</v>
      </c>
      <c r="C1040" s="2" t="s">
        <v>147</v>
      </c>
      <c r="D1040" s="1" t="s">
        <v>116</v>
      </c>
      <c r="E1040" s="2" t="n">
        <v>2.27</v>
      </c>
      <c r="F1040" s="2" t="n">
        <v>2.05</v>
      </c>
      <c r="H1040" s="2" t="n">
        <v>2.29</v>
      </c>
      <c r="K1040" s="2" t="n">
        <v>2.12</v>
      </c>
      <c r="L1040" s="62" t="n">
        <v>1.8</v>
      </c>
      <c r="M1040" s="62" t="n">
        <v>1.84</v>
      </c>
      <c r="N1040" s="2" t="n">
        <v>1.835</v>
      </c>
      <c r="Q1040" s="2" t="n">
        <v>2.425</v>
      </c>
      <c r="R1040" s="2" t="n">
        <v>2.16</v>
      </c>
      <c r="T1040" s="2" t="n">
        <v>2.115</v>
      </c>
      <c r="U1040" s="2" t="n">
        <v>2.125</v>
      </c>
      <c r="V1040" s="2" t="n">
        <v>2.305</v>
      </c>
      <c r="X1040" s="2" t="n">
        <v>2.465</v>
      </c>
      <c r="Y1040" s="2" t="n">
        <v>2.485</v>
      </c>
    </row>
    <row r="1041" customFormat="false" ht="12.75" hidden="false" customHeight="false" outlineLevel="0" collapsed="false">
      <c r="A1041" s="53" t="n">
        <v>36282</v>
      </c>
      <c r="B1041" s="61" t="n">
        <f aca="false">B1040+1</f>
        <v>1037</v>
      </c>
      <c r="C1041" s="2" t="s">
        <v>148</v>
      </c>
      <c r="D1041" s="1" t="s">
        <v>116</v>
      </c>
      <c r="E1041" s="2" t="n">
        <v>2.27</v>
      </c>
      <c r="F1041" s="2" t="n">
        <v>2.05</v>
      </c>
      <c r="H1041" s="2" t="n">
        <v>2.29</v>
      </c>
      <c r="K1041" s="2" t="n">
        <v>2.12</v>
      </c>
      <c r="L1041" s="62" t="n">
        <v>1.8</v>
      </c>
      <c r="M1041" s="62" t="n">
        <v>1.84</v>
      </c>
      <c r="N1041" s="2" t="n">
        <v>1.835</v>
      </c>
      <c r="Q1041" s="2" t="n">
        <v>2.425</v>
      </c>
      <c r="R1041" s="2" t="n">
        <v>2.16</v>
      </c>
      <c r="T1041" s="2" t="n">
        <v>2.115</v>
      </c>
      <c r="U1041" s="2" t="n">
        <v>2.125</v>
      </c>
      <c r="V1041" s="2" t="n">
        <v>2.305</v>
      </c>
      <c r="X1041" s="2" t="n">
        <v>2.465</v>
      </c>
      <c r="Y1041" s="2" t="n">
        <v>2.485</v>
      </c>
    </row>
    <row r="1042" customFormat="false" ht="12.75" hidden="false" customHeight="false" outlineLevel="0" collapsed="false">
      <c r="A1042" s="53" t="n">
        <v>36283</v>
      </c>
      <c r="B1042" s="61" t="n">
        <f aca="false">B1041+1</f>
        <v>1038</v>
      </c>
      <c r="C1042" s="2" t="s">
        <v>142</v>
      </c>
      <c r="D1042" s="1" t="s">
        <v>116</v>
      </c>
      <c r="E1042" s="2" t="n">
        <v>2.22</v>
      </c>
      <c r="F1042" s="2" t="n">
        <v>2.04</v>
      </c>
      <c r="H1042" s="2" t="n">
        <v>2.21</v>
      </c>
      <c r="K1042" s="2" t="n">
        <v>2.065</v>
      </c>
      <c r="L1042" s="62" t="n">
        <v>1.92</v>
      </c>
      <c r="M1042" s="62" t="n">
        <v>1.915</v>
      </c>
      <c r="N1042" s="2" t="n">
        <v>1.845</v>
      </c>
      <c r="Q1042" s="2" t="n">
        <v>2.365</v>
      </c>
      <c r="R1042" s="2" t="n">
        <v>2.17</v>
      </c>
      <c r="T1042" s="2" t="n">
        <v>2.085</v>
      </c>
      <c r="U1042" s="2" t="n">
        <v>2.095</v>
      </c>
      <c r="V1042" s="2" t="n">
        <v>2.275</v>
      </c>
      <c r="X1042" s="2" t="n">
        <v>2.425</v>
      </c>
      <c r="Y1042" s="2" t="n">
        <v>2.43</v>
      </c>
    </row>
    <row r="1043" customFormat="false" ht="12.75" hidden="false" customHeight="false" outlineLevel="0" collapsed="false">
      <c r="A1043" s="53" t="n">
        <v>36284</v>
      </c>
      <c r="B1043" s="61" t="n">
        <f aca="false">B1042+1</f>
        <v>1039</v>
      </c>
      <c r="C1043" s="2" t="s">
        <v>143</v>
      </c>
      <c r="D1043" s="1" t="s">
        <v>116</v>
      </c>
      <c r="E1043" s="2" t="n">
        <v>2.315</v>
      </c>
      <c r="F1043" s="2" t="n">
        <v>2.13</v>
      </c>
      <c r="H1043" s="2" t="n">
        <v>2.31</v>
      </c>
      <c r="K1043" s="2" t="n">
        <v>2.18</v>
      </c>
      <c r="L1043" s="62" t="n">
        <v>1.955</v>
      </c>
      <c r="M1043" s="62" t="n">
        <v>1.98</v>
      </c>
      <c r="N1043" s="2" t="n">
        <v>1.905</v>
      </c>
      <c r="Q1043" s="2" t="n">
        <v>2.47</v>
      </c>
      <c r="R1043" s="2" t="n">
        <v>2.21</v>
      </c>
      <c r="T1043" s="2" t="n">
        <v>2.2</v>
      </c>
      <c r="U1043" s="2" t="n">
        <v>2.215</v>
      </c>
      <c r="V1043" s="2" t="n">
        <v>2.38</v>
      </c>
      <c r="X1043" s="2" t="n">
        <v>2.505</v>
      </c>
      <c r="Y1043" s="2" t="n">
        <v>2.525</v>
      </c>
    </row>
    <row r="1044" customFormat="false" ht="12.75" hidden="false" customHeight="false" outlineLevel="0" collapsed="false">
      <c r="A1044" s="53" t="n">
        <v>36285</v>
      </c>
      <c r="B1044" s="61" t="n">
        <f aca="false">B1043+1</f>
        <v>1040</v>
      </c>
      <c r="C1044" s="2" t="s">
        <v>144</v>
      </c>
      <c r="D1044" s="1" t="s">
        <v>116</v>
      </c>
      <c r="E1044" s="2" t="n">
        <v>2.365</v>
      </c>
      <c r="F1044" s="2" t="n">
        <v>2.21</v>
      </c>
      <c r="H1044" s="2" t="n">
        <v>2.365</v>
      </c>
      <c r="K1044" s="2" t="n">
        <v>2.24</v>
      </c>
      <c r="L1044" s="62" t="n">
        <v>2.06</v>
      </c>
      <c r="M1044" s="62" t="n">
        <v>2.04</v>
      </c>
      <c r="N1044" s="2" t="n">
        <v>1.98</v>
      </c>
      <c r="Q1044" s="2" t="n">
        <v>2.52</v>
      </c>
      <c r="R1044" s="2" t="n">
        <v>2.265</v>
      </c>
      <c r="T1044" s="2" t="n">
        <v>2.275</v>
      </c>
      <c r="U1044" s="2" t="n">
        <v>2.28</v>
      </c>
      <c r="V1044" s="2" t="n">
        <v>2.44</v>
      </c>
      <c r="X1044" s="2" t="n">
        <v>2.575</v>
      </c>
      <c r="Y1044" s="2" t="n">
        <v>2.58</v>
      </c>
    </row>
    <row r="1045" customFormat="false" ht="12.75" hidden="false" customHeight="false" outlineLevel="0" collapsed="false">
      <c r="A1045" s="53" t="n">
        <v>36286</v>
      </c>
      <c r="B1045" s="61" t="n">
        <f aca="false">B1044+1</f>
        <v>1041</v>
      </c>
      <c r="C1045" s="2" t="s">
        <v>145</v>
      </c>
      <c r="D1045" s="1" t="s">
        <v>116</v>
      </c>
      <c r="E1045" s="2" t="n">
        <v>2.335</v>
      </c>
      <c r="F1045" s="2" t="n">
        <v>2.18</v>
      </c>
      <c r="H1045" s="2" t="n">
        <v>2.335</v>
      </c>
      <c r="K1045" s="2" t="n">
        <v>2.205</v>
      </c>
      <c r="L1045" s="62" t="n">
        <v>2.02</v>
      </c>
      <c r="M1045" s="62" t="n">
        <v>1.995</v>
      </c>
      <c r="N1045" s="2" t="n">
        <v>1.955</v>
      </c>
      <c r="Q1045" s="2" t="n">
        <v>2.47</v>
      </c>
      <c r="R1045" s="2" t="n">
        <v>2.235</v>
      </c>
      <c r="T1045" s="2" t="n">
        <v>2.225</v>
      </c>
      <c r="U1045" s="2" t="n">
        <v>2.23</v>
      </c>
      <c r="V1045" s="2" t="n">
        <v>2.39</v>
      </c>
      <c r="X1045" s="2" t="n">
        <v>2.525</v>
      </c>
      <c r="Y1045" s="2" t="n">
        <v>2.53</v>
      </c>
    </row>
    <row r="1046" customFormat="false" ht="12.75" hidden="false" customHeight="false" outlineLevel="0" collapsed="false">
      <c r="A1046" s="53" t="n">
        <v>36287</v>
      </c>
      <c r="B1046" s="61" t="n">
        <f aca="false">B1045+1</f>
        <v>1042</v>
      </c>
      <c r="C1046" s="2" t="s">
        <v>146</v>
      </c>
      <c r="D1046" s="1" t="s">
        <v>116</v>
      </c>
      <c r="E1046" s="2" t="n">
        <v>2.255</v>
      </c>
      <c r="F1046" s="2" t="n">
        <v>2.07</v>
      </c>
      <c r="H1046" s="2" t="n">
        <v>2.24</v>
      </c>
      <c r="K1046" s="2" t="n">
        <v>2.115</v>
      </c>
      <c r="L1046" s="62" t="n">
        <v>1.855</v>
      </c>
      <c r="M1046" s="62" t="n">
        <v>1.865</v>
      </c>
      <c r="N1046" s="2" t="n">
        <v>1.845</v>
      </c>
      <c r="Q1046" s="2" t="n">
        <v>2.395</v>
      </c>
      <c r="R1046" s="2" t="n">
        <v>2.165</v>
      </c>
      <c r="T1046" s="2" t="n">
        <v>2.14</v>
      </c>
      <c r="U1046" s="2" t="n">
        <v>2.14</v>
      </c>
      <c r="V1046" s="2" t="n">
        <v>2.305</v>
      </c>
      <c r="X1046" s="2" t="n">
        <v>2.435</v>
      </c>
      <c r="Y1046" s="2" t="n">
        <v>2.445</v>
      </c>
    </row>
    <row r="1047" customFormat="false" ht="12.75" hidden="false" customHeight="false" outlineLevel="0" collapsed="false">
      <c r="A1047" s="53" t="n">
        <v>36288</v>
      </c>
      <c r="B1047" s="61" t="n">
        <f aca="false">B1046+1</f>
        <v>1043</v>
      </c>
      <c r="C1047" s="2" t="s">
        <v>147</v>
      </c>
      <c r="D1047" s="1" t="s">
        <v>116</v>
      </c>
      <c r="E1047" s="2" t="n">
        <v>2.255</v>
      </c>
      <c r="F1047" s="2" t="n">
        <v>2.07</v>
      </c>
      <c r="H1047" s="2" t="n">
        <v>2.24</v>
      </c>
      <c r="K1047" s="2" t="n">
        <v>2.115</v>
      </c>
      <c r="L1047" s="62" t="n">
        <v>1.855</v>
      </c>
      <c r="M1047" s="62" t="n">
        <v>1.865</v>
      </c>
      <c r="N1047" s="2" t="n">
        <v>1.845</v>
      </c>
      <c r="Q1047" s="2" t="n">
        <v>2.395</v>
      </c>
      <c r="R1047" s="2" t="n">
        <v>2.165</v>
      </c>
      <c r="T1047" s="2" t="n">
        <v>2.14</v>
      </c>
      <c r="U1047" s="2" t="n">
        <v>2.14</v>
      </c>
      <c r="V1047" s="2" t="n">
        <v>2.305</v>
      </c>
      <c r="X1047" s="2" t="n">
        <v>2.435</v>
      </c>
      <c r="Y1047" s="2" t="n">
        <v>2.445</v>
      </c>
    </row>
    <row r="1048" customFormat="false" ht="12.75" hidden="false" customHeight="false" outlineLevel="0" collapsed="false">
      <c r="A1048" s="53" t="n">
        <v>36289</v>
      </c>
      <c r="B1048" s="61" t="n">
        <f aca="false">B1047+1</f>
        <v>1044</v>
      </c>
      <c r="C1048" s="2" t="s">
        <v>148</v>
      </c>
      <c r="D1048" s="1" t="s">
        <v>116</v>
      </c>
      <c r="E1048" s="2" t="n">
        <v>2.255</v>
      </c>
      <c r="F1048" s="2" t="n">
        <v>2.07</v>
      </c>
      <c r="H1048" s="2" t="n">
        <v>2.24</v>
      </c>
      <c r="K1048" s="2" t="n">
        <v>2.115</v>
      </c>
      <c r="L1048" s="62" t="n">
        <v>1.855</v>
      </c>
      <c r="M1048" s="62" t="n">
        <v>1.865</v>
      </c>
      <c r="N1048" s="2" t="n">
        <v>1.845</v>
      </c>
      <c r="Q1048" s="2" t="n">
        <v>2.395</v>
      </c>
      <c r="R1048" s="2" t="n">
        <v>2.165</v>
      </c>
      <c r="T1048" s="2" t="n">
        <v>2.14</v>
      </c>
      <c r="U1048" s="2" t="n">
        <v>2.14</v>
      </c>
      <c r="V1048" s="2" t="n">
        <v>2.305</v>
      </c>
      <c r="X1048" s="2" t="n">
        <v>2.435</v>
      </c>
      <c r="Y1048" s="2" t="n">
        <v>2.445</v>
      </c>
    </row>
    <row r="1049" customFormat="false" ht="12.75" hidden="false" customHeight="false" outlineLevel="0" collapsed="false">
      <c r="A1049" s="53" t="n">
        <v>36290</v>
      </c>
      <c r="B1049" s="61" t="n">
        <f aca="false">B1048+1</f>
        <v>1045</v>
      </c>
      <c r="C1049" s="2" t="s">
        <v>142</v>
      </c>
      <c r="D1049" s="1" t="s">
        <v>116</v>
      </c>
      <c r="E1049" s="2" t="n">
        <v>2.26</v>
      </c>
      <c r="F1049" s="2" t="n">
        <v>2.105</v>
      </c>
      <c r="H1049" s="2" t="n">
        <v>2.255</v>
      </c>
      <c r="K1049" s="2" t="n">
        <v>2.115</v>
      </c>
      <c r="L1049" s="62" t="n">
        <v>2.025</v>
      </c>
      <c r="M1049" s="62" t="n">
        <v>1.995</v>
      </c>
      <c r="N1049" s="2" t="n">
        <v>1.925</v>
      </c>
      <c r="Q1049" s="2" t="n">
        <v>2.405</v>
      </c>
      <c r="R1049" s="2" t="n">
        <v>2.205</v>
      </c>
      <c r="T1049" s="2" t="n">
        <v>2.145</v>
      </c>
      <c r="U1049" s="2" t="n">
        <v>2.155</v>
      </c>
      <c r="V1049" s="2" t="n">
        <v>2.29</v>
      </c>
      <c r="X1049" s="2" t="n">
        <v>2.445</v>
      </c>
      <c r="Y1049" s="2" t="n">
        <v>2.455</v>
      </c>
    </row>
    <row r="1050" customFormat="false" ht="12.75" hidden="false" customHeight="false" outlineLevel="0" collapsed="false">
      <c r="A1050" s="53" t="n">
        <v>36291</v>
      </c>
      <c r="B1050" s="61" t="n">
        <f aca="false">B1049+1</f>
        <v>1046</v>
      </c>
      <c r="C1050" s="2" t="s">
        <v>143</v>
      </c>
      <c r="D1050" s="1" t="s">
        <v>116</v>
      </c>
      <c r="E1050" s="2" t="n">
        <v>2.29</v>
      </c>
      <c r="F1050" s="2" t="n">
        <v>2.16</v>
      </c>
      <c r="H1050" s="2" t="n">
        <v>2.315</v>
      </c>
      <c r="K1050" s="2" t="n">
        <v>2.155</v>
      </c>
      <c r="L1050" s="62" t="n">
        <v>2.125</v>
      </c>
      <c r="M1050" s="62" t="n">
        <v>2.08</v>
      </c>
      <c r="N1050" s="2" t="n">
        <v>1.98</v>
      </c>
      <c r="Q1050" s="2" t="n">
        <v>2.41</v>
      </c>
      <c r="R1050" s="2" t="n">
        <v>2.26</v>
      </c>
      <c r="T1050" s="2" t="n">
        <v>2.185</v>
      </c>
      <c r="U1050" s="2" t="n">
        <v>2.195</v>
      </c>
      <c r="V1050" s="2" t="n">
        <v>2.34</v>
      </c>
      <c r="X1050" s="2" t="n">
        <v>2.455</v>
      </c>
      <c r="Y1050" s="2" t="n">
        <v>2.47</v>
      </c>
    </row>
    <row r="1051" customFormat="false" ht="12.75" hidden="false" customHeight="false" outlineLevel="0" collapsed="false">
      <c r="A1051" s="53" t="n">
        <v>36292</v>
      </c>
      <c r="B1051" s="61" t="n">
        <f aca="false">B1050+1</f>
        <v>1047</v>
      </c>
      <c r="C1051" s="2" t="s">
        <v>144</v>
      </c>
      <c r="D1051" s="1" t="s">
        <v>116</v>
      </c>
      <c r="E1051" s="2" t="n">
        <v>2.19</v>
      </c>
      <c r="F1051" s="2" t="n">
        <v>2.085</v>
      </c>
      <c r="H1051" s="2" t="n">
        <v>2.215</v>
      </c>
      <c r="K1051" s="2" t="n">
        <v>2.08</v>
      </c>
      <c r="L1051" s="62" t="n">
        <v>2.045</v>
      </c>
      <c r="M1051" s="62" t="n">
        <v>1.995</v>
      </c>
      <c r="N1051" s="2" t="n">
        <v>1.92</v>
      </c>
      <c r="Q1051" s="2" t="n">
        <v>2.34</v>
      </c>
      <c r="R1051" s="2" t="n">
        <v>2.2</v>
      </c>
      <c r="T1051" s="2" t="n">
        <v>2.135</v>
      </c>
      <c r="U1051" s="2" t="n">
        <v>2.13</v>
      </c>
      <c r="V1051" s="2" t="n">
        <v>2.25</v>
      </c>
      <c r="X1051" s="2" t="n">
        <v>2.385</v>
      </c>
      <c r="Y1051" s="2" t="n">
        <v>2.4</v>
      </c>
    </row>
    <row r="1052" customFormat="false" ht="12.75" hidden="false" customHeight="false" outlineLevel="0" collapsed="false">
      <c r="A1052" s="53" t="n">
        <v>36293</v>
      </c>
      <c r="B1052" s="61" t="n">
        <f aca="false">B1051+1</f>
        <v>1048</v>
      </c>
      <c r="C1052" s="2" t="s">
        <v>145</v>
      </c>
      <c r="D1052" s="1" t="s">
        <v>116</v>
      </c>
      <c r="E1052" s="2" t="n">
        <v>2.21</v>
      </c>
      <c r="F1052" s="2" t="n">
        <v>2.08</v>
      </c>
      <c r="H1052" s="2" t="n">
        <v>2.22</v>
      </c>
      <c r="K1052" s="2" t="n">
        <v>2.09</v>
      </c>
      <c r="L1052" s="62" t="n">
        <v>2.01</v>
      </c>
      <c r="M1052" s="62" t="n">
        <v>2.01</v>
      </c>
      <c r="N1052" s="2" t="n">
        <v>1.975</v>
      </c>
      <c r="Q1052" s="2" t="n">
        <v>2.365</v>
      </c>
      <c r="R1052" s="2" t="n">
        <v>2.21</v>
      </c>
      <c r="T1052" s="2" t="n">
        <v>2.13</v>
      </c>
      <c r="U1052" s="2" t="n">
        <v>2.13</v>
      </c>
      <c r="V1052" s="2" t="n">
        <v>2.27</v>
      </c>
      <c r="X1052" s="2" t="n">
        <v>2.41</v>
      </c>
      <c r="Y1052" s="2" t="n">
        <v>2.415</v>
      </c>
    </row>
    <row r="1053" customFormat="false" ht="12.75" hidden="false" customHeight="false" outlineLevel="0" collapsed="false">
      <c r="A1053" s="53" t="n">
        <v>36294</v>
      </c>
      <c r="B1053" s="61" t="n">
        <f aca="false">B1052+1</f>
        <v>1049</v>
      </c>
      <c r="C1053" s="2" t="s">
        <v>146</v>
      </c>
      <c r="D1053" s="1" t="s">
        <v>116</v>
      </c>
      <c r="E1053" s="2" t="n">
        <v>2.275</v>
      </c>
      <c r="F1053" s="2" t="n">
        <v>2.16</v>
      </c>
      <c r="H1053" s="2" t="n">
        <v>2.29</v>
      </c>
      <c r="K1053" s="2" t="n">
        <v>2.16</v>
      </c>
      <c r="L1053" s="62" t="n">
        <v>2.045</v>
      </c>
      <c r="M1053" s="62" t="n">
        <v>2.07</v>
      </c>
      <c r="N1053" s="2" t="n">
        <v>2.025</v>
      </c>
      <c r="Q1053" s="2" t="n">
        <v>2.425</v>
      </c>
      <c r="R1053" s="2" t="n">
        <v>2.245</v>
      </c>
      <c r="T1053" s="2" t="n">
        <v>2.165</v>
      </c>
      <c r="U1053" s="2" t="n">
        <v>2.17</v>
      </c>
      <c r="V1053" s="2" t="n">
        <v>2.315</v>
      </c>
      <c r="X1053" s="2" t="n">
        <v>2.46</v>
      </c>
      <c r="Y1053" s="2" t="n">
        <v>2.475</v>
      </c>
    </row>
    <row r="1054" customFormat="false" ht="12.75" hidden="false" customHeight="false" outlineLevel="0" collapsed="false">
      <c r="A1054" s="53" t="n">
        <v>36295</v>
      </c>
      <c r="B1054" s="61" t="n">
        <f aca="false">B1053+1</f>
        <v>1050</v>
      </c>
      <c r="C1054" s="2" t="s">
        <v>147</v>
      </c>
      <c r="D1054" s="1" t="s">
        <v>116</v>
      </c>
      <c r="E1054" s="2" t="n">
        <v>2.275</v>
      </c>
      <c r="F1054" s="2" t="n">
        <v>2.16</v>
      </c>
      <c r="H1054" s="2" t="n">
        <v>2.29</v>
      </c>
      <c r="K1054" s="2" t="n">
        <v>2.16</v>
      </c>
      <c r="L1054" s="62" t="n">
        <v>2.045</v>
      </c>
      <c r="M1054" s="62" t="n">
        <v>2.07</v>
      </c>
      <c r="N1054" s="2" t="n">
        <v>2.025</v>
      </c>
      <c r="Q1054" s="2" t="n">
        <v>2.425</v>
      </c>
      <c r="R1054" s="2" t="n">
        <v>2.245</v>
      </c>
      <c r="T1054" s="2" t="n">
        <v>2.165</v>
      </c>
      <c r="U1054" s="2" t="n">
        <v>2.17</v>
      </c>
      <c r="V1054" s="2" t="n">
        <v>2.315</v>
      </c>
      <c r="X1054" s="2" t="n">
        <v>2.46</v>
      </c>
      <c r="Y1054" s="2" t="n">
        <v>2.475</v>
      </c>
    </row>
    <row r="1055" customFormat="false" ht="12.75" hidden="false" customHeight="false" outlineLevel="0" collapsed="false">
      <c r="A1055" s="53" t="n">
        <v>36296</v>
      </c>
      <c r="B1055" s="61" t="n">
        <f aca="false">B1054+1</f>
        <v>1051</v>
      </c>
      <c r="C1055" s="2" t="s">
        <v>148</v>
      </c>
      <c r="D1055" s="1" t="s">
        <v>116</v>
      </c>
      <c r="E1055" s="2" t="n">
        <v>2.275</v>
      </c>
      <c r="F1055" s="2" t="n">
        <v>2.16</v>
      </c>
      <c r="H1055" s="2" t="n">
        <v>2.29</v>
      </c>
      <c r="K1055" s="2" t="n">
        <v>2.16</v>
      </c>
      <c r="L1055" s="62" t="n">
        <v>2.045</v>
      </c>
      <c r="M1055" s="62" t="n">
        <v>2.07</v>
      </c>
      <c r="N1055" s="2" t="n">
        <v>2.025</v>
      </c>
      <c r="Q1055" s="2" t="n">
        <v>2.425</v>
      </c>
      <c r="R1055" s="2" t="n">
        <v>2.245</v>
      </c>
      <c r="T1055" s="2" t="n">
        <v>2.165</v>
      </c>
      <c r="U1055" s="2" t="n">
        <v>2.17</v>
      </c>
      <c r="V1055" s="2" t="n">
        <v>2.315</v>
      </c>
      <c r="X1055" s="2" t="n">
        <v>2.46</v>
      </c>
      <c r="Y1055" s="2" t="n">
        <v>2.475</v>
      </c>
    </row>
    <row r="1056" customFormat="false" ht="12.75" hidden="false" customHeight="false" outlineLevel="0" collapsed="false">
      <c r="A1056" s="53" t="n">
        <v>36297</v>
      </c>
      <c r="B1056" s="61" t="n">
        <f aca="false">B1055+1</f>
        <v>1052</v>
      </c>
      <c r="C1056" s="2" t="s">
        <v>142</v>
      </c>
      <c r="D1056" s="1" t="s">
        <v>116</v>
      </c>
      <c r="E1056" s="2" t="n">
        <v>2.305</v>
      </c>
      <c r="F1056" s="2" t="n">
        <v>2.185</v>
      </c>
      <c r="H1056" s="2" t="n">
        <v>2.315</v>
      </c>
      <c r="K1056" s="2" t="n">
        <v>2.185</v>
      </c>
      <c r="L1056" s="62" t="n">
        <v>2.085</v>
      </c>
      <c r="M1056" s="62" t="n">
        <v>2.1</v>
      </c>
      <c r="N1056" s="2" t="n">
        <v>2.04</v>
      </c>
      <c r="Q1056" s="2" t="n">
        <v>2.43</v>
      </c>
      <c r="R1056" s="2" t="n">
        <v>2.265</v>
      </c>
      <c r="T1056" s="2" t="n">
        <v>2.205</v>
      </c>
      <c r="U1056" s="2" t="n">
        <v>2.205</v>
      </c>
      <c r="V1056" s="2" t="n">
        <v>2.35</v>
      </c>
      <c r="X1056" s="2" t="n">
        <v>2.48</v>
      </c>
      <c r="Y1056" s="2" t="n">
        <v>2.495</v>
      </c>
    </row>
    <row r="1057" customFormat="false" ht="12.75" hidden="false" customHeight="false" outlineLevel="0" collapsed="false">
      <c r="A1057" s="53" t="n">
        <v>36298</v>
      </c>
      <c r="B1057" s="61" t="n">
        <f aca="false">B1056+1</f>
        <v>1053</v>
      </c>
      <c r="C1057" s="2" t="s">
        <v>143</v>
      </c>
      <c r="D1057" s="1" t="s">
        <v>116</v>
      </c>
      <c r="E1057" s="2" t="n">
        <v>2.295</v>
      </c>
      <c r="F1057" s="2" t="n">
        <v>2.185</v>
      </c>
      <c r="H1057" s="2" t="n">
        <v>2.31</v>
      </c>
      <c r="K1057" s="2" t="n">
        <v>2.185</v>
      </c>
      <c r="L1057" s="62" t="n">
        <v>2.11</v>
      </c>
      <c r="M1057" s="62" t="n">
        <v>2.1</v>
      </c>
      <c r="N1057" s="2" t="n">
        <v>2.05</v>
      </c>
      <c r="Q1057" s="2" t="n">
        <v>2.435</v>
      </c>
      <c r="R1057" s="2" t="n">
        <v>2.275</v>
      </c>
      <c r="T1057" s="2" t="n">
        <v>2.23</v>
      </c>
      <c r="U1057" s="2" t="n">
        <v>2.225</v>
      </c>
      <c r="V1057" s="2" t="n">
        <v>2.355</v>
      </c>
      <c r="X1057" s="2" t="n">
        <v>2.48</v>
      </c>
      <c r="Y1057" s="2" t="n">
        <v>2.495</v>
      </c>
    </row>
    <row r="1058" customFormat="false" ht="12.75" hidden="false" customHeight="false" outlineLevel="0" collapsed="false">
      <c r="A1058" s="53" t="n">
        <v>36299</v>
      </c>
      <c r="B1058" s="61" t="n">
        <f aca="false">B1057+1</f>
        <v>1054</v>
      </c>
      <c r="C1058" s="2" t="s">
        <v>144</v>
      </c>
      <c r="D1058" s="1" t="s">
        <v>116</v>
      </c>
      <c r="E1058" s="2" t="n">
        <v>2.26</v>
      </c>
      <c r="F1058" s="2" t="n">
        <v>2.15</v>
      </c>
      <c r="H1058" s="2" t="n">
        <v>2.275</v>
      </c>
      <c r="K1058" s="2" t="n">
        <v>2.175</v>
      </c>
      <c r="L1058" s="62" t="n">
        <v>2.085</v>
      </c>
      <c r="M1058" s="62" t="n">
        <v>2.105</v>
      </c>
      <c r="N1058" s="2" t="n">
        <v>2.06</v>
      </c>
      <c r="Q1058" s="2" t="n">
        <v>2.4</v>
      </c>
      <c r="R1058" s="2" t="n">
        <v>2.255</v>
      </c>
      <c r="T1058" s="2" t="n">
        <v>2.22</v>
      </c>
      <c r="U1058" s="2" t="n">
        <v>2.235</v>
      </c>
      <c r="V1058" s="2" t="n">
        <v>2.315</v>
      </c>
      <c r="X1058" s="2" t="n">
        <v>2.45</v>
      </c>
      <c r="Y1058" s="2" t="n">
        <v>2.455</v>
      </c>
    </row>
    <row r="1059" customFormat="false" ht="12.75" hidden="false" customHeight="false" outlineLevel="0" collapsed="false">
      <c r="A1059" s="53" t="n">
        <v>36300</v>
      </c>
      <c r="B1059" s="61" t="n">
        <f aca="false">B1058+1</f>
        <v>1055</v>
      </c>
      <c r="C1059" s="2" t="s">
        <v>145</v>
      </c>
      <c r="D1059" s="1" t="s">
        <v>116</v>
      </c>
      <c r="E1059" s="2" t="n">
        <v>2.26</v>
      </c>
      <c r="F1059" s="2" t="n">
        <v>2.155</v>
      </c>
      <c r="H1059" s="2" t="n">
        <v>2.275</v>
      </c>
      <c r="K1059" s="2" t="n">
        <v>2.16</v>
      </c>
      <c r="L1059" s="62" t="n">
        <v>2.075</v>
      </c>
      <c r="M1059" s="62" t="n">
        <v>2.09</v>
      </c>
      <c r="N1059" s="2" t="n">
        <v>2.06</v>
      </c>
      <c r="Q1059" s="2" t="n">
        <v>2.405</v>
      </c>
      <c r="R1059" s="2" t="n">
        <v>2.26</v>
      </c>
      <c r="T1059" s="2" t="n">
        <v>2.195</v>
      </c>
      <c r="U1059" s="2" t="n">
        <v>2.205</v>
      </c>
      <c r="V1059" s="2" t="n">
        <v>2.3</v>
      </c>
      <c r="X1059" s="2" t="n">
        <v>2.455</v>
      </c>
      <c r="Y1059" s="2" t="n">
        <v>2.465</v>
      </c>
    </row>
    <row r="1060" customFormat="false" ht="12.75" hidden="false" customHeight="false" outlineLevel="0" collapsed="false">
      <c r="A1060" s="53" t="n">
        <v>36301</v>
      </c>
      <c r="B1060" s="61" t="n">
        <f aca="false">B1059+1</f>
        <v>1056</v>
      </c>
      <c r="C1060" s="2" t="s">
        <v>146</v>
      </c>
      <c r="D1060" s="1" t="s">
        <v>116</v>
      </c>
      <c r="E1060" s="2" t="n">
        <v>2.22</v>
      </c>
      <c r="F1060" s="2" t="n">
        <v>2.085</v>
      </c>
      <c r="H1060" s="2" t="n">
        <v>2.235</v>
      </c>
      <c r="K1060" s="2" t="n">
        <v>2.12</v>
      </c>
      <c r="L1060" s="62" t="n">
        <v>1.995</v>
      </c>
      <c r="M1060" s="62" t="n">
        <v>1.985</v>
      </c>
      <c r="N1060" s="2" t="n">
        <v>1.96</v>
      </c>
      <c r="Q1060" s="2" t="n">
        <v>2.35</v>
      </c>
      <c r="R1060" s="2" t="n">
        <v>2.215</v>
      </c>
      <c r="T1060" s="2" t="n">
        <v>2.155</v>
      </c>
      <c r="U1060" s="2" t="n">
        <v>2.16</v>
      </c>
      <c r="V1060" s="2" t="n">
        <v>2.26</v>
      </c>
      <c r="X1060" s="2" t="n">
        <v>2.405</v>
      </c>
      <c r="Y1060" s="2" t="n">
        <v>2.415</v>
      </c>
    </row>
    <row r="1061" customFormat="false" ht="12.75" hidden="false" customHeight="false" outlineLevel="0" collapsed="false">
      <c r="A1061" s="53" t="n">
        <v>36302</v>
      </c>
      <c r="B1061" s="61" t="n">
        <f aca="false">B1060+1</f>
        <v>1057</v>
      </c>
      <c r="C1061" s="2" t="s">
        <v>147</v>
      </c>
      <c r="D1061" s="1" t="s">
        <v>116</v>
      </c>
      <c r="E1061" s="2" t="n">
        <v>2.22</v>
      </c>
      <c r="F1061" s="2" t="n">
        <v>2.085</v>
      </c>
      <c r="H1061" s="2" t="n">
        <v>2.235</v>
      </c>
      <c r="K1061" s="2" t="n">
        <v>2.12</v>
      </c>
      <c r="L1061" s="62" t="n">
        <v>1.995</v>
      </c>
      <c r="M1061" s="62" t="n">
        <v>1.985</v>
      </c>
      <c r="N1061" s="2" t="n">
        <v>1.96</v>
      </c>
      <c r="Q1061" s="2" t="n">
        <v>2.35</v>
      </c>
      <c r="R1061" s="2" t="n">
        <v>2.215</v>
      </c>
      <c r="T1061" s="2" t="n">
        <v>2.155</v>
      </c>
      <c r="U1061" s="2" t="n">
        <v>2.16</v>
      </c>
      <c r="V1061" s="2" t="n">
        <v>2.26</v>
      </c>
      <c r="X1061" s="2" t="n">
        <v>2.405</v>
      </c>
      <c r="Y1061" s="2" t="n">
        <v>2.415</v>
      </c>
    </row>
    <row r="1062" customFormat="false" ht="12.75" hidden="false" customHeight="false" outlineLevel="0" collapsed="false">
      <c r="A1062" s="53" t="n">
        <v>36303</v>
      </c>
      <c r="B1062" s="61" t="n">
        <f aca="false">B1061+1</f>
        <v>1058</v>
      </c>
      <c r="C1062" s="2" t="s">
        <v>148</v>
      </c>
      <c r="D1062" s="1" t="s">
        <v>116</v>
      </c>
      <c r="E1062" s="2" t="n">
        <v>2.22</v>
      </c>
      <c r="F1062" s="2" t="n">
        <v>2.085</v>
      </c>
      <c r="H1062" s="2" t="n">
        <v>2.235</v>
      </c>
      <c r="K1062" s="2" t="n">
        <v>2.12</v>
      </c>
      <c r="L1062" s="62" t="n">
        <v>1.995</v>
      </c>
      <c r="M1062" s="62" t="n">
        <v>1.985</v>
      </c>
      <c r="N1062" s="2" t="n">
        <v>1.96</v>
      </c>
      <c r="Q1062" s="2" t="n">
        <v>2.35</v>
      </c>
      <c r="R1062" s="2" t="n">
        <v>2.215</v>
      </c>
      <c r="T1062" s="2" t="n">
        <v>2.155</v>
      </c>
      <c r="U1062" s="2" t="n">
        <v>2.16</v>
      </c>
      <c r="V1062" s="2" t="n">
        <v>2.26</v>
      </c>
      <c r="X1062" s="2" t="n">
        <v>2.405</v>
      </c>
      <c r="Y1062" s="2" t="n">
        <v>2.415</v>
      </c>
    </row>
    <row r="1063" customFormat="false" ht="12.75" hidden="false" customHeight="false" outlineLevel="0" collapsed="false">
      <c r="A1063" s="53" t="n">
        <v>36304</v>
      </c>
      <c r="B1063" s="61" t="n">
        <f aca="false">B1062+1</f>
        <v>1059</v>
      </c>
      <c r="C1063" s="2" t="s">
        <v>142</v>
      </c>
      <c r="D1063" s="1" t="s">
        <v>116</v>
      </c>
      <c r="E1063" s="2" t="n">
        <v>2.195</v>
      </c>
      <c r="F1063" s="2" t="n">
        <v>2.085</v>
      </c>
      <c r="H1063" s="2" t="n">
        <v>2.22</v>
      </c>
      <c r="K1063" s="2" t="n">
        <v>2.105</v>
      </c>
      <c r="L1063" s="62" t="n">
        <v>2.03</v>
      </c>
      <c r="M1063" s="62" t="n">
        <v>2.005</v>
      </c>
      <c r="N1063" s="2" t="n">
        <v>1.98</v>
      </c>
      <c r="Q1063" s="2" t="n">
        <v>2.335</v>
      </c>
      <c r="R1063" s="2" t="n">
        <v>2.23</v>
      </c>
      <c r="T1063" s="2" t="n">
        <v>2.16</v>
      </c>
      <c r="U1063" s="2" t="n">
        <v>2.16</v>
      </c>
      <c r="V1063" s="2" t="n">
        <v>2.245</v>
      </c>
      <c r="X1063" s="2" t="n">
        <v>2.4</v>
      </c>
      <c r="Y1063" s="2" t="n">
        <v>2.405</v>
      </c>
    </row>
    <row r="1064" customFormat="false" ht="12.75" hidden="false" customHeight="false" outlineLevel="0" collapsed="false">
      <c r="A1064" s="53" t="n">
        <v>36305</v>
      </c>
      <c r="B1064" s="61" t="n">
        <f aca="false">B1063+1</f>
        <v>1060</v>
      </c>
      <c r="C1064" s="2" t="s">
        <v>143</v>
      </c>
      <c r="D1064" s="1" t="s">
        <v>116</v>
      </c>
      <c r="E1064" s="2" t="n">
        <v>2.175</v>
      </c>
      <c r="F1064" s="2" t="n">
        <v>2.085</v>
      </c>
      <c r="H1064" s="2" t="n">
        <v>2.195</v>
      </c>
      <c r="K1064" s="2" t="n">
        <v>2.1</v>
      </c>
      <c r="L1064" s="62" t="n">
        <v>2.025</v>
      </c>
      <c r="M1064" s="62" t="n">
        <v>1.995</v>
      </c>
      <c r="N1064" s="2" t="n">
        <v>1.945</v>
      </c>
      <c r="Q1064" s="2" t="n">
        <v>2.305</v>
      </c>
      <c r="R1064" s="2" t="n">
        <v>2.23</v>
      </c>
      <c r="T1064" s="2" t="n">
        <v>2.145</v>
      </c>
      <c r="U1064" s="2" t="n">
        <v>2.145</v>
      </c>
      <c r="V1064" s="2" t="n">
        <v>2.245</v>
      </c>
      <c r="X1064" s="2" t="n">
        <v>2.38</v>
      </c>
      <c r="Y1064" s="2" t="n">
        <v>2.39</v>
      </c>
    </row>
    <row r="1065" customFormat="false" ht="12.75" hidden="false" customHeight="false" outlineLevel="0" collapsed="false">
      <c r="A1065" s="53" t="n">
        <v>36306</v>
      </c>
      <c r="B1065" s="61" t="n">
        <f aca="false">B1064+1</f>
        <v>1061</v>
      </c>
      <c r="C1065" s="2" t="s">
        <v>144</v>
      </c>
      <c r="D1065" s="1" t="s">
        <v>116</v>
      </c>
      <c r="E1065" s="2" t="n">
        <v>2.215</v>
      </c>
      <c r="F1065" s="2" t="n">
        <v>2.095</v>
      </c>
      <c r="H1065" s="2" t="n">
        <v>2.225</v>
      </c>
      <c r="K1065" s="2" t="n">
        <v>2.105</v>
      </c>
      <c r="L1065" s="62" t="n">
        <v>2.02</v>
      </c>
      <c r="M1065" s="62" t="n">
        <v>1.99</v>
      </c>
      <c r="N1065" s="2" t="n">
        <v>1.96</v>
      </c>
      <c r="Q1065" s="2" t="n">
        <v>2.34</v>
      </c>
      <c r="R1065" s="2" t="n">
        <v>2.24</v>
      </c>
      <c r="T1065" s="2" t="n">
        <v>2.14</v>
      </c>
      <c r="U1065" s="2" t="n">
        <v>2.13</v>
      </c>
      <c r="V1065" s="2" t="n">
        <v>2.275</v>
      </c>
      <c r="X1065" s="2" t="n">
        <v>2.415</v>
      </c>
      <c r="Y1065" s="2" t="n">
        <v>2.42</v>
      </c>
    </row>
    <row r="1066" customFormat="false" ht="12.75" hidden="false" customHeight="false" outlineLevel="0" collapsed="false">
      <c r="A1066" s="53" t="n">
        <v>36307</v>
      </c>
      <c r="B1066" s="61" t="n">
        <f aca="false">B1065+1</f>
        <v>1062</v>
      </c>
      <c r="C1066" s="2" t="s">
        <v>145</v>
      </c>
      <c r="D1066" s="1" t="s">
        <v>116</v>
      </c>
      <c r="E1066" s="2" t="n">
        <v>2.26</v>
      </c>
      <c r="F1066" s="2" t="n">
        <v>2.095</v>
      </c>
      <c r="H1066" s="2" t="n">
        <v>2.265</v>
      </c>
      <c r="K1066" s="2" t="n">
        <v>2.12</v>
      </c>
      <c r="L1066" s="62" t="n">
        <v>1.99</v>
      </c>
      <c r="M1066" s="62" t="n">
        <v>1.975</v>
      </c>
      <c r="N1066" s="2" t="n">
        <v>1.98</v>
      </c>
      <c r="Q1066" s="2" t="n">
        <v>2.355</v>
      </c>
      <c r="R1066" s="2" t="n">
        <v>2.265</v>
      </c>
      <c r="T1066" s="2" t="n">
        <v>2.115</v>
      </c>
      <c r="U1066" s="2" t="n">
        <v>2.13</v>
      </c>
      <c r="V1066" s="2" t="n">
        <v>2.29</v>
      </c>
      <c r="X1066" s="2" t="n">
        <v>2.44</v>
      </c>
      <c r="Y1066" s="2" t="n">
        <v>2.45</v>
      </c>
    </row>
    <row r="1067" customFormat="false" ht="12.75" hidden="false" customHeight="false" outlineLevel="0" collapsed="false">
      <c r="A1067" s="53" t="n">
        <v>36308</v>
      </c>
      <c r="B1067" s="61" t="n">
        <f aca="false">B1066+1</f>
        <v>1063</v>
      </c>
      <c r="C1067" s="2" t="s">
        <v>146</v>
      </c>
      <c r="D1067" s="1" t="s">
        <v>116</v>
      </c>
      <c r="E1067" s="2" t="n">
        <v>2.23</v>
      </c>
      <c r="F1067" s="2" t="n">
        <v>2.08</v>
      </c>
      <c r="H1067" s="2" t="n">
        <v>2.23</v>
      </c>
      <c r="K1067" s="2" t="n">
        <v>2.075</v>
      </c>
      <c r="L1067" s="62" t="n">
        <v>1.89</v>
      </c>
      <c r="M1067" s="62" t="n">
        <v>1.88</v>
      </c>
      <c r="N1067" s="2" t="n">
        <v>1.87</v>
      </c>
      <c r="Q1067" s="2" t="n">
        <v>2.315</v>
      </c>
      <c r="R1067" s="2" t="n">
        <v>2.18</v>
      </c>
      <c r="T1067" s="2" t="n">
        <v>2.075</v>
      </c>
      <c r="U1067" s="2" t="n">
        <v>2.095</v>
      </c>
      <c r="V1067" s="2" t="n">
        <v>2.255</v>
      </c>
      <c r="X1067" s="2" t="n">
        <v>2.39</v>
      </c>
      <c r="Y1067" s="2" t="n">
        <v>2.4</v>
      </c>
    </row>
    <row r="1068" customFormat="false" ht="12.75" hidden="false" customHeight="false" outlineLevel="0" collapsed="false">
      <c r="A1068" s="53" t="n">
        <v>36309</v>
      </c>
      <c r="B1068" s="61" t="n">
        <f aca="false">B1067+1</f>
        <v>1064</v>
      </c>
      <c r="C1068" s="2" t="s">
        <v>147</v>
      </c>
      <c r="D1068" s="1" t="s">
        <v>116</v>
      </c>
      <c r="E1068" s="2" t="n">
        <v>2.23</v>
      </c>
      <c r="F1068" s="2" t="n">
        <v>2.08</v>
      </c>
      <c r="H1068" s="2" t="n">
        <v>2.23</v>
      </c>
      <c r="K1068" s="2" t="n">
        <v>2.075</v>
      </c>
      <c r="L1068" s="62" t="n">
        <v>1.89</v>
      </c>
      <c r="M1068" s="62" t="n">
        <v>1.88</v>
      </c>
      <c r="N1068" s="2" t="n">
        <v>1.87</v>
      </c>
      <c r="Q1068" s="2" t="n">
        <v>2.315</v>
      </c>
      <c r="R1068" s="2" t="n">
        <v>2.18</v>
      </c>
      <c r="T1068" s="2" t="n">
        <v>2.075</v>
      </c>
      <c r="U1068" s="2" t="n">
        <v>2.095</v>
      </c>
      <c r="V1068" s="2" t="n">
        <v>2.255</v>
      </c>
      <c r="X1068" s="2" t="n">
        <v>2.39</v>
      </c>
      <c r="Y1068" s="2" t="n">
        <v>2.4</v>
      </c>
    </row>
    <row r="1069" customFormat="false" ht="12.75" hidden="false" customHeight="false" outlineLevel="0" collapsed="false">
      <c r="A1069" s="53" t="n">
        <v>36310</v>
      </c>
      <c r="B1069" s="61" t="n">
        <f aca="false">B1068+1</f>
        <v>1065</v>
      </c>
      <c r="C1069" s="2" t="s">
        <v>148</v>
      </c>
      <c r="D1069" s="1" t="s">
        <v>116</v>
      </c>
      <c r="E1069" s="2" t="n">
        <v>2.23</v>
      </c>
      <c r="F1069" s="2" t="n">
        <v>2.08</v>
      </c>
      <c r="H1069" s="2" t="n">
        <v>2.23</v>
      </c>
      <c r="K1069" s="2" t="n">
        <v>2.075</v>
      </c>
      <c r="L1069" s="62" t="n">
        <v>1.89</v>
      </c>
      <c r="M1069" s="62" t="n">
        <v>1.88</v>
      </c>
      <c r="N1069" s="2" t="n">
        <v>1.87</v>
      </c>
      <c r="Q1069" s="2" t="n">
        <v>2.315</v>
      </c>
      <c r="R1069" s="2" t="n">
        <v>2.18</v>
      </c>
      <c r="T1069" s="2" t="n">
        <v>2.075</v>
      </c>
      <c r="U1069" s="2" t="n">
        <v>2.095</v>
      </c>
      <c r="V1069" s="2" t="n">
        <v>2.255</v>
      </c>
      <c r="X1069" s="2" t="n">
        <v>2.39</v>
      </c>
      <c r="Y1069" s="2" t="n">
        <v>2.4</v>
      </c>
    </row>
    <row r="1070" customFormat="false" ht="12.75" hidden="false" customHeight="false" outlineLevel="0" collapsed="false">
      <c r="A1070" s="53" t="n">
        <v>36311</v>
      </c>
      <c r="B1070" s="61" t="n">
        <f aca="false">B1069+1</f>
        <v>1066</v>
      </c>
      <c r="C1070" s="2" t="s">
        <v>142</v>
      </c>
      <c r="D1070" s="1" t="s">
        <v>117</v>
      </c>
      <c r="E1070" s="2" t="n">
        <v>2.275</v>
      </c>
      <c r="F1070" s="2" t="n">
        <v>2.085</v>
      </c>
      <c r="H1070" s="2" t="n">
        <v>2.25</v>
      </c>
      <c r="K1070" s="2" t="n">
        <v>2.085</v>
      </c>
      <c r="L1070" s="62" t="n">
        <v>1.985</v>
      </c>
      <c r="M1070" s="62" t="n">
        <v>1.905</v>
      </c>
      <c r="N1070" s="2" t="n">
        <v>1.905</v>
      </c>
      <c r="Q1070" s="2" t="n">
        <v>2.37</v>
      </c>
      <c r="R1070" s="2" t="n">
        <v>2.205</v>
      </c>
      <c r="T1070" s="2" t="n">
        <v>2.115</v>
      </c>
      <c r="U1070" s="2" t="n">
        <v>2.125</v>
      </c>
      <c r="V1070" s="2" t="n">
        <v>2.225</v>
      </c>
      <c r="X1070" s="2" t="n">
        <v>2.455</v>
      </c>
      <c r="Y1070" s="2" t="n">
        <v>2.47</v>
      </c>
    </row>
    <row r="1071" customFormat="false" ht="12.75" hidden="false" customHeight="false" outlineLevel="0" collapsed="false">
      <c r="A1071" s="53" t="n">
        <v>36312</v>
      </c>
      <c r="B1071" s="61" t="n">
        <f aca="false">B1070+1</f>
        <v>1067</v>
      </c>
      <c r="C1071" s="2" t="s">
        <v>143</v>
      </c>
      <c r="D1071" s="1" t="s">
        <v>117</v>
      </c>
      <c r="E1071" s="2" t="n">
        <v>2.345</v>
      </c>
      <c r="F1071" s="2" t="n">
        <v>2.18</v>
      </c>
      <c r="H1071" s="2" t="n">
        <v>2.36</v>
      </c>
      <c r="K1071" s="2" t="n">
        <v>2.18</v>
      </c>
      <c r="L1071" s="62" t="n">
        <v>2.03</v>
      </c>
      <c r="M1071" s="62" t="n">
        <v>1.98</v>
      </c>
      <c r="N1071" s="2" t="n">
        <v>1.97</v>
      </c>
      <c r="Q1071" s="2" t="n">
        <v>2.435</v>
      </c>
      <c r="R1071" s="2" t="n">
        <v>2.255</v>
      </c>
      <c r="T1071" s="2" t="n">
        <v>2.215</v>
      </c>
      <c r="U1071" s="2" t="n">
        <v>2.22</v>
      </c>
      <c r="V1071" s="2" t="n">
        <v>2.325</v>
      </c>
      <c r="X1071" s="2" t="n">
        <v>2.545</v>
      </c>
      <c r="Y1071" s="2" t="n">
        <v>2.56</v>
      </c>
    </row>
    <row r="1072" customFormat="false" ht="12.75" hidden="false" customHeight="false" outlineLevel="0" collapsed="false">
      <c r="A1072" s="53" t="n">
        <v>36313</v>
      </c>
      <c r="B1072" s="61" t="n">
        <f aca="false">B1071+1</f>
        <v>1068</v>
      </c>
      <c r="C1072" s="2" t="s">
        <v>144</v>
      </c>
      <c r="D1072" s="1" t="s">
        <v>117</v>
      </c>
      <c r="E1072" s="2" t="n">
        <v>2.35</v>
      </c>
      <c r="F1072" s="2" t="n">
        <v>2.195</v>
      </c>
      <c r="H1072" s="2" t="n">
        <v>2.375</v>
      </c>
      <c r="K1072" s="2" t="n">
        <v>2.2</v>
      </c>
      <c r="L1072" s="62" t="n">
        <v>2.045</v>
      </c>
      <c r="M1072" s="62" t="n">
        <v>2.005</v>
      </c>
      <c r="N1072" s="2" t="n">
        <v>1.985</v>
      </c>
      <c r="Q1072" s="2" t="n">
        <v>2.435</v>
      </c>
      <c r="R1072" s="2" t="n">
        <v>2.245</v>
      </c>
      <c r="T1072" s="2" t="n">
        <v>2.225</v>
      </c>
      <c r="U1072" s="2" t="n">
        <v>2.23</v>
      </c>
      <c r="V1072" s="2" t="n">
        <v>2.335</v>
      </c>
      <c r="X1072" s="2" t="n">
        <v>2.57</v>
      </c>
      <c r="Y1072" s="2" t="n">
        <v>2.585</v>
      </c>
    </row>
    <row r="1073" customFormat="false" ht="12.75" hidden="false" customHeight="false" outlineLevel="0" collapsed="false">
      <c r="A1073" s="53" t="n">
        <v>36314</v>
      </c>
      <c r="B1073" s="61" t="n">
        <f aca="false">B1072+1</f>
        <v>1069</v>
      </c>
      <c r="C1073" s="2" t="s">
        <v>145</v>
      </c>
      <c r="D1073" s="1" t="s">
        <v>117</v>
      </c>
      <c r="E1073" s="2" t="n">
        <v>2.36</v>
      </c>
      <c r="F1073" s="2" t="n">
        <v>2.205</v>
      </c>
      <c r="H1073" s="2" t="n">
        <v>2.38</v>
      </c>
      <c r="K1073" s="2" t="n">
        <v>2.22</v>
      </c>
      <c r="L1073" s="62" t="n">
        <v>2.015</v>
      </c>
      <c r="M1073" s="62" t="n">
        <v>1.98</v>
      </c>
      <c r="N1073" s="2" t="n">
        <v>1.96</v>
      </c>
      <c r="Q1073" s="2" t="n">
        <v>2.44</v>
      </c>
      <c r="R1073" s="2" t="n">
        <v>2.245</v>
      </c>
      <c r="T1073" s="2" t="n">
        <v>2.255</v>
      </c>
      <c r="U1073" s="2" t="n">
        <v>2.25</v>
      </c>
      <c r="V1073" s="2" t="n">
        <v>2.355</v>
      </c>
      <c r="X1073" s="2" t="n">
        <v>2.595</v>
      </c>
      <c r="Y1073" s="2" t="n">
        <v>2.62</v>
      </c>
    </row>
    <row r="1074" customFormat="false" ht="12.75" hidden="false" customHeight="false" outlineLevel="0" collapsed="false">
      <c r="A1074" s="53" t="n">
        <v>36315</v>
      </c>
      <c r="B1074" s="61" t="n">
        <f aca="false">B1073+1</f>
        <v>1070</v>
      </c>
      <c r="C1074" s="2" t="s">
        <v>146</v>
      </c>
      <c r="D1074" s="1" t="s">
        <v>117</v>
      </c>
      <c r="E1074" s="2" t="n">
        <v>2.32</v>
      </c>
      <c r="F1074" s="2" t="n">
        <v>2.09</v>
      </c>
      <c r="H1074" s="2" t="n">
        <v>2.305</v>
      </c>
      <c r="K1074" s="2" t="n">
        <v>2.17</v>
      </c>
      <c r="L1074" s="62" t="n">
        <v>1.915</v>
      </c>
      <c r="M1074" s="62" t="n">
        <v>1.86</v>
      </c>
      <c r="N1074" s="2" t="n">
        <v>1.885</v>
      </c>
      <c r="Q1074" s="2" t="n">
        <v>2.415</v>
      </c>
      <c r="R1074" s="2" t="n">
        <v>2.165</v>
      </c>
      <c r="T1074" s="2" t="n">
        <v>2.195</v>
      </c>
      <c r="U1074" s="2" t="n">
        <v>2.2</v>
      </c>
      <c r="V1074" s="2" t="n">
        <v>2.315</v>
      </c>
      <c r="X1074" s="2" t="n">
        <v>2.505</v>
      </c>
      <c r="Y1074" s="2" t="n">
        <v>2.545</v>
      </c>
    </row>
    <row r="1075" customFormat="false" ht="12.75" hidden="false" customHeight="false" outlineLevel="0" collapsed="false">
      <c r="A1075" s="53" t="n">
        <v>36316</v>
      </c>
      <c r="B1075" s="61" t="n">
        <f aca="false">B1074+1</f>
        <v>1071</v>
      </c>
      <c r="C1075" s="2" t="s">
        <v>147</v>
      </c>
      <c r="D1075" s="1" t="s">
        <v>117</v>
      </c>
      <c r="E1075" s="2" t="n">
        <v>2.32</v>
      </c>
      <c r="F1075" s="2" t="n">
        <v>2.09</v>
      </c>
      <c r="H1075" s="2" t="n">
        <v>2.305</v>
      </c>
      <c r="K1075" s="2" t="n">
        <v>2.17</v>
      </c>
      <c r="L1075" s="62" t="n">
        <v>1.915</v>
      </c>
      <c r="M1075" s="62" t="n">
        <v>1.86</v>
      </c>
      <c r="N1075" s="2" t="n">
        <v>1.885</v>
      </c>
      <c r="Q1075" s="2" t="n">
        <v>2.415</v>
      </c>
      <c r="R1075" s="2" t="n">
        <v>2.165</v>
      </c>
      <c r="T1075" s="2" t="n">
        <v>2.195</v>
      </c>
      <c r="U1075" s="2" t="n">
        <v>2.2</v>
      </c>
      <c r="V1075" s="2" t="n">
        <v>2.315</v>
      </c>
      <c r="X1075" s="2" t="n">
        <v>2.505</v>
      </c>
      <c r="Y1075" s="2" t="n">
        <v>2.545</v>
      </c>
    </row>
    <row r="1076" customFormat="false" ht="12.75" hidden="false" customHeight="false" outlineLevel="0" collapsed="false">
      <c r="A1076" s="53" t="n">
        <v>36317</v>
      </c>
      <c r="B1076" s="61" t="n">
        <f aca="false">B1075+1</f>
        <v>1072</v>
      </c>
      <c r="C1076" s="2" t="s">
        <v>148</v>
      </c>
      <c r="D1076" s="1" t="s">
        <v>117</v>
      </c>
      <c r="E1076" s="2" t="n">
        <v>2.32</v>
      </c>
      <c r="F1076" s="2" t="n">
        <v>2.09</v>
      </c>
      <c r="H1076" s="2" t="n">
        <v>2.305</v>
      </c>
      <c r="K1076" s="2" t="n">
        <v>2.17</v>
      </c>
      <c r="L1076" s="62" t="n">
        <v>1.915</v>
      </c>
      <c r="M1076" s="62" t="n">
        <v>1.86</v>
      </c>
      <c r="N1076" s="2" t="n">
        <v>1.885</v>
      </c>
      <c r="Q1076" s="2" t="n">
        <v>2.415</v>
      </c>
      <c r="R1076" s="2" t="n">
        <v>2.165</v>
      </c>
      <c r="T1076" s="2" t="n">
        <v>2.195</v>
      </c>
      <c r="U1076" s="2" t="n">
        <v>2.2</v>
      </c>
      <c r="V1076" s="2" t="n">
        <v>2.315</v>
      </c>
      <c r="X1076" s="2" t="n">
        <v>2.505</v>
      </c>
      <c r="Y1076" s="2" t="n">
        <v>2.545</v>
      </c>
    </row>
    <row r="1077" customFormat="false" ht="12.75" hidden="false" customHeight="false" outlineLevel="0" collapsed="false">
      <c r="A1077" s="53" t="n">
        <v>36318</v>
      </c>
      <c r="B1077" s="61" t="n">
        <f aca="false">B1076+1</f>
        <v>1073</v>
      </c>
      <c r="C1077" s="2" t="s">
        <v>142</v>
      </c>
      <c r="D1077" s="1" t="s">
        <v>117</v>
      </c>
      <c r="E1077" s="2" t="n">
        <v>2.415</v>
      </c>
      <c r="F1077" s="2" t="n">
        <v>2.215</v>
      </c>
      <c r="H1077" s="2" t="n">
        <v>2.41</v>
      </c>
      <c r="K1077" s="2" t="n">
        <v>2.275</v>
      </c>
      <c r="L1077" s="62" t="n">
        <v>2.07</v>
      </c>
      <c r="M1077" s="62" t="n">
        <v>2.005</v>
      </c>
      <c r="N1077" s="2" t="n">
        <v>2</v>
      </c>
      <c r="Q1077" s="2" t="n">
        <v>2.505</v>
      </c>
      <c r="R1077" s="2" t="n">
        <v>2.26</v>
      </c>
      <c r="T1077" s="2" t="n">
        <v>2.32</v>
      </c>
      <c r="U1077" s="2" t="n">
        <v>2.325</v>
      </c>
      <c r="V1077" s="2" t="n">
        <v>2.445</v>
      </c>
      <c r="X1077" s="2" t="n">
        <v>2.685</v>
      </c>
      <c r="Y1077" s="2" t="n">
        <v>2.715</v>
      </c>
    </row>
    <row r="1078" customFormat="false" ht="12.75" hidden="false" customHeight="false" outlineLevel="0" collapsed="false">
      <c r="A1078" s="53" t="n">
        <v>36319</v>
      </c>
      <c r="B1078" s="61" t="n">
        <f aca="false">B1077+1</f>
        <v>1074</v>
      </c>
      <c r="C1078" s="2" t="s">
        <v>143</v>
      </c>
      <c r="D1078" s="1" t="s">
        <v>117</v>
      </c>
      <c r="E1078" s="2" t="n">
        <v>2.38</v>
      </c>
      <c r="F1078" s="2" t="n">
        <v>2.2</v>
      </c>
      <c r="H1078" s="2" t="n">
        <v>2.385</v>
      </c>
      <c r="K1078" s="2" t="n">
        <v>2.24</v>
      </c>
      <c r="L1078" s="62" t="n">
        <v>2.09</v>
      </c>
      <c r="M1078" s="62" t="n">
        <v>2.04</v>
      </c>
      <c r="N1078" s="2" t="n">
        <v>2</v>
      </c>
      <c r="Q1078" s="2" t="n">
        <v>2.47</v>
      </c>
      <c r="R1078" s="2" t="n">
        <v>2.27</v>
      </c>
      <c r="T1078" s="2" t="n">
        <v>2.305</v>
      </c>
      <c r="U1078" s="2" t="n">
        <v>2.305</v>
      </c>
      <c r="V1078" s="2" t="n">
        <v>2.375</v>
      </c>
      <c r="X1078" s="2" t="n">
        <v>2.605</v>
      </c>
      <c r="Y1078" s="2" t="n">
        <v>2.64</v>
      </c>
    </row>
    <row r="1079" customFormat="false" ht="12.75" hidden="false" customHeight="false" outlineLevel="0" collapsed="false">
      <c r="A1079" s="53" t="n">
        <v>36320</v>
      </c>
      <c r="B1079" s="61" t="n">
        <f aca="false">B1078+1</f>
        <v>1075</v>
      </c>
      <c r="C1079" s="2" t="s">
        <v>144</v>
      </c>
      <c r="D1079" s="1" t="s">
        <v>117</v>
      </c>
      <c r="E1079" s="2" t="n">
        <v>2.375</v>
      </c>
      <c r="F1079" s="2" t="n">
        <v>2.195</v>
      </c>
      <c r="H1079" s="2" t="n">
        <v>2.38</v>
      </c>
      <c r="K1079" s="2" t="n">
        <v>2.235</v>
      </c>
      <c r="L1079" s="62" t="n">
        <v>2.08</v>
      </c>
      <c r="M1079" s="62" t="n">
        <v>2.05</v>
      </c>
      <c r="N1079" s="2" t="n">
        <v>2.015</v>
      </c>
      <c r="Q1079" s="2" t="n">
        <v>2.49</v>
      </c>
      <c r="R1079" s="2" t="n">
        <v>2.295</v>
      </c>
      <c r="T1079" s="2" t="n">
        <v>2.3</v>
      </c>
      <c r="U1079" s="2" t="n">
        <v>2.305</v>
      </c>
      <c r="V1079" s="2" t="n">
        <v>2.4</v>
      </c>
      <c r="X1079" s="2" t="n">
        <v>2.56</v>
      </c>
      <c r="Y1079" s="2" t="n">
        <v>2.575</v>
      </c>
    </row>
    <row r="1080" customFormat="false" ht="12.75" hidden="false" customHeight="false" outlineLevel="0" collapsed="false">
      <c r="A1080" s="53" t="n">
        <v>36321</v>
      </c>
      <c r="B1080" s="61" t="n">
        <f aca="false">B1079+1</f>
        <v>1076</v>
      </c>
      <c r="C1080" s="2" t="s">
        <v>145</v>
      </c>
      <c r="D1080" s="1" t="s">
        <v>117</v>
      </c>
      <c r="E1080" s="2" t="n">
        <v>2.37</v>
      </c>
      <c r="F1080" s="2" t="n">
        <v>2.2</v>
      </c>
      <c r="H1080" s="2" t="n">
        <v>2.37</v>
      </c>
      <c r="K1080" s="2" t="n">
        <v>2.23</v>
      </c>
      <c r="L1080" s="62" t="n">
        <v>2.095</v>
      </c>
      <c r="M1080" s="62" t="n">
        <v>2.045</v>
      </c>
      <c r="N1080" s="2" t="n">
        <v>2.015</v>
      </c>
      <c r="Q1080" s="2" t="n">
        <v>2.465</v>
      </c>
      <c r="R1080" s="2" t="n">
        <v>2.31</v>
      </c>
      <c r="T1080" s="2" t="n">
        <v>2.285</v>
      </c>
      <c r="U1080" s="2" t="n">
        <v>2.29</v>
      </c>
      <c r="V1080" s="2" t="n">
        <v>2.395</v>
      </c>
      <c r="X1080" s="2" t="n">
        <v>2.54</v>
      </c>
      <c r="Y1080" s="2" t="n">
        <v>2.555</v>
      </c>
    </row>
    <row r="1081" customFormat="false" ht="12.75" hidden="false" customHeight="false" outlineLevel="0" collapsed="false">
      <c r="A1081" s="53" t="n">
        <v>36322</v>
      </c>
      <c r="B1081" s="61" t="n">
        <f aca="false">B1080+1</f>
        <v>1077</v>
      </c>
      <c r="C1081" s="2" t="s">
        <v>146</v>
      </c>
      <c r="D1081" s="1" t="s">
        <v>117</v>
      </c>
      <c r="E1081" s="2" t="n">
        <v>2.305</v>
      </c>
      <c r="F1081" s="2" t="n">
        <v>2.12</v>
      </c>
      <c r="H1081" s="2" t="n">
        <v>2.29</v>
      </c>
      <c r="K1081" s="2" t="n">
        <v>2.165</v>
      </c>
      <c r="L1081" s="62" t="n">
        <v>1.985</v>
      </c>
      <c r="M1081" s="62" t="n">
        <v>1.985</v>
      </c>
      <c r="N1081" s="2" t="n">
        <v>1.99</v>
      </c>
      <c r="Q1081" s="2" t="n">
        <v>2.4</v>
      </c>
      <c r="R1081" s="2" t="n">
        <v>2.235</v>
      </c>
      <c r="T1081" s="2" t="n">
        <v>2.205</v>
      </c>
      <c r="U1081" s="2" t="n">
        <v>2.205</v>
      </c>
      <c r="V1081" s="2" t="n">
        <v>2.33</v>
      </c>
      <c r="X1081" s="2" t="n">
        <v>2.455</v>
      </c>
      <c r="Y1081" s="2" t="n">
        <v>2.47</v>
      </c>
    </row>
    <row r="1082" customFormat="false" ht="12.75" hidden="false" customHeight="false" outlineLevel="0" collapsed="false">
      <c r="A1082" s="53" t="n">
        <v>36323</v>
      </c>
      <c r="B1082" s="61" t="n">
        <f aca="false">B1081+1</f>
        <v>1078</v>
      </c>
      <c r="C1082" s="2" t="s">
        <v>147</v>
      </c>
      <c r="D1082" s="1" t="s">
        <v>117</v>
      </c>
      <c r="E1082" s="2" t="n">
        <v>2.305</v>
      </c>
      <c r="F1082" s="2" t="n">
        <v>2.12</v>
      </c>
      <c r="H1082" s="2" t="n">
        <v>2.29</v>
      </c>
      <c r="K1082" s="2" t="n">
        <v>2.165</v>
      </c>
      <c r="L1082" s="62" t="n">
        <v>1.985</v>
      </c>
      <c r="M1082" s="62" t="n">
        <v>1.985</v>
      </c>
      <c r="N1082" s="2" t="n">
        <v>1.99</v>
      </c>
      <c r="Q1082" s="2" t="n">
        <v>2.4</v>
      </c>
      <c r="R1082" s="2" t="n">
        <v>2.235</v>
      </c>
      <c r="T1082" s="2" t="n">
        <v>2.205</v>
      </c>
      <c r="U1082" s="2" t="n">
        <v>2.205</v>
      </c>
      <c r="V1082" s="2" t="n">
        <v>2.33</v>
      </c>
      <c r="X1082" s="2" t="n">
        <v>2.455</v>
      </c>
      <c r="Y1082" s="2" t="n">
        <v>2.47</v>
      </c>
    </row>
    <row r="1083" customFormat="false" ht="12.75" hidden="false" customHeight="false" outlineLevel="0" collapsed="false">
      <c r="A1083" s="53" t="n">
        <v>36324</v>
      </c>
      <c r="B1083" s="61" t="n">
        <f aca="false">B1082+1</f>
        <v>1079</v>
      </c>
      <c r="C1083" s="2" t="s">
        <v>148</v>
      </c>
      <c r="D1083" s="1" t="s">
        <v>117</v>
      </c>
      <c r="E1083" s="2" t="n">
        <v>2.305</v>
      </c>
      <c r="F1083" s="2" t="n">
        <v>2.12</v>
      </c>
      <c r="H1083" s="2" t="n">
        <v>2.29</v>
      </c>
      <c r="K1083" s="2" t="n">
        <v>2.165</v>
      </c>
      <c r="L1083" s="62" t="n">
        <v>1.985</v>
      </c>
      <c r="M1083" s="62" t="n">
        <v>1.985</v>
      </c>
      <c r="N1083" s="2" t="n">
        <v>1.99</v>
      </c>
      <c r="Q1083" s="2" t="n">
        <v>2.4</v>
      </c>
      <c r="R1083" s="2" t="n">
        <v>2.235</v>
      </c>
      <c r="T1083" s="2" t="n">
        <v>2.205</v>
      </c>
      <c r="U1083" s="2" t="n">
        <v>2.205</v>
      </c>
      <c r="V1083" s="2" t="n">
        <v>2.33</v>
      </c>
      <c r="X1083" s="2" t="n">
        <v>2.455</v>
      </c>
      <c r="Y1083" s="2" t="n">
        <v>2.47</v>
      </c>
    </row>
    <row r="1084" customFormat="false" ht="12.75" hidden="false" customHeight="false" outlineLevel="0" collapsed="false">
      <c r="A1084" s="53" t="n">
        <v>36325</v>
      </c>
      <c r="B1084" s="61" t="n">
        <f aca="false">B1083+1</f>
        <v>1080</v>
      </c>
      <c r="C1084" s="2" t="s">
        <v>142</v>
      </c>
      <c r="D1084" s="1" t="s">
        <v>117</v>
      </c>
      <c r="E1084" s="2" t="n">
        <v>2.3</v>
      </c>
      <c r="F1084" s="2" t="n">
        <v>2.125</v>
      </c>
      <c r="H1084" s="2" t="n">
        <v>2.275</v>
      </c>
      <c r="K1084" s="2" t="n">
        <v>2.155</v>
      </c>
      <c r="L1084" s="62" t="n">
        <v>2.065</v>
      </c>
      <c r="M1084" s="62" t="n">
        <v>2.03</v>
      </c>
      <c r="N1084" s="2" t="n">
        <v>2.01</v>
      </c>
      <c r="Q1084" s="2" t="n">
        <v>2.39</v>
      </c>
      <c r="R1084" s="2" t="n">
        <v>2.29</v>
      </c>
      <c r="T1084" s="2" t="n">
        <v>2.195</v>
      </c>
      <c r="U1084" s="2" t="n">
        <v>2.2</v>
      </c>
      <c r="V1084" s="2" t="n">
        <v>2.32</v>
      </c>
      <c r="X1084" s="2" t="n">
        <v>2.46</v>
      </c>
      <c r="Y1084" s="2" t="n">
        <v>2.465</v>
      </c>
    </row>
    <row r="1085" customFormat="false" ht="12.75" hidden="false" customHeight="false" outlineLevel="0" collapsed="false">
      <c r="A1085" s="53" t="n">
        <v>36326</v>
      </c>
      <c r="B1085" s="61" t="n">
        <f aca="false">B1084+1</f>
        <v>1081</v>
      </c>
      <c r="C1085" s="2" t="s">
        <v>143</v>
      </c>
      <c r="D1085" s="1" t="s">
        <v>117</v>
      </c>
      <c r="E1085" s="2" t="n">
        <v>2.28</v>
      </c>
      <c r="F1085" s="2" t="n">
        <v>2.13</v>
      </c>
      <c r="H1085" s="2" t="n">
        <v>2.275</v>
      </c>
      <c r="K1085" s="2" t="n">
        <v>2.15</v>
      </c>
      <c r="L1085" s="62" t="n">
        <v>2.07</v>
      </c>
      <c r="M1085" s="62" t="n">
        <v>2.035</v>
      </c>
      <c r="N1085" s="2" t="n">
        <v>2.02</v>
      </c>
      <c r="Q1085" s="2" t="n">
        <v>2.375</v>
      </c>
      <c r="R1085" s="2" t="n">
        <v>2.315</v>
      </c>
      <c r="T1085" s="2" t="n">
        <v>2.18</v>
      </c>
      <c r="U1085" s="2" t="n">
        <v>2.19</v>
      </c>
      <c r="V1085" s="2" t="n">
        <v>2.325</v>
      </c>
      <c r="X1085" s="2" t="n">
        <v>2.45</v>
      </c>
      <c r="Y1085" s="2" t="n">
        <v>2.455</v>
      </c>
    </row>
    <row r="1086" customFormat="false" ht="12.75" hidden="false" customHeight="false" outlineLevel="0" collapsed="false">
      <c r="A1086" s="53" t="n">
        <v>36327</v>
      </c>
      <c r="B1086" s="61" t="n">
        <f aca="false">B1085+1</f>
        <v>1082</v>
      </c>
      <c r="C1086" s="2" t="s">
        <v>144</v>
      </c>
      <c r="D1086" s="1" t="s">
        <v>117</v>
      </c>
      <c r="E1086" s="2" t="n">
        <v>2.275</v>
      </c>
      <c r="F1086" s="2" t="n">
        <v>2.165</v>
      </c>
      <c r="H1086" s="2" t="n">
        <v>2.26</v>
      </c>
      <c r="K1086" s="2" t="n">
        <v>2.15</v>
      </c>
      <c r="L1086" s="62" t="n">
        <v>2.105</v>
      </c>
      <c r="M1086" s="62" t="n">
        <v>2.05</v>
      </c>
      <c r="N1086" s="2" t="n">
        <v>2.035</v>
      </c>
      <c r="Q1086" s="2" t="n">
        <v>2.365</v>
      </c>
      <c r="R1086" s="2" t="n">
        <v>2.34</v>
      </c>
      <c r="T1086" s="2" t="n">
        <v>2.19</v>
      </c>
      <c r="U1086" s="2" t="n">
        <v>2.185</v>
      </c>
      <c r="V1086" s="2" t="n">
        <v>2.325</v>
      </c>
      <c r="X1086" s="2" t="n">
        <v>2.435</v>
      </c>
      <c r="Y1086" s="2" t="n">
        <v>2.44</v>
      </c>
    </row>
    <row r="1087" customFormat="false" ht="12.75" hidden="false" customHeight="false" outlineLevel="0" collapsed="false">
      <c r="A1087" s="53" t="n">
        <v>36328</v>
      </c>
      <c r="B1087" s="61" t="n">
        <f aca="false">B1086+1</f>
        <v>1083</v>
      </c>
      <c r="C1087" s="2" t="s">
        <v>145</v>
      </c>
      <c r="D1087" s="1" t="s">
        <v>117</v>
      </c>
      <c r="E1087" s="2" t="n">
        <v>2.24</v>
      </c>
      <c r="F1087" s="2" t="n">
        <v>2.165</v>
      </c>
      <c r="H1087" s="2" t="n">
        <v>2.245</v>
      </c>
      <c r="K1087" s="2" t="n">
        <v>2.125</v>
      </c>
      <c r="L1087" s="62" t="n">
        <v>2.085</v>
      </c>
      <c r="M1087" s="62" t="n">
        <v>2.03</v>
      </c>
      <c r="N1087" s="2" t="n">
        <v>2.03</v>
      </c>
      <c r="Q1087" s="2" t="n">
        <v>2.33</v>
      </c>
      <c r="R1087" s="2" t="n">
        <v>2.35</v>
      </c>
      <c r="T1087" s="2" t="n">
        <v>2.15</v>
      </c>
      <c r="U1087" s="2" t="n">
        <v>2.15</v>
      </c>
      <c r="V1087" s="2" t="n">
        <v>2.27</v>
      </c>
      <c r="X1087" s="2" t="n">
        <v>2.42</v>
      </c>
      <c r="Y1087" s="2" t="n">
        <v>2.43</v>
      </c>
    </row>
    <row r="1088" customFormat="false" ht="12.75" hidden="false" customHeight="false" outlineLevel="0" collapsed="false">
      <c r="A1088" s="53" t="n">
        <v>36329</v>
      </c>
      <c r="B1088" s="61" t="n">
        <f aca="false">B1087+1</f>
        <v>1084</v>
      </c>
      <c r="C1088" s="2" t="s">
        <v>146</v>
      </c>
      <c r="D1088" s="1" t="s">
        <v>117</v>
      </c>
      <c r="E1088" s="2" t="n">
        <v>2.235</v>
      </c>
      <c r="F1088" s="2" t="n">
        <v>2.135</v>
      </c>
      <c r="H1088" s="2" t="n">
        <v>2.24</v>
      </c>
      <c r="K1088" s="2" t="n">
        <v>2.1</v>
      </c>
      <c r="L1088" s="62" t="n">
        <v>2.03</v>
      </c>
      <c r="M1088" s="62" t="n">
        <v>2.005</v>
      </c>
      <c r="N1088" s="2" t="n">
        <v>2.015</v>
      </c>
      <c r="Q1088" s="2" t="n">
        <v>2.335</v>
      </c>
      <c r="R1088" s="2" t="n">
        <v>2.335</v>
      </c>
      <c r="T1088" s="2" t="n">
        <v>2.12</v>
      </c>
      <c r="U1088" s="2" t="n">
        <v>2.12</v>
      </c>
      <c r="V1088" s="2" t="n">
        <v>2.265</v>
      </c>
      <c r="X1088" s="2" t="n">
        <v>2.415</v>
      </c>
      <c r="Y1088" s="2" t="n">
        <v>2.42</v>
      </c>
    </row>
    <row r="1089" customFormat="false" ht="12.75" hidden="false" customHeight="false" outlineLevel="0" collapsed="false">
      <c r="A1089" s="53" t="n">
        <v>36330</v>
      </c>
      <c r="B1089" s="61" t="n">
        <f aca="false">B1088+1</f>
        <v>1085</v>
      </c>
      <c r="C1089" s="2" t="s">
        <v>147</v>
      </c>
      <c r="D1089" s="1" t="s">
        <v>117</v>
      </c>
      <c r="E1089" s="2" t="n">
        <v>2.235</v>
      </c>
      <c r="F1089" s="2" t="n">
        <v>2.135</v>
      </c>
      <c r="H1089" s="2" t="n">
        <v>2.24</v>
      </c>
      <c r="K1089" s="2" t="n">
        <v>2.1</v>
      </c>
      <c r="L1089" s="62" t="n">
        <v>2.03</v>
      </c>
      <c r="M1089" s="62" t="n">
        <v>2.005</v>
      </c>
      <c r="N1089" s="2" t="n">
        <v>2.015</v>
      </c>
      <c r="Q1089" s="2" t="n">
        <v>2.335</v>
      </c>
      <c r="R1089" s="2" t="n">
        <v>2.335</v>
      </c>
      <c r="T1089" s="2" t="n">
        <v>2.12</v>
      </c>
      <c r="U1089" s="2" t="n">
        <v>2.12</v>
      </c>
      <c r="V1089" s="2" t="n">
        <v>2.265</v>
      </c>
      <c r="X1089" s="2" t="n">
        <v>2.415</v>
      </c>
      <c r="Y1089" s="2" t="n">
        <v>2.42</v>
      </c>
    </row>
    <row r="1090" customFormat="false" ht="12.75" hidden="false" customHeight="false" outlineLevel="0" collapsed="false">
      <c r="A1090" s="53" t="n">
        <v>36331</v>
      </c>
      <c r="B1090" s="61" t="n">
        <f aca="false">B1089+1</f>
        <v>1086</v>
      </c>
      <c r="C1090" s="2" t="s">
        <v>148</v>
      </c>
      <c r="D1090" s="1" t="s">
        <v>117</v>
      </c>
      <c r="E1090" s="2" t="n">
        <v>2.235</v>
      </c>
      <c r="F1090" s="2" t="n">
        <v>2.135</v>
      </c>
      <c r="H1090" s="2" t="n">
        <v>2.24</v>
      </c>
      <c r="K1090" s="2" t="n">
        <v>2.1</v>
      </c>
      <c r="L1090" s="62" t="n">
        <v>2.03</v>
      </c>
      <c r="M1090" s="62" t="n">
        <v>2.005</v>
      </c>
      <c r="N1090" s="2" t="n">
        <v>2.015</v>
      </c>
      <c r="Q1090" s="2" t="n">
        <v>2.335</v>
      </c>
      <c r="R1090" s="2" t="n">
        <v>2.335</v>
      </c>
      <c r="T1090" s="2" t="n">
        <v>2.12</v>
      </c>
      <c r="U1090" s="2" t="n">
        <v>2.12</v>
      </c>
      <c r="V1090" s="2" t="n">
        <v>2.265</v>
      </c>
      <c r="X1090" s="2" t="n">
        <v>2.415</v>
      </c>
      <c r="Y1090" s="2" t="n">
        <v>2.42</v>
      </c>
    </row>
    <row r="1091" customFormat="false" ht="12.75" hidden="false" customHeight="false" outlineLevel="0" collapsed="false">
      <c r="A1091" s="53" t="n">
        <v>36332</v>
      </c>
      <c r="B1091" s="61" t="n">
        <f aca="false">B1090+1</f>
        <v>1087</v>
      </c>
      <c r="C1091" s="2" t="s">
        <v>142</v>
      </c>
      <c r="D1091" s="1" t="s">
        <v>117</v>
      </c>
      <c r="E1091" s="2" t="n">
        <v>2.215</v>
      </c>
      <c r="F1091" s="2" t="n">
        <v>2.12</v>
      </c>
      <c r="H1091" s="2" t="n">
        <v>2.215</v>
      </c>
      <c r="K1091" s="2" t="n">
        <v>2.075</v>
      </c>
      <c r="L1091" s="62" t="n">
        <v>2.02</v>
      </c>
      <c r="M1091" s="62" t="n">
        <v>1.985</v>
      </c>
      <c r="N1091" s="2" t="n">
        <v>2</v>
      </c>
      <c r="Q1091" s="2" t="n">
        <v>2.285</v>
      </c>
      <c r="R1091" s="2" t="n">
        <v>2.305</v>
      </c>
      <c r="T1091" s="2" t="n">
        <v>2.12</v>
      </c>
      <c r="U1091" s="2" t="n">
        <v>2.125</v>
      </c>
      <c r="V1091" s="2" t="n">
        <v>2.24</v>
      </c>
      <c r="X1091" s="2" t="n">
        <v>2.39</v>
      </c>
      <c r="Y1091" s="2" t="n">
        <v>2.4</v>
      </c>
    </row>
    <row r="1092" customFormat="false" ht="12.75" hidden="false" customHeight="false" outlineLevel="0" collapsed="false">
      <c r="A1092" s="53" t="n">
        <v>36333</v>
      </c>
      <c r="B1092" s="61" t="n">
        <f aca="false">B1091+1</f>
        <v>1088</v>
      </c>
      <c r="C1092" s="2" t="s">
        <v>143</v>
      </c>
      <c r="D1092" s="1" t="s">
        <v>117</v>
      </c>
      <c r="E1092" s="2" t="n">
        <v>2.22</v>
      </c>
      <c r="F1092" s="2" t="n">
        <v>2.125</v>
      </c>
      <c r="H1092" s="2" t="n">
        <v>2.215</v>
      </c>
      <c r="K1092" s="2" t="n">
        <v>2.09</v>
      </c>
      <c r="L1092" s="62" t="n">
        <v>2.03</v>
      </c>
      <c r="M1092" s="62" t="n">
        <v>1.985</v>
      </c>
      <c r="N1092" s="2" t="n">
        <v>1.99</v>
      </c>
      <c r="Q1092" s="2" t="n">
        <v>2.3</v>
      </c>
      <c r="R1092" s="2" t="n">
        <v>2.33</v>
      </c>
      <c r="T1092" s="2" t="n">
        <v>2.135</v>
      </c>
      <c r="U1092" s="2" t="n">
        <v>2.145</v>
      </c>
      <c r="V1092" s="2" t="n">
        <v>2.25</v>
      </c>
      <c r="X1092" s="2" t="n">
        <v>2.41</v>
      </c>
      <c r="Y1092" s="2" t="n">
        <v>2.415</v>
      </c>
    </row>
    <row r="1093" customFormat="false" ht="12.75" hidden="false" customHeight="false" outlineLevel="0" collapsed="false">
      <c r="A1093" s="53" t="n">
        <v>36334</v>
      </c>
      <c r="B1093" s="61" t="n">
        <f aca="false">B1092+1</f>
        <v>1089</v>
      </c>
      <c r="C1093" s="2" t="s">
        <v>144</v>
      </c>
      <c r="D1093" s="1" t="s">
        <v>117</v>
      </c>
      <c r="E1093" s="2" t="n">
        <v>2.245</v>
      </c>
      <c r="F1093" s="2" t="n">
        <v>2.14</v>
      </c>
      <c r="H1093" s="2" t="n">
        <v>2.245</v>
      </c>
      <c r="K1093" s="2" t="n">
        <v>2.12</v>
      </c>
      <c r="L1093" s="62" t="n">
        <v>2.02</v>
      </c>
      <c r="M1093" s="62" t="n">
        <v>1.985</v>
      </c>
      <c r="N1093" s="2" t="n">
        <v>1.985</v>
      </c>
      <c r="Q1093" s="2" t="n">
        <v>2.33</v>
      </c>
      <c r="R1093" s="2" t="n">
        <v>2.335</v>
      </c>
      <c r="T1093" s="2" t="n">
        <v>2.16</v>
      </c>
      <c r="U1093" s="2" t="n">
        <v>2.16</v>
      </c>
      <c r="V1093" s="2" t="n">
        <v>2.295</v>
      </c>
      <c r="X1093" s="2" t="n">
        <v>2.445</v>
      </c>
      <c r="Y1093" s="2" t="n">
        <v>2.44</v>
      </c>
    </row>
    <row r="1094" customFormat="false" ht="12.75" hidden="false" customHeight="false" outlineLevel="0" collapsed="false">
      <c r="A1094" s="53" t="n">
        <v>36335</v>
      </c>
      <c r="B1094" s="61" t="n">
        <f aca="false">B1093+1</f>
        <v>1090</v>
      </c>
      <c r="C1094" s="2" t="s">
        <v>145</v>
      </c>
      <c r="D1094" s="1" t="s">
        <v>117</v>
      </c>
      <c r="E1094" s="2" t="n">
        <v>2.255</v>
      </c>
      <c r="F1094" s="2" t="n">
        <v>2.15</v>
      </c>
      <c r="H1094" s="2" t="n">
        <v>2.255</v>
      </c>
      <c r="K1094" s="2" t="n">
        <v>2.13</v>
      </c>
      <c r="L1094" s="62" t="n">
        <v>2.015</v>
      </c>
      <c r="M1094" s="62" t="n">
        <v>1.975</v>
      </c>
      <c r="N1094" s="2" t="n">
        <v>1.97</v>
      </c>
      <c r="Q1094" s="2" t="n">
        <v>2.335</v>
      </c>
      <c r="R1094" s="2" t="n">
        <v>2.34</v>
      </c>
      <c r="T1094" s="2" t="n">
        <v>2.15</v>
      </c>
      <c r="U1094" s="2" t="n">
        <v>2.165</v>
      </c>
      <c r="V1094" s="2" t="n">
        <v>2.29</v>
      </c>
      <c r="X1094" s="2" t="n">
        <v>2.49</v>
      </c>
      <c r="Y1094" s="2" t="n">
        <v>2.485</v>
      </c>
    </row>
    <row r="1095" customFormat="false" ht="12.75" hidden="false" customHeight="false" outlineLevel="0" collapsed="false">
      <c r="A1095" s="53" t="n">
        <v>36336</v>
      </c>
      <c r="B1095" s="61" t="n">
        <f aca="false">B1094+1</f>
        <v>1091</v>
      </c>
      <c r="C1095" s="2" t="s">
        <v>146</v>
      </c>
      <c r="D1095" s="1" t="s">
        <v>117</v>
      </c>
      <c r="E1095" s="2" t="n">
        <v>2.27</v>
      </c>
      <c r="F1095" s="2" t="n">
        <v>2.155</v>
      </c>
      <c r="H1095" s="2" t="n">
        <v>2.265</v>
      </c>
      <c r="K1095" s="2" t="n">
        <v>2.13</v>
      </c>
      <c r="L1095" s="62" t="n">
        <v>1.995</v>
      </c>
      <c r="M1095" s="62" t="n">
        <v>1.97</v>
      </c>
      <c r="N1095" s="2" t="n">
        <v>1.965</v>
      </c>
      <c r="Q1095" s="2" t="n">
        <v>2.35</v>
      </c>
      <c r="R1095" s="2" t="n">
        <v>2.335</v>
      </c>
      <c r="T1095" s="2" t="n">
        <v>2.155</v>
      </c>
      <c r="U1095" s="2" t="n">
        <v>2.165</v>
      </c>
      <c r="V1095" s="2" t="n">
        <v>2.295</v>
      </c>
      <c r="X1095" s="2" t="n">
        <v>2.535</v>
      </c>
      <c r="Y1095" s="2" t="n">
        <v>2.55</v>
      </c>
    </row>
    <row r="1096" customFormat="false" ht="12.75" hidden="false" customHeight="false" outlineLevel="0" collapsed="false">
      <c r="A1096" s="53" t="n">
        <v>36337</v>
      </c>
      <c r="B1096" s="61" t="n">
        <f aca="false">B1095+1</f>
        <v>1092</v>
      </c>
      <c r="C1096" s="2" t="s">
        <v>147</v>
      </c>
      <c r="D1096" s="1" t="s">
        <v>117</v>
      </c>
      <c r="E1096" s="2" t="n">
        <v>2.27</v>
      </c>
      <c r="F1096" s="2" t="n">
        <v>2.155</v>
      </c>
      <c r="H1096" s="2" t="n">
        <v>2.265</v>
      </c>
      <c r="K1096" s="2" t="n">
        <v>2.13</v>
      </c>
      <c r="L1096" s="62" t="n">
        <v>1.995</v>
      </c>
      <c r="M1096" s="62" t="n">
        <v>1.97</v>
      </c>
      <c r="N1096" s="2" t="n">
        <v>1.965</v>
      </c>
      <c r="Q1096" s="2" t="n">
        <v>2.35</v>
      </c>
      <c r="R1096" s="2" t="n">
        <v>2.335</v>
      </c>
      <c r="T1096" s="2" t="n">
        <v>2.155</v>
      </c>
      <c r="U1096" s="2" t="n">
        <v>2.165</v>
      </c>
      <c r="V1096" s="2" t="n">
        <v>2.295</v>
      </c>
      <c r="X1096" s="2" t="n">
        <v>2.535</v>
      </c>
      <c r="Y1096" s="2" t="n">
        <v>2.55</v>
      </c>
    </row>
    <row r="1097" customFormat="false" ht="12.75" hidden="false" customHeight="false" outlineLevel="0" collapsed="false">
      <c r="A1097" s="53" t="n">
        <v>36338</v>
      </c>
      <c r="B1097" s="61" t="n">
        <f aca="false">B1096+1</f>
        <v>1093</v>
      </c>
      <c r="C1097" s="2" t="s">
        <v>148</v>
      </c>
      <c r="D1097" s="1" t="s">
        <v>117</v>
      </c>
      <c r="E1097" s="2" t="n">
        <v>2.27</v>
      </c>
      <c r="F1097" s="2" t="n">
        <v>2.155</v>
      </c>
      <c r="H1097" s="2" t="n">
        <v>2.265</v>
      </c>
      <c r="K1097" s="2" t="n">
        <v>2.13</v>
      </c>
      <c r="L1097" s="62" t="n">
        <v>1.995</v>
      </c>
      <c r="M1097" s="62" t="n">
        <v>1.97</v>
      </c>
      <c r="N1097" s="2" t="n">
        <v>1.965</v>
      </c>
      <c r="Q1097" s="2" t="n">
        <v>2.35</v>
      </c>
      <c r="R1097" s="2" t="n">
        <v>2.335</v>
      </c>
      <c r="T1097" s="2" t="n">
        <v>2.155</v>
      </c>
      <c r="U1097" s="2" t="n">
        <v>2.165</v>
      </c>
      <c r="V1097" s="2" t="n">
        <v>2.295</v>
      </c>
      <c r="X1097" s="2" t="n">
        <v>2.535</v>
      </c>
      <c r="Y1097" s="2" t="n">
        <v>2.55</v>
      </c>
    </row>
    <row r="1098" customFormat="false" ht="12.75" hidden="false" customHeight="false" outlineLevel="0" collapsed="false">
      <c r="A1098" s="53" t="n">
        <v>36339</v>
      </c>
      <c r="B1098" s="61" t="n">
        <f aca="false">B1097+1</f>
        <v>1094</v>
      </c>
      <c r="C1098" s="2" t="s">
        <v>142</v>
      </c>
      <c r="D1098" s="1" t="s">
        <v>117</v>
      </c>
      <c r="E1098" s="2" t="n">
        <v>2.25</v>
      </c>
      <c r="F1098" s="2" t="n">
        <v>2.18</v>
      </c>
      <c r="H1098" s="2" t="n">
        <v>2.26</v>
      </c>
      <c r="K1098" s="2" t="n">
        <v>2.12</v>
      </c>
      <c r="L1098" s="62" t="n">
        <v>2.015</v>
      </c>
      <c r="M1098" s="62" t="n">
        <v>1.97</v>
      </c>
      <c r="N1098" s="2" t="n">
        <v>1.97</v>
      </c>
      <c r="Q1098" s="2" t="n">
        <v>2.355</v>
      </c>
      <c r="R1098" s="2" t="n">
        <v>2.37</v>
      </c>
      <c r="T1098" s="2" t="n">
        <v>2.14</v>
      </c>
      <c r="U1098" s="2" t="n">
        <v>2.145</v>
      </c>
      <c r="V1098" s="2" t="n">
        <v>2.265</v>
      </c>
      <c r="X1098" s="2" t="n">
        <v>2.53</v>
      </c>
      <c r="Y1098" s="2" t="n">
        <v>2.555</v>
      </c>
    </row>
    <row r="1099" customFormat="false" ht="12.75" hidden="false" customHeight="false" outlineLevel="0" collapsed="false">
      <c r="A1099" s="53" t="n">
        <v>36340</v>
      </c>
      <c r="B1099" s="61" t="n">
        <f aca="false">B1098+1</f>
        <v>1095</v>
      </c>
      <c r="C1099" s="2" t="s">
        <v>143</v>
      </c>
      <c r="D1099" s="1" t="s">
        <v>117</v>
      </c>
      <c r="E1099" s="2" t="n">
        <v>2.315</v>
      </c>
      <c r="F1099" s="2" t="n">
        <v>2.235</v>
      </c>
      <c r="H1099" s="2" t="n">
        <v>2.34</v>
      </c>
      <c r="K1099" s="2" t="n">
        <v>2.2</v>
      </c>
      <c r="L1099" s="62" t="n">
        <v>2.08</v>
      </c>
      <c r="M1099" s="62" t="n">
        <v>2.01</v>
      </c>
      <c r="N1099" s="2" t="n">
        <v>2.01</v>
      </c>
      <c r="Q1099" s="2" t="n">
        <v>2.435</v>
      </c>
      <c r="R1099" s="2" t="n">
        <v>2.495</v>
      </c>
      <c r="T1099" s="2" t="n">
        <v>2.215</v>
      </c>
      <c r="U1099" s="2" t="n">
        <v>2.22</v>
      </c>
      <c r="V1099" s="2" t="n">
        <v>2.35</v>
      </c>
      <c r="X1099" s="2" t="n">
        <v>2.595</v>
      </c>
      <c r="Y1099" s="2" t="n">
        <v>2.605</v>
      </c>
    </row>
    <row r="1100" customFormat="false" ht="12.75" hidden="false" customHeight="false" outlineLevel="0" collapsed="false">
      <c r="A1100" s="53" t="n">
        <v>36341</v>
      </c>
      <c r="B1100" s="61" t="n">
        <f aca="false">B1099+1</f>
        <v>1096</v>
      </c>
      <c r="C1100" s="2" t="s">
        <v>144</v>
      </c>
      <c r="D1100" s="1" t="s">
        <v>118</v>
      </c>
      <c r="E1100" s="2" t="n">
        <v>2.315</v>
      </c>
      <c r="F1100" s="2" t="n">
        <v>2.265</v>
      </c>
      <c r="H1100" s="2" t="n">
        <v>2.33</v>
      </c>
      <c r="K1100" s="2" t="n">
        <v>2.21</v>
      </c>
      <c r="L1100" s="62" t="n">
        <v>2.115</v>
      </c>
      <c r="M1100" s="62" t="n">
        <v>2.03</v>
      </c>
      <c r="N1100" s="2" t="n">
        <v>2.015</v>
      </c>
      <c r="Q1100" s="2" t="n">
        <v>2.435</v>
      </c>
      <c r="R1100" s="2" t="n">
        <v>2.48</v>
      </c>
      <c r="T1100" s="2" t="n">
        <v>2.23</v>
      </c>
      <c r="U1100" s="2" t="n">
        <v>2.24</v>
      </c>
      <c r="V1100" s="2" t="n">
        <v>2.335</v>
      </c>
      <c r="X1100" s="2" t="n">
        <v>2.605</v>
      </c>
      <c r="Y1100" s="2" t="n">
        <v>2.615</v>
      </c>
    </row>
    <row r="1101" customFormat="false" ht="12.75" hidden="false" customHeight="false" outlineLevel="0" collapsed="false">
      <c r="A1101" s="53" t="n">
        <v>36342</v>
      </c>
      <c r="B1101" s="61" t="n">
        <f aca="false">B1100+1</f>
        <v>1097</v>
      </c>
      <c r="C1101" s="2" t="s">
        <v>145</v>
      </c>
      <c r="D1101" s="1" t="s">
        <v>118</v>
      </c>
      <c r="E1101" s="2" t="n">
        <v>2.285</v>
      </c>
      <c r="F1101" s="2" t="n">
        <v>2.23</v>
      </c>
      <c r="H1101" s="2" t="n">
        <v>2.32</v>
      </c>
      <c r="K1101" s="2" t="n">
        <v>2.18</v>
      </c>
      <c r="L1101" s="62" t="n">
        <v>2.04</v>
      </c>
      <c r="M1101" s="62" t="n">
        <v>1.955</v>
      </c>
      <c r="N1101" s="2" t="n">
        <v>1.95</v>
      </c>
      <c r="Q1101" s="2" t="n">
        <v>2.41</v>
      </c>
      <c r="R1101" s="2" t="n">
        <v>2.435</v>
      </c>
      <c r="T1101" s="2" t="n">
        <v>2.22</v>
      </c>
      <c r="U1101" s="2" t="n">
        <v>2.22</v>
      </c>
      <c r="V1101" s="2" t="n">
        <v>2.295</v>
      </c>
      <c r="X1101" s="2" t="n">
        <v>2.54</v>
      </c>
      <c r="Y1101" s="2" t="n">
        <v>2.555</v>
      </c>
    </row>
    <row r="1102" customFormat="false" ht="12.75" hidden="false" customHeight="false" outlineLevel="0" collapsed="false">
      <c r="A1102" s="53" t="n">
        <v>36343</v>
      </c>
      <c r="B1102" s="61" t="n">
        <f aca="false">B1101+1</f>
        <v>1098</v>
      </c>
      <c r="C1102" s="2" t="s">
        <v>146</v>
      </c>
      <c r="D1102" s="1" t="s">
        <v>118</v>
      </c>
      <c r="E1102" s="2" t="n">
        <v>2.265</v>
      </c>
      <c r="F1102" s="2" t="n">
        <v>2.14</v>
      </c>
      <c r="H1102" s="2" t="n">
        <v>2.28</v>
      </c>
      <c r="K1102" s="2" t="n">
        <v>2.17</v>
      </c>
      <c r="L1102" s="62" t="n">
        <v>1.88</v>
      </c>
      <c r="M1102" s="62" t="n">
        <v>1.83</v>
      </c>
      <c r="N1102" s="2" t="n">
        <v>1.885</v>
      </c>
      <c r="Q1102" s="2" t="n">
        <v>2.415</v>
      </c>
      <c r="R1102" s="2" t="n">
        <v>2.245</v>
      </c>
      <c r="T1102" s="2" t="n">
        <v>2.185</v>
      </c>
      <c r="U1102" s="2" t="n">
        <v>2.19</v>
      </c>
      <c r="V1102" s="2" t="n">
        <v>2.29</v>
      </c>
      <c r="X1102" s="2" t="n">
        <v>2.565</v>
      </c>
      <c r="Y1102" s="2" t="n">
        <v>2.605</v>
      </c>
    </row>
    <row r="1103" customFormat="false" ht="12.75" hidden="false" customHeight="false" outlineLevel="0" collapsed="false">
      <c r="A1103" s="53" t="n">
        <v>36344</v>
      </c>
      <c r="B1103" s="61" t="n">
        <f aca="false">B1102+1</f>
        <v>1099</v>
      </c>
      <c r="C1103" s="2" t="s">
        <v>147</v>
      </c>
      <c r="D1103" s="1" t="s">
        <v>118</v>
      </c>
      <c r="E1103" s="2" t="n">
        <v>2.265</v>
      </c>
      <c r="F1103" s="2" t="n">
        <v>2.14</v>
      </c>
      <c r="H1103" s="2" t="n">
        <v>2.28</v>
      </c>
      <c r="K1103" s="2" t="n">
        <v>2.17</v>
      </c>
      <c r="L1103" s="62" t="n">
        <v>1.88</v>
      </c>
      <c r="M1103" s="62" t="n">
        <v>1.83</v>
      </c>
      <c r="N1103" s="2" t="n">
        <v>1.885</v>
      </c>
      <c r="Q1103" s="2" t="n">
        <v>2.415</v>
      </c>
      <c r="R1103" s="2" t="n">
        <v>2.245</v>
      </c>
      <c r="T1103" s="2" t="n">
        <v>2.185</v>
      </c>
      <c r="U1103" s="2" t="n">
        <v>2.19</v>
      </c>
      <c r="V1103" s="2" t="n">
        <v>2.29</v>
      </c>
      <c r="X1103" s="2" t="n">
        <v>2.565</v>
      </c>
      <c r="Y1103" s="2" t="n">
        <v>2.605</v>
      </c>
    </row>
    <row r="1104" customFormat="false" ht="12.75" hidden="false" customHeight="false" outlineLevel="0" collapsed="false">
      <c r="A1104" s="53" t="n">
        <v>36345</v>
      </c>
      <c r="B1104" s="61" t="n">
        <f aca="false">B1103+1</f>
        <v>1100</v>
      </c>
      <c r="C1104" s="2" t="s">
        <v>148</v>
      </c>
      <c r="D1104" s="1" t="s">
        <v>118</v>
      </c>
      <c r="E1104" s="2" t="n">
        <v>2.265</v>
      </c>
      <c r="F1104" s="2" t="n">
        <v>2.14</v>
      </c>
      <c r="H1104" s="2" t="n">
        <v>2.28</v>
      </c>
      <c r="K1104" s="2" t="n">
        <v>2.17</v>
      </c>
      <c r="L1104" s="62" t="n">
        <v>1.88</v>
      </c>
      <c r="M1104" s="62" t="n">
        <v>1.83</v>
      </c>
      <c r="N1104" s="2" t="n">
        <v>1.885</v>
      </c>
      <c r="Q1104" s="2" t="n">
        <v>2.415</v>
      </c>
      <c r="R1104" s="2" t="n">
        <v>2.245</v>
      </c>
      <c r="T1104" s="2" t="n">
        <v>2.185</v>
      </c>
      <c r="U1104" s="2" t="n">
        <v>2.19</v>
      </c>
      <c r="V1104" s="2" t="n">
        <v>2.29</v>
      </c>
      <c r="X1104" s="2" t="n">
        <v>2.565</v>
      </c>
      <c r="Y1104" s="2" t="n">
        <v>2.605</v>
      </c>
    </row>
    <row r="1105" customFormat="false" ht="12.75" hidden="false" customHeight="false" outlineLevel="0" collapsed="false">
      <c r="A1105" s="53" t="n">
        <v>36346</v>
      </c>
      <c r="B1105" s="61" t="n">
        <f aca="false">B1104+1</f>
        <v>1101</v>
      </c>
      <c r="C1105" s="2" t="s">
        <v>142</v>
      </c>
      <c r="D1105" s="1" t="s">
        <v>118</v>
      </c>
      <c r="E1105" s="2" t="n">
        <v>2.265</v>
      </c>
      <c r="F1105" s="2" t="n">
        <v>2.14</v>
      </c>
      <c r="H1105" s="2" t="n">
        <v>2.28</v>
      </c>
      <c r="K1105" s="2" t="n">
        <v>2.17</v>
      </c>
      <c r="L1105" s="62" t="n">
        <v>1.88</v>
      </c>
      <c r="M1105" s="62" t="n">
        <v>1.83</v>
      </c>
      <c r="N1105" s="2" t="n">
        <v>1.885</v>
      </c>
      <c r="Q1105" s="2" t="n">
        <v>2.415</v>
      </c>
      <c r="R1105" s="2" t="n">
        <v>2.245</v>
      </c>
      <c r="T1105" s="2" t="n">
        <v>2.185</v>
      </c>
      <c r="U1105" s="2" t="n">
        <v>2.19</v>
      </c>
      <c r="V1105" s="2" t="n">
        <v>2.29</v>
      </c>
      <c r="X1105" s="2" t="n">
        <v>2.565</v>
      </c>
      <c r="Y1105" s="2" t="n">
        <v>2.605</v>
      </c>
    </row>
    <row r="1106" customFormat="false" ht="12.75" hidden="false" customHeight="false" outlineLevel="0" collapsed="false">
      <c r="A1106" s="53" t="n">
        <v>36347</v>
      </c>
      <c r="B1106" s="61" t="n">
        <f aca="false">B1105+1</f>
        <v>1102</v>
      </c>
      <c r="C1106" s="2" t="s">
        <v>143</v>
      </c>
      <c r="D1106" s="1" t="s">
        <v>118</v>
      </c>
      <c r="E1106" s="2" t="n">
        <v>2.28</v>
      </c>
      <c r="F1106" s="2" t="n">
        <v>2.205</v>
      </c>
      <c r="H1106" s="2" t="n">
        <v>2.32</v>
      </c>
      <c r="K1106" s="2" t="n">
        <v>2.195</v>
      </c>
      <c r="L1106" s="62" t="n">
        <v>2.035</v>
      </c>
      <c r="M1106" s="62" t="n">
        <v>1.98</v>
      </c>
      <c r="N1106" s="2" t="n">
        <v>1.995</v>
      </c>
      <c r="Q1106" s="2" t="n">
        <v>2.415</v>
      </c>
      <c r="R1106" s="2" t="n">
        <v>2.43</v>
      </c>
      <c r="T1106" s="2" t="n">
        <v>2.205</v>
      </c>
      <c r="U1106" s="2" t="n">
        <v>2.215</v>
      </c>
      <c r="V1106" s="2" t="n">
        <v>2.34</v>
      </c>
      <c r="X1106" s="2" t="n">
        <v>2.625</v>
      </c>
      <c r="Y1106" s="2" t="n">
        <v>2.665</v>
      </c>
    </row>
    <row r="1107" customFormat="false" ht="12.75" hidden="false" customHeight="false" outlineLevel="0" collapsed="false">
      <c r="A1107" s="53" t="n">
        <v>36348</v>
      </c>
      <c r="B1107" s="61" t="n">
        <f aca="false">B1106+1</f>
        <v>1103</v>
      </c>
      <c r="C1107" s="2" t="s">
        <v>144</v>
      </c>
      <c r="D1107" s="1" t="s">
        <v>118</v>
      </c>
      <c r="E1107" s="2" t="n">
        <v>2.195</v>
      </c>
      <c r="F1107" s="2" t="n">
        <v>2.115</v>
      </c>
      <c r="H1107" s="2" t="n">
        <v>2.22</v>
      </c>
      <c r="K1107" s="2" t="n">
        <v>2.11</v>
      </c>
      <c r="L1107" s="62" t="n">
        <v>1.99</v>
      </c>
      <c r="M1107" s="62" t="n">
        <v>1.945</v>
      </c>
      <c r="N1107" s="2" t="n">
        <v>1.975</v>
      </c>
      <c r="Q1107" s="2" t="n">
        <v>2.33</v>
      </c>
      <c r="R1107" s="2" t="n">
        <v>2.395</v>
      </c>
      <c r="T1107" s="2" t="n">
        <v>2.135</v>
      </c>
      <c r="U1107" s="2" t="n">
        <v>2.14</v>
      </c>
      <c r="V1107" s="2" t="n">
        <v>2.21</v>
      </c>
      <c r="X1107" s="2" t="n">
        <v>2.495</v>
      </c>
      <c r="Y1107" s="2" t="n">
        <v>2.525</v>
      </c>
    </row>
    <row r="1108" customFormat="false" ht="12.75" hidden="false" customHeight="false" outlineLevel="0" collapsed="false">
      <c r="A1108" s="53" t="n">
        <v>36349</v>
      </c>
      <c r="B1108" s="61" t="n">
        <f aca="false">B1107+1</f>
        <v>1104</v>
      </c>
      <c r="C1108" s="2" t="s">
        <v>145</v>
      </c>
      <c r="D1108" s="1" t="s">
        <v>118</v>
      </c>
      <c r="E1108" s="2" t="n">
        <v>2.19</v>
      </c>
      <c r="F1108" s="2" t="n">
        <v>2.125</v>
      </c>
      <c r="H1108" s="2" t="n">
        <v>2.215</v>
      </c>
      <c r="K1108" s="2" t="n">
        <v>2.105</v>
      </c>
      <c r="L1108" s="62" t="n">
        <v>1.995</v>
      </c>
      <c r="M1108" s="62" t="n">
        <v>1.955</v>
      </c>
      <c r="N1108" s="2" t="n">
        <v>1.97</v>
      </c>
      <c r="Q1108" s="2" t="n">
        <v>2.33</v>
      </c>
      <c r="R1108" s="2" t="n">
        <v>2.385</v>
      </c>
      <c r="T1108" s="2" t="n">
        <v>2.14</v>
      </c>
      <c r="U1108" s="2" t="n">
        <v>2.135</v>
      </c>
      <c r="V1108" s="2" t="n">
        <v>2.215</v>
      </c>
      <c r="X1108" s="2" t="n">
        <v>2.47</v>
      </c>
      <c r="Y1108" s="2" t="n">
        <v>2.485</v>
      </c>
    </row>
    <row r="1109" customFormat="false" ht="12.75" hidden="false" customHeight="false" outlineLevel="0" collapsed="false">
      <c r="A1109" s="53" t="n">
        <v>36350</v>
      </c>
      <c r="B1109" s="61" t="n">
        <f aca="false">B1108+1</f>
        <v>1105</v>
      </c>
      <c r="C1109" s="2" t="s">
        <v>146</v>
      </c>
      <c r="D1109" s="1" t="s">
        <v>118</v>
      </c>
      <c r="E1109" s="2" t="n">
        <v>2.15</v>
      </c>
      <c r="F1109" s="2" t="n">
        <v>2.06</v>
      </c>
      <c r="H1109" s="2" t="n">
        <v>2.175</v>
      </c>
      <c r="K1109" s="2" t="n">
        <v>2.05</v>
      </c>
      <c r="L1109" s="62" t="n">
        <v>1.85</v>
      </c>
      <c r="M1109" s="62" t="n">
        <v>1.85</v>
      </c>
      <c r="N1109" s="2" t="n">
        <v>1.92</v>
      </c>
      <c r="Q1109" s="2" t="n">
        <v>2.305</v>
      </c>
      <c r="R1109" s="2" t="n">
        <v>2.215</v>
      </c>
      <c r="T1109" s="2" t="n">
        <v>2.09</v>
      </c>
      <c r="U1109" s="2" t="n">
        <v>2.09</v>
      </c>
      <c r="V1109" s="2" t="n">
        <v>2.17</v>
      </c>
      <c r="X1109" s="2" t="n">
        <v>2.425</v>
      </c>
      <c r="Y1109" s="2" t="n">
        <v>2.455</v>
      </c>
    </row>
    <row r="1110" customFormat="false" ht="12.75" hidden="false" customHeight="false" outlineLevel="0" collapsed="false">
      <c r="A1110" s="53" t="n">
        <v>36351</v>
      </c>
      <c r="B1110" s="61" t="n">
        <f aca="false">B1109+1</f>
        <v>1106</v>
      </c>
      <c r="C1110" s="2" t="s">
        <v>147</v>
      </c>
      <c r="D1110" s="1" t="s">
        <v>118</v>
      </c>
      <c r="E1110" s="2" t="n">
        <v>2.15</v>
      </c>
      <c r="F1110" s="2" t="n">
        <v>2.06</v>
      </c>
      <c r="H1110" s="2" t="n">
        <v>2.175</v>
      </c>
      <c r="K1110" s="2" t="n">
        <v>2.05</v>
      </c>
      <c r="L1110" s="62" t="n">
        <v>1.85</v>
      </c>
      <c r="M1110" s="62" t="n">
        <v>1.85</v>
      </c>
      <c r="N1110" s="2" t="n">
        <v>1.92</v>
      </c>
      <c r="Q1110" s="2" t="n">
        <v>2.305</v>
      </c>
      <c r="R1110" s="2" t="n">
        <v>2.215</v>
      </c>
      <c r="T1110" s="2" t="n">
        <v>2.09</v>
      </c>
      <c r="U1110" s="2" t="n">
        <v>2.09</v>
      </c>
      <c r="V1110" s="2" t="n">
        <v>2.17</v>
      </c>
      <c r="X1110" s="2" t="n">
        <v>2.425</v>
      </c>
      <c r="Y1110" s="2" t="n">
        <v>2.455</v>
      </c>
    </row>
    <row r="1111" customFormat="false" ht="12.75" hidden="false" customHeight="false" outlineLevel="0" collapsed="false">
      <c r="A1111" s="53" t="n">
        <v>36352</v>
      </c>
      <c r="B1111" s="61" t="n">
        <f aca="false">B1110+1</f>
        <v>1107</v>
      </c>
      <c r="C1111" s="2" t="s">
        <v>148</v>
      </c>
      <c r="D1111" s="1" t="s">
        <v>118</v>
      </c>
      <c r="E1111" s="2" t="n">
        <v>2.15</v>
      </c>
      <c r="F1111" s="2" t="n">
        <v>2.06</v>
      </c>
      <c r="H1111" s="2" t="n">
        <v>2.175</v>
      </c>
      <c r="K1111" s="2" t="n">
        <v>2.05</v>
      </c>
      <c r="L1111" s="62" t="n">
        <v>1.85</v>
      </c>
      <c r="M1111" s="62" t="n">
        <v>1.85</v>
      </c>
      <c r="N1111" s="2" t="n">
        <v>1.92</v>
      </c>
      <c r="Q1111" s="2" t="n">
        <v>2.305</v>
      </c>
      <c r="R1111" s="2" t="n">
        <v>2.215</v>
      </c>
      <c r="T1111" s="2" t="n">
        <v>2.09</v>
      </c>
      <c r="U1111" s="2" t="n">
        <v>2.09</v>
      </c>
      <c r="V1111" s="2" t="n">
        <v>2.17</v>
      </c>
      <c r="X1111" s="2" t="n">
        <v>2.425</v>
      </c>
      <c r="Y1111" s="2" t="n">
        <v>2.455</v>
      </c>
    </row>
    <row r="1112" customFormat="false" ht="12.75" hidden="false" customHeight="false" outlineLevel="0" collapsed="false">
      <c r="A1112" s="53" t="n">
        <v>36353</v>
      </c>
      <c r="B1112" s="61" t="n">
        <f aca="false">B1111+1</f>
        <v>1108</v>
      </c>
      <c r="C1112" s="2" t="s">
        <v>142</v>
      </c>
      <c r="D1112" s="1" t="s">
        <v>118</v>
      </c>
      <c r="E1112" s="2" t="n">
        <v>2.115</v>
      </c>
      <c r="F1112" s="2" t="n">
        <v>2.07</v>
      </c>
      <c r="H1112" s="2" t="n">
        <v>2.135</v>
      </c>
      <c r="K1112" s="2" t="n">
        <v>2.04</v>
      </c>
      <c r="L1112" s="62" t="n">
        <v>2.035</v>
      </c>
      <c r="M1112" s="62" t="n">
        <v>1.965</v>
      </c>
      <c r="N1112" s="2" t="n">
        <v>1.945</v>
      </c>
      <c r="Q1112" s="2" t="n">
        <v>2.285</v>
      </c>
      <c r="R1112" s="2" t="n">
        <v>2.36</v>
      </c>
      <c r="T1112" s="2" t="n">
        <v>2.095</v>
      </c>
      <c r="U1112" s="2" t="n">
        <v>2.085</v>
      </c>
      <c r="V1112" s="2" t="n">
        <v>2.145</v>
      </c>
      <c r="X1112" s="2" t="n">
        <v>2.37</v>
      </c>
      <c r="Y1112" s="2" t="n">
        <v>2.385</v>
      </c>
    </row>
    <row r="1113" customFormat="false" ht="12.75" hidden="false" customHeight="false" outlineLevel="0" collapsed="false">
      <c r="A1113" s="53" t="n">
        <v>36354</v>
      </c>
      <c r="B1113" s="61" t="n">
        <f aca="false">B1112+1</f>
        <v>1109</v>
      </c>
      <c r="C1113" s="2" t="s">
        <v>143</v>
      </c>
      <c r="D1113" s="1" t="s">
        <v>118</v>
      </c>
      <c r="E1113" s="2" t="n">
        <v>2.135</v>
      </c>
      <c r="F1113" s="2" t="n">
        <v>2.11</v>
      </c>
      <c r="H1113" s="2" t="n">
        <v>2.145</v>
      </c>
      <c r="K1113" s="2" t="n">
        <v>2.06</v>
      </c>
      <c r="L1113" s="62" t="n">
        <v>2.075</v>
      </c>
      <c r="M1113" s="62" t="n">
        <v>1.99</v>
      </c>
      <c r="N1113" s="2" t="n">
        <v>1.975</v>
      </c>
      <c r="Q1113" s="2" t="n">
        <v>2.295</v>
      </c>
      <c r="R1113" s="2" t="n">
        <v>2.4</v>
      </c>
      <c r="T1113" s="2" t="n">
        <v>2.105</v>
      </c>
      <c r="U1113" s="2" t="n">
        <v>2.105</v>
      </c>
      <c r="V1113" s="2" t="n">
        <v>2.175</v>
      </c>
      <c r="X1113" s="2" t="n">
        <v>2.345</v>
      </c>
      <c r="Y1113" s="2" t="n">
        <v>2.365</v>
      </c>
    </row>
    <row r="1114" customFormat="false" ht="12.75" hidden="false" customHeight="false" outlineLevel="0" collapsed="false">
      <c r="A1114" s="53" t="n">
        <v>36355</v>
      </c>
      <c r="B1114" s="61" t="n">
        <f aca="false">B1113+1</f>
        <v>1110</v>
      </c>
      <c r="C1114" s="2" t="s">
        <v>144</v>
      </c>
      <c r="D1114" s="1" t="s">
        <v>118</v>
      </c>
      <c r="E1114" s="2" t="n">
        <v>2.15</v>
      </c>
      <c r="F1114" s="2" t="n">
        <v>2.135</v>
      </c>
      <c r="H1114" s="2" t="n">
        <v>2.17</v>
      </c>
      <c r="K1114" s="2" t="n">
        <v>2.075</v>
      </c>
      <c r="L1114" s="62" t="n">
        <v>2.105</v>
      </c>
      <c r="M1114" s="62" t="n">
        <v>2.005</v>
      </c>
      <c r="N1114" s="2" t="n">
        <v>1.985</v>
      </c>
      <c r="Q1114" s="2" t="n">
        <v>2.31</v>
      </c>
      <c r="R1114" s="2" t="n">
        <v>2.405</v>
      </c>
      <c r="T1114" s="2" t="n">
        <v>2.115</v>
      </c>
      <c r="U1114" s="2" t="n">
        <v>2.125</v>
      </c>
      <c r="V1114" s="2" t="n">
        <v>2.19</v>
      </c>
      <c r="X1114" s="2" t="n">
        <v>2.35</v>
      </c>
      <c r="Y1114" s="2" t="n">
        <v>2.36</v>
      </c>
    </row>
    <row r="1115" customFormat="false" ht="12.75" hidden="false" customHeight="false" outlineLevel="0" collapsed="false">
      <c r="A1115" s="53" t="n">
        <v>36356</v>
      </c>
      <c r="B1115" s="61" t="n">
        <f aca="false">B1114+1</f>
        <v>1111</v>
      </c>
      <c r="C1115" s="2" t="s">
        <v>145</v>
      </c>
      <c r="D1115" s="1" t="s">
        <v>118</v>
      </c>
      <c r="E1115" s="2" t="n">
        <v>2.13</v>
      </c>
      <c r="F1115" s="2" t="n">
        <v>2.08</v>
      </c>
      <c r="H1115" s="2" t="n">
        <v>2.17</v>
      </c>
      <c r="K1115" s="2" t="n">
        <v>2.07</v>
      </c>
      <c r="L1115" s="62" t="n">
        <v>2.025</v>
      </c>
      <c r="M1115" s="62" t="n">
        <v>1.955</v>
      </c>
      <c r="N1115" s="2" t="n">
        <v>1.955</v>
      </c>
      <c r="Q1115" s="2" t="n">
        <v>2.3</v>
      </c>
      <c r="R1115" s="2" t="n">
        <v>2.375</v>
      </c>
      <c r="T1115" s="2" t="n">
        <v>2.1</v>
      </c>
      <c r="U1115" s="2" t="n">
        <v>2.095</v>
      </c>
      <c r="V1115" s="2" t="n">
        <v>2.175</v>
      </c>
      <c r="X1115" s="2" t="n">
        <v>2.37</v>
      </c>
      <c r="Y1115" s="2" t="n">
        <v>2.375</v>
      </c>
    </row>
    <row r="1116" customFormat="false" ht="12.75" hidden="false" customHeight="false" outlineLevel="0" collapsed="false">
      <c r="A1116" s="53" t="n">
        <v>36357</v>
      </c>
      <c r="B1116" s="61" t="n">
        <f aca="false">B1115+1</f>
        <v>1112</v>
      </c>
      <c r="C1116" s="2" t="s">
        <v>146</v>
      </c>
      <c r="D1116" s="1" t="s">
        <v>118</v>
      </c>
      <c r="E1116" s="2" t="n">
        <v>2.175</v>
      </c>
      <c r="F1116" s="2" t="n">
        <v>2.07</v>
      </c>
      <c r="H1116" s="2" t="n">
        <v>2.19</v>
      </c>
      <c r="K1116" s="2" t="n">
        <v>2.085</v>
      </c>
      <c r="L1116" s="62" t="n">
        <v>1.88</v>
      </c>
      <c r="M1116" s="62" t="n">
        <v>1.875</v>
      </c>
      <c r="N1116" s="2" t="n">
        <v>1.92</v>
      </c>
      <c r="Q1116" s="2" t="n">
        <v>2.34</v>
      </c>
      <c r="R1116" s="2" t="n">
        <v>2.16</v>
      </c>
      <c r="T1116" s="2" t="n">
        <v>2.12</v>
      </c>
      <c r="U1116" s="2" t="n">
        <v>2.12</v>
      </c>
      <c r="V1116" s="2" t="n">
        <v>2.215</v>
      </c>
      <c r="X1116" s="2" t="n">
        <v>2.455</v>
      </c>
      <c r="Y1116" s="2" t="n">
        <v>2.47</v>
      </c>
    </row>
    <row r="1117" customFormat="false" ht="12.75" hidden="false" customHeight="false" outlineLevel="0" collapsed="false">
      <c r="A1117" s="53" t="n">
        <v>36358</v>
      </c>
      <c r="B1117" s="61" t="n">
        <f aca="false">B1116+1</f>
        <v>1113</v>
      </c>
      <c r="C1117" s="2" t="s">
        <v>147</v>
      </c>
      <c r="D1117" s="1" t="s">
        <v>118</v>
      </c>
      <c r="E1117" s="2" t="n">
        <v>2.175</v>
      </c>
      <c r="F1117" s="2" t="n">
        <v>2.07</v>
      </c>
      <c r="H1117" s="2" t="n">
        <v>2.19</v>
      </c>
      <c r="K1117" s="2" t="n">
        <v>2.085</v>
      </c>
      <c r="L1117" s="62" t="n">
        <v>1.88</v>
      </c>
      <c r="M1117" s="62" t="n">
        <v>1.875</v>
      </c>
      <c r="N1117" s="2" t="n">
        <v>1.92</v>
      </c>
      <c r="Q1117" s="2" t="n">
        <v>2.34</v>
      </c>
      <c r="R1117" s="2" t="n">
        <v>2.16</v>
      </c>
      <c r="T1117" s="2" t="n">
        <v>2.12</v>
      </c>
      <c r="U1117" s="2" t="n">
        <v>2.12</v>
      </c>
      <c r="V1117" s="2" t="n">
        <v>2.215</v>
      </c>
      <c r="X1117" s="2" t="n">
        <v>2.455</v>
      </c>
      <c r="Y1117" s="2" t="n">
        <v>2.47</v>
      </c>
    </row>
    <row r="1118" customFormat="false" ht="12.75" hidden="false" customHeight="false" outlineLevel="0" collapsed="false">
      <c r="A1118" s="53" t="n">
        <v>36359</v>
      </c>
      <c r="B1118" s="61" t="n">
        <f aca="false">B1117+1</f>
        <v>1114</v>
      </c>
      <c r="C1118" s="2" t="s">
        <v>148</v>
      </c>
      <c r="D1118" s="1" t="s">
        <v>118</v>
      </c>
      <c r="E1118" s="2" t="n">
        <v>2.175</v>
      </c>
      <c r="F1118" s="2" t="n">
        <v>2.07</v>
      </c>
      <c r="H1118" s="2" t="n">
        <v>2.19</v>
      </c>
      <c r="K1118" s="2" t="n">
        <v>2.085</v>
      </c>
      <c r="L1118" s="62" t="n">
        <v>1.88</v>
      </c>
      <c r="M1118" s="62" t="n">
        <v>1.875</v>
      </c>
      <c r="N1118" s="2" t="n">
        <v>1.92</v>
      </c>
      <c r="Q1118" s="2" t="n">
        <v>2.34</v>
      </c>
      <c r="R1118" s="2" t="n">
        <v>2.16</v>
      </c>
      <c r="T1118" s="2" t="n">
        <v>2.12</v>
      </c>
      <c r="U1118" s="2" t="n">
        <v>2.12</v>
      </c>
      <c r="V1118" s="2" t="n">
        <v>2.215</v>
      </c>
      <c r="X1118" s="2" t="n">
        <v>2.455</v>
      </c>
      <c r="Y1118" s="2" t="n">
        <v>2.47</v>
      </c>
    </row>
    <row r="1119" customFormat="false" ht="12.75" hidden="false" customHeight="false" outlineLevel="0" collapsed="false">
      <c r="A1119" s="53" t="n">
        <v>36360</v>
      </c>
      <c r="B1119" s="61" t="n">
        <f aca="false">B1118+1</f>
        <v>1115</v>
      </c>
      <c r="C1119" s="2" t="s">
        <v>142</v>
      </c>
      <c r="D1119" s="1" t="s">
        <v>118</v>
      </c>
      <c r="E1119" s="2" t="n">
        <v>2.185</v>
      </c>
      <c r="F1119" s="2" t="n">
        <v>2.11</v>
      </c>
      <c r="H1119" s="2" t="n">
        <v>2.215</v>
      </c>
      <c r="K1119" s="2" t="n">
        <v>2.105</v>
      </c>
      <c r="L1119" s="62" t="n">
        <v>2.035</v>
      </c>
      <c r="M1119" s="62" t="n">
        <v>1.975</v>
      </c>
      <c r="N1119" s="2" t="n">
        <v>1.97</v>
      </c>
      <c r="Q1119" s="2" t="n">
        <v>2.35</v>
      </c>
      <c r="R1119" s="2" t="n">
        <v>2.38</v>
      </c>
      <c r="T1119" s="2" t="n">
        <v>2.145</v>
      </c>
      <c r="U1119" s="2" t="n">
        <v>2.145</v>
      </c>
      <c r="V1119" s="2" t="n">
        <v>2.225</v>
      </c>
      <c r="X1119" s="2" t="n">
        <v>2.46</v>
      </c>
      <c r="Y1119" s="2" t="n">
        <v>2.48</v>
      </c>
    </row>
    <row r="1120" customFormat="false" ht="12.75" hidden="false" customHeight="false" outlineLevel="0" collapsed="false">
      <c r="A1120" s="53" t="n">
        <v>36361</v>
      </c>
      <c r="B1120" s="61" t="n">
        <f aca="false">B1119+1</f>
        <v>1116</v>
      </c>
      <c r="C1120" s="2" t="s">
        <v>143</v>
      </c>
      <c r="D1120" s="1" t="s">
        <v>118</v>
      </c>
      <c r="E1120" s="2" t="n">
        <v>2.23</v>
      </c>
      <c r="F1120" s="2" t="n">
        <v>2.155</v>
      </c>
      <c r="H1120" s="2" t="n">
        <v>2.255</v>
      </c>
      <c r="K1120" s="2" t="n">
        <v>2.165</v>
      </c>
      <c r="L1120" s="62" t="n">
        <v>2.06</v>
      </c>
      <c r="M1120" s="62" t="n">
        <v>1.995</v>
      </c>
      <c r="N1120" s="2" t="n">
        <v>1.975</v>
      </c>
      <c r="Q1120" s="2" t="n">
        <v>2.385</v>
      </c>
      <c r="R1120" s="2" t="n">
        <v>2.395</v>
      </c>
      <c r="T1120" s="2" t="n">
        <v>2.2</v>
      </c>
      <c r="U1120" s="2" t="n">
        <v>2.2</v>
      </c>
      <c r="V1120" s="2" t="n">
        <v>2.285</v>
      </c>
      <c r="X1120" s="2" t="n">
        <v>2.48</v>
      </c>
      <c r="Y1120" s="2" t="n">
        <v>2.5</v>
      </c>
    </row>
    <row r="1121" customFormat="false" ht="12.75" hidden="false" customHeight="false" outlineLevel="0" collapsed="false">
      <c r="A1121" s="53" t="n">
        <v>36362</v>
      </c>
      <c r="B1121" s="61" t="n">
        <f aca="false">B1120+1</f>
        <v>1117</v>
      </c>
      <c r="C1121" s="2" t="s">
        <v>144</v>
      </c>
      <c r="D1121" s="1" t="s">
        <v>118</v>
      </c>
      <c r="E1121" s="2" t="n">
        <v>2.245</v>
      </c>
      <c r="F1121" s="2" t="n">
        <v>2.18</v>
      </c>
      <c r="H1121" s="2" t="n">
        <v>2.275</v>
      </c>
      <c r="K1121" s="2" t="n">
        <v>2.175</v>
      </c>
      <c r="L1121" s="62" t="n">
        <v>2.06</v>
      </c>
      <c r="M1121" s="62" t="n">
        <v>1.995</v>
      </c>
      <c r="N1121" s="2" t="n">
        <v>1.975</v>
      </c>
      <c r="Q1121" s="2" t="n">
        <v>2.41</v>
      </c>
      <c r="R1121" s="2" t="n">
        <v>2.4</v>
      </c>
      <c r="T1121" s="2" t="n">
        <v>2.2</v>
      </c>
      <c r="U1121" s="2" t="n">
        <v>2.2</v>
      </c>
      <c r="V1121" s="2" t="n">
        <v>2.32</v>
      </c>
      <c r="X1121" s="2" t="n">
        <v>2.505</v>
      </c>
      <c r="Y1121" s="2" t="n">
        <v>2.52</v>
      </c>
    </row>
    <row r="1122" customFormat="false" ht="12.75" hidden="false" customHeight="false" outlineLevel="0" collapsed="false">
      <c r="A1122" s="53" t="n">
        <v>36363</v>
      </c>
      <c r="B1122" s="61" t="n">
        <f aca="false">B1121+1</f>
        <v>1118</v>
      </c>
      <c r="C1122" s="2" t="s">
        <v>145</v>
      </c>
      <c r="D1122" s="1" t="s">
        <v>118</v>
      </c>
      <c r="E1122" s="2" t="n">
        <v>2.315</v>
      </c>
      <c r="F1122" s="2" t="n">
        <v>2.25</v>
      </c>
      <c r="H1122" s="2" t="n">
        <v>2.345</v>
      </c>
      <c r="K1122" s="2" t="n">
        <v>2.23</v>
      </c>
      <c r="L1122" s="62" t="n">
        <v>2.07</v>
      </c>
      <c r="M1122" s="62" t="n">
        <v>2</v>
      </c>
      <c r="N1122" s="2" t="n">
        <v>1.98</v>
      </c>
      <c r="Q1122" s="2" t="n">
        <v>2.49</v>
      </c>
      <c r="R1122" s="2" t="n">
        <v>2.39</v>
      </c>
      <c r="T1122" s="2" t="n">
        <v>2.235</v>
      </c>
      <c r="U1122" s="2" t="n">
        <v>2.24</v>
      </c>
      <c r="V1122" s="2" t="n">
        <v>2.405</v>
      </c>
      <c r="X1122" s="2" t="n">
        <v>2.625</v>
      </c>
      <c r="Y1122" s="2" t="n">
        <v>2.645</v>
      </c>
    </row>
    <row r="1123" customFormat="false" ht="12.75" hidden="false" customHeight="false" outlineLevel="0" collapsed="false">
      <c r="A1123" s="53" t="n">
        <v>36364</v>
      </c>
      <c r="B1123" s="61" t="n">
        <f aca="false">B1122+1</f>
        <v>1119</v>
      </c>
      <c r="C1123" s="2" t="s">
        <v>146</v>
      </c>
      <c r="D1123" s="1" t="s">
        <v>118</v>
      </c>
      <c r="E1123" s="2" t="n">
        <v>2.43</v>
      </c>
      <c r="F1123" s="2" t="n">
        <v>2.26</v>
      </c>
      <c r="H1123" s="2" t="n">
        <v>2.445</v>
      </c>
      <c r="K1123" s="2" t="n">
        <v>2.31</v>
      </c>
      <c r="L1123" s="62" t="n">
        <v>1.93</v>
      </c>
      <c r="M1123" s="62" t="n">
        <v>1.945</v>
      </c>
      <c r="N1123" s="2" t="n">
        <v>1.955</v>
      </c>
      <c r="Q1123" s="2" t="n">
        <v>2.59</v>
      </c>
      <c r="R1123" s="2" t="n">
        <v>2.2</v>
      </c>
      <c r="T1123" s="2" t="n">
        <v>2.34</v>
      </c>
      <c r="U1123" s="2" t="n">
        <v>2.345</v>
      </c>
      <c r="V1123" s="2" t="n">
        <v>2.53</v>
      </c>
      <c r="X1123" s="2" t="n">
        <v>2.755</v>
      </c>
      <c r="Y1123" s="2" t="n">
        <v>2.79</v>
      </c>
    </row>
    <row r="1124" customFormat="false" ht="12.75" hidden="false" customHeight="false" outlineLevel="0" collapsed="false">
      <c r="A1124" s="53" t="n">
        <v>36365</v>
      </c>
      <c r="B1124" s="61" t="n">
        <f aca="false">B1123+1</f>
        <v>1120</v>
      </c>
      <c r="C1124" s="2" t="s">
        <v>147</v>
      </c>
      <c r="D1124" s="1" t="s">
        <v>118</v>
      </c>
      <c r="E1124" s="2" t="n">
        <v>2.43</v>
      </c>
      <c r="F1124" s="2" t="n">
        <v>2.26</v>
      </c>
      <c r="H1124" s="2" t="n">
        <v>2.445</v>
      </c>
      <c r="K1124" s="2" t="n">
        <v>2.31</v>
      </c>
      <c r="L1124" s="62" t="n">
        <v>1.93</v>
      </c>
      <c r="M1124" s="62" t="n">
        <v>1.945</v>
      </c>
      <c r="N1124" s="2" t="n">
        <v>1.955</v>
      </c>
      <c r="Q1124" s="2" t="n">
        <v>2.59</v>
      </c>
      <c r="R1124" s="2" t="n">
        <v>2.2</v>
      </c>
      <c r="T1124" s="2" t="n">
        <v>2.34</v>
      </c>
      <c r="U1124" s="2" t="n">
        <v>2.345</v>
      </c>
      <c r="V1124" s="2" t="n">
        <v>2.53</v>
      </c>
      <c r="X1124" s="2" t="n">
        <v>2.755</v>
      </c>
      <c r="Y1124" s="2" t="n">
        <v>2.79</v>
      </c>
    </row>
    <row r="1125" customFormat="false" ht="12.75" hidden="false" customHeight="false" outlineLevel="0" collapsed="false">
      <c r="A1125" s="53" t="n">
        <v>36366</v>
      </c>
      <c r="B1125" s="61" t="n">
        <f aca="false">B1124+1</f>
        <v>1121</v>
      </c>
      <c r="C1125" s="2" t="s">
        <v>148</v>
      </c>
      <c r="D1125" s="1" t="s">
        <v>118</v>
      </c>
      <c r="E1125" s="2" t="n">
        <v>2.43</v>
      </c>
      <c r="F1125" s="2" t="n">
        <v>2.26</v>
      </c>
      <c r="H1125" s="2" t="n">
        <v>2.445</v>
      </c>
      <c r="K1125" s="2" t="n">
        <v>2.31</v>
      </c>
      <c r="L1125" s="62" t="n">
        <v>1.93</v>
      </c>
      <c r="M1125" s="62" t="n">
        <v>1.945</v>
      </c>
      <c r="N1125" s="2" t="n">
        <v>1.955</v>
      </c>
      <c r="Q1125" s="2" t="n">
        <v>2.59</v>
      </c>
      <c r="R1125" s="2" t="n">
        <v>2.2</v>
      </c>
      <c r="T1125" s="2" t="n">
        <v>2.34</v>
      </c>
      <c r="U1125" s="2" t="n">
        <v>2.345</v>
      </c>
      <c r="V1125" s="2" t="n">
        <v>2.53</v>
      </c>
      <c r="X1125" s="2" t="n">
        <v>2.755</v>
      </c>
      <c r="Y1125" s="2" t="n">
        <v>2.79</v>
      </c>
    </row>
    <row r="1126" customFormat="false" ht="12.75" hidden="false" customHeight="false" outlineLevel="0" collapsed="false">
      <c r="A1126" s="53" t="n">
        <v>36367</v>
      </c>
      <c r="B1126" s="61" t="n">
        <f aca="false">B1125+1</f>
        <v>1122</v>
      </c>
      <c r="C1126" s="2" t="s">
        <v>142</v>
      </c>
      <c r="D1126" s="1" t="s">
        <v>118</v>
      </c>
      <c r="E1126" s="2" t="n">
        <v>2.54</v>
      </c>
      <c r="F1126" s="2" t="n">
        <v>2.425</v>
      </c>
      <c r="H1126" s="2" t="n">
        <v>2.56</v>
      </c>
      <c r="K1126" s="2" t="n">
        <v>2.425</v>
      </c>
      <c r="L1126" s="62" t="n">
        <v>2.255</v>
      </c>
      <c r="M1126" s="62" t="n">
        <v>2.145</v>
      </c>
      <c r="N1126" s="2" t="n">
        <v>2.1</v>
      </c>
      <c r="Q1126" s="2" t="n">
        <v>2.75</v>
      </c>
      <c r="R1126" s="2" t="n">
        <v>2.495</v>
      </c>
      <c r="T1126" s="2" t="n">
        <v>2.455</v>
      </c>
      <c r="U1126" s="2" t="n">
        <v>2.455</v>
      </c>
      <c r="V1126" s="2" t="n">
        <v>2.6</v>
      </c>
      <c r="X1126" s="2" t="n">
        <v>2.92</v>
      </c>
      <c r="Y1126" s="2" t="n">
        <v>3.09</v>
      </c>
    </row>
    <row r="1127" customFormat="false" ht="12.75" hidden="false" customHeight="false" outlineLevel="0" collapsed="false">
      <c r="A1127" s="53" t="n">
        <v>36368</v>
      </c>
      <c r="B1127" s="61" t="n">
        <f aca="false">B1126+1</f>
        <v>1123</v>
      </c>
      <c r="C1127" s="2" t="s">
        <v>143</v>
      </c>
      <c r="D1127" s="1" t="s">
        <v>118</v>
      </c>
      <c r="E1127" s="2" t="n">
        <v>2.545</v>
      </c>
      <c r="F1127" s="2" t="n">
        <v>2.41</v>
      </c>
      <c r="H1127" s="2" t="n">
        <v>2.555</v>
      </c>
      <c r="K1127" s="2" t="n">
        <v>2.45</v>
      </c>
      <c r="L1127" s="62" t="n">
        <v>2.25</v>
      </c>
      <c r="M1127" s="62" t="n">
        <v>2.125</v>
      </c>
      <c r="N1127" s="2" t="n">
        <v>2.095</v>
      </c>
      <c r="Q1127" s="2" t="n">
        <v>2.75</v>
      </c>
      <c r="R1127" s="2" t="n">
        <v>2.515</v>
      </c>
      <c r="T1127" s="2" t="n">
        <v>2.485</v>
      </c>
      <c r="U1127" s="2" t="n">
        <v>2.495</v>
      </c>
      <c r="V1127" s="2" t="n">
        <v>2.595</v>
      </c>
      <c r="X1127" s="2" t="n">
        <v>2.91</v>
      </c>
      <c r="Y1127" s="2" t="n">
        <v>3.105</v>
      </c>
    </row>
    <row r="1128" customFormat="false" ht="12.75" hidden="false" customHeight="false" outlineLevel="0" collapsed="false">
      <c r="A1128" s="53" t="n">
        <v>36369</v>
      </c>
      <c r="B1128" s="61" t="n">
        <f aca="false">B1127+1</f>
        <v>1124</v>
      </c>
      <c r="C1128" s="2" t="s">
        <v>144</v>
      </c>
      <c r="D1128" s="1" t="s">
        <v>118</v>
      </c>
      <c r="E1128" s="2" t="n">
        <v>2.575</v>
      </c>
      <c r="F1128" s="2" t="n">
        <v>2.465</v>
      </c>
      <c r="H1128" s="2" t="n">
        <v>2.585</v>
      </c>
      <c r="K1128" s="2" t="n">
        <v>2.515</v>
      </c>
      <c r="L1128" s="62" t="n">
        <v>2.26</v>
      </c>
      <c r="M1128" s="62" t="n">
        <v>2.14</v>
      </c>
      <c r="N1128" s="2" t="n">
        <v>2.1</v>
      </c>
      <c r="Q1128" s="2" t="n">
        <v>2.78</v>
      </c>
      <c r="R1128" s="2" t="n">
        <v>2.555</v>
      </c>
      <c r="T1128" s="2" t="n">
        <v>2.565</v>
      </c>
      <c r="U1128" s="2" t="n">
        <v>2.565</v>
      </c>
      <c r="V1128" s="2" t="n">
        <v>2.67</v>
      </c>
      <c r="X1128" s="2" t="n">
        <v>2.94</v>
      </c>
      <c r="Y1128" s="2" t="n">
        <v>3.135</v>
      </c>
    </row>
    <row r="1129" customFormat="false" ht="12.75" hidden="false" customHeight="false" outlineLevel="0" collapsed="false">
      <c r="A1129" s="53" t="n">
        <v>36370</v>
      </c>
      <c r="B1129" s="61" t="n">
        <f aca="false">B1128+1</f>
        <v>1125</v>
      </c>
      <c r="C1129" s="2" t="s">
        <v>145</v>
      </c>
      <c r="D1129" s="1" t="s">
        <v>118</v>
      </c>
      <c r="E1129" s="2" t="n">
        <v>2.665</v>
      </c>
      <c r="F1129" s="2" t="n">
        <v>2.53</v>
      </c>
      <c r="H1129" s="2" t="n">
        <v>2.685</v>
      </c>
      <c r="K1129" s="2" t="n">
        <v>2.58</v>
      </c>
      <c r="L1129" s="62" t="n">
        <v>2.265</v>
      </c>
      <c r="M1129" s="62" t="n">
        <v>2.17</v>
      </c>
      <c r="N1129" s="2" t="n">
        <v>2.16</v>
      </c>
      <c r="Q1129" s="2" t="n">
        <v>2.855</v>
      </c>
      <c r="R1129" s="2" t="n">
        <v>2.605</v>
      </c>
      <c r="T1129" s="2" t="n">
        <v>2.64</v>
      </c>
      <c r="U1129" s="2" t="n">
        <v>2.64</v>
      </c>
      <c r="V1129" s="2" t="n">
        <v>2.75</v>
      </c>
      <c r="X1129" s="2" t="n">
        <v>2.985</v>
      </c>
      <c r="Y1129" s="2" t="n">
        <v>3.145</v>
      </c>
    </row>
    <row r="1130" customFormat="false" ht="12.75" hidden="false" customHeight="false" outlineLevel="0" collapsed="false">
      <c r="A1130" s="53" t="n">
        <v>36371</v>
      </c>
      <c r="B1130" s="61" t="n">
        <f aca="false">B1129+1</f>
        <v>1126</v>
      </c>
      <c r="C1130" s="2" t="s">
        <v>146</v>
      </c>
      <c r="D1130" s="1" t="s">
        <v>118</v>
      </c>
      <c r="E1130" s="2" t="n">
        <v>2.55</v>
      </c>
      <c r="F1130" s="2" t="n">
        <v>2.41</v>
      </c>
      <c r="H1130" s="2" t="n">
        <v>2.565</v>
      </c>
      <c r="K1130" s="2" t="n">
        <v>2.44</v>
      </c>
      <c r="L1130" s="62" t="n">
        <v>2.115</v>
      </c>
      <c r="M1130" s="62" t="n">
        <v>2.115</v>
      </c>
      <c r="N1130" s="2" t="n">
        <v>2.105</v>
      </c>
      <c r="Q1130" s="2" t="n">
        <v>2.74</v>
      </c>
      <c r="R1130" s="2" t="n">
        <v>2.505</v>
      </c>
      <c r="T1130" s="2" t="n">
        <v>2.48</v>
      </c>
      <c r="U1130" s="2" t="n">
        <v>2.48</v>
      </c>
      <c r="V1130" s="2" t="n">
        <v>2.585</v>
      </c>
      <c r="X1130" s="2" t="n">
        <v>2.875</v>
      </c>
      <c r="Y1130" s="2" t="n">
        <v>2.985</v>
      </c>
    </row>
    <row r="1131" customFormat="false" ht="12.75" hidden="false" customHeight="false" outlineLevel="0" collapsed="false">
      <c r="A1131" s="53" t="n">
        <v>36372</v>
      </c>
      <c r="B1131" s="61" t="n">
        <f aca="false">B1130+1</f>
        <v>1127</v>
      </c>
      <c r="C1131" s="2" t="s">
        <v>147</v>
      </c>
      <c r="D1131" s="1" t="s">
        <v>119</v>
      </c>
      <c r="E1131" s="2" t="n">
        <v>2.55</v>
      </c>
      <c r="F1131" s="2" t="n">
        <v>2.41</v>
      </c>
      <c r="H1131" s="2" t="n">
        <v>2.565</v>
      </c>
      <c r="K1131" s="2" t="n">
        <v>2.44</v>
      </c>
      <c r="L1131" s="62" t="n">
        <v>2.115</v>
      </c>
      <c r="M1131" s="62" t="n">
        <v>2.115</v>
      </c>
      <c r="N1131" s="2" t="n">
        <v>2.105</v>
      </c>
      <c r="Q1131" s="2" t="n">
        <v>2.74</v>
      </c>
      <c r="R1131" s="2" t="n">
        <v>2.505</v>
      </c>
      <c r="T1131" s="2" t="n">
        <v>2.47</v>
      </c>
      <c r="U1131" s="2" t="n">
        <v>2.47</v>
      </c>
      <c r="V1131" s="2" t="n">
        <v>2.585</v>
      </c>
      <c r="X1131" s="2" t="n">
        <v>2.88</v>
      </c>
      <c r="Y1131" s="2" t="n">
        <v>2.985</v>
      </c>
    </row>
    <row r="1132" customFormat="false" ht="12.75" hidden="false" customHeight="false" outlineLevel="0" collapsed="false">
      <c r="A1132" s="53" t="n">
        <v>36373</v>
      </c>
      <c r="B1132" s="61" t="n">
        <f aca="false">B1131+1</f>
        <v>1128</v>
      </c>
      <c r="C1132" s="2" t="s">
        <v>148</v>
      </c>
      <c r="D1132" s="1" t="s">
        <v>119</v>
      </c>
      <c r="E1132" s="2" t="n">
        <v>2.55</v>
      </c>
      <c r="F1132" s="2" t="n">
        <v>2.41</v>
      </c>
      <c r="H1132" s="2" t="n">
        <v>2.565</v>
      </c>
      <c r="K1132" s="2" t="n">
        <v>2.44</v>
      </c>
      <c r="L1132" s="62" t="n">
        <v>2.115</v>
      </c>
      <c r="M1132" s="62" t="n">
        <v>2.115</v>
      </c>
      <c r="N1132" s="2" t="n">
        <v>2.105</v>
      </c>
      <c r="Q1132" s="2" t="n">
        <v>2.74</v>
      </c>
      <c r="R1132" s="2" t="n">
        <v>2.505</v>
      </c>
      <c r="T1132" s="2" t="n">
        <v>2.47</v>
      </c>
      <c r="U1132" s="2" t="n">
        <v>2.47</v>
      </c>
      <c r="V1132" s="2" t="n">
        <v>2.585</v>
      </c>
      <c r="X1132" s="2" t="n">
        <v>2.88</v>
      </c>
      <c r="Y1132" s="2" t="n">
        <v>2.985</v>
      </c>
    </row>
    <row r="1133" customFormat="false" ht="12.75" hidden="false" customHeight="false" outlineLevel="0" collapsed="false">
      <c r="A1133" s="53" t="n">
        <v>36374</v>
      </c>
      <c r="B1133" s="61" t="n">
        <f aca="false">B1132+1</f>
        <v>1129</v>
      </c>
      <c r="C1133" s="2" t="s">
        <v>142</v>
      </c>
      <c r="D1133" s="1" t="s">
        <v>119</v>
      </c>
      <c r="E1133" s="2" t="n">
        <v>2.515</v>
      </c>
      <c r="F1133" s="2" t="n">
        <v>2.405</v>
      </c>
      <c r="H1133" s="2" t="n">
        <v>2.54</v>
      </c>
      <c r="K1133" s="2" t="n">
        <v>2.405</v>
      </c>
      <c r="L1133" s="62" t="n">
        <v>2.2</v>
      </c>
      <c r="M1133" s="62" t="n">
        <v>2.14</v>
      </c>
      <c r="N1133" s="2" t="n">
        <v>2.095</v>
      </c>
      <c r="Q1133" s="2" t="n">
        <v>2.65</v>
      </c>
      <c r="R1133" s="2" t="n">
        <v>2.55</v>
      </c>
      <c r="T1133" s="2" t="n">
        <v>2.43</v>
      </c>
      <c r="U1133" s="2" t="n">
        <v>2.435</v>
      </c>
      <c r="V1133" s="2" t="n">
        <v>2.565</v>
      </c>
      <c r="X1133" s="2" t="n">
        <v>2.765</v>
      </c>
      <c r="Y1133" s="2" t="n">
        <v>2.855</v>
      </c>
    </row>
    <row r="1134" customFormat="false" ht="12.75" hidden="false" customHeight="false" outlineLevel="0" collapsed="false">
      <c r="A1134" s="53" t="n">
        <v>36375</v>
      </c>
      <c r="B1134" s="61" t="n">
        <f aca="false">B1133+1</f>
        <v>1130</v>
      </c>
      <c r="C1134" s="2" t="s">
        <v>143</v>
      </c>
      <c r="D1134" s="1" t="s">
        <v>119</v>
      </c>
      <c r="E1134" s="2" t="n">
        <v>2.6</v>
      </c>
      <c r="F1134" s="2" t="n">
        <v>2.475</v>
      </c>
      <c r="H1134" s="2" t="n">
        <v>2.615</v>
      </c>
      <c r="K1134" s="2" t="n">
        <v>2.47</v>
      </c>
      <c r="L1134" s="62" t="n">
        <v>2.3</v>
      </c>
      <c r="M1134" s="62" t="n">
        <v>2.2</v>
      </c>
      <c r="N1134" s="2" t="n">
        <v>2.125</v>
      </c>
      <c r="Q1134" s="2" t="n">
        <v>2.75</v>
      </c>
      <c r="R1134" s="2" t="n">
        <v>2.615</v>
      </c>
      <c r="T1134" s="2" t="n">
        <v>2.49</v>
      </c>
      <c r="U1134" s="2" t="n">
        <v>2.495</v>
      </c>
      <c r="V1134" s="2" t="n">
        <v>2.64</v>
      </c>
      <c r="X1134" s="2" t="n">
        <v>2.85</v>
      </c>
      <c r="Y1134" s="2" t="n">
        <v>2.92</v>
      </c>
    </row>
    <row r="1135" customFormat="false" ht="12.75" hidden="false" customHeight="false" outlineLevel="0" collapsed="false">
      <c r="A1135" s="53" t="n">
        <v>36376</v>
      </c>
      <c r="B1135" s="61" t="n">
        <f aca="false">B1134+1</f>
        <v>1131</v>
      </c>
      <c r="C1135" s="2" t="s">
        <v>144</v>
      </c>
      <c r="D1135" s="1" t="s">
        <v>119</v>
      </c>
      <c r="E1135" s="2" t="n">
        <v>2.635</v>
      </c>
      <c r="F1135" s="2" t="n">
        <v>2.525</v>
      </c>
      <c r="H1135" s="2" t="n">
        <v>2.655</v>
      </c>
      <c r="K1135" s="2" t="n">
        <v>2.505</v>
      </c>
      <c r="L1135" s="62" t="n">
        <v>2.33</v>
      </c>
      <c r="M1135" s="62" t="n">
        <v>2.235</v>
      </c>
      <c r="N1135" s="2" t="n">
        <v>2.145</v>
      </c>
      <c r="Q1135" s="2" t="n">
        <v>2.78</v>
      </c>
      <c r="R1135" s="2" t="n">
        <v>2.65</v>
      </c>
      <c r="T1135" s="2" t="n">
        <v>2.53</v>
      </c>
      <c r="U1135" s="2" t="n">
        <v>2.53</v>
      </c>
      <c r="V1135" s="2" t="n">
        <v>2.67</v>
      </c>
      <c r="X1135" s="2" t="n">
        <v>2.86</v>
      </c>
      <c r="Y1135" s="2" t="n">
        <v>2.9</v>
      </c>
    </row>
    <row r="1136" customFormat="false" ht="12.75" hidden="false" customHeight="false" outlineLevel="0" collapsed="false">
      <c r="A1136" s="53" t="n">
        <v>36377</v>
      </c>
      <c r="B1136" s="61" t="n">
        <f aca="false">B1135+1</f>
        <v>1132</v>
      </c>
      <c r="C1136" s="2" t="s">
        <v>145</v>
      </c>
      <c r="D1136" s="1" t="s">
        <v>119</v>
      </c>
      <c r="E1136" s="2" t="n">
        <v>2.655</v>
      </c>
      <c r="F1136" s="2" t="n">
        <v>2.535</v>
      </c>
      <c r="H1136" s="2" t="n">
        <v>2.685</v>
      </c>
      <c r="K1136" s="2" t="n">
        <v>2.525</v>
      </c>
      <c r="L1136" s="62" t="n">
        <v>2.34</v>
      </c>
      <c r="M1136" s="62" t="n">
        <v>2.23</v>
      </c>
      <c r="N1136" s="2" t="n">
        <v>2.14</v>
      </c>
      <c r="Q1136" s="2" t="n">
        <v>2.805</v>
      </c>
      <c r="R1136" s="2" t="n">
        <v>2.65</v>
      </c>
      <c r="T1136" s="2" t="n">
        <v>2.535</v>
      </c>
      <c r="U1136" s="2" t="n">
        <v>2.545</v>
      </c>
      <c r="V1136" s="2" t="n">
        <v>2.7</v>
      </c>
      <c r="X1136" s="2" t="n">
        <v>2.87</v>
      </c>
      <c r="Y1136" s="2" t="n">
        <v>2.925</v>
      </c>
    </row>
    <row r="1137" customFormat="false" ht="12.75" hidden="false" customHeight="false" outlineLevel="0" collapsed="false">
      <c r="A1137" s="53" t="n">
        <v>36378</v>
      </c>
      <c r="B1137" s="61" t="n">
        <f aca="false">B1136+1</f>
        <v>1133</v>
      </c>
      <c r="C1137" s="2" t="s">
        <v>146</v>
      </c>
      <c r="D1137" s="1" t="s">
        <v>119</v>
      </c>
      <c r="E1137" s="2" t="n">
        <v>2.685</v>
      </c>
      <c r="F1137" s="2" t="n">
        <v>2.555</v>
      </c>
      <c r="H1137" s="2" t="n">
        <v>2.705</v>
      </c>
      <c r="K1137" s="2" t="n">
        <v>2.545</v>
      </c>
      <c r="L1137" s="62" t="n">
        <v>2.245</v>
      </c>
      <c r="M1137" s="62" t="n">
        <v>2.225</v>
      </c>
      <c r="N1137" s="2" t="n">
        <v>2.175</v>
      </c>
      <c r="Q1137" s="2" t="n">
        <v>2.83</v>
      </c>
      <c r="R1137" s="2" t="n">
        <v>2.605</v>
      </c>
      <c r="T1137" s="2" t="n">
        <v>2.555</v>
      </c>
      <c r="U1137" s="2" t="n">
        <v>2.56</v>
      </c>
      <c r="V1137" s="2" t="n">
        <v>2.72</v>
      </c>
      <c r="X1137" s="2" t="n">
        <v>2.9</v>
      </c>
      <c r="Y1137" s="2" t="n">
        <v>2.93</v>
      </c>
    </row>
    <row r="1138" customFormat="false" ht="12.75" hidden="false" customHeight="false" outlineLevel="0" collapsed="false">
      <c r="A1138" s="53" t="n">
        <v>36379</v>
      </c>
      <c r="B1138" s="61" t="n">
        <f aca="false">B1137+1</f>
        <v>1134</v>
      </c>
      <c r="C1138" s="2" t="s">
        <v>147</v>
      </c>
      <c r="D1138" s="1" t="s">
        <v>119</v>
      </c>
      <c r="E1138" s="2" t="n">
        <v>2.685</v>
      </c>
      <c r="F1138" s="2" t="n">
        <v>2.555</v>
      </c>
      <c r="H1138" s="2" t="n">
        <v>2.705</v>
      </c>
      <c r="K1138" s="2" t="n">
        <v>2.545</v>
      </c>
      <c r="L1138" s="62" t="n">
        <v>2.245</v>
      </c>
      <c r="M1138" s="62" t="n">
        <v>2.225</v>
      </c>
      <c r="N1138" s="2" t="n">
        <v>2.175</v>
      </c>
      <c r="Q1138" s="2" t="n">
        <v>2.83</v>
      </c>
      <c r="R1138" s="2" t="n">
        <v>2.605</v>
      </c>
      <c r="T1138" s="2" t="n">
        <v>2.555</v>
      </c>
      <c r="U1138" s="2" t="n">
        <v>2.56</v>
      </c>
      <c r="V1138" s="2" t="n">
        <v>2.72</v>
      </c>
      <c r="X1138" s="2" t="n">
        <v>2.9</v>
      </c>
      <c r="Y1138" s="2" t="n">
        <v>2.93</v>
      </c>
    </row>
    <row r="1139" customFormat="false" ht="12.75" hidden="false" customHeight="false" outlineLevel="0" collapsed="false">
      <c r="A1139" s="53" t="n">
        <v>36380</v>
      </c>
      <c r="B1139" s="61" t="n">
        <f aca="false">B1138+1</f>
        <v>1135</v>
      </c>
      <c r="C1139" s="2" t="s">
        <v>148</v>
      </c>
      <c r="D1139" s="1" t="s">
        <v>119</v>
      </c>
      <c r="E1139" s="2" t="n">
        <v>2.685</v>
      </c>
      <c r="F1139" s="2" t="n">
        <v>2.555</v>
      </c>
      <c r="H1139" s="2" t="n">
        <v>2.705</v>
      </c>
      <c r="K1139" s="2" t="n">
        <v>2.545</v>
      </c>
      <c r="L1139" s="62" t="n">
        <v>2.245</v>
      </c>
      <c r="M1139" s="62" t="n">
        <v>2.225</v>
      </c>
      <c r="N1139" s="2" t="n">
        <v>2.175</v>
      </c>
      <c r="Q1139" s="2" t="n">
        <v>2.83</v>
      </c>
      <c r="R1139" s="2" t="n">
        <v>2.605</v>
      </c>
      <c r="T1139" s="2" t="n">
        <v>2.555</v>
      </c>
      <c r="U1139" s="2" t="n">
        <v>2.56</v>
      </c>
      <c r="V1139" s="2" t="n">
        <v>2.72</v>
      </c>
      <c r="X1139" s="2" t="n">
        <v>2.9</v>
      </c>
      <c r="Y1139" s="2" t="n">
        <v>2.93</v>
      </c>
    </row>
    <row r="1140" customFormat="false" ht="12.75" hidden="false" customHeight="false" outlineLevel="0" collapsed="false">
      <c r="A1140" s="53" t="n">
        <v>36381</v>
      </c>
      <c r="B1140" s="61" t="n">
        <f aca="false">B1139+1</f>
        <v>1136</v>
      </c>
      <c r="C1140" s="2" t="s">
        <v>142</v>
      </c>
      <c r="D1140" s="1" t="s">
        <v>119</v>
      </c>
      <c r="E1140" s="2" t="n">
        <v>2.72</v>
      </c>
      <c r="F1140" s="2" t="n">
        <v>2.64</v>
      </c>
      <c r="H1140" s="2" t="n">
        <v>2.745</v>
      </c>
      <c r="K1140" s="2" t="n">
        <v>2.6</v>
      </c>
      <c r="L1140" s="62" t="n">
        <v>2.335</v>
      </c>
      <c r="M1140" s="62" t="n">
        <v>2.25</v>
      </c>
      <c r="N1140" s="2" t="n">
        <v>2.215</v>
      </c>
      <c r="Q1140" s="2" t="n">
        <v>2.855</v>
      </c>
      <c r="R1140" s="2" t="n">
        <v>2.665</v>
      </c>
      <c r="T1140" s="2" t="n">
        <v>2.63</v>
      </c>
      <c r="U1140" s="2" t="n">
        <v>2.635</v>
      </c>
      <c r="V1140" s="2" t="n">
        <v>2.755</v>
      </c>
      <c r="X1140" s="2" t="n">
        <v>2.925</v>
      </c>
      <c r="Y1140" s="2" t="n">
        <v>2.95</v>
      </c>
    </row>
    <row r="1141" customFormat="false" ht="12.75" hidden="false" customHeight="false" outlineLevel="0" collapsed="false">
      <c r="A1141" s="53" t="n">
        <v>36382</v>
      </c>
      <c r="B1141" s="61" t="n">
        <f aca="false">B1140+1</f>
        <v>1137</v>
      </c>
      <c r="C1141" s="2" t="s">
        <v>143</v>
      </c>
      <c r="D1141" s="1" t="s">
        <v>119</v>
      </c>
      <c r="E1141" s="2" t="n">
        <v>2.77</v>
      </c>
      <c r="F1141" s="2" t="n">
        <v>2.68</v>
      </c>
      <c r="H1141" s="2" t="n">
        <v>2.81</v>
      </c>
      <c r="K1141" s="2" t="n">
        <v>2.655</v>
      </c>
      <c r="L1141" s="62" t="n">
        <v>2.345</v>
      </c>
      <c r="M1141" s="62" t="n">
        <v>2.255</v>
      </c>
      <c r="N1141" s="2" t="n">
        <v>2.23</v>
      </c>
      <c r="Q1141" s="2" t="n">
        <v>2.88</v>
      </c>
      <c r="R1141" s="2" t="n">
        <v>2.69</v>
      </c>
      <c r="T1141" s="2" t="n">
        <v>2.705</v>
      </c>
      <c r="U1141" s="2" t="n">
        <v>2.7</v>
      </c>
      <c r="V1141" s="2" t="n">
        <v>2.795</v>
      </c>
      <c r="X1141" s="2" t="n">
        <v>2.965</v>
      </c>
      <c r="Y1141" s="2" t="n">
        <v>2.975</v>
      </c>
    </row>
    <row r="1142" customFormat="false" ht="12.75" hidden="false" customHeight="false" outlineLevel="0" collapsed="false">
      <c r="A1142" s="53" t="n">
        <v>36383</v>
      </c>
      <c r="B1142" s="61" t="n">
        <f aca="false">B1141+1</f>
        <v>1138</v>
      </c>
      <c r="C1142" s="2" t="s">
        <v>144</v>
      </c>
      <c r="D1142" s="1" t="s">
        <v>119</v>
      </c>
      <c r="E1142" s="2" t="n">
        <v>2.785</v>
      </c>
      <c r="F1142" s="2" t="n">
        <v>2.685</v>
      </c>
      <c r="H1142" s="2" t="n">
        <v>2.82</v>
      </c>
      <c r="K1142" s="2" t="n">
        <v>2.675</v>
      </c>
      <c r="L1142" s="62" t="n">
        <v>2.33</v>
      </c>
      <c r="M1142" s="62" t="n">
        <v>2.235</v>
      </c>
      <c r="N1142" s="2" t="n">
        <v>2.25</v>
      </c>
      <c r="Q1142" s="2" t="n">
        <v>2.88</v>
      </c>
      <c r="R1142" s="2" t="n">
        <v>2.69</v>
      </c>
      <c r="T1142" s="2" t="n">
        <v>2.705</v>
      </c>
      <c r="U1142" s="2" t="n">
        <v>2.71</v>
      </c>
      <c r="V1142" s="2" t="n">
        <v>2.815</v>
      </c>
      <c r="X1142" s="2" t="n">
        <v>3.01</v>
      </c>
      <c r="Y1142" s="2" t="n">
        <v>3.025</v>
      </c>
    </row>
    <row r="1143" customFormat="false" ht="12.75" hidden="false" customHeight="false" outlineLevel="0" collapsed="false">
      <c r="A1143" s="53" t="n">
        <v>36384</v>
      </c>
      <c r="B1143" s="61" t="n">
        <f aca="false">B1142+1</f>
        <v>1139</v>
      </c>
      <c r="C1143" s="2" t="s">
        <v>145</v>
      </c>
      <c r="D1143" s="1" t="s">
        <v>119</v>
      </c>
      <c r="E1143" s="2" t="n">
        <v>2.75</v>
      </c>
      <c r="F1143" s="2" t="n">
        <v>2.64</v>
      </c>
      <c r="H1143" s="2" t="n">
        <v>2.79</v>
      </c>
      <c r="K1143" s="2" t="n">
        <v>2.645</v>
      </c>
      <c r="L1143" s="62" t="n">
        <v>2.29</v>
      </c>
      <c r="M1143" s="62" t="n">
        <v>2.25</v>
      </c>
      <c r="N1143" s="2" t="n">
        <v>2.25</v>
      </c>
      <c r="Q1143" s="2" t="n">
        <v>2.875</v>
      </c>
      <c r="R1143" s="2" t="n">
        <v>2.68</v>
      </c>
      <c r="T1143" s="2" t="n">
        <v>2.67</v>
      </c>
      <c r="U1143" s="2" t="n">
        <v>2.675</v>
      </c>
      <c r="V1143" s="2" t="n">
        <v>2.8</v>
      </c>
      <c r="X1143" s="2" t="n">
        <v>3.03</v>
      </c>
      <c r="Y1143" s="2" t="n">
        <v>3.055</v>
      </c>
    </row>
    <row r="1144" customFormat="false" ht="12.75" hidden="false" customHeight="false" outlineLevel="0" collapsed="false">
      <c r="A1144" s="53" t="n">
        <v>36385</v>
      </c>
      <c r="B1144" s="61" t="n">
        <f aca="false">B1143+1</f>
        <v>1140</v>
      </c>
      <c r="C1144" s="2" t="s">
        <v>146</v>
      </c>
      <c r="D1144" s="1" t="s">
        <v>119</v>
      </c>
      <c r="E1144" s="2" t="n">
        <v>2.71</v>
      </c>
      <c r="F1144" s="2" t="n">
        <v>2.54</v>
      </c>
      <c r="H1144" s="2" t="n">
        <v>2.73</v>
      </c>
      <c r="K1144" s="2" t="n">
        <v>2.59</v>
      </c>
      <c r="L1144" s="62" t="n">
        <v>2.225</v>
      </c>
      <c r="M1144" s="62" t="n">
        <v>2.215</v>
      </c>
      <c r="N1144" s="2" t="n">
        <v>2.225</v>
      </c>
      <c r="Q1144" s="2" t="n">
        <v>2.855</v>
      </c>
      <c r="R1144" s="2" t="n">
        <v>2.58</v>
      </c>
      <c r="T1144" s="2" t="n">
        <v>2.625</v>
      </c>
      <c r="U1144" s="2" t="n">
        <v>2.615</v>
      </c>
      <c r="V1144" s="2" t="n">
        <v>2.78</v>
      </c>
      <c r="X1144" s="2" t="n">
        <v>2.99</v>
      </c>
      <c r="Y1144" s="2" t="n">
        <v>3.03</v>
      </c>
    </row>
    <row r="1145" customFormat="false" ht="12.75" hidden="false" customHeight="false" outlineLevel="0" collapsed="false">
      <c r="A1145" s="53" t="n">
        <v>36386</v>
      </c>
      <c r="B1145" s="61" t="n">
        <f aca="false">B1144+1</f>
        <v>1141</v>
      </c>
      <c r="C1145" s="2" t="s">
        <v>147</v>
      </c>
      <c r="D1145" s="1" t="s">
        <v>119</v>
      </c>
      <c r="E1145" s="2" t="n">
        <v>2.71</v>
      </c>
      <c r="F1145" s="2" t="n">
        <v>2.54</v>
      </c>
      <c r="H1145" s="2" t="n">
        <v>2.73</v>
      </c>
      <c r="K1145" s="2" t="n">
        <v>2.59</v>
      </c>
      <c r="L1145" s="62" t="n">
        <v>2.225</v>
      </c>
      <c r="M1145" s="62" t="n">
        <v>2.215</v>
      </c>
      <c r="N1145" s="2" t="n">
        <v>2.225</v>
      </c>
      <c r="Q1145" s="2" t="n">
        <v>2.855</v>
      </c>
      <c r="R1145" s="2" t="n">
        <v>2.58</v>
      </c>
      <c r="T1145" s="2" t="n">
        <v>2.625</v>
      </c>
      <c r="U1145" s="2" t="n">
        <v>2.615</v>
      </c>
      <c r="V1145" s="2" t="n">
        <v>2.78</v>
      </c>
      <c r="X1145" s="2" t="n">
        <v>2.99</v>
      </c>
      <c r="Y1145" s="2" t="n">
        <v>3.03</v>
      </c>
    </row>
    <row r="1146" customFormat="false" ht="12.75" hidden="false" customHeight="false" outlineLevel="0" collapsed="false">
      <c r="A1146" s="53" t="n">
        <v>36387</v>
      </c>
      <c r="B1146" s="61" t="n">
        <f aca="false">B1145+1</f>
        <v>1142</v>
      </c>
      <c r="C1146" s="2" t="s">
        <v>148</v>
      </c>
      <c r="D1146" s="1" t="s">
        <v>119</v>
      </c>
      <c r="E1146" s="2" t="n">
        <v>2.71</v>
      </c>
      <c r="F1146" s="2" t="n">
        <v>2.54</v>
      </c>
      <c r="H1146" s="2" t="n">
        <v>2.73</v>
      </c>
      <c r="K1146" s="2" t="n">
        <v>2.59</v>
      </c>
      <c r="L1146" s="62" t="n">
        <v>2.225</v>
      </c>
      <c r="M1146" s="62" t="n">
        <v>2.215</v>
      </c>
      <c r="N1146" s="2" t="n">
        <v>2.225</v>
      </c>
      <c r="Q1146" s="2" t="n">
        <v>2.855</v>
      </c>
      <c r="R1146" s="2" t="n">
        <v>2.58</v>
      </c>
      <c r="T1146" s="2" t="n">
        <v>2.625</v>
      </c>
      <c r="U1146" s="2" t="n">
        <v>2.615</v>
      </c>
      <c r="V1146" s="2" t="n">
        <v>2.78</v>
      </c>
      <c r="X1146" s="2" t="n">
        <v>2.99</v>
      </c>
      <c r="Y1146" s="2" t="n">
        <v>3.03</v>
      </c>
    </row>
    <row r="1147" customFormat="false" ht="12.75" hidden="false" customHeight="false" outlineLevel="0" collapsed="false">
      <c r="A1147" s="53" t="n">
        <v>36388</v>
      </c>
      <c r="B1147" s="61" t="n">
        <f aca="false">B1146+1</f>
        <v>1143</v>
      </c>
      <c r="C1147" s="2" t="s">
        <v>142</v>
      </c>
      <c r="D1147" s="1" t="s">
        <v>119</v>
      </c>
      <c r="E1147" s="2" t="n">
        <v>2.73</v>
      </c>
      <c r="F1147" s="2" t="n">
        <v>2.605</v>
      </c>
      <c r="H1147" s="2" t="n">
        <v>2.75</v>
      </c>
      <c r="K1147" s="2" t="n">
        <v>2.625</v>
      </c>
      <c r="L1147" s="62" t="n">
        <v>2.325</v>
      </c>
      <c r="M1147" s="62" t="n">
        <v>2.275</v>
      </c>
      <c r="N1147" s="2" t="n">
        <v>2.245</v>
      </c>
      <c r="Q1147" s="2" t="n">
        <v>2.855</v>
      </c>
      <c r="R1147" s="2" t="n">
        <v>2.675</v>
      </c>
      <c r="T1147" s="2" t="n">
        <v>2.63</v>
      </c>
      <c r="U1147" s="2" t="n">
        <v>2.635</v>
      </c>
      <c r="V1147" s="2" t="n">
        <v>2.795</v>
      </c>
      <c r="X1147" s="2" t="n">
        <v>2.995</v>
      </c>
      <c r="Y1147" s="2" t="n">
        <v>3.035</v>
      </c>
    </row>
    <row r="1148" customFormat="false" ht="12.75" hidden="false" customHeight="false" outlineLevel="0" collapsed="false">
      <c r="A1148" s="53" t="n">
        <v>36389</v>
      </c>
      <c r="B1148" s="61" t="n">
        <f aca="false">B1147+1</f>
        <v>1144</v>
      </c>
      <c r="C1148" s="2" t="s">
        <v>143</v>
      </c>
      <c r="D1148" s="1" t="s">
        <v>119</v>
      </c>
      <c r="E1148" s="2" t="n">
        <v>2.7</v>
      </c>
      <c r="F1148" s="2" t="n">
        <v>2.575</v>
      </c>
      <c r="H1148" s="2" t="n">
        <v>2.705</v>
      </c>
      <c r="K1148" s="2" t="n">
        <v>2.595</v>
      </c>
      <c r="L1148" s="62" t="n">
        <v>2.355</v>
      </c>
      <c r="M1148" s="62" t="n">
        <v>2.285</v>
      </c>
      <c r="N1148" s="2" t="n">
        <v>2.26</v>
      </c>
      <c r="Q1148" s="2" t="n">
        <v>2.845</v>
      </c>
      <c r="R1148" s="2" t="n">
        <v>2.655</v>
      </c>
      <c r="T1148" s="2" t="n">
        <v>2.61</v>
      </c>
      <c r="U1148" s="2" t="n">
        <v>2.605</v>
      </c>
      <c r="V1148" s="2" t="n">
        <v>2.745</v>
      </c>
      <c r="X1148" s="2" t="n">
        <v>2.975</v>
      </c>
      <c r="Y1148" s="2" t="n">
        <v>3</v>
      </c>
    </row>
    <row r="1149" customFormat="false" ht="12.75" hidden="false" customHeight="false" outlineLevel="0" collapsed="false">
      <c r="A1149" s="53" t="n">
        <v>36390</v>
      </c>
      <c r="B1149" s="61" t="n">
        <f aca="false">B1148+1</f>
        <v>1145</v>
      </c>
      <c r="C1149" s="2" t="s">
        <v>144</v>
      </c>
      <c r="D1149" s="1" t="s">
        <v>119</v>
      </c>
      <c r="E1149" s="2" t="n">
        <v>2.745</v>
      </c>
      <c r="F1149" s="2" t="n">
        <v>2.61</v>
      </c>
      <c r="H1149" s="2" t="n">
        <v>2.75</v>
      </c>
      <c r="K1149" s="2" t="n">
        <v>2.63</v>
      </c>
      <c r="L1149" s="62" t="n">
        <v>2.41</v>
      </c>
      <c r="M1149" s="62" t="n">
        <v>2.31</v>
      </c>
      <c r="N1149" s="2" t="n">
        <v>2.28</v>
      </c>
      <c r="Q1149" s="2" t="n">
        <v>2.885</v>
      </c>
      <c r="R1149" s="2" t="n">
        <v>2.68</v>
      </c>
      <c r="T1149" s="2" t="n">
        <v>2.64</v>
      </c>
      <c r="U1149" s="2" t="n">
        <v>2.65</v>
      </c>
      <c r="V1149" s="2" t="n">
        <v>2.8</v>
      </c>
      <c r="X1149" s="2" t="n">
        <v>2.975</v>
      </c>
      <c r="Y1149" s="2" t="n">
        <v>3.01</v>
      </c>
    </row>
    <row r="1150" customFormat="false" ht="12.75" hidden="false" customHeight="false" outlineLevel="0" collapsed="false">
      <c r="A1150" s="53" t="n">
        <v>36391</v>
      </c>
      <c r="B1150" s="61" t="n">
        <f aca="false">B1149+1</f>
        <v>1146</v>
      </c>
      <c r="C1150" s="2" t="s">
        <v>145</v>
      </c>
      <c r="D1150" s="1" t="s">
        <v>119</v>
      </c>
      <c r="E1150" s="2" t="n">
        <v>2.87</v>
      </c>
      <c r="F1150" s="2" t="n">
        <v>2.725</v>
      </c>
      <c r="H1150" s="2" t="n">
        <v>2.88</v>
      </c>
      <c r="K1150" s="2" t="n">
        <v>2.745</v>
      </c>
      <c r="L1150" s="62" t="n">
        <v>2.515</v>
      </c>
      <c r="M1150" s="62" t="n">
        <v>2.385</v>
      </c>
      <c r="N1150" s="2" t="n">
        <v>2.34</v>
      </c>
      <c r="Q1150" s="2" t="n">
        <v>3.01</v>
      </c>
      <c r="R1150" s="2" t="n">
        <v>2.755</v>
      </c>
      <c r="T1150" s="2" t="n">
        <v>2.765</v>
      </c>
      <c r="U1150" s="2" t="n">
        <v>2.76</v>
      </c>
      <c r="V1150" s="2" t="n">
        <v>2.925</v>
      </c>
      <c r="X1150" s="2" t="n">
        <v>3.095</v>
      </c>
      <c r="Y1150" s="2" t="n">
        <v>3.12</v>
      </c>
    </row>
    <row r="1151" customFormat="false" ht="12.75" hidden="false" customHeight="false" outlineLevel="0" collapsed="false">
      <c r="A1151" s="53" t="n">
        <v>36392</v>
      </c>
      <c r="B1151" s="61" t="n">
        <f aca="false">B1150+1</f>
        <v>1147</v>
      </c>
      <c r="C1151" s="2" t="s">
        <v>146</v>
      </c>
      <c r="D1151" s="1" t="s">
        <v>119</v>
      </c>
      <c r="E1151" s="2" t="n">
        <v>2.96</v>
      </c>
      <c r="F1151" s="2" t="n">
        <v>2.795</v>
      </c>
      <c r="H1151" s="2" t="n">
        <v>2.965</v>
      </c>
      <c r="K1151" s="2" t="n">
        <v>2.825</v>
      </c>
      <c r="L1151" s="62" t="n">
        <v>2.52</v>
      </c>
      <c r="M1151" s="62" t="n">
        <v>2.425</v>
      </c>
      <c r="N1151" s="2" t="n">
        <v>2.35</v>
      </c>
      <c r="Q1151" s="2" t="n">
        <v>3.11</v>
      </c>
      <c r="R1151" s="2" t="n">
        <v>2.8</v>
      </c>
      <c r="T1151" s="2" t="n">
        <v>2.82</v>
      </c>
      <c r="U1151" s="2" t="n">
        <v>2.82</v>
      </c>
      <c r="V1151" s="2" t="n">
        <v>3.005</v>
      </c>
      <c r="X1151" s="2" t="n">
        <v>3.175</v>
      </c>
      <c r="Y1151" s="2" t="n">
        <v>3.205</v>
      </c>
    </row>
    <row r="1152" customFormat="false" ht="12.75" hidden="false" customHeight="false" outlineLevel="0" collapsed="false">
      <c r="A1152" s="53" t="n">
        <v>36393</v>
      </c>
      <c r="B1152" s="61" t="n">
        <f aca="false">B1151+1</f>
        <v>1148</v>
      </c>
      <c r="C1152" s="2" t="s">
        <v>147</v>
      </c>
      <c r="D1152" s="1" t="s">
        <v>119</v>
      </c>
      <c r="E1152" s="2" t="n">
        <v>2.96</v>
      </c>
      <c r="F1152" s="2" t="n">
        <v>2.795</v>
      </c>
      <c r="H1152" s="2" t="n">
        <v>2.965</v>
      </c>
      <c r="K1152" s="2" t="n">
        <v>2.825</v>
      </c>
      <c r="L1152" s="62" t="n">
        <v>2.52</v>
      </c>
      <c r="M1152" s="62" t="n">
        <v>2.425</v>
      </c>
      <c r="N1152" s="2" t="n">
        <v>2.35</v>
      </c>
      <c r="Q1152" s="2" t="n">
        <v>3.11</v>
      </c>
      <c r="R1152" s="2" t="n">
        <v>2.8</v>
      </c>
      <c r="T1152" s="2" t="n">
        <v>2.82</v>
      </c>
      <c r="U1152" s="2" t="n">
        <v>2.82</v>
      </c>
      <c r="V1152" s="2" t="n">
        <v>3.005</v>
      </c>
      <c r="X1152" s="2" t="n">
        <v>3.175</v>
      </c>
      <c r="Y1152" s="2" t="n">
        <v>3.205</v>
      </c>
    </row>
    <row r="1153" customFormat="false" ht="12.75" hidden="false" customHeight="false" outlineLevel="0" collapsed="false">
      <c r="A1153" s="53" t="n">
        <v>36394</v>
      </c>
      <c r="B1153" s="61" t="n">
        <f aca="false">B1152+1</f>
        <v>1149</v>
      </c>
      <c r="C1153" s="2" t="s">
        <v>148</v>
      </c>
      <c r="D1153" s="1" t="s">
        <v>119</v>
      </c>
      <c r="E1153" s="2" t="n">
        <v>2.96</v>
      </c>
      <c r="F1153" s="2" t="n">
        <v>2.795</v>
      </c>
      <c r="H1153" s="2" t="n">
        <v>2.965</v>
      </c>
      <c r="K1153" s="2" t="n">
        <v>2.825</v>
      </c>
      <c r="L1153" s="62" t="n">
        <v>2.52</v>
      </c>
      <c r="M1153" s="62" t="n">
        <v>2.425</v>
      </c>
      <c r="N1153" s="2" t="n">
        <v>2.35</v>
      </c>
      <c r="Q1153" s="2" t="n">
        <v>3.11</v>
      </c>
      <c r="R1153" s="2" t="n">
        <v>2.8</v>
      </c>
      <c r="T1153" s="2" t="n">
        <v>2.82</v>
      </c>
      <c r="U1153" s="2" t="n">
        <v>2.82</v>
      </c>
      <c r="V1153" s="2" t="n">
        <v>3.005</v>
      </c>
      <c r="X1153" s="2" t="n">
        <v>3.175</v>
      </c>
      <c r="Y1153" s="2" t="n">
        <v>3.205</v>
      </c>
    </row>
    <row r="1154" customFormat="false" ht="12.75" hidden="false" customHeight="false" outlineLevel="0" collapsed="false">
      <c r="A1154" s="53" t="n">
        <v>36395</v>
      </c>
      <c r="B1154" s="61" t="n">
        <f aca="false">B1153+1</f>
        <v>1150</v>
      </c>
      <c r="C1154" s="2" t="s">
        <v>142</v>
      </c>
      <c r="D1154" s="1" t="s">
        <v>119</v>
      </c>
      <c r="E1154" s="2" t="n">
        <v>2.95</v>
      </c>
      <c r="F1154" s="2" t="n">
        <v>2.77</v>
      </c>
      <c r="H1154" s="2" t="n">
        <v>2.96</v>
      </c>
      <c r="K1154" s="2" t="n">
        <v>2.835</v>
      </c>
      <c r="L1154" s="62" t="n">
        <v>2.55</v>
      </c>
      <c r="M1154" s="62" t="n">
        <v>2.42</v>
      </c>
      <c r="N1154" s="2" t="n">
        <v>2.36</v>
      </c>
      <c r="Q1154" s="2" t="n">
        <v>3.11</v>
      </c>
      <c r="R1154" s="2" t="n">
        <v>2.835</v>
      </c>
      <c r="T1154" s="2" t="n">
        <v>2.845</v>
      </c>
      <c r="U1154" s="2" t="n">
        <v>2.84</v>
      </c>
      <c r="V1154" s="2" t="n">
        <v>3.01</v>
      </c>
      <c r="X1154" s="2" t="n">
        <v>3.16</v>
      </c>
      <c r="Y1154" s="2" t="n">
        <v>3.185</v>
      </c>
    </row>
    <row r="1155" customFormat="false" ht="12.75" hidden="false" customHeight="false" outlineLevel="0" collapsed="false">
      <c r="A1155" s="53" t="n">
        <v>36396</v>
      </c>
      <c r="B1155" s="61" t="n">
        <f aca="false">B1154+1</f>
        <v>1151</v>
      </c>
      <c r="C1155" s="2" t="s">
        <v>143</v>
      </c>
      <c r="D1155" s="1" t="s">
        <v>119</v>
      </c>
      <c r="E1155" s="2" t="n">
        <v>3.02</v>
      </c>
      <c r="F1155" s="2" t="n">
        <v>2.88</v>
      </c>
      <c r="H1155" s="2" t="n">
        <v>3.04</v>
      </c>
      <c r="K1155" s="2" t="n">
        <v>2.92</v>
      </c>
      <c r="L1155" s="62" t="n">
        <v>2.645</v>
      </c>
      <c r="M1155" s="62" t="n">
        <v>2.495</v>
      </c>
      <c r="N1155" s="2" t="n">
        <v>2.395</v>
      </c>
      <c r="Q1155" s="2" t="n">
        <v>3.18</v>
      </c>
      <c r="R1155" s="2" t="n">
        <v>2.935</v>
      </c>
      <c r="T1155" s="2" t="n">
        <v>2.94</v>
      </c>
      <c r="U1155" s="2" t="n">
        <v>2.935</v>
      </c>
      <c r="V1155" s="2" t="n">
        <v>3.07</v>
      </c>
      <c r="X1155" s="2" t="n">
        <v>3.24</v>
      </c>
      <c r="Y1155" s="2" t="n">
        <v>3.27</v>
      </c>
    </row>
    <row r="1156" customFormat="false" ht="12.75" hidden="false" customHeight="false" outlineLevel="0" collapsed="false">
      <c r="A1156" s="53" t="n">
        <v>36397</v>
      </c>
      <c r="B1156" s="61" t="n">
        <f aca="false">B1155+1</f>
        <v>1152</v>
      </c>
      <c r="C1156" s="2" t="s">
        <v>144</v>
      </c>
      <c r="D1156" s="1" t="s">
        <v>119</v>
      </c>
      <c r="E1156" s="2" t="n">
        <v>3.08</v>
      </c>
      <c r="F1156" s="2" t="n">
        <v>2.945</v>
      </c>
      <c r="H1156" s="2" t="n">
        <v>3.105</v>
      </c>
      <c r="K1156" s="2" t="n">
        <v>2.985</v>
      </c>
      <c r="L1156" s="62" t="n">
        <v>2.72</v>
      </c>
      <c r="M1156" s="62" t="n">
        <v>2.57</v>
      </c>
      <c r="N1156" s="2" t="n">
        <v>2.44</v>
      </c>
      <c r="Q1156" s="2" t="n">
        <v>3.23</v>
      </c>
      <c r="R1156" s="2" t="n">
        <v>3.02</v>
      </c>
      <c r="T1156" s="2" t="n">
        <v>3.01</v>
      </c>
      <c r="U1156" s="2" t="n">
        <v>3.01</v>
      </c>
      <c r="V1156" s="2" t="n">
        <v>3.145</v>
      </c>
      <c r="X1156" s="2" t="n">
        <v>3.295</v>
      </c>
      <c r="Y1156" s="2" t="n">
        <v>3.32</v>
      </c>
    </row>
    <row r="1157" customFormat="false" ht="12.75" hidden="false" customHeight="false" outlineLevel="0" collapsed="false">
      <c r="A1157" s="53" t="n">
        <v>36398</v>
      </c>
      <c r="B1157" s="61" t="n">
        <f aca="false">B1156+1</f>
        <v>1153</v>
      </c>
      <c r="C1157" s="2" t="s">
        <v>145</v>
      </c>
      <c r="D1157" s="1" t="s">
        <v>119</v>
      </c>
      <c r="E1157" s="2" t="n">
        <v>2.985</v>
      </c>
      <c r="F1157" s="2" t="n">
        <v>2.88</v>
      </c>
      <c r="H1157" s="2" t="n">
        <v>3</v>
      </c>
      <c r="K1157" s="2" t="n">
        <v>2.875</v>
      </c>
      <c r="L1157" s="62" t="n">
        <v>2.695</v>
      </c>
      <c r="M1157" s="62" t="n">
        <v>2.565</v>
      </c>
      <c r="N1157" s="2" t="n">
        <v>2.43</v>
      </c>
      <c r="Q1157" s="2" t="n">
        <v>3.155</v>
      </c>
      <c r="R1157" s="2" t="n">
        <v>2.97</v>
      </c>
      <c r="T1157" s="2" t="n">
        <v>2.895</v>
      </c>
      <c r="U1157" s="2" t="n">
        <v>2.895</v>
      </c>
      <c r="V1157" s="2" t="n">
        <v>3.01</v>
      </c>
      <c r="X1157" s="2" t="n">
        <v>3.215</v>
      </c>
      <c r="Y1157" s="2" t="n">
        <v>3.23</v>
      </c>
    </row>
    <row r="1158" customFormat="false" ht="12.75" hidden="false" customHeight="false" outlineLevel="0" collapsed="false">
      <c r="A1158" s="53" t="n">
        <v>36399</v>
      </c>
      <c r="B1158" s="61" t="n">
        <f aca="false">B1157+1</f>
        <v>1154</v>
      </c>
      <c r="C1158" s="2" t="s">
        <v>146</v>
      </c>
      <c r="D1158" s="1" t="s">
        <v>119</v>
      </c>
      <c r="E1158" s="2" t="n">
        <v>2.87</v>
      </c>
      <c r="F1158" s="2" t="n">
        <v>2.76</v>
      </c>
      <c r="H1158" s="2" t="n">
        <v>2.89</v>
      </c>
      <c r="K1158" s="2" t="n">
        <v>2.765</v>
      </c>
      <c r="L1158" s="62" t="n">
        <v>2.63</v>
      </c>
      <c r="M1158" s="62" t="n">
        <v>2.505</v>
      </c>
      <c r="N1158" s="2" t="n">
        <v>2.365</v>
      </c>
      <c r="Q1158" s="2" t="n">
        <v>3.025</v>
      </c>
      <c r="R1158" s="2" t="n">
        <v>2.925</v>
      </c>
      <c r="T1158" s="2" t="n">
        <v>2.77</v>
      </c>
      <c r="U1158" s="2" t="n">
        <v>2.765</v>
      </c>
      <c r="V1158" s="2" t="n">
        <v>2.93</v>
      </c>
      <c r="X1158" s="2" t="n">
        <v>3.08</v>
      </c>
      <c r="Y1158" s="2" t="n">
        <v>3.105</v>
      </c>
    </row>
    <row r="1159" customFormat="false" ht="12.75" hidden="false" customHeight="false" outlineLevel="0" collapsed="false">
      <c r="A1159" s="53" t="n">
        <v>36400</v>
      </c>
      <c r="B1159" s="61" t="n">
        <f aca="false">B1158+1</f>
        <v>1155</v>
      </c>
      <c r="C1159" s="2" t="s">
        <v>147</v>
      </c>
      <c r="D1159" s="1" t="s">
        <v>119</v>
      </c>
      <c r="E1159" s="2" t="n">
        <v>2.87</v>
      </c>
      <c r="F1159" s="2" t="n">
        <v>2.76</v>
      </c>
      <c r="H1159" s="2" t="n">
        <v>2.89</v>
      </c>
      <c r="K1159" s="2" t="n">
        <v>2.765</v>
      </c>
      <c r="L1159" s="62" t="n">
        <v>2.63</v>
      </c>
      <c r="M1159" s="62" t="n">
        <v>2.505</v>
      </c>
      <c r="N1159" s="2" t="n">
        <v>2.365</v>
      </c>
      <c r="Q1159" s="2" t="n">
        <v>3.025</v>
      </c>
      <c r="R1159" s="2" t="n">
        <v>2.925</v>
      </c>
      <c r="T1159" s="2" t="n">
        <v>2.77</v>
      </c>
      <c r="U1159" s="2" t="n">
        <v>2.765</v>
      </c>
      <c r="V1159" s="2" t="n">
        <v>2.93</v>
      </c>
      <c r="X1159" s="2" t="n">
        <v>3.08</v>
      </c>
      <c r="Y1159" s="2" t="n">
        <v>3.105</v>
      </c>
    </row>
    <row r="1160" customFormat="false" ht="12.75" hidden="false" customHeight="false" outlineLevel="0" collapsed="false">
      <c r="A1160" s="53" t="n">
        <v>36401</v>
      </c>
      <c r="B1160" s="61" t="n">
        <f aca="false">B1159+1</f>
        <v>1156</v>
      </c>
      <c r="C1160" s="2" t="s">
        <v>148</v>
      </c>
      <c r="D1160" s="1" t="s">
        <v>119</v>
      </c>
      <c r="E1160" s="2" t="n">
        <v>2.87</v>
      </c>
      <c r="F1160" s="2" t="n">
        <v>2.76</v>
      </c>
      <c r="H1160" s="2" t="n">
        <v>2.89</v>
      </c>
      <c r="K1160" s="2" t="n">
        <v>2.765</v>
      </c>
      <c r="L1160" s="62" t="n">
        <v>2.63</v>
      </c>
      <c r="M1160" s="62" t="n">
        <v>2.505</v>
      </c>
      <c r="N1160" s="2" t="n">
        <v>2.365</v>
      </c>
      <c r="Q1160" s="2" t="n">
        <v>3.025</v>
      </c>
      <c r="R1160" s="2" t="n">
        <v>2.925</v>
      </c>
      <c r="T1160" s="2" t="n">
        <v>2.77</v>
      </c>
      <c r="U1160" s="2" t="n">
        <v>2.765</v>
      </c>
      <c r="V1160" s="2" t="n">
        <v>2.93</v>
      </c>
      <c r="X1160" s="2" t="n">
        <v>3.08</v>
      </c>
      <c r="Y1160" s="2" t="n">
        <v>3.105</v>
      </c>
    </row>
    <row r="1161" customFormat="false" ht="12.75" hidden="false" customHeight="false" outlineLevel="0" collapsed="false">
      <c r="A1161" s="53" t="n">
        <v>36402</v>
      </c>
      <c r="B1161" s="61" t="n">
        <f aca="false">B1160+1</f>
        <v>1157</v>
      </c>
      <c r="C1161" s="2" t="s">
        <v>142</v>
      </c>
      <c r="D1161" s="1" t="s">
        <v>119</v>
      </c>
      <c r="E1161" s="2" t="n">
        <v>2.845</v>
      </c>
      <c r="F1161" s="2" t="n">
        <v>2.75</v>
      </c>
      <c r="H1161" s="2" t="n">
        <v>2.865</v>
      </c>
      <c r="K1161" s="2" t="n">
        <v>2.735</v>
      </c>
      <c r="L1161" s="62" t="n">
        <v>2.61</v>
      </c>
      <c r="M1161" s="62" t="n">
        <v>2.485</v>
      </c>
      <c r="N1161" s="2" t="n">
        <v>2.335</v>
      </c>
      <c r="Q1161" s="2" t="n">
        <v>3.015</v>
      </c>
      <c r="R1161" s="2" t="n">
        <v>2.915</v>
      </c>
      <c r="T1161" s="2" t="n">
        <v>2.74</v>
      </c>
      <c r="U1161" s="2" t="n">
        <v>2.74</v>
      </c>
      <c r="V1161" s="2" t="n">
        <v>2.915</v>
      </c>
      <c r="X1161" s="2" t="n">
        <v>3.065</v>
      </c>
      <c r="Y1161" s="2" t="n">
        <v>3.095</v>
      </c>
    </row>
    <row r="1162" customFormat="false" ht="12.75" hidden="false" customHeight="false" outlineLevel="0" collapsed="false">
      <c r="A1162" s="53" t="n">
        <v>36403</v>
      </c>
      <c r="B1162" s="61" t="n">
        <f aca="false">B1161+1</f>
        <v>1158</v>
      </c>
      <c r="C1162" s="2" t="s">
        <v>143</v>
      </c>
      <c r="D1162" s="1" t="s">
        <v>120</v>
      </c>
      <c r="E1162" s="2" t="n">
        <v>2.875</v>
      </c>
      <c r="F1162" s="2" t="n">
        <v>2.77</v>
      </c>
      <c r="G1162" s="2" t="n">
        <v>2.84</v>
      </c>
      <c r="H1162" s="2" t="n">
        <v>2.92</v>
      </c>
      <c r="K1162" s="2" t="n">
        <v>2.715</v>
      </c>
      <c r="L1162" s="2" t="n">
        <v>2.625</v>
      </c>
      <c r="M1162" s="2" t="n">
        <v>2.49</v>
      </c>
      <c r="N1162" s="2" t="n">
        <v>2.37</v>
      </c>
      <c r="O1162" s="2" t="n">
        <v>2.378</v>
      </c>
      <c r="Q1162" s="2" t="n">
        <v>3.125</v>
      </c>
      <c r="R1162" s="2" t="n">
        <v>2.92</v>
      </c>
      <c r="S1162" s="2" t="n">
        <v>2.6</v>
      </c>
      <c r="T1162" s="2" t="n">
        <v>2.77</v>
      </c>
      <c r="U1162" s="2" t="n">
        <v>2.775</v>
      </c>
      <c r="V1162" s="2" t="n">
        <v>2.915</v>
      </c>
      <c r="X1162" s="2" t="n">
        <v>3.095</v>
      </c>
      <c r="Y1162" s="2" t="n">
        <v>3.125</v>
      </c>
    </row>
    <row r="1163" customFormat="false" ht="12.75" hidden="false" customHeight="false" outlineLevel="0" collapsed="false">
      <c r="A1163" s="56" t="n">
        <v>36404</v>
      </c>
      <c r="B1163" s="61" t="n">
        <f aca="false">B1162+1</f>
        <v>1159</v>
      </c>
      <c r="C1163" s="2" t="s">
        <v>144</v>
      </c>
      <c r="D1163" s="1" t="s">
        <v>120</v>
      </c>
      <c r="E1163" s="2" t="n">
        <v>2.715</v>
      </c>
      <c r="F1163" s="2" t="n">
        <v>2.61</v>
      </c>
      <c r="G1163" s="2" t="n">
        <v>2.65</v>
      </c>
      <c r="H1163" s="2" t="n">
        <v>2.72</v>
      </c>
      <c r="K1163" s="2" t="n">
        <v>2.62</v>
      </c>
      <c r="L1163" s="2" t="n">
        <v>2.5</v>
      </c>
      <c r="M1163" s="2" t="n">
        <v>2.375</v>
      </c>
      <c r="N1163" s="2" t="n">
        <v>2.32</v>
      </c>
      <c r="O1163" s="2" t="n">
        <v>2.378</v>
      </c>
      <c r="Q1163" s="2" t="n">
        <v>2.985</v>
      </c>
      <c r="R1163" s="2" t="n">
        <v>2.815</v>
      </c>
      <c r="S1163" s="2" t="n">
        <v>2.54</v>
      </c>
      <c r="T1163" s="2" t="n">
        <v>2.645</v>
      </c>
      <c r="U1163" s="2" t="n">
        <v>2.675</v>
      </c>
      <c r="V1163" s="2" t="n">
        <v>2.78</v>
      </c>
      <c r="X1163" s="2" t="n">
        <v>2.95</v>
      </c>
      <c r="Y1163" s="2" t="n">
        <v>2.985</v>
      </c>
    </row>
    <row r="1164" customFormat="false" ht="12.75" hidden="false" customHeight="false" outlineLevel="0" collapsed="false">
      <c r="A1164" s="56" t="n">
        <v>36405</v>
      </c>
      <c r="B1164" s="61" t="n">
        <f aca="false">B1163+1</f>
        <v>1160</v>
      </c>
      <c r="C1164" s="2" t="s">
        <v>145</v>
      </c>
      <c r="D1164" s="1" t="s">
        <v>120</v>
      </c>
      <c r="E1164" s="2" t="n">
        <v>2.56</v>
      </c>
      <c r="F1164" s="2" t="n">
        <v>2.47</v>
      </c>
      <c r="G1164" s="2" t="n">
        <v>2.515</v>
      </c>
      <c r="H1164" s="2" t="n">
        <v>2.56</v>
      </c>
      <c r="K1164" s="2" t="n">
        <v>2.495</v>
      </c>
      <c r="L1164" s="2" t="n">
        <v>2.33</v>
      </c>
      <c r="M1164" s="2" t="n">
        <v>2.245</v>
      </c>
      <c r="N1164" s="2" t="n">
        <v>2.22</v>
      </c>
      <c r="O1164" s="2" t="n">
        <v>2.378</v>
      </c>
      <c r="Q1164" s="2" t="n">
        <v>2.675</v>
      </c>
      <c r="R1164" s="2" t="n">
        <v>2.715</v>
      </c>
      <c r="S1164" s="2" t="n">
        <v>2.43</v>
      </c>
      <c r="T1164" s="2" t="n">
        <v>2.555</v>
      </c>
      <c r="U1164" s="2" t="n">
        <v>2.57</v>
      </c>
      <c r="V1164" s="2" t="n">
        <v>2.615</v>
      </c>
      <c r="X1164" s="2" t="n">
        <v>2.78</v>
      </c>
      <c r="Y1164" s="2" t="n">
        <v>2.815</v>
      </c>
    </row>
    <row r="1165" customFormat="false" ht="12.75" hidden="false" customHeight="false" outlineLevel="0" collapsed="false">
      <c r="A1165" s="56" t="n">
        <v>36406</v>
      </c>
      <c r="B1165" s="61" t="n">
        <f aca="false">B1164+1</f>
        <v>1161</v>
      </c>
      <c r="C1165" s="2" t="s">
        <v>146</v>
      </c>
      <c r="D1165" s="1" t="s">
        <v>120</v>
      </c>
      <c r="E1165" s="2" t="n">
        <v>2.465</v>
      </c>
      <c r="F1165" s="2" t="n">
        <v>2.23</v>
      </c>
      <c r="G1165" s="2" t="n">
        <v>2.325</v>
      </c>
      <c r="H1165" s="2" t="n">
        <v>2.44</v>
      </c>
      <c r="K1165" s="2" t="n">
        <v>2.315</v>
      </c>
      <c r="L1165" s="2" t="n">
        <v>2.05</v>
      </c>
      <c r="M1165" s="2" t="n">
        <v>2.075</v>
      </c>
      <c r="N1165" s="2" t="n">
        <v>2.11</v>
      </c>
      <c r="O1165" s="2" t="n">
        <v>2.17356375</v>
      </c>
      <c r="Q1165" s="2" t="n">
        <v>2.57</v>
      </c>
      <c r="R1165" s="2" t="n">
        <v>2.445</v>
      </c>
      <c r="S1165" s="2" t="n">
        <v>2.3</v>
      </c>
      <c r="T1165" s="2" t="n">
        <v>2.37</v>
      </c>
      <c r="U1165" s="2" t="n">
        <v>2.385</v>
      </c>
      <c r="V1165" s="2" t="n">
        <v>2.545</v>
      </c>
      <c r="X1165" s="2" t="n">
        <v>2.65</v>
      </c>
      <c r="Y1165" s="2" t="n">
        <v>2.69</v>
      </c>
    </row>
    <row r="1166" customFormat="false" ht="12.75" hidden="false" customHeight="false" outlineLevel="0" collapsed="false">
      <c r="A1166" s="56" t="n">
        <v>36407</v>
      </c>
      <c r="B1166" s="61" t="n">
        <f aca="false">B1165+1</f>
        <v>1162</v>
      </c>
      <c r="C1166" s="2" t="s">
        <v>147</v>
      </c>
      <c r="D1166" s="1" t="s">
        <v>120</v>
      </c>
      <c r="E1166" s="2" t="n">
        <v>2.465</v>
      </c>
      <c r="F1166" s="2" t="n">
        <v>2.23</v>
      </c>
      <c r="G1166" s="2" t="n">
        <v>2.325</v>
      </c>
      <c r="H1166" s="2" t="n">
        <v>2.44</v>
      </c>
      <c r="K1166" s="2" t="n">
        <v>2.315</v>
      </c>
      <c r="L1166" s="2" t="n">
        <v>2.05</v>
      </c>
      <c r="M1166" s="2" t="n">
        <v>2.075</v>
      </c>
      <c r="N1166" s="2" t="n">
        <v>2.11</v>
      </c>
      <c r="O1166" s="2" t="n">
        <v>2.17356375</v>
      </c>
      <c r="Q1166" s="2" t="n">
        <v>2.57</v>
      </c>
      <c r="R1166" s="2" t="n">
        <v>2.445</v>
      </c>
      <c r="S1166" s="2" t="n">
        <v>2.3</v>
      </c>
      <c r="T1166" s="2" t="n">
        <v>2.37</v>
      </c>
      <c r="U1166" s="2" t="n">
        <v>2.385</v>
      </c>
      <c r="V1166" s="2" t="n">
        <v>2.545</v>
      </c>
      <c r="X1166" s="2" t="n">
        <v>2.65</v>
      </c>
      <c r="Y1166" s="2" t="n">
        <v>2.69</v>
      </c>
    </row>
    <row r="1167" customFormat="false" ht="12.75" hidden="false" customHeight="false" outlineLevel="0" collapsed="false">
      <c r="A1167" s="56" t="n">
        <v>36408</v>
      </c>
      <c r="B1167" s="61" t="n">
        <f aca="false">B1166+1</f>
        <v>1163</v>
      </c>
      <c r="C1167" s="2" t="s">
        <v>148</v>
      </c>
      <c r="D1167" s="1" t="s">
        <v>120</v>
      </c>
      <c r="E1167" s="2" t="n">
        <v>2.465</v>
      </c>
      <c r="F1167" s="2" t="n">
        <v>2.23</v>
      </c>
      <c r="G1167" s="2" t="n">
        <v>2.325</v>
      </c>
      <c r="H1167" s="2" t="n">
        <v>2.44</v>
      </c>
      <c r="K1167" s="2" t="n">
        <v>2.315</v>
      </c>
      <c r="L1167" s="2" t="n">
        <v>2.05</v>
      </c>
      <c r="M1167" s="2" t="n">
        <v>2.075</v>
      </c>
      <c r="N1167" s="2" t="n">
        <v>2.11</v>
      </c>
      <c r="O1167" s="2" t="n">
        <v>2.17356375</v>
      </c>
      <c r="Q1167" s="2" t="n">
        <v>2.57</v>
      </c>
      <c r="R1167" s="2" t="n">
        <v>2.445</v>
      </c>
      <c r="S1167" s="2" t="n">
        <v>2.3</v>
      </c>
      <c r="T1167" s="2" t="n">
        <v>2.37</v>
      </c>
      <c r="U1167" s="2" t="n">
        <v>2.385</v>
      </c>
      <c r="V1167" s="2" t="n">
        <v>2.545</v>
      </c>
      <c r="X1167" s="2" t="n">
        <v>2.65</v>
      </c>
      <c r="Y1167" s="2" t="n">
        <v>2.69</v>
      </c>
    </row>
    <row r="1168" customFormat="false" ht="12.75" hidden="false" customHeight="false" outlineLevel="0" collapsed="false">
      <c r="A1168" s="56" t="n">
        <v>36409</v>
      </c>
      <c r="B1168" s="61" t="n">
        <f aca="false">B1167+1</f>
        <v>1164</v>
      </c>
      <c r="C1168" s="2" t="s">
        <v>142</v>
      </c>
      <c r="D1168" s="1" t="s">
        <v>120</v>
      </c>
      <c r="E1168" s="2" t="n">
        <v>2.465</v>
      </c>
      <c r="F1168" s="2" t="n">
        <v>2.23</v>
      </c>
      <c r="G1168" s="2" t="n">
        <v>2.325</v>
      </c>
      <c r="H1168" s="2" t="n">
        <v>2.44</v>
      </c>
      <c r="K1168" s="2" t="n">
        <v>2.315</v>
      </c>
      <c r="L1168" s="2" t="n">
        <v>2.05</v>
      </c>
      <c r="M1168" s="2" t="n">
        <v>2.075</v>
      </c>
      <c r="N1168" s="2" t="n">
        <v>2.11</v>
      </c>
      <c r="O1168" s="2" t="n">
        <v>2.17356375</v>
      </c>
      <c r="Q1168" s="2" t="n">
        <v>2.57</v>
      </c>
      <c r="R1168" s="2" t="n">
        <v>2.445</v>
      </c>
      <c r="S1168" s="2" t="n">
        <v>2.3</v>
      </c>
      <c r="T1168" s="2" t="n">
        <v>2.37</v>
      </c>
      <c r="U1168" s="2" t="n">
        <v>2.385</v>
      </c>
      <c r="V1168" s="2" t="n">
        <v>2.545</v>
      </c>
      <c r="X1168" s="2" t="n">
        <v>2.65</v>
      </c>
      <c r="Y1168" s="2" t="n">
        <v>2.69</v>
      </c>
    </row>
    <row r="1169" customFormat="false" ht="12.75" hidden="false" customHeight="false" outlineLevel="0" collapsed="false">
      <c r="A1169" s="56" t="n">
        <v>36410</v>
      </c>
      <c r="B1169" s="61" t="n">
        <f aca="false">B1168+1</f>
        <v>1165</v>
      </c>
      <c r="C1169" s="2" t="s">
        <v>143</v>
      </c>
      <c r="D1169" s="1" t="s">
        <v>120</v>
      </c>
      <c r="E1169" s="2" t="n">
        <v>2.565</v>
      </c>
      <c r="F1169" s="2" t="n">
        <v>2.43</v>
      </c>
      <c r="G1169" s="2" t="n">
        <v>2.48</v>
      </c>
      <c r="H1169" s="2" t="n">
        <v>2.56</v>
      </c>
      <c r="K1169" s="2" t="n">
        <v>2.435</v>
      </c>
      <c r="L1169" s="2" t="n">
        <v>2.255</v>
      </c>
      <c r="M1169" s="2" t="n">
        <v>2.175</v>
      </c>
      <c r="N1169" s="2" t="n">
        <v>2.135</v>
      </c>
      <c r="O1169" s="2" t="n">
        <v>2.1754733</v>
      </c>
      <c r="Q1169" s="2" t="n">
        <v>2.7</v>
      </c>
      <c r="R1169" s="2" t="n">
        <v>2.625</v>
      </c>
      <c r="S1169" s="2" t="n">
        <v>2.41</v>
      </c>
      <c r="T1169" s="2" t="n">
        <v>2.49</v>
      </c>
      <c r="U1169" s="2" t="n">
        <v>2.51</v>
      </c>
      <c r="V1169" s="2" t="n">
        <v>2.625</v>
      </c>
      <c r="X1169" s="2" t="n">
        <v>2.8</v>
      </c>
      <c r="Y1169" s="2" t="n">
        <v>2.825</v>
      </c>
    </row>
    <row r="1170" customFormat="false" ht="12.75" hidden="false" customHeight="false" outlineLevel="0" collapsed="false">
      <c r="A1170" s="56" t="n">
        <v>36411</v>
      </c>
      <c r="B1170" s="61" t="n">
        <f aca="false">B1169+1</f>
        <v>1166</v>
      </c>
      <c r="C1170" s="2" t="s">
        <v>144</v>
      </c>
      <c r="D1170" s="1" t="s">
        <v>120</v>
      </c>
      <c r="E1170" s="2" t="n">
        <v>2.665</v>
      </c>
      <c r="F1170" s="2" t="n">
        <v>2.54</v>
      </c>
      <c r="G1170" s="2" t="n">
        <v>2.58</v>
      </c>
      <c r="H1170" s="2" t="n">
        <v>2.665</v>
      </c>
      <c r="K1170" s="2" t="n">
        <v>2.525</v>
      </c>
      <c r="L1170" s="2" t="n">
        <v>2.385</v>
      </c>
      <c r="M1170" s="2" t="n">
        <v>2.27</v>
      </c>
      <c r="N1170" s="2" t="n">
        <v>2.195</v>
      </c>
      <c r="O1170" s="2" t="n">
        <v>2.1871416</v>
      </c>
      <c r="Q1170" s="2" t="n">
        <v>2.785</v>
      </c>
      <c r="R1170" s="2" t="n">
        <v>2.73</v>
      </c>
      <c r="S1170" s="2" t="n">
        <v>2.47</v>
      </c>
      <c r="T1170" s="2" t="n">
        <v>2.57</v>
      </c>
      <c r="U1170" s="2" t="n">
        <v>2.6</v>
      </c>
      <c r="V1170" s="2" t="n">
        <v>2.715</v>
      </c>
      <c r="X1170" s="2" t="n">
        <v>2.96</v>
      </c>
      <c r="Y1170" s="2" t="n">
        <v>2.98</v>
      </c>
    </row>
    <row r="1171" customFormat="false" ht="12.75" hidden="false" customHeight="false" outlineLevel="0" collapsed="false">
      <c r="A1171" s="56" t="n">
        <v>36412</v>
      </c>
      <c r="B1171" s="61" t="n">
        <f aca="false">B1170+1</f>
        <v>1167</v>
      </c>
      <c r="C1171" s="2" t="s">
        <v>145</v>
      </c>
      <c r="D1171" s="1" t="s">
        <v>120</v>
      </c>
      <c r="E1171" s="2" t="n">
        <v>2.75</v>
      </c>
      <c r="F1171" s="2" t="n">
        <v>2.61</v>
      </c>
      <c r="G1171" s="2" t="n">
        <v>2.65</v>
      </c>
      <c r="H1171" s="2" t="n">
        <v>2.74</v>
      </c>
      <c r="K1171" s="2" t="n">
        <v>2.6</v>
      </c>
      <c r="L1171" s="2" t="n">
        <v>2.47</v>
      </c>
      <c r="M1171" s="2" t="n">
        <v>2.345</v>
      </c>
      <c r="N1171" s="2" t="n">
        <v>2.3</v>
      </c>
      <c r="O1171" s="2" t="n">
        <v>2.2964396</v>
      </c>
      <c r="Q1171" s="2" t="n">
        <v>2.865</v>
      </c>
      <c r="R1171" s="2" t="n">
        <v>2.795</v>
      </c>
      <c r="S1171" s="2" t="n">
        <v>2.51</v>
      </c>
      <c r="T1171" s="2" t="n">
        <v>2.6</v>
      </c>
      <c r="U1171" s="2" t="n">
        <v>2.625</v>
      </c>
      <c r="V1171" s="2" t="n">
        <v>2.825</v>
      </c>
      <c r="X1171" s="2" t="n">
        <v>3.02</v>
      </c>
      <c r="Y1171" s="2" t="n">
        <v>3.065</v>
      </c>
    </row>
    <row r="1172" customFormat="false" ht="12.75" hidden="false" customHeight="false" outlineLevel="0" collapsed="false">
      <c r="A1172" s="56" t="n">
        <v>36413</v>
      </c>
      <c r="B1172" s="61" t="n">
        <f aca="false">B1171+1</f>
        <v>1168</v>
      </c>
      <c r="C1172" s="2" t="s">
        <v>146</v>
      </c>
      <c r="D1172" s="1" t="s">
        <v>120</v>
      </c>
      <c r="E1172" s="2" t="n">
        <v>2.84</v>
      </c>
      <c r="F1172" s="2" t="n">
        <v>2.68</v>
      </c>
      <c r="G1172" s="2" t="n">
        <v>2.76</v>
      </c>
      <c r="H1172" s="2" t="n">
        <v>2.865</v>
      </c>
      <c r="K1172" s="2" t="n">
        <v>2.705</v>
      </c>
      <c r="L1172" s="2" t="n">
        <v>2.54</v>
      </c>
      <c r="M1172" s="2" t="n">
        <v>2.43</v>
      </c>
      <c r="N1172" s="2" t="n">
        <v>2.4</v>
      </c>
      <c r="O1172" s="2" t="n">
        <v>2.35688055</v>
      </c>
      <c r="Q1172" s="2" t="n">
        <v>2.975</v>
      </c>
      <c r="R1172" s="2" t="n">
        <v>2.795</v>
      </c>
      <c r="S1172" s="2" t="n">
        <v>2.57</v>
      </c>
      <c r="T1172" s="2" t="n">
        <v>2.76</v>
      </c>
      <c r="U1172" s="2" t="n">
        <v>2.8</v>
      </c>
      <c r="V1172" s="2" t="n">
        <v>2.905</v>
      </c>
      <c r="X1172" s="2" t="n">
        <v>3.12</v>
      </c>
      <c r="Y1172" s="2" t="n">
        <v>3.155</v>
      </c>
    </row>
    <row r="1173" customFormat="false" ht="12.75" hidden="false" customHeight="false" outlineLevel="0" collapsed="false">
      <c r="A1173" s="56" t="n">
        <v>36414</v>
      </c>
      <c r="B1173" s="61" t="n">
        <f aca="false">B1172+1</f>
        <v>1169</v>
      </c>
      <c r="C1173" s="2" t="s">
        <v>147</v>
      </c>
      <c r="D1173" s="1" t="s">
        <v>120</v>
      </c>
      <c r="E1173" s="2" t="n">
        <v>2.84</v>
      </c>
      <c r="F1173" s="2" t="n">
        <v>2.68</v>
      </c>
      <c r="G1173" s="2" t="n">
        <v>2.76</v>
      </c>
      <c r="H1173" s="2" t="n">
        <v>2.865</v>
      </c>
      <c r="K1173" s="2" t="n">
        <v>2.705</v>
      </c>
      <c r="L1173" s="2" t="n">
        <v>2.54</v>
      </c>
      <c r="M1173" s="2" t="n">
        <v>2.43</v>
      </c>
      <c r="N1173" s="2" t="n">
        <v>2.4</v>
      </c>
      <c r="O1173" s="2" t="n">
        <v>2.35688055</v>
      </c>
      <c r="Q1173" s="2" t="n">
        <v>2.975</v>
      </c>
      <c r="R1173" s="2" t="n">
        <v>2.795</v>
      </c>
      <c r="S1173" s="2" t="n">
        <v>2.57</v>
      </c>
      <c r="T1173" s="2" t="n">
        <v>2.76</v>
      </c>
      <c r="U1173" s="2" t="n">
        <v>2.8</v>
      </c>
      <c r="V1173" s="2" t="n">
        <v>2.905</v>
      </c>
      <c r="X1173" s="2" t="n">
        <v>3.12</v>
      </c>
      <c r="Y1173" s="2" t="n">
        <v>3.155</v>
      </c>
    </row>
    <row r="1174" customFormat="false" ht="12.75" hidden="false" customHeight="false" outlineLevel="0" collapsed="false">
      <c r="A1174" s="56" t="n">
        <v>36415</v>
      </c>
      <c r="B1174" s="61" t="n">
        <f aca="false">B1173+1</f>
        <v>1170</v>
      </c>
      <c r="C1174" s="2" t="s">
        <v>148</v>
      </c>
      <c r="D1174" s="1" t="s">
        <v>120</v>
      </c>
      <c r="E1174" s="2" t="n">
        <v>2.84</v>
      </c>
      <c r="F1174" s="2" t="n">
        <v>2.68</v>
      </c>
      <c r="G1174" s="2" t="n">
        <v>2.76</v>
      </c>
      <c r="H1174" s="2" t="n">
        <v>2.865</v>
      </c>
      <c r="K1174" s="2" t="n">
        <v>2.705</v>
      </c>
      <c r="L1174" s="2" t="n">
        <v>2.54</v>
      </c>
      <c r="M1174" s="2" t="n">
        <v>2.43</v>
      </c>
      <c r="N1174" s="2" t="n">
        <v>2.4</v>
      </c>
      <c r="O1174" s="2" t="n">
        <v>2.35688055</v>
      </c>
      <c r="Q1174" s="2" t="n">
        <v>2.975</v>
      </c>
      <c r="R1174" s="2" t="n">
        <v>2.795</v>
      </c>
      <c r="S1174" s="2" t="n">
        <v>2.57</v>
      </c>
      <c r="T1174" s="2" t="n">
        <v>2.76</v>
      </c>
      <c r="U1174" s="2" t="n">
        <v>2.8</v>
      </c>
      <c r="V1174" s="2" t="n">
        <v>2.905</v>
      </c>
      <c r="X1174" s="2" t="n">
        <v>3.12</v>
      </c>
      <c r="Y1174" s="2" t="n">
        <v>3.155</v>
      </c>
    </row>
    <row r="1175" customFormat="false" ht="12.75" hidden="false" customHeight="false" outlineLevel="0" collapsed="false">
      <c r="A1175" s="56" t="n">
        <v>36416</v>
      </c>
      <c r="B1175" s="61" t="n">
        <f aca="false">B1174+1</f>
        <v>1171</v>
      </c>
      <c r="C1175" s="2" t="s">
        <v>142</v>
      </c>
      <c r="D1175" s="1" t="s">
        <v>120</v>
      </c>
      <c r="E1175" s="2" t="n">
        <v>2.805</v>
      </c>
      <c r="F1175" s="2" t="n">
        <v>2.66</v>
      </c>
      <c r="G1175" s="2" t="n">
        <v>2.72</v>
      </c>
      <c r="H1175" s="2" t="n">
        <v>2.78</v>
      </c>
      <c r="K1175" s="2" t="n">
        <v>2.655</v>
      </c>
      <c r="L1175" s="2" t="n">
        <v>2.55</v>
      </c>
      <c r="M1175" s="2" t="n">
        <v>2.475</v>
      </c>
      <c r="N1175" s="2" t="n">
        <v>2.435</v>
      </c>
      <c r="O1175" s="2" t="n">
        <v>2.342311</v>
      </c>
      <c r="Q1175" s="2" t="n">
        <v>2.95</v>
      </c>
      <c r="R1175" s="2" t="n">
        <v>2.88</v>
      </c>
      <c r="S1175" s="2" t="n">
        <v>2.57</v>
      </c>
      <c r="T1175" s="2" t="n">
        <v>2.74</v>
      </c>
      <c r="U1175" s="2" t="n">
        <v>2.76</v>
      </c>
      <c r="V1175" s="2" t="n">
        <v>2.84</v>
      </c>
      <c r="X1175" s="2" t="n">
        <v>3.09</v>
      </c>
      <c r="Y1175" s="2" t="n">
        <v>3.12</v>
      </c>
    </row>
    <row r="1176" customFormat="false" ht="12.75" hidden="false" customHeight="false" outlineLevel="0" collapsed="false">
      <c r="A1176" s="56" t="n">
        <v>36417</v>
      </c>
      <c r="B1176" s="61" t="n">
        <f aca="false">B1175+1</f>
        <v>1172</v>
      </c>
      <c r="C1176" s="2" t="s">
        <v>143</v>
      </c>
      <c r="D1176" s="1" t="s">
        <v>120</v>
      </c>
      <c r="E1176" s="2" t="n">
        <v>2.645</v>
      </c>
      <c r="F1176" s="2" t="n">
        <v>2.48</v>
      </c>
      <c r="G1176" s="2" t="n">
        <v>2.54</v>
      </c>
      <c r="H1176" s="2" t="n">
        <v>2.595</v>
      </c>
      <c r="K1176" s="2" t="n">
        <v>2.485</v>
      </c>
      <c r="L1176" s="2" t="n">
        <v>2.415</v>
      </c>
      <c r="M1176" s="2" t="n">
        <v>2.37</v>
      </c>
      <c r="N1176" s="2" t="n">
        <v>2.325</v>
      </c>
      <c r="O1176" s="2" t="n">
        <v>2.2817751</v>
      </c>
      <c r="Q1176" s="2" t="n">
        <v>2.745</v>
      </c>
      <c r="R1176" s="2" t="n">
        <v>2.74</v>
      </c>
      <c r="S1176" s="2" t="n">
        <v>2.485</v>
      </c>
      <c r="T1176" s="2" t="n">
        <v>2.525</v>
      </c>
      <c r="U1176" s="2" t="n">
        <v>2.54</v>
      </c>
      <c r="V1176" s="2" t="n">
        <v>2.725</v>
      </c>
      <c r="X1176" s="2" t="n">
        <v>2.885</v>
      </c>
      <c r="Y1176" s="2" t="n">
        <v>2.925</v>
      </c>
    </row>
    <row r="1177" customFormat="false" ht="12.75" hidden="false" customHeight="false" outlineLevel="0" collapsed="false">
      <c r="A1177" s="56" t="n">
        <v>36418</v>
      </c>
      <c r="B1177" s="61" t="n">
        <f aca="false">B1176+1</f>
        <v>1173</v>
      </c>
      <c r="C1177" s="2" t="s">
        <v>144</v>
      </c>
      <c r="D1177" s="1" t="s">
        <v>120</v>
      </c>
      <c r="E1177" s="2" t="n">
        <v>2.53</v>
      </c>
      <c r="F1177" s="2" t="n">
        <v>2.37</v>
      </c>
      <c r="G1177" s="2" t="n">
        <v>2.41</v>
      </c>
      <c r="H1177" s="2" t="n">
        <v>2.5</v>
      </c>
      <c r="K1177" s="2" t="n">
        <v>2.425</v>
      </c>
      <c r="L1177" s="2" t="n">
        <v>2.31</v>
      </c>
      <c r="M1177" s="2" t="n">
        <v>2.25</v>
      </c>
      <c r="N1177" s="2" t="n">
        <v>2.215</v>
      </c>
      <c r="O1177" s="2" t="n">
        <v>2.2030932</v>
      </c>
      <c r="Q1177" s="2" t="n">
        <v>2.64</v>
      </c>
      <c r="R1177" s="2" t="n">
        <v>2.64</v>
      </c>
      <c r="S1177" s="2" t="n">
        <v>2.39</v>
      </c>
      <c r="T1177" s="2" t="n">
        <v>2.465</v>
      </c>
      <c r="U1177" s="2" t="n">
        <v>2.485</v>
      </c>
      <c r="V1177" s="2" t="n">
        <v>2.63</v>
      </c>
      <c r="X1177" s="2" t="n">
        <v>2.76</v>
      </c>
      <c r="Y1177" s="2" t="n">
        <v>2.8</v>
      </c>
    </row>
    <row r="1178" customFormat="false" ht="12.75" hidden="false" customHeight="false" outlineLevel="0" collapsed="false">
      <c r="A1178" s="56" t="n">
        <v>36419</v>
      </c>
      <c r="B1178" s="61" t="n">
        <f aca="false">B1177+1</f>
        <v>1174</v>
      </c>
      <c r="C1178" s="2" t="s">
        <v>145</v>
      </c>
      <c r="D1178" s="1" t="s">
        <v>120</v>
      </c>
      <c r="E1178" s="2" t="n">
        <v>2.485</v>
      </c>
      <c r="F1178" s="2" t="n">
        <v>2.34</v>
      </c>
      <c r="G1178" s="2" t="n">
        <v>2.385</v>
      </c>
      <c r="H1178" s="2" t="n">
        <v>2.485</v>
      </c>
      <c r="K1178" s="2" t="n">
        <v>2.355</v>
      </c>
      <c r="L1178" s="2" t="n">
        <v>2.22</v>
      </c>
      <c r="M1178" s="2" t="n">
        <v>2.185</v>
      </c>
      <c r="N1178" s="2" t="n">
        <v>2.165</v>
      </c>
      <c r="O1178" s="2" t="n">
        <v>2.16413205</v>
      </c>
      <c r="Q1178" s="2" t="n">
        <v>2.62</v>
      </c>
      <c r="R1178" s="2" t="n">
        <v>2.625</v>
      </c>
      <c r="S1178" s="2" t="n">
        <v>2.345</v>
      </c>
      <c r="T1178" s="2" t="n">
        <v>2.45</v>
      </c>
      <c r="U1178" s="2" t="n">
        <v>2.45</v>
      </c>
      <c r="V1178" s="2" t="n">
        <v>2.575</v>
      </c>
      <c r="X1178" s="2" t="n">
        <v>2.73</v>
      </c>
      <c r="Y1178" s="2" t="n">
        <v>2.76</v>
      </c>
    </row>
    <row r="1179" customFormat="false" ht="12.75" hidden="false" customHeight="false" outlineLevel="0" collapsed="false">
      <c r="A1179" s="56" t="n">
        <v>36420</v>
      </c>
      <c r="B1179" s="61" t="n">
        <f aca="false">B1178+1</f>
        <v>1175</v>
      </c>
      <c r="C1179" s="2" t="str">
        <f aca="false">C1172</f>
        <v>Fri</v>
      </c>
      <c r="D1179" s="1" t="s">
        <v>120</v>
      </c>
      <c r="E1179" s="28" t="n">
        <v>2.46</v>
      </c>
      <c r="F1179" s="28" t="n">
        <v>2.245</v>
      </c>
      <c r="G1179" s="28" t="n">
        <v>2.32</v>
      </c>
      <c r="H1179" s="28" t="n">
        <v>2.445</v>
      </c>
      <c r="J1179" s="28"/>
      <c r="K1179" s="28" t="n">
        <v>2.345</v>
      </c>
      <c r="L1179" s="28" t="n">
        <v>2.105</v>
      </c>
      <c r="M1179" s="28" t="n">
        <v>2.13</v>
      </c>
      <c r="N1179" s="28" t="n">
        <v>2.145</v>
      </c>
      <c r="O1179" s="28" t="n">
        <v>2.14229355</v>
      </c>
      <c r="Q1179" s="28" t="n">
        <v>2.62</v>
      </c>
      <c r="R1179" s="28" t="n">
        <v>2.46</v>
      </c>
      <c r="S1179" s="28" t="n">
        <v>2.305</v>
      </c>
      <c r="T1179" s="2" t="n">
        <v>2.4</v>
      </c>
      <c r="U1179" s="2" t="n">
        <v>2.405</v>
      </c>
      <c r="V1179" s="28" t="n">
        <v>2.57</v>
      </c>
      <c r="X1179" s="2" t="n">
        <v>2.685</v>
      </c>
      <c r="Y1179" s="28" t="n">
        <v>2.735</v>
      </c>
    </row>
    <row r="1180" customFormat="false" ht="12.75" hidden="false" customHeight="false" outlineLevel="0" collapsed="false">
      <c r="A1180" s="56" t="n">
        <v>36421</v>
      </c>
      <c r="B1180" s="61" t="n">
        <f aca="false">B1179+1</f>
        <v>1176</v>
      </c>
      <c r="C1180" s="2" t="str">
        <f aca="false">C1173</f>
        <v>Sat</v>
      </c>
      <c r="D1180" s="1" t="s">
        <v>120</v>
      </c>
      <c r="E1180" s="28" t="n">
        <v>2.46</v>
      </c>
      <c r="F1180" s="28" t="n">
        <v>2.245</v>
      </c>
      <c r="G1180" s="28" t="n">
        <v>2.32</v>
      </c>
      <c r="H1180" s="28" t="n">
        <v>2.445</v>
      </c>
      <c r="J1180" s="28"/>
      <c r="K1180" s="28" t="n">
        <v>2.345</v>
      </c>
      <c r="L1180" s="28" t="n">
        <v>2.105</v>
      </c>
      <c r="M1180" s="28" t="n">
        <v>2.13</v>
      </c>
      <c r="N1180" s="28" t="n">
        <v>2.145</v>
      </c>
      <c r="O1180" s="28" t="n">
        <v>2.14229355</v>
      </c>
      <c r="Q1180" s="28" t="n">
        <v>2.62</v>
      </c>
      <c r="R1180" s="28" t="n">
        <v>2.46</v>
      </c>
      <c r="S1180" s="28" t="n">
        <v>2.305</v>
      </c>
      <c r="T1180" s="2" t="n">
        <v>2.4</v>
      </c>
      <c r="U1180" s="2" t="n">
        <v>2.405</v>
      </c>
      <c r="V1180" s="28" t="n">
        <v>2.57</v>
      </c>
      <c r="X1180" s="2" t="n">
        <v>2.685</v>
      </c>
      <c r="Y1180" s="28" t="n">
        <v>2.735</v>
      </c>
    </row>
    <row r="1181" customFormat="false" ht="12.75" hidden="false" customHeight="false" outlineLevel="0" collapsed="false">
      <c r="A1181" s="56" t="n">
        <v>36422</v>
      </c>
      <c r="B1181" s="61" t="n">
        <f aca="false">B1180+1</f>
        <v>1177</v>
      </c>
      <c r="C1181" s="2" t="str">
        <f aca="false">C1174</f>
        <v>Sun</v>
      </c>
      <c r="D1181" s="1" t="s">
        <v>120</v>
      </c>
      <c r="E1181" s="28" t="n">
        <v>2.46</v>
      </c>
      <c r="F1181" s="28" t="n">
        <v>2.245</v>
      </c>
      <c r="G1181" s="28" t="n">
        <v>2.32</v>
      </c>
      <c r="H1181" s="28" t="n">
        <v>2.445</v>
      </c>
      <c r="J1181" s="28"/>
      <c r="K1181" s="28" t="n">
        <v>2.345</v>
      </c>
      <c r="L1181" s="28" t="n">
        <v>2.105</v>
      </c>
      <c r="M1181" s="28" t="n">
        <v>2.13</v>
      </c>
      <c r="N1181" s="28" t="n">
        <v>2.145</v>
      </c>
      <c r="O1181" s="28" t="n">
        <v>2.14229355</v>
      </c>
      <c r="Q1181" s="28" t="n">
        <v>2.62</v>
      </c>
      <c r="R1181" s="28" t="n">
        <v>2.46</v>
      </c>
      <c r="S1181" s="28" t="n">
        <v>2.305</v>
      </c>
      <c r="T1181" s="2" t="n">
        <v>2.4</v>
      </c>
      <c r="U1181" s="2" t="n">
        <v>2.405</v>
      </c>
      <c r="V1181" s="28" t="n">
        <v>2.57</v>
      </c>
      <c r="X1181" s="2" t="n">
        <v>2.685</v>
      </c>
      <c r="Y1181" s="28" t="n">
        <v>2.735</v>
      </c>
    </row>
    <row r="1182" customFormat="false" ht="12.75" hidden="false" customHeight="false" outlineLevel="0" collapsed="false">
      <c r="A1182" s="56" t="n">
        <v>36423</v>
      </c>
      <c r="B1182" s="61" t="n">
        <f aca="false">B1181+1</f>
        <v>1178</v>
      </c>
      <c r="C1182" s="2" t="s">
        <v>142</v>
      </c>
      <c r="D1182" s="1" t="s">
        <v>120</v>
      </c>
      <c r="E1182" s="28" t="n">
        <v>2.495</v>
      </c>
      <c r="F1182" s="28" t="n">
        <v>2.355</v>
      </c>
      <c r="G1182" s="28" t="n">
        <v>2.405</v>
      </c>
      <c r="H1182" s="28" t="n">
        <v>2.485</v>
      </c>
      <c r="J1182" s="28"/>
      <c r="K1182" s="28" t="n">
        <v>2.38</v>
      </c>
      <c r="L1182" s="28" t="n">
        <v>2.285</v>
      </c>
      <c r="M1182" s="28" t="n">
        <v>2.265</v>
      </c>
      <c r="N1182" s="28" t="n">
        <v>2.18</v>
      </c>
      <c r="O1182" s="28" t="n">
        <v>2.1324082</v>
      </c>
      <c r="Q1182" s="28" t="n">
        <v>2.635</v>
      </c>
      <c r="R1182" s="28" t="n">
        <v>2.65</v>
      </c>
      <c r="S1182" s="28" t="n">
        <v>2.38</v>
      </c>
      <c r="T1182" s="2" t="n">
        <v>2.455</v>
      </c>
      <c r="U1182" s="2" t="n">
        <v>2.465</v>
      </c>
      <c r="V1182" s="28" t="n">
        <v>2.59</v>
      </c>
      <c r="X1182" s="2" t="n">
        <v>2.73</v>
      </c>
      <c r="Y1182" s="28" t="n">
        <v>2.77</v>
      </c>
    </row>
    <row r="1183" customFormat="false" ht="12.75" hidden="false" customHeight="false" outlineLevel="0" collapsed="false">
      <c r="A1183" s="56" t="n">
        <v>36424</v>
      </c>
      <c r="B1183" s="61" t="n">
        <f aca="false">B1182+1</f>
        <v>1179</v>
      </c>
      <c r="C1183" s="2" t="s">
        <v>143</v>
      </c>
      <c r="D1183" s="1" t="s">
        <v>120</v>
      </c>
      <c r="E1183" s="28" t="n">
        <v>2.305</v>
      </c>
      <c r="F1183" s="28" t="n">
        <v>2.18</v>
      </c>
      <c r="G1183" s="28" t="n">
        <v>2.215</v>
      </c>
      <c r="H1183" s="28" t="n">
        <v>2.305</v>
      </c>
      <c r="J1183" s="28"/>
      <c r="K1183" s="28" t="n">
        <v>2.235</v>
      </c>
      <c r="L1183" s="28" t="n">
        <v>2.105</v>
      </c>
      <c r="M1183" s="28" t="n">
        <v>2.135</v>
      </c>
      <c r="N1183" s="28" t="n">
        <v>2.025</v>
      </c>
      <c r="O1183" s="28" t="n">
        <v>1.995020825</v>
      </c>
      <c r="Q1183" s="28" t="n">
        <v>2.485</v>
      </c>
      <c r="R1183" s="28" t="n">
        <v>2.555</v>
      </c>
      <c r="S1183" s="28" t="n">
        <v>2.305</v>
      </c>
      <c r="T1183" s="2" t="n">
        <v>2.325</v>
      </c>
      <c r="U1183" s="2" t="n">
        <v>2.35</v>
      </c>
      <c r="V1183" s="28" t="n">
        <v>2.445</v>
      </c>
      <c r="X1183" s="2" t="n">
        <v>2.545</v>
      </c>
      <c r="Y1183" s="28" t="n">
        <v>2.595</v>
      </c>
    </row>
    <row r="1184" customFormat="false" ht="12.75" hidden="false" customHeight="false" outlineLevel="0" collapsed="false">
      <c r="A1184" s="56" t="n">
        <v>36425</v>
      </c>
      <c r="B1184" s="61" t="n">
        <f aca="false">B1183+1</f>
        <v>1180</v>
      </c>
      <c r="C1184" s="2" t="s">
        <v>144</v>
      </c>
      <c r="D1184" s="1" t="s">
        <v>120</v>
      </c>
      <c r="E1184" s="28" t="n">
        <v>2.295</v>
      </c>
      <c r="F1184" s="28" t="n">
        <v>2.185</v>
      </c>
      <c r="G1184" s="28" t="n">
        <v>2.215</v>
      </c>
      <c r="H1184" s="28" t="n">
        <v>2.305</v>
      </c>
      <c r="J1184" s="28"/>
      <c r="K1184" s="28" t="n">
        <v>2.25</v>
      </c>
      <c r="L1184" s="28" t="n">
        <v>2.11</v>
      </c>
      <c r="M1184" s="28" t="n">
        <v>2.125</v>
      </c>
      <c r="N1184" s="28" t="n">
        <v>2.045</v>
      </c>
      <c r="O1184" s="28" t="n">
        <v>2.001546</v>
      </c>
      <c r="Q1184" s="28" t="n">
        <v>2.455</v>
      </c>
      <c r="R1184" s="28" t="n">
        <v>2.57</v>
      </c>
      <c r="S1184" s="28" t="n">
        <v>2.345</v>
      </c>
      <c r="T1184" s="2" t="n">
        <v>2.315</v>
      </c>
      <c r="U1184" s="2" t="n">
        <v>2.32</v>
      </c>
      <c r="V1184" s="28" t="n">
        <v>2.455</v>
      </c>
      <c r="X1184" s="2" t="n">
        <v>2.555</v>
      </c>
      <c r="Y1184" s="28" t="n">
        <v>2.58</v>
      </c>
    </row>
    <row r="1185" customFormat="false" ht="12.75" hidden="false" customHeight="false" outlineLevel="0" collapsed="false">
      <c r="A1185" s="56" t="n">
        <v>36426</v>
      </c>
      <c r="B1185" s="61" t="n">
        <f aca="false">B1184+1</f>
        <v>1181</v>
      </c>
      <c r="C1185" s="2" t="s">
        <v>145</v>
      </c>
      <c r="D1185" s="1" t="s">
        <v>120</v>
      </c>
      <c r="E1185" s="28" t="n">
        <v>2.44</v>
      </c>
      <c r="F1185" s="28" t="n">
        <v>2.33</v>
      </c>
      <c r="G1185" s="28" t="n">
        <v>2.35</v>
      </c>
      <c r="H1185" s="28" t="n">
        <v>2.455</v>
      </c>
      <c r="J1185" s="28"/>
      <c r="K1185" s="28" t="n">
        <v>2.35</v>
      </c>
      <c r="L1185" s="28" t="n">
        <v>2.25</v>
      </c>
      <c r="M1185" s="28" t="n">
        <v>2.225</v>
      </c>
      <c r="N1185" s="28" t="n">
        <v>2.165</v>
      </c>
      <c r="O1185" s="28" t="n">
        <v>2.1244113</v>
      </c>
      <c r="Q1185" s="28" t="n">
        <v>2.59</v>
      </c>
      <c r="R1185" s="28" t="n">
        <v>2.7</v>
      </c>
      <c r="S1185" s="28" t="n">
        <v>2.44</v>
      </c>
      <c r="T1185" s="2" t="n">
        <v>2.415</v>
      </c>
      <c r="U1185" s="2" t="n">
        <v>2.43</v>
      </c>
      <c r="V1185" s="28" t="n">
        <v>2.595</v>
      </c>
      <c r="X1185" s="2" t="n">
        <v>2.725</v>
      </c>
      <c r="Y1185" s="28" t="n">
        <v>2.74</v>
      </c>
    </row>
    <row r="1186" customFormat="false" ht="12.75" hidden="false" customHeight="false" outlineLevel="0" collapsed="false">
      <c r="A1186" s="56" t="n">
        <v>36427</v>
      </c>
      <c r="B1186" s="61" t="n">
        <f aca="false">B1185+1</f>
        <v>1182</v>
      </c>
      <c r="C1186" s="2" t="str">
        <f aca="false">C1179</f>
        <v>Fri</v>
      </c>
      <c r="D1186" s="1" t="s">
        <v>120</v>
      </c>
      <c r="E1186" s="28" t="n">
        <v>2.57</v>
      </c>
      <c r="F1186" s="28" t="n">
        <v>2.375</v>
      </c>
      <c r="G1186" s="28" t="n">
        <v>2.44</v>
      </c>
      <c r="H1186" s="28" t="n">
        <v>2.54</v>
      </c>
      <c r="J1186" s="28"/>
      <c r="K1186" s="28" t="n">
        <v>2.43</v>
      </c>
      <c r="L1186" s="28" t="n">
        <v>2.235</v>
      </c>
      <c r="M1186" s="28" t="n">
        <v>2.28</v>
      </c>
      <c r="N1186" s="28" t="n">
        <v>2.28</v>
      </c>
      <c r="O1186" s="28" t="n">
        <v>2.2102461</v>
      </c>
      <c r="Q1186" s="28" t="n">
        <v>2.63</v>
      </c>
      <c r="R1186" s="28" t="n">
        <v>2.69</v>
      </c>
      <c r="S1186" s="28" t="n">
        <v>2.44</v>
      </c>
      <c r="T1186" s="2" t="n">
        <v>2.465</v>
      </c>
      <c r="U1186" s="2" t="n">
        <v>2.485</v>
      </c>
      <c r="V1186" s="28" t="n">
        <v>2.605</v>
      </c>
      <c r="X1186" s="2" t="n">
        <v>2.795</v>
      </c>
      <c r="Y1186" s="28" t="n">
        <v>2.815</v>
      </c>
    </row>
    <row r="1187" customFormat="false" ht="12.75" hidden="false" customHeight="false" outlineLevel="0" collapsed="false">
      <c r="A1187" s="56" t="n">
        <v>36428</v>
      </c>
      <c r="B1187" s="61" t="n">
        <f aca="false">B1186+1</f>
        <v>1183</v>
      </c>
      <c r="C1187" s="2" t="str">
        <f aca="false">C1180</f>
        <v>Sat</v>
      </c>
      <c r="D1187" s="1" t="s">
        <v>120</v>
      </c>
      <c r="E1187" s="28" t="n">
        <v>2.57</v>
      </c>
      <c r="F1187" s="28" t="n">
        <v>2.375</v>
      </c>
      <c r="G1187" s="28" t="n">
        <v>2.44</v>
      </c>
      <c r="H1187" s="28" t="n">
        <v>2.54</v>
      </c>
      <c r="J1187" s="28"/>
      <c r="K1187" s="28" t="n">
        <v>2.43</v>
      </c>
      <c r="L1187" s="28" t="n">
        <v>2.235</v>
      </c>
      <c r="M1187" s="28" t="n">
        <v>2.28</v>
      </c>
      <c r="N1187" s="28" t="n">
        <v>2.28</v>
      </c>
      <c r="O1187" s="28" t="n">
        <v>2.2102461</v>
      </c>
      <c r="Q1187" s="28" t="n">
        <v>2.63</v>
      </c>
      <c r="R1187" s="28" t="n">
        <v>2.69</v>
      </c>
      <c r="S1187" s="28" t="n">
        <v>2.44</v>
      </c>
      <c r="T1187" s="2" t="n">
        <v>2.465</v>
      </c>
      <c r="U1187" s="2" t="n">
        <v>2.485</v>
      </c>
      <c r="V1187" s="28" t="n">
        <v>2.605</v>
      </c>
      <c r="X1187" s="2" t="n">
        <v>2.795</v>
      </c>
      <c r="Y1187" s="28" t="n">
        <v>2.815</v>
      </c>
    </row>
    <row r="1188" customFormat="false" ht="12.75" hidden="false" customHeight="false" outlineLevel="0" collapsed="false">
      <c r="A1188" s="56" t="n">
        <v>36429</v>
      </c>
      <c r="B1188" s="61" t="n">
        <f aca="false">B1187+1</f>
        <v>1184</v>
      </c>
      <c r="C1188" s="2" t="str">
        <f aca="false">C1181</f>
        <v>Sun</v>
      </c>
      <c r="D1188" s="1" t="s">
        <v>120</v>
      </c>
      <c r="E1188" s="28" t="n">
        <v>2.57</v>
      </c>
      <c r="F1188" s="28" t="n">
        <v>2.375</v>
      </c>
      <c r="G1188" s="28" t="n">
        <v>2.44</v>
      </c>
      <c r="H1188" s="28" t="n">
        <v>2.54</v>
      </c>
      <c r="J1188" s="28"/>
      <c r="K1188" s="28" t="n">
        <v>2.43</v>
      </c>
      <c r="L1188" s="28" t="n">
        <v>2.235</v>
      </c>
      <c r="M1188" s="28" t="n">
        <v>2.28</v>
      </c>
      <c r="N1188" s="28" t="n">
        <v>2.28</v>
      </c>
      <c r="O1188" s="28" t="n">
        <v>2.2102461</v>
      </c>
      <c r="Q1188" s="28" t="n">
        <v>2.63</v>
      </c>
      <c r="R1188" s="28" t="n">
        <v>2.69</v>
      </c>
      <c r="S1188" s="28" t="n">
        <v>2.44</v>
      </c>
      <c r="T1188" s="2" t="n">
        <v>2.465</v>
      </c>
      <c r="U1188" s="2" t="n">
        <v>2.485</v>
      </c>
      <c r="V1188" s="28" t="n">
        <v>2.605</v>
      </c>
      <c r="X1188" s="2" t="n">
        <v>2.795</v>
      </c>
      <c r="Y1188" s="28" t="n">
        <v>2.815</v>
      </c>
    </row>
    <row r="1189" customFormat="false" ht="12.75" hidden="false" customHeight="false" outlineLevel="0" collapsed="false">
      <c r="A1189" s="56" t="n">
        <v>36430</v>
      </c>
      <c r="B1189" s="61" t="n">
        <f aca="false">B1188+1</f>
        <v>1185</v>
      </c>
      <c r="C1189" s="2" t="str">
        <f aca="false">C1182</f>
        <v>Mon</v>
      </c>
      <c r="D1189" s="1" t="s">
        <v>120</v>
      </c>
      <c r="E1189" s="28" t="n">
        <v>2.5</v>
      </c>
      <c r="F1189" s="28" t="n">
        <v>2.395</v>
      </c>
      <c r="G1189" s="28" t="n">
        <v>2.415</v>
      </c>
      <c r="H1189" s="28" t="n">
        <v>2.5</v>
      </c>
      <c r="J1189" s="28"/>
      <c r="K1189" s="28" t="n">
        <v>2.395</v>
      </c>
      <c r="L1189" s="28" t="n">
        <v>2.325</v>
      </c>
      <c r="M1189" s="28" t="n">
        <v>2.31</v>
      </c>
      <c r="N1189" s="28" t="n">
        <v>2.285</v>
      </c>
      <c r="O1189" s="28" t="n">
        <v>2.256223</v>
      </c>
      <c r="Q1189" s="28" t="n">
        <v>2.58</v>
      </c>
      <c r="R1189" s="28" t="n">
        <v>2.775</v>
      </c>
      <c r="S1189" s="28" t="n">
        <v>2.52</v>
      </c>
      <c r="T1189" s="2" t="n">
        <v>2.48</v>
      </c>
      <c r="U1189" s="2" t="n">
        <v>2.485</v>
      </c>
      <c r="V1189" s="28" t="n">
        <v>2.6</v>
      </c>
      <c r="X1189" s="2" t="n">
        <v>2.73</v>
      </c>
      <c r="Y1189" s="28" t="n">
        <v>2.76</v>
      </c>
    </row>
    <row r="1190" customFormat="false" ht="12.75" hidden="false" customHeight="false" outlineLevel="0" collapsed="false">
      <c r="A1190" s="56" t="n">
        <v>36431</v>
      </c>
      <c r="B1190" s="61" t="n">
        <f aca="false">B1189+1</f>
        <v>1186</v>
      </c>
      <c r="C1190" s="2" t="str">
        <f aca="false">C1183</f>
        <v>Tue</v>
      </c>
      <c r="D1190" s="1" t="s">
        <v>120</v>
      </c>
      <c r="E1190" s="28" t="n">
        <v>2.525</v>
      </c>
      <c r="F1190" s="28" t="n">
        <v>2.475</v>
      </c>
      <c r="G1190" s="28" t="n">
        <v>2.475</v>
      </c>
      <c r="H1190" s="28" t="n">
        <v>2.525</v>
      </c>
      <c r="J1190" s="28"/>
      <c r="K1190" s="28" t="n">
        <v>2.44</v>
      </c>
      <c r="L1190" s="28" t="n">
        <v>2.42</v>
      </c>
      <c r="M1190" s="28" t="n">
        <v>2.41</v>
      </c>
      <c r="N1190" s="28" t="n">
        <v>2.395</v>
      </c>
      <c r="O1190" s="28" t="n">
        <v>2.345439075</v>
      </c>
      <c r="Q1190" s="28" t="n">
        <v>2.585</v>
      </c>
      <c r="R1190" s="28" t="n">
        <v>2.835</v>
      </c>
      <c r="S1190" s="28" t="n">
        <v>2.615</v>
      </c>
      <c r="T1190" s="2" t="n">
        <v>2.53</v>
      </c>
      <c r="U1190" s="2" t="n">
        <v>2.53</v>
      </c>
      <c r="V1190" s="28" t="n">
        <v>2.645</v>
      </c>
      <c r="X1190" s="2" t="n">
        <v>2.76</v>
      </c>
      <c r="Y1190" s="28" t="n">
        <v>2.79</v>
      </c>
    </row>
    <row r="1191" customFormat="false" ht="12.75" hidden="false" customHeight="false" outlineLevel="0" collapsed="false">
      <c r="A1191" s="56" t="n">
        <v>36432</v>
      </c>
      <c r="B1191" s="61" t="n">
        <f aca="false">B1190+1</f>
        <v>1187</v>
      </c>
      <c r="C1191" s="2" t="str">
        <f aca="false">C1184</f>
        <v>Wed</v>
      </c>
      <c r="D1191" s="1" t="s">
        <v>120</v>
      </c>
      <c r="E1191" s="28" t="n">
        <v>2.555</v>
      </c>
      <c r="F1191" s="28" t="n">
        <v>2.43</v>
      </c>
      <c r="G1191" s="28" t="n">
        <v>2.465</v>
      </c>
      <c r="H1191" s="28" t="n">
        <v>2.545</v>
      </c>
      <c r="J1191" s="28"/>
      <c r="K1191" s="28" t="n">
        <v>2.4445</v>
      </c>
      <c r="L1191" s="28" t="n">
        <v>2.39</v>
      </c>
      <c r="M1191" s="28" t="n">
        <v>2.415</v>
      </c>
      <c r="N1191" s="28" t="n">
        <v>2.41</v>
      </c>
      <c r="O1191" s="28" t="n">
        <v>2.3634532</v>
      </c>
      <c r="Q1191" s="28" t="n">
        <v>2.7</v>
      </c>
      <c r="R1191" s="28" t="n">
        <v>2.805</v>
      </c>
      <c r="S1191" s="28" t="n">
        <v>2.625</v>
      </c>
      <c r="T1191" s="2" t="n">
        <v>2.545</v>
      </c>
      <c r="U1191" s="2" t="n">
        <v>2.555</v>
      </c>
      <c r="V1191" s="28" t="n">
        <v>2.605</v>
      </c>
      <c r="X1191" s="2" t="n">
        <v>2.78</v>
      </c>
      <c r="Y1191" s="28" t="n">
        <v>2.815</v>
      </c>
    </row>
    <row r="1192" customFormat="false" ht="12.75" hidden="false" customHeight="false" outlineLevel="0" collapsed="false">
      <c r="A1192" s="56" t="n">
        <v>36433</v>
      </c>
      <c r="B1192" s="61" t="n">
        <f aca="false">B1191+1</f>
        <v>1188</v>
      </c>
      <c r="C1192" s="2" t="str">
        <f aca="false">C1185</f>
        <v>Thu</v>
      </c>
      <c r="D1192" s="1" t="s">
        <v>121</v>
      </c>
      <c r="E1192" s="28" t="n">
        <v>2.35</v>
      </c>
      <c r="F1192" s="28" t="n">
        <v>2.3</v>
      </c>
      <c r="G1192" s="28" t="n">
        <v>2.295</v>
      </c>
      <c r="H1192" s="28" t="n">
        <v>2.35</v>
      </c>
      <c r="J1192" s="28"/>
      <c r="K1192" s="28" t="n">
        <v>2.305</v>
      </c>
      <c r="L1192" s="28" t="n">
        <v>2.285</v>
      </c>
      <c r="M1192" s="28" t="n">
        <v>2.315</v>
      </c>
      <c r="N1192" s="28" t="n">
        <v>2.315</v>
      </c>
      <c r="O1192" s="28" t="n">
        <v>2.245462</v>
      </c>
      <c r="Q1192" s="28" t="n">
        <v>2.53</v>
      </c>
      <c r="R1192" s="28" t="n">
        <v>2.715</v>
      </c>
      <c r="S1192" s="28" t="n">
        <v>2.52</v>
      </c>
      <c r="T1192" s="2" t="n">
        <v>2.335</v>
      </c>
      <c r="U1192" s="2" t="n">
        <v>2.345</v>
      </c>
      <c r="V1192" s="28" t="n">
        <v>2.355</v>
      </c>
      <c r="X1192" s="2" t="n">
        <v>2.62</v>
      </c>
      <c r="Y1192" s="28" t="n">
        <v>2.62</v>
      </c>
    </row>
    <row r="1193" customFormat="false" ht="12.75" hidden="false" customHeight="false" outlineLevel="0" collapsed="false">
      <c r="A1193" s="56" t="n">
        <v>36434</v>
      </c>
      <c r="B1193" s="61" t="n">
        <f aca="false">B1192+1</f>
        <v>1189</v>
      </c>
      <c r="C1193" s="2" t="str">
        <f aca="false">C1186</f>
        <v>Fri</v>
      </c>
      <c r="D1193" s="1" t="s">
        <v>121</v>
      </c>
      <c r="E1193" s="28" t="n">
        <v>2.35</v>
      </c>
      <c r="F1193" s="28" t="n">
        <v>2.29</v>
      </c>
      <c r="G1193" s="28" t="n">
        <v>2.315</v>
      </c>
      <c r="H1193" s="28" t="n">
        <v>2.345</v>
      </c>
      <c r="J1193" s="28"/>
      <c r="K1193" s="28" t="n">
        <v>2.31</v>
      </c>
      <c r="L1193" s="28" t="n">
        <v>2.29</v>
      </c>
      <c r="M1193" s="28" t="n">
        <v>2.275</v>
      </c>
      <c r="N1193" s="28" t="n">
        <v>2.285</v>
      </c>
      <c r="O1193" s="28" t="n">
        <v>2.3066309</v>
      </c>
      <c r="Q1193" s="28" t="n">
        <v>2.51</v>
      </c>
      <c r="R1193" s="28" t="n">
        <v>2.74</v>
      </c>
      <c r="S1193" s="28" t="n">
        <v>2.495</v>
      </c>
      <c r="T1193" s="2" t="n">
        <v>2.38</v>
      </c>
      <c r="U1193" s="2" t="n">
        <v>2.385</v>
      </c>
      <c r="V1193" s="28" t="n">
        <v>2.42</v>
      </c>
      <c r="X1193" s="2" t="n">
        <v>2.545</v>
      </c>
      <c r="Y1193" s="28" t="n">
        <v>2.565</v>
      </c>
    </row>
    <row r="1194" customFormat="false" ht="12.75" hidden="false" customHeight="false" outlineLevel="0" collapsed="false">
      <c r="A1194" s="56" t="n">
        <v>36435</v>
      </c>
      <c r="B1194" s="61" t="n">
        <f aca="false">B1193+1</f>
        <v>1190</v>
      </c>
      <c r="C1194" s="2" t="str">
        <f aca="false">C1187</f>
        <v>Sat</v>
      </c>
      <c r="D1194" s="1" t="s">
        <v>121</v>
      </c>
      <c r="E1194" s="28" t="n">
        <v>2.35</v>
      </c>
      <c r="F1194" s="28" t="n">
        <v>2.29</v>
      </c>
      <c r="G1194" s="28" t="n">
        <v>2.315</v>
      </c>
      <c r="H1194" s="28" t="n">
        <v>2.345</v>
      </c>
      <c r="J1194" s="28"/>
      <c r="K1194" s="28" t="n">
        <v>2.31</v>
      </c>
      <c r="L1194" s="28" t="n">
        <v>2.29</v>
      </c>
      <c r="M1194" s="28" t="n">
        <v>2.275</v>
      </c>
      <c r="N1194" s="28" t="n">
        <v>2.285</v>
      </c>
      <c r="O1194" s="28" t="n">
        <v>2.3066309</v>
      </c>
      <c r="Q1194" s="28" t="n">
        <v>2.51</v>
      </c>
      <c r="R1194" s="28" t="n">
        <v>2.74</v>
      </c>
      <c r="S1194" s="28" t="n">
        <v>2.495</v>
      </c>
      <c r="T1194" s="2" t="n">
        <v>2.38</v>
      </c>
      <c r="U1194" s="2" t="n">
        <v>2.385</v>
      </c>
      <c r="V1194" s="28" t="n">
        <v>2.42</v>
      </c>
      <c r="X1194" s="2" t="n">
        <v>2.545</v>
      </c>
      <c r="Y1194" s="28" t="n">
        <v>2.565</v>
      </c>
    </row>
    <row r="1195" customFormat="false" ht="12.75" hidden="false" customHeight="false" outlineLevel="0" collapsed="false">
      <c r="A1195" s="56" t="n">
        <v>36436</v>
      </c>
      <c r="B1195" s="61" t="n">
        <f aca="false">B1194+1</f>
        <v>1191</v>
      </c>
      <c r="C1195" s="2" t="str">
        <f aca="false">C1188</f>
        <v>Sun</v>
      </c>
      <c r="D1195" s="1" t="s">
        <v>121</v>
      </c>
      <c r="E1195" s="28" t="n">
        <v>2.35</v>
      </c>
      <c r="F1195" s="28" t="n">
        <v>2.29</v>
      </c>
      <c r="G1195" s="28" t="n">
        <v>2.315</v>
      </c>
      <c r="H1195" s="28" t="n">
        <v>2.345</v>
      </c>
      <c r="J1195" s="28"/>
      <c r="K1195" s="28" t="n">
        <v>2.31</v>
      </c>
      <c r="L1195" s="28" t="n">
        <v>2.29</v>
      </c>
      <c r="M1195" s="28" t="n">
        <v>2.275</v>
      </c>
      <c r="N1195" s="28" t="n">
        <v>2.285</v>
      </c>
      <c r="O1195" s="28" t="n">
        <v>2.3066309</v>
      </c>
      <c r="Q1195" s="28" t="n">
        <v>2.51</v>
      </c>
      <c r="R1195" s="28" t="n">
        <v>2.74</v>
      </c>
      <c r="S1195" s="28" t="n">
        <v>2.495</v>
      </c>
      <c r="T1195" s="2" t="n">
        <v>2.38</v>
      </c>
      <c r="U1195" s="2" t="n">
        <v>2.385</v>
      </c>
      <c r="V1195" s="28" t="n">
        <v>2.42</v>
      </c>
      <c r="X1195" s="2" t="n">
        <v>2.545</v>
      </c>
      <c r="Y1195" s="28" t="n">
        <v>2.565</v>
      </c>
    </row>
    <row r="1196" customFormat="false" ht="12.75" hidden="false" customHeight="false" outlineLevel="0" collapsed="false">
      <c r="A1196" s="56" t="n">
        <v>36437</v>
      </c>
      <c r="B1196" s="61" t="n">
        <f aca="false">B1195+1</f>
        <v>1192</v>
      </c>
      <c r="C1196" s="2" t="str">
        <f aca="false">C1189</f>
        <v>Mon</v>
      </c>
      <c r="D1196" s="1" t="s">
        <v>121</v>
      </c>
      <c r="E1196" s="28" t="n">
        <v>2.485</v>
      </c>
      <c r="F1196" s="28" t="n">
        <v>2.435</v>
      </c>
      <c r="G1196" s="28" t="n">
        <v>2.465</v>
      </c>
      <c r="H1196" s="28" t="n">
        <v>2.51</v>
      </c>
      <c r="J1196" s="28"/>
      <c r="K1196" s="28" t="n">
        <v>2.415</v>
      </c>
      <c r="L1196" s="28" t="n">
        <v>2.425</v>
      </c>
      <c r="M1196" s="28" t="n">
        <v>2.385</v>
      </c>
      <c r="N1196" s="28" t="n">
        <v>2.35</v>
      </c>
      <c r="O1196" s="28" t="n">
        <v>2.29568</v>
      </c>
      <c r="Q1196" s="28" t="n">
        <v>2.65</v>
      </c>
      <c r="R1196" s="28" t="n">
        <v>2.845</v>
      </c>
      <c r="S1196" s="28" t="n">
        <v>2.66</v>
      </c>
      <c r="T1196" s="2" t="n">
        <v>2.495</v>
      </c>
      <c r="U1196" s="2" t="n">
        <v>2.5</v>
      </c>
      <c r="V1196" s="28" t="n">
        <v>2.545</v>
      </c>
      <c r="X1196" s="2" t="n">
        <v>2.715</v>
      </c>
      <c r="Y1196" s="28" t="n">
        <v>2.73</v>
      </c>
    </row>
    <row r="1197" customFormat="false" ht="12.75" hidden="false" customHeight="false" outlineLevel="0" collapsed="false">
      <c r="A1197" s="56" t="n">
        <v>36438</v>
      </c>
      <c r="B1197" s="61" t="n">
        <f aca="false">B1196+1</f>
        <v>1193</v>
      </c>
      <c r="C1197" s="2" t="str">
        <f aca="false">C1190</f>
        <v>Tue</v>
      </c>
      <c r="D1197" s="1" t="s">
        <v>121</v>
      </c>
      <c r="E1197" s="28" t="n">
        <v>2.45</v>
      </c>
      <c r="F1197" s="28" t="n">
        <v>2.44</v>
      </c>
      <c r="G1197" s="28" t="n">
        <v>2.465</v>
      </c>
      <c r="H1197" s="28" t="n">
        <v>2.49</v>
      </c>
      <c r="J1197" s="28"/>
      <c r="K1197" s="28" t="n">
        <v>2.415</v>
      </c>
      <c r="L1197" s="28" t="n">
        <v>2.44</v>
      </c>
      <c r="M1197" s="28" t="n">
        <v>2.38</v>
      </c>
      <c r="N1197" s="28" t="n">
        <v>2.39</v>
      </c>
      <c r="O1197" s="28" t="n">
        <v>2.299267</v>
      </c>
      <c r="Q1197" s="28" t="n">
        <v>2.625</v>
      </c>
      <c r="R1197" s="28" t="n">
        <v>2.825</v>
      </c>
      <c r="S1197" s="28" t="n">
        <v>2.65</v>
      </c>
      <c r="T1197" s="2" t="n">
        <v>2.495</v>
      </c>
      <c r="U1197" s="2" t="n">
        <v>2.495</v>
      </c>
      <c r="V1197" s="28" t="n">
        <v>2.54</v>
      </c>
      <c r="X1197" s="2" t="n">
        <v>2.695</v>
      </c>
      <c r="Y1197" s="28" t="n">
        <v>2.7</v>
      </c>
    </row>
    <row r="1198" customFormat="false" ht="12.75" hidden="false" customHeight="false" outlineLevel="0" collapsed="false">
      <c r="A1198" s="56" t="n">
        <v>36439</v>
      </c>
      <c r="B1198" s="61" t="n">
        <f aca="false">B1197+1</f>
        <v>1194</v>
      </c>
      <c r="C1198" s="2" t="str">
        <f aca="false">C1191</f>
        <v>Wed</v>
      </c>
      <c r="D1198" s="1" t="s">
        <v>121</v>
      </c>
      <c r="E1198" s="28" t="n">
        <v>2.465</v>
      </c>
      <c r="F1198" s="28" t="n">
        <v>2.425</v>
      </c>
      <c r="G1198" s="28" t="n">
        <v>2.465</v>
      </c>
      <c r="H1198" s="28" t="n">
        <v>2.505</v>
      </c>
      <c r="J1198" s="28"/>
      <c r="K1198" s="28" t="n">
        <v>2.405</v>
      </c>
      <c r="L1198" s="28" t="n">
        <v>2.435</v>
      </c>
      <c r="M1198" s="28" t="n">
        <v>2.375</v>
      </c>
      <c r="N1198" s="28" t="n">
        <v>2.375</v>
      </c>
      <c r="O1198" s="28" t="n">
        <v>2.327963</v>
      </c>
      <c r="Q1198" s="28" t="n">
        <v>2.625</v>
      </c>
      <c r="R1198" s="28" t="n">
        <v>2.79</v>
      </c>
      <c r="S1198" s="28" t="n">
        <v>2.6</v>
      </c>
      <c r="T1198" s="2" t="n">
        <v>2.455</v>
      </c>
      <c r="U1198" s="2" t="n">
        <v>2.46</v>
      </c>
      <c r="V1198" s="28" t="n">
        <v>2.535</v>
      </c>
      <c r="X1198" s="2" t="n">
        <v>2.725</v>
      </c>
      <c r="Y1198" s="28" t="n">
        <v>2.74</v>
      </c>
    </row>
    <row r="1199" customFormat="false" ht="12.75" hidden="false" customHeight="false" outlineLevel="0" collapsed="false">
      <c r="A1199" s="56" t="n">
        <v>36440</v>
      </c>
      <c r="B1199" s="61" t="n">
        <f aca="false">B1198+1</f>
        <v>1195</v>
      </c>
      <c r="C1199" s="2" t="s">
        <v>145</v>
      </c>
      <c r="D1199" s="1" t="s">
        <v>121</v>
      </c>
      <c r="E1199" s="28" t="n">
        <v>2.49</v>
      </c>
      <c r="F1199" s="28" t="n">
        <v>2.425</v>
      </c>
      <c r="G1199" s="28" t="n">
        <v>2.47</v>
      </c>
      <c r="H1199" s="28" t="n">
        <v>2.52</v>
      </c>
      <c r="J1199" s="28"/>
      <c r="K1199" s="28" t="n">
        <v>2.39</v>
      </c>
      <c r="L1199" s="28" t="n">
        <v>2.425</v>
      </c>
      <c r="M1199" s="28" t="n">
        <v>2.37</v>
      </c>
      <c r="N1199" s="28" t="n">
        <v>2.37</v>
      </c>
      <c r="O1199" s="28" t="n">
        <v>2.346029875</v>
      </c>
      <c r="Q1199" s="28" t="n">
        <v>2.625</v>
      </c>
      <c r="R1199" s="28" t="n">
        <v>2.765</v>
      </c>
      <c r="S1199" s="28" t="n">
        <v>2.62</v>
      </c>
      <c r="T1199" s="2" t="n">
        <v>2.445</v>
      </c>
      <c r="U1199" s="2" t="n">
        <v>2.45</v>
      </c>
      <c r="V1199" s="28" t="n">
        <v>2.54</v>
      </c>
      <c r="X1199" s="2" t="n">
        <v>2.735</v>
      </c>
      <c r="Y1199" s="28" t="n">
        <v>2.74</v>
      </c>
    </row>
    <row r="1200" customFormat="false" ht="12.75" hidden="false" customHeight="false" outlineLevel="0" collapsed="false">
      <c r="A1200" s="56" t="n">
        <v>36441</v>
      </c>
      <c r="B1200" s="61" t="n">
        <f aca="false">B1199+1</f>
        <v>1196</v>
      </c>
      <c r="C1200" s="2" t="s">
        <v>146</v>
      </c>
      <c r="D1200" s="1" t="s">
        <v>121</v>
      </c>
      <c r="E1200" s="28" t="n">
        <v>2.355</v>
      </c>
      <c r="F1200" s="28" t="n">
        <v>2.285</v>
      </c>
      <c r="G1200" s="28" t="n">
        <v>2.315</v>
      </c>
      <c r="H1200" s="28" t="n">
        <v>2.39</v>
      </c>
      <c r="J1200" s="28"/>
      <c r="K1200" s="28" t="n">
        <v>2.3</v>
      </c>
      <c r="L1200" s="28" t="n">
        <v>2.285</v>
      </c>
      <c r="M1200" s="28" t="n">
        <v>2.285</v>
      </c>
      <c r="N1200" s="28" t="n">
        <v>2.27</v>
      </c>
      <c r="O1200" s="28" t="n">
        <v>2.31396315</v>
      </c>
      <c r="Q1200" s="28" t="n">
        <v>2.495</v>
      </c>
      <c r="R1200" s="28" t="n">
        <v>2.705</v>
      </c>
      <c r="S1200" s="28" t="n">
        <v>2.565</v>
      </c>
      <c r="T1200" s="2" t="n">
        <v>2.325</v>
      </c>
      <c r="U1200" s="2" t="n">
        <v>2.325</v>
      </c>
      <c r="V1200" s="28" t="n">
        <v>2.415</v>
      </c>
      <c r="X1200" s="2" t="n">
        <v>2.55</v>
      </c>
      <c r="Y1200" s="28" t="n">
        <v>2.555</v>
      </c>
    </row>
    <row r="1201" customFormat="false" ht="12.75" hidden="false" customHeight="false" outlineLevel="0" collapsed="false">
      <c r="A1201" s="56" t="n">
        <v>36442</v>
      </c>
      <c r="B1201" s="61" t="n">
        <f aca="false">B1200+1</f>
        <v>1197</v>
      </c>
      <c r="C1201" s="2" t="s">
        <v>147</v>
      </c>
      <c r="D1201" s="1" t="s">
        <v>121</v>
      </c>
      <c r="E1201" s="28" t="n">
        <v>2.355</v>
      </c>
      <c r="F1201" s="28" t="n">
        <v>2.285</v>
      </c>
      <c r="G1201" s="28" t="n">
        <v>2.315</v>
      </c>
      <c r="H1201" s="28" t="n">
        <v>2.39</v>
      </c>
      <c r="J1201" s="28"/>
      <c r="K1201" s="28" t="n">
        <v>2.3</v>
      </c>
      <c r="L1201" s="28" t="n">
        <v>2.285</v>
      </c>
      <c r="M1201" s="28" t="n">
        <v>2.285</v>
      </c>
      <c r="N1201" s="28" t="n">
        <v>2.27</v>
      </c>
      <c r="O1201" s="28" t="n">
        <v>2.31396315</v>
      </c>
      <c r="Q1201" s="28" t="n">
        <v>2.495</v>
      </c>
      <c r="R1201" s="28" t="n">
        <v>2.705</v>
      </c>
      <c r="S1201" s="28" t="n">
        <v>2.565</v>
      </c>
      <c r="T1201" s="2" t="n">
        <v>2.325</v>
      </c>
      <c r="U1201" s="2" t="n">
        <v>2.325</v>
      </c>
      <c r="V1201" s="28" t="n">
        <v>2.415</v>
      </c>
      <c r="X1201" s="2" t="n">
        <v>2.55</v>
      </c>
      <c r="Y1201" s="28" t="n">
        <v>2.555</v>
      </c>
    </row>
    <row r="1202" customFormat="false" ht="12.75" hidden="false" customHeight="false" outlineLevel="0" collapsed="false">
      <c r="A1202" s="56" t="n">
        <v>36443</v>
      </c>
      <c r="B1202" s="61" t="n">
        <f aca="false">B1201+1</f>
        <v>1198</v>
      </c>
      <c r="C1202" s="2" t="s">
        <v>148</v>
      </c>
      <c r="D1202" s="1" t="s">
        <v>121</v>
      </c>
      <c r="E1202" s="28" t="n">
        <v>2.355</v>
      </c>
      <c r="F1202" s="28" t="n">
        <v>2.285</v>
      </c>
      <c r="G1202" s="28" t="n">
        <v>2.315</v>
      </c>
      <c r="H1202" s="28" t="n">
        <v>2.39</v>
      </c>
      <c r="J1202" s="28"/>
      <c r="K1202" s="28" t="n">
        <v>2.3</v>
      </c>
      <c r="L1202" s="28" t="n">
        <v>2.285</v>
      </c>
      <c r="M1202" s="28" t="n">
        <v>2.285</v>
      </c>
      <c r="N1202" s="28" t="n">
        <v>2.27</v>
      </c>
      <c r="O1202" s="28" t="n">
        <v>2.31396315</v>
      </c>
      <c r="Q1202" s="28" t="n">
        <v>2.495</v>
      </c>
      <c r="R1202" s="28" t="n">
        <v>2.705</v>
      </c>
      <c r="S1202" s="28" t="n">
        <v>2.565</v>
      </c>
      <c r="T1202" s="2" t="n">
        <v>2.325</v>
      </c>
      <c r="U1202" s="2" t="n">
        <v>2.325</v>
      </c>
      <c r="V1202" s="28" t="n">
        <v>2.415</v>
      </c>
      <c r="X1202" s="2" t="n">
        <v>2.55</v>
      </c>
      <c r="Y1202" s="28" t="n">
        <v>2.555</v>
      </c>
    </row>
    <row r="1203" customFormat="false" ht="12.75" hidden="false" customHeight="false" outlineLevel="0" collapsed="false">
      <c r="A1203" s="56" t="n">
        <v>36444</v>
      </c>
      <c r="B1203" s="61" t="n">
        <f aca="false">B1202+1</f>
        <v>1199</v>
      </c>
      <c r="C1203" s="2" t="s">
        <v>142</v>
      </c>
      <c r="D1203" s="1" t="s">
        <v>121</v>
      </c>
      <c r="E1203" s="28" t="n">
        <v>2.52</v>
      </c>
      <c r="F1203" s="28" t="n">
        <v>2.45</v>
      </c>
      <c r="G1203" s="28" t="n">
        <v>2.5</v>
      </c>
      <c r="H1203" s="28" t="n">
        <v>2.56</v>
      </c>
      <c r="J1203" s="28"/>
      <c r="K1203" s="28" t="n">
        <v>2.445</v>
      </c>
      <c r="L1203" s="28" t="n">
        <v>2.455</v>
      </c>
      <c r="M1203" s="28" t="n">
        <v>2.4</v>
      </c>
      <c r="N1203" s="28" t="n">
        <v>2.39</v>
      </c>
      <c r="O1203" s="28" t="n">
        <v>2.31396315</v>
      </c>
      <c r="Q1203" s="28" t="n">
        <v>2.635</v>
      </c>
      <c r="R1203" s="28" t="n">
        <v>2.835</v>
      </c>
      <c r="S1203" s="28" t="n">
        <v>2.675</v>
      </c>
      <c r="T1203" s="2" t="n">
        <v>2.5</v>
      </c>
      <c r="U1203" s="2" t="n">
        <v>2.5</v>
      </c>
      <c r="V1203" s="28" t="n">
        <v>2.59</v>
      </c>
      <c r="X1203" s="2" t="n">
        <v>2.725</v>
      </c>
      <c r="Y1203" s="28" t="n">
        <v>2.71</v>
      </c>
    </row>
    <row r="1204" customFormat="false" ht="12.75" hidden="false" customHeight="false" outlineLevel="0" collapsed="false">
      <c r="A1204" s="56" t="n">
        <v>36445</v>
      </c>
      <c r="B1204" s="61" t="n">
        <f aca="false">B1203+1</f>
        <v>1200</v>
      </c>
      <c r="C1204" s="2" t="s">
        <v>143</v>
      </c>
      <c r="D1204" s="1" t="s">
        <v>121</v>
      </c>
      <c r="E1204" s="28" t="n">
        <v>2.655</v>
      </c>
      <c r="F1204" s="28" t="n">
        <v>2.585</v>
      </c>
      <c r="G1204" s="28" t="n">
        <v>2.65</v>
      </c>
      <c r="H1204" s="28" t="n">
        <v>2.73</v>
      </c>
      <c r="J1204" s="28"/>
      <c r="K1204" s="28" t="n">
        <v>2.595</v>
      </c>
      <c r="L1204" s="28" t="n">
        <v>2.585</v>
      </c>
      <c r="M1204" s="28" t="n">
        <v>2.51</v>
      </c>
      <c r="N1204" s="28" t="n">
        <v>2.49</v>
      </c>
      <c r="O1204" s="28" t="n">
        <v>2.49278565</v>
      </c>
      <c r="Q1204" s="28" t="n">
        <v>2.745</v>
      </c>
      <c r="R1204" s="28" t="n">
        <v>2.955</v>
      </c>
      <c r="S1204" s="28" t="n">
        <v>2.82</v>
      </c>
      <c r="T1204" s="2" t="n">
        <v>2.63</v>
      </c>
      <c r="U1204" s="2" t="n">
        <v>2.64</v>
      </c>
      <c r="V1204" s="28" t="n">
        <v>2.7</v>
      </c>
      <c r="X1204" s="2" t="n">
        <v>2.84</v>
      </c>
      <c r="Y1204" s="28" t="n">
        <v>2.845</v>
      </c>
    </row>
    <row r="1205" customFormat="false" ht="12.75" hidden="false" customHeight="false" outlineLevel="0" collapsed="false">
      <c r="A1205" s="56" t="n">
        <v>36446</v>
      </c>
      <c r="B1205" s="61" t="n">
        <f aca="false">B1204+1</f>
        <v>1201</v>
      </c>
      <c r="C1205" s="2" t="s">
        <v>144</v>
      </c>
      <c r="D1205" s="1" t="s">
        <v>121</v>
      </c>
      <c r="E1205" s="28" t="n">
        <v>2.81</v>
      </c>
      <c r="F1205" s="28" t="n">
        <v>2.76</v>
      </c>
      <c r="G1205" s="28" t="n">
        <v>2.835</v>
      </c>
      <c r="H1205" s="28" t="n">
        <v>2.885</v>
      </c>
      <c r="J1205" s="28"/>
      <c r="K1205" s="28" t="n">
        <v>2.755</v>
      </c>
      <c r="L1205" s="28" t="n">
        <v>2.75</v>
      </c>
      <c r="M1205" s="28" t="n">
        <v>2.685</v>
      </c>
      <c r="N1205" s="28" t="n">
        <v>2.71</v>
      </c>
      <c r="O1205" s="28" t="n">
        <v>2.67759</v>
      </c>
      <c r="Q1205" s="28" t="n">
        <v>2.925</v>
      </c>
      <c r="R1205" s="28" t="n">
        <v>3.09</v>
      </c>
      <c r="S1205" s="28" t="n">
        <v>2.955</v>
      </c>
      <c r="T1205" s="2" t="n">
        <v>2.8</v>
      </c>
      <c r="U1205" s="2" t="n">
        <v>2.8</v>
      </c>
      <c r="V1205" s="28" t="n">
        <v>2.87</v>
      </c>
      <c r="X1205" s="2" t="n">
        <v>3.025</v>
      </c>
      <c r="Y1205" s="28" t="n">
        <v>3.005</v>
      </c>
    </row>
    <row r="1206" customFormat="false" ht="12.75" hidden="false" customHeight="false" outlineLevel="0" collapsed="false">
      <c r="A1206" s="56" t="n">
        <v>36447</v>
      </c>
      <c r="B1206" s="61" t="n">
        <f aca="false">B1205+1</f>
        <v>1202</v>
      </c>
      <c r="C1206" s="2" t="s">
        <v>145</v>
      </c>
      <c r="D1206" s="1" t="s">
        <v>121</v>
      </c>
      <c r="E1206" s="28" t="n">
        <v>2.705</v>
      </c>
      <c r="F1206" s="28" t="n">
        <v>2.67</v>
      </c>
      <c r="G1206" s="28" t="n">
        <v>2.725</v>
      </c>
      <c r="H1206" s="28" t="n">
        <v>2.765</v>
      </c>
      <c r="J1206" s="28"/>
      <c r="K1206" s="28" t="n">
        <v>2.625</v>
      </c>
      <c r="L1206" s="28" t="n">
        <v>2.67</v>
      </c>
      <c r="M1206" s="28" t="n">
        <v>2.625</v>
      </c>
      <c r="N1206" s="28" t="n">
        <v>2.64</v>
      </c>
      <c r="O1206" s="28" t="n">
        <v>2.609938125</v>
      </c>
      <c r="Q1206" s="28" t="n">
        <v>2.815</v>
      </c>
      <c r="R1206" s="28" t="n">
        <v>3.005</v>
      </c>
      <c r="S1206" s="28" t="n">
        <v>2.89</v>
      </c>
      <c r="T1206" s="2" t="n">
        <v>2.695</v>
      </c>
      <c r="U1206" s="2" t="n">
        <v>2.695</v>
      </c>
      <c r="V1206" s="28" t="n">
        <v>2.745</v>
      </c>
      <c r="X1206" s="2" t="n">
        <v>2.92</v>
      </c>
      <c r="Y1206" s="28" t="n">
        <v>2.915</v>
      </c>
    </row>
    <row r="1207" customFormat="false" ht="12.75" hidden="false" customHeight="false" outlineLevel="0" collapsed="false">
      <c r="A1207" s="56" t="n">
        <v>36448</v>
      </c>
      <c r="B1207" s="61" t="n">
        <f aca="false">B1206+1</f>
        <v>1203</v>
      </c>
      <c r="C1207" s="2" t="s">
        <v>146</v>
      </c>
      <c r="D1207" s="1" t="s">
        <v>121</v>
      </c>
      <c r="E1207" s="28" t="n">
        <v>2.67</v>
      </c>
      <c r="F1207" s="28" t="n">
        <v>2.61</v>
      </c>
      <c r="G1207" s="28" t="n">
        <v>2.655</v>
      </c>
      <c r="H1207" s="28" t="n">
        <v>2.73</v>
      </c>
      <c r="J1207" s="28"/>
      <c r="K1207" s="28" t="n">
        <v>2.61</v>
      </c>
      <c r="L1207" s="28" t="n">
        <v>2.58</v>
      </c>
      <c r="M1207" s="28" t="n">
        <v>2.59</v>
      </c>
      <c r="N1207" s="28" t="n">
        <v>2.65</v>
      </c>
      <c r="O1207" s="28" t="n">
        <v>2.637705725</v>
      </c>
      <c r="Q1207" s="28" t="n">
        <v>2.79</v>
      </c>
      <c r="R1207" s="28" t="n">
        <v>2.98</v>
      </c>
      <c r="S1207" s="28" t="n">
        <v>2.85</v>
      </c>
      <c r="T1207" s="2" t="n">
        <v>2.725</v>
      </c>
      <c r="U1207" s="2" t="n">
        <v>2.73</v>
      </c>
      <c r="V1207" s="28" t="n">
        <v>2.795</v>
      </c>
      <c r="X1207" s="2" t="n">
        <v>2.9</v>
      </c>
      <c r="Y1207" s="28" t="n">
        <v>2.87</v>
      </c>
    </row>
    <row r="1208" customFormat="false" ht="12.75" hidden="false" customHeight="false" outlineLevel="0" collapsed="false">
      <c r="A1208" s="56" t="n">
        <v>36449</v>
      </c>
      <c r="B1208" s="61" t="n">
        <f aca="false">B1207+1</f>
        <v>1204</v>
      </c>
      <c r="C1208" s="2" t="s">
        <v>147</v>
      </c>
      <c r="D1208" s="1" t="s">
        <v>121</v>
      </c>
      <c r="E1208" s="28" t="n">
        <v>2.67</v>
      </c>
      <c r="F1208" s="28" t="n">
        <v>2.61</v>
      </c>
      <c r="G1208" s="28" t="n">
        <v>2.655</v>
      </c>
      <c r="H1208" s="28" t="n">
        <v>2.73</v>
      </c>
      <c r="J1208" s="28"/>
      <c r="K1208" s="28" t="n">
        <v>2.61</v>
      </c>
      <c r="L1208" s="28" t="n">
        <v>2.58</v>
      </c>
      <c r="M1208" s="28" t="n">
        <v>2.59</v>
      </c>
      <c r="N1208" s="28" t="n">
        <v>2.65</v>
      </c>
      <c r="O1208" s="28" t="n">
        <v>2.637705725</v>
      </c>
      <c r="Q1208" s="28" t="n">
        <v>2.79</v>
      </c>
      <c r="R1208" s="28" t="n">
        <v>2.98</v>
      </c>
      <c r="S1208" s="28" t="n">
        <v>2.85</v>
      </c>
      <c r="T1208" s="2" t="n">
        <v>2.725</v>
      </c>
      <c r="U1208" s="2" t="n">
        <v>2.73</v>
      </c>
      <c r="V1208" s="28" t="n">
        <v>2.795</v>
      </c>
      <c r="X1208" s="2" t="n">
        <v>2.9</v>
      </c>
      <c r="Y1208" s="28" t="n">
        <v>2.87</v>
      </c>
    </row>
    <row r="1209" customFormat="false" ht="12.75" hidden="false" customHeight="false" outlineLevel="0" collapsed="false">
      <c r="A1209" s="56" t="n">
        <v>36450</v>
      </c>
      <c r="B1209" s="61" t="n">
        <f aca="false">B1208+1</f>
        <v>1205</v>
      </c>
      <c r="C1209" s="2" t="s">
        <v>148</v>
      </c>
      <c r="D1209" s="1" t="s">
        <v>121</v>
      </c>
      <c r="E1209" s="28" t="n">
        <v>2.67</v>
      </c>
      <c r="F1209" s="28" t="n">
        <v>2.61</v>
      </c>
      <c r="G1209" s="28" t="n">
        <v>2.655</v>
      </c>
      <c r="H1209" s="28" t="n">
        <v>2.73</v>
      </c>
      <c r="J1209" s="28"/>
      <c r="K1209" s="28" t="n">
        <v>2.61</v>
      </c>
      <c r="L1209" s="28" t="n">
        <v>2.58</v>
      </c>
      <c r="M1209" s="28" t="n">
        <v>2.59</v>
      </c>
      <c r="N1209" s="28" t="n">
        <v>2.65</v>
      </c>
      <c r="O1209" s="28" t="n">
        <v>2.637705725</v>
      </c>
      <c r="Q1209" s="28" t="n">
        <v>2.79</v>
      </c>
      <c r="R1209" s="28" t="n">
        <v>2.98</v>
      </c>
      <c r="S1209" s="28" t="n">
        <v>2.85</v>
      </c>
      <c r="T1209" s="2" t="n">
        <v>2.725</v>
      </c>
      <c r="U1209" s="2" t="n">
        <v>2.73</v>
      </c>
      <c r="V1209" s="28" t="n">
        <v>2.795</v>
      </c>
      <c r="X1209" s="2" t="n">
        <v>2.9</v>
      </c>
      <c r="Y1209" s="28" t="n">
        <v>2.87</v>
      </c>
    </row>
    <row r="1210" customFormat="false" ht="12.75" hidden="false" customHeight="false" outlineLevel="0" collapsed="false">
      <c r="A1210" s="56" t="n">
        <v>36451</v>
      </c>
      <c r="B1210" s="61" t="n">
        <f aca="false">B1209+1</f>
        <v>1206</v>
      </c>
      <c r="C1210" s="2" t="s">
        <v>142</v>
      </c>
      <c r="D1210" s="1" t="s">
        <v>121</v>
      </c>
      <c r="E1210" s="28" t="n">
        <v>2.815</v>
      </c>
      <c r="F1210" s="28" t="n">
        <v>2.76</v>
      </c>
      <c r="G1210" s="28" t="n">
        <v>2.825</v>
      </c>
      <c r="H1210" s="28" t="n">
        <v>2.855</v>
      </c>
      <c r="J1210" s="28"/>
      <c r="K1210" s="28" t="n">
        <v>2.79</v>
      </c>
      <c r="L1210" s="28" t="n">
        <v>2.77</v>
      </c>
      <c r="M1210" s="28" t="n">
        <v>2.74</v>
      </c>
      <c r="N1210" s="28" t="n">
        <v>2.75</v>
      </c>
      <c r="O1210" s="28" t="n">
        <v>2.671434075</v>
      </c>
      <c r="Q1210" s="28" t="n">
        <v>2.965</v>
      </c>
      <c r="R1210" s="28" t="n">
        <v>3.08</v>
      </c>
      <c r="S1210" s="28" t="n">
        <v>2.96</v>
      </c>
      <c r="T1210" s="2" t="n">
        <v>2.865</v>
      </c>
      <c r="U1210" s="2" t="n">
        <v>2.865</v>
      </c>
      <c r="V1210" s="28" t="n">
        <v>2.91</v>
      </c>
      <c r="X1210" s="2" t="n">
        <v>3.115</v>
      </c>
      <c r="Y1210" s="28" t="n">
        <v>3.1</v>
      </c>
    </row>
    <row r="1211" customFormat="false" ht="12.75" hidden="false" customHeight="false" outlineLevel="0" collapsed="false">
      <c r="A1211" s="56" t="n">
        <v>36452</v>
      </c>
      <c r="B1211" s="61" t="n">
        <f aca="false">B1210+1</f>
        <v>1207</v>
      </c>
      <c r="C1211" s="2" t="s">
        <v>143</v>
      </c>
      <c r="D1211" s="1" t="s">
        <v>121</v>
      </c>
      <c r="E1211" s="28" t="n">
        <v>2.89</v>
      </c>
      <c r="F1211" s="28" t="n">
        <v>2.83</v>
      </c>
      <c r="G1211" s="28" t="n">
        <v>2.87</v>
      </c>
      <c r="H1211" s="28" t="n">
        <v>2.92</v>
      </c>
      <c r="J1211" s="28"/>
      <c r="K1211" s="28" t="n">
        <v>2.875</v>
      </c>
      <c r="L1211" s="28" t="n">
        <v>2.835</v>
      </c>
      <c r="M1211" s="28" t="n">
        <v>2.795</v>
      </c>
      <c r="N1211" s="28" t="n">
        <v>2.78</v>
      </c>
      <c r="O1211" s="28" t="n">
        <v>2.742578</v>
      </c>
      <c r="Q1211" s="28" t="n">
        <v>3.06</v>
      </c>
      <c r="R1211" s="28" t="n">
        <v>3.09</v>
      </c>
      <c r="S1211" s="28" t="n">
        <v>2.975</v>
      </c>
      <c r="T1211" s="2" t="n">
        <v>2.935</v>
      </c>
      <c r="U1211" s="2" t="n">
        <v>2.94</v>
      </c>
      <c r="V1211" s="28" t="n">
        <v>3.025</v>
      </c>
      <c r="X1211" s="2" t="n">
        <v>3.26</v>
      </c>
      <c r="Y1211" s="28" t="n">
        <v>3.265</v>
      </c>
    </row>
    <row r="1212" customFormat="false" ht="12.75" hidden="false" customHeight="false" outlineLevel="0" collapsed="false">
      <c r="A1212" s="56" t="n">
        <v>36453</v>
      </c>
      <c r="B1212" s="61" t="n">
        <f aca="false">B1211+1</f>
        <v>1208</v>
      </c>
      <c r="C1212" s="2" t="s">
        <v>144</v>
      </c>
      <c r="D1212" s="1" t="s">
        <v>121</v>
      </c>
      <c r="E1212" s="28" t="n">
        <v>2.9</v>
      </c>
      <c r="F1212" s="28" t="n">
        <v>2.835</v>
      </c>
      <c r="G1212" s="28" t="n">
        <v>2.865</v>
      </c>
      <c r="H1212" s="28" t="n">
        <v>2.905</v>
      </c>
      <c r="J1212" s="28"/>
      <c r="K1212" s="28" t="n">
        <v>2.87</v>
      </c>
      <c r="L1212" s="28" t="n">
        <v>2.84</v>
      </c>
      <c r="M1212" s="28" t="n">
        <v>2.785</v>
      </c>
      <c r="N1212" s="28" t="n">
        <v>2.775</v>
      </c>
      <c r="O1212" s="28" t="n">
        <v>2.7496465</v>
      </c>
      <c r="Q1212" s="28" t="n">
        <v>3.11</v>
      </c>
      <c r="R1212" s="28" t="n">
        <v>3.065</v>
      </c>
      <c r="S1212" s="28" t="n">
        <v>2.96</v>
      </c>
      <c r="T1212" s="2" t="n">
        <v>2.935</v>
      </c>
      <c r="U1212" s="2" t="n">
        <v>2.94</v>
      </c>
      <c r="V1212" s="28" t="n">
        <v>3.05</v>
      </c>
      <c r="X1212" s="2" t="n">
        <v>3.295</v>
      </c>
      <c r="Y1212" s="28" t="n">
        <v>3.3</v>
      </c>
    </row>
    <row r="1213" customFormat="false" ht="12.75" hidden="false" customHeight="false" outlineLevel="0" collapsed="false">
      <c r="A1213" s="56" t="n">
        <v>36454</v>
      </c>
      <c r="B1213" s="61" t="n">
        <f aca="false">B1212+1</f>
        <v>1209</v>
      </c>
      <c r="C1213" s="2" t="s">
        <v>145</v>
      </c>
      <c r="D1213" s="1" t="s">
        <v>121</v>
      </c>
      <c r="E1213" s="28" t="n">
        <v>2.995</v>
      </c>
      <c r="F1213" s="28" t="n">
        <v>2.935</v>
      </c>
      <c r="G1213" s="28" t="n">
        <v>2.965</v>
      </c>
      <c r="H1213" s="28" t="n">
        <v>3.005</v>
      </c>
      <c r="J1213" s="28"/>
      <c r="K1213" s="28" t="n">
        <v>2.955</v>
      </c>
      <c r="L1213" s="28" t="n">
        <v>2.93</v>
      </c>
      <c r="M1213" s="28" t="n">
        <v>2.855</v>
      </c>
      <c r="N1213" s="28" t="n">
        <v>2.835</v>
      </c>
      <c r="O1213" s="28" t="n">
        <v>2.808109325</v>
      </c>
      <c r="Q1213" s="28" t="n">
        <v>3.255</v>
      </c>
      <c r="R1213" s="28" t="n">
        <v>3.12</v>
      </c>
      <c r="S1213" s="28" t="n">
        <v>3.01</v>
      </c>
      <c r="T1213" s="2" t="n">
        <v>3.06</v>
      </c>
      <c r="U1213" s="2" t="n">
        <v>3.055</v>
      </c>
      <c r="V1213" s="28" t="n">
        <v>3.165</v>
      </c>
      <c r="X1213" s="2" t="n">
        <v>3.42</v>
      </c>
      <c r="Y1213" s="28" t="n">
        <v>3.415</v>
      </c>
    </row>
    <row r="1214" customFormat="false" ht="12.75" hidden="false" customHeight="false" outlineLevel="0" collapsed="false">
      <c r="A1214" s="56" t="n">
        <v>36455</v>
      </c>
      <c r="B1214" s="61" t="n">
        <f aca="false">B1213+1</f>
        <v>1210</v>
      </c>
      <c r="C1214" s="2" t="s">
        <v>146</v>
      </c>
      <c r="D1214" s="1" t="s">
        <v>121</v>
      </c>
      <c r="E1214" s="28" t="n">
        <v>3.005</v>
      </c>
      <c r="F1214" s="28" t="n">
        <v>2.87</v>
      </c>
      <c r="G1214" s="28" t="n">
        <v>2.9</v>
      </c>
      <c r="H1214" s="28" t="n">
        <v>3</v>
      </c>
      <c r="J1214" s="28"/>
      <c r="K1214" s="28" t="n">
        <v>2.935</v>
      </c>
      <c r="L1214" s="28" t="n">
        <v>2.85</v>
      </c>
      <c r="M1214" s="28" t="n">
        <v>2.81</v>
      </c>
      <c r="N1214" s="28" t="n">
        <v>2.795</v>
      </c>
      <c r="O1214" s="28" t="n">
        <v>2.8039368</v>
      </c>
      <c r="Q1214" s="28" t="n">
        <v>3.275</v>
      </c>
      <c r="R1214" s="28" t="n">
        <v>3.07</v>
      </c>
      <c r="S1214" s="28" t="n">
        <v>2.965</v>
      </c>
      <c r="T1214" s="2" t="n">
        <v>3.02</v>
      </c>
      <c r="U1214" s="2" t="n">
        <v>3.015</v>
      </c>
      <c r="V1214" s="28" t="n">
        <v>3.2</v>
      </c>
      <c r="X1214" s="2" t="n">
        <v>3.45</v>
      </c>
      <c r="Y1214" s="28" t="n">
        <v>3.47</v>
      </c>
    </row>
    <row r="1215" customFormat="false" ht="12.75" hidden="false" customHeight="false" outlineLevel="0" collapsed="false">
      <c r="A1215" s="56" t="n">
        <v>36456</v>
      </c>
      <c r="B1215" s="61" t="n">
        <f aca="false">B1214+1</f>
        <v>1211</v>
      </c>
      <c r="C1215" s="2" t="s">
        <v>147</v>
      </c>
      <c r="D1215" s="1" t="s">
        <v>121</v>
      </c>
      <c r="E1215" s="28" t="n">
        <v>3.005</v>
      </c>
      <c r="F1215" s="28" t="n">
        <v>2.87</v>
      </c>
      <c r="G1215" s="28" t="n">
        <v>2.9</v>
      </c>
      <c r="H1215" s="28" t="n">
        <v>3</v>
      </c>
      <c r="J1215" s="28"/>
      <c r="K1215" s="28" t="n">
        <v>2.935</v>
      </c>
      <c r="L1215" s="28" t="n">
        <v>2.85</v>
      </c>
      <c r="M1215" s="28" t="n">
        <v>2.81</v>
      </c>
      <c r="N1215" s="28" t="n">
        <v>2.795</v>
      </c>
      <c r="O1215" s="28" t="n">
        <v>2.8039368</v>
      </c>
      <c r="Q1215" s="28" t="n">
        <v>3.275</v>
      </c>
      <c r="R1215" s="28" t="n">
        <v>3.07</v>
      </c>
      <c r="S1215" s="28" t="n">
        <v>2.965</v>
      </c>
      <c r="T1215" s="2" t="n">
        <v>3.02</v>
      </c>
      <c r="U1215" s="2" t="n">
        <v>3.015</v>
      </c>
      <c r="V1215" s="28" t="n">
        <v>3.2</v>
      </c>
      <c r="X1215" s="2" t="n">
        <v>3.45</v>
      </c>
      <c r="Y1215" s="28" t="n">
        <v>3.47</v>
      </c>
    </row>
    <row r="1216" customFormat="false" ht="12.75" hidden="false" customHeight="false" outlineLevel="0" collapsed="false">
      <c r="A1216" s="56" t="n">
        <v>36457</v>
      </c>
      <c r="B1216" s="61" t="n">
        <f aca="false">B1215+1</f>
        <v>1212</v>
      </c>
      <c r="C1216" s="2" t="s">
        <v>148</v>
      </c>
      <c r="D1216" s="1" t="s">
        <v>121</v>
      </c>
      <c r="E1216" s="28" t="n">
        <v>3.005</v>
      </c>
      <c r="F1216" s="28" t="n">
        <v>2.87</v>
      </c>
      <c r="G1216" s="28" t="n">
        <v>2.9</v>
      </c>
      <c r="H1216" s="28" t="n">
        <v>3</v>
      </c>
      <c r="J1216" s="28"/>
      <c r="K1216" s="28" t="n">
        <v>2.935</v>
      </c>
      <c r="L1216" s="28" t="n">
        <v>2.85</v>
      </c>
      <c r="M1216" s="28" t="n">
        <v>2.81</v>
      </c>
      <c r="N1216" s="28" t="n">
        <v>2.795</v>
      </c>
      <c r="O1216" s="28" t="n">
        <v>2.8039368</v>
      </c>
      <c r="Q1216" s="28" t="n">
        <v>3.275</v>
      </c>
      <c r="R1216" s="28" t="n">
        <v>3.07</v>
      </c>
      <c r="S1216" s="28" t="n">
        <v>2.965</v>
      </c>
      <c r="T1216" s="2" t="n">
        <v>3.02</v>
      </c>
      <c r="U1216" s="2" t="n">
        <v>3.015</v>
      </c>
      <c r="V1216" s="28" t="n">
        <v>3.2</v>
      </c>
      <c r="X1216" s="2" t="n">
        <v>3.45</v>
      </c>
      <c r="Y1216" s="28" t="n">
        <v>3.47</v>
      </c>
    </row>
    <row r="1217" customFormat="false" ht="12.75" hidden="false" customHeight="false" outlineLevel="0" collapsed="false">
      <c r="A1217" s="56" t="n">
        <v>36458</v>
      </c>
      <c r="B1217" s="61" t="n">
        <f aca="false">B1216+1</f>
        <v>1213</v>
      </c>
      <c r="C1217" s="2" t="s">
        <v>142</v>
      </c>
      <c r="D1217" s="1" t="s">
        <v>121</v>
      </c>
      <c r="E1217" s="28" t="n">
        <v>2.975</v>
      </c>
      <c r="F1217" s="28" t="n">
        <v>2.845</v>
      </c>
      <c r="G1217" s="28" t="n">
        <v>2.87</v>
      </c>
      <c r="H1217" s="28" t="n">
        <v>2.96</v>
      </c>
      <c r="J1217" s="28"/>
      <c r="K1217" s="28" t="n">
        <v>2.89</v>
      </c>
      <c r="L1217" s="28" t="n">
        <v>2.86</v>
      </c>
      <c r="M1217" s="28" t="n">
        <v>2.79</v>
      </c>
      <c r="N1217" s="28" t="n">
        <v>2.785</v>
      </c>
      <c r="O1217" s="28" t="n">
        <v>2.7610194</v>
      </c>
      <c r="Q1217" s="28" t="n">
        <v>3.205</v>
      </c>
      <c r="R1217" s="28" t="n">
        <v>3.105</v>
      </c>
      <c r="S1217" s="28" t="n">
        <v>2.995</v>
      </c>
      <c r="T1217" s="2" t="n">
        <v>2.985</v>
      </c>
      <c r="U1217" s="2" t="n">
        <v>2.98</v>
      </c>
      <c r="V1217" s="28" t="n">
        <v>3.15</v>
      </c>
      <c r="X1217" s="2" t="n">
        <v>3.27</v>
      </c>
      <c r="Y1217" s="28" t="n">
        <v>3.285</v>
      </c>
    </row>
    <row r="1218" customFormat="false" ht="12.75" hidden="false" customHeight="false" outlineLevel="0" collapsed="false">
      <c r="A1218" s="56" t="n">
        <v>36459</v>
      </c>
      <c r="B1218" s="61" t="n">
        <f aca="false">B1217+1</f>
        <v>1214</v>
      </c>
      <c r="C1218" s="2" t="s">
        <v>143</v>
      </c>
      <c r="D1218" s="1" t="s">
        <v>121</v>
      </c>
      <c r="E1218" s="28" t="n">
        <v>2.965</v>
      </c>
      <c r="F1218" s="28" t="n">
        <v>2.855</v>
      </c>
      <c r="G1218" s="28" t="n">
        <v>2.875</v>
      </c>
      <c r="H1218" s="28" t="n">
        <v>2.935</v>
      </c>
      <c r="J1218" s="28"/>
      <c r="K1218" s="28" t="n">
        <v>2.885</v>
      </c>
      <c r="L1218" s="28" t="n">
        <v>2.835</v>
      </c>
      <c r="M1218" s="28" t="n">
        <v>2.765</v>
      </c>
      <c r="N1218" s="28" t="n">
        <v>2.75</v>
      </c>
      <c r="O1218" s="28" t="n">
        <v>2.73527107</v>
      </c>
      <c r="Q1218" s="28" t="n">
        <v>3.215</v>
      </c>
      <c r="R1218" s="28" t="n">
        <v>3.065</v>
      </c>
      <c r="S1218" s="28" t="n">
        <v>2.96</v>
      </c>
      <c r="T1218" s="2" t="n">
        <v>2.965</v>
      </c>
      <c r="U1218" s="2" t="n">
        <v>2.95</v>
      </c>
      <c r="V1218" s="28" t="n">
        <v>3.13</v>
      </c>
      <c r="X1218" s="2" t="n">
        <v>3.29</v>
      </c>
      <c r="Y1218" s="28" t="n">
        <v>3.295</v>
      </c>
    </row>
    <row r="1219" customFormat="false" ht="12.75" hidden="false" customHeight="false" outlineLevel="0" collapsed="false">
      <c r="A1219" s="56" t="n">
        <v>36460</v>
      </c>
      <c r="B1219" s="61" t="n">
        <f aca="false">B1218+1</f>
        <v>1215</v>
      </c>
      <c r="C1219" s="2" t="s">
        <v>144</v>
      </c>
      <c r="D1219" s="1" t="s">
        <v>121</v>
      </c>
      <c r="E1219" s="28" t="n">
        <v>3.02</v>
      </c>
      <c r="F1219" s="28" t="n">
        <v>2.91</v>
      </c>
      <c r="G1219" s="28" t="n">
        <v>2.94</v>
      </c>
      <c r="H1219" s="28" t="n">
        <v>2.99</v>
      </c>
      <c r="J1219" s="28"/>
      <c r="K1219" s="28" t="n">
        <v>2.95</v>
      </c>
      <c r="L1219" s="28" t="n">
        <v>2.895</v>
      </c>
      <c r="M1219" s="28" t="n">
        <v>2.805</v>
      </c>
      <c r="N1219" s="28" t="n">
        <v>2.805</v>
      </c>
      <c r="O1219" s="28" t="n">
        <v>2.805034</v>
      </c>
      <c r="Q1219" s="28" t="n">
        <v>3.3</v>
      </c>
      <c r="R1219" s="28" t="n">
        <v>3.135</v>
      </c>
      <c r="S1219" s="28" t="n">
        <v>2.995</v>
      </c>
      <c r="T1219" s="2" t="n">
        <v>3.03</v>
      </c>
      <c r="U1219" s="2" t="n">
        <v>3.025</v>
      </c>
      <c r="V1219" s="28" t="n">
        <v>3.15</v>
      </c>
      <c r="X1219" s="2" t="n">
        <v>3.405</v>
      </c>
      <c r="Y1219" s="28" t="n">
        <v>3.41</v>
      </c>
    </row>
    <row r="1220" customFormat="false" ht="12.75" hidden="false" customHeight="false" outlineLevel="0" collapsed="false">
      <c r="A1220" s="56" t="n">
        <v>36461</v>
      </c>
      <c r="B1220" s="61" t="n">
        <f aca="false">B1219+1</f>
        <v>1216</v>
      </c>
      <c r="C1220" s="2" t="s">
        <v>145</v>
      </c>
      <c r="D1220" s="1" t="s">
        <v>121</v>
      </c>
      <c r="E1220" s="28" t="n">
        <v>2.995</v>
      </c>
      <c r="F1220" s="28" t="n">
        <v>2.875</v>
      </c>
      <c r="G1220" s="28" t="n">
        <v>2.935</v>
      </c>
      <c r="H1220" s="28" t="n">
        <v>2.995</v>
      </c>
      <c r="J1220" s="28"/>
      <c r="K1220" s="28" t="n">
        <v>2.91</v>
      </c>
      <c r="L1220" s="28" t="n">
        <v>2.855</v>
      </c>
      <c r="M1220" s="28" t="n">
        <v>2.8</v>
      </c>
      <c r="N1220" s="28" t="n">
        <v>2.835</v>
      </c>
      <c r="O1220" s="28" t="n">
        <v>2.779925</v>
      </c>
      <c r="Q1220" s="28" t="n">
        <v>3.195</v>
      </c>
      <c r="R1220" s="28" t="n">
        <v>3.13</v>
      </c>
      <c r="S1220" s="28" t="n">
        <v>2.995</v>
      </c>
      <c r="T1220" s="2" t="n">
        <v>2.965</v>
      </c>
      <c r="U1220" s="2" t="n">
        <v>2.965</v>
      </c>
      <c r="V1220" s="28" t="n">
        <v>3.025</v>
      </c>
      <c r="X1220" s="2" t="n">
        <v>3.37</v>
      </c>
      <c r="Y1220" s="28" t="n">
        <v>3.38</v>
      </c>
    </row>
    <row r="1221" customFormat="false" ht="12.75" hidden="false" customHeight="false" outlineLevel="0" collapsed="false">
      <c r="A1221" s="56" t="n">
        <v>36462</v>
      </c>
      <c r="B1221" s="61" t="n">
        <f aca="false">B1220+1</f>
        <v>1217</v>
      </c>
      <c r="C1221" s="2" t="s">
        <v>146</v>
      </c>
      <c r="D1221" s="1" t="s">
        <v>121</v>
      </c>
      <c r="E1221" s="28" t="n">
        <v>2.795</v>
      </c>
      <c r="F1221" s="28" t="n">
        <v>2.7</v>
      </c>
      <c r="G1221" s="28" t="n">
        <v>2.735</v>
      </c>
      <c r="H1221" s="28" t="n">
        <v>2.795</v>
      </c>
      <c r="J1221" s="28"/>
      <c r="K1221" s="28" t="n">
        <v>2.685</v>
      </c>
      <c r="L1221" s="28" t="n">
        <v>2.71</v>
      </c>
      <c r="M1221" s="28" t="n">
        <v>2.69</v>
      </c>
      <c r="N1221" s="28" t="n">
        <v>2.685</v>
      </c>
      <c r="O1221" s="28" t="n">
        <v>2.683076</v>
      </c>
      <c r="Q1221" s="28" t="n">
        <v>2.885</v>
      </c>
      <c r="R1221" s="28" t="n">
        <v>3.035</v>
      </c>
      <c r="S1221" s="28" t="n">
        <v>2.935</v>
      </c>
      <c r="T1221" s="2" t="n">
        <v>2.745</v>
      </c>
      <c r="U1221" s="2" t="n">
        <v>2.72</v>
      </c>
      <c r="V1221" s="28" t="n">
        <v>2.815</v>
      </c>
      <c r="X1221" s="2" t="n">
        <v>3.08</v>
      </c>
      <c r="Y1221" s="28" t="n">
        <v>3.195</v>
      </c>
    </row>
    <row r="1222" customFormat="false" ht="12.75" hidden="false" customHeight="false" outlineLevel="0" collapsed="false">
      <c r="A1222" s="56" t="n">
        <v>36463</v>
      </c>
      <c r="B1222" s="61" t="n">
        <f aca="false">B1221+1</f>
        <v>1218</v>
      </c>
      <c r="C1222" s="2" t="s">
        <v>147</v>
      </c>
      <c r="D1222" s="1" t="s">
        <v>121</v>
      </c>
      <c r="E1222" s="28" t="n">
        <v>2.795</v>
      </c>
      <c r="F1222" s="28" t="n">
        <v>2.7</v>
      </c>
      <c r="G1222" s="28" t="n">
        <v>2.735</v>
      </c>
      <c r="H1222" s="28" t="n">
        <v>2.795</v>
      </c>
      <c r="J1222" s="28"/>
      <c r="K1222" s="28" t="n">
        <v>2.685</v>
      </c>
      <c r="L1222" s="28" t="n">
        <v>2.71</v>
      </c>
      <c r="M1222" s="28" t="n">
        <v>2.69</v>
      </c>
      <c r="N1222" s="28" t="n">
        <v>2.685</v>
      </c>
      <c r="O1222" s="28" t="n">
        <v>2.683076</v>
      </c>
      <c r="Q1222" s="28" t="n">
        <v>2.885</v>
      </c>
      <c r="R1222" s="28" t="n">
        <v>3.035</v>
      </c>
      <c r="S1222" s="28" t="n">
        <v>2.935</v>
      </c>
      <c r="T1222" s="2" t="n">
        <v>2.745</v>
      </c>
      <c r="U1222" s="2" t="n">
        <v>2.72</v>
      </c>
      <c r="V1222" s="28" t="n">
        <v>2.815</v>
      </c>
      <c r="X1222" s="2" t="n">
        <v>3.08</v>
      </c>
      <c r="Y1222" s="28" t="n">
        <v>3.195</v>
      </c>
    </row>
    <row r="1223" customFormat="false" ht="12.75" hidden="false" customHeight="false" outlineLevel="0" collapsed="false">
      <c r="A1223" s="56" t="n">
        <v>36464</v>
      </c>
      <c r="B1223" s="61" t="n">
        <f aca="false">B1222+1</f>
        <v>1219</v>
      </c>
      <c r="C1223" s="2" t="s">
        <v>148</v>
      </c>
      <c r="D1223" s="1" t="s">
        <v>122</v>
      </c>
      <c r="E1223" s="28" t="n">
        <v>2.795</v>
      </c>
      <c r="F1223" s="28" t="n">
        <v>2.7</v>
      </c>
      <c r="G1223" s="28" t="n">
        <v>2.735</v>
      </c>
      <c r="H1223" s="28" t="n">
        <v>2.795</v>
      </c>
      <c r="J1223" s="28"/>
      <c r="K1223" s="28" t="n">
        <v>2.685</v>
      </c>
      <c r="L1223" s="28" t="n">
        <v>2.71</v>
      </c>
      <c r="M1223" s="28" t="n">
        <v>2.69</v>
      </c>
      <c r="N1223" s="28" t="n">
        <v>2.685</v>
      </c>
      <c r="O1223" s="28" t="n">
        <v>2.683076</v>
      </c>
      <c r="Q1223" s="28" t="n">
        <v>2.885</v>
      </c>
      <c r="R1223" s="28" t="n">
        <v>3.035</v>
      </c>
      <c r="S1223" s="28" t="n">
        <v>2.935</v>
      </c>
      <c r="T1223" s="2" t="n">
        <v>2.765</v>
      </c>
      <c r="U1223" s="2" t="n">
        <v>2.76</v>
      </c>
      <c r="V1223" s="28" t="n">
        <v>2.815</v>
      </c>
      <c r="X1223" s="2" t="n">
        <v>3.04</v>
      </c>
      <c r="Y1223" s="28" t="n">
        <v>3.195</v>
      </c>
    </row>
    <row r="1224" customFormat="false" ht="12.75" hidden="false" customHeight="false" outlineLevel="0" collapsed="false">
      <c r="A1224" s="56" t="n">
        <v>36465</v>
      </c>
      <c r="B1224" s="61" t="n">
        <f aca="false">B1223+1</f>
        <v>1220</v>
      </c>
      <c r="C1224" s="2" t="s">
        <v>142</v>
      </c>
      <c r="D1224" s="1" t="s">
        <v>122</v>
      </c>
      <c r="E1224" s="28" t="n">
        <v>2.73</v>
      </c>
      <c r="F1224" s="28" t="n">
        <v>2.625</v>
      </c>
      <c r="G1224" s="28" t="n">
        <v>2.665</v>
      </c>
      <c r="H1224" s="28" t="n">
        <v>2.7</v>
      </c>
      <c r="J1224" s="28"/>
      <c r="K1224" s="28" t="n">
        <v>2.65</v>
      </c>
      <c r="L1224" s="28" t="n">
        <v>2.64</v>
      </c>
      <c r="M1224" s="28" t="n">
        <v>2.58</v>
      </c>
      <c r="N1224" s="28" t="n">
        <v>2.55</v>
      </c>
      <c r="O1224" s="28" t="n">
        <v>2.47866975</v>
      </c>
      <c r="Q1224" s="28" t="n">
        <v>2.85</v>
      </c>
      <c r="R1224" s="28" t="n">
        <v>2.98</v>
      </c>
      <c r="S1224" s="28" t="n">
        <v>2.855</v>
      </c>
      <c r="T1224" s="2" t="n">
        <v>2.755</v>
      </c>
      <c r="U1224" s="2" t="n">
        <v>2.755</v>
      </c>
      <c r="V1224" s="28" t="n">
        <v>2.79</v>
      </c>
      <c r="X1224" s="2" t="n">
        <v>2.92</v>
      </c>
      <c r="Y1224" s="28" t="n">
        <v>3.04</v>
      </c>
    </row>
    <row r="1225" customFormat="false" ht="12.75" hidden="false" customHeight="false" outlineLevel="0" collapsed="false">
      <c r="A1225" s="56" t="n">
        <v>36466</v>
      </c>
      <c r="B1225" s="61" t="n">
        <f aca="false">B1224+1</f>
        <v>1221</v>
      </c>
      <c r="C1225" s="2" t="s">
        <v>143</v>
      </c>
      <c r="D1225" s="1" t="s">
        <v>122</v>
      </c>
      <c r="E1225" s="28" t="n">
        <v>2.815</v>
      </c>
      <c r="F1225" s="28" t="n">
        <v>2.665</v>
      </c>
      <c r="G1225" s="28" t="n">
        <v>2.725</v>
      </c>
      <c r="H1225" s="28" t="n">
        <v>2.785</v>
      </c>
      <c r="J1225" s="28"/>
      <c r="K1225" s="28" t="n">
        <v>2.69</v>
      </c>
      <c r="L1225" s="28" t="n">
        <v>2.635</v>
      </c>
      <c r="M1225" s="28" t="n">
        <v>2.61</v>
      </c>
      <c r="N1225" s="28" t="n">
        <v>2.595</v>
      </c>
      <c r="O1225" s="28" t="n">
        <v>2.439154725</v>
      </c>
      <c r="Q1225" s="28" t="n">
        <v>2.94</v>
      </c>
      <c r="R1225" s="28" t="n">
        <v>2.955</v>
      </c>
      <c r="S1225" s="28" t="n">
        <v>2.865</v>
      </c>
      <c r="T1225" s="2" t="n">
        <v>2.79</v>
      </c>
      <c r="U1225" s="2" t="n">
        <v>2.785</v>
      </c>
      <c r="V1225" s="28" t="n">
        <v>2.91</v>
      </c>
      <c r="X1225" s="2" t="n">
        <v>3.11</v>
      </c>
      <c r="Y1225" s="28" t="n">
        <v>3.22</v>
      </c>
    </row>
    <row r="1226" customFormat="false" ht="12.75" hidden="false" customHeight="false" outlineLevel="0" collapsed="false">
      <c r="A1226" s="56" t="n">
        <v>36467</v>
      </c>
      <c r="B1226" s="61" t="n">
        <f aca="false">B1225+1</f>
        <v>1222</v>
      </c>
      <c r="C1226" s="2" t="s">
        <v>144</v>
      </c>
      <c r="D1226" s="1" t="s">
        <v>122</v>
      </c>
      <c r="E1226" s="28" t="n">
        <v>2.835</v>
      </c>
      <c r="F1226" s="28" t="n">
        <v>2.685</v>
      </c>
      <c r="G1226" s="28" t="n">
        <v>2.755</v>
      </c>
      <c r="H1226" s="28" t="n">
        <v>2.825</v>
      </c>
      <c r="J1226" s="28"/>
      <c r="K1226" s="28" t="n">
        <v>2.67</v>
      </c>
      <c r="L1226" s="28" t="n">
        <v>2.69</v>
      </c>
      <c r="M1226" s="28" t="n">
        <v>2.635</v>
      </c>
      <c r="N1226" s="28" t="n">
        <v>2.63</v>
      </c>
      <c r="O1226" s="28" t="n">
        <v>2.36742</v>
      </c>
      <c r="Q1226" s="28" t="n">
        <v>2.97</v>
      </c>
      <c r="R1226" s="28" t="n">
        <v>2.945</v>
      </c>
      <c r="S1226" s="28" t="n">
        <v>2.845</v>
      </c>
      <c r="T1226" s="2" t="n">
        <v>2.765</v>
      </c>
      <c r="U1226" s="2" t="n">
        <v>2.745</v>
      </c>
      <c r="V1226" s="28" t="n">
        <v>2.865</v>
      </c>
      <c r="X1226" s="2" t="n">
        <v>3.2</v>
      </c>
      <c r="Y1226" s="28" t="n">
        <v>3.31</v>
      </c>
    </row>
    <row r="1227" customFormat="false" ht="12.75" hidden="false" customHeight="false" outlineLevel="0" collapsed="false">
      <c r="A1227" s="56" t="n">
        <v>36468</v>
      </c>
      <c r="B1227" s="61" t="n">
        <f aca="false">B1226+1</f>
        <v>1223</v>
      </c>
      <c r="C1227" s="2" t="s">
        <v>145</v>
      </c>
      <c r="D1227" s="1" t="s">
        <v>122</v>
      </c>
      <c r="E1227" s="28" t="n">
        <v>2.74</v>
      </c>
      <c r="F1227" s="28" t="n">
        <v>2.6</v>
      </c>
      <c r="G1227" s="28" t="n">
        <v>2.64</v>
      </c>
      <c r="H1227" s="28" t="n">
        <v>2.695</v>
      </c>
      <c r="J1227" s="28"/>
      <c r="K1227" s="28" t="n">
        <v>2.62</v>
      </c>
      <c r="L1227" s="28" t="n">
        <v>2.6</v>
      </c>
      <c r="M1227" s="28" t="n">
        <v>2.57</v>
      </c>
      <c r="N1227" s="28" t="n">
        <v>2.59</v>
      </c>
      <c r="O1227" s="28" t="n">
        <v>2.3634532</v>
      </c>
      <c r="Q1227" s="28" t="n">
        <v>2.895</v>
      </c>
      <c r="R1227" s="28" t="n">
        <v>2.92</v>
      </c>
      <c r="S1227" s="28" t="n">
        <v>2.795</v>
      </c>
      <c r="T1227" s="2" t="n">
        <v>2.635</v>
      </c>
      <c r="U1227" s="2" t="n">
        <v>2.645</v>
      </c>
      <c r="V1227" s="28" t="n">
        <v>2.74</v>
      </c>
      <c r="X1227" s="2" t="n">
        <v>3.095</v>
      </c>
      <c r="Y1227" s="28" t="n">
        <v>3.19</v>
      </c>
    </row>
    <row r="1228" customFormat="false" ht="12.75" hidden="false" customHeight="false" outlineLevel="0" collapsed="false">
      <c r="A1228" s="56" t="n">
        <v>36469</v>
      </c>
      <c r="B1228" s="61" t="n">
        <f aca="false">B1227+1</f>
        <v>1224</v>
      </c>
      <c r="C1228" s="2" t="s">
        <v>146</v>
      </c>
      <c r="D1228" s="1" t="s">
        <v>122</v>
      </c>
      <c r="E1228" s="28" t="n">
        <v>2.625</v>
      </c>
      <c r="F1228" s="28" t="n">
        <v>2.425</v>
      </c>
      <c r="G1228" s="28" t="n">
        <v>2.47</v>
      </c>
      <c r="H1228" s="28" t="n">
        <v>2.58</v>
      </c>
      <c r="J1228" s="28"/>
      <c r="K1228" s="28" t="n">
        <v>2.52</v>
      </c>
      <c r="L1228" s="28" t="n">
        <v>2.42</v>
      </c>
      <c r="M1228" s="28" t="n">
        <v>2.35</v>
      </c>
      <c r="N1228" s="28" t="n">
        <v>2.365</v>
      </c>
      <c r="O1228" s="28" t="n">
        <v>2.3164002</v>
      </c>
      <c r="Q1228" s="28" t="n">
        <v>2.805</v>
      </c>
      <c r="R1228" s="28" t="n">
        <v>2.715</v>
      </c>
      <c r="S1228" s="28" t="n">
        <v>2.545</v>
      </c>
      <c r="T1228" s="2" t="n">
        <v>2.575</v>
      </c>
      <c r="U1228" s="2" t="n">
        <v>2.555</v>
      </c>
      <c r="V1228" s="28" t="n">
        <v>2.695</v>
      </c>
      <c r="X1228" s="2" t="n">
        <v>2.91</v>
      </c>
      <c r="Y1228" s="28" t="n">
        <v>3.095</v>
      </c>
    </row>
    <row r="1229" customFormat="false" ht="12.75" hidden="false" customHeight="false" outlineLevel="0" collapsed="false">
      <c r="A1229" s="56" t="n">
        <v>36470</v>
      </c>
      <c r="B1229" s="61" t="n">
        <f aca="false">B1228+1</f>
        <v>1225</v>
      </c>
      <c r="C1229" s="2" t="s">
        <v>147</v>
      </c>
      <c r="D1229" s="1" t="s">
        <v>122</v>
      </c>
      <c r="E1229" s="28" t="n">
        <v>2.625</v>
      </c>
      <c r="F1229" s="28" t="n">
        <v>2.425</v>
      </c>
      <c r="G1229" s="28" t="n">
        <v>2.47</v>
      </c>
      <c r="H1229" s="28" t="n">
        <v>2.58</v>
      </c>
      <c r="J1229" s="28"/>
      <c r="K1229" s="28" t="n">
        <v>2.52</v>
      </c>
      <c r="L1229" s="28" t="n">
        <v>2.42</v>
      </c>
      <c r="M1229" s="28" t="n">
        <v>2.35</v>
      </c>
      <c r="N1229" s="28" t="n">
        <v>2.365</v>
      </c>
      <c r="O1229" s="28" t="n">
        <v>2.3164002</v>
      </c>
      <c r="Q1229" s="28" t="n">
        <v>2.805</v>
      </c>
      <c r="R1229" s="28" t="n">
        <v>2.715</v>
      </c>
      <c r="S1229" s="28" t="n">
        <v>2.545</v>
      </c>
      <c r="T1229" s="2" t="n">
        <v>2.575</v>
      </c>
      <c r="U1229" s="2" t="n">
        <v>2.555</v>
      </c>
      <c r="V1229" s="28" t="n">
        <v>2.695</v>
      </c>
      <c r="X1229" s="2" t="n">
        <v>2.91</v>
      </c>
      <c r="Y1229" s="28" t="n">
        <v>3.095</v>
      </c>
    </row>
    <row r="1230" customFormat="false" ht="12.75" hidden="false" customHeight="false" outlineLevel="0" collapsed="false">
      <c r="A1230" s="56" t="n">
        <v>36471</v>
      </c>
      <c r="B1230" s="61" t="n">
        <f aca="false">B1229+1</f>
        <v>1226</v>
      </c>
      <c r="C1230" s="2" t="s">
        <v>148</v>
      </c>
      <c r="D1230" s="1" t="s">
        <v>122</v>
      </c>
      <c r="E1230" s="28" t="n">
        <v>2.625</v>
      </c>
      <c r="F1230" s="28" t="n">
        <v>2.425</v>
      </c>
      <c r="G1230" s="28" t="n">
        <v>2.47</v>
      </c>
      <c r="H1230" s="28" t="n">
        <v>2.58</v>
      </c>
      <c r="J1230" s="28"/>
      <c r="K1230" s="28" t="n">
        <v>2.52</v>
      </c>
      <c r="L1230" s="28" t="n">
        <v>2.42</v>
      </c>
      <c r="M1230" s="28" t="n">
        <v>2.35</v>
      </c>
      <c r="N1230" s="28" t="n">
        <v>2.365</v>
      </c>
      <c r="O1230" s="28" t="n">
        <v>2.3164002</v>
      </c>
      <c r="Q1230" s="28" t="n">
        <v>2.805</v>
      </c>
      <c r="R1230" s="28" t="n">
        <v>2.715</v>
      </c>
      <c r="S1230" s="28" t="n">
        <v>2.545</v>
      </c>
      <c r="T1230" s="2" t="n">
        <v>2.575</v>
      </c>
      <c r="U1230" s="2" t="n">
        <v>2.555</v>
      </c>
      <c r="V1230" s="28" t="n">
        <v>2.695</v>
      </c>
      <c r="X1230" s="2" t="n">
        <v>2.91</v>
      </c>
      <c r="Y1230" s="28" t="n">
        <v>3.095</v>
      </c>
    </row>
    <row r="1231" customFormat="false" ht="12.75" hidden="false" customHeight="false" outlineLevel="0" collapsed="false">
      <c r="A1231" s="56" t="n">
        <v>36472</v>
      </c>
      <c r="B1231" s="61" t="n">
        <f aca="false">B1230+1</f>
        <v>1227</v>
      </c>
      <c r="C1231" s="2" t="s">
        <v>142</v>
      </c>
      <c r="D1231" s="1" t="s">
        <v>122</v>
      </c>
      <c r="E1231" s="28" t="n">
        <v>2.59</v>
      </c>
      <c r="F1231" s="28" t="n">
        <v>2.39</v>
      </c>
      <c r="G1231" s="28" t="n">
        <v>2.44</v>
      </c>
      <c r="H1231" s="28" t="n">
        <v>2.55</v>
      </c>
      <c r="J1231" s="28"/>
      <c r="K1231" s="28" t="n">
        <v>2.43</v>
      </c>
      <c r="L1231" s="28" t="n">
        <v>2.375</v>
      </c>
      <c r="M1231" s="28" t="n">
        <v>2.34</v>
      </c>
      <c r="N1231" s="28" t="n">
        <v>2.275</v>
      </c>
      <c r="O1231" s="28" t="n">
        <v>2.252356425</v>
      </c>
      <c r="Q1231" s="28" t="n">
        <v>2.72</v>
      </c>
      <c r="R1231" s="28" t="n">
        <v>2.725</v>
      </c>
      <c r="S1231" s="28" t="n">
        <v>2.53</v>
      </c>
      <c r="T1231" s="2" t="n">
        <v>2.475</v>
      </c>
      <c r="U1231" s="2" t="n">
        <v>2.48</v>
      </c>
      <c r="V1231" s="28" t="n">
        <v>2.59</v>
      </c>
      <c r="X1231" s="2" t="n">
        <v>2.82</v>
      </c>
      <c r="Y1231" s="28" t="n">
        <v>2.92</v>
      </c>
    </row>
    <row r="1232" customFormat="false" ht="12.75" hidden="false" customHeight="false" outlineLevel="0" collapsed="false">
      <c r="A1232" s="56" t="n">
        <v>36473</v>
      </c>
      <c r="B1232" s="61" t="n">
        <f aca="false">B1231+1</f>
        <v>1228</v>
      </c>
      <c r="C1232" s="2" t="s">
        <v>143</v>
      </c>
      <c r="D1232" s="1" t="s">
        <v>122</v>
      </c>
      <c r="E1232" s="28" t="n">
        <v>2.44</v>
      </c>
      <c r="F1232" s="28" t="n">
        <v>2.24</v>
      </c>
      <c r="G1232" s="28" t="n">
        <v>2.285</v>
      </c>
      <c r="H1232" s="28" t="n">
        <v>2.395</v>
      </c>
      <c r="J1232" s="28"/>
      <c r="K1232" s="28" t="n">
        <v>2.29</v>
      </c>
      <c r="L1232" s="28" t="n">
        <v>2.22</v>
      </c>
      <c r="M1232" s="28" t="n">
        <v>2.155</v>
      </c>
      <c r="N1232" s="28" t="n">
        <v>2.155</v>
      </c>
      <c r="O1232" s="28" t="n">
        <v>2.109636025</v>
      </c>
      <c r="Q1232" s="28" t="n">
        <v>2.55</v>
      </c>
      <c r="R1232" s="28" t="n">
        <v>2.645</v>
      </c>
      <c r="S1232" s="28" t="n">
        <v>2.42</v>
      </c>
      <c r="T1232" s="2" t="n">
        <v>2.335</v>
      </c>
      <c r="U1232" s="2" t="n">
        <v>2.335</v>
      </c>
      <c r="V1232" s="28" t="n">
        <v>2.435</v>
      </c>
      <c r="X1232" s="2" t="n">
        <v>2.605</v>
      </c>
      <c r="Y1232" s="28" t="n">
        <v>2.7</v>
      </c>
    </row>
    <row r="1233" customFormat="false" ht="12.75" hidden="false" customHeight="false" outlineLevel="0" collapsed="false">
      <c r="A1233" s="56" t="n">
        <v>36474</v>
      </c>
      <c r="B1233" s="61" t="n">
        <f aca="false">B1232+1</f>
        <v>1229</v>
      </c>
      <c r="C1233" s="2" t="s">
        <v>144</v>
      </c>
      <c r="D1233" s="1" t="s">
        <v>122</v>
      </c>
      <c r="E1233" s="28" t="n">
        <v>2.395</v>
      </c>
      <c r="F1233" s="28" t="n">
        <v>2.19</v>
      </c>
      <c r="G1233" s="28" t="n">
        <v>2.255</v>
      </c>
      <c r="H1233" s="28" t="n">
        <v>2.37</v>
      </c>
      <c r="J1233" s="28"/>
      <c r="K1233" s="28" t="n">
        <v>2.225</v>
      </c>
      <c r="L1233" s="28" t="n">
        <v>2.155</v>
      </c>
      <c r="M1233" s="28" t="n">
        <v>2.03</v>
      </c>
      <c r="N1233" s="28" t="n">
        <v>2.065</v>
      </c>
      <c r="O1233" s="28" t="n">
        <v>2.055351</v>
      </c>
      <c r="Q1233" s="28" t="n">
        <v>2.535</v>
      </c>
      <c r="R1233" s="28" t="n">
        <v>2.61</v>
      </c>
      <c r="S1233" s="28" t="n">
        <v>2.345</v>
      </c>
      <c r="T1233" s="2" t="n">
        <v>2.27</v>
      </c>
      <c r="U1233" s="2" t="n">
        <v>2.28</v>
      </c>
      <c r="V1233" s="28" t="n">
        <v>2.425</v>
      </c>
      <c r="X1233" s="2" t="n">
        <v>2.685</v>
      </c>
      <c r="Y1233" s="28" t="n">
        <v>2.79</v>
      </c>
    </row>
    <row r="1234" customFormat="false" ht="12.75" hidden="false" customHeight="false" outlineLevel="0" collapsed="false">
      <c r="A1234" s="56" t="n">
        <v>36475</v>
      </c>
      <c r="B1234" s="61" t="n">
        <f aca="false">B1233+1</f>
        <v>1230</v>
      </c>
      <c r="C1234" s="2" t="s">
        <v>145</v>
      </c>
      <c r="D1234" s="1" t="s">
        <v>122</v>
      </c>
      <c r="E1234" s="28" t="n">
        <v>2.395</v>
      </c>
      <c r="F1234" s="28" t="n">
        <v>2.17</v>
      </c>
      <c r="G1234" s="28" t="n">
        <v>2.245</v>
      </c>
      <c r="H1234" s="28" t="n">
        <v>2.355</v>
      </c>
      <c r="J1234" s="28"/>
      <c r="K1234" s="28" t="n">
        <v>2.19</v>
      </c>
      <c r="L1234" s="28" t="n">
        <v>2.12</v>
      </c>
      <c r="M1234" s="28" t="n">
        <v>2.06</v>
      </c>
      <c r="N1234" s="28" t="n">
        <v>2.06</v>
      </c>
      <c r="O1234" s="28" t="n">
        <v>2.069699</v>
      </c>
      <c r="Q1234" s="28" t="n">
        <v>2.525</v>
      </c>
      <c r="R1234" s="28" t="n">
        <v>2.63</v>
      </c>
      <c r="S1234" s="28" t="n">
        <v>2.32</v>
      </c>
      <c r="T1234" s="2" t="n">
        <v>2.265</v>
      </c>
      <c r="U1234" s="2" t="n">
        <v>2.265</v>
      </c>
      <c r="V1234" s="28" t="n">
        <v>2.42</v>
      </c>
      <c r="X1234" s="2" t="n">
        <v>2.69</v>
      </c>
      <c r="Y1234" s="28" t="n">
        <v>2.795</v>
      </c>
    </row>
    <row r="1235" customFormat="false" ht="12.75" hidden="false" customHeight="false" outlineLevel="0" collapsed="false">
      <c r="A1235" s="56" t="n">
        <v>36476</v>
      </c>
      <c r="B1235" s="61" t="n">
        <f aca="false">B1234+1</f>
        <v>1231</v>
      </c>
      <c r="C1235" s="2" t="s">
        <v>146</v>
      </c>
      <c r="D1235" s="1" t="s">
        <v>122</v>
      </c>
      <c r="E1235" s="28" t="n">
        <v>2.135</v>
      </c>
      <c r="F1235" s="28" t="n">
        <v>1.89</v>
      </c>
      <c r="G1235" s="28" t="n">
        <v>1.98</v>
      </c>
      <c r="H1235" s="28" t="n">
        <v>2.105</v>
      </c>
      <c r="J1235" s="28"/>
      <c r="K1235" s="28" t="n">
        <v>1.96</v>
      </c>
      <c r="L1235" s="28" t="n">
        <v>1.845</v>
      </c>
      <c r="M1235" s="28" t="n">
        <v>1.81</v>
      </c>
      <c r="N1235" s="28" t="n">
        <v>1.905</v>
      </c>
      <c r="O1235" s="28" t="n">
        <v>1.9700226</v>
      </c>
      <c r="Q1235" s="28" t="n">
        <v>2.25</v>
      </c>
      <c r="R1235" s="28" t="n">
        <v>2.33</v>
      </c>
      <c r="S1235" s="28" t="n">
        <v>2.085</v>
      </c>
      <c r="T1235" s="2" t="n">
        <v>2.075</v>
      </c>
      <c r="U1235" s="2" t="n">
        <v>2.045</v>
      </c>
      <c r="V1235" s="28" t="n">
        <v>2.2</v>
      </c>
      <c r="X1235" s="2" t="n">
        <v>2.365</v>
      </c>
      <c r="Y1235" s="28" t="n">
        <v>2.45</v>
      </c>
    </row>
    <row r="1236" customFormat="false" ht="12.75" hidden="false" customHeight="false" outlineLevel="0" collapsed="false">
      <c r="A1236" s="56" t="n">
        <v>36477</v>
      </c>
      <c r="B1236" s="61" t="n">
        <f aca="false">B1235+1</f>
        <v>1232</v>
      </c>
      <c r="C1236" s="2" t="s">
        <v>147</v>
      </c>
      <c r="D1236" s="1" t="s">
        <v>122</v>
      </c>
      <c r="E1236" s="28" t="n">
        <v>2.135</v>
      </c>
      <c r="F1236" s="28" t="n">
        <v>1.89</v>
      </c>
      <c r="G1236" s="28" t="n">
        <v>1.98</v>
      </c>
      <c r="H1236" s="28" t="n">
        <v>2.105</v>
      </c>
      <c r="J1236" s="28"/>
      <c r="K1236" s="28" t="n">
        <v>1.96</v>
      </c>
      <c r="L1236" s="28" t="n">
        <v>1.845</v>
      </c>
      <c r="M1236" s="28" t="n">
        <v>1.81</v>
      </c>
      <c r="N1236" s="28" t="n">
        <v>1.905</v>
      </c>
      <c r="O1236" s="28" t="n">
        <v>1.9700226</v>
      </c>
      <c r="Q1236" s="28" t="n">
        <v>2.25</v>
      </c>
      <c r="R1236" s="28" t="n">
        <v>2.33</v>
      </c>
      <c r="S1236" s="28" t="n">
        <v>2.085</v>
      </c>
      <c r="T1236" s="2" t="n">
        <v>2.075</v>
      </c>
      <c r="U1236" s="2" t="n">
        <v>2.045</v>
      </c>
      <c r="V1236" s="28" t="n">
        <v>2.2</v>
      </c>
      <c r="X1236" s="2" t="n">
        <v>2.365</v>
      </c>
      <c r="Y1236" s="28" t="n">
        <v>2.45</v>
      </c>
    </row>
    <row r="1237" customFormat="false" ht="12.75" hidden="false" customHeight="false" outlineLevel="0" collapsed="false">
      <c r="A1237" s="56" t="n">
        <v>36478</v>
      </c>
      <c r="B1237" s="61" t="n">
        <f aca="false">B1236+1</f>
        <v>1233</v>
      </c>
      <c r="C1237" s="2" t="s">
        <v>148</v>
      </c>
      <c r="D1237" s="1" t="s">
        <v>122</v>
      </c>
      <c r="E1237" s="28" t="n">
        <v>2.135</v>
      </c>
      <c r="F1237" s="28" t="n">
        <v>1.89</v>
      </c>
      <c r="G1237" s="28" t="n">
        <v>1.98</v>
      </c>
      <c r="H1237" s="28" t="n">
        <v>2.105</v>
      </c>
      <c r="J1237" s="28"/>
      <c r="K1237" s="28" t="n">
        <v>1.96</v>
      </c>
      <c r="L1237" s="28" t="n">
        <v>1.845</v>
      </c>
      <c r="M1237" s="28" t="n">
        <v>1.81</v>
      </c>
      <c r="N1237" s="28" t="n">
        <v>1.905</v>
      </c>
      <c r="O1237" s="28" t="n">
        <v>1.9700226</v>
      </c>
      <c r="Q1237" s="28" t="n">
        <v>2.25</v>
      </c>
      <c r="R1237" s="28" t="n">
        <v>2.33</v>
      </c>
      <c r="S1237" s="28" t="n">
        <v>2.085</v>
      </c>
      <c r="T1237" s="2" t="n">
        <v>2.075</v>
      </c>
      <c r="U1237" s="2" t="n">
        <v>2.045</v>
      </c>
      <c r="V1237" s="28" t="n">
        <v>2.2</v>
      </c>
      <c r="X1237" s="2" t="n">
        <v>2.365</v>
      </c>
      <c r="Y1237" s="28" t="n">
        <v>2.45</v>
      </c>
    </row>
    <row r="1238" customFormat="false" ht="12.75" hidden="false" customHeight="false" outlineLevel="0" collapsed="false">
      <c r="A1238" s="56" t="n">
        <v>36479</v>
      </c>
      <c r="B1238" s="61" t="n">
        <f aca="false">B1237+1</f>
        <v>1234</v>
      </c>
      <c r="C1238" s="2" t="s">
        <v>142</v>
      </c>
      <c r="D1238" s="1" t="s">
        <v>122</v>
      </c>
      <c r="E1238" s="28" t="n">
        <v>2.31</v>
      </c>
      <c r="F1238" s="28" t="n">
        <v>2.095</v>
      </c>
      <c r="G1238" s="28" t="n">
        <v>2.16</v>
      </c>
      <c r="H1238" s="28" t="n">
        <v>2.27</v>
      </c>
      <c r="J1238" s="28"/>
      <c r="K1238" s="28" t="n">
        <v>2.14</v>
      </c>
      <c r="L1238" s="28" t="n">
        <v>2.02</v>
      </c>
      <c r="M1238" s="28" t="n">
        <v>1.95</v>
      </c>
      <c r="N1238" s="28" t="n">
        <v>1.855</v>
      </c>
      <c r="O1238" s="28" t="n">
        <v>1.8446464</v>
      </c>
      <c r="Q1238" s="28" t="n">
        <v>2.495</v>
      </c>
      <c r="R1238" s="28" t="n">
        <v>2.51</v>
      </c>
      <c r="S1238" s="28" t="n">
        <v>2.19</v>
      </c>
      <c r="T1238" s="2" t="n">
        <v>2.23</v>
      </c>
      <c r="U1238" s="2" t="n">
        <v>2.23</v>
      </c>
      <c r="V1238" s="28" t="n">
        <v>2.35</v>
      </c>
      <c r="X1238" s="2" t="n">
        <v>2.695</v>
      </c>
      <c r="Y1238" s="28" t="n">
        <v>2.865</v>
      </c>
    </row>
    <row r="1239" customFormat="false" ht="12.75" hidden="false" customHeight="false" outlineLevel="0" collapsed="false">
      <c r="A1239" s="56" t="n">
        <v>36480</v>
      </c>
      <c r="B1239" s="61" t="n">
        <f aca="false">B1238+1</f>
        <v>1235</v>
      </c>
      <c r="C1239" s="2" t="s">
        <v>143</v>
      </c>
      <c r="D1239" s="1" t="s">
        <v>122</v>
      </c>
      <c r="E1239" s="28" t="n">
        <v>2.23</v>
      </c>
      <c r="F1239" s="28" t="n">
        <v>2</v>
      </c>
      <c r="G1239" s="28" t="n">
        <v>2.07</v>
      </c>
      <c r="H1239" s="28" t="n">
        <v>2.185</v>
      </c>
      <c r="J1239" s="28"/>
      <c r="K1239" s="28" t="n">
        <v>2.08</v>
      </c>
      <c r="L1239" s="28" t="n">
        <v>1.95</v>
      </c>
      <c r="M1239" s="28" t="n">
        <v>1.895</v>
      </c>
      <c r="N1239" s="28" t="n">
        <v>1.855</v>
      </c>
      <c r="O1239" s="28" t="n">
        <v>1.861653</v>
      </c>
      <c r="Q1239" s="28" t="n">
        <v>2.435</v>
      </c>
      <c r="R1239" s="28" t="n">
        <v>2.45</v>
      </c>
      <c r="S1239" s="28" t="n">
        <v>2.165</v>
      </c>
      <c r="T1239" s="2" t="n">
        <v>2.12</v>
      </c>
      <c r="U1239" s="2" t="n">
        <v>2.12</v>
      </c>
      <c r="V1239" s="28" t="n">
        <v>2.265</v>
      </c>
      <c r="X1239" s="2" t="n">
        <v>2.69</v>
      </c>
      <c r="Y1239" s="28" t="n">
        <v>2.925</v>
      </c>
    </row>
    <row r="1240" customFormat="false" ht="12.75" hidden="false" customHeight="false" outlineLevel="0" collapsed="false">
      <c r="A1240" s="56" t="n">
        <v>36481</v>
      </c>
      <c r="B1240" s="61" t="n">
        <f aca="false">B1239+1</f>
        <v>1236</v>
      </c>
      <c r="C1240" s="2" t="s">
        <v>144</v>
      </c>
      <c r="D1240" s="1" t="s">
        <v>122</v>
      </c>
      <c r="E1240" s="28" t="n">
        <v>2.24</v>
      </c>
      <c r="F1240" s="28" t="n">
        <v>2.05</v>
      </c>
      <c r="G1240" s="28" t="n">
        <v>2.1</v>
      </c>
      <c r="H1240" s="28" t="n">
        <v>2.195</v>
      </c>
      <c r="J1240" s="28"/>
      <c r="K1240" s="28" t="n">
        <v>2.095</v>
      </c>
      <c r="L1240" s="28" t="n">
        <v>2.015</v>
      </c>
      <c r="M1240" s="28" t="n">
        <v>1.96</v>
      </c>
      <c r="N1240" s="28" t="n">
        <v>1.945</v>
      </c>
      <c r="O1240" s="28" t="n">
        <v>1.96621515775</v>
      </c>
      <c r="Q1240" s="28" t="n">
        <v>2.385</v>
      </c>
      <c r="R1240" s="28" t="n">
        <v>2.47</v>
      </c>
      <c r="S1240" s="28" t="n">
        <v>2.22</v>
      </c>
      <c r="T1240" s="2" t="n">
        <v>2.155</v>
      </c>
      <c r="U1240" s="2" t="n">
        <v>2.16</v>
      </c>
      <c r="V1240" s="28" t="n">
        <v>2.285</v>
      </c>
      <c r="X1240" s="2" t="n">
        <v>2.65</v>
      </c>
      <c r="Y1240" s="28" t="n">
        <v>2.89</v>
      </c>
    </row>
    <row r="1241" customFormat="false" ht="12.75" hidden="false" customHeight="false" outlineLevel="0" collapsed="false">
      <c r="A1241" s="56" t="n">
        <v>36482</v>
      </c>
      <c r="B1241" s="61" t="n">
        <f aca="false">B1240+1</f>
        <v>1237</v>
      </c>
      <c r="C1241" s="2" t="s">
        <v>145</v>
      </c>
      <c r="D1241" s="1" t="s">
        <v>122</v>
      </c>
      <c r="E1241" s="28" t="n">
        <v>2.22</v>
      </c>
      <c r="F1241" s="28" t="n">
        <v>2.065</v>
      </c>
      <c r="G1241" s="28" t="n">
        <v>2.1</v>
      </c>
      <c r="H1241" s="28" t="n">
        <v>2.2</v>
      </c>
      <c r="J1241" s="28"/>
      <c r="K1241" s="28" t="n">
        <v>2.105</v>
      </c>
      <c r="L1241" s="28" t="n">
        <v>2.045</v>
      </c>
      <c r="M1241" s="28" t="n">
        <v>2.02</v>
      </c>
      <c r="N1241" s="28" t="n">
        <v>1.985</v>
      </c>
      <c r="O1241" s="28" t="n">
        <v>2.0319933</v>
      </c>
      <c r="Q1241" s="28" t="n">
        <v>2.325</v>
      </c>
      <c r="R1241" s="28" t="n">
        <v>2.48</v>
      </c>
      <c r="S1241" s="28" t="n">
        <v>2.265</v>
      </c>
      <c r="T1241" s="2" t="n">
        <v>2.185</v>
      </c>
      <c r="U1241" s="2" t="n">
        <v>2.185</v>
      </c>
      <c r="V1241" s="28" t="n">
        <v>2.27</v>
      </c>
      <c r="X1241" s="2" t="n">
        <v>2.5</v>
      </c>
      <c r="Y1241" s="28" t="n">
        <v>2.655</v>
      </c>
    </row>
    <row r="1242" customFormat="false" ht="12.75" hidden="false" customHeight="false" outlineLevel="0" collapsed="false">
      <c r="A1242" s="56" t="n">
        <v>36483</v>
      </c>
      <c r="B1242" s="61" t="n">
        <f aca="false">B1241+1</f>
        <v>1238</v>
      </c>
      <c r="C1242" s="2" t="s">
        <v>146</v>
      </c>
      <c r="D1242" s="1" t="s">
        <v>122</v>
      </c>
      <c r="E1242" s="28" t="n">
        <v>2.15</v>
      </c>
      <c r="F1242" s="28" t="n">
        <v>2.015</v>
      </c>
      <c r="G1242" s="28" t="n">
        <v>2.03</v>
      </c>
      <c r="H1242" s="28" t="n">
        <v>2.125</v>
      </c>
      <c r="J1242" s="28"/>
      <c r="K1242" s="28" t="n">
        <v>2.075</v>
      </c>
      <c r="L1242" s="28" t="n">
        <v>2.005</v>
      </c>
      <c r="M1242" s="28" t="n">
        <v>2</v>
      </c>
      <c r="N1242" s="28" t="n">
        <v>2</v>
      </c>
      <c r="O1242" s="28" t="n">
        <v>1.9988874</v>
      </c>
      <c r="Q1242" s="28" t="n">
        <v>2.285</v>
      </c>
      <c r="R1242" s="28" t="n">
        <v>2.44</v>
      </c>
      <c r="S1242" s="28" t="n">
        <v>2.325</v>
      </c>
      <c r="T1242" s="2" t="n">
        <v>2.1</v>
      </c>
      <c r="U1242" s="2" t="n">
        <v>2.11</v>
      </c>
      <c r="V1242" s="28" t="n">
        <v>2.195</v>
      </c>
      <c r="X1242" s="2" t="n">
        <v>2.345</v>
      </c>
      <c r="Y1242" s="28" t="n">
        <v>2.395</v>
      </c>
    </row>
    <row r="1243" customFormat="false" ht="12.75" hidden="false" customHeight="false" outlineLevel="0" collapsed="false">
      <c r="A1243" s="56" t="n">
        <v>36484</v>
      </c>
      <c r="B1243" s="61" t="n">
        <f aca="false">B1242+1</f>
        <v>1239</v>
      </c>
      <c r="C1243" s="2" t="s">
        <v>147</v>
      </c>
      <c r="D1243" s="1" t="s">
        <v>122</v>
      </c>
      <c r="E1243" s="28" t="n">
        <v>2.15</v>
      </c>
      <c r="F1243" s="28" t="n">
        <v>2.015</v>
      </c>
      <c r="G1243" s="28" t="n">
        <v>2.03</v>
      </c>
      <c r="H1243" s="28" t="n">
        <v>2.125</v>
      </c>
      <c r="J1243" s="28"/>
      <c r="K1243" s="28" t="n">
        <v>2.075</v>
      </c>
      <c r="L1243" s="28" t="n">
        <v>2.005</v>
      </c>
      <c r="M1243" s="28" t="n">
        <v>2</v>
      </c>
      <c r="N1243" s="28" t="n">
        <v>2</v>
      </c>
      <c r="O1243" s="28" t="n">
        <v>1.9988874</v>
      </c>
      <c r="Q1243" s="28" t="n">
        <v>2.285</v>
      </c>
      <c r="R1243" s="28" t="n">
        <v>2.44</v>
      </c>
      <c r="S1243" s="28" t="n">
        <v>2.325</v>
      </c>
      <c r="T1243" s="2" t="n">
        <v>2.1</v>
      </c>
      <c r="U1243" s="2" t="n">
        <v>2.11</v>
      </c>
      <c r="V1243" s="28" t="n">
        <v>2.195</v>
      </c>
      <c r="X1243" s="2" t="n">
        <v>2.345</v>
      </c>
      <c r="Y1243" s="28" t="n">
        <v>2.395</v>
      </c>
    </row>
    <row r="1244" customFormat="false" ht="12.75" hidden="false" customHeight="false" outlineLevel="0" collapsed="false">
      <c r="A1244" s="56" t="n">
        <v>36485</v>
      </c>
      <c r="B1244" s="61" t="n">
        <f aca="false">B1243+1</f>
        <v>1240</v>
      </c>
      <c r="C1244" s="2" t="s">
        <v>148</v>
      </c>
      <c r="D1244" s="1" t="s">
        <v>122</v>
      </c>
      <c r="E1244" s="28" t="n">
        <v>2.15</v>
      </c>
      <c r="F1244" s="28" t="n">
        <v>2.015</v>
      </c>
      <c r="G1244" s="28" t="n">
        <v>2.03</v>
      </c>
      <c r="H1244" s="28" t="n">
        <v>2.125</v>
      </c>
      <c r="J1244" s="28"/>
      <c r="K1244" s="28" t="n">
        <v>2.075</v>
      </c>
      <c r="L1244" s="28" t="n">
        <v>2.005</v>
      </c>
      <c r="M1244" s="28" t="n">
        <v>2</v>
      </c>
      <c r="N1244" s="28" t="n">
        <v>2</v>
      </c>
      <c r="O1244" s="28" t="n">
        <v>1.9988874</v>
      </c>
      <c r="Q1244" s="28" t="n">
        <v>2.285</v>
      </c>
      <c r="R1244" s="28" t="n">
        <v>2.44</v>
      </c>
      <c r="S1244" s="28" t="n">
        <v>2.325</v>
      </c>
      <c r="T1244" s="2" t="n">
        <v>2.1</v>
      </c>
      <c r="U1244" s="2" t="n">
        <v>2.11</v>
      </c>
      <c r="V1244" s="28" t="n">
        <v>2.195</v>
      </c>
      <c r="X1244" s="2" t="n">
        <v>2.345</v>
      </c>
      <c r="Y1244" s="28" t="n">
        <v>2.395</v>
      </c>
    </row>
    <row r="1245" customFormat="false" ht="12.75" hidden="false" customHeight="false" outlineLevel="0" collapsed="false">
      <c r="A1245" s="56" t="n">
        <v>36486</v>
      </c>
      <c r="B1245" s="61" t="n">
        <f aca="false">B1244+1</f>
        <v>1241</v>
      </c>
      <c r="C1245" s="2" t="s">
        <v>142</v>
      </c>
      <c r="D1245" s="1" t="s">
        <v>122</v>
      </c>
      <c r="E1245" s="28" t="n">
        <v>2.035</v>
      </c>
      <c r="F1245" s="28" t="n">
        <v>1.98</v>
      </c>
      <c r="G1245" s="28" t="n">
        <v>1.965</v>
      </c>
      <c r="H1245" s="28" t="n">
        <v>2.02</v>
      </c>
      <c r="J1245" s="28"/>
      <c r="K1245" s="28" t="n">
        <v>1.97</v>
      </c>
      <c r="L1245" s="28" t="n">
        <v>2</v>
      </c>
      <c r="M1245" s="28" t="n">
        <v>1.92</v>
      </c>
      <c r="N1245" s="28" t="n">
        <v>1.915</v>
      </c>
      <c r="O1245" s="28" t="n">
        <v>1.8148743</v>
      </c>
      <c r="Q1245" s="28" t="n">
        <v>2.14</v>
      </c>
      <c r="R1245" s="28" t="n">
        <v>2.43</v>
      </c>
      <c r="S1245" s="28" t="n">
        <v>2.28</v>
      </c>
      <c r="T1245" s="2" t="n">
        <v>2.04</v>
      </c>
      <c r="U1245" s="2" t="n">
        <v>2.045</v>
      </c>
      <c r="V1245" s="28" t="n">
        <v>2.07</v>
      </c>
      <c r="X1245" s="2" t="n">
        <v>2.2</v>
      </c>
      <c r="Y1245" s="28" t="n">
        <v>2.265</v>
      </c>
    </row>
    <row r="1246" customFormat="false" ht="12.75" hidden="false" customHeight="false" outlineLevel="0" collapsed="false">
      <c r="A1246" s="56" t="n">
        <v>36487</v>
      </c>
      <c r="B1246" s="61" t="n">
        <f aca="false">B1245+1</f>
        <v>1242</v>
      </c>
      <c r="C1246" s="2" t="s">
        <v>143</v>
      </c>
      <c r="D1246" s="1" t="s">
        <v>122</v>
      </c>
      <c r="E1246" s="28" t="n">
        <v>1.99</v>
      </c>
      <c r="F1246" s="28" t="n">
        <v>2.025</v>
      </c>
      <c r="G1246" s="28" t="n">
        <v>2.01</v>
      </c>
      <c r="H1246" s="28" t="n">
        <v>2.035</v>
      </c>
      <c r="J1246" s="28"/>
      <c r="K1246" s="28" t="n">
        <v>2.005</v>
      </c>
      <c r="L1246" s="28" t="n">
        <v>2.025</v>
      </c>
      <c r="M1246" s="28" t="n">
        <v>1.99</v>
      </c>
      <c r="N1246" s="28" t="n">
        <v>1.965</v>
      </c>
      <c r="O1246" s="28" t="n">
        <v>1.868827</v>
      </c>
      <c r="Q1246" s="28" t="n">
        <v>2.065</v>
      </c>
      <c r="R1246" s="28" t="n">
        <v>2.47</v>
      </c>
      <c r="S1246" s="28" t="n">
        <v>2.33</v>
      </c>
      <c r="T1246" s="2" t="n">
        <v>2.06</v>
      </c>
      <c r="U1246" s="2" t="n">
        <v>2.05</v>
      </c>
      <c r="V1246" s="28" t="n">
        <v>2.075</v>
      </c>
      <c r="X1246" s="2" t="n">
        <v>2.155</v>
      </c>
      <c r="Y1246" s="28" t="n">
        <v>2.195</v>
      </c>
    </row>
    <row r="1247" customFormat="false" ht="12.75" hidden="false" customHeight="false" outlineLevel="0" collapsed="false">
      <c r="A1247" s="56" t="n">
        <v>36488</v>
      </c>
      <c r="B1247" s="61" t="n">
        <f aca="false">B1246+1</f>
        <v>1243</v>
      </c>
      <c r="C1247" s="2" t="s">
        <v>144</v>
      </c>
      <c r="D1247" s="1" t="s">
        <v>122</v>
      </c>
      <c r="E1247" s="28" t="n">
        <v>1.935</v>
      </c>
      <c r="F1247" s="28" t="n">
        <v>1.9</v>
      </c>
      <c r="G1247" s="28" t="n">
        <v>1.9</v>
      </c>
      <c r="H1247" s="28" t="n">
        <v>1.95</v>
      </c>
      <c r="J1247" s="28"/>
      <c r="K1247" s="28" t="n">
        <v>1.96</v>
      </c>
      <c r="L1247" s="28" t="n">
        <v>1.9</v>
      </c>
      <c r="M1247" s="28" t="n">
        <v>1.925</v>
      </c>
      <c r="N1247" s="28" t="n">
        <v>1.99</v>
      </c>
      <c r="O1247" s="28" t="n">
        <v>1.893936</v>
      </c>
      <c r="Q1247" s="28" t="n">
        <v>2.065</v>
      </c>
      <c r="R1247" s="28" t="n">
        <v>2.35</v>
      </c>
      <c r="S1247" s="28" t="n">
        <v>2.28</v>
      </c>
      <c r="T1247" s="2" t="n">
        <v>2</v>
      </c>
      <c r="U1247" s="2" t="n">
        <v>2.005</v>
      </c>
      <c r="V1247" s="28" t="n">
        <v>2.05</v>
      </c>
      <c r="X1247" s="2" t="n">
        <v>2.125</v>
      </c>
      <c r="Y1247" s="28" t="n">
        <v>2.165</v>
      </c>
    </row>
    <row r="1248" customFormat="false" ht="12.75" hidden="false" customHeight="false" outlineLevel="0" collapsed="false">
      <c r="A1248" s="56" t="n">
        <v>36489</v>
      </c>
      <c r="B1248" s="61" t="n">
        <f aca="false">B1247+1</f>
        <v>1244</v>
      </c>
      <c r="C1248" s="2" t="s">
        <v>145</v>
      </c>
      <c r="D1248" s="1" t="s">
        <v>122</v>
      </c>
      <c r="E1248" s="28" t="n">
        <v>1.935</v>
      </c>
      <c r="F1248" s="28" t="n">
        <v>1.9</v>
      </c>
      <c r="G1248" s="28" t="n">
        <v>1.9</v>
      </c>
      <c r="H1248" s="28" t="n">
        <v>1.95</v>
      </c>
      <c r="J1248" s="28"/>
      <c r="K1248" s="28" t="n">
        <v>1.96</v>
      </c>
      <c r="L1248" s="28" t="n">
        <v>1.9</v>
      </c>
      <c r="M1248" s="28" t="n">
        <v>1.925</v>
      </c>
      <c r="N1248" s="28" t="n">
        <v>1.99</v>
      </c>
      <c r="O1248" s="28" t="n">
        <v>1.893936</v>
      </c>
      <c r="Q1248" s="28" t="n">
        <v>2.065</v>
      </c>
      <c r="R1248" s="28" t="n">
        <v>2.35</v>
      </c>
      <c r="S1248" s="28" t="n">
        <v>2.28</v>
      </c>
      <c r="T1248" s="2" t="n">
        <v>2</v>
      </c>
      <c r="U1248" s="2" t="n">
        <v>2.005</v>
      </c>
      <c r="V1248" s="28" t="n">
        <v>2.05</v>
      </c>
      <c r="X1248" s="2" t="n">
        <v>2.125</v>
      </c>
      <c r="Y1248" s="28" t="n">
        <v>2.165</v>
      </c>
    </row>
    <row r="1249" customFormat="false" ht="12.75" hidden="false" customHeight="false" outlineLevel="0" collapsed="false">
      <c r="A1249" s="56" t="n">
        <v>36490</v>
      </c>
      <c r="B1249" s="61" t="n">
        <f aca="false">B1248+1</f>
        <v>1245</v>
      </c>
      <c r="C1249" s="2" t="s">
        <v>146</v>
      </c>
      <c r="D1249" s="1" t="s">
        <v>122</v>
      </c>
      <c r="E1249" s="28" t="n">
        <v>1.935</v>
      </c>
      <c r="F1249" s="28" t="n">
        <v>1.9</v>
      </c>
      <c r="G1249" s="28" t="n">
        <v>1.9</v>
      </c>
      <c r="H1249" s="28" t="n">
        <v>1.95</v>
      </c>
      <c r="J1249" s="28"/>
      <c r="K1249" s="28" t="n">
        <v>1.96</v>
      </c>
      <c r="L1249" s="28" t="n">
        <v>1.9</v>
      </c>
      <c r="M1249" s="28" t="n">
        <v>1.925</v>
      </c>
      <c r="N1249" s="28" t="n">
        <v>1.99</v>
      </c>
      <c r="O1249" s="28" t="n">
        <v>1.893936</v>
      </c>
      <c r="Q1249" s="28" t="n">
        <v>2.065</v>
      </c>
      <c r="R1249" s="28" t="n">
        <v>2.35</v>
      </c>
      <c r="S1249" s="28" t="n">
        <v>2.28</v>
      </c>
      <c r="T1249" s="2" t="n">
        <v>2</v>
      </c>
      <c r="U1249" s="2" t="n">
        <v>2.005</v>
      </c>
      <c r="V1249" s="28" t="n">
        <v>2.05</v>
      </c>
      <c r="X1249" s="2" t="n">
        <v>2.125</v>
      </c>
      <c r="Y1249" s="28" t="n">
        <v>2.165</v>
      </c>
    </row>
    <row r="1250" customFormat="false" ht="12.75" hidden="false" customHeight="false" outlineLevel="0" collapsed="false">
      <c r="A1250" s="56" t="n">
        <v>36491</v>
      </c>
      <c r="B1250" s="61" t="n">
        <f aca="false">B1249+1</f>
        <v>1246</v>
      </c>
      <c r="C1250" s="2" t="s">
        <v>147</v>
      </c>
      <c r="D1250" s="1" t="s">
        <v>122</v>
      </c>
      <c r="E1250" s="28" t="n">
        <v>1.935</v>
      </c>
      <c r="F1250" s="28" t="n">
        <v>1.9</v>
      </c>
      <c r="G1250" s="28" t="n">
        <v>1.9</v>
      </c>
      <c r="H1250" s="28" t="n">
        <v>1.95</v>
      </c>
      <c r="J1250" s="28"/>
      <c r="K1250" s="28" t="n">
        <v>1.96</v>
      </c>
      <c r="L1250" s="28" t="n">
        <v>1.9</v>
      </c>
      <c r="M1250" s="28" t="n">
        <v>1.925</v>
      </c>
      <c r="N1250" s="28" t="n">
        <v>1.99</v>
      </c>
      <c r="O1250" s="28" t="n">
        <v>1.893936</v>
      </c>
      <c r="Q1250" s="28" t="n">
        <v>2.065</v>
      </c>
      <c r="R1250" s="28" t="n">
        <v>2.35</v>
      </c>
      <c r="S1250" s="28" t="n">
        <v>2.28</v>
      </c>
      <c r="T1250" s="2" t="n">
        <v>2</v>
      </c>
      <c r="U1250" s="2" t="n">
        <v>2.005</v>
      </c>
      <c r="V1250" s="28" t="n">
        <v>2.05</v>
      </c>
      <c r="X1250" s="2" t="n">
        <v>2.125</v>
      </c>
      <c r="Y1250" s="28" t="n">
        <v>2.165</v>
      </c>
    </row>
    <row r="1251" customFormat="false" ht="12.75" hidden="false" customHeight="false" outlineLevel="0" collapsed="false">
      <c r="A1251" s="56" t="n">
        <v>36492</v>
      </c>
      <c r="B1251" s="61" t="n">
        <f aca="false">B1250+1</f>
        <v>1247</v>
      </c>
      <c r="C1251" s="2" t="s">
        <v>148</v>
      </c>
      <c r="D1251" s="1" t="s">
        <v>122</v>
      </c>
      <c r="E1251" s="28" t="n">
        <v>1.935</v>
      </c>
      <c r="F1251" s="28" t="n">
        <v>1.9</v>
      </c>
      <c r="G1251" s="28" t="n">
        <v>1.9</v>
      </c>
      <c r="H1251" s="28" t="n">
        <v>1.95</v>
      </c>
      <c r="J1251" s="28"/>
      <c r="K1251" s="28" t="n">
        <v>1.96</v>
      </c>
      <c r="L1251" s="28" t="n">
        <v>1.9</v>
      </c>
      <c r="M1251" s="28" t="n">
        <v>1.925</v>
      </c>
      <c r="N1251" s="28" t="n">
        <v>1.99</v>
      </c>
      <c r="O1251" s="28" t="n">
        <v>1.893936</v>
      </c>
      <c r="Q1251" s="28" t="n">
        <v>2.065</v>
      </c>
      <c r="R1251" s="28" t="n">
        <v>2.35</v>
      </c>
      <c r="S1251" s="28" t="n">
        <v>2.28</v>
      </c>
      <c r="T1251" s="2" t="n">
        <v>2</v>
      </c>
      <c r="U1251" s="2" t="n">
        <v>2.005</v>
      </c>
      <c r="V1251" s="28" t="n">
        <v>2.05</v>
      </c>
      <c r="X1251" s="2" t="n">
        <v>2.125</v>
      </c>
      <c r="Y1251" s="28" t="n">
        <v>2.165</v>
      </c>
    </row>
    <row r="1252" customFormat="false" ht="12.75" hidden="false" customHeight="false" outlineLevel="0" collapsed="false">
      <c r="A1252" s="56" t="n">
        <v>36493</v>
      </c>
      <c r="B1252" s="61" t="n">
        <f aca="false">B1251+1</f>
        <v>1248</v>
      </c>
      <c r="C1252" s="2" t="s">
        <v>142</v>
      </c>
      <c r="D1252" s="1" t="s">
        <v>122</v>
      </c>
      <c r="E1252" s="28" t="n">
        <v>2.205</v>
      </c>
      <c r="F1252" s="28" t="n">
        <v>2.065</v>
      </c>
      <c r="G1252" s="28" t="n">
        <v>2.08</v>
      </c>
      <c r="H1252" s="28" t="n">
        <v>2.205</v>
      </c>
      <c r="J1252" s="28"/>
      <c r="K1252" s="28" t="n">
        <v>2.15</v>
      </c>
      <c r="L1252" s="28" t="n">
        <v>2.085</v>
      </c>
      <c r="M1252" s="28" t="n">
        <v>1.975</v>
      </c>
      <c r="N1252" s="28" t="n">
        <v>1.98</v>
      </c>
      <c r="O1252" s="28" t="n">
        <v>1.9198046</v>
      </c>
      <c r="Q1252" s="28" t="n">
        <v>2.415</v>
      </c>
      <c r="R1252" s="28" t="n">
        <v>2.465</v>
      </c>
      <c r="S1252" s="28" t="n">
        <v>2.31</v>
      </c>
      <c r="T1252" s="2" t="n">
        <v>2.17</v>
      </c>
      <c r="U1252" s="2" t="n">
        <v>2.165</v>
      </c>
      <c r="V1252" s="28" t="n">
        <v>2.255</v>
      </c>
      <c r="X1252" s="2" t="n">
        <v>2.675</v>
      </c>
      <c r="Y1252" s="28" t="n">
        <v>2.825</v>
      </c>
    </row>
    <row r="1253" customFormat="false" ht="12.75" hidden="false" customHeight="false" outlineLevel="0" collapsed="false">
      <c r="A1253" s="56" t="n">
        <v>36494</v>
      </c>
      <c r="B1253" s="61" t="n">
        <f aca="false">B1252+1</f>
        <v>1249</v>
      </c>
      <c r="C1253" s="2" t="s">
        <v>143</v>
      </c>
      <c r="D1253" s="1" t="s">
        <v>123</v>
      </c>
      <c r="E1253" s="28" t="n">
        <v>2.215</v>
      </c>
      <c r="F1253" s="28" t="n">
        <v>2.11</v>
      </c>
      <c r="G1253" s="28" t="n">
        <v>2.15</v>
      </c>
      <c r="H1253" s="28" t="n">
        <v>2.215</v>
      </c>
      <c r="J1253" s="28"/>
      <c r="K1253" s="28" t="n">
        <v>2.1</v>
      </c>
      <c r="L1253" s="28" t="n">
        <v>2.12</v>
      </c>
      <c r="M1253" s="28" t="n">
        <v>2.08</v>
      </c>
      <c r="N1253" s="28" t="n">
        <v>2.035</v>
      </c>
      <c r="O1253" s="28" t="n">
        <v>2.001546</v>
      </c>
      <c r="Q1253" s="28" t="n">
        <v>2.35</v>
      </c>
      <c r="R1253" s="28" t="n">
        <v>2.44</v>
      </c>
      <c r="S1253" s="28" t="n">
        <v>2.34</v>
      </c>
      <c r="T1253" s="2" t="n">
        <v>2.135</v>
      </c>
      <c r="U1253" s="2" t="n">
        <v>2.125</v>
      </c>
      <c r="V1253" s="28" t="n">
        <v>2.15</v>
      </c>
      <c r="X1253" s="2" t="n">
        <v>3.065</v>
      </c>
      <c r="Y1253" s="28" t="n">
        <v>4.005</v>
      </c>
    </row>
    <row r="1254" customFormat="false" ht="12.75" hidden="false" customHeight="false" outlineLevel="0" collapsed="false">
      <c r="A1254" s="56" t="n">
        <v>36495</v>
      </c>
      <c r="B1254" s="61" t="n">
        <f aca="false">B1253+1</f>
        <v>1250</v>
      </c>
      <c r="C1254" s="2" t="s">
        <v>144</v>
      </c>
      <c r="D1254" s="1" t="s">
        <v>123</v>
      </c>
      <c r="E1254" s="28" t="n">
        <v>2.17</v>
      </c>
      <c r="F1254" s="28" t="n">
        <v>2.065</v>
      </c>
      <c r="G1254" s="28" t="n">
        <v>2.09</v>
      </c>
      <c r="H1254" s="28" t="n">
        <v>2.14</v>
      </c>
      <c r="J1254" s="28"/>
      <c r="K1254" s="28" t="n">
        <v>2.07</v>
      </c>
      <c r="L1254" s="28" t="n">
        <v>2.06</v>
      </c>
      <c r="M1254" s="28" t="n">
        <v>2.04</v>
      </c>
      <c r="N1254" s="28" t="n">
        <v>2.025</v>
      </c>
      <c r="O1254" s="28" t="n">
        <v>1.9455888</v>
      </c>
      <c r="Q1254" s="28" t="n">
        <v>2.28</v>
      </c>
      <c r="R1254" s="28" t="n">
        <v>2.415</v>
      </c>
      <c r="S1254" s="28" t="n">
        <v>2.315</v>
      </c>
      <c r="T1254" s="2" t="n">
        <v>2.08</v>
      </c>
      <c r="U1254" s="2" t="n">
        <v>2.085</v>
      </c>
      <c r="V1254" s="28" t="n">
        <v>2.155</v>
      </c>
      <c r="X1254" s="2" t="n">
        <v>2.91</v>
      </c>
      <c r="Y1254" s="28" t="n">
        <v>3.4</v>
      </c>
    </row>
    <row r="1255" customFormat="false" ht="12.75" hidden="false" customHeight="false" outlineLevel="0" collapsed="false">
      <c r="A1255" s="56" t="n">
        <v>36496</v>
      </c>
      <c r="B1255" s="61" t="n">
        <f aca="false">B1254+1</f>
        <v>1251</v>
      </c>
      <c r="C1255" s="2" t="s">
        <v>145</v>
      </c>
      <c r="D1255" s="1" t="s">
        <v>123</v>
      </c>
      <c r="E1255" s="28" t="n">
        <v>2.175</v>
      </c>
      <c r="F1255" s="28" t="n">
        <v>2.045</v>
      </c>
      <c r="G1255" s="28" t="n">
        <v>2.07</v>
      </c>
      <c r="H1255" s="28" t="n">
        <v>2.16</v>
      </c>
      <c r="J1255" s="28"/>
      <c r="K1255" s="28" t="n">
        <v>2.085</v>
      </c>
      <c r="L1255" s="28" t="n">
        <v>2.045</v>
      </c>
      <c r="M1255" s="28" t="n">
        <v>2.005</v>
      </c>
      <c r="N1255" s="28" t="n">
        <v>1.995</v>
      </c>
      <c r="O1255" s="28" t="n">
        <v>1.9505473</v>
      </c>
      <c r="Q1255" s="28" t="n">
        <v>2.3</v>
      </c>
      <c r="R1255" s="28" t="n">
        <v>2.365</v>
      </c>
      <c r="S1255" s="28" t="n">
        <v>2.24</v>
      </c>
      <c r="T1255" s="2" t="n">
        <v>2.09</v>
      </c>
      <c r="U1255" s="2" t="n">
        <v>2.1</v>
      </c>
      <c r="V1255" s="28" t="n">
        <v>2.19</v>
      </c>
      <c r="X1255" s="2" t="n">
        <v>2.56</v>
      </c>
      <c r="Y1255" s="28" t="n">
        <v>3.055</v>
      </c>
    </row>
    <row r="1256" customFormat="false" ht="12.75" hidden="false" customHeight="false" outlineLevel="0" collapsed="false">
      <c r="A1256" s="56" t="n">
        <v>36497</v>
      </c>
      <c r="B1256" s="61" t="n">
        <f aca="false">B1255+1</f>
        <v>1252</v>
      </c>
      <c r="C1256" s="2" t="s">
        <v>146</v>
      </c>
      <c r="D1256" s="1" t="s">
        <v>123</v>
      </c>
      <c r="E1256" s="28" t="n">
        <v>2.17</v>
      </c>
      <c r="F1256" s="28" t="n">
        <v>2.03</v>
      </c>
      <c r="G1256" s="28" t="n">
        <v>2.07</v>
      </c>
      <c r="H1256" s="28" t="n">
        <v>2.155</v>
      </c>
      <c r="J1256" s="28"/>
      <c r="K1256" s="28" t="n">
        <v>2.1</v>
      </c>
      <c r="L1256" s="28" t="n">
        <v>2.02</v>
      </c>
      <c r="M1256" s="28" t="n">
        <v>1.995</v>
      </c>
      <c r="N1256" s="28" t="n">
        <v>1.98</v>
      </c>
      <c r="O1256" s="28" t="n">
        <v>1.925586</v>
      </c>
      <c r="Q1256" s="28" t="n">
        <v>2.305</v>
      </c>
      <c r="R1256" s="28" t="n">
        <v>2.335</v>
      </c>
      <c r="S1256" s="28" t="n">
        <v>2.235</v>
      </c>
      <c r="T1256" s="2" t="n">
        <v>2.085</v>
      </c>
      <c r="U1256" s="2" t="n">
        <v>2.09</v>
      </c>
      <c r="V1256" s="28" t="n">
        <v>2.17</v>
      </c>
      <c r="X1256" s="2" t="n">
        <v>2.445</v>
      </c>
      <c r="Y1256" s="28" t="n">
        <v>2.525</v>
      </c>
    </row>
    <row r="1257" customFormat="false" ht="12.75" hidden="false" customHeight="false" outlineLevel="0" collapsed="false">
      <c r="A1257" s="56" t="n">
        <v>36498</v>
      </c>
      <c r="B1257" s="61" t="n">
        <f aca="false">B1256+1</f>
        <v>1253</v>
      </c>
      <c r="C1257" s="2" t="s">
        <v>147</v>
      </c>
      <c r="D1257" s="1" t="s">
        <v>123</v>
      </c>
      <c r="E1257" s="28" t="n">
        <v>2.17</v>
      </c>
      <c r="F1257" s="28" t="n">
        <v>2.03</v>
      </c>
      <c r="G1257" s="28" t="n">
        <v>2.07</v>
      </c>
      <c r="H1257" s="28" t="n">
        <v>2.155</v>
      </c>
      <c r="J1257" s="28"/>
      <c r="K1257" s="28" t="n">
        <v>2.1</v>
      </c>
      <c r="L1257" s="28" t="n">
        <v>2.02</v>
      </c>
      <c r="M1257" s="28" t="n">
        <v>1.995</v>
      </c>
      <c r="N1257" s="28" t="n">
        <v>1.98</v>
      </c>
      <c r="O1257" s="28" t="n">
        <v>1.925586</v>
      </c>
      <c r="Q1257" s="28" t="n">
        <v>2.305</v>
      </c>
      <c r="R1257" s="28" t="n">
        <v>2.335</v>
      </c>
      <c r="S1257" s="28" t="n">
        <v>2.235</v>
      </c>
      <c r="T1257" s="2" t="n">
        <v>2.085</v>
      </c>
      <c r="U1257" s="2" t="n">
        <v>2.09</v>
      </c>
      <c r="V1257" s="28" t="n">
        <v>2.17</v>
      </c>
      <c r="X1257" s="2" t="n">
        <v>2.445</v>
      </c>
      <c r="Y1257" s="28" t="n">
        <v>2.525</v>
      </c>
    </row>
    <row r="1258" customFormat="false" ht="12.75" hidden="false" customHeight="false" outlineLevel="0" collapsed="false">
      <c r="A1258" s="56" t="n">
        <v>36499</v>
      </c>
      <c r="B1258" s="61" t="n">
        <f aca="false">B1257+1</f>
        <v>1254</v>
      </c>
      <c r="C1258" s="2" t="s">
        <v>148</v>
      </c>
      <c r="D1258" s="1" t="s">
        <v>123</v>
      </c>
      <c r="E1258" s="28" t="n">
        <v>2.17</v>
      </c>
      <c r="F1258" s="28" t="n">
        <v>2.03</v>
      </c>
      <c r="G1258" s="28" t="n">
        <v>2.07</v>
      </c>
      <c r="H1258" s="28" t="n">
        <v>2.155</v>
      </c>
      <c r="J1258" s="28"/>
      <c r="K1258" s="28" t="n">
        <v>2.1</v>
      </c>
      <c r="L1258" s="28" t="n">
        <v>2.02</v>
      </c>
      <c r="M1258" s="28" t="n">
        <v>1.995</v>
      </c>
      <c r="N1258" s="28" t="n">
        <v>1.98</v>
      </c>
      <c r="O1258" s="28" t="n">
        <v>1.925586</v>
      </c>
      <c r="Q1258" s="28" t="n">
        <v>2.305</v>
      </c>
      <c r="R1258" s="28" t="n">
        <v>2.335</v>
      </c>
      <c r="S1258" s="28" t="n">
        <v>2.235</v>
      </c>
      <c r="T1258" s="2" t="n">
        <v>2.085</v>
      </c>
      <c r="U1258" s="2" t="n">
        <v>2.09</v>
      </c>
      <c r="V1258" s="28" t="n">
        <v>2.17</v>
      </c>
      <c r="X1258" s="2" t="n">
        <v>2.445</v>
      </c>
      <c r="Y1258" s="28" t="n">
        <v>2.525</v>
      </c>
    </row>
    <row r="1259" customFormat="false" ht="12.75" hidden="false" customHeight="false" outlineLevel="0" collapsed="false">
      <c r="A1259" s="56" t="n">
        <v>36500</v>
      </c>
      <c r="B1259" s="61" t="n">
        <f aca="false">B1258+1</f>
        <v>1255</v>
      </c>
      <c r="C1259" s="2" t="s">
        <v>142</v>
      </c>
      <c r="D1259" s="1" t="s">
        <v>123</v>
      </c>
      <c r="E1259" s="28" t="n">
        <v>2.18</v>
      </c>
      <c r="F1259" s="28" t="n">
        <v>2.095</v>
      </c>
      <c r="G1259" s="28" t="n">
        <v>2.095</v>
      </c>
      <c r="H1259" s="28" t="n">
        <v>2.185</v>
      </c>
      <c r="J1259" s="28"/>
      <c r="K1259" s="28" t="n">
        <v>2.105</v>
      </c>
      <c r="L1259" s="28" t="n">
        <v>2.105</v>
      </c>
      <c r="M1259" s="28" t="n">
        <v>2.045</v>
      </c>
      <c r="N1259" s="28" t="n">
        <v>2.035</v>
      </c>
      <c r="O1259" s="28" t="n">
        <v>1.8454482</v>
      </c>
      <c r="Q1259" s="28" t="n">
        <v>2.27</v>
      </c>
      <c r="R1259" s="28" t="n">
        <v>2.385</v>
      </c>
      <c r="S1259" s="28" t="n">
        <v>2.275</v>
      </c>
      <c r="T1259" s="2" t="n">
        <v>2.115</v>
      </c>
      <c r="U1259" s="2" t="n">
        <v>2.115</v>
      </c>
      <c r="V1259" s="28" t="n">
        <v>2.185</v>
      </c>
      <c r="X1259" s="2" t="n">
        <v>2.46</v>
      </c>
      <c r="Y1259" s="28" t="n">
        <v>2.545</v>
      </c>
    </row>
    <row r="1260" customFormat="false" ht="12.75" hidden="false" customHeight="false" outlineLevel="0" collapsed="false">
      <c r="A1260" s="56" t="n">
        <v>36501</v>
      </c>
      <c r="B1260" s="61" t="n">
        <f aca="false">B1259+1</f>
        <v>1256</v>
      </c>
      <c r="C1260" s="2" t="s">
        <v>143</v>
      </c>
      <c r="D1260" s="1" t="s">
        <v>123</v>
      </c>
      <c r="E1260" s="28" t="n">
        <v>2.165</v>
      </c>
      <c r="F1260" s="28" t="n">
        <v>2.14</v>
      </c>
      <c r="G1260" s="28" t="n">
        <v>2.15</v>
      </c>
      <c r="H1260" s="28" t="n">
        <v>2.185</v>
      </c>
      <c r="J1260" s="28"/>
      <c r="K1260" s="28" t="n">
        <v>2.095</v>
      </c>
      <c r="L1260" s="28" t="n">
        <v>2.14</v>
      </c>
      <c r="M1260" s="28" t="n">
        <v>2.1</v>
      </c>
      <c r="N1260" s="28" t="n">
        <v>2.12</v>
      </c>
      <c r="O1260" s="28" t="n">
        <v>1.87763625</v>
      </c>
      <c r="Q1260" s="28" t="n">
        <v>2.25</v>
      </c>
      <c r="R1260" s="28" t="n">
        <v>2.415</v>
      </c>
      <c r="S1260" s="28" t="n">
        <v>2.295</v>
      </c>
      <c r="T1260" s="2" t="n">
        <v>2.125</v>
      </c>
      <c r="U1260" s="2" t="n">
        <v>2.125</v>
      </c>
      <c r="V1260" s="28" t="n">
        <v>2.175</v>
      </c>
      <c r="X1260" s="2" t="n">
        <v>2.45</v>
      </c>
      <c r="Y1260" s="28" t="n">
        <v>2.545</v>
      </c>
    </row>
    <row r="1261" customFormat="false" ht="12.75" hidden="false" customHeight="false" outlineLevel="0" collapsed="false">
      <c r="A1261" s="56" t="n">
        <v>36502</v>
      </c>
      <c r="B1261" s="61" t="n">
        <f aca="false">B1260+1</f>
        <v>1257</v>
      </c>
      <c r="C1261" s="2" t="s">
        <v>144</v>
      </c>
      <c r="D1261" s="1" t="s">
        <v>123</v>
      </c>
      <c r="E1261" s="28" t="n">
        <v>2.23</v>
      </c>
      <c r="F1261" s="28" t="n">
        <v>2.185</v>
      </c>
      <c r="G1261" s="28" t="n">
        <v>2.19</v>
      </c>
      <c r="H1261" s="28" t="n">
        <v>2.24</v>
      </c>
      <c r="I1261" s="28"/>
      <c r="J1261" s="28"/>
      <c r="K1261" s="28" t="n">
        <v>2.155</v>
      </c>
      <c r="L1261" s="28" t="n">
        <v>2.195</v>
      </c>
      <c r="M1261" s="28" t="n">
        <v>2.17</v>
      </c>
      <c r="N1261" s="28" t="n">
        <v>2.215</v>
      </c>
      <c r="O1261" s="28" t="n">
        <v>1.9006247</v>
      </c>
      <c r="P1261" s="28"/>
      <c r="Q1261" s="28" t="n">
        <v>2.325</v>
      </c>
      <c r="R1261" s="28" t="n">
        <v>2.455</v>
      </c>
      <c r="S1261" s="28" t="n">
        <v>2.37</v>
      </c>
      <c r="T1261" s="28" t="n">
        <v>2.175</v>
      </c>
      <c r="U1261" s="28" t="n">
        <v>2.175</v>
      </c>
      <c r="V1261" s="28" t="n">
        <v>2.235</v>
      </c>
      <c r="W1261" s="28"/>
      <c r="X1261" s="28" t="n">
        <v>2.52</v>
      </c>
      <c r="Y1261" s="28" t="n">
        <v>2.6</v>
      </c>
      <c r="Z1261" s="28"/>
      <c r="AA1261" s="28"/>
      <c r="AB1261" s="28"/>
      <c r="AC1261" s="28"/>
      <c r="AD1261" s="28"/>
      <c r="AE1261" s="28"/>
    </row>
    <row r="1262" customFormat="false" ht="12.75" hidden="false" customHeight="false" outlineLevel="0" collapsed="false">
      <c r="A1262" s="56" t="n">
        <v>36503</v>
      </c>
      <c r="B1262" s="61" t="n">
        <f aca="false">B1261+1</f>
        <v>1258</v>
      </c>
      <c r="C1262" s="2" t="s">
        <v>145</v>
      </c>
      <c r="D1262" s="1" t="s">
        <v>123</v>
      </c>
      <c r="E1262" s="28" t="n">
        <v>2.205</v>
      </c>
      <c r="F1262" s="28" t="n">
        <v>2.185</v>
      </c>
      <c r="G1262" s="28" t="n">
        <v>2.185</v>
      </c>
      <c r="H1262" s="28" t="n">
        <v>2.215</v>
      </c>
      <c r="I1262" s="28"/>
      <c r="J1262" s="28"/>
      <c r="K1262" s="28" t="n">
        <v>2.145</v>
      </c>
      <c r="L1262" s="28" t="n">
        <v>2.195</v>
      </c>
      <c r="M1262" s="28" t="n">
        <v>2.145</v>
      </c>
      <c r="N1262" s="28" t="n">
        <v>2.26</v>
      </c>
      <c r="O1262" s="28" t="n">
        <v>1.90624785</v>
      </c>
      <c r="P1262" s="28"/>
      <c r="Q1262" s="28" t="n">
        <v>2.285</v>
      </c>
      <c r="R1262" s="28" t="n">
        <v>2.43</v>
      </c>
      <c r="S1262" s="28" t="n">
        <v>2.395</v>
      </c>
      <c r="T1262" s="28" t="n">
        <v>2.17</v>
      </c>
      <c r="U1262" s="28" t="n">
        <v>2.16</v>
      </c>
      <c r="V1262" s="28" t="n">
        <v>2.225</v>
      </c>
      <c r="W1262" s="28"/>
      <c r="X1262" s="28" t="n">
        <v>2.495</v>
      </c>
      <c r="Y1262" s="28" t="n">
        <v>2.56</v>
      </c>
      <c r="Z1262" s="28"/>
      <c r="AA1262" s="28"/>
      <c r="AB1262" s="28"/>
      <c r="AC1262" s="28"/>
      <c r="AD1262" s="28"/>
      <c r="AE1262" s="28"/>
    </row>
    <row r="1263" customFormat="false" ht="12.75" hidden="false" customHeight="false" outlineLevel="0" collapsed="false">
      <c r="A1263" s="56" t="n">
        <v>36504</v>
      </c>
      <c r="B1263" s="61" t="n">
        <f aca="false">B1262+1</f>
        <v>1259</v>
      </c>
      <c r="C1263" s="2" t="s">
        <v>146</v>
      </c>
      <c r="D1263" s="1" t="s">
        <v>123</v>
      </c>
      <c r="E1263" s="28" t="n">
        <v>2.255</v>
      </c>
      <c r="F1263" s="28" t="n">
        <v>2.17</v>
      </c>
      <c r="G1263" s="28" t="n">
        <v>2.195</v>
      </c>
      <c r="H1263" s="28" t="n">
        <v>2.255</v>
      </c>
      <c r="I1263" s="28"/>
      <c r="J1263" s="28"/>
      <c r="K1263" s="28" t="n">
        <v>2.17</v>
      </c>
      <c r="L1263" s="28" t="n">
        <v>2.17</v>
      </c>
      <c r="M1263" s="28" t="n">
        <v>2.16</v>
      </c>
      <c r="N1263" s="28" t="n">
        <v>2.315</v>
      </c>
      <c r="O1263" s="28" t="n">
        <v>1.9755086</v>
      </c>
      <c r="P1263" s="28"/>
      <c r="Q1263" s="28" t="n">
        <v>2.36</v>
      </c>
      <c r="R1263" s="28" t="n">
        <v>2.435</v>
      </c>
      <c r="S1263" s="28" t="n">
        <v>2.4</v>
      </c>
      <c r="T1263" s="28" t="n">
        <v>2.19</v>
      </c>
      <c r="U1263" s="28" t="n">
        <v>2.19</v>
      </c>
      <c r="V1263" s="28" t="n">
        <v>2.27</v>
      </c>
      <c r="W1263" s="28"/>
      <c r="X1263" s="28" t="n">
        <v>2.555</v>
      </c>
      <c r="Y1263" s="28" t="n">
        <v>2.64</v>
      </c>
      <c r="Z1263" s="28"/>
      <c r="AA1263" s="28"/>
      <c r="AB1263" s="28"/>
      <c r="AC1263" s="28"/>
      <c r="AD1263" s="28"/>
      <c r="AE1263" s="28"/>
    </row>
    <row r="1264" customFormat="false" ht="12.75" hidden="false" customHeight="false" outlineLevel="0" collapsed="false">
      <c r="A1264" s="56" t="n">
        <v>36505</v>
      </c>
      <c r="B1264" s="61" t="n">
        <f aca="false">B1263+1</f>
        <v>1260</v>
      </c>
      <c r="C1264" s="2" t="s">
        <v>147</v>
      </c>
      <c r="D1264" s="1" t="s">
        <v>123</v>
      </c>
      <c r="E1264" s="28" t="n">
        <v>2.255</v>
      </c>
      <c r="F1264" s="28" t="n">
        <v>2.17</v>
      </c>
      <c r="G1264" s="28" t="n">
        <v>2.195</v>
      </c>
      <c r="H1264" s="28" t="n">
        <v>2.255</v>
      </c>
      <c r="I1264" s="28"/>
      <c r="K1264" s="28" t="n">
        <v>2.17</v>
      </c>
      <c r="L1264" s="28" t="n">
        <v>2.17</v>
      </c>
      <c r="M1264" s="28" t="n">
        <v>2.16</v>
      </c>
      <c r="N1264" s="28" t="n">
        <v>2.315</v>
      </c>
      <c r="O1264" s="28" t="n">
        <v>1.9755086</v>
      </c>
      <c r="P1264" s="28"/>
      <c r="Q1264" s="28" t="n">
        <v>2.36</v>
      </c>
      <c r="R1264" s="28" t="n">
        <v>2.435</v>
      </c>
      <c r="S1264" s="28" t="n">
        <v>2.4</v>
      </c>
      <c r="T1264" s="28" t="n">
        <v>2.19</v>
      </c>
      <c r="U1264" s="28" t="n">
        <v>2.19</v>
      </c>
      <c r="V1264" s="28" t="n">
        <v>2.27</v>
      </c>
      <c r="W1264" s="28"/>
      <c r="X1264" s="28" t="n">
        <v>2.555</v>
      </c>
      <c r="Y1264" s="28" t="n">
        <v>2.64</v>
      </c>
      <c r="Z1264" s="28"/>
      <c r="AA1264" s="28"/>
      <c r="AB1264" s="28"/>
      <c r="AC1264" s="28"/>
      <c r="AD1264" s="28"/>
      <c r="AE1264" s="28"/>
    </row>
    <row r="1265" customFormat="false" ht="12.75" hidden="false" customHeight="false" outlineLevel="0" collapsed="false">
      <c r="A1265" s="56" t="n">
        <v>36506</v>
      </c>
      <c r="B1265" s="61" t="n">
        <f aca="false">B1264+1</f>
        <v>1261</v>
      </c>
      <c r="C1265" s="2" t="s">
        <v>148</v>
      </c>
      <c r="D1265" s="1" t="s">
        <v>123</v>
      </c>
      <c r="E1265" s="28" t="n">
        <v>2.255</v>
      </c>
      <c r="F1265" s="28" t="n">
        <v>2.17</v>
      </c>
      <c r="G1265" s="28" t="n">
        <v>2.195</v>
      </c>
      <c r="H1265" s="28" t="n">
        <v>2.255</v>
      </c>
      <c r="I1265" s="28"/>
      <c r="K1265" s="28" t="n">
        <v>2.17</v>
      </c>
      <c r="L1265" s="28" t="n">
        <v>2.17</v>
      </c>
      <c r="M1265" s="28" t="n">
        <v>2.16</v>
      </c>
      <c r="N1265" s="28" t="n">
        <v>2.315</v>
      </c>
      <c r="O1265" s="28" t="n">
        <v>1.9755086</v>
      </c>
      <c r="P1265" s="28"/>
      <c r="Q1265" s="28" t="n">
        <v>2.36</v>
      </c>
      <c r="R1265" s="28" t="n">
        <v>2.435</v>
      </c>
      <c r="S1265" s="28" t="n">
        <v>2.4</v>
      </c>
      <c r="T1265" s="28" t="n">
        <v>2.19</v>
      </c>
      <c r="U1265" s="28" t="n">
        <v>2.19</v>
      </c>
      <c r="V1265" s="28" t="n">
        <v>2.27</v>
      </c>
      <c r="W1265" s="28"/>
      <c r="X1265" s="28" t="n">
        <v>2.555</v>
      </c>
      <c r="Y1265" s="28" t="n">
        <v>2.64</v>
      </c>
      <c r="Z1265" s="28"/>
      <c r="AA1265" s="28"/>
      <c r="AB1265" s="28"/>
      <c r="AC1265" s="28"/>
      <c r="AD1265" s="28"/>
      <c r="AE1265" s="28"/>
    </row>
    <row r="1266" customFormat="false" ht="12.75" hidden="false" customHeight="false" outlineLevel="0" collapsed="false">
      <c r="A1266" s="56" t="n">
        <v>36507</v>
      </c>
      <c r="B1266" s="61" t="n">
        <f aca="false">B1265+1</f>
        <v>1262</v>
      </c>
      <c r="C1266" s="2" t="s">
        <v>142</v>
      </c>
      <c r="D1266" s="1" t="s">
        <v>123</v>
      </c>
      <c r="E1266" s="28" t="n">
        <v>2.35</v>
      </c>
      <c r="F1266" s="28" t="n">
        <v>2.28</v>
      </c>
      <c r="G1266" s="28" t="n">
        <v>2.295</v>
      </c>
      <c r="H1266" s="28" t="n">
        <v>2.36</v>
      </c>
      <c r="I1266" s="28"/>
      <c r="K1266" s="28" t="n">
        <v>2.28</v>
      </c>
      <c r="L1266" s="28" t="n">
        <v>2.28</v>
      </c>
      <c r="M1266" s="28" t="n">
        <v>2.22</v>
      </c>
      <c r="N1266" s="28" t="n">
        <v>2.315</v>
      </c>
      <c r="O1266" s="28" t="n">
        <v>2.0111676</v>
      </c>
      <c r="P1266" s="28"/>
      <c r="Q1266" s="28" t="n">
        <v>2.47</v>
      </c>
      <c r="R1266" s="28" t="n">
        <v>2.515</v>
      </c>
      <c r="S1266" s="28" t="n">
        <v>2.425</v>
      </c>
      <c r="T1266" s="28" t="n">
        <v>2.325</v>
      </c>
      <c r="U1266" s="28" t="n">
        <v>2.305</v>
      </c>
      <c r="V1266" s="28" t="n">
        <v>2.385</v>
      </c>
      <c r="W1266" s="28"/>
      <c r="X1266" s="28" t="n">
        <v>2.71</v>
      </c>
      <c r="Y1266" s="28" t="n">
        <v>2.76</v>
      </c>
      <c r="Z1266" s="28"/>
      <c r="AA1266" s="28"/>
      <c r="AB1266" s="28"/>
      <c r="AC1266" s="28"/>
      <c r="AD1266" s="28"/>
      <c r="AE1266" s="28"/>
    </row>
    <row r="1267" customFormat="false" ht="12.75" hidden="false" customHeight="false" outlineLevel="0" collapsed="false">
      <c r="A1267" s="56" t="n">
        <v>36508</v>
      </c>
      <c r="B1267" s="61" t="n">
        <f aca="false">B1266+1</f>
        <v>1263</v>
      </c>
      <c r="C1267" s="2" t="s">
        <v>143</v>
      </c>
      <c r="D1267" s="1" t="s">
        <v>123</v>
      </c>
      <c r="E1267" s="28" t="n">
        <v>2.485</v>
      </c>
      <c r="F1267" s="28" t="n">
        <v>2.43</v>
      </c>
      <c r="G1267" s="28" t="n">
        <v>2.455</v>
      </c>
      <c r="H1267" s="28" t="n">
        <v>2.49</v>
      </c>
      <c r="I1267" s="28"/>
      <c r="K1267" s="28" t="n">
        <v>2.43</v>
      </c>
      <c r="L1267" s="28" t="n">
        <v>2.43</v>
      </c>
      <c r="M1267" s="28" t="n">
        <v>2.34</v>
      </c>
      <c r="N1267" s="28" t="n">
        <v>2.395</v>
      </c>
      <c r="O1267" s="28" t="n">
        <v>2.1791025</v>
      </c>
      <c r="P1267" s="28"/>
      <c r="Q1267" s="28" t="n">
        <v>2.605</v>
      </c>
      <c r="R1267" s="28" t="n">
        <v>2.61</v>
      </c>
      <c r="S1267" s="28" t="n">
        <v>2.555</v>
      </c>
      <c r="T1267" s="28" t="n">
        <v>2.5</v>
      </c>
      <c r="U1267" s="28" t="n">
        <v>2.49</v>
      </c>
      <c r="V1267" s="28" t="n">
        <v>2.52</v>
      </c>
      <c r="W1267" s="28"/>
      <c r="X1267" s="28" t="n">
        <v>2.82</v>
      </c>
      <c r="Y1267" s="28" t="n">
        <v>2.88</v>
      </c>
      <c r="Z1267" s="28"/>
      <c r="AA1267" s="28"/>
      <c r="AB1267" s="28"/>
      <c r="AC1267" s="28"/>
      <c r="AD1267" s="28"/>
      <c r="AE1267" s="28"/>
    </row>
    <row r="1268" customFormat="false" ht="12.75" hidden="false" customHeight="false" outlineLevel="0" collapsed="false">
      <c r="A1268" s="56" t="n">
        <v>36509</v>
      </c>
      <c r="B1268" s="61" t="n">
        <f aca="false">B1267+1</f>
        <v>1264</v>
      </c>
      <c r="C1268" s="2" t="s">
        <v>144</v>
      </c>
      <c r="D1268" s="1" t="s">
        <v>123</v>
      </c>
      <c r="E1268" s="28" t="n">
        <v>2.565</v>
      </c>
      <c r="F1268" s="28" t="n">
        <v>2.47</v>
      </c>
      <c r="G1268" s="28" t="n">
        <v>2.5</v>
      </c>
      <c r="H1268" s="28" t="n">
        <v>2.545</v>
      </c>
      <c r="I1268" s="28"/>
      <c r="K1268" s="28" t="n">
        <v>2.47</v>
      </c>
      <c r="L1268" s="28" t="n">
        <v>2.475</v>
      </c>
      <c r="M1268" s="28" t="n">
        <v>2.4</v>
      </c>
      <c r="N1268" s="28" t="n">
        <v>2.43</v>
      </c>
      <c r="O1268" s="28" t="n">
        <v>2.1972063</v>
      </c>
      <c r="P1268" s="28"/>
      <c r="Q1268" s="28" t="n">
        <v>2.645</v>
      </c>
      <c r="R1268" s="28" t="n">
        <v>2.655</v>
      </c>
      <c r="S1268" s="28" t="n">
        <v>2.535</v>
      </c>
      <c r="T1268" s="28" t="n">
        <v>2.53</v>
      </c>
      <c r="U1268" s="28" t="n">
        <v>2.515</v>
      </c>
      <c r="V1268" s="28" t="n">
        <v>2.565</v>
      </c>
      <c r="W1268" s="28"/>
      <c r="X1268" s="28" t="n">
        <v>2.89</v>
      </c>
      <c r="Y1268" s="28" t="n">
        <v>2.95</v>
      </c>
      <c r="Z1268" s="28"/>
      <c r="AA1268" s="28"/>
      <c r="AB1268" s="28"/>
      <c r="AC1268" s="28"/>
      <c r="AD1268" s="28"/>
      <c r="AE1268" s="28"/>
    </row>
    <row r="1269" customFormat="false" ht="12.75" hidden="false" customHeight="false" outlineLevel="0" collapsed="false">
      <c r="A1269" s="56" t="n">
        <v>36510</v>
      </c>
      <c r="B1269" s="61" t="n">
        <f aca="false">B1268+1</f>
        <v>1265</v>
      </c>
      <c r="C1269" s="2" t="s">
        <v>145</v>
      </c>
      <c r="D1269" s="1" t="s">
        <v>123</v>
      </c>
      <c r="E1269" s="28" t="n">
        <v>2.53</v>
      </c>
      <c r="F1269" s="28" t="n">
        <v>2.44</v>
      </c>
      <c r="G1269" s="28" t="n">
        <v>2.475</v>
      </c>
      <c r="H1269" s="28" t="n">
        <v>2.52</v>
      </c>
      <c r="I1269" s="28"/>
      <c r="K1269" s="28" t="n">
        <v>2.475</v>
      </c>
      <c r="L1269" s="28" t="n">
        <v>2.44</v>
      </c>
      <c r="M1269" s="28" t="n">
        <v>2.37</v>
      </c>
      <c r="N1269" s="28" t="n">
        <v>2.405</v>
      </c>
      <c r="O1269" s="28" t="n">
        <v>2.1894626</v>
      </c>
      <c r="P1269" s="28"/>
      <c r="Q1269" s="28" t="n">
        <v>2.65</v>
      </c>
      <c r="R1269" s="28" t="n">
        <v>2.635</v>
      </c>
      <c r="S1269" s="28" t="n">
        <v>2.525</v>
      </c>
      <c r="T1269" s="28" t="n">
        <v>2.545</v>
      </c>
      <c r="U1269" s="28" t="n">
        <v>2.53</v>
      </c>
      <c r="V1269" s="28" t="n">
        <v>2.575</v>
      </c>
      <c r="W1269" s="28"/>
      <c r="X1269" s="28" t="n">
        <v>2.91</v>
      </c>
      <c r="Y1269" s="28" t="n">
        <v>2.97</v>
      </c>
      <c r="Z1269" s="28"/>
      <c r="AA1269" s="28"/>
      <c r="AB1269" s="28"/>
      <c r="AC1269" s="28"/>
      <c r="AD1269" s="28"/>
      <c r="AE1269" s="28"/>
    </row>
    <row r="1270" customFormat="false" ht="12.75" hidden="false" customHeight="false" outlineLevel="0" collapsed="false">
      <c r="A1270" s="56" t="n">
        <v>36511</v>
      </c>
      <c r="B1270" s="61" t="n">
        <f aca="false">B1269+1</f>
        <v>1266</v>
      </c>
      <c r="C1270" s="2" t="s">
        <v>146</v>
      </c>
      <c r="D1270" s="1" t="s">
        <v>123</v>
      </c>
      <c r="E1270" s="28" t="n">
        <v>2.565</v>
      </c>
      <c r="F1270" s="28" t="n">
        <v>2.435</v>
      </c>
      <c r="G1270" s="28" t="n">
        <v>2.485</v>
      </c>
      <c r="H1270" s="28" t="n">
        <v>2.55</v>
      </c>
      <c r="I1270" s="28"/>
      <c r="K1270" s="28" t="n">
        <v>2.495</v>
      </c>
      <c r="L1270" s="28" t="n">
        <v>2.43</v>
      </c>
      <c r="M1270" s="28" t="n">
        <v>2.365</v>
      </c>
      <c r="N1270" s="28" t="n">
        <v>2.365</v>
      </c>
      <c r="O1270" s="28" t="n">
        <v>2.167703225</v>
      </c>
      <c r="P1270" s="28"/>
      <c r="Q1270" s="28" t="n">
        <v>2.665</v>
      </c>
      <c r="R1270" s="28" t="n">
        <v>2.62</v>
      </c>
      <c r="S1270" s="28" t="n">
        <v>2.505</v>
      </c>
      <c r="T1270" s="28" t="n">
        <v>2.565</v>
      </c>
      <c r="U1270" s="28" t="n">
        <v>2.54</v>
      </c>
      <c r="V1270" s="28" t="n">
        <v>2.585</v>
      </c>
      <c r="W1270" s="28"/>
      <c r="X1270" s="28" t="n">
        <v>2.94</v>
      </c>
      <c r="Y1270" s="28" t="n">
        <v>3.02</v>
      </c>
      <c r="Z1270" s="28"/>
      <c r="AA1270" s="28"/>
      <c r="AB1270" s="28"/>
      <c r="AC1270" s="28"/>
      <c r="AD1270" s="28"/>
      <c r="AE1270" s="28"/>
    </row>
    <row r="1271" customFormat="false" ht="12.75" hidden="false" customHeight="false" outlineLevel="0" collapsed="false">
      <c r="A1271" s="56" t="n">
        <v>36512</v>
      </c>
      <c r="B1271" s="61" t="n">
        <f aca="false">B1270+1</f>
        <v>1267</v>
      </c>
      <c r="C1271" s="2" t="s">
        <v>147</v>
      </c>
      <c r="D1271" s="1" t="s">
        <v>123</v>
      </c>
      <c r="E1271" s="28" t="n">
        <v>2.565</v>
      </c>
      <c r="F1271" s="28" t="n">
        <v>2.435</v>
      </c>
      <c r="G1271" s="28" t="n">
        <v>2.485</v>
      </c>
      <c r="H1271" s="28" t="n">
        <v>2.55</v>
      </c>
      <c r="K1271" s="28" t="n">
        <v>2.495</v>
      </c>
      <c r="L1271" s="28" t="n">
        <v>2.43</v>
      </c>
      <c r="M1271" s="28" t="n">
        <v>2.365</v>
      </c>
      <c r="N1271" s="28" t="n">
        <v>2.365</v>
      </c>
      <c r="O1271" s="28" t="n">
        <v>2.167703225</v>
      </c>
      <c r="P1271" s="28"/>
      <c r="Q1271" s="28" t="n">
        <v>2.665</v>
      </c>
      <c r="R1271" s="28" t="n">
        <v>2.62</v>
      </c>
      <c r="S1271" s="28" t="n">
        <v>2.505</v>
      </c>
      <c r="T1271" s="28" t="n">
        <v>2.565</v>
      </c>
      <c r="U1271" s="28" t="n">
        <v>2.54</v>
      </c>
      <c r="V1271" s="28" t="n">
        <v>2.585</v>
      </c>
      <c r="W1271" s="28"/>
      <c r="X1271" s="28" t="n">
        <v>2.94</v>
      </c>
      <c r="Y1271" s="28" t="n">
        <v>3.02</v>
      </c>
      <c r="Z1271" s="28"/>
      <c r="AA1271" s="28"/>
      <c r="AB1271" s="28"/>
      <c r="AC1271" s="28"/>
      <c r="AD1271" s="28"/>
      <c r="AE1271" s="28"/>
    </row>
    <row r="1272" customFormat="false" ht="12.75" hidden="false" customHeight="false" outlineLevel="0" collapsed="false">
      <c r="A1272" s="56" t="n">
        <v>36513</v>
      </c>
      <c r="B1272" s="61" t="n">
        <f aca="false">B1271+1</f>
        <v>1268</v>
      </c>
      <c r="C1272" s="2" t="s">
        <v>148</v>
      </c>
      <c r="D1272" s="1" t="s">
        <v>123</v>
      </c>
      <c r="E1272" s="28" t="n">
        <v>2.565</v>
      </c>
      <c r="F1272" s="28" t="n">
        <v>2.435</v>
      </c>
      <c r="G1272" s="28" t="n">
        <v>2.485</v>
      </c>
      <c r="H1272" s="28" t="n">
        <v>2.55</v>
      </c>
      <c r="I1272" s="28"/>
      <c r="K1272" s="28" t="n">
        <v>2.495</v>
      </c>
      <c r="L1272" s="28" t="n">
        <v>2.43</v>
      </c>
      <c r="M1272" s="28" t="n">
        <v>2.365</v>
      </c>
      <c r="N1272" s="28" t="n">
        <v>2.365</v>
      </c>
      <c r="O1272" s="28" t="n">
        <v>2.167703225</v>
      </c>
      <c r="P1272" s="28"/>
      <c r="Q1272" s="28" t="n">
        <v>2.665</v>
      </c>
      <c r="R1272" s="28" t="n">
        <v>2.62</v>
      </c>
      <c r="S1272" s="28" t="n">
        <v>2.505</v>
      </c>
      <c r="T1272" s="28" t="n">
        <v>2.565</v>
      </c>
      <c r="U1272" s="28" t="n">
        <v>2.54</v>
      </c>
      <c r="V1272" s="28" t="n">
        <v>2.585</v>
      </c>
      <c r="W1272" s="28"/>
      <c r="X1272" s="28" t="n">
        <v>2.94</v>
      </c>
      <c r="Y1272" s="28" t="n">
        <v>3.02</v>
      </c>
      <c r="Z1272" s="28"/>
      <c r="AA1272" s="28"/>
      <c r="AB1272" s="28"/>
      <c r="AC1272" s="28"/>
      <c r="AD1272" s="28"/>
      <c r="AE1272" s="28"/>
    </row>
    <row r="1273" customFormat="false" ht="12.75" hidden="false" customHeight="false" outlineLevel="0" collapsed="false">
      <c r="A1273" s="56" t="n">
        <v>36514</v>
      </c>
      <c r="B1273" s="61" t="n">
        <f aca="false">B1272+1</f>
        <v>1269</v>
      </c>
      <c r="C1273" s="2" t="s">
        <v>142</v>
      </c>
      <c r="D1273" s="1" t="s">
        <v>123</v>
      </c>
      <c r="E1273" s="28" t="n">
        <v>2.67</v>
      </c>
      <c r="F1273" s="28" t="n">
        <v>2.56</v>
      </c>
      <c r="G1273" s="28" t="n">
        <v>2.645</v>
      </c>
      <c r="H1273" s="28" t="n">
        <v>2.69</v>
      </c>
      <c r="I1273" s="28"/>
      <c r="K1273" s="28" t="n">
        <v>2.645</v>
      </c>
      <c r="L1273" s="28" t="n">
        <v>2.535</v>
      </c>
      <c r="M1273" s="28" t="n">
        <v>2.465</v>
      </c>
      <c r="N1273" s="28" t="n">
        <v>2.405</v>
      </c>
      <c r="O1273" s="28" t="n">
        <v>2.1787649</v>
      </c>
      <c r="P1273" s="28"/>
      <c r="Q1273" s="28" t="n">
        <v>2.82</v>
      </c>
      <c r="R1273" s="28" t="n">
        <v>2.685</v>
      </c>
      <c r="S1273" s="28" t="n">
        <v>2.535</v>
      </c>
      <c r="T1273" s="28" t="n">
        <v>2.78</v>
      </c>
      <c r="U1273" s="28" t="n">
        <v>2.775</v>
      </c>
      <c r="V1273" s="28" t="n">
        <v>2.81</v>
      </c>
      <c r="W1273" s="28"/>
      <c r="X1273" s="28" t="n">
        <v>3.115</v>
      </c>
      <c r="Y1273" s="28" t="n">
        <v>3.25</v>
      </c>
      <c r="Z1273" s="28"/>
      <c r="AA1273" s="28"/>
      <c r="AB1273" s="28"/>
      <c r="AC1273" s="28"/>
      <c r="AD1273" s="28"/>
      <c r="AE1273" s="28"/>
    </row>
    <row r="1274" customFormat="false" ht="12.75" hidden="false" customHeight="false" outlineLevel="0" collapsed="false">
      <c r="A1274" s="56" t="n">
        <v>36515</v>
      </c>
      <c r="B1274" s="61" t="n">
        <f aca="false">B1273+1</f>
        <v>1270</v>
      </c>
      <c r="C1274" s="2" t="s">
        <v>143</v>
      </c>
      <c r="D1274" s="1" t="s">
        <v>123</v>
      </c>
      <c r="E1274" s="28" t="n">
        <v>2.595</v>
      </c>
      <c r="F1274" s="28" t="n">
        <v>2.47</v>
      </c>
      <c r="G1274" s="28" t="n">
        <v>2.535</v>
      </c>
      <c r="H1274" s="28" t="n">
        <v>2.595</v>
      </c>
      <c r="I1274" s="28"/>
      <c r="K1274" s="28" t="n">
        <v>2.55</v>
      </c>
      <c r="L1274" s="28" t="n">
        <v>2.455</v>
      </c>
      <c r="M1274" s="28" t="n">
        <v>2.36</v>
      </c>
      <c r="N1274" s="28" t="n">
        <v>2.29</v>
      </c>
      <c r="O1274" s="28" t="n">
        <v>2.0610902</v>
      </c>
      <c r="P1274" s="28"/>
      <c r="Q1274" s="28" t="n">
        <v>2.745</v>
      </c>
      <c r="R1274" s="28" t="n">
        <v>2.6</v>
      </c>
      <c r="S1274" s="28" t="n">
        <v>2.45</v>
      </c>
      <c r="T1274" s="28" t="n">
        <v>2.68</v>
      </c>
      <c r="U1274" s="28" t="n">
        <v>2.66</v>
      </c>
      <c r="V1274" s="28" t="n">
        <v>2.79</v>
      </c>
      <c r="W1274" s="28"/>
      <c r="X1274" s="28" t="n">
        <v>3.24</v>
      </c>
      <c r="Y1274" s="28" t="n">
        <v>4.115</v>
      </c>
      <c r="Z1274" s="28"/>
      <c r="AA1274" s="28"/>
      <c r="AB1274" s="28"/>
      <c r="AC1274" s="28"/>
      <c r="AD1274" s="28"/>
      <c r="AE1274" s="28"/>
    </row>
    <row r="1275" customFormat="false" ht="12.75" hidden="false" customHeight="false" outlineLevel="0" collapsed="false">
      <c r="A1275" s="56" t="n">
        <v>36516</v>
      </c>
      <c r="B1275" s="61" t="n">
        <f aca="false">B1274+1</f>
        <v>1271</v>
      </c>
      <c r="C1275" s="2" t="s">
        <v>144</v>
      </c>
      <c r="D1275" s="1" t="s">
        <v>123</v>
      </c>
      <c r="E1275" s="28" t="n">
        <v>2.45</v>
      </c>
      <c r="F1275" s="28" t="n">
        <v>2.28</v>
      </c>
      <c r="G1275" s="28" t="n">
        <v>2.375</v>
      </c>
      <c r="H1275" s="28" t="n">
        <v>2.435</v>
      </c>
      <c r="I1275" s="28"/>
      <c r="K1275" s="28" t="n">
        <v>2.375</v>
      </c>
      <c r="L1275" s="28" t="n">
        <v>2.28</v>
      </c>
      <c r="M1275" s="28" t="n">
        <v>2.175</v>
      </c>
      <c r="N1275" s="28" t="n">
        <v>2.165</v>
      </c>
      <c r="O1275" s="28" t="n">
        <v>2.0610902</v>
      </c>
      <c r="P1275" s="28"/>
      <c r="Q1275" s="28" t="n">
        <v>2.555</v>
      </c>
      <c r="R1275" s="28" t="n">
        <v>2.47</v>
      </c>
      <c r="S1275" s="28" t="n">
        <v>2.32</v>
      </c>
      <c r="T1275" s="28" t="n">
        <v>2.495</v>
      </c>
      <c r="U1275" s="28" t="n">
        <v>2.47</v>
      </c>
      <c r="V1275" s="28" t="n">
        <v>2.515</v>
      </c>
      <c r="W1275" s="28"/>
      <c r="X1275" s="28" t="n">
        <v>3.16</v>
      </c>
      <c r="Y1275" s="28" t="n">
        <v>4.765</v>
      </c>
      <c r="Z1275" s="28"/>
      <c r="AA1275" s="28"/>
      <c r="AB1275" s="28"/>
      <c r="AC1275" s="28"/>
      <c r="AD1275" s="28"/>
      <c r="AE1275" s="28"/>
    </row>
    <row r="1276" customFormat="false" ht="12.75" hidden="false" customHeight="false" outlineLevel="0" collapsed="false">
      <c r="A1276" s="56" t="n">
        <v>36517</v>
      </c>
      <c r="B1276" s="61" t="n">
        <f aca="false">B1275+1</f>
        <v>1272</v>
      </c>
      <c r="C1276" s="2" t="s">
        <v>145</v>
      </c>
      <c r="D1276" s="1" t="s">
        <v>123</v>
      </c>
      <c r="E1276" s="28" t="n">
        <v>2.425</v>
      </c>
      <c r="F1276" s="28" t="n">
        <v>2.25</v>
      </c>
      <c r="G1276" s="28" t="n">
        <v>2.335</v>
      </c>
      <c r="H1276" s="28" t="n">
        <v>2.415</v>
      </c>
      <c r="I1276" s="28"/>
      <c r="K1276" s="28" t="n">
        <v>2.33</v>
      </c>
      <c r="L1276" s="28" t="n">
        <v>2.23</v>
      </c>
      <c r="M1276" s="28" t="n">
        <v>2.16</v>
      </c>
      <c r="N1276" s="28" t="n">
        <v>2.1</v>
      </c>
      <c r="O1276" s="28" t="n">
        <v>1.94916525</v>
      </c>
      <c r="P1276" s="28"/>
      <c r="Q1276" s="28" t="n">
        <v>2.525</v>
      </c>
      <c r="R1276" s="28" t="n">
        <v>2.42</v>
      </c>
      <c r="S1276" s="28" t="n">
        <v>2.255</v>
      </c>
      <c r="T1276" s="28" t="n">
        <v>2.395</v>
      </c>
      <c r="U1276" s="28" t="n">
        <v>2.375</v>
      </c>
      <c r="V1276" s="28" t="n">
        <v>2.49</v>
      </c>
      <c r="W1276" s="28"/>
      <c r="X1276" s="28" t="n">
        <v>3.065</v>
      </c>
      <c r="Y1276" s="28" t="n">
        <v>4.565</v>
      </c>
      <c r="Z1276" s="28"/>
      <c r="AA1276" s="28"/>
      <c r="AB1276" s="28"/>
      <c r="AC1276" s="28"/>
      <c r="AD1276" s="28"/>
      <c r="AE1276" s="28"/>
    </row>
    <row r="1277" customFormat="false" ht="12.75" hidden="false" customHeight="false" outlineLevel="0" collapsed="false">
      <c r="A1277" s="56" t="n">
        <v>36518</v>
      </c>
      <c r="B1277" s="61" t="n">
        <f aca="false">B1276+1</f>
        <v>1273</v>
      </c>
      <c r="C1277" s="2" t="s">
        <v>146</v>
      </c>
      <c r="D1277" s="1" t="s">
        <v>123</v>
      </c>
      <c r="E1277" s="28" t="n">
        <v>2.425</v>
      </c>
      <c r="F1277" s="28" t="n">
        <v>2.25</v>
      </c>
      <c r="G1277" s="28" t="n">
        <v>2.335</v>
      </c>
      <c r="H1277" s="28" t="n">
        <v>2.415</v>
      </c>
      <c r="I1277" s="28"/>
      <c r="K1277" s="28" t="n">
        <v>2.33</v>
      </c>
      <c r="L1277" s="28" t="n">
        <v>2.23</v>
      </c>
      <c r="M1277" s="28" t="n">
        <v>2.16</v>
      </c>
      <c r="N1277" s="28" t="n">
        <v>2.1</v>
      </c>
      <c r="O1277" s="28" t="n">
        <v>1.94916525</v>
      </c>
      <c r="P1277" s="28"/>
      <c r="Q1277" s="28" t="n">
        <v>2.525</v>
      </c>
      <c r="R1277" s="28" t="n">
        <v>2.42</v>
      </c>
      <c r="S1277" s="28" t="n">
        <v>2.255</v>
      </c>
      <c r="T1277" s="28" t="n">
        <v>2.395</v>
      </c>
      <c r="U1277" s="28" t="n">
        <v>2.375</v>
      </c>
      <c r="V1277" s="28" t="n">
        <v>2.49</v>
      </c>
      <c r="W1277" s="28"/>
      <c r="X1277" s="28" t="n">
        <v>3.065</v>
      </c>
      <c r="Y1277" s="28" t="n">
        <v>4.565</v>
      </c>
      <c r="Z1277" s="28"/>
      <c r="AA1277" s="28"/>
      <c r="AB1277" s="28"/>
      <c r="AC1277" s="28"/>
      <c r="AD1277" s="28"/>
      <c r="AE1277" s="28"/>
    </row>
    <row r="1278" customFormat="false" ht="12.75" hidden="false" customHeight="false" outlineLevel="0" collapsed="false">
      <c r="A1278" s="56" t="n">
        <v>36519</v>
      </c>
      <c r="B1278" s="61" t="n">
        <f aca="false">B1277+1</f>
        <v>1274</v>
      </c>
      <c r="C1278" s="2" t="s">
        <v>147</v>
      </c>
      <c r="D1278" s="1" t="s">
        <v>123</v>
      </c>
      <c r="E1278" s="28" t="n">
        <v>2.425</v>
      </c>
      <c r="F1278" s="28" t="n">
        <v>2.25</v>
      </c>
      <c r="G1278" s="28" t="n">
        <v>2.335</v>
      </c>
      <c r="H1278" s="28" t="n">
        <v>2.415</v>
      </c>
      <c r="I1278" s="28"/>
      <c r="K1278" s="28" t="n">
        <v>2.33</v>
      </c>
      <c r="L1278" s="28" t="n">
        <v>2.23</v>
      </c>
      <c r="M1278" s="28" t="n">
        <v>2.16</v>
      </c>
      <c r="N1278" s="28" t="n">
        <v>2.1</v>
      </c>
      <c r="O1278" s="28" t="n">
        <v>1.94916525</v>
      </c>
      <c r="P1278" s="28"/>
      <c r="Q1278" s="28" t="n">
        <v>2.525</v>
      </c>
      <c r="R1278" s="28" t="n">
        <v>2.42</v>
      </c>
      <c r="S1278" s="28" t="n">
        <v>2.255</v>
      </c>
      <c r="T1278" s="28" t="n">
        <v>2.395</v>
      </c>
      <c r="U1278" s="28" t="n">
        <v>2.375</v>
      </c>
      <c r="V1278" s="28" t="n">
        <v>2.49</v>
      </c>
      <c r="W1278" s="28"/>
      <c r="X1278" s="28" t="n">
        <v>3.065</v>
      </c>
      <c r="Y1278" s="28" t="n">
        <v>4.565</v>
      </c>
      <c r="Z1278" s="28"/>
      <c r="AA1278" s="28"/>
      <c r="AB1278" s="28"/>
      <c r="AC1278" s="28"/>
      <c r="AD1278" s="28"/>
      <c r="AE1278" s="28"/>
    </row>
    <row r="1279" customFormat="false" ht="12.75" hidden="false" customHeight="false" outlineLevel="0" collapsed="false">
      <c r="A1279" s="56" t="n">
        <v>36520</v>
      </c>
      <c r="B1279" s="61" t="n">
        <f aca="false">B1278+1</f>
        <v>1275</v>
      </c>
      <c r="C1279" s="2" t="s">
        <v>148</v>
      </c>
      <c r="D1279" s="1" t="s">
        <v>123</v>
      </c>
      <c r="E1279" s="28" t="n">
        <v>2.425</v>
      </c>
      <c r="F1279" s="28" t="n">
        <v>2.25</v>
      </c>
      <c r="G1279" s="28" t="n">
        <v>2.335</v>
      </c>
      <c r="H1279" s="28" t="n">
        <v>2.415</v>
      </c>
      <c r="I1279" s="28"/>
      <c r="K1279" s="28" t="n">
        <v>2.33</v>
      </c>
      <c r="L1279" s="28" t="n">
        <v>2.23</v>
      </c>
      <c r="M1279" s="28" t="n">
        <v>2.16</v>
      </c>
      <c r="N1279" s="28" t="n">
        <v>2.1</v>
      </c>
      <c r="O1279" s="28" t="n">
        <v>1.94916525</v>
      </c>
      <c r="P1279" s="28"/>
      <c r="Q1279" s="28" t="n">
        <v>2.525</v>
      </c>
      <c r="R1279" s="28" t="n">
        <v>2.42</v>
      </c>
      <c r="S1279" s="28" t="n">
        <v>2.255</v>
      </c>
      <c r="T1279" s="28" t="n">
        <v>2.395</v>
      </c>
      <c r="U1279" s="28" t="n">
        <v>2.375</v>
      </c>
      <c r="V1279" s="28" t="n">
        <v>2.49</v>
      </c>
      <c r="W1279" s="28"/>
      <c r="X1279" s="28" t="n">
        <v>3.065</v>
      </c>
      <c r="Y1279" s="28" t="n">
        <v>4.565</v>
      </c>
      <c r="Z1279" s="28"/>
      <c r="AA1279" s="28"/>
      <c r="AB1279" s="28"/>
      <c r="AC1279" s="28"/>
      <c r="AD1279" s="28"/>
      <c r="AE1279" s="28"/>
    </row>
    <row r="1280" customFormat="false" ht="12.75" hidden="false" customHeight="false" outlineLevel="0" collapsed="false">
      <c r="A1280" s="56" t="n">
        <v>36521</v>
      </c>
      <c r="B1280" s="61" t="n">
        <f aca="false">B1279+1</f>
        <v>1276</v>
      </c>
      <c r="C1280" s="2" t="s">
        <v>142</v>
      </c>
      <c r="D1280" s="1" t="s">
        <v>123</v>
      </c>
      <c r="E1280" s="28" t="n">
        <v>2.36</v>
      </c>
      <c r="F1280" s="28" t="n">
        <v>2.19</v>
      </c>
      <c r="G1280" s="28" t="n">
        <v>2.25</v>
      </c>
      <c r="H1280" s="28" t="n">
        <v>2.34</v>
      </c>
      <c r="I1280" s="28"/>
      <c r="K1280" s="28" t="n">
        <v>2.25</v>
      </c>
      <c r="L1280" s="28" t="n">
        <v>2.18</v>
      </c>
      <c r="M1280" s="28" t="n">
        <v>2.16</v>
      </c>
      <c r="N1280" s="28" t="n">
        <v>2.115</v>
      </c>
      <c r="O1280" s="28" t="n">
        <v>2.0610902</v>
      </c>
      <c r="P1280" s="28"/>
      <c r="Q1280" s="28" t="n">
        <v>2.49</v>
      </c>
      <c r="R1280" s="28" t="n">
        <v>2.385</v>
      </c>
      <c r="S1280" s="28" t="n">
        <v>2.25</v>
      </c>
      <c r="T1280" s="28" t="n">
        <v>2.295</v>
      </c>
      <c r="U1280" s="28" t="n">
        <v>2.29</v>
      </c>
      <c r="V1280" s="28" t="n">
        <v>2.4</v>
      </c>
      <c r="W1280" s="28"/>
      <c r="X1280" s="28" t="n">
        <v>3.07</v>
      </c>
      <c r="Y1280" s="28" t="n">
        <v>4.86</v>
      </c>
      <c r="Z1280" s="28"/>
      <c r="AA1280" s="28"/>
      <c r="AB1280" s="28"/>
      <c r="AC1280" s="28"/>
      <c r="AD1280" s="28"/>
      <c r="AE1280" s="28"/>
    </row>
    <row r="1281" customFormat="false" ht="12.75" hidden="false" customHeight="false" outlineLevel="0" collapsed="false">
      <c r="A1281" s="56" t="n">
        <v>36522</v>
      </c>
      <c r="B1281" s="61" t="n">
        <f aca="false">B1280+1</f>
        <v>1277</v>
      </c>
      <c r="C1281" s="2" t="s">
        <v>143</v>
      </c>
      <c r="D1281" s="1" t="s">
        <v>123</v>
      </c>
      <c r="E1281" s="28" t="n">
        <v>2.32</v>
      </c>
      <c r="F1281" s="28" t="n">
        <v>2.165</v>
      </c>
      <c r="G1281" s="28" t="n">
        <v>2.195</v>
      </c>
      <c r="H1281" s="28" t="n">
        <v>2.285</v>
      </c>
      <c r="I1281" s="28"/>
      <c r="K1281" s="28" t="n">
        <v>2.225</v>
      </c>
      <c r="L1281" s="28" t="n">
        <v>2.17</v>
      </c>
      <c r="M1281" s="28" t="n">
        <v>2.17</v>
      </c>
      <c r="N1281" s="28" t="n">
        <v>2.215</v>
      </c>
      <c r="O1281" s="28" t="n">
        <v>2.0610902</v>
      </c>
      <c r="P1281" s="28"/>
      <c r="Q1281" s="28" t="n">
        <v>2.43</v>
      </c>
      <c r="R1281" s="28" t="n">
        <v>2.36</v>
      </c>
      <c r="S1281" s="28" t="n">
        <v>2.25</v>
      </c>
      <c r="T1281" s="28" t="n">
        <v>2.265</v>
      </c>
      <c r="U1281" s="28" t="n">
        <v>2.26</v>
      </c>
      <c r="V1281" s="28" t="n">
        <v>2.395</v>
      </c>
      <c r="W1281" s="28"/>
      <c r="X1281" s="28" t="n">
        <v>3.04</v>
      </c>
      <c r="Y1281" s="28" t="n">
        <v>4.78</v>
      </c>
      <c r="Z1281" s="28"/>
      <c r="AA1281" s="28"/>
      <c r="AB1281" s="28"/>
      <c r="AC1281" s="28"/>
      <c r="AD1281" s="28"/>
      <c r="AE1281" s="28"/>
    </row>
    <row r="1282" customFormat="false" ht="12.75" hidden="false" customHeight="false" outlineLevel="0" collapsed="false">
      <c r="A1282" s="56" t="n">
        <v>36523</v>
      </c>
      <c r="B1282" s="61" t="n">
        <f aca="false">B1281+1</f>
        <v>1278</v>
      </c>
      <c r="C1282" s="2" t="s">
        <v>144</v>
      </c>
      <c r="D1282" s="1" t="s">
        <v>123</v>
      </c>
      <c r="E1282" s="28" t="n">
        <v>2.34</v>
      </c>
      <c r="F1282" s="28" t="n">
        <v>2.175</v>
      </c>
      <c r="G1282" s="28" t="n">
        <v>2.22</v>
      </c>
      <c r="H1282" s="28" t="n">
        <v>2.305</v>
      </c>
      <c r="I1282" s="28"/>
      <c r="K1282" s="28" t="n">
        <v>2.24</v>
      </c>
      <c r="L1282" s="28" t="n">
        <v>2.165</v>
      </c>
      <c r="M1282" s="28" t="n">
        <v>2.19</v>
      </c>
      <c r="N1282" s="28" t="n">
        <v>2.28</v>
      </c>
      <c r="O1282" s="28" t="n">
        <v>2</v>
      </c>
      <c r="P1282" s="28"/>
      <c r="Q1282" s="28" t="n">
        <v>2.45</v>
      </c>
      <c r="R1282" s="28" t="n">
        <v>2.375</v>
      </c>
      <c r="S1282" s="28" t="n">
        <v>2.285</v>
      </c>
      <c r="T1282" s="28" t="n">
        <v>2.295</v>
      </c>
      <c r="U1282" s="28" t="n">
        <v>2.29</v>
      </c>
      <c r="V1282" s="28" t="n">
        <v>2.4</v>
      </c>
      <c r="W1282" s="28"/>
      <c r="X1282" s="28" t="n">
        <v>2.785</v>
      </c>
      <c r="Y1282" s="28" t="n">
        <v>3.55</v>
      </c>
      <c r="Z1282" s="28"/>
      <c r="AA1282" s="28"/>
      <c r="AB1282" s="28"/>
      <c r="AC1282" s="28"/>
      <c r="AD1282" s="28"/>
      <c r="AE1282" s="28"/>
    </row>
    <row r="1283" customFormat="false" ht="12.75" hidden="false" customHeight="false" outlineLevel="0" collapsed="false">
      <c r="A1283" s="56" t="n">
        <v>36524</v>
      </c>
      <c r="B1283" s="61" t="n">
        <f aca="false">B1282+1</f>
        <v>1279</v>
      </c>
      <c r="C1283" s="2" t="s">
        <v>145</v>
      </c>
      <c r="D1283" s="1" t="s">
        <v>123</v>
      </c>
      <c r="E1283" s="28" t="n">
        <v>2.34</v>
      </c>
      <c r="F1283" s="28" t="n">
        <v>2.175</v>
      </c>
      <c r="G1283" s="28" t="n">
        <v>2.22</v>
      </c>
      <c r="H1283" s="28" t="n">
        <v>2.305</v>
      </c>
      <c r="I1283" s="28"/>
      <c r="K1283" s="28" t="n">
        <v>2.24</v>
      </c>
      <c r="L1283" s="28" t="n">
        <v>2.165</v>
      </c>
      <c r="M1283" s="28" t="n">
        <v>2.19</v>
      </c>
      <c r="N1283" s="28" t="n">
        <v>2.28</v>
      </c>
      <c r="O1283" s="28" t="n">
        <v>2</v>
      </c>
      <c r="P1283" s="28"/>
      <c r="Q1283" s="28" t="n">
        <v>2.45</v>
      </c>
      <c r="R1283" s="28" t="n">
        <v>2.37</v>
      </c>
      <c r="S1283" s="28" t="n">
        <v>2.285</v>
      </c>
      <c r="T1283" s="28" t="n">
        <v>2.29</v>
      </c>
      <c r="U1283" s="28" t="n">
        <v>2.275</v>
      </c>
      <c r="V1283" s="28" t="n">
        <v>2.4</v>
      </c>
      <c r="W1283" s="28"/>
      <c r="X1283" s="28" t="n">
        <v>2.65</v>
      </c>
      <c r="Y1283" s="28" t="n">
        <v>3.55</v>
      </c>
      <c r="Z1283" s="28"/>
      <c r="AA1283" s="28"/>
      <c r="AB1283" s="28"/>
      <c r="AC1283" s="28"/>
      <c r="AD1283" s="28"/>
      <c r="AE1283" s="28"/>
    </row>
    <row r="1284" customFormat="false" ht="12.75" hidden="false" customHeight="false" outlineLevel="0" collapsed="false">
      <c r="A1284" s="56" t="n">
        <v>36525</v>
      </c>
      <c r="B1284" s="61" t="n">
        <f aca="false">B1283+1</f>
        <v>1280</v>
      </c>
      <c r="C1284" s="2" t="s">
        <v>146</v>
      </c>
      <c r="D1284" s="1" t="s">
        <v>124</v>
      </c>
      <c r="E1284" s="2" t="n">
        <v>2.29</v>
      </c>
      <c r="F1284" s="2" t="n">
        <v>2.15</v>
      </c>
      <c r="G1284" s="2" t="n">
        <v>2.185</v>
      </c>
      <c r="H1284" s="2" t="n">
        <v>2.255</v>
      </c>
      <c r="I1284" s="28"/>
      <c r="K1284" s="2" t="n">
        <v>2.19</v>
      </c>
      <c r="L1284" s="2" t="n">
        <v>2.145</v>
      </c>
      <c r="M1284" s="2" t="n">
        <v>2.18</v>
      </c>
      <c r="N1284" s="2" t="n">
        <v>2.28</v>
      </c>
      <c r="O1284" s="2" t="n">
        <v>2.0610902</v>
      </c>
      <c r="P1284" s="28"/>
      <c r="Q1284" s="2" t="n">
        <v>2.425</v>
      </c>
      <c r="R1284" s="2" t="n">
        <v>2.37</v>
      </c>
      <c r="S1284" s="2" t="n">
        <v>2.405</v>
      </c>
      <c r="T1284" s="28" t="n">
        <v>2.27</v>
      </c>
      <c r="U1284" s="28" t="n">
        <v>2.265</v>
      </c>
      <c r="V1284" s="2" t="n">
        <v>2.36</v>
      </c>
      <c r="W1284" s="28"/>
      <c r="X1284" s="28" t="n">
        <v>2.675</v>
      </c>
      <c r="Y1284" s="2" t="n">
        <v>3.075</v>
      </c>
      <c r="Z1284" s="28"/>
      <c r="AA1284" s="28"/>
      <c r="AB1284" s="28"/>
      <c r="AC1284" s="28"/>
      <c r="AD1284" s="28"/>
      <c r="AE1284" s="28"/>
    </row>
    <row r="1285" customFormat="false" ht="12.75" hidden="false" customHeight="false" outlineLevel="0" collapsed="false">
      <c r="A1285" s="56" t="n">
        <v>36526</v>
      </c>
      <c r="B1285" s="61" t="n">
        <f aca="false">B1284+1</f>
        <v>1281</v>
      </c>
      <c r="C1285" s="2" t="s">
        <v>147</v>
      </c>
      <c r="D1285" s="1" t="s">
        <v>124</v>
      </c>
      <c r="E1285" s="28" t="n">
        <v>2.29</v>
      </c>
      <c r="F1285" s="28" t="n">
        <v>2.15</v>
      </c>
      <c r="G1285" s="28" t="n">
        <v>2.185</v>
      </c>
      <c r="H1285" s="28" t="n">
        <v>2.255</v>
      </c>
      <c r="I1285" s="28"/>
      <c r="K1285" s="28" t="n">
        <v>2.19</v>
      </c>
      <c r="L1285" s="28" t="n">
        <v>2.145</v>
      </c>
      <c r="M1285" s="28" t="n">
        <v>2.18</v>
      </c>
      <c r="N1285" s="28" t="n">
        <v>2.28</v>
      </c>
      <c r="O1285" s="28" t="n">
        <v>2.0610902</v>
      </c>
      <c r="P1285" s="28"/>
      <c r="Q1285" s="28" t="n">
        <v>2.425</v>
      </c>
      <c r="R1285" s="28" t="n">
        <v>2.37</v>
      </c>
      <c r="S1285" s="28" t="n">
        <v>2.405</v>
      </c>
      <c r="T1285" s="28" t="n">
        <v>2.27</v>
      </c>
      <c r="U1285" s="28" t="n">
        <v>2.265</v>
      </c>
      <c r="V1285" s="28" t="n">
        <v>2.36</v>
      </c>
      <c r="W1285" s="28"/>
      <c r="X1285" s="28" t="n">
        <v>2.675</v>
      </c>
      <c r="Y1285" s="28" t="n">
        <v>3.075</v>
      </c>
      <c r="Z1285" s="28"/>
      <c r="AA1285" s="28"/>
      <c r="AB1285" s="28"/>
      <c r="AC1285" s="28"/>
      <c r="AD1285" s="28"/>
      <c r="AE1285" s="28"/>
    </row>
    <row r="1286" customFormat="false" ht="12.75" hidden="false" customHeight="false" outlineLevel="0" collapsed="false">
      <c r="A1286" s="56" t="n">
        <v>36527</v>
      </c>
      <c r="B1286" s="61" t="n">
        <f aca="false">B1285+1</f>
        <v>1282</v>
      </c>
      <c r="C1286" s="2" t="s">
        <v>148</v>
      </c>
      <c r="D1286" s="1" t="s">
        <v>124</v>
      </c>
      <c r="E1286" s="28" t="n">
        <v>2.29</v>
      </c>
      <c r="F1286" s="28" t="n">
        <v>2.15</v>
      </c>
      <c r="G1286" s="28" t="n">
        <v>2.185</v>
      </c>
      <c r="H1286" s="28" t="n">
        <v>2.255</v>
      </c>
      <c r="K1286" s="28" t="n">
        <v>2.19</v>
      </c>
      <c r="L1286" s="28" t="n">
        <v>2.145</v>
      </c>
      <c r="M1286" s="28" t="n">
        <v>2.18</v>
      </c>
      <c r="N1286" s="28" t="n">
        <v>2.28</v>
      </c>
      <c r="O1286" s="28" t="n">
        <v>2.0610902</v>
      </c>
      <c r="Q1286" s="28" t="n">
        <v>2.425</v>
      </c>
      <c r="R1286" s="28" t="n">
        <v>2.37</v>
      </c>
      <c r="S1286" s="28" t="n">
        <v>2.405</v>
      </c>
      <c r="T1286" s="2" t="n">
        <v>2.27</v>
      </c>
      <c r="U1286" s="2" t="n">
        <v>2.265</v>
      </c>
      <c r="V1286" s="28" t="n">
        <v>2.36</v>
      </c>
      <c r="X1286" s="2" t="n">
        <v>2.675</v>
      </c>
      <c r="Y1286" s="28" t="n">
        <v>3.075</v>
      </c>
    </row>
    <row r="1287" customFormat="false" ht="12.75" hidden="false" customHeight="false" outlineLevel="0" collapsed="false">
      <c r="A1287" s="56" t="n">
        <v>36528</v>
      </c>
      <c r="B1287" s="61" t="n">
        <f aca="false">B1286+1</f>
        <v>1283</v>
      </c>
      <c r="C1287" s="2" t="s">
        <v>142</v>
      </c>
      <c r="D1287" s="1" t="s">
        <v>124</v>
      </c>
      <c r="E1287" s="28" t="n">
        <v>2.29</v>
      </c>
      <c r="F1287" s="28" t="n">
        <v>2.15</v>
      </c>
      <c r="G1287" s="28" t="n">
        <v>2.185</v>
      </c>
      <c r="H1287" s="28" t="n">
        <v>2.255</v>
      </c>
      <c r="K1287" s="28" t="n">
        <v>2.19</v>
      </c>
      <c r="L1287" s="28" t="n">
        <v>2.145</v>
      </c>
      <c r="M1287" s="28" t="n">
        <v>2.18</v>
      </c>
      <c r="N1287" s="28" t="n">
        <v>2.28</v>
      </c>
      <c r="O1287" s="28" t="n">
        <v>2.0610902</v>
      </c>
      <c r="Q1287" s="28" t="n">
        <v>2.425</v>
      </c>
      <c r="R1287" s="28" t="n">
        <v>2.37</v>
      </c>
      <c r="S1287" s="28" t="n">
        <v>2.405</v>
      </c>
      <c r="T1287" s="2" t="n">
        <v>2.265</v>
      </c>
      <c r="U1287" s="2" t="n">
        <v>2.26</v>
      </c>
      <c r="V1287" s="28" t="n">
        <v>2.36</v>
      </c>
      <c r="X1287" s="2" t="n">
        <v>2.655</v>
      </c>
      <c r="Y1287" s="28" t="n">
        <v>3.075</v>
      </c>
    </row>
    <row r="1288" customFormat="false" ht="12.75" hidden="false" customHeight="false" outlineLevel="0" collapsed="false">
      <c r="A1288" s="56" t="n">
        <v>36529</v>
      </c>
      <c r="B1288" s="61" t="n">
        <f aca="false">B1287+1</f>
        <v>1284</v>
      </c>
      <c r="C1288" s="2" t="s">
        <v>149</v>
      </c>
      <c r="D1288" s="1" t="s">
        <v>124</v>
      </c>
      <c r="E1288" s="28" t="n">
        <v>2.145</v>
      </c>
      <c r="F1288" s="28" t="n">
        <v>2.135</v>
      </c>
      <c r="G1288" s="28" t="n">
        <v>2.15</v>
      </c>
      <c r="H1288" s="28" t="n">
        <v>2.145</v>
      </c>
      <c r="K1288" s="28" t="n">
        <v>2.105</v>
      </c>
      <c r="L1288" s="28" t="n">
        <v>2.155</v>
      </c>
      <c r="M1288" s="28" t="n">
        <v>2.11</v>
      </c>
      <c r="N1288" s="28" t="n">
        <v>2.145</v>
      </c>
      <c r="O1288" s="28" t="n">
        <v>2.0610902</v>
      </c>
      <c r="Q1288" s="28" t="n">
        <v>2.23</v>
      </c>
      <c r="R1288" s="28" t="n">
        <v>2.3</v>
      </c>
      <c r="S1288" s="28" t="n">
        <v>2.265</v>
      </c>
      <c r="T1288" s="2" t="n">
        <v>2.195</v>
      </c>
      <c r="U1288" s="2" t="n">
        <v>2.185</v>
      </c>
      <c r="V1288" s="28" t="n">
        <v>2.22</v>
      </c>
      <c r="X1288" s="2" t="n">
        <v>2.5</v>
      </c>
      <c r="Y1288" s="28" t="n">
        <v>2.73</v>
      </c>
    </row>
    <row r="1289" customFormat="false" ht="12.75" hidden="false" customHeight="false" outlineLevel="0" collapsed="false">
      <c r="A1289" s="56" t="n">
        <v>36530</v>
      </c>
      <c r="B1289" s="61" t="n">
        <f aca="false">B1288+1</f>
        <v>1285</v>
      </c>
      <c r="C1289" s="2" t="s">
        <v>144</v>
      </c>
      <c r="D1289" s="1" t="s">
        <v>124</v>
      </c>
      <c r="E1289" s="28" t="n">
        <v>2.165</v>
      </c>
      <c r="F1289" s="28" t="n">
        <v>2.19</v>
      </c>
      <c r="G1289" s="28" t="n">
        <v>2.21</v>
      </c>
      <c r="H1289" s="28" t="n">
        <v>2.175</v>
      </c>
      <c r="K1289" s="28" t="n">
        <v>2.105</v>
      </c>
      <c r="L1289" s="28" t="n">
        <v>2.2</v>
      </c>
      <c r="M1289" s="28" t="n">
        <v>2.15</v>
      </c>
      <c r="N1289" s="28" t="n">
        <v>2.105</v>
      </c>
      <c r="O1289" s="28" t="n">
        <v>1.889927</v>
      </c>
      <c r="Q1289" s="28" t="n">
        <v>2.275</v>
      </c>
      <c r="R1289" s="28" t="n">
        <v>2.36</v>
      </c>
      <c r="S1289" s="28" t="n">
        <v>2.27</v>
      </c>
      <c r="T1289" s="2" t="n">
        <v>2.195</v>
      </c>
      <c r="U1289" s="2" t="n">
        <v>2.19</v>
      </c>
      <c r="V1289" s="28" t="n">
        <v>2.23</v>
      </c>
      <c r="X1289" s="2" t="n">
        <v>2.505</v>
      </c>
      <c r="Y1289" s="28" t="n">
        <v>2.635</v>
      </c>
    </row>
    <row r="1290" customFormat="false" ht="12.75" hidden="false" customHeight="false" outlineLevel="0" collapsed="false">
      <c r="A1290" s="56" t="n">
        <v>36531</v>
      </c>
      <c r="B1290" s="61" t="n">
        <f aca="false">B1289+1</f>
        <v>1286</v>
      </c>
      <c r="C1290" s="2" t="s">
        <v>145</v>
      </c>
      <c r="D1290" s="1" t="s">
        <v>124</v>
      </c>
      <c r="E1290" s="28" t="n">
        <v>2.18</v>
      </c>
      <c r="F1290" s="28" t="n">
        <v>2.16</v>
      </c>
      <c r="G1290" s="28" t="n">
        <v>2.165</v>
      </c>
      <c r="H1290" s="28" t="n">
        <v>2.195</v>
      </c>
      <c r="K1290" s="28" t="n">
        <v>2.11</v>
      </c>
      <c r="L1290" s="28" t="n">
        <v>2.165</v>
      </c>
      <c r="M1290" s="28" t="n">
        <v>2.12</v>
      </c>
      <c r="N1290" s="28" t="n">
        <v>2.09</v>
      </c>
      <c r="O1290" s="28" t="n">
        <v>1.89255395</v>
      </c>
      <c r="Q1290" s="28" t="n">
        <v>2.29</v>
      </c>
      <c r="R1290" s="28" t="n">
        <v>2.345</v>
      </c>
      <c r="S1290" s="28" t="n">
        <v>2.27</v>
      </c>
      <c r="T1290" s="2" t="n">
        <v>2.18</v>
      </c>
      <c r="U1290" s="2" t="n">
        <v>2.18</v>
      </c>
      <c r="V1290" s="28" t="n">
        <v>2.245</v>
      </c>
      <c r="X1290" s="2" t="n">
        <v>2.495</v>
      </c>
      <c r="Y1290" s="28" t="n">
        <v>2.585</v>
      </c>
    </row>
    <row r="1291" customFormat="false" ht="12.75" hidden="false" customHeight="false" outlineLevel="0" collapsed="false">
      <c r="A1291" s="56" t="n">
        <v>36532</v>
      </c>
      <c r="B1291" s="61" t="n">
        <f aca="false">B1290+1</f>
        <v>1287</v>
      </c>
      <c r="C1291" s="2" t="s">
        <v>146</v>
      </c>
      <c r="D1291" s="1" t="s">
        <v>124</v>
      </c>
      <c r="E1291" s="28" t="n">
        <v>2.195</v>
      </c>
      <c r="F1291" s="28" t="n">
        <v>2.14</v>
      </c>
      <c r="G1291" s="28" t="n">
        <v>2.155</v>
      </c>
      <c r="H1291" s="28" t="n">
        <v>2.2</v>
      </c>
      <c r="K1291" s="28" t="n">
        <v>2.105</v>
      </c>
      <c r="L1291" s="28" t="n">
        <v>2.145</v>
      </c>
      <c r="M1291" s="28" t="n">
        <v>2.1</v>
      </c>
      <c r="N1291" s="28" t="n">
        <v>2.115</v>
      </c>
      <c r="O1291" s="28" t="n">
        <v>1.9190028</v>
      </c>
      <c r="Q1291" s="28" t="n">
        <v>2.285</v>
      </c>
      <c r="R1291" s="28" t="n">
        <v>2.33</v>
      </c>
      <c r="S1291" s="28" t="n">
        <v>2.265</v>
      </c>
      <c r="T1291" s="2" t="n">
        <v>2.165</v>
      </c>
      <c r="U1291" s="2" t="n">
        <v>2.165</v>
      </c>
      <c r="V1291" s="28" t="n">
        <v>2.24</v>
      </c>
      <c r="X1291" s="2" t="n">
        <v>2.475</v>
      </c>
      <c r="Y1291" s="28" t="n">
        <v>2.525</v>
      </c>
    </row>
    <row r="1292" customFormat="false" ht="12.75" hidden="false" customHeight="false" outlineLevel="0" collapsed="false">
      <c r="A1292" s="56" t="n">
        <v>36533</v>
      </c>
      <c r="B1292" s="61" t="n">
        <f aca="false">B1291+1</f>
        <v>1288</v>
      </c>
      <c r="C1292" s="2" t="s">
        <v>147</v>
      </c>
      <c r="D1292" s="1" t="s">
        <v>124</v>
      </c>
      <c r="E1292" s="28" t="n">
        <v>2.195</v>
      </c>
      <c r="F1292" s="28" t="n">
        <v>2.14</v>
      </c>
      <c r="G1292" s="28" t="n">
        <v>2.155</v>
      </c>
      <c r="H1292" s="28" t="n">
        <v>2.2</v>
      </c>
      <c r="I1292" s="28"/>
      <c r="K1292" s="28" t="n">
        <v>2.105</v>
      </c>
      <c r="L1292" s="28" t="n">
        <v>2.145</v>
      </c>
      <c r="M1292" s="28" t="n">
        <v>2.1</v>
      </c>
      <c r="N1292" s="28" t="n">
        <v>2.115</v>
      </c>
      <c r="O1292" s="28" t="n">
        <v>1.9190028</v>
      </c>
      <c r="P1292" s="28"/>
      <c r="Q1292" s="28" t="n">
        <v>2.285</v>
      </c>
      <c r="R1292" s="28" t="n">
        <v>2.33</v>
      </c>
      <c r="S1292" s="28" t="n">
        <v>2.265</v>
      </c>
      <c r="T1292" s="28" t="n">
        <v>2.165</v>
      </c>
      <c r="U1292" s="28" t="n">
        <v>2.165</v>
      </c>
      <c r="V1292" s="28" t="n">
        <v>2.24</v>
      </c>
      <c r="W1292" s="28"/>
      <c r="X1292" s="28" t="n">
        <v>2.475</v>
      </c>
      <c r="Y1292" s="28" t="n">
        <v>2.525</v>
      </c>
      <c r="Z1292" s="28"/>
      <c r="AA1292" s="28"/>
      <c r="AB1292" s="28"/>
      <c r="AC1292" s="28"/>
      <c r="AD1292" s="28"/>
      <c r="AE1292" s="28"/>
    </row>
    <row r="1293" customFormat="false" ht="12.75" hidden="false" customHeight="false" outlineLevel="0" collapsed="false">
      <c r="A1293" s="56" t="n">
        <v>36534</v>
      </c>
      <c r="B1293" s="61" t="n">
        <f aca="false">B1292+1</f>
        <v>1289</v>
      </c>
      <c r="C1293" s="2" t="s">
        <v>148</v>
      </c>
      <c r="D1293" s="1" t="s">
        <v>124</v>
      </c>
      <c r="E1293" s="28" t="n">
        <v>2.195</v>
      </c>
      <c r="F1293" s="28" t="n">
        <v>2.14</v>
      </c>
      <c r="G1293" s="28" t="n">
        <v>2.155</v>
      </c>
      <c r="H1293" s="28" t="n">
        <v>2.2</v>
      </c>
      <c r="K1293" s="28" t="n">
        <v>2.105</v>
      </c>
      <c r="L1293" s="28" t="n">
        <v>2.145</v>
      </c>
      <c r="M1293" s="28" t="n">
        <v>2.1</v>
      </c>
      <c r="N1293" s="28" t="n">
        <v>2.115</v>
      </c>
      <c r="O1293" s="28" t="n">
        <v>1.9190028</v>
      </c>
      <c r="Q1293" s="28" t="n">
        <v>2.285</v>
      </c>
      <c r="R1293" s="28" t="n">
        <v>2.33</v>
      </c>
      <c r="S1293" s="28" t="n">
        <v>2.265</v>
      </c>
      <c r="T1293" s="2" t="n">
        <v>2.165</v>
      </c>
      <c r="U1293" s="2" t="n">
        <v>2.165</v>
      </c>
      <c r="V1293" s="28" t="n">
        <v>2.24</v>
      </c>
      <c r="X1293" s="2" t="n">
        <v>2.475</v>
      </c>
      <c r="Y1293" s="28" t="n">
        <v>2.525</v>
      </c>
    </row>
    <row r="1294" customFormat="false" ht="12.75" hidden="false" customHeight="false" outlineLevel="0" collapsed="false">
      <c r="A1294" s="56" t="n">
        <v>36535</v>
      </c>
      <c r="B1294" s="61" t="n">
        <f aca="false">B1293+1</f>
        <v>1290</v>
      </c>
      <c r="C1294" s="2" t="s">
        <v>142</v>
      </c>
      <c r="D1294" s="1" t="s">
        <v>124</v>
      </c>
      <c r="E1294" s="28" t="n">
        <v>2.195</v>
      </c>
      <c r="F1294" s="28" t="n">
        <v>2.15</v>
      </c>
      <c r="G1294" s="28" t="n">
        <v>2.15</v>
      </c>
      <c r="H1294" s="28" t="n">
        <v>2.19</v>
      </c>
      <c r="K1294" s="28" t="n">
        <v>2.095</v>
      </c>
      <c r="L1294" s="28" t="n">
        <v>2.16</v>
      </c>
      <c r="M1294" s="28" t="n">
        <v>2.12</v>
      </c>
      <c r="N1294" s="28" t="n">
        <v>2.13</v>
      </c>
      <c r="O1294" s="28" t="n">
        <v>1.91426585</v>
      </c>
      <c r="Q1294" s="28" t="n">
        <v>2.29</v>
      </c>
      <c r="R1294" s="28" t="n">
        <v>2.35</v>
      </c>
      <c r="S1294" s="28" t="n">
        <v>2.28</v>
      </c>
      <c r="T1294" s="2" t="n">
        <v>2.16</v>
      </c>
      <c r="U1294" s="2" t="n">
        <v>2.165</v>
      </c>
      <c r="V1294" s="28" t="n">
        <v>2.25</v>
      </c>
      <c r="X1294" s="2" t="n">
        <v>2.47</v>
      </c>
      <c r="Y1294" s="28" t="n">
        <v>2.645</v>
      </c>
    </row>
    <row r="1295" customFormat="false" ht="12.75" hidden="false" customHeight="false" outlineLevel="0" collapsed="false">
      <c r="A1295" s="56" t="n">
        <v>36536</v>
      </c>
      <c r="B1295" s="61" t="n">
        <f aca="false">B1294+1</f>
        <v>1291</v>
      </c>
      <c r="C1295" s="2" t="s">
        <v>149</v>
      </c>
      <c r="D1295" s="1" t="s">
        <v>124</v>
      </c>
      <c r="E1295" s="28" t="n">
        <v>2.23</v>
      </c>
      <c r="F1295" s="28" t="n">
        <v>2.155</v>
      </c>
      <c r="G1295" s="28" t="n">
        <v>2.16</v>
      </c>
      <c r="H1295" s="28" t="n">
        <v>2.22</v>
      </c>
      <c r="K1295" s="28" t="n">
        <v>2.125</v>
      </c>
      <c r="L1295" s="28" t="n">
        <v>2.155</v>
      </c>
      <c r="M1295" s="28" t="n">
        <v>2.15</v>
      </c>
      <c r="N1295" s="28" t="n">
        <v>2.205</v>
      </c>
      <c r="O1295" s="28" t="n">
        <v>1.9902575</v>
      </c>
      <c r="Q1295" s="28" t="n">
        <v>2.345</v>
      </c>
      <c r="R1295" s="28" t="n">
        <v>2.38</v>
      </c>
      <c r="S1295" s="28" t="n">
        <v>2.335</v>
      </c>
      <c r="T1295" s="2" t="n">
        <v>2.18</v>
      </c>
      <c r="U1295" s="2" t="n">
        <v>2.185</v>
      </c>
      <c r="V1295" s="28" t="n">
        <v>2.28</v>
      </c>
      <c r="X1295" s="2" t="n">
        <v>2.52</v>
      </c>
      <c r="Y1295" s="28" t="n">
        <v>2.65</v>
      </c>
    </row>
    <row r="1296" customFormat="false" ht="12.75" hidden="false" customHeight="false" outlineLevel="0" collapsed="false">
      <c r="A1296" s="56" t="n">
        <v>36537</v>
      </c>
      <c r="B1296" s="61" t="n">
        <f aca="false">B1295+1</f>
        <v>1292</v>
      </c>
      <c r="C1296" s="2" t="s">
        <v>144</v>
      </c>
      <c r="D1296" s="1" t="s">
        <v>124</v>
      </c>
      <c r="E1296" s="28" t="n">
        <v>2.25</v>
      </c>
      <c r="F1296" s="28" t="n">
        <v>2.135</v>
      </c>
      <c r="G1296" s="28" t="n">
        <v>2.17</v>
      </c>
      <c r="H1296" s="28" t="n">
        <v>2.24</v>
      </c>
      <c r="K1296" s="28" t="n">
        <v>2.145</v>
      </c>
      <c r="L1296" s="28" t="n">
        <v>2.125</v>
      </c>
      <c r="M1296" s="28" t="n">
        <v>2.145</v>
      </c>
      <c r="N1296" s="28" t="n">
        <v>2.265</v>
      </c>
      <c r="O1296" s="28" t="n">
        <v>1.989534825</v>
      </c>
      <c r="Q1296" s="28" t="n">
        <v>2.365</v>
      </c>
      <c r="R1296" s="28" t="n">
        <v>2.39</v>
      </c>
      <c r="S1296" s="28" t="n">
        <v>2.345</v>
      </c>
      <c r="T1296" s="2" t="n">
        <v>2.215</v>
      </c>
      <c r="U1296" s="2" t="n">
        <v>2.215</v>
      </c>
      <c r="V1296" s="28" t="n">
        <v>2.3</v>
      </c>
      <c r="X1296" s="2" t="n">
        <v>2.59</v>
      </c>
      <c r="Y1296" s="28" t="n">
        <v>3.29</v>
      </c>
    </row>
    <row r="1297" customFormat="false" ht="12.75" hidden="false" customHeight="false" outlineLevel="0" collapsed="false">
      <c r="A1297" s="56" t="n">
        <v>36538</v>
      </c>
      <c r="B1297" s="61" t="n">
        <f aca="false">B1296+1</f>
        <v>1293</v>
      </c>
      <c r="C1297" s="2" t="s">
        <v>145</v>
      </c>
      <c r="D1297" s="1" t="s">
        <v>124</v>
      </c>
      <c r="E1297" s="28" t="n">
        <v>2.28</v>
      </c>
      <c r="F1297" s="28" t="n">
        <v>2.145</v>
      </c>
      <c r="G1297" s="28" t="n">
        <v>2.17</v>
      </c>
      <c r="H1297" s="28" t="n">
        <v>2.27</v>
      </c>
      <c r="K1297" s="28" t="n">
        <v>2.165</v>
      </c>
      <c r="L1297" s="28" t="n">
        <v>2.145</v>
      </c>
      <c r="M1297" s="28" t="n">
        <v>2.135</v>
      </c>
      <c r="N1297" s="28" t="n">
        <v>2.27</v>
      </c>
      <c r="O1297" s="28" t="n">
        <v>2.02</v>
      </c>
      <c r="Q1297" s="28" t="n">
        <v>2.43</v>
      </c>
      <c r="R1297" s="28" t="n">
        <v>2.385</v>
      </c>
      <c r="S1297" s="28" t="n">
        <v>2.335</v>
      </c>
      <c r="T1297" s="2" t="n">
        <v>2.25</v>
      </c>
      <c r="U1297" s="2" t="n">
        <v>2.245</v>
      </c>
      <c r="V1297" s="28" t="n">
        <v>2.34</v>
      </c>
      <c r="X1297" s="2" t="n">
        <v>3.115</v>
      </c>
      <c r="Y1297" s="28" t="n">
        <v>4.855</v>
      </c>
    </row>
    <row r="1298" customFormat="false" ht="12.75" hidden="false" customHeight="false" outlineLevel="0" collapsed="false">
      <c r="A1298" s="56" t="n">
        <v>36539</v>
      </c>
      <c r="B1298" s="61" t="n">
        <f aca="false">B1297+1</f>
        <v>1294</v>
      </c>
      <c r="C1298" s="2" t="s">
        <v>146</v>
      </c>
      <c r="D1298" s="1" t="s">
        <v>124</v>
      </c>
      <c r="E1298" s="28" t="n">
        <v>2.27</v>
      </c>
      <c r="F1298" s="28" t="n">
        <v>2.15</v>
      </c>
      <c r="G1298" s="28" t="n">
        <v>2.175</v>
      </c>
      <c r="H1298" s="28" t="n">
        <v>2.255</v>
      </c>
      <c r="K1298" s="28" t="n">
        <v>2.18</v>
      </c>
      <c r="L1298" s="28" t="n">
        <v>2.13</v>
      </c>
      <c r="M1298" s="28" t="n">
        <v>2.13</v>
      </c>
      <c r="N1298" s="28" t="n">
        <v>2.295</v>
      </c>
      <c r="O1298" s="28" t="n">
        <v>2.07165075</v>
      </c>
      <c r="Q1298" s="28" t="n">
        <v>2.4</v>
      </c>
      <c r="R1298" s="28" t="n">
        <v>2.375</v>
      </c>
      <c r="S1298" s="28" t="n">
        <v>2.33</v>
      </c>
      <c r="T1298" s="2" t="n">
        <v>2.25</v>
      </c>
      <c r="U1298" s="2" t="n">
        <v>2.245</v>
      </c>
      <c r="V1298" s="28" t="n">
        <v>2.335</v>
      </c>
      <c r="X1298" s="2" t="n">
        <v>3.02</v>
      </c>
      <c r="Y1298" s="28" t="n">
        <v>4.275</v>
      </c>
    </row>
    <row r="1299" customFormat="false" ht="12.75" hidden="false" customHeight="false" outlineLevel="0" collapsed="false">
      <c r="A1299" s="56" t="n">
        <v>36540</v>
      </c>
      <c r="B1299" s="61" t="n">
        <f aca="false">B1298+1</f>
        <v>1295</v>
      </c>
      <c r="C1299" s="2" t="s">
        <v>147</v>
      </c>
      <c r="D1299" s="1" t="s">
        <v>124</v>
      </c>
      <c r="E1299" s="28" t="n">
        <v>2.27</v>
      </c>
      <c r="F1299" s="28" t="n">
        <v>2.15</v>
      </c>
      <c r="G1299" s="28" t="n">
        <v>2.175</v>
      </c>
      <c r="H1299" s="28" t="n">
        <v>2.255</v>
      </c>
      <c r="K1299" s="28" t="n">
        <v>2.18</v>
      </c>
      <c r="L1299" s="28" t="n">
        <v>2.13</v>
      </c>
      <c r="M1299" s="28" t="n">
        <v>2.13</v>
      </c>
      <c r="N1299" s="28" t="n">
        <v>2.295</v>
      </c>
      <c r="O1299" s="28" t="n">
        <v>2.07165075</v>
      </c>
      <c r="Q1299" s="28" t="n">
        <v>2.4</v>
      </c>
      <c r="R1299" s="28" t="n">
        <v>2.375</v>
      </c>
      <c r="S1299" s="28" t="n">
        <v>2.33</v>
      </c>
      <c r="T1299" s="2" t="n">
        <v>2.25</v>
      </c>
      <c r="U1299" s="2" t="n">
        <v>2.245</v>
      </c>
      <c r="V1299" s="28" t="n">
        <v>2.335</v>
      </c>
      <c r="X1299" s="2" t="n">
        <v>3.02</v>
      </c>
      <c r="Y1299" s="28" t="n">
        <v>4.275</v>
      </c>
    </row>
    <row r="1300" customFormat="false" ht="12.75" hidden="false" customHeight="false" outlineLevel="0" collapsed="false">
      <c r="A1300" s="56" t="n">
        <v>36541</v>
      </c>
      <c r="B1300" s="61" t="n">
        <f aca="false">B1299+1</f>
        <v>1296</v>
      </c>
      <c r="C1300" s="2" t="s">
        <v>148</v>
      </c>
      <c r="D1300" s="1" t="s">
        <v>124</v>
      </c>
      <c r="E1300" s="28" t="n">
        <v>2.27</v>
      </c>
      <c r="F1300" s="28" t="n">
        <v>2.15</v>
      </c>
      <c r="G1300" s="28" t="n">
        <v>2.175</v>
      </c>
      <c r="H1300" s="28" t="n">
        <v>2.255</v>
      </c>
      <c r="K1300" s="28" t="n">
        <v>2.18</v>
      </c>
      <c r="L1300" s="28" t="n">
        <v>2.13</v>
      </c>
      <c r="M1300" s="28" t="n">
        <v>2.13</v>
      </c>
      <c r="N1300" s="28" t="n">
        <v>2.295</v>
      </c>
      <c r="O1300" s="28" t="n">
        <v>2.07165075</v>
      </c>
      <c r="Q1300" s="28" t="n">
        <v>2.4</v>
      </c>
      <c r="R1300" s="28" t="n">
        <v>2.375</v>
      </c>
      <c r="S1300" s="28" t="n">
        <v>2.33</v>
      </c>
      <c r="T1300" s="2" t="n">
        <v>2.25</v>
      </c>
      <c r="U1300" s="2" t="n">
        <v>2.245</v>
      </c>
      <c r="V1300" s="28" t="n">
        <v>2.335</v>
      </c>
      <c r="X1300" s="2" t="n">
        <v>3.02</v>
      </c>
      <c r="Y1300" s="28" t="n">
        <v>4.275</v>
      </c>
    </row>
    <row r="1301" customFormat="false" ht="12.75" hidden="false" customHeight="false" outlineLevel="0" collapsed="false">
      <c r="A1301" s="56" t="n">
        <f aca="false">A1300+1</f>
        <v>36542</v>
      </c>
      <c r="B1301" s="61" t="n">
        <f aca="false">B1300+1</f>
        <v>1297</v>
      </c>
      <c r="C1301" s="2" t="s">
        <v>142</v>
      </c>
      <c r="D1301" s="1" t="s">
        <v>124</v>
      </c>
      <c r="E1301" s="28" t="n">
        <v>2.27</v>
      </c>
      <c r="F1301" s="28" t="n">
        <v>2.15</v>
      </c>
      <c r="G1301" s="28" t="n">
        <v>2.175</v>
      </c>
      <c r="H1301" s="28" t="n">
        <v>2.255</v>
      </c>
      <c r="K1301" s="28" t="n">
        <v>2.18</v>
      </c>
      <c r="L1301" s="28" t="n">
        <v>2.13</v>
      </c>
      <c r="M1301" s="28" t="n">
        <v>2.13</v>
      </c>
      <c r="N1301" s="28" t="n">
        <v>2.295</v>
      </c>
      <c r="O1301" s="28" t="n">
        <v>2.07165075</v>
      </c>
      <c r="Q1301" s="28" t="n">
        <v>2.4</v>
      </c>
      <c r="R1301" s="28" t="n">
        <v>2.375</v>
      </c>
      <c r="S1301" s="28" t="n">
        <v>2.33</v>
      </c>
      <c r="T1301" s="2" t="n">
        <v>2.25</v>
      </c>
      <c r="U1301" s="2" t="n">
        <v>2.245</v>
      </c>
      <c r="V1301" s="28" t="n">
        <v>2.335</v>
      </c>
      <c r="X1301" s="2" t="n">
        <v>3.02</v>
      </c>
      <c r="Y1301" s="28" t="n">
        <v>4.275</v>
      </c>
    </row>
    <row r="1302" customFormat="false" ht="12.75" hidden="false" customHeight="false" outlineLevel="0" collapsed="false">
      <c r="A1302" s="56" t="n">
        <f aca="false">A1301+1</f>
        <v>36543</v>
      </c>
      <c r="B1302" s="61" t="n">
        <f aca="false">B1301+1</f>
        <v>1298</v>
      </c>
      <c r="C1302" s="2" t="s">
        <v>149</v>
      </c>
      <c r="D1302" s="1" t="s">
        <v>124</v>
      </c>
      <c r="E1302" s="28" t="n">
        <v>2.345</v>
      </c>
      <c r="F1302" s="28" t="n">
        <v>2.205</v>
      </c>
      <c r="G1302" s="28" t="n">
        <v>2.245</v>
      </c>
      <c r="H1302" s="28" t="n">
        <v>2.33</v>
      </c>
      <c r="K1302" s="28" t="n">
        <v>2.26</v>
      </c>
      <c r="L1302" s="28" t="n">
        <v>2.195</v>
      </c>
      <c r="M1302" s="28" t="n">
        <v>2.185</v>
      </c>
      <c r="N1302" s="28" t="n">
        <v>2.27</v>
      </c>
      <c r="O1302" s="28" t="n">
        <v>2.0892165</v>
      </c>
      <c r="Q1302" s="28" t="n">
        <v>2.46</v>
      </c>
      <c r="R1302" s="28" t="n">
        <v>2.395</v>
      </c>
      <c r="S1302" s="28" t="n">
        <v>2.345</v>
      </c>
      <c r="T1302" s="2" t="n">
        <v>2.355</v>
      </c>
      <c r="U1302" s="2" t="n">
        <v>2.35</v>
      </c>
      <c r="V1302" s="28" t="n">
        <v>2.405</v>
      </c>
      <c r="X1302" s="2" t="n">
        <v>4.46</v>
      </c>
      <c r="Y1302" s="28" t="n">
        <v>6.335</v>
      </c>
    </row>
    <row r="1303" customFormat="false" ht="12.75" hidden="false" customHeight="false" outlineLevel="0" collapsed="false">
      <c r="A1303" s="56" t="n">
        <v>36544</v>
      </c>
      <c r="B1303" s="61" t="n">
        <f aca="false">B1302+1</f>
        <v>1299</v>
      </c>
      <c r="C1303" s="2" t="s">
        <v>144</v>
      </c>
      <c r="D1303" s="1" t="s">
        <v>124</v>
      </c>
      <c r="E1303" s="28" t="n">
        <v>2.405</v>
      </c>
      <c r="F1303" s="28" t="n">
        <v>2.26</v>
      </c>
      <c r="G1303" s="28" t="n">
        <v>2.3</v>
      </c>
      <c r="H1303" s="28" t="n">
        <v>2.375</v>
      </c>
      <c r="K1303" s="28" t="n">
        <v>2.3</v>
      </c>
      <c r="L1303" s="28" t="n">
        <v>2.24</v>
      </c>
      <c r="M1303" s="28" t="n">
        <v>2.21</v>
      </c>
      <c r="N1303" s="28" t="n">
        <v>2.29</v>
      </c>
      <c r="O1303" s="28" t="n">
        <v>2.1521156</v>
      </c>
      <c r="Q1303" s="28" t="n">
        <v>2.49</v>
      </c>
      <c r="R1303" s="28" t="n">
        <v>2.405</v>
      </c>
      <c r="S1303" s="28" t="n">
        <v>2.34</v>
      </c>
      <c r="T1303" s="2" t="n">
        <v>2.45</v>
      </c>
      <c r="U1303" s="2" t="n">
        <v>2.425</v>
      </c>
      <c r="V1303" s="28" t="n">
        <v>2.475</v>
      </c>
      <c r="X1303" s="2" t="n">
        <v>5.225</v>
      </c>
      <c r="Y1303" s="28" t="n">
        <v>8.385</v>
      </c>
    </row>
    <row r="1304" customFormat="false" ht="12.75" hidden="false" customHeight="false" outlineLevel="0" collapsed="false">
      <c r="A1304" s="56" t="n">
        <v>36545</v>
      </c>
      <c r="B1304" s="61" t="n">
        <f aca="false">B1303+1</f>
        <v>1300</v>
      </c>
      <c r="C1304" s="2" t="s">
        <v>145</v>
      </c>
      <c r="D1304" s="1" t="s">
        <v>124</v>
      </c>
      <c r="E1304" s="28" t="n">
        <v>2.525</v>
      </c>
      <c r="F1304" s="28" t="n">
        <v>2.38</v>
      </c>
      <c r="G1304" s="28" t="n">
        <v>2.42</v>
      </c>
      <c r="H1304" s="28" t="n">
        <v>2.51</v>
      </c>
      <c r="K1304" s="28" t="n">
        <v>2.42</v>
      </c>
      <c r="L1304" s="28" t="n">
        <v>2.345</v>
      </c>
      <c r="M1304" s="28" t="n">
        <v>2.31</v>
      </c>
      <c r="N1304" s="28" t="n">
        <v>2.375</v>
      </c>
      <c r="O1304" s="28" t="n">
        <v>2.24572575</v>
      </c>
      <c r="Q1304" s="28" t="n">
        <v>2.61</v>
      </c>
      <c r="R1304" s="28" t="n">
        <v>2.505</v>
      </c>
      <c r="S1304" s="28" t="n">
        <v>2.44</v>
      </c>
      <c r="T1304" s="2" t="n">
        <v>2.59</v>
      </c>
      <c r="U1304" s="2" t="n">
        <v>2.56</v>
      </c>
      <c r="V1304" s="28" t="n">
        <v>2.62</v>
      </c>
      <c r="X1304" s="2" t="n">
        <v>8.455</v>
      </c>
      <c r="Y1304" s="28" t="n">
        <v>15.335</v>
      </c>
    </row>
    <row r="1305" customFormat="false" ht="12.75" hidden="false" customHeight="false" outlineLevel="0" collapsed="false">
      <c r="A1305" s="56" t="n">
        <v>36546</v>
      </c>
      <c r="B1305" s="61" t="n">
        <f aca="false">B1304+1</f>
        <v>1301</v>
      </c>
      <c r="C1305" s="2" t="s">
        <v>146</v>
      </c>
      <c r="D1305" s="1" t="s">
        <v>124</v>
      </c>
      <c r="E1305" s="28" t="n">
        <v>2.555</v>
      </c>
      <c r="F1305" s="28" t="n">
        <v>2.39</v>
      </c>
      <c r="G1305" s="28" t="n">
        <v>2.445</v>
      </c>
      <c r="H1305" s="28" t="n">
        <v>2.56</v>
      </c>
      <c r="K1305" s="28" t="n">
        <v>2.445</v>
      </c>
      <c r="L1305" s="28" t="n">
        <v>2.37</v>
      </c>
      <c r="M1305" s="28" t="n">
        <v>2.365</v>
      </c>
      <c r="N1305" s="28" t="n">
        <v>2.455</v>
      </c>
      <c r="O1305" s="28" t="n">
        <v>2.262800925</v>
      </c>
      <c r="Q1305" s="28" t="n">
        <v>2.655</v>
      </c>
      <c r="R1305" s="28" t="n">
        <v>2.515</v>
      </c>
      <c r="S1305" s="28" t="n">
        <v>2.47</v>
      </c>
      <c r="T1305" s="2" t="n">
        <v>2.555</v>
      </c>
      <c r="U1305" s="2" t="n">
        <v>2.54</v>
      </c>
      <c r="V1305" s="28" t="n">
        <v>2.585</v>
      </c>
      <c r="X1305" s="2" t="n">
        <v>5.25</v>
      </c>
      <c r="Y1305" s="28" t="n">
        <v>10.64</v>
      </c>
    </row>
    <row r="1306" customFormat="false" ht="12.75" hidden="false" customHeight="false" outlineLevel="0" collapsed="false">
      <c r="A1306" s="56" t="n">
        <v>36547</v>
      </c>
      <c r="B1306" s="61" t="n">
        <f aca="false">B1305+1</f>
        <v>1302</v>
      </c>
      <c r="C1306" s="2" t="s">
        <v>147</v>
      </c>
      <c r="D1306" s="1" t="s">
        <v>124</v>
      </c>
      <c r="E1306" s="28" t="n">
        <v>2.555</v>
      </c>
      <c r="F1306" s="28" t="n">
        <v>2.39</v>
      </c>
      <c r="G1306" s="28" t="n">
        <v>2.445</v>
      </c>
      <c r="H1306" s="28" t="n">
        <v>2.56</v>
      </c>
      <c r="K1306" s="28" t="n">
        <v>2.445</v>
      </c>
      <c r="L1306" s="28" t="n">
        <v>2.37</v>
      </c>
      <c r="M1306" s="28" t="n">
        <v>2.365</v>
      </c>
      <c r="N1306" s="28" t="n">
        <v>2.455</v>
      </c>
      <c r="O1306" s="28" t="n">
        <v>2.262800925</v>
      </c>
      <c r="Q1306" s="28" t="n">
        <v>2.655</v>
      </c>
      <c r="R1306" s="28" t="n">
        <v>2.515</v>
      </c>
      <c r="S1306" s="28" t="n">
        <v>2.47</v>
      </c>
      <c r="T1306" s="2" t="n">
        <v>2.555</v>
      </c>
      <c r="U1306" s="2" t="n">
        <v>2.54</v>
      </c>
      <c r="V1306" s="28" t="n">
        <v>2.585</v>
      </c>
      <c r="X1306" s="2" t="n">
        <v>5.25</v>
      </c>
      <c r="Y1306" s="28" t="n">
        <v>10.64</v>
      </c>
    </row>
    <row r="1307" customFormat="false" ht="12.75" hidden="false" customHeight="false" outlineLevel="0" collapsed="false">
      <c r="A1307" s="56" t="n">
        <v>36548</v>
      </c>
      <c r="B1307" s="61" t="n">
        <f aca="false">B1306+1</f>
        <v>1303</v>
      </c>
      <c r="C1307" s="2" t="s">
        <v>148</v>
      </c>
      <c r="D1307" s="1" t="s">
        <v>124</v>
      </c>
      <c r="E1307" s="28" t="n">
        <v>2.555</v>
      </c>
      <c r="F1307" s="28" t="n">
        <v>2.39</v>
      </c>
      <c r="G1307" s="28" t="n">
        <v>2.445</v>
      </c>
      <c r="H1307" s="28" t="n">
        <v>2.56</v>
      </c>
      <c r="K1307" s="28" t="n">
        <v>2.445</v>
      </c>
      <c r="L1307" s="28" t="n">
        <v>2.37</v>
      </c>
      <c r="M1307" s="28" t="n">
        <v>2.365</v>
      </c>
      <c r="N1307" s="28" t="n">
        <v>2.455</v>
      </c>
      <c r="O1307" s="28" t="n">
        <v>2.262800925</v>
      </c>
      <c r="Q1307" s="28" t="n">
        <v>2.655</v>
      </c>
      <c r="R1307" s="28" t="n">
        <v>2.515</v>
      </c>
      <c r="S1307" s="28" t="n">
        <v>2.47</v>
      </c>
      <c r="T1307" s="2" t="n">
        <v>2.555</v>
      </c>
      <c r="U1307" s="2" t="n">
        <v>2.54</v>
      </c>
      <c r="V1307" s="28" t="n">
        <v>2.585</v>
      </c>
      <c r="X1307" s="2" t="n">
        <v>5.25</v>
      </c>
      <c r="Y1307" s="28" t="n">
        <v>10.64</v>
      </c>
    </row>
    <row r="1308" customFormat="false" ht="12.75" hidden="false" customHeight="false" outlineLevel="0" collapsed="false">
      <c r="A1308" s="56" t="n">
        <v>36549</v>
      </c>
      <c r="B1308" s="61" t="n">
        <f aca="false">B1307+1</f>
        <v>1304</v>
      </c>
      <c r="C1308" s="2" t="s">
        <v>142</v>
      </c>
      <c r="D1308" s="1" t="s">
        <v>124</v>
      </c>
      <c r="E1308" s="28" t="n">
        <v>2.535</v>
      </c>
      <c r="F1308" s="28" t="n">
        <v>2.375</v>
      </c>
      <c r="G1308" s="28" t="n">
        <v>2.425</v>
      </c>
      <c r="H1308" s="28" t="n">
        <v>2.51</v>
      </c>
      <c r="K1308" s="28" t="n">
        <v>2.425</v>
      </c>
      <c r="L1308" s="28" t="n">
        <v>2.335</v>
      </c>
      <c r="M1308" s="28" t="n">
        <v>2.335</v>
      </c>
      <c r="N1308" s="28" t="n">
        <v>2.335</v>
      </c>
      <c r="O1308" s="28" t="n">
        <v>2.1452581</v>
      </c>
      <c r="Q1308" s="28" t="n">
        <v>2.62</v>
      </c>
      <c r="R1308" s="28" t="n">
        <v>2.5</v>
      </c>
      <c r="S1308" s="28" t="n">
        <v>2.445</v>
      </c>
      <c r="T1308" s="2" t="n">
        <v>2.595</v>
      </c>
      <c r="U1308" s="2" t="n">
        <v>2.545</v>
      </c>
      <c r="V1308" s="28" t="n">
        <v>2.65</v>
      </c>
      <c r="X1308" s="2" t="n">
        <v>3.41</v>
      </c>
      <c r="Y1308" s="28" t="n">
        <v>7.14</v>
      </c>
    </row>
    <row r="1309" customFormat="false" ht="12.75" hidden="false" customHeight="false" outlineLevel="0" collapsed="false">
      <c r="A1309" s="56" t="n">
        <v>36550</v>
      </c>
      <c r="B1309" s="61" t="n">
        <f aca="false">B1308+1</f>
        <v>1305</v>
      </c>
      <c r="C1309" s="2" t="s">
        <v>149</v>
      </c>
      <c r="D1309" s="1" t="s">
        <v>124</v>
      </c>
      <c r="E1309" s="28" t="n">
        <v>2.65</v>
      </c>
      <c r="F1309" s="28" t="n">
        <v>2.45</v>
      </c>
      <c r="G1309" s="28" t="n">
        <v>2.53</v>
      </c>
      <c r="H1309" s="28" t="n">
        <v>2.625</v>
      </c>
      <c r="K1309" s="28" t="n">
        <v>2.52</v>
      </c>
      <c r="L1309" s="28" t="n">
        <v>2.42</v>
      </c>
      <c r="M1309" s="28" t="n">
        <v>2.38</v>
      </c>
      <c r="N1309" s="28" t="n">
        <v>2.325</v>
      </c>
      <c r="O1309" s="28" t="n">
        <v>2.210673375</v>
      </c>
      <c r="Q1309" s="28" t="n">
        <v>2.8</v>
      </c>
      <c r="R1309" s="28" t="n">
        <v>2.545</v>
      </c>
      <c r="S1309" s="28" t="n">
        <v>2.495</v>
      </c>
      <c r="T1309" s="2" t="n">
        <v>2.685</v>
      </c>
      <c r="U1309" s="2" t="n">
        <v>2.625</v>
      </c>
      <c r="V1309" s="28" t="n">
        <v>2.765</v>
      </c>
      <c r="X1309" s="2" t="n">
        <v>4.915</v>
      </c>
      <c r="Y1309" s="28" t="n">
        <v>8.965</v>
      </c>
    </row>
    <row r="1310" customFormat="false" ht="12.75" hidden="false" customHeight="false" outlineLevel="0" collapsed="false">
      <c r="A1310" s="56" t="n">
        <v>36551</v>
      </c>
      <c r="B1310" s="61" t="n">
        <f aca="false">B1309+1</f>
        <v>1306</v>
      </c>
      <c r="C1310" s="2" t="s">
        <v>144</v>
      </c>
      <c r="D1310" s="1" t="s">
        <v>124</v>
      </c>
      <c r="E1310" s="28" t="n">
        <v>2.73</v>
      </c>
      <c r="F1310" s="28" t="n">
        <v>2.52</v>
      </c>
      <c r="G1310" s="28" t="n">
        <v>2.575</v>
      </c>
      <c r="H1310" s="28" t="n">
        <v>2.68</v>
      </c>
      <c r="K1310" s="28" t="n">
        <v>2.55</v>
      </c>
      <c r="L1310" s="28" t="n">
        <v>2.465</v>
      </c>
      <c r="M1310" s="28" t="n">
        <v>2.4</v>
      </c>
      <c r="N1310" s="28" t="n">
        <v>2.36</v>
      </c>
      <c r="O1310" s="28" t="n">
        <v>2.210673375</v>
      </c>
      <c r="Q1310" s="28" t="n">
        <v>2.885</v>
      </c>
      <c r="R1310" s="28" t="n">
        <v>2.58</v>
      </c>
      <c r="S1310" s="28" t="n">
        <v>2.535</v>
      </c>
      <c r="T1310" s="2" t="n">
        <v>2.675</v>
      </c>
      <c r="U1310" s="2" t="n">
        <v>2.645</v>
      </c>
      <c r="V1310" s="28" t="n">
        <v>2.78</v>
      </c>
      <c r="X1310" s="2" t="n">
        <v>4.94</v>
      </c>
      <c r="Y1310" s="28" t="n">
        <v>10.93</v>
      </c>
    </row>
    <row r="1311" customFormat="false" ht="12.75" hidden="false" customHeight="false" outlineLevel="0" collapsed="false">
      <c r="A1311" s="56" t="n">
        <v>36552</v>
      </c>
      <c r="B1311" s="61" t="n">
        <f aca="false">B1310+1</f>
        <v>1307</v>
      </c>
      <c r="C1311" s="2" t="s">
        <v>145</v>
      </c>
      <c r="D1311" s="1" t="s">
        <v>124</v>
      </c>
      <c r="E1311" s="28" t="n">
        <v>2.745</v>
      </c>
      <c r="F1311" s="28" t="n">
        <v>2.47</v>
      </c>
      <c r="G1311" s="28" t="n">
        <v>2.56</v>
      </c>
      <c r="H1311" s="28" t="n">
        <v>2.675</v>
      </c>
      <c r="K1311" s="28" t="n">
        <v>2.52</v>
      </c>
      <c r="L1311" s="28" t="n">
        <v>2.415</v>
      </c>
      <c r="M1311" s="28" t="n">
        <v>2.33</v>
      </c>
      <c r="N1311" s="28" t="n">
        <v>2.305</v>
      </c>
      <c r="O1311" s="28" t="n">
        <v>2.150854875</v>
      </c>
      <c r="Q1311" s="28" t="n">
        <v>2.905</v>
      </c>
      <c r="R1311" s="28" t="n">
        <v>2.51</v>
      </c>
      <c r="S1311" s="28" t="n">
        <v>2.44</v>
      </c>
      <c r="T1311" s="2" t="n">
        <v>2.59</v>
      </c>
      <c r="U1311" s="2" t="n">
        <v>2.58</v>
      </c>
      <c r="V1311" s="28" t="n">
        <v>2.73</v>
      </c>
      <c r="X1311" s="2" t="n">
        <v>5.14</v>
      </c>
      <c r="Y1311" s="28" t="n">
        <v>9.64</v>
      </c>
    </row>
    <row r="1312" customFormat="false" ht="12.75" hidden="false" customHeight="false" outlineLevel="0" collapsed="false">
      <c r="A1312" s="56" t="n">
        <f aca="false">A1311+1</f>
        <v>36553</v>
      </c>
      <c r="B1312" s="61" t="n">
        <f aca="false">B1311+1</f>
        <v>1308</v>
      </c>
      <c r="C1312" s="2" t="s">
        <v>146</v>
      </c>
      <c r="D1312" s="1" t="s">
        <v>124</v>
      </c>
      <c r="E1312" s="28" t="n">
        <v>2.835</v>
      </c>
      <c r="F1312" s="28" t="n">
        <v>2.565</v>
      </c>
      <c r="G1312" s="28" t="n">
        <v>2.665</v>
      </c>
      <c r="H1312" s="28" t="n">
        <v>2.805</v>
      </c>
      <c r="K1312" s="28" t="n">
        <v>2.595</v>
      </c>
      <c r="L1312" s="28" t="n">
        <v>2.485</v>
      </c>
      <c r="M1312" s="28" t="n">
        <v>2.4</v>
      </c>
      <c r="N1312" s="28" t="n">
        <v>2.37</v>
      </c>
      <c r="O1312" s="28" t="n">
        <v>2.140705775</v>
      </c>
      <c r="Q1312" s="28" t="n">
        <v>2.925</v>
      </c>
      <c r="R1312" s="28" t="n">
        <v>2.555</v>
      </c>
      <c r="S1312" s="28" t="n">
        <v>2.485</v>
      </c>
      <c r="T1312" s="2" t="n">
        <v>2.68</v>
      </c>
      <c r="U1312" s="2" t="n">
        <v>2.665</v>
      </c>
      <c r="V1312" s="28" t="n">
        <v>2.755</v>
      </c>
      <c r="X1312" s="2" t="n">
        <v>5.405</v>
      </c>
      <c r="Y1312" s="28" t="n">
        <v>8.34</v>
      </c>
    </row>
    <row r="1313" customFormat="false" ht="12.75" hidden="false" customHeight="false" outlineLevel="0" collapsed="false">
      <c r="A1313" s="56" t="n">
        <f aca="false">A1312+1</f>
        <v>36554</v>
      </c>
      <c r="B1313" s="61" t="n">
        <f aca="false">B1312+1</f>
        <v>1309</v>
      </c>
      <c r="C1313" s="2" t="s">
        <v>147</v>
      </c>
      <c r="D1313" s="1" t="s">
        <v>124</v>
      </c>
      <c r="E1313" s="28" t="n">
        <v>2.835</v>
      </c>
      <c r="F1313" s="28" t="n">
        <v>2.565</v>
      </c>
      <c r="G1313" s="28" t="n">
        <v>2.665</v>
      </c>
      <c r="H1313" s="28" t="n">
        <v>2.805</v>
      </c>
      <c r="K1313" s="28" t="n">
        <v>2.595</v>
      </c>
      <c r="L1313" s="28" t="n">
        <v>2.485</v>
      </c>
      <c r="M1313" s="28" t="n">
        <v>2.4</v>
      </c>
      <c r="N1313" s="28" t="n">
        <v>2.37</v>
      </c>
      <c r="O1313" s="28" t="n">
        <v>2.140705775</v>
      </c>
      <c r="Q1313" s="28" t="n">
        <v>2.925</v>
      </c>
      <c r="R1313" s="28" t="n">
        <v>2.555</v>
      </c>
      <c r="S1313" s="28" t="n">
        <v>2.485</v>
      </c>
      <c r="T1313" s="2" t="n">
        <v>2.68</v>
      </c>
      <c r="U1313" s="2" t="n">
        <v>2.665</v>
      </c>
      <c r="V1313" s="28" t="n">
        <v>2.755</v>
      </c>
      <c r="X1313" s="2" t="n">
        <v>5.405</v>
      </c>
      <c r="Y1313" s="28" t="n">
        <v>8.34</v>
      </c>
    </row>
    <row r="1314" customFormat="false" ht="12.75" hidden="false" customHeight="false" outlineLevel="0" collapsed="false">
      <c r="A1314" s="56" t="n">
        <f aca="false">A1313+1</f>
        <v>36555</v>
      </c>
      <c r="B1314" s="61" t="n">
        <f aca="false">B1313+1</f>
        <v>1310</v>
      </c>
      <c r="C1314" s="2" t="s">
        <v>148</v>
      </c>
      <c r="D1314" s="1" t="s">
        <v>124</v>
      </c>
      <c r="E1314" s="28" t="n">
        <v>2.835</v>
      </c>
      <c r="F1314" s="28" t="n">
        <v>2.565</v>
      </c>
      <c r="G1314" s="28" t="n">
        <v>2.665</v>
      </c>
      <c r="H1314" s="28" t="n">
        <v>2.805</v>
      </c>
      <c r="K1314" s="28" t="n">
        <v>2.595</v>
      </c>
      <c r="L1314" s="28" t="n">
        <v>2.485</v>
      </c>
      <c r="M1314" s="28" t="n">
        <v>2.4</v>
      </c>
      <c r="N1314" s="28" t="n">
        <v>2.37</v>
      </c>
      <c r="O1314" s="28" t="n">
        <v>2.140705775</v>
      </c>
      <c r="Q1314" s="28" t="n">
        <v>2.925</v>
      </c>
      <c r="R1314" s="28" t="n">
        <v>2.555</v>
      </c>
      <c r="S1314" s="28" t="n">
        <v>2.485</v>
      </c>
      <c r="T1314" s="2" t="n">
        <v>2.68</v>
      </c>
      <c r="U1314" s="2" t="n">
        <v>2.665</v>
      </c>
      <c r="V1314" s="28" t="n">
        <v>2.755</v>
      </c>
      <c r="X1314" s="2" t="n">
        <v>5.405</v>
      </c>
      <c r="Y1314" s="28" t="n">
        <v>8.34</v>
      </c>
    </row>
    <row r="1315" customFormat="false" ht="12.75" hidden="false" customHeight="false" outlineLevel="0" collapsed="false">
      <c r="A1315" s="56" t="n">
        <f aca="false">A1314+1</f>
        <v>36556</v>
      </c>
      <c r="B1315" s="61" t="n">
        <f aca="false">B1314+1</f>
        <v>1311</v>
      </c>
      <c r="C1315" s="2" t="s">
        <v>142</v>
      </c>
      <c r="D1315" s="1" t="s">
        <v>125</v>
      </c>
      <c r="E1315" s="28" t="n">
        <v>2.7</v>
      </c>
      <c r="F1315" s="28" t="n">
        <v>2.515</v>
      </c>
      <c r="G1315" s="28" t="n">
        <v>2.585</v>
      </c>
      <c r="H1315" s="28" t="n">
        <v>2.655</v>
      </c>
      <c r="K1315" s="28" t="n">
        <v>2.545</v>
      </c>
      <c r="L1315" s="28" t="n">
        <v>2.5</v>
      </c>
      <c r="M1315" s="28" t="n">
        <v>2.405</v>
      </c>
      <c r="N1315" s="28" t="n">
        <v>2.42</v>
      </c>
      <c r="O1315" s="28" t="n">
        <v>2.181</v>
      </c>
      <c r="Q1315" s="28" t="n">
        <v>2.77</v>
      </c>
      <c r="R1315" s="28" t="n">
        <v>2.65</v>
      </c>
      <c r="S1315" s="28" t="n">
        <v>2.57</v>
      </c>
      <c r="T1315" s="2" t="n">
        <v>2.65</v>
      </c>
      <c r="U1315" s="2" t="n">
        <v>2.625</v>
      </c>
      <c r="V1315" s="28" t="n">
        <v>2.7</v>
      </c>
      <c r="X1315" s="2" t="n">
        <v>3.83</v>
      </c>
      <c r="Y1315" s="28" t="n">
        <v>6.41</v>
      </c>
    </row>
    <row r="1316" customFormat="false" ht="12.75" hidden="false" customHeight="false" outlineLevel="0" collapsed="false">
      <c r="A1316" s="56" t="n">
        <f aca="false">A1315+1</f>
        <v>36557</v>
      </c>
      <c r="B1316" s="61" t="n">
        <f aca="false">B1315+1</f>
        <v>1312</v>
      </c>
      <c r="C1316" s="2" t="s">
        <v>149</v>
      </c>
      <c r="D1316" s="1" t="s">
        <v>125</v>
      </c>
      <c r="E1316" s="28" t="n">
        <v>2.815</v>
      </c>
      <c r="F1316" s="28" t="n">
        <v>2.615</v>
      </c>
      <c r="G1316" s="28" t="n">
        <v>2.68</v>
      </c>
      <c r="H1316" s="28" t="n">
        <v>2.775</v>
      </c>
      <c r="K1316" s="28" t="n">
        <v>2.62</v>
      </c>
      <c r="L1316" s="28" t="n">
        <v>2.575</v>
      </c>
      <c r="M1316" s="28" t="n">
        <v>2.5</v>
      </c>
      <c r="N1316" s="28" t="n">
        <v>2.52</v>
      </c>
      <c r="O1316" s="28" t="n">
        <v>2.22388725</v>
      </c>
      <c r="Q1316" s="28" t="n">
        <v>2.9</v>
      </c>
      <c r="R1316" s="28" t="n">
        <v>2.715</v>
      </c>
      <c r="S1316" s="28" t="n">
        <v>2.655</v>
      </c>
      <c r="T1316" s="2" t="n">
        <v>2.675</v>
      </c>
      <c r="U1316" s="2" t="n">
        <v>2.68</v>
      </c>
      <c r="V1316" s="28" t="n">
        <v>2.795</v>
      </c>
      <c r="X1316" s="2" t="n">
        <v>5.275</v>
      </c>
      <c r="Y1316" s="28" t="n">
        <v>8.93</v>
      </c>
    </row>
    <row r="1317" customFormat="false" ht="12.75" hidden="false" customHeight="false" outlineLevel="0" collapsed="false">
      <c r="A1317" s="56" t="n">
        <f aca="false">A1316+1</f>
        <v>36558</v>
      </c>
      <c r="B1317" s="61" t="n">
        <f aca="false">B1316+1</f>
        <v>1313</v>
      </c>
      <c r="C1317" s="2" t="s">
        <v>144</v>
      </c>
      <c r="D1317" s="1" t="s">
        <v>125</v>
      </c>
      <c r="E1317" s="28" t="n">
        <v>2.915</v>
      </c>
      <c r="F1317" s="28" t="n">
        <v>2.695</v>
      </c>
      <c r="G1317" s="28" t="n">
        <v>2.775</v>
      </c>
      <c r="H1317" s="28" t="n">
        <v>2.86</v>
      </c>
      <c r="K1317" s="28" t="n">
        <v>2.71</v>
      </c>
      <c r="L1317" s="28" t="n">
        <v>2.66</v>
      </c>
      <c r="M1317" s="28" t="n">
        <v>2.58</v>
      </c>
      <c r="N1317" s="28" t="n">
        <v>2.56</v>
      </c>
      <c r="O1317" s="28" t="n">
        <v>2.306667825</v>
      </c>
      <c r="Q1317" s="28" t="n">
        <v>2.985</v>
      </c>
      <c r="R1317" s="28" t="n">
        <v>2.8</v>
      </c>
      <c r="S1317" s="28" t="n">
        <v>2.69</v>
      </c>
      <c r="T1317" s="2" t="n">
        <v>2.775</v>
      </c>
      <c r="U1317" s="2" t="n">
        <v>2.78</v>
      </c>
      <c r="V1317" s="28" t="n">
        <v>2.875</v>
      </c>
      <c r="X1317" s="2" t="n">
        <v>6.78</v>
      </c>
      <c r="Y1317" s="28" t="n">
        <v>10.25</v>
      </c>
    </row>
    <row r="1318" customFormat="false" ht="12.75" hidden="false" customHeight="false" outlineLevel="0" collapsed="false">
      <c r="A1318" s="56" t="n">
        <f aca="false">A1317+1</f>
        <v>36559</v>
      </c>
      <c r="B1318" s="61" t="n">
        <f aca="false">B1317+1</f>
        <v>1314</v>
      </c>
      <c r="C1318" s="2" t="s">
        <v>145</v>
      </c>
      <c r="D1318" s="1" t="s">
        <v>125</v>
      </c>
      <c r="E1318" s="28" t="n">
        <v>2.855</v>
      </c>
      <c r="F1318" s="28" t="n">
        <v>2.57</v>
      </c>
      <c r="G1318" s="28" t="n">
        <v>2.65</v>
      </c>
      <c r="H1318" s="28" t="n">
        <v>2.755</v>
      </c>
      <c r="K1318" s="28" t="n">
        <v>2.625</v>
      </c>
      <c r="L1318" s="28" t="n">
        <v>2.5</v>
      </c>
      <c r="M1318" s="28" t="n">
        <v>2.42</v>
      </c>
      <c r="N1318" s="28" t="n">
        <v>2.44</v>
      </c>
      <c r="O1318" s="28" t="n">
        <v>2.2372119</v>
      </c>
      <c r="Q1318" s="28" t="n">
        <v>2.92</v>
      </c>
      <c r="R1318" s="28" t="n">
        <v>2.675</v>
      </c>
      <c r="S1318" s="28" t="n">
        <v>2.545</v>
      </c>
      <c r="T1318" s="2" t="n">
        <v>2.7</v>
      </c>
      <c r="U1318" s="2" t="n">
        <v>2.705</v>
      </c>
      <c r="V1318" s="28" t="n">
        <v>2.795</v>
      </c>
      <c r="X1318" s="2" t="n">
        <v>4.515</v>
      </c>
      <c r="Y1318" s="28" t="n">
        <v>9.17</v>
      </c>
    </row>
    <row r="1319" customFormat="false" ht="12.75" hidden="false" customHeight="false" outlineLevel="0" collapsed="false">
      <c r="A1319" s="56" t="n">
        <f aca="false">A1318+1</f>
        <v>36560</v>
      </c>
      <c r="B1319" s="61" t="n">
        <f aca="false">B1318+1</f>
        <v>1315</v>
      </c>
      <c r="C1319" s="2" t="s">
        <v>146</v>
      </c>
      <c r="D1319" s="1" t="s">
        <v>125</v>
      </c>
      <c r="E1319" s="28" t="n">
        <v>2.78</v>
      </c>
      <c r="F1319" s="28" t="n">
        <v>2.44</v>
      </c>
      <c r="G1319" s="28" t="n">
        <v>2.515</v>
      </c>
      <c r="H1319" s="28" t="n">
        <v>2.635</v>
      </c>
      <c r="K1319" s="28" t="n">
        <v>2.505</v>
      </c>
      <c r="L1319" s="28" t="n">
        <v>2.365</v>
      </c>
      <c r="M1319" s="28" t="n">
        <v>2.31</v>
      </c>
      <c r="N1319" s="28" t="n">
        <v>2.29</v>
      </c>
      <c r="O1319" s="28" t="n">
        <v>2.21</v>
      </c>
      <c r="Q1319" s="28" t="n">
        <v>2.895</v>
      </c>
      <c r="R1319" s="28" t="n">
        <v>2.595</v>
      </c>
      <c r="S1319" s="28" t="n">
        <v>2.46</v>
      </c>
      <c r="T1319" s="2" t="n">
        <v>2.595</v>
      </c>
      <c r="U1319" s="2" t="n">
        <v>2.59</v>
      </c>
      <c r="V1319" s="28" t="n">
        <v>2.715</v>
      </c>
      <c r="X1319" s="2" t="n">
        <v>4.57</v>
      </c>
      <c r="Y1319" s="28" t="n">
        <v>7.335</v>
      </c>
    </row>
    <row r="1320" customFormat="false" ht="12.75" hidden="false" customHeight="false" outlineLevel="0" collapsed="false">
      <c r="A1320" s="56" t="n">
        <f aca="false">A1319+1</f>
        <v>36561</v>
      </c>
      <c r="B1320" s="61" t="n">
        <f aca="false">B1319+1</f>
        <v>1316</v>
      </c>
      <c r="C1320" s="2" t="s">
        <v>147</v>
      </c>
      <c r="D1320" s="1" t="s">
        <v>125</v>
      </c>
      <c r="E1320" s="28" t="n">
        <v>2.78</v>
      </c>
      <c r="F1320" s="28" t="n">
        <v>2.44</v>
      </c>
      <c r="G1320" s="28" t="n">
        <v>2.515</v>
      </c>
      <c r="H1320" s="28" t="n">
        <v>2.635</v>
      </c>
      <c r="K1320" s="28" t="n">
        <v>2.505</v>
      </c>
      <c r="L1320" s="28" t="n">
        <v>2.365</v>
      </c>
      <c r="M1320" s="28" t="n">
        <v>2.31</v>
      </c>
      <c r="N1320" s="28" t="n">
        <v>2.29</v>
      </c>
      <c r="O1320" s="28" t="n">
        <v>2.21</v>
      </c>
      <c r="Q1320" s="28" t="n">
        <v>2.895</v>
      </c>
      <c r="R1320" s="28" t="n">
        <v>2.595</v>
      </c>
      <c r="S1320" s="28" t="n">
        <v>2.46</v>
      </c>
      <c r="T1320" s="2" t="n">
        <v>2.595</v>
      </c>
      <c r="U1320" s="2" t="n">
        <v>2.59</v>
      </c>
      <c r="V1320" s="28" t="n">
        <v>2.715</v>
      </c>
      <c r="X1320" s="2" t="n">
        <v>4.57</v>
      </c>
      <c r="Y1320" s="28" t="n">
        <v>7.335</v>
      </c>
    </row>
    <row r="1321" customFormat="false" ht="12.75" hidden="false" customHeight="false" outlineLevel="0" collapsed="false">
      <c r="A1321" s="56" t="n">
        <f aca="false">A1320+1</f>
        <v>36562</v>
      </c>
      <c r="B1321" s="61" t="n">
        <f aca="false">B1320+1</f>
        <v>1317</v>
      </c>
      <c r="C1321" s="2" t="s">
        <v>148</v>
      </c>
      <c r="D1321" s="1" t="s">
        <v>125</v>
      </c>
      <c r="E1321" s="28" t="n">
        <v>2.78</v>
      </c>
      <c r="F1321" s="28" t="n">
        <v>2.44</v>
      </c>
      <c r="G1321" s="28" t="n">
        <v>2.515</v>
      </c>
      <c r="H1321" s="28" t="n">
        <v>2.635</v>
      </c>
      <c r="K1321" s="28" t="n">
        <v>2.505</v>
      </c>
      <c r="L1321" s="28" t="n">
        <v>2.365</v>
      </c>
      <c r="M1321" s="28" t="n">
        <v>2.31</v>
      </c>
      <c r="N1321" s="28" t="n">
        <v>2.29</v>
      </c>
      <c r="O1321" s="28" t="n">
        <v>2.21</v>
      </c>
      <c r="Q1321" s="28" t="n">
        <v>2.895</v>
      </c>
      <c r="R1321" s="28" t="n">
        <v>2.595</v>
      </c>
      <c r="S1321" s="28" t="n">
        <v>2.46</v>
      </c>
      <c r="T1321" s="2" t="n">
        <v>2.595</v>
      </c>
      <c r="U1321" s="2" t="n">
        <v>2.59</v>
      </c>
      <c r="V1321" s="28" t="n">
        <v>2.715</v>
      </c>
      <c r="X1321" s="2" t="n">
        <v>4.57</v>
      </c>
      <c r="Y1321" s="28" t="n">
        <v>7.335</v>
      </c>
    </row>
    <row r="1322" customFormat="false" ht="12.75" hidden="false" customHeight="false" outlineLevel="0" collapsed="false">
      <c r="A1322" s="56" t="n">
        <f aca="false">A1321+1</f>
        <v>36563</v>
      </c>
      <c r="B1322" s="61" t="n">
        <f aca="false">B1321+1</f>
        <v>1318</v>
      </c>
      <c r="C1322" s="2" t="s">
        <v>142</v>
      </c>
      <c r="D1322" s="1" t="s">
        <v>125</v>
      </c>
      <c r="E1322" s="28" t="n">
        <v>2.81</v>
      </c>
      <c r="F1322" s="28" t="n">
        <v>2.465</v>
      </c>
      <c r="G1322" s="28" t="n">
        <v>2.53</v>
      </c>
      <c r="H1322" s="28" t="n">
        <v>2.68</v>
      </c>
      <c r="K1322" s="28" t="n">
        <v>2.525</v>
      </c>
      <c r="L1322" s="28" t="n">
        <v>2.4</v>
      </c>
      <c r="M1322" s="28" t="n">
        <v>2.375</v>
      </c>
      <c r="N1322" s="28" t="n">
        <v>2.365</v>
      </c>
      <c r="O1322" s="28" t="n">
        <v>2.23116675</v>
      </c>
      <c r="Q1322" s="28" t="n">
        <v>2.93</v>
      </c>
      <c r="R1322" s="28" t="n">
        <v>2.635</v>
      </c>
      <c r="S1322" s="28" t="n">
        <v>2.47</v>
      </c>
      <c r="T1322" s="2" t="n">
        <v>2.58</v>
      </c>
      <c r="U1322" s="2" t="n">
        <v>2.585</v>
      </c>
      <c r="V1322" s="28" t="n">
        <v>2.74</v>
      </c>
      <c r="X1322" s="2" t="n">
        <v>4.975</v>
      </c>
      <c r="Y1322" s="28" t="n">
        <v>6.9</v>
      </c>
    </row>
    <row r="1323" customFormat="false" ht="12.75" hidden="false" customHeight="false" outlineLevel="0" collapsed="false">
      <c r="A1323" s="56" t="n">
        <f aca="false">A1322+1</f>
        <v>36564</v>
      </c>
      <c r="B1323" s="61" t="n">
        <f aca="false">B1322+1</f>
        <v>1319</v>
      </c>
      <c r="C1323" s="2" t="s">
        <v>149</v>
      </c>
      <c r="D1323" s="1" t="s">
        <v>125</v>
      </c>
      <c r="E1323" s="28" t="n">
        <v>2.6</v>
      </c>
      <c r="F1323" s="28" t="n">
        <v>2.34</v>
      </c>
      <c r="G1323" s="28" t="n">
        <v>2.385</v>
      </c>
      <c r="H1323" s="28" t="n">
        <v>2.54</v>
      </c>
      <c r="K1323" s="28" t="n">
        <v>2.415</v>
      </c>
      <c r="L1323" s="28" t="n">
        <v>2.29</v>
      </c>
      <c r="M1323" s="28" t="n">
        <v>2.285</v>
      </c>
      <c r="N1323" s="28" t="n">
        <v>2.26</v>
      </c>
      <c r="O1323" s="28" t="n">
        <v>2.15109225</v>
      </c>
      <c r="Q1323" s="28" t="n">
        <v>2.74</v>
      </c>
      <c r="R1323" s="28" t="n">
        <v>2.545</v>
      </c>
      <c r="S1323" s="28" t="n">
        <v>2.35</v>
      </c>
      <c r="T1323" s="2" t="n">
        <v>2.475</v>
      </c>
      <c r="U1323" s="2" t="n">
        <v>2.47</v>
      </c>
      <c r="V1323" s="28" t="n">
        <v>2.605</v>
      </c>
      <c r="X1323" s="2" t="n">
        <v>3.325</v>
      </c>
      <c r="Y1323" s="28" t="n">
        <v>4.175</v>
      </c>
    </row>
    <row r="1324" customFormat="false" ht="12.75" hidden="false" customHeight="false" outlineLevel="0" collapsed="false">
      <c r="A1324" s="56" t="n">
        <f aca="false">A1323+1</f>
        <v>36565</v>
      </c>
      <c r="B1324" s="61" t="n">
        <f aca="false">B1323+1</f>
        <v>1320</v>
      </c>
      <c r="C1324" s="2" t="s">
        <v>144</v>
      </c>
      <c r="D1324" s="1" t="s">
        <v>125</v>
      </c>
      <c r="E1324" s="28" t="n">
        <v>2.615</v>
      </c>
      <c r="F1324" s="28" t="n">
        <v>2.39</v>
      </c>
      <c r="G1324" s="28" t="n">
        <v>2.44</v>
      </c>
      <c r="H1324" s="28" t="n">
        <v>2.56</v>
      </c>
      <c r="K1324" s="28" t="n">
        <v>2.43</v>
      </c>
      <c r="L1324" s="28" t="n">
        <v>2.375</v>
      </c>
      <c r="M1324" s="28" t="n">
        <v>2.335</v>
      </c>
      <c r="N1324" s="28" t="n">
        <v>2.32</v>
      </c>
      <c r="O1324" s="28" t="n">
        <v>2.20932825</v>
      </c>
      <c r="Q1324" s="28" t="n">
        <v>2.76</v>
      </c>
      <c r="R1324" s="28" t="n">
        <v>2.555</v>
      </c>
      <c r="S1324" s="28" t="n">
        <v>2.415</v>
      </c>
      <c r="T1324" s="2" t="n">
        <v>2.55</v>
      </c>
      <c r="U1324" s="2" t="n">
        <v>2.53</v>
      </c>
      <c r="V1324" s="28" t="n">
        <v>2.64</v>
      </c>
      <c r="X1324" s="2" t="n">
        <v>2.955</v>
      </c>
      <c r="Y1324" s="28" t="n">
        <v>3.195</v>
      </c>
    </row>
    <row r="1325" customFormat="false" ht="12.75" hidden="false" customHeight="false" outlineLevel="0" collapsed="false">
      <c r="A1325" s="56" t="n">
        <f aca="false">A1324+1</f>
        <v>36566</v>
      </c>
      <c r="B1325" s="61" t="n">
        <f aca="false">B1324+1</f>
        <v>1321</v>
      </c>
      <c r="C1325" s="2" t="s">
        <v>145</v>
      </c>
      <c r="D1325" s="1" t="s">
        <v>125</v>
      </c>
      <c r="E1325" s="28" t="n">
        <v>2.64</v>
      </c>
      <c r="F1325" s="28" t="n">
        <v>2.415</v>
      </c>
      <c r="G1325" s="28" t="n">
        <v>2.465</v>
      </c>
      <c r="H1325" s="28" t="n">
        <v>2.585</v>
      </c>
      <c r="K1325" s="28" t="n">
        <v>2.465</v>
      </c>
      <c r="L1325" s="28" t="n">
        <v>2.385</v>
      </c>
      <c r="M1325" s="28" t="n">
        <v>2.37</v>
      </c>
      <c r="N1325" s="28" t="n">
        <v>2.355</v>
      </c>
      <c r="O1325" s="28" t="n">
        <v>2.2639245</v>
      </c>
      <c r="Q1325" s="28" t="n">
        <v>2.77</v>
      </c>
      <c r="R1325" s="28" t="n">
        <v>2.575</v>
      </c>
      <c r="S1325" s="28" t="n">
        <v>2.46</v>
      </c>
      <c r="T1325" s="2" t="n">
        <v>2.57</v>
      </c>
      <c r="U1325" s="2" t="n">
        <v>2.565</v>
      </c>
      <c r="V1325" s="28" t="n">
        <v>2.66</v>
      </c>
      <c r="X1325" s="2" t="n">
        <v>3.04</v>
      </c>
      <c r="Y1325" s="28" t="n">
        <v>3.135</v>
      </c>
    </row>
    <row r="1326" customFormat="false" ht="12.75" hidden="false" customHeight="false" outlineLevel="0" collapsed="false">
      <c r="A1326" s="56" t="n">
        <f aca="false">A1325+1</f>
        <v>36567</v>
      </c>
      <c r="B1326" s="61" t="n">
        <f aca="false">B1325+1</f>
        <v>1322</v>
      </c>
      <c r="C1326" s="2" t="s">
        <v>146</v>
      </c>
      <c r="D1326" s="1" t="s">
        <v>125</v>
      </c>
      <c r="E1326" s="28" t="n">
        <v>2.65</v>
      </c>
      <c r="F1326" s="28" t="n">
        <v>2.41</v>
      </c>
      <c r="G1326" s="28" t="n">
        <v>2.45</v>
      </c>
      <c r="H1326" s="28" t="n">
        <v>2.575</v>
      </c>
      <c r="K1326" s="28" t="n">
        <v>2.465</v>
      </c>
      <c r="L1326" s="28" t="n">
        <v>2.34</v>
      </c>
      <c r="M1326" s="28" t="n">
        <v>2.35</v>
      </c>
      <c r="N1326" s="28" t="n">
        <v>2.36</v>
      </c>
      <c r="O1326" s="28" t="n">
        <v>2.286084775</v>
      </c>
      <c r="Q1326" s="28" t="n">
        <v>2.775</v>
      </c>
      <c r="R1326" s="28" t="n">
        <v>2.57</v>
      </c>
      <c r="S1326" s="28" t="n">
        <v>2.47</v>
      </c>
      <c r="T1326" s="2" t="n">
        <v>2.58</v>
      </c>
      <c r="U1326" s="2" t="n">
        <v>2.565</v>
      </c>
      <c r="V1326" s="28" t="n">
        <v>2.675</v>
      </c>
      <c r="X1326" s="2" t="n">
        <v>3.26</v>
      </c>
      <c r="Y1326" s="28" t="n">
        <v>4.095</v>
      </c>
    </row>
    <row r="1327" customFormat="false" ht="12.75" hidden="false" customHeight="false" outlineLevel="0" collapsed="false">
      <c r="A1327" s="56" t="n">
        <f aca="false">A1326+1</f>
        <v>36568</v>
      </c>
      <c r="B1327" s="61" t="n">
        <f aca="false">B1326+1</f>
        <v>1323</v>
      </c>
      <c r="C1327" s="2" t="s">
        <v>147</v>
      </c>
      <c r="D1327" s="1" t="s">
        <v>125</v>
      </c>
      <c r="E1327" s="28" t="n">
        <v>2.65</v>
      </c>
      <c r="F1327" s="28" t="n">
        <v>2.41</v>
      </c>
      <c r="G1327" s="28" t="n">
        <v>2.45</v>
      </c>
      <c r="H1327" s="28" t="n">
        <v>2.575</v>
      </c>
      <c r="K1327" s="28" t="n">
        <v>2.465</v>
      </c>
      <c r="L1327" s="28" t="n">
        <v>2.34</v>
      </c>
      <c r="M1327" s="28" t="n">
        <v>2.35</v>
      </c>
      <c r="N1327" s="28" t="n">
        <v>2.36</v>
      </c>
      <c r="O1327" s="28" t="n">
        <v>2.286084775</v>
      </c>
      <c r="Q1327" s="28" t="n">
        <v>2.775</v>
      </c>
      <c r="R1327" s="28" t="n">
        <v>2.57</v>
      </c>
      <c r="S1327" s="28" t="n">
        <v>2.47</v>
      </c>
      <c r="T1327" s="2" t="n">
        <v>2.58</v>
      </c>
      <c r="U1327" s="2" t="n">
        <v>2.565</v>
      </c>
      <c r="V1327" s="28" t="n">
        <v>2.675</v>
      </c>
      <c r="X1327" s="2" t="n">
        <v>3.26</v>
      </c>
      <c r="Y1327" s="28" t="n">
        <v>4.095</v>
      </c>
    </row>
    <row r="1328" customFormat="false" ht="12.75" hidden="false" customHeight="false" outlineLevel="0" collapsed="false">
      <c r="A1328" s="56" t="n">
        <f aca="false">A1327+1</f>
        <v>36569</v>
      </c>
      <c r="B1328" s="61" t="n">
        <f aca="false">B1327+1</f>
        <v>1324</v>
      </c>
      <c r="C1328" s="2" t="s">
        <v>148</v>
      </c>
      <c r="D1328" s="1" t="s">
        <v>125</v>
      </c>
      <c r="E1328" s="28" t="n">
        <v>2.65</v>
      </c>
      <c r="F1328" s="28" t="n">
        <v>2.41</v>
      </c>
      <c r="G1328" s="28" t="n">
        <v>2.45</v>
      </c>
      <c r="H1328" s="28" t="n">
        <v>2.575</v>
      </c>
      <c r="K1328" s="28" t="n">
        <v>2.465</v>
      </c>
      <c r="L1328" s="28" t="n">
        <v>2.34</v>
      </c>
      <c r="M1328" s="28" t="n">
        <v>2.35</v>
      </c>
      <c r="N1328" s="28" t="n">
        <v>2.36</v>
      </c>
      <c r="O1328" s="28" t="n">
        <v>2.286084775</v>
      </c>
      <c r="Q1328" s="28" t="n">
        <v>2.775</v>
      </c>
      <c r="R1328" s="28" t="n">
        <v>2.57</v>
      </c>
      <c r="S1328" s="28" t="n">
        <v>2.47</v>
      </c>
      <c r="T1328" s="2" t="n">
        <v>2.58</v>
      </c>
      <c r="U1328" s="2" t="n">
        <v>2.565</v>
      </c>
      <c r="V1328" s="28" t="n">
        <v>2.675</v>
      </c>
      <c r="X1328" s="2" t="n">
        <v>3.26</v>
      </c>
      <c r="Y1328" s="28" t="n">
        <v>4.095</v>
      </c>
    </row>
    <row r="1329" customFormat="false" ht="12.75" hidden="false" customHeight="false" outlineLevel="0" collapsed="false">
      <c r="A1329" s="56" t="n">
        <f aca="false">A1328+1</f>
        <v>36570</v>
      </c>
      <c r="B1329" s="61" t="n">
        <f aca="false">B1328+1</f>
        <v>1325</v>
      </c>
      <c r="C1329" s="2" t="s">
        <v>142</v>
      </c>
      <c r="D1329" s="1" t="s">
        <v>125</v>
      </c>
      <c r="E1329" s="28" t="n">
        <v>2.61</v>
      </c>
      <c r="F1329" s="28" t="n">
        <v>2.38</v>
      </c>
      <c r="G1329" s="28" t="n">
        <v>2.435</v>
      </c>
      <c r="H1329" s="28" t="n">
        <v>2.555</v>
      </c>
      <c r="K1329" s="28" t="n">
        <v>2.43</v>
      </c>
      <c r="L1329" s="28" t="n">
        <v>2.345</v>
      </c>
      <c r="M1329" s="28" t="n">
        <v>2.345</v>
      </c>
      <c r="N1329" s="28" t="n">
        <v>2.32</v>
      </c>
      <c r="O1329" s="28" t="n">
        <v>2.221466025</v>
      </c>
      <c r="Q1329" s="28" t="n">
        <v>2.745</v>
      </c>
      <c r="R1329" s="28" t="n">
        <v>2.575</v>
      </c>
      <c r="S1329" s="28" t="n">
        <v>2.46</v>
      </c>
      <c r="T1329" s="2" t="n">
        <v>2.54</v>
      </c>
      <c r="U1329" s="2" t="n">
        <v>2.52</v>
      </c>
      <c r="V1329" s="28" t="n">
        <v>2.625</v>
      </c>
      <c r="X1329" s="2" t="n">
        <v>2.995</v>
      </c>
      <c r="Y1329" s="28" t="n">
        <v>3.195</v>
      </c>
    </row>
    <row r="1330" customFormat="false" ht="12.75" hidden="false" customHeight="false" outlineLevel="0" collapsed="false">
      <c r="A1330" s="56" t="n">
        <f aca="false">A1329+1</f>
        <v>36571</v>
      </c>
      <c r="B1330" s="61" t="n">
        <f aca="false">B1329+1</f>
        <v>1326</v>
      </c>
      <c r="C1330" s="2" t="s">
        <v>149</v>
      </c>
      <c r="D1330" s="1" t="s">
        <v>125</v>
      </c>
      <c r="E1330" s="28" t="n">
        <v>2.61</v>
      </c>
      <c r="F1330" s="28" t="n">
        <v>2.43</v>
      </c>
      <c r="G1330" s="28" t="n">
        <v>2.465</v>
      </c>
      <c r="H1330" s="28" t="n">
        <v>2.57</v>
      </c>
      <c r="K1330" s="28" t="n">
        <v>2.475</v>
      </c>
      <c r="L1330" s="28" t="n">
        <v>2.4</v>
      </c>
      <c r="M1330" s="28" t="n">
        <v>2.37</v>
      </c>
      <c r="N1330" s="28" t="n">
        <v>2.365</v>
      </c>
      <c r="O1330" s="28" t="n">
        <v>2.27613085</v>
      </c>
      <c r="Q1330" s="28" t="n">
        <v>2.755</v>
      </c>
      <c r="R1330" s="28" t="n">
        <v>2.6</v>
      </c>
      <c r="S1330" s="28" t="n">
        <v>2.475</v>
      </c>
      <c r="T1330" s="2" t="n">
        <v>2.595</v>
      </c>
      <c r="U1330" s="2" t="n">
        <v>2.585</v>
      </c>
      <c r="V1330" s="28" t="n">
        <v>2.65</v>
      </c>
      <c r="X1330" s="2" t="n">
        <v>2.95</v>
      </c>
      <c r="Y1330" s="28" t="n">
        <v>3.04</v>
      </c>
    </row>
    <row r="1331" customFormat="false" ht="12.75" hidden="false" customHeight="false" outlineLevel="0" collapsed="false">
      <c r="A1331" s="56" t="n">
        <f aca="false">A1330+1</f>
        <v>36572</v>
      </c>
      <c r="B1331" s="61" t="n">
        <f aca="false">B1330+1</f>
        <v>1327</v>
      </c>
      <c r="C1331" s="2" t="s">
        <v>144</v>
      </c>
      <c r="D1331" s="1" t="s">
        <v>125</v>
      </c>
      <c r="E1331" s="28" t="n">
        <v>2.645</v>
      </c>
      <c r="F1331" s="28" t="n">
        <v>2.48</v>
      </c>
      <c r="G1331" s="28" t="n">
        <v>2.51</v>
      </c>
      <c r="H1331" s="28" t="n">
        <v>2.61</v>
      </c>
      <c r="K1331" s="28" t="n">
        <v>2.51</v>
      </c>
      <c r="L1331" s="28" t="n">
        <v>2.445</v>
      </c>
      <c r="M1331" s="28" t="n">
        <v>2.41</v>
      </c>
      <c r="N1331" s="28" t="n">
        <v>2.405</v>
      </c>
      <c r="O1331" s="28" t="n">
        <v>2.2930425</v>
      </c>
      <c r="Q1331" s="28" t="n">
        <v>2.785</v>
      </c>
      <c r="R1331" s="28" t="n">
        <v>2.625</v>
      </c>
      <c r="S1331" s="28" t="n">
        <v>2.525</v>
      </c>
      <c r="T1331" s="2" t="n">
        <v>2.615</v>
      </c>
      <c r="U1331" s="2" t="n">
        <v>2.615</v>
      </c>
      <c r="V1331" s="28" t="n">
        <v>2.675</v>
      </c>
      <c r="X1331" s="2" t="n">
        <v>3.26</v>
      </c>
      <c r="Y1331" s="28" t="n">
        <v>3.92</v>
      </c>
    </row>
    <row r="1332" customFormat="false" ht="12.75" hidden="false" customHeight="false" outlineLevel="0" collapsed="false">
      <c r="A1332" s="56" t="n">
        <f aca="false">A1331+1</f>
        <v>36573</v>
      </c>
      <c r="B1332" s="61" t="n">
        <f aca="false">B1331+1</f>
        <v>1328</v>
      </c>
      <c r="C1332" s="2" t="s">
        <v>145</v>
      </c>
      <c r="D1332" s="1" t="s">
        <v>125</v>
      </c>
      <c r="E1332" s="28" t="n">
        <v>2.655</v>
      </c>
      <c r="F1332" s="28" t="n">
        <v>2.47</v>
      </c>
      <c r="G1332" s="28" t="n">
        <v>2.515</v>
      </c>
      <c r="H1332" s="28" t="n">
        <v>2.61</v>
      </c>
      <c r="K1332" s="28" t="n">
        <v>2.515</v>
      </c>
      <c r="L1332" s="28" t="n">
        <v>2.445</v>
      </c>
      <c r="M1332" s="28" t="n">
        <v>2.39</v>
      </c>
      <c r="N1332" s="28" t="n">
        <v>2.385</v>
      </c>
      <c r="O1332" s="28" t="n">
        <v>2.2827668</v>
      </c>
      <c r="Q1332" s="28" t="n">
        <v>2.79</v>
      </c>
      <c r="R1332" s="28" t="n">
        <v>2.62</v>
      </c>
      <c r="S1332" s="28" t="n">
        <v>2.5</v>
      </c>
      <c r="T1332" s="2" t="n">
        <v>2.595</v>
      </c>
      <c r="U1332" s="2" t="n">
        <v>2.59</v>
      </c>
      <c r="V1332" s="28" t="n">
        <v>2.695</v>
      </c>
      <c r="X1332" s="2" t="n">
        <v>3.175</v>
      </c>
      <c r="Y1332" s="28" t="n">
        <v>4.055</v>
      </c>
    </row>
    <row r="1333" customFormat="false" ht="12.75" hidden="false" customHeight="false" outlineLevel="0" collapsed="false">
      <c r="A1333" s="56" t="n">
        <f aca="false">A1332+1</f>
        <v>36574</v>
      </c>
      <c r="B1333" s="61" t="n">
        <f aca="false">B1332+1</f>
        <v>1329</v>
      </c>
      <c r="C1333" s="2" t="s">
        <v>146</v>
      </c>
      <c r="D1333" s="1" t="s">
        <v>125</v>
      </c>
      <c r="E1333" s="28" t="n">
        <v>2.645</v>
      </c>
      <c r="F1333" s="28" t="n">
        <v>2.465</v>
      </c>
      <c r="G1333" s="28" t="n">
        <v>2.51</v>
      </c>
      <c r="H1333" s="28" t="n">
        <v>2.615</v>
      </c>
      <c r="K1333" s="28" t="n">
        <v>2.51</v>
      </c>
      <c r="L1333" s="28" t="n">
        <v>2.44</v>
      </c>
      <c r="M1333" s="28" t="n">
        <v>2.41</v>
      </c>
      <c r="N1333" s="28" t="n">
        <v>2.405</v>
      </c>
      <c r="O1333" s="28" t="n">
        <v>2.3076015</v>
      </c>
      <c r="Q1333" s="28" t="n">
        <v>2.78</v>
      </c>
      <c r="R1333" s="28" t="n">
        <v>2.645</v>
      </c>
      <c r="S1333" s="28" t="n">
        <v>2.53</v>
      </c>
      <c r="T1333" s="2" t="n">
        <v>2.58</v>
      </c>
      <c r="U1333" s="2" t="n">
        <v>2.58</v>
      </c>
      <c r="V1333" s="28" t="n">
        <v>2.69</v>
      </c>
      <c r="X1333" s="2" t="n">
        <v>3.125</v>
      </c>
      <c r="Y1333" s="28" t="n">
        <v>3.915</v>
      </c>
    </row>
    <row r="1334" customFormat="false" ht="12.75" hidden="false" customHeight="false" outlineLevel="0" collapsed="false">
      <c r="A1334" s="56" t="n">
        <f aca="false">A1333+1</f>
        <v>36575</v>
      </c>
      <c r="B1334" s="61" t="n">
        <f aca="false">B1333+1</f>
        <v>1330</v>
      </c>
      <c r="C1334" s="2" t="s">
        <v>147</v>
      </c>
      <c r="D1334" s="1" t="s">
        <v>125</v>
      </c>
      <c r="E1334" s="28" t="n">
        <v>2.645</v>
      </c>
      <c r="F1334" s="28" t="n">
        <v>2.465</v>
      </c>
      <c r="G1334" s="28" t="n">
        <v>2.51</v>
      </c>
      <c r="H1334" s="28" t="n">
        <v>2.615</v>
      </c>
      <c r="K1334" s="28" t="n">
        <v>2.51</v>
      </c>
      <c r="L1334" s="28" t="n">
        <v>2.44</v>
      </c>
      <c r="M1334" s="28" t="n">
        <v>2.41</v>
      </c>
      <c r="N1334" s="28" t="n">
        <v>2.405</v>
      </c>
      <c r="O1334" s="28" t="n">
        <v>2.3076015</v>
      </c>
      <c r="Q1334" s="28" t="n">
        <v>2.78</v>
      </c>
      <c r="R1334" s="28" t="n">
        <v>2.645</v>
      </c>
      <c r="S1334" s="28" t="n">
        <v>2.53</v>
      </c>
      <c r="T1334" s="2" t="n">
        <v>2.58</v>
      </c>
      <c r="U1334" s="2" t="n">
        <v>2.58</v>
      </c>
      <c r="V1334" s="28" t="n">
        <v>2.69</v>
      </c>
      <c r="X1334" s="2" t="n">
        <v>3.125</v>
      </c>
      <c r="Y1334" s="28" t="n">
        <v>3.915</v>
      </c>
    </row>
    <row r="1335" customFormat="false" ht="12.75" hidden="false" customHeight="false" outlineLevel="0" collapsed="false">
      <c r="A1335" s="56" t="n">
        <f aca="false">A1334+1</f>
        <v>36576</v>
      </c>
      <c r="B1335" s="61" t="n">
        <f aca="false">B1334+1</f>
        <v>1331</v>
      </c>
      <c r="C1335" s="2" t="s">
        <v>148</v>
      </c>
      <c r="D1335" s="1" t="s">
        <v>125</v>
      </c>
      <c r="E1335" s="28" t="n">
        <v>2.645</v>
      </c>
      <c r="F1335" s="28" t="n">
        <v>2.465</v>
      </c>
      <c r="G1335" s="28" t="n">
        <v>2.51</v>
      </c>
      <c r="H1335" s="28" t="n">
        <v>2.615</v>
      </c>
      <c r="K1335" s="28" t="n">
        <v>2.51</v>
      </c>
      <c r="L1335" s="28" t="n">
        <v>2.44</v>
      </c>
      <c r="M1335" s="28" t="n">
        <v>2.41</v>
      </c>
      <c r="N1335" s="28" t="n">
        <v>2.405</v>
      </c>
      <c r="O1335" s="28" t="n">
        <v>2.3076015</v>
      </c>
      <c r="Q1335" s="28" t="n">
        <v>2.78</v>
      </c>
      <c r="R1335" s="28" t="n">
        <v>2.645</v>
      </c>
      <c r="S1335" s="28" t="n">
        <v>2.53</v>
      </c>
      <c r="T1335" s="2" t="n">
        <v>2.58</v>
      </c>
      <c r="U1335" s="2" t="n">
        <v>2.58</v>
      </c>
      <c r="V1335" s="28" t="n">
        <v>2.69</v>
      </c>
      <c r="X1335" s="2" t="n">
        <v>3.125</v>
      </c>
      <c r="Y1335" s="28" t="n">
        <v>3.915</v>
      </c>
    </row>
    <row r="1336" customFormat="false" ht="12.75" hidden="false" customHeight="false" outlineLevel="0" collapsed="false">
      <c r="A1336" s="56" t="n">
        <f aca="false">A1335+1</f>
        <v>36577</v>
      </c>
      <c r="B1336" s="61" t="n">
        <f aca="false">B1335+1</f>
        <v>1332</v>
      </c>
      <c r="C1336" s="2" t="s">
        <v>142</v>
      </c>
      <c r="D1336" s="1" t="s">
        <v>125</v>
      </c>
      <c r="E1336" s="28" t="n">
        <v>2.645</v>
      </c>
      <c r="F1336" s="28" t="n">
        <v>2.465</v>
      </c>
      <c r="G1336" s="28" t="n">
        <v>2.51</v>
      </c>
      <c r="H1336" s="28" t="n">
        <v>2.615</v>
      </c>
      <c r="K1336" s="28" t="n">
        <v>2.51</v>
      </c>
      <c r="L1336" s="28" t="n">
        <v>2.44</v>
      </c>
      <c r="M1336" s="28" t="n">
        <v>2.41</v>
      </c>
      <c r="N1336" s="28" t="n">
        <v>2.405</v>
      </c>
      <c r="O1336" s="28" t="n">
        <v>2.3076015</v>
      </c>
      <c r="Q1336" s="28" t="n">
        <v>2.78</v>
      </c>
      <c r="R1336" s="28" t="n">
        <v>2.645</v>
      </c>
      <c r="S1336" s="28" t="n">
        <v>2.53</v>
      </c>
      <c r="T1336" s="2" t="n">
        <v>2.58</v>
      </c>
      <c r="U1336" s="2" t="n">
        <v>2.58</v>
      </c>
      <c r="V1336" s="28" t="n">
        <v>2.69</v>
      </c>
      <c r="X1336" s="2" t="n">
        <v>3.125</v>
      </c>
      <c r="Y1336" s="28" t="n">
        <v>3.915</v>
      </c>
    </row>
    <row r="1337" customFormat="false" ht="12.75" hidden="false" customHeight="false" outlineLevel="0" collapsed="false">
      <c r="A1337" s="56" t="n">
        <f aca="false">A1336+1</f>
        <v>36578</v>
      </c>
      <c r="B1337" s="61" t="n">
        <f aca="false">B1336+1</f>
        <v>1333</v>
      </c>
      <c r="C1337" s="2" t="s">
        <v>149</v>
      </c>
      <c r="D1337" s="1" t="s">
        <v>125</v>
      </c>
      <c r="E1337" s="28" t="n">
        <v>2.545</v>
      </c>
      <c r="F1337" s="28" t="n">
        <v>2.385</v>
      </c>
      <c r="G1337" s="28" t="n">
        <v>2.435</v>
      </c>
      <c r="H1337" s="28" t="n">
        <v>2.545</v>
      </c>
      <c r="K1337" s="28" t="n">
        <v>2.415</v>
      </c>
      <c r="L1337" s="28" t="n">
        <v>2.355</v>
      </c>
      <c r="M1337" s="28" t="n">
        <v>2.34</v>
      </c>
      <c r="N1337" s="28" t="n">
        <v>2.31</v>
      </c>
      <c r="O1337" s="28" t="n">
        <v>2.225839</v>
      </c>
      <c r="Q1337" s="28" t="n">
        <v>2.67</v>
      </c>
      <c r="R1337" s="28" t="n">
        <v>2.63</v>
      </c>
      <c r="S1337" s="28" t="n">
        <v>2.465</v>
      </c>
      <c r="T1337" s="2" t="n">
        <v>2.445</v>
      </c>
      <c r="U1337" s="2" t="n">
        <v>2.45</v>
      </c>
      <c r="V1337" s="28" t="n">
        <v>2.585</v>
      </c>
      <c r="X1337" s="2" t="n">
        <v>2.895</v>
      </c>
      <c r="Y1337" s="28" t="n">
        <v>2.995</v>
      </c>
    </row>
    <row r="1338" customFormat="false" ht="12.75" hidden="false" customHeight="false" outlineLevel="0" collapsed="false">
      <c r="A1338" s="56" t="n">
        <f aca="false">A1337+1</f>
        <v>36579</v>
      </c>
      <c r="B1338" s="61" t="n">
        <f aca="false">B1337+1</f>
        <v>1334</v>
      </c>
      <c r="C1338" s="2" t="s">
        <v>144</v>
      </c>
      <c r="D1338" s="1" t="s">
        <v>125</v>
      </c>
      <c r="E1338" s="28" t="n">
        <v>2.5</v>
      </c>
      <c r="F1338" s="28" t="n">
        <v>2.35</v>
      </c>
      <c r="G1338" s="28" t="n">
        <v>2.38</v>
      </c>
      <c r="H1338" s="28" t="n">
        <v>2.505</v>
      </c>
      <c r="K1338" s="28" t="n">
        <v>2.35</v>
      </c>
      <c r="L1338" s="28" t="n">
        <v>2.34</v>
      </c>
      <c r="M1338" s="28" t="n">
        <v>2.285</v>
      </c>
      <c r="N1338" s="28" t="n">
        <v>2.27</v>
      </c>
      <c r="O1338" s="28" t="n">
        <v>2.19890880625</v>
      </c>
      <c r="Q1338" s="28" t="n">
        <v>2.595</v>
      </c>
      <c r="R1338" s="28" t="n">
        <v>2.595</v>
      </c>
      <c r="S1338" s="28" t="n">
        <v>2.425</v>
      </c>
      <c r="T1338" s="2" t="n">
        <v>2.375</v>
      </c>
      <c r="U1338" s="2" t="n">
        <v>2.38</v>
      </c>
      <c r="V1338" s="28" t="n">
        <v>2.535</v>
      </c>
      <c r="X1338" s="2" t="n">
        <v>2.795</v>
      </c>
      <c r="Y1338" s="28" t="n">
        <v>2.87</v>
      </c>
    </row>
    <row r="1339" customFormat="false" ht="12.75" hidden="false" customHeight="false" outlineLevel="0" collapsed="false">
      <c r="A1339" s="56" t="n">
        <f aca="false">A1338+1</f>
        <v>36580</v>
      </c>
      <c r="B1339" s="61" t="n">
        <f aca="false">B1338+1</f>
        <v>1335</v>
      </c>
      <c r="C1339" s="2" t="s">
        <v>145</v>
      </c>
      <c r="D1339" s="1" t="s">
        <v>125</v>
      </c>
      <c r="E1339" s="28" t="n">
        <v>2.515</v>
      </c>
      <c r="F1339" s="28" t="n">
        <v>2.375</v>
      </c>
      <c r="G1339" s="28" t="n">
        <v>2.41</v>
      </c>
      <c r="H1339" s="28" t="n">
        <v>2.525</v>
      </c>
      <c r="K1339" s="28" t="n">
        <v>2.375</v>
      </c>
      <c r="L1339" s="28" t="n">
        <v>2.35</v>
      </c>
      <c r="M1339" s="28" t="n">
        <v>2.31</v>
      </c>
      <c r="N1339" s="28" t="n">
        <v>2.305</v>
      </c>
      <c r="O1339" s="28" t="n">
        <v>2.24718165</v>
      </c>
      <c r="Q1339" s="28" t="n">
        <v>2.63</v>
      </c>
      <c r="R1339" s="28" t="n">
        <v>2.61</v>
      </c>
      <c r="S1339" s="28" t="n">
        <v>2.45</v>
      </c>
      <c r="T1339" s="2" t="n">
        <v>2.415</v>
      </c>
      <c r="U1339" s="2" t="n">
        <v>2.42</v>
      </c>
      <c r="V1339" s="28" t="n">
        <v>2.565</v>
      </c>
      <c r="X1339" s="2" t="n">
        <v>2.825</v>
      </c>
      <c r="Y1339" s="28" t="n">
        <v>2.92</v>
      </c>
    </row>
    <row r="1340" customFormat="false" ht="12.75" hidden="false" customHeight="false" outlineLevel="0" collapsed="false">
      <c r="A1340" s="56" t="n">
        <f aca="false">A1339+1</f>
        <v>36581</v>
      </c>
      <c r="B1340" s="61" t="n">
        <f aca="false">B1339+1</f>
        <v>1336</v>
      </c>
      <c r="C1340" s="2" t="s">
        <v>146</v>
      </c>
      <c r="D1340" s="1" t="s">
        <v>125</v>
      </c>
      <c r="E1340" s="28" t="n">
        <v>2.515</v>
      </c>
      <c r="F1340" s="28" t="n">
        <v>2.375</v>
      </c>
      <c r="G1340" s="28" t="n">
        <v>2.425</v>
      </c>
      <c r="H1340" s="28" t="n">
        <v>2.525</v>
      </c>
      <c r="K1340" s="28" t="n">
        <v>2.395</v>
      </c>
      <c r="L1340" s="28" t="n">
        <v>2.36</v>
      </c>
      <c r="M1340" s="28" t="n">
        <v>2.31</v>
      </c>
      <c r="N1340" s="28" t="n">
        <v>2.315</v>
      </c>
      <c r="O1340" s="28" t="n">
        <v>2.271546875</v>
      </c>
      <c r="Q1340" s="28" t="n">
        <v>2.67</v>
      </c>
      <c r="R1340" s="28" t="n">
        <v>2.6</v>
      </c>
      <c r="S1340" s="28" t="n">
        <v>2.445</v>
      </c>
      <c r="T1340" s="2" t="n">
        <v>2.46</v>
      </c>
      <c r="U1340" s="2" t="n">
        <v>2.465</v>
      </c>
      <c r="V1340" s="28" t="n">
        <v>2.57</v>
      </c>
      <c r="X1340" s="2" t="n">
        <v>2.785</v>
      </c>
      <c r="Y1340" s="28" t="n">
        <v>2.85</v>
      </c>
    </row>
    <row r="1341" customFormat="false" ht="12.75" hidden="false" customHeight="false" outlineLevel="0" collapsed="false">
      <c r="A1341" s="56" t="n">
        <f aca="false">A1340+1</f>
        <v>36582</v>
      </c>
      <c r="B1341" s="61" t="n">
        <f aca="false">B1340+1</f>
        <v>1337</v>
      </c>
      <c r="C1341" s="2" t="s">
        <v>147</v>
      </c>
      <c r="D1341" s="1" t="s">
        <v>125</v>
      </c>
      <c r="E1341" s="28" t="n">
        <v>2.515</v>
      </c>
      <c r="F1341" s="28" t="n">
        <v>2.375</v>
      </c>
      <c r="G1341" s="28" t="n">
        <v>2.425</v>
      </c>
      <c r="H1341" s="28" t="n">
        <v>2.525</v>
      </c>
      <c r="K1341" s="28" t="n">
        <v>2.395</v>
      </c>
      <c r="L1341" s="28" t="n">
        <v>2.36</v>
      </c>
      <c r="M1341" s="28" t="n">
        <v>2.31</v>
      </c>
      <c r="N1341" s="28" t="n">
        <v>2.315</v>
      </c>
      <c r="O1341" s="28" t="n">
        <v>2.271546875</v>
      </c>
      <c r="Q1341" s="28" t="n">
        <v>2.67</v>
      </c>
      <c r="R1341" s="28" t="n">
        <v>2.6</v>
      </c>
      <c r="S1341" s="28" t="n">
        <v>2.445</v>
      </c>
      <c r="T1341" s="2" t="n">
        <v>2.46</v>
      </c>
      <c r="U1341" s="2" t="n">
        <v>2.465</v>
      </c>
      <c r="V1341" s="28" t="n">
        <v>2.57</v>
      </c>
      <c r="X1341" s="2" t="n">
        <v>2.785</v>
      </c>
      <c r="Y1341" s="28" t="n">
        <v>2.85</v>
      </c>
    </row>
    <row r="1342" customFormat="false" ht="12.75" hidden="false" customHeight="false" outlineLevel="0" collapsed="false">
      <c r="A1342" s="56" t="n">
        <f aca="false">A1341+1</f>
        <v>36583</v>
      </c>
      <c r="B1342" s="61" t="n">
        <f aca="false">B1341+1</f>
        <v>1338</v>
      </c>
      <c r="C1342" s="2" t="s">
        <v>148</v>
      </c>
      <c r="D1342" s="1" t="s">
        <v>125</v>
      </c>
      <c r="E1342" s="28" t="n">
        <v>2.515</v>
      </c>
      <c r="F1342" s="28" t="n">
        <v>2.375</v>
      </c>
      <c r="G1342" s="28" t="n">
        <v>2.425</v>
      </c>
      <c r="H1342" s="28" t="n">
        <v>2.525</v>
      </c>
      <c r="K1342" s="28" t="n">
        <v>2.395</v>
      </c>
      <c r="L1342" s="28" t="n">
        <v>2.36</v>
      </c>
      <c r="M1342" s="28" t="n">
        <v>2.31</v>
      </c>
      <c r="N1342" s="28" t="n">
        <v>2.315</v>
      </c>
      <c r="O1342" s="28" t="n">
        <v>2.271546875</v>
      </c>
      <c r="Q1342" s="28" t="n">
        <v>2.67</v>
      </c>
      <c r="R1342" s="28" t="n">
        <v>2.6</v>
      </c>
      <c r="S1342" s="28" t="n">
        <v>2.445</v>
      </c>
      <c r="T1342" s="2" t="n">
        <v>2.46</v>
      </c>
      <c r="U1342" s="2" t="n">
        <v>2.465</v>
      </c>
      <c r="V1342" s="28" t="n">
        <v>2.57</v>
      </c>
      <c r="X1342" s="2" t="n">
        <v>2.785</v>
      </c>
      <c r="Y1342" s="28" t="n">
        <v>2.85</v>
      </c>
    </row>
    <row r="1343" customFormat="false" ht="12.75" hidden="false" customHeight="false" outlineLevel="0" collapsed="false">
      <c r="A1343" s="56" t="n">
        <f aca="false">A1342+1</f>
        <v>36584</v>
      </c>
      <c r="B1343" s="61" t="n">
        <f aca="false">B1342+1</f>
        <v>1339</v>
      </c>
      <c r="C1343" s="2" t="s">
        <v>142</v>
      </c>
      <c r="D1343" s="1" t="s">
        <v>125</v>
      </c>
      <c r="E1343" s="28" t="n">
        <v>2.605</v>
      </c>
      <c r="F1343" s="28" t="n">
        <v>2.435</v>
      </c>
      <c r="G1343" s="28" t="n">
        <v>2.48</v>
      </c>
      <c r="H1343" s="28" t="n">
        <v>2.595</v>
      </c>
      <c r="K1343" s="28" t="n">
        <v>2.45</v>
      </c>
      <c r="L1343" s="28" t="n">
        <v>2.39</v>
      </c>
      <c r="M1343" s="28" t="n">
        <v>2.325</v>
      </c>
      <c r="N1343" s="28" t="n">
        <v>2.325</v>
      </c>
      <c r="O1343" s="28" t="n">
        <v>2.2972836</v>
      </c>
      <c r="Q1343" s="28" t="n">
        <v>2.725</v>
      </c>
      <c r="R1343" s="28" t="n">
        <v>2.61</v>
      </c>
      <c r="S1343" s="28" t="n">
        <v>2.455</v>
      </c>
      <c r="T1343" s="2" t="n">
        <v>2.485</v>
      </c>
      <c r="U1343" s="2" t="n">
        <v>2.49</v>
      </c>
      <c r="V1343" s="28" t="n">
        <v>2.615</v>
      </c>
      <c r="X1343" s="2" t="n">
        <v>2.87</v>
      </c>
      <c r="Y1343" s="28" t="n">
        <v>3.025</v>
      </c>
    </row>
    <row r="1344" customFormat="false" ht="12.75" hidden="false" customHeight="false" outlineLevel="0" collapsed="false">
      <c r="A1344" s="56" t="n">
        <f aca="false">A1343+1</f>
        <v>36585</v>
      </c>
      <c r="B1344" s="61" t="n">
        <f aca="false">B1343+1</f>
        <v>1340</v>
      </c>
      <c r="C1344" s="2" t="s">
        <v>149</v>
      </c>
      <c r="D1344" s="1" t="s">
        <v>126</v>
      </c>
      <c r="E1344" s="28" t="n">
        <v>2.66</v>
      </c>
      <c r="F1344" s="28" t="n">
        <v>2.515</v>
      </c>
      <c r="G1344" s="28" t="n">
        <v>2.565</v>
      </c>
      <c r="H1344" s="28" t="n">
        <v>2.66</v>
      </c>
      <c r="K1344" s="28" t="n">
        <v>2.55</v>
      </c>
      <c r="L1344" s="28" t="n">
        <v>2.525</v>
      </c>
      <c r="M1344" s="28" t="n">
        <v>2.43</v>
      </c>
      <c r="N1344" s="28" t="n">
        <v>2.44</v>
      </c>
      <c r="O1344" s="28" t="n">
        <v>2.380581125</v>
      </c>
      <c r="Q1344" s="28" t="n">
        <v>2.78</v>
      </c>
      <c r="R1344" s="28" t="n">
        <v>2.67</v>
      </c>
      <c r="S1344" s="28" t="n">
        <v>2.555</v>
      </c>
      <c r="T1344" s="2" t="n">
        <v>2.565</v>
      </c>
      <c r="U1344" s="2" t="n">
        <v>2.56</v>
      </c>
      <c r="V1344" s="28" t="n">
        <v>2.695</v>
      </c>
      <c r="X1344" s="2" t="n">
        <v>2.945</v>
      </c>
      <c r="Y1344" s="28" t="n">
        <v>2.985</v>
      </c>
    </row>
    <row r="1345" customFormat="false" ht="12.75" hidden="false" customHeight="false" outlineLevel="0" collapsed="false">
      <c r="A1345" s="56" t="n">
        <f aca="false">A1344+1</f>
        <v>36586</v>
      </c>
      <c r="B1345" s="61" t="n">
        <f aca="false">B1344+1</f>
        <v>1341</v>
      </c>
      <c r="C1345" s="2" t="s">
        <v>144</v>
      </c>
      <c r="D1345" s="1" t="s">
        <v>126</v>
      </c>
      <c r="E1345" s="28" t="n">
        <v>2.71</v>
      </c>
      <c r="F1345" s="28" t="n">
        <v>2.62</v>
      </c>
      <c r="G1345" s="28" t="n">
        <v>2.64</v>
      </c>
      <c r="H1345" s="28" t="n">
        <v>2.74</v>
      </c>
      <c r="K1345" s="28" t="n">
        <v>2.635</v>
      </c>
      <c r="L1345" s="28" t="n">
        <v>2.62</v>
      </c>
      <c r="M1345" s="28" t="n">
        <v>2.535</v>
      </c>
      <c r="N1345" s="28" t="n">
        <v>2.525</v>
      </c>
      <c r="O1345" s="28" t="n">
        <v>2.416794</v>
      </c>
      <c r="Q1345" s="28" t="n">
        <v>2.845</v>
      </c>
      <c r="R1345" s="28" t="n">
        <v>2.745</v>
      </c>
      <c r="S1345" s="28" t="n">
        <v>2.69</v>
      </c>
      <c r="T1345" s="2" t="n">
        <v>2.655</v>
      </c>
      <c r="U1345" s="2" t="n">
        <v>2.655</v>
      </c>
      <c r="V1345" s="28" t="n">
        <v>2.76</v>
      </c>
      <c r="X1345" s="2" t="n">
        <v>3.02</v>
      </c>
      <c r="Y1345" s="28" t="n">
        <v>3.105</v>
      </c>
    </row>
    <row r="1346" customFormat="false" ht="12.75" hidden="false" customHeight="false" outlineLevel="0" collapsed="false">
      <c r="A1346" s="56" t="n">
        <f aca="false">A1345+1</f>
        <v>36587</v>
      </c>
      <c r="B1346" s="61" t="n">
        <f aca="false">B1345+1</f>
        <v>1342</v>
      </c>
      <c r="C1346" s="2" t="s">
        <v>145</v>
      </c>
      <c r="D1346" s="1" t="s">
        <v>126</v>
      </c>
      <c r="E1346" s="28" t="n">
        <v>2.8</v>
      </c>
      <c r="F1346" s="28" t="n">
        <v>2.665</v>
      </c>
      <c r="G1346" s="28" t="n">
        <v>2.72</v>
      </c>
      <c r="H1346" s="28" t="n">
        <v>2.825</v>
      </c>
      <c r="K1346" s="28" t="n">
        <v>2.705</v>
      </c>
      <c r="L1346" s="28" t="n">
        <v>2.64</v>
      </c>
      <c r="M1346" s="28" t="n">
        <v>2.585</v>
      </c>
      <c r="N1346" s="28" t="n">
        <v>2.59</v>
      </c>
      <c r="O1346" s="28" t="n">
        <v>2.54399535</v>
      </c>
      <c r="Q1346" s="28" t="n">
        <v>2.94</v>
      </c>
      <c r="R1346" s="28" t="n">
        <v>2.79</v>
      </c>
      <c r="S1346" s="28" t="n">
        <v>2.73</v>
      </c>
      <c r="T1346" s="2" t="n">
        <v>2.705</v>
      </c>
      <c r="U1346" s="2" t="n">
        <v>2.71</v>
      </c>
      <c r="V1346" s="28" t="n">
        <v>2.83</v>
      </c>
      <c r="X1346" s="2" t="n">
        <v>3.15</v>
      </c>
      <c r="Y1346" s="28" t="n">
        <v>3.245</v>
      </c>
    </row>
    <row r="1347" customFormat="false" ht="12.75" hidden="false" customHeight="false" outlineLevel="0" collapsed="false">
      <c r="A1347" s="56" t="n">
        <f aca="false">A1346+1</f>
        <v>36588</v>
      </c>
      <c r="B1347" s="61" t="n">
        <f aca="false">B1346+1</f>
        <v>1343</v>
      </c>
      <c r="C1347" s="2" t="s">
        <v>146</v>
      </c>
      <c r="D1347" s="1" t="s">
        <v>126</v>
      </c>
      <c r="E1347" s="28" t="n">
        <v>2.725</v>
      </c>
      <c r="F1347" s="28" t="n">
        <v>2.58</v>
      </c>
      <c r="G1347" s="28" t="n">
        <v>2.635</v>
      </c>
      <c r="H1347" s="28" t="n">
        <v>2.75</v>
      </c>
      <c r="K1347" s="28" t="n">
        <v>2.605</v>
      </c>
      <c r="L1347" s="28" t="n">
        <v>2.555</v>
      </c>
      <c r="M1347" s="28" t="n">
        <v>2.49</v>
      </c>
      <c r="N1347" s="28" t="n">
        <v>2.49</v>
      </c>
      <c r="O1347" s="28" t="n">
        <v>2.482346425</v>
      </c>
      <c r="Q1347" s="28" t="n">
        <v>2.865</v>
      </c>
      <c r="R1347" s="28" t="n">
        <v>2.75</v>
      </c>
      <c r="S1347" s="28" t="n">
        <v>2.67</v>
      </c>
      <c r="T1347" s="2" t="n">
        <v>2.6</v>
      </c>
      <c r="U1347" s="2" t="n">
        <v>2.615</v>
      </c>
      <c r="V1347" s="28" t="n">
        <v>2.76</v>
      </c>
      <c r="X1347" s="2" t="n">
        <v>3.025</v>
      </c>
      <c r="Y1347" s="28" t="n">
        <v>3.075</v>
      </c>
    </row>
    <row r="1348" customFormat="false" ht="12.75" hidden="false" customHeight="false" outlineLevel="0" collapsed="false">
      <c r="A1348" s="56" t="n">
        <f aca="false">A1347+1</f>
        <v>36589</v>
      </c>
      <c r="B1348" s="61" t="n">
        <f aca="false">B1347+1</f>
        <v>1344</v>
      </c>
      <c r="C1348" s="2" t="s">
        <v>147</v>
      </c>
      <c r="D1348" s="1" t="s">
        <v>126</v>
      </c>
      <c r="E1348" s="28" t="n">
        <v>2.725</v>
      </c>
      <c r="F1348" s="28" t="n">
        <v>2.58</v>
      </c>
      <c r="G1348" s="28" t="n">
        <v>2.635</v>
      </c>
      <c r="H1348" s="28" t="n">
        <v>2.75</v>
      </c>
      <c r="K1348" s="28" t="n">
        <v>2.605</v>
      </c>
      <c r="L1348" s="28" t="n">
        <v>2.555</v>
      </c>
      <c r="M1348" s="28" t="n">
        <v>2.49</v>
      </c>
      <c r="N1348" s="28" t="n">
        <v>2.49</v>
      </c>
      <c r="O1348" s="28" t="n">
        <v>2.482346425</v>
      </c>
      <c r="Q1348" s="28" t="n">
        <v>2.865</v>
      </c>
      <c r="R1348" s="28" t="n">
        <v>2.75</v>
      </c>
      <c r="S1348" s="28" t="n">
        <v>2.67</v>
      </c>
      <c r="T1348" s="2" t="n">
        <v>2.6</v>
      </c>
      <c r="U1348" s="2" t="n">
        <v>2.615</v>
      </c>
      <c r="V1348" s="28" t="n">
        <v>2.76</v>
      </c>
      <c r="X1348" s="2" t="n">
        <v>3.025</v>
      </c>
      <c r="Y1348" s="28" t="n">
        <v>3.075</v>
      </c>
    </row>
    <row r="1349" customFormat="false" ht="12.75" hidden="false" customHeight="false" outlineLevel="0" collapsed="false">
      <c r="A1349" s="56" t="n">
        <f aca="false">A1348+1</f>
        <v>36590</v>
      </c>
      <c r="B1349" s="61" t="n">
        <f aca="false">B1348+1</f>
        <v>1345</v>
      </c>
      <c r="C1349" s="2" t="s">
        <v>148</v>
      </c>
      <c r="D1349" s="1" t="s">
        <v>126</v>
      </c>
      <c r="E1349" s="28" t="n">
        <v>2.725</v>
      </c>
      <c r="F1349" s="28" t="n">
        <v>2.58</v>
      </c>
      <c r="G1349" s="28" t="n">
        <v>2.635</v>
      </c>
      <c r="H1349" s="28" t="n">
        <v>2.75</v>
      </c>
      <c r="K1349" s="28" t="n">
        <v>2.605</v>
      </c>
      <c r="L1349" s="28" t="n">
        <v>2.555</v>
      </c>
      <c r="M1349" s="28" t="n">
        <v>2.49</v>
      </c>
      <c r="N1349" s="28" t="n">
        <v>2.49</v>
      </c>
      <c r="O1349" s="28" t="n">
        <v>2.482346425</v>
      </c>
      <c r="Q1349" s="28" t="n">
        <v>2.865</v>
      </c>
      <c r="R1349" s="28" t="n">
        <v>2.75</v>
      </c>
      <c r="S1349" s="28" t="n">
        <v>2.67</v>
      </c>
      <c r="T1349" s="2" t="n">
        <v>2.6</v>
      </c>
      <c r="U1349" s="2" t="n">
        <v>2.615</v>
      </c>
      <c r="V1349" s="28" t="n">
        <v>2.76</v>
      </c>
      <c r="X1349" s="2" t="n">
        <v>3.025</v>
      </c>
      <c r="Y1349" s="28" t="n">
        <v>3.075</v>
      </c>
    </row>
    <row r="1350" customFormat="false" ht="12.75" hidden="false" customHeight="false" outlineLevel="0" collapsed="false">
      <c r="A1350" s="56" t="n">
        <v>36591</v>
      </c>
      <c r="B1350" s="61" t="n">
        <f aca="false">B1349+1</f>
        <v>1346</v>
      </c>
      <c r="C1350" s="2" t="s">
        <v>142</v>
      </c>
      <c r="D1350" s="1" t="s">
        <v>126</v>
      </c>
      <c r="E1350" s="28" t="n">
        <v>2.76</v>
      </c>
      <c r="F1350" s="28" t="n">
        <v>2.67</v>
      </c>
      <c r="G1350" s="28" t="n">
        <v>2.715</v>
      </c>
      <c r="H1350" s="28" t="n">
        <v>2.8</v>
      </c>
      <c r="K1350" s="28" t="n">
        <v>2.655</v>
      </c>
      <c r="L1350" s="28" t="n">
        <v>2.655</v>
      </c>
      <c r="M1350" s="28" t="n">
        <v>2.545</v>
      </c>
      <c r="N1350" s="28" t="n">
        <v>2.555</v>
      </c>
      <c r="O1350" s="28" t="n">
        <v>2.533123575</v>
      </c>
      <c r="Q1350" s="28" t="n">
        <v>2.85</v>
      </c>
      <c r="R1350" s="28" t="n">
        <v>2.86</v>
      </c>
      <c r="S1350" s="28" t="n">
        <v>2.725</v>
      </c>
      <c r="T1350" s="2" t="n">
        <v>2.65</v>
      </c>
      <c r="U1350" s="2" t="n">
        <v>2.66</v>
      </c>
      <c r="V1350" s="28" t="n">
        <v>2.79</v>
      </c>
      <c r="X1350" s="2" t="n">
        <v>3.015</v>
      </c>
      <c r="Y1350" s="28" t="n">
        <v>3.03</v>
      </c>
    </row>
    <row r="1351" customFormat="false" ht="12.75" hidden="false" customHeight="false" outlineLevel="0" collapsed="false">
      <c r="A1351" s="56" t="n">
        <v>36592</v>
      </c>
      <c r="B1351" s="61" t="n">
        <f aca="false">B1350+1</f>
        <v>1347</v>
      </c>
      <c r="C1351" s="2" t="s">
        <v>149</v>
      </c>
      <c r="D1351" s="1" t="s">
        <v>126</v>
      </c>
      <c r="E1351" s="28" t="n">
        <v>2.78</v>
      </c>
      <c r="F1351" s="28" t="n">
        <v>2.715</v>
      </c>
      <c r="G1351" s="28" t="n">
        <v>2.75</v>
      </c>
      <c r="H1351" s="28" t="n">
        <v>2.83</v>
      </c>
      <c r="K1351" s="28" t="n">
        <v>2.69</v>
      </c>
      <c r="L1351" s="28" t="n">
        <v>2.71</v>
      </c>
      <c r="M1351" s="28" t="n">
        <v>2.6</v>
      </c>
      <c r="N1351" s="28" t="n">
        <v>2.605</v>
      </c>
      <c r="O1351" s="28" t="n">
        <v>2.558586</v>
      </c>
      <c r="Q1351" s="28" t="n">
        <v>2.89</v>
      </c>
      <c r="R1351" s="28" t="n">
        <v>2.915</v>
      </c>
      <c r="S1351" s="28" t="n">
        <v>2.755</v>
      </c>
      <c r="T1351" s="2" t="n">
        <v>2.695</v>
      </c>
      <c r="U1351" s="2" t="n">
        <v>2.695</v>
      </c>
      <c r="V1351" s="28" t="n">
        <v>2.82</v>
      </c>
      <c r="X1351" s="2" t="n">
        <v>3.04</v>
      </c>
      <c r="Y1351" s="28" t="n">
        <v>3.04</v>
      </c>
    </row>
    <row r="1352" customFormat="false" ht="12.75" hidden="false" customHeight="false" outlineLevel="0" collapsed="false">
      <c r="A1352" s="56" t="n">
        <f aca="false">A1351+1</f>
        <v>36593</v>
      </c>
      <c r="B1352" s="61" t="n">
        <f aca="false">B1351+1</f>
        <v>1348</v>
      </c>
      <c r="C1352" s="2" t="s">
        <v>144</v>
      </c>
      <c r="D1352" s="1" t="s">
        <v>126</v>
      </c>
      <c r="E1352" s="28" t="n">
        <v>2.755</v>
      </c>
      <c r="F1352" s="28" t="n">
        <v>2.68</v>
      </c>
      <c r="G1352" s="28" t="n">
        <v>2.72</v>
      </c>
      <c r="H1352" s="28" t="n">
        <v>2.785</v>
      </c>
      <c r="K1352" s="28" t="n">
        <v>2.67</v>
      </c>
      <c r="L1352" s="28" t="n">
        <v>2.675</v>
      </c>
      <c r="M1352" s="28" t="n">
        <v>2.56</v>
      </c>
      <c r="N1352" s="28" t="n">
        <v>2.58</v>
      </c>
      <c r="O1352" s="28" t="n">
        <v>2.511295625</v>
      </c>
      <c r="Q1352" s="28" t="n">
        <v>2.84</v>
      </c>
      <c r="R1352" s="28" t="n">
        <v>2.855</v>
      </c>
      <c r="S1352" s="28" t="n">
        <v>2.735</v>
      </c>
      <c r="T1352" s="2" t="n">
        <v>2.71</v>
      </c>
      <c r="U1352" s="2" t="n">
        <v>2.715</v>
      </c>
      <c r="V1352" s="28" t="n">
        <v>2.795</v>
      </c>
      <c r="X1352" s="2" t="n">
        <v>3</v>
      </c>
      <c r="Y1352" s="28" t="n">
        <v>2.99</v>
      </c>
    </row>
    <row r="1353" customFormat="false" ht="12.75" hidden="false" customHeight="false" outlineLevel="0" collapsed="false">
      <c r="A1353" s="56" t="n">
        <f aca="false">A1352+1</f>
        <v>36594</v>
      </c>
      <c r="B1353" s="61" t="n">
        <f aca="false">B1352+1</f>
        <v>1349</v>
      </c>
      <c r="C1353" s="2" t="s">
        <v>145</v>
      </c>
      <c r="D1353" s="1" t="s">
        <v>126</v>
      </c>
      <c r="E1353" s="28" t="n">
        <v>2.685</v>
      </c>
      <c r="F1353" s="28" t="n">
        <v>2.6</v>
      </c>
      <c r="G1353" s="28" t="n">
        <v>2.625</v>
      </c>
      <c r="H1353" s="28" t="n">
        <v>2.72</v>
      </c>
      <c r="K1353" s="28" t="n">
        <v>2.63</v>
      </c>
      <c r="L1353" s="28" t="n">
        <v>2.575</v>
      </c>
      <c r="M1353" s="28" t="n">
        <v>2.52</v>
      </c>
      <c r="N1353" s="28" t="n">
        <v>2.525</v>
      </c>
      <c r="O1353" s="28" t="n">
        <v>2.47877525</v>
      </c>
      <c r="Q1353" s="28" t="n">
        <v>2.815</v>
      </c>
      <c r="R1353" s="28" t="n">
        <v>2.775</v>
      </c>
      <c r="S1353" s="28" t="n">
        <v>2.67</v>
      </c>
      <c r="T1353" s="2" t="n">
        <v>2.69</v>
      </c>
      <c r="U1353" s="2" t="n">
        <v>2.695</v>
      </c>
      <c r="V1353" s="28" t="n">
        <v>2.77</v>
      </c>
      <c r="X1353" s="2" t="n">
        <v>2.97</v>
      </c>
      <c r="Y1353" s="28" t="n">
        <v>2.96</v>
      </c>
    </row>
    <row r="1354" customFormat="false" ht="12.75" hidden="false" customHeight="false" outlineLevel="0" collapsed="false">
      <c r="A1354" s="56" t="n">
        <f aca="false">A1353+1</f>
        <v>36595</v>
      </c>
      <c r="B1354" s="61" t="n">
        <f aca="false">B1353+1</f>
        <v>1350</v>
      </c>
      <c r="C1354" s="2" t="s">
        <v>146</v>
      </c>
      <c r="D1354" s="1" t="s">
        <v>126</v>
      </c>
      <c r="E1354" s="28" t="n">
        <v>2.76</v>
      </c>
      <c r="F1354" s="28" t="n">
        <v>2.65</v>
      </c>
      <c r="G1354" s="28" t="n">
        <v>2.71</v>
      </c>
      <c r="H1354" s="28" t="n">
        <v>2.77</v>
      </c>
      <c r="K1354" s="28" t="n">
        <v>2.695</v>
      </c>
      <c r="L1354" s="28" t="n">
        <v>2.6</v>
      </c>
      <c r="M1354" s="28" t="n">
        <v>2.55</v>
      </c>
      <c r="N1354" s="28" t="n">
        <v>2.58</v>
      </c>
      <c r="O1354" s="28" t="n">
        <v>2.58009745</v>
      </c>
      <c r="Q1354" s="28" t="n">
        <v>2.885</v>
      </c>
      <c r="R1354" s="28" t="n">
        <v>2.825</v>
      </c>
      <c r="S1354" s="28" t="n">
        <v>2.72</v>
      </c>
      <c r="T1354" s="2" t="n">
        <v>2.705</v>
      </c>
      <c r="U1354" s="2" t="n">
        <v>2.71</v>
      </c>
      <c r="V1354" s="28" t="n">
        <v>2.845</v>
      </c>
      <c r="X1354" s="2" t="n">
        <v>3.05</v>
      </c>
      <c r="Y1354" s="28" t="n">
        <v>3.04</v>
      </c>
    </row>
    <row r="1355" customFormat="false" ht="12.75" hidden="false" customHeight="false" outlineLevel="0" collapsed="false">
      <c r="A1355" s="56" t="n">
        <f aca="false">A1354+1</f>
        <v>36596</v>
      </c>
      <c r="B1355" s="61" t="n">
        <f aca="false">B1354+1</f>
        <v>1351</v>
      </c>
      <c r="C1355" s="2" t="s">
        <v>147</v>
      </c>
      <c r="D1355" s="1" t="s">
        <v>126</v>
      </c>
      <c r="E1355" s="28" t="n">
        <v>2.76</v>
      </c>
      <c r="F1355" s="28" t="n">
        <v>2.65</v>
      </c>
      <c r="G1355" s="28" t="n">
        <v>2.71</v>
      </c>
      <c r="H1355" s="28" t="n">
        <v>2.77</v>
      </c>
      <c r="K1355" s="28" t="n">
        <v>2.695</v>
      </c>
      <c r="L1355" s="28" t="n">
        <v>2.6</v>
      </c>
      <c r="M1355" s="28" t="n">
        <v>2.55</v>
      </c>
      <c r="N1355" s="28" t="n">
        <v>2.58</v>
      </c>
      <c r="O1355" s="28" t="n">
        <v>2.58009745</v>
      </c>
      <c r="Q1355" s="28" t="n">
        <v>2.885</v>
      </c>
      <c r="R1355" s="28" t="n">
        <v>2.825</v>
      </c>
      <c r="S1355" s="28" t="n">
        <v>2.72</v>
      </c>
      <c r="T1355" s="2" t="n">
        <v>2.705</v>
      </c>
      <c r="U1355" s="2" t="n">
        <v>2.71</v>
      </c>
      <c r="V1355" s="28" t="n">
        <v>2.845</v>
      </c>
      <c r="X1355" s="2" t="n">
        <v>3.05</v>
      </c>
      <c r="Y1355" s="28" t="n">
        <v>3.04</v>
      </c>
    </row>
    <row r="1356" customFormat="false" ht="12.75" hidden="false" customHeight="false" outlineLevel="0" collapsed="false">
      <c r="A1356" s="56" t="n">
        <f aca="false">A1355+1</f>
        <v>36597</v>
      </c>
      <c r="B1356" s="61" t="n">
        <f aca="false">B1355+1</f>
        <v>1352</v>
      </c>
      <c r="C1356" s="2" t="s">
        <v>148</v>
      </c>
      <c r="D1356" s="1" t="s">
        <v>126</v>
      </c>
      <c r="E1356" s="28" t="n">
        <v>2.76</v>
      </c>
      <c r="F1356" s="28" t="n">
        <v>2.65</v>
      </c>
      <c r="G1356" s="28" t="n">
        <v>2.71</v>
      </c>
      <c r="H1356" s="28" t="n">
        <v>2.77</v>
      </c>
      <c r="K1356" s="28" t="n">
        <v>2.695</v>
      </c>
      <c r="L1356" s="28" t="n">
        <v>2.6</v>
      </c>
      <c r="M1356" s="28" t="n">
        <v>2.55</v>
      </c>
      <c r="N1356" s="28" t="n">
        <v>2.58</v>
      </c>
      <c r="O1356" s="28" t="n">
        <v>2.58009745</v>
      </c>
      <c r="Q1356" s="28" t="n">
        <v>2.885</v>
      </c>
      <c r="R1356" s="28" t="n">
        <v>2.825</v>
      </c>
      <c r="S1356" s="28" t="n">
        <v>2.72</v>
      </c>
      <c r="T1356" s="2" t="n">
        <v>2.705</v>
      </c>
      <c r="U1356" s="2" t="n">
        <v>2.71</v>
      </c>
      <c r="V1356" s="28" t="n">
        <v>2.845</v>
      </c>
      <c r="X1356" s="2" t="n">
        <v>3.05</v>
      </c>
      <c r="Y1356" s="28" t="n">
        <v>3.04</v>
      </c>
    </row>
    <row r="1357" customFormat="false" ht="12.75" hidden="false" customHeight="false" outlineLevel="0" collapsed="false">
      <c r="A1357" s="56" t="n">
        <f aca="false">A1356+1</f>
        <v>36598</v>
      </c>
      <c r="B1357" s="61" t="n">
        <f aca="false">B1356+1</f>
        <v>1353</v>
      </c>
      <c r="C1357" s="2" t="s">
        <v>142</v>
      </c>
      <c r="D1357" s="1" t="s">
        <v>126</v>
      </c>
      <c r="E1357" s="28" t="n">
        <v>2.8</v>
      </c>
      <c r="F1357" s="28" t="n">
        <v>2.66</v>
      </c>
      <c r="G1357" s="28" t="n">
        <v>2.725</v>
      </c>
      <c r="H1357" s="28" t="n">
        <v>2.805</v>
      </c>
      <c r="K1357" s="28" t="n">
        <v>2.715</v>
      </c>
      <c r="L1357" s="28" t="n">
        <v>2.62</v>
      </c>
      <c r="M1357" s="28" t="n">
        <v>2.545</v>
      </c>
      <c r="N1357" s="28" t="n">
        <v>2.595</v>
      </c>
      <c r="O1357" s="28" t="n">
        <v>2.5797915</v>
      </c>
      <c r="Q1357" s="28" t="n">
        <v>2.935</v>
      </c>
      <c r="R1357" s="28" t="n">
        <v>2.85</v>
      </c>
      <c r="S1357" s="28" t="n">
        <v>2.745</v>
      </c>
      <c r="T1357" s="2" t="n">
        <v>2.735</v>
      </c>
      <c r="U1357" s="2" t="n">
        <v>2.745</v>
      </c>
      <c r="V1357" s="28" t="n">
        <v>2.875</v>
      </c>
      <c r="X1357" s="2" t="n">
        <v>3.095</v>
      </c>
      <c r="Y1357" s="28" t="n">
        <v>3.13</v>
      </c>
    </row>
    <row r="1358" customFormat="false" ht="12.75" hidden="false" customHeight="false" outlineLevel="0" collapsed="false">
      <c r="A1358" s="56" t="n">
        <f aca="false">A1357+1</f>
        <v>36599</v>
      </c>
      <c r="B1358" s="61" t="n">
        <f aca="false">B1357+1</f>
        <v>1354</v>
      </c>
      <c r="C1358" s="2" t="s">
        <v>143</v>
      </c>
      <c r="D1358" s="1" t="s">
        <v>126</v>
      </c>
      <c r="E1358" s="28" t="n">
        <v>2.83</v>
      </c>
      <c r="F1358" s="28" t="n">
        <v>2.685</v>
      </c>
      <c r="G1358" s="28" t="n">
        <v>2.755</v>
      </c>
      <c r="H1358" s="28" t="n">
        <v>2.83</v>
      </c>
      <c r="K1358" s="28" t="n">
        <v>2.745</v>
      </c>
      <c r="L1358" s="28" t="n">
        <v>2.635</v>
      </c>
      <c r="M1358" s="28" t="n">
        <v>2.57</v>
      </c>
      <c r="N1358" s="28" t="n">
        <v>2.615</v>
      </c>
      <c r="O1358" s="28"/>
      <c r="Q1358" s="28" t="n">
        <v>2.945</v>
      </c>
      <c r="R1358" s="28" t="n">
        <v>2.845</v>
      </c>
      <c r="S1358" s="28" t="n">
        <v>2.74</v>
      </c>
      <c r="T1358" s="2" t="n">
        <v>2.77</v>
      </c>
      <c r="U1358" s="2" t="n">
        <v>2.78</v>
      </c>
      <c r="V1358" s="28" t="n">
        <v>2.89</v>
      </c>
      <c r="X1358" s="2" t="n">
        <v>3.14</v>
      </c>
      <c r="Y1358" s="28" t="n">
        <v>3.14</v>
      </c>
    </row>
    <row r="1359" customFormat="false" ht="12.75" hidden="false" customHeight="false" outlineLevel="0" collapsed="false">
      <c r="A1359" s="56" t="n">
        <f aca="false">A1358+1</f>
        <v>36600</v>
      </c>
      <c r="B1359" s="61" t="n">
        <f aca="false">B1358+1</f>
        <v>1355</v>
      </c>
      <c r="C1359" s="2" t="s">
        <v>144</v>
      </c>
      <c r="D1359" s="1" t="s">
        <v>126</v>
      </c>
      <c r="E1359" s="28" t="n">
        <v>2.76</v>
      </c>
      <c r="F1359" s="28" t="n">
        <v>2.675</v>
      </c>
      <c r="G1359" s="28" t="n">
        <v>2.725</v>
      </c>
      <c r="H1359" s="28" t="n">
        <v>2.78</v>
      </c>
      <c r="K1359" s="28" t="n">
        <v>2.71</v>
      </c>
      <c r="L1359" s="28" t="n">
        <v>2.635</v>
      </c>
      <c r="M1359" s="28" t="n">
        <v>2.57</v>
      </c>
      <c r="N1359" s="28" t="n">
        <v>2.62</v>
      </c>
      <c r="O1359" s="28"/>
      <c r="Q1359" s="28" t="n">
        <v>2.86</v>
      </c>
      <c r="R1359" s="28" t="n">
        <v>2.835</v>
      </c>
      <c r="S1359" s="28" t="n">
        <v>2.74</v>
      </c>
      <c r="T1359" s="2" t="n">
        <v>2.77</v>
      </c>
      <c r="U1359" s="2" t="n">
        <v>2.77</v>
      </c>
      <c r="V1359" s="28" t="n">
        <v>2.85</v>
      </c>
      <c r="X1359" s="2" t="n">
        <v>3.06</v>
      </c>
      <c r="Y1359" s="28" t="n">
        <v>3.075</v>
      </c>
    </row>
    <row r="1360" customFormat="false" ht="12.75" hidden="false" customHeight="false" outlineLevel="0" collapsed="false">
      <c r="A1360" s="56" t="n">
        <f aca="false">A1359+1</f>
        <v>36601</v>
      </c>
      <c r="B1360" s="61" t="n">
        <f aca="false">B1359+1</f>
        <v>1356</v>
      </c>
      <c r="C1360" s="2" t="s">
        <v>145</v>
      </c>
      <c r="D1360" s="1" t="s">
        <v>126</v>
      </c>
      <c r="E1360" s="28" t="n">
        <v>2.835</v>
      </c>
      <c r="F1360" s="28" t="n">
        <v>2.735</v>
      </c>
      <c r="G1360" s="28" t="n">
        <v>2.78</v>
      </c>
      <c r="H1360" s="28" t="n">
        <v>2.84</v>
      </c>
      <c r="K1360" s="28" t="n">
        <v>2.76</v>
      </c>
      <c r="L1360" s="28" t="n">
        <v>2.675</v>
      </c>
      <c r="M1360" s="28" t="n">
        <v>2.59</v>
      </c>
      <c r="N1360" s="28" t="n">
        <v>2.65</v>
      </c>
      <c r="O1360" s="28"/>
      <c r="Q1360" s="28" t="n">
        <v>2.96</v>
      </c>
      <c r="R1360" s="28" t="n">
        <v>2.845</v>
      </c>
      <c r="S1360" s="28" t="n">
        <v>2.755</v>
      </c>
      <c r="T1360" s="2" t="n">
        <v>2.79</v>
      </c>
      <c r="U1360" s="2" t="n">
        <v>2.795</v>
      </c>
      <c r="V1360" s="28" t="n">
        <v>2.915</v>
      </c>
      <c r="X1360" s="2" t="n">
        <v>3.245</v>
      </c>
      <c r="Y1360" s="28" t="n">
        <v>3.36</v>
      </c>
    </row>
    <row r="1361" customFormat="false" ht="12.75" hidden="false" customHeight="false" outlineLevel="0" collapsed="false">
      <c r="A1361" s="56" t="n">
        <f aca="false">A1360+1</f>
        <v>36602</v>
      </c>
      <c r="B1361" s="61" t="n">
        <f aca="false">B1360+1</f>
        <v>1357</v>
      </c>
      <c r="C1361" s="2" t="s">
        <v>146</v>
      </c>
      <c r="D1361" s="1" t="s">
        <v>126</v>
      </c>
      <c r="E1361" s="28" t="n">
        <v>2.815</v>
      </c>
      <c r="F1361" s="28" t="n">
        <v>2.67</v>
      </c>
      <c r="G1361" s="28" t="n">
        <v>2.725</v>
      </c>
      <c r="H1361" s="28" t="n">
        <v>2.82</v>
      </c>
      <c r="K1361" s="28" t="n">
        <v>2.72</v>
      </c>
      <c r="L1361" s="28" t="n">
        <v>2.57</v>
      </c>
      <c r="M1361" s="28" t="n">
        <v>2.53</v>
      </c>
      <c r="N1361" s="28" t="n">
        <v>2.595</v>
      </c>
      <c r="O1361" s="28"/>
      <c r="Q1361" s="28" t="n">
        <v>2.94</v>
      </c>
      <c r="R1361" s="28" t="n">
        <v>2.73</v>
      </c>
      <c r="S1361" s="28" t="n">
        <v>2.71</v>
      </c>
      <c r="T1361" s="2" t="n">
        <v>2.74</v>
      </c>
      <c r="U1361" s="2" t="n">
        <v>2.725</v>
      </c>
      <c r="V1361" s="28" t="n">
        <v>2.88</v>
      </c>
      <c r="X1361" s="2" t="n">
        <v>3.195</v>
      </c>
      <c r="Y1361" s="28" t="n">
        <v>3.485</v>
      </c>
    </row>
    <row r="1362" customFormat="false" ht="12.75" hidden="false" customHeight="false" outlineLevel="0" collapsed="false">
      <c r="A1362" s="56" t="n">
        <f aca="false">A1361+1</f>
        <v>36603</v>
      </c>
      <c r="B1362" s="61" t="n">
        <f aca="false">B1361+1</f>
        <v>1358</v>
      </c>
      <c r="C1362" s="2" t="s">
        <v>147</v>
      </c>
      <c r="D1362" s="1" t="s">
        <v>126</v>
      </c>
      <c r="E1362" s="28" t="n">
        <v>2.815</v>
      </c>
      <c r="F1362" s="28" t="n">
        <v>2.67</v>
      </c>
      <c r="G1362" s="28" t="n">
        <v>2.725</v>
      </c>
      <c r="H1362" s="28" t="n">
        <v>2.82</v>
      </c>
      <c r="K1362" s="28" t="n">
        <v>2.72</v>
      </c>
      <c r="L1362" s="28" t="n">
        <v>2.57</v>
      </c>
      <c r="M1362" s="28" t="n">
        <v>2.53</v>
      </c>
      <c r="N1362" s="28" t="n">
        <v>2.595</v>
      </c>
      <c r="O1362" s="28"/>
      <c r="Q1362" s="28" t="n">
        <v>2.94</v>
      </c>
      <c r="R1362" s="28" t="n">
        <v>2.73</v>
      </c>
      <c r="S1362" s="28" t="n">
        <v>2.71</v>
      </c>
      <c r="T1362" s="2" t="n">
        <v>2.74</v>
      </c>
      <c r="U1362" s="2" t="n">
        <v>2.725</v>
      </c>
      <c r="V1362" s="28" t="n">
        <v>2.88</v>
      </c>
      <c r="X1362" s="2" t="n">
        <v>3.195</v>
      </c>
      <c r="Y1362" s="28" t="n">
        <v>3.485</v>
      </c>
    </row>
    <row r="1363" customFormat="false" ht="12.75" hidden="false" customHeight="false" outlineLevel="0" collapsed="false">
      <c r="A1363" s="56" t="n">
        <f aca="false">A1362+1</f>
        <v>36604</v>
      </c>
      <c r="B1363" s="61" t="n">
        <f aca="false">B1362+1</f>
        <v>1359</v>
      </c>
      <c r="C1363" s="2" t="s">
        <v>148</v>
      </c>
      <c r="D1363" s="1" t="s">
        <v>126</v>
      </c>
      <c r="E1363" s="28" t="n">
        <v>2.815</v>
      </c>
      <c r="F1363" s="28" t="n">
        <v>2.67</v>
      </c>
      <c r="G1363" s="28" t="n">
        <v>2.725</v>
      </c>
      <c r="H1363" s="28" t="n">
        <v>2.82</v>
      </c>
      <c r="K1363" s="28" t="n">
        <v>2.72</v>
      </c>
      <c r="L1363" s="28" t="n">
        <v>2.57</v>
      </c>
      <c r="M1363" s="28" t="n">
        <v>2.53</v>
      </c>
      <c r="N1363" s="28" t="n">
        <v>2.595</v>
      </c>
      <c r="O1363" s="28"/>
      <c r="Q1363" s="28" t="n">
        <v>2.94</v>
      </c>
      <c r="R1363" s="28" t="n">
        <v>2.73</v>
      </c>
      <c r="S1363" s="28" t="n">
        <v>2.71</v>
      </c>
      <c r="T1363" s="2" t="n">
        <v>2.74</v>
      </c>
      <c r="U1363" s="2" t="n">
        <v>2.725</v>
      </c>
      <c r="V1363" s="28" t="n">
        <v>2.88</v>
      </c>
      <c r="X1363" s="2" t="n">
        <v>3.195</v>
      </c>
      <c r="Y1363" s="28" t="n">
        <v>3.485</v>
      </c>
    </row>
    <row r="1364" customFormat="false" ht="12.75" hidden="false" customHeight="false" outlineLevel="0" collapsed="false">
      <c r="A1364" s="56" t="n">
        <f aca="false">A1363+1</f>
        <v>36605</v>
      </c>
      <c r="B1364" s="61" t="n">
        <f aca="false">B1363+1</f>
        <v>1360</v>
      </c>
      <c r="C1364" s="2" t="s">
        <v>142</v>
      </c>
      <c r="D1364" s="1" t="s">
        <v>126</v>
      </c>
      <c r="E1364" s="28" t="n">
        <v>2.735</v>
      </c>
      <c r="F1364" s="28" t="n">
        <v>2.645</v>
      </c>
      <c r="G1364" s="28" t="n">
        <v>2.685</v>
      </c>
      <c r="H1364" s="28" t="n">
        <v>2.75</v>
      </c>
      <c r="K1364" s="28" t="n">
        <v>2.65</v>
      </c>
      <c r="L1364" s="28" t="n">
        <v>2.62</v>
      </c>
      <c r="M1364" s="28" t="n">
        <v>2.5</v>
      </c>
      <c r="N1364" s="28" t="n">
        <v>2.535</v>
      </c>
      <c r="O1364" s="28"/>
      <c r="Q1364" s="28" t="n">
        <v>2.875</v>
      </c>
      <c r="R1364" s="28" t="n">
        <v>2.84</v>
      </c>
      <c r="S1364" s="28" t="n">
        <v>2.7</v>
      </c>
      <c r="T1364" s="2" t="n">
        <v>2.65</v>
      </c>
      <c r="U1364" s="2" t="n">
        <v>2.65</v>
      </c>
      <c r="V1364" s="28" t="n">
        <v>2.78</v>
      </c>
      <c r="X1364" s="2" t="n">
        <v>3.055</v>
      </c>
      <c r="Y1364" s="28" t="n">
        <v>3.085</v>
      </c>
    </row>
    <row r="1365" customFormat="false" ht="12.75" hidden="false" customHeight="false" outlineLevel="0" collapsed="false">
      <c r="A1365" s="56" t="n">
        <f aca="false">A1364+1</f>
        <v>36606</v>
      </c>
      <c r="B1365" s="61" t="n">
        <f aca="false">B1364+1</f>
        <v>1361</v>
      </c>
      <c r="C1365" s="2" t="s">
        <v>143</v>
      </c>
      <c r="D1365" s="1" t="s">
        <v>126</v>
      </c>
      <c r="E1365" s="28" t="n">
        <v>2.745</v>
      </c>
      <c r="F1365" s="28" t="n">
        <v>2.63</v>
      </c>
      <c r="G1365" s="28" t="n">
        <v>2.69</v>
      </c>
      <c r="H1365" s="28" t="n">
        <v>2.76</v>
      </c>
      <c r="K1365" s="28" t="n">
        <v>2.65</v>
      </c>
      <c r="L1365" s="28" t="n">
        <v>2.59</v>
      </c>
      <c r="M1365" s="28" t="n">
        <v>2.495</v>
      </c>
      <c r="N1365" s="28" t="n">
        <v>2.535</v>
      </c>
      <c r="O1365" s="28"/>
      <c r="Q1365" s="28" t="n">
        <v>2.88</v>
      </c>
      <c r="R1365" s="28" t="n">
        <v>2.86</v>
      </c>
      <c r="S1365" s="28" t="n">
        <v>2.71</v>
      </c>
      <c r="T1365" s="2" t="n">
        <v>2.655</v>
      </c>
      <c r="U1365" s="2" t="n">
        <v>2.65</v>
      </c>
      <c r="V1365" s="28" t="n">
        <v>2.765</v>
      </c>
      <c r="X1365" s="2" t="n">
        <v>3.055</v>
      </c>
      <c r="Y1365" s="28" t="n">
        <v>3.07</v>
      </c>
    </row>
    <row r="1366" customFormat="false" ht="12.75" hidden="false" customHeight="false" outlineLevel="0" collapsed="false">
      <c r="A1366" s="56" t="n">
        <f aca="false">A1365+1</f>
        <v>36607</v>
      </c>
      <c r="B1366" s="61" t="n">
        <f aca="false">B1365+1</f>
        <v>1362</v>
      </c>
      <c r="C1366" s="2" t="s">
        <v>144</v>
      </c>
      <c r="D1366" s="1" t="s">
        <v>126</v>
      </c>
      <c r="E1366" s="28" t="n">
        <v>2.785</v>
      </c>
      <c r="F1366" s="28" t="n">
        <v>2.67</v>
      </c>
      <c r="G1366" s="28" t="n">
        <v>2.725</v>
      </c>
      <c r="H1366" s="28" t="n">
        <v>2.795</v>
      </c>
      <c r="K1366" s="28" t="n">
        <v>2.695</v>
      </c>
      <c r="L1366" s="28" t="n">
        <v>2.625</v>
      </c>
      <c r="M1366" s="28" t="n">
        <v>2.545</v>
      </c>
      <c r="N1366" s="28" t="n">
        <v>2.565</v>
      </c>
      <c r="O1366" s="28"/>
      <c r="Q1366" s="28" t="n">
        <v>2.91</v>
      </c>
      <c r="R1366" s="28" t="n">
        <v>2.88</v>
      </c>
      <c r="S1366" s="28" t="n">
        <v>2.73</v>
      </c>
      <c r="T1366" s="2" t="n">
        <v>2.69</v>
      </c>
      <c r="U1366" s="2" t="n">
        <v>2.69</v>
      </c>
      <c r="V1366" s="28" t="n">
        <v>2.81</v>
      </c>
      <c r="X1366" s="2" t="n">
        <v>3.055</v>
      </c>
      <c r="Y1366" s="28" t="n">
        <v>3.06</v>
      </c>
    </row>
    <row r="1367" customFormat="false" ht="12.75" hidden="false" customHeight="false" outlineLevel="0" collapsed="false">
      <c r="A1367" s="56" t="n">
        <f aca="false">A1366+1</f>
        <v>36608</v>
      </c>
      <c r="B1367" s="61" t="n">
        <f aca="false">B1366+1</f>
        <v>1363</v>
      </c>
      <c r="C1367" s="2" t="s">
        <v>145</v>
      </c>
      <c r="D1367" s="1" t="s">
        <v>126</v>
      </c>
      <c r="E1367" s="28" t="n">
        <v>2.75</v>
      </c>
      <c r="F1367" s="28" t="n">
        <v>2.635</v>
      </c>
      <c r="G1367" s="28" t="n">
        <v>2.7</v>
      </c>
      <c r="H1367" s="28" t="n">
        <v>2.78</v>
      </c>
      <c r="K1367" s="28" t="n">
        <v>2.67</v>
      </c>
      <c r="L1367" s="28" t="n">
        <v>2.605</v>
      </c>
      <c r="M1367" s="28" t="n">
        <v>2.555</v>
      </c>
      <c r="N1367" s="28" t="n">
        <v>2.565</v>
      </c>
      <c r="O1367" s="28"/>
      <c r="Q1367" s="28" t="n">
        <v>2.88</v>
      </c>
      <c r="R1367" s="28" t="n">
        <v>2.895</v>
      </c>
      <c r="S1367" s="28" t="n">
        <v>2.72</v>
      </c>
      <c r="T1367" s="2" t="n">
        <v>2.655</v>
      </c>
      <c r="U1367" s="2" t="n">
        <v>2.66</v>
      </c>
      <c r="V1367" s="28" t="n">
        <v>2.765</v>
      </c>
      <c r="X1367" s="2" t="n">
        <v>3.02</v>
      </c>
      <c r="Y1367" s="28" t="n">
        <v>3.005</v>
      </c>
    </row>
    <row r="1368" customFormat="false" ht="12.75" hidden="false" customHeight="false" outlineLevel="0" collapsed="false">
      <c r="A1368" s="56" t="n">
        <f aca="false">A1367+1</f>
        <v>36609</v>
      </c>
      <c r="B1368" s="61" t="n">
        <f aca="false">B1367+1</f>
        <v>1364</v>
      </c>
      <c r="C1368" s="2" t="s">
        <v>146</v>
      </c>
      <c r="D1368" s="1" t="s">
        <v>126</v>
      </c>
      <c r="E1368" s="28" t="n">
        <v>2.815</v>
      </c>
      <c r="F1368" s="28" t="n">
        <v>2.68</v>
      </c>
      <c r="G1368" s="28" t="n">
        <v>2.745</v>
      </c>
      <c r="H1368" s="28" t="n">
        <v>2.83</v>
      </c>
      <c r="K1368" s="28" t="n">
        <v>2.705</v>
      </c>
      <c r="L1368" s="28" t="n">
        <v>2.62</v>
      </c>
      <c r="M1368" s="28" t="n">
        <v>2.57</v>
      </c>
      <c r="N1368" s="28" t="n">
        <v>2.575</v>
      </c>
      <c r="O1368" s="28"/>
      <c r="Q1368" s="28" t="n">
        <v>2.92</v>
      </c>
      <c r="R1368" s="28" t="n">
        <v>2.895</v>
      </c>
      <c r="S1368" s="28" t="n">
        <v>2.735</v>
      </c>
      <c r="T1368" s="2" t="n">
        <v>2.695</v>
      </c>
      <c r="U1368" s="2" t="n">
        <v>2.71</v>
      </c>
      <c r="V1368" s="28" t="n">
        <v>2.82</v>
      </c>
      <c r="X1368" s="2" t="n">
        <v>3.035</v>
      </c>
      <c r="Y1368" s="28" t="n">
        <v>3</v>
      </c>
    </row>
    <row r="1369" customFormat="false" ht="12.75" hidden="false" customHeight="false" outlineLevel="0" collapsed="false">
      <c r="A1369" s="56" t="n">
        <f aca="false">A1368+1</f>
        <v>36610</v>
      </c>
      <c r="B1369" s="61" t="n">
        <f aca="false">B1368+1</f>
        <v>1365</v>
      </c>
      <c r="C1369" s="2" t="s">
        <v>147</v>
      </c>
      <c r="D1369" s="1" t="s">
        <v>126</v>
      </c>
      <c r="E1369" s="28" t="n">
        <v>2.815</v>
      </c>
      <c r="F1369" s="28" t="n">
        <v>2.68</v>
      </c>
      <c r="G1369" s="28" t="n">
        <v>2.745</v>
      </c>
      <c r="H1369" s="28" t="n">
        <v>2.83</v>
      </c>
      <c r="K1369" s="28" t="n">
        <v>2.705</v>
      </c>
      <c r="L1369" s="28" t="n">
        <v>2.62</v>
      </c>
      <c r="M1369" s="28" t="n">
        <v>2.57</v>
      </c>
      <c r="N1369" s="28" t="n">
        <v>2.575</v>
      </c>
      <c r="O1369" s="28"/>
      <c r="Q1369" s="28" t="n">
        <v>2.92</v>
      </c>
      <c r="R1369" s="28" t="n">
        <v>2.895</v>
      </c>
      <c r="S1369" s="28" t="n">
        <v>2.735</v>
      </c>
      <c r="T1369" s="2" t="n">
        <v>2.695</v>
      </c>
      <c r="U1369" s="2" t="n">
        <v>2.71</v>
      </c>
      <c r="V1369" s="28" t="n">
        <v>2.82</v>
      </c>
      <c r="X1369" s="2" t="n">
        <v>3.035</v>
      </c>
      <c r="Y1369" s="28" t="n">
        <v>3</v>
      </c>
    </row>
    <row r="1370" customFormat="false" ht="12.75" hidden="false" customHeight="false" outlineLevel="0" collapsed="false">
      <c r="A1370" s="56" t="n">
        <f aca="false">A1369+1</f>
        <v>36611</v>
      </c>
      <c r="B1370" s="61" t="n">
        <f aca="false">B1369+1</f>
        <v>1366</v>
      </c>
      <c r="C1370" s="2" t="s">
        <v>148</v>
      </c>
      <c r="D1370" s="1" t="s">
        <v>126</v>
      </c>
      <c r="E1370" s="28" t="n">
        <v>2.815</v>
      </c>
      <c r="F1370" s="28" t="n">
        <v>2.68</v>
      </c>
      <c r="G1370" s="28" t="n">
        <v>2.745</v>
      </c>
      <c r="H1370" s="28" t="n">
        <v>2.83</v>
      </c>
      <c r="K1370" s="28" t="n">
        <v>2.705</v>
      </c>
      <c r="L1370" s="28" t="n">
        <v>2.62</v>
      </c>
      <c r="M1370" s="28" t="n">
        <v>2.57</v>
      </c>
      <c r="N1370" s="28" t="n">
        <v>2.575</v>
      </c>
      <c r="O1370" s="28"/>
      <c r="Q1370" s="28" t="n">
        <v>2.92</v>
      </c>
      <c r="R1370" s="28" t="n">
        <v>2.895</v>
      </c>
      <c r="S1370" s="28" t="n">
        <v>2.735</v>
      </c>
      <c r="T1370" s="2" t="n">
        <v>2.695</v>
      </c>
      <c r="U1370" s="2" t="n">
        <v>2.71</v>
      </c>
      <c r="V1370" s="28" t="n">
        <v>2.82</v>
      </c>
      <c r="X1370" s="2" t="n">
        <v>3.035</v>
      </c>
      <c r="Y1370" s="28" t="n">
        <v>3</v>
      </c>
    </row>
    <row r="1371" customFormat="false" ht="12.75" hidden="false" customHeight="false" outlineLevel="0" collapsed="false">
      <c r="A1371" s="56" t="n">
        <f aca="false">A1370+1</f>
        <v>36612</v>
      </c>
      <c r="B1371" s="61" t="n">
        <f aca="false">B1370+1</f>
        <v>1367</v>
      </c>
      <c r="C1371" s="2" t="s">
        <v>142</v>
      </c>
      <c r="D1371" s="1" t="s">
        <v>126</v>
      </c>
      <c r="E1371" s="28" t="n">
        <v>2.815</v>
      </c>
      <c r="F1371" s="28" t="n">
        <v>2.725</v>
      </c>
      <c r="G1371" s="28" t="n">
        <v>2.78</v>
      </c>
      <c r="H1371" s="28" t="n">
        <v>2.86</v>
      </c>
      <c r="K1371" s="28" t="n">
        <v>2.755</v>
      </c>
      <c r="L1371" s="28" t="n">
        <v>2.665</v>
      </c>
      <c r="M1371" s="28" t="n">
        <v>2.585</v>
      </c>
      <c r="N1371" s="28" t="n">
        <v>2.585</v>
      </c>
      <c r="O1371" s="28"/>
      <c r="Q1371" s="28" t="n">
        <v>2.92</v>
      </c>
      <c r="R1371" s="28" t="n">
        <v>2.93</v>
      </c>
      <c r="S1371" s="28" t="n">
        <v>2.75</v>
      </c>
      <c r="T1371" s="2" t="n">
        <v>2.74</v>
      </c>
      <c r="U1371" s="2" t="n">
        <v>2.755</v>
      </c>
      <c r="V1371" s="28" t="n">
        <v>2.865</v>
      </c>
      <c r="X1371" s="2" t="n">
        <v>3.045</v>
      </c>
      <c r="Y1371" s="28" t="n">
        <v>3.01</v>
      </c>
    </row>
    <row r="1372" customFormat="false" ht="12.75" hidden="false" customHeight="false" outlineLevel="0" collapsed="false">
      <c r="A1372" s="56" t="n">
        <f aca="false">A1371+1</f>
        <v>36613</v>
      </c>
      <c r="B1372" s="61" t="n">
        <f aca="false">B1371+1</f>
        <v>1368</v>
      </c>
      <c r="C1372" s="2" t="s">
        <v>143</v>
      </c>
      <c r="D1372" s="1" t="s">
        <v>126</v>
      </c>
      <c r="E1372" s="28" t="n">
        <v>2.925</v>
      </c>
      <c r="F1372" s="28" t="n">
        <v>2.855</v>
      </c>
      <c r="G1372" s="28" t="n">
        <v>2.91</v>
      </c>
      <c r="H1372" s="28" t="n">
        <v>2.975</v>
      </c>
      <c r="K1372" s="28" t="n">
        <v>2.86</v>
      </c>
      <c r="L1372" s="28" t="n">
        <v>2.805</v>
      </c>
      <c r="M1372" s="28" t="n">
        <v>2.75</v>
      </c>
      <c r="N1372" s="28" t="n">
        <v>2.72</v>
      </c>
      <c r="O1372" s="28"/>
      <c r="Q1372" s="28" t="n">
        <v>3.045</v>
      </c>
      <c r="R1372" s="28" t="n">
        <v>3.025</v>
      </c>
      <c r="S1372" s="28" t="n">
        <v>2.875</v>
      </c>
      <c r="T1372" s="2" t="n">
        <v>2.84</v>
      </c>
      <c r="U1372" s="2" t="n">
        <v>2.855</v>
      </c>
      <c r="V1372" s="28" t="n">
        <v>2.98</v>
      </c>
      <c r="X1372" s="2" t="n">
        <v>3.195</v>
      </c>
      <c r="Y1372" s="28" t="n">
        <v>3.175</v>
      </c>
    </row>
    <row r="1373" customFormat="false" ht="12.75" hidden="false" customHeight="false" outlineLevel="0" collapsed="false">
      <c r="A1373" s="56" t="n">
        <f aca="false">A1372+1</f>
        <v>36614</v>
      </c>
      <c r="B1373" s="61" t="n">
        <f aca="false">B1372+1</f>
        <v>1369</v>
      </c>
      <c r="C1373" s="2" t="s">
        <v>144</v>
      </c>
      <c r="D1373" s="1" t="s">
        <v>126</v>
      </c>
      <c r="E1373" s="28" t="n">
        <v>2.92</v>
      </c>
      <c r="F1373" s="28" t="n">
        <v>2.835</v>
      </c>
      <c r="G1373" s="28" t="n">
        <v>2.9</v>
      </c>
      <c r="H1373" s="28" t="n">
        <v>2.975</v>
      </c>
      <c r="K1373" s="28" t="n">
        <v>2.845</v>
      </c>
      <c r="L1373" s="28" t="n">
        <v>2.785</v>
      </c>
      <c r="M1373" s="28" t="n">
        <v>2.735</v>
      </c>
      <c r="N1373" s="28" t="n">
        <v>2.715</v>
      </c>
      <c r="O1373" s="28"/>
      <c r="Q1373" s="28" t="n">
        <v>3.035</v>
      </c>
      <c r="R1373" s="28" t="n">
        <v>3.025</v>
      </c>
      <c r="S1373" s="28" t="n">
        <v>2.86</v>
      </c>
      <c r="T1373" s="2" t="n">
        <v>2.815</v>
      </c>
      <c r="U1373" s="2" t="n">
        <v>2.815</v>
      </c>
      <c r="V1373" s="28" t="n">
        <v>2.955</v>
      </c>
      <c r="X1373" s="2" t="n">
        <v>3.18</v>
      </c>
      <c r="Y1373" s="28" t="n">
        <v>3.175</v>
      </c>
    </row>
    <row r="1374" customFormat="false" ht="12.75" hidden="false" customHeight="false" outlineLevel="0" collapsed="false">
      <c r="A1374" s="56" t="n">
        <f aca="false">A1373+1</f>
        <v>36615</v>
      </c>
      <c r="B1374" s="61" t="n">
        <f aca="false">B1373+1</f>
        <v>1370</v>
      </c>
      <c r="C1374" s="2" t="s">
        <v>145</v>
      </c>
      <c r="D1374" s="1" t="s">
        <v>126</v>
      </c>
      <c r="E1374" s="28" t="n">
        <v>2.83</v>
      </c>
      <c r="F1374" s="28" t="n">
        <v>2.735</v>
      </c>
      <c r="G1374" s="28" t="n">
        <v>2.78</v>
      </c>
      <c r="H1374" s="28" t="n">
        <v>2.86</v>
      </c>
      <c r="K1374" s="28" t="n">
        <v>2.735</v>
      </c>
      <c r="L1374" s="28" t="n">
        <v>2.67</v>
      </c>
      <c r="M1374" s="28" t="n">
        <v>2.63</v>
      </c>
      <c r="N1374" s="28" t="n">
        <v>2.63</v>
      </c>
      <c r="O1374" s="28"/>
      <c r="Q1374" s="28" t="n">
        <v>2.99</v>
      </c>
      <c r="R1374" s="28" t="n">
        <v>2.975</v>
      </c>
      <c r="S1374" s="28" t="n">
        <v>2.78</v>
      </c>
      <c r="T1374" s="2" t="n">
        <v>2.69</v>
      </c>
      <c r="U1374" s="2" t="n">
        <v>2.7</v>
      </c>
      <c r="V1374" s="28" t="n">
        <v>2.865</v>
      </c>
      <c r="X1374" s="2" t="n">
        <v>3.07</v>
      </c>
      <c r="Y1374" s="28" t="n">
        <v>3.055</v>
      </c>
    </row>
    <row r="1375" customFormat="false" ht="12.75" hidden="false" customHeight="false" outlineLevel="0" collapsed="false">
      <c r="A1375" s="56" t="n">
        <f aca="false">A1374+1</f>
        <v>36616</v>
      </c>
      <c r="B1375" s="61" t="n">
        <f aca="false">B1374+1</f>
        <v>1371</v>
      </c>
      <c r="C1375" s="2" t="s">
        <v>146</v>
      </c>
      <c r="D1375" s="66" t="n">
        <v>36617</v>
      </c>
      <c r="E1375" s="28" t="n">
        <v>2.875</v>
      </c>
      <c r="F1375" s="28" t="n">
        <v>2.71</v>
      </c>
      <c r="G1375" s="28" t="n">
        <v>2.78</v>
      </c>
      <c r="H1375" s="28" t="n">
        <v>2.875</v>
      </c>
      <c r="K1375" s="28" t="n">
        <v>2.77</v>
      </c>
      <c r="L1375" s="28" t="n">
        <v>2.655</v>
      </c>
      <c r="M1375" s="28" t="n">
        <v>2.6</v>
      </c>
      <c r="N1375" s="28" t="n">
        <v>2.655</v>
      </c>
      <c r="O1375" s="28"/>
      <c r="Q1375" s="28" t="n">
        <v>3.03</v>
      </c>
      <c r="R1375" s="28" t="n">
        <v>2.975</v>
      </c>
      <c r="S1375" s="28" t="n">
        <v>2.795</v>
      </c>
      <c r="T1375" s="2" t="n">
        <v>2.82</v>
      </c>
      <c r="U1375" s="2" t="n">
        <v>2.825</v>
      </c>
      <c r="V1375" s="28" t="n">
        <v>2.905</v>
      </c>
      <c r="X1375" s="2" t="n">
        <v>3.15</v>
      </c>
      <c r="Y1375" s="28" t="n">
        <v>3.165</v>
      </c>
    </row>
    <row r="1376" customFormat="false" ht="12.75" hidden="false" customHeight="false" outlineLevel="0" collapsed="false">
      <c r="A1376" s="56" t="n">
        <f aca="false">A1375+1</f>
        <v>36617</v>
      </c>
      <c r="B1376" s="61" t="n">
        <f aca="false">B1375+1</f>
        <v>1372</v>
      </c>
      <c r="C1376" s="2" t="s">
        <v>147</v>
      </c>
      <c r="D1376" s="66" t="n">
        <v>36617</v>
      </c>
      <c r="E1376" s="28" t="n">
        <v>2.875</v>
      </c>
      <c r="F1376" s="28" t="n">
        <v>2.71</v>
      </c>
      <c r="G1376" s="28" t="n">
        <v>2.78</v>
      </c>
      <c r="H1376" s="28" t="n">
        <v>2.875</v>
      </c>
      <c r="K1376" s="28" t="n">
        <v>2.77</v>
      </c>
      <c r="L1376" s="28" t="n">
        <v>2.655</v>
      </c>
      <c r="M1376" s="28" t="n">
        <v>2.6</v>
      </c>
      <c r="N1376" s="28" t="n">
        <v>2.655</v>
      </c>
      <c r="O1376" s="28"/>
      <c r="Q1376" s="28" t="n">
        <v>3.03</v>
      </c>
      <c r="R1376" s="28" t="n">
        <v>2.975</v>
      </c>
      <c r="S1376" s="28" t="n">
        <v>2.795</v>
      </c>
      <c r="T1376" s="2" t="n">
        <v>2.82</v>
      </c>
      <c r="U1376" s="2" t="n">
        <v>2.825</v>
      </c>
      <c r="V1376" s="28" t="n">
        <v>2.905</v>
      </c>
      <c r="X1376" s="2" t="n">
        <v>3.15</v>
      </c>
      <c r="Y1376" s="28" t="n">
        <v>3.165</v>
      </c>
    </row>
    <row r="1377" customFormat="false" ht="12.75" hidden="false" customHeight="false" outlineLevel="0" collapsed="false">
      <c r="A1377" s="56" t="n">
        <f aca="false">A1376+1</f>
        <v>36618</v>
      </c>
      <c r="B1377" s="61" t="n">
        <f aca="false">B1376+1</f>
        <v>1373</v>
      </c>
      <c r="C1377" s="2" t="s">
        <v>148</v>
      </c>
      <c r="D1377" s="66" t="n">
        <v>36617</v>
      </c>
      <c r="E1377" s="28" t="n">
        <v>2.875</v>
      </c>
      <c r="F1377" s="28" t="n">
        <v>2.71</v>
      </c>
      <c r="G1377" s="28" t="n">
        <v>2.78</v>
      </c>
      <c r="H1377" s="28" t="n">
        <v>2.875</v>
      </c>
      <c r="K1377" s="28" t="n">
        <v>2.77</v>
      </c>
      <c r="L1377" s="28" t="n">
        <v>2.655</v>
      </c>
      <c r="M1377" s="28" t="n">
        <v>2.6</v>
      </c>
      <c r="N1377" s="28" t="n">
        <v>2.655</v>
      </c>
      <c r="O1377" s="28"/>
      <c r="Q1377" s="28" t="n">
        <v>3.03</v>
      </c>
      <c r="R1377" s="28" t="n">
        <v>2.975</v>
      </c>
      <c r="S1377" s="28" t="n">
        <v>2.795</v>
      </c>
      <c r="T1377" s="2" t="n">
        <v>2.82</v>
      </c>
      <c r="U1377" s="2" t="n">
        <v>2.825</v>
      </c>
      <c r="V1377" s="28" t="n">
        <v>2.905</v>
      </c>
      <c r="X1377" s="2" t="n">
        <v>3.15</v>
      </c>
      <c r="Y1377" s="28" t="n">
        <v>3.165</v>
      </c>
    </row>
    <row r="1378" customFormat="false" ht="12.75" hidden="false" customHeight="false" outlineLevel="0" collapsed="false">
      <c r="A1378" s="56" t="n">
        <f aca="false">A1377+1</f>
        <v>36619</v>
      </c>
      <c r="B1378" s="61" t="n">
        <f aca="false">B1377+1</f>
        <v>1374</v>
      </c>
      <c r="C1378" s="2" t="s">
        <v>142</v>
      </c>
      <c r="D1378" s="66" t="n">
        <v>36617</v>
      </c>
      <c r="E1378" s="28" t="n">
        <v>2.915</v>
      </c>
      <c r="F1378" s="28" t="n">
        <v>2.76</v>
      </c>
      <c r="G1378" s="28" t="n">
        <v>2.845</v>
      </c>
      <c r="H1378" s="28" t="n">
        <v>2.91</v>
      </c>
      <c r="K1378" s="28" t="n">
        <v>2.815</v>
      </c>
      <c r="L1378" s="28" t="n">
        <v>2.725</v>
      </c>
      <c r="M1378" s="28" t="n">
        <v>2.62</v>
      </c>
      <c r="N1378" s="28" t="n">
        <v>2.66</v>
      </c>
      <c r="O1378" s="28"/>
      <c r="Q1378" s="28" t="n">
        <v>3.09</v>
      </c>
      <c r="R1378" s="28" t="n">
        <v>3.045</v>
      </c>
      <c r="S1378" s="28" t="n">
        <v>2.84</v>
      </c>
      <c r="T1378" s="2" t="n">
        <v>2.88</v>
      </c>
      <c r="U1378" s="2" t="n">
        <v>2.885</v>
      </c>
      <c r="V1378" s="28" t="n">
        <v>2.96</v>
      </c>
      <c r="X1378" s="2" t="n">
        <v>3.21</v>
      </c>
      <c r="Y1378" s="28" t="n">
        <v>3.245</v>
      </c>
    </row>
    <row r="1379" customFormat="false" ht="12.75" hidden="false" customHeight="false" outlineLevel="0" collapsed="false">
      <c r="A1379" s="56" t="n">
        <f aca="false">A1378+1</f>
        <v>36620</v>
      </c>
      <c r="B1379" s="61" t="n">
        <f aca="false">B1378+1</f>
        <v>1375</v>
      </c>
      <c r="C1379" s="2" t="s">
        <v>143</v>
      </c>
      <c r="D1379" s="66" t="n">
        <v>36617</v>
      </c>
      <c r="E1379" s="28" t="n">
        <v>2.87</v>
      </c>
      <c r="F1379" s="28" t="n">
        <v>2.72</v>
      </c>
      <c r="G1379" s="28" t="n">
        <v>2.785</v>
      </c>
      <c r="H1379" s="28" t="n">
        <v>2.86</v>
      </c>
      <c r="K1379" s="28" t="n">
        <v>2.76</v>
      </c>
      <c r="L1379" s="28" t="n">
        <v>2.685</v>
      </c>
      <c r="M1379" s="28" t="n">
        <v>2.59</v>
      </c>
      <c r="N1379" s="28" t="n">
        <v>2.61</v>
      </c>
      <c r="O1379" s="28"/>
      <c r="Q1379" s="28" t="n">
        <v>3.04</v>
      </c>
      <c r="R1379" s="28" t="n">
        <v>2.995</v>
      </c>
      <c r="S1379" s="28" t="n">
        <v>2.79</v>
      </c>
      <c r="T1379" s="2" t="n">
        <v>2.805</v>
      </c>
      <c r="U1379" s="2" t="n">
        <v>2.81</v>
      </c>
      <c r="V1379" s="28" t="n">
        <v>2.905</v>
      </c>
      <c r="X1379" s="2" t="n">
        <v>3.165</v>
      </c>
      <c r="Y1379" s="28" t="n">
        <v>3.195</v>
      </c>
    </row>
    <row r="1380" customFormat="false" ht="12.75" hidden="false" customHeight="false" outlineLevel="0" collapsed="false">
      <c r="A1380" s="56" t="n">
        <f aca="false">A1379+1</f>
        <v>36621</v>
      </c>
      <c r="B1380" s="61" t="n">
        <f aca="false">B1379+1</f>
        <v>1376</v>
      </c>
      <c r="C1380" s="2" t="s">
        <v>144</v>
      </c>
      <c r="D1380" s="66" t="n">
        <v>36617</v>
      </c>
      <c r="E1380" s="28" t="n">
        <v>2.86</v>
      </c>
      <c r="F1380" s="28" t="n">
        <v>2.735</v>
      </c>
      <c r="G1380" s="28" t="n">
        <v>2.795</v>
      </c>
      <c r="H1380" s="28" t="n">
        <v>2.865</v>
      </c>
      <c r="K1380" s="28" t="n">
        <v>2.765</v>
      </c>
      <c r="L1380" s="28" t="n">
        <v>2.7</v>
      </c>
      <c r="M1380" s="28" t="n">
        <v>2.605</v>
      </c>
      <c r="N1380" s="28" t="n">
        <v>2.62</v>
      </c>
      <c r="O1380" s="28"/>
      <c r="Q1380" s="28" t="n">
        <v>3.045</v>
      </c>
      <c r="R1380" s="28" t="n">
        <v>2.98</v>
      </c>
      <c r="S1380" s="28" t="n">
        <v>2.795</v>
      </c>
      <c r="T1380" s="2" t="n">
        <v>2.84</v>
      </c>
      <c r="U1380" s="2" t="n">
        <v>2.85</v>
      </c>
      <c r="V1380" s="28" t="n">
        <v>2.91</v>
      </c>
      <c r="X1380" s="2" t="n">
        <v>3.16</v>
      </c>
      <c r="Y1380" s="28" t="n">
        <v>3.185</v>
      </c>
    </row>
    <row r="1381" customFormat="false" ht="12.75" hidden="false" customHeight="false" outlineLevel="0" collapsed="false">
      <c r="A1381" s="56" t="n">
        <f aca="false">A1380+1</f>
        <v>36622</v>
      </c>
      <c r="B1381" s="61" t="n">
        <f aca="false">B1380+1</f>
        <v>1377</v>
      </c>
      <c r="C1381" s="2" t="s">
        <v>145</v>
      </c>
      <c r="D1381" s="66" t="n">
        <v>36617</v>
      </c>
      <c r="E1381" s="28" t="n">
        <v>2.91</v>
      </c>
      <c r="F1381" s="28" t="n">
        <v>2.755</v>
      </c>
      <c r="G1381" s="28" t="n">
        <v>2.815</v>
      </c>
      <c r="H1381" s="28" t="n">
        <v>2.92</v>
      </c>
      <c r="K1381" s="28" t="n">
        <v>2.82</v>
      </c>
      <c r="L1381" s="28" t="n">
        <v>2.7</v>
      </c>
      <c r="M1381" s="28" t="n">
        <v>2.625</v>
      </c>
      <c r="N1381" s="28" t="n">
        <v>2.665</v>
      </c>
      <c r="O1381" s="28"/>
      <c r="Q1381" s="28" t="n">
        <v>3.085</v>
      </c>
      <c r="R1381" s="28" t="n">
        <v>2.995</v>
      </c>
      <c r="S1381" s="28" t="n">
        <v>2.82</v>
      </c>
      <c r="T1381" s="2" t="n">
        <v>2.9</v>
      </c>
      <c r="U1381" s="2" t="n">
        <v>2.905</v>
      </c>
      <c r="V1381" s="28" t="n">
        <v>2.965</v>
      </c>
      <c r="X1381" s="2" t="n">
        <v>3.19</v>
      </c>
      <c r="Y1381" s="28" t="n">
        <v>3.205</v>
      </c>
    </row>
    <row r="1382" customFormat="false" ht="12.75" hidden="false" customHeight="false" outlineLevel="0" collapsed="false">
      <c r="A1382" s="56" t="n">
        <f aca="false">A1381+1</f>
        <v>36623</v>
      </c>
      <c r="B1382" s="61" t="n">
        <f aca="false">B1381+1</f>
        <v>1378</v>
      </c>
      <c r="C1382" s="2" t="s">
        <v>146</v>
      </c>
      <c r="D1382" s="66" t="n">
        <v>36617</v>
      </c>
      <c r="E1382" s="28" t="n">
        <v>2.97</v>
      </c>
      <c r="F1382" s="28" t="n">
        <v>2.77</v>
      </c>
      <c r="G1382" s="28" t="n">
        <v>2.845</v>
      </c>
      <c r="H1382" s="28" t="n">
        <v>2.95</v>
      </c>
      <c r="K1382" s="28" t="n">
        <v>2.87</v>
      </c>
      <c r="L1382" s="28" t="n">
        <v>2.685</v>
      </c>
      <c r="M1382" s="28" t="n">
        <v>2.615</v>
      </c>
      <c r="N1382" s="28" t="n">
        <v>2.675</v>
      </c>
      <c r="O1382" s="28"/>
      <c r="Q1382" s="28" t="n">
        <v>3.175</v>
      </c>
      <c r="R1382" s="28" t="n">
        <v>3.005</v>
      </c>
      <c r="S1382" s="28" t="n">
        <v>2.825</v>
      </c>
      <c r="T1382" s="2" t="n">
        <v>2.95</v>
      </c>
      <c r="U1382" s="2" t="n">
        <v>2.945</v>
      </c>
      <c r="V1382" s="28" t="n">
        <v>3.01</v>
      </c>
      <c r="X1382" s="2" t="n">
        <v>3.31</v>
      </c>
      <c r="Y1382" s="28" t="n">
        <v>3.375</v>
      </c>
    </row>
    <row r="1383" customFormat="false" ht="12.75" hidden="false" customHeight="false" outlineLevel="0" collapsed="false">
      <c r="A1383" s="56" t="n">
        <f aca="false">A1382+1</f>
        <v>36624</v>
      </c>
      <c r="B1383" s="61" t="n">
        <f aca="false">B1382+1</f>
        <v>1379</v>
      </c>
      <c r="C1383" s="2" t="s">
        <v>147</v>
      </c>
      <c r="D1383" s="66" t="n">
        <v>36617</v>
      </c>
      <c r="E1383" s="28" t="n">
        <v>2.97</v>
      </c>
      <c r="F1383" s="28" t="n">
        <v>2.77</v>
      </c>
      <c r="G1383" s="28" t="n">
        <v>2.845</v>
      </c>
      <c r="H1383" s="28" t="n">
        <v>2.95</v>
      </c>
      <c r="K1383" s="28" t="n">
        <v>2.87</v>
      </c>
      <c r="L1383" s="28" t="n">
        <v>2.685</v>
      </c>
      <c r="M1383" s="28" t="n">
        <v>2.615</v>
      </c>
      <c r="N1383" s="28" t="n">
        <v>2.675</v>
      </c>
      <c r="O1383" s="28"/>
      <c r="Q1383" s="28" t="n">
        <v>3.175</v>
      </c>
      <c r="R1383" s="28" t="n">
        <v>3.005</v>
      </c>
      <c r="S1383" s="28" t="n">
        <v>2.825</v>
      </c>
      <c r="T1383" s="2" t="n">
        <v>2.95</v>
      </c>
      <c r="U1383" s="2" t="n">
        <v>2.945</v>
      </c>
      <c r="V1383" s="28" t="n">
        <v>3.01</v>
      </c>
      <c r="X1383" s="2" t="n">
        <v>3.31</v>
      </c>
      <c r="Y1383" s="28" t="n">
        <v>3.375</v>
      </c>
    </row>
    <row r="1384" customFormat="false" ht="12.75" hidden="false" customHeight="false" outlineLevel="0" collapsed="false">
      <c r="A1384" s="56" t="n">
        <f aca="false">A1383+1</f>
        <v>36625</v>
      </c>
      <c r="B1384" s="61" t="n">
        <f aca="false">B1383+1</f>
        <v>1380</v>
      </c>
      <c r="C1384" s="2" t="s">
        <v>148</v>
      </c>
      <c r="D1384" s="66" t="n">
        <v>36617</v>
      </c>
      <c r="E1384" s="28" t="n">
        <v>2.97</v>
      </c>
      <c r="F1384" s="28" t="n">
        <v>2.77</v>
      </c>
      <c r="G1384" s="28" t="n">
        <v>2.845</v>
      </c>
      <c r="H1384" s="28" t="n">
        <v>2.95</v>
      </c>
      <c r="K1384" s="28" t="n">
        <v>2.87</v>
      </c>
      <c r="L1384" s="28" t="n">
        <v>2.685</v>
      </c>
      <c r="M1384" s="28" t="n">
        <v>2.615</v>
      </c>
      <c r="N1384" s="28" t="n">
        <v>2.675</v>
      </c>
      <c r="O1384" s="28"/>
      <c r="Q1384" s="28" t="n">
        <v>3.175</v>
      </c>
      <c r="R1384" s="28" t="n">
        <v>3.005</v>
      </c>
      <c r="S1384" s="28" t="n">
        <v>2.825</v>
      </c>
      <c r="T1384" s="2" t="n">
        <v>2.95</v>
      </c>
      <c r="U1384" s="2" t="n">
        <v>2.945</v>
      </c>
      <c r="V1384" s="28" t="n">
        <v>3.01</v>
      </c>
      <c r="X1384" s="2" t="n">
        <v>3.31</v>
      </c>
      <c r="Y1384" s="28" t="n">
        <v>3.375</v>
      </c>
    </row>
    <row r="1385" customFormat="false" ht="12.75" hidden="false" customHeight="false" outlineLevel="0" collapsed="false">
      <c r="A1385" s="56" t="n">
        <f aca="false">A1384+1</f>
        <v>36626</v>
      </c>
      <c r="B1385" s="61" t="n">
        <f aca="false">B1384+1</f>
        <v>1381</v>
      </c>
      <c r="C1385" s="2" t="s">
        <v>142</v>
      </c>
      <c r="D1385" s="66" t="n">
        <v>36617</v>
      </c>
      <c r="E1385" s="28" t="n">
        <v>2.995</v>
      </c>
      <c r="F1385" s="28" t="n">
        <v>2.775</v>
      </c>
      <c r="G1385" s="28" t="n">
        <v>2.865</v>
      </c>
      <c r="H1385" s="28" t="n">
        <v>2.96</v>
      </c>
      <c r="K1385" s="28" t="n">
        <v>2.89</v>
      </c>
      <c r="L1385" s="28" t="n">
        <v>2.69</v>
      </c>
      <c r="M1385" s="28" t="n">
        <v>2.635</v>
      </c>
      <c r="N1385" s="28" t="n">
        <v>2.705</v>
      </c>
      <c r="O1385" s="28"/>
      <c r="Q1385" s="28" t="n">
        <v>3.23</v>
      </c>
      <c r="R1385" s="28" t="n">
        <v>3.025</v>
      </c>
      <c r="S1385" s="28" t="n">
        <v>2.87</v>
      </c>
      <c r="T1385" s="2" t="n">
        <v>2.955</v>
      </c>
      <c r="U1385" s="2" t="n">
        <v>2.96</v>
      </c>
      <c r="V1385" s="28" t="n">
        <v>3.06</v>
      </c>
      <c r="X1385" s="2" t="n">
        <v>3.41</v>
      </c>
      <c r="Y1385" s="28" t="n">
        <v>3.525</v>
      </c>
    </row>
    <row r="1386" customFormat="false" ht="12.75" hidden="false" customHeight="false" outlineLevel="0" collapsed="false">
      <c r="A1386" s="56" t="n">
        <f aca="false">A1385+1</f>
        <v>36627</v>
      </c>
      <c r="B1386" s="61" t="n">
        <f aca="false">B1385+1</f>
        <v>1382</v>
      </c>
      <c r="C1386" s="2" t="s">
        <v>143</v>
      </c>
      <c r="D1386" s="66" t="n">
        <v>36617</v>
      </c>
      <c r="E1386" s="28" t="n">
        <v>2.975</v>
      </c>
      <c r="F1386" s="28" t="n">
        <v>2.78</v>
      </c>
      <c r="G1386" s="28" t="n">
        <v>2.87</v>
      </c>
      <c r="H1386" s="28" t="n">
        <v>2.965</v>
      </c>
      <c r="K1386" s="28" t="n">
        <v>2.89</v>
      </c>
      <c r="L1386" s="28" t="n">
        <v>2.71</v>
      </c>
      <c r="M1386" s="28" t="n">
        <v>2.65</v>
      </c>
      <c r="N1386" s="28" t="n">
        <v>2.7</v>
      </c>
      <c r="O1386" s="28"/>
      <c r="Q1386" s="28" t="n">
        <v>3.22</v>
      </c>
      <c r="R1386" s="28" t="n">
        <v>3.01</v>
      </c>
      <c r="S1386" s="28" t="n">
        <v>2.875</v>
      </c>
      <c r="T1386" s="2" t="n">
        <v>2.96</v>
      </c>
      <c r="U1386" s="2" t="n">
        <v>2.955</v>
      </c>
      <c r="V1386" s="28" t="n">
        <v>3.04</v>
      </c>
      <c r="X1386" s="2" t="n">
        <v>3.39</v>
      </c>
      <c r="Y1386" s="28" t="n">
        <v>3.55</v>
      </c>
    </row>
    <row r="1387" customFormat="false" ht="12.75" hidden="false" customHeight="false" outlineLevel="0" collapsed="false">
      <c r="A1387" s="56" t="n">
        <f aca="false">A1386+1</f>
        <v>36628</v>
      </c>
      <c r="B1387" s="61" t="n">
        <f aca="false">B1386+1</f>
        <v>1383</v>
      </c>
      <c r="C1387" s="2" t="s">
        <v>144</v>
      </c>
      <c r="D1387" s="66" t="n">
        <v>36617</v>
      </c>
      <c r="E1387" s="28" t="n">
        <v>2.975</v>
      </c>
      <c r="F1387" s="28" t="n">
        <v>2.79</v>
      </c>
      <c r="G1387" s="28" t="n">
        <v>2.875</v>
      </c>
      <c r="H1387" s="28" t="n">
        <v>2.965</v>
      </c>
      <c r="K1387" s="28" t="n">
        <v>2.87</v>
      </c>
      <c r="L1387" s="28" t="n">
        <v>2.73</v>
      </c>
      <c r="M1387" s="28" t="n">
        <v>2.655</v>
      </c>
      <c r="N1387" s="28" t="n">
        <v>2.685</v>
      </c>
      <c r="O1387" s="28"/>
      <c r="Q1387" s="28" t="n">
        <v>3.215</v>
      </c>
      <c r="R1387" s="28" t="n">
        <v>3.015</v>
      </c>
      <c r="S1387" s="28" t="n">
        <v>2.92</v>
      </c>
      <c r="T1387" s="2" t="n">
        <v>2.925</v>
      </c>
      <c r="U1387" s="2" t="n">
        <v>2.93</v>
      </c>
      <c r="V1387" s="28" t="n">
        <v>3.015</v>
      </c>
      <c r="X1387" s="2" t="n">
        <v>3.35</v>
      </c>
      <c r="Y1387" s="28" t="n">
        <v>3.46</v>
      </c>
    </row>
    <row r="1388" customFormat="false" ht="12.75" hidden="false" customHeight="false" outlineLevel="0" collapsed="false">
      <c r="A1388" s="56" t="n">
        <f aca="false">A1387+1</f>
        <v>36629</v>
      </c>
      <c r="B1388" s="61" t="n">
        <f aca="false">B1387+1</f>
        <v>1384</v>
      </c>
      <c r="C1388" s="2" t="s">
        <v>145</v>
      </c>
      <c r="D1388" s="66" t="n">
        <v>36617</v>
      </c>
      <c r="E1388" s="28" t="n">
        <v>3.05</v>
      </c>
      <c r="F1388" s="28" t="n">
        <v>2.855</v>
      </c>
      <c r="G1388" s="28" t="n">
        <v>2.935</v>
      </c>
      <c r="H1388" s="28" t="n">
        <v>3.035</v>
      </c>
      <c r="K1388" s="28" t="n">
        <v>2.93</v>
      </c>
      <c r="L1388" s="28" t="n">
        <v>2.805</v>
      </c>
      <c r="M1388" s="28" t="n">
        <v>2.74</v>
      </c>
      <c r="N1388" s="28" t="n">
        <v>2.77</v>
      </c>
      <c r="O1388" s="28"/>
      <c r="Q1388" s="28" t="n">
        <v>3.255</v>
      </c>
      <c r="R1388" s="28" t="n">
        <v>3.045</v>
      </c>
      <c r="S1388" s="28" t="n">
        <v>2.995</v>
      </c>
      <c r="T1388" s="2" t="n">
        <v>2.955</v>
      </c>
      <c r="U1388" s="2" t="n">
        <v>2.96</v>
      </c>
      <c r="V1388" s="28" t="n">
        <v>3.07</v>
      </c>
      <c r="X1388" s="2" t="n">
        <v>3.365</v>
      </c>
      <c r="Y1388" s="28" t="n">
        <v>3.425</v>
      </c>
    </row>
    <row r="1389" customFormat="false" ht="12.75" hidden="false" customHeight="false" outlineLevel="0" collapsed="false">
      <c r="A1389" s="56" t="n">
        <f aca="false">A1388+1</f>
        <v>36630</v>
      </c>
      <c r="B1389" s="61" t="n">
        <f aca="false">B1388+1</f>
        <v>1385</v>
      </c>
      <c r="C1389" s="2" t="s">
        <v>146</v>
      </c>
      <c r="D1389" s="66" t="n">
        <v>36617</v>
      </c>
      <c r="E1389" s="28" t="n">
        <v>3.06</v>
      </c>
      <c r="F1389" s="28" t="n">
        <v>2.83</v>
      </c>
      <c r="G1389" s="28" t="n">
        <v>2.91</v>
      </c>
      <c r="H1389" s="28" t="n">
        <v>3.04</v>
      </c>
      <c r="K1389" s="28" t="n">
        <v>2.935</v>
      </c>
      <c r="L1389" s="28" t="n">
        <v>2.76</v>
      </c>
      <c r="M1389" s="28" t="n">
        <v>2.72</v>
      </c>
      <c r="N1389" s="28" t="n">
        <v>2.735</v>
      </c>
      <c r="O1389" s="28"/>
      <c r="Q1389" s="28" t="n">
        <v>3.245</v>
      </c>
      <c r="R1389" s="28" t="n">
        <v>2.985</v>
      </c>
      <c r="S1389" s="28" t="n">
        <v>2.925</v>
      </c>
      <c r="T1389" s="2" t="n">
        <v>2.96</v>
      </c>
      <c r="U1389" s="2" t="n">
        <v>2.975</v>
      </c>
      <c r="V1389" s="28" t="n">
        <v>3.08</v>
      </c>
      <c r="X1389" s="2" t="n">
        <v>3.325</v>
      </c>
      <c r="Y1389" s="28" t="n">
        <v>3.345</v>
      </c>
    </row>
    <row r="1390" customFormat="false" ht="12.75" hidden="false" customHeight="false" outlineLevel="0" collapsed="false">
      <c r="A1390" s="56" t="n">
        <f aca="false">A1389+1</f>
        <v>36631</v>
      </c>
      <c r="B1390" s="61" t="n">
        <f aca="false">B1389+1</f>
        <v>1386</v>
      </c>
      <c r="C1390" s="2" t="s">
        <v>147</v>
      </c>
      <c r="D1390" s="66" t="n">
        <v>36617</v>
      </c>
      <c r="E1390" s="28" t="n">
        <v>3.06</v>
      </c>
      <c r="F1390" s="28" t="n">
        <v>2.83</v>
      </c>
      <c r="G1390" s="28" t="n">
        <v>2.91</v>
      </c>
      <c r="H1390" s="28" t="n">
        <v>3.04</v>
      </c>
      <c r="K1390" s="28" t="n">
        <v>2.935</v>
      </c>
      <c r="L1390" s="28" t="n">
        <v>2.76</v>
      </c>
      <c r="M1390" s="28" t="n">
        <v>2.72</v>
      </c>
      <c r="N1390" s="28" t="n">
        <v>2.735</v>
      </c>
      <c r="O1390" s="28"/>
      <c r="Q1390" s="28" t="n">
        <v>3.245</v>
      </c>
      <c r="R1390" s="28" t="n">
        <v>2.985</v>
      </c>
      <c r="S1390" s="28" t="n">
        <v>2.925</v>
      </c>
      <c r="T1390" s="2" t="n">
        <v>2.96</v>
      </c>
      <c r="U1390" s="2" t="n">
        <v>2.975</v>
      </c>
      <c r="V1390" s="28" t="n">
        <v>3.08</v>
      </c>
      <c r="X1390" s="2" t="n">
        <v>3.325</v>
      </c>
      <c r="Y1390" s="28" t="n">
        <v>3.345</v>
      </c>
    </row>
    <row r="1391" customFormat="false" ht="12.75" hidden="false" customHeight="false" outlineLevel="0" collapsed="false">
      <c r="A1391" s="56" t="n">
        <f aca="false">A1390+1</f>
        <v>36632</v>
      </c>
      <c r="B1391" s="61" t="n">
        <f aca="false">B1390+1</f>
        <v>1387</v>
      </c>
      <c r="C1391" s="2" t="s">
        <v>148</v>
      </c>
      <c r="D1391" s="66" t="n">
        <v>36617</v>
      </c>
      <c r="E1391" s="28" t="n">
        <v>3.06</v>
      </c>
      <c r="F1391" s="28" t="n">
        <v>2.83</v>
      </c>
      <c r="G1391" s="28" t="n">
        <v>2.91</v>
      </c>
      <c r="H1391" s="28" t="n">
        <v>3.04</v>
      </c>
      <c r="K1391" s="28" t="n">
        <v>2.935</v>
      </c>
      <c r="L1391" s="28" t="n">
        <v>2.76</v>
      </c>
      <c r="M1391" s="28" t="n">
        <v>2.72</v>
      </c>
      <c r="N1391" s="28" t="n">
        <v>2.735</v>
      </c>
      <c r="O1391" s="28"/>
      <c r="Q1391" s="28" t="n">
        <v>3.245</v>
      </c>
      <c r="R1391" s="28" t="n">
        <v>2.985</v>
      </c>
      <c r="S1391" s="28" t="n">
        <v>2.925</v>
      </c>
      <c r="T1391" s="2" t="n">
        <v>2.96</v>
      </c>
      <c r="U1391" s="2" t="n">
        <v>2.975</v>
      </c>
      <c r="V1391" s="28" t="n">
        <v>3.08</v>
      </c>
      <c r="X1391" s="2" t="n">
        <v>3.325</v>
      </c>
      <c r="Y1391" s="28" t="n">
        <v>3.345</v>
      </c>
    </row>
    <row r="1392" customFormat="false" ht="12.75" hidden="false" customHeight="false" outlineLevel="0" collapsed="false">
      <c r="A1392" s="56" t="n">
        <f aca="false">A1391+1</f>
        <v>36633</v>
      </c>
      <c r="B1392" s="61" t="n">
        <f aca="false">B1391+1</f>
        <v>1388</v>
      </c>
      <c r="C1392" s="2" t="s">
        <v>142</v>
      </c>
      <c r="D1392" s="66" t="n">
        <v>36617</v>
      </c>
      <c r="E1392" s="28" t="n">
        <v>3.125</v>
      </c>
      <c r="F1392" s="28" t="n">
        <v>2.905</v>
      </c>
      <c r="G1392" s="28" t="n">
        <v>3.01</v>
      </c>
      <c r="H1392" s="28" t="n">
        <v>3.115</v>
      </c>
      <c r="I1392" s="28"/>
      <c r="K1392" s="28" t="n">
        <v>3.015</v>
      </c>
      <c r="L1392" s="28" t="n">
        <v>2.83</v>
      </c>
      <c r="M1392" s="28" t="n">
        <v>2.76</v>
      </c>
      <c r="N1392" s="28" t="n">
        <v>2.78</v>
      </c>
      <c r="O1392" s="28" t="n">
        <v>2.8576152</v>
      </c>
      <c r="P1392" s="28"/>
      <c r="Q1392" s="28" t="n">
        <v>3.325</v>
      </c>
      <c r="R1392" s="28" t="n">
        <v>3.055</v>
      </c>
      <c r="S1392" s="28" t="n">
        <v>2.99</v>
      </c>
      <c r="T1392" s="28" t="n">
        <v>3.06</v>
      </c>
      <c r="U1392" s="28" t="n">
        <v>3.055</v>
      </c>
      <c r="V1392" s="28" t="n">
        <v>3.175</v>
      </c>
      <c r="W1392" s="28"/>
      <c r="X1392" s="28" t="n">
        <v>3.465</v>
      </c>
      <c r="Y1392" s="28" t="n">
        <v>3.545</v>
      </c>
      <c r="Z1392" s="28"/>
      <c r="AA1392" s="28"/>
      <c r="AB1392" s="28"/>
      <c r="AC1392" s="28"/>
      <c r="AD1392" s="28"/>
      <c r="AE1392" s="28"/>
      <c r="AF1392" s="28"/>
    </row>
    <row r="1393" customFormat="false" ht="12.75" hidden="false" customHeight="false" outlineLevel="0" collapsed="false">
      <c r="A1393" s="56" t="n">
        <f aca="false">A1392+1</f>
        <v>36634</v>
      </c>
      <c r="B1393" s="61" t="n">
        <f aca="false">B1392+1</f>
        <v>1389</v>
      </c>
      <c r="C1393" s="2" t="s">
        <v>143</v>
      </c>
      <c r="D1393" s="66" t="n">
        <v>36617</v>
      </c>
      <c r="E1393" s="28" t="n">
        <v>3.145</v>
      </c>
      <c r="F1393" s="28" t="n">
        <v>2.935</v>
      </c>
      <c r="G1393" s="28" t="n">
        <v>3.025</v>
      </c>
      <c r="H1393" s="28" t="n">
        <v>3.135</v>
      </c>
      <c r="I1393" s="28"/>
      <c r="K1393" s="28" t="n">
        <v>3.015</v>
      </c>
      <c r="L1393" s="28" t="n">
        <v>2.85</v>
      </c>
      <c r="M1393" s="28" t="n">
        <v>2.785</v>
      </c>
      <c r="N1393" s="28" t="n">
        <v>2.795</v>
      </c>
      <c r="O1393" s="28"/>
      <c r="P1393" s="28"/>
      <c r="Q1393" s="28" t="n">
        <v>3.35</v>
      </c>
      <c r="R1393" s="28" t="n">
        <v>3.075</v>
      </c>
      <c r="S1393" s="28" t="n">
        <v>3</v>
      </c>
      <c r="T1393" s="28" t="n">
        <v>3.07</v>
      </c>
      <c r="U1393" s="28" t="n">
        <v>3.07</v>
      </c>
      <c r="V1393" s="28" t="n">
        <v>3.185</v>
      </c>
      <c r="W1393" s="28"/>
      <c r="X1393" s="28" t="n">
        <v>3.485</v>
      </c>
      <c r="Y1393" s="28" t="n">
        <v>3.56</v>
      </c>
      <c r="Z1393" s="28"/>
      <c r="AA1393" s="28"/>
      <c r="AB1393" s="28"/>
      <c r="AC1393" s="28"/>
      <c r="AD1393" s="28"/>
      <c r="AE1393" s="28"/>
      <c r="AF1393" s="28"/>
    </row>
    <row r="1394" customFormat="false" ht="12.75" hidden="false" customHeight="false" outlineLevel="0" collapsed="false">
      <c r="A1394" s="56" t="n">
        <f aca="false">A1393+1</f>
        <v>36635</v>
      </c>
      <c r="B1394" s="61" t="n">
        <f aca="false">B1393+1</f>
        <v>1390</v>
      </c>
      <c r="C1394" s="2" t="s">
        <v>144</v>
      </c>
      <c r="D1394" s="66" t="n">
        <v>36617</v>
      </c>
      <c r="E1394" s="28" t="n">
        <v>3.13</v>
      </c>
      <c r="F1394" s="28" t="n">
        <v>2.93</v>
      </c>
      <c r="G1394" s="28" t="n">
        <v>3.025</v>
      </c>
      <c r="H1394" s="28" t="n">
        <v>3.125</v>
      </c>
      <c r="I1394" s="28"/>
      <c r="K1394" s="28" t="n">
        <v>3.02</v>
      </c>
      <c r="L1394" s="28" t="n">
        <v>2.85</v>
      </c>
      <c r="M1394" s="28" t="n">
        <v>2.775</v>
      </c>
      <c r="N1394" s="28" t="n">
        <v>2.78</v>
      </c>
      <c r="O1394" s="28"/>
      <c r="P1394" s="28"/>
      <c r="Q1394" s="28" t="n">
        <v>3.33</v>
      </c>
      <c r="R1394" s="28" t="n">
        <v>3.065</v>
      </c>
      <c r="S1394" s="28" t="n">
        <v>2.98</v>
      </c>
      <c r="T1394" s="28" t="n">
        <v>3.085</v>
      </c>
      <c r="U1394" s="28" t="n">
        <v>3.085</v>
      </c>
      <c r="V1394" s="28" t="n">
        <v>3.205</v>
      </c>
      <c r="W1394" s="28"/>
      <c r="X1394" s="28" t="n">
        <v>3.47</v>
      </c>
      <c r="Y1394" s="28" t="n">
        <v>3.535</v>
      </c>
      <c r="Z1394" s="28"/>
      <c r="AA1394" s="28"/>
      <c r="AB1394" s="28"/>
      <c r="AC1394" s="28"/>
      <c r="AD1394" s="28"/>
      <c r="AE1394" s="28"/>
      <c r="AF1394" s="28"/>
    </row>
    <row r="1395" customFormat="false" ht="12.75" hidden="false" customHeight="false" outlineLevel="0" collapsed="false">
      <c r="A1395" s="56" t="n">
        <f aca="false">A1394+1</f>
        <v>36636</v>
      </c>
      <c r="B1395" s="61" t="n">
        <f aca="false">B1394+1</f>
        <v>1391</v>
      </c>
      <c r="C1395" s="2" t="s">
        <v>145</v>
      </c>
      <c r="D1395" s="66" t="n">
        <v>36617</v>
      </c>
      <c r="E1395" s="28" t="n">
        <v>3.075</v>
      </c>
      <c r="F1395" s="28" t="n">
        <v>2.865</v>
      </c>
      <c r="G1395" s="28" t="n">
        <v>2.96</v>
      </c>
      <c r="H1395" s="28" t="n">
        <v>3.065</v>
      </c>
      <c r="I1395" s="28"/>
      <c r="K1395" s="28" t="n">
        <v>2.95</v>
      </c>
      <c r="L1395" s="28" t="n">
        <v>2.755</v>
      </c>
      <c r="M1395" s="28" t="n">
        <v>2.715</v>
      </c>
      <c r="N1395" s="28" t="n">
        <v>2.725</v>
      </c>
      <c r="O1395" s="28" t="n">
        <v>2.732856175</v>
      </c>
      <c r="P1395" s="28"/>
      <c r="Q1395" s="28" t="n">
        <v>3.275</v>
      </c>
      <c r="R1395" s="28" t="n">
        <v>2.985</v>
      </c>
      <c r="S1395" s="28" t="n">
        <v>2.9</v>
      </c>
      <c r="T1395" s="28" t="n">
        <v>2.995</v>
      </c>
      <c r="U1395" s="28" t="n">
        <v>3</v>
      </c>
      <c r="V1395" s="28" t="n">
        <v>3.145</v>
      </c>
      <c r="W1395" s="28"/>
      <c r="X1395" s="28" t="n">
        <v>3.4</v>
      </c>
      <c r="Y1395" s="28" t="n">
        <v>3.45</v>
      </c>
      <c r="Z1395" s="28"/>
      <c r="AA1395" s="28"/>
      <c r="AB1395" s="28"/>
      <c r="AC1395" s="28"/>
      <c r="AD1395" s="28"/>
      <c r="AE1395" s="28"/>
      <c r="AF1395" s="28"/>
    </row>
    <row r="1396" customFormat="false" ht="12.75" hidden="false" customHeight="false" outlineLevel="0" collapsed="false">
      <c r="A1396" s="56" t="n">
        <f aca="false">A1395+1</f>
        <v>36637</v>
      </c>
      <c r="B1396" s="61" t="n">
        <f aca="false">B1395+1</f>
        <v>1392</v>
      </c>
      <c r="C1396" s="2" t="s">
        <v>146</v>
      </c>
      <c r="D1396" s="66" t="n">
        <v>36617</v>
      </c>
      <c r="E1396" s="28" t="n">
        <v>3.075</v>
      </c>
      <c r="F1396" s="28" t="n">
        <v>2.865</v>
      </c>
      <c r="G1396" s="28" t="n">
        <v>2.96</v>
      </c>
      <c r="H1396" s="28" t="n">
        <v>3.065</v>
      </c>
      <c r="I1396" s="28"/>
      <c r="K1396" s="28" t="n">
        <v>2.95</v>
      </c>
      <c r="L1396" s="28" t="n">
        <v>2.755</v>
      </c>
      <c r="M1396" s="28" t="n">
        <v>2.715</v>
      </c>
      <c r="N1396" s="28" t="n">
        <v>2.725</v>
      </c>
      <c r="O1396" s="28" t="n">
        <v>2.732856175</v>
      </c>
      <c r="P1396" s="28"/>
      <c r="Q1396" s="28" t="n">
        <v>3.275</v>
      </c>
      <c r="R1396" s="28" t="n">
        <v>2.985</v>
      </c>
      <c r="S1396" s="28" t="n">
        <v>2.9</v>
      </c>
      <c r="T1396" s="28" t="n">
        <v>2.995</v>
      </c>
      <c r="U1396" s="28" t="n">
        <v>3</v>
      </c>
      <c r="V1396" s="28" t="n">
        <v>3.145</v>
      </c>
      <c r="W1396" s="28"/>
      <c r="X1396" s="28" t="n">
        <v>3.4</v>
      </c>
      <c r="Y1396" s="28" t="n">
        <v>3.45</v>
      </c>
      <c r="Z1396" s="28"/>
      <c r="AA1396" s="28"/>
      <c r="AB1396" s="28"/>
      <c r="AC1396" s="28"/>
      <c r="AD1396" s="28"/>
      <c r="AE1396" s="28"/>
      <c r="AF1396" s="28"/>
    </row>
    <row r="1397" customFormat="false" ht="12.75" hidden="false" customHeight="false" outlineLevel="0" collapsed="false">
      <c r="A1397" s="56" t="n">
        <f aca="false">A1396+1</f>
        <v>36638</v>
      </c>
      <c r="B1397" s="61" t="n">
        <f aca="false">B1396+1</f>
        <v>1393</v>
      </c>
      <c r="C1397" s="2" t="s">
        <v>147</v>
      </c>
      <c r="D1397" s="66" t="n">
        <v>36617</v>
      </c>
      <c r="E1397" s="28" t="n">
        <v>3.075</v>
      </c>
      <c r="F1397" s="28" t="n">
        <v>2.865</v>
      </c>
      <c r="G1397" s="28" t="n">
        <v>2.96</v>
      </c>
      <c r="H1397" s="28" t="n">
        <v>3.065</v>
      </c>
      <c r="I1397" s="28"/>
      <c r="K1397" s="28" t="n">
        <v>2.95</v>
      </c>
      <c r="L1397" s="28" t="n">
        <v>2.755</v>
      </c>
      <c r="M1397" s="28" t="n">
        <v>2.715</v>
      </c>
      <c r="N1397" s="28" t="n">
        <v>2.725</v>
      </c>
      <c r="O1397" s="28" t="n">
        <v>2.732856175</v>
      </c>
      <c r="P1397" s="28"/>
      <c r="Q1397" s="28" t="n">
        <v>3.275</v>
      </c>
      <c r="R1397" s="28" t="n">
        <v>2.985</v>
      </c>
      <c r="S1397" s="28" t="n">
        <v>2.9</v>
      </c>
      <c r="T1397" s="28" t="n">
        <v>2.995</v>
      </c>
      <c r="U1397" s="28" t="n">
        <v>3</v>
      </c>
      <c r="V1397" s="28" t="n">
        <v>3.145</v>
      </c>
      <c r="W1397" s="28"/>
      <c r="X1397" s="28" t="n">
        <v>3.4</v>
      </c>
      <c r="Y1397" s="28" t="n">
        <v>3.45</v>
      </c>
      <c r="Z1397" s="28"/>
      <c r="AA1397" s="28"/>
      <c r="AB1397" s="28"/>
      <c r="AC1397" s="28"/>
      <c r="AD1397" s="28"/>
      <c r="AE1397" s="28"/>
      <c r="AF1397" s="28"/>
    </row>
    <row r="1398" customFormat="false" ht="12.75" hidden="false" customHeight="false" outlineLevel="0" collapsed="false">
      <c r="A1398" s="56" t="n">
        <f aca="false">A1397+1</f>
        <v>36639</v>
      </c>
      <c r="B1398" s="61" t="n">
        <f aca="false">B1397+1</f>
        <v>1394</v>
      </c>
      <c r="C1398" s="2" t="s">
        <v>148</v>
      </c>
      <c r="D1398" s="66" t="n">
        <v>36617</v>
      </c>
      <c r="E1398" s="28" t="n">
        <v>3.075</v>
      </c>
      <c r="F1398" s="28" t="n">
        <v>2.865</v>
      </c>
      <c r="G1398" s="28" t="n">
        <v>2.96</v>
      </c>
      <c r="H1398" s="28" t="n">
        <v>3.065</v>
      </c>
      <c r="I1398" s="28"/>
      <c r="K1398" s="28" t="n">
        <v>2.95</v>
      </c>
      <c r="L1398" s="28" t="n">
        <v>2.755</v>
      </c>
      <c r="M1398" s="28" t="n">
        <v>2.715</v>
      </c>
      <c r="N1398" s="28" t="n">
        <v>2.725</v>
      </c>
      <c r="O1398" s="28" t="n">
        <v>2.732856175</v>
      </c>
      <c r="P1398" s="28"/>
      <c r="Q1398" s="28" t="n">
        <v>3.275</v>
      </c>
      <c r="R1398" s="28" t="n">
        <v>2.985</v>
      </c>
      <c r="S1398" s="28" t="n">
        <v>2.9</v>
      </c>
      <c r="T1398" s="28" t="n">
        <v>2.995</v>
      </c>
      <c r="U1398" s="28" t="n">
        <v>3</v>
      </c>
      <c r="V1398" s="28" t="n">
        <v>3.145</v>
      </c>
      <c r="W1398" s="28"/>
      <c r="X1398" s="28" t="n">
        <v>3.4</v>
      </c>
      <c r="Y1398" s="28" t="n">
        <v>3.45</v>
      </c>
      <c r="Z1398" s="28"/>
      <c r="AA1398" s="28"/>
      <c r="AB1398" s="28"/>
      <c r="AC1398" s="28"/>
      <c r="AD1398" s="28"/>
      <c r="AE1398" s="28"/>
      <c r="AF1398" s="28"/>
    </row>
    <row r="1399" customFormat="false" ht="12.75" hidden="false" customHeight="false" outlineLevel="0" collapsed="false">
      <c r="A1399" s="56" t="n">
        <f aca="false">A1398+1</f>
        <v>36640</v>
      </c>
      <c r="B1399" s="61" t="n">
        <f aca="false">B1398+1</f>
        <v>1395</v>
      </c>
      <c r="C1399" s="2" t="s">
        <v>142</v>
      </c>
      <c r="D1399" s="66" t="n">
        <v>36617</v>
      </c>
      <c r="E1399" s="28" t="n">
        <v>3.125</v>
      </c>
      <c r="F1399" s="28" t="n">
        <v>2.895</v>
      </c>
      <c r="G1399" s="28" t="n">
        <v>3</v>
      </c>
      <c r="H1399" s="28" t="n">
        <v>3.105</v>
      </c>
      <c r="I1399" s="28"/>
      <c r="K1399" s="28" t="n">
        <v>2.99</v>
      </c>
      <c r="L1399" s="28" t="n">
        <v>2.815</v>
      </c>
      <c r="M1399" s="28" t="n">
        <v>2.75</v>
      </c>
      <c r="N1399" s="28" t="n">
        <v>2.75</v>
      </c>
      <c r="O1399" s="28" t="n">
        <v>2.7712318</v>
      </c>
      <c r="P1399" s="28"/>
      <c r="Q1399" s="28" t="n">
        <v>3.355</v>
      </c>
      <c r="R1399" s="28" t="n">
        <v>3.055</v>
      </c>
      <c r="S1399" s="28" t="n">
        <v>2.94</v>
      </c>
      <c r="T1399" s="28" t="n">
        <v>3</v>
      </c>
      <c r="U1399" s="28" t="n">
        <v>3</v>
      </c>
      <c r="V1399" s="28" t="n">
        <v>3.185</v>
      </c>
      <c r="W1399" s="28"/>
      <c r="X1399" s="28" t="n">
        <v>3.495</v>
      </c>
      <c r="Y1399" s="28" t="n">
        <v>3.53</v>
      </c>
      <c r="Z1399" s="28"/>
      <c r="AA1399" s="28"/>
      <c r="AB1399" s="28"/>
      <c r="AC1399" s="28"/>
      <c r="AD1399" s="28"/>
      <c r="AE1399" s="28"/>
      <c r="AF1399" s="28"/>
    </row>
    <row r="1400" customFormat="false" ht="12.75" hidden="false" customHeight="false" outlineLevel="0" collapsed="false">
      <c r="A1400" s="56" t="n">
        <f aca="false">A1399+1</f>
        <v>36641</v>
      </c>
      <c r="B1400" s="61" t="n">
        <f aca="false">B1399+1</f>
        <v>1396</v>
      </c>
      <c r="C1400" s="2" t="s">
        <v>143</v>
      </c>
      <c r="D1400" s="66" t="n">
        <v>36617</v>
      </c>
      <c r="E1400" s="28" t="n">
        <v>3.155</v>
      </c>
      <c r="F1400" s="28" t="n">
        <v>2.88</v>
      </c>
      <c r="G1400" s="28" t="n">
        <v>2.985</v>
      </c>
      <c r="H1400" s="28" t="n">
        <v>3.125</v>
      </c>
      <c r="I1400" s="28"/>
      <c r="K1400" s="28" t="n">
        <v>2.975</v>
      </c>
      <c r="L1400" s="28" t="n">
        <v>2.81</v>
      </c>
      <c r="M1400" s="28" t="n">
        <v>2.75</v>
      </c>
      <c r="N1400" s="28" t="n">
        <v>2.76</v>
      </c>
      <c r="O1400" s="28" t="n">
        <v>2.776338</v>
      </c>
      <c r="P1400" s="28"/>
      <c r="Q1400" s="28" t="n">
        <v>3.395</v>
      </c>
      <c r="R1400" s="28" t="n">
        <v>3.075</v>
      </c>
      <c r="S1400" s="28" t="n">
        <v>2.945</v>
      </c>
      <c r="T1400" s="28" t="n">
        <v>2.975</v>
      </c>
      <c r="U1400" s="28" t="n">
        <v>2.975</v>
      </c>
      <c r="V1400" s="28" t="n">
        <v>3.195</v>
      </c>
      <c r="W1400" s="28"/>
      <c r="X1400" s="28" t="n">
        <v>3.565</v>
      </c>
      <c r="Y1400" s="28" t="n">
        <v>3.575</v>
      </c>
      <c r="Z1400" s="28"/>
      <c r="AA1400" s="28"/>
      <c r="AB1400" s="28"/>
      <c r="AC1400" s="28"/>
      <c r="AD1400" s="28"/>
      <c r="AE1400" s="28"/>
      <c r="AF1400" s="28"/>
    </row>
    <row r="1401" customFormat="false" ht="12.75" hidden="false" customHeight="false" outlineLevel="0" collapsed="false">
      <c r="A1401" s="56" t="n">
        <f aca="false">A1400+1</f>
        <v>36642</v>
      </c>
      <c r="B1401" s="61" t="n">
        <f aca="false">B1400+1</f>
        <v>1397</v>
      </c>
      <c r="C1401" s="2" t="s">
        <v>144</v>
      </c>
      <c r="D1401" s="66" t="n">
        <v>36617</v>
      </c>
      <c r="E1401" s="28" t="n">
        <v>3.12</v>
      </c>
      <c r="F1401" s="28" t="n">
        <v>2.865</v>
      </c>
      <c r="G1401" s="28" t="n">
        <v>2.97</v>
      </c>
      <c r="H1401" s="28" t="n">
        <v>3.11</v>
      </c>
      <c r="I1401" s="28"/>
      <c r="K1401" s="28" t="n">
        <v>2.96</v>
      </c>
      <c r="L1401" s="28" t="n">
        <v>2.8</v>
      </c>
      <c r="M1401" s="28" t="n">
        <v>2.755</v>
      </c>
      <c r="N1401" s="28" t="n">
        <v>2.755</v>
      </c>
      <c r="O1401" s="28" t="n">
        <v>2.731948875</v>
      </c>
      <c r="P1401" s="28"/>
      <c r="Q1401" s="28" t="n">
        <v>3.37</v>
      </c>
      <c r="R1401" s="28" t="n">
        <v>3.085</v>
      </c>
      <c r="S1401" s="28" t="n">
        <v>2.98</v>
      </c>
      <c r="T1401" s="28" t="n">
        <v>2.95</v>
      </c>
      <c r="U1401" s="28" t="n">
        <v>2.955</v>
      </c>
      <c r="V1401" s="28" t="n">
        <v>3.155</v>
      </c>
      <c r="W1401" s="28"/>
      <c r="X1401" s="28" t="n">
        <v>3.5</v>
      </c>
      <c r="Y1401" s="28" t="n">
        <v>3.535</v>
      </c>
      <c r="Z1401" s="28"/>
      <c r="AA1401" s="28"/>
      <c r="AB1401" s="28"/>
      <c r="AC1401" s="28"/>
      <c r="AD1401" s="28"/>
      <c r="AE1401" s="28"/>
      <c r="AF1401" s="28"/>
    </row>
    <row r="1402" customFormat="false" ht="12.75" hidden="false" customHeight="false" outlineLevel="0" collapsed="false">
      <c r="A1402" s="56" t="n">
        <f aca="false">A1401+1</f>
        <v>36643</v>
      </c>
      <c r="B1402" s="61" t="n">
        <f aca="false">B1401+1</f>
        <v>1398</v>
      </c>
      <c r="C1402" s="2" t="s">
        <v>145</v>
      </c>
      <c r="D1402" s="66" t="n">
        <v>36617</v>
      </c>
      <c r="E1402" s="28" t="n">
        <v>3.055</v>
      </c>
      <c r="F1402" s="28" t="n">
        <v>2.82</v>
      </c>
      <c r="G1402" s="28" t="n">
        <v>2.88</v>
      </c>
      <c r="H1402" s="28" t="n">
        <v>3.03</v>
      </c>
      <c r="I1402" s="28"/>
      <c r="K1402" s="28" t="n">
        <v>2.905</v>
      </c>
      <c r="L1402" s="28" t="n">
        <v>2.735</v>
      </c>
      <c r="M1402" s="28" t="n">
        <v>2.68</v>
      </c>
      <c r="N1402" s="28" t="n">
        <v>2.69</v>
      </c>
      <c r="O1402" s="28" t="n">
        <v>2.6958204</v>
      </c>
      <c r="P1402" s="28"/>
      <c r="Q1402" s="28" t="n">
        <v>3.25</v>
      </c>
      <c r="R1402" s="28" t="n">
        <v>3.06</v>
      </c>
      <c r="S1402" s="28" t="n">
        <v>2.92</v>
      </c>
      <c r="T1402" s="28" t="n">
        <v>2.885</v>
      </c>
      <c r="U1402" s="28" t="n">
        <v>2.89</v>
      </c>
      <c r="V1402" s="28" t="n">
        <v>3.09</v>
      </c>
      <c r="W1402" s="28"/>
      <c r="X1402" s="28" t="n">
        <v>3.38</v>
      </c>
      <c r="Y1402" s="28" t="n">
        <v>3.395</v>
      </c>
      <c r="Z1402" s="28"/>
      <c r="AA1402" s="28"/>
      <c r="AB1402" s="28"/>
      <c r="AC1402" s="28"/>
      <c r="AD1402" s="28"/>
      <c r="AE1402" s="28"/>
      <c r="AF1402" s="28"/>
    </row>
    <row r="1403" customFormat="false" ht="12.75" hidden="false" customHeight="false" outlineLevel="0" collapsed="false">
      <c r="A1403" s="56" t="n">
        <f aca="false">A1402+1</f>
        <v>36644</v>
      </c>
      <c r="B1403" s="61" t="n">
        <f aca="false">B1402+1</f>
        <v>1399</v>
      </c>
      <c r="C1403" s="2" t="s">
        <v>146</v>
      </c>
      <c r="D1403" s="66" t="n">
        <v>36617</v>
      </c>
      <c r="E1403" s="28" t="n">
        <v>3.12</v>
      </c>
      <c r="F1403" s="28" t="n">
        <v>2.835</v>
      </c>
      <c r="G1403" s="28" t="n">
        <v>2.92</v>
      </c>
      <c r="H1403" s="28" t="n">
        <v>3.08</v>
      </c>
      <c r="I1403" s="28"/>
      <c r="K1403" s="28" t="n">
        <v>2.92</v>
      </c>
      <c r="L1403" s="28" t="n">
        <v>2.745</v>
      </c>
      <c r="M1403" s="28" t="n">
        <v>2.67</v>
      </c>
      <c r="N1403" s="28" t="n">
        <v>2.685</v>
      </c>
      <c r="O1403" s="28" t="n">
        <v>2.745241875</v>
      </c>
      <c r="P1403" s="28"/>
      <c r="Q1403" s="28" t="n">
        <v>3.285</v>
      </c>
      <c r="R1403" s="28" t="n">
        <v>3.04</v>
      </c>
      <c r="S1403" s="28" t="n">
        <v>2.92</v>
      </c>
      <c r="T1403" s="28" t="n">
        <v>2.895</v>
      </c>
      <c r="U1403" s="28" t="n">
        <v>2.9</v>
      </c>
      <c r="V1403" s="28" t="n">
        <v>3.165</v>
      </c>
      <c r="W1403" s="28"/>
      <c r="X1403" s="28" t="n">
        <v>3.37</v>
      </c>
      <c r="Y1403" s="28" t="n">
        <v>3.45</v>
      </c>
      <c r="Z1403" s="28"/>
      <c r="AA1403" s="28"/>
      <c r="AB1403" s="28"/>
      <c r="AC1403" s="28"/>
      <c r="AD1403" s="28"/>
      <c r="AE1403" s="28"/>
      <c r="AF1403" s="28"/>
    </row>
    <row r="1404" customFormat="false" ht="12.75" hidden="false" customHeight="false" outlineLevel="0" collapsed="false">
      <c r="A1404" s="56" t="n">
        <f aca="false">A1403+1</f>
        <v>36645</v>
      </c>
      <c r="B1404" s="61" t="n">
        <f aca="false">B1403+1</f>
        <v>1400</v>
      </c>
      <c r="C1404" s="2" t="s">
        <v>147</v>
      </c>
      <c r="D1404" s="66" t="n">
        <v>36617</v>
      </c>
      <c r="E1404" s="28" t="n">
        <v>3.12</v>
      </c>
      <c r="F1404" s="28" t="n">
        <v>2.835</v>
      </c>
      <c r="G1404" s="28" t="n">
        <v>2.92</v>
      </c>
      <c r="H1404" s="28" t="n">
        <v>3.08</v>
      </c>
      <c r="I1404" s="28"/>
      <c r="K1404" s="28" t="n">
        <v>2.92</v>
      </c>
      <c r="L1404" s="28" t="n">
        <v>2.745</v>
      </c>
      <c r="M1404" s="28" t="n">
        <v>2.67</v>
      </c>
      <c r="N1404" s="28" t="n">
        <v>2.685</v>
      </c>
      <c r="O1404" s="28" t="n">
        <v>2.745241875</v>
      </c>
      <c r="P1404" s="28"/>
      <c r="Q1404" s="28" t="n">
        <v>3.285</v>
      </c>
      <c r="R1404" s="28" t="n">
        <v>3.04</v>
      </c>
      <c r="S1404" s="28" t="n">
        <v>2.92</v>
      </c>
      <c r="T1404" s="28" t="n">
        <v>2.895</v>
      </c>
      <c r="U1404" s="28" t="n">
        <v>2.9</v>
      </c>
      <c r="V1404" s="28" t="n">
        <v>3.165</v>
      </c>
      <c r="W1404" s="28"/>
      <c r="X1404" s="28" t="n">
        <v>3.37</v>
      </c>
      <c r="Y1404" s="28" t="n">
        <v>3.45</v>
      </c>
      <c r="Z1404" s="28"/>
      <c r="AA1404" s="28"/>
      <c r="AB1404" s="28"/>
      <c r="AC1404" s="28"/>
      <c r="AD1404" s="28"/>
      <c r="AE1404" s="28"/>
      <c r="AF1404" s="28"/>
    </row>
    <row r="1405" customFormat="false" ht="12.75" hidden="false" customHeight="false" outlineLevel="0" collapsed="false">
      <c r="A1405" s="56" t="n">
        <f aca="false">A1404+1</f>
        <v>36646</v>
      </c>
      <c r="B1405" s="61" t="n">
        <f aca="false">B1404+1</f>
        <v>1401</v>
      </c>
      <c r="C1405" s="2" t="s">
        <v>148</v>
      </c>
      <c r="D1405" s="66" t="n">
        <v>36617</v>
      </c>
      <c r="E1405" s="28" t="n">
        <v>3.12</v>
      </c>
      <c r="F1405" s="28" t="n">
        <v>2.835</v>
      </c>
      <c r="G1405" s="28" t="n">
        <v>2.92</v>
      </c>
      <c r="H1405" s="28" t="n">
        <v>3.08</v>
      </c>
      <c r="I1405" s="28"/>
      <c r="K1405" s="28" t="n">
        <v>2.92</v>
      </c>
      <c r="L1405" s="28" t="n">
        <v>2.745</v>
      </c>
      <c r="M1405" s="28" t="n">
        <v>2.67</v>
      </c>
      <c r="N1405" s="28" t="n">
        <v>2.685</v>
      </c>
      <c r="O1405" s="28" t="n">
        <v>2.745241875</v>
      </c>
      <c r="P1405" s="28"/>
      <c r="Q1405" s="28" t="n">
        <v>3.285</v>
      </c>
      <c r="R1405" s="28" t="n">
        <v>3.04</v>
      </c>
      <c r="S1405" s="28" t="n">
        <v>2.92</v>
      </c>
      <c r="T1405" s="28" t="n">
        <v>2.905</v>
      </c>
      <c r="U1405" s="28" t="n">
        <v>2.92</v>
      </c>
      <c r="V1405" s="28" t="n">
        <v>3.165</v>
      </c>
      <c r="W1405" s="28"/>
      <c r="X1405" s="28" t="n">
        <v>3.385</v>
      </c>
      <c r="Y1405" s="28" t="n">
        <v>3.45</v>
      </c>
      <c r="Z1405" s="28"/>
      <c r="AA1405" s="28"/>
      <c r="AB1405" s="28"/>
      <c r="AC1405" s="28"/>
      <c r="AD1405" s="28"/>
      <c r="AE1405" s="28"/>
      <c r="AF1405" s="28"/>
    </row>
    <row r="1406" customFormat="false" ht="12.75" hidden="false" customHeight="false" outlineLevel="0" collapsed="false">
      <c r="A1406" s="56" t="n">
        <f aca="false">A1405+1</f>
        <v>36647</v>
      </c>
      <c r="B1406" s="61" t="n">
        <f aca="false">B1405+1</f>
        <v>1402</v>
      </c>
      <c r="C1406" s="2" t="s">
        <v>142</v>
      </c>
      <c r="D1406" s="66" t="n">
        <v>36647</v>
      </c>
      <c r="E1406" s="28" t="n">
        <v>3.16</v>
      </c>
      <c r="F1406" s="28" t="n">
        <v>2.94</v>
      </c>
      <c r="G1406" s="28" t="n">
        <v>3</v>
      </c>
      <c r="H1406" s="28" t="n">
        <v>3.135</v>
      </c>
      <c r="I1406" s="28"/>
      <c r="J1406" s="28"/>
      <c r="K1406" s="28" t="n">
        <v>2.995</v>
      </c>
      <c r="L1406" s="28" t="n">
        <v>2.845</v>
      </c>
      <c r="M1406" s="28" t="n">
        <v>2.745</v>
      </c>
      <c r="N1406" s="28" t="n">
        <v>2.75</v>
      </c>
      <c r="O1406" s="28" t="n">
        <v>2.7707043</v>
      </c>
      <c r="P1406" s="28"/>
      <c r="Q1406" s="28" t="n">
        <v>3.31</v>
      </c>
      <c r="R1406" s="28" t="n">
        <v>3.145</v>
      </c>
      <c r="S1406" s="28" t="n">
        <v>2.98</v>
      </c>
      <c r="T1406" s="28" t="n">
        <v>3</v>
      </c>
      <c r="U1406" s="28" t="n">
        <v>3.015</v>
      </c>
      <c r="V1406" s="28" t="n">
        <v>3.205</v>
      </c>
      <c r="W1406" s="28"/>
      <c r="X1406" s="28" t="n">
        <v>3.43</v>
      </c>
      <c r="Y1406" s="28" t="n">
        <v>3.46</v>
      </c>
      <c r="Z1406" s="28"/>
      <c r="AA1406" s="28"/>
      <c r="AB1406" s="28"/>
      <c r="AC1406" s="28"/>
      <c r="AD1406" s="28"/>
      <c r="AE1406" s="28"/>
      <c r="AF1406" s="28"/>
    </row>
    <row r="1407" customFormat="false" ht="12.75" hidden="false" customHeight="false" outlineLevel="0" collapsed="false">
      <c r="A1407" s="56" t="n">
        <f aca="false">A1406+1</f>
        <v>36648</v>
      </c>
      <c r="B1407" s="61" t="n">
        <f aca="false">B1406+1</f>
        <v>1403</v>
      </c>
      <c r="C1407" s="2" t="s">
        <v>143</v>
      </c>
      <c r="D1407" s="66" t="n">
        <v>36647</v>
      </c>
      <c r="E1407" s="28" t="n">
        <v>3.205</v>
      </c>
      <c r="F1407" s="28" t="n">
        <v>2.97</v>
      </c>
      <c r="G1407" s="28" t="n">
        <v>3.025</v>
      </c>
      <c r="H1407" s="28" t="n">
        <v>3.17</v>
      </c>
      <c r="I1407" s="28"/>
      <c r="J1407" s="28"/>
      <c r="K1407" s="28" t="n">
        <v>3.02</v>
      </c>
      <c r="L1407" s="28" t="n">
        <v>2.885</v>
      </c>
      <c r="M1407" s="28" t="n">
        <v>2.8</v>
      </c>
      <c r="N1407" s="28" t="n">
        <v>2.81</v>
      </c>
      <c r="O1407" s="28" t="n">
        <v>2.836509925</v>
      </c>
      <c r="P1407" s="28"/>
      <c r="Q1407" s="28" t="n">
        <v>3.35</v>
      </c>
      <c r="R1407" s="28" t="n">
        <v>3.21</v>
      </c>
      <c r="S1407" s="28" t="n">
        <v>3.035</v>
      </c>
      <c r="T1407" s="28" t="n">
        <v>3.03</v>
      </c>
      <c r="U1407" s="28" t="n">
        <v>3.03</v>
      </c>
      <c r="V1407" s="28" t="n">
        <v>3.235</v>
      </c>
      <c r="W1407" s="28"/>
      <c r="X1407" s="28" t="n">
        <v>3.475</v>
      </c>
      <c r="Y1407" s="28" t="n">
        <v>3.495</v>
      </c>
      <c r="Z1407" s="28"/>
      <c r="AA1407" s="28"/>
      <c r="AB1407" s="28"/>
      <c r="AC1407" s="28"/>
      <c r="AD1407" s="28"/>
      <c r="AE1407" s="28"/>
      <c r="AF1407" s="28"/>
    </row>
    <row r="1408" customFormat="false" ht="12.75" hidden="false" customHeight="false" outlineLevel="0" collapsed="false">
      <c r="A1408" s="56" t="n">
        <f aca="false">A1407+1</f>
        <v>36649</v>
      </c>
      <c r="B1408" s="61" t="n">
        <f aca="false">B1407+1</f>
        <v>1404</v>
      </c>
      <c r="C1408" s="2" t="s">
        <v>144</v>
      </c>
      <c r="D1408" s="66" t="n">
        <v>36647</v>
      </c>
      <c r="E1408" s="28" t="n">
        <v>3.18</v>
      </c>
      <c r="F1408" s="28" t="n">
        <v>2.94</v>
      </c>
      <c r="G1408" s="28" t="n">
        <v>3</v>
      </c>
      <c r="H1408" s="28" t="n">
        <v>3.155</v>
      </c>
      <c r="I1408" s="28"/>
      <c r="J1408" s="28"/>
      <c r="K1408" s="28" t="n">
        <v>3</v>
      </c>
      <c r="L1408" s="28" t="n">
        <v>2.83</v>
      </c>
      <c r="M1408" s="28" t="n">
        <v>2.765</v>
      </c>
      <c r="N1408" s="28" t="n">
        <v>2.775</v>
      </c>
      <c r="O1408" s="28" t="n">
        <v>2.79559175</v>
      </c>
      <c r="P1408" s="28"/>
      <c r="Q1408" s="28" t="n">
        <v>3.325</v>
      </c>
      <c r="R1408" s="28" t="n">
        <v>3.175</v>
      </c>
      <c r="S1408" s="28" t="n">
        <v>3.01</v>
      </c>
      <c r="T1408" s="28" t="n">
        <v>3</v>
      </c>
      <c r="U1408" s="28" t="n">
        <v>3.01</v>
      </c>
      <c r="V1408" s="28" t="n">
        <v>3.215</v>
      </c>
      <c r="W1408" s="28"/>
      <c r="X1408" s="28" t="n">
        <v>3.43</v>
      </c>
      <c r="Y1408" s="28" t="n">
        <v>3.455</v>
      </c>
      <c r="Z1408" s="28"/>
      <c r="AA1408" s="28"/>
      <c r="AB1408" s="28"/>
      <c r="AC1408" s="28"/>
      <c r="AD1408" s="28"/>
      <c r="AE1408" s="28"/>
      <c r="AF1408" s="28"/>
    </row>
    <row r="1409" customFormat="false" ht="12.75" hidden="false" customHeight="false" outlineLevel="0" collapsed="false">
      <c r="A1409" s="56" t="n">
        <f aca="false">A1408+1</f>
        <v>36650</v>
      </c>
      <c r="B1409" s="61" t="n">
        <f aca="false">B1408+1</f>
        <v>1405</v>
      </c>
      <c r="C1409" s="2" t="s">
        <v>145</v>
      </c>
      <c r="D1409" s="66" t="n">
        <v>36647</v>
      </c>
      <c r="E1409" s="28" t="n">
        <v>3.085</v>
      </c>
      <c r="F1409" s="28" t="n">
        <v>2.895</v>
      </c>
      <c r="G1409" s="28" t="n">
        <v>2.965</v>
      </c>
      <c r="H1409" s="28" t="n">
        <v>3.09</v>
      </c>
      <c r="I1409" s="28"/>
      <c r="J1409" s="28"/>
      <c r="K1409" s="28" t="n">
        <v>2.94</v>
      </c>
      <c r="L1409" s="28" t="n">
        <v>2.755</v>
      </c>
      <c r="M1409" s="28" t="n">
        <v>2.69</v>
      </c>
      <c r="N1409" s="28" t="n">
        <v>2.69</v>
      </c>
      <c r="O1409" s="28" t="n">
        <v>2.69511355</v>
      </c>
      <c r="P1409" s="28"/>
      <c r="Q1409" s="28" t="n">
        <v>3.245</v>
      </c>
      <c r="R1409" s="28" t="n">
        <v>3.155</v>
      </c>
      <c r="S1409" s="28" t="n">
        <v>2.935</v>
      </c>
      <c r="T1409" s="28" t="n">
        <v>2.935</v>
      </c>
      <c r="U1409" s="28" t="n">
        <v>2.955</v>
      </c>
      <c r="V1409" s="28" t="n">
        <v>3.145</v>
      </c>
      <c r="W1409" s="28"/>
      <c r="X1409" s="28" t="n">
        <v>3.365</v>
      </c>
      <c r="Y1409" s="28" t="n">
        <v>3.375</v>
      </c>
      <c r="Z1409" s="28"/>
      <c r="AA1409" s="28"/>
      <c r="AB1409" s="28"/>
      <c r="AC1409" s="28"/>
      <c r="AD1409" s="28"/>
      <c r="AE1409" s="28"/>
      <c r="AF1409" s="28"/>
    </row>
    <row r="1410" customFormat="false" ht="12.75" hidden="false" customHeight="false" outlineLevel="0" collapsed="false">
      <c r="A1410" s="56" t="n">
        <f aca="false">A1409+1</f>
        <v>36651</v>
      </c>
      <c r="B1410" s="61" t="n">
        <f aca="false">B1409+1</f>
        <v>1406</v>
      </c>
      <c r="C1410" s="2" t="s">
        <v>146</v>
      </c>
      <c r="D1410" s="66" t="n">
        <v>36647</v>
      </c>
      <c r="E1410" s="28" t="n">
        <v>3.11</v>
      </c>
      <c r="F1410" s="28" t="n">
        <v>2.87</v>
      </c>
      <c r="G1410" s="28" t="n">
        <v>2.945</v>
      </c>
      <c r="H1410" s="28" t="n">
        <v>3.105</v>
      </c>
      <c r="I1410" s="28"/>
      <c r="J1410" s="28"/>
      <c r="K1410" s="28" t="n">
        <v>2.935</v>
      </c>
      <c r="L1410" s="28" t="n">
        <v>2.71</v>
      </c>
      <c r="M1410" s="28" t="n">
        <v>2.665</v>
      </c>
      <c r="N1410" s="28" t="n">
        <v>2.675</v>
      </c>
      <c r="O1410" s="28" t="n">
        <v>2.658641145</v>
      </c>
      <c r="P1410" s="28"/>
      <c r="Q1410" s="28" t="n">
        <v>3.275</v>
      </c>
      <c r="R1410" s="28" t="n">
        <v>3.055</v>
      </c>
      <c r="S1410" s="28" t="n">
        <v>2.87</v>
      </c>
      <c r="T1410" s="28" t="n">
        <v>2.94</v>
      </c>
      <c r="U1410" s="28" t="n">
        <v>2.95</v>
      </c>
      <c r="V1410" s="28" t="n">
        <v>3.15</v>
      </c>
      <c r="W1410" s="28"/>
      <c r="X1410" s="28" t="n">
        <v>3.38</v>
      </c>
      <c r="Y1410" s="28" t="n">
        <v>3.405</v>
      </c>
      <c r="Z1410" s="28"/>
      <c r="AA1410" s="28"/>
      <c r="AB1410" s="28"/>
      <c r="AC1410" s="28"/>
      <c r="AD1410" s="28"/>
      <c r="AE1410" s="28"/>
      <c r="AF1410" s="28"/>
    </row>
    <row r="1411" customFormat="false" ht="12.75" hidden="false" customHeight="false" outlineLevel="0" collapsed="false">
      <c r="A1411" s="56" t="n">
        <f aca="false">A1410+1</f>
        <v>36652</v>
      </c>
      <c r="B1411" s="61" t="n">
        <f aca="false">B1410+1</f>
        <v>1407</v>
      </c>
      <c r="C1411" s="2" t="s">
        <v>147</v>
      </c>
      <c r="D1411" s="66" t="n">
        <v>36647</v>
      </c>
      <c r="E1411" s="28" t="n">
        <v>3.11</v>
      </c>
      <c r="F1411" s="28" t="n">
        <v>2.87</v>
      </c>
      <c r="G1411" s="28" t="n">
        <v>2.945</v>
      </c>
      <c r="H1411" s="28" t="n">
        <v>3.105</v>
      </c>
      <c r="I1411" s="28"/>
      <c r="J1411" s="28"/>
      <c r="K1411" s="28" t="n">
        <v>2.935</v>
      </c>
      <c r="L1411" s="28" t="n">
        <v>2.71</v>
      </c>
      <c r="M1411" s="28" t="n">
        <v>2.665</v>
      </c>
      <c r="N1411" s="28" t="n">
        <v>2.675</v>
      </c>
      <c r="O1411" s="28" t="n">
        <v>2.658641145</v>
      </c>
      <c r="P1411" s="28"/>
      <c r="Q1411" s="28" t="n">
        <v>3.275</v>
      </c>
      <c r="R1411" s="28" t="n">
        <v>3.055</v>
      </c>
      <c r="S1411" s="28" t="n">
        <v>2.87</v>
      </c>
      <c r="T1411" s="28" t="n">
        <v>2.94</v>
      </c>
      <c r="U1411" s="28" t="n">
        <v>2.95</v>
      </c>
      <c r="V1411" s="28" t="n">
        <v>3.15</v>
      </c>
      <c r="W1411" s="28"/>
      <c r="X1411" s="28" t="n">
        <v>3.38</v>
      </c>
      <c r="Y1411" s="28" t="n">
        <v>3.405</v>
      </c>
      <c r="Z1411" s="28"/>
      <c r="AA1411" s="28"/>
      <c r="AB1411" s="28"/>
      <c r="AC1411" s="28"/>
      <c r="AD1411" s="28"/>
      <c r="AE1411" s="28"/>
      <c r="AF1411" s="28"/>
    </row>
    <row r="1412" customFormat="false" ht="12.75" hidden="false" customHeight="false" outlineLevel="0" collapsed="false">
      <c r="A1412" s="56" t="n">
        <f aca="false">A1411+1</f>
        <v>36653</v>
      </c>
      <c r="B1412" s="61" t="n">
        <f aca="false">B1411+1</f>
        <v>1408</v>
      </c>
      <c r="C1412" s="2" t="s">
        <v>148</v>
      </c>
      <c r="D1412" s="66" t="n">
        <v>36647</v>
      </c>
      <c r="E1412" s="28" t="n">
        <v>3.11</v>
      </c>
      <c r="F1412" s="28" t="n">
        <v>2.87</v>
      </c>
      <c r="G1412" s="28" t="n">
        <v>2.945</v>
      </c>
      <c r="H1412" s="28" t="n">
        <v>3.105</v>
      </c>
      <c r="I1412" s="28"/>
      <c r="J1412" s="28"/>
      <c r="K1412" s="28" t="n">
        <v>2.935</v>
      </c>
      <c r="L1412" s="28" t="n">
        <v>2.71</v>
      </c>
      <c r="M1412" s="28" t="n">
        <v>2.665</v>
      </c>
      <c r="N1412" s="28" t="n">
        <v>2.675</v>
      </c>
      <c r="O1412" s="28" t="n">
        <v>2.658641145</v>
      </c>
      <c r="P1412" s="28"/>
      <c r="Q1412" s="28" t="n">
        <v>3.275</v>
      </c>
      <c r="R1412" s="28" t="n">
        <v>3.055</v>
      </c>
      <c r="S1412" s="28" t="n">
        <v>2.87</v>
      </c>
      <c r="T1412" s="28" t="n">
        <v>2.94</v>
      </c>
      <c r="U1412" s="28" t="n">
        <v>2.95</v>
      </c>
      <c r="V1412" s="28" t="n">
        <v>3.15</v>
      </c>
      <c r="W1412" s="28"/>
      <c r="X1412" s="28" t="n">
        <v>3.38</v>
      </c>
      <c r="Y1412" s="28" t="n">
        <v>3.405</v>
      </c>
      <c r="Z1412" s="28"/>
      <c r="AA1412" s="28"/>
      <c r="AB1412" s="28"/>
      <c r="AC1412" s="28"/>
      <c r="AD1412" s="28"/>
      <c r="AE1412" s="28"/>
      <c r="AF1412" s="28"/>
    </row>
    <row r="1413" customFormat="false" ht="12.75" hidden="false" customHeight="false" outlineLevel="0" collapsed="false">
      <c r="A1413" s="56" t="n">
        <f aca="false">A1412+1</f>
        <v>36654</v>
      </c>
      <c r="B1413" s="61" t="n">
        <f aca="false">B1412+1</f>
        <v>1409</v>
      </c>
      <c r="C1413" s="2" t="s">
        <v>142</v>
      </c>
      <c r="D1413" s="66" t="n">
        <v>36647</v>
      </c>
      <c r="E1413" s="28" t="n">
        <v>3.12</v>
      </c>
      <c r="F1413" s="28" t="n">
        <v>2.92</v>
      </c>
      <c r="G1413" s="28" t="n">
        <v>2.995</v>
      </c>
      <c r="H1413" s="28" t="n">
        <v>3.125</v>
      </c>
      <c r="I1413" s="28"/>
      <c r="J1413" s="28"/>
      <c r="K1413" s="28" t="n">
        <v>2.96</v>
      </c>
      <c r="L1413" s="28" t="n">
        <v>2.76</v>
      </c>
      <c r="M1413" s="28" t="n">
        <v>2.68</v>
      </c>
      <c r="N1413" s="28" t="n">
        <v>2.675</v>
      </c>
      <c r="O1413" s="28" t="n">
        <v>2.69663275</v>
      </c>
      <c r="P1413" s="28"/>
      <c r="Q1413" s="28" t="n">
        <v>3.28</v>
      </c>
      <c r="R1413" s="28" t="n">
        <v>3.12</v>
      </c>
      <c r="S1413" s="28" t="n">
        <v>2.865</v>
      </c>
      <c r="T1413" s="28" t="n">
        <v>2.955</v>
      </c>
      <c r="U1413" s="28" t="n">
        <v>2.965</v>
      </c>
      <c r="V1413" s="28" t="n">
        <v>3.16</v>
      </c>
      <c r="W1413" s="28"/>
      <c r="X1413" s="28" t="n">
        <v>3.51</v>
      </c>
      <c r="Y1413" s="28" t="n">
        <v>3.775</v>
      </c>
      <c r="Z1413" s="28"/>
      <c r="AA1413" s="28"/>
      <c r="AB1413" s="28"/>
      <c r="AC1413" s="28"/>
      <c r="AD1413" s="28"/>
      <c r="AE1413" s="28"/>
      <c r="AF1413" s="28"/>
    </row>
    <row r="1414" customFormat="false" ht="12.75" hidden="false" customHeight="false" outlineLevel="0" collapsed="false">
      <c r="A1414" s="56" t="n">
        <f aca="false">A1413+1</f>
        <v>36655</v>
      </c>
      <c r="B1414" s="61" t="n">
        <f aca="false">B1413+1</f>
        <v>1410</v>
      </c>
      <c r="C1414" s="2" t="s">
        <v>143</v>
      </c>
      <c r="D1414" s="66" t="n">
        <v>36647</v>
      </c>
      <c r="E1414" s="28" t="n">
        <v>3.25</v>
      </c>
      <c r="F1414" s="28" t="n">
        <v>3.035</v>
      </c>
      <c r="G1414" s="28" t="n">
        <v>3.09</v>
      </c>
      <c r="H1414" s="28" t="n">
        <v>3.24</v>
      </c>
      <c r="I1414" s="28"/>
      <c r="J1414" s="28"/>
      <c r="K1414" s="28" t="n">
        <v>3.085</v>
      </c>
      <c r="L1414" s="28" t="n">
        <v>2.835</v>
      </c>
      <c r="M1414" s="28" t="n">
        <v>2.755</v>
      </c>
      <c r="N1414" s="28" t="n">
        <v>2.76</v>
      </c>
      <c r="O1414" s="28" t="n">
        <v>2.7102528</v>
      </c>
      <c r="P1414" s="28"/>
      <c r="Q1414" s="28" t="n">
        <v>3.39</v>
      </c>
      <c r="R1414" s="28" t="n">
        <v>3.195</v>
      </c>
      <c r="S1414" s="28" t="n">
        <v>2.93</v>
      </c>
      <c r="T1414" s="28" t="n">
        <v>3.075</v>
      </c>
      <c r="U1414" s="28" t="n">
        <v>3.085</v>
      </c>
      <c r="V1414" s="28" t="n">
        <v>3.3</v>
      </c>
      <c r="W1414" s="28"/>
      <c r="X1414" s="28" t="n">
        <v>3.57</v>
      </c>
      <c r="Y1414" s="28" t="n">
        <v>3.785</v>
      </c>
      <c r="Z1414" s="28"/>
      <c r="AA1414" s="28"/>
      <c r="AB1414" s="28"/>
      <c r="AC1414" s="28"/>
      <c r="AD1414" s="28"/>
      <c r="AE1414" s="28"/>
      <c r="AF1414" s="28"/>
    </row>
    <row r="1415" customFormat="false" ht="12.75" hidden="false" customHeight="false" outlineLevel="0" collapsed="false">
      <c r="A1415" s="56" t="n">
        <f aca="false">A1414+1</f>
        <v>36656</v>
      </c>
      <c r="B1415" s="61" t="n">
        <f aca="false">B1414+1</f>
        <v>1411</v>
      </c>
      <c r="C1415" s="2" t="s">
        <v>144</v>
      </c>
      <c r="D1415" s="66" t="n">
        <v>36647</v>
      </c>
      <c r="E1415" s="28" t="n">
        <v>3.195</v>
      </c>
      <c r="F1415" s="28" t="n">
        <v>3.01</v>
      </c>
      <c r="G1415" s="28" t="n">
        <v>3.055</v>
      </c>
      <c r="H1415" s="28" t="n">
        <v>3.205</v>
      </c>
      <c r="I1415" s="28"/>
      <c r="J1415" s="28"/>
      <c r="K1415" s="28" t="n">
        <v>3.035</v>
      </c>
      <c r="L1415" s="28" t="n">
        <v>2.785</v>
      </c>
      <c r="M1415" s="28" t="n">
        <v>2.705</v>
      </c>
      <c r="N1415" s="28" t="n">
        <v>2.705</v>
      </c>
      <c r="O1415" s="28" t="n">
        <v>2.7102528</v>
      </c>
      <c r="P1415" s="28"/>
      <c r="Q1415" s="28" t="n">
        <v>3.35</v>
      </c>
      <c r="R1415" s="28" t="n">
        <v>3.165</v>
      </c>
      <c r="S1415" s="28" t="n">
        <v>2.875</v>
      </c>
      <c r="T1415" s="28" t="n">
        <v>3.025</v>
      </c>
      <c r="U1415" s="28" t="n">
        <v>3.035</v>
      </c>
      <c r="V1415" s="28" t="n">
        <v>3.235</v>
      </c>
      <c r="W1415" s="28"/>
      <c r="X1415" s="28" t="n">
        <v>3.48</v>
      </c>
      <c r="Y1415" s="28" t="n">
        <v>3.54</v>
      </c>
      <c r="Z1415" s="28"/>
      <c r="AA1415" s="28"/>
      <c r="AB1415" s="28"/>
      <c r="AC1415" s="28"/>
      <c r="AD1415" s="28"/>
      <c r="AE1415" s="28"/>
      <c r="AF1415" s="28"/>
    </row>
    <row r="1416" customFormat="false" ht="12.75" hidden="false" customHeight="false" outlineLevel="0" collapsed="false">
      <c r="A1416" s="56" t="n">
        <f aca="false">A1415+1</f>
        <v>36657</v>
      </c>
      <c r="B1416" s="61" t="n">
        <f aca="false">B1415+1</f>
        <v>1412</v>
      </c>
      <c r="C1416" s="2" t="s">
        <v>145</v>
      </c>
      <c r="D1416" s="66" t="n">
        <v>36647</v>
      </c>
      <c r="E1416" s="28" t="n">
        <v>3.365</v>
      </c>
      <c r="F1416" s="28" t="n">
        <v>3.125</v>
      </c>
      <c r="G1416" s="28" t="n">
        <v>3.205</v>
      </c>
      <c r="H1416" s="28" t="n">
        <v>3.365</v>
      </c>
      <c r="I1416" s="28"/>
      <c r="J1416" s="28"/>
      <c r="K1416" s="28" t="n">
        <v>3.19</v>
      </c>
      <c r="L1416" s="28" t="n">
        <v>2.925</v>
      </c>
      <c r="M1416" s="28" t="n">
        <v>2.825</v>
      </c>
      <c r="N1416" s="28" t="n">
        <v>2.825</v>
      </c>
      <c r="O1416" s="28" t="n">
        <v>2.85285715</v>
      </c>
      <c r="P1416" s="28"/>
      <c r="Q1416" s="28" t="n">
        <v>3.51</v>
      </c>
      <c r="R1416" s="28" t="n">
        <v>3.265</v>
      </c>
      <c r="S1416" s="28" t="n">
        <v>3.01</v>
      </c>
      <c r="T1416" s="28" t="n">
        <v>3.165</v>
      </c>
      <c r="U1416" s="28" t="n">
        <v>3.175</v>
      </c>
      <c r="V1416" s="28" t="n">
        <v>3.405</v>
      </c>
      <c r="W1416" s="28"/>
      <c r="X1416" s="28" t="n">
        <v>3.655</v>
      </c>
      <c r="Y1416" s="28" t="n">
        <v>3.72</v>
      </c>
      <c r="Z1416" s="28"/>
      <c r="AA1416" s="28"/>
      <c r="AB1416" s="28"/>
      <c r="AC1416" s="28"/>
      <c r="AD1416" s="28"/>
      <c r="AE1416" s="28"/>
      <c r="AF1416" s="28"/>
    </row>
    <row r="1417" customFormat="false" ht="12.75" hidden="false" customHeight="false" outlineLevel="0" collapsed="false">
      <c r="A1417" s="56" t="n">
        <f aca="false">A1416+1</f>
        <v>36658</v>
      </c>
      <c r="B1417" s="61" t="n">
        <f aca="false">B1416+1</f>
        <v>1413</v>
      </c>
      <c r="C1417" s="2" t="s">
        <v>146</v>
      </c>
      <c r="D1417" s="66" t="n">
        <v>36647</v>
      </c>
      <c r="E1417" s="28" t="n">
        <v>3.35</v>
      </c>
      <c r="F1417" s="28" t="n">
        <v>3.08</v>
      </c>
      <c r="G1417" s="28" t="n">
        <v>3.155</v>
      </c>
      <c r="H1417" s="28" t="n">
        <v>3.325</v>
      </c>
      <c r="I1417" s="28"/>
      <c r="J1417" s="28"/>
      <c r="K1417" s="28" t="n">
        <v>3.155</v>
      </c>
      <c r="L1417" s="28" t="n">
        <v>2.875</v>
      </c>
      <c r="M1417" s="28" t="n">
        <v>2.82</v>
      </c>
      <c r="N1417" s="28" t="n">
        <v>2.835</v>
      </c>
      <c r="O1417" s="28" t="n">
        <v>2.8571088</v>
      </c>
      <c r="P1417" s="28"/>
      <c r="Q1417" s="28" t="n">
        <v>3.495</v>
      </c>
      <c r="R1417" s="28" t="n">
        <v>3.22</v>
      </c>
      <c r="S1417" s="28" t="n">
        <v>3.03</v>
      </c>
      <c r="T1417" s="28" t="n">
        <v>3.145</v>
      </c>
      <c r="U1417" s="28" t="n">
        <v>3.145</v>
      </c>
      <c r="V1417" s="28" t="n">
        <v>3.4</v>
      </c>
      <c r="W1417" s="28"/>
      <c r="X1417" s="28" t="n">
        <v>3.58</v>
      </c>
      <c r="Y1417" s="28" t="n">
        <v>3.59</v>
      </c>
      <c r="Z1417" s="28"/>
      <c r="AA1417" s="28"/>
      <c r="AB1417" s="28"/>
      <c r="AC1417" s="28"/>
      <c r="AD1417" s="28"/>
      <c r="AE1417" s="28"/>
      <c r="AF1417" s="28"/>
    </row>
    <row r="1418" customFormat="false" ht="12.75" hidden="false" customHeight="false" outlineLevel="0" collapsed="false">
      <c r="A1418" s="56" t="n">
        <f aca="false">A1417+1</f>
        <v>36659</v>
      </c>
      <c r="B1418" s="61" t="n">
        <f aca="false">B1417+1</f>
        <v>1414</v>
      </c>
      <c r="C1418" s="2" t="s">
        <v>147</v>
      </c>
      <c r="D1418" s="66" t="n">
        <v>36647</v>
      </c>
      <c r="E1418" s="28" t="n">
        <v>3.35</v>
      </c>
      <c r="F1418" s="28" t="n">
        <v>3.08</v>
      </c>
      <c r="G1418" s="28" t="n">
        <v>3.155</v>
      </c>
      <c r="H1418" s="28" t="n">
        <v>3.325</v>
      </c>
      <c r="I1418" s="28"/>
      <c r="J1418" s="28"/>
      <c r="K1418" s="28" t="n">
        <v>3.155</v>
      </c>
      <c r="L1418" s="28" t="n">
        <v>2.875</v>
      </c>
      <c r="M1418" s="28" t="n">
        <v>2.82</v>
      </c>
      <c r="N1418" s="28" t="n">
        <v>2.835</v>
      </c>
      <c r="O1418" s="28" t="n">
        <v>2.8571088</v>
      </c>
      <c r="P1418" s="28"/>
      <c r="Q1418" s="28" t="n">
        <v>3.495</v>
      </c>
      <c r="R1418" s="28" t="n">
        <v>3.22</v>
      </c>
      <c r="S1418" s="28" t="n">
        <v>3.03</v>
      </c>
      <c r="T1418" s="28" t="n">
        <v>3.145</v>
      </c>
      <c r="U1418" s="28" t="n">
        <v>3.145</v>
      </c>
      <c r="V1418" s="28" t="n">
        <v>3.4</v>
      </c>
      <c r="W1418" s="28"/>
      <c r="X1418" s="28" t="n">
        <v>3.58</v>
      </c>
      <c r="Y1418" s="28" t="n">
        <v>3.59</v>
      </c>
      <c r="Z1418" s="28"/>
      <c r="AA1418" s="28"/>
      <c r="AB1418" s="28"/>
      <c r="AC1418" s="28"/>
      <c r="AD1418" s="28"/>
      <c r="AE1418" s="28"/>
      <c r="AF1418" s="28"/>
    </row>
    <row r="1419" customFormat="false" ht="12.75" hidden="false" customHeight="false" outlineLevel="0" collapsed="false">
      <c r="A1419" s="56" t="n">
        <f aca="false">A1418+1</f>
        <v>36660</v>
      </c>
      <c r="B1419" s="61" t="n">
        <f aca="false">B1418+1</f>
        <v>1415</v>
      </c>
      <c r="C1419" s="2" t="s">
        <v>148</v>
      </c>
      <c r="D1419" s="66" t="n">
        <v>36647</v>
      </c>
      <c r="E1419" s="28" t="n">
        <v>3.35</v>
      </c>
      <c r="F1419" s="28" t="n">
        <v>3.08</v>
      </c>
      <c r="G1419" s="28" t="n">
        <v>3.155</v>
      </c>
      <c r="H1419" s="28" t="n">
        <v>3.325</v>
      </c>
      <c r="I1419" s="28"/>
      <c r="J1419" s="28"/>
      <c r="K1419" s="28" t="n">
        <v>3.155</v>
      </c>
      <c r="L1419" s="28" t="n">
        <v>2.875</v>
      </c>
      <c r="M1419" s="28" t="n">
        <v>2.82</v>
      </c>
      <c r="N1419" s="28" t="n">
        <v>2.835</v>
      </c>
      <c r="O1419" s="28" t="n">
        <v>2.8571088</v>
      </c>
      <c r="P1419" s="28"/>
      <c r="Q1419" s="28" t="n">
        <v>3.495</v>
      </c>
      <c r="R1419" s="28" t="n">
        <v>3.22</v>
      </c>
      <c r="S1419" s="28" t="n">
        <v>3.03</v>
      </c>
      <c r="T1419" s="28" t="n">
        <v>3.145</v>
      </c>
      <c r="U1419" s="28" t="n">
        <v>3.145</v>
      </c>
      <c r="V1419" s="28" t="n">
        <v>3.4</v>
      </c>
      <c r="W1419" s="28"/>
      <c r="X1419" s="28" t="n">
        <v>3.58</v>
      </c>
      <c r="Y1419" s="28" t="n">
        <v>3.59</v>
      </c>
      <c r="Z1419" s="28"/>
      <c r="AA1419" s="28"/>
      <c r="AB1419" s="28"/>
      <c r="AC1419" s="28"/>
      <c r="AD1419" s="28"/>
      <c r="AE1419" s="28"/>
      <c r="AF1419" s="28"/>
    </row>
    <row r="1420" customFormat="false" ht="12.75" hidden="false" customHeight="false" outlineLevel="0" collapsed="false">
      <c r="A1420" s="56" t="n">
        <f aca="false">A1419+1</f>
        <v>36661</v>
      </c>
      <c r="B1420" s="61" t="n">
        <f aca="false">B1419+1</f>
        <v>1416</v>
      </c>
      <c r="C1420" s="2" t="s">
        <v>142</v>
      </c>
      <c r="D1420" s="66" t="n">
        <v>36647</v>
      </c>
      <c r="E1420" s="28" t="n">
        <v>3.365</v>
      </c>
      <c r="F1420" s="28" t="n">
        <v>3.13</v>
      </c>
      <c r="G1420" s="28" t="n">
        <v>3.205</v>
      </c>
      <c r="H1420" s="28" t="n">
        <v>3.37</v>
      </c>
      <c r="I1420" s="28"/>
      <c r="J1420" s="28"/>
      <c r="K1420" s="28" t="n">
        <v>3.19</v>
      </c>
      <c r="L1420" s="28" t="n">
        <v>2.91</v>
      </c>
      <c r="M1420" s="28" t="n">
        <v>2.83</v>
      </c>
      <c r="N1420" s="28" t="n">
        <v>2.835</v>
      </c>
      <c r="O1420" s="28" t="n">
        <v>2.8860026125</v>
      </c>
      <c r="P1420" s="28"/>
      <c r="Q1420" s="28" t="n">
        <v>3.51</v>
      </c>
      <c r="R1420" s="28" t="n">
        <v>3.29</v>
      </c>
      <c r="S1420" s="28" t="n">
        <v>3.04</v>
      </c>
      <c r="T1420" s="28" t="n">
        <v>3.165</v>
      </c>
      <c r="U1420" s="28" t="n">
        <v>3.175</v>
      </c>
      <c r="V1420" s="28" t="n">
        <v>3.435</v>
      </c>
      <c r="W1420" s="28"/>
      <c r="X1420" s="28" t="n">
        <v>3.615</v>
      </c>
      <c r="Y1420" s="28" t="n">
        <v>3.625</v>
      </c>
      <c r="Z1420" s="28"/>
      <c r="AA1420" s="28"/>
      <c r="AB1420" s="28"/>
      <c r="AC1420" s="28"/>
      <c r="AD1420" s="28"/>
      <c r="AE1420" s="28"/>
      <c r="AF1420" s="28"/>
    </row>
    <row r="1421" customFormat="false" ht="12.75" hidden="false" customHeight="false" outlineLevel="0" collapsed="false">
      <c r="A1421" s="56" t="n">
        <f aca="false">A1420+1</f>
        <v>36662</v>
      </c>
      <c r="B1421" s="61" t="n">
        <f aca="false">B1420+1</f>
        <v>1417</v>
      </c>
      <c r="C1421" s="2" t="s">
        <v>143</v>
      </c>
      <c r="D1421" s="66" t="n">
        <v>36647</v>
      </c>
      <c r="E1421" s="28" t="n">
        <v>3.455</v>
      </c>
      <c r="F1421" s="28" t="n">
        <v>3.25</v>
      </c>
      <c r="G1421" s="28" t="n">
        <v>3.32</v>
      </c>
      <c r="H1421" s="28" t="n">
        <v>3.465</v>
      </c>
      <c r="I1421" s="28"/>
      <c r="J1421" s="28"/>
      <c r="K1421" s="28" t="n">
        <v>3.29</v>
      </c>
      <c r="L1421" s="28" t="n">
        <v>3.01</v>
      </c>
      <c r="M1421" s="28" t="n">
        <v>2.91</v>
      </c>
      <c r="N1421" s="28" t="n">
        <v>2.93</v>
      </c>
      <c r="O1421" s="28" t="n">
        <v>2.938850622</v>
      </c>
      <c r="P1421" s="28"/>
      <c r="Q1421" s="28" t="n">
        <v>3.6</v>
      </c>
      <c r="R1421" s="28" t="n">
        <v>3.425</v>
      </c>
      <c r="S1421" s="28" t="n">
        <v>3.155</v>
      </c>
      <c r="T1421" s="28" t="n">
        <v>3.275</v>
      </c>
      <c r="U1421" s="28" t="n">
        <v>3.285</v>
      </c>
      <c r="V1421" s="28" t="n">
        <v>3.51</v>
      </c>
      <c r="W1421" s="28"/>
      <c r="X1421" s="28" t="n">
        <v>3.695</v>
      </c>
      <c r="Y1421" s="28" t="n">
        <v>3.705</v>
      </c>
      <c r="Z1421" s="28"/>
      <c r="AA1421" s="28"/>
      <c r="AB1421" s="28"/>
      <c r="AC1421" s="28"/>
      <c r="AD1421" s="28"/>
      <c r="AE1421" s="28"/>
      <c r="AF1421" s="28"/>
    </row>
    <row r="1422" customFormat="false" ht="12.75" hidden="false" customHeight="false" outlineLevel="0" collapsed="false">
      <c r="A1422" s="56" t="n">
        <f aca="false">A1421+1</f>
        <v>36663</v>
      </c>
      <c r="B1422" s="61" t="n">
        <f aca="false">B1421+1</f>
        <v>1418</v>
      </c>
      <c r="C1422" s="2" t="s">
        <v>144</v>
      </c>
      <c r="D1422" s="66" t="n">
        <v>36647</v>
      </c>
      <c r="E1422" s="28" t="n">
        <v>3.495</v>
      </c>
      <c r="F1422" s="28" t="n">
        <v>3.305</v>
      </c>
      <c r="G1422" s="28" t="n">
        <v>3.37</v>
      </c>
      <c r="H1422" s="28" t="n">
        <v>3.49</v>
      </c>
      <c r="I1422" s="28"/>
      <c r="J1422" s="28"/>
      <c r="K1422" s="28" t="n">
        <v>3.325</v>
      </c>
      <c r="L1422" s="28" t="n">
        <v>3.06</v>
      </c>
      <c r="M1422" s="28" t="n">
        <v>2.945</v>
      </c>
      <c r="N1422" s="28" t="n">
        <v>2.96</v>
      </c>
      <c r="O1422" s="28" t="n">
        <v>2.955477</v>
      </c>
      <c r="P1422" s="28"/>
      <c r="Q1422" s="28" t="n">
        <v>3.635</v>
      </c>
      <c r="R1422" s="28" t="n">
        <v>3.495</v>
      </c>
      <c r="S1422" s="28" t="n">
        <v>3.205</v>
      </c>
      <c r="T1422" s="28" t="n">
        <v>3.295</v>
      </c>
      <c r="U1422" s="28" t="n">
        <v>3.305</v>
      </c>
      <c r="V1422" s="28" t="n">
        <v>3.545</v>
      </c>
      <c r="W1422" s="28"/>
      <c r="X1422" s="28" t="n">
        <v>3.74</v>
      </c>
      <c r="Y1422" s="28" t="n">
        <v>3.74</v>
      </c>
      <c r="Z1422" s="28"/>
      <c r="AA1422" s="28"/>
      <c r="AB1422" s="28"/>
      <c r="AC1422" s="28"/>
      <c r="AD1422" s="28"/>
      <c r="AE1422" s="28"/>
      <c r="AF1422" s="28"/>
    </row>
    <row r="1423" customFormat="false" ht="12.75" hidden="false" customHeight="false" outlineLevel="0" collapsed="false">
      <c r="A1423" s="56" t="n">
        <f aca="false">A1422+1</f>
        <v>36664</v>
      </c>
      <c r="B1423" s="61" t="n">
        <f aca="false">B1422+1</f>
        <v>1419</v>
      </c>
      <c r="C1423" s="2" t="s">
        <v>145</v>
      </c>
      <c r="D1423" s="66" t="n">
        <v>36647</v>
      </c>
      <c r="E1423" s="28" t="n">
        <v>3.735</v>
      </c>
      <c r="F1423" s="28" t="n">
        <v>3.565</v>
      </c>
      <c r="G1423" s="28" t="n">
        <v>3.64</v>
      </c>
      <c r="H1423" s="28" t="n">
        <v>3.73</v>
      </c>
      <c r="I1423" s="28"/>
      <c r="J1423" s="28"/>
      <c r="K1423" s="28" t="n">
        <v>3.545</v>
      </c>
      <c r="L1423" s="28" t="n">
        <v>3.4</v>
      </c>
      <c r="M1423" s="28" t="n">
        <v>3.235</v>
      </c>
      <c r="N1423" s="28" t="n">
        <v>3.225</v>
      </c>
      <c r="O1423" s="28" t="n">
        <v>3.16534815</v>
      </c>
      <c r="P1423" s="28"/>
      <c r="Q1423" s="28" t="n">
        <v>3.875</v>
      </c>
      <c r="R1423" s="28" t="n">
        <v>3.825</v>
      </c>
      <c r="S1423" s="28" t="n">
        <v>3.48</v>
      </c>
      <c r="T1423" s="28" t="n">
        <v>3.52</v>
      </c>
      <c r="U1423" s="28" t="n">
        <v>3.535</v>
      </c>
      <c r="V1423" s="28" t="n">
        <v>3.8</v>
      </c>
      <c r="W1423" s="28"/>
      <c r="X1423" s="28" t="n">
        <v>4.005</v>
      </c>
      <c r="Y1423" s="28" t="n">
        <v>4.025</v>
      </c>
      <c r="Z1423" s="28"/>
      <c r="AA1423" s="28"/>
      <c r="AB1423" s="28"/>
      <c r="AC1423" s="28"/>
      <c r="AD1423" s="28"/>
      <c r="AE1423" s="28"/>
      <c r="AF1423" s="28"/>
    </row>
    <row r="1424" customFormat="false" ht="12.75" hidden="false" customHeight="false" outlineLevel="0" collapsed="false">
      <c r="A1424" s="56" t="n">
        <f aca="false">A1423+1</f>
        <v>36665</v>
      </c>
      <c r="B1424" s="61" t="n">
        <f aca="false">B1423+1</f>
        <v>1420</v>
      </c>
      <c r="C1424" s="2" t="s">
        <v>146</v>
      </c>
      <c r="D1424" s="66" t="n">
        <v>36647</v>
      </c>
      <c r="E1424" s="28" t="n">
        <v>3.765</v>
      </c>
      <c r="F1424" s="28" t="n">
        <v>3.535</v>
      </c>
      <c r="G1424" s="28" t="n">
        <v>3.625</v>
      </c>
      <c r="H1424" s="28" t="n">
        <v>3.745</v>
      </c>
      <c r="I1424" s="28"/>
      <c r="J1424" s="28"/>
      <c r="K1424" s="28" t="n">
        <v>3.555</v>
      </c>
      <c r="L1424" s="28" t="n">
        <v>3.365</v>
      </c>
      <c r="M1424" s="28" t="n">
        <v>3.245</v>
      </c>
      <c r="N1424" s="28" t="n">
        <v>3.245</v>
      </c>
      <c r="O1424" s="28" t="n">
        <v>3.1678063</v>
      </c>
      <c r="P1424" s="28"/>
      <c r="Q1424" s="28" t="n">
        <v>3.895</v>
      </c>
      <c r="R1424" s="28" t="n">
        <v>3.945</v>
      </c>
      <c r="S1424" s="28" t="n">
        <v>3.55</v>
      </c>
      <c r="T1424" s="28" t="n">
        <v>3.53</v>
      </c>
      <c r="U1424" s="28" t="n">
        <v>3.54</v>
      </c>
      <c r="V1424" s="28" t="n">
        <v>3.795</v>
      </c>
      <c r="W1424" s="28"/>
      <c r="X1424" s="28" t="n">
        <v>4.055</v>
      </c>
      <c r="Y1424" s="28" t="n">
        <v>4.09</v>
      </c>
      <c r="Z1424" s="28"/>
      <c r="AA1424" s="28"/>
      <c r="AB1424" s="28"/>
      <c r="AC1424" s="28"/>
      <c r="AD1424" s="28"/>
      <c r="AE1424" s="28"/>
      <c r="AF1424" s="28"/>
    </row>
    <row r="1425" customFormat="false" ht="12.75" hidden="false" customHeight="false" outlineLevel="0" collapsed="false">
      <c r="A1425" s="56" t="n">
        <f aca="false">A1424+1</f>
        <v>36666</v>
      </c>
      <c r="B1425" s="61" t="n">
        <f aca="false">B1424+1</f>
        <v>1421</v>
      </c>
      <c r="C1425" s="2" t="s">
        <v>147</v>
      </c>
      <c r="D1425" s="66" t="n">
        <v>36647</v>
      </c>
      <c r="E1425" s="28" t="n">
        <v>3.765</v>
      </c>
      <c r="F1425" s="28" t="n">
        <v>3.535</v>
      </c>
      <c r="G1425" s="28" t="n">
        <v>3.625</v>
      </c>
      <c r="H1425" s="28" t="n">
        <v>3.745</v>
      </c>
      <c r="I1425" s="28"/>
      <c r="J1425" s="28"/>
      <c r="K1425" s="28" t="n">
        <v>3.555</v>
      </c>
      <c r="L1425" s="28" t="n">
        <v>3.365</v>
      </c>
      <c r="M1425" s="28" t="n">
        <v>3.245</v>
      </c>
      <c r="N1425" s="28" t="n">
        <v>3.245</v>
      </c>
      <c r="O1425" s="28" t="n">
        <v>3.1678063</v>
      </c>
      <c r="P1425" s="28"/>
      <c r="Q1425" s="28" t="n">
        <v>3.895</v>
      </c>
      <c r="R1425" s="28" t="n">
        <v>3.945</v>
      </c>
      <c r="S1425" s="28" t="n">
        <v>3.55</v>
      </c>
      <c r="T1425" s="28" t="n">
        <v>3.53</v>
      </c>
      <c r="U1425" s="28" t="n">
        <v>3.54</v>
      </c>
      <c r="V1425" s="28" t="n">
        <v>3.795</v>
      </c>
      <c r="W1425" s="28"/>
      <c r="X1425" s="28" t="n">
        <v>4.055</v>
      </c>
      <c r="Y1425" s="28" t="n">
        <v>4.09</v>
      </c>
      <c r="Z1425" s="28"/>
      <c r="AA1425" s="28"/>
      <c r="AB1425" s="28"/>
      <c r="AC1425" s="28"/>
      <c r="AD1425" s="28"/>
      <c r="AE1425" s="28"/>
      <c r="AF1425" s="28"/>
    </row>
    <row r="1426" customFormat="false" ht="12.75" hidden="false" customHeight="false" outlineLevel="0" collapsed="false">
      <c r="A1426" s="56" t="n">
        <f aca="false">A1425+1</f>
        <v>36667</v>
      </c>
      <c r="B1426" s="61" t="n">
        <f aca="false">B1425+1</f>
        <v>1422</v>
      </c>
      <c r="C1426" s="2" t="s">
        <v>148</v>
      </c>
      <c r="D1426" s="66" t="n">
        <v>36647</v>
      </c>
      <c r="E1426" s="28" t="n">
        <v>3.765</v>
      </c>
      <c r="F1426" s="28" t="n">
        <v>3.535</v>
      </c>
      <c r="G1426" s="28" t="n">
        <v>3.625</v>
      </c>
      <c r="H1426" s="28" t="n">
        <v>3.745</v>
      </c>
      <c r="I1426" s="28"/>
      <c r="J1426" s="28"/>
      <c r="K1426" s="28" t="n">
        <v>3.555</v>
      </c>
      <c r="L1426" s="28" t="n">
        <v>3.365</v>
      </c>
      <c r="M1426" s="28" t="n">
        <v>3.245</v>
      </c>
      <c r="N1426" s="28" t="n">
        <v>3.245</v>
      </c>
      <c r="O1426" s="28" t="n">
        <v>3.1678063</v>
      </c>
      <c r="P1426" s="28"/>
      <c r="Q1426" s="28" t="n">
        <v>3.895</v>
      </c>
      <c r="R1426" s="28" t="n">
        <v>3.945</v>
      </c>
      <c r="S1426" s="28" t="n">
        <v>3.55</v>
      </c>
      <c r="T1426" s="28" t="n">
        <v>3.53</v>
      </c>
      <c r="U1426" s="28" t="n">
        <v>3.54</v>
      </c>
      <c r="V1426" s="28" t="n">
        <v>3.795</v>
      </c>
      <c r="W1426" s="28"/>
      <c r="X1426" s="28" t="n">
        <v>4.055</v>
      </c>
      <c r="Y1426" s="28" t="n">
        <v>4.09</v>
      </c>
      <c r="Z1426" s="28"/>
      <c r="AA1426" s="28"/>
      <c r="AB1426" s="28"/>
      <c r="AC1426" s="28"/>
      <c r="AD1426" s="28"/>
      <c r="AE1426" s="28"/>
      <c r="AF1426" s="28"/>
    </row>
    <row r="1427" customFormat="false" ht="12.75" hidden="false" customHeight="false" outlineLevel="0" collapsed="false">
      <c r="A1427" s="56" t="n">
        <f aca="false">A1426+1</f>
        <v>36668</v>
      </c>
      <c r="B1427" s="61" t="n">
        <f aca="false">B1426+1</f>
        <v>1423</v>
      </c>
      <c r="C1427" s="2" t="s">
        <v>142</v>
      </c>
      <c r="D1427" s="66" t="n">
        <v>36647</v>
      </c>
      <c r="E1427" s="28" t="n">
        <v>3.975</v>
      </c>
      <c r="F1427" s="28" t="n">
        <v>3.97</v>
      </c>
      <c r="G1427" s="28" t="n">
        <v>3.98</v>
      </c>
      <c r="H1427" s="28" t="n">
        <v>4.035</v>
      </c>
      <c r="I1427" s="28"/>
      <c r="J1427" s="28"/>
      <c r="K1427" s="28" t="n">
        <v>3.84</v>
      </c>
      <c r="L1427" s="28" t="n">
        <v>3.845</v>
      </c>
      <c r="M1427" s="28" t="n">
        <v>3.61</v>
      </c>
      <c r="N1427" s="28" t="n">
        <v>3.555</v>
      </c>
      <c r="O1427" s="28" t="n">
        <v>3.5096052</v>
      </c>
      <c r="P1427" s="28"/>
      <c r="Q1427" s="28" t="n">
        <v>4.125</v>
      </c>
      <c r="R1427" s="28" t="n">
        <v>4.865</v>
      </c>
      <c r="S1427" s="28" t="n">
        <v>4.11</v>
      </c>
      <c r="T1427" s="28" t="n">
        <v>3.82</v>
      </c>
      <c r="U1427" s="28" t="n">
        <v>3.825</v>
      </c>
      <c r="V1427" s="28" t="n">
        <v>4.015</v>
      </c>
      <c r="W1427" s="28"/>
      <c r="X1427" s="28" t="n">
        <v>4.26</v>
      </c>
      <c r="Y1427" s="28" t="n">
        <v>4.3</v>
      </c>
      <c r="Z1427" s="28"/>
      <c r="AA1427" s="28"/>
      <c r="AB1427" s="28"/>
      <c r="AC1427" s="28"/>
      <c r="AD1427" s="28"/>
      <c r="AE1427" s="28"/>
      <c r="AF1427" s="28"/>
    </row>
    <row r="1428" customFormat="false" ht="12.75" hidden="false" customHeight="false" outlineLevel="0" collapsed="false">
      <c r="A1428" s="56" t="n">
        <f aca="false">A1427+1</f>
        <v>36669</v>
      </c>
      <c r="B1428" s="61" t="n">
        <f aca="false">B1427+1</f>
        <v>1424</v>
      </c>
      <c r="C1428" s="2" t="s">
        <v>143</v>
      </c>
      <c r="D1428" s="66" t="n">
        <v>36647</v>
      </c>
      <c r="E1428" s="28" t="n">
        <v>3.845</v>
      </c>
      <c r="F1428" s="28" t="n">
        <v>3.775</v>
      </c>
      <c r="G1428" s="28" t="n">
        <v>3.8</v>
      </c>
      <c r="H1428" s="28" t="n">
        <v>3.855</v>
      </c>
      <c r="I1428" s="28"/>
      <c r="J1428" s="28"/>
      <c r="K1428" s="28" t="n">
        <v>3.695</v>
      </c>
      <c r="L1428" s="28" t="n">
        <v>3.63</v>
      </c>
      <c r="M1428" s="28" t="n">
        <v>3.4</v>
      </c>
      <c r="N1428" s="28" t="n">
        <v>3.375</v>
      </c>
      <c r="O1428" s="28" t="n">
        <v>3.350020625</v>
      </c>
      <c r="P1428" s="28"/>
      <c r="Q1428" s="28" t="n">
        <v>3.98</v>
      </c>
      <c r="R1428" s="28" t="n">
        <v>4.215</v>
      </c>
      <c r="S1428" s="28" t="n">
        <v>3.705</v>
      </c>
      <c r="T1428" s="28" t="n">
        <v>3.68</v>
      </c>
      <c r="U1428" s="28" t="n">
        <v>3.685</v>
      </c>
      <c r="V1428" s="28" t="n">
        <v>3.89</v>
      </c>
      <c r="W1428" s="28"/>
      <c r="X1428" s="28" t="n">
        <v>4.12</v>
      </c>
      <c r="Y1428" s="28" t="n">
        <v>4.15</v>
      </c>
      <c r="Z1428" s="28"/>
      <c r="AA1428" s="28"/>
      <c r="AB1428" s="28"/>
      <c r="AC1428" s="28"/>
      <c r="AD1428" s="28"/>
      <c r="AE1428" s="28"/>
      <c r="AF1428" s="28"/>
    </row>
    <row r="1429" customFormat="false" ht="12.75" hidden="false" customHeight="false" outlineLevel="0" collapsed="false">
      <c r="A1429" s="56" t="n">
        <f aca="false">A1428+1</f>
        <v>36670</v>
      </c>
      <c r="B1429" s="61" t="n">
        <f aca="false">B1428+1</f>
        <v>1425</v>
      </c>
      <c r="C1429" s="2" t="s">
        <v>144</v>
      </c>
      <c r="D1429" s="66" t="n">
        <v>36647</v>
      </c>
      <c r="E1429" s="28" t="n">
        <v>3.935</v>
      </c>
      <c r="F1429" s="28" t="n">
        <v>3.795</v>
      </c>
      <c r="G1429" s="28" t="n">
        <v>3.85</v>
      </c>
      <c r="H1429" s="28" t="n">
        <v>3.94</v>
      </c>
      <c r="I1429" s="28"/>
      <c r="J1429" s="28"/>
      <c r="K1429" s="28" t="n">
        <v>3.77</v>
      </c>
      <c r="L1429" s="28" t="n">
        <v>3.645</v>
      </c>
      <c r="M1429" s="28" t="n">
        <v>3.395</v>
      </c>
      <c r="N1429" s="28" t="n">
        <v>3.39</v>
      </c>
      <c r="O1429" s="28" t="n">
        <v>3.448241125</v>
      </c>
      <c r="P1429" s="28"/>
      <c r="Q1429" s="28" t="n">
        <v>4.07</v>
      </c>
      <c r="R1429" s="28" t="n">
        <v>4.15</v>
      </c>
      <c r="S1429" s="28" t="n">
        <v>3.67</v>
      </c>
      <c r="T1429" s="28" t="n">
        <v>3.755</v>
      </c>
      <c r="U1429" s="28" t="n">
        <v>3.765</v>
      </c>
      <c r="V1429" s="28" t="n">
        <v>3.985</v>
      </c>
      <c r="W1429" s="28"/>
      <c r="X1429" s="28" t="n">
        <v>4.225</v>
      </c>
      <c r="Y1429" s="28" t="n">
        <v>4.22</v>
      </c>
      <c r="Z1429" s="28"/>
      <c r="AA1429" s="28"/>
      <c r="AB1429" s="28"/>
      <c r="AC1429" s="28"/>
      <c r="AD1429" s="28"/>
      <c r="AE1429" s="28"/>
      <c r="AF1429" s="28"/>
    </row>
    <row r="1430" customFormat="false" ht="12.75" hidden="false" customHeight="false" outlineLevel="0" collapsed="false">
      <c r="A1430" s="56" t="n">
        <f aca="false">A1429+1</f>
        <v>36671</v>
      </c>
      <c r="B1430" s="61" t="n">
        <f aca="false">B1429+1</f>
        <v>1426</v>
      </c>
      <c r="C1430" s="2" t="s">
        <v>145</v>
      </c>
      <c r="D1430" s="66" t="n">
        <v>36647</v>
      </c>
      <c r="E1430" s="28" t="n">
        <v>4.175</v>
      </c>
      <c r="F1430" s="28" t="n">
        <v>4.04</v>
      </c>
      <c r="G1430" s="28" t="n">
        <v>4.07</v>
      </c>
      <c r="H1430" s="28" t="n">
        <v>4.155</v>
      </c>
      <c r="I1430" s="28"/>
      <c r="J1430" s="28"/>
      <c r="K1430" s="28" t="n">
        <v>3.99</v>
      </c>
      <c r="L1430" s="28" t="n">
        <v>3.865</v>
      </c>
      <c r="M1430" s="28" t="n">
        <v>3.56</v>
      </c>
      <c r="N1430" s="28" t="n">
        <v>3.545</v>
      </c>
      <c r="O1430" s="28" t="n">
        <v>3.5446312</v>
      </c>
      <c r="P1430" s="28"/>
      <c r="Q1430" s="28" t="n">
        <v>4.31</v>
      </c>
      <c r="R1430" s="28" t="n">
        <v>4.3</v>
      </c>
      <c r="S1430" s="28" t="n">
        <v>3.79</v>
      </c>
      <c r="T1430" s="28" t="n">
        <v>3.955</v>
      </c>
      <c r="U1430" s="28" t="n">
        <v>3.965</v>
      </c>
      <c r="V1430" s="28" t="n">
        <v>4.23</v>
      </c>
      <c r="W1430" s="28"/>
      <c r="X1430" s="28" t="n">
        <v>4.445</v>
      </c>
      <c r="Y1430" s="28" t="n">
        <v>4.455</v>
      </c>
      <c r="Z1430" s="28"/>
      <c r="AA1430" s="28"/>
      <c r="AB1430" s="28"/>
      <c r="AC1430" s="28"/>
      <c r="AD1430" s="28"/>
      <c r="AE1430" s="28"/>
      <c r="AF1430" s="28"/>
    </row>
    <row r="1431" customFormat="false" ht="12.75" hidden="false" customHeight="false" outlineLevel="0" collapsed="false">
      <c r="A1431" s="56" t="n">
        <f aca="false">A1430+1</f>
        <v>36672</v>
      </c>
      <c r="B1431" s="61" t="n">
        <f aca="false">B1430+1</f>
        <v>1427</v>
      </c>
      <c r="C1431" s="2" t="s">
        <v>146</v>
      </c>
      <c r="D1431" s="66" t="n">
        <v>36647</v>
      </c>
      <c r="E1431" s="28" t="n">
        <v>4.285</v>
      </c>
      <c r="F1431" s="28" t="n">
        <v>4.02</v>
      </c>
      <c r="G1431" s="28" t="n">
        <v>4.105</v>
      </c>
      <c r="H1431" s="28" t="n">
        <v>4.255</v>
      </c>
      <c r="I1431" s="28"/>
      <c r="J1431" s="28"/>
      <c r="K1431" s="28" t="n">
        <v>4.09</v>
      </c>
      <c r="L1431" s="28" t="n">
        <v>3.75</v>
      </c>
      <c r="M1431" s="28" t="n">
        <v>3.555</v>
      </c>
      <c r="N1431" s="28" t="n">
        <v>3.58</v>
      </c>
      <c r="O1431" s="28" t="n">
        <v>3.60079987475</v>
      </c>
      <c r="P1431" s="28"/>
      <c r="Q1431" s="28" t="n">
        <v>4.4</v>
      </c>
      <c r="R1431" s="28" t="n">
        <v>4.225</v>
      </c>
      <c r="S1431" s="28" t="n">
        <v>3.765</v>
      </c>
      <c r="T1431" s="28" t="n">
        <v>4.05</v>
      </c>
      <c r="U1431" s="28" t="n">
        <v>4.065</v>
      </c>
      <c r="V1431" s="28" t="n">
        <v>4.33</v>
      </c>
      <c r="W1431" s="28"/>
      <c r="X1431" s="28" t="n">
        <v>4.49</v>
      </c>
      <c r="Y1431" s="28" t="n">
        <v>4.5</v>
      </c>
      <c r="Z1431" s="28"/>
      <c r="AA1431" s="28"/>
      <c r="AB1431" s="28"/>
      <c r="AC1431" s="28"/>
      <c r="AD1431" s="28"/>
      <c r="AE1431" s="28"/>
      <c r="AF1431" s="28"/>
    </row>
    <row r="1432" customFormat="false" ht="12.75" hidden="false" customHeight="false" outlineLevel="0" collapsed="false">
      <c r="A1432" s="56" t="n">
        <f aca="false">A1431+1</f>
        <v>36673</v>
      </c>
      <c r="B1432" s="61" t="n">
        <f aca="false">B1431+1</f>
        <v>1428</v>
      </c>
      <c r="C1432" s="2" t="s">
        <v>147</v>
      </c>
      <c r="D1432" s="66" t="n">
        <v>36647</v>
      </c>
      <c r="E1432" s="28" t="n">
        <v>4.285</v>
      </c>
      <c r="F1432" s="28" t="n">
        <v>4.02</v>
      </c>
      <c r="G1432" s="28" t="n">
        <v>4.105</v>
      </c>
      <c r="H1432" s="28" t="n">
        <v>4.255</v>
      </c>
      <c r="I1432" s="28"/>
      <c r="J1432" s="28"/>
      <c r="K1432" s="28" t="n">
        <v>4.09</v>
      </c>
      <c r="L1432" s="28" t="n">
        <v>3.75</v>
      </c>
      <c r="M1432" s="28" t="n">
        <v>3.555</v>
      </c>
      <c r="N1432" s="28" t="n">
        <v>3.58</v>
      </c>
      <c r="O1432" s="28" t="n">
        <v>3.60079987475</v>
      </c>
      <c r="P1432" s="28"/>
      <c r="Q1432" s="28" t="n">
        <v>4.4</v>
      </c>
      <c r="R1432" s="28" t="n">
        <v>4.225</v>
      </c>
      <c r="S1432" s="28" t="n">
        <v>3.765</v>
      </c>
      <c r="T1432" s="28" t="n">
        <v>4.05</v>
      </c>
      <c r="U1432" s="28" t="n">
        <v>4.065</v>
      </c>
      <c r="V1432" s="28" t="n">
        <v>4.33</v>
      </c>
      <c r="W1432" s="28"/>
      <c r="X1432" s="28" t="n">
        <v>4.49</v>
      </c>
      <c r="Y1432" s="28" t="n">
        <v>4.5</v>
      </c>
      <c r="Z1432" s="28"/>
      <c r="AA1432" s="28"/>
      <c r="AB1432" s="28"/>
      <c r="AC1432" s="28"/>
      <c r="AD1432" s="28"/>
      <c r="AE1432" s="28"/>
      <c r="AF1432" s="28"/>
    </row>
    <row r="1433" customFormat="false" ht="12.75" hidden="false" customHeight="false" outlineLevel="0" collapsed="false">
      <c r="A1433" s="56" t="n">
        <f aca="false">A1432+1</f>
        <v>36674</v>
      </c>
      <c r="B1433" s="61" t="n">
        <f aca="false">B1432+1</f>
        <v>1429</v>
      </c>
      <c r="C1433" s="2" t="s">
        <v>148</v>
      </c>
      <c r="D1433" s="66" t="n">
        <v>36647</v>
      </c>
      <c r="E1433" s="28" t="n">
        <v>4.285</v>
      </c>
      <c r="F1433" s="28" t="n">
        <v>4.02</v>
      </c>
      <c r="G1433" s="28" t="n">
        <v>4.105</v>
      </c>
      <c r="H1433" s="28" t="n">
        <v>4.255</v>
      </c>
      <c r="I1433" s="28"/>
      <c r="J1433" s="28"/>
      <c r="K1433" s="28" t="n">
        <v>4.09</v>
      </c>
      <c r="L1433" s="28" t="n">
        <v>3.75</v>
      </c>
      <c r="M1433" s="28" t="n">
        <v>3.555</v>
      </c>
      <c r="N1433" s="28" t="n">
        <v>3.58</v>
      </c>
      <c r="O1433" s="28" t="n">
        <v>3.60079987475</v>
      </c>
      <c r="P1433" s="28"/>
      <c r="Q1433" s="28" t="n">
        <v>4.4</v>
      </c>
      <c r="R1433" s="28" t="n">
        <v>4.225</v>
      </c>
      <c r="S1433" s="28" t="n">
        <v>3.765</v>
      </c>
      <c r="T1433" s="28" t="n">
        <v>4.05</v>
      </c>
      <c r="U1433" s="28" t="n">
        <v>4.065</v>
      </c>
      <c r="V1433" s="28" t="n">
        <v>4.33</v>
      </c>
      <c r="W1433" s="28"/>
      <c r="X1433" s="28" t="n">
        <v>4.49</v>
      </c>
      <c r="Y1433" s="28" t="n">
        <v>4.5</v>
      </c>
      <c r="Z1433" s="28"/>
      <c r="AA1433" s="28"/>
      <c r="AB1433" s="28"/>
      <c r="AC1433" s="28"/>
      <c r="AD1433" s="28"/>
      <c r="AE1433" s="28"/>
      <c r="AF1433" s="28"/>
    </row>
    <row r="1434" customFormat="false" ht="12.75" hidden="false" customHeight="false" outlineLevel="0" collapsed="false">
      <c r="A1434" s="56" t="n">
        <f aca="false">A1433+1</f>
        <v>36675</v>
      </c>
      <c r="B1434" s="61" t="n">
        <f aca="false">B1433+1</f>
        <v>1430</v>
      </c>
      <c r="C1434" s="2" t="s">
        <v>142</v>
      </c>
      <c r="D1434" s="66" t="n">
        <v>36647</v>
      </c>
      <c r="E1434" s="28" t="n">
        <v>4.285</v>
      </c>
      <c r="F1434" s="28" t="n">
        <v>4.02</v>
      </c>
      <c r="G1434" s="28" t="n">
        <v>4.105</v>
      </c>
      <c r="H1434" s="28" t="n">
        <v>4.255</v>
      </c>
      <c r="I1434" s="28"/>
      <c r="J1434" s="28"/>
      <c r="K1434" s="28" t="n">
        <v>4.09</v>
      </c>
      <c r="L1434" s="28" t="n">
        <v>3.75</v>
      </c>
      <c r="M1434" s="28" t="n">
        <v>3.555</v>
      </c>
      <c r="N1434" s="28" t="n">
        <v>3.58</v>
      </c>
      <c r="O1434" s="28" t="n">
        <v>3.60079987475</v>
      </c>
      <c r="P1434" s="28"/>
      <c r="Q1434" s="28" t="n">
        <v>4.4</v>
      </c>
      <c r="R1434" s="28" t="n">
        <v>4.225</v>
      </c>
      <c r="S1434" s="28" t="n">
        <v>3.765</v>
      </c>
      <c r="T1434" s="28" t="n">
        <v>4.05</v>
      </c>
      <c r="U1434" s="28" t="n">
        <v>4.065</v>
      </c>
      <c r="V1434" s="28" t="n">
        <v>4.33</v>
      </c>
      <c r="W1434" s="28"/>
      <c r="X1434" s="28" t="n">
        <v>4.49</v>
      </c>
      <c r="Y1434" s="28" t="n">
        <v>4.5</v>
      </c>
      <c r="Z1434" s="28"/>
      <c r="AA1434" s="28"/>
      <c r="AB1434" s="28"/>
      <c r="AC1434" s="28"/>
      <c r="AD1434" s="28"/>
      <c r="AE1434" s="28"/>
      <c r="AF1434" s="28"/>
    </row>
    <row r="1435" customFormat="false" ht="12.75" hidden="false" customHeight="false" outlineLevel="0" collapsed="false">
      <c r="A1435" s="56" t="n">
        <f aca="false">A1434+1</f>
        <v>36676</v>
      </c>
      <c r="B1435" s="61" t="n">
        <f aca="false">B1434+1</f>
        <v>1431</v>
      </c>
      <c r="C1435" s="2" t="s">
        <v>143</v>
      </c>
      <c r="D1435" s="66" t="n">
        <v>36647</v>
      </c>
      <c r="E1435" s="28" t="n">
        <v>4.345</v>
      </c>
      <c r="F1435" s="28" t="n">
        <v>4.26</v>
      </c>
      <c r="G1435" s="28" t="n">
        <v>4.29</v>
      </c>
      <c r="H1435" s="28" t="n">
        <v>4.35</v>
      </c>
      <c r="I1435" s="28"/>
      <c r="J1435" s="28"/>
      <c r="K1435" s="28" t="n">
        <v>4.17</v>
      </c>
      <c r="L1435" s="28" t="n">
        <v>4.045</v>
      </c>
      <c r="M1435" s="28" t="n">
        <v>3.805</v>
      </c>
      <c r="N1435" s="28" t="n">
        <v>3.8</v>
      </c>
      <c r="O1435" s="28" t="n">
        <v>3.872694</v>
      </c>
      <c r="P1435" s="28"/>
      <c r="Q1435" s="28" t="n">
        <v>4.475</v>
      </c>
      <c r="R1435" s="28" t="n">
        <v>4.76</v>
      </c>
      <c r="S1435" s="28" t="n">
        <v>4.065</v>
      </c>
      <c r="T1435" s="28" t="n">
        <v>4.145</v>
      </c>
      <c r="U1435" s="28" t="n">
        <v>4.165</v>
      </c>
      <c r="V1435" s="28" t="n">
        <v>4.425</v>
      </c>
      <c r="W1435" s="28"/>
      <c r="X1435" s="28" t="n">
        <v>4.55</v>
      </c>
      <c r="Y1435" s="28" t="n">
        <v>4.56</v>
      </c>
      <c r="Z1435" s="28"/>
      <c r="AA1435" s="28"/>
      <c r="AB1435" s="28"/>
      <c r="AC1435" s="28"/>
      <c r="AD1435" s="28"/>
      <c r="AE1435" s="28"/>
      <c r="AF1435" s="28"/>
    </row>
    <row r="1436" customFormat="false" ht="12.75" hidden="false" customHeight="false" outlineLevel="0" collapsed="false">
      <c r="A1436" s="56" t="n">
        <f aca="false">A1435+1</f>
        <v>36677</v>
      </c>
      <c r="B1436" s="61" t="n">
        <f aca="false">B1435+1</f>
        <v>1432</v>
      </c>
      <c r="C1436" s="2" t="s">
        <v>144</v>
      </c>
      <c r="D1436" s="66" t="n">
        <v>36678</v>
      </c>
      <c r="E1436" s="28" t="n">
        <v>4.5</v>
      </c>
      <c r="F1436" s="28" t="n">
        <v>4.35</v>
      </c>
      <c r="G1436" s="28" t="n">
        <v>4.445</v>
      </c>
      <c r="H1436" s="28" t="n">
        <v>4.505</v>
      </c>
      <c r="I1436" s="28"/>
      <c r="J1436" s="28"/>
      <c r="K1436" s="28" t="n">
        <v>4.355</v>
      </c>
      <c r="L1436" s="28" t="n">
        <v>4.24</v>
      </c>
      <c r="M1436" s="28" t="n">
        <v>4.1</v>
      </c>
      <c r="N1436" s="28" t="n">
        <v>4.1</v>
      </c>
      <c r="O1436" s="28" t="n">
        <v>4.1666650025</v>
      </c>
      <c r="P1436" s="28"/>
      <c r="Q1436" s="28" t="n">
        <v>4.7</v>
      </c>
      <c r="R1436" s="28" t="n">
        <v>4.825</v>
      </c>
      <c r="S1436" s="28" t="n">
        <v>4.325</v>
      </c>
      <c r="T1436" s="28" t="n">
        <v>4.35</v>
      </c>
      <c r="U1436" s="28" t="n">
        <v>4.36</v>
      </c>
      <c r="V1436" s="28" t="n">
        <v>4.61</v>
      </c>
      <c r="W1436" s="28"/>
      <c r="X1436" s="28" t="n">
        <v>4.88</v>
      </c>
      <c r="Y1436" s="28" t="n">
        <v>4.96</v>
      </c>
      <c r="Z1436" s="28"/>
      <c r="AA1436" s="28"/>
      <c r="AB1436" s="28"/>
      <c r="AC1436" s="28"/>
      <c r="AD1436" s="28"/>
      <c r="AE1436" s="28"/>
      <c r="AF1436" s="28"/>
    </row>
    <row r="1437" customFormat="false" ht="12.75" hidden="false" customHeight="false" outlineLevel="0" collapsed="false">
      <c r="A1437" s="56" t="n">
        <f aca="false">A1436+1</f>
        <v>36678</v>
      </c>
      <c r="B1437" s="61" t="n">
        <f aca="false">B1436+1</f>
        <v>1433</v>
      </c>
      <c r="C1437" s="2" t="s">
        <v>145</v>
      </c>
      <c r="D1437" s="66" t="n">
        <v>36678</v>
      </c>
      <c r="E1437" s="28" t="n">
        <v>4.4</v>
      </c>
      <c r="F1437" s="28" t="n">
        <v>4.265</v>
      </c>
      <c r="G1437" s="28" t="n">
        <v>4.325</v>
      </c>
      <c r="H1437" s="28" t="n">
        <v>4.395</v>
      </c>
      <c r="I1437" s="28"/>
      <c r="J1437" s="28"/>
      <c r="K1437" s="28" t="n">
        <v>4.215</v>
      </c>
      <c r="L1437" s="28" t="n">
        <v>4.165</v>
      </c>
      <c r="M1437" s="28" t="n">
        <v>4.045</v>
      </c>
      <c r="N1437" s="28" t="n">
        <v>3.96</v>
      </c>
      <c r="O1437" s="28" t="n">
        <v>3.7749846475</v>
      </c>
      <c r="P1437" s="28"/>
      <c r="Q1437" s="28" t="n">
        <v>4.585</v>
      </c>
      <c r="R1437" s="28" t="n">
        <v>4.72</v>
      </c>
      <c r="S1437" s="28" t="n">
        <v>4.275</v>
      </c>
      <c r="T1437" s="28" t="n">
        <v>4.215</v>
      </c>
      <c r="U1437" s="28" t="n">
        <v>4.235</v>
      </c>
      <c r="V1437" s="28" t="n">
        <v>4.48</v>
      </c>
      <c r="W1437" s="28"/>
      <c r="X1437" s="28" t="n">
        <v>4.795</v>
      </c>
      <c r="Y1437" s="28" t="n">
        <v>4.9</v>
      </c>
      <c r="Z1437" s="28"/>
      <c r="AA1437" s="28"/>
      <c r="AB1437" s="28"/>
      <c r="AC1437" s="28"/>
      <c r="AD1437" s="28"/>
      <c r="AE1437" s="28"/>
      <c r="AF1437" s="28"/>
    </row>
    <row r="1438" customFormat="false" ht="12.75" hidden="false" customHeight="false" outlineLevel="0" collapsed="false">
      <c r="A1438" s="56" t="n">
        <f aca="false">A1437+1</f>
        <v>36679</v>
      </c>
      <c r="B1438" s="61" t="n">
        <f aca="false">B1437+1</f>
        <v>1434</v>
      </c>
      <c r="C1438" s="2" t="s">
        <v>146</v>
      </c>
      <c r="D1438" s="66" t="n">
        <v>36678</v>
      </c>
      <c r="E1438" s="28" t="n">
        <v>4.2</v>
      </c>
      <c r="F1438" s="28" t="n">
        <v>4.03</v>
      </c>
      <c r="G1438" s="28" t="n">
        <v>4.095</v>
      </c>
      <c r="H1438" s="28" t="n">
        <v>4.205</v>
      </c>
      <c r="I1438" s="28"/>
      <c r="J1438" s="28"/>
      <c r="K1438" s="28" t="n">
        <v>4.035</v>
      </c>
      <c r="L1438" s="28" t="n">
        <v>3.85</v>
      </c>
      <c r="M1438" s="28" t="n">
        <v>3.69</v>
      </c>
      <c r="N1438" s="28" t="n">
        <v>3.585</v>
      </c>
      <c r="O1438" s="28" t="n">
        <v>3.6036901</v>
      </c>
      <c r="P1438" s="28"/>
      <c r="Q1438" s="28" t="n">
        <v>4.4</v>
      </c>
      <c r="R1438" s="28" t="n">
        <v>4.22</v>
      </c>
      <c r="S1438" s="28" t="n">
        <v>3.99</v>
      </c>
      <c r="T1438" s="28" t="n">
        <v>4.03</v>
      </c>
      <c r="U1438" s="28" t="n">
        <v>4.055</v>
      </c>
      <c r="V1438" s="28" t="n">
        <v>4.255</v>
      </c>
      <c r="W1438" s="28"/>
      <c r="X1438" s="28" t="n">
        <v>4.495</v>
      </c>
      <c r="Y1438" s="28" t="n">
        <v>4.505</v>
      </c>
      <c r="Z1438" s="28"/>
      <c r="AA1438" s="28"/>
      <c r="AB1438" s="28"/>
      <c r="AC1438" s="28"/>
      <c r="AD1438" s="28"/>
      <c r="AE1438" s="28"/>
      <c r="AF1438" s="28"/>
    </row>
    <row r="1439" customFormat="false" ht="12.75" hidden="false" customHeight="false" outlineLevel="0" collapsed="false">
      <c r="A1439" s="56" t="n">
        <f aca="false">A1438+1</f>
        <v>36680</v>
      </c>
      <c r="B1439" s="61" t="n">
        <f aca="false">B1438+1</f>
        <v>1435</v>
      </c>
      <c r="C1439" s="2" t="s">
        <v>147</v>
      </c>
      <c r="D1439" s="66" t="n">
        <v>36678</v>
      </c>
      <c r="E1439" s="28" t="n">
        <v>4.2</v>
      </c>
      <c r="F1439" s="28" t="n">
        <v>4.03</v>
      </c>
      <c r="G1439" s="28" t="n">
        <v>4.095</v>
      </c>
      <c r="H1439" s="28" t="n">
        <v>4.205</v>
      </c>
      <c r="I1439" s="28"/>
      <c r="J1439" s="28"/>
      <c r="K1439" s="28" t="n">
        <v>4.035</v>
      </c>
      <c r="L1439" s="28" t="n">
        <v>3.85</v>
      </c>
      <c r="M1439" s="28" t="n">
        <v>3.69</v>
      </c>
      <c r="N1439" s="28" t="n">
        <v>3.585</v>
      </c>
      <c r="O1439" s="28" t="n">
        <v>3.6036901</v>
      </c>
      <c r="P1439" s="28"/>
      <c r="Q1439" s="28" t="n">
        <v>4.4</v>
      </c>
      <c r="R1439" s="28" t="n">
        <v>4.22</v>
      </c>
      <c r="S1439" s="28" t="n">
        <v>3.99</v>
      </c>
      <c r="T1439" s="28" t="n">
        <v>4.03</v>
      </c>
      <c r="U1439" s="28" t="n">
        <v>4.055</v>
      </c>
      <c r="V1439" s="28" t="n">
        <v>4.255</v>
      </c>
      <c r="W1439" s="28"/>
      <c r="X1439" s="28" t="n">
        <v>4.495</v>
      </c>
      <c r="Y1439" s="28" t="n">
        <v>4.505</v>
      </c>
      <c r="Z1439" s="28"/>
      <c r="AA1439" s="28"/>
      <c r="AB1439" s="28"/>
      <c r="AC1439" s="28"/>
      <c r="AD1439" s="28"/>
      <c r="AE1439" s="28"/>
      <c r="AF1439" s="28"/>
    </row>
    <row r="1440" customFormat="false" ht="12.75" hidden="false" customHeight="false" outlineLevel="0" collapsed="false">
      <c r="A1440" s="56" t="n">
        <f aca="false">A1439+1</f>
        <v>36681</v>
      </c>
      <c r="B1440" s="61" t="n">
        <f aca="false">B1439+1</f>
        <v>1436</v>
      </c>
      <c r="C1440" s="2" t="s">
        <v>148</v>
      </c>
      <c r="D1440" s="66" t="n">
        <v>36678</v>
      </c>
      <c r="E1440" s="28" t="n">
        <v>4.2</v>
      </c>
      <c r="F1440" s="28" t="n">
        <v>4.03</v>
      </c>
      <c r="G1440" s="28" t="n">
        <v>4.095</v>
      </c>
      <c r="H1440" s="28" t="n">
        <v>4.205</v>
      </c>
      <c r="I1440" s="28"/>
      <c r="J1440" s="28"/>
      <c r="K1440" s="28" t="n">
        <v>4.035</v>
      </c>
      <c r="L1440" s="28" t="n">
        <v>3.85</v>
      </c>
      <c r="M1440" s="28" t="n">
        <v>3.69</v>
      </c>
      <c r="N1440" s="28" t="n">
        <v>3.585</v>
      </c>
      <c r="O1440" s="28" t="n">
        <v>3.6036901</v>
      </c>
      <c r="P1440" s="28"/>
      <c r="Q1440" s="28" t="n">
        <v>4.4</v>
      </c>
      <c r="R1440" s="28" t="n">
        <v>4.22</v>
      </c>
      <c r="S1440" s="28" t="n">
        <v>3.99</v>
      </c>
      <c r="T1440" s="28" t="n">
        <v>4.03</v>
      </c>
      <c r="U1440" s="28" t="n">
        <v>4.055</v>
      </c>
      <c r="V1440" s="28" t="n">
        <v>4.255</v>
      </c>
      <c r="W1440" s="28"/>
      <c r="X1440" s="28" t="n">
        <v>4.495</v>
      </c>
      <c r="Y1440" s="28" t="n">
        <v>4.505</v>
      </c>
      <c r="Z1440" s="28"/>
      <c r="AA1440" s="28"/>
      <c r="AB1440" s="28"/>
      <c r="AC1440" s="28"/>
      <c r="AD1440" s="28"/>
      <c r="AE1440" s="28"/>
      <c r="AF1440" s="28"/>
    </row>
    <row r="1441" customFormat="false" ht="12.75" hidden="false" customHeight="false" outlineLevel="0" collapsed="false">
      <c r="A1441" s="56" t="n">
        <f aca="false">A1440+1</f>
        <v>36682</v>
      </c>
      <c r="B1441" s="61" t="n">
        <f aca="false">B1440+1</f>
        <v>1437</v>
      </c>
      <c r="C1441" s="2" t="s">
        <v>142</v>
      </c>
      <c r="D1441" s="66" t="n">
        <v>36678</v>
      </c>
      <c r="E1441" s="28" t="n">
        <v>4.17</v>
      </c>
      <c r="F1441" s="28" t="n">
        <v>4.06</v>
      </c>
      <c r="G1441" s="28" t="n">
        <v>4.075</v>
      </c>
      <c r="H1441" s="28" t="n">
        <v>4.16</v>
      </c>
      <c r="I1441" s="28"/>
      <c r="J1441" s="28"/>
      <c r="K1441" s="28" t="n">
        <v>3.995</v>
      </c>
      <c r="L1441" s="28" t="n">
        <v>3.97</v>
      </c>
      <c r="M1441" s="28" t="n">
        <v>3.835</v>
      </c>
      <c r="N1441" s="28" t="n">
        <v>3.565</v>
      </c>
      <c r="O1441" s="28" t="n">
        <v>3.6585079</v>
      </c>
      <c r="P1441" s="28"/>
      <c r="Q1441" s="28" t="n">
        <v>4.345</v>
      </c>
      <c r="R1441" s="28" t="n">
        <v>4.455</v>
      </c>
      <c r="S1441" s="28" t="n">
        <v>3.98</v>
      </c>
      <c r="T1441" s="28" t="n">
        <v>4.02</v>
      </c>
      <c r="U1441" s="28" t="n">
        <v>4.03</v>
      </c>
      <c r="V1441" s="28" t="n">
        <v>4.235</v>
      </c>
      <c r="W1441" s="28"/>
      <c r="X1441" s="28" t="n">
        <v>4.47</v>
      </c>
      <c r="Y1441" s="28" t="n">
        <v>4.51</v>
      </c>
      <c r="Z1441" s="28"/>
      <c r="AA1441" s="28"/>
      <c r="AB1441" s="28"/>
      <c r="AC1441" s="28"/>
      <c r="AD1441" s="28"/>
      <c r="AE1441" s="28"/>
      <c r="AF1441" s="28"/>
    </row>
    <row r="1442" customFormat="false" ht="12.75" hidden="false" customHeight="false" outlineLevel="0" collapsed="false">
      <c r="A1442" s="56" t="n">
        <f aca="false">A1441+1</f>
        <v>36683</v>
      </c>
      <c r="B1442" s="61" t="n">
        <f aca="false">B1441+1</f>
        <v>1438</v>
      </c>
      <c r="C1442" s="2" t="s">
        <v>143</v>
      </c>
      <c r="D1442" s="66" t="n">
        <v>36678</v>
      </c>
      <c r="E1442" s="28" t="n">
        <v>4.49</v>
      </c>
      <c r="F1442" s="28" t="n">
        <v>4.325</v>
      </c>
      <c r="G1442" s="28" t="n">
        <v>4.38</v>
      </c>
      <c r="H1442" s="28" t="n">
        <v>4.485</v>
      </c>
      <c r="I1442" s="28"/>
      <c r="J1442" s="28"/>
      <c r="K1442" s="28" t="n">
        <v>4.31</v>
      </c>
      <c r="L1442" s="28" t="n">
        <v>4.19</v>
      </c>
      <c r="M1442" s="28" t="n">
        <v>3.93</v>
      </c>
      <c r="N1442" s="28" t="n">
        <v>3.725</v>
      </c>
      <c r="O1442" s="28" t="n">
        <v>3.86886646</v>
      </c>
      <c r="P1442" s="28"/>
      <c r="Q1442" s="28" t="n">
        <v>4.665</v>
      </c>
      <c r="R1442" s="28" t="n">
        <v>4.67</v>
      </c>
      <c r="S1442" s="28" t="n">
        <v>4.245</v>
      </c>
      <c r="T1442" s="28" t="n">
        <v>4.3</v>
      </c>
      <c r="U1442" s="28" t="n">
        <v>4.33</v>
      </c>
      <c r="V1442" s="28" t="n">
        <v>4.565</v>
      </c>
      <c r="W1442" s="28"/>
      <c r="X1442" s="28" t="n">
        <v>4.78</v>
      </c>
      <c r="Y1442" s="28" t="n">
        <v>4.815</v>
      </c>
      <c r="Z1442" s="28"/>
      <c r="AA1442" s="28"/>
      <c r="AB1442" s="28"/>
      <c r="AC1442" s="28"/>
      <c r="AD1442" s="28"/>
      <c r="AE1442" s="28"/>
      <c r="AF1442" s="28"/>
    </row>
    <row r="1443" customFormat="false" ht="12.75" hidden="false" customHeight="false" outlineLevel="0" collapsed="false">
      <c r="A1443" s="56" t="n">
        <f aca="false">A1442+1</f>
        <v>36684</v>
      </c>
      <c r="B1443" s="61" t="n">
        <f aca="false">B1442+1</f>
        <v>1439</v>
      </c>
      <c r="C1443" s="2" t="s">
        <v>144</v>
      </c>
      <c r="D1443" s="66" t="n">
        <v>36678</v>
      </c>
      <c r="E1443" s="28" t="n">
        <v>4.225</v>
      </c>
      <c r="F1443" s="28" t="n">
        <v>4.04</v>
      </c>
      <c r="G1443" s="28" t="n">
        <v>4.085</v>
      </c>
      <c r="H1443" s="28" t="n">
        <v>4.19</v>
      </c>
      <c r="I1443" s="28"/>
      <c r="J1443" s="28"/>
      <c r="K1443" s="28" t="n">
        <v>4.03</v>
      </c>
      <c r="L1443" s="28" t="n">
        <v>3.94</v>
      </c>
      <c r="M1443" s="28" t="n">
        <v>3.66</v>
      </c>
      <c r="N1443" s="28" t="n">
        <v>3.575</v>
      </c>
      <c r="O1443" s="28" t="n">
        <v>3.61796214</v>
      </c>
      <c r="P1443" s="28"/>
      <c r="Q1443" s="28" t="n">
        <v>4.4</v>
      </c>
      <c r="R1443" s="28" t="n">
        <v>4.45</v>
      </c>
      <c r="S1443" s="28" t="n">
        <v>4</v>
      </c>
      <c r="T1443" s="28" t="n">
        <v>4.065</v>
      </c>
      <c r="U1443" s="28" t="n">
        <v>4.08</v>
      </c>
      <c r="V1443" s="28" t="n">
        <v>4.29</v>
      </c>
      <c r="W1443" s="28"/>
      <c r="X1443" s="28" t="n">
        <v>4.5</v>
      </c>
      <c r="Y1443" s="28" t="n">
        <v>4.525</v>
      </c>
      <c r="Z1443" s="28"/>
      <c r="AA1443" s="28"/>
      <c r="AB1443" s="28"/>
      <c r="AC1443" s="28"/>
      <c r="AD1443" s="28"/>
      <c r="AE1443" s="28"/>
      <c r="AF1443" s="28"/>
    </row>
    <row r="1444" customFormat="false" ht="12.75" hidden="false" customHeight="false" outlineLevel="0" collapsed="false">
      <c r="A1444" s="56" t="n">
        <f aca="false">A1443+1</f>
        <v>36685</v>
      </c>
      <c r="B1444" s="61" t="n">
        <f aca="false">B1443+1</f>
        <v>1440</v>
      </c>
      <c r="C1444" s="2" t="s">
        <v>145</v>
      </c>
      <c r="D1444" s="66" t="n">
        <v>36678</v>
      </c>
      <c r="E1444" s="28" t="n">
        <v>3.955</v>
      </c>
      <c r="F1444" s="28" t="n">
        <v>3.815</v>
      </c>
      <c r="G1444" s="28" t="n">
        <v>3.85</v>
      </c>
      <c r="H1444" s="28" t="n">
        <v>3.91</v>
      </c>
      <c r="I1444" s="28"/>
      <c r="J1444" s="28"/>
      <c r="K1444" s="28" t="n">
        <v>3.745</v>
      </c>
      <c r="L1444" s="28" t="n">
        <v>3.715</v>
      </c>
      <c r="M1444" s="28" t="n">
        <v>3.51</v>
      </c>
      <c r="N1444" s="28" t="n">
        <v>3.45</v>
      </c>
      <c r="O1444" s="28" t="n">
        <v>3.5322386425</v>
      </c>
      <c r="P1444" s="28"/>
      <c r="Q1444" s="28" t="n">
        <v>4.145</v>
      </c>
      <c r="R1444" s="28" t="n">
        <v>4.365</v>
      </c>
      <c r="S1444" s="28" t="n">
        <v>3.805</v>
      </c>
      <c r="T1444" s="28" t="n">
        <v>3.815</v>
      </c>
      <c r="U1444" s="28" t="n">
        <v>3.825</v>
      </c>
      <c r="V1444" s="28" t="n">
        <v>4.005</v>
      </c>
      <c r="W1444" s="28"/>
      <c r="X1444" s="28" t="n">
        <v>4.285</v>
      </c>
      <c r="Y1444" s="28" t="n">
        <v>4.335</v>
      </c>
      <c r="Z1444" s="28"/>
      <c r="AA1444" s="28"/>
      <c r="AB1444" s="28"/>
      <c r="AC1444" s="28"/>
      <c r="AD1444" s="28"/>
      <c r="AE1444" s="28"/>
      <c r="AF1444" s="28"/>
    </row>
    <row r="1445" customFormat="false" ht="12.75" hidden="false" customHeight="false" outlineLevel="0" collapsed="false">
      <c r="A1445" s="56" t="n">
        <f aca="false">A1444+1</f>
        <v>36686</v>
      </c>
      <c r="B1445" s="61" t="n">
        <f aca="false">B1444+1</f>
        <v>1441</v>
      </c>
      <c r="C1445" s="2" t="s">
        <v>146</v>
      </c>
      <c r="D1445" s="66" t="n">
        <v>36678</v>
      </c>
      <c r="E1445" s="28" t="n">
        <v>4.145</v>
      </c>
      <c r="F1445" s="28" t="n">
        <v>4.005</v>
      </c>
      <c r="G1445" s="28" t="n">
        <v>4.07</v>
      </c>
      <c r="H1445" s="28" t="n">
        <v>4.155</v>
      </c>
      <c r="I1445" s="28"/>
      <c r="J1445" s="28"/>
      <c r="K1445" s="28" t="n">
        <v>3.98</v>
      </c>
      <c r="L1445" s="28" t="n">
        <v>3.86</v>
      </c>
      <c r="M1445" s="28" t="n">
        <v>3.635</v>
      </c>
      <c r="N1445" s="28" t="n">
        <v>3.605</v>
      </c>
      <c r="O1445" s="28" t="n">
        <v>3.639215115</v>
      </c>
      <c r="P1445" s="28"/>
      <c r="Q1445" s="28" t="n">
        <v>4.35</v>
      </c>
      <c r="R1445" s="28" t="n">
        <v>4.43</v>
      </c>
      <c r="S1445" s="28" t="n">
        <v>3.995</v>
      </c>
      <c r="T1445" s="28" t="n">
        <v>4.04</v>
      </c>
      <c r="U1445" s="28" t="n">
        <v>4.05</v>
      </c>
      <c r="V1445" s="28" t="n">
        <v>4.26</v>
      </c>
      <c r="W1445" s="28"/>
      <c r="X1445" s="28" t="n">
        <v>4.49</v>
      </c>
      <c r="Y1445" s="28" t="n">
        <v>4.515</v>
      </c>
      <c r="Z1445" s="28"/>
      <c r="AA1445" s="28"/>
      <c r="AB1445" s="28"/>
      <c r="AC1445" s="28"/>
      <c r="AD1445" s="28"/>
      <c r="AE1445" s="28"/>
      <c r="AF1445" s="28"/>
    </row>
    <row r="1446" customFormat="false" ht="12.75" hidden="false" customHeight="false" outlineLevel="0" collapsed="false">
      <c r="A1446" s="56" t="n">
        <f aca="false">A1445+1</f>
        <v>36687</v>
      </c>
      <c r="B1446" s="61" t="n">
        <f aca="false">B1445+1</f>
        <v>1442</v>
      </c>
      <c r="C1446" s="2" t="s">
        <v>147</v>
      </c>
      <c r="D1446" s="66" t="n">
        <v>36678</v>
      </c>
      <c r="E1446" s="28" t="n">
        <v>4.145</v>
      </c>
      <c r="F1446" s="28" t="n">
        <v>4.005</v>
      </c>
      <c r="G1446" s="28" t="n">
        <v>4.07</v>
      </c>
      <c r="H1446" s="28" t="n">
        <v>4.155</v>
      </c>
      <c r="I1446" s="28"/>
      <c r="J1446" s="28"/>
      <c r="K1446" s="28" t="n">
        <v>3.98</v>
      </c>
      <c r="L1446" s="28" t="n">
        <v>3.86</v>
      </c>
      <c r="M1446" s="28" t="n">
        <v>3.635</v>
      </c>
      <c r="N1446" s="28" t="n">
        <v>3.605</v>
      </c>
      <c r="O1446" s="28" t="n">
        <v>3.639215115</v>
      </c>
      <c r="P1446" s="28"/>
      <c r="Q1446" s="28" t="n">
        <v>4.35</v>
      </c>
      <c r="R1446" s="28" t="n">
        <v>4.43</v>
      </c>
      <c r="S1446" s="28" t="n">
        <v>3.995</v>
      </c>
      <c r="T1446" s="28" t="n">
        <v>4.04</v>
      </c>
      <c r="U1446" s="28" t="n">
        <v>4.05</v>
      </c>
      <c r="V1446" s="28" t="n">
        <v>4.26</v>
      </c>
      <c r="W1446" s="28"/>
      <c r="X1446" s="28" t="n">
        <v>4.49</v>
      </c>
      <c r="Y1446" s="28" t="n">
        <v>4.515</v>
      </c>
      <c r="Z1446" s="28"/>
      <c r="AA1446" s="28"/>
      <c r="AB1446" s="28"/>
      <c r="AC1446" s="28"/>
      <c r="AD1446" s="28"/>
      <c r="AE1446" s="28"/>
      <c r="AF1446" s="28"/>
    </row>
    <row r="1447" customFormat="false" ht="12.75" hidden="false" customHeight="false" outlineLevel="0" collapsed="false">
      <c r="A1447" s="56" t="n">
        <f aca="false">A1446+1</f>
        <v>36688</v>
      </c>
      <c r="B1447" s="61" t="n">
        <f aca="false">B1446+1</f>
        <v>1443</v>
      </c>
      <c r="C1447" s="2" t="s">
        <v>148</v>
      </c>
      <c r="D1447" s="66" t="n">
        <v>36678</v>
      </c>
      <c r="E1447" s="28" t="n">
        <v>4.145</v>
      </c>
      <c r="F1447" s="28" t="n">
        <v>4.005</v>
      </c>
      <c r="G1447" s="28" t="n">
        <v>4.07</v>
      </c>
      <c r="H1447" s="28" t="n">
        <v>4.155</v>
      </c>
      <c r="I1447" s="28"/>
      <c r="J1447" s="28"/>
      <c r="K1447" s="28" t="n">
        <v>3.98</v>
      </c>
      <c r="L1447" s="28" t="n">
        <v>3.86</v>
      </c>
      <c r="M1447" s="28" t="n">
        <v>3.635</v>
      </c>
      <c r="N1447" s="28" t="n">
        <v>3.605</v>
      </c>
      <c r="O1447" s="28" t="n">
        <v>3.639215115</v>
      </c>
      <c r="P1447" s="28"/>
      <c r="Q1447" s="28" t="n">
        <v>4.35</v>
      </c>
      <c r="R1447" s="28" t="n">
        <v>4.43</v>
      </c>
      <c r="S1447" s="28" t="n">
        <v>3.995</v>
      </c>
      <c r="T1447" s="28" t="n">
        <v>4.04</v>
      </c>
      <c r="U1447" s="28" t="n">
        <v>4.05</v>
      </c>
      <c r="V1447" s="28" t="n">
        <v>4.26</v>
      </c>
      <c r="W1447" s="28"/>
      <c r="X1447" s="28" t="n">
        <v>4.49</v>
      </c>
      <c r="Y1447" s="28" t="n">
        <v>4.515</v>
      </c>
      <c r="Z1447" s="28"/>
      <c r="AA1447" s="28"/>
      <c r="AB1447" s="28"/>
      <c r="AC1447" s="28"/>
      <c r="AD1447" s="28"/>
      <c r="AE1447" s="28"/>
      <c r="AF1447" s="28"/>
    </row>
    <row r="1448" customFormat="false" ht="12.75" hidden="false" customHeight="false" outlineLevel="0" collapsed="false">
      <c r="A1448" s="56" t="n">
        <f aca="false">A1447+1</f>
        <v>36689</v>
      </c>
      <c r="B1448" s="61" t="n">
        <f aca="false">B1447+1</f>
        <v>1444</v>
      </c>
      <c r="C1448" s="2" t="s">
        <v>142</v>
      </c>
      <c r="D1448" s="66" t="n">
        <v>36678</v>
      </c>
      <c r="E1448" s="28" t="n">
        <v>4.195</v>
      </c>
      <c r="F1448" s="28" t="n">
        <v>4.135</v>
      </c>
      <c r="G1448" s="28" t="n">
        <v>4.135</v>
      </c>
      <c r="H1448" s="28" t="n">
        <v>4.185</v>
      </c>
      <c r="I1448" s="28"/>
      <c r="J1448" s="28"/>
      <c r="K1448" s="28" t="n">
        <v>4.01</v>
      </c>
      <c r="L1448" s="28" t="n">
        <v>3.98</v>
      </c>
      <c r="M1448" s="28" t="n">
        <v>3.71</v>
      </c>
      <c r="N1448" s="28" t="n">
        <v>3.675</v>
      </c>
      <c r="O1448" s="28" t="n">
        <v>3.611951172</v>
      </c>
      <c r="P1448" s="28"/>
      <c r="Q1448" s="28" t="n">
        <v>4.415</v>
      </c>
      <c r="R1448" s="28" t="n">
        <v>4.83</v>
      </c>
      <c r="S1448" s="28" t="n">
        <v>4.125</v>
      </c>
      <c r="T1448" s="28" t="n">
        <v>4.06</v>
      </c>
      <c r="U1448" s="28" t="n">
        <v>4.08</v>
      </c>
      <c r="V1448" s="28" t="n">
        <v>4.28</v>
      </c>
      <c r="W1448" s="28"/>
      <c r="X1448" s="28" t="n">
        <v>4.51</v>
      </c>
      <c r="Y1448" s="28" t="n">
        <v>4.59</v>
      </c>
      <c r="Z1448" s="28"/>
      <c r="AA1448" s="28"/>
      <c r="AB1448" s="28"/>
      <c r="AC1448" s="28"/>
      <c r="AD1448" s="28"/>
      <c r="AE1448" s="28"/>
      <c r="AF1448" s="28"/>
    </row>
    <row r="1449" customFormat="false" ht="12.75" hidden="false" customHeight="false" outlineLevel="0" collapsed="false">
      <c r="A1449" s="56" t="n">
        <f aca="false">A1448+1</f>
        <v>36690</v>
      </c>
      <c r="B1449" s="61" t="n">
        <f aca="false">B1448+1</f>
        <v>1445</v>
      </c>
      <c r="C1449" s="2" t="s">
        <v>143</v>
      </c>
      <c r="D1449" s="66" t="n">
        <v>36678</v>
      </c>
      <c r="E1449" s="28" t="n">
        <v>4.28</v>
      </c>
      <c r="F1449" s="28" t="n">
        <v>4.2</v>
      </c>
      <c r="G1449" s="28" t="n">
        <v>4.21</v>
      </c>
      <c r="H1449" s="28" t="n">
        <v>4.265</v>
      </c>
      <c r="I1449" s="28"/>
      <c r="J1449" s="28"/>
      <c r="K1449" s="28" t="n">
        <v>4.11</v>
      </c>
      <c r="L1449" s="28" t="n">
        <v>4.04</v>
      </c>
      <c r="M1449" s="28" t="n">
        <v>3.715</v>
      </c>
      <c r="N1449" s="28" t="n">
        <v>3.68</v>
      </c>
      <c r="O1449" s="28" t="n">
        <v>3.5819844245</v>
      </c>
      <c r="P1449" s="28"/>
      <c r="Q1449" s="28" t="n">
        <v>4.485</v>
      </c>
      <c r="R1449" s="28" t="n">
        <v>4.805</v>
      </c>
      <c r="S1449" s="28" t="n">
        <v>4.18</v>
      </c>
      <c r="T1449" s="28" t="n">
        <v>4.165</v>
      </c>
      <c r="U1449" s="28" t="n">
        <v>4.165</v>
      </c>
      <c r="V1449" s="28" t="n">
        <v>4.365</v>
      </c>
      <c r="W1449" s="28"/>
      <c r="X1449" s="28" t="n">
        <v>4.635</v>
      </c>
      <c r="Y1449" s="28" t="n">
        <v>4.68</v>
      </c>
      <c r="Z1449" s="28"/>
      <c r="AA1449" s="28"/>
      <c r="AB1449" s="28"/>
      <c r="AC1449" s="28"/>
      <c r="AD1449" s="28"/>
      <c r="AE1449" s="28"/>
      <c r="AF1449" s="28"/>
    </row>
    <row r="1450" customFormat="false" ht="12.75" hidden="false" customHeight="false" outlineLevel="0" collapsed="false">
      <c r="A1450" s="56" t="n">
        <f aca="false">A1449+1</f>
        <v>36691</v>
      </c>
      <c r="B1450" s="61" t="n">
        <f aca="false">B1449+1</f>
        <v>1446</v>
      </c>
      <c r="C1450" s="2" t="s">
        <v>144</v>
      </c>
      <c r="D1450" s="66" t="n">
        <v>36678</v>
      </c>
      <c r="E1450" s="28" t="n">
        <v>4.17</v>
      </c>
      <c r="F1450" s="28" t="n">
        <v>4.07</v>
      </c>
      <c r="G1450" s="28" t="n">
        <v>4.1</v>
      </c>
      <c r="H1450" s="28" t="n">
        <v>4.155</v>
      </c>
      <c r="I1450" s="28"/>
      <c r="J1450" s="28"/>
      <c r="K1450" s="28" t="n">
        <v>3.985</v>
      </c>
      <c r="L1450" s="28" t="n">
        <v>3.9</v>
      </c>
      <c r="M1450" s="28" t="n">
        <v>3.63</v>
      </c>
      <c r="N1450" s="28" t="n">
        <v>3.575</v>
      </c>
      <c r="O1450" s="28" t="n">
        <v>3.486564</v>
      </c>
      <c r="P1450" s="28"/>
      <c r="Q1450" s="28" t="n">
        <v>4.355</v>
      </c>
      <c r="R1450" s="28" t="n">
        <v>4.685</v>
      </c>
      <c r="S1450" s="28" t="n">
        <v>4.14</v>
      </c>
      <c r="T1450" s="28" t="n">
        <v>4.03</v>
      </c>
      <c r="U1450" s="28" t="n">
        <v>4.045</v>
      </c>
      <c r="V1450" s="28" t="n">
        <v>4.23</v>
      </c>
      <c r="W1450" s="28"/>
      <c r="X1450" s="28" t="n">
        <v>4.475</v>
      </c>
      <c r="Y1450" s="28" t="n">
        <v>4.505</v>
      </c>
      <c r="Z1450" s="28"/>
      <c r="AA1450" s="28"/>
      <c r="AB1450" s="28"/>
      <c r="AC1450" s="28"/>
      <c r="AD1450" s="28"/>
      <c r="AE1450" s="28"/>
      <c r="AF1450" s="28"/>
    </row>
    <row r="1451" customFormat="false" ht="12.75" hidden="false" customHeight="false" outlineLevel="0" collapsed="false">
      <c r="A1451" s="56" t="n">
        <f aca="false">A1450+1</f>
        <v>36692</v>
      </c>
      <c r="B1451" s="61" t="n">
        <f aca="false">B1450+1</f>
        <v>1447</v>
      </c>
      <c r="C1451" s="2" t="s">
        <v>145</v>
      </c>
      <c r="D1451" s="66" t="n">
        <v>36678</v>
      </c>
      <c r="E1451" s="28" t="n">
        <v>4.375</v>
      </c>
      <c r="F1451" s="28" t="n">
        <v>4.21</v>
      </c>
      <c r="G1451" s="28" t="n">
        <v>4.25</v>
      </c>
      <c r="H1451" s="28" t="n">
        <v>4.345</v>
      </c>
      <c r="I1451" s="28"/>
      <c r="J1451" s="28"/>
      <c r="K1451" s="28" t="n">
        <v>4.185</v>
      </c>
      <c r="L1451" s="28" t="n">
        <v>4.03</v>
      </c>
      <c r="M1451" s="28" t="n">
        <v>3.825</v>
      </c>
      <c r="N1451" s="28" t="n">
        <v>3.82</v>
      </c>
      <c r="O1451" s="28" t="n">
        <v>3.6815702</v>
      </c>
      <c r="P1451" s="28"/>
      <c r="Q1451" s="28" t="n">
        <v>4.58</v>
      </c>
      <c r="R1451" s="28" t="n">
        <v>4.775</v>
      </c>
      <c r="S1451" s="28" t="n">
        <v>4.31</v>
      </c>
      <c r="T1451" s="28" t="n">
        <v>4.195</v>
      </c>
      <c r="U1451" s="28" t="n">
        <v>4.21</v>
      </c>
      <c r="V1451" s="28" t="n">
        <v>4.44</v>
      </c>
      <c r="W1451" s="28"/>
      <c r="X1451" s="28" t="n">
        <v>4.72</v>
      </c>
      <c r="Y1451" s="28" t="n">
        <v>4.81</v>
      </c>
      <c r="Z1451" s="28"/>
      <c r="AA1451" s="28"/>
      <c r="AB1451" s="28"/>
      <c r="AC1451" s="28"/>
      <c r="AD1451" s="28"/>
      <c r="AE1451" s="28"/>
      <c r="AF1451" s="28"/>
    </row>
    <row r="1452" customFormat="false" ht="12.75" hidden="false" customHeight="false" outlineLevel="0" collapsed="false">
      <c r="A1452" s="56" t="n">
        <f aca="false">A1451+1</f>
        <v>36693</v>
      </c>
      <c r="B1452" s="61" t="n">
        <f aca="false">B1451+1</f>
        <v>1448</v>
      </c>
      <c r="C1452" s="2" t="s">
        <v>146</v>
      </c>
      <c r="D1452" s="66" t="n">
        <v>36678</v>
      </c>
      <c r="E1452" s="28" t="n">
        <v>4.45</v>
      </c>
      <c r="F1452" s="28" t="n">
        <v>4.185</v>
      </c>
      <c r="G1452" s="28" t="n">
        <v>4.255</v>
      </c>
      <c r="H1452" s="28" t="n">
        <v>4.385</v>
      </c>
      <c r="I1452" s="28"/>
      <c r="J1452" s="28"/>
      <c r="K1452" s="28" t="n">
        <v>4.225</v>
      </c>
      <c r="L1452" s="28" t="n">
        <v>3.99</v>
      </c>
      <c r="M1452" s="28" t="n">
        <v>3.79</v>
      </c>
      <c r="N1452" s="28" t="n">
        <v>3.75</v>
      </c>
      <c r="O1452" s="28" t="n">
        <v>3.7191719825</v>
      </c>
      <c r="P1452" s="28"/>
      <c r="Q1452" s="28" t="n">
        <v>4.625</v>
      </c>
      <c r="R1452" s="28" t="n">
        <v>4.67</v>
      </c>
      <c r="S1452" s="28" t="n">
        <v>4.255</v>
      </c>
      <c r="T1452" s="28" t="n">
        <v>4.225</v>
      </c>
      <c r="U1452" s="28" t="n">
        <v>4.24</v>
      </c>
      <c r="V1452" s="28" t="n">
        <v>4.52</v>
      </c>
      <c r="W1452" s="28"/>
      <c r="X1452" s="28" t="n">
        <v>4.745</v>
      </c>
      <c r="Y1452" s="28" t="n">
        <v>4.785</v>
      </c>
      <c r="Z1452" s="28"/>
      <c r="AA1452" s="28"/>
      <c r="AB1452" s="28"/>
      <c r="AC1452" s="28"/>
      <c r="AD1452" s="28"/>
      <c r="AE1452" s="28"/>
      <c r="AF1452" s="28"/>
    </row>
    <row r="1453" customFormat="false" ht="12.75" hidden="false" customHeight="false" outlineLevel="0" collapsed="false">
      <c r="A1453" s="56" t="n">
        <f aca="false">A1452+1</f>
        <v>36694</v>
      </c>
      <c r="B1453" s="61" t="n">
        <f aca="false">B1452+1</f>
        <v>1449</v>
      </c>
      <c r="C1453" s="2" t="s">
        <v>147</v>
      </c>
      <c r="D1453" s="66" t="n">
        <v>36678</v>
      </c>
      <c r="E1453" s="28" t="n">
        <v>4.45</v>
      </c>
      <c r="F1453" s="28" t="n">
        <v>4.185</v>
      </c>
      <c r="G1453" s="28" t="n">
        <v>4.255</v>
      </c>
      <c r="H1453" s="28" t="n">
        <v>4.385</v>
      </c>
      <c r="I1453" s="28"/>
      <c r="J1453" s="28"/>
      <c r="K1453" s="28" t="n">
        <v>4.225</v>
      </c>
      <c r="L1453" s="28" t="n">
        <v>3.99</v>
      </c>
      <c r="M1453" s="28" t="n">
        <v>3.79</v>
      </c>
      <c r="N1453" s="28" t="n">
        <v>3.75</v>
      </c>
      <c r="O1453" s="28" t="n">
        <v>3.7191719825</v>
      </c>
      <c r="P1453" s="28"/>
      <c r="Q1453" s="28" t="n">
        <v>4.625</v>
      </c>
      <c r="R1453" s="28" t="n">
        <v>4.67</v>
      </c>
      <c r="S1453" s="28" t="n">
        <v>4.255</v>
      </c>
      <c r="T1453" s="28" t="n">
        <v>4.225</v>
      </c>
      <c r="U1453" s="28" t="n">
        <v>4.24</v>
      </c>
      <c r="V1453" s="28" t="n">
        <v>4.52</v>
      </c>
      <c r="W1453" s="28"/>
      <c r="X1453" s="28" t="n">
        <v>4.745</v>
      </c>
      <c r="Y1453" s="28" t="n">
        <v>4.785</v>
      </c>
      <c r="Z1453" s="28"/>
      <c r="AA1453" s="28"/>
      <c r="AB1453" s="28"/>
      <c r="AC1453" s="28"/>
      <c r="AD1453" s="28"/>
      <c r="AE1453" s="28"/>
      <c r="AF1453" s="28"/>
    </row>
    <row r="1454" customFormat="false" ht="12.75" hidden="false" customHeight="false" outlineLevel="0" collapsed="false">
      <c r="A1454" s="56" t="n">
        <f aca="false">A1453+1</f>
        <v>36695</v>
      </c>
      <c r="B1454" s="61" t="n">
        <f aca="false">B1453+1</f>
        <v>1450</v>
      </c>
      <c r="C1454" s="2" t="s">
        <v>148</v>
      </c>
      <c r="D1454" s="66" t="n">
        <v>36678</v>
      </c>
      <c r="E1454" s="28" t="n">
        <v>4.45</v>
      </c>
      <c r="F1454" s="28" t="n">
        <v>4.185</v>
      </c>
      <c r="G1454" s="28" t="n">
        <v>4.255</v>
      </c>
      <c r="H1454" s="28" t="n">
        <v>4.385</v>
      </c>
      <c r="I1454" s="28"/>
      <c r="J1454" s="28"/>
      <c r="K1454" s="28" t="n">
        <v>4.225</v>
      </c>
      <c r="L1454" s="28" t="n">
        <v>3.99</v>
      </c>
      <c r="M1454" s="28" t="n">
        <v>3.79</v>
      </c>
      <c r="N1454" s="28" t="n">
        <v>3.75</v>
      </c>
      <c r="O1454" s="28" t="n">
        <v>3.7191719825</v>
      </c>
      <c r="P1454" s="28"/>
      <c r="Q1454" s="28" t="n">
        <v>4.625</v>
      </c>
      <c r="R1454" s="28" t="n">
        <v>4.67</v>
      </c>
      <c r="S1454" s="28" t="n">
        <v>4.255</v>
      </c>
      <c r="T1454" s="28" t="n">
        <v>4.225</v>
      </c>
      <c r="U1454" s="28" t="n">
        <v>4.24</v>
      </c>
      <c r="V1454" s="28" t="n">
        <v>4.52</v>
      </c>
      <c r="W1454" s="28"/>
      <c r="X1454" s="28" t="n">
        <v>4.745</v>
      </c>
      <c r="Y1454" s="28" t="n">
        <v>4.785</v>
      </c>
      <c r="Z1454" s="28"/>
      <c r="AA1454" s="28"/>
      <c r="AB1454" s="28"/>
      <c r="AC1454" s="28"/>
      <c r="AD1454" s="28"/>
      <c r="AE1454" s="28"/>
      <c r="AF1454" s="28"/>
    </row>
    <row r="1455" customFormat="false" ht="12.75" hidden="false" customHeight="false" outlineLevel="0" collapsed="false">
      <c r="A1455" s="56" t="n">
        <f aca="false">A1454+1</f>
        <v>36696</v>
      </c>
      <c r="B1455" s="61" t="n">
        <f aca="false">B1454+1</f>
        <v>1451</v>
      </c>
      <c r="C1455" s="2" t="s">
        <v>142</v>
      </c>
      <c r="D1455" s="66" t="n">
        <v>36678</v>
      </c>
      <c r="E1455" s="28" t="n">
        <v>4.39</v>
      </c>
      <c r="F1455" s="28" t="n">
        <v>4.19</v>
      </c>
      <c r="G1455" s="28" t="n">
        <v>4.26</v>
      </c>
      <c r="H1455" s="28" t="n">
        <v>4.345</v>
      </c>
      <c r="I1455" s="28"/>
      <c r="J1455" s="28"/>
      <c r="K1455" s="28" t="n">
        <v>4.17</v>
      </c>
      <c r="L1455" s="28" t="n">
        <v>4.025</v>
      </c>
      <c r="M1455" s="28" t="n">
        <v>3.78</v>
      </c>
      <c r="N1455" s="28" t="n">
        <v>3.7</v>
      </c>
      <c r="O1455" s="28" t="n">
        <v>3.6061721985</v>
      </c>
      <c r="P1455" s="28"/>
      <c r="Q1455" s="28" t="n">
        <v>4.55</v>
      </c>
      <c r="R1455" s="28" t="n">
        <v>4.72</v>
      </c>
      <c r="S1455" s="28" t="n">
        <v>4.21</v>
      </c>
      <c r="T1455" s="28" t="n">
        <v>4.155</v>
      </c>
      <c r="U1455" s="28" t="n">
        <v>4.18</v>
      </c>
      <c r="V1455" s="28" t="n">
        <v>4.44</v>
      </c>
      <c r="W1455" s="28"/>
      <c r="X1455" s="28" t="n">
        <v>4.7</v>
      </c>
      <c r="Y1455" s="28" t="n">
        <v>4.725</v>
      </c>
      <c r="Z1455" s="28"/>
      <c r="AA1455" s="28"/>
      <c r="AB1455" s="28"/>
      <c r="AC1455" s="28"/>
      <c r="AD1455" s="28"/>
      <c r="AE1455" s="28"/>
      <c r="AF1455" s="28"/>
    </row>
    <row r="1456" customFormat="false" ht="12.75" hidden="false" customHeight="false" outlineLevel="0" collapsed="false">
      <c r="A1456" s="56" t="n">
        <f aca="false">A1455+1</f>
        <v>36697</v>
      </c>
      <c r="B1456" s="61" t="n">
        <f aca="false">B1455+1</f>
        <v>1452</v>
      </c>
      <c r="C1456" s="2" t="s">
        <v>143</v>
      </c>
      <c r="D1456" s="66" t="n">
        <v>36678</v>
      </c>
      <c r="E1456" s="28" t="n">
        <v>4.04</v>
      </c>
      <c r="F1456" s="28" t="n">
        <v>3.9</v>
      </c>
      <c r="G1456" s="28" t="n">
        <v>3.96</v>
      </c>
      <c r="H1456" s="28" t="n">
        <v>4.025</v>
      </c>
      <c r="I1456" s="28"/>
      <c r="J1456" s="28"/>
      <c r="K1456" s="28" t="n">
        <v>3.85</v>
      </c>
      <c r="L1456" s="28" t="n">
        <v>3.745</v>
      </c>
      <c r="M1456" s="28" t="n">
        <v>3.48</v>
      </c>
      <c r="N1456" s="28" t="n">
        <v>3.425</v>
      </c>
      <c r="O1456" s="28" t="n">
        <v>3.349765315</v>
      </c>
      <c r="P1456" s="28"/>
      <c r="Q1456" s="28" t="n">
        <v>4.215</v>
      </c>
      <c r="R1456" s="28" t="n">
        <v>4.41</v>
      </c>
      <c r="S1456" s="28" t="n">
        <v>3.86</v>
      </c>
      <c r="T1456" s="28" t="n">
        <v>3.885</v>
      </c>
      <c r="U1456" s="28" t="n">
        <v>3.92</v>
      </c>
      <c r="V1456" s="28" t="n">
        <v>4.095</v>
      </c>
      <c r="W1456" s="28"/>
      <c r="X1456" s="28" t="n">
        <v>4.355</v>
      </c>
      <c r="Y1456" s="28" t="n">
        <v>4.375</v>
      </c>
      <c r="Z1456" s="28"/>
      <c r="AA1456" s="28"/>
      <c r="AB1456" s="28"/>
      <c r="AC1456" s="28"/>
      <c r="AD1456" s="28"/>
      <c r="AE1456" s="28"/>
      <c r="AF1456" s="28"/>
    </row>
    <row r="1457" customFormat="false" ht="12.75" hidden="false" customHeight="false" outlineLevel="0" collapsed="false">
      <c r="A1457" s="56" t="n">
        <f aca="false">A1456+1</f>
        <v>36698</v>
      </c>
      <c r="B1457" s="61" t="n">
        <f aca="false">B1456+1</f>
        <v>1453</v>
      </c>
      <c r="C1457" s="2" t="s">
        <v>144</v>
      </c>
      <c r="D1457" s="66" t="n">
        <v>36678</v>
      </c>
      <c r="E1457" s="28" t="n">
        <v>4.13</v>
      </c>
      <c r="F1457" s="28" t="n">
        <v>4.06</v>
      </c>
      <c r="G1457" s="28" t="n">
        <v>4.085</v>
      </c>
      <c r="H1457" s="28" t="n">
        <v>4.145</v>
      </c>
      <c r="I1457" s="28"/>
      <c r="J1457" s="28"/>
      <c r="K1457" s="28" t="n">
        <v>4.005</v>
      </c>
      <c r="L1457" s="28" t="n">
        <v>3.84</v>
      </c>
      <c r="M1457" s="28" t="n">
        <v>3.545</v>
      </c>
      <c r="N1457" s="28" t="n">
        <v>3.535</v>
      </c>
      <c r="O1457" s="28" t="n">
        <v>3.538379481</v>
      </c>
      <c r="P1457" s="28"/>
      <c r="Q1457" s="28" t="n">
        <v>4.34</v>
      </c>
      <c r="R1457" s="28" t="n">
        <v>4.47</v>
      </c>
      <c r="S1457" s="28" t="n">
        <v>4.005</v>
      </c>
      <c r="T1457" s="28" t="n">
        <v>4.005</v>
      </c>
      <c r="U1457" s="28" t="n">
        <v>4.025</v>
      </c>
      <c r="V1457" s="28" t="n">
        <v>4.21</v>
      </c>
      <c r="W1457" s="28"/>
      <c r="X1457" s="28" t="n">
        <v>4.48</v>
      </c>
      <c r="Y1457" s="28" t="n">
        <v>4.555</v>
      </c>
      <c r="Z1457" s="28"/>
      <c r="AA1457" s="28"/>
      <c r="AB1457" s="28"/>
      <c r="AC1457" s="28"/>
      <c r="AD1457" s="28"/>
      <c r="AE1457" s="28"/>
      <c r="AF1457" s="28"/>
    </row>
    <row r="1458" customFormat="false" ht="12.75" hidden="false" customHeight="false" outlineLevel="0" collapsed="false">
      <c r="A1458" s="56" t="n">
        <f aca="false">A1457+1</f>
        <v>36699</v>
      </c>
      <c r="B1458" s="61" t="n">
        <f aca="false">B1457+1</f>
        <v>1454</v>
      </c>
      <c r="C1458" s="2" t="s">
        <v>145</v>
      </c>
      <c r="D1458" s="66" t="n">
        <v>36678</v>
      </c>
      <c r="E1458" s="28" t="n">
        <v>4.425</v>
      </c>
      <c r="F1458" s="28" t="n">
        <v>4.365</v>
      </c>
      <c r="G1458" s="28" t="n">
        <v>4.38</v>
      </c>
      <c r="H1458" s="28" t="n">
        <v>4.425</v>
      </c>
      <c r="I1458" s="28"/>
      <c r="J1458" s="28"/>
      <c r="K1458" s="28" t="n">
        <v>4.265</v>
      </c>
      <c r="L1458" s="28" t="n">
        <v>4.125</v>
      </c>
      <c r="M1458" s="28" t="n">
        <v>3.875</v>
      </c>
      <c r="N1458" s="28" t="n">
        <v>3.865</v>
      </c>
      <c r="O1458" s="28" t="n">
        <v>3.811628912</v>
      </c>
      <c r="P1458" s="28"/>
      <c r="Q1458" s="28" t="n">
        <v>4.62</v>
      </c>
      <c r="R1458" s="28" t="n">
        <v>4.875</v>
      </c>
      <c r="S1458" s="28" t="n">
        <v>4.44</v>
      </c>
      <c r="T1458" s="28" t="n">
        <v>4.255</v>
      </c>
      <c r="U1458" s="28" t="n">
        <v>4.28</v>
      </c>
      <c r="V1458" s="28" t="n">
        <v>4.515</v>
      </c>
      <c r="W1458" s="28"/>
      <c r="X1458" s="28" t="n">
        <v>4.765</v>
      </c>
      <c r="Y1458" s="28" t="n">
        <v>4.79</v>
      </c>
      <c r="Z1458" s="28"/>
      <c r="AA1458" s="28"/>
      <c r="AB1458" s="28"/>
      <c r="AC1458" s="28"/>
      <c r="AD1458" s="28"/>
      <c r="AE1458" s="28"/>
      <c r="AF1458" s="28"/>
    </row>
    <row r="1459" customFormat="false" ht="12.75" hidden="false" customHeight="false" outlineLevel="0" collapsed="false">
      <c r="A1459" s="56" t="n">
        <f aca="false">A1458+1</f>
        <v>36700</v>
      </c>
      <c r="B1459" s="61" t="n">
        <f aca="false">B1458+1</f>
        <v>1455</v>
      </c>
      <c r="C1459" s="2" t="s">
        <v>146</v>
      </c>
      <c r="D1459" s="66" t="n">
        <v>36678</v>
      </c>
      <c r="E1459" s="28" t="n">
        <v>4.415</v>
      </c>
      <c r="F1459" s="28" t="n">
        <v>4.23</v>
      </c>
      <c r="G1459" s="28" t="n">
        <v>4.26</v>
      </c>
      <c r="H1459" s="28" t="n">
        <v>4.365</v>
      </c>
      <c r="I1459" s="28"/>
      <c r="J1459" s="28"/>
      <c r="K1459" s="28" t="n">
        <v>4.23</v>
      </c>
      <c r="L1459" s="28" t="n">
        <v>3.94</v>
      </c>
      <c r="M1459" s="28" t="n">
        <v>3.75</v>
      </c>
      <c r="N1459" s="28" t="n">
        <v>3.74</v>
      </c>
      <c r="O1459" s="28" t="n">
        <v>3.5445046</v>
      </c>
      <c r="P1459" s="28"/>
      <c r="Q1459" s="28" t="n">
        <v>4.615</v>
      </c>
      <c r="R1459" s="28" t="n">
        <v>4.685</v>
      </c>
      <c r="S1459" s="28" t="n">
        <v>4.305</v>
      </c>
      <c r="T1459" s="28" t="n">
        <v>4.225</v>
      </c>
      <c r="U1459" s="28" t="n">
        <v>4.25</v>
      </c>
      <c r="V1459" s="28" t="n">
        <v>4.505</v>
      </c>
      <c r="W1459" s="28"/>
      <c r="X1459" s="28" t="n">
        <v>4.725</v>
      </c>
      <c r="Y1459" s="28" t="n">
        <v>4.735</v>
      </c>
      <c r="Z1459" s="28"/>
      <c r="AA1459" s="28"/>
      <c r="AB1459" s="28"/>
      <c r="AC1459" s="28"/>
      <c r="AD1459" s="28"/>
      <c r="AE1459" s="28"/>
      <c r="AF1459" s="28"/>
    </row>
    <row r="1460" customFormat="false" ht="12.75" hidden="false" customHeight="false" outlineLevel="0" collapsed="false">
      <c r="A1460" s="56" t="n">
        <f aca="false">A1459+1</f>
        <v>36701</v>
      </c>
      <c r="B1460" s="61" t="n">
        <f aca="false">B1459+1</f>
        <v>1456</v>
      </c>
      <c r="C1460" s="2" t="s">
        <v>147</v>
      </c>
      <c r="D1460" s="66" t="n">
        <v>36678</v>
      </c>
      <c r="E1460" s="28" t="n">
        <v>4.415</v>
      </c>
      <c r="F1460" s="28" t="n">
        <v>4.23</v>
      </c>
      <c r="G1460" s="28" t="n">
        <v>4.26</v>
      </c>
      <c r="H1460" s="28" t="n">
        <v>4.365</v>
      </c>
      <c r="I1460" s="28"/>
      <c r="J1460" s="28"/>
      <c r="K1460" s="28" t="n">
        <v>4.23</v>
      </c>
      <c r="L1460" s="28" t="n">
        <v>3.94</v>
      </c>
      <c r="M1460" s="28" t="n">
        <v>3.75</v>
      </c>
      <c r="N1460" s="28" t="n">
        <v>3.74</v>
      </c>
      <c r="O1460" s="28" t="n">
        <v>3.5445046</v>
      </c>
      <c r="P1460" s="28"/>
      <c r="Q1460" s="28" t="n">
        <v>4.615</v>
      </c>
      <c r="R1460" s="28" t="n">
        <v>4.685</v>
      </c>
      <c r="S1460" s="28" t="n">
        <v>4.305</v>
      </c>
      <c r="T1460" s="28" t="n">
        <v>4.225</v>
      </c>
      <c r="U1460" s="28" t="n">
        <v>4.25</v>
      </c>
      <c r="V1460" s="28" t="n">
        <v>4.505</v>
      </c>
      <c r="W1460" s="28"/>
      <c r="X1460" s="28" t="n">
        <v>4.725</v>
      </c>
      <c r="Y1460" s="28" t="n">
        <v>4.735</v>
      </c>
      <c r="Z1460" s="28"/>
      <c r="AA1460" s="28"/>
      <c r="AB1460" s="28"/>
      <c r="AC1460" s="28"/>
      <c r="AD1460" s="28"/>
      <c r="AE1460" s="28"/>
      <c r="AF1460" s="28"/>
    </row>
    <row r="1461" customFormat="false" ht="12.75" hidden="false" customHeight="false" outlineLevel="0" collapsed="false">
      <c r="A1461" s="56" t="n">
        <f aca="false">A1460+1</f>
        <v>36702</v>
      </c>
      <c r="B1461" s="61" t="n">
        <f aca="false">B1460+1</f>
        <v>1457</v>
      </c>
      <c r="C1461" s="2" t="s">
        <v>148</v>
      </c>
      <c r="D1461" s="66" t="n">
        <v>36678</v>
      </c>
      <c r="E1461" s="28" t="n">
        <v>4.415</v>
      </c>
      <c r="F1461" s="28" t="n">
        <v>4.23</v>
      </c>
      <c r="G1461" s="28" t="n">
        <v>4.26</v>
      </c>
      <c r="H1461" s="28" t="n">
        <v>4.365</v>
      </c>
      <c r="I1461" s="28"/>
      <c r="J1461" s="28"/>
      <c r="K1461" s="28" t="n">
        <v>4.23</v>
      </c>
      <c r="L1461" s="28" t="n">
        <v>3.94</v>
      </c>
      <c r="M1461" s="28" t="n">
        <v>3.75</v>
      </c>
      <c r="N1461" s="28" t="n">
        <v>3.74</v>
      </c>
      <c r="O1461" s="28" t="n">
        <v>3.5445046</v>
      </c>
      <c r="P1461" s="28"/>
      <c r="Q1461" s="28" t="n">
        <v>4.615</v>
      </c>
      <c r="R1461" s="28" t="n">
        <v>4.685</v>
      </c>
      <c r="S1461" s="28" t="n">
        <v>4.305</v>
      </c>
      <c r="T1461" s="28" t="n">
        <v>4.225</v>
      </c>
      <c r="U1461" s="28" t="n">
        <v>4.25</v>
      </c>
      <c r="V1461" s="28" t="n">
        <v>4.505</v>
      </c>
      <c r="W1461" s="28"/>
      <c r="X1461" s="28" t="n">
        <v>4.725</v>
      </c>
      <c r="Y1461" s="28" t="n">
        <v>4.735</v>
      </c>
      <c r="Z1461" s="28"/>
      <c r="AA1461" s="28"/>
      <c r="AB1461" s="28"/>
      <c r="AC1461" s="28"/>
      <c r="AD1461" s="28"/>
      <c r="AE1461" s="28"/>
      <c r="AF1461" s="28"/>
    </row>
    <row r="1462" customFormat="false" ht="12.75" hidden="false" customHeight="false" outlineLevel="0" collapsed="false">
      <c r="A1462" s="56" t="n">
        <f aca="false">A1461+1</f>
        <v>36703</v>
      </c>
      <c r="B1462" s="61" t="n">
        <f aca="false">B1461+1</f>
        <v>1458</v>
      </c>
      <c r="C1462" s="2" t="s">
        <v>142</v>
      </c>
      <c r="D1462" s="66" t="n">
        <v>36678</v>
      </c>
      <c r="E1462" s="28" t="n">
        <v>4.365</v>
      </c>
      <c r="F1462" s="28" t="n">
        <v>4.285</v>
      </c>
      <c r="G1462" s="28" t="n">
        <v>4.315</v>
      </c>
      <c r="H1462" s="28" t="n">
        <v>4.35</v>
      </c>
      <c r="I1462" s="28"/>
      <c r="J1462" s="28"/>
      <c r="K1462" s="28" t="n">
        <v>4.205</v>
      </c>
      <c r="L1462" s="28" t="n">
        <v>4.045</v>
      </c>
      <c r="M1462" s="28" t="n">
        <v>3.79</v>
      </c>
      <c r="N1462" s="28" t="n">
        <v>3.75</v>
      </c>
      <c r="O1462" s="28" t="n">
        <v>3.56601605</v>
      </c>
      <c r="P1462" s="28"/>
      <c r="Q1462" s="28" t="n">
        <v>4.58</v>
      </c>
      <c r="R1462" s="28" t="n">
        <v>4.83</v>
      </c>
      <c r="S1462" s="28" t="n">
        <v>4.375</v>
      </c>
      <c r="T1462" s="28" t="n">
        <v>4.19</v>
      </c>
      <c r="U1462" s="28" t="n">
        <v>4.21</v>
      </c>
      <c r="V1462" s="28" t="n">
        <v>4.435</v>
      </c>
      <c r="W1462" s="28"/>
      <c r="X1462" s="28" t="n">
        <v>4.795</v>
      </c>
      <c r="Y1462" s="28" t="n">
        <v>5.195</v>
      </c>
      <c r="Z1462" s="28"/>
      <c r="AA1462" s="28"/>
      <c r="AB1462" s="28"/>
      <c r="AC1462" s="28"/>
      <c r="AD1462" s="28"/>
      <c r="AE1462" s="28"/>
      <c r="AF1462" s="28"/>
    </row>
    <row r="1463" customFormat="false" ht="12.75" hidden="false" customHeight="false" outlineLevel="0" collapsed="false">
      <c r="A1463" s="56" t="n">
        <f aca="false">A1462+1</f>
        <v>36704</v>
      </c>
      <c r="B1463" s="61" t="n">
        <f aca="false">B1462+1</f>
        <v>1459</v>
      </c>
      <c r="C1463" s="2" t="s">
        <v>143</v>
      </c>
      <c r="D1463" s="66" t="n">
        <v>36678</v>
      </c>
      <c r="E1463" s="28" t="n">
        <v>4.555</v>
      </c>
      <c r="F1463" s="28" t="n">
        <v>4.495</v>
      </c>
      <c r="G1463" s="28" t="n">
        <v>4.52</v>
      </c>
      <c r="H1463" s="28" t="n">
        <v>4.535</v>
      </c>
      <c r="I1463" s="28"/>
      <c r="J1463" s="28"/>
      <c r="K1463" s="28" t="n">
        <v>4.39</v>
      </c>
      <c r="L1463" s="28" t="n">
        <v>4.215</v>
      </c>
      <c r="M1463" s="28" t="n">
        <v>3.975</v>
      </c>
      <c r="N1463" s="28" t="n">
        <v>3.86</v>
      </c>
      <c r="O1463" s="28" t="n">
        <v>3.7467830205</v>
      </c>
      <c r="P1463" s="28"/>
      <c r="Q1463" s="28" t="n">
        <v>4.765</v>
      </c>
      <c r="R1463" s="28" t="n">
        <v>5.09</v>
      </c>
      <c r="S1463" s="28" t="n">
        <v>4.565</v>
      </c>
      <c r="T1463" s="28" t="n">
        <v>4.37</v>
      </c>
      <c r="U1463" s="28" t="n">
        <v>4.38</v>
      </c>
      <c r="V1463" s="28" t="n">
        <v>4.645</v>
      </c>
      <c r="W1463" s="28"/>
      <c r="X1463" s="28" t="n">
        <v>4.905</v>
      </c>
      <c r="Y1463" s="28" t="n">
        <v>5.205</v>
      </c>
      <c r="Z1463" s="28"/>
      <c r="AA1463" s="28"/>
      <c r="AB1463" s="28"/>
      <c r="AC1463" s="28"/>
      <c r="AD1463" s="28"/>
      <c r="AE1463" s="28"/>
      <c r="AF1463" s="28"/>
    </row>
    <row r="1464" customFormat="false" ht="12.75" hidden="false" customHeight="false" outlineLevel="0" collapsed="false">
      <c r="A1464" s="56" t="n">
        <f aca="false">A1463+1</f>
        <v>36705</v>
      </c>
      <c r="B1464" s="61" t="n">
        <f aca="false">B1463+1</f>
        <v>1460</v>
      </c>
      <c r="C1464" s="2" t="s">
        <v>144</v>
      </c>
      <c r="D1464" s="66" t="n">
        <v>36678</v>
      </c>
      <c r="E1464" s="28" t="n">
        <v>4.475</v>
      </c>
      <c r="F1464" s="28" t="n">
        <v>4.45</v>
      </c>
      <c r="G1464" s="28" t="n">
        <v>4.455</v>
      </c>
      <c r="H1464" s="28" t="n">
        <v>4.465</v>
      </c>
      <c r="I1464" s="28"/>
      <c r="J1464" s="28"/>
      <c r="K1464" s="28" t="n">
        <v>4.34</v>
      </c>
      <c r="L1464" s="28" t="n">
        <v>4.165</v>
      </c>
      <c r="M1464" s="28" t="n">
        <v>3.85</v>
      </c>
      <c r="N1464" s="28" t="n">
        <v>3.8</v>
      </c>
      <c r="O1464" s="28" t="n">
        <v>3.82</v>
      </c>
      <c r="P1464" s="28"/>
      <c r="Q1464" s="28" t="n">
        <v>4.675</v>
      </c>
      <c r="R1464" s="28" t="n">
        <v>5.105</v>
      </c>
      <c r="S1464" s="28" t="n">
        <v>4.57</v>
      </c>
      <c r="T1464" s="28" t="n">
        <v>4.32</v>
      </c>
      <c r="U1464" s="28" t="n">
        <v>4.345</v>
      </c>
      <c r="V1464" s="28" t="n">
        <v>4.55</v>
      </c>
      <c r="W1464" s="28"/>
      <c r="X1464" s="28" t="n">
        <v>4.845</v>
      </c>
      <c r="Y1464" s="28" t="n">
        <v>4.89</v>
      </c>
      <c r="Z1464" s="28"/>
      <c r="AA1464" s="28"/>
      <c r="AB1464" s="28"/>
      <c r="AC1464" s="28"/>
      <c r="AD1464" s="28"/>
      <c r="AE1464" s="28"/>
      <c r="AF1464" s="28"/>
    </row>
    <row r="1465" customFormat="false" ht="12.75" hidden="false" customHeight="false" outlineLevel="0" collapsed="false">
      <c r="A1465" s="56" t="n">
        <f aca="false">A1464+1</f>
        <v>36706</v>
      </c>
      <c r="B1465" s="61" t="n">
        <f aca="false">B1464+1</f>
        <v>1461</v>
      </c>
      <c r="C1465" s="2" t="s">
        <v>145</v>
      </c>
      <c r="D1465" s="66" t="n">
        <v>36678</v>
      </c>
      <c r="E1465" s="28" t="n">
        <v>4.24</v>
      </c>
      <c r="F1465" s="28" t="n">
        <v>4.19</v>
      </c>
      <c r="G1465" s="28" t="n">
        <v>4.245</v>
      </c>
      <c r="H1465" s="28" t="n">
        <v>4.25</v>
      </c>
      <c r="I1465" s="28"/>
      <c r="J1465" s="28"/>
      <c r="K1465" s="28" t="n">
        <v>4.105</v>
      </c>
      <c r="L1465" s="28" t="n">
        <v>3.91</v>
      </c>
      <c r="M1465" s="28" t="n">
        <v>3.69</v>
      </c>
      <c r="N1465" s="28" t="n">
        <v>3.635</v>
      </c>
      <c r="O1465" s="28" t="n">
        <v>3.6</v>
      </c>
      <c r="P1465" s="28"/>
      <c r="Q1465" s="28" t="n">
        <v>4.47</v>
      </c>
      <c r="R1465" s="28" t="n">
        <v>4.825</v>
      </c>
      <c r="S1465" s="28" t="n">
        <v>4.245</v>
      </c>
      <c r="T1465" s="28" t="n">
        <v>4.15</v>
      </c>
      <c r="U1465" s="28" t="n">
        <v>4.17</v>
      </c>
      <c r="V1465" s="28" t="n">
        <v>4.35</v>
      </c>
      <c r="W1465" s="28"/>
      <c r="X1465" s="28" t="n">
        <v>4.635</v>
      </c>
      <c r="Y1465" s="28" t="n">
        <v>4.695</v>
      </c>
      <c r="Z1465" s="28"/>
      <c r="AA1465" s="28"/>
      <c r="AB1465" s="28"/>
      <c r="AC1465" s="28"/>
      <c r="AD1465" s="28"/>
      <c r="AE1465" s="28"/>
      <c r="AF1465" s="28"/>
    </row>
    <row r="1466" customFormat="false" ht="12.75" hidden="false" customHeight="false" outlineLevel="0" collapsed="false">
      <c r="A1466" s="56" t="n">
        <f aca="false">A1465+1</f>
        <v>36707</v>
      </c>
      <c r="B1466" s="61" t="n">
        <f aca="false">B1465+1</f>
        <v>1462</v>
      </c>
      <c r="C1466" s="2" t="s">
        <v>146</v>
      </c>
      <c r="D1466" s="66" t="n">
        <v>36678</v>
      </c>
      <c r="E1466" s="28" t="n">
        <v>4.335</v>
      </c>
      <c r="F1466" s="28" t="n">
        <v>4.215</v>
      </c>
      <c r="G1466" s="28" t="n">
        <v>4.29</v>
      </c>
      <c r="H1466" s="28" t="n">
        <v>4.37</v>
      </c>
      <c r="I1466" s="28"/>
      <c r="J1466" s="28"/>
      <c r="K1466" s="28" t="n">
        <v>4.165</v>
      </c>
      <c r="L1466" s="28" t="n">
        <v>3.945</v>
      </c>
      <c r="M1466" s="28" t="n">
        <v>3.79</v>
      </c>
      <c r="N1466" s="28" t="n">
        <v>3.825</v>
      </c>
      <c r="O1466" s="28" t="n">
        <v>3.59676893075</v>
      </c>
      <c r="P1466" s="28"/>
      <c r="Q1466" s="28" t="n">
        <v>4.54</v>
      </c>
      <c r="R1466" s="28" t="n">
        <v>4.73</v>
      </c>
      <c r="S1466" s="28" t="n">
        <v>4.145</v>
      </c>
      <c r="T1466" s="28" t="n">
        <v>4.165</v>
      </c>
      <c r="U1466" s="28" t="n">
        <v>4.19</v>
      </c>
      <c r="V1466" s="28" t="n">
        <v>4.4</v>
      </c>
      <c r="W1466" s="28"/>
      <c r="X1466" s="28" t="n">
        <v>4.675</v>
      </c>
      <c r="Y1466" s="28" t="n">
        <v>4.77</v>
      </c>
      <c r="Z1466" s="28"/>
      <c r="AA1466" s="28"/>
      <c r="AB1466" s="28"/>
      <c r="AC1466" s="28"/>
      <c r="AD1466" s="28"/>
      <c r="AE1466" s="28"/>
      <c r="AF1466" s="28"/>
    </row>
    <row r="1467" customFormat="false" ht="12.75" hidden="false" customHeight="false" outlineLevel="0" collapsed="false">
      <c r="A1467" s="56" t="n">
        <f aca="false">A1466+1</f>
        <v>36708</v>
      </c>
      <c r="B1467" s="61" t="n">
        <f aca="false">B1466+1</f>
        <v>1463</v>
      </c>
      <c r="C1467" s="2" t="s">
        <v>147</v>
      </c>
      <c r="D1467" s="66" t="n">
        <v>36708</v>
      </c>
      <c r="E1467" s="28" t="n">
        <v>4.335</v>
      </c>
      <c r="F1467" s="28" t="n">
        <v>4.215</v>
      </c>
      <c r="G1467" s="28" t="n">
        <v>4.29</v>
      </c>
      <c r="H1467" s="28" t="n">
        <v>4.37</v>
      </c>
      <c r="I1467" s="28"/>
      <c r="J1467" s="28"/>
      <c r="K1467" s="28" t="n">
        <v>4.165</v>
      </c>
      <c r="L1467" s="28" t="n">
        <v>3.945</v>
      </c>
      <c r="M1467" s="28" t="n">
        <v>3.79</v>
      </c>
      <c r="N1467" s="28" t="n">
        <v>3.825</v>
      </c>
      <c r="O1467" s="28" t="n">
        <v>3.59676893075</v>
      </c>
      <c r="P1467" s="28"/>
      <c r="Q1467" s="28" t="n">
        <v>4.54</v>
      </c>
      <c r="R1467" s="28" t="n">
        <v>4.73</v>
      </c>
      <c r="S1467" s="28" t="n">
        <v>4.145</v>
      </c>
      <c r="T1467" s="28" t="n">
        <v>4.165</v>
      </c>
      <c r="U1467" s="28" t="n">
        <v>4.19</v>
      </c>
      <c r="V1467" s="28" t="n">
        <v>4.4</v>
      </c>
      <c r="W1467" s="28"/>
      <c r="X1467" s="28" t="n">
        <v>4.675</v>
      </c>
      <c r="Y1467" s="28" t="n">
        <v>4.77</v>
      </c>
      <c r="Z1467" s="28"/>
      <c r="AA1467" s="28"/>
      <c r="AB1467" s="28"/>
      <c r="AC1467" s="28"/>
      <c r="AD1467" s="28"/>
      <c r="AE1467" s="28"/>
      <c r="AF1467" s="28"/>
    </row>
    <row r="1468" customFormat="false" ht="12.75" hidden="false" customHeight="false" outlineLevel="0" collapsed="false">
      <c r="A1468" s="56" t="n">
        <f aca="false">A1467+1</f>
        <v>36709</v>
      </c>
      <c r="B1468" s="61" t="n">
        <f aca="false">B1467+1</f>
        <v>1464</v>
      </c>
      <c r="C1468" s="2" t="s">
        <v>148</v>
      </c>
      <c r="D1468" s="66" t="n">
        <v>36708</v>
      </c>
      <c r="E1468" s="28" t="n">
        <v>4.335</v>
      </c>
      <c r="F1468" s="28" t="n">
        <v>4.215</v>
      </c>
      <c r="G1468" s="28" t="n">
        <v>4.29</v>
      </c>
      <c r="H1468" s="28" t="n">
        <v>4.37</v>
      </c>
      <c r="I1468" s="28"/>
      <c r="J1468" s="28"/>
      <c r="K1468" s="28" t="n">
        <v>4.165</v>
      </c>
      <c r="L1468" s="28" t="n">
        <v>3.945</v>
      </c>
      <c r="M1468" s="28" t="n">
        <v>3.79</v>
      </c>
      <c r="N1468" s="28" t="n">
        <v>3.825</v>
      </c>
      <c r="O1468" s="28" t="n">
        <v>3.59676893075</v>
      </c>
      <c r="P1468" s="28"/>
      <c r="Q1468" s="28" t="n">
        <v>4.54</v>
      </c>
      <c r="R1468" s="28" t="n">
        <v>4.73</v>
      </c>
      <c r="S1468" s="28" t="n">
        <v>4.145</v>
      </c>
      <c r="T1468" s="28" t="n">
        <v>4.165</v>
      </c>
      <c r="U1468" s="28" t="n">
        <v>4.19</v>
      </c>
      <c r="V1468" s="28" t="n">
        <v>4.4</v>
      </c>
      <c r="W1468" s="28"/>
      <c r="X1468" s="28" t="n">
        <v>4.675</v>
      </c>
      <c r="Y1468" s="28" t="n">
        <v>4.77</v>
      </c>
      <c r="Z1468" s="28"/>
      <c r="AA1468" s="28"/>
      <c r="AB1468" s="28"/>
      <c r="AC1468" s="28"/>
      <c r="AD1468" s="28"/>
      <c r="AE1468" s="28"/>
      <c r="AF1468" s="28"/>
    </row>
    <row r="1469" customFormat="false" ht="12.75" hidden="false" customHeight="false" outlineLevel="0" collapsed="false">
      <c r="A1469" s="56" t="n">
        <f aca="false">A1468+1</f>
        <v>36710</v>
      </c>
      <c r="B1469" s="61" t="n">
        <f aca="false">B1468+1</f>
        <v>1465</v>
      </c>
      <c r="C1469" s="2" t="s">
        <v>142</v>
      </c>
      <c r="D1469" s="66" t="n">
        <v>36708</v>
      </c>
      <c r="E1469" s="28" t="n">
        <v>4.335</v>
      </c>
      <c r="F1469" s="28" t="n">
        <v>4.215</v>
      </c>
      <c r="G1469" s="28" t="n">
        <v>4.29</v>
      </c>
      <c r="H1469" s="28" t="n">
        <v>4.37</v>
      </c>
      <c r="I1469" s="28"/>
      <c r="J1469" s="28"/>
      <c r="K1469" s="28" t="n">
        <v>4.165</v>
      </c>
      <c r="L1469" s="28" t="n">
        <v>3.945</v>
      </c>
      <c r="M1469" s="28" t="n">
        <v>3.79</v>
      </c>
      <c r="N1469" s="28" t="n">
        <v>3.825</v>
      </c>
      <c r="O1469" s="28" t="n">
        <v>3.59676893075</v>
      </c>
      <c r="P1469" s="28"/>
      <c r="Q1469" s="28" t="n">
        <v>4.54</v>
      </c>
      <c r="R1469" s="28" t="n">
        <v>4.73</v>
      </c>
      <c r="S1469" s="28" t="n">
        <v>4.145</v>
      </c>
      <c r="T1469" s="28" t="n">
        <v>4.165</v>
      </c>
      <c r="U1469" s="28" t="n">
        <v>4.19</v>
      </c>
      <c r="V1469" s="28" t="n">
        <v>4.4</v>
      </c>
      <c r="W1469" s="28"/>
      <c r="X1469" s="28" t="n">
        <v>4.675</v>
      </c>
      <c r="Y1469" s="28" t="n">
        <v>4.77</v>
      </c>
      <c r="Z1469" s="28"/>
      <c r="AA1469" s="28"/>
      <c r="AB1469" s="28"/>
      <c r="AC1469" s="28"/>
      <c r="AD1469" s="28"/>
      <c r="AE1469" s="28"/>
      <c r="AF1469" s="28"/>
    </row>
    <row r="1470" customFormat="false" ht="12.75" hidden="false" customHeight="false" outlineLevel="0" collapsed="false">
      <c r="A1470" s="56" t="n">
        <f aca="false">A1469+1</f>
        <v>36711</v>
      </c>
      <c r="B1470" s="61" t="n">
        <f aca="false">B1469+1</f>
        <v>1466</v>
      </c>
      <c r="C1470" s="2" t="s">
        <v>143</v>
      </c>
      <c r="D1470" s="66" t="n">
        <v>36708</v>
      </c>
      <c r="E1470" s="28" t="n">
        <v>4.335</v>
      </c>
      <c r="F1470" s="28" t="n">
        <v>4.215</v>
      </c>
      <c r="G1470" s="28" t="n">
        <v>4.29</v>
      </c>
      <c r="H1470" s="28" t="n">
        <v>4.37</v>
      </c>
      <c r="I1470" s="28"/>
      <c r="J1470" s="28"/>
      <c r="K1470" s="28" t="n">
        <v>4.165</v>
      </c>
      <c r="L1470" s="28" t="n">
        <v>3.945</v>
      </c>
      <c r="M1470" s="28" t="n">
        <v>3.79</v>
      </c>
      <c r="N1470" s="28" t="n">
        <v>3.825</v>
      </c>
      <c r="O1470" s="28" t="n">
        <v>3.59676893075</v>
      </c>
      <c r="P1470" s="28"/>
      <c r="Q1470" s="28" t="n">
        <v>4.54</v>
      </c>
      <c r="R1470" s="28" t="n">
        <v>4.73</v>
      </c>
      <c r="S1470" s="28" t="n">
        <v>4.145</v>
      </c>
      <c r="T1470" s="28" t="n">
        <v>4.165</v>
      </c>
      <c r="U1470" s="28" t="n">
        <v>4.19</v>
      </c>
      <c r="V1470" s="28" t="n">
        <v>4.4</v>
      </c>
      <c r="W1470" s="28"/>
      <c r="X1470" s="28" t="n">
        <v>4.675</v>
      </c>
      <c r="Y1470" s="28" t="n">
        <v>4.77</v>
      </c>
      <c r="Z1470" s="28"/>
      <c r="AA1470" s="28"/>
      <c r="AB1470" s="28"/>
      <c r="AC1470" s="28"/>
      <c r="AD1470" s="28"/>
      <c r="AE1470" s="28"/>
      <c r="AF1470" s="28"/>
    </row>
    <row r="1471" customFormat="false" ht="12.75" hidden="false" customHeight="false" outlineLevel="0" collapsed="false">
      <c r="A1471" s="56" t="n">
        <f aca="false">A1470+1</f>
        <v>36712</v>
      </c>
      <c r="B1471" s="61" t="n">
        <f aca="false">B1470+1</f>
        <v>1467</v>
      </c>
      <c r="C1471" s="2" t="s">
        <v>144</v>
      </c>
      <c r="D1471" s="66" t="n">
        <v>36708</v>
      </c>
      <c r="E1471" s="28" t="n">
        <v>4.24</v>
      </c>
      <c r="F1471" s="28" t="n">
        <v>4.16</v>
      </c>
      <c r="G1471" s="28" t="n">
        <v>4.2</v>
      </c>
      <c r="H1471" s="28" t="n">
        <v>4.265</v>
      </c>
      <c r="I1471" s="28"/>
      <c r="J1471" s="28"/>
      <c r="K1471" s="28" t="n">
        <v>4.07</v>
      </c>
      <c r="L1471" s="28" t="n">
        <v>3.96</v>
      </c>
      <c r="M1471" s="28" t="n">
        <v>3.855</v>
      </c>
      <c r="N1471" s="28" t="n">
        <v>3.875</v>
      </c>
      <c r="O1471" s="28" t="n">
        <v>3.3506313645</v>
      </c>
      <c r="P1471" s="28"/>
      <c r="Q1471" s="28" t="n">
        <v>4.485</v>
      </c>
      <c r="R1471" s="28" t="n">
        <v>4.84</v>
      </c>
      <c r="S1471" s="28" t="n">
        <v>4.14</v>
      </c>
      <c r="T1471" s="28" t="n">
        <v>4.115</v>
      </c>
      <c r="U1471" s="28" t="n">
        <v>4.135</v>
      </c>
      <c r="V1471" s="28" t="n">
        <v>4.275</v>
      </c>
      <c r="W1471" s="28"/>
      <c r="X1471" s="28" t="n">
        <v>4.575</v>
      </c>
      <c r="Y1471" s="28" t="n">
        <v>4.645</v>
      </c>
      <c r="Z1471" s="28"/>
      <c r="AA1471" s="28"/>
      <c r="AB1471" s="28"/>
      <c r="AC1471" s="28"/>
      <c r="AD1471" s="28"/>
      <c r="AE1471" s="28"/>
      <c r="AF1471" s="28"/>
    </row>
    <row r="1472" customFormat="false" ht="12.75" hidden="false" customHeight="false" outlineLevel="0" collapsed="false">
      <c r="A1472" s="56" t="n">
        <f aca="false">A1471+1</f>
        <v>36713</v>
      </c>
      <c r="B1472" s="61" t="n">
        <f aca="false">B1471+1</f>
        <v>1468</v>
      </c>
      <c r="C1472" s="2" t="s">
        <v>145</v>
      </c>
      <c r="D1472" s="66" t="n">
        <v>36708</v>
      </c>
      <c r="E1472" s="28" t="n">
        <v>4.03</v>
      </c>
      <c r="F1472" s="28" t="n">
        <v>3.94</v>
      </c>
      <c r="G1472" s="28" t="n">
        <v>3.97</v>
      </c>
      <c r="H1472" s="28" t="n">
        <v>4.045</v>
      </c>
      <c r="I1472" s="28"/>
      <c r="J1472" s="28"/>
      <c r="K1472" s="28" t="n">
        <v>3.855</v>
      </c>
      <c r="L1472" s="28" t="n">
        <v>3.655</v>
      </c>
      <c r="M1472" s="28" t="n">
        <v>3.565</v>
      </c>
      <c r="N1472" s="28" t="n">
        <v>3.605</v>
      </c>
      <c r="O1472" s="28" t="n">
        <v>3.342606085</v>
      </c>
      <c r="P1472" s="28"/>
      <c r="Q1472" s="28" t="n">
        <v>4.23</v>
      </c>
      <c r="R1472" s="28" t="n">
        <v>4.555</v>
      </c>
      <c r="S1472" s="28" t="n">
        <v>3.75</v>
      </c>
      <c r="T1472" s="28" t="n">
        <v>3.92</v>
      </c>
      <c r="U1472" s="28" t="n">
        <v>3.95</v>
      </c>
      <c r="V1472" s="28" t="n">
        <v>4.085</v>
      </c>
      <c r="W1472" s="28"/>
      <c r="X1472" s="28" t="n">
        <v>4.295</v>
      </c>
      <c r="Y1472" s="28" t="n">
        <v>4.4</v>
      </c>
      <c r="Z1472" s="28"/>
      <c r="AA1472" s="28"/>
      <c r="AB1472" s="28"/>
      <c r="AC1472" s="28"/>
      <c r="AD1472" s="28"/>
      <c r="AE1472" s="28"/>
      <c r="AF1472" s="28"/>
    </row>
    <row r="1473" customFormat="false" ht="12.75" hidden="false" customHeight="false" outlineLevel="0" collapsed="false">
      <c r="A1473" s="56" t="n">
        <f aca="false">A1472+1</f>
        <v>36714</v>
      </c>
      <c r="B1473" s="61" t="n">
        <f aca="false">B1472+1</f>
        <v>1469</v>
      </c>
      <c r="C1473" s="2" t="s">
        <v>146</v>
      </c>
      <c r="D1473" s="66" t="n">
        <v>36708</v>
      </c>
      <c r="E1473" s="28" t="n">
        <v>3.995</v>
      </c>
      <c r="F1473" s="28" t="n">
        <v>3.745</v>
      </c>
      <c r="G1473" s="28" t="n">
        <v>3.85</v>
      </c>
      <c r="H1473" s="28" t="n">
        <v>3.975</v>
      </c>
      <c r="I1473" s="28"/>
      <c r="J1473" s="28"/>
      <c r="K1473" s="28" t="n">
        <v>3.82</v>
      </c>
      <c r="L1473" s="28" t="n">
        <v>3.39</v>
      </c>
      <c r="M1473" s="28" t="n">
        <v>3.36</v>
      </c>
      <c r="N1473" s="28" t="n">
        <v>3.36</v>
      </c>
      <c r="O1473" s="28" t="n">
        <v>3.191359808</v>
      </c>
      <c r="P1473" s="28"/>
      <c r="Q1473" s="28" t="n">
        <v>4.21</v>
      </c>
      <c r="R1473" s="28" t="n">
        <v>4.135</v>
      </c>
      <c r="S1473" s="28" t="n">
        <v>3.415</v>
      </c>
      <c r="T1473" s="28" t="n">
        <v>3.885</v>
      </c>
      <c r="U1473" s="28" t="n">
        <v>3.905</v>
      </c>
      <c r="V1473" s="28" t="n">
        <v>4.045</v>
      </c>
      <c r="W1473" s="28"/>
      <c r="X1473" s="28" t="n">
        <v>4.225</v>
      </c>
      <c r="Y1473" s="28" t="n">
        <v>4.23</v>
      </c>
      <c r="Z1473" s="28"/>
      <c r="AA1473" s="28"/>
      <c r="AB1473" s="28"/>
      <c r="AC1473" s="28"/>
      <c r="AD1473" s="28"/>
      <c r="AE1473" s="28"/>
      <c r="AF1473" s="28"/>
    </row>
    <row r="1474" customFormat="false" ht="12.75" hidden="false" customHeight="false" outlineLevel="0" collapsed="false">
      <c r="A1474" s="56" t="n">
        <f aca="false">A1473+1</f>
        <v>36715</v>
      </c>
      <c r="B1474" s="61" t="n">
        <f aca="false">B1473+1</f>
        <v>1470</v>
      </c>
      <c r="C1474" s="2" t="s">
        <v>147</v>
      </c>
      <c r="D1474" s="66" t="n">
        <v>36708</v>
      </c>
      <c r="E1474" s="28" t="n">
        <v>3.995</v>
      </c>
      <c r="F1474" s="28" t="n">
        <v>3.745</v>
      </c>
      <c r="G1474" s="28" t="n">
        <v>3.85</v>
      </c>
      <c r="H1474" s="28" t="n">
        <v>3.975</v>
      </c>
      <c r="I1474" s="28"/>
      <c r="J1474" s="28"/>
      <c r="K1474" s="28" t="n">
        <v>3.82</v>
      </c>
      <c r="L1474" s="28" t="n">
        <v>3.39</v>
      </c>
      <c r="M1474" s="28" t="n">
        <v>3.36</v>
      </c>
      <c r="N1474" s="28" t="n">
        <v>3.36</v>
      </c>
      <c r="O1474" s="28" t="n">
        <v>3.191359808</v>
      </c>
      <c r="P1474" s="28"/>
      <c r="Q1474" s="28" t="n">
        <v>4.21</v>
      </c>
      <c r="R1474" s="28" t="n">
        <v>4.135</v>
      </c>
      <c r="S1474" s="28" t="n">
        <v>3.415</v>
      </c>
      <c r="T1474" s="28" t="n">
        <v>3.885</v>
      </c>
      <c r="U1474" s="28" t="n">
        <v>3.905</v>
      </c>
      <c r="V1474" s="28" t="n">
        <v>4.045</v>
      </c>
      <c r="W1474" s="28"/>
      <c r="X1474" s="28" t="n">
        <v>4.225</v>
      </c>
      <c r="Y1474" s="28" t="n">
        <v>4.23</v>
      </c>
      <c r="Z1474" s="28"/>
      <c r="AA1474" s="28"/>
      <c r="AB1474" s="28"/>
      <c r="AC1474" s="28"/>
      <c r="AD1474" s="28"/>
      <c r="AE1474" s="28"/>
      <c r="AF1474" s="28"/>
    </row>
    <row r="1475" customFormat="false" ht="12.75" hidden="false" customHeight="false" outlineLevel="0" collapsed="false">
      <c r="A1475" s="56" t="n">
        <f aca="false">A1474+1</f>
        <v>36716</v>
      </c>
      <c r="B1475" s="61" t="n">
        <f aca="false">B1474+1</f>
        <v>1471</v>
      </c>
      <c r="C1475" s="2" t="s">
        <v>148</v>
      </c>
      <c r="D1475" s="66" t="n">
        <v>36708</v>
      </c>
      <c r="E1475" s="28" t="n">
        <v>3.995</v>
      </c>
      <c r="F1475" s="28" t="n">
        <v>3.745</v>
      </c>
      <c r="G1475" s="28" t="n">
        <v>3.85</v>
      </c>
      <c r="H1475" s="28" t="n">
        <v>3.975</v>
      </c>
      <c r="I1475" s="28"/>
      <c r="J1475" s="28"/>
      <c r="K1475" s="28" t="n">
        <v>3.82</v>
      </c>
      <c r="L1475" s="28" t="n">
        <v>3.39</v>
      </c>
      <c r="M1475" s="28" t="n">
        <v>3.36</v>
      </c>
      <c r="N1475" s="28" t="n">
        <v>3.36</v>
      </c>
      <c r="O1475" s="28" t="n">
        <v>3.191359808</v>
      </c>
      <c r="P1475" s="28"/>
      <c r="Q1475" s="28" t="n">
        <v>4.21</v>
      </c>
      <c r="R1475" s="28" t="n">
        <v>4.135</v>
      </c>
      <c r="S1475" s="28" t="n">
        <v>3.415</v>
      </c>
      <c r="T1475" s="28" t="n">
        <v>3.885</v>
      </c>
      <c r="U1475" s="28" t="n">
        <v>3.905</v>
      </c>
      <c r="V1475" s="28" t="n">
        <v>4.045</v>
      </c>
      <c r="W1475" s="28"/>
      <c r="X1475" s="28" t="n">
        <v>4.225</v>
      </c>
      <c r="Y1475" s="28" t="n">
        <v>4.23</v>
      </c>
      <c r="Z1475" s="28"/>
      <c r="AA1475" s="28"/>
      <c r="AB1475" s="28"/>
      <c r="AC1475" s="28"/>
      <c r="AD1475" s="28"/>
      <c r="AE1475" s="28"/>
      <c r="AF1475" s="28"/>
    </row>
    <row r="1476" customFormat="false" ht="12.75" hidden="false" customHeight="false" outlineLevel="0" collapsed="false">
      <c r="A1476" s="56" t="n">
        <f aca="false">A1475+1</f>
        <v>36717</v>
      </c>
      <c r="B1476" s="61" t="n">
        <f aca="false">B1475+1</f>
        <v>1472</v>
      </c>
      <c r="C1476" s="2" t="s">
        <v>142</v>
      </c>
      <c r="D1476" s="66" t="n">
        <v>36708</v>
      </c>
      <c r="E1476" s="28" t="n">
        <v>4.18</v>
      </c>
      <c r="F1476" s="28" t="n">
        <v>4.065</v>
      </c>
      <c r="G1476" s="28" t="n">
        <v>4.16</v>
      </c>
      <c r="H1476" s="28" t="n">
        <v>4.215</v>
      </c>
      <c r="I1476" s="28"/>
      <c r="J1476" s="28"/>
      <c r="K1476" s="28" t="n">
        <v>4.005</v>
      </c>
      <c r="L1476" s="28" t="n">
        <v>3.82</v>
      </c>
      <c r="M1476" s="28" t="n">
        <v>3.68</v>
      </c>
      <c r="N1476" s="28" t="n">
        <v>3.715</v>
      </c>
      <c r="O1476" s="28" t="n">
        <v>3.42566396675</v>
      </c>
      <c r="P1476" s="28"/>
      <c r="Q1476" s="28" t="n">
        <v>4.36</v>
      </c>
      <c r="R1476" s="28" t="n">
        <v>4.74</v>
      </c>
      <c r="S1476" s="28" t="n">
        <v>4.045</v>
      </c>
      <c r="T1476" s="28" t="n">
        <v>4.07</v>
      </c>
      <c r="U1476" s="28" t="n">
        <v>4.1</v>
      </c>
      <c r="V1476" s="28" t="n">
        <v>4.195</v>
      </c>
      <c r="W1476" s="28"/>
      <c r="X1476" s="28" t="n">
        <v>4.455</v>
      </c>
      <c r="Y1476" s="28" t="n">
        <v>4.455</v>
      </c>
      <c r="Z1476" s="28"/>
      <c r="AA1476" s="28"/>
      <c r="AB1476" s="28"/>
      <c r="AC1476" s="28"/>
      <c r="AD1476" s="28"/>
      <c r="AE1476" s="28"/>
      <c r="AF1476" s="28"/>
    </row>
    <row r="1477" customFormat="false" ht="12.75" hidden="false" customHeight="false" outlineLevel="0" collapsed="false">
      <c r="A1477" s="56" t="n">
        <f aca="false">A1476+1</f>
        <v>36718</v>
      </c>
      <c r="B1477" s="61" t="n">
        <f aca="false">B1476+1</f>
        <v>1473</v>
      </c>
      <c r="C1477" s="2" t="s">
        <v>143</v>
      </c>
      <c r="D1477" s="66" t="n">
        <v>36708</v>
      </c>
      <c r="E1477" s="28" t="n">
        <v>4.165</v>
      </c>
      <c r="F1477" s="28" t="n">
        <v>4.14</v>
      </c>
      <c r="G1477" s="28" t="n">
        <v>4.185</v>
      </c>
      <c r="H1477" s="28" t="n">
        <v>4.23</v>
      </c>
      <c r="I1477" s="28"/>
      <c r="J1477" s="28"/>
      <c r="K1477" s="28" t="n">
        <v>4.02</v>
      </c>
      <c r="L1477" s="28" t="n">
        <v>3.835</v>
      </c>
      <c r="M1477" s="28" t="n">
        <v>3.765</v>
      </c>
      <c r="N1477" s="28" t="n">
        <v>3.72</v>
      </c>
      <c r="O1477" s="28" t="n">
        <v>3.346595462</v>
      </c>
      <c r="P1477" s="28"/>
      <c r="Q1477" s="28" t="n">
        <v>4.36</v>
      </c>
      <c r="R1477" s="28" t="n">
        <v>4.69</v>
      </c>
      <c r="S1477" s="28" t="n">
        <v>4.005</v>
      </c>
      <c r="T1477" s="28" t="n">
        <v>4.105</v>
      </c>
      <c r="U1477" s="28" t="n">
        <v>4.12</v>
      </c>
      <c r="V1477" s="28" t="n">
        <v>4.21</v>
      </c>
      <c r="W1477" s="28"/>
      <c r="X1477" s="28" t="n">
        <v>4.445</v>
      </c>
      <c r="Y1477" s="28" t="n">
        <v>4.43</v>
      </c>
      <c r="Z1477" s="28"/>
      <c r="AA1477" s="28"/>
      <c r="AB1477" s="28"/>
      <c r="AC1477" s="28"/>
      <c r="AD1477" s="28"/>
      <c r="AE1477" s="28"/>
      <c r="AF1477" s="28"/>
    </row>
    <row r="1478" customFormat="false" ht="12.75" hidden="false" customHeight="false" outlineLevel="0" collapsed="false">
      <c r="A1478" s="56" t="n">
        <f aca="false">A1477+1</f>
        <v>36719</v>
      </c>
      <c r="B1478" s="61" t="n">
        <f aca="false">B1477+1</f>
        <v>1474</v>
      </c>
      <c r="C1478" s="2" t="s">
        <v>144</v>
      </c>
      <c r="D1478" s="66" t="n">
        <v>36708</v>
      </c>
      <c r="E1478" s="28" t="n">
        <v>4.285</v>
      </c>
      <c r="F1478" s="28" t="n">
        <v>4.265</v>
      </c>
      <c r="G1478" s="28" t="n">
        <v>4.31</v>
      </c>
      <c r="H1478" s="28" t="n">
        <v>4.345</v>
      </c>
      <c r="I1478" s="28"/>
      <c r="J1478" s="28"/>
      <c r="K1478" s="28" t="n">
        <v>4.155</v>
      </c>
      <c r="L1478" s="28" t="n">
        <v>3.97</v>
      </c>
      <c r="M1478" s="28" t="n">
        <v>3.855</v>
      </c>
      <c r="N1478" s="28" t="n">
        <v>3.865</v>
      </c>
      <c r="O1478" s="28" t="n">
        <v>3.4822396605</v>
      </c>
      <c r="P1478" s="28"/>
      <c r="Q1478" s="28" t="n">
        <v>4.465</v>
      </c>
      <c r="R1478" s="28" t="n">
        <v>4.805</v>
      </c>
      <c r="S1478" s="28" t="n">
        <v>4.115</v>
      </c>
      <c r="T1478" s="28" t="n">
        <v>4.22</v>
      </c>
      <c r="U1478" s="28" t="n">
        <v>4.22</v>
      </c>
      <c r="V1478" s="28" t="n">
        <v>4.345</v>
      </c>
      <c r="W1478" s="28"/>
      <c r="X1478" s="28" t="n">
        <v>4.575</v>
      </c>
      <c r="Y1478" s="28" t="n">
        <v>4.55</v>
      </c>
      <c r="Z1478" s="28"/>
      <c r="AA1478" s="28"/>
      <c r="AB1478" s="28"/>
      <c r="AC1478" s="28"/>
      <c r="AD1478" s="28"/>
      <c r="AE1478" s="28"/>
      <c r="AF1478" s="28"/>
    </row>
    <row r="1479" customFormat="false" ht="12.75" hidden="false" customHeight="false" outlineLevel="0" collapsed="false">
      <c r="A1479" s="56" t="n">
        <f aca="false">A1478+1</f>
        <v>36720</v>
      </c>
      <c r="B1479" s="61" t="n">
        <f aca="false">B1478+1</f>
        <v>1475</v>
      </c>
      <c r="C1479" s="2" t="s">
        <v>145</v>
      </c>
      <c r="D1479" s="66" t="n">
        <v>36708</v>
      </c>
      <c r="E1479" s="28" t="n">
        <v>4.07</v>
      </c>
      <c r="F1479" s="28" t="n">
        <v>4.065</v>
      </c>
      <c r="G1479" s="28" t="n">
        <v>4.095</v>
      </c>
      <c r="H1479" s="28" t="n">
        <v>4.12</v>
      </c>
      <c r="I1479" s="28"/>
      <c r="J1479" s="28"/>
      <c r="K1479" s="28" t="n">
        <v>3.945</v>
      </c>
      <c r="L1479" s="28" t="n">
        <v>3.695</v>
      </c>
      <c r="M1479" s="28" t="n">
        <v>3.62</v>
      </c>
      <c r="N1479" s="28" t="n">
        <v>3.59</v>
      </c>
      <c r="O1479" s="28" t="n">
        <v>3.3269539995</v>
      </c>
      <c r="P1479" s="28"/>
      <c r="Q1479" s="28" t="n">
        <v>4.27</v>
      </c>
      <c r="R1479" s="28" t="n">
        <v>4.72</v>
      </c>
      <c r="S1479" s="28" t="n">
        <v>3.88</v>
      </c>
      <c r="T1479" s="28" t="n">
        <v>4.02</v>
      </c>
      <c r="U1479" s="28" t="n">
        <v>4.025</v>
      </c>
      <c r="V1479" s="28" t="n">
        <v>4.1</v>
      </c>
      <c r="W1479" s="28"/>
      <c r="X1479" s="28" t="n">
        <v>4.355</v>
      </c>
      <c r="Y1479" s="28" t="n">
        <v>4.37</v>
      </c>
      <c r="Z1479" s="28"/>
      <c r="AA1479" s="28"/>
      <c r="AB1479" s="28"/>
      <c r="AC1479" s="28"/>
      <c r="AD1479" s="28"/>
      <c r="AE1479" s="28"/>
      <c r="AF1479" s="28"/>
    </row>
    <row r="1480" customFormat="false" ht="12.75" hidden="false" customHeight="false" outlineLevel="0" collapsed="false">
      <c r="A1480" s="56" t="n">
        <f aca="false">A1479+1</f>
        <v>36721</v>
      </c>
      <c r="B1480" s="61" t="n">
        <f aca="false">B1479+1</f>
        <v>1476</v>
      </c>
      <c r="C1480" s="2" t="s">
        <v>146</v>
      </c>
      <c r="D1480" s="66" t="n">
        <v>36708</v>
      </c>
      <c r="E1480" s="28" t="n">
        <v>4.18</v>
      </c>
      <c r="F1480" s="28" t="n">
        <v>4.075</v>
      </c>
      <c r="G1480" s="28" t="n">
        <v>4.155</v>
      </c>
      <c r="H1480" s="28" t="n">
        <v>4.235</v>
      </c>
      <c r="I1480" s="28"/>
      <c r="J1480" s="28"/>
      <c r="K1480" s="28" t="n">
        <v>4.005</v>
      </c>
      <c r="L1480" s="28" t="n">
        <v>3.535</v>
      </c>
      <c r="M1480" s="28" t="n">
        <v>3.45</v>
      </c>
      <c r="N1480" s="28" t="n">
        <v>3.51</v>
      </c>
      <c r="O1480" s="28" t="n">
        <v>3.379</v>
      </c>
      <c r="P1480" s="28"/>
      <c r="Q1480" s="28" t="n">
        <v>4.355</v>
      </c>
      <c r="R1480" s="28" t="n">
        <v>4.655</v>
      </c>
      <c r="S1480" s="28" t="n">
        <v>3.7</v>
      </c>
      <c r="T1480" s="28" t="n">
        <v>4.085</v>
      </c>
      <c r="U1480" s="28" t="n">
        <v>4.095</v>
      </c>
      <c r="V1480" s="28" t="n">
        <v>4.22</v>
      </c>
      <c r="W1480" s="28"/>
      <c r="X1480" s="28" t="n">
        <v>4.465</v>
      </c>
      <c r="Y1480" s="28" t="n">
        <v>4.46</v>
      </c>
      <c r="Z1480" s="28"/>
      <c r="AA1480" s="28"/>
      <c r="AB1480" s="28"/>
      <c r="AC1480" s="28"/>
      <c r="AD1480" s="28"/>
      <c r="AE1480" s="28"/>
      <c r="AF1480" s="28"/>
    </row>
    <row r="1481" customFormat="false" ht="12.75" hidden="false" customHeight="false" outlineLevel="0" collapsed="false">
      <c r="A1481" s="56" t="n">
        <f aca="false">A1480+1</f>
        <v>36722</v>
      </c>
      <c r="B1481" s="61" t="n">
        <f aca="false">B1480+1</f>
        <v>1477</v>
      </c>
      <c r="C1481" s="2" t="s">
        <v>147</v>
      </c>
      <c r="D1481" s="66" t="n">
        <v>36708</v>
      </c>
      <c r="E1481" s="28" t="n">
        <v>4.18</v>
      </c>
      <c r="F1481" s="28" t="n">
        <v>4.075</v>
      </c>
      <c r="G1481" s="28" t="n">
        <v>4.155</v>
      </c>
      <c r="H1481" s="28" t="n">
        <v>4.235</v>
      </c>
      <c r="I1481" s="28"/>
      <c r="J1481" s="28"/>
      <c r="K1481" s="28" t="n">
        <v>4.005</v>
      </c>
      <c r="L1481" s="28" t="n">
        <v>3.535</v>
      </c>
      <c r="M1481" s="28" t="n">
        <v>3.45</v>
      </c>
      <c r="N1481" s="28" t="n">
        <v>3.51</v>
      </c>
      <c r="O1481" s="28" t="n">
        <v>3.379</v>
      </c>
      <c r="P1481" s="28"/>
      <c r="Q1481" s="28" t="n">
        <v>4.355</v>
      </c>
      <c r="R1481" s="28" t="n">
        <v>4.655</v>
      </c>
      <c r="S1481" s="28" t="n">
        <v>3.7</v>
      </c>
      <c r="T1481" s="28" t="n">
        <v>4.085</v>
      </c>
      <c r="U1481" s="28" t="n">
        <v>4.095</v>
      </c>
      <c r="V1481" s="28" t="n">
        <v>4.22</v>
      </c>
      <c r="W1481" s="28"/>
      <c r="X1481" s="28" t="n">
        <v>4.465</v>
      </c>
      <c r="Y1481" s="28" t="n">
        <v>4.46</v>
      </c>
      <c r="Z1481" s="28"/>
      <c r="AA1481" s="28"/>
      <c r="AB1481" s="28"/>
      <c r="AC1481" s="28"/>
      <c r="AD1481" s="28"/>
      <c r="AE1481" s="28"/>
      <c r="AF1481" s="28"/>
    </row>
    <row r="1482" customFormat="false" ht="12.75" hidden="false" customHeight="false" outlineLevel="0" collapsed="false">
      <c r="A1482" s="56" t="n">
        <f aca="false">A1481+1</f>
        <v>36723</v>
      </c>
      <c r="B1482" s="61" t="n">
        <f aca="false">B1481+1</f>
        <v>1478</v>
      </c>
      <c r="C1482" s="2" t="s">
        <v>148</v>
      </c>
      <c r="D1482" s="66" t="n">
        <v>36708</v>
      </c>
      <c r="E1482" s="28" t="n">
        <v>4.18</v>
      </c>
      <c r="F1482" s="28" t="n">
        <v>4.075</v>
      </c>
      <c r="G1482" s="28" t="n">
        <v>4.155</v>
      </c>
      <c r="H1482" s="28" t="n">
        <v>4.235</v>
      </c>
      <c r="I1482" s="28"/>
      <c r="J1482" s="28"/>
      <c r="K1482" s="28" t="n">
        <v>4.005</v>
      </c>
      <c r="L1482" s="28" t="n">
        <v>3.535</v>
      </c>
      <c r="M1482" s="28" t="n">
        <v>3.45</v>
      </c>
      <c r="N1482" s="28" t="n">
        <v>3.51</v>
      </c>
      <c r="O1482" s="28" t="n">
        <v>3.379</v>
      </c>
      <c r="P1482" s="28"/>
      <c r="Q1482" s="28" t="n">
        <v>4.355</v>
      </c>
      <c r="R1482" s="28" t="n">
        <v>4.655</v>
      </c>
      <c r="S1482" s="28" t="n">
        <v>3.7</v>
      </c>
      <c r="T1482" s="28" t="n">
        <v>4.085</v>
      </c>
      <c r="U1482" s="28" t="n">
        <v>4.095</v>
      </c>
      <c r="V1482" s="28" t="n">
        <v>4.22</v>
      </c>
      <c r="W1482" s="28"/>
      <c r="X1482" s="28" t="n">
        <v>4.465</v>
      </c>
      <c r="Y1482" s="28" t="n">
        <v>4.46</v>
      </c>
      <c r="Z1482" s="28"/>
      <c r="AA1482" s="28"/>
      <c r="AB1482" s="28"/>
      <c r="AC1482" s="28"/>
      <c r="AD1482" s="28"/>
      <c r="AE1482" s="28"/>
      <c r="AF1482" s="28"/>
    </row>
    <row r="1483" customFormat="false" ht="12.75" hidden="false" customHeight="false" outlineLevel="0" collapsed="false">
      <c r="A1483" s="56" t="n">
        <f aca="false">A1482+1</f>
        <v>36724</v>
      </c>
      <c r="B1483" s="61" t="n">
        <f aca="false">B1482+1</f>
        <v>1479</v>
      </c>
      <c r="C1483" s="2" t="s">
        <v>142</v>
      </c>
      <c r="D1483" s="66" t="n">
        <v>36708</v>
      </c>
      <c r="E1483" s="28" t="n">
        <v>4.135</v>
      </c>
      <c r="F1483" s="28" t="n">
        <v>4.12</v>
      </c>
      <c r="G1483" s="28" t="n">
        <v>4.14</v>
      </c>
      <c r="H1483" s="28" t="n">
        <v>4.175</v>
      </c>
      <c r="I1483" s="28"/>
      <c r="J1483" s="28"/>
      <c r="K1483" s="28" t="n">
        <v>3.98</v>
      </c>
      <c r="L1483" s="28" t="n">
        <v>3.73</v>
      </c>
      <c r="M1483" s="28" t="n">
        <v>3.495</v>
      </c>
      <c r="N1483" s="28" t="n">
        <v>3.445</v>
      </c>
      <c r="O1483" s="28" t="n">
        <v>3.1587422675</v>
      </c>
      <c r="P1483" s="28"/>
      <c r="Q1483" s="28" t="n">
        <v>4.335</v>
      </c>
      <c r="R1483" s="28" t="n">
        <v>4.705</v>
      </c>
      <c r="S1483" s="28" t="n">
        <v>3.92</v>
      </c>
      <c r="T1483" s="28" t="n">
        <v>4.025</v>
      </c>
      <c r="U1483" s="28" t="n">
        <v>4.04</v>
      </c>
      <c r="V1483" s="28" t="n">
        <v>4.155</v>
      </c>
      <c r="W1483" s="28"/>
      <c r="X1483" s="28" t="n">
        <v>4.465</v>
      </c>
      <c r="Y1483" s="28" t="n">
        <v>4.46</v>
      </c>
      <c r="Z1483" s="28"/>
      <c r="AA1483" s="28"/>
      <c r="AB1483" s="28"/>
      <c r="AC1483" s="28"/>
      <c r="AD1483" s="28"/>
      <c r="AE1483" s="28"/>
      <c r="AF1483" s="28"/>
    </row>
    <row r="1484" customFormat="false" ht="12.75" hidden="false" customHeight="false" outlineLevel="0" collapsed="false">
      <c r="A1484" s="56" t="n">
        <f aca="false">A1483+1</f>
        <v>36725</v>
      </c>
      <c r="B1484" s="61" t="n">
        <f aca="false">B1483+1</f>
        <v>1480</v>
      </c>
      <c r="C1484" s="2" t="s">
        <v>143</v>
      </c>
      <c r="D1484" s="66" t="n">
        <v>36708</v>
      </c>
      <c r="E1484" s="28" t="n">
        <v>3.99</v>
      </c>
      <c r="F1484" s="28" t="n">
        <v>3.95</v>
      </c>
      <c r="G1484" s="28" t="n">
        <v>3.98</v>
      </c>
      <c r="H1484" s="28" t="n">
        <v>4.01</v>
      </c>
      <c r="I1484" s="28"/>
      <c r="J1484" s="28"/>
      <c r="K1484" s="28" t="n">
        <v>3.83</v>
      </c>
      <c r="L1484" s="28" t="n">
        <v>3.635</v>
      </c>
      <c r="M1484" s="28" t="n">
        <v>3.255</v>
      </c>
      <c r="N1484" s="28" t="n">
        <v>3.24</v>
      </c>
      <c r="O1484" s="28" t="n">
        <v>3.029</v>
      </c>
      <c r="P1484" s="28"/>
      <c r="Q1484" s="28" t="n">
        <v>4.16</v>
      </c>
      <c r="R1484" s="28" t="n">
        <v>4.675</v>
      </c>
      <c r="S1484" s="28" t="n">
        <v>3.725</v>
      </c>
      <c r="T1484" s="28" t="n">
        <v>3.875</v>
      </c>
      <c r="U1484" s="28" t="n">
        <v>3.88</v>
      </c>
      <c r="V1484" s="28" t="n">
        <v>4.015</v>
      </c>
      <c r="W1484" s="28"/>
      <c r="X1484" s="28" t="n">
        <v>4.285</v>
      </c>
      <c r="Y1484" s="28" t="n">
        <v>4.265</v>
      </c>
      <c r="Z1484" s="28"/>
      <c r="AA1484" s="28"/>
      <c r="AB1484" s="28"/>
      <c r="AC1484" s="28"/>
      <c r="AD1484" s="28"/>
      <c r="AE1484" s="28"/>
      <c r="AF1484" s="28"/>
    </row>
    <row r="1485" customFormat="false" ht="12.75" hidden="false" customHeight="false" outlineLevel="0" collapsed="false">
      <c r="A1485" s="56" t="n">
        <f aca="false">A1484+1</f>
        <v>36726</v>
      </c>
      <c r="B1485" s="61" t="n">
        <f aca="false">B1484+1</f>
        <v>1481</v>
      </c>
      <c r="C1485" s="2" t="s">
        <v>144</v>
      </c>
      <c r="D1485" s="66" t="n">
        <v>36708</v>
      </c>
      <c r="E1485" s="28" t="n">
        <v>4.065</v>
      </c>
      <c r="F1485" s="28" t="n">
        <v>4.04</v>
      </c>
      <c r="G1485" s="28" t="n">
        <v>4.075</v>
      </c>
      <c r="H1485" s="28" t="n">
        <v>4.11</v>
      </c>
      <c r="I1485" s="28"/>
      <c r="J1485" s="28"/>
      <c r="K1485" s="28" t="n">
        <v>3.92</v>
      </c>
      <c r="L1485" s="28" t="n">
        <v>3.725</v>
      </c>
      <c r="M1485" s="28" t="n">
        <v>3.3</v>
      </c>
      <c r="N1485" s="28" t="n">
        <v>3.305</v>
      </c>
      <c r="O1485" s="28" t="n">
        <v>3.17043958</v>
      </c>
      <c r="P1485" s="28"/>
      <c r="Q1485" s="28" t="n">
        <v>4.25</v>
      </c>
      <c r="R1485" s="28" t="n">
        <v>4.76</v>
      </c>
      <c r="S1485" s="28" t="n">
        <v>3.99</v>
      </c>
      <c r="T1485" s="28" t="n">
        <v>3.97</v>
      </c>
      <c r="U1485" s="28" t="n">
        <v>3.98</v>
      </c>
      <c r="V1485" s="28" t="n">
        <v>4.1</v>
      </c>
      <c r="W1485" s="28"/>
      <c r="X1485" s="28" t="n">
        <v>4.34</v>
      </c>
      <c r="Y1485" s="28" t="n">
        <v>4.345</v>
      </c>
      <c r="Z1485" s="28"/>
      <c r="AA1485" s="28"/>
      <c r="AB1485" s="28"/>
      <c r="AC1485" s="28"/>
      <c r="AD1485" s="28"/>
      <c r="AE1485" s="28"/>
      <c r="AF1485" s="28"/>
    </row>
    <row r="1486" customFormat="false" ht="12.75" hidden="false" customHeight="false" outlineLevel="0" collapsed="false">
      <c r="A1486" s="56" t="n">
        <f aca="false">A1485+1</f>
        <v>36727</v>
      </c>
      <c r="B1486" s="61" t="n">
        <f aca="false">B1485+1</f>
        <v>1482</v>
      </c>
      <c r="C1486" s="2" t="s">
        <v>145</v>
      </c>
      <c r="D1486" s="66" t="n">
        <v>36708</v>
      </c>
      <c r="E1486" s="28" t="n">
        <v>3.865</v>
      </c>
      <c r="F1486" s="28" t="n">
        <v>3.905</v>
      </c>
      <c r="G1486" s="28" t="n">
        <v>3.95</v>
      </c>
      <c r="H1486" s="28" t="n">
        <v>3.93</v>
      </c>
      <c r="I1486" s="28"/>
      <c r="J1486" s="28"/>
      <c r="K1486" s="28" t="n">
        <v>3.755</v>
      </c>
      <c r="L1486" s="28" t="n">
        <v>3.615</v>
      </c>
      <c r="M1486" s="28" t="n">
        <v>3.215</v>
      </c>
      <c r="N1486" s="28" t="n">
        <v>3.19</v>
      </c>
      <c r="O1486" s="28" t="n">
        <v>3.0366747585</v>
      </c>
      <c r="P1486" s="28"/>
      <c r="Q1486" s="28" t="n">
        <v>4.035</v>
      </c>
      <c r="R1486" s="28" t="n">
        <v>4.625</v>
      </c>
      <c r="S1486" s="28" t="n">
        <v>4.025</v>
      </c>
      <c r="T1486" s="28" t="n">
        <v>3.805</v>
      </c>
      <c r="U1486" s="28" t="n">
        <v>3.82</v>
      </c>
      <c r="V1486" s="28" t="n">
        <v>3.91</v>
      </c>
      <c r="W1486" s="28"/>
      <c r="X1486" s="28" t="n">
        <v>4.165</v>
      </c>
      <c r="Y1486" s="28" t="n">
        <v>4.165</v>
      </c>
      <c r="Z1486" s="28"/>
      <c r="AA1486" s="28"/>
      <c r="AB1486" s="28"/>
      <c r="AC1486" s="28"/>
      <c r="AD1486" s="28"/>
      <c r="AE1486" s="28"/>
      <c r="AF1486" s="28"/>
    </row>
    <row r="1487" customFormat="false" ht="12.75" hidden="false" customHeight="false" outlineLevel="0" collapsed="false">
      <c r="A1487" s="56" t="n">
        <f aca="false">A1486+1</f>
        <v>36728</v>
      </c>
      <c r="B1487" s="61" t="n">
        <f aca="false">B1486+1</f>
        <v>1483</v>
      </c>
      <c r="C1487" s="2" t="s">
        <v>146</v>
      </c>
      <c r="D1487" s="66" t="n">
        <v>36708</v>
      </c>
      <c r="E1487" s="28" t="n">
        <v>3.88</v>
      </c>
      <c r="F1487" s="28" t="n">
        <v>3.925</v>
      </c>
      <c r="G1487" s="28" t="n">
        <v>3.97</v>
      </c>
      <c r="H1487" s="28" t="n">
        <v>3.97</v>
      </c>
      <c r="I1487" s="28"/>
      <c r="J1487" s="28"/>
      <c r="K1487" s="28" t="n">
        <v>3.755</v>
      </c>
      <c r="L1487" s="28" t="n">
        <v>3.495</v>
      </c>
      <c r="M1487" s="28" t="n">
        <v>3.23</v>
      </c>
      <c r="N1487" s="28" t="n">
        <v>3.22</v>
      </c>
      <c r="O1487" s="28" t="n">
        <v>3.0434820405</v>
      </c>
      <c r="P1487" s="28"/>
      <c r="Q1487" s="28" t="n">
        <v>4.035</v>
      </c>
      <c r="R1487" s="28" t="n">
        <v>4.62</v>
      </c>
      <c r="S1487" s="28" t="n">
        <v>4.03</v>
      </c>
      <c r="T1487" s="28" t="n">
        <v>3.815</v>
      </c>
      <c r="U1487" s="28" t="n">
        <v>3.83</v>
      </c>
      <c r="V1487" s="28" t="n">
        <v>3.925</v>
      </c>
      <c r="W1487" s="28"/>
      <c r="X1487" s="28" t="n">
        <v>4.14</v>
      </c>
      <c r="Y1487" s="28" t="n">
        <v>4.125</v>
      </c>
      <c r="Z1487" s="28"/>
      <c r="AA1487" s="28"/>
      <c r="AB1487" s="28"/>
      <c r="AC1487" s="28"/>
      <c r="AD1487" s="28"/>
      <c r="AE1487" s="28"/>
      <c r="AF1487" s="28"/>
    </row>
    <row r="1488" customFormat="false" ht="12.75" hidden="false" customHeight="false" outlineLevel="0" collapsed="false">
      <c r="A1488" s="56" t="n">
        <f aca="false">A1487+1</f>
        <v>36729</v>
      </c>
      <c r="B1488" s="61" t="n">
        <f aca="false">B1487+1</f>
        <v>1484</v>
      </c>
      <c r="C1488" s="2" t="s">
        <v>147</v>
      </c>
      <c r="D1488" s="66" t="n">
        <v>36708</v>
      </c>
      <c r="E1488" s="28" t="n">
        <v>3.88</v>
      </c>
      <c r="F1488" s="28" t="n">
        <v>3.925</v>
      </c>
      <c r="G1488" s="28" t="n">
        <v>3.97</v>
      </c>
      <c r="H1488" s="28" t="n">
        <v>3.97</v>
      </c>
      <c r="I1488" s="28"/>
      <c r="J1488" s="28"/>
      <c r="K1488" s="28" t="n">
        <v>3.755</v>
      </c>
      <c r="L1488" s="28" t="n">
        <v>3.495</v>
      </c>
      <c r="M1488" s="28" t="n">
        <v>3.23</v>
      </c>
      <c r="N1488" s="28" t="n">
        <v>3.22</v>
      </c>
      <c r="O1488" s="28" t="n">
        <v>3.0434820405</v>
      </c>
      <c r="P1488" s="28"/>
      <c r="Q1488" s="28" t="n">
        <v>4.035</v>
      </c>
      <c r="R1488" s="28" t="n">
        <v>4.62</v>
      </c>
      <c r="S1488" s="28" t="n">
        <v>4.03</v>
      </c>
      <c r="T1488" s="28" t="n">
        <v>3.815</v>
      </c>
      <c r="U1488" s="28" t="n">
        <v>3.83</v>
      </c>
      <c r="V1488" s="28" t="n">
        <v>3.925</v>
      </c>
      <c r="W1488" s="28"/>
      <c r="X1488" s="28" t="n">
        <v>4.14</v>
      </c>
      <c r="Y1488" s="28" t="n">
        <v>4.125</v>
      </c>
      <c r="Z1488" s="28"/>
      <c r="AA1488" s="28"/>
      <c r="AB1488" s="28"/>
      <c r="AC1488" s="28"/>
      <c r="AD1488" s="28"/>
      <c r="AE1488" s="28"/>
      <c r="AF1488" s="28"/>
    </row>
    <row r="1489" customFormat="false" ht="12.75" hidden="false" customHeight="false" outlineLevel="0" collapsed="false">
      <c r="A1489" s="56" t="n">
        <f aca="false">A1488+1</f>
        <v>36730</v>
      </c>
      <c r="B1489" s="61" t="n">
        <f aca="false">B1488+1</f>
        <v>1485</v>
      </c>
      <c r="C1489" s="2" t="s">
        <v>148</v>
      </c>
      <c r="D1489" s="66" t="n">
        <v>36708</v>
      </c>
      <c r="E1489" s="28" t="n">
        <v>3.88</v>
      </c>
      <c r="F1489" s="28" t="n">
        <v>3.925</v>
      </c>
      <c r="G1489" s="28" t="n">
        <v>3.97</v>
      </c>
      <c r="H1489" s="28" t="n">
        <v>3.97</v>
      </c>
      <c r="I1489" s="28"/>
      <c r="J1489" s="28"/>
      <c r="K1489" s="28" t="n">
        <v>3.755</v>
      </c>
      <c r="L1489" s="28" t="n">
        <v>3.495</v>
      </c>
      <c r="M1489" s="28" t="n">
        <v>3.23</v>
      </c>
      <c r="N1489" s="28" t="n">
        <v>3.22</v>
      </c>
      <c r="O1489" s="28" t="n">
        <v>3.0434820405</v>
      </c>
      <c r="P1489" s="28"/>
      <c r="Q1489" s="28" t="n">
        <v>4.035</v>
      </c>
      <c r="R1489" s="28" t="n">
        <v>4.62</v>
      </c>
      <c r="S1489" s="28" t="n">
        <v>4.03</v>
      </c>
      <c r="T1489" s="28" t="n">
        <v>3.815</v>
      </c>
      <c r="U1489" s="28" t="n">
        <v>3.83</v>
      </c>
      <c r="V1489" s="28" t="n">
        <v>3.925</v>
      </c>
      <c r="W1489" s="28"/>
      <c r="X1489" s="28" t="n">
        <v>4.14</v>
      </c>
      <c r="Y1489" s="28" t="n">
        <v>4.125</v>
      </c>
      <c r="Z1489" s="28"/>
      <c r="AA1489" s="28"/>
      <c r="AB1489" s="28"/>
      <c r="AC1489" s="28"/>
      <c r="AD1489" s="28"/>
      <c r="AE1489" s="28"/>
      <c r="AF1489" s="28"/>
    </row>
    <row r="1490" customFormat="false" ht="12.75" hidden="false" customHeight="false" outlineLevel="0" collapsed="false">
      <c r="A1490" s="56" t="n">
        <f aca="false">A1489+1</f>
        <v>36731</v>
      </c>
      <c r="B1490" s="61" t="n">
        <f aca="false">B1489+1</f>
        <v>1486</v>
      </c>
      <c r="C1490" s="2" t="s">
        <v>142</v>
      </c>
      <c r="D1490" s="66" t="n">
        <v>36708</v>
      </c>
      <c r="E1490" s="28" t="n">
        <v>3.74</v>
      </c>
      <c r="F1490" s="28" t="n">
        <v>3.8</v>
      </c>
      <c r="G1490" s="28" t="n">
        <v>3.8</v>
      </c>
      <c r="H1490" s="28" t="n">
        <v>3.795</v>
      </c>
      <c r="I1490" s="28"/>
      <c r="J1490" s="28"/>
      <c r="K1490" s="28" t="n">
        <v>3.6</v>
      </c>
      <c r="L1490" s="28" t="n">
        <v>3.575</v>
      </c>
      <c r="M1490" s="28" t="n">
        <v>3.02</v>
      </c>
      <c r="N1490" s="28" t="n">
        <v>2.96</v>
      </c>
      <c r="O1490" s="28" t="n">
        <v>2.80705268975</v>
      </c>
      <c r="P1490" s="28"/>
      <c r="Q1490" s="28" t="n">
        <v>3.88</v>
      </c>
      <c r="R1490" s="28" t="n">
        <v>4.625</v>
      </c>
      <c r="S1490" s="28" t="n">
        <v>4.04</v>
      </c>
      <c r="T1490" s="28" t="n">
        <v>3.67</v>
      </c>
      <c r="U1490" s="28" t="n">
        <v>3.69</v>
      </c>
      <c r="V1490" s="28" t="n">
        <v>3.775</v>
      </c>
      <c r="W1490" s="28"/>
      <c r="X1490" s="28" t="n">
        <v>3.97</v>
      </c>
      <c r="Y1490" s="28" t="n">
        <v>3.955</v>
      </c>
      <c r="Z1490" s="28"/>
      <c r="AA1490" s="28"/>
      <c r="AB1490" s="28"/>
      <c r="AC1490" s="28"/>
      <c r="AD1490" s="28"/>
      <c r="AE1490" s="28"/>
      <c r="AF1490" s="28"/>
    </row>
    <row r="1491" customFormat="false" ht="12.75" hidden="false" customHeight="false" outlineLevel="0" collapsed="false">
      <c r="A1491" s="56" t="n">
        <f aca="false">A1490+1</f>
        <v>36732</v>
      </c>
      <c r="B1491" s="61" t="n">
        <f aca="false">B1490+1</f>
        <v>1487</v>
      </c>
      <c r="C1491" s="2" t="s">
        <v>143</v>
      </c>
      <c r="D1491" s="66" t="n">
        <v>36708</v>
      </c>
      <c r="E1491" s="28" t="n">
        <v>3.635</v>
      </c>
      <c r="F1491" s="28" t="n">
        <v>3.7</v>
      </c>
      <c r="G1491" s="28" t="n">
        <v>3.705</v>
      </c>
      <c r="H1491" s="28" t="n">
        <v>3.705</v>
      </c>
      <c r="I1491" s="28"/>
      <c r="J1491" s="28"/>
      <c r="K1491" s="28" t="n">
        <v>3.49</v>
      </c>
      <c r="L1491" s="28" t="n">
        <v>3.475</v>
      </c>
      <c r="M1491" s="28" t="n">
        <v>2.96</v>
      </c>
      <c r="N1491" s="28" t="n">
        <v>2.9</v>
      </c>
      <c r="O1491" s="28" t="n">
        <v>2.923138085</v>
      </c>
      <c r="P1491" s="28"/>
      <c r="Q1491" s="28" t="n">
        <v>3.755</v>
      </c>
      <c r="R1491" s="28" t="n">
        <v>4.53</v>
      </c>
      <c r="S1491" s="28" t="n">
        <v>3.975</v>
      </c>
      <c r="T1491" s="28" t="n">
        <v>3.57</v>
      </c>
      <c r="U1491" s="28" t="n">
        <v>3.58</v>
      </c>
      <c r="V1491" s="28" t="n">
        <v>3.67</v>
      </c>
      <c r="W1491" s="28"/>
      <c r="X1491" s="28" t="n">
        <v>3.86</v>
      </c>
      <c r="Y1491" s="28" t="n">
        <v>3.865</v>
      </c>
      <c r="Z1491" s="28"/>
      <c r="AA1491" s="28"/>
      <c r="AB1491" s="28"/>
      <c r="AC1491" s="28"/>
      <c r="AD1491" s="28"/>
      <c r="AE1491" s="28"/>
      <c r="AF1491" s="28"/>
    </row>
    <row r="1492" customFormat="false" ht="12.75" hidden="false" customHeight="false" outlineLevel="0" collapsed="false">
      <c r="A1492" s="56" t="n">
        <f aca="false">A1491+1</f>
        <v>36733</v>
      </c>
      <c r="B1492" s="61" t="n">
        <f aca="false">B1491+1</f>
        <v>1488</v>
      </c>
      <c r="C1492" s="2" t="s">
        <v>144</v>
      </c>
      <c r="D1492" s="66" t="n">
        <v>36708</v>
      </c>
      <c r="E1492" s="28" t="n">
        <v>3.58</v>
      </c>
      <c r="F1492" s="28" t="n">
        <v>3.705</v>
      </c>
      <c r="G1492" s="28" t="n">
        <v>3.695</v>
      </c>
      <c r="H1492" s="28" t="n">
        <v>3.665</v>
      </c>
      <c r="I1492" s="28"/>
      <c r="J1492" s="28"/>
      <c r="K1492" s="28" t="n">
        <v>3.47</v>
      </c>
      <c r="L1492" s="28" t="n">
        <v>3.46</v>
      </c>
      <c r="M1492" s="28" t="n">
        <v>2.92</v>
      </c>
      <c r="N1492" s="28" t="n">
        <v>2.88</v>
      </c>
      <c r="O1492" s="28" t="n">
        <v>2.913588225</v>
      </c>
      <c r="P1492" s="28"/>
      <c r="Q1492" s="28" t="n">
        <v>3.71</v>
      </c>
      <c r="R1492" s="28" t="n">
        <v>4.53</v>
      </c>
      <c r="S1492" s="28" t="n">
        <v>3.985</v>
      </c>
      <c r="T1492" s="28" t="n">
        <v>3.55</v>
      </c>
      <c r="U1492" s="28" t="n">
        <v>3.57</v>
      </c>
      <c r="V1492" s="28" t="n">
        <v>3.65</v>
      </c>
      <c r="W1492" s="28"/>
      <c r="X1492" s="28" t="n">
        <v>3.86</v>
      </c>
      <c r="Y1492" s="28" t="n">
        <v>3.885</v>
      </c>
      <c r="Z1492" s="28"/>
      <c r="AA1492" s="28"/>
      <c r="AB1492" s="28"/>
      <c r="AC1492" s="28"/>
      <c r="AD1492" s="28"/>
      <c r="AE1492" s="28"/>
      <c r="AF1492" s="28"/>
    </row>
    <row r="1493" customFormat="false" ht="12.75" hidden="false" customHeight="false" outlineLevel="0" collapsed="false">
      <c r="A1493" s="56" t="n">
        <f aca="false">A1492+1</f>
        <v>36734</v>
      </c>
      <c r="B1493" s="61" t="n">
        <f aca="false">B1492+1</f>
        <v>1489</v>
      </c>
      <c r="C1493" s="2" t="s">
        <v>145</v>
      </c>
      <c r="D1493" s="66" t="n">
        <v>36708</v>
      </c>
      <c r="E1493" s="28" t="n">
        <v>3.755</v>
      </c>
      <c r="F1493" s="28" t="n">
        <v>3.855</v>
      </c>
      <c r="G1493" s="28" t="n">
        <v>3.86</v>
      </c>
      <c r="H1493" s="28" t="n">
        <v>3.845</v>
      </c>
      <c r="I1493" s="28"/>
      <c r="J1493" s="28"/>
      <c r="K1493" s="28" t="n">
        <v>3.645</v>
      </c>
      <c r="L1493" s="28" t="n">
        <v>3.53</v>
      </c>
      <c r="M1493" s="28" t="n">
        <v>3.09</v>
      </c>
      <c r="N1493" s="28" t="n">
        <v>3.085</v>
      </c>
      <c r="O1493" s="28" t="n">
        <v>3.03671458475</v>
      </c>
      <c r="P1493" s="28"/>
      <c r="Q1493" s="28" t="n">
        <v>3.92</v>
      </c>
      <c r="R1493" s="28" t="n">
        <v>4.62</v>
      </c>
      <c r="S1493" s="28" t="n">
        <v>4.055</v>
      </c>
      <c r="T1493" s="28" t="n">
        <v>3.725</v>
      </c>
      <c r="U1493" s="28" t="n">
        <v>3.74</v>
      </c>
      <c r="V1493" s="28" t="n">
        <v>3.82</v>
      </c>
      <c r="W1493" s="28"/>
      <c r="X1493" s="28" t="n">
        <v>4.04</v>
      </c>
      <c r="Y1493" s="28" t="n">
        <v>4.035</v>
      </c>
      <c r="Z1493" s="28"/>
      <c r="AA1493" s="28"/>
      <c r="AB1493" s="28"/>
      <c r="AC1493" s="28"/>
      <c r="AD1493" s="28"/>
      <c r="AE1493" s="28"/>
      <c r="AF1493" s="28"/>
    </row>
    <row r="1494" customFormat="false" ht="12.75" hidden="false" customHeight="false" outlineLevel="0" collapsed="false">
      <c r="A1494" s="56" t="n">
        <f aca="false">A1493+1</f>
        <v>36735</v>
      </c>
      <c r="B1494" s="61" t="n">
        <f aca="false">B1493+1</f>
        <v>1490</v>
      </c>
      <c r="C1494" s="2" t="s">
        <v>146</v>
      </c>
      <c r="D1494" s="66" t="n">
        <v>36708</v>
      </c>
      <c r="E1494" s="28" t="n">
        <v>3.885</v>
      </c>
      <c r="F1494" s="28" t="n">
        <v>3.905</v>
      </c>
      <c r="G1494" s="28" t="n">
        <v>3.89</v>
      </c>
      <c r="H1494" s="28" t="n">
        <v>3.93</v>
      </c>
      <c r="I1494" s="28"/>
      <c r="J1494" s="28"/>
      <c r="K1494" s="28" t="n">
        <v>3.775</v>
      </c>
      <c r="L1494" s="28" t="n">
        <v>3.505</v>
      </c>
      <c r="M1494" s="28" t="n">
        <v>3.155</v>
      </c>
      <c r="N1494" s="28" t="n">
        <v>3.115</v>
      </c>
      <c r="O1494" s="28" t="n">
        <v>3.05945721975</v>
      </c>
      <c r="P1494" s="28"/>
      <c r="Q1494" s="28" t="n">
        <v>4.09</v>
      </c>
      <c r="R1494" s="28" t="n">
        <v>4.605</v>
      </c>
      <c r="S1494" s="28" t="n">
        <v>4.09</v>
      </c>
      <c r="T1494" s="28" t="n">
        <v>3.845</v>
      </c>
      <c r="U1494" s="28" t="n">
        <v>3.855</v>
      </c>
      <c r="V1494" s="28" t="n">
        <v>3.955</v>
      </c>
      <c r="W1494" s="28"/>
      <c r="X1494" s="28" t="n">
        <v>4.15</v>
      </c>
      <c r="Y1494" s="28" t="n">
        <v>4.15</v>
      </c>
      <c r="Z1494" s="28"/>
      <c r="AA1494" s="28"/>
      <c r="AB1494" s="28"/>
      <c r="AC1494" s="28"/>
      <c r="AD1494" s="28"/>
      <c r="AE1494" s="28"/>
      <c r="AF1494" s="28"/>
    </row>
    <row r="1495" customFormat="false" ht="12.75" hidden="false" customHeight="false" outlineLevel="0" collapsed="false">
      <c r="A1495" s="56" t="n">
        <f aca="false">A1494+1</f>
        <v>36736</v>
      </c>
      <c r="B1495" s="61" t="n">
        <f aca="false">B1494+1</f>
        <v>1491</v>
      </c>
      <c r="C1495" s="2" t="s">
        <v>147</v>
      </c>
      <c r="D1495" s="66" t="n">
        <v>36708</v>
      </c>
      <c r="E1495" s="28" t="n">
        <v>3.885</v>
      </c>
      <c r="F1495" s="28" t="n">
        <v>3.905</v>
      </c>
      <c r="G1495" s="28" t="n">
        <v>3.89</v>
      </c>
      <c r="H1495" s="28" t="n">
        <v>3.93</v>
      </c>
      <c r="I1495" s="28"/>
      <c r="J1495" s="28"/>
      <c r="K1495" s="28" t="n">
        <v>3.775</v>
      </c>
      <c r="L1495" s="28" t="n">
        <v>3.505</v>
      </c>
      <c r="M1495" s="28" t="n">
        <v>3.155</v>
      </c>
      <c r="N1495" s="28" t="n">
        <v>3.115</v>
      </c>
      <c r="O1495" s="28" t="n">
        <v>3.05945721975</v>
      </c>
      <c r="P1495" s="28"/>
      <c r="Q1495" s="28" t="n">
        <v>4.09</v>
      </c>
      <c r="R1495" s="28" t="n">
        <v>4.605</v>
      </c>
      <c r="S1495" s="28" t="n">
        <v>4.09</v>
      </c>
      <c r="T1495" s="28" t="n">
        <v>3.845</v>
      </c>
      <c r="U1495" s="28" t="n">
        <v>3.855</v>
      </c>
      <c r="V1495" s="28" t="n">
        <v>3.955</v>
      </c>
      <c r="W1495" s="28"/>
      <c r="X1495" s="28" t="n">
        <v>4.15</v>
      </c>
      <c r="Y1495" s="28" t="n">
        <v>4.15</v>
      </c>
      <c r="Z1495" s="28"/>
      <c r="AA1495" s="28"/>
      <c r="AB1495" s="28"/>
      <c r="AC1495" s="28"/>
      <c r="AD1495" s="28"/>
      <c r="AE1495" s="28"/>
      <c r="AF1495" s="28"/>
    </row>
    <row r="1496" customFormat="false" ht="12.75" hidden="false" customHeight="false" outlineLevel="0" collapsed="false">
      <c r="A1496" s="56" t="n">
        <f aca="false">A1495+1</f>
        <v>36737</v>
      </c>
      <c r="B1496" s="61" t="n">
        <f aca="false">B1495+1</f>
        <v>1492</v>
      </c>
      <c r="C1496" s="2" t="s">
        <v>148</v>
      </c>
      <c r="D1496" s="66" t="n">
        <v>36708</v>
      </c>
      <c r="E1496" s="28" t="n">
        <v>3.885</v>
      </c>
      <c r="F1496" s="28" t="n">
        <v>3.905</v>
      </c>
      <c r="G1496" s="28" t="n">
        <v>3.89</v>
      </c>
      <c r="H1496" s="28" t="n">
        <v>3.93</v>
      </c>
      <c r="I1496" s="28"/>
      <c r="J1496" s="28"/>
      <c r="K1496" s="28" t="n">
        <v>3.775</v>
      </c>
      <c r="L1496" s="28" t="n">
        <v>3.505</v>
      </c>
      <c r="M1496" s="28" t="n">
        <v>3.155</v>
      </c>
      <c r="N1496" s="28" t="n">
        <v>3.115</v>
      </c>
      <c r="O1496" s="28" t="n">
        <v>3.05945721975</v>
      </c>
      <c r="P1496" s="28"/>
      <c r="Q1496" s="28" t="n">
        <v>4.09</v>
      </c>
      <c r="R1496" s="28" t="n">
        <v>4.605</v>
      </c>
      <c r="S1496" s="28" t="n">
        <v>4.09</v>
      </c>
      <c r="T1496" s="28" t="n">
        <v>3.845</v>
      </c>
      <c r="U1496" s="28" t="n">
        <v>3.855</v>
      </c>
      <c r="V1496" s="28" t="n">
        <v>3.955</v>
      </c>
      <c r="W1496" s="28"/>
      <c r="X1496" s="28" t="n">
        <v>4.15</v>
      </c>
      <c r="Y1496" s="28" t="n">
        <v>4.15</v>
      </c>
      <c r="Z1496" s="28"/>
      <c r="AA1496" s="28"/>
      <c r="AB1496" s="28"/>
      <c r="AC1496" s="28"/>
      <c r="AD1496" s="28"/>
      <c r="AE1496" s="28"/>
      <c r="AF1496" s="28"/>
    </row>
    <row r="1497" customFormat="false" ht="12.75" hidden="false" customHeight="false" outlineLevel="0" collapsed="false">
      <c r="A1497" s="56" t="n">
        <f aca="false">A1496+1</f>
        <v>36738</v>
      </c>
      <c r="B1497" s="61" t="n">
        <f aca="false">B1496+1</f>
        <v>1493</v>
      </c>
      <c r="C1497" s="2" t="s">
        <v>142</v>
      </c>
      <c r="D1497" s="66" t="n">
        <v>36708</v>
      </c>
      <c r="E1497" s="28" t="n">
        <v>3.76</v>
      </c>
      <c r="F1497" s="28" t="n">
        <v>3.755</v>
      </c>
      <c r="G1497" s="28" t="n">
        <v>3.76</v>
      </c>
      <c r="H1497" s="28" t="n">
        <v>3.81</v>
      </c>
      <c r="I1497" s="28"/>
      <c r="J1497" s="28"/>
      <c r="K1497" s="28" t="n">
        <v>3.675</v>
      </c>
      <c r="L1497" s="28" t="n">
        <v>3.515</v>
      </c>
      <c r="M1497" s="28" t="n">
        <v>3.075</v>
      </c>
      <c r="N1497" s="28" t="n">
        <v>3.015</v>
      </c>
      <c r="O1497" s="28" t="n">
        <v>2.988444273</v>
      </c>
      <c r="P1497" s="28"/>
      <c r="Q1497" s="28" t="n">
        <v>3.95</v>
      </c>
      <c r="R1497" s="28" t="n">
        <v>4.615</v>
      </c>
      <c r="S1497" s="28" t="n">
        <v>3.845</v>
      </c>
      <c r="T1497" s="28" t="n">
        <v>3.72</v>
      </c>
      <c r="U1497" s="28" t="n">
        <v>3.72</v>
      </c>
      <c r="V1497" s="28" t="n">
        <v>3.855</v>
      </c>
      <c r="W1497" s="28"/>
      <c r="X1497" s="28" t="n">
        <v>4.05</v>
      </c>
      <c r="Y1497" s="28" t="n">
        <v>4.17</v>
      </c>
      <c r="Z1497" s="28"/>
      <c r="AA1497" s="28"/>
      <c r="AB1497" s="28"/>
      <c r="AC1497" s="28"/>
      <c r="AD1497" s="28"/>
      <c r="AE1497" s="28"/>
      <c r="AF1497" s="28"/>
    </row>
    <row r="1498" customFormat="false" ht="12.75" hidden="false" customHeight="false" outlineLevel="0" collapsed="false">
      <c r="A1498" s="56" t="n">
        <f aca="false">A1497+1</f>
        <v>36739</v>
      </c>
      <c r="B1498" s="61" t="n">
        <f aca="false">B1497+1</f>
        <v>1494</v>
      </c>
      <c r="C1498" s="2" t="s">
        <v>143</v>
      </c>
      <c r="D1498" s="66" t="n">
        <v>36739</v>
      </c>
      <c r="E1498" s="28" t="n">
        <v>3.74</v>
      </c>
      <c r="F1498" s="28" t="n">
        <v>3.76</v>
      </c>
      <c r="G1498" s="28" t="n">
        <v>3.78</v>
      </c>
      <c r="H1498" s="28" t="n">
        <v>3.82</v>
      </c>
      <c r="I1498" s="28"/>
      <c r="J1498" s="28"/>
      <c r="K1498" s="28" t="n">
        <v>3.685</v>
      </c>
      <c r="L1498" s="28" t="n">
        <v>3.495</v>
      </c>
      <c r="M1498" s="28" t="n">
        <v>3.03</v>
      </c>
      <c r="N1498" s="28" t="n">
        <v>3</v>
      </c>
      <c r="O1498" s="28" t="n">
        <v>3.0356332625</v>
      </c>
      <c r="P1498" s="28"/>
      <c r="Q1498" s="28" t="n">
        <v>3.965</v>
      </c>
      <c r="R1498" s="28" t="n">
        <v>4.535</v>
      </c>
      <c r="S1498" s="28" t="n">
        <v>3.7</v>
      </c>
      <c r="T1498" s="28" t="n">
        <v>3.715</v>
      </c>
      <c r="U1498" s="28" t="n">
        <v>3.725</v>
      </c>
      <c r="V1498" s="28" t="n">
        <v>3.865</v>
      </c>
      <c r="W1498" s="28"/>
      <c r="X1498" s="28" t="n">
        <v>4.055</v>
      </c>
      <c r="Y1498" s="28" t="n">
        <v>4.105</v>
      </c>
      <c r="Z1498" s="28"/>
      <c r="AA1498" s="28"/>
      <c r="AB1498" s="28"/>
      <c r="AC1498" s="28"/>
      <c r="AD1498" s="28"/>
      <c r="AE1498" s="28"/>
      <c r="AF1498" s="28"/>
    </row>
    <row r="1499" customFormat="false" ht="12.75" hidden="false" customHeight="false" outlineLevel="0" collapsed="false">
      <c r="A1499" s="56" t="n">
        <f aca="false">A1498+1</f>
        <v>36740</v>
      </c>
      <c r="B1499" s="61" t="n">
        <f aca="false">B1498+1</f>
        <v>1495</v>
      </c>
      <c r="C1499" s="2" t="s">
        <v>144</v>
      </c>
      <c r="D1499" s="66" t="n">
        <v>36739</v>
      </c>
      <c r="E1499" s="28" t="n">
        <v>4.04</v>
      </c>
      <c r="F1499" s="28" t="n">
        <v>3.985</v>
      </c>
      <c r="G1499" s="28" t="n">
        <v>4.055</v>
      </c>
      <c r="H1499" s="28" t="n">
        <v>4.115</v>
      </c>
      <c r="I1499" s="28"/>
      <c r="J1499" s="28"/>
      <c r="K1499" s="28" t="n">
        <v>3.955</v>
      </c>
      <c r="L1499" s="28" t="n">
        <v>3.625</v>
      </c>
      <c r="M1499" s="28" t="n">
        <v>3.155</v>
      </c>
      <c r="N1499" s="28" t="n">
        <v>3.16</v>
      </c>
      <c r="O1499" s="28" t="n">
        <v>3.187137065</v>
      </c>
      <c r="P1499" s="28"/>
      <c r="Q1499" s="28" t="n">
        <v>4.245</v>
      </c>
      <c r="R1499" s="28" t="n">
        <v>4.645</v>
      </c>
      <c r="S1499" s="28" t="n">
        <v>3.725</v>
      </c>
      <c r="T1499" s="28" t="n">
        <v>3.99</v>
      </c>
      <c r="U1499" s="28" t="n">
        <v>3.99</v>
      </c>
      <c r="V1499" s="28" t="n">
        <v>4.16</v>
      </c>
      <c r="W1499" s="28"/>
      <c r="X1499" s="28" t="n">
        <v>4.385</v>
      </c>
      <c r="Y1499" s="28" t="n">
        <v>4.41</v>
      </c>
      <c r="Z1499" s="28"/>
      <c r="AA1499" s="28"/>
      <c r="AB1499" s="28"/>
      <c r="AC1499" s="28"/>
      <c r="AD1499" s="28"/>
      <c r="AE1499" s="28"/>
      <c r="AF1499" s="28"/>
    </row>
    <row r="1500" customFormat="false" ht="12.75" hidden="false" customHeight="false" outlineLevel="0" collapsed="false">
      <c r="A1500" s="56" t="n">
        <f aca="false">A1499+1</f>
        <v>36741</v>
      </c>
      <c r="B1500" s="61" t="n">
        <f aca="false">B1499+1</f>
        <v>1496</v>
      </c>
      <c r="C1500" s="2" t="s">
        <v>145</v>
      </c>
      <c r="D1500" s="66" t="n">
        <v>36739</v>
      </c>
      <c r="E1500" s="28" t="n">
        <v>4.22</v>
      </c>
      <c r="F1500" s="28" t="n">
        <v>4.145</v>
      </c>
      <c r="G1500" s="28" t="n">
        <v>4.19</v>
      </c>
      <c r="H1500" s="28" t="n">
        <v>4.255</v>
      </c>
      <c r="I1500" s="28"/>
      <c r="J1500" s="28"/>
      <c r="K1500" s="28" t="n">
        <v>4.1</v>
      </c>
      <c r="L1500" s="28" t="n">
        <v>3.475</v>
      </c>
      <c r="M1500" s="28" t="n">
        <v>3.25</v>
      </c>
      <c r="N1500" s="28" t="n">
        <v>3.24</v>
      </c>
      <c r="O1500" s="28" t="n">
        <v>3.3048566025</v>
      </c>
      <c r="P1500" s="28"/>
      <c r="Q1500" s="28" t="n">
        <v>4.4</v>
      </c>
      <c r="R1500" s="28" t="n">
        <v>4.755</v>
      </c>
      <c r="S1500" s="28" t="n">
        <v>3.785</v>
      </c>
      <c r="T1500" s="28" t="n">
        <v>4.11</v>
      </c>
      <c r="U1500" s="28" t="n">
        <v>4.135</v>
      </c>
      <c r="V1500" s="28" t="n">
        <v>4.29</v>
      </c>
      <c r="W1500" s="28"/>
      <c r="X1500" s="28" t="n">
        <v>4.5</v>
      </c>
      <c r="Y1500" s="28" t="n">
        <v>4.55</v>
      </c>
      <c r="Z1500" s="28"/>
      <c r="AA1500" s="28"/>
      <c r="AB1500" s="28"/>
      <c r="AC1500" s="28"/>
      <c r="AD1500" s="28"/>
      <c r="AE1500" s="28"/>
      <c r="AF1500" s="28"/>
    </row>
    <row r="1501" customFormat="false" ht="12.75" hidden="false" customHeight="false" outlineLevel="0" collapsed="false">
      <c r="A1501" s="56" t="n">
        <f aca="false">A1500+1</f>
        <v>36742</v>
      </c>
      <c r="B1501" s="61" t="n">
        <f aca="false">B1500+1</f>
        <v>1497</v>
      </c>
      <c r="C1501" s="2" t="s">
        <v>146</v>
      </c>
      <c r="D1501" s="66" t="n">
        <v>36739</v>
      </c>
      <c r="E1501" s="28" t="n">
        <v>4.25</v>
      </c>
      <c r="F1501" s="28" t="n">
        <v>4.19</v>
      </c>
      <c r="G1501" s="28" t="n">
        <v>4.225</v>
      </c>
      <c r="H1501" s="28" t="n">
        <v>4.29</v>
      </c>
      <c r="I1501" s="28"/>
      <c r="J1501" s="28"/>
      <c r="K1501" s="28" t="n">
        <v>4.14</v>
      </c>
      <c r="L1501" s="28" t="n">
        <v>3.29</v>
      </c>
      <c r="M1501" s="28" t="n">
        <v>3.205</v>
      </c>
      <c r="N1501" s="28" t="n">
        <v>3.17</v>
      </c>
      <c r="O1501" s="28" t="n">
        <v>3.241754415</v>
      </c>
      <c r="P1501" s="28"/>
      <c r="Q1501" s="28" t="n">
        <v>4.435</v>
      </c>
      <c r="R1501" s="28" t="n">
        <v>4.75</v>
      </c>
      <c r="S1501" s="28" t="n">
        <v>3.795</v>
      </c>
      <c r="T1501" s="28" t="n">
        <v>4.13</v>
      </c>
      <c r="U1501" s="28" t="n">
        <v>4.15</v>
      </c>
      <c r="V1501" s="28" t="n">
        <v>4.32</v>
      </c>
      <c r="W1501" s="28"/>
      <c r="X1501" s="28" t="n">
        <v>4.5</v>
      </c>
      <c r="Y1501" s="28" t="n">
        <v>4.515</v>
      </c>
      <c r="Z1501" s="28"/>
      <c r="AA1501" s="28"/>
      <c r="AB1501" s="28"/>
      <c r="AC1501" s="28"/>
      <c r="AD1501" s="28"/>
      <c r="AE1501" s="28"/>
      <c r="AF1501" s="28"/>
    </row>
    <row r="1502" customFormat="false" ht="12.75" hidden="false" customHeight="false" outlineLevel="0" collapsed="false">
      <c r="A1502" s="56" t="n">
        <f aca="false">A1501+1</f>
        <v>36743</v>
      </c>
      <c r="B1502" s="61" t="n">
        <f aca="false">B1501+1</f>
        <v>1498</v>
      </c>
      <c r="C1502" s="2" t="s">
        <v>147</v>
      </c>
      <c r="D1502" s="66" t="n">
        <v>36739</v>
      </c>
      <c r="E1502" s="28" t="n">
        <v>4.25</v>
      </c>
      <c r="F1502" s="28" t="n">
        <v>4.19</v>
      </c>
      <c r="G1502" s="28" t="n">
        <v>4.225</v>
      </c>
      <c r="H1502" s="28" t="n">
        <v>4.29</v>
      </c>
      <c r="I1502" s="28"/>
      <c r="J1502" s="28"/>
      <c r="K1502" s="28" t="n">
        <v>4.14</v>
      </c>
      <c r="L1502" s="28" t="n">
        <v>3.29</v>
      </c>
      <c r="M1502" s="28" t="n">
        <v>3.205</v>
      </c>
      <c r="N1502" s="28" t="n">
        <v>3.17</v>
      </c>
      <c r="O1502" s="28" t="n">
        <v>3.241754415</v>
      </c>
      <c r="P1502" s="28"/>
      <c r="Q1502" s="28" t="n">
        <v>4.435</v>
      </c>
      <c r="R1502" s="28" t="n">
        <v>4.75</v>
      </c>
      <c r="S1502" s="28" t="n">
        <v>3.795</v>
      </c>
      <c r="T1502" s="28" t="n">
        <v>4.13</v>
      </c>
      <c r="U1502" s="28" t="n">
        <v>4.15</v>
      </c>
      <c r="V1502" s="28" t="n">
        <v>4.32</v>
      </c>
      <c r="W1502" s="28"/>
      <c r="X1502" s="28" t="n">
        <v>4.5</v>
      </c>
      <c r="Y1502" s="28" t="n">
        <v>4.515</v>
      </c>
      <c r="Z1502" s="28"/>
      <c r="AA1502" s="28"/>
      <c r="AB1502" s="28"/>
      <c r="AC1502" s="28"/>
      <c r="AD1502" s="28"/>
      <c r="AE1502" s="28"/>
      <c r="AF1502" s="28"/>
    </row>
    <row r="1503" customFormat="false" ht="12.75" hidden="false" customHeight="false" outlineLevel="0" collapsed="false">
      <c r="A1503" s="56" t="n">
        <f aca="false">A1502+1</f>
        <v>36744</v>
      </c>
      <c r="B1503" s="61" t="n">
        <f aca="false">B1502+1</f>
        <v>1499</v>
      </c>
      <c r="C1503" s="2" t="s">
        <v>148</v>
      </c>
      <c r="D1503" s="66" t="n">
        <v>36739</v>
      </c>
      <c r="E1503" s="28" t="n">
        <v>4.25</v>
      </c>
      <c r="F1503" s="28" t="n">
        <v>4.19</v>
      </c>
      <c r="G1503" s="28" t="n">
        <v>4.225</v>
      </c>
      <c r="H1503" s="28" t="n">
        <v>4.29</v>
      </c>
      <c r="I1503" s="28"/>
      <c r="J1503" s="28"/>
      <c r="K1503" s="28" t="n">
        <v>4.14</v>
      </c>
      <c r="L1503" s="28" t="n">
        <v>3.29</v>
      </c>
      <c r="M1503" s="28" t="n">
        <v>3.205</v>
      </c>
      <c r="N1503" s="28" t="n">
        <v>3.17</v>
      </c>
      <c r="O1503" s="28" t="n">
        <v>3.241754415</v>
      </c>
      <c r="P1503" s="28"/>
      <c r="Q1503" s="28" t="n">
        <v>4.435</v>
      </c>
      <c r="R1503" s="28" t="n">
        <v>4.75</v>
      </c>
      <c r="S1503" s="28" t="n">
        <v>3.795</v>
      </c>
      <c r="T1503" s="28" t="n">
        <v>4.13</v>
      </c>
      <c r="U1503" s="28" t="n">
        <v>4.15</v>
      </c>
      <c r="V1503" s="28" t="n">
        <v>4.32</v>
      </c>
      <c r="W1503" s="28"/>
      <c r="X1503" s="28" t="n">
        <v>4.5</v>
      </c>
      <c r="Y1503" s="28" t="n">
        <v>4.515</v>
      </c>
      <c r="Z1503" s="28"/>
      <c r="AA1503" s="28"/>
      <c r="AB1503" s="28"/>
      <c r="AC1503" s="28"/>
      <c r="AD1503" s="28"/>
      <c r="AE1503" s="28"/>
      <c r="AF1503" s="28"/>
    </row>
    <row r="1504" customFormat="false" ht="12.75" hidden="false" customHeight="false" outlineLevel="0" collapsed="false">
      <c r="A1504" s="56" t="n">
        <f aca="false">A1503+1</f>
        <v>36745</v>
      </c>
      <c r="B1504" s="61" t="n">
        <f aca="false">B1503+1</f>
        <v>1500</v>
      </c>
      <c r="C1504" s="2" t="s">
        <v>142</v>
      </c>
      <c r="D1504" s="66" t="n">
        <v>36739</v>
      </c>
      <c r="E1504" s="28" t="n">
        <v>4.385</v>
      </c>
      <c r="F1504" s="28" t="n">
        <v>4.37</v>
      </c>
      <c r="G1504" s="28" t="n">
        <v>4.225</v>
      </c>
      <c r="H1504" s="28" t="n">
        <v>4.29</v>
      </c>
      <c r="I1504" s="28"/>
      <c r="J1504" s="28"/>
      <c r="K1504" s="28" t="n">
        <v>4.27</v>
      </c>
      <c r="L1504" s="28" t="n">
        <v>3.445</v>
      </c>
      <c r="M1504" s="28" t="n">
        <v>3.305</v>
      </c>
      <c r="N1504" s="28" t="n">
        <v>3.175</v>
      </c>
      <c r="O1504" s="28" t="n">
        <v>3.35</v>
      </c>
      <c r="P1504" s="28"/>
      <c r="Q1504" s="28" t="n">
        <v>4.57</v>
      </c>
      <c r="R1504" s="28" t="n">
        <v>4.87</v>
      </c>
      <c r="S1504" s="28" t="n">
        <v>3.82</v>
      </c>
      <c r="T1504" s="28" t="n">
        <v>4.275</v>
      </c>
      <c r="U1504" s="28" t="n">
        <v>4.285</v>
      </c>
      <c r="V1504" s="28" t="n">
        <v>4.485</v>
      </c>
      <c r="W1504" s="28"/>
      <c r="X1504" s="28" t="n">
        <v>4.77</v>
      </c>
      <c r="Y1504" s="28" t="n">
        <v>4.92</v>
      </c>
      <c r="Z1504" s="28"/>
      <c r="AA1504" s="28"/>
      <c r="AB1504" s="28"/>
      <c r="AC1504" s="28"/>
      <c r="AD1504" s="28"/>
      <c r="AE1504" s="28"/>
      <c r="AF1504" s="28"/>
    </row>
    <row r="1505" customFormat="false" ht="12.75" hidden="false" customHeight="false" outlineLevel="0" collapsed="false">
      <c r="A1505" s="56" t="n">
        <f aca="false">A1504+1</f>
        <v>36746</v>
      </c>
      <c r="B1505" s="61" t="n">
        <f aca="false">B1504+1</f>
        <v>1501</v>
      </c>
      <c r="C1505" s="2" t="s">
        <v>143</v>
      </c>
      <c r="D1505" s="66" t="n">
        <v>36739</v>
      </c>
      <c r="E1505" s="28" t="n">
        <v>4.45</v>
      </c>
      <c r="F1505" s="28" t="n">
        <v>4.395</v>
      </c>
      <c r="G1505" s="28" t="n">
        <v>4.445</v>
      </c>
      <c r="H1505" s="28" t="n">
        <v>4.49</v>
      </c>
      <c r="I1505" s="28"/>
      <c r="J1505" s="28"/>
      <c r="K1505" s="28" t="n">
        <v>4.35</v>
      </c>
      <c r="L1505" s="28" t="n">
        <v>3.45</v>
      </c>
      <c r="M1505" s="28" t="n">
        <v>3.34</v>
      </c>
      <c r="N1505" s="28" t="n">
        <v>3.275</v>
      </c>
      <c r="O1505" s="28" t="n">
        <v>3.192153801</v>
      </c>
      <c r="P1505" s="28"/>
      <c r="Q1505" s="28" t="n">
        <v>4.645</v>
      </c>
      <c r="R1505" s="28" t="n">
        <v>4.875</v>
      </c>
      <c r="S1505" s="28" t="n">
        <v>3.945</v>
      </c>
      <c r="T1505" s="28" t="n">
        <v>4.365</v>
      </c>
      <c r="U1505" s="28" t="n">
        <v>4.365</v>
      </c>
      <c r="V1505" s="28" t="n">
        <v>4.57</v>
      </c>
      <c r="W1505" s="28"/>
      <c r="X1505" s="28" t="n">
        <v>4.815</v>
      </c>
      <c r="Y1505" s="28" t="n">
        <v>4.96</v>
      </c>
      <c r="Z1505" s="28"/>
      <c r="AA1505" s="28"/>
      <c r="AB1505" s="28"/>
      <c r="AC1505" s="28"/>
      <c r="AD1505" s="28"/>
      <c r="AE1505" s="28"/>
      <c r="AF1505" s="28"/>
    </row>
    <row r="1506" customFormat="false" ht="12.75" hidden="false" customHeight="false" outlineLevel="0" collapsed="false">
      <c r="A1506" s="56" t="n">
        <f aca="false">A1505+1</f>
        <v>36747</v>
      </c>
      <c r="B1506" s="61" t="n">
        <f aca="false">B1505+1</f>
        <v>1502</v>
      </c>
      <c r="C1506" s="2" t="s">
        <v>144</v>
      </c>
      <c r="D1506" s="66" t="n">
        <v>36739</v>
      </c>
      <c r="E1506" s="28" t="n">
        <v>4.475</v>
      </c>
      <c r="F1506" s="28" t="n">
        <v>4.39</v>
      </c>
      <c r="G1506" s="28" t="n">
        <v>4.46</v>
      </c>
      <c r="H1506" s="28" t="n">
        <v>4.49</v>
      </c>
      <c r="I1506" s="28"/>
      <c r="J1506" s="28"/>
      <c r="K1506" s="28" t="n">
        <v>4.355</v>
      </c>
      <c r="L1506" s="28" t="n">
        <v>3.505</v>
      </c>
      <c r="M1506" s="28" t="n">
        <v>3.205</v>
      </c>
      <c r="N1506" s="28" t="n">
        <v>3.175</v>
      </c>
      <c r="O1506" s="28" t="n">
        <v>3.07305068375</v>
      </c>
      <c r="P1506" s="28"/>
      <c r="Q1506" s="28" t="n">
        <v>4.655</v>
      </c>
      <c r="R1506" s="28" t="n">
        <v>4.77</v>
      </c>
      <c r="S1506" s="28" t="n">
        <v>4.08</v>
      </c>
      <c r="T1506" s="28" t="n">
        <v>4.36</v>
      </c>
      <c r="U1506" s="28" t="n">
        <v>4.37</v>
      </c>
      <c r="V1506" s="28" t="n">
        <v>4.57</v>
      </c>
      <c r="W1506" s="28"/>
      <c r="X1506" s="28" t="n">
        <v>4.835</v>
      </c>
      <c r="Y1506" s="28" t="n">
        <v>4.945</v>
      </c>
      <c r="Z1506" s="28"/>
      <c r="AA1506" s="28"/>
      <c r="AB1506" s="28"/>
      <c r="AC1506" s="28"/>
      <c r="AD1506" s="28"/>
      <c r="AE1506" s="28"/>
      <c r="AF1506" s="28"/>
    </row>
    <row r="1507" customFormat="false" ht="12.75" hidden="false" customHeight="false" outlineLevel="0" collapsed="false">
      <c r="A1507" s="56" t="n">
        <f aca="false">A1506+1</f>
        <v>36748</v>
      </c>
      <c r="B1507" s="61" t="n">
        <f aca="false">B1506+1</f>
        <v>1503</v>
      </c>
      <c r="C1507" s="2" t="s">
        <v>145</v>
      </c>
      <c r="D1507" s="66" t="n">
        <v>36739</v>
      </c>
      <c r="E1507" s="28" t="n">
        <v>4.43</v>
      </c>
      <c r="F1507" s="28" t="n">
        <v>4.355</v>
      </c>
      <c r="G1507" s="28" t="n">
        <v>4.41</v>
      </c>
      <c r="H1507" s="28" t="n">
        <v>4.45</v>
      </c>
      <c r="I1507" s="28"/>
      <c r="J1507" s="28"/>
      <c r="K1507" s="28" t="n">
        <v>4.3</v>
      </c>
      <c r="L1507" s="28" t="n">
        <v>3.51</v>
      </c>
      <c r="M1507" s="28" t="n">
        <v>2.99</v>
      </c>
      <c r="N1507" s="28" t="n">
        <v>2.92</v>
      </c>
      <c r="O1507" s="28" t="n">
        <v>2.87836921275</v>
      </c>
      <c r="P1507" s="28"/>
      <c r="Q1507" s="28" t="n">
        <v>4.615</v>
      </c>
      <c r="R1507" s="28" t="n">
        <v>4.765</v>
      </c>
      <c r="S1507" s="28" t="n">
        <v>4.175</v>
      </c>
      <c r="T1507" s="28" t="n">
        <v>4.29</v>
      </c>
      <c r="U1507" s="28" t="n">
        <v>4.315</v>
      </c>
      <c r="V1507" s="28" t="n">
        <v>4.49</v>
      </c>
      <c r="W1507" s="28"/>
      <c r="X1507" s="28" t="n">
        <v>4.765</v>
      </c>
      <c r="Y1507" s="28" t="n">
        <v>4.83</v>
      </c>
      <c r="Z1507" s="28"/>
      <c r="AA1507" s="28"/>
      <c r="AB1507" s="28"/>
      <c r="AC1507" s="28"/>
      <c r="AD1507" s="28"/>
      <c r="AE1507" s="28"/>
      <c r="AF1507" s="28"/>
    </row>
    <row r="1508" customFormat="false" ht="12.75" hidden="false" customHeight="false" outlineLevel="0" collapsed="false">
      <c r="A1508" s="56" t="n">
        <f aca="false">A1507+1</f>
        <v>36749</v>
      </c>
      <c r="B1508" s="61" t="n">
        <f aca="false">B1507+1</f>
        <v>1504</v>
      </c>
      <c r="C1508" s="2" t="s">
        <v>146</v>
      </c>
      <c r="D1508" s="66" t="n">
        <v>36739</v>
      </c>
      <c r="E1508" s="28" t="n">
        <v>4.445</v>
      </c>
      <c r="F1508" s="28" t="n">
        <v>4.36</v>
      </c>
      <c r="G1508" s="28" t="n">
        <v>4.41</v>
      </c>
      <c r="H1508" s="28" t="n">
        <v>4.46</v>
      </c>
      <c r="I1508" s="28"/>
      <c r="J1508" s="28"/>
      <c r="K1508" s="28" t="n">
        <v>4.31</v>
      </c>
      <c r="L1508" s="28" t="n">
        <v>3.365</v>
      </c>
      <c r="M1508" s="28" t="n">
        <v>2.855</v>
      </c>
      <c r="N1508" s="28" t="n">
        <v>2.855</v>
      </c>
      <c r="O1508" s="28" t="n">
        <v>2.91455339175</v>
      </c>
      <c r="P1508" s="28"/>
      <c r="Q1508" s="28" t="n">
        <v>4.615</v>
      </c>
      <c r="R1508" s="28" t="n">
        <v>4.74</v>
      </c>
      <c r="S1508" s="28" t="n">
        <v>3.965</v>
      </c>
      <c r="T1508" s="28" t="n">
        <v>4.3</v>
      </c>
      <c r="U1508" s="28" t="n">
        <v>4.315</v>
      </c>
      <c r="V1508" s="28" t="n">
        <v>4.505</v>
      </c>
      <c r="W1508" s="28"/>
      <c r="X1508" s="28" t="n">
        <v>4.735</v>
      </c>
      <c r="Y1508" s="28" t="n">
        <v>4.72</v>
      </c>
      <c r="Z1508" s="28"/>
      <c r="AA1508" s="28"/>
      <c r="AB1508" s="28"/>
      <c r="AC1508" s="28"/>
      <c r="AD1508" s="28"/>
      <c r="AE1508" s="28"/>
      <c r="AF1508" s="28"/>
    </row>
    <row r="1509" customFormat="false" ht="12.75" hidden="false" customHeight="false" outlineLevel="0" collapsed="false">
      <c r="A1509" s="56" t="n">
        <f aca="false">A1508+1</f>
        <v>36750</v>
      </c>
      <c r="B1509" s="61" t="n">
        <f aca="false">B1508+1</f>
        <v>1505</v>
      </c>
      <c r="C1509" s="2" t="s">
        <v>147</v>
      </c>
      <c r="D1509" s="66" t="n">
        <v>36739</v>
      </c>
      <c r="E1509" s="28" t="n">
        <v>4.445</v>
      </c>
      <c r="F1509" s="28" t="n">
        <v>4.36</v>
      </c>
      <c r="G1509" s="28" t="n">
        <v>4.41</v>
      </c>
      <c r="H1509" s="28" t="n">
        <v>4.46</v>
      </c>
      <c r="I1509" s="28"/>
      <c r="J1509" s="28"/>
      <c r="K1509" s="28" t="n">
        <v>4.31</v>
      </c>
      <c r="L1509" s="28" t="n">
        <v>3.365</v>
      </c>
      <c r="M1509" s="28" t="n">
        <v>2.855</v>
      </c>
      <c r="N1509" s="28" t="n">
        <v>2.855</v>
      </c>
      <c r="O1509" s="28" t="n">
        <v>2.91455339175</v>
      </c>
      <c r="P1509" s="28"/>
      <c r="Q1509" s="28" t="n">
        <v>4.615</v>
      </c>
      <c r="R1509" s="28" t="n">
        <v>4.74</v>
      </c>
      <c r="S1509" s="28" t="n">
        <v>3.965</v>
      </c>
      <c r="T1509" s="28" t="n">
        <v>4.3</v>
      </c>
      <c r="U1509" s="28" t="n">
        <v>4.315</v>
      </c>
      <c r="V1509" s="28" t="n">
        <v>4.505</v>
      </c>
      <c r="W1509" s="28"/>
      <c r="X1509" s="28" t="n">
        <v>4.735</v>
      </c>
      <c r="Y1509" s="28" t="n">
        <v>4.72</v>
      </c>
      <c r="Z1509" s="28"/>
      <c r="AA1509" s="28"/>
      <c r="AB1509" s="28"/>
      <c r="AC1509" s="28"/>
      <c r="AD1509" s="28"/>
      <c r="AE1509" s="28"/>
      <c r="AF1509" s="28"/>
    </row>
    <row r="1510" customFormat="false" ht="12.75" hidden="false" customHeight="false" outlineLevel="0" collapsed="false">
      <c r="A1510" s="56" t="n">
        <f aca="false">A1509+1</f>
        <v>36751</v>
      </c>
      <c r="B1510" s="61" t="n">
        <f aca="false">B1509+1</f>
        <v>1506</v>
      </c>
      <c r="C1510" s="2" t="s">
        <v>148</v>
      </c>
      <c r="D1510" s="66" t="n">
        <v>36739</v>
      </c>
      <c r="E1510" s="28" t="n">
        <v>4.445</v>
      </c>
      <c r="F1510" s="28" t="n">
        <v>4.36</v>
      </c>
      <c r="G1510" s="28" t="n">
        <v>4.41</v>
      </c>
      <c r="H1510" s="28" t="n">
        <v>4.46</v>
      </c>
      <c r="I1510" s="28"/>
      <c r="J1510" s="28"/>
      <c r="K1510" s="28" t="n">
        <v>4.31</v>
      </c>
      <c r="L1510" s="28" t="n">
        <v>3.365</v>
      </c>
      <c r="M1510" s="28" t="n">
        <v>2.855</v>
      </c>
      <c r="N1510" s="28" t="n">
        <v>2.855</v>
      </c>
      <c r="O1510" s="28" t="n">
        <v>2.91455339175</v>
      </c>
      <c r="P1510" s="28"/>
      <c r="Q1510" s="28" t="n">
        <v>4.615</v>
      </c>
      <c r="R1510" s="28" t="n">
        <v>4.74</v>
      </c>
      <c r="S1510" s="28" t="n">
        <v>3.965</v>
      </c>
      <c r="T1510" s="28" t="n">
        <v>4.3</v>
      </c>
      <c r="U1510" s="28" t="n">
        <v>4.315</v>
      </c>
      <c r="V1510" s="28" t="n">
        <v>4.505</v>
      </c>
      <c r="W1510" s="28"/>
      <c r="X1510" s="28" t="n">
        <v>4.735</v>
      </c>
      <c r="Y1510" s="28" t="n">
        <v>4.72</v>
      </c>
      <c r="Z1510" s="28"/>
      <c r="AA1510" s="28"/>
      <c r="AB1510" s="28"/>
      <c r="AC1510" s="28"/>
      <c r="AD1510" s="28"/>
      <c r="AE1510" s="28"/>
      <c r="AF1510" s="28"/>
    </row>
    <row r="1511" customFormat="false" ht="12.75" hidden="false" customHeight="false" outlineLevel="0" collapsed="false">
      <c r="A1511" s="56" t="n">
        <f aca="false">A1510+1</f>
        <v>36752</v>
      </c>
      <c r="B1511" s="61" t="n">
        <f aca="false">B1510+1</f>
        <v>1507</v>
      </c>
      <c r="C1511" s="2" t="s">
        <v>142</v>
      </c>
      <c r="D1511" s="66" t="n">
        <v>36739</v>
      </c>
      <c r="E1511" s="28" t="n">
        <v>4.43</v>
      </c>
      <c r="F1511" s="28" t="n">
        <v>4.35</v>
      </c>
      <c r="G1511" s="28" t="n">
        <v>4.405</v>
      </c>
      <c r="H1511" s="28" t="n">
        <v>4.44</v>
      </c>
      <c r="I1511" s="28"/>
      <c r="J1511" s="28"/>
      <c r="K1511" s="28" t="n">
        <v>4.3</v>
      </c>
      <c r="L1511" s="28" t="n">
        <v>3.46</v>
      </c>
      <c r="M1511" s="28" t="n">
        <v>2.97</v>
      </c>
      <c r="N1511" s="28" t="n">
        <v>2.92</v>
      </c>
      <c r="O1511" s="28" t="n">
        <v>2.9382677345</v>
      </c>
      <c r="P1511" s="28"/>
      <c r="Q1511" s="28" t="n">
        <v>4.61</v>
      </c>
      <c r="R1511" s="28" t="n">
        <v>4.765</v>
      </c>
      <c r="S1511" s="28" t="n">
        <v>4.06</v>
      </c>
      <c r="T1511" s="28" t="n">
        <v>4.29</v>
      </c>
      <c r="U1511" s="28" t="n">
        <v>4.31</v>
      </c>
      <c r="V1511" s="28" t="n">
        <v>4.475</v>
      </c>
      <c r="W1511" s="28"/>
      <c r="X1511" s="28" t="n">
        <v>4.755</v>
      </c>
      <c r="Y1511" s="28" t="n">
        <v>4.755</v>
      </c>
      <c r="Z1511" s="28"/>
      <c r="AA1511" s="28"/>
      <c r="AB1511" s="28"/>
      <c r="AC1511" s="28"/>
      <c r="AD1511" s="28"/>
      <c r="AE1511" s="28"/>
      <c r="AF1511" s="28"/>
    </row>
    <row r="1512" customFormat="false" ht="12.75" hidden="false" customHeight="false" outlineLevel="0" collapsed="false">
      <c r="A1512" s="56" t="n">
        <f aca="false">A1511+1</f>
        <v>36753</v>
      </c>
      <c r="B1512" s="61" t="n">
        <f aca="false">B1511+1</f>
        <v>1508</v>
      </c>
      <c r="C1512" s="2" t="s">
        <v>143</v>
      </c>
      <c r="D1512" s="66" t="n">
        <v>36739</v>
      </c>
      <c r="E1512" s="28" t="n">
        <v>4.24</v>
      </c>
      <c r="F1512" s="28" t="n">
        <v>4.19</v>
      </c>
      <c r="G1512" s="28" t="n">
        <v>4.23</v>
      </c>
      <c r="H1512" s="28" t="n">
        <v>4.26</v>
      </c>
      <c r="I1512" s="28"/>
      <c r="J1512" s="28"/>
      <c r="K1512" s="28" t="n">
        <v>4.125</v>
      </c>
      <c r="L1512" s="28" t="n">
        <v>3.41</v>
      </c>
      <c r="M1512" s="28" t="n">
        <v>2.97</v>
      </c>
      <c r="N1512" s="28" t="n">
        <v>2.925</v>
      </c>
      <c r="O1512" s="28" t="n">
        <v>2.9727084205</v>
      </c>
      <c r="P1512" s="28"/>
      <c r="Q1512" s="28" t="n">
        <v>4.42</v>
      </c>
      <c r="R1512" s="28" t="n">
        <v>4.68</v>
      </c>
      <c r="S1512" s="28" t="n">
        <v>4.1</v>
      </c>
      <c r="T1512" s="28" t="n">
        <v>4.115</v>
      </c>
      <c r="U1512" s="28" t="n">
        <v>4.13</v>
      </c>
      <c r="V1512" s="28" t="n">
        <v>4.315</v>
      </c>
      <c r="W1512" s="28"/>
      <c r="X1512" s="28" t="n">
        <v>4.545</v>
      </c>
      <c r="Y1512" s="28" t="n">
        <v>4.58</v>
      </c>
      <c r="Z1512" s="28"/>
      <c r="AA1512" s="28"/>
      <c r="AB1512" s="28"/>
      <c r="AC1512" s="28"/>
      <c r="AD1512" s="28"/>
      <c r="AE1512" s="28"/>
      <c r="AF1512" s="28"/>
    </row>
    <row r="1513" customFormat="false" ht="12.75" hidden="false" customHeight="false" outlineLevel="0" collapsed="false">
      <c r="A1513" s="56" t="n">
        <f aca="false">A1512+1</f>
        <v>36754</v>
      </c>
      <c r="B1513" s="61" t="n">
        <f aca="false">B1512+1</f>
        <v>1509</v>
      </c>
      <c r="C1513" s="2" t="s">
        <v>144</v>
      </c>
      <c r="D1513" s="66" t="n">
        <v>36739</v>
      </c>
      <c r="E1513" s="28" t="n">
        <v>4.235</v>
      </c>
      <c r="F1513" s="28" t="n">
        <v>4.225</v>
      </c>
      <c r="G1513" s="28" t="n">
        <v>4.245</v>
      </c>
      <c r="H1513" s="28" t="n">
        <v>4.265</v>
      </c>
      <c r="I1513" s="28"/>
      <c r="J1513" s="28"/>
      <c r="K1513" s="28" t="n">
        <v>4.13</v>
      </c>
      <c r="L1513" s="28" t="n">
        <v>3.41</v>
      </c>
      <c r="M1513" s="28" t="n">
        <v>3.07</v>
      </c>
      <c r="N1513" s="28" t="n">
        <v>3.04</v>
      </c>
      <c r="O1513" s="28" t="n">
        <v>3.0812866995</v>
      </c>
      <c r="P1513" s="28"/>
      <c r="Q1513" s="28" t="n">
        <v>4.425</v>
      </c>
      <c r="R1513" s="28" t="n">
        <v>4.73</v>
      </c>
      <c r="S1513" s="28" t="n">
        <v>4.065</v>
      </c>
      <c r="T1513" s="28" t="n">
        <v>4.13</v>
      </c>
      <c r="U1513" s="28" t="n">
        <v>4.14</v>
      </c>
      <c r="V1513" s="28" t="n">
        <v>4.31</v>
      </c>
      <c r="W1513" s="28"/>
      <c r="X1513" s="28" t="n">
        <v>4.56</v>
      </c>
      <c r="Y1513" s="28" t="n">
        <v>4.55</v>
      </c>
      <c r="Z1513" s="28"/>
      <c r="AA1513" s="28"/>
      <c r="AB1513" s="28"/>
      <c r="AC1513" s="28"/>
      <c r="AD1513" s="28"/>
      <c r="AE1513" s="28"/>
      <c r="AF1513" s="28"/>
    </row>
    <row r="1514" customFormat="false" ht="12.75" hidden="false" customHeight="false" outlineLevel="0" collapsed="false">
      <c r="A1514" s="56" t="n">
        <f aca="false">A1513+1</f>
        <v>36755</v>
      </c>
      <c r="B1514" s="61" t="n">
        <f aca="false">B1513+1</f>
        <v>1510</v>
      </c>
      <c r="C1514" s="2" t="s">
        <v>145</v>
      </c>
      <c r="D1514" s="66" t="n">
        <v>36739</v>
      </c>
      <c r="E1514" s="28" t="n">
        <v>4.365</v>
      </c>
      <c r="F1514" s="28" t="n">
        <v>4.335</v>
      </c>
      <c r="G1514" s="28" t="n">
        <v>4.375</v>
      </c>
      <c r="H1514" s="28" t="n">
        <v>4.38</v>
      </c>
      <c r="I1514" s="28"/>
      <c r="J1514" s="28"/>
      <c r="K1514" s="28" t="n">
        <v>4.26</v>
      </c>
      <c r="L1514" s="28" t="n">
        <v>3.445</v>
      </c>
      <c r="M1514" s="28" t="n">
        <v>3.29</v>
      </c>
      <c r="N1514" s="28" t="n">
        <v>3.215</v>
      </c>
      <c r="O1514" s="28" t="n">
        <v>3.3238909125</v>
      </c>
      <c r="P1514" s="28"/>
      <c r="Q1514" s="28" t="n">
        <v>4.55</v>
      </c>
      <c r="R1514" s="28" t="n">
        <v>4.925</v>
      </c>
      <c r="S1514" s="28" t="n">
        <v>4.315</v>
      </c>
      <c r="T1514" s="28" t="n">
        <v>4.26</v>
      </c>
      <c r="U1514" s="28" t="n">
        <v>4.275</v>
      </c>
      <c r="V1514" s="28" t="n">
        <v>4.44</v>
      </c>
      <c r="W1514" s="28"/>
      <c r="X1514" s="28" t="n">
        <v>4.64</v>
      </c>
      <c r="Y1514" s="28" t="n">
        <v>4.635</v>
      </c>
      <c r="Z1514" s="28"/>
      <c r="AA1514" s="28"/>
      <c r="AB1514" s="28"/>
      <c r="AC1514" s="28"/>
      <c r="AD1514" s="28"/>
      <c r="AE1514" s="28"/>
      <c r="AF1514" s="28"/>
    </row>
    <row r="1515" customFormat="false" ht="12.75" hidden="false" customHeight="false" outlineLevel="0" collapsed="false">
      <c r="A1515" s="56" t="n">
        <f aca="false">A1514+1</f>
        <v>36756</v>
      </c>
      <c r="B1515" s="61" t="n">
        <f aca="false">B1514+1</f>
        <v>1511</v>
      </c>
      <c r="C1515" s="2" t="s">
        <v>146</v>
      </c>
      <c r="D1515" s="66" t="n">
        <v>36739</v>
      </c>
      <c r="E1515" s="28" t="n">
        <v>4.385</v>
      </c>
      <c r="F1515" s="28" t="n">
        <v>4.315</v>
      </c>
      <c r="G1515" s="28" t="n">
        <v>4.38</v>
      </c>
      <c r="H1515" s="28" t="n">
        <v>4.405</v>
      </c>
      <c r="I1515" s="28"/>
      <c r="J1515" s="28"/>
      <c r="K1515" s="28" t="n">
        <v>4.27</v>
      </c>
      <c r="L1515" s="28" t="n">
        <v>3.315</v>
      </c>
      <c r="M1515" s="28" t="n">
        <v>3.315</v>
      </c>
      <c r="N1515" s="28" t="n">
        <v>3.23</v>
      </c>
      <c r="O1515" s="28" t="n">
        <v>3.383820715</v>
      </c>
      <c r="P1515" s="28"/>
      <c r="Q1515" s="28" t="n">
        <v>4.565</v>
      </c>
      <c r="R1515" s="28" t="n">
        <v>4.925</v>
      </c>
      <c r="S1515" s="28" t="n">
        <v>4.26</v>
      </c>
      <c r="T1515" s="28" t="n">
        <v>4.28</v>
      </c>
      <c r="U1515" s="28" t="n">
        <v>4.295</v>
      </c>
      <c r="V1515" s="28" t="n">
        <v>4.445</v>
      </c>
      <c r="W1515" s="28"/>
      <c r="X1515" s="28" t="n">
        <v>4.645</v>
      </c>
      <c r="Y1515" s="28" t="n">
        <v>4.635</v>
      </c>
      <c r="Z1515" s="28"/>
      <c r="AA1515" s="28"/>
      <c r="AB1515" s="28"/>
      <c r="AC1515" s="28"/>
      <c r="AD1515" s="28"/>
      <c r="AE1515" s="28"/>
      <c r="AF1515" s="28"/>
    </row>
    <row r="1516" customFormat="false" ht="12.75" hidden="false" customHeight="false" outlineLevel="0" collapsed="false">
      <c r="A1516" s="56" t="n">
        <f aca="false">A1515+1</f>
        <v>36757</v>
      </c>
      <c r="B1516" s="61" t="n">
        <f aca="false">B1515+1</f>
        <v>1512</v>
      </c>
      <c r="C1516" s="2" t="s">
        <v>147</v>
      </c>
      <c r="D1516" s="66" t="n">
        <v>36739</v>
      </c>
      <c r="E1516" s="28" t="n">
        <v>4.385</v>
      </c>
      <c r="F1516" s="28" t="n">
        <v>4.315</v>
      </c>
      <c r="G1516" s="28" t="n">
        <v>4.38</v>
      </c>
      <c r="H1516" s="28" t="n">
        <v>4.405</v>
      </c>
      <c r="I1516" s="28"/>
      <c r="J1516" s="28"/>
      <c r="K1516" s="28" t="n">
        <v>4.27</v>
      </c>
      <c r="L1516" s="28" t="n">
        <v>3.315</v>
      </c>
      <c r="M1516" s="28" t="n">
        <v>3.315</v>
      </c>
      <c r="N1516" s="28" t="n">
        <v>3.23</v>
      </c>
      <c r="O1516" s="28" t="n">
        <v>3.383820715</v>
      </c>
      <c r="P1516" s="28"/>
      <c r="Q1516" s="28" t="n">
        <v>4.565</v>
      </c>
      <c r="R1516" s="28" t="n">
        <v>4.925</v>
      </c>
      <c r="S1516" s="28" t="n">
        <v>4.26</v>
      </c>
      <c r="T1516" s="28" t="n">
        <v>4.28</v>
      </c>
      <c r="U1516" s="28" t="n">
        <v>4.295</v>
      </c>
      <c r="V1516" s="28" t="n">
        <v>4.445</v>
      </c>
      <c r="W1516" s="28"/>
      <c r="X1516" s="28" t="n">
        <v>4.645</v>
      </c>
      <c r="Y1516" s="28" t="n">
        <v>4.635</v>
      </c>
      <c r="Z1516" s="28"/>
      <c r="AA1516" s="28"/>
      <c r="AB1516" s="28"/>
      <c r="AC1516" s="28"/>
      <c r="AD1516" s="28"/>
      <c r="AE1516" s="28"/>
      <c r="AF1516" s="28"/>
    </row>
    <row r="1517" customFormat="false" ht="12.75" hidden="false" customHeight="false" outlineLevel="0" collapsed="false">
      <c r="A1517" s="56" t="n">
        <f aca="false">A1516+1</f>
        <v>36758</v>
      </c>
      <c r="B1517" s="61" t="n">
        <f aca="false">B1516+1</f>
        <v>1513</v>
      </c>
      <c r="C1517" s="2" t="s">
        <v>148</v>
      </c>
      <c r="D1517" s="66" t="n">
        <v>36739</v>
      </c>
      <c r="E1517" s="28" t="n">
        <v>4.385</v>
      </c>
      <c r="F1517" s="28" t="n">
        <v>4.315</v>
      </c>
      <c r="G1517" s="28" t="n">
        <v>4.38</v>
      </c>
      <c r="H1517" s="28" t="n">
        <v>4.405</v>
      </c>
      <c r="I1517" s="28"/>
      <c r="J1517" s="28"/>
      <c r="K1517" s="28" t="n">
        <v>4.27</v>
      </c>
      <c r="L1517" s="28" t="n">
        <v>3.315</v>
      </c>
      <c r="M1517" s="28" t="n">
        <v>3.315</v>
      </c>
      <c r="N1517" s="28" t="n">
        <v>3.23</v>
      </c>
      <c r="O1517" s="28" t="n">
        <v>3.383820715</v>
      </c>
      <c r="P1517" s="28"/>
      <c r="Q1517" s="28" t="n">
        <v>4.565</v>
      </c>
      <c r="R1517" s="28" t="n">
        <v>4.925</v>
      </c>
      <c r="S1517" s="28" t="n">
        <v>4.26</v>
      </c>
      <c r="T1517" s="28" t="n">
        <v>4.28</v>
      </c>
      <c r="U1517" s="28" t="n">
        <v>4.295</v>
      </c>
      <c r="V1517" s="28" t="n">
        <v>4.445</v>
      </c>
      <c r="W1517" s="28"/>
      <c r="X1517" s="28" t="n">
        <v>4.645</v>
      </c>
      <c r="Y1517" s="28" t="n">
        <v>4.635</v>
      </c>
      <c r="Z1517" s="28"/>
      <c r="AA1517" s="28"/>
      <c r="AB1517" s="28"/>
      <c r="AC1517" s="28"/>
      <c r="AD1517" s="28"/>
      <c r="AE1517" s="28"/>
      <c r="AF1517" s="28"/>
    </row>
    <row r="1518" customFormat="false" ht="12.75" hidden="false" customHeight="false" outlineLevel="0" collapsed="false">
      <c r="A1518" s="56" t="n">
        <f aca="false">A1517+1</f>
        <v>36759</v>
      </c>
      <c r="B1518" s="61" t="n">
        <f aca="false">B1517+1</f>
        <v>1514</v>
      </c>
      <c r="C1518" s="2" t="s">
        <v>142</v>
      </c>
      <c r="D1518" s="66" t="n">
        <v>36739</v>
      </c>
      <c r="E1518" s="28" t="n">
        <v>4.575</v>
      </c>
      <c r="F1518" s="28" t="n">
        <v>4.515</v>
      </c>
      <c r="G1518" s="28" t="n">
        <v>4.66</v>
      </c>
      <c r="H1518" s="28" t="n">
        <v>4.645</v>
      </c>
      <c r="I1518" s="28"/>
      <c r="J1518" s="28"/>
      <c r="K1518" s="28" t="n">
        <v>4.465</v>
      </c>
      <c r="L1518" s="28" t="n">
        <v>3.565</v>
      </c>
      <c r="M1518" s="28" t="n">
        <v>3.48</v>
      </c>
      <c r="N1518" s="28" t="n">
        <v>3.32</v>
      </c>
      <c r="O1518" s="28" t="n">
        <v>3.479763048</v>
      </c>
      <c r="P1518" s="28"/>
      <c r="Q1518" s="28" t="n">
        <v>4.77</v>
      </c>
      <c r="R1518" s="28" t="n">
        <v>5.29</v>
      </c>
      <c r="S1518" s="28" t="n">
        <v>4.62</v>
      </c>
      <c r="T1518" s="28" t="n">
        <v>4.485</v>
      </c>
      <c r="U1518" s="28" t="n">
        <v>4.505</v>
      </c>
      <c r="V1518" s="28" t="n">
        <v>4.64</v>
      </c>
      <c r="W1518" s="28"/>
      <c r="X1518" s="28" t="n">
        <v>4.865</v>
      </c>
      <c r="Y1518" s="28" t="n">
        <v>4.875</v>
      </c>
      <c r="Z1518" s="28"/>
      <c r="AA1518" s="28"/>
      <c r="AB1518" s="28"/>
      <c r="AC1518" s="28"/>
      <c r="AD1518" s="28"/>
      <c r="AE1518" s="28"/>
      <c r="AF1518" s="28"/>
    </row>
    <row r="1519" customFormat="false" ht="12.75" hidden="false" customHeight="false" outlineLevel="0" collapsed="false">
      <c r="A1519" s="56" t="n">
        <f aca="false">A1518+1</f>
        <v>36760</v>
      </c>
      <c r="B1519" s="61" t="n">
        <f aca="false">B1518+1</f>
        <v>1515</v>
      </c>
      <c r="C1519" s="2" t="s">
        <v>143</v>
      </c>
      <c r="D1519" s="66" t="n">
        <v>36739</v>
      </c>
      <c r="E1519" s="28" t="n">
        <v>4.785</v>
      </c>
      <c r="F1519" s="28" t="n">
        <v>4.685</v>
      </c>
      <c r="G1519" s="28" t="n">
        <v>4.805</v>
      </c>
      <c r="H1519" s="28" t="n">
        <v>4.83</v>
      </c>
      <c r="I1519" s="28"/>
      <c r="J1519" s="28"/>
      <c r="K1519" s="28" t="n">
        <v>4.685</v>
      </c>
      <c r="L1519" s="28" t="n">
        <v>3.68</v>
      </c>
      <c r="M1519" s="28" t="n">
        <v>3.605</v>
      </c>
      <c r="N1519" s="28" t="n">
        <v>3.47</v>
      </c>
      <c r="O1519" s="28" t="n">
        <v>3.46399549275</v>
      </c>
      <c r="P1519" s="28"/>
      <c r="Q1519" s="28" t="n">
        <v>5</v>
      </c>
      <c r="R1519" s="28" t="n">
        <v>5.775</v>
      </c>
      <c r="S1519" s="28" t="n">
        <v>5.155</v>
      </c>
      <c r="T1519" s="28" t="n">
        <v>4.66</v>
      </c>
      <c r="U1519" s="28" t="n">
        <v>4.695</v>
      </c>
      <c r="V1519" s="28" t="n">
        <v>4.82</v>
      </c>
      <c r="W1519" s="28"/>
      <c r="X1519" s="28" t="n">
        <v>5.125</v>
      </c>
      <c r="Y1519" s="28" t="n">
        <v>5.105</v>
      </c>
      <c r="Z1519" s="28"/>
      <c r="AA1519" s="28"/>
      <c r="AB1519" s="28"/>
      <c r="AC1519" s="28"/>
      <c r="AD1519" s="28"/>
      <c r="AE1519" s="28"/>
      <c r="AF1519" s="28"/>
    </row>
    <row r="1520" customFormat="false" ht="12.75" hidden="false" customHeight="false" outlineLevel="0" collapsed="false">
      <c r="A1520" s="56" t="n">
        <f aca="false">A1519+1</f>
        <v>36761</v>
      </c>
      <c r="B1520" s="61" t="n">
        <f aca="false">B1519+1</f>
        <v>1516</v>
      </c>
      <c r="C1520" s="2" t="s">
        <v>144</v>
      </c>
      <c r="D1520" s="66" t="n">
        <v>36739</v>
      </c>
      <c r="E1520" s="28" t="n">
        <v>4.67</v>
      </c>
      <c r="F1520" s="28" t="n">
        <v>4.605</v>
      </c>
      <c r="G1520" s="28" t="n">
        <v>4.67</v>
      </c>
      <c r="H1520" s="28" t="n">
        <v>4.69</v>
      </c>
      <c r="I1520" s="28"/>
      <c r="J1520" s="28"/>
      <c r="K1520" s="28" t="n">
        <v>4.55</v>
      </c>
      <c r="L1520" s="28" t="n">
        <v>3.6</v>
      </c>
      <c r="M1520" s="28" t="n">
        <v>3.47</v>
      </c>
      <c r="N1520" s="28" t="n">
        <v>3.385</v>
      </c>
      <c r="O1520" s="28" t="n">
        <v>3.3294587805</v>
      </c>
      <c r="P1520" s="28"/>
      <c r="Q1520" s="28" t="n">
        <v>4.86</v>
      </c>
      <c r="R1520" s="28" t="n">
        <v>5.76</v>
      </c>
      <c r="S1520" s="28" t="n">
        <v>5.21</v>
      </c>
      <c r="T1520" s="28" t="n">
        <v>4.555</v>
      </c>
      <c r="U1520" s="28" t="n">
        <v>4.57</v>
      </c>
      <c r="V1520" s="28" t="n">
        <v>4.72</v>
      </c>
      <c r="W1520" s="28"/>
      <c r="X1520" s="28" t="n">
        <v>4.94</v>
      </c>
      <c r="Y1520" s="28" t="n">
        <v>4.92</v>
      </c>
      <c r="Z1520" s="28"/>
      <c r="AA1520" s="28"/>
      <c r="AB1520" s="28"/>
      <c r="AC1520" s="28"/>
      <c r="AD1520" s="28"/>
      <c r="AE1520" s="28"/>
      <c r="AF1520" s="28"/>
    </row>
    <row r="1521" customFormat="false" ht="12.75" hidden="false" customHeight="false" outlineLevel="0" collapsed="false">
      <c r="A1521" s="56" t="n">
        <f aca="false">A1520+1</f>
        <v>36762</v>
      </c>
      <c r="B1521" s="61" t="n">
        <f aca="false">B1520+1</f>
        <v>1517</v>
      </c>
      <c r="C1521" s="2" t="s">
        <v>145</v>
      </c>
      <c r="D1521" s="66" t="n">
        <v>36739</v>
      </c>
      <c r="E1521" s="28" t="n">
        <v>4.465</v>
      </c>
      <c r="F1521" s="28" t="n">
        <v>4.35</v>
      </c>
      <c r="G1521" s="28" t="n">
        <v>4.445</v>
      </c>
      <c r="H1521" s="28" t="n">
        <v>4.465</v>
      </c>
      <c r="I1521" s="28"/>
      <c r="J1521" s="28"/>
      <c r="K1521" s="28" t="n">
        <v>4.34</v>
      </c>
      <c r="L1521" s="28" t="n">
        <v>3.32</v>
      </c>
      <c r="M1521" s="28" t="n">
        <v>3.165</v>
      </c>
      <c r="N1521" s="28" t="n">
        <v>3.12</v>
      </c>
      <c r="O1521" s="28" t="n">
        <v>3.10377703125</v>
      </c>
      <c r="P1521" s="28"/>
      <c r="Q1521" s="28" t="n">
        <v>4.63</v>
      </c>
      <c r="R1521" s="28" t="n">
        <v>5.75</v>
      </c>
      <c r="S1521" s="28" t="n">
        <v>5.16</v>
      </c>
      <c r="T1521" s="28" t="n">
        <v>4.335</v>
      </c>
      <c r="U1521" s="28" t="n">
        <v>4.345</v>
      </c>
      <c r="V1521" s="28" t="n">
        <v>4.515</v>
      </c>
      <c r="W1521" s="28"/>
      <c r="X1521" s="28" t="n">
        <v>4.73</v>
      </c>
      <c r="Y1521" s="28" t="n">
        <v>4.735</v>
      </c>
      <c r="Z1521" s="28"/>
      <c r="AA1521" s="28"/>
      <c r="AB1521" s="28"/>
      <c r="AC1521" s="28"/>
      <c r="AD1521" s="28"/>
      <c r="AE1521" s="28"/>
      <c r="AF1521" s="28"/>
    </row>
    <row r="1522" customFormat="false" ht="12.75" hidden="false" customHeight="false" outlineLevel="0" collapsed="false">
      <c r="A1522" s="56" t="n">
        <f aca="false">A1521+1</f>
        <v>36763</v>
      </c>
      <c r="B1522" s="61" t="n">
        <f aca="false">B1521+1</f>
        <v>1518</v>
      </c>
      <c r="C1522" s="2" t="s">
        <v>146</v>
      </c>
      <c r="D1522" s="66" t="n">
        <v>36739</v>
      </c>
      <c r="E1522" s="28" t="n">
        <v>4.53</v>
      </c>
      <c r="F1522" s="28" t="n">
        <v>4.455</v>
      </c>
      <c r="G1522" s="28" t="n">
        <v>4.535</v>
      </c>
      <c r="H1522" s="28" t="n">
        <v>4.545</v>
      </c>
      <c r="I1522" s="28"/>
      <c r="J1522" s="28"/>
      <c r="K1522" s="28" t="n">
        <v>4.425</v>
      </c>
      <c r="L1522" s="28" t="n">
        <v>3.195</v>
      </c>
      <c r="M1522" s="28" t="n">
        <v>3.145</v>
      </c>
      <c r="N1522" s="28" t="n">
        <v>3.13</v>
      </c>
      <c r="O1522" s="28" t="n">
        <v>3.15546702</v>
      </c>
      <c r="P1522" s="28"/>
      <c r="Q1522" s="28" t="n">
        <v>4.695</v>
      </c>
      <c r="R1522" s="28" t="n">
        <v>6.475</v>
      </c>
      <c r="S1522" s="28" t="n">
        <v>5.26</v>
      </c>
      <c r="T1522" s="28" t="n">
        <v>4.425</v>
      </c>
      <c r="U1522" s="28" t="n">
        <v>4.44</v>
      </c>
      <c r="V1522" s="28" t="n">
        <v>4.6</v>
      </c>
      <c r="W1522" s="28"/>
      <c r="X1522" s="28" t="n">
        <v>4.8</v>
      </c>
      <c r="Y1522" s="28" t="n">
        <v>4.76</v>
      </c>
      <c r="Z1522" s="28"/>
      <c r="AA1522" s="28"/>
      <c r="AB1522" s="28"/>
      <c r="AC1522" s="28"/>
      <c r="AD1522" s="28"/>
      <c r="AE1522" s="28"/>
      <c r="AF1522" s="28"/>
    </row>
    <row r="1523" customFormat="false" ht="12.75" hidden="false" customHeight="false" outlineLevel="0" collapsed="false">
      <c r="A1523" s="56" t="n">
        <f aca="false">A1522+1</f>
        <v>36764</v>
      </c>
      <c r="B1523" s="61" t="n">
        <f aca="false">B1522+1</f>
        <v>1519</v>
      </c>
      <c r="C1523" s="2" t="s">
        <v>147</v>
      </c>
      <c r="D1523" s="66" t="n">
        <v>36739</v>
      </c>
      <c r="E1523" s="28" t="n">
        <v>4.53</v>
      </c>
      <c r="F1523" s="28" t="n">
        <v>4.455</v>
      </c>
      <c r="G1523" s="28" t="n">
        <v>4.535</v>
      </c>
      <c r="H1523" s="28" t="n">
        <v>4.545</v>
      </c>
      <c r="I1523" s="28"/>
      <c r="J1523" s="28"/>
      <c r="K1523" s="28" t="n">
        <v>4.425</v>
      </c>
      <c r="L1523" s="28" t="n">
        <v>3.195</v>
      </c>
      <c r="M1523" s="28" t="n">
        <v>3.145</v>
      </c>
      <c r="N1523" s="28" t="n">
        <v>3.13</v>
      </c>
      <c r="O1523" s="28" t="n">
        <v>3.15546702</v>
      </c>
      <c r="P1523" s="28"/>
      <c r="Q1523" s="28" t="n">
        <v>4.695</v>
      </c>
      <c r="R1523" s="28" t="n">
        <v>6.475</v>
      </c>
      <c r="S1523" s="28" t="n">
        <v>5.26</v>
      </c>
      <c r="T1523" s="28" t="n">
        <v>4.425</v>
      </c>
      <c r="U1523" s="28" t="n">
        <v>4.44</v>
      </c>
      <c r="V1523" s="28" t="n">
        <v>4.6</v>
      </c>
      <c r="W1523" s="28"/>
      <c r="X1523" s="28" t="n">
        <v>4.8</v>
      </c>
      <c r="Y1523" s="28" t="n">
        <v>4.76</v>
      </c>
      <c r="Z1523" s="28"/>
      <c r="AA1523" s="28"/>
      <c r="AB1523" s="28"/>
      <c r="AC1523" s="28"/>
      <c r="AD1523" s="28"/>
      <c r="AE1523" s="28"/>
      <c r="AF1523" s="28"/>
    </row>
    <row r="1524" customFormat="false" ht="12.75" hidden="false" customHeight="false" outlineLevel="0" collapsed="false">
      <c r="A1524" s="56" t="n">
        <f aca="false">A1523+1</f>
        <v>36765</v>
      </c>
      <c r="B1524" s="61" t="n">
        <f aca="false">B1523+1</f>
        <v>1520</v>
      </c>
      <c r="C1524" s="2" t="s">
        <v>148</v>
      </c>
      <c r="D1524" s="66" t="n">
        <v>36739</v>
      </c>
      <c r="E1524" s="28" t="n">
        <v>4.53</v>
      </c>
      <c r="F1524" s="28" t="n">
        <v>4.455</v>
      </c>
      <c r="G1524" s="28" t="n">
        <v>4.535</v>
      </c>
      <c r="H1524" s="28" t="n">
        <v>4.545</v>
      </c>
      <c r="I1524" s="28"/>
      <c r="J1524" s="28"/>
      <c r="K1524" s="28" t="n">
        <v>4.425</v>
      </c>
      <c r="L1524" s="28" t="n">
        <v>3.195</v>
      </c>
      <c r="M1524" s="28" t="n">
        <v>3.145</v>
      </c>
      <c r="N1524" s="28" t="n">
        <v>3.13</v>
      </c>
      <c r="O1524" s="28" t="n">
        <v>3.15546702</v>
      </c>
      <c r="P1524" s="28"/>
      <c r="Q1524" s="28" t="n">
        <v>4.695</v>
      </c>
      <c r="R1524" s="28" t="n">
        <v>6.475</v>
      </c>
      <c r="S1524" s="28" t="n">
        <v>5.26</v>
      </c>
      <c r="T1524" s="28" t="n">
        <v>4.425</v>
      </c>
      <c r="U1524" s="28" t="n">
        <v>4.44</v>
      </c>
      <c r="V1524" s="28" t="n">
        <v>4.6</v>
      </c>
      <c r="W1524" s="28"/>
      <c r="X1524" s="28" t="n">
        <v>4.8</v>
      </c>
      <c r="Y1524" s="28" t="n">
        <v>4.76</v>
      </c>
      <c r="Z1524" s="28"/>
      <c r="AA1524" s="28"/>
      <c r="AB1524" s="28"/>
      <c r="AC1524" s="28"/>
      <c r="AD1524" s="28"/>
      <c r="AE1524" s="28"/>
      <c r="AF1524" s="28"/>
    </row>
    <row r="1525" customFormat="false" ht="12.75" hidden="false" customHeight="false" outlineLevel="0" collapsed="false">
      <c r="A1525" s="56" t="n">
        <f aca="false">A1524+1</f>
        <v>36766</v>
      </c>
      <c r="B1525" s="61" t="n">
        <f aca="false">B1524+1</f>
        <v>1521</v>
      </c>
      <c r="C1525" s="2" t="s">
        <v>142</v>
      </c>
      <c r="D1525" s="66" t="n">
        <v>36739</v>
      </c>
      <c r="E1525" s="28" t="n">
        <v>4.615</v>
      </c>
      <c r="F1525" s="28" t="n">
        <v>4.52</v>
      </c>
      <c r="G1525" s="28" t="n">
        <v>4.625</v>
      </c>
      <c r="H1525" s="28" t="n">
        <v>4.63</v>
      </c>
      <c r="I1525" s="28"/>
      <c r="J1525" s="28"/>
      <c r="K1525" s="28" t="n">
        <v>4.51</v>
      </c>
      <c r="L1525" s="28" t="n">
        <v>3.335</v>
      </c>
      <c r="M1525" s="28" t="n">
        <v>3.27</v>
      </c>
      <c r="N1525" s="28" t="n">
        <v>3.245</v>
      </c>
      <c r="O1525" s="28" t="n">
        <v>3.37217493925</v>
      </c>
      <c r="P1525" s="28"/>
      <c r="Q1525" s="28" t="n">
        <v>4.795</v>
      </c>
      <c r="R1525" s="28" t="n">
        <v>6.925</v>
      </c>
      <c r="S1525" s="28" t="n">
        <v>5.51</v>
      </c>
      <c r="T1525" s="28" t="n">
        <v>4.485</v>
      </c>
      <c r="U1525" s="28" t="n">
        <v>4.495</v>
      </c>
      <c r="V1525" s="28" t="n">
        <v>4.7</v>
      </c>
      <c r="W1525" s="28"/>
      <c r="X1525" s="28" t="n">
        <v>4.935</v>
      </c>
      <c r="Y1525" s="28" t="n">
        <v>4.945</v>
      </c>
      <c r="Z1525" s="28"/>
      <c r="AA1525" s="28"/>
      <c r="AB1525" s="28"/>
      <c r="AC1525" s="28"/>
      <c r="AD1525" s="28"/>
      <c r="AE1525" s="28"/>
      <c r="AF1525" s="28"/>
    </row>
    <row r="1526" customFormat="false" ht="12.75" hidden="false" customHeight="false" outlineLevel="0" collapsed="false">
      <c r="A1526" s="56" t="n">
        <f aca="false">A1525+1</f>
        <v>36767</v>
      </c>
      <c r="B1526" s="61" t="n">
        <f aca="false">B1525+1</f>
        <v>1522</v>
      </c>
      <c r="C1526" s="2" t="s">
        <v>143</v>
      </c>
      <c r="D1526" s="66" t="n">
        <v>36739</v>
      </c>
      <c r="E1526" s="28" t="n">
        <v>4.62</v>
      </c>
      <c r="F1526" s="28" t="n">
        <v>4.505</v>
      </c>
      <c r="G1526" s="28" t="n">
        <v>4.665</v>
      </c>
      <c r="H1526" s="28" t="n">
        <v>4.645</v>
      </c>
      <c r="I1526" s="28"/>
      <c r="J1526" s="28"/>
      <c r="K1526" s="28" t="n">
        <v>4.545</v>
      </c>
      <c r="L1526" s="28" t="n">
        <v>3.445</v>
      </c>
      <c r="M1526" s="28" t="n">
        <v>3.445</v>
      </c>
      <c r="N1526" s="28" t="n">
        <v>3.41</v>
      </c>
      <c r="O1526" s="28" t="n">
        <v>3.4982414785</v>
      </c>
      <c r="P1526" s="28"/>
      <c r="Q1526" s="28" t="n">
        <v>4.825</v>
      </c>
      <c r="R1526" s="28" t="n">
        <v>7.285</v>
      </c>
      <c r="S1526" s="28" t="n">
        <v>6.25</v>
      </c>
      <c r="T1526" s="28" t="n">
        <v>4.525</v>
      </c>
      <c r="U1526" s="28" t="n">
        <v>4.54</v>
      </c>
      <c r="V1526" s="28" t="n">
        <v>4.71</v>
      </c>
      <c r="W1526" s="28"/>
      <c r="X1526" s="28" t="n">
        <v>4.955</v>
      </c>
      <c r="Y1526" s="28" t="n">
        <v>4.96</v>
      </c>
      <c r="Z1526" s="28"/>
      <c r="AA1526" s="28"/>
      <c r="AB1526" s="28"/>
      <c r="AC1526" s="28"/>
      <c r="AD1526" s="28"/>
      <c r="AE1526" s="28"/>
      <c r="AF1526" s="28"/>
    </row>
    <row r="1527" customFormat="false" ht="12.75" hidden="false" customHeight="false" outlineLevel="0" collapsed="false">
      <c r="A1527" s="56" t="n">
        <f aca="false">A1526+1</f>
        <v>36768</v>
      </c>
      <c r="B1527" s="61" t="n">
        <f aca="false">B1526+1</f>
        <v>1523</v>
      </c>
      <c r="C1527" s="2" t="s">
        <v>144</v>
      </c>
      <c r="D1527" s="66" t="n">
        <v>36739</v>
      </c>
      <c r="E1527" s="28" t="n">
        <v>4.595</v>
      </c>
      <c r="F1527" s="28" t="n">
        <v>4.54</v>
      </c>
      <c r="G1527" s="28" t="n">
        <v>4.61</v>
      </c>
      <c r="H1527" s="28" t="n">
        <v>4.63</v>
      </c>
      <c r="I1527" s="28"/>
      <c r="J1527" s="28"/>
      <c r="K1527" s="28" t="n">
        <v>4.53</v>
      </c>
      <c r="L1527" s="28" t="n">
        <v>3.56</v>
      </c>
      <c r="M1527" s="28" t="n">
        <v>3.615</v>
      </c>
      <c r="N1527" s="28" t="n">
        <v>3.63</v>
      </c>
      <c r="O1527" s="28" t="n">
        <v>3.78034167375</v>
      </c>
      <c r="P1527" s="28"/>
      <c r="Q1527" s="28" t="n">
        <v>4.77</v>
      </c>
      <c r="R1527" s="28" t="n">
        <v>6.13</v>
      </c>
      <c r="S1527" s="28" t="n">
        <v>5.315</v>
      </c>
      <c r="T1527" s="28" t="n">
        <v>4.52</v>
      </c>
      <c r="U1527" s="28" t="n">
        <v>4.54</v>
      </c>
      <c r="V1527" s="28" t="n">
        <v>4.705</v>
      </c>
      <c r="W1527" s="28"/>
      <c r="X1527" s="28" t="n">
        <v>4.925</v>
      </c>
      <c r="Y1527" s="28" t="n">
        <v>4.91</v>
      </c>
      <c r="Z1527" s="28"/>
      <c r="AA1527" s="28"/>
      <c r="AB1527" s="28"/>
      <c r="AC1527" s="28"/>
      <c r="AD1527" s="28"/>
      <c r="AE1527" s="28"/>
      <c r="AF1527" s="28"/>
    </row>
    <row r="1528" customFormat="false" ht="12.75" hidden="false" customHeight="false" outlineLevel="0" collapsed="false">
      <c r="A1528" s="56" t="n">
        <f aca="false">A1527+1</f>
        <v>36769</v>
      </c>
      <c r="B1528" s="61" t="n">
        <f aca="false">B1527+1</f>
        <v>1524</v>
      </c>
      <c r="C1528" s="2" t="s">
        <v>145</v>
      </c>
      <c r="D1528" s="66" t="n">
        <v>36739</v>
      </c>
      <c r="E1528" s="28" t="n">
        <v>4.76</v>
      </c>
      <c r="F1528" s="28" t="n">
        <v>4.655</v>
      </c>
      <c r="G1528" s="28" t="n">
        <v>4.785</v>
      </c>
      <c r="H1528" s="28" t="n">
        <v>4.82</v>
      </c>
      <c r="I1528" s="28"/>
      <c r="J1528" s="28"/>
      <c r="K1528" s="28" t="n">
        <v>4.685</v>
      </c>
      <c r="L1528" s="28" t="n">
        <v>3.625</v>
      </c>
      <c r="M1528" s="28" t="n">
        <v>3.59</v>
      </c>
      <c r="N1528" s="28" t="n">
        <v>3.75</v>
      </c>
      <c r="O1528" s="28" t="n">
        <v>4.05301908375</v>
      </c>
      <c r="P1528" s="28"/>
      <c r="Q1528" s="28" t="n">
        <v>4.925</v>
      </c>
      <c r="R1528" s="28" t="n">
        <v>6.18</v>
      </c>
      <c r="S1528" s="28" t="n">
        <v>5.06</v>
      </c>
      <c r="T1528" s="28" t="n">
        <v>4.71</v>
      </c>
      <c r="U1528" s="28" t="n">
        <v>4.725</v>
      </c>
      <c r="V1528" s="28" t="n">
        <v>4.875</v>
      </c>
      <c r="W1528" s="28"/>
      <c r="X1528" s="28" t="n">
        <v>5.125</v>
      </c>
      <c r="Y1528" s="28" t="n">
        <v>5.16</v>
      </c>
      <c r="Z1528" s="28"/>
      <c r="AA1528" s="28"/>
      <c r="AB1528" s="28"/>
      <c r="AC1528" s="28"/>
      <c r="AD1528" s="28"/>
      <c r="AE1528" s="28"/>
      <c r="AF1528" s="28"/>
    </row>
    <row r="1529" customFormat="false" ht="12.75" hidden="false" customHeight="false" outlineLevel="0" collapsed="false">
      <c r="A1529" s="56" t="n">
        <f aca="false">A1528+1</f>
        <v>36770</v>
      </c>
      <c r="B1529" s="61" t="n">
        <f aca="false">B1528+1</f>
        <v>1525</v>
      </c>
      <c r="C1529" s="2" t="s">
        <v>146</v>
      </c>
      <c r="D1529" s="66" t="n">
        <v>36770</v>
      </c>
      <c r="E1529" s="28" t="n">
        <v>4.7</v>
      </c>
      <c r="F1529" s="28" t="n">
        <v>4.605</v>
      </c>
      <c r="G1529" s="28" t="n">
        <v>4.75</v>
      </c>
      <c r="H1529" s="28" t="n">
        <v>4.77</v>
      </c>
      <c r="I1529" s="28"/>
      <c r="J1529" s="28"/>
      <c r="K1529" s="28" t="n">
        <v>4.63</v>
      </c>
      <c r="L1529" s="28" t="n">
        <v>3.62</v>
      </c>
      <c r="M1529" s="28" t="n">
        <v>3.55</v>
      </c>
      <c r="N1529" s="28" t="n">
        <v>3.785</v>
      </c>
      <c r="O1529" s="28" t="n">
        <v>4.01830821225</v>
      </c>
      <c r="P1529" s="28"/>
      <c r="Q1529" s="28" t="n">
        <v>4.87</v>
      </c>
      <c r="R1529" s="28" t="n">
        <v>5.875</v>
      </c>
      <c r="S1529" s="28" t="n">
        <v>5.18</v>
      </c>
      <c r="T1529" s="28" t="n">
        <v>4.635</v>
      </c>
      <c r="U1529" s="28" t="n">
        <v>4.645</v>
      </c>
      <c r="V1529" s="28" t="n">
        <v>4.84</v>
      </c>
      <c r="W1529" s="28"/>
      <c r="X1529" s="28" t="n">
        <v>5.075</v>
      </c>
      <c r="Y1529" s="28" t="n">
        <v>5.075</v>
      </c>
      <c r="Z1529" s="28"/>
      <c r="AA1529" s="28"/>
      <c r="AB1529" s="28"/>
      <c r="AC1529" s="28"/>
      <c r="AD1529" s="28"/>
      <c r="AE1529" s="28"/>
      <c r="AF1529" s="28"/>
    </row>
    <row r="1530" customFormat="false" ht="12.75" hidden="false" customHeight="false" outlineLevel="0" collapsed="false">
      <c r="A1530" s="56" t="n">
        <f aca="false">A1529+1</f>
        <v>36771</v>
      </c>
      <c r="B1530" s="61" t="n">
        <f aca="false">B1529+1</f>
        <v>1526</v>
      </c>
      <c r="C1530" s="2" t="s">
        <v>147</v>
      </c>
      <c r="D1530" s="66" t="n">
        <v>36770</v>
      </c>
      <c r="E1530" s="28" t="n">
        <v>4.7</v>
      </c>
      <c r="F1530" s="28" t="n">
        <v>4.605</v>
      </c>
      <c r="G1530" s="28" t="n">
        <v>4.75</v>
      </c>
      <c r="H1530" s="28" t="n">
        <v>4.77</v>
      </c>
      <c r="I1530" s="28"/>
      <c r="J1530" s="28"/>
      <c r="K1530" s="28" t="n">
        <v>4.63</v>
      </c>
      <c r="L1530" s="28" t="n">
        <v>3.62</v>
      </c>
      <c r="M1530" s="28" t="n">
        <v>3.55</v>
      </c>
      <c r="N1530" s="28" t="n">
        <v>3.785</v>
      </c>
      <c r="O1530" s="28" t="n">
        <v>4.01830821225</v>
      </c>
      <c r="P1530" s="28"/>
      <c r="Q1530" s="28" t="n">
        <v>4.87</v>
      </c>
      <c r="R1530" s="28" t="n">
        <v>5.875</v>
      </c>
      <c r="S1530" s="28" t="n">
        <v>5.18</v>
      </c>
      <c r="T1530" s="28" t="n">
        <v>4.635</v>
      </c>
      <c r="U1530" s="28" t="n">
        <v>4.645</v>
      </c>
      <c r="V1530" s="28" t="n">
        <v>4.84</v>
      </c>
      <c r="W1530" s="28"/>
      <c r="X1530" s="28" t="n">
        <v>5.075</v>
      </c>
      <c r="Y1530" s="28" t="n">
        <v>5.075</v>
      </c>
      <c r="Z1530" s="28"/>
      <c r="AA1530" s="28"/>
      <c r="AB1530" s="28"/>
      <c r="AC1530" s="28"/>
      <c r="AD1530" s="28"/>
      <c r="AE1530" s="28"/>
      <c r="AF1530" s="28"/>
    </row>
    <row r="1531" customFormat="false" ht="12.75" hidden="false" customHeight="false" outlineLevel="0" collapsed="false">
      <c r="A1531" s="56" t="n">
        <f aca="false">A1530+1</f>
        <v>36772</v>
      </c>
      <c r="B1531" s="61" t="n">
        <f aca="false">B1530+1</f>
        <v>1527</v>
      </c>
      <c r="C1531" s="2" t="s">
        <v>148</v>
      </c>
      <c r="D1531" s="66" t="n">
        <v>36770</v>
      </c>
      <c r="E1531" s="28" t="n">
        <v>4.7</v>
      </c>
      <c r="F1531" s="28" t="n">
        <v>4.605</v>
      </c>
      <c r="G1531" s="28" t="n">
        <v>4.75</v>
      </c>
      <c r="H1531" s="28" t="n">
        <v>4.77</v>
      </c>
      <c r="I1531" s="28"/>
      <c r="J1531" s="28"/>
      <c r="K1531" s="28" t="n">
        <v>4.63</v>
      </c>
      <c r="L1531" s="28" t="n">
        <v>3.62</v>
      </c>
      <c r="M1531" s="28" t="n">
        <v>3.55</v>
      </c>
      <c r="N1531" s="28" t="n">
        <v>3.785</v>
      </c>
      <c r="O1531" s="28" t="n">
        <v>4.01830821225</v>
      </c>
      <c r="P1531" s="28"/>
      <c r="Q1531" s="28" t="n">
        <v>4.87</v>
      </c>
      <c r="R1531" s="28" t="n">
        <v>5.875</v>
      </c>
      <c r="S1531" s="28" t="n">
        <v>5.18</v>
      </c>
      <c r="T1531" s="28" t="n">
        <v>4.635</v>
      </c>
      <c r="U1531" s="28" t="n">
        <v>4.645</v>
      </c>
      <c r="V1531" s="28" t="n">
        <v>4.84</v>
      </c>
      <c r="W1531" s="28"/>
      <c r="X1531" s="28" t="n">
        <v>5.075</v>
      </c>
      <c r="Y1531" s="28" t="n">
        <v>5.075</v>
      </c>
      <c r="Z1531" s="28"/>
      <c r="AA1531" s="28"/>
      <c r="AB1531" s="28"/>
      <c r="AC1531" s="28"/>
      <c r="AD1531" s="28"/>
      <c r="AE1531" s="28"/>
      <c r="AF1531" s="28"/>
    </row>
    <row r="1532" customFormat="false" ht="12.75" hidden="false" customHeight="false" outlineLevel="0" collapsed="false">
      <c r="A1532" s="56" t="n">
        <f aca="false">A1531+1</f>
        <v>36773</v>
      </c>
      <c r="B1532" s="61" t="n">
        <f aca="false">B1531+1</f>
        <v>1528</v>
      </c>
      <c r="C1532" s="2" t="s">
        <v>142</v>
      </c>
      <c r="D1532" s="66" t="n">
        <v>36770</v>
      </c>
      <c r="E1532" s="28" t="n">
        <v>4.7</v>
      </c>
      <c r="F1532" s="28" t="n">
        <v>4.605</v>
      </c>
      <c r="G1532" s="28" t="n">
        <v>4.75</v>
      </c>
      <c r="H1532" s="28" t="n">
        <v>4.77</v>
      </c>
      <c r="I1532" s="28"/>
      <c r="J1532" s="28"/>
      <c r="K1532" s="28" t="n">
        <v>4.63</v>
      </c>
      <c r="L1532" s="28" t="n">
        <v>3.62</v>
      </c>
      <c r="M1532" s="28" t="n">
        <v>3.55</v>
      </c>
      <c r="N1532" s="28" t="n">
        <v>3.785</v>
      </c>
      <c r="O1532" s="28" t="n">
        <v>4.01830821225</v>
      </c>
      <c r="P1532" s="28"/>
      <c r="Q1532" s="28" t="n">
        <v>4.87</v>
      </c>
      <c r="R1532" s="28" t="n">
        <v>5.875</v>
      </c>
      <c r="S1532" s="28" t="n">
        <v>5.18</v>
      </c>
      <c r="T1532" s="28" t="n">
        <v>4.635</v>
      </c>
      <c r="U1532" s="28" t="n">
        <v>4.645</v>
      </c>
      <c r="V1532" s="28" t="n">
        <v>4.84</v>
      </c>
      <c r="W1532" s="28"/>
      <c r="X1532" s="28" t="n">
        <v>5.075</v>
      </c>
      <c r="Y1532" s="28" t="n">
        <v>5.075</v>
      </c>
      <c r="Z1532" s="28"/>
      <c r="AA1532" s="28"/>
      <c r="AB1532" s="28"/>
      <c r="AC1532" s="28"/>
      <c r="AD1532" s="28"/>
      <c r="AE1532" s="28"/>
      <c r="AF1532" s="28"/>
    </row>
    <row r="1533" customFormat="false" ht="12.75" hidden="false" customHeight="false" outlineLevel="0" collapsed="false">
      <c r="A1533" s="56" t="n">
        <f aca="false">A1532+1</f>
        <v>36774</v>
      </c>
      <c r="B1533" s="61" t="n">
        <f aca="false">B1532+1</f>
        <v>1529</v>
      </c>
      <c r="C1533" s="2" t="s">
        <v>143</v>
      </c>
      <c r="D1533" s="66" t="n">
        <v>36770</v>
      </c>
      <c r="E1533" s="28" t="n">
        <v>4.805</v>
      </c>
      <c r="F1533" s="28" t="n">
        <v>4.81</v>
      </c>
      <c r="G1533" s="28" t="n">
        <v>4.88</v>
      </c>
      <c r="H1533" s="28" t="n">
        <v>4.855</v>
      </c>
      <c r="I1533" s="28"/>
      <c r="J1533" s="28"/>
      <c r="K1533" s="28" t="n">
        <v>4.73</v>
      </c>
      <c r="L1533" s="28" t="n">
        <v>4.15</v>
      </c>
      <c r="M1533" s="28" t="n">
        <v>3.85</v>
      </c>
      <c r="N1533" s="28" t="n">
        <v>4.31</v>
      </c>
      <c r="O1533" s="28" t="n">
        <v>4.3948087525</v>
      </c>
      <c r="P1533" s="28"/>
      <c r="Q1533" s="28" t="n">
        <v>5.005</v>
      </c>
      <c r="R1533" s="28" t="n">
        <v>6.205</v>
      </c>
      <c r="S1533" s="28" t="n">
        <v>5.385</v>
      </c>
      <c r="T1533" s="28" t="n">
        <v>4.745</v>
      </c>
      <c r="U1533" s="28" t="n">
        <v>4.765</v>
      </c>
      <c r="V1533" s="28" t="n">
        <v>4.92</v>
      </c>
      <c r="W1533" s="28"/>
      <c r="X1533" s="28" t="n">
        <v>5.15</v>
      </c>
      <c r="Y1533" s="28" t="n">
        <v>5.135</v>
      </c>
      <c r="Z1533" s="28"/>
      <c r="AA1533" s="28"/>
      <c r="AB1533" s="28"/>
      <c r="AC1533" s="28"/>
      <c r="AD1533" s="28"/>
      <c r="AE1533" s="28"/>
      <c r="AF1533" s="28"/>
    </row>
    <row r="1534" customFormat="false" ht="12.75" hidden="false" customHeight="false" outlineLevel="0" collapsed="false">
      <c r="A1534" s="56" t="n">
        <f aca="false">A1533+1</f>
        <v>36775</v>
      </c>
      <c r="B1534" s="61" t="n">
        <f aca="false">B1533+1</f>
        <v>1530</v>
      </c>
      <c r="C1534" s="2" t="s">
        <v>144</v>
      </c>
      <c r="D1534" s="66" t="n">
        <v>36770</v>
      </c>
      <c r="E1534" s="28" t="n">
        <v>4.895</v>
      </c>
      <c r="F1534" s="28" t="n">
        <v>4.885</v>
      </c>
      <c r="G1534" s="28" t="n">
        <v>4.94</v>
      </c>
      <c r="H1534" s="28" t="n">
        <v>4.96</v>
      </c>
      <c r="I1534" s="28"/>
      <c r="J1534" s="28"/>
      <c r="K1534" s="28" t="n">
        <v>4.835</v>
      </c>
      <c r="L1534" s="28" t="n">
        <v>4.58</v>
      </c>
      <c r="M1534" s="28" t="n">
        <v>4.345</v>
      </c>
      <c r="N1534" s="28" t="n">
        <v>4.61</v>
      </c>
      <c r="O1534" s="28" t="n">
        <v>4.56151405</v>
      </c>
      <c r="P1534" s="28"/>
      <c r="Q1534" s="28" t="n">
        <v>5.115</v>
      </c>
      <c r="R1534" s="28" t="n">
        <v>6.34</v>
      </c>
      <c r="S1534" s="28" t="n">
        <v>5.89</v>
      </c>
      <c r="T1534" s="28" t="n">
        <v>4.855</v>
      </c>
      <c r="U1534" s="28" t="n">
        <v>4.86</v>
      </c>
      <c r="V1534" s="28" t="n">
        <v>5.025</v>
      </c>
      <c r="W1534" s="28"/>
      <c r="X1534" s="28" t="n">
        <v>5.295</v>
      </c>
      <c r="Y1534" s="28" t="n">
        <v>5.3275</v>
      </c>
      <c r="Z1534" s="28"/>
      <c r="AA1534" s="28"/>
      <c r="AB1534" s="28"/>
      <c r="AC1534" s="28"/>
      <c r="AD1534" s="28"/>
      <c r="AE1534" s="28"/>
      <c r="AF1534" s="28"/>
    </row>
    <row r="1535" customFormat="false" ht="12.75" hidden="false" customHeight="false" outlineLevel="0" collapsed="false">
      <c r="A1535" s="56" t="n">
        <f aca="false">A1534+1</f>
        <v>36776</v>
      </c>
      <c r="B1535" s="61" t="n">
        <f aca="false">B1534+1</f>
        <v>1531</v>
      </c>
      <c r="C1535" s="2" t="s">
        <v>145</v>
      </c>
      <c r="D1535" s="66" t="n">
        <v>36770</v>
      </c>
      <c r="E1535" s="28" t="n">
        <v>4.855</v>
      </c>
      <c r="F1535" s="28" t="n">
        <v>4.84</v>
      </c>
      <c r="G1535" s="28" t="n">
        <v>4.895</v>
      </c>
      <c r="H1535" s="28" t="n">
        <v>4.87</v>
      </c>
      <c r="I1535" s="28"/>
      <c r="J1535" s="28"/>
      <c r="K1535" s="28" t="n">
        <v>4.76</v>
      </c>
      <c r="L1535" s="28" t="n">
        <v>4.53</v>
      </c>
      <c r="M1535" s="28" t="n">
        <v>4.32</v>
      </c>
      <c r="N1535" s="28" t="n">
        <v>4.565</v>
      </c>
      <c r="O1535" s="28" t="n">
        <v>4.3084981475</v>
      </c>
      <c r="P1535" s="28"/>
      <c r="Q1535" s="28" t="n">
        <v>5.06</v>
      </c>
      <c r="R1535" s="28" t="n">
        <v>6.225</v>
      </c>
      <c r="S1535" s="28" t="n">
        <v>5.715</v>
      </c>
      <c r="T1535" s="28" t="n">
        <v>4.81</v>
      </c>
      <c r="U1535" s="28" t="n">
        <v>4.815</v>
      </c>
      <c r="V1535" s="28" t="n">
        <v>4.96</v>
      </c>
      <c r="W1535" s="28"/>
      <c r="X1535" s="28" t="n">
        <v>5.23</v>
      </c>
      <c r="Y1535" s="28" t="n">
        <v>5.205</v>
      </c>
      <c r="Z1535" s="28"/>
      <c r="AA1535" s="28"/>
      <c r="AB1535" s="28"/>
      <c r="AC1535" s="28"/>
      <c r="AD1535" s="28"/>
      <c r="AE1535" s="28"/>
      <c r="AF1535" s="28"/>
    </row>
    <row r="1536" customFormat="false" ht="12.75" hidden="false" customHeight="false" outlineLevel="0" collapsed="false">
      <c r="A1536" s="56" t="n">
        <f aca="false">A1535+1</f>
        <v>36777</v>
      </c>
      <c r="B1536" s="61" t="n">
        <f aca="false">B1535+1</f>
        <v>1532</v>
      </c>
      <c r="C1536" s="2" t="s">
        <v>146</v>
      </c>
      <c r="D1536" s="66" t="n">
        <v>36770</v>
      </c>
      <c r="E1536" s="28" t="n">
        <v>4.745</v>
      </c>
      <c r="F1536" s="28" t="n">
        <v>4.7</v>
      </c>
      <c r="G1536" s="28" t="n">
        <v>4.78</v>
      </c>
      <c r="H1536" s="28" t="n">
        <v>4.775</v>
      </c>
      <c r="I1536" s="28"/>
      <c r="J1536" s="28"/>
      <c r="K1536" s="28" t="n">
        <v>4.72</v>
      </c>
      <c r="L1536" s="28" t="n">
        <v>4.315</v>
      </c>
      <c r="M1536" s="28" t="n">
        <v>4.1</v>
      </c>
      <c r="N1536" s="28" t="n">
        <v>4.425</v>
      </c>
      <c r="O1536" s="28" t="n">
        <v>4.2789294515</v>
      </c>
      <c r="P1536" s="28"/>
      <c r="Q1536" s="28" t="n">
        <v>4.985</v>
      </c>
      <c r="R1536" s="28" t="n">
        <v>6.15</v>
      </c>
      <c r="S1536" s="28" t="n">
        <v>5.45</v>
      </c>
      <c r="T1536" s="28" t="n">
        <v>4.72</v>
      </c>
      <c r="U1536" s="28" t="n">
        <v>4.735</v>
      </c>
      <c r="V1536" s="28" t="n">
        <v>4.9</v>
      </c>
      <c r="W1536" s="28"/>
      <c r="X1536" s="28" t="n">
        <v>5.175</v>
      </c>
      <c r="Y1536" s="28" t="n">
        <v>5.13</v>
      </c>
      <c r="Z1536" s="28"/>
      <c r="AA1536" s="28"/>
      <c r="AB1536" s="28"/>
      <c r="AC1536" s="28"/>
      <c r="AD1536" s="28"/>
      <c r="AE1536" s="28"/>
      <c r="AF1536" s="28"/>
    </row>
    <row r="1537" customFormat="false" ht="12.75" hidden="false" customHeight="false" outlineLevel="0" collapsed="false">
      <c r="A1537" s="56" t="n">
        <f aca="false">A1536+1</f>
        <v>36778</v>
      </c>
      <c r="B1537" s="61" t="n">
        <f aca="false">B1536+1</f>
        <v>1533</v>
      </c>
      <c r="C1537" s="2" t="s">
        <v>147</v>
      </c>
      <c r="D1537" s="66" t="n">
        <v>36770</v>
      </c>
      <c r="E1537" s="28" t="n">
        <v>4.745</v>
      </c>
      <c r="F1537" s="28" t="n">
        <v>4.7</v>
      </c>
      <c r="G1537" s="28" t="n">
        <v>4.78</v>
      </c>
      <c r="H1537" s="28" t="n">
        <v>4.775</v>
      </c>
      <c r="I1537" s="28"/>
      <c r="J1537" s="28"/>
      <c r="K1537" s="28" t="n">
        <v>4.72</v>
      </c>
      <c r="L1537" s="28" t="n">
        <v>4.315</v>
      </c>
      <c r="M1537" s="28" t="n">
        <v>4.1</v>
      </c>
      <c r="N1537" s="28" t="n">
        <v>4.425</v>
      </c>
      <c r="O1537" s="28" t="n">
        <v>4.2789294515</v>
      </c>
      <c r="P1537" s="28"/>
      <c r="Q1537" s="28" t="n">
        <v>4.985</v>
      </c>
      <c r="R1537" s="28" t="n">
        <v>6.15</v>
      </c>
      <c r="S1537" s="28" t="n">
        <v>5.45</v>
      </c>
      <c r="T1537" s="28" t="n">
        <v>4.72</v>
      </c>
      <c r="U1537" s="28" t="n">
        <v>4.735</v>
      </c>
      <c r="V1537" s="28" t="n">
        <v>4.9</v>
      </c>
      <c r="W1537" s="28"/>
      <c r="X1537" s="28" t="n">
        <v>5.175</v>
      </c>
      <c r="Y1537" s="28" t="n">
        <v>5.13</v>
      </c>
      <c r="Z1537" s="28"/>
      <c r="AA1537" s="28"/>
      <c r="AB1537" s="28"/>
      <c r="AC1537" s="28"/>
      <c r="AD1537" s="28"/>
      <c r="AE1537" s="28"/>
      <c r="AF1537" s="28"/>
    </row>
    <row r="1538" customFormat="false" ht="12.75" hidden="false" customHeight="false" outlineLevel="0" collapsed="false">
      <c r="A1538" s="56" t="n">
        <f aca="false">A1537+1</f>
        <v>36779</v>
      </c>
      <c r="B1538" s="61" t="n">
        <f aca="false">B1537+1</f>
        <v>1534</v>
      </c>
      <c r="C1538" s="2" t="s">
        <v>148</v>
      </c>
      <c r="D1538" s="66" t="n">
        <v>36770</v>
      </c>
      <c r="E1538" s="28" t="n">
        <v>4.745</v>
      </c>
      <c r="F1538" s="28" t="n">
        <v>4.7</v>
      </c>
      <c r="G1538" s="28" t="n">
        <v>4.78</v>
      </c>
      <c r="H1538" s="28" t="n">
        <v>4.775</v>
      </c>
      <c r="I1538" s="28"/>
      <c r="J1538" s="28"/>
      <c r="K1538" s="28" t="n">
        <v>4.72</v>
      </c>
      <c r="L1538" s="28" t="n">
        <v>4.315</v>
      </c>
      <c r="M1538" s="28" t="n">
        <v>4.1</v>
      </c>
      <c r="N1538" s="28" t="n">
        <v>4.425</v>
      </c>
      <c r="O1538" s="28" t="n">
        <v>4.2789294515</v>
      </c>
      <c r="P1538" s="28"/>
      <c r="Q1538" s="28" t="n">
        <v>4.985</v>
      </c>
      <c r="R1538" s="28" t="n">
        <v>6.15</v>
      </c>
      <c r="S1538" s="28" t="n">
        <v>5.45</v>
      </c>
      <c r="T1538" s="28" t="n">
        <v>4.72</v>
      </c>
      <c r="U1538" s="28" t="n">
        <v>4.735</v>
      </c>
      <c r="V1538" s="28" t="n">
        <v>4.9</v>
      </c>
      <c r="W1538" s="28"/>
      <c r="X1538" s="28" t="n">
        <v>5.175</v>
      </c>
      <c r="Y1538" s="28" t="n">
        <v>5.13</v>
      </c>
      <c r="Z1538" s="28"/>
      <c r="AA1538" s="28"/>
      <c r="AB1538" s="28"/>
      <c r="AC1538" s="28"/>
      <c r="AD1538" s="28"/>
      <c r="AE1538" s="28"/>
      <c r="AF1538" s="28"/>
    </row>
    <row r="1539" customFormat="false" ht="12.75" hidden="false" customHeight="false" outlineLevel="0" collapsed="false">
      <c r="A1539" s="56" t="n">
        <f aca="false">A1538+1</f>
        <v>36780</v>
      </c>
      <c r="B1539" s="61" t="n">
        <f aca="false">B1538+1</f>
        <v>1535</v>
      </c>
      <c r="C1539" s="2" t="s">
        <v>142</v>
      </c>
      <c r="D1539" s="66" t="n">
        <v>36770</v>
      </c>
      <c r="E1539" s="28" t="n">
        <v>4.855</v>
      </c>
      <c r="F1539" s="28" t="n">
        <v>4.895</v>
      </c>
      <c r="G1539" s="28" t="n">
        <v>4.975</v>
      </c>
      <c r="H1539" s="28" t="n">
        <v>4.935</v>
      </c>
      <c r="I1539" s="28"/>
      <c r="J1539" s="28"/>
      <c r="K1539" s="28" t="n">
        <v>4.83</v>
      </c>
      <c r="L1539" s="28" t="n">
        <v>4.52</v>
      </c>
      <c r="M1539" s="28" t="n">
        <v>4.24</v>
      </c>
      <c r="N1539" s="28" t="n">
        <v>4.495</v>
      </c>
      <c r="O1539" s="28" t="n">
        <v>4.40180182</v>
      </c>
      <c r="P1539" s="28"/>
      <c r="Q1539" s="28" t="n">
        <v>5.13</v>
      </c>
      <c r="R1539" s="28" t="n">
        <v>6.325</v>
      </c>
      <c r="S1539" s="28" t="n">
        <v>5.49</v>
      </c>
      <c r="T1539" s="28" t="n">
        <v>4.88</v>
      </c>
      <c r="U1539" s="28" t="n">
        <v>4.895</v>
      </c>
      <c r="V1539" s="28" t="n">
        <v>5.045</v>
      </c>
      <c r="W1539" s="28"/>
      <c r="X1539" s="28" t="n">
        <v>5.315</v>
      </c>
      <c r="Y1539" s="28" t="n">
        <v>5.335</v>
      </c>
      <c r="Z1539" s="28"/>
      <c r="AA1539" s="28"/>
      <c r="AB1539" s="28"/>
      <c r="AC1539" s="28"/>
      <c r="AD1539" s="28"/>
      <c r="AE1539" s="28"/>
      <c r="AF1539" s="28"/>
    </row>
    <row r="1540" customFormat="false" ht="12.75" hidden="false" customHeight="false" outlineLevel="0" collapsed="false">
      <c r="A1540" s="56" t="n">
        <f aca="false">A1539+1</f>
        <v>36781</v>
      </c>
      <c r="B1540" s="61" t="n">
        <f aca="false">B1539+1</f>
        <v>1536</v>
      </c>
      <c r="C1540" s="2" t="s">
        <v>143</v>
      </c>
      <c r="D1540" s="66" t="n">
        <v>36770</v>
      </c>
      <c r="E1540" s="28" t="n">
        <v>4.975</v>
      </c>
      <c r="F1540" s="28" t="n">
        <v>4.99</v>
      </c>
      <c r="G1540" s="28" t="n">
        <v>5.045</v>
      </c>
      <c r="H1540" s="28" t="n">
        <v>5.04</v>
      </c>
      <c r="I1540" s="28"/>
      <c r="J1540" s="28"/>
      <c r="K1540" s="28" t="n">
        <v>4.92</v>
      </c>
      <c r="L1540" s="28" t="n">
        <v>4.55</v>
      </c>
      <c r="M1540" s="28" t="n">
        <v>4.36</v>
      </c>
      <c r="N1540" s="28" t="n">
        <v>4.58</v>
      </c>
      <c r="O1540" s="28" t="n">
        <v>4.419282537</v>
      </c>
      <c r="P1540" s="28"/>
      <c r="Q1540" s="28" t="n">
        <v>5.24</v>
      </c>
      <c r="R1540" s="28" t="n">
        <v>6.36</v>
      </c>
      <c r="S1540" s="28" t="n">
        <v>5.515</v>
      </c>
      <c r="T1540" s="28" t="n">
        <v>4.935</v>
      </c>
      <c r="U1540" s="28" t="n">
        <v>4.95</v>
      </c>
      <c r="V1540" s="28" t="n">
        <v>5.12</v>
      </c>
      <c r="W1540" s="28"/>
      <c r="X1540" s="28" t="n">
        <v>5.495</v>
      </c>
      <c r="Y1540" s="28" t="n">
        <v>5.54</v>
      </c>
      <c r="Z1540" s="28"/>
      <c r="AA1540" s="28"/>
      <c r="AB1540" s="28"/>
      <c r="AC1540" s="28"/>
      <c r="AD1540" s="28"/>
      <c r="AE1540" s="28"/>
      <c r="AF1540" s="28"/>
    </row>
    <row r="1541" customFormat="false" ht="12.75" hidden="false" customHeight="false" outlineLevel="0" collapsed="false">
      <c r="A1541" s="56" t="n">
        <f aca="false">A1540+1</f>
        <v>36782</v>
      </c>
      <c r="B1541" s="61" t="n">
        <f aca="false">B1540+1</f>
        <v>1537</v>
      </c>
      <c r="C1541" s="2" t="s">
        <v>144</v>
      </c>
      <c r="D1541" s="66" t="n">
        <v>36770</v>
      </c>
      <c r="E1541" s="28" t="n">
        <v>5.065</v>
      </c>
      <c r="F1541" s="28" t="n">
        <v>5.05</v>
      </c>
      <c r="G1541" s="28" t="n">
        <v>5.075</v>
      </c>
      <c r="H1541" s="28" t="n">
        <v>5.1</v>
      </c>
      <c r="I1541" s="28"/>
      <c r="J1541" s="28"/>
      <c r="K1541" s="28" t="n">
        <v>4.975</v>
      </c>
      <c r="L1541" s="28" t="n">
        <v>4.645</v>
      </c>
      <c r="M1541" s="28" t="n">
        <v>4.415</v>
      </c>
      <c r="N1541" s="28" t="n">
        <v>4.625</v>
      </c>
      <c r="O1541" s="28" t="n">
        <v>4.5007391925</v>
      </c>
      <c r="P1541" s="28"/>
      <c r="Q1541" s="28" t="n">
        <v>5.33</v>
      </c>
      <c r="R1541" s="28" t="n">
        <v>6.39</v>
      </c>
      <c r="S1541" s="28" t="n">
        <v>5.53</v>
      </c>
      <c r="T1541" s="28" t="n">
        <v>4.995</v>
      </c>
      <c r="U1541" s="28" t="n">
        <v>5.01</v>
      </c>
      <c r="V1541" s="28" t="n">
        <v>5.2</v>
      </c>
      <c r="W1541" s="28"/>
      <c r="X1541" s="28" t="n">
        <v>5.53</v>
      </c>
      <c r="Y1541" s="28" t="n">
        <v>5.565</v>
      </c>
      <c r="Z1541" s="28"/>
      <c r="AA1541" s="28"/>
      <c r="AB1541" s="28"/>
      <c r="AC1541" s="28"/>
      <c r="AD1541" s="28"/>
      <c r="AE1541" s="28"/>
      <c r="AF1541" s="28"/>
    </row>
    <row r="1542" customFormat="false" ht="12.75" hidden="false" customHeight="false" outlineLevel="0" collapsed="false">
      <c r="A1542" s="56" t="n">
        <f aca="false">A1541+1</f>
        <v>36783</v>
      </c>
      <c r="B1542" s="61" t="n">
        <f aca="false">B1541+1</f>
        <v>1538</v>
      </c>
      <c r="C1542" s="2" t="s">
        <v>145</v>
      </c>
      <c r="D1542" s="66" t="n">
        <v>36770</v>
      </c>
      <c r="E1542" s="28" t="n">
        <v>5.1</v>
      </c>
      <c r="F1542" s="28" t="n">
        <v>5.045</v>
      </c>
      <c r="G1542" s="28" t="n">
        <v>5.09</v>
      </c>
      <c r="H1542" s="28" t="n">
        <v>5.105</v>
      </c>
      <c r="I1542" s="28"/>
      <c r="J1542" s="28"/>
      <c r="K1542" s="28" t="n">
        <v>4.995</v>
      </c>
      <c r="L1542" s="28" t="n">
        <v>4.68</v>
      </c>
      <c r="M1542" s="28" t="n">
        <v>4.44</v>
      </c>
      <c r="N1542" s="28" t="n">
        <v>4.63</v>
      </c>
      <c r="O1542" s="28" t="n">
        <v>4.5871095105</v>
      </c>
      <c r="P1542" s="28"/>
      <c r="Q1542" s="28" t="n">
        <v>5.345</v>
      </c>
      <c r="R1542" s="28" t="n">
        <v>6.37</v>
      </c>
      <c r="S1542" s="28" t="n">
        <v>5.475</v>
      </c>
      <c r="T1542" s="28" t="n">
        <v>5.025</v>
      </c>
      <c r="U1542" s="28" t="n">
        <v>5.035</v>
      </c>
      <c r="V1542" s="28" t="n">
        <v>5.22</v>
      </c>
      <c r="W1542" s="28"/>
      <c r="X1542" s="28" t="n">
        <v>5.515</v>
      </c>
      <c r="Y1542" s="28" t="n">
        <v>5.515</v>
      </c>
      <c r="Z1542" s="28"/>
      <c r="AA1542" s="28"/>
      <c r="AB1542" s="28"/>
      <c r="AC1542" s="28"/>
      <c r="AD1542" s="28"/>
      <c r="AE1542" s="28"/>
      <c r="AF1542" s="28"/>
    </row>
    <row r="1543" customFormat="false" ht="12.75" hidden="false" customHeight="false" outlineLevel="0" collapsed="false">
      <c r="A1543" s="56" t="n">
        <f aca="false">A1542+1</f>
        <v>36784</v>
      </c>
      <c r="B1543" s="61" t="n">
        <f aca="false">B1542+1</f>
        <v>1539</v>
      </c>
      <c r="C1543" s="2" t="s">
        <v>146</v>
      </c>
      <c r="D1543" s="66" t="n">
        <v>36770</v>
      </c>
      <c r="E1543" s="28" t="n">
        <v>5.29</v>
      </c>
      <c r="F1543" s="28" t="n">
        <v>5.105</v>
      </c>
      <c r="G1543" s="28" t="n">
        <v>5.185</v>
      </c>
      <c r="H1543" s="28" t="n">
        <v>5.255</v>
      </c>
      <c r="I1543" s="28"/>
      <c r="J1543" s="28"/>
      <c r="K1543" s="28" t="n">
        <v>5.17</v>
      </c>
      <c r="L1543" s="28" t="n">
        <v>4.59</v>
      </c>
      <c r="M1543" s="28" t="n">
        <v>4.26</v>
      </c>
      <c r="N1543" s="28" t="n">
        <v>4.88</v>
      </c>
      <c r="O1543" s="28" t="n">
        <v>4.747621958</v>
      </c>
      <c r="P1543" s="28"/>
      <c r="Q1543" s="28" t="n">
        <v>5.555</v>
      </c>
      <c r="R1543" s="28" t="n">
        <v>6.395</v>
      </c>
      <c r="S1543" s="28" t="n">
        <v>5.47</v>
      </c>
      <c r="T1543" s="28" t="n">
        <v>5.185</v>
      </c>
      <c r="U1543" s="28" t="n">
        <v>5.22</v>
      </c>
      <c r="V1543" s="28" t="n">
        <v>5.415</v>
      </c>
      <c r="W1543" s="28"/>
      <c r="X1543" s="28" t="n">
        <v>5.67</v>
      </c>
      <c r="Y1543" s="28" t="n">
        <v>5.645</v>
      </c>
      <c r="Z1543" s="28"/>
      <c r="AA1543" s="28"/>
      <c r="AB1543" s="28"/>
      <c r="AC1543" s="28"/>
      <c r="AD1543" s="28"/>
      <c r="AE1543" s="28"/>
      <c r="AF1543" s="28"/>
    </row>
    <row r="1544" customFormat="false" ht="12.75" hidden="false" customHeight="false" outlineLevel="0" collapsed="false">
      <c r="A1544" s="56" t="n">
        <f aca="false">A1543+1</f>
        <v>36785</v>
      </c>
      <c r="B1544" s="61" t="n">
        <f aca="false">B1543+1</f>
        <v>1540</v>
      </c>
      <c r="C1544" s="2" t="s">
        <v>147</v>
      </c>
      <c r="D1544" s="66" t="n">
        <v>36770</v>
      </c>
      <c r="E1544" s="28" t="n">
        <v>5.29</v>
      </c>
      <c r="F1544" s="28" t="n">
        <v>5.105</v>
      </c>
      <c r="G1544" s="28" t="n">
        <v>5.185</v>
      </c>
      <c r="H1544" s="28" t="n">
        <v>5.255</v>
      </c>
      <c r="I1544" s="28"/>
      <c r="J1544" s="28"/>
      <c r="K1544" s="28" t="n">
        <v>5.17</v>
      </c>
      <c r="L1544" s="28" t="n">
        <v>4.59</v>
      </c>
      <c r="M1544" s="28" t="n">
        <v>4.26</v>
      </c>
      <c r="N1544" s="28" t="n">
        <v>4.88</v>
      </c>
      <c r="O1544" s="28" t="n">
        <v>4.747621958</v>
      </c>
      <c r="P1544" s="28"/>
      <c r="Q1544" s="28" t="n">
        <v>5.555</v>
      </c>
      <c r="R1544" s="28" t="n">
        <v>6.395</v>
      </c>
      <c r="S1544" s="28" t="n">
        <v>5.47</v>
      </c>
      <c r="T1544" s="28" t="n">
        <v>5.185</v>
      </c>
      <c r="U1544" s="28" t="n">
        <v>5.22</v>
      </c>
      <c r="V1544" s="28" t="n">
        <v>5.415</v>
      </c>
      <c r="W1544" s="28"/>
      <c r="X1544" s="28" t="n">
        <v>5.67</v>
      </c>
      <c r="Y1544" s="28" t="n">
        <v>5.645</v>
      </c>
      <c r="Z1544" s="28"/>
      <c r="AA1544" s="28"/>
      <c r="AB1544" s="28"/>
      <c r="AC1544" s="28"/>
      <c r="AD1544" s="28"/>
      <c r="AE1544" s="28"/>
      <c r="AF1544" s="28"/>
    </row>
    <row r="1545" customFormat="false" ht="12.75" hidden="false" customHeight="false" outlineLevel="0" collapsed="false">
      <c r="A1545" s="56" t="n">
        <f aca="false">A1544+1</f>
        <v>36786</v>
      </c>
      <c r="B1545" s="61" t="n">
        <f aca="false">B1544+1</f>
        <v>1541</v>
      </c>
      <c r="C1545" s="2" t="s">
        <v>148</v>
      </c>
      <c r="D1545" s="66" t="n">
        <v>36770</v>
      </c>
      <c r="E1545" s="28" t="n">
        <v>5.29</v>
      </c>
      <c r="F1545" s="28" t="n">
        <v>5.105</v>
      </c>
      <c r="G1545" s="28" t="n">
        <v>5.185</v>
      </c>
      <c r="H1545" s="28" t="n">
        <v>5.255</v>
      </c>
      <c r="I1545" s="28"/>
      <c r="J1545" s="28"/>
      <c r="K1545" s="28" t="n">
        <v>5.17</v>
      </c>
      <c r="L1545" s="28" t="n">
        <v>4.59</v>
      </c>
      <c r="M1545" s="28" t="n">
        <v>4.26</v>
      </c>
      <c r="N1545" s="28" t="n">
        <v>4.88</v>
      </c>
      <c r="O1545" s="28" t="n">
        <v>4.747621958</v>
      </c>
      <c r="P1545" s="28"/>
      <c r="Q1545" s="28" t="n">
        <v>5.555</v>
      </c>
      <c r="R1545" s="28" t="n">
        <v>6.395</v>
      </c>
      <c r="S1545" s="28" t="n">
        <v>5.47</v>
      </c>
      <c r="T1545" s="28" t="n">
        <v>5.185</v>
      </c>
      <c r="U1545" s="28" t="n">
        <v>5.22</v>
      </c>
      <c r="V1545" s="28" t="n">
        <v>5.415</v>
      </c>
      <c r="W1545" s="28"/>
      <c r="X1545" s="28" t="n">
        <v>5.67</v>
      </c>
      <c r="Y1545" s="28" t="n">
        <v>5.645</v>
      </c>
      <c r="Z1545" s="28"/>
      <c r="AA1545" s="28"/>
      <c r="AB1545" s="28"/>
      <c r="AC1545" s="28"/>
      <c r="AD1545" s="28"/>
      <c r="AE1545" s="28"/>
      <c r="AF1545" s="28"/>
    </row>
    <row r="1546" customFormat="false" ht="12.75" hidden="false" customHeight="false" outlineLevel="0" collapsed="false">
      <c r="A1546" s="56" t="n">
        <f aca="false">A1545+1</f>
        <v>36787</v>
      </c>
      <c r="B1546" s="61" t="n">
        <f aca="false">B1545+1</f>
        <v>1542</v>
      </c>
      <c r="C1546" s="2" t="s">
        <v>142</v>
      </c>
      <c r="D1546" s="66" t="n">
        <v>36770</v>
      </c>
      <c r="E1546" s="28" t="n">
        <v>5.065</v>
      </c>
      <c r="F1546" s="28" t="n">
        <v>4.945</v>
      </c>
      <c r="G1546" s="28" t="n">
        <v>5</v>
      </c>
      <c r="H1546" s="28" t="n">
        <v>5.075</v>
      </c>
      <c r="I1546" s="28"/>
      <c r="J1546" s="28"/>
      <c r="K1546" s="28" t="n">
        <v>4.965</v>
      </c>
      <c r="L1546" s="28" t="n">
        <v>4.32</v>
      </c>
      <c r="M1546" s="28" t="n">
        <v>4.035</v>
      </c>
      <c r="N1546" s="28" t="n">
        <v>4.645</v>
      </c>
      <c r="O1546" s="28" t="n">
        <v>4.522973634</v>
      </c>
      <c r="P1546" s="28"/>
      <c r="Q1546" s="28" t="n">
        <v>5.31</v>
      </c>
      <c r="R1546" s="28" t="n">
        <v>6.31</v>
      </c>
      <c r="S1546" s="28" t="n">
        <v>5.485</v>
      </c>
      <c r="T1546" s="28" t="n">
        <v>4.995</v>
      </c>
      <c r="U1546" s="28" t="n">
        <v>5.005</v>
      </c>
      <c r="V1546" s="28" t="n">
        <v>5.225</v>
      </c>
      <c r="W1546" s="28"/>
      <c r="X1546" s="28" t="n">
        <v>5.465</v>
      </c>
      <c r="Y1546" s="28" t="n">
        <v>5.44</v>
      </c>
      <c r="Z1546" s="28"/>
      <c r="AA1546" s="28"/>
      <c r="AB1546" s="28"/>
      <c r="AC1546" s="28"/>
      <c r="AD1546" s="28"/>
      <c r="AE1546" s="28"/>
      <c r="AF1546" s="28"/>
    </row>
    <row r="1547" customFormat="false" ht="12.75" hidden="false" customHeight="false" outlineLevel="0" collapsed="false">
      <c r="A1547" s="56" t="n">
        <f aca="false">A1546+1</f>
        <v>36788</v>
      </c>
      <c r="B1547" s="61" t="n">
        <f aca="false">B1546+1</f>
        <v>1543</v>
      </c>
      <c r="C1547" s="2" t="s">
        <v>143</v>
      </c>
      <c r="D1547" s="66" t="n">
        <v>36770</v>
      </c>
      <c r="E1547" s="28" t="n">
        <v>5.22</v>
      </c>
      <c r="F1547" s="28" t="n">
        <v>5.02</v>
      </c>
      <c r="G1547" s="28" t="n">
        <v>5.12</v>
      </c>
      <c r="H1547" s="28" t="n">
        <v>5.2</v>
      </c>
      <c r="I1547" s="28"/>
      <c r="J1547" s="28"/>
      <c r="K1547" s="28" t="n">
        <v>5.115</v>
      </c>
      <c r="L1547" s="28" t="n">
        <v>4.08</v>
      </c>
      <c r="M1547" s="28" t="n">
        <v>3.925</v>
      </c>
      <c r="N1547" s="28" t="n">
        <v>4.69</v>
      </c>
      <c r="O1547" s="28" t="n">
        <v>4.601424278</v>
      </c>
      <c r="P1547" s="28"/>
      <c r="Q1547" s="28" t="n">
        <v>5.46</v>
      </c>
      <c r="R1547" s="28" t="n">
        <v>6.25</v>
      </c>
      <c r="S1547" s="28" t="n">
        <v>5.485</v>
      </c>
      <c r="T1547" s="28" t="n">
        <v>5.19</v>
      </c>
      <c r="U1547" s="28" t="n">
        <v>5.195</v>
      </c>
      <c r="V1547" s="28" t="n">
        <v>5.38</v>
      </c>
      <c r="W1547" s="28"/>
      <c r="X1547" s="28" t="n">
        <v>5.665</v>
      </c>
      <c r="Y1547" s="28" t="n">
        <v>5.69</v>
      </c>
      <c r="Z1547" s="28"/>
      <c r="AA1547" s="28"/>
      <c r="AB1547" s="28"/>
      <c r="AC1547" s="28"/>
      <c r="AD1547" s="28"/>
      <c r="AE1547" s="28"/>
      <c r="AF1547" s="28"/>
    </row>
    <row r="1548" customFormat="false" ht="12.75" hidden="false" customHeight="false" outlineLevel="0" collapsed="false">
      <c r="A1548" s="56" t="n">
        <f aca="false">A1547+1</f>
        <v>36789</v>
      </c>
      <c r="B1548" s="61" t="n">
        <f aca="false">B1547+1</f>
        <v>1544</v>
      </c>
      <c r="C1548" s="2" t="s">
        <v>144</v>
      </c>
      <c r="D1548" s="66" t="n">
        <v>36770</v>
      </c>
      <c r="E1548" s="28" t="n">
        <v>5.245</v>
      </c>
      <c r="F1548" s="28" t="n">
        <v>5.075</v>
      </c>
      <c r="G1548" s="28" t="n">
        <v>5.18</v>
      </c>
      <c r="H1548" s="28" t="n">
        <v>5.25</v>
      </c>
      <c r="I1548" s="28"/>
      <c r="J1548" s="28"/>
      <c r="K1548" s="28" t="n">
        <v>5.15</v>
      </c>
      <c r="L1548" s="28" t="n">
        <v>4.015</v>
      </c>
      <c r="M1548" s="28" t="n">
        <v>3.88</v>
      </c>
      <c r="N1548" s="28" t="n">
        <v>4.695</v>
      </c>
      <c r="O1548" s="28" t="n">
        <v>4.41330221675</v>
      </c>
      <c r="P1548" s="28"/>
      <c r="Q1548" s="28" t="n">
        <v>5.5</v>
      </c>
      <c r="R1548" s="28" t="n">
        <v>6.075</v>
      </c>
      <c r="S1548" s="28" t="n">
        <v>5.435</v>
      </c>
      <c r="T1548" s="28" t="n">
        <v>5.255</v>
      </c>
      <c r="U1548" s="28" t="n">
        <v>5.265</v>
      </c>
      <c r="V1548" s="28" t="n">
        <v>5.415</v>
      </c>
      <c r="W1548" s="28"/>
      <c r="X1548" s="28" t="n">
        <v>5.67</v>
      </c>
      <c r="Y1548" s="28" t="n">
        <v>5.7</v>
      </c>
      <c r="Z1548" s="28"/>
      <c r="AA1548" s="28"/>
      <c r="AB1548" s="28"/>
      <c r="AC1548" s="28"/>
      <c r="AD1548" s="28"/>
      <c r="AE1548" s="28"/>
      <c r="AF1548" s="28"/>
    </row>
    <row r="1549" customFormat="false" ht="12.75" hidden="false" customHeight="false" outlineLevel="0" collapsed="false">
      <c r="A1549" s="56" t="n">
        <f aca="false">A1548+1</f>
        <v>36790</v>
      </c>
      <c r="B1549" s="61" t="n">
        <f aca="false">B1548+1</f>
        <v>1545</v>
      </c>
      <c r="C1549" s="2" t="s">
        <v>145</v>
      </c>
      <c r="D1549" s="66" t="n">
        <v>36770</v>
      </c>
      <c r="E1549" s="28" t="n">
        <v>5.16</v>
      </c>
      <c r="F1549" s="28" t="n">
        <v>4.99</v>
      </c>
      <c r="G1549" s="28" t="n">
        <v>5.08</v>
      </c>
      <c r="H1549" s="28" t="n">
        <v>5.16</v>
      </c>
      <c r="I1549" s="28"/>
      <c r="J1549" s="28"/>
      <c r="K1549" s="28" t="n">
        <v>5.085</v>
      </c>
      <c r="L1549" s="28" t="n">
        <v>3.95</v>
      </c>
      <c r="M1549" s="28" t="n">
        <v>3.815</v>
      </c>
      <c r="N1549" s="28" t="n">
        <v>4.71</v>
      </c>
      <c r="O1549" s="28" t="n">
        <v>4.596521904</v>
      </c>
      <c r="P1549" s="28"/>
      <c r="Q1549" s="28" t="n">
        <v>5.42</v>
      </c>
      <c r="R1549" s="28" t="n">
        <v>5.7</v>
      </c>
      <c r="S1549" s="28" t="n">
        <v>5.165</v>
      </c>
      <c r="T1549" s="28" t="n">
        <v>5.19</v>
      </c>
      <c r="U1549" s="28" t="n">
        <v>5.2</v>
      </c>
      <c r="V1549" s="28" t="n">
        <v>5.34</v>
      </c>
      <c r="W1549" s="28"/>
      <c r="X1549" s="28" t="n">
        <v>5.615</v>
      </c>
      <c r="Y1549" s="28" t="n">
        <v>5.61</v>
      </c>
      <c r="Z1549" s="28"/>
      <c r="AA1549" s="28"/>
      <c r="AB1549" s="28"/>
      <c r="AC1549" s="28"/>
      <c r="AD1549" s="28"/>
      <c r="AE1549" s="28"/>
      <c r="AF1549" s="28"/>
    </row>
    <row r="1550" customFormat="false" ht="12.75" hidden="false" customHeight="false" outlineLevel="0" collapsed="false">
      <c r="A1550" s="56" t="n">
        <f aca="false">A1549+1</f>
        <v>36791</v>
      </c>
      <c r="B1550" s="61" t="n">
        <f aca="false">B1549+1</f>
        <v>1546</v>
      </c>
      <c r="C1550" s="2" t="s">
        <v>146</v>
      </c>
      <c r="D1550" s="66" t="n">
        <v>36770</v>
      </c>
      <c r="E1550" s="28" t="n">
        <v>5.165</v>
      </c>
      <c r="F1550" s="28" t="n">
        <v>4.915</v>
      </c>
      <c r="G1550" s="28" t="n">
        <v>5.045</v>
      </c>
      <c r="H1550" s="28" t="n">
        <v>5.17</v>
      </c>
      <c r="I1550" s="28"/>
      <c r="J1550" s="28"/>
      <c r="K1550" s="28" t="n">
        <v>5.07</v>
      </c>
      <c r="L1550" s="28" t="n">
        <v>3.79</v>
      </c>
      <c r="M1550" s="28" t="n">
        <v>3.735</v>
      </c>
      <c r="N1550" s="28" t="n">
        <v>4.785</v>
      </c>
      <c r="O1550" s="28" t="n">
        <v>4.6225220625</v>
      </c>
      <c r="P1550" s="28"/>
      <c r="Q1550" s="28" t="n">
        <v>5.4</v>
      </c>
      <c r="R1550" s="28" t="n">
        <v>5.34</v>
      </c>
      <c r="S1550" s="28" t="n">
        <v>4.87</v>
      </c>
      <c r="T1550" s="28" t="n">
        <v>5.16</v>
      </c>
      <c r="U1550" s="28" t="n">
        <v>5.18</v>
      </c>
      <c r="V1550" s="28" t="n">
        <v>5.33</v>
      </c>
      <c r="W1550" s="28"/>
      <c r="X1550" s="28" t="n">
        <v>5.58</v>
      </c>
      <c r="Y1550" s="28" t="n">
        <v>5.565</v>
      </c>
      <c r="Z1550" s="28"/>
      <c r="AA1550" s="28"/>
      <c r="AB1550" s="28"/>
      <c r="AC1550" s="28"/>
      <c r="AD1550" s="28"/>
      <c r="AE1550" s="28"/>
      <c r="AF1550" s="28"/>
    </row>
    <row r="1551" customFormat="false" ht="12.75" hidden="false" customHeight="false" outlineLevel="0" collapsed="false">
      <c r="A1551" s="56" t="n">
        <f aca="false">A1550+1</f>
        <v>36792</v>
      </c>
      <c r="B1551" s="61" t="n">
        <f aca="false">B1550+1</f>
        <v>1547</v>
      </c>
      <c r="C1551" s="2" t="s">
        <v>147</v>
      </c>
      <c r="D1551" s="66" t="n">
        <v>36770</v>
      </c>
      <c r="E1551" s="28" t="n">
        <v>5.165</v>
      </c>
      <c r="F1551" s="28" t="n">
        <v>4.915</v>
      </c>
      <c r="G1551" s="28" t="n">
        <v>5.045</v>
      </c>
      <c r="H1551" s="28" t="n">
        <v>5.17</v>
      </c>
      <c r="I1551" s="28"/>
      <c r="J1551" s="28"/>
      <c r="K1551" s="28" t="n">
        <v>5.07</v>
      </c>
      <c r="L1551" s="28" t="n">
        <v>3.79</v>
      </c>
      <c r="M1551" s="28" t="n">
        <v>3.735</v>
      </c>
      <c r="N1551" s="28" t="n">
        <v>4.785</v>
      </c>
      <c r="O1551" s="28" t="n">
        <v>4.6225220625</v>
      </c>
      <c r="P1551" s="28"/>
      <c r="Q1551" s="28" t="n">
        <v>5.4</v>
      </c>
      <c r="R1551" s="28" t="n">
        <v>5.34</v>
      </c>
      <c r="S1551" s="28" t="n">
        <v>4.87</v>
      </c>
      <c r="T1551" s="28" t="n">
        <v>5.16</v>
      </c>
      <c r="U1551" s="28" t="n">
        <v>5.18</v>
      </c>
      <c r="V1551" s="28" t="n">
        <v>5.33</v>
      </c>
      <c r="W1551" s="28"/>
      <c r="X1551" s="28" t="n">
        <v>5.58</v>
      </c>
      <c r="Y1551" s="28" t="n">
        <v>5.565</v>
      </c>
      <c r="Z1551" s="28"/>
      <c r="AA1551" s="28"/>
      <c r="AB1551" s="28"/>
      <c r="AC1551" s="28"/>
      <c r="AD1551" s="28"/>
      <c r="AE1551" s="28"/>
      <c r="AF1551" s="28"/>
    </row>
    <row r="1552" customFormat="false" ht="12.75" hidden="false" customHeight="false" outlineLevel="0" collapsed="false">
      <c r="A1552" s="56" t="n">
        <f aca="false">A1551+1</f>
        <v>36793</v>
      </c>
      <c r="B1552" s="61" t="n">
        <f aca="false">B1551+1</f>
        <v>1548</v>
      </c>
      <c r="C1552" s="2" t="s">
        <v>148</v>
      </c>
      <c r="D1552" s="66" t="n">
        <v>36770</v>
      </c>
      <c r="E1552" s="28" t="n">
        <v>5.165</v>
      </c>
      <c r="F1552" s="28" t="n">
        <v>4.915</v>
      </c>
      <c r="G1552" s="28" t="n">
        <v>5.045</v>
      </c>
      <c r="H1552" s="28" t="n">
        <v>5.17</v>
      </c>
      <c r="I1552" s="28"/>
      <c r="J1552" s="28"/>
      <c r="K1552" s="28" t="n">
        <v>5.07</v>
      </c>
      <c r="L1552" s="28" t="n">
        <v>3.79</v>
      </c>
      <c r="M1552" s="28" t="n">
        <v>3.735</v>
      </c>
      <c r="N1552" s="28" t="n">
        <v>4.785</v>
      </c>
      <c r="O1552" s="28" t="n">
        <v>4.6225220625</v>
      </c>
      <c r="P1552" s="28"/>
      <c r="Q1552" s="28" t="n">
        <v>5.4</v>
      </c>
      <c r="R1552" s="28" t="n">
        <v>5.34</v>
      </c>
      <c r="S1552" s="28" t="n">
        <v>4.87</v>
      </c>
      <c r="T1552" s="28" t="n">
        <v>5.16</v>
      </c>
      <c r="U1552" s="28" t="n">
        <v>5.18</v>
      </c>
      <c r="V1552" s="28" t="n">
        <v>5.33</v>
      </c>
      <c r="W1552" s="28"/>
      <c r="X1552" s="28" t="n">
        <v>5.58</v>
      </c>
      <c r="Y1552" s="28" t="n">
        <v>5.565</v>
      </c>
      <c r="Z1552" s="28"/>
      <c r="AA1552" s="28"/>
      <c r="AB1552" s="28"/>
      <c r="AC1552" s="28"/>
      <c r="AD1552" s="28"/>
      <c r="AE1552" s="28"/>
      <c r="AF1552" s="28"/>
    </row>
    <row r="1553" customFormat="false" ht="12.75" hidden="false" customHeight="false" outlineLevel="0" collapsed="false">
      <c r="A1553" s="56" t="n">
        <f aca="false">A1552+1</f>
        <v>36794</v>
      </c>
      <c r="B1553" s="61" t="n">
        <f aca="false">B1552+1</f>
        <v>1549</v>
      </c>
      <c r="C1553" s="2" t="s">
        <v>142</v>
      </c>
      <c r="D1553" s="66" t="n">
        <v>36770</v>
      </c>
      <c r="E1553" s="28" t="n">
        <v>5.105</v>
      </c>
      <c r="F1553" s="28" t="n">
        <v>4.935</v>
      </c>
      <c r="G1553" s="28" t="n">
        <v>5.005</v>
      </c>
      <c r="H1553" s="28" t="n">
        <v>5.1</v>
      </c>
      <c r="I1553" s="28"/>
      <c r="J1553" s="28"/>
      <c r="K1553" s="28" t="n">
        <v>4.995</v>
      </c>
      <c r="L1553" s="28" t="n">
        <v>3.905</v>
      </c>
      <c r="M1553" s="28" t="n">
        <v>3.825</v>
      </c>
      <c r="N1553" s="28" t="n">
        <v>4.715</v>
      </c>
      <c r="O1553" s="28" t="n">
        <v>4.562916778</v>
      </c>
      <c r="P1553" s="28"/>
      <c r="Q1553" s="28" t="n">
        <v>5.36</v>
      </c>
      <c r="R1553" s="28" t="n">
        <v>5.415</v>
      </c>
      <c r="S1553" s="28" t="n">
        <v>4.88</v>
      </c>
      <c r="T1553" s="28" t="n">
        <v>5.11</v>
      </c>
      <c r="U1553" s="28" t="n">
        <v>5.115</v>
      </c>
      <c r="V1553" s="28" t="n">
        <v>5.28</v>
      </c>
      <c r="W1553" s="28"/>
      <c r="X1553" s="28" t="n">
        <v>5.51</v>
      </c>
      <c r="Y1553" s="28" t="n">
        <v>5.5</v>
      </c>
      <c r="Z1553" s="28"/>
      <c r="AA1553" s="28"/>
      <c r="AB1553" s="28"/>
      <c r="AC1553" s="28"/>
      <c r="AD1553" s="28"/>
      <c r="AE1553" s="28"/>
      <c r="AF1553" s="28"/>
    </row>
    <row r="1554" customFormat="false" ht="12.75" hidden="false" customHeight="false" outlineLevel="0" collapsed="false">
      <c r="A1554" s="56" t="n">
        <f aca="false">A1553+1</f>
        <v>36795</v>
      </c>
      <c r="B1554" s="61" t="n">
        <f aca="false">B1553+1</f>
        <v>1550</v>
      </c>
      <c r="C1554" s="2" t="s">
        <v>143</v>
      </c>
      <c r="D1554" s="66" t="n">
        <v>36770</v>
      </c>
      <c r="E1554" s="28" t="n">
        <v>5.275</v>
      </c>
      <c r="F1554" s="28" t="n">
        <v>5.105</v>
      </c>
      <c r="G1554" s="28" t="n">
        <v>5.155</v>
      </c>
      <c r="H1554" s="28" t="n">
        <v>5.265</v>
      </c>
      <c r="I1554" s="28"/>
      <c r="J1554" s="28"/>
      <c r="K1554" s="28" t="n">
        <v>5.165</v>
      </c>
      <c r="L1554" s="28" t="n">
        <v>4.175</v>
      </c>
      <c r="M1554" s="28" t="n">
        <v>4.015</v>
      </c>
      <c r="N1554" s="28" t="n">
        <v>4.735</v>
      </c>
      <c r="O1554" s="28" t="n">
        <v>4.569519179</v>
      </c>
      <c r="P1554" s="28"/>
      <c r="Q1554" s="28" t="n">
        <v>5.535</v>
      </c>
      <c r="R1554" s="28" t="n">
        <v>5.64</v>
      </c>
      <c r="S1554" s="28" t="n">
        <v>5.26</v>
      </c>
      <c r="T1554" s="28" t="n">
        <v>5.265</v>
      </c>
      <c r="U1554" s="28" t="n">
        <v>5.28</v>
      </c>
      <c r="V1554" s="28" t="n">
        <v>5.455</v>
      </c>
      <c r="W1554" s="28"/>
      <c r="X1554" s="28" t="n">
        <v>5.705</v>
      </c>
      <c r="Y1554" s="28" t="n">
        <v>5.695</v>
      </c>
      <c r="Z1554" s="28"/>
      <c r="AA1554" s="28"/>
      <c r="AB1554" s="28"/>
      <c r="AC1554" s="28"/>
      <c r="AD1554" s="28"/>
      <c r="AE1554" s="28"/>
      <c r="AF1554" s="28"/>
    </row>
    <row r="1555" customFormat="false" ht="12.75" hidden="false" customHeight="false" outlineLevel="0" collapsed="false">
      <c r="A1555" s="56" t="n">
        <f aca="false">A1554+1</f>
        <v>36796</v>
      </c>
      <c r="B1555" s="61" t="n">
        <f aca="false">B1554+1</f>
        <v>1551</v>
      </c>
      <c r="C1555" s="2" t="s">
        <v>144</v>
      </c>
      <c r="D1555" s="66" t="n">
        <v>36770</v>
      </c>
      <c r="E1555" s="28" t="n">
        <v>5.35</v>
      </c>
      <c r="F1555" s="28" t="n">
        <v>5.175</v>
      </c>
      <c r="G1555" s="28" t="n">
        <v>5.22</v>
      </c>
      <c r="H1555" s="28" t="n">
        <v>5.315</v>
      </c>
      <c r="I1555" s="28"/>
      <c r="J1555" s="28"/>
      <c r="K1555" s="28" t="n">
        <v>5.23</v>
      </c>
      <c r="L1555" s="28" t="n">
        <v>4.28</v>
      </c>
      <c r="M1555" s="28" t="n">
        <v>4.235</v>
      </c>
      <c r="N1555" s="28" t="n">
        <v>4.86</v>
      </c>
      <c r="O1555" s="28" t="n">
        <v>4.650265081</v>
      </c>
      <c r="P1555" s="28"/>
      <c r="Q1555" s="28" t="n">
        <v>5.605</v>
      </c>
      <c r="R1555" s="28" t="n">
        <v>5.75</v>
      </c>
      <c r="S1555" s="28" t="n">
        <v>5.47</v>
      </c>
      <c r="T1555" s="28" t="n">
        <v>5.33</v>
      </c>
      <c r="U1555" s="28" t="n">
        <v>5.35</v>
      </c>
      <c r="V1555" s="28" t="n">
        <v>5.515</v>
      </c>
      <c r="W1555" s="28"/>
      <c r="X1555" s="28" t="n">
        <v>5.765</v>
      </c>
      <c r="Y1555" s="28" t="n">
        <v>5.77</v>
      </c>
      <c r="Z1555" s="28"/>
      <c r="AA1555" s="28"/>
      <c r="AB1555" s="28"/>
      <c r="AC1555" s="28"/>
      <c r="AD1555" s="28"/>
      <c r="AE1555" s="28"/>
      <c r="AF1555" s="28"/>
    </row>
    <row r="1556" customFormat="false" ht="12.75" hidden="false" customHeight="false" outlineLevel="0" collapsed="false">
      <c r="A1556" s="56" t="n">
        <f aca="false">A1555+1</f>
        <v>36797</v>
      </c>
      <c r="B1556" s="61" t="n">
        <f aca="false">B1555+1</f>
        <v>1552</v>
      </c>
      <c r="C1556" s="2" t="s">
        <v>145</v>
      </c>
      <c r="D1556" s="66" t="n">
        <v>36770</v>
      </c>
      <c r="E1556" s="28" t="n">
        <v>5.205</v>
      </c>
      <c r="F1556" s="28" t="n">
        <v>5.045</v>
      </c>
      <c r="G1556" s="28" t="n">
        <v>5.09</v>
      </c>
      <c r="H1556" s="28" t="n">
        <v>5.17</v>
      </c>
      <c r="I1556" s="28"/>
      <c r="J1556" s="28"/>
      <c r="K1556" s="28" t="n">
        <v>5.095</v>
      </c>
      <c r="L1556" s="28" t="n">
        <v>4.33</v>
      </c>
      <c r="M1556" s="28" t="n">
        <v>4.215</v>
      </c>
      <c r="N1556" s="28" t="n">
        <v>4.98</v>
      </c>
      <c r="O1556" s="28" t="n">
        <v>4.688917116</v>
      </c>
      <c r="P1556" s="28"/>
      <c r="Q1556" s="28" t="n">
        <v>5.47</v>
      </c>
      <c r="R1556" s="28" t="n">
        <v>5.845</v>
      </c>
      <c r="S1556" s="28" t="n">
        <v>5.3</v>
      </c>
      <c r="T1556" s="28" t="n">
        <v>5.205</v>
      </c>
      <c r="U1556" s="28" t="n">
        <v>5.22</v>
      </c>
      <c r="V1556" s="28" t="n">
        <v>5.39</v>
      </c>
      <c r="W1556" s="28"/>
      <c r="X1556" s="28" t="n">
        <v>5.64</v>
      </c>
      <c r="Y1556" s="28" t="n">
        <v>5.655</v>
      </c>
      <c r="Z1556" s="28"/>
      <c r="AA1556" s="28"/>
      <c r="AB1556" s="28"/>
      <c r="AC1556" s="28"/>
      <c r="AD1556" s="28"/>
      <c r="AE1556" s="28"/>
      <c r="AF1556" s="28"/>
    </row>
    <row r="1557" customFormat="false" ht="12.75" hidden="false" customHeight="false" outlineLevel="0" collapsed="false">
      <c r="A1557" s="56" t="n">
        <f aca="false">A1556+1</f>
        <v>36798</v>
      </c>
      <c r="B1557" s="61" t="n">
        <f aca="false">B1556+1</f>
        <v>1553</v>
      </c>
      <c r="C1557" s="2" t="s">
        <v>146</v>
      </c>
      <c r="D1557" s="66" t="n">
        <v>36770</v>
      </c>
      <c r="E1557" s="28" t="n">
        <v>5.105</v>
      </c>
      <c r="F1557" s="28" t="n">
        <v>5.04</v>
      </c>
      <c r="G1557" s="28" t="n">
        <v>5.08</v>
      </c>
      <c r="H1557" s="28" t="n">
        <v>5.105</v>
      </c>
      <c r="I1557" s="28"/>
      <c r="J1557" s="28"/>
      <c r="K1557" s="28" t="n">
        <v>5.06</v>
      </c>
      <c r="L1557" s="28" t="n">
        <v>4.805</v>
      </c>
      <c r="M1557" s="28" t="n">
        <v>4.45</v>
      </c>
      <c r="N1557" s="28" t="n">
        <v>4.855</v>
      </c>
      <c r="O1557" s="28" t="n">
        <v>4.63793956875</v>
      </c>
      <c r="P1557" s="28"/>
      <c r="Q1557" s="28" t="n">
        <v>5.32</v>
      </c>
      <c r="R1557" s="28" t="n">
        <v>5.695</v>
      </c>
      <c r="S1557" s="28" t="n">
        <v>5.25</v>
      </c>
      <c r="T1557" s="28" t="n">
        <v>5.125</v>
      </c>
      <c r="U1557" s="28" t="n">
        <v>5.18</v>
      </c>
      <c r="V1557" s="28" t="n">
        <v>5.275</v>
      </c>
      <c r="W1557" s="28"/>
      <c r="X1557" s="28" t="n">
        <v>5.48</v>
      </c>
      <c r="Y1557" s="28" t="n">
        <v>5.415</v>
      </c>
      <c r="Z1557" s="28"/>
      <c r="AA1557" s="28"/>
      <c r="AB1557" s="28"/>
      <c r="AC1557" s="28"/>
      <c r="AD1557" s="28"/>
      <c r="AE1557" s="28"/>
      <c r="AF1557" s="28"/>
    </row>
    <row r="1558" customFormat="false" ht="12.75" hidden="false" customHeight="false" outlineLevel="0" collapsed="false">
      <c r="A1558" s="56" t="n">
        <f aca="false">A1557+1</f>
        <v>36799</v>
      </c>
      <c r="B1558" s="61" t="n">
        <f aca="false">B1557+1</f>
        <v>1554</v>
      </c>
      <c r="C1558" s="2" t="s">
        <v>147</v>
      </c>
      <c r="D1558" s="66" t="n">
        <v>36770</v>
      </c>
      <c r="E1558" s="28" t="n">
        <v>5.105</v>
      </c>
      <c r="F1558" s="28" t="n">
        <v>5.04</v>
      </c>
      <c r="G1558" s="28" t="n">
        <v>5.08</v>
      </c>
      <c r="H1558" s="28" t="n">
        <v>5.105</v>
      </c>
      <c r="I1558" s="28"/>
      <c r="J1558" s="28"/>
      <c r="K1558" s="28" t="n">
        <v>5.06</v>
      </c>
      <c r="L1558" s="28" t="n">
        <v>4.805</v>
      </c>
      <c r="M1558" s="28" t="n">
        <v>4.45</v>
      </c>
      <c r="N1558" s="28" t="n">
        <v>4.855</v>
      </c>
      <c r="O1558" s="28" t="n">
        <v>4.63793956875</v>
      </c>
      <c r="P1558" s="28"/>
      <c r="Q1558" s="28" t="n">
        <v>5.32</v>
      </c>
      <c r="R1558" s="28" t="n">
        <v>5.695</v>
      </c>
      <c r="S1558" s="28" t="n">
        <v>5.25</v>
      </c>
      <c r="T1558" s="28" t="n">
        <v>5.115</v>
      </c>
      <c r="U1558" s="28" t="n">
        <v>5.13</v>
      </c>
      <c r="V1558" s="28" t="n">
        <v>5.275</v>
      </c>
      <c r="W1558" s="28"/>
      <c r="X1558" s="28" t="n">
        <v>5.425</v>
      </c>
      <c r="Y1558" s="28" t="n">
        <v>5.415</v>
      </c>
      <c r="Z1558" s="28"/>
      <c r="AA1558" s="28"/>
      <c r="AB1558" s="28"/>
      <c r="AC1558" s="28"/>
      <c r="AD1558" s="28"/>
      <c r="AE1558" s="28"/>
      <c r="AF1558" s="28"/>
    </row>
    <row r="1559" customFormat="false" ht="12.75" hidden="false" customHeight="false" outlineLevel="0" collapsed="false">
      <c r="A1559" s="56" t="n">
        <f aca="false">A1558+1</f>
        <v>36800</v>
      </c>
      <c r="B1559" s="61" t="n">
        <f aca="false">B1558+1</f>
        <v>1555</v>
      </c>
      <c r="C1559" s="2" t="s">
        <v>148</v>
      </c>
      <c r="D1559" s="66" t="n">
        <v>36800</v>
      </c>
      <c r="E1559" s="28" t="n">
        <v>5.105</v>
      </c>
      <c r="F1559" s="28" t="n">
        <v>5.04</v>
      </c>
      <c r="G1559" s="28" t="n">
        <v>5.08</v>
      </c>
      <c r="H1559" s="28" t="n">
        <v>5.105</v>
      </c>
      <c r="I1559" s="28"/>
      <c r="J1559" s="28"/>
      <c r="K1559" s="28" t="n">
        <v>5.06</v>
      </c>
      <c r="L1559" s="28" t="n">
        <v>4.805</v>
      </c>
      <c r="M1559" s="28" t="n">
        <v>4.45</v>
      </c>
      <c r="N1559" s="28" t="n">
        <v>4.855</v>
      </c>
      <c r="O1559" s="28" t="n">
        <v>4.63793956875</v>
      </c>
      <c r="P1559" s="28"/>
      <c r="Q1559" s="28" t="n">
        <v>5.32</v>
      </c>
      <c r="R1559" s="28" t="n">
        <v>5.695</v>
      </c>
      <c r="S1559" s="28" t="n">
        <v>5.25</v>
      </c>
      <c r="T1559" s="28" t="n">
        <v>5.115</v>
      </c>
      <c r="U1559" s="28" t="n">
        <v>5.13</v>
      </c>
      <c r="V1559" s="28" t="n">
        <v>5.275</v>
      </c>
      <c r="W1559" s="28"/>
      <c r="X1559" s="28" t="n">
        <v>5.425</v>
      </c>
      <c r="Y1559" s="28" t="n">
        <v>5.415</v>
      </c>
      <c r="Z1559" s="28"/>
      <c r="AA1559" s="28"/>
      <c r="AB1559" s="28"/>
      <c r="AC1559" s="28"/>
      <c r="AD1559" s="28"/>
      <c r="AE1559" s="28"/>
      <c r="AF1559" s="28"/>
    </row>
    <row r="1560" customFormat="false" ht="12.75" hidden="false" customHeight="false" outlineLevel="0" collapsed="false">
      <c r="A1560" s="56" t="n">
        <f aca="false">A1559+1</f>
        <v>36801</v>
      </c>
      <c r="B1560" s="61" t="n">
        <f aca="false">B1559+1</f>
        <v>1556</v>
      </c>
      <c r="C1560" s="2" t="s">
        <v>142</v>
      </c>
      <c r="D1560" s="66" t="n">
        <v>36800</v>
      </c>
      <c r="E1560" s="28" t="n">
        <v>5.235</v>
      </c>
      <c r="F1560" s="28" t="n">
        <v>5.195</v>
      </c>
      <c r="G1560" s="28" t="n">
        <v>5.21</v>
      </c>
      <c r="H1560" s="28" t="n">
        <v>5.255</v>
      </c>
      <c r="I1560" s="28"/>
      <c r="J1560" s="28"/>
      <c r="K1560" s="28" t="n">
        <v>5.14</v>
      </c>
      <c r="L1560" s="28" t="n">
        <v>4.99</v>
      </c>
      <c r="M1560" s="28" t="n">
        <v>4.705</v>
      </c>
      <c r="N1560" s="28" t="n">
        <v>4.8</v>
      </c>
      <c r="O1560" s="28" t="n">
        <v>4.643724925</v>
      </c>
      <c r="P1560" s="28"/>
      <c r="Q1560" s="28" t="n">
        <v>5.395</v>
      </c>
      <c r="R1560" s="28" t="n">
        <v>5.975</v>
      </c>
      <c r="S1560" s="28" t="n">
        <v>5.29</v>
      </c>
      <c r="T1560" s="28" t="n">
        <v>5.265</v>
      </c>
      <c r="U1560" s="28" t="n">
        <v>5.27</v>
      </c>
      <c r="V1560" s="28" t="n">
        <v>5.37</v>
      </c>
      <c r="W1560" s="28"/>
      <c r="X1560" s="28" t="n">
        <v>5.595</v>
      </c>
      <c r="Y1560" s="28" t="n">
        <v>5.59</v>
      </c>
      <c r="Z1560" s="28"/>
      <c r="AA1560" s="28"/>
      <c r="AB1560" s="28"/>
      <c r="AC1560" s="28"/>
      <c r="AD1560" s="28"/>
      <c r="AE1560" s="28"/>
      <c r="AF1560" s="28"/>
    </row>
    <row r="1561" customFormat="false" ht="12.75" hidden="false" customHeight="false" outlineLevel="0" collapsed="false">
      <c r="A1561" s="56" t="n">
        <f aca="false">A1560+1</f>
        <v>36802</v>
      </c>
      <c r="B1561" s="61" t="n">
        <f aca="false">B1560+1</f>
        <v>1557</v>
      </c>
      <c r="C1561" s="2" t="s">
        <v>143</v>
      </c>
      <c r="D1561" s="66" t="n">
        <v>36800</v>
      </c>
      <c r="E1561" s="28" t="n">
        <v>5.235</v>
      </c>
      <c r="F1561" s="28" t="n">
        <v>5.205</v>
      </c>
      <c r="G1561" s="28" t="n">
        <v>5.25</v>
      </c>
      <c r="H1561" s="28" t="n">
        <v>5.26</v>
      </c>
      <c r="I1561" s="28"/>
      <c r="J1561" s="28"/>
      <c r="K1561" s="28" t="n">
        <v>5.155</v>
      </c>
      <c r="L1561" s="28" t="n">
        <v>5.07</v>
      </c>
      <c r="M1561" s="28" t="n">
        <v>4.815</v>
      </c>
      <c r="N1561" s="28" t="n">
        <v>4.83</v>
      </c>
      <c r="O1561" s="28" t="n">
        <v>4.75309978175</v>
      </c>
      <c r="P1561" s="28"/>
      <c r="Q1561" s="28" t="n">
        <v>5.415</v>
      </c>
      <c r="R1561" s="28" t="n">
        <v>6.01</v>
      </c>
      <c r="S1561" s="28" t="n">
        <v>5.285</v>
      </c>
      <c r="T1561" s="28" t="n">
        <v>5.275</v>
      </c>
      <c r="U1561" s="28" t="n">
        <v>5.29</v>
      </c>
      <c r="V1561" s="28" t="n">
        <v>5.395</v>
      </c>
      <c r="W1561" s="28"/>
      <c r="X1561" s="28" t="n">
        <v>5.58</v>
      </c>
      <c r="Y1561" s="28" t="n">
        <v>5.585</v>
      </c>
      <c r="Z1561" s="28"/>
      <c r="AA1561" s="28"/>
      <c r="AB1561" s="28"/>
      <c r="AC1561" s="28"/>
      <c r="AD1561" s="28"/>
      <c r="AE1561" s="28"/>
      <c r="AF1561" s="28"/>
    </row>
    <row r="1562" customFormat="false" ht="12.75" hidden="false" customHeight="false" outlineLevel="0" collapsed="false">
      <c r="A1562" s="56" t="n">
        <f aca="false">A1561+1</f>
        <v>36803</v>
      </c>
      <c r="B1562" s="61" t="n">
        <f aca="false">B1561+1</f>
        <v>1558</v>
      </c>
      <c r="C1562" s="2" t="s">
        <v>144</v>
      </c>
      <c r="D1562" s="66" t="n">
        <v>36800</v>
      </c>
      <c r="E1562" s="28" t="n">
        <v>5.215</v>
      </c>
      <c r="F1562" s="28" t="n">
        <v>5.16</v>
      </c>
      <c r="G1562" s="28" t="n">
        <v>5.215</v>
      </c>
      <c r="H1562" s="28" t="n">
        <v>5.24</v>
      </c>
      <c r="I1562" s="28"/>
      <c r="J1562" s="28"/>
      <c r="K1562" s="28" t="n">
        <v>5.16</v>
      </c>
      <c r="L1562" s="28" t="n">
        <v>5.03</v>
      </c>
      <c r="M1562" s="28" t="n">
        <v>4.81</v>
      </c>
      <c r="N1562" s="28" t="n">
        <v>4.855</v>
      </c>
      <c r="O1562" s="28" t="n">
        <v>4.76825211375</v>
      </c>
      <c r="P1562" s="28"/>
      <c r="Q1562" s="28" t="n">
        <v>5.44</v>
      </c>
      <c r="R1562" s="28" t="n">
        <v>6.02</v>
      </c>
      <c r="S1562" s="28" t="n">
        <v>5.375</v>
      </c>
      <c r="T1562" s="28" t="n">
        <v>5.27</v>
      </c>
      <c r="U1562" s="28" t="n">
        <v>5.29</v>
      </c>
      <c r="V1562" s="28" t="n">
        <v>5.39</v>
      </c>
      <c r="W1562" s="28"/>
      <c r="X1562" s="28" t="n">
        <v>5.59</v>
      </c>
      <c r="Y1562" s="28" t="n">
        <v>5.59</v>
      </c>
      <c r="Z1562" s="28"/>
      <c r="AA1562" s="28"/>
      <c r="AB1562" s="28"/>
      <c r="AC1562" s="28"/>
      <c r="AD1562" s="28"/>
      <c r="AE1562" s="28"/>
      <c r="AF1562" s="28"/>
    </row>
    <row r="1563" customFormat="false" ht="12.75" hidden="false" customHeight="false" outlineLevel="0" collapsed="false">
      <c r="A1563" s="56" t="n">
        <f aca="false">A1562+1</f>
        <v>36804</v>
      </c>
      <c r="B1563" s="61" t="n">
        <f aca="false">B1562+1</f>
        <v>1559</v>
      </c>
      <c r="C1563" s="2" t="s">
        <v>145</v>
      </c>
      <c r="D1563" s="66" t="n">
        <v>36800</v>
      </c>
      <c r="E1563" s="28" t="n">
        <v>5.25</v>
      </c>
      <c r="F1563" s="28" t="n">
        <v>5.09</v>
      </c>
      <c r="G1563" s="28" t="n">
        <v>5.175</v>
      </c>
      <c r="H1563" s="28" t="n">
        <v>5.22</v>
      </c>
      <c r="I1563" s="28"/>
      <c r="J1563" s="28"/>
      <c r="K1563" s="28" t="n">
        <v>5.175</v>
      </c>
      <c r="L1563" s="28" t="n">
        <v>4.795</v>
      </c>
      <c r="M1563" s="28" t="n">
        <v>4.71</v>
      </c>
      <c r="N1563" s="28" t="n">
        <v>4.955</v>
      </c>
      <c r="O1563" s="28" t="n">
        <v>4.688044842</v>
      </c>
      <c r="P1563" s="28"/>
      <c r="Q1563" s="28" t="n">
        <v>5.485</v>
      </c>
      <c r="R1563" s="28" t="n">
        <v>6</v>
      </c>
      <c r="S1563" s="28" t="n">
        <v>5.67</v>
      </c>
      <c r="T1563" s="28" t="n">
        <v>5.275</v>
      </c>
      <c r="U1563" s="28" t="n">
        <v>5.295</v>
      </c>
      <c r="V1563" s="28" t="n">
        <v>5.405</v>
      </c>
      <c r="W1563" s="28"/>
      <c r="X1563" s="28" t="n">
        <v>5.63</v>
      </c>
      <c r="Y1563" s="28" t="n">
        <v>5.635</v>
      </c>
      <c r="Z1563" s="28"/>
      <c r="AA1563" s="28"/>
      <c r="AB1563" s="28"/>
      <c r="AC1563" s="28"/>
      <c r="AD1563" s="28"/>
      <c r="AE1563" s="28"/>
      <c r="AF1563" s="28"/>
    </row>
    <row r="1564" customFormat="false" ht="12.75" hidden="false" customHeight="false" outlineLevel="0" collapsed="false">
      <c r="A1564" s="56" t="n">
        <f aca="false">A1563+1</f>
        <v>36805</v>
      </c>
      <c r="B1564" s="61" t="n">
        <f aca="false">B1563+1</f>
        <v>1560</v>
      </c>
      <c r="C1564" s="2" t="s">
        <v>146</v>
      </c>
      <c r="D1564" s="66" t="n">
        <v>36800</v>
      </c>
      <c r="E1564" s="28" t="n">
        <v>5.06</v>
      </c>
      <c r="F1564" s="28" t="n">
        <v>4.86</v>
      </c>
      <c r="G1564" s="28" t="n">
        <v>4.965</v>
      </c>
      <c r="H1564" s="28" t="n">
        <v>5.025</v>
      </c>
      <c r="I1564" s="28"/>
      <c r="J1564" s="28"/>
      <c r="K1564" s="28" t="n">
        <v>5</v>
      </c>
      <c r="L1564" s="28" t="n">
        <v>4.315</v>
      </c>
      <c r="M1564" s="28" t="n">
        <v>4.35</v>
      </c>
      <c r="N1564" s="28" t="n">
        <v>4.815</v>
      </c>
      <c r="O1564" s="28" t="n">
        <v>4.41662631075</v>
      </c>
      <c r="P1564" s="28"/>
      <c r="Q1564" s="28" t="n">
        <v>5.285</v>
      </c>
      <c r="R1564" s="28" t="n">
        <v>5.765</v>
      </c>
      <c r="S1564" s="28" t="n">
        <v>5.405</v>
      </c>
      <c r="T1564" s="28" t="n">
        <v>5.12</v>
      </c>
      <c r="U1564" s="28" t="n">
        <v>5.135</v>
      </c>
      <c r="V1564" s="28" t="n">
        <v>5.24</v>
      </c>
      <c r="W1564" s="28"/>
      <c r="X1564" s="28" t="n">
        <v>5.505</v>
      </c>
      <c r="Y1564" s="28" t="n">
        <v>5.6</v>
      </c>
      <c r="Z1564" s="28"/>
      <c r="AA1564" s="28"/>
      <c r="AB1564" s="28"/>
      <c r="AC1564" s="28"/>
      <c r="AD1564" s="28"/>
      <c r="AE1564" s="28"/>
      <c r="AF1564" s="28"/>
    </row>
    <row r="1565" customFormat="false" ht="12.75" hidden="false" customHeight="false" outlineLevel="0" collapsed="false">
      <c r="A1565" s="56" t="n">
        <f aca="false">A1564+1</f>
        <v>36806</v>
      </c>
      <c r="B1565" s="61" t="n">
        <f aca="false">B1564+1</f>
        <v>1561</v>
      </c>
      <c r="C1565" s="2" t="s">
        <v>147</v>
      </c>
      <c r="D1565" s="66" t="n">
        <v>36800</v>
      </c>
      <c r="E1565" s="28" t="n">
        <v>5.06</v>
      </c>
      <c r="F1565" s="28" t="n">
        <v>4.86</v>
      </c>
      <c r="G1565" s="28" t="n">
        <v>4.965</v>
      </c>
      <c r="H1565" s="28" t="n">
        <v>5.025</v>
      </c>
      <c r="I1565" s="28"/>
      <c r="J1565" s="28"/>
      <c r="K1565" s="28" t="n">
        <v>5</v>
      </c>
      <c r="L1565" s="28" t="n">
        <v>4.315</v>
      </c>
      <c r="M1565" s="28" t="n">
        <v>4.35</v>
      </c>
      <c r="N1565" s="28" t="n">
        <v>4.815</v>
      </c>
      <c r="O1565" s="28" t="n">
        <v>4.41662631075</v>
      </c>
      <c r="P1565" s="28"/>
      <c r="Q1565" s="28" t="n">
        <v>5.285</v>
      </c>
      <c r="R1565" s="28" t="n">
        <v>5.765</v>
      </c>
      <c r="S1565" s="28" t="n">
        <v>5.405</v>
      </c>
      <c r="T1565" s="28" t="n">
        <v>5.12</v>
      </c>
      <c r="U1565" s="28" t="n">
        <v>5.135</v>
      </c>
      <c r="V1565" s="28" t="n">
        <v>5.24</v>
      </c>
      <c r="W1565" s="28"/>
      <c r="X1565" s="28" t="n">
        <v>5.505</v>
      </c>
      <c r="Y1565" s="28" t="n">
        <v>5.6</v>
      </c>
      <c r="Z1565" s="28"/>
      <c r="AA1565" s="28"/>
      <c r="AB1565" s="28"/>
      <c r="AC1565" s="28"/>
      <c r="AD1565" s="28"/>
      <c r="AE1565" s="28"/>
      <c r="AF1565" s="28"/>
    </row>
    <row r="1566" customFormat="false" ht="12.75" hidden="false" customHeight="false" outlineLevel="0" collapsed="false">
      <c r="A1566" s="56" t="n">
        <f aca="false">A1565+1</f>
        <v>36807</v>
      </c>
      <c r="B1566" s="61" t="n">
        <f aca="false">B1565+1</f>
        <v>1562</v>
      </c>
      <c r="C1566" s="2" t="s">
        <v>148</v>
      </c>
      <c r="D1566" s="66" t="n">
        <v>36800</v>
      </c>
      <c r="E1566" s="28" t="n">
        <v>5.06</v>
      </c>
      <c r="F1566" s="28" t="n">
        <v>4.86</v>
      </c>
      <c r="G1566" s="28" t="n">
        <v>4.965</v>
      </c>
      <c r="H1566" s="28" t="n">
        <v>5.025</v>
      </c>
      <c r="I1566" s="28"/>
      <c r="J1566" s="28"/>
      <c r="K1566" s="28" t="n">
        <v>5</v>
      </c>
      <c r="L1566" s="28" t="n">
        <v>4.315</v>
      </c>
      <c r="M1566" s="28" t="n">
        <v>4.35</v>
      </c>
      <c r="N1566" s="28" t="n">
        <v>4.815</v>
      </c>
      <c r="O1566" s="28" t="n">
        <v>4.41662631075</v>
      </c>
      <c r="P1566" s="28"/>
      <c r="Q1566" s="28" t="n">
        <v>5.285</v>
      </c>
      <c r="R1566" s="28" t="n">
        <v>5.765</v>
      </c>
      <c r="S1566" s="28" t="n">
        <v>5.405</v>
      </c>
      <c r="T1566" s="28" t="n">
        <v>5.12</v>
      </c>
      <c r="U1566" s="28" t="n">
        <v>5.135</v>
      </c>
      <c r="V1566" s="28" t="n">
        <v>5.24</v>
      </c>
      <c r="W1566" s="28"/>
      <c r="X1566" s="28" t="n">
        <v>5.505</v>
      </c>
      <c r="Y1566" s="28" t="n">
        <v>5.6</v>
      </c>
      <c r="Z1566" s="28"/>
      <c r="AA1566" s="28"/>
      <c r="AB1566" s="28"/>
      <c r="AC1566" s="28"/>
      <c r="AD1566" s="28"/>
      <c r="AE1566" s="28"/>
      <c r="AF1566" s="28"/>
    </row>
    <row r="1567" customFormat="false" ht="12.75" hidden="false" customHeight="false" outlineLevel="0" collapsed="false">
      <c r="A1567" s="56" t="n">
        <f aca="false">A1566+1</f>
        <v>36808</v>
      </c>
      <c r="B1567" s="61" t="n">
        <f aca="false">B1566+1</f>
        <v>1563</v>
      </c>
      <c r="C1567" s="2" t="s">
        <v>142</v>
      </c>
      <c r="D1567" s="66" t="n">
        <v>36800</v>
      </c>
      <c r="E1567" s="28" t="n">
        <v>5.055</v>
      </c>
      <c r="F1567" s="28" t="n">
        <v>4.96</v>
      </c>
      <c r="G1567" s="28" t="n">
        <v>5.02</v>
      </c>
      <c r="H1567" s="28" t="n">
        <v>5.055</v>
      </c>
      <c r="I1567" s="28"/>
      <c r="J1567" s="28"/>
      <c r="K1567" s="28" t="n">
        <v>5</v>
      </c>
      <c r="L1567" s="28" t="n">
        <v>4.565</v>
      </c>
      <c r="M1567" s="28" t="n">
        <v>4.545</v>
      </c>
      <c r="N1567" s="28" t="n">
        <v>4.81</v>
      </c>
      <c r="O1567" s="28" t="n">
        <v>4.42365356025</v>
      </c>
      <c r="P1567" s="28"/>
      <c r="Q1567" s="28" t="n">
        <v>5.28</v>
      </c>
      <c r="R1567" s="28" t="n">
        <v>5.805</v>
      </c>
      <c r="S1567" s="28" t="n">
        <v>5.445</v>
      </c>
      <c r="T1567" s="28" t="n">
        <v>5.115</v>
      </c>
      <c r="U1567" s="28" t="n">
        <v>5.125</v>
      </c>
      <c r="V1567" s="28" t="n">
        <v>5.215</v>
      </c>
      <c r="W1567" s="28"/>
      <c r="X1567" s="28" t="n">
        <v>5.545</v>
      </c>
      <c r="Y1567" s="28" t="n">
        <v>5.585</v>
      </c>
      <c r="Z1567" s="28"/>
      <c r="AA1567" s="28"/>
      <c r="AB1567" s="28"/>
      <c r="AC1567" s="28"/>
      <c r="AD1567" s="28"/>
      <c r="AE1567" s="28"/>
      <c r="AF1567" s="28"/>
    </row>
    <row r="1568" customFormat="false" ht="12.75" hidden="false" customHeight="false" outlineLevel="0" collapsed="false">
      <c r="A1568" s="56" t="n">
        <f aca="false">A1567+1</f>
        <v>36809</v>
      </c>
      <c r="B1568" s="61" t="n">
        <f aca="false">B1567+1</f>
        <v>1564</v>
      </c>
      <c r="C1568" s="2" t="s">
        <v>143</v>
      </c>
      <c r="D1568" s="66" t="n">
        <v>36800</v>
      </c>
      <c r="E1568" s="28" t="n">
        <v>5.08</v>
      </c>
      <c r="F1568" s="28" t="n">
        <v>5.005</v>
      </c>
      <c r="G1568" s="28" t="n">
        <v>5.055</v>
      </c>
      <c r="H1568" s="28" t="n">
        <v>5.08</v>
      </c>
      <c r="I1568" s="28"/>
      <c r="J1568" s="28"/>
      <c r="K1568" s="28" t="n">
        <v>5.035</v>
      </c>
      <c r="L1568" s="28" t="n">
        <v>4.555</v>
      </c>
      <c r="M1568" s="28" t="n">
        <v>4.595</v>
      </c>
      <c r="N1568" s="28" t="n">
        <v>4.85</v>
      </c>
      <c r="O1568" s="28" t="n">
        <v>4.511223255</v>
      </c>
      <c r="P1568" s="28"/>
      <c r="Q1568" s="28" t="n">
        <v>5.3</v>
      </c>
      <c r="R1568" s="28" t="n">
        <v>5.75</v>
      </c>
      <c r="S1568" s="28" t="n">
        <v>5.445</v>
      </c>
      <c r="T1568" s="28" t="n">
        <v>5.14</v>
      </c>
      <c r="U1568" s="28" t="n">
        <v>5.145</v>
      </c>
      <c r="V1568" s="28" t="n">
        <v>5.27</v>
      </c>
      <c r="W1568" s="28"/>
      <c r="X1568" s="28" t="n">
        <v>5.515</v>
      </c>
      <c r="Y1568" s="28" t="n">
        <v>5.57</v>
      </c>
      <c r="Z1568" s="28"/>
      <c r="AA1568" s="28"/>
      <c r="AB1568" s="28"/>
      <c r="AC1568" s="28"/>
      <c r="AD1568" s="28"/>
      <c r="AE1568" s="28"/>
      <c r="AF1568" s="28"/>
    </row>
    <row r="1569" customFormat="false" ht="12.75" hidden="false" customHeight="false" outlineLevel="0" collapsed="false">
      <c r="A1569" s="56" t="n">
        <f aca="false">A1568+1</f>
        <v>36810</v>
      </c>
      <c r="B1569" s="61" t="n">
        <f aca="false">B1568+1</f>
        <v>1565</v>
      </c>
      <c r="C1569" s="2" t="s">
        <v>144</v>
      </c>
      <c r="D1569" s="66" t="n">
        <v>36800</v>
      </c>
      <c r="E1569" s="28" t="n">
        <v>5.16</v>
      </c>
      <c r="F1569" s="28" t="n">
        <v>5.105</v>
      </c>
      <c r="G1569" s="28" t="n">
        <v>5.12</v>
      </c>
      <c r="H1569" s="28" t="n">
        <v>5.155</v>
      </c>
      <c r="I1569" s="28"/>
      <c r="J1569" s="28"/>
      <c r="K1569" s="28" t="n">
        <v>5.115</v>
      </c>
      <c r="L1569" s="28" t="n">
        <v>4.585</v>
      </c>
      <c r="M1569" s="28" t="n">
        <v>4.595</v>
      </c>
      <c r="N1569" s="28" t="n">
        <v>4.905</v>
      </c>
      <c r="O1569" s="28" t="n">
        <v>4.562098309</v>
      </c>
      <c r="P1569" s="28"/>
      <c r="Q1569" s="28" t="n">
        <v>5.355</v>
      </c>
      <c r="R1569" s="28" t="n">
        <v>5.63</v>
      </c>
      <c r="S1569" s="28" t="n">
        <v>5.44</v>
      </c>
      <c r="T1569" s="28" t="n">
        <v>5.205</v>
      </c>
      <c r="U1569" s="28" t="n">
        <v>5.225</v>
      </c>
      <c r="V1569" s="28" t="n">
        <v>5.35</v>
      </c>
      <c r="W1569" s="28"/>
      <c r="X1569" s="28" t="n">
        <v>5.54</v>
      </c>
      <c r="Y1569" s="28" t="n">
        <v>5.575</v>
      </c>
      <c r="Z1569" s="28"/>
      <c r="AA1569" s="28"/>
      <c r="AB1569" s="28"/>
      <c r="AC1569" s="28"/>
      <c r="AD1569" s="28"/>
      <c r="AE1569" s="28"/>
      <c r="AF1569" s="28"/>
    </row>
    <row r="1570" customFormat="false" ht="12.75" hidden="false" customHeight="false" outlineLevel="0" collapsed="false">
      <c r="A1570" s="56" t="n">
        <f aca="false">A1569+1</f>
        <v>36811</v>
      </c>
      <c r="B1570" s="61" t="n">
        <f aca="false">B1569+1</f>
        <v>1566</v>
      </c>
      <c r="C1570" s="2" t="s">
        <v>145</v>
      </c>
      <c r="D1570" s="66" t="n">
        <v>36800</v>
      </c>
      <c r="E1570" s="28" t="n">
        <v>5.545</v>
      </c>
      <c r="F1570" s="28" t="n">
        <v>5.44</v>
      </c>
      <c r="G1570" s="28" t="n">
        <v>5.49</v>
      </c>
      <c r="H1570" s="28" t="n">
        <v>5.54</v>
      </c>
      <c r="I1570" s="28"/>
      <c r="J1570" s="28"/>
      <c r="K1570" s="28" t="n">
        <v>5.465</v>
      </c>
      <c r="L1570" s="28" t="n">
        <v>4.8</v>
      </c>
      <c r="M1570" s="28" t="n">
        <v>4.925</v>
      </c>
      <c r="N1570" s="28" t="n">
        <v>5.105</v>
      </c>
      <c r="O1570" s="28" t="n">
        <v>4.89908720025</v>
      </c>
      <c r="P1570" s="28"/>
      <c r="Q1570" s="28" t="n">
        <v>5.775</v>
      </c>
      <c r="R1570" s="28" t="n">
        <v>5.815</v>
      </c>
      <c r="S1570" s="28" t="n">
        <v>5.535</v>
      </c>
      <c r="T1570" s="28" t="n">
        <v>5.555</v>
      </c>
      <c r="U1570" s="28" t="n">
        <v>5.56</v>
      </c>
      <c r="V1570" s="28" t="n">
        <v>5.725</v>
      </c>
      <c r="W1570" s="28"/>
      <c r="X1570" s="28" t="n">
        <v>5.925</v>
      </c>
      <c r="Y1570" s="28" t="n">
        <v>5.92</v>
      </c>
      <c r="Z1570" s="28"/>
      <c r="AA1570" s="28"/>
      <c r="AB1570" s="28"/>
      <c r="AC1570" s="28"/>
      <c r="AD1570" s="28"/>
      <c r="AE1570" s="28"/>
      <c r="AF1570" s="28"/>
    </row>
    <row r="1571" customFormat="false" ht="12.75" hidden="false" customHeight="false" outlineLevel="0" collapsed="false">
      <c r="A1571" s="56" t="n">
        <f aca="false">A1570+1</f>
        <v>36812</v>
      </c>
      <c r="B1571" s="61" t="n">
        <f aca="false">B1570+1</f>
        <v>1567</v>
      </c>
      <c r="C1571" s="2" t="s">
        <v>146</v>
      </c>
      <c r="D1571" s="66" t="n">
        <v>36800</v>
      </c>
      <c r="E1571" s="28" t="n">
        <v>5.43</v>
      </c>
      <c r="F1571" s="28" t="n">
        <v>5.29</v>
      </c>
      <c r="G1571" s="28" t="n">
        <v>5.31</v>
      </c>
      <c r="H1571" s="28" t="n">
        <v>5.39</v>
      </c>
      <c r="I1571" s="28"/>
      <c r="J1571" s="28"/>
      <c r="K1571" s="28" t="n">
        <v>5.35</v>
      </c>
      <c r="L1571" s="28" t="n">
        <v>4.565</v>
      </c>
      <c r="M1571" s="28" t="n">
        <v>4.665</v>
      </c>
      <c r="N1571" s="28" t="n">
        <v>4.855</v>
      </c>
      <c r="O1571" s="28" t="n">
        <v>4.741728939</v>
      </c>
      <c r="P1571" s="28"/>
      <c r="Q1571" s="28" t="n">
        <v>5.635</v>
      </c>
      <c r="R1571" s="28" t="n">
        <v>5.69</v>
      </c>
      <c r="S1571" s="28" t="n">
        <v>5.41</v>
      </c>
      <c r="T1571" s="28" t="n">
        <v>5.44</v>
      </c>
      <c r="U1571" s="28" t="n">
        <v>5.44</v>
      </c>
      <c r="V1571" s="28" t="n">
        <v>5.57</v>
      </c>
      <c r="W1571" s="28"/>
      <c r="X1571" s="28" t="n">
        <v>5.75</v>
      </c>
      <c r="Y1571" s="28" t="n">
        <v>5.74</v>
      </c>
      <c r="Z1571" s="28"/>
      <c r="AA1571" s="28"/>
      <c r="AB1571" s="28"/>
      <c r="AC1571" s="28"/>
      <c r="AD1571" s="28"/>
      <c r="AE1571" s="28"/>
      <c r="AF1571" s="28"/>
    </row>
    <row r="1572" customFormat="false" ht="12.75" hidden="false" customHeight="false" outlineLevel="0" collapsed="false">
      <c r="A1572" s="56" t="n">
        <f aca="false">A1571+1</f>
        <v>36813</v>
      </c>
      <c r="B1572" s="61" t="n">
        <f aca="false">B1571+1</f>
        <v>1568</v>
      </c>
      <c r="C1572" s="2" t="s">
        <v>147</v>
      </c>
      <c r="D1572" s="66" t="n">
        <v>36800</v>
      </c>
      <c r="E1572" s="28" t="n">
        <v>5.43</v>
      </c>
      <c r="F1572" s="28" t="n">
        <v>5.29</v>
      </c>
      <c r="G1572" s="28" t="n">
        <v>5.31</v>
      </c>
      <c r="H1572" s="28" t="n">
        <v>5.39</v>
      </c>
      <c r="I1572" s="28"/>
      <c r="J1572" s="28"/>
      <c r="K1572" s="28" t="n">
        <v>5.35</v>
      </c>
      <c r="L1572" s="28" t="n">
        <v>4.565</v>
      </c>
      <c r="M1572" s="28" t="n">
        <v>4.665</v>
      </c>
      <c r="N1572" s="28" t="n">
        <v>4.855</v>
      </c>
      <c r="O1572" s="28" t="n">
        <v>4.741728939</v>
      </c>
      <c r="P1572" s="28"/>
      <c r="Q1572" s="28" t="n">
        <v>5.635</v>
      </c>
      <c r="R1572" s="28" t="n">
        <v>5.69</v>
      </c>
      <c r="S1572" s="28" t="n">
        <v>5.41</v>
      </c>
      <c r="T1572" s="28" t="n">
        <v>5.44</v>
      </c>
      <c r="U1572" s="28" t="n">
        <v>5.44</v>
      </c>
      <c r="V1572" s="28" t="n">
        <v>5.57</v>
      </c>
      <c r="W1572" s="28"/>
      <c r="X1572" s="28" t="n">
        <v>5.75</v>
      </c>
      <c r="Y1572" s="28" t="n">
        <v>5.74</v>
      </c>
      <c r="Z1572" s="28"/>
      <c r="AA1572" s="28"/>
      <c r="AB1572" s="28"/>
      <c r="AC1572" s="28"/>
      <c r="AD1572" s="28"/>
      <c r="AE1572" s="28"/>
      <c r="AF1572" s="28"/>
    </row>
    <row r="1573" customFormat="false" ht="12.75" hidden="false" customHeight="false" outlineLevel="0" collapsed="false">
      <c r="A1573" s="56" t="n">
        <f aca="false">A1572+1</f>
        <v>36814</v>
      </c>
      <c r="B1573" s="61" t="n">
        <f aca="false">B1572+1</f>
        <v>1569</v>
      </c>
      <c r="C1573" s="2" t="s">
        <v>148</v>
      </c>
      <c r="D1573" s="66" t="n">
        <v>36800</v>
      </c>
      <c r="E1573" s="28" t="n">
        <v>5.43</v>
      </c>
      <c r="F1573" s="28" t="n">
        <v>5.29</v>
      </c>
      <c r="G1573" s="28" t="n">
        <v>5.31</v>
      </c>
      <c r="H1573" s="28" t="n">
        <v>5.39</v>
      </c>
      <c r="I1573" s="28"/>
      <c r="J1573" s="28"/>
      <c r="K1573" s="28" t="n">
        <v>5.35</v>
      </c>
      <c r="L1573" s="28" t="n">
        <v>4.565</v>
      </c>
      <c r="M1573" s="28" t="n">
        <v>4.665</v>
      </c>
      <c r="N1573" s="28" t="n">
        <v>4.855</v>
      </c>
      <c r="O1573" s="28" t="n">
        <v>4.741728939</v>
      </c>
      <c r="P1573" s="28"/>
      <c r="Q1573" s="28" t="n">
        <v>5.635</v>
      </c>
      <c r="R1573" s="28" t="n">
        <v>5.69</v>
      </c>
      <c r="S1573" s="28" t="n">
        <v>5.41</v>
      </c>
      <c r="T1573" s="28" t="n">
        <v>5.44</v>
      </c>
      <c r="U1573" s="28" t="n">
        <v>5.44</v>
      </c>
      <c r="V1573" s="28" t="n">
        <v>5.57</v>
      </c>
      <c r="W1573" s="28"/>
      <c r="X1573" s="28" t="n">
        <v>5.75</v>
      </c>
      <c r="Y1573" s="28" t="n">
        <v>5.74</v>
      </c>
      <c r="Z1573" s="28"/>
      <c r="AA1573" s="28"/>
      <c r="AB1573" s="28"/>
      <c r="AC1573" s="28"/>
      <c r="AD1573" s="28"/>
      <c r="AE1573" s="28"/>
      <c r="AF1573" s="28"/>
    </row>
    <row r="1574" customFormat="false" ht="12.75" hidden="false" customHeight="false" outlineLevel="0" collapsed="false">
      <c r="A1574" s="56" t="n">
        <f aca="false">A1573+1</f>
        <v>36815</v>
      </c>
      <c r="B1574" s="61" t="n">
        <f aca="false">B1573+1</f>
        <v>1570</v>
      </c>
      <c r="C1574" s="2" t="s">
        <v>142</v>
      </c>
      <c r="D1574" s="66" t="n">
        <v>36800</v>
      </c>
      <c r="E1574" s="28" t="n">
        <v>5.34</v>
      </c>
      <c r="F1574" s="28" t="n">
        <v>5.24</v>
      </c>
      <c r="G1574" s="28" t="n">
        <v>5.285</v>
      </c>
      <c r="H1574" s="28" t="n">
        <v>5.31</v>
      </c>
      <c r="I1574" s="28"/>
      <c r="J1574" s="28"/>
      <c r="K1574" s="28" t="n">
        <v>5.265</v>
      </c>
      <c r="L1574" s="28" t="n">
        <v>4.645</v>
      </c>
      <c r="M1574" s="28" t="n">
        <v>4.78</v>
      </c>
      <c r="N1574" s="28" t="n">
        <v>4.79</v>
      </c>
      <c r="O1574" s="28" t="n">
        <v>4.78724021475</v>
      </c>
      <c r="P1574" s="28"/>
      <c r="Q1574" s="28" t="n">
        <v>5.56</v>
      </c>
      <c r="R1574" s="28" t="n">
        <v>5.685</v>
      </c>
      <c r="S1574" s="28" t="n">
        <v>5.33</v>
      </c>
      <c r="T1574" s="28" t="n">
        <v>5.34</v>
      </c>
      <c r="U1574" s="28" t="n">
        <v>5.345</v>
      </c>
      <c r="V1574" s="28" t="n">
        <v>5.475</v>
      </c>
      <c r="W1574" s="28"/>
      <c r="X1574" s="28" t="n">
        <v>5.705</v>
      </c>
      <c r="Y1574" s="28" t="n">
        <v>5.705</v>
      </c>
      <c r="Z1574" s="28"/>
      <c r="AA1574" s="28"/>
      <c r="AB1574" s="28"/>
      <c r="AC1574" s="28"/>
      <c r="AD1574" s="28"/>
      <c r="AE1574" s="28"/>
      <c r="AF1574" s="28"/>
    </row>
    <row r="1575" customFormat="false" ht="12.75" hidden="false" customHeight="false" outlineLevel="0" collapsed="false">
      <c r="A1575" s="56" t="n">
        <f aca="false">A1574+1</f>
        <v>36816</v>
      </c>
      <c r="B1575" s="61" t="n">
        <f aca="false">B1574+1</f>
        <v>1571</v>
      </c>
      <c r="C1575" s="2" t="s">
        <v>143</v>
      </c>
      <c r="D1575" s="66" t="n">
        <v>36800</v>
      </c>
      <c r="E1575" s="28" t="n">
        <v>5.27</v>
      </c>
      <c r="F1575" s="28" t="n">
        <v>5.195</v>
      </c>
      <c r="G1575" s="28" t="n">
        <v>5.225</v>
      </c>
      <c r="H1575" s="28" t="n">
        <v>5.26</v>
      </c>
      <c r="I1575" s="28"/>
      <c r="J1575" s="28"/>
      <c r="K1575" s="28" t="n">
        <v>5.2</v>
      </c>
      <c r="L1575" s="28" t="n">
        <v>4.78</v>
      </c>
      <c r="M1575" s="28" t="n">
        <v>4.855</v>
      </c>
      <c r="N1575" s="28" t="n">
        <v>4.87</v>
      </c>
      <c r="O1575" s="28" t="n">
        <v>4.8150502785</v>
      </c>
      <c r="P1575" s="28"/>
      <c r="Q1575" s="28" t="n">
        <v>5.5</v>
      </c>
      <c r="R1575" s="28" t="n">
        <v>5.655</v>
      </c>
      <c r="S1575" s="28" t="n">
        <v>5.38</v>
      </c>
      <c r="T1575" s="28" t="n">
        <v>5.28</v>
      </c>
      <c r="U1575" s="28" t="n">
        <v>5.29</v>
      </c>
      <c r="V1575" s="28" t="n">
        <v>5.42</v>
      </c>
      <c r="W1575" s="28"/>
      <c r="X1575" s="28" t="n">
        <v>5.675</v>
      </c>
      <c r="Y1575" s="28" t="n">
        <v>5.69</v>
      </c>
      <c r="Z1575" s="28"/>
      <c r="AA1575" s="28"/>
      <c r="AB1575" s="28"/>
      <c r="AC1575" s="28"/>
      <c r="AD1575" s="28"/>
      <c r="AE1575" s="28"/>
      <c r="AF1575" s="28"/>
    </row>
    <row r="1576" customFormat="false" ht="12.75" hidden="false" customHeight="false" outlineLevel="0" collapsed="false">
      <c r="A1576" s="56" t="n">
        <f aca="false">A1575+1</f>
        <v>36817</v>
      </c>
      <c r="B1576" s="61" t="n">
        <f aca="false">B1575+1</f>
        <v>1572</v>
      </c>
      <c r="C1576" s="2" t="s">
        <v>144</v>
      </c>
      <c r="D1576" s="66" t="n">
        <v>36800</v>
      </c>
      <c r="E1576" s="28" t="n">
        <v>5.38</v>
      </c>
      <c r="F1576" s="28" t="n">
        <v>5.285</v>
      </c>
      <c r="G1576" s="28" t="n">
        <v>5.32</v>
      </c>
      <c r="H1576" s="28" t="n">
        <v>5.345</v>
      </c>
      <c r="I1576" s="28"/>
      <c r="J1576" s="28"/>
      <c r="K1576" s="28" t="n">
        <v>5.28</v>
      </c>
      <c r="L1576" s="28" t="n">
        <v>4.93</v>
      </c>
      <c r="M1576" s="28" t="n">
        <v>4.99</v>
      </c>
      <c r="N1576" s="28" t="n">
        <v>4.955</v>
      </c>
      <c r="O1576" s="28" t="n">
        <v>4.88362665</v>
      </c>
      <c r="P1576" s="28"/>
      <c r="Q1576" s="28" t="n">
        <v>5.63</v>
      </c>
      <c r="R1576" s="28" t="n">
        <v>5.755</v>
      </c>
      <c r="S1576" s="28" t="n">
        <v>5.55</v>
      </c>
      <c r="T1576" s="28" t="n">
        <v>5.36</v>
      </c>
      <c r="U1576" s="28" t="n">
        <v>5.38</v>
      </c>
      <c r="V1576" s="28" t="n">
        <v>5.5</v>
      </c>
      <c r="W1576" s="28"/>
      <c r="X1576" s="28" t="n">
        <v>5.8</v>
      </c>
      <c r="Y1576" s="28" t="n">
        <v>5.81</v>
      </c>
      <c r="Z1576" s="28"/>
      <c r="AA1576" s="28"/>
      <c r="AB1576" s="28"/>
      <c r="AC1576" s="28"/>
      <c r="AD1576" s="28"/>
      <c r="AE1576" s="28"/>
      <c r="AF1576" s="28"/>
    </row>
    <row r="1577" customFormat="false" ht="12.75" hidden="false" customHeight="false" outlineLevel="0" collapsed="false">
      <c r="A1577" s="56" t="n">
        <f aca="false">A1576+1</f>
        <v>36818</v>
      </c>
      <c r="B1577" s="61" t="n">
        <f aca="false">B1576+1</f>
        <v>1573</v>
      </c>
      <c r="C1577" s="2" t="s">
        <v>145</v>
      </c>
      <c r="D1577" s="66" t="n">
        <v>36800</v>
      </c>
      <c r="E1577" s="28" t="n">
        <v>5.04</v>
      </c>
      <c r="F1577" s="28" t="n">
        <v>4.96</v>
      </c>
      <c r="G1577" s="28" t="n">
        <v>4.985</v>
      </c>
      <c r="H1577" s="28" t="n">
        <v>5.025</v>
      </c>
      <c r="I1577" s="28"/>
      <c r="J1577" s="28"/>
      <c r="K1577" s="28" t="n">
        <v>4.965</v>
      </c>
      <c r="L1577" s="28" t="n">
        <v>4.69</v>
      </c>
      <c r="M1577" s="28" t="n">
        <v>4.755</v>
      </c>
      <c r="N1577" s="28" t="n">
        <v>4.805</v>
      </c>
      <c r="O1577" s="28" t="n">
        <v>4.5885537</v>
      </c>
      <c r="P1577" s="28"/>
      <c r="Q1577" s="28" t="n">
        <v>5.245</v>
      </c>
      <c r="R1577" s="28" t="n">
        <v>5.58</v>
      </c>
      <c r="S1577" s="28" t="n">
        <v>5.335</v>
      </c>
      <c r="T1577" s="28" t="n">
        <v>5.06</v>
      </c>
      <c r="U1577" s="28" t="n">
        <v>5.07</v>
      </c>
      <c r="V1577" s="28" t="n">
        <v>5.16</v>
      </c>
      <c r="W1577" s="28"/>
      <c r="X1577" s="28" t="n">
        <v>5.425</v>
      </c>
      <c r="Y1577" s="28" t="n">
        <v>5.44</v>
      </c>
      <c r="Z1577" s="28"/>
      <c r="AA1577" s="28"/>
      <c r="AB1577" s="28"/>
      <c r="AC1577" s="28"/>
      <c r="AD1577" s="28"/>
      <c r="AE1577" s="28"/>
      <c r="AF1577" s="28"/>
    </row>
    <row r="1578" customFormat="false" ht="12.75" hidden="false" customHeight="false" outlineLevel="0" collapsed="false">
      <c r="A1578" s="56" t="n">
        <f aca="false">A1577+1</f>
        <v>36819</v>
      </c>
      <c r="B1578" s="61" t="n">
        <f aca="false">B1577+1</f>
        <v>1574</v>
      </c>
      <c r="C1578" s="2" t="s">
        <v>146</v>
      </c>
      <c r="D1578" s="66" t="n">
        <v>36800</v>
      </c>
      <c r="E1578" s="28" t="n">
        <v>4.845</v>
      </c>
      <c r="F1578" s="28" t="n">
        <v>4.73</v>
      </c>
      <c r="G1578" s="28" t="n">
        <v>4.755</v>
      </c>
      <c r="H1578" s="28" t="n">
        <v>4.815</v>
      </c>
      <c r="I1578" s="28"/>
      <c r="J1578" s="28"/>
      <c r="K1578" s="28" t="n">
        <v>4.745</v>
      </c>
      <c r="L1578" s="28" t="n">
        <v>4.485</v>
      </c>
      <c r="M1578" s="28" t="n">
        <v>4.53</v>
      </c>
      <c r="N1578" s="28" t="n">
        <v>4.595</v>
      </c>
      <c r="O1578" s="28" t="n">
        <v>4.3959951</v>
      </c>
      <c r="P1578" s="28"/>
      <c r="Q1578" s="28" t="n">
        <v>5.065</v>
      </c>
      <c r="R1578" s="28" t="n">
        <v>5.405</v>
      </c>
      <c r="S1578" s="28" t="n">
        <v>5.105</v>
      </c>
      <c r="T1578" s="28" t="n">
        <v>4.845</v>
      </c>
      <c r="U1578" s="28" t="n">
        <v>4.85</v>
      </c>
      <c r="V1578" s="28" t="n">
        <v>4.965</v>
      </c>
      <c r="W1578" s="28"/>
      <c r="X1578" s="28" t="n">
        <v>5.21</v>
      </c>
      <c r="Y1578" s="28" t="n">
        <v>5.24</v>
      </c>
      <c r="Z1578" s="28"/>
      <c r="AA1578" s="28"/>
      <c r="AB1578" s="28"/>
      <c r="AC1578" s="28"/>
      <c r="AD1578" s="28"/>
      <c r="AE1578" s="28"/>
      <c r="AF1578" s="28"/>
    </row>
    <row r="1579" customFormat="false" ht="12.75" hidden="false" customHeight="false" outlineLevel="0" collapsed="false">
      <c r="A1579" s="56" t="n">
        <f aca="false">A1578+1</f>
        <v>36820</v>
      </c>
      <c r="B1579" s="61" t="n">
        <f aca="false">B1578+1</f>
        <v>1575</v>
      </c>
      <c r="C1579" s="2" t="s">
        <v>147</v>
      </c>
      <c r="D1579" s="66" t="n">
        <v>36800</v>
      </c>
      <c r="E1579" s="28" t="n">
        <v>4.845</v>
      </c>
      <c r="F1579" s="28" t="n">
        <v>4.73</v>
      </c>
      <c r="G1579" s="28" t="n">
        <v>4.755</v>
      </c>
      <c r="H1579" s="28" t="n">
        <v>4.815</v>
      </c>
      <c r="I1579" s="28"/>
      <c r="J1579" s="28"/>
      <c r="K1579" s="28" t="n">
        <v>4.745</v>
      </c>
      <c r="L1579" s="28" t="n">
        <v>4.485</v>
      </c>
      <c r="M1579" s="28" t="n">
        <v>4.53</v>
      </c>
      <c r="N1579" s="28" t="n">
        <v>4.595</v>
      </c>
      <c r="O1579" s="28" t="n">
        <v>4.3959951</v>
      </c>
      <c r="P1579" s="28"/>
      <c r="Q1579" s="28" t="n">
        <v>5.065</v>
      </c>
      <c r="R1579" s="28" t="n">
        <v>5.405</v>
      </c>
      <c r="S1579" s="28" t="n">
        <v>5.105</v>
      </c>
      <c r="T1579" s="28" t="n">
        <v>4.845</v>
      </c>
      <c r="U1579" s="28" t="n">
        <v>4.85</v>
      </c>
      <c r="V1579" s="28" t="n">
        <v>4.965</v>
      </c>
      <c r="W1579" s="28"/>
      <c r="X1579" s="28" t="n">
        <v>5.21</v>
      </c>
      <c r="Y1579" s="28" t="n">
        <v>5.24</v>
      </c>
      <c r="Z1579" s="28"/>
      <c r="AA1579" s="28"/>
      <c r="AB1579" s="28"/>
      <c r="AC1579" s="28"/>
      <c r="AD1579" s="28"/>
      <c r="AE1579" s="28"/>
      <c r="AF1579" s="28"/>
    </row>
    <row r="1580" customFormat="false" ht="12.75" hidden="false" customHeight="false" outlineLevel="0" collapsed="false">
      <c r="A1580" s="56" t="n">
        <f aca="false">A1579+1</f>
        <v>36821</v>
      </c>
      <c r="B1580" s="61" t="n">
        <f aca="false">B1579+1</f>
        <v>1576</v>
      </c>
      <c r="C1580" s="2" t="s">
        <v>148</v>
      </c>
      <c r="D1580" s="66" t="n">
        <v>36800</v>
      </c>
      <c r="E1580" s="28" t="n">
        <v>4.845</v>
      </c>
      <c r="F1580" s="28" t="n">
        <v>4.73</v>
      </c>
      <c r="G1580" s="28" t="n">
        <v>4.755</v>
      </c>
      <c r="H1580" s="28" t="n">
        <v>4.815</v>
      </c>
      <c r="I1580" s="28"/>
      <c r="J1580" s="28"/>
      <c r="K1580" s="28" t="n">
        <v>4.745</v>
      </c>
      <c r="L1580" s="28" t="n">
        <v>4.485</v>
      </c>
      <c r="M1580" s="28" t="n">
        <v>4.53</v>
      </c>
      <c r="N1580" s="28" t="n">
        <v>4.595</v>
      </c>
      <c r="O1580" s="28" t="n">
        <v>4.3959951</v>
      </c>
      <c r="P1580" s="28"/>
      <c r="Q1580" s="28" t="n">
        <v>5.065</v>
      </c>
      <c r="R1580" s="28" t="n">
        <v>5.405</v>
      </c>
      <c r="S1580" s="28" t="n">
        <v>5.105</v>
      </c>
      <c r="T1580" s="28" t="n">
        <v>4.845</v>
      </c>
      <c r="U1580" s="28" t="n">
        <v>4.85</v>
      </c>
      <c r="V1580" s="28" t="n">
        <v>4.965</v>
      </c>
      <c r="W1580" s="28"/>
      <c r="X1580" s="28" t="n">
        <v>5.21</v>
      </c>
      <c r="Y1580" s="28" t="n">
        <v>5.24</v>
      </c>
      <c r="Z1580" s="28"/>
      <c r="AA1580" s="28"/>
      <c r="AB1580" s="28"/>
      <c r="AC1580" s="28"/>
      <c r="AD1580" s="28"/>
      <c r="AE1580" s="28"/>
      <c r="AF1580" s="28"/>
    </row>
    <row r="1581" customFormat="false" ht="12.75" hidden="false" customHeight="false" outlineLevel="0" collapsed="false">
      <c r="A1581" s="56" t="n">
        <f aca="false">A1580+1</f>
        <v>36822</v>
      </c>
      <c r="B1581" s="61" t="n">
        <f aca="false">B1580+1</f>
        <v>1577</v>
      </c>
      <c r="C1581" s="2" t="s">
        <v>142</v>
      </c>
      <c r="D1581" s="66" t="n">
        <v>36800</v>
      </c>
      <c r="E1581" s="28" t="n">
        <v>4.815</v>
      </c>
      <c r="F1581" s="28" t="n">
        <v>4.73</v>
      </c>
      <c r="G1581" s="28" t="n">
        <v>4.775</v>
      </c>
      <c r="H1581" s="28" t="n">
        <v>4.79</v>
      </c>
      <c r="I1581" s="28"/>
      <c r="J1581" s="28"/>
      <c r="K1581" s="28" t="n">
        <v>4.7</v>
      </c>
      <c r="L1581" s="28" t="n">
        <v>4.57</v>
      </c>
      <c r="M1581" s="28" t="n">
        <v>4.595</v>
      </c>
      <c r="N1581" s="28" t="n">
        <v>4.59</v>
      </c>
      <c r="O1581" s="28" t="n">
        <v>4.393501502</v>
      </c>
      <c r="P1581" s="28"/>
      <c r="Q1581" s="28" t="n">
        <v>5.04</v>
      </c>
      <c r="R1581" s="28" t="n">
        <v>5.375</v>
      </c>
      <c r="S1581" s="28" t="n">
        <v>5.31</v>
      </c>
      <c r="T1581" s="28" t="n">
        <v>4.805</v>
      </c>
      <c r="U1581" s="28" t="n">
        <v>4.825</v>
      </c>
      <c r="V1581" s="28" t="n">
        <v>4.92</v>
      </c>
      <c r="W1581" s="28"/>
      <c r="X1581" s="28" t="n">
        <v>5.18</v>
      </c>
      <c r="Y1581" s="28" t="n">
        <v>5.245</v>
      </c>
      <c r="Z1581" s="28"/>
      <c r="AA1581" s="28"/>
      <c r="AB1581" s="28"/>
      <c r="AC1581" s="28"/>
      <c r="AD1581" s="28"/>
      <c r="AE1581" s="28"/>
      <c r="AF1581" s="28"/>
    </row>
    <row r="1582" customFormat="false" ht="12.75" hidden="false" customHeight="false" outlineLevel="0" collapsed="false">
      <c r="A1582" s="56" t="n">
        <f aca="false">A1581+1</f>
        <v>36823</v>
      </c>
      <c r="B1582" s="61" t="n">
        <f aca="false">B1581+1</f>
        <v>1578</v>
      </c>
      <c r="C1582" s="2" t="s">
        <v>143</v>
      </c>
      <c r="D1582" s="66" t="n">
        <v>36800</v>
      </c>
      <c r="E1582" s="28" t="n">
        <v>4.845</v>
      </c>
      <c r="F1582" s="28" t="n">
        <v>4.79</v>
      </c>
      <c r="G1582" s="28" t="n">
        <v>4.83</v>
      </c>
      <c r="H1582" s="28" t="n">
        <v>4.835</v>
      </c>
      <c r="I1582" s="28"/>
      <c r="J1582" s="28"/>
      <c r="K1582" s="28" t="n">
        <v>4.74</v>
      </c>
      <c r="L1582" s="28" t="n">
        <v>4.69</v>
      </c>
      <c r="M1582" s="28" t="n">
        <v>4.705</v>
      </c>
      <c r="N1582" s="28" t="n">
        <v>4.645</v>
      </c>
      <c r="O1582" s="28" t="n">
        <v>4.389680925</v>
      </c>
      <c r="P1582" s="28"/>
      <c r="Q1582" s="28" t="n">
        <v>5.05</v>
      </c>
      <c r="R1582" s="28" t="n">
        <v>5.345</v>
      </c>
      <c r="S1582" s="28" t="n">
        <v>5.26</v>
      </c>
      <c r="T1582" s="28" t="n">
        <v>4.84</v>
      </c>
      <c r="U1582" s="28" t="n">
        <v>4.85</v>
      </c>
      <c r="V1582" s="28" t="n">
        <v>4.955</v>
      </c>
      <c r="W1582" s="28"/>
      <c r="X1582" s="28" t="n">
        <v>5.185</v>
      </c>
      <c r="Y1582" s="28" t="n">
        <v>5.245</v>
      </c>
      <c r="Z1582" s="28"/>
      <c r="AA1582" s="28"/>
      <c r="AB1582" s="28"/>
      <c r="AC1582" s="28"/>
      <c r="AD1582" s="28"/>
      <c r="AE1582" s="28"/>
      <c r="AF1582" s="28"/>
    </row>
    <row r="1583" customFormat="false" ht="12.75" hidden="false" customHeight="false" outlineLevel="0" collapsed="false">
      <c r="A1583" s="56" t="n">
        <f aca="false">A1582+1</f>
        <v>36824</v>
      </c>
      <c r="B1583" s="61" t="n">
        <f aca="false">B1582+1</f>
        <v>1579</v>
      </c>
      <c r="C1583" s="2" t="s">
        <v>144</v>
      </c>
      <c r="D1583" s="66" t="n">
        <v>36800</v>
      </c>
      <c r="E1583" s="28" t="n">
        <v>4.655</v>
      </c>
      <c r="F1583" s="28" t="n">
        <v>4.61</v>
      </c>
      <c r="G1583" s="28" t="n">
        <v>4.625</v>
      </c>
      <c r="H1583" s="28" t="n">
        <v>4.65</v>
      </c>
      <c r="I1583" s="28"/>
      <c r="J1583" s="28"/>
      <c r="K1583" s="28" t="n">
        <v>4.55</v>
      </c>
      <c r="L1583" s="28" t="n">
        <v>4.5</v>
      </c>
      <c r="M1583" s="28" t="n">
        <v>4.52</v>
      </c>
      <c r="N1583" s="28" t="n">
        <v>4.515</v>
      </c>
      <c r="O1583" s="28" t="n">
        <v>4.24395483</v>
      </c>
      <c r="P1583" s="28"/>
      <c r="Q1583" s="28" t="n">
        <v>4.825</v>
      </c>
      <c r="R1583" s="28" t="n">
        <v>5.22</v>
      </c>
      <c r="S1583" s="28" t="n">
        <v>5.11</v>
      </c>
      <c r="T1583" s="28" t="n">
        <v>4.655</v>
      </c>
      <c r="U1583" s="28" t="n">
        <v>4.665</v>
      </c>
      <c r="V1583" s="28" t="n">
        <v>4.755</v>
      </c>
      <c r="W1583" s="28"/>
      <c r="X1583" s="28" t="n">
        <v>5</v>
      </c>
      <c r="Y1583" s="28" t="n">
        <v>5.03</v>
      </c>
      <c r="Z1583" s="28"/>
      <c r="AA1583" s="28"/>
      <c r="AB1583" s="28"/>
      <c r="AC1583" s="28"/>
      <c r="AD1583" s="28"/>
      <c r="AE1583" s="28"/>
      <c r="AF1583" s="28"/>
    </row>
    <row r="1584" customFormat="false" ht="12.75" hidden="false" customHeight="false" outlineLevel="0" collapsed="false">
      <c r="A1584" s="56" t="n">
        <f aca="false">A1583+1</f>
        <v>36825</v>
      </c>
      <c r="B1584" s="61" t="n">
        <f aca="false">B1583+1</f>
        <v>1580</v>
      </c>
      <c r="C1584" s="2" t="s">
        <v>145</v>
      </c>
      <c r="D1584" s="66" t="n">
        <v>36800</v>
      </c>
      <c r="E1584" s="28" t="n">
        <v>4.61</v>
      </c>
      <c r="F1584" s="28" t="n">
        <v>4.56</v>
      </c>
      <c r="G1584" s="28" t="n">
        <v>4.595</v>
      </c>
      <c r="H1584" s="28" t="n">
        <v>4.605</v>
      </c>
      <c r="I1584" s="28"/>
      <c r="J1584" s="28"/>
      <c r="K1584" s="28" t="n">
        <v>4.52</v>
      </c>
      <c r="L1584" s="28" t="n">
        <v>4.455</v>
      </c>
      <c r="M1584" s="28" t="n">
        <v>4.365</v>
      </c>
      <c r="N1584" s="28" t="n">
        <v>4.375</v>
      </c>
      <c r="O1584" s="28" t="n">
        <v>4.133318035</v>
      </c>
      <c r="P1584" s="28"/>
      <c r="Q1584" s="28" t="n">
        <v>4.8</v>
      </c>
      <c r="R1584" s="28" t="n">
        <v>5.205</v>
      </c>
      <c r="S1584" s="28" t="n">
        <v>5.08</v>
      </c>
      <c r="T1584" s="28" t="n">
        <v>4.595</v>
      </c>
      <c r="U1584" s="28" t="n">
        <v>4.615</v>
      </c>
      <c r="V1584" s="28" t="n">
        <v>4.72</v>
      </c>
      <c r="W1584" s="28"/>
      <c r="X1584" s="28" t="n">
        <v>4.97</v>
      </c>
      <c r="Y1584" s="28" t="n">
        <v>5.03</v>
      </c>
      <c r="Z1584" s="28"/>
      <c r="AA1584" s="28"/>
      <c r="AB1584" s="28"/>
      <c r="AC1584" s="28"/>
      <c r="AD1584" s="28"/>
      <c r="AE1584" s="28"/>
      <c r="AF1584" s="28"/>
    </row>
    <row r="1585" customFormat="false" ht="12.75" hidden="false" customHeight="false" outlineLevel="0" collapsed="false">
      <c r="A1585" s="56" t="n">
        <f aca="false">A1584+1</f>
        <v>36826</v>
      </c>
      <c r="B1585" s="61" t="n">
        <f aca="false">B1584+1</f>
        <v>1581</v>
      </c>
      <c r="C1585" s="2" t="s">
        <v>146</v>
      </c>
      <c r="D1585" s="66" t="n">
        <v>36800</v>
      </c>
      <c r="E1585" s="28" t="n">
        <v>4.5</v>
      </c>
      <c r="F1585" s="28" t="n">
        <v>4.31</v>
      </c>
      <c r="G1585" s="28" t="n">
        <v>4.35</v>
      </c>
      <c r="H1585" s="28" t="n">
        <v>4.45</v>
      </c>
      <c r="I1585" s="28"/>
      <c r="J1585" s="28"/>
      <c r="K1585" s="28" t="n">
        <v>4.33</v>
      </c>
      <c r="L1585" s="28" t="n">
        <v>4.155</v>
      </c>
      <c r="M1585" s="28" t="n">
        <v>4.155</v>
      </c>
      <c r="N1585" s="28" t="n">
        <v>4.23</v>
      </c>
      <c r="O1585" s="28" t="n">
        <v>3.9955045455</v>
      </c>
      <c r="P1585" s="28"/>
      <c r="Q1585" s="28" t="n">
        <v>4.695</v>
      </c>
      <c r="R1585" s="28" t="n">
        <v>4.975</v>
      </c>
      <c r="S1585" s="28" t="n">
        <v>4.775</v>
      </c>
      <c r="T1585" s="28" t="n">
        <v>4.445</v>
      </c>
      <c r="U1585" s="28" t="n">
        <v>4.46</v>
      </c>
      <c r="V1585" s="28" t="n">
        <v>4.57</v>
      </c>
      <c r="W1585" s="28"/>
      <c r="X1585" s="28" t="n">
        <v>4.875</v>
      </c>
      <c r="Y1585" s="28" t="n">
        <v>4.965</v>
      </c>
      <c r="Z1585" s="28"/>
      <c r="AA1585" s="28"/>
      <c r="AB1585" s="28"/>
      <c r="AC1585" s="28"/>
      <c r="AD1585" s="28"/>
      <c r="AE1585" s="28"/>
      <c r="AF1585" s="28"/>
    </row>
    <row r="1586" customFormat="false" ht="12.75" hidden="false" customHeight="false" outlineLevel="0" collapsed="false">
      <c r="A1586" s="56" t="n">
        <f aca="false">A1585+1</f>
        <v>36827</v>
      </c>
      <c r="B1586" s="61" t="n">
        <f aca="false">B1585+1</f>
        <v>1582</v>
      </c>
      <c r="C1586" s="2" t="s">
        <v>147</v>
      </c>
      <c r="D1586" s="66" t="n">
        <v>36800</v>
      </c>
      <c r="E1586" s="28" t="n">
        <v>4.5</v>
      </c>
      <c r="F1586" s="28" t="n">
        <v>4.31</v>
      </c>
      <c r="G1586" s="28" t="n">
        <v>4.35</v>
      </c>
      <c r="H1586" s="28" t="n">
        <v>4.45</v>
      </c>
      <c r="I1586" s="28"/>
      <c r="J1586" s="28"/>
      <c r="K1586" s="28" t="n">
        <v>4.33</v>
      </c>
      <c r="L1586" s="28" t="n">
        <v>4.155</v>
      </c>
      <c r="M1586" s="28" t="n">
        <v>4.155</v>
      </c>
      <c r="N1586" s="28" t="n">
        <v>4.23</v>
      </c>
      <c r="O1586" s="28" t="n">
        <v>3.9955045455</v>
      </c>
      <c r="P1586" s="28"/>
      <c r="Q1586" s="28" t="n">
        <v>4.695</v>
      </c>
      <c r="R1586" s="28" t="n">
        <v>4.975</v>
      </c>
      <c r="S1586" s="28" t="n">
        <v>4.775</v>
      </c>
      <c r="T1586" s="28" t="n">
        <v>4.445</v>
      </c>
      <c r="U1586" s="28" t="n">
        <v>4.46</v>
      </c>
      <c r="V1586" s="28" t="n">
        <v>4.57</v>
      </c>
      <c r="W1586" s="28"/>
      <c r="X1586" s="28" t="n">
        <v>4.875</v>
      </c>
      <c r="Y1586" s="28" t="n">
        <v>4.965</v>
      </c>
      <c r="Z1586" s="28"/>
      <c r="AA1586" s="28"/>
      <c r="AB1586" s="28"/>
      <c r="AC1586" s="28"/>
      <c r="AD1586" s="28"/>
      <c r="AE1586" s="28"/>
      <c r="AF1586" s="28"/>
    </row>
    <row r="1587" customFormat="false" ht="12.75" hidden="false" customHeight="false" outlineLevel="0" collapsed="false">
      <c r="A1587" s="56" t="n">
        <f aca="false">A1586+1</f>
        <v>36828</v>
      </c>
      <c r="B1587" s="61" t="n">
        <f aca="false">B1586+1</f>
        <v>1583</v>
      </c>
      <c r="C1587" s="2" t="s">
        <v>148</v>
      </c>
      <c r="D1587" s="66" t="n">
        <v>36800</v>
      </c>
      <c r="E1587" s="28" t="n">
        <v>4.5</v>
      </c>
      <c r="F1587" s="28" t="n">
        <v>4.31</v>
      </c>
      <c r="G1587" s="28" t="n">
        <v>4.35</v>
      </c>
      <c r="H1587" s="28" t="n">
        <v>4.45</v>
      </c>
      <c r="I1587" s="28"/>
      <c r="J1587" s="28"/>
      <c r="K1587" s="28" t="n">
        <v>4.33</v>
      </c>
      <c r="L1587" s="28" t="n">
        <v>4.155</v>
      </c>
      <c r="M1587" s="28" t="n">
        <v>4.155</v>
      </c>
      <c r="N1587" s="28" t="n">
        <v>4.23</v>
      </c>
      <c r="O1587" s="28" t="n">
        <v>3.9955045455</v>
      </c>
      <c r="P1587" s="28"/>
      <c r="Q1587" s="28" t="n">
        <v>4.695</v>
      </c>
      <c r="R1587" s="28" t="n">
        <v>4.975</v>
      </c>
      <c r="S1587" s="28" t="n">
        <v>4.775</v>
      </c>
      <c r="T1587" s="28" t="n">
        <v>4.445</v>
      </c>
      <c r="U1587" s="28" t="n">
        <v>4.46</v>
      </c>
      <c r="V1587" s="28" t="n">
        <v>4.57</v>
      </c>
      <c r="W1587" s="28"/>
      <c r="X1587" s="28" t="n">
        <v>4.875</v>
      </c>
      <c r="Y1587" s="28" t="n">
        <v>4.965</v>
      </c>
      <c r="Z1587" s="28"/>
      <c r="AA1587" s="28"/>
      <c r="AB1587" s="28"/>
      <c r="AC1587" s="28"/>
      <c r="AD1587" s="28"/>
      <c r="AE1587" s="28"/>
      <c r="AF1587" s="28"/>
    </row>
    <row r="1588" customFormat="false" ht="12.75" hidden="false" customHeight="false" outlineLevel="0" collapsed="false">
      <c r="A1588" s="56" t="n">
        <f aca="false">A1587+1</f>
        <v>36829</v>
      </c>
      <c r="B1588" s="61" t="n">
        <f aca="false">B1587+1</f>
        <v>1584</v>
      </c>
      <c r="C1588" s="2" t="s">
        <v>142</v>
      </c>
      <c r="D1588" s="66" t="n">
        <v>36800</v>
      </c>
      <c r="E1588" s="28" t="n">
        <v>4.55</v>
      </c>
      <c r="F1588" s="28" t="n">
        <v>4.365</v>
      </c>
      <c r="G1588" s="28" t="n">
        <v>4.41</v>
      </c>
      <c r="H1588" s="28" t="n">
        <v>4.485</v>
      </c>
      <c r="I1588" s="28"/>
      <c r="J1588" s="28"/>
      <c r="K1588" s="28" t="n">
        <v>4.37</v>
      </c>
      <c r="L1588" s="28" t="n">
        <v>4.22</v>
      </c>
      <c r="M1588" s="28" t="n">
        <v>4.2</v>
      </c>
      <c r="N1588" s="28" t="n">
        <v>4.45</v>
      </c>
      <c r="O1588" s="28" t="n">
        <v>4.092969771</v>
      </c>
      <c r="P1588" s="28"/>
      <c r="Q1588" s="28" t="n">
        <v>4.855</v>
      </c>
      <c r="R1588" s="28" t="n">
        <v>5.195</v>
      </c>
      <c r="S1588" s="28" t="n">
        <v>4.995</v>
      </c>
      <c r="T1588" s="28" t="n">
        <v>4.46</v>
      </c>
      <c r="U1588" s="28" t="n">
        <v>4.48</v>
      </c>
      <c r="V1588" s="28" t="n">
        <v>4.615</v>
      </c>
      <c r="W1588" s="28"/>
      <c r="X1588" s="28" t="n">
        <v>5.185</v>
      </c>
      <c r="Y1588" s="28" t="n">
        <v>5.32</v>
      </c>
      <c r="Z1588" s="28"/>
      <c r="AA1588" s="28"/>
      <c r="AB1588" s="28"/>
      <c r="AC1588" s="28"/>
      <c r="AD1588" s="28"/>
      <c r="AE1588" s="28"/>
      <c r="AF1588" s="28"/>
    </row>
    <row r="1589" customFormat="false" ht="12.75" hidden="false" customHeight="false" outlineLevel="0" collapsed="false">
      <c r="A1589" s="56" t="n">
        <f aca="false">A1588+1</f>
        <v>36830</v>
      </c>
      <c r="B1589" s="61" t="n">
        <f aca="false">B1588+1</f>
        <v>1585</v>
      </c>
      <c r="C1589" s="2" t="s">
        <v>143</v>
      </c>
      <c r="D1589" s="66" t="n">
        <v>36800</v>
      </c>
      <c r="E1589" s="28" t="n">
        <v>4.38</v>
      </c>
      <c r="F1589" s="28" t="n">
        <v>4.195</v>
      </c>
      <c r="G1589" s="28" t="n">
        <v>4.29</v>
      </c>
      <c r="H1589" s="28" t="n">
        <v>4.39</v>
      </c>
      <c r="I1589" s="28"/>
      <c r="J1589" s="28"/>
      <c r="K1589" s="28" t="n">
        <v>4.11</v>
      </c>
      <c r="L1589" s="28" t="n">
        <v>4</v>
      </c>
      <c r="M1589" s="28" t="n">
        <v>4.06</v>
      </c>
      <c r="N1589" s="28" t="n">
        <v>4.495</v>
      </c>
      <c r="O1589" s="28" t="n">
        <v>4.020230475</v>
      </c>
      <c r="P1589" s="28"/>
      <c r="Q1589" s="28" t="n">
        <v>4.5</v>
      </c>
      <c r="R1589" s="28" t="n">
        <v>5.2</v>
      </c>
      <c r="S1589" s="28" t="n">
        <v>5.04</v>
      </c>
      <c r="T1589" s="28" t="n">
        <v>4.23</v>
      </c>
      <c r="U1589" s="28" t="n">
        <v>4.265</v>
      </c>
      <c r="V1589" s="28" t="n">
        <v>4.415</v>
      </c>
      <c r="W1589" s="28"/>
      <c r="X1589" s="28" t="n">
        <v>4.875</v>
      </c>
      <c r="Y1589" s="28" t="n">
        <v>5.055</v>
      </c>
      <c r="Z1589" s="28"/>
      <c r="AA1589" s="28"/>
      <c r="AB1589" s="28"/>
      <c r="AC1589" s="28"/>
      <c r="AD1589" s="28"/>
      <c r="AE1589" s="28"/>
      <c r="AF1589" s="28"/>
    </row>
    <row r="1590" customFormat="false" ht="12.75" hidden="false" customHeight="false" outlineLevel="0" collapsed="false">
      <c r="A1590" s="56" t="n">
        <f aca="false">A1589+1</f>
        <v>36831</v>
      </c>
      <c r="B1590" s="61" t="n">
        <f aca="false">B1589+1</f>
        <v>1586</v>
      </c>
      <c r="C1590" s="2" t="s">
        <v>144</v>
      </c>
      <c r="D1590" s="66" t="n">
        <v>36831</v>
      </c>
      <c r="E1590" s="28" t="n">
        <v>4.39</v>
      </c>
      <c r="F1590" s="28" t="n">
        <v>4.145</v>
      </c>
      <c r="G1590" s="28" t="n">
        <v>4.24</v>
      </c>
      <c r="H1590" s="28" t="n">
        <v>4.375</v>
      </c>
      <c r="I1590" s="28"/>
      <c r="J1590" s="28"/>
      <c r="K1590" s="28" t="n">
        <v>4.135</v>
      </c>
      <c r="L1590" s="28" t="n">
        <v>3.955</v>
      </c>
      <c r="M1590" s="28" t="n">
        <v>3.95</v>
      </c>
      <c r="N1590" s="28" t="n">
        <v>4.865</v>
      </c>
      <c r="O1590" s="28" t="n">
        <v>3.907746375</v>
      </c>
      <c r="P1590" s="28"/>
      <c r="Q1590" s="28" t="n">
        <v>4.535</v>
      </c>
      <c r="R1590" s="28" t="n">
        <v>5.195</v>
      </c>
      <c r="S1590" s="28" t="n">
        <v>5.1</v>
      </c>
      <c r="T1590" s="28" t="n">
        <v>4.235</v>
      </c>
      <c r="U1590" s="28" t="n">
        <v>4.26</v>
      </c>
      <c r="V1590" s="28" t="n">
        <v>4.43</v>
      </c>
      <c r="W1590" s="28"/>
      <c r="X1590" s="28" t="n">
        <v>4.73</v>
      </c>
      <c r="Y1590" s="28" t="n">
        <v>4.88</v>
      </c>
      <c r="Z1590" s="28"/>
      <c r="AA1590" s="28"/>
      <c r="AB1590" s="28"/>
      <c r="AC1590" s="28"/>
      <c r="AD1590" s="28"/>
      <c r="AE1590" s="28"/>
      <c r="AF1590" s="28"/>
    </row>
    <row r="1591" customFormat="false" ht="12.75" hidden="false" customHeight="false" outlineLevel="0" collapsed="false">
      <c r="A1591" s="56" t="n">
        <f aca="false">A1590+1</f>
        <v>36832</v>
      </c>
      <c r="B1591" s="61" t="n">
        <f aca="false">B1590+1</f>
        <v>1587</v>
      </c>
      <c r="C1591" s="2" t="s">
        <v>145</v>
      </c>
      <c r="D1591" s="66" t="n">
        <v>36831</v>
      </c>
      <c r="E1591" s="28" t="n">
        <v>4.47</v>
      </c>
      <c r="F1591" s="28" t="n">
        <v>4.225</v>
      </c>
      <c r="G1591" s="28" t="n">
        <v>4.37</v>
      </c>
      <c r="H1591" s="28" t="n">
        <v>4.445</v>
      </c>
      <c r="I1591" s="28"/>
      <c r="J1591" s="28"/>
      <c r="K1591" s="28" t="n">
        <v>4.25</v>
      </c>
      <c r="L1591" s="28" t="n">
        <v>4.105</v>
      </c>
      <c r="M1591" s="28" t="n">
        <v>4.065</v>
      </c>
      <c r="N1591" s="28" t="n">
        <v>4.965</v>
      </c>
      <c r="O1591" s="28" t="n">
        <v>4.0664372595</v>
      </c>
      <c r="P1591" s="28"/>
      <c r="Q1591" s="28" t="n">
        <v>4.65</v>
      </c>
      <c r="R1591" s="28" t="n">
        <v>5.3</v>
      </c>
      <c r="S1591" s="28" t="n">
        <v>5.105</v>
      </c>
      <c r="T1591" s="28" t="n">
        <v>4.365</v>
      </c>
      <c r="U1591" s="28" t="n">
        <v>4.385</v>
      </c>
      <c r="V1591" s="28" t="n">
        <v>4.57</v>
      </c>
      <c r="W1591" s="28"/>
      <c r="X1591" s="28" t="n">
        <v>4.765</v>
      </c>
      <c r="Y1591" s="28" t="n">
        <v>4.81</v>
      </c>
      <c r="Z1591" s="28"/>
      <c r="AA1591" s="28"/>
      <c r="AB1591" s="28"/>
      <c r="AC1591" s="28"/>
      <c r="AD1591" s="28"/>
      <c r="AE1591" s="28"/>
      <c r="AF1591" s="28"/>
    </row>
    <row r="1592" customFormat="false" ht="12.75" hidden="false" customHeight="false" outlineLevel="0" collapsed="false">
      <c r="A1592" s="56" t="n">
        <f aca="false">A1591+1</f>
        <v>36833</v>
      </c>
      <c r="B1592" s="61" t="n">
        <f aca="false">B1591+1</f>
        <v>1588</v>
      </c>
      <c r="C1592" s="2" t="s">
        <v>146</v>
      </c>
      <c r="D1592" s="66" t="n">
        <v>36831</v>
      </c>
      <c r="E1592" s="28" t="n">
        <v>4.63</v>
      </c>
      <c r="F1592" s="28" t="n">
        <v>4.425</v>
      </c>
      <c r="G1592" s="28" t="n">
        <v>4.565</v>
      </c>
      <c r="H1592" s="28" t="n">
        <v>4.615</v>
      </c>
      <c r="I1592" s="28"/>
      <c r="J1592" s="28"/>
      <c r="K1592" s="28" t="n">
        <v>4.455</v>
      </c>
      <c r="L1592" s="28" t="n">
        <v>4.2</v>
      </c>
      <c r="M1592" s="28" t="n">
        <v>4.265</v>
      </c>
      <c r="N1592" s="28" t="n">
        <v>5.245</v>
      </c>
      <c r="O1592" s="28" t="n">
        <v>4.110563795</v>
      </c>
      <c r="P1592" s="28"/>
      <c r="Q1592" s="28" t="n">
        <v>4.84</v>
      </c>
      <c r="R1592" s="28" t="n">
        <v>5.445</v>
      </c>
      <c r="S1592" s="28" t="n">
        <v>5.38</v>
      </c>
      <c r="T1592" s="28" t="n">
        <v>4.535</v>
      </c>
      <c r="U1592" s="28" t="n">
        <v>4.55</v>
      </c>
      <c r="V1592" s="28" t="n">
        <v>4.715</v>
      </c>
      <c r="W1592" s="28"/>
      <c r="X1592" s="28" t="n">
        <v>4.895</v>
      </c>
      <c r="Y1592" s="28" t="n">
        <v>4.925</v>
      </c>
      <c r="Z1592" s="28"/>
      <c r="AA1592" s="28"/>
      <c r="AB1592" s="28"/>
      <c r="AC1592" s="28"/>
      <c r="AD1592" s="28"/>
      <c r="AE1592" s="28"/>
      <c r="AF1592" s="28"/>
    </row>
    <row r="1593" customFormat="false" ht="12.75" hidden="false" customHeight="false" outlineLevel="0" collapsed="false">
      <c r="A1593" s="56" t="n">
        <f aca="false">A1592+1</f>
        <v>36834</v>
      </c>
      <c r="B1593" s="61" t="n">
        <f aca="false">B1592+1</f>
        <v>1589</v>
      </c>
      <c r="C1593" s="2" t="s">
        <v>147</v>
      </c>
      <c r="D1593" s="66" t="n">
        <v>36831</v>
      </c>
      <c r="E1593" s="28" t="n">
        <v>4.63</v>
      </c>
      <c r="F1593" s="28" t="n">
        <v>4.425</v>
      </c>
      <c r="G1593" s="28" t="n">
        <v>4.565</v>
      </c>
      <c r="H1593" s="28" t="n">
        <v>4.615</v>
      </c>
      <c r="I1593" s="28"/>
      <c r="J1593" s="28"/>
      <c r="K1593" s="28" t="n">
        <v>4.455</v>
      </c>
      <c r="L1593" s="28" t="n">
        <v>4.2</v>
      </c>
      <c r="M1593" s="28" t="n">
        <v>4.265</v>
      </c>
      <c r="N1593" s="28" t="n">
        <v>5.245</v>
      </c>
      <c r="O1593" s="28" t="n">
        <v>4.110563795</v>
      </c>
      <c r="P1593" s="28"/>
      <c r="Q1593" s="28" t="n">
        <v>4.84</v>
      </c>
      <c r="R1593" s="28" t="n">
        <v>5.445</v>
      </c>
      <c r="S1593" s="28" t="n">
        <v>5.38</v>
      </c>
      <c r="T1593" s="28" t="n">
        <v>4.535</v>
      </c>
      <c r="U1593" s="28" t="n">
        <v>4.55</v>
      </c>
      <c r="V1593" s="28" t="n">
        <v>4.715</v>
      </c>
      <c r="W1593" s="28"/>
      <c r="X1593" s="28" t="n">
        <v>4.895</v>
      </c>
      <c r="Y1593" s="28" t="n">
        <v>4.925</v>
      </c>
      <c r="Z1593" s="28"/>
      <c r="AA1593" s="28"/>
      <c r="AB1593" s="28"/>
      <c r="AC1593" s="28"/>
      <c r="AD1593" s="28"/>
      <c r="AE1593" s="28"/>
      <c r="AF1593" s="28"/>
    </row>
    <row r="1594" customFormat="false" ht="12.75" hidden="false" customHeight="false" outlineLevel="0" collapsed="false">
      <c r="A1594" s="56" t="n">
        <f aca="false">A1593+1</f>
        <v>36835</v>
      </c>
      <c r="B1594" s="61" t="n">
        <f aca="false">B1593+1</f>
        <v>1590</v>
      </c>
      <c r="C1594" s="2" t="s">
        <v>148</v>
      </c>
      <c r="D1594" s="66" t="n">
        <v>36831</v>
      </c>
      <c r="E1594" s="28" t="n">
        <v>4.63</v>
      </c>
      <c r="F1594" s="28" t="n">
        <v>4.425</v>
      </c>
      <c r="G1594" s="28" t="n">
        <v>4.565</v>
      </c>
      <c r="H1594" s="28" t="n">
        <v>4.615</v>
      </c>
      <c r="I1594" s="28"/>
      <c r="J1594" s="28"/>
      <c r="K1594" s="28" t="n">
        <v>4.455</v>
      </c>
      <c r="L1594" s="28" t="n">
        <v>4.2</v>
      </c>
      <c r="M1594" s="28" t="n">
        <v>4.265</v>
      </c>
      <c r="N1594" s="28" t="n">
        <v>5.245</v>
      </c>
      <c r="O1594" s="28" t="n">
        <v>4.110563795</v>
      </c>
      <c r="P1594" s="28"/>
      <c r="Q1594" s="28" t="n">
        <v>4.84</v>
      </c>
      <c r="R1594" s="28" t="n">
        <v>5.445</v>
      </c>
      <c r="S1594" s="28" t="n">
        <v>5.38</v>
      </c>
      <c r="T1594" s="28" t="n">
        <v>4.535</v>
      </c>
      <c r="U1594" s="28" t="n">
        <v>4.55</v>
      </c>
      <c r="V1594" s="28" t="n">
        <v>4.715</v>
      </c>
      <c r="W1594" s="28"/>
      <c r="X1594" s="28" t="n">
        <v>4.895</v>
      </c>
      <c r="Y1594" s="28" t="n">
        <v>4.925</v>
      </c>
      <c r="Z1594" s="28"/>
      <c r="AA1594" s="28"/>
      <c r="AB1594" s="28"/>
      <c r="AC1594" s="28"/>
      <c r="AD1594" s="28"/>
      <c r="AE1594" s="28"/>
      <c r="AF1594" s="28"/>
    </row>
    <row r="1595" customFormat="false" ht="12.75" hidden="false" customHeight="false" outlineLevel="0" collapsed="false">
      <c r="A1595" s="56" t="n">
        <f aca="false">A1594+1</f>
        <v>36836</v>
      </c>
      <c r="B1595" s="61" t="n">
        <f aca="false">B1594+1</f>
        <v>1591</v>
      </c>
      <c r="C1595" s="2" t="s">
        <v>142</v>
      </c>
      <c r="D1595" s="66" t="n">
        <v>36831</v>
      </c>
      <c r="E1595" s="28" t="n">
        <v>4.6</v>
      </c>
      <c r="F1595" s="28" t="n">
        <v>4.505</v>
      </c>
      <c r="G1595" s="28" t="n">
        <v>4.565</v>
      </c>
      <c r="H1595" s="28" t="n">
        <v>4.59</v>
      </c>
      <c r="I1595" s="28"/>
      <c r="J1595" s="28"/>
      <c r="K1595" s="28" t="n">
        <v>4.48</v>
      </c>
      <c r="L1595" s="28" t="n">
        <v>4.44</v>
      </c>
      <c r="M1595" s="28" t="n">
        <v>4.465</v>
      </c>
      <c r="N1595" s="28" t="n">
        <v>5.125</v>
      </c>
      <c r="O1595" s="28" t="n">
        <v>4.253079103</v>
      </c>
      <c r="P1595" s="28"/>
      <c r="Q1595" s="28" t="n">
        <v>4.77</v>
      </c>
      <c r="R1595" s="28" t="n">
        <v>5.455</v>
      </c>
      <c r="S1595" s="28" t="n">
        <v>5.38</v>
      </c>
      <c r="T1595" s="28" t="n">
        <v>4.525</v>
      </c>
      <c r="U1595" s="28" t="n">
        <v>4.545</v>
      </c>
      <c r="V1595" s="28" t="n">
        <v>4.685</v>
      </c>
      <c r="W1595" s="28"/>
      <c r="X1595" s="28" t="n">
        <v>4.865</v>
      </c>
      <c r="Y1595" s="28" t="n">
        <v>4.95</v>
      </c>
      <c r="Z1595" s="28"/>
      <c r="AA1595" s="28"/>
      <c r="AB1595" s="28"/>
      <c r="AC1595" s="28"/>
      <c r="AD1595" s="28"/>
      <c r="AE1595" s="28"/>
      <c r="AF1595" s="28"/>
    </row>
    <row r="1596" customFormat="false" ht="12.75" hidden="false" customHeight="false" outlineLevel="0" collapsed="false">
      <c r="A1596" s="56" t="n">
        <f aca="false">A1595+1</f>
        <v>36837</v>
      </c>
      <c r="B1596" s="61" t="n">
        <f aca="false">B1595+1</f>
        <v>1592</v>
      </c>
      <c r="C1596" s="2" t="s">
        <v>143</v>
      </c>
      <c r="D1596" s="66" t="n">
        <v>36831</v>
      </c>
      <c r="E1596" s="28" t="n">
        <v>4.675</v>
      </c>
      <c r="F1596" s="28" t="n">
        <v>4.55</v>
      </c>
      <c r="G1596" s="28" t="n">
        <v>4.615</v>
      </c>
      <c r="H1596" s="28" t="n">
        <v>4.65</v>
      </c>
      <c r="I1596" s="28"/>
      <c r="J1596" s="28"/>
      <c r="K1596" s="28" t="n">
        <v>4.505</v>
      </c>
      <c r="L1596" s="28" t="n">
        <v>4.505</v>
      </c>
      <c r="M1596" s="28" t="n">
        <v>4.355</v>
      </c>
      <c r="N1596" s="28" t="n">
        <v>5.275</v>
      </c>
      <c r="O1596" s="28" t="n">
        <v>4.47416031375</v>
      </c>
      <c r="P1596" s="28"/>
      <c r="Q1596" s="28" t="n">
        <v>4.87</v>
      </c>
      <c r="R1596" s="28" t="n">
        <v>5.595</v>
      </c>
      <c r="S1596" s="28" t="n">
        <v>5.485</v>
      </c>
      <c r="T1596" s="28" t="n">
        <v>4.605</v>
      </c>
      <c r="U1596" s="28" t="n">
        <v>4.63</v>
      </c>
      <c r="V1596" s="28" t="n">
        <v>4.755</v>
      </c>
      <c r="W1596" s="28"/>
      <c r="X1596" s="28" t="n">
        <v>4.925</v>
      </c>
      <c r="Y1596" s="28" t="n">
        <v>4.99</v>
      </c>
      <c r="Z1596" s="28"/>
      <c r="AA1596" s="28"/>
      <c r="AB1596" s="28"/>
      <c r="AC1596" s="28"/>
      <c r="AD1596" s="28"/>
      <c r="AE1596" s="28"/>
      <c r="AF1596" s="28"/>
    </row>
    <row r="1597" customFormat="false" ht="12.75" hidden="false" customHeight="false" outlineLevel="0" collapsed="false">
      <c r="A1597" s="56" t="n">
        <f aca="false">A1596+1</f>
        <v>36838</v>
      </c>
      <c r="B1597" s="61" t="n">
        <f aca="false">B1596+1</f>
        <v>1593</v>
      </c>
      <c r="C1597" s="2" t="s">
        <v>144</v>
      </c>
      <c r="D1597" s="66" t="n">
        <v>36831</v>
      </c>
      <c r="E1597" s="28" t="n">
        <v>4.92</v>
      </c>
      <c r="F1597" s="28" t="n">
        <v>4.875</v>
      </c>
      <c r="G1597" s="28" t="n">
        <v>4.945</v>
      </c>
      <c r="H1597" s="28" t="n">
        <v>4.94</v>
      </c>
      <c r="I1597" s="28"/>
      <c r="J1597" s="28"/>
      <c r="K1597" s="28" t="n">
        <v>4.8</v>
      </c>
      <c r="L1597" s="28" t="n">
        <v>4.785</v>
      </c>
      <c r="M1597" s="28" t="n">
        <v>4.6</v>
      </c>
      <c r="N1597" s="28" t="n">
        <v>5.72</v>
      </c>
      <c r="O1597" s="28" t="n">
        <v>4.82548006125</v>
      </c>
      <c r="P1597" s="28"/>
      <c r="Q1597" s="28" t="n">
        <v>5.1</v>
      </c>
      <c r="R1597" s="28" t="n">
        <v>5.895</v>
      </c>
      <c r="S1597" s="28" t="n">
        <v>5.845</v>
      </c>
      <c r="T1597" s="28" t="n">
        <v>4.9</v>
      </c>
      <c r="U1597" s="28" t="n">
        <v>4.92</v>
      </c>
      <c r="V1597" s="28" t="n">
        <v>5.045</v>
      </c>
      <c r="W1597" s="28"/>
      <c r="X1597" s="28" t="n">
        <v>5.19</v>
      </c>
      <c r="Y1597" s="28" t="n">
        <v>5.225</v>
      </c>
      <c r="Z1597" s="28"/>
      <c r="AA1597" s="28"/>
      <c r="AB1597" s="28"/>
      <c r="AC1597" s="28"/>
      <c r="AD1597" s="28"/>
      <c r="AE1597" s="28"/>
      <c r="AF1597" s="28"/>
    </row>
    <row r="1598" customFormat="false" ht="12.75" hidden="false" customHeight="false" outlineLevel="0" collapsed="false">
      <c r="A1598" s="56" t="n">
        <f aca="false">A1597+1</f>
        <v>36839</v>
      </c>
      <c r="B1598" s="61" t="n">
        <f aca="false">B1597+1</f>
        <v>1594</v>
      </c>
      <c r="C1598" s="2" t="s">
        <v>145</v>
      </c>
      <c r="D1598" s="66" t="n">
        <v>36831</v>
      </c>
      <c r="E1598" s="28" t="n">
        <v>5.36</v>
      </c>
      <c r="F1598" s="28" t="n">
        <v>5.465</v>
      </c>
      <c r="G1598" s="28" t="n">
        <v>5.505</v>
      </c>
      <c r="H1598" s="28" t="n">
        <v>5.35</v>
      </c>
      <c r="I1598" s="28"/>
      <c r="J1598" s="28"/>
      <c r="K1598" s="28" t="n">
        <v>5.28</v>
      </c>
      <c r="L1598" s="28" t="n">
        <v>5.47</v>
      </c>
      <c r="M1598" s="28" t="n">
        <v>5.23</v>
      </c>
      <c r="N1598" s="28" t="n">
        <v>6.58</v>
      </c>
      <c r="O1598" s="28" t="n">
        <v>5.116290864</v>
      </c>
      <c r="P1598" s="28"/>
      <c r="Q1598" s="28" t="n">
        <v>5.555</v>
      </c>
      <c r="R1598" s="28" t="n">
        <v>6.89</v>
      </c>
      <c r="S1598" s="28" t="n">
        <v>6.695</v>
      </c>
      <c r="T1598" s="28" t="n">
        <v>5.335</v>
      </c>
      <c r="U1598" s="28" t="n">
        <v>5.36</v>
      </c>
      <c r="V1598" s="28" t="n">
        <v>5.455</v>
      </c>
      <c r="W1598" s="28"/>
      <c r="X1598" s="28" t="n">
        <v>5.685</v>
      </c>
      <c r="Y1598" s="28" t="n">
        <v>5.725</v>
      </c>
      <c r="Z1598" s="28"/>
      <c r="AA1598" s="28"/>
      <c r="AB1598" s="28"/>
      <c r="AC1598" s="28"/>
      <c r="AD1598" s="28"/>
      <c r="AE1598" s="28"/>
      <c r="AF1598" s="28"/>
    </row>
    <row r="1599" customFormat="false" ht="12.75" hidden="false" customHeight="false" outlineLevel="0" collapsed="false">
      <c r="A1599" s="56" t="n">
        <f aca="false">A1598+1</f>
        <v>36840</v>
      </c>
      <c r="B1599" s="61" t="n">
        <f aca="false">B1598+1</f>
        <v>1595</v>
      </c>
      <c r="C1599" s="2" t="s">
        <v>146</v>
      </c>
      <c r="D1599" s="66" t="n">
        <v>36831</v>
      </c>
      <c r="E1599" s="28" t="n">
        <v>5.245</v>
      </c>
      <c r="F1599" s="28" t="n">
        <v>5.18</v>
      </c>
      <c r="G1599" s="28" t="n">
        <v>5.22</v>
      </c>
      <c r="H1599" s="28" t="n">
        <v>5.25</v>
      </c>
      <c r="I1599" s="28"/>
      <c r="J1599" s="28"/>
      <c r="K1599" s="28" t="n">
        <v>5.12</v>
      </c>
      <c r="L1599" s="28" t="n">
        <v>5.11</v>
      </c>
      <c r="M1599" s="28" t="n">
        <v>4.985</v>
      </c>
      <c r="N1599" s="28" t="n">
        <v>6.235</v>
      </c>
      <c r="O1599" s="28" t="n">
        <v>4.87578836925</v>
      </c>
      <c r="P1599" s="28"/>
      <c r="Q1599" s="28" t="n">
        <v>5.45</v>
      </c>
      <c r="R1599" s="28" t="n">
        <v>6.785</v>
      </c>
      <c r="S1599" s="28" t="n">
        <v>6.525</v>
      </c>
      <c r="T1599" s="28" t="n">
        <v>5.24</v>
      </c>
      <c r="U1599" s="28" t="n">
        <v>5.255</v>
      </c>
      <c r="V1599" s="28" t="n">
        <v>5.365</v>
      </c>
      <c r="W1599" s="28"/>
      <c r="X1599" s="28" t="n">
        <v>5.495</v>
      </c>
      <c r="Y1599" s="28" t="n">
        <v>5.55</v>
      </c>
      <c r="Z1599" s="28"/>
      <c r="AA1599" s="28"/>
      <c r="AB1599" s="28"/>
      <c r="AC1599" s="28"/>
      <c r="AD1599" s="28"/>
      <c r="AE1599" s="28"/>
      <c r="AF1599" s="28"/>
    </row>
    <row r="1600" customFormat="false" ht="12.75" hidden="false" customHeight="false" outlineLevel="0" collapsed="false">
      <c r="A1600" s="56" t="n">
        <f aca="false">A1599+1</f>
        <v>36841</v>
      </c>
      <c r="B1600" s="61" t="n">
        <f aca="false">B1599+1</f>
        <v>1596</v>
      </c>
      <c r="C1600" s="2" t="s">
        <v>147</v>
      </c>
      <c r="D1600" s="66" t="n">
        <v>36831</v>
      </c>
      <c r="E1600" s="28" t="n">
        <v>5.245</v>
      </c>
      <c r="F1600" s="28" t="n">
        <v>5.18</v>
      </c>
      <c r="G1600" s="28" t="n">
        <v>5.22</v>
      </c>
      <c r="H1600" s="28" t="n">
        <v>5.25</v>
      </c>
      <c r="I1600" s="28"/>
      <c r="J1600" s="28"/>
      <c r="K1600" s="28" t="n">
        <v>5.12</v>
      </c>
      <c r="L1600" s="28" t="n">
        <v>5.11</v>
      </c>
      <c r="M1600" s="28" t="n">
        <v>4.985</v>
      </c>
      <c r="N1600" s="28" t="n">
        <v>6.235</v>
      </c>
      <c r="O1600" s="28" t="n">
        <v>4.87578836925</v>
      </c>
      <c r="P1600" s="28"/>
      <c r="Q1600" s="28" t="n">
        <v>5.45</v>
      </c>
      <c r="R1600" s="28" t="n">
        <v>6.785</v>
      </c>
      <c r="S1600" s="28" t="n">
        <v>6.525</v>
      </c>
      <c r="T1600" s="28" t="n">
        <v>5.24</v>
      </c>
      <c r="U1600" s="28" t="n">
        <v>5.255</v>
      </c>
      <c r="V1600" s="28" t="n">
        <v>5.365</v>
      </c>
      <c r="W1600" s="28"/>
      <c r="X1600" s="28" t="n">
        <v>5.495</v>
      </c>
      <c r="Y1600" s="28" t="n">
        <v>5.55</v>
      </c>
      <c r="Z1600" s="28"/>
      <c r="AA1600" s="28"/>
      <c r="AB1600" s="28"/>
      <c r="AC1600" s="28"/>
      <c r="AD1600" s="28"/>
      <c r="AE1600" s="28"/>
      <c r="AF1600" s="28"/>
    </row>
    <row r="1601" customFormat="false" ht="12.75" hidden="false" customHeight="false" outlineLevel="0" collapsed="false">
      <c r="A1601" s="56" t="n">
        <f aca="false">A1600+1</f>
        <v>36842</v>
      </c>
      <c r="B1601" s="61" t="n">
        <f aca="false">B1600+1</f>
        <v>1597</v>
      </c>
      <c r="C1601" s="2" t="s">
        <v>148</v>
      </c>
      <c r="D1601" s="66" t="n">
        <v>36831</v>
      </c>
      <c r="E1601" s="28" t="n">
        <v>5.245</v>
      </c>
      <c r="F1601" s="28" t="n">
        <v>5.18</v>
      </c>
      <c r="G1601" s="28" t="n">
        <v>5.22</v>
      </c>
      <c r="H1601" s="28" t="n">
        <v>5.25</v>
      </c>
      <c r="I1601" s="28"/>
      <c r="J1601" s="28"/>
      <c r="K1601" s="28" t="n">
        <v>5.12</v>
      </c>
      <c r="L1601" s="28" t="n">
        <v>5.11</v>
      </c>
      <c r="M1601" s="28" t="n">
        <v>4.985</v>
      </c>
      <c r="N1601" s="28" t="n">
        <v>6.235</v>
      </c>
      <c r="O1601" s="28" t="n">
        <v>4.87578836925</v>
      </c>
      <c r="P1601" s="28"/>
      <c r="Q1601" s="28" t="n">
        <v>5.45</v>
      </c>
      <c r="R1601" s="28" t="n">
        <v>6.785</v>
      </c>
      <c r="S1601" s="28" t="n">
        <v>6.525</v>
      </c>
      <c r="T1601" s="28" t="n">
        <v>5.24</v>
      </c>
      <c r="U1601" s="28" t="n">
        <v>5.255</v>
      </c>
      <c r="V1601" s="28" t="n">
        <v>5.365</v>
      </c>
      <c r="W1601" s="28"/>
      <c r="X1601" s="28" t="n">
        <v>5.495</v>
      </c>
      <c r="Y1601" s="28" t="n">
        <v>5.55</v>
      </c>
      <c r="Z1601" s="28"/>
      <c r="AA1601" s="28"/>
      <c r="AB1601" s="28"/>
      <c r="AC1601" s="28"/>
      <c r="AD1601" s="28"/>
      <c r="AE1601" s="28"/>
      <c r="AF1601" s="28"/>
    </row>
    <row r="1602" customFormat="false" ht="12.75" hidden="false" customHeight="false" outlineLevel="0" collapsed="false">
      <c r="A1602" s="56" t="n">
        <f aca="false">A1601+1</f>
        <v>36843</v>
      </c>
      <c r="B1602" s="61" t="n">
        <f aca="false">B1601+1</f>
        <v>1598</v>
      </c>
      <c r="C1602" s="2" t="s">
        <v>142</v>
      </c>
      <c r="D1602" s="66" t="n">
        <v>36831</v>
      </c>
      <c r="E1602" s="28" t="n">
        <v>5.595</v>
      </c>
      <c r="F1602" s="28" t="n">
        <v>5.6</v>
      </c>
      <c r="G1602" s="28" t="n">
        <v>5.615</v>
      </c>
      <c r="H1602" s="28" t="n">
        <v>5.63</v>
      </c>
      <c r="I1602" s="28"/>
      <c r="J1602" s="28"/>
      <c r="K1602" s="28" t="n">
        <v>5.5</v>
      </c>
      <c r="L1602" s="28" t="n">
        <v>5.505</v>
      </c>
      <c r="M1602" s="28" t="n">
        <v>5.44</v>
      </c>
      <c r="N1602" s="28" t="n">
        <v>6.73</v>
      </c>
      <c r="O1602" s="28" t="n">
        <v>5.1481800325</v>
      </c>
      <c r="P1602" s="28"/>
      <c r="Q1602" s="28" t="n">
        <v>5.795</v>
      </c>
      <c r="R1602" s="28" t="n">
        <v>7.365</v>
      </c>
      <c r="S1602" s="28" t="n">
        <v>7.15</v>
      </c>
      <c r="T1602" s="28" t="n">
        <v>5.605</v>
      </c>
      <c r="U1602" s="28" t="n">
        <v>5.615</v>
      </c>
      <c r="V1602" s="28" t="n">
        <v>5.72</v>
      </c>
      <c r="W1602" s="28"/>
      <c r="X1602" s="28" t="n">
        <v>5.895</v>
      </c>
      <c r="Y1602" s="28" t="n">
        <v>5.965</v>
      </c>
      <c r="Z1602" s="28"/>
      <c r="AA1602" s="28"/>
      <c r="AB1602" s="28"/>
      <c r="AC1602" s="28"/>
      <c r="AD1602" s="28"/>
      <c r="AE1602" s="28"/>
      <c r="AF1602" s="28"/>
    </row>
    <row r="1603" customFormat="false" ht="12.75" hidden="false" customHeight="false" outlineLevel="0" collapsed="false">
      <c r="A1603" s="56" t="n">
        <f aca="false">A1602+1</f>
        <v>36844</v>
      </c>
      <c r="B1603" s="61" t="n">
        <f aca="false">B1602+1</f>
        <v>1599</v>
      </c>
      <c r="C1603" s="2" t="s">
        <v>143</v>
      </c>
      <c r="D1603" s="66" t="n">
        <v>36831</v>
      </c>
      <c r="E1603" s="28" t="n">
        <v>5.795</v>
      </c>
      <c r="F1603" s="28" t="n">
        <v>5.89</v>
      </c>
      <c r="G1603" s="28" t="n">
        <v>6</v>
      </c>
      <c r="H1603" s="28" t="n">
        <v>5.87</v>
      </c>
      <c r="I1603" s="28"/>
      <c r="J1603" s="28"/>
      <c r="K1603" s="28" t="n">
        <v>5.7</v>
      </c>
      <c r="L1603" s="28" t="n">
        <v>5.81</v>
      </c>
      <c r="M1603" s="28" t="n">
        <v>5.785</v>
      </c>
      <c r="N1603" s="28" t="n">
        <v>8.08</v>
      </c>
      <c r="O1603" s="28" t="n">
        <v>5.013736002</v>
      </c>
      <c r="P1603" s="28"/>
      <c r="Q1603" s="28" t="n">
        <v>5.955</v>
      </c>
      <c r="R1603" s="28" t="n">
        <v>8.285</v>
      </c>
      <c r="S1603" s="28" t="n">
        <v>8.235</v>
      </c>
      <c r="T1603" s="28" t="n">
        <v>5.83</v>
      </c>
      <c r="U1603" s="28" t="n">
        <v>5.845</v>
      </c>
      <c r="V1603" s="28" t="n">
        <v>5.935</v>
      </c>
      <c r="W1603" s="28"/>
      <c r="X1603" s="28" t="n">
        <v>6.105</v>
      </c>
      <c r="Y1603" s="28" t="n">
        <v>6.135</v>
      </c>
      <c r="Z1603" s="28"/>
      <c r="AA1603" s="28"/>
      <c r="AB1603" s="28"/>
      <c r="AC1603" s="28"/>
      <c r="AD1603" s="28"/>
      <c r="AE1603" s="28"/>
      <c r="AF1603" s="28"/>
    </row>
    <row r="1604" customFormat="false" ht="12.75" hidden="false" customHeight="false" outlineLevel="0" collapsed="false">
      <c r="A1604" s="56" t="n">
        <f aca="false">A1603+1</f>
        <v>36845</v>
      </c>
      <c r="B1604" s="61" t="n">
        <f aca="false">B1603+1</f>
        <v>1600</v>
      </c>
      <c r="C1604" s="2" t="s">
        <v>144</v>
      </c>
      <c r="D1604" s="66" t="n">
        <v>36831</v>
      </c>
      <c r="E1604" s="28" t="n">
        <v>5.94</v>
      </c>
      <c r="F1604" s="28" t="n">
        <v>5.955</v>
      </c>
      <c r="G1604" s="28" t="n">
        <v>5.975</v>
      </c>
      <c r="H1604" s="28" t="n">
        <v>5.915</v>
      </c>
      <c r="I1604" s="28"/>
      <c r="J1604" s="28"/>
      <c r="K1604" s="28" t="n">
        <v>5.795</v>
      </c>
      <c r="L1604" s="28" t="n">
        <v>5.735</v>
      </c>
      <c r="M1604" s="28" t="n">
        <v>5.73</v>
      </c>
      <c r="N1604" s="28" t="n">
        <v>8.215</v>
      </c>
      <c r="O1604" s="28" t="n">
        <v>5.210418175</v>
      </c>
      <c r="P1604" s="28"/>
      <c r="Q1604" s="28" t="n">
        <v>6.115</v>
      </c>
      <c r="R1604" s="28" t="n">
        <v>8.195</v>
      </c>
      <c r="S1604" s="28" t="n">
        <v>8.28</v>
      </c>
      <c r="T1604" s="28" t="n">
        <v>6.015</v>
      </c>
      <c r="U1604" s="28" t="n">
        <v>6.015</v>
      </c>
      <c r="V1604" s="28" t="n">
        <v>6.07</v>
      </c>
      <c r="W1604" s="28"/>
      <c r="X1604" s="28" t="n">
        <v>6.245</v>
      </c>
      <c r="Y1604" s="28" t="n">
        <v>6.255</v>
      </c>
      <c r="Z1604" s="28"/>
      <c r="AA1604" s="28"/>
      <c r="AB1604" s="28"/>
      <c r="AC1604" s="28"/>
      <c r="AD1604" s="28"/>
      <c r="AE1604" s="28"/>
      <c r="AF1604" s="28"/>
    </row>
    <row r="1605" customFormat="false" ht="12.75" hidden="false" customHeight="false" outlineLevel="0" collapsed="false">
      <c r="A1605" s="56" t="n">
        <f aca="false">A1604+1</f>
        <v>36846</v>
      </c>
      <c r="B1605" s="61" t="n">
        <f aca="false">B1604+1</f>
        <v>1601</v>
      </c>
      <c r="C1605" s="2" t="s">
        <v>145</v>
      </c>
      <c r="D1605" s="66" t="n">
        <v>36831</v>
      </c>
      <c r="E1605" s="28" t="n">
        <v>5.88</v>
      </c>
      <c r="F1605" s="28" t="n">
        <v>5.915</v>
      </c>
      <c r="G1605" s="28" t="n">
        <v>5.945</v>
      </c>
      <c r="H1605" s="28" t="n">
        <v>5.865</v>
      </c>
      <c r="I1605" s="28"/>
      <c r="J1605" s="28"/>
      <c r="K1605" s="28" t="n">
        <v>5.77</v>
      </c>
      <c r="L1605" s="28" t="n">
        <v>5.525</v>
      </c>
      <c r="M1605" s="28" t="n">
        <v>5.56</v>
      </c>
      <c r="N1605" s="28" t="n">
        <v>8.105</v>
      </c>
      <c r="O1605" s="28" t="n">
        <v>5.2400363505</v>
      </c>
      <c r="P1605" s="28"/>
      <c r="Q1605" s="28" t="n">
        <v>6.045</v>
      </c>
      <c r="R1605" s="28" t="n">
        <v>8.125</v>
      </c>
      <c r="S1605" s="28" t="n">
        <v>8.08</v>
      </c>
      <c r="T1605" s="28" t="n">
        <v>5.945</v>
      </c>
      <c r="U1605" s="28" t="n">
        <v>5.96</v>
      </c>
      <c r="V1605" s="28" t="n">
        <v>6.07</v>
      </c>
      <c r="W1605" s="28"/>
      <c r="X1605" s="28" t="n">
        <v>6.205</v>
      </c>
      <c r="Y1605" s="28" t="n">
        <v>6.245</v>
      </c>
      <c r="Z1605" s="28"/>
      <c r="AA1605" s="28"/>
      <c r="AB1605" s="28"/>
      <c r="AC1605" s="28"/>
      <c r="AD1605" s="28"/>
      <c r="AE1605" s="28"/>
      <c r="AF1605" s="28"/>
    </row>
    <row r="1606" customFormat="false" ht="12.75" hidden="false" customHeight="false" outlineLevel="0" collapsed="false">
      <c r="A1606" s="56" t="n">
        <f aca="false">A1605+1</f>
        <v>36847</v>
      </c>
      <c r="B1606" s="61" t="n">
        <f aca="false">B1605+1</f>
        <v>1602</v>
      </c>
      <c r="C1606" s="2" t="s">
        <v>146</v>
      </c>
      <c r="D1606" s="66" t="n">
        <v>36831</v>
      </c>
      <c r="E1606" s="28" t="n">
        <v>5.635</v>
      </c>
      <c r="F1606" s="28" t="n">
        <v>5.765</v>
      </c>
      <c r="G1606" s="28" t="n">
        <v>5.745</v>
      </c>
      <c r="H1606" s="28" t="n">
        <v>5.595</v>
      </c>
      <c r="I1606" s="28"/>
      <c r="J1606" s="28"/>
      <c r="K1606" s="28" t="n">
        <v>5.505</v>
      </c>
      <c r="L1606" s="28" t="n">
        <v>5.4</v>
      </c>
      <c r="M1606" s="28" t="n">
        <v>5.305</v>
      </c>
      <c r="N1606" s="28" t="n">
        <v>8.5</v>
      </c>
      <c r="O1606" s="28" t="n">
        <v>4.88617104625</v>
      </c>
      <c r="P1606" s="28"/>
      <c r="Q1606" s="28" t="n">
        <v>5.815</v>
      </c>
      <c r="R1606" s="28" t="n">
        <v>9.595</v>
      </c>
      <c r="S1606" s="28" t="n">
        <v>8.465</v>
      </c>
      <c r="T1606" s="28" t="n">
        <v>5.685</v>
      </c>
      <c r="U1606" s="28" t="n">
        <v>5.675</v>
      </c>
      <c r="V1606" s="28" t="n">
        <v>5.745</v>
      </c>
      <c r="W1606" s="28"/>
      <c r="X1606" s="28" t="n">
        <v>6</v>
      </c>
      <c r="Y1606" s="28" t="n">
        <v>6.07</v>
      </c>
      <c r="Z1606" s="28"/>
      <c r="AA1606" s="28"/>
      <c r="AB1606" s="28"/>
      <c r="AC1606" s="28"/>
      <c r="AD1606" s="28"/>
      <c r="AE1606" s="28"/>
      <c r="AF1606" s="28"/>
    </row>
    <row r="1607" customFormat="false" ht="12.75" hidden="false" customHeight="false" outlineLevel="0" collapsed="false">
      <c r="A1607" s="56" t="n">
        <f aca="false">A1606+1</f>
        <v>36848</v>
      </c>
      <c r="B1607" s="61" t="n">
        <f aca="false">B1606+1</f>
        <v>1603</v>
      </c>
      <c r="C1607" s="2" t="s">
        <v>147</v>
      </c>
      <c r="D1607" s="66" t="n">
        <v>36831</v>
      </c>
      <c r="E1607" s="28" t="n">
        <v>5.635</v>
      </c>
      <c r="F1607" s="28" t="n">
        <v>5.765</v>
      </c>
      <c r="G1607" s="28" t="n">
        <v>5.745</v>
      </c>
      <c r="H1607" s="28" t="n">
        <v>5.595</v>
      </c>
      <c r="I1607" s="28"/>
      <c r="J1607" s="28"/>
      <c r="K1607" s="28" t="n">
        <v>5.505</v>
      </c>
      <c r="L1607" s="28" t="n">
        <v>5.4</v>
      </c>
      <c r="M1607" s="28" t="n">
        <v>5.305</v>
      </c>
      <c r="N1607" s="28" t="n">
        <v>8.5</v>
      </c>
      <c r="O1607" s="28" t="n">
        <v>4.88617104625</v>
      </c>
      <c r="P1607" s="28"/>
      <c r="Q1607" s="28" t="n">
        <v>5.815</v>
      </c>
      <c r="R1607" s="28" t="n">
        <v>9.595</v>
      </c>
      <c r="S1607" s="28" t="n">
        <v>8.465</v>
      </c>
      <c r="T1607" s="28" t="n">
        <v>5.685</v>
      </c>
      <c r="U1607" s="28" t="n">
        <v>5.675</v>
      </c>
      <c r="V1607" s="28" t="n">
        <v>5.745</v>
      </c>
      <c r="W1607" s="28"/>
      <c r="X1607" s="28" t="n">
        <v>6</v>
      </c>
      <c r="Y1607" s="28" t="n">
        <v>6.07</v>
      </c>
      <c r="Z1607" s="28"/>
      <c r="AA1607" s="28"/>
      <c r="AB1607" s="28"/>
      <c r="AC1607" s="28"/>
      <c r="AD1607" s="28"/>
      <c r="AE1607" s="28"/>
      <c r="AF1607" s="28"/>
    </row>
    <row r="1608" customFormat="false" ht="12.75" hidden="false" customHeight="false" outlineLevel="0" collapsed="false">
      <c r="A1608" s="56" t="n">
        <f aca="false">A1607+1</f>
        <v>36849</v>
      </c>
      <c r="B1608" s="61" t="n">
        <f aca="false">B1607+1</f>
        <v>1604</v>
      </c>
      <c r="C1608" s="2" t="s">
        <v>148</v>
      </c>
      <c r="D1608" s="66" t="n">
        <v>36831</v>
      </c>
      <c r="E1608" s="28" t="n">
        <v>5.635</v>
      </c>
      <c r="F1608" s="28" t="n">
        <v>5.765</v>
      </c>
      <c r="G1608" s="28" t="n">
        <v>5.745</v>
      </c>
      <c r="H1608" s="28" t="n">
        <v>5.595</v>
      </c>
      <c r="I1608" s="28"/>
      <c r="J1608" s="28"/>
      <c r="K1608" s="28" t="n">
        <v>5.505</v>
      </c>
      <c r="L1608" s="28" t="n">
        <v>5.4</v>
      </c>
      <c r="M1608" s="28" t="n">
        <v>5.305</v>
      </c>
      <c r="N1608" s="28" t="n">
        <v>8.5</v>
      </c>
      <c r="O1608" s="28" t="n">
        <v>4.88617104625</v>
      </c>
      <c r="P1608" s="28"/>
      <c r="Q1608" s="28" t="n">
        <v>5.815</v>
      </c>
      <c r="R1608" s="28" t="n">
        <v>9.595</v>
      </c>
      <c r="S1608" s="28" t="n">
        <v>8.465</v>
      </c>
      <c r="T1608" s="28" t="n">
        <v>5.685</v>
      </c>
      <c r="U1608" s="28" t="n">
        <v>5.675</v>
      </c>
      <c r="V1608" s="28" t="n">
        <v>5.745</v>
      </c>
      <c r="W1608" s="28"/>
      <c r="X1608" s="28" t="n">
        <v>6</v>
      </c>
      <c r="Y1608" s="28" t="n">
        <v>6.07</v>
      </c>
      <c r="Z1608" s="28"/>
      <c r="AA1608" s="28"/>
      <c r="AB1608" s="28"/>
      <c r="AC1608" s="28"/>
      <c r="AD1608" s="28"/>
      <c r="AE1608" s="28"/>
      <c r="AF1608" s="28"/>
    </row>
    <row r="1609" customFormat="false" ht="12.75" hidden="false" customHeight="false" outlineLevel="0" collapsed="false">
      <c r="A1609" s="56" t="n">
        <f aca="false">A1608+1</f>
        <v>36850</v>
      </c>
      <c r="B1609" s="61" t="n">
        <f aca="false">B1608+1</f>
        <v>1605</v>
      </c>
      <c r="C1609" s="2" t="s">
        <v>142</v>
      </c>
      <c r="D1609" s="66" t="n">
        <v>36831</v>
      </c>
      <c r="E1609" s="28" t="n">
        <v>6.235</v>
      </c>
      <c r="F1609" s="28" t="n">
        <v>6.5</v>
      </c>
      <c r="G1609" s="28" t="n">
        <v>6.5</v>
      </c>
      <c r="H1609" s="28" t="n">
        <v>6.265</v>
      </c>
      <c r="I1609" s="28"/>
      <c r="J1609" s="28"/>
      <c r="K1609" s="28" t="n">
        <v>6.085</v>
      </c>
      <c r="L1609" s="28" t="n">
        <v>6.41</v>
      </c>
      <c r="M1609" s="28" t="n">
        <v>6.34</v>
      </c>
      <c r="N1609" s="28" t="n">
        <v>15.215</v>
      </c>
      <c r="O1609" s="28" t="n">
        <v>5.38931215125</v>
      </c>
      <c r="P1609" s="28"/>
      <c r="Q1609" s="28" t="n">
        <v>6.435</v>
      </c>
      <c r="R1609" s="28" t="n">
        <v>13.42</v>
      </c>
      <c r="S1609" s="28" t="n">
        <v>13.265</v>
      </c>
      <c r="T1609" s="28" t="n">
        <v>6.27</v>
      </c>
      <c r="U1609" s="28" t="n">
        <v>6.28</v>
      </c>
      <c r="V1609" s="28" t="n">
        <v>6.385</v>
      </c>
      <c r="W1609" s="28"/>
      <c r="X1609" s="28" t="n">
        <v>6.78</v>
      </c>
      <c r="Y1609" s="28" t="n">
        <v>6.98</v>
      </c>
      <c r="Z1609" s="28"/>
      <c r="AA1609" s="28"/>
      <c r="AB1609" s="28"/>
      <c r="AC1609" s="28"/>
      <c r="AD1609" s="28"/>
      <c r="AE1609" s="28"/>
      <c r="AF1609" s="28"/>
    </row>
    <row r="1610" customFormat="false" ht="12.75" hidden="false" customHeight="false" outlineLevel="0" collapsed="false">
      <c r="A1610" s="56" t="n">
        <f aca="false">A1609+1</f>
        <v>36851</v>
      </c>
      <c r="B1610" s="61" t="n">
        <f aca="false">B1609+1</f>
        <v>1606</v>
      </c>
      <c r="C1610" s="2" t="s">
        <v>143</v>
      </c>
      <c r="D1610" s="66" t="n">
        <v>36831</v>
      </c>
      <c r="E1610" s="28" t="n">
        <v>6.34</v>
      </c>
      <c r="F1610" s="28" t="n">
        <v>6.505</v>
      </c>
      <c r="G1610" s="28" t="n">
        <v>6.5</v>
      </c>
      <c r="H1610" s="28" t="n">
        <v>6.365</v>
      </c>
      <c r="I1610" s="28"/>
      <c r="J1610" s="28"/>
      <c r="K1610" s="28" t="n">
        <v>6.195</v>
      </c>
      <c r="L1610" s="28" t="n">
        <v>6.33</v>
      </c>
      <c r="M1610" s="28" t="n">
        <v>6.22</v>
      </c>
      <c r="N1610" s="28" t="n">
        <v>17.035</v>
      </c>
      <c r="O1610" s="28" t="n">
        <v>5.518155978</v>
      </c>
      <c r="P1610" s="28"/>
      <c r="Q1610" s="28" t="n">
        <v>6.515</v>
      </c>
      <c r="R1610" s="28" t="n">
        <v>17.345</v>
      </c>
      <c r="S1610" s="28" t="n">
        <v>15.33</v>
      </c>
      <c r="T1610" s="28" t="n">
        <v>6.39</v>
      </c>
      <c r="U1610" s="28" t="n">
        <v>6.395</v>
      </c>
      <c r="V1610" s="28" t="n">
        <v>6.465</v>
      </c>
      <c r="W1610" s="28"/>
      <c r="X1610" s="28" t="n">
        <v>7.1</v>
      </c>
      <c r="Y1610" s="28" t="n">
        <v>7.52</v>
      </c>
      <c r="Z1610" s="28"/>
      <c r="AA1610" s="28"/>
      <c r="AB1610" s="28"/>
      <c r="AC1610" s="28"/>
      <c r="AD1610" s="28"/>
      <c r="AE1610" s="28"/>
      <c r="AF1610" s="28"/>
    </row>
    <row r="1611" customFormat="false" ht="12.75" hidden="false" customHeight="false" outlineLevel="0" collapsed="false">
      <c r="A1611" s="56" t="n">
        <f aca="false">A1610+1</f>
        <v>36852</v>
      </c>
      <c r="B1611" s="61" t="n">
        <f aca="false">B1610+1</f>
        <v>1607</v>
      </c>
      <c r="C1611" s="2" t="s">
        <v>144</v>
      </c>
      <c r="D1611" s="66" t="n">
        <v>36831</v>
      </c>
      <c r="E1611" s="28" t="n">
        <v>6.315</v>
      </c>
      <c r="F1611" s="28" t="n">
        <v>6.225</v>
      </c>
      <c r="G1611" s="28" t="n">
        <v>6.24</v>
      </c>
      <c r="H1611" s="28" t="n">
        <v>6.285</v>
      </c>
      <c r="I1611" s="28"/>
      <c r="J1611" s="28"/>
      <c r="K1611" s="28" t="n">
        <v>6.065</v>
      </c>
      <c r="L1611" s="28" t="n">
        <v>5.885</v>
      </c>
      <c r="M1611" s="28" t="n">
        <v>5.995</v>
      </c>
      <c r="N1611" s="28" t="n">
        <v>15.465</v>
      </c>
      <c r="O1611" s="28" t="n">
        <v>5.32854794925</v>
      </c>
      <c r="P1611" s="28"/>
      <c r="Q1611" s="28" t="n">
        <v>6.46</v>
      </c>
      <c r="R1611" s="28" t="n">
        <v>16.67</v>
      </c>
      <c r="S1611" s="28" t="n">
        <v>15.695</v>
      </c>
      <c r="T1611" s="28" t="n">
        <v>6.245</v>
      </c>
      <c r="U1611" s="28" t="n">
        <v>6.255</v>
      </c>
      <c r="V1611" s="28" t="n">
        <v>6.315</v>
      </c>
      <c r="W1611" s="28"/>
      <c r="X1611" s="28" t="n">
        <v>6.685</v>
      </c>
      <c r="Y1611" s="28" t="n">
        <v>6.81</v>
      </c>
      <c r="Z1611" s="28"/>
      <c r="AA1611" s="28"/>
      <c r="AB1611" s="28"/>
      <c r="AC1611" s="28"/>
      <c r="AD1611" s="28"/>
      <c r="AE1611" s="28"/>
      <c r="AF1611" s="28"/>
    </row>
    <row r="1612" customFormat="false" ht="12.75" hidden="false" customHeight="false" outlineLevel="0" collapsed="false">
      <c r="A1612" s="56" t="n">
        <f aca="false">A1611+1</f>
        <v>36853</v>
      </c>
      <c r="B1612" s="61" t="n">
        <f aca="false">B1611+1</f>
        <v>1608</v>
      </c>
      <c r="C1612" s="2" t="s">
        <v>145</v>
      </c>
      <c r="D1612" s="66" t="n">
        <v>36831</v>
      </c>
      <c r="E1612" s="28" t="n">
        <v>6.315</v>
      </c>
      <c r="F1612" s="28" t="n">
        <v>6.225</v>
      </c>
      <c r="G1612" s="28" t="n">
        <v>6.24</v>
      </c>
      <c r="H1612" s="28" t="n">
        <v>6.285</v>
      </c>
      <c r="I1612" s="28"/>
      <c r="J1612" s="28"/>
      <c r="K1612" s="28" t="n">
        <v>6.065</v>
      </c>
      <c r="L1612" s="28" t="n">
        <v>5.885</v>
      </c>
      <c r="M1612" s="28" t="n">
        <v>5.995</v>
      </c>
      <c r="N1612" s="28" t="n">
        <v>15.465</v>
      </c>
      <c r="O1612" s="28" t="n">
        <v>5.32854794925</v>
      </c>
      <c r="P1612" s="28"/>
      <c r="Q1612" s="28" t="n">
        <v>6.46</v>
      </c>
      <c r="R1612" s="28" t="n">
        <v>16.67</v>
      </c>
      <c r="S1612" s="28" t="n">
        <v>15.695</v>
      </c>
      <c r="T1612" s="28" t="n">
        <v>6.245</v>
      </c>
      <c r="U1612" s="28" t="n">
        <v>6.255</v>
      </c>
      <c r="V1612" s="28" t="n">
        <v>6.315</v>
      </c>
      <c r="W1612" s="28"/>
      <c r="X1612" s="28" t="n">
        <v>6.685</v>
      </c>
      <c r="Y1612" s="28" t="n">
        <v>6.81</v>
      </c>
      <c r="Z1612" s="28"/>
      <c r="AA1612" s="28"/>
      <c r="AB1612" s="28"/>
      <c r="AC1612" s="28"/>
      <c r="AD1612" s="28"/>
      <c r="AE1612" s="28"/>
      <c r="AF1612" s="28"/>
    </row>
    <row r="1613" customFormat="false" ht="12.75" hidden="false" customHeight="false" outlineLevel="0" collapsed="false">
      <c r="A1613" s="56" t="n">
        <f aca="false">A1612+1</f>
        <v>36854</v>
      </c>
      <c r="B1613" s="61" t="n">
        <f aca="false">B1612+1</f>
        <v>1609</v>
      </c>
      <c r="C1613" s="2" t="s">
        <v>146</v>
      </c>
      <c r="D1613" s="66" t="n">
        <v>36831</v>
      </c>
      <c r="E1613" s="28" t="n">
        <v>6.315</v>
      </c>
      <c r="F1613" s="28" t="n">
        <v>6.225</v>
      </c>
      <c r="G1613" s="28" t="n">
        <v>6.24</v>
      </c>
      <c r="H1613" s="28" t="n">
        <v>6.285</v>
      </c>
      <c r="I1613" s="28"/>
      <c r="J1613" s="28"/>
      <c r="K1613" s="28" t="n">
        <v>6.065</v>
      </c>
      <c r="L1613" s="28" t="n">
        <v>5.885</v>
      </c>
      <c r="M1613" s="28" t="n">
        <v>5.995</v>
      </c>
      <c r="N1613" s="28" t="n">
        <v>15.465</v>
      </c>
      <c r="O1613" s="28" t="n">
        <v>5.32854794925</v>
      </c>
      <c r="P1613" s="28"/>
      <c r="Q1613" s="28" t="n">
        <v>6.46</v>
      </c>
      <c r="R1613" s="28" t="n">
        <v>16.67</v>
      </c>
      <c r="S1613" s="28" t="n">
        <v>15.695</v>
      </c>
      <c r="T1613" s="28" t="n">
        <v>6.245</v>
      </c>
      <c r="U1613" s="28" t="n">
        <v>6.255</v>
      </c>
      <c r="V1613" s="28" t="n">
        <v>6.315</v>
      </c>
      <c r="W1613" s="28"/>
      <c r="X1613" s="28" t="n">
        <v>6.685</v>
      </c>
      <c r="Y1613" s="28" t="n">
        <v>6.81</v>
      </c>
      <c r="Z1613" s="28"/>
      <c r="AA1613" s="28"/>
      <c r="AB1613" s="28"/>
      <c r="AC1613" s="28"/>
      <c r="AD1613" s="28"/>
      <c r="AE1613" s="28"/>
      <c r="AF1613" s="28"/>
    </row>
    <row r="1614" customFormat="false" ht="12.75" hidden="false" customHeight="false" outlineLevel="0" collapsed="false">
      <c r="A1614" s="56" t="n">
        <f aca="false">A1613+1</f>
        <v>36855</v>
      </c>
      <c r="B1614" s="61" t="n">
        <f aca="false">B1613+1</f>
        <v>1610</v>
      </c>
      <c r="C1614" s="2" t="s">
        <v>147</v>
      </c>
      <c r="D1614" s="66" t="n">
        <v>36831</v>
      </c>
      <c r="E1614" s="28" t="n">
        <v>6.315</v>
      </c>
      <c r="F1614" s="28" t="n">
        <v>6.225</v>
      </c>
      <c r="G1614" s="28" t="n">
        <v>6.24</v>
      </c>
      <c r="H1614" s="28" t="n">
        <v>6.285</v>
      </c>
      <c r="I1614" s="28"/>
      <c r="J1614" s="28"/>
      <c r="K1614" s="28" t="n">
        <v>6.065</v>
      </c>
      <c r="L1614" s="28" t="n">
        <v>5.885</v>
      </c>
      <c r="M1614" s="28" t="n">
        <v>5.995</v>
      </c>
      <c r="N1614" s="28" t="n">
        <v>15.465</v>
      </c>
      <c r="O1614" s="28" t="n">
        <v>5.32854794925</v>
      </c>
      <c r="P1614" s="28"/>
      <c r="Q1614" s="28" t="n">
        <v>6.46</v>
      </c>
      <c r="R1614" s="28" t="n">
        <v>16.67</v>
      </c>
      <c r="S1614" s="28" t="n">
        <v>15.695</v>
      </c>
      <c r="T1614" s="28" t="n">
        <v>6.245</v>
      </c>
      <c r="U1614" s="28" t="n">
        <v>6.255</v>
      </c>
      <c r="V1614" s="28" t="n">
        <v>6.315</v>
      </c>
      <c r="W1614" s="28"/>
      <c r="X1614" s="28" t="n">
        <v>6.685</v>
      </c>
      <c r="Y1614" s="28" t="n">
        <v>6.81</v>
      </c>
      <c r="Z1614" s="28"/>
      <c r="AA1614" s="28"/>
      <c r="AB1614" s="28"/>
      <c r="AC1614" s="28"/>
      <c r="AD1614" s="28"/>
      <c r="AE1614" s="28"/>
      <c r="AF1614" s="28"/>
    </row>
    <row r="1615" customFormat="false" ht="12.75" hidden="false" customHeight="false" outlineLevel="0" collapsed="false">
      <c r="A1615" s="56" t="n">
        <f aca="false">A1614+1</f>
        <v>36856</v>
      </c>
      <c r="B1615" s="61" t="n">
        <f aca="false">B1614+1</f>
        <v>1611</v>
      </c>
      <c r="C1615" s="2" t="s">
        <v>148</v>
      </c>
      <c r="D1615" s="66" t="n">
        <v>36831</v>
      </c>
      <c r="E1615" s="28" t="n">
        <v>6.315</v>
      </c>
      <c r="F1615" s="28" t="n">
        <v>6.225</v>
      </c>
      <c r="G1615" s="28" t="n">
        <v>6.24</v>
      </c>
      <c r="H1615" s="28" t="n">
        <v>6.285</v>
      </c>
      <c r="I1615" s="28"/>
      <c r="J1615" s="28"/>
      <c r="K1615" s="28" t="n">
        <v>6.065</v>
      </c>
      <c r="L1615" s="28" t="n">
        <v>5.885</v>
      </c>
      <c r="M1615" s="28" t="n">
        <v>5.995</v>
      </c>
      <c r="N1615" s="28" t="n">
        <v>15.465</v>
      </c>
      <c r="O1615" s="28" t="n">
        <v>5.32854794925</v>
      </c>
      <c r="P1615" s="28"/>
      <c r="Q1615" s="28" t="n">
        <v>6.46</v>
      </c>
      <c r="R1615" s="28" t="n">
        <v>16.67</v>
      </c>
      <c r="S1615" s="28" t="n">
        <v>15.695</v>
      </c>
      <c r="T1615" s="28" t="n">
        <v>6.245</v>
      </c>
      <c r="U1615" s="28" t="n">
        <v>6.255</v>
      </c>
      <c r="V1615" s="28" t="n">
        <v>6.315</v>
      </c>
      <c r="W1615" s="28"/>
      <c r="X1615" s="28" t="n">
        <v>6.685</v>
      </c>
      <c r="Y1615" s="28" t="n">
        <v>6.81</v>
      </c>
      <c r="Z1615" s="28"/>
      <c r="AA1615" s="28"/>
      <c r="AB1615" s="28"/>
      <c r="AC1615" s="28"/>
      <c r="AD1615" s="28"/>
      <c r="AE1615" s="28"/>
      <c r="AF1615" s="28"/>
    </row>
    <row r="1616" customFormat="false" ht="12.75" hidden="false" customHeight="false" outlineLevel="0" collapsed="false">
      <c r="A1616" s="56" t="n">
        <f aca="false">A1615+1</f>
        <v>36857</v>
      </c>
      <c r="B1616" s="61" t="n">
        <f aca="false">B1615+1</f>
        <v>1612</v>
      </c>
      <c r="C1616" s="2" t="s">
        <v>142</v>
      </c>
      <c r="D1616" s="66" t="n">
        <v>36831</v>
      </c>
      <c r="E1616" s="28" t="n">
        <v>6.245</v>
      </c>
      <c r="F1616" s="28" t="n">
        <v>6.21</v>
      </c>
      <c r="G1616" s="28" t="n">
        <v>6.23</v>
      </c>
      <c r="H1616" s="28" t="n">
        <v>6.21</v>
      </c>
      <c r="I1616" s="28"/>
      <c r="J1616" s="28"/>
      <c r="K1616" s="28" t="n">
        <v>6.06</v>
      </c>
      <c r="L1616" s="28" t="n">
        <v>5.84</v>
      </c>
      <c r="M1616" s="28" t="n">
        <v>5.92</v>
      </c>
      <c r="N1616" s="28" t="n">
        <v>13.53</v>
      </c>
      <c r="O1616" s="28" t="n">
        <v>5.61250056625</v>
      </c>
      <c r="P1616" s="28"/>
      <c r="Q1616" s="28" t="n">
        <v>6.485</v>
      </c>
      <c r="R1616" s="28" t="n">
        <v>15.475</v>
      </c>
      <c r="S1616" s="28" t="n">
        <v>14.465</v>
      </c>
      <c r="T1616" s="28" t="n">
        <v>6.22</v>
      </c>
      <c r="U1616" s="28" t="n">
        <v>6.23</v>
      </c>
      <c r="V1616" s="28" t="n">
        <v>6.295</v>
      </c>
      <c r="W1616" s="28"/>
      <c r="X1616" s="28" t="n">
        <v>6.675</v>
      </c>
      <c r="Y1616" s="28" t="n">
        <v>6.715</v>
      </c>
      <c r="Z1616" s="28"/>
      <c r="AA1616" s="28"/>
      <c r="AB1616" s="28"/>
      <c r="AC1616" s="28"/>
      <c r="AD1616" s="28"/>
      <c r="AE1616" s="28"/>
      <c r="AF1616" s="28"/>
    </row>
    <row r="1617" customFormat="false" ht="12.75" hidden="false" customHeight="false" outlineLevel="0" collapsed="false">
      <c r="A1617" s="56" t="n">
        <f aca="false">A1616+1</f>
        <v>36858</v>
      </c>
      <c r="B1617" s="61" t="n">
        <f aca="false">B1616+1</f>
        <v>1613</v>
      </c>
      <c r="C1617" s="2" t="s">
        <v>143</v>
      </c>
      <c r="D1617" s="66" t="n">
        <v>36831</v>
      </c>
      <c r="E1617" s="28" t="n">
        <v>5.925</v>
      </c>
      <c r="F1617" s="28" t="n">
        <v>5.79</v>
      </c>
      <c r="G1617" s="28" t="n">
        <v>5.82</v>
      </c>
      <c r="H1617" s="28" t="n">
        <v>5.83</v>
      </c>
      <c r="I1617" s="28"/>
      <c r="J1617" s="28"/>
      <c r="K1617" s="28" t="n">
        <v>5.775</v>
      </c>
      <c r="L1617" s="28" t="n">
        <v>5.56</v>
      </c>
      <c r="M1617" s="28" t="n">
        <v>5.58</v>
      </c>
      <c r="N1617" s="28" t="n">
        <v>14.26</v>
      </c>
      <c r="O1617" s="28" t="n">
        <v>5.298713868</v>
      </c>
      <c r="P1617" s="28"/>
      <c r="Q1617" s="28" t="n">
        <v>6.25</v>
      </c>
      <c r="R1617" s="28" t="n">
        <v>15.47</v>
      </c>
      <c r="S1617" s="28" t="n">
        <v>14.68</v>
      </c>
      <c r="T1617" s="28" t="n">
        <v>5.87</v>
      </c>
      <c r="U1617" s="28" t="n">
        <v>5.895</v>
      </c>
      <c r="V1617" s="28" t="n">
        <v>5.995</v>
      </c>
      <c r="W1617" s="28"/>
      <c r="X1617" s="28" t="n">
        <v>6.35</v>
      </c>
      <c r="Y1617" s="28" t="n">
        <v>6.38</v>
      </c>
      <c r="Z1617" s="28"/>
      <c r="AA1617" s="28"/>
      <c r="AB1617" s="28"/>
      <c r="AC1617" s="28"/>
      <c r="AD1617" s="28"/>
      <c r="AE1617" s="28"/>
      <c r="AF1617" s="28"/>
    </row>
    <row r="1618" customFormat="false" ht="12.75" hidden="false" customHeight="false" outlineLevel="0" collapsed="false">
      <c r="A1618" s="56" t="n">
        <f aca="false">A1617+1</f>
        <v>36859</v>
      </c>
      <c r="B1618" s="61" t="n">
        <f aca="false">B1617+1</f>
        <v>1614</v>
      </c>
      <c r="C1618" s="2" t="s">
        <v>144</v>
      </c>
      <c r="D1618" s="66" t="n">
        <v>36831</v>
      </c>
      <c r="E1618" s="28" t="n">
        <v>5.95</v>
      </c>
      <c r="F1618" s="28" t="n">
        <v>5.775</v>
      </c>
      <c r="G1618" s="28" t="n">
        <v>5.845</v>
      </c>
      <c r="H1618" s="28" t="n">
        <v>5.875</v>
      </c>
      <c r="I1618" s="28"/>
      <c r="J1618" s="28"/>
      <c r="K1618" s="28" t="n">
        <v>5.795</v>
      </c>
      <c r="L1618" s="28" t="n">
        <v>5.675</v>
      </c>
      <c r="M1618" s="28" t="n">
        <v>5.64</v>
      </c>
      <c r="N1618" s="28" t="n">
        <v>16.575</v>
      </c>
      <c r="O1618" s="28" t="n">
        <v>5.4273783975</v>
      </c>
      <c r="P1618" s="28"/>
      <c r="Q1618" s="28" t="n">
        <v>6.25</v>
      </c>
      <c r="R1618" s="28" t="n">
        <v>17.995</v>
      </c>
      <c r="S1618" s="28" t="n">
        <v>16.57</v>
      </c>
      <c r="T1618" s="28" t="n">
        <v>5.94</v>
      </c>
      <c r="U1618" s="28" t="n">
        <v>5.955</v>
      </c>
      <c r="V1618" s="28" t="n">
        <v>6.04</v>
      </c>
      <c r="W1618" s="28"/>
      <c r="X1618" s="28" t="n">
        <v>6.43</v>
      </c>
      <c r="Y1618" s="28" t="n">
        <v>6.495</v>
      </c>
      <c r="Z1618" s="28"/>
      <c r="AA1618" s="28"/>
      <c r="AB1618" s="28"/>
      <c r="AC1618" s="28"/>
      <c r="AD1618" s="28"/>
      <c r="AE1618" s="28"/>
      <c r="AF1618" s="28"/>
    </row>
    <row r="1619" customFormat="false" ht="12.75" hidden="false" customHeight="false" outlineLevel="0" collapsed="false">
      <c r="A1619" s="56" t="n">
        <f aca="false">A1618+1</f>
        <v>36860</v>
      </c>
      <c r="B1619" s="61" t="n">
        <f aca="false">B1618+1</f>
        <v>1615</v>
      </c>
      <c r="C1619" s="2" t="s">
        <v>145</v>
      </c>
      <c r="D1619" s="66" t="n">
        <v>36831</v>
      </c>
      <c r="E1619" s="28" t="n">
        <v>6.31</v>
      </c>
      <c r="F1619" s="28" t="n">
        <v>6.21</v>
      </c>
      <c r="G1619" s="28" t="n">
        <v>6.25</v>
      </c>
      <c r="H1619" s="28" t="n">
        <v>6.265</v>
      </c>
      <c r="I1619" s="28"/>
      <c r="J1619" s="28"/>
      <c r="K1619" s="28" t="n">
        <v>6.175</v>
      </c>
      <c r="L1619" s="28" t="n">
        <v>6.165</v>
      </c>
      <c r="M1619" s="28" t="n">
        <v>6.085</v>
      </c>
      <c r="N1619" s="28" t="n">
        <v>14.815</v>
      </c>
      <c r="O1619" s="28" t="n">
        <v>5.69236459375</v>
      </c>
      <c r="P1619" s="28"/>
      <c r="Q1619" s="28" t="n">
        <v>6.58</v>
      </c>
      <c r="R1619" s="28" t="n">
        <v>18.895</v>
      </c>
      <c r="S1619" s="28" t="n">
        <v>16.8</v>
      </c>
      <c r="T1619" s="28" t="n">
        <v>6.32</v>
      </c>
      <c r="U1619" s="28" t="n">
        <v>6.32</v>
      </c>
      <c r="V1619" s="28" t="n">
        <v>6.425</v>
      </c>
      <c r="W1619" s="28"/>
      <c r="X1619" s="28" t="n">
        <v>7.095</v>
      </c>
      <c r="Y1619" s="28" t="n">
        <v>7.275</v>
      </c>
      <c r="Z1619" s="28"/>
      <c r="AA1619" s="28"/>
      <c r="AB1619" s="28"/>
      <c r="AC1619" s="28"/>
      <c r="AD1619" s="28"/>
      <c r="AE1619" s="28"/>
      <c r="AF1619" s="28"/>
    </row>
    <row r="1620" customFormat="false" ht="12.75" hidden="false" customHeight="false" outlineLevel="0" collapsed="false">
      <c r="A1620" s="56" t="n">
        <f aca="false">A1619+1</f>
        <v>36861</v>
      </c>
      <c r="B1620" s="61" t="n">
        <f aca="false">B1619+1</f>
        <v>1616</v>
      </c>
      <c r="C1620" s="2" t="s">
        <v>146</v>
      </c>
      <c r="D1620" s="66" t="n">
        <v>36861</v>
      </c>
      <c r="E1620" s="28" t="n">
        <v>6.595</v>
      </c>
      <c r="F1620" s="28" t="n">
        <v>6.49</v>
      </c>
      <c r="G1620" s="28" t="n">
        <v>6.515</v>
      </c>
      <c r="H1620" s="28" t="n">
        <v>6.535</v>
      </c>
      <c r="I1620" s="28"/>
      <c r="J1620" s="28"/>
      <c r="K1620" s="28" t="n">
        <v>6.445</v>
      </c>
      <c r="L1620" s="28" t="n">
        <v>6.4</v>
      </c>
      <c r="M1620" s="28" t="n">
        <v>6.27</v>
      </c>
      <c r="N1620" s="28" t="n">
        <v>13.395</v>
      </c>
      <c r="O1620" s="28" t="n">
        <v>6.0259805445</v>
      </c>
      <c r="P1620" s="28"/>
      <c r="Q1620" s="28" t="n">
        <v>6.865</v>
      </c>
      <c r="R1620" s="28" t="n">
        <v>18.495</v>
      </c>
      <c r="S1620" s="28" t="n">
        <v>16.275</v>
      </c>
      <c r="T1620" s="28" t="n">
        <v>6.54</v>
      </c>
      <c r="U1620" s="28" t="n">
        <v>6.565</v>
      </c>
      <c r="V1620" s="28" t="n">
        <v>6.695</v>
      </c>
      <c r="W1620" s="28"/>
      <c r="X1620" s="28" t="n">
        <v>7.29</v>
      </c>
      <c r="Y1620" s="28" t="n">
        <v>7.515</v>
      </c>
      <c r="Z1620" s="28"/>
      <c r="AA1620" s="28"/>
      <c r="AB1620" s="28"/>
      <c r="AC1620" s="28"/>
      <c r="AD1620" s="28"/>
      <c r="AE1620" s="28"/>
      <c r="AF1620" s="28"/>
    </row>
    <row r="1621" customFormat="false" ht="12.75" hidden="false" customHeight="false" outlineLevel="0" collapsed="false">
      <c r="A1621" s="56" t="n">
        <f aca="false">A1620+1</f>
        <v>36862</v>
      </c>
      <c r="B1621" s="61" t="n">
        <f aca="false">B1620+1</f>
        <v>1617</v>
      </c>
      <c r="C1621" s="2" t="s">
        <v>147</v>
      </c>
      <c r="D1621" s="66" t="n">
        <v>36861</v>
      </c>
      <c r="E1621" s="28" t="n">
        <v>6.595</v>
      </c>
      <c r="F1621" s="28" t="n">
        <v>6.49</v>
      </c>
      <c r="G1621" s="28" t="n">
        <v>6.515</v>
      </c>
      <c r="H1621" s="28" t="n">
        <v>6.535</v>
      </c>
      <c r="I1621" s="28"/>
      <c r="J1621" s="28"/>
      <c r="K1621" s="28" t="n">
        <v>6.445</v>
      </c>
      <c r="L1621" s="28" t="n">
        <v>6.4</v>
      </c>
      <c r="M1621" s="28" t="n">
        <v>6.27</v>
      </c>
      <c r="N1621" s="28" t="n">
        <v>13.395</v>
      </c>
      <c r="O1621" s="28" t="n">
        <v>6.0259805445</v>
      </c>
      <c r="P1621" s="28"/>
      <c r="Q1621" s="28" t="n">
        <v>6.865</v>
      </c>
      <c r="R1621" s="28" t="n">
        <v>18.495</v>
      </c>
      <c r="S1621" s="28" t="n">
        <v>16.275</v>
      </c>
      <c r="T1621" s="28" t="n">
        <v>6.54</v>
      </c>
      <c r="U1621" s="28" t="n">
        <v>6.565</v>
      </c>
      <c r="V1621" s="28" t="n">
        <v>6.695</v>
      </c>
      <c r="W1621" s="28"/>
      <c r="X1621" s="28" t="n">
        <v>7.29</v>
      </c>
      <c r="Y1621" s="28" t="n">
        <v>7.515</v>
      </c>
      <c r="Z1621" s="28"/>
      <c r="AA1621" s="28"/>
      <c r="AB1621" s="28"/>
      <c r="AC1621" s="28"/>
      <c r="AD1621" s="28"/>
      <c r="AE1621" s="28"/>
      <c r="AF1621" s="28"/>
    </row>
    <row r="1622" customFormat="false" ht="12.75" hidden="false" customHeight="false" outlineLevel="0" collapsed="false">
      <c r="A1622" s="56" t="n">
        <f aca="false">A1621+1</f>
        <v>36863</v>
      </c>
      <c r="B1622" s="61" t="n">
        <f aca="false">B1621+1</f>
        <v>1618</v>
      </c>
      <c r="C1622" s="2" t="s">
        <v>148</v>
      </c>
      <c r="D1622" s="66" t="n">
        <v>36861</v>
      </c>
      <c r="E1622" s="28" t="n">
        <v>6.595</v>
      </c>
      <c r="F1622" s="28" t="n">
        <v>6.49</v>
      </c>
      <c r="G1622" s="28" t="n">
        <v>6.515</v>
      </c>
      <c r="H1622" s="28" t="n">
        <v>6.535</v>
      </c>
      <c r="I1622" s="28"/>
      <c r="J1622" s="28"/>
      <c r="K1622" s="28" t="n">
        <v>6.445</v>
      </c>
      <c r="L1622" s="28" t="n">
        <v>6.4</v>
      </c>
      <c r="M1622" s="28" t="n">
        <v>6.27</v>
      </c>
      <c r="N1622" s="28" t="n">
        <v>13.395</v>
      </c>
      <c r="O1622" s="28" t="n">
        <v>6.0259805445</v>
      </c>
      <c r="P1622" s="28"/>
      <c r="Q1622" s="28" t="n">
        <v>6.865</v>
      </c>
      <c r="R1622" s="28" t="n">
        <v>18.495</v>
      </c>
      <c r="S1622" s="28" t="n">
        <v>16.275</v>
      </c>
      <c r="T1622" s="28" t="n">
        <v>6.54</v>
      </c>
      <c r="U1622" s="28" t="n">
        <v>6.565</v>
      </c>
      <c r="V1622" s="28" t="n">
        <v>6.695</v>
      </c>
      <c r="W1622" s="28"/>
      <c r="X1622" s="28" t="n">
        <v>7.29</v>
      </c>
      <c r="Y1622" s="28" t="n">
        <v>7.515</v>
      </c>
      <c r="Z1622" s="28"/>
      <c r="AA1622" s="28"/>
      <c r="AB1622" s="28"/>
      <c r="AC1622" s="28"/>
      <c r="AD1622" s="28"/>
      <c r="AE1622" s="28"/>
      <c r="AF1622" s="28"/>
    </row>
    <row r="1623" customFormat="false" ht="12.75" hidden="false" customHeight="false" outlineLevel="0" collapsed="false">
      <c r="A1623" s="56" t="n">
        <f aca="false">A1622+1</f>
        <v>36864</v>
      </c>
      <c r="B1623" s="61" t="n">
        <f aca="false">B1622+1</f>
        <v>1619</v>
      </c>
      <c r="C1623" s="2" t="s">
        <v>142</v>
      </c>
      <c r="D1623" s="66" t="n">
        <v>36861</v>
      </c>
      <c r="E1623" s="28" t="n">
        <v>7.485</v>
      </c>
      <c r="F1623" s="28" t="n">
        <v>7.29</v>
      </c>
      <c r="G1623" s="28" t="n">
        <v>7.34</v>
      </c>
      <c r="H1623" s="28" t="n">
        <v>7.35</v>
      </c>
      <c r="I1623" s="28"/>
      <c r="J1623" s="28"/>
      <c r="K1623" s="28" t="n">
        <v>7.285</v>
      </c>
      <c r="L1623" s="28" t="n">
        <v>7.225</v>
      </c>
      <c r="M1623" s="28" t="n">
        <v>6.995</v>
      </c>
      <c r="N1623" s="28" t="n">
        <v>18.49</v>
      </c>
      <c r="O1623" s="28" t="n">
        <v>6.702052291</v>
      </c>
      <c r="P1623" s="28"/>
      <c r="Q1623" s="28" t="n">
        <v>7.815</v>
      </c>
      <c r="R1623" s="28" t="n">
        <v>21.605</v>
      </c>
      <c r="S1623" s="28" t="n">
        <v>19.59</v>
      </c>
      <c r="T1623" s="28" t="n">
        <v>7.505</v>
      </c>
      <c r="U1623" s="28" t="n">
        <v>7.495</v>
      </c>
      <c r="V1623" s="28" t="n">
        <v>7.525</v>
      </c>
      <c r="W1623" s="28"/>
      <c r="X1623" s="28" t="n">
        <v>8.38</v>
      </c>
      <c r="Y1623" s="28" t="n">
        <v>8.945</v>
      </c>
      <c r="Z1623" s="28"/>
      <c r="AA1623" s="28"/>
      <c r="AB1623" s="28"/>
      <c r="AC1623" s="28"/>
      <c r="AD1623" s="28"/>
      <c r="AE1623" s="28"/>
      <c r="AF1623" s="28"/>
    </row>
    <row r="1624" customFormat="false" ht="12.75" hidden="false" customHeight="false" outlineLevel="0" collapsed="false">
      <c r="A1624" s="56" t="n">
        <f aca="false">A1623+1</f>
        <v>36865</v>
      </c>
      <c r="B1624" s="61" t="n">
        <f aca="false">B1623+1</f>
        <v>1620</v>
      </c>
      <c r="C1624" s="2" t="s">
        <v>143</v>
      </c>
      <c r="D1624" s="66" t="n">
        <v>36861</v>
      </c>
      <c r="E1624" s="28" t="n">
        <v>8.015</v>
      </c>
      <c r="F1624" s="28" t="n">
        <v>8.16</v>
      </c>
      <c r="G1624" s="28" t="n">
        <v>8.175</v>
      </c>
      <c r="H1624" s="28" t="n">
        <v>8.095</v>
      </c>
      <c r="I1624" s="28"/>
      <c r="J1624" s="28"/>
      <c r="K1624" s="28" t="n">
        <v>7.955</v>
      </c>
      <c r="L1624" s="28" t="n">
        <v>7.99</v>
      </c>
      <c r="M1624" s="28" t="n">
        <v>7.67</v>
      </c>
      <c r="N1624" s="28" t="n">
        <v>25.04</v>
      </c>
      <c r="O1624" s="28" t="n">
        <v>7.2096194375</v>
      </c>
      <c r="P1624" s="28"/>
      <c r="Q1624" s="28" t="n">
        <v>8.43</v>
      </c>
      <c r="R1624" s="28" t="n">
        <v>26.595</v>
      </c>
      <c r="S1624" s="28" t="n">
        <v>25.84</v>
      </c>
      <c r="T1624" s="28" t="n">
        <v>8.205</v>
      </c>
      <c r="U1624" s="28" t="n">
        <v>8.21</v>
      </c>
      <c r="V1624" s="28" t="n">
        <v>8.155</v>
      </c>
      <c r="W1624" s="28"/>
      <c r="X1624" s="28" t="n">
        <v>11.435</v>
      </c>
      <c r="Y1624" s="28" t="n">
        <v>14.205</v>
      </c>
      <c r="Z1624" s="28"/>
      <c r="AA1624" s="28"/>
      <c r="AB1624" s="28"/>
      <c r="AC1624" s="28"/>
      <c r="AD1624" s="28"/>
      <c r="AE1624" s="28"/>
      <c r="AF1624" s="28"/>
    </row>
    <row r="1625" customFormat="false" ht="12.75" hidden="false" customHeight="false" outlineLevel="0" collapsed="false">
      <c r="A1625" s="56" t="n">
        <f aca="false">A1624+1</f>
        <v>36866</v>
      </c>
      <c r="B1625" s="61" t="n">
        <f aca="false">B1624+1</f>
        <v>1621</v>
      </c>
      <c r="C1625" s="2" t="s">
        <v>144</v>
      </c>
      <c r="D1625" s="66" t="n">
        <v>36861</v>
      </c>
      <c r="E1625" s="28" t="n">
        <v>8.855</v>
      </c>
      <c r="F1625" s="28" t="n">
        <v>9.31</v>
      </c>
      <c r="G1625" s="28" t="n">
        <v>9.2</v>
      </c>
      <c r="H1625" s="28" t="n">
        <v>9.07</v>
      </c>
      <c r="I1625" s="28"/>
      <c r="J1625" s="28"/>
      <c r="K1625" s="28" t="n">
        <v>8.74</v>
      </c>
      <c r="L1625" s="28" t="n">
        <v>9.16</v>
      </c>
      <c r="M1625" s="28" t="n">
        <v>8.795</v>
      </c>
      <c r="N1625" s="28" t="n">
        <v>31.635</v>
      </c>
      <c r="O1625" s="28" t="n">
        <v>7.697469689</v>
      </c>
      <c r="P1625" s="28"/>
      <c r="Q1625" s="28" t="n">
        <v>9.155</v>
      </c>
      <c r="R1625" s="28" t="n">
        <v>36.245</v>
      </c>
      <c r="S1625" s="28" t="n">
        <v>31.55</v>
      </c>
      <c r="T1625" s="28" t="n">
        <v>9.085</v>
      </c>
      <c r="U1625" s="28" t="n">
        <v>9.055</v>
      </c>
      <c r="V1625" s="28" t="n">
        <v>9.045</v>
      </c>
      <c r="W1625" s="28"/>
      <c r="X1625" s="28" t="n">
        <v>13.75</v>
      </c>
      <c r="Y1625" s="28" t="n">
        <v>19.595</v>
      </c>
      <c r="Z1625" s="28"/>
      <c r="AA1625" s="28"/>
      <c r="AB1625" s="28"/>
      <c r="AC1625" s="28"/>
      <c r="AD1625" s="28"/>
      <c r="AE1625" s="28"/>
      <c r="AF1625" s="28"/>
    </row>
    <row r="1626" customFormat="false" ht="12.75" hidden="false" customHeight="false" outlineLevel="0" collapsed="false">
      <c r="A1626" s="56" t="n">
        <f aca="false">A1625+1</f>
        <v>36867</v>
      </c>
      <c r="B1626" s="61" t="n">
        <f aca="false">B1625+1</f>
        <v>1622</v>
      </c>
      <c r="C1626" s="2" t="s">
        <v>145</v>
      </c>
      <c r="D1626" s="66" t="n">
        <v>36861</v>
      </c>
      <c r="E1626" s="28" t="n">
        <v>8.615</v>
      </c>
      <c r="F1626" s="28" t="n">
        <v>9.04</v>
      </c>
      <c r="G1626" s="28" t="n">
        <v>8.515</v>
      </c>
      <c r="H1626" s="28" t="n">
        <v>8.56</v>
      </c>
      <c r="I1626" s="28"/>
      <c r="J1626" s="28"/>
      <c r="K1626" s="28" t="n">
        <v>8.59</v>
      </c>
      <c r="L1626" s="28" t="n">
        <v>9</v>
      </c>
      <c r="M1626" s="28" t="n">
        <v>8.54</v>
      </c>
      <c r="N1626" s="28" t="n">
        <v>27.025</v>
      </c>
      <c r="O1626" s="28" t="n">
        <v>7.7653955475</v>
      </c>
      <c r="P1626" s="28"/>
      <c r="Q1626" s="28" t="n">
        <v>8.91</v>
      </c>
      <c r="R1626" s="28" t="n">
        <v>42.02</v>
      </c>
      <c r="S1626" s="28" t="n">
        <v>30.88</v>
      </c>
      <c r="T1626" s="28" t="n">
        <v>8.815</v>
      </c>
      <c r="U1626" s="28" t="n">
        <v>8.79</v>
      </c>
      <c r="V1626" s="28" t="n">
        <v>8.8</v>
      </c>
      <c r="W1626" s="28"/>
      <c r="X1626" s="28" t="n">
        <v>9.575</v>
      </c>
      <c r="Y1626" s="28" t="n">
        <v>11.135</v>
      </c>
      <c r="Z1626" s="28"/>
      <c r="AA1626" s="28"/>
      <c r="AB1626" s="28"/>
      <c r="AC1626" s="28"/>
      <c r="AD1626" s="28"/>
      <c r="AE1626" s="28"/>
      <c r="AF1626" s="28"/>
    </row>
    <row r="1627" customFormat="false" ht="12.75" hidden="false" customHeight="false" outlineLevel="0" collapsed="false">
      <c r="A1627" s="56" t="n">
        <f aca="false">A1626+1</f>
        <v>36868</v>
      </c>
      <c r="B1627" s="61" t="n">
        <f aca="false">B1626+1</f>
        <v>1623</v>
      </c>
      <c r="C1627" s="2" t="s">
        <v>146</v>
      </c>
      <c r="D1627" s="66" t="n">
        <v>36861</v>
      </c>
      <c r="E1627" s="28" t="n">
        <v>8.065</v>
      </c>
      <c r="F1627" s="28" t="n">
        <v>7.96</v>
      </c>
      <c r="G1627" s="28" t="n">
        <v>7.79</v>
      </c>
      <c r="H1627" s="28" t="n">
        <v>7.865</v>
      </c>
      <c r="I1627" s="28"/>
      <c r="J1627" s="28"/>
      <c r="K1627" s="28" t="n">
        <v>7.93</v>
      </c>
      <c r="L1627" s="28" t="n">
        <v>7.89</v>
      </c>
      <c r="M1627" s="28" t="n">
        <v>7.84</v>
      </c>
      <c r="N1627" s="28" t="n">
        <v>42.3</v>
      </c>
      <c r="O1627" s="28" t="n">
        <v>7.715638688</v>
      </c>
      <c r="P1627" s="28"/>
      <c r="Q1627" s="28" t="n">
        <v>8.41</v>
      </c>
      <c r="R1627" s="28" t="n">
        <v>54.655</v>
      </c>
      <c r="S1627" s="28" t="n">
        <v>49.47</v>
      </c>
      <c r="T1627" s="28" t="n">
        <v>8.22</v>
      </c>
      <c r="U1627" s="28" t="n">
        <v>8.23</v>
      </c>
      <c r="V1627" s="28" t="n">
        <v>8.34</v>
      </c>
      <c r="W1627" s="28"/>
      <c r="X1627" s="28" t="n">
        <v>8.855</v>
      </c>
      <c r="Y1627" s="28" t="n">
        <v>8.955</v>
      </c>
      <c r="Z1627" s="28"/>
      <c r="AA1627" s="28"/>
      <c r="AB1627" s="28"/>
      <c r="AC1627" s="28"/>
      <c r="AD1627" s="28"/>
      <c r="AE1627" s="28"/>
      <c r="AF1627" s="28"/>
    </row>
    <row r="1628" customFormat="false" ht="12.75" hidden="false" customHeight="false" outlineLevel="0" collapsed="false">
      <c r="A1628" s="56" t="n">
        <f aca="false">A1627+1</f>
        <v>36869</v>
      </c>
      <c r="B1628" s="61" t="n">
        <f aca="false">B1627+1</f>
        <v>1624</v>
      </c>
      <c r="C1628" s="2" t="s">
        <v>147</v>
      </c>
      <c r="D1628" s="66" t="n">
        <v>36861</v>
      </c>
      <c r="E1628" s="28" t="n">
        <v>8.065</v>
      </c>
      <c r="F1628" s="28" t="n">
        <v>7.96</v>
      </c>
      <c r="G1628" s="28" t="n">
        <v>7.79</v>
      </c>
      <c r="H1628" s="28" t="n">
        <v>7.865</v>
      </c>
      <c r="I1628" s="28"/>
      <c r="J1628" s="28"/>
      <c r="K1628" s="28" t="n">
        <v>7.93</v>
      </c>
      <c r="L1628" s="28" t="n">
        <v>7.89</v>
      </c>
      <c r="M1628" s="28" t="n">
        <v>7.84</v>
      </c>
      <c r="N1628" s="28" t="n">
        <v>42.3</v>
      </c>
      <c r="O1628" s="28" t="n">
        <v>7.715638688</v>
      </c>
      <c r="P1628" s="28"/>
      <c r="Q1628" s="28" t="n">
        <v>8.41</v>
      </c>
      <c r="R1628" s="28" t="n">
        <v>54.655</v>
      </c>
      <c r="S1628" s="28" t="n">
        <v>49.47</v>
      </c>
      <c r="T1628" s="28" t="n">
        <v>8.22</v>
      </c>
      <c r="U1628" s="28" t="n">
        <v>8.23</v>
      </c>
      <c r="V1628" s="28" t="n">
        <v>8.34</v>
      </c>
      <c r="W1628" s="28"/>
      <c r="X1628" s="28" t="n">
        <v>8.855</v>
      </c>
      <c r="Y1628" s="28" t="n">
        <v>8.955</v>
      </c>
      <c r="Z1628" s="28"/>
      <c r="AA1628" s="28"/>
      <c r="AB1628" s="28"/>
      <c r="AC1628" s="28"/>
      <c r="AD1628" s="28"/>
      <c r="AE1628" s="28"/>
      <c r="AF1628" s="28"/>
    </row>
    <row r="1629" customFormat="false" ht="12.75" hidden="false" customHeight="false" outlineLevel="0" collapsed="false">
      <c r="A1629" s="56" t="n">
        <f aca="false">A1628+1</f>
        <v>36870</v>
      </c>
      <c r="B1629" s="61" t="n">
        <f aca="false">B1628+1</f>
        <v>1625</v>
      </c>
      <c r="C1629" s="2" t="s">
        <v>148</v>
      </c>
      <c r="D1629" s="66" t="n">
        <v>36861</v>
      </c>
      <c r="E1629" s="28" t="n">
        <v>8.065</v>
      </c>
      <c r="F1629" s="28" t="n">
        <v>7.96</v>
      </c>
      <c r="G1629" s="28" t="n">
        <v>7.79</v>
      </c>
      <c r="H1629" s="28" t="n">
        <v>7.865</v>
      </c>
      <c r="I1629" s="28"/>
      <c r="J1629" s="28"/>
      <c r="K1629" s="28" t="n">
        <v>7.93</v>
      </c>
      <c r="L1629" s="28" t="n">
        <v>7.89</v>
      </c>
      <c r="M1629" s="28" t="n">
        <v>7.84</v>
      </c>
      <c r="N1629" s="28" t="n">
        <v>42.3</v>
      </c>
      <c r="O1629" s="28" t="n">
        <v>7.715638688</v>
      </c>
      <c r="P1629" s="28"/>
      <c r="Q1629" s="28" t="n">
        <v>8.41</v>
      </c>
      <c r="R1629" s="28" t="n">
        <v>54.655</v>
      </c>
      <c r="S1629" s="28" t="n">
        <v>49.47</v>
      </c>
      <c r="T1629" s="28" t="n">
        <v>8.22</v>
      </c>
      <c r="U1629" s="28" t="n">
        <v>8.23</v>
      </c>
      <c r="V1629" s="28" t="n">
        <v>8.34</v>
      </c>
      <c r="W1629" s="28"/>
      <c r="X1629" s="28" t="n">
        <v>8.855</v>
      </c>
      <c r="Y1629" s="28" t="n">
        <v>8.955</v>
      </c>
      <c r="Z1629" s="28"/>
      <c r="AA1629" s="28"/>
      <c r="AB1629" s="28"/>
      <c r="AC1629" s="28"/>
      <c r="AD1629" s="28"/>
      <c r="AE1629" s="28"/>
      <c r="AF1629" s="28"/>
    </row>
    <row r="1630" customFormat="false" ht="12.75" hidden="false" customHeight="false" outlineLevel="0" collapsed="false">
      <c r="A1630" s="56" t="n">
        <f aca="false">A1629+1</f>
        <v>36871</v>
      </c>
      <c r="B1630" s="61" t="n">
        <f aca="false">B1629+1</f>
        <v>1626</v>
      </c>
      <c r="C1630" s="2" t="s">
        <v>142</v>
      </c>
      <c r="D1630" s="66" t="n">
        <v>36861</v>
      </c>
      <c r="E1630" s="28" t="n">
        <v>9.935</v>
      </c>
      <c r="F1630" s="28" t="n">
        <v>10.515</v>
      </c>
      <c r="G1630" s="28" t="n">
        <v>10.655</v>
      </c>
      <c r="H1630" s="28" t="n">
        <v>10.435</v>
      </c>
      <c r="I1630" s="28"/>
      <c r="J1630" s="28"/>
      <c r="K1630" s="28" t="n">
        <v>10.43</v>
      </c>
      <c r="L1630" s="28" t="n">
        <v>10.155</v>
      </c>
      <c r="M1630" s="28" t="n">
        <v>10.28</v>
      </c>
      <c r="N1630" s="28" t="n">
        <v>32.14</v>
      </c>
      <c r="O1630" s="28" t="n">
        <v>10.503608274</v>
      </c>
      <c r="P1630" s="28"/>
      <c r="Q1630" s="28" t="n">
        <v>10.53</v>
      </c>
      <c r="R1630" s="28" t="n">
        <v>59.42</v>
      </c>
      <c r="S1630" s="28" t="n">
        <v>38.04</v>
      </c>
      <c r="T1630" s="28" t="n">
        <v>12.99</v>
      </c>
      <c r="U1630" s="28" t="n">
        <v>12.845</v>
      </c>
      <c r="V1630" s="28" t="n">
        <v>12.625</v>
      </c>
      <c r="W1630" s="28"/>
      <c r="X1630" s="28" t="n">
        <v>11.545</v>
      </c>
      <c r="Y1630" s="28" t="n">
        <v>12.23</v>
      </c>
      <c r="Z1630" s="28"/>
      <c r="AA1630" s="28"/>
      <c r="AB1630" s="28"/>
      <c r="AC1630" s="28"/>
      <c r="AD1630" s="28"/>
      <c r="AE1630" s="28"/>
      <c r="AF1630" s="28"/>
    </row>
    <row r="1631" customFormat="false" ht="12.75" hidden="false" customHeight="false" outlineLevel="0" collapsed="false">
      <c r="A1631" s="56" t="n">
        <f aca="false">A1630+1</f>
        <v>36872</v>
      </c>
      <c r="B1631" s="61" t="n">
        <f aca="false">B1630+1</f>
        <v>1627</v>
      </c>
      <c r="C1631" s="2" t="s">
        <v>143</v>
      </c>
      <c r="D1631" s="66" t="n">
        <v>36861</v>
      </c>
      <c r="E1631" s="28" t="n">
        <v>8.72</v>
      </c>
      <c r="F1631" s="28" t="n">
        <v>8.955</v>
      </c>
      <c r="G1631" s="28" t="n">
        <v>9.13</v>
      </c>
      <c r="H1631" s="28" t="n">
        <v>9.19</v>
      </c>
      <c r="I1631" s="28"/>
      <c r="J1631" s="28"/>
      <c r="K1631" s="28" t="n">
        <v>8.875</v>
      </c>
      <c r="L1631" s="28" t="n">
        <v>8.43</v>
      </c>
      <c r="M1631" s="28" t="n">
        <v>8.43</v>
      </c>
      <c r="N1631" s="28" t="n">
        <v>14.7</v>
      </c>
      <c r="O1631" s="28" t="n">
        <v>8.274500884</v>
      </c>
      <c r="P1631" s="28"/>
      <c r="Q1631" s="28" t="n">
        <v>9.15</v>
      </c>
      <c r="R1631" s="28" t="n">
        <v>32.745</v>
      </c>
      <c r="S1631" s="28" t="n">
        <v>20.44</v>
      </c>
      <c r="T1631" s="28" t="n">
        <v>9.275</v>
      </c>
      <c r="U1631" s="28" t="n">
        <v>9.275</v>
      </c>
      <c r="V1631" s="28" t="n">
        <v>9.145</v>
      </c>
      <c r="W1631" s="28"/>
      <c r="X1631" s="28" t="n">
        <v>10.72</v>
      </c>
      <c r="Y1631" s="28" t="n">
        <v>12.73</v>
      </c>
      <c r="Z1631" s="28"/>
      <c r="AA1631" s="28"/>
      <c r="AB1631" s="28"/>
      <c r="AC1631" s="28"/>
      <c r="AD1631" s="28"/>
      <c r="AE1631" s="28"/>
      <c r="AF1631" s="28"/>
    </row>
    <row r="1632" customFormat="false" ht="12.75" hidden="false" customHeight="false" outlineLevel="0" collapsed="false">
      <c r="A1632" s="56" t="n">
        <f aca="false">A1631+1</f>
        <v>36873</v>
      </c>
      <c r="B1632" s="61" t="n">
        <f aca="false">B1631+1</f>
        <v>1628</v>
      </c>
      <c r="C1632" s="2" t="s">
        <v>144</v>
      </c>
      <c r="D1632" s="66" t="n">
        <v>36861</v>
      </c>
      <c r="E1632" s="28" t="n">
        <v>7.695</v>
      </c>
      <c r="F1632" s="28" t="n">
        <v>7.345</v>
      </c>
      <c r="G1632" s="28" t="n">
        <v>7.505</v>
      </c>
      <c r="H1632" s="28" t="n">
        <v>7.655</v>
      </c>
      <c r="I1632" s="28"/>
      <c r="J1632" s="28"/>
      <c r="K1632" s="28" t="n">
        <v>7.78</v>
      </c>
      <c r="L1632" s="28" t="n">
        <v>6.705</v>
      </c>
      <c r="M1632" s="28" t="n">
        <v>6.72</v>
      </c>
      <c r="N1632" s="28" t="n">
        <v>9.78</v>
      </c>
      <c r="O1632" s="28" t="n">
        <v>7.549114112</v>
      </c>
      <c r="P1632" s="28"/>
      <c r="Q1632" s="28" t="n">
        <v>8</v>
      </c>
      <c r="R1632" s="28" t="n">
        <v>20.26</v>
      </c>
      <c r="S1632" s="28" t="n">
        <v>11.545</v>
      </c>
      <c r="T1632" s="28" t="n">
        <v>8.06</v>
      </c>
      <c r="U1632" s="28" t="n">
        <v>8.04</v>
      </c>
      <c r="V1632" s="28" t="n">
        <v>7.915</v>
      </c>
      <c r="W1632" s="28"/>
      <c r="X1632" s="28" t="n">
        <v>8.71</v>
      </c>
      <c r="Y1632" s="28" t="n">
        <v>9.255</v>
      </c>
      <c r="Z1632" s="28"/>
      <c r="AA1632" s="28"/>
      <c r="AB1632" s="28"/>
      <c r="AC1632" s="28"/>
      <c r="AD1632" s="28"/>
      <c r="AE1632" s="28"/>
      <c r="AF1632" s="28"/>
    </row>
    <row r="1633" customFormat="false" ht="12.75" hidden="false" customHeight="false" outlineLevel="0" collapsed="false">
      <c r="A1633" s="56" t="n">
        <f aca="false">A1632+1</f>
        <v>36874</v>
      </c>
      <c r="B1633" s="61" t="n">
        <f aca="false">B1632+1</f>
        <v>1629</v>
      </c>
      <c r="C1633" s="2" t="s">
        <v>145</v>
      </c>
      <c r="D1633" s="66" t="n">
        <v>36861</v>
      </c>
      <c r="E1633" s="28" t="n">
        <v>7.52</v>
      </c>
      <c r="F1633" s="28" t="n">
        <v>7.355</v>
      </c>
      <c r="G1633" s="28" t="n">
        <v>7.375</v>
      </c>
      <c r="H1633" s="28" t="n">
        <v>7.475</v>
      </c>
      <c r="I1633" s="28"/>
      <c r="J1633" s="28"/>
      <c r="K1633" s="28" t="n">
        <v>7.55</v>
      </c>
      <c r="L1633" s="28" t="n">
        <v>6.785</v>
      </c>
      <c r="M1633" s="28" t="n">
        <v>6.755</v>
      </c>
      <c r="N1633" s="28" t="n">
        <v>10.66</v>
      </c>
      <c r="O1633" s="28" t="n">
        <v>7.44722817275</v>
      </c>
      <c r="P1633" s="28"/>
      <c r="Q1633" s="28" t="n">
        <v>7.815</v>
      </c>
      <c r="R1633" s="28" t="n">
        <v>19.03</v>
      </c>
      <c r="S1633" s="28" t="n">
        <v>11.285</v>
      </c>
      <c r="T1633" s="28" t="n">
        <v>7.81</v>
      </c>
      <c r="U1633" s="28" t="n">
        <v>7.82</v>
      </c>
      <c r="V1633" s="28" t="n">
        <v>7.73</v>
      </c>
      <c r="W1633" s="28"/>
      <c r="X1633" s="28" t="n">
        <v>8.21</v>
      </c>
      <c r="Y1633" s="28" t="n">
        <v>8.245</v>
      </c>
      <c r="Z1633" s="28"/>
      <c r="AA1633" s="28"/>
      <c r="AB1633" s="28"/>
      <c r="AC1633" s="28"/>
      <c r="AD1633" s="28"/>
      <c r="AE1633" s="28"/>
      <c r="AF1633" s="28"/>
    </row>
    <row r="1634" customFormat="false" ht="12.75" hidden="false" customHeight="false" outlineLevel="0" collapsed="false">
      <c r="A1634" s="56" t="n">
        <f aca="false">A1633+1</f>
        <v>36875</v>
      </c>
      <c r="B1634" s="61" t="n">
        <f aca="false">B1633+1</f>
        <v>1630</v>
      </c>
      <c r="C1634" s="2" t="s">
        <v>146</v>
      </c>
      <c r="D1634" s="66" t="n">
        <v>36861</v>
      </c>
      <c r="E1634" s="28" t="n">
        <v>7.83</v>
      </c>
      <c r="F1634" s="28" t="n">
        <v>7.655</v>
      </c>
      <c r="G1634" s="28" t="n">
        <v>7.7</v>
      </c>
      <c r="H1634" s="28" t="n">
        <v>7.75</v>
      </c>
      <c r="I1634" s="28"/>
      <c r="J1634" s="28"/>
      <c r="K1634" s="28" t="n">
        <v>7.945</v>
      </c>
      <c r="L1634" s="28" t="n">
        <v>6.98</v>
      </c>
      <c r="M1634" s="28" t="n">
        <v>7.185</v>
      </c>
      <c r="N1634" s="28" t="n">
        <v>10.47</v>
      </c>
      <c r="O1634" s="28" t="n">
        <v>8.266713929</v>
      </c>
      <c r="P1634" s="28"/>
      <c r="Q1634" s="28" t="n">
        <v>8.265</v>
      </c>
      <c r="R1634" s="28" t="n">
        <v>17.06</v>
      </c>
      <c r="S1634" s="28" t="n">
        <v>10.985</v>
      </c>
      <c r="T1634" s="28" t="n">
        <v>8.325</v>
      </c>
      <c r="U1634" s="28" t="n">
        <v>8.32</v>
      </c>
      <c r="V1634" s="28" t="n">
        <v>8.195</v>
      </c>
      <c r="W1634" s="28"/>
      <c r="X1634" s="28" t="n">
        <v>8.62</v>
      </c>
      <c r="Y1634" s="28" t="n">
        <v>8.785</v>
      </c>
      <c r="Z1634" s="28"/>
      <c r="AA1634" s="28"/>
      <c r="AB1634" s="28"/>
      <c r="AC1634" s="28"/>
      <c r="AD1634" s="28"/>
      <c r="AE1634" s="28"/>
      <c r="AF1634" s="28"/>
    </row>
    <row r="1635" customFormat="false" ht="12.75" hidden="false" customHeight="false" outlineLevel="0" collapsed="false">
      <c r="A1635" s="56" t="n">
        <f aca="false">A1634+1</f>
        <v>36876</v>
      </c>
      <c r="B1635" s="61" t="n">
        <f aca="false">B1634+1</f>
        <v>1631</v>
      </c>
      <c r="C1635" s="2" t="s">
        <v>147</v>
      </c>
      <c r="D1635" s="66" t="n">
        <v>36861</v>
      </c>
      <c r="E1635" s="28" t="n">
        <v>7.83</v>
      </c>
      <c r="F1635" s="28" t="n">
        <v>7.655</v>
      </c>
      <c r="G1635" s="28" t="n">
        <v>7.7</v>
      </c>
      <c r="H1635" s="28" t="n">
        <v>7.75</v>
      </c>
      <c r="I1635" s="28"/>
      <c r="J1635" s="28"/>
      <c r="K1635" s="28" t="n">
        <v>7.945</v>
      </c>
      <c r="L1635" s="28" t="n">
        <v>6.98</v>
      </c>
      <c r="M1635" s="28" t="n">
        <v>7.185</v>
      </c>
      <c r="N1635" s="28" t="n">
        <v>10.47</v>
      </c>
      <c r="O1635" s="28" t="n">
        <v>8.266713929</v>
      </c>
      <c r="P1635" s="28"/>
      <c r="Q1635" s="28" t="n">
        <v>8.265</v>
      </c>
      <c r="R1635" s="28" t="n">
        <v>17.06</v>
      </c>
      <c r="S1635" s="28" t="n">
        <v>10.985</v>
      </c>
      <c r="T1635" s="28" t="n">
        <v>8.325</v>
      </c>
      <c r="U1635" s="28" t="n">
        <v>8.32</v>
      </c>
      <c r="V1635" s="28" t="n">
        <v>8.195</v>
      </c>
      <c r="W1635" s="28"/>
      <c r="X1635" s="28" t="n">
        <v>8.62</v>
      </c>
      <c r="Y1635" s="28" t="n">
        <v>8.785</v>
      </c>
      <c r="Z1635" s="28"/>
      <c r="AA1635" s="28"/>
      <c r="AB1635" s="28"/>
      <c r="AC1635" s="28"/>
      <c r="AD1635" s="28"/>
      <c r="AE1635" s="28"/>
      <c r="AF1635" s="28"/>
    </row>
    <row r="1636" customFormat="false" ht="12.75" hidden="false" customHeight="false" outlineLevel="0" collapsed="false">
      <c r="A1636" s="56" t="n">
        <f aca="false">A1635+1</f>
        <v>36877</v>
      </c>
      <c r="B1636" s="61" t="n">
        <f aca="false">B1635+1</f>
        <v>1632</v>
      </c>
      <c r="C1636" s="2" t="s">
        <v>148</v>
      </c>
      <c r="D1636" s="66" t="n">
        <v>36861</v>
      </c>
      <c r="E1636" s="28" t="n">
        <v>7.83</v>
      </c>
      <c r="F1636" s="28" t="n">
        <v>7.655</v>
      </c>
      <c r="G1636" s="28" t="n">
        <v>7.7</v>
      </c>
      <c r="H1636" s="28" t="n">
        <v>7.75</v>
      </c>
      <c r="I1636" s="28"/>
      <c r="J1636" s="28"/>
      <c r="K1636" s="28" t="n">
        <v>7.945</v>
      </c>
      <c r="L1636" s="28" t="n">
        <v>6.98</v>
      </c>
      <c r="M1636" s="28" t="n">
        <v>7.185</v>
      </c>
      <c r="N1636" s="28" t="n">
        <v>10.47</v>
      </c>
      <c r="O1636" s="28" t="n">
        <v>8.266713929</v>
      </c>
      <c r="P1636" s="28"/>
      <c r="Q1636" s="28" t="n">
        <v>8.265</v>
      </c>
      <c r="R1636" s="28" t="n">
        <v>17.06</v>
      </c>
      <c r="S1636" s="28" t="n">
        <v>10.985</v>
      </c>
      <c r="T1636" s="28" t="n">
        <v>8.325</v>
      </c>
      <c r="U1636" s="28" t="n">
        <v>8.32</v>
      </c>
      <c r="V1636" s="28" t="n">
        <v>8.195</v>
      </c>
      <c r="W1636" s="28"/>
      <c r="X1636" s="28" t="n">
        <v>8.62</v>
      </c>
      <c r="Y1636" s="28" t="n">
        <v>8.785</v>
      </c>
      <c r="Z1636" s="28"/>
      <c r="AA1636" s="28"/>
      <c r="AB1636" s="28"/>
      <c r="AC1636" s="28"/>
      <c r="AD1636" s="28"/>
      <c r="AE1636" s="28"/>
      <c r="AF1636" s="28"/>
    </row>
    <row r="1637" customFormat="false" ht="12.75" hidden="false" customHeight="false" outlineLevel="0" collapsed="false">
      <c r="A1637" s="56" t="n">
        <f aca="false">A1636+1</f>
        <v>36878</v>
      </c>
      <c r="B1637" s="61" t="n">
        <f aca="false">B1636+1</f>
        <v>1633</v>
      </c>
      <c r="C1637" s="2" t="s">
        <v>142</v>
      </c>
      <c r="D1637" s="66" t="n">
        <v>36861</v>
      </c>
      <c r="E1637" s="28" t="n">
        <v>9.28</v>
      </c>
      <c r="F1637" s="28" t="n">
        <v>9.605</v>
      </c>
      <c r="G1637" s="28" t="n">
        <v>9.63</v>
      </c>
      <c r="H1637" s="28" t="n">
        <v>9.39</v>
      </c>
      <c r="I1637" s="28"/>
      <c r="J1637" s="28"/>
      <c r="K1637" s="28" t="n">
        <v>9.465</v>
      </c>
      <c r="L1637" s="28" t="n">
        <v>8.785</v>
      </c>
      <c r="M1637" s="28" t="n">
        <v>8.665</v>
      </c>
      <c r="N1637" s="28" t="n">
        <v>11.77</v>
      </c>
      <c r="O1637" s="28" t="n">
        <v>8.27530927775</v>
      </c>
      <c r="P1637" s="28"/>
      <c r="Q1637" s="28" t="n">
        <v>9.925</v>
      </c>
      <c r="R1637" s="28" t="n">
        <v>20.39</v>
      </c>
      <c r="S1637" s="28" t="n">
        <v>12.765</v>
      </c>
      <c r="T1637" s="28" t="n">
        <v>10.425</v>
      </c>
      <c r="U1637" s="28" t="n">
        <v>10.645</v>
      </c>
      <c r="V1637" s="28" t="n">
        <v>10.315</v>
      </c>
      <c r="W1637" s="28"/>
      <c r="X1637" s="28" t="n">
        <v>10.615</v>
      </c>
      <c r="Y1637" s="28" t="n">
        <v>11.135</v>
      </c>
      <c r="Z1637" s="28"/>
      <c r="AA1637" s="28"/>
      <c r="AB1637" s="28"/>
      <c r="AC1637" s="28"/>
      <c r="AD1637" s="28"/>
      <c r="AE1637" s="28"/>
      <c r="AF1637" s="28"/>
    </row>
    <row r="1638" customFormat="false" ht="12.75" hidden="false" customHeight="false" outlineLevel="0" collapsed="false">
      <c r="A1638" s="56" t="n">
        <f aca="false">A1637+1</f>
        <v>36879</v>
      </c>
      <c r="B1638" s="61" t="n">
        <f aca="false">B1637+1</f>
        <v>1634</v>
      </c>
      <c r="C1638" s="2" t="s">
        <v>143</v>
      </c>
      <c r="D1638" s="66" t="n">
        <v>36861</v>
      </c>
      <c r="E1638" s="28" t="n">
        <v>9.12</v>
      </c>
      <c r="F1638" s="28" t="n">
        <v>9.105</v>
      </c>
      <c r="G1638" s="28" t="n">
        <v>9.13</v>
      </c>
      <c r="H1638" s="28" t="n">
        <v>9.06</v>
      </c>
      <c r="I1638" s="28"/>
      <c r="J1638" s="28"/>
      <c r="K1638" s="28" t="n">
        <v>9.185</v>
      </c>
      <c r="L1638" s="28" t="n">
        <v>8.48</v>
      </c>
      <c r="M1638" s="28" t="n">
        <v>8.4</v>
      </c>
      <c r="N1638" s="28" t="n">
        <v>11.52</v>
      </c>
      <c r="O1638" s="28" t="n">
        <v>8.45316729675</v>
      </c>
      <c r="P1638" s="28"/>
      <c r="Q1638" s="28" t="n">
        <v>9.59</v>
      </c>
      <c r="R1638" s="28" t="n">
        <v>19.56</v>
      </c>
      <c r="S1638" s="28" t="n">
        <v>13.08</v>
      </c>
      <c r="T1638" s="28" t="n">
        <v>9.69</v>
      </c>
      <c r="U1638" s="28" t="n">
        <v>9.705</v>
      </c>
      <c r="V1638" s="28" t="n">
        <v>9.82</v>
      </c>
      <c r="W1638" s="28"/>
      <c r="X1638" s="28" t="n">
        <v>10.35</v>
      </c>
      <c r="Y1638" s="28" t="n">
        <v>10.575</v>
      </c>
      <c r="Z1638" s="28"/>
      <c r="AA1638" s="28"/>
      <c r="AB1638" s="28"/>
      <c r="AC1638" s="28"/>
      <c r="AD1638" s="28"/>
      <c r="AE1638" s="28"/>
      <c r="AF1638" s="28"/>
    </row>
    <row r="1639" customFormat="false" ht="12.75" hidden="false" customHeight="false" outlineLevel="0" collapsed="false">
      <c r="A1639" s="56" t="n">
        <f aca="false">A1638+1</f>
        <v>36880</v>
      </c>
      <c r="B1639" s="61" t="n">
        <f aca="false">B1638+1</f>
        <v>1635</v>
      </c>
      <c r="C1639" s="2" t="s">
        <v>144</v>
      </c>
      <c r="D1639" s="66" t="n">
        <v>36861</v>
      </c>
      <c r="E1639" s="28" t="n">
        <v>9.91</v>
      </c>
      <c r="F1639" s="28" t="n">
        <v>10</v>
      </c>
      <c r="G1639" s="28" t="n">
        <v>10.07</v>
      </c>
      <c r="H1639" s="28" t="n">
        <v>9.83</v>
      </c>
      <c r="I1639" s="28"/>
      <c r="J1639" s="28"/>
      <c r="K1639" s="28" t="n">
        <v>10.025</v>
      </c>
      <c r="L1639" s="28" t="n">
        <v>9.115</v>
      </c>
      <c r="M1639" s="28" t="n">
        <v>9.075</v>
      </c>
      <c r="N1639" s="28" t="n">
        <v>12.765</v>
      </c>
      <c r="O1639" s="28" t="n">
        <v>9.39208606875</v>
      </c>
      <c r="P1639" s="28"/>
      <c r="Q1639" s="28" t="n">
        <v>10.455</v>
      </c>
      <c r="R1639" s="28" t="n">
        <v>20.355</v>
      </c>
      <c r="S1639" s="28" t="n">
        <v>13.97</v>
      </c>
      <c r="T1639" s="28" t="n">
        <v>10.79</v>
      </c>
      <c r="U1639" s="28" t="n">
        <v>10.775</v>
      </c>
      <c r="V1639" s="28" t="n">
        <v>10.775</v>
      </c>
      <c r="W1639" s="28"/>
      <c r="X1639" s="28" t="n">
        <v>11.5</v>
      </c>
      <c r="Y1639" s="28" t="n">
        <v>11.59</v>
      </c>
      <c r="Z1639" s="28"/>
      <c r="AA1639" s="28"/>
      <c r="AB1639" s="28"/>
      <c r="AC1639" s="28"/>
      <c r="AD1639" s="28"/>
      <c r="AE1639" s="28"/>
      <c r="AF1639" s="28"/>
    </row>
    <row r="1640" customFormat="false" ht="12.75" hidden="false" customHeight="false" outlineLevel="0" collapsed="false">
      <c r="A1640" s="56" t="n">
        <f aca="false">A1639+1</f>
        <v>36881</v>
      </c>
      <c r="B1640" s="61" t="n">
        <f aca="false">B1639+1</f>
        <v>1636</v>
      </c>
      <c r="C1640" s="2" t="s">
        <v>145</v>
      </c>
      <c r="D1640" s="66" t="n">
        <v>36861</v>
      </c>
      <c r="E1640" s="28" t="n">
        <v>10.48</v>
      </c>
      <c r="F1640" s="28" t="n">
        <v>10.94</v>
      </c>
      <c r="G1640" s="28" t="n">
        <v>10.805</v>
      </c>
      <c r="H1640" s="28" t="n">
        <v>10.46</v>
      </c>
      <c r="I1640" s="28"/>
      <c r="J1640" s="28"/>
      <c r="K1640" s="28" t="n">
        <v>11.06</v>
      </c>
      <c r="L1640" s="28" t="n">
        <v>9.99</v>
      </c>
      <c r="M1640" s="28" t="n">
        <v>9.855</v>
      </c>
      <c r="N1640" s="28" t="n">
        <v>14.275</v>
      </c>
      <c r="O1640" s="28" t="n">
        <v>9.6814764195</v>
      </c>
      <c r="P1640" s="28"/>
      <c r="Q1640" s="28" t="n">
        <v>11.045</v>
      </c>
      <c r="R1640" s="28" t="n">
        <v>18.98</v>
      </c>
      <c r="S1640" s="28" t="n">
        <v>15.51</v>
      </c>
      <c r="T1640" s="28" t="n">
        <v>13.64</v>
      </c>
      <c r="U1640" s="28" t="n">
        <v>13.42</v>
      </c>
      <c r="V1640" s="28" t="n">
        <v>15.7</v>
      </c>
      <c r="W1640" s="28"/>
      <c r="X1640" s="28" t="n">
        <v>12.79</v>
      </c>
      <c r="Y1640" s="28" t="n">
        <v>13.31</v>
      </c>
      <c r="Z1640" s="28"/>
      <c r="AA1640" s="28"/>
      <c r="AB1640" s="28"/>
      <c r="AC1640" s="28"/>
      <c r="AD1640" s="28"/>
      <c r="AE1640" s="28"/>
      <c r="AF1640" s="28"/>
    </row>
    <row r="1641" customFormat="false" ht="12.75" hidden="false" customHeight="false" outlineLevel="0" collapsed="false">
      <c r="A1641" s="56" t="n">
        <f aca="false">A1640+1</f>
        <v>36882</v>
      </c>
      <c r="B1641" s="61" t="n">
        <f aca="false">B1640+1</f>
        <v>1637</v>
      </c>
      <c r="C1641" s="2" t="s">
        <v>146</v>
      </c>
      <c r="D1641" s="66" t="n">
        <v>36861</v>
      </c>
      <c r="E1641" s="28" t="n">
        <v>10.495</v>
      </c>
      <c r="F1641" s="28" t="n">
        <v>10.555</v>
      </c>
      <c r="G1641" s="28" t="n">
        <v>10.575</v>
      </c>
      <c r="H1641" s="28" t="n">
        <v>10.315</v>
      </c>
      <c r="I1641" s="28"/>
      <c r="J1641" s="28"/>
      <c r="K1641" s="28" t="n">
        <v>10.775</v>
      </c>
      <c r="L1641" s="28" t="n">
        <v>8.67</v>
      </c>
      <c r="M1641" s="28" t="n">
        <v>8.855</v>
      </c>
      <c r="N1641" s="28" t="n">
        <v>13.565</v>
      </c>
      <c r="O1641" s="28" t="n">
        <v>9.073324518</v>
      </c>
      <c r="P1641" s="28"/>
      <c r="Q1641" s="28" t="n">
        <v>10.87</v>
      </c>
      <c r="R1641" s="28" t="n">
        <v>18.025</v>
      </c>
      <c r="S1641" s="28" t="n">
        <v>14.98</v>
      </c>
      <c r="T1641" s="28" t="n">
        <v>11.91</v>
      </c>
      <c r="U1641" s="28" t="n">
        <v>11.335</v>
      </c>
      <c r="V1641" s="28" t="n">
        <v>13.885</v>
      </c>
      <c r="W1641" s="28"/>
      <c r="X1641" s="28" t="n">
        <v>14.465</v>
      </c>
      <c r="Y1641" s="28" t="n">
        <v>15.875</v>
      </c>
      <c r="Z1641" s="28"/>
      <c r="AA1641" s="28"/>
      <c r="AB1641" s="28"/>
      <c r="AC1641" s="28"/>
      <c r="AD1641" s="28"/>
      <c r="AE1641" s="28"/>
      <c r="AF1641" s="28"/>
    </row>
    <row r="1642" customFormat="false" ht="12.75" hidden="false" customHeight="false" outlineLevel="0" collapsed="false">
      <c r="A1642" s="56" t="n">
        <f aca="false">A1641+1</f>
        <v>36883</v>
      </c>
      <c r="B1642" s="61" t="n">
        <f aca="false">B1641+1</f>
        <v>1638</v>
      </c>
      <c r="C1642" s="2" t="s">
        <v>147</v>
      </c>
      <c r="D1642" s="66" t="n">
        <v>36861</v>
      </c>
      <c r="E1642" s="28" t="n">
        <v>10.495</v>
      </c>
      <c r="F1642" s="28" t="n">
        <v>10.555</v>
      </c>
      <c r="G1642" s="28" t="n">
        <v>10.575</v>
      </c>
      <c r="H1642" s="28" t="n">
        <v>10.315</v>
      </c>
      <c r="I1642" s="28"/>
      <c r="J1642" s="28"/>
      <c r="K1642" s="28" t="n">
        <v>10.775</v>
      </c>
      <c r="L1642" s="28" t="n">
        <v>8.67</v>
      </c>
      <c r="M1642" s="28" t="n">
        <v>8.855</v>
      </c>
      <c r="N1642" s="28" t="n">
        <v>13.565</v>
      </c>
      <c r="O1642" s="28" t="n">
        <v>9.073324518</v>
      </c>
      <c r="P1642" s="28"/>
      <c r="Q1642" s="28" t="n">
        <v>10.87</v>
      </c>
      <c r="R1642" s="28" t="n">
        <v>18.025</v>
      </c>
      <c r="S1642" s="28" t="n">
        <v>14.98</v>
      </c>
      <c r="T1642" s="28" t="n">
        <v>11.91</v>
      </c>
      <c r="U1642" s="28" t="n">
        <v>11.335</v>
      </c>
      <c r="V1642" s="28" t="n">
        <v>13.885</v>
      </c>
      <c r="W1642" s="28"/>
      <c r="X1642" s="28" t="n">
        <v>14.465</v>
      </c>
      <c r="Y1642" s="28" t="n">
        <v>15.875</v>
      </c>
      <c r="Z1642" s="28"/>
      <c r="AA1642" s="28"/>
      <c r="AB1642" s="28"/>
      <c r="AC1642" s="28"/>
      <c r="AD1642" s="28"/>
      <c r="AE1642" s="28"/>
      <c r="AF1642" s="28"/>
    </row>
    <row r="1643" customFormat="false" ht="12.75" hidden="false" customHeight="false" outlineLevel="0" collapsed="false">
      <c r="A1643" s="56" t="n">
        <f aca="false">A1642+1</f>
        <v>36884</v>
      </c>
      <c r="B1643" s="61" t="n">
        <f aca="false">B1642+1</f>
        <v>1639</v>
      </c>
      <c r="C1643" s="2" t="s">
        <v>148</v>
      </c>
      <c r="D1643" s="66" t="n">
        <v>36861</v>
      </c>
      <c r="E1643" s="28" t="n">
        <v>10.495</v>
      </c>
      <c r="F1643" s="28" t="n">
        <v>10.555</v>
      </c>
      <c r="G1643" s="28" t="n">
        <v>10.575</v>
      </c>
      <c r="H1643" s="28" t="n">
        <v>10.315</v>
      </c>
      <c r="I1643" s="28"/>
      <c r="J1643" s="28"/>
      <c r="K1643" s="28" t="n">
        <v>10.775</v>
      </c>
      <c r="L1643" s="28" t="n">
        <v>8.67</v>
      </c>
      <c r="M1643" s="28" t="n">
        <v>8.855</v>
      </c>
      <c r="N1643" s="28" t="n">
        <v>13.565</v>
      </c>
      <c r="O1643" s="28" t="n">
        <v>9.073324518</v>
      </c>
      <c r="P1643" s="28"/>
      <c r="Q1643" s="28" t="n">
        <v>10.87</v>
      </c>
      <c r="R1643" s="28" t="n">
        <v>18.025</v>
      </c>
      <c r="S1643" s="28" t="n">
        <v>14.98</v>
      </c>
      <c r="T1643" s="28" t="n">
        <v>11.91</v>
      </c>
      <c r="U1643" s="28" t="n">
        <v>11.335</v>
      </c>
      <c r="V1643" s="28" t="n">
        <v>13.885</v>
      </c>
      <c r="W1643" s="28"/>
      <c r="X1643" s="28" t="n">
        <v>14.465</v>
      </c>
      <c r="Y1643" s="28" t="n">
        <v>15.875</v>
      </c>
      <c r="Z1643" s="28"/>
      <c r="AA1643" s="28"/>
      <c r="AB1643" s="28"/>
      <c r="AC1643" s="28"/>
      <c r="AD1643" s="28"/>
      <c r="AE1643" s="28"/>
      <c r="AF1643" s="28"/>
    </row>
    <row r="1644" customFormat="false" ht="12.75" hidden="false" customHeight="false" outlineLevel="0" collapsed="false">
      <c r="A1644" s="56" t="n">
        <f aca="false">A1643+1</f>
        <v>36885</v>
      </c>
      <c r="B1644" s="61" t="n">
        <f aca="false">B1643+1</f>
        <v>1640</v>
      </c>
      <c r="C1644" s="2" t="s">
        <v>142</v>
      </c>
      <c r="D1644" s="66" t="n">
        <v>36861</v>
      </c>
      <c r="E1644" s="28" t="n">
        <v>10.495</v>
      </c>
      <c r="F1644" s="28" t="n">
        <v>10.555</v>
      </c>
      <c r="G1644" s="28" t="n">
        <v>10.575</v>
      </c>
      <c r="H1644" s="28" t="n">
        <v>10.315</v>
      </c>
      <c r="I1644" s="28"/>
      <c r="J1644" s="28"/>
      <c r="K1644" s="28" t="n">
        <v>10.775</v>
      </c>
      <c r="L1644" s="28" t="n">
        <v>8.67</v>
      </c>
      <c r="M1644" s="28" t="n">
        <v>8.855</v>
      </c>
      <c r="N1644" s="28" t="n">
        <v>13.565</v>
      </c>
      <c r="O1644" s="28" t="n">
        <v>9.073324518</v>
      </c>
      <c r="P1644" s="28"/>
      <c r="Q1644" s="28" t="n">
        <v>10.87</v>
      </c>
      <c r="R1644" s="28" t="n">
        <v>18.025</v>
      </c>
      <c r="S1644" s="28" t="n">
        <v>14.98</v>
      </c>
      <c r="T1644" s="28" t="n">
        <v>11.91</v>
      </c>
      <c r="U1644" s="28" t="n">
        <v>11.335</v>
      </c>
      <c r="V1644" s="28" t="n">
        <v>13.885</v>
      </c>
      <c r="W1644" s="28"/>
      <c r="X1644" s="28" t="n">
        <v>14.465</v>
      </c>
      <c r="Y1644" s="28" t="n">
        <v>15.875</v>
      </c>
      <c r="Z1644" s="28"/>
      <c r="AA1644" s="28"/>
      <c r="AB1644" s="28"/>
      <c r="AC1644" s="28"/>
      <c r="AD1644" s="28"/>
      <c r="AE1644" s="28"/>
      <c r="AF1644" s="28"/>
    </row>
    <row r="1645" customFormat="false" ht="12.75" hidden="false" customHeight="false" outlineLevel="0" collapsed="false">
      <c r="A1645" s="56" t="n">
        <f aca="false">A1644+1</f>
        <v>36886</v>
      </c>
      <c r="B1645" s="61" t="n">
        <f aca="false">B1644+1</f>
        <v>1641</v>
      </c>
      <c r="C1645" s="2" t="s">
        <v>143</v>
      </c>
      <c r="D1645" s="66" t="n">
        <v>36861</v>
      </c>
      <c r="E1645" s="28" t="n">
        <v>10.12</v>
      </c>
      <c r="F1645" s="28" t="n">
        <v>10.4</v>
      </c>
      <c r="G1645" s="28" t="n">
        <v>10.535</v>
      </c>
      <c r="H1645" s="28" t="n">
        <v>10.265</v>
      </c>
      <c r="I1645" s="28"/>
      <c r="J1645" s="28"/>
      <c r="K1645" s="28" t="n">
        <v>10.28</v>
      </c>
      <c r="L1645" s="28" t="n">
        <v>8.43</v>
      </c>
      <c r="M1645" s="28" t="n">
        <v>8.925</v>
      </c>
      <c r="N1645" s="28" t="n">
        <v>13.575</v>
      </c>
      <c r="O1645" s="28" t="n">
        <v>9.1358489875</v>
      </c>
      <c r="P1645" s="28"/>
      <c r="Q1645" s="28" t="n">
        <v>10.75</v>
      </c>
      <c r="R1645" s="28" t="n">
        <v>18.78</v>
      </c>
      <c r="S1645" s="28" t="n">
        <v>14.7</v>
      </c>
      <c r="T1645" s="28" t="n">
        <v>10.66</v>
      </c>
      <c r="U1645" s="28" t="n">
        <v>10.665</v>
      </c>
      <c r="V1645" s="28" t="n">
        <v>11.035</v>
      </c>
      <c r="W1645" s="28"/>
      <c r="X1645" s="28" t="n">
        <v>12.96</v>
      </c>
      <c r="Y1645" s="28" t="n">
        <v>16.29</v>
      </c>
      <c r="Z1645" s="28"/>
      <c r="AA1645" s="28"/>
      <c r="AB1645" s="28"/>
      <c r="AC1645" s="28"/>
      <c r="AD1645" s="28"/>
      <c r="AE1645" s="28"/>
      <c r="AF1645" s="28"/>
    </row>
    <row r="1646" customFormat="false" ht="12.75" hidden="false" customHeight="false" outlineLevel="0" collapsed="false">
      <c r="A1646" s="56" t="n">
        <f aca="false">A1645+1</f>
        <v>36887</v>
      </c>
      <c r="B1646" s="61" t="n">
        <f aca="false">B1645+1</f>
        <v>1642</v>
      </c>
      <c r="C1646" s="2" t="s">
        <v>144</v>
      </c>
      <c r="D1646" s="66" t="n">
        <v>36861</v>
      </c>
      <c r="E1646" s="28" t="n">
        <v>9.595</v>
      </c>
      <c r="F1646" s="28" t="n">
        <v>9.605</v>
      </c>
      <c r="G1646" s="28" t="n">
        <v>9.705</v>
      </c>
      <c r="H1646" s="28" t="n">
        <v>9.54</v>
      </c>
      <c r="I1646" s="28"/>
      <c r="J1646" s="28"/>
      <c r="K1646" s="28" t="n">
        <v>9.63</v>
      </c>
      <c r="L1646" s="28" t="n">
        <v>8.765</v>
      </c>
      <c r="M1646" s="28" t="n">
        <v>8.72</v>
      </c>
      <c r="N1646" s="28" t="n">
        <v>11.49</v>
      </c>
      <c r="O1646" s="28" t="n">
        <v>9.1358489875</v>
      </c>
      <c r="P1646" s="28"/>
      <c r="Q1646" s="28" t="n">
        <v>9.93</v>
      </c>
      <c r="R1646" s="28" t="n">
        <v>16.635</v>
      </c>
      <c r="S1646" s="28" t="n">
        <v>14.225</v>
      </c>
      <c r="T1646" s="28" t="n">
        <v>9.92</v>
      </c>
      <c r="U1646" s="28" t="n">
        <v>9.945</v>
      </c>
      <c r="V1646" s="28" t="n">
        <v>10.025</v>
      </c>
      <c r="W1646" s="28"/>
      <c r="X1646" s="28" t="n">
        <v>12.57</v>
      </c>
      <c r="Y1646" s="28" t="n">
        <v>22.185</v>
      </c>
      <c r="Z1646" s="28"/>
      <c r="AA1646" s="28"/>
      <c r="AB1646" s="28"/>
      <c r="AC1646" s="28"/>
      <c r="AD1646" s="28"/>
      <c r="AE1646" s="28"/>
      <c r="AF1646" s="28"/>
    </row>
    <row r="1647" customFormat="false" ht="12.75" hidden="false" customHeight="false" outlineLevel="0" collapsed="false">
      <c r="A1647" s="56" t="n">
        <f aca="false">A1646+1</f>
        <v>36888</v>
      </c>
      <c r="B1647" s="61" t="n">
        <f aca="false">B1646+1</f>
        <v>1643</v>
      </c>
      <c r="C1647" s="2" t="s">
        <v>145</v>
      </c>
      <c r="D1647" s="66" t="n">
        <v>36861</v>
      </c>
      <c r="E1647" s="28" t="n">
        <v>9.23</v>
      </c>
      <c r="F1647" s="28" t="n">
        <v>9.125</v>
      </c>
      <c r="G1647" s="28" t="n">
        <v>9.235</v>
      </c>
      <c r="H1647" s="28" t="n">
        <v>9.225</v>
      </c>
      <c r="I1647" s="28"/>
      <c r="J1647" s="28"/>
      <c r="K1647" s="28" t="n">
        <v>9.28</v>
      </c>
      <c r="L1647" s="28" t="n">
        <v>8.405</v>
      </c>
      <c r="M1647" s="28" t="n">
        <v>8.385</v>
      </c>
      <c r="N1647" s="28" t="n">
        <v>10.445</v>
      </c>
      <c r="O1647" s="28" t="n">
        <v>8.892600486</v>
      </c>
      <c r="P1647" s="28"/>
      <c r="Q1647" s="28" t="n">
        <v>9.43</v>
      </c>
      <c r="R1647" s="28" t="n">
        <v>14.44</v>
      </c>
      <c r="S1647" s="28" t="n">
        <v>13.16</v>
      </c>
      <c r="T1647" s="28" t="n">
        <v>9.6</v>
      </c>
      <c r="U1647" s="28" t="n">
        <v>9.575</v>
      </c>
      <c r="V1647" s="28" t="n">
        <v>9.815</v>
      </c>
      <c r="W1647" s="28"/>
      <c r="X1647" s="28" t="n">
        <v>12.445</v>
      </c>
      <c r="Y1647" s="28" t="n">
        <v>21.56</v>
      </c>
      <c r="Z1647" s="28"/>
      <c r="AA1647" s="28"/>
      <c r="AB1647" s="28"/>
      <c r="AC1647" s="28"/>
      <c r="AD1647" s="28"/>
      <c r="AE1647" s="28"/>
      <c r="AF1647" s="28"/>
    </row>
    <row r="1648" customFormat="false" ht="12.75" hidden="false" customHeight="false" outlineLevel="0" collapsed="false">
      <c r="A1648" s="56" t="n">
        <f aca="false">A1647+1</f>
        <v>36889</v>
      </c>
      <c r="B1648" s="61" t="n">
        <f aca="false">B1647+1</f>
        <v>1644</v>
      </c>
      <c r="C1648" s="2" t="s">
        <v>146</v>
      </c>
      <c r="D1648" s="66" t="n">
        <v>36861</v>
      </c>
      <c r="E1648" s="28" t="n">
        <v>10.53</v>
      </c>
      <c r="F1648" s="28" t="n">
        <v>10.085</v>
      </c>
      <c r="G1648" s="28" t="n">
        <v>10.355</v>
      </c>
      <c r="H1648" s="28" t="n">
        <v>10.395</v>
      </c>
      <c r="I1648" s="28" t="n">
        <v>10.685</v>
      </c>
      <c r="J1648" s="28" t="n">
        <v>10.62</v>
      </c>
      <c r="K1648" s="28" t="n">
        <v>10.39</v>
      </c>
      <c r="L1648" s="28" t="n">
        <v>9.165</v>
      </c>
      <c r="M1648" s="28" t="n">
        <v>8.985</v>
      </c>
      <c r="N1648" s="28" t="n">
        <v>10.955</v>
      </c>
      <c r="O1648" s="28" t="n">
        <v>9.42430608525</v>
      </c>
      <c r="P1648" s="28" t="n">
        <v>12.01</v>
      </c>
      <c r="Q1648" s="28" t="n">
        <v>10.97</v>
      </c>
      <c r="R1648" s="28" t="n">
        <v>14.33</v>
      </c>
      <c r="S1648" s="28" t="n">
        <v>12.865</v>
      </c>
      <c r="T1648" s="28" t="n">
        <v>10.765</v>
      </c>
      <c r="U1648" s="28" t="n">
        <v>10.695</v>
      </c>
      <c r="V1648" s="28" t="n">
        <v>10.67</v>
      </c>
      <c r="W1648" s="28" t="n">
        <v>13.275</v>
      </c>
      <c r="X1648" s="28" t="n">
        <v>15.31</v>
      </c>
      <c r="Y1648" s="28" t="n">
        <v>39.02</v>
      </c>
      <c r="Z1648" s="28"/>
      <c r="AA1648" s="28"/>
      <c r="AB1648" s="28"/>
      <c r="AC1648" s="28"/>
      <c r="AD1648" s="28"/>
      <c r="AE1648" s="28"/>
      <c r="AF1648" s="28"/>
    </row>
    <row r="1649" customFormat="false" ht="12.75" hidden="false" customHeight="false" outlineLevel="0" collapsed="false">
      <c r="A1649" s="56" t="n">
        <f aca="false">A1648+1</f>
        <v>36890</v>
      </c>
      <c r="B1649" s="61" t="n">
        <f aca="false">B1648+1</f>
        <v>1645</v>
      </c>
      <c r="C1649" s="2" t="s">
        <v>147</v>
      </c>
      <c r="D1649" s="66" t="n">
        <v>36861</v>
      </c>
      <c r="E1649" s="28" t="n">
        <v>10.53</v>
      </c>
      <c r="F1649" s="28" t="n">
        <v>10.085</v>
      </c>
      <c r="G1649" s="28" t="n">
        <v>10.355</v>
      </c>
      <c r="H1649" s="28" t="n">
        <v>10.395</v>
      </c>
      <c r="I1649" s="28" t="n">
        <v>10.685</v>
      </c>
      <c r="J1649" s="28" t="n">
        <v>10.62</v>
      </c>
      <c r="K1649" s="28" t="n">
        <v>10.39</v>
      </c>
      <c r="L1649" s="28" t="n">
        <v>9.165</v>
      </c>
      <c r="M1649" s="28" t="n">
        <v>8.985</v>
      </c>
      <c r="N1649" s="28" t="n">
        <v>10.955</v>
      </c>
      <c r="O1649" s="28" t="n">
        <v>9.42430608525</v>
      </c>
      <c r="P1649" s="28" t="n">
        <v>12.01</v>
      </c>
      <c r="Q1649" s="28" t="n">
        <v>10.97</v>
      </c>
      <c r="R1649" s="28" t="n">
        <v>14.33</v>
      </c>
      <c r="S1649" s="28" t="n">
        <v>12.865</v>
      </c>
      <c r="T1649" s="28" t="n">
        <v>10.765</v>
      </c>
      <c r="U1649" s="28" t="n">
        <v>10.695</v>
      </c>
      <c r="V1649" s="28" t="n">
        <v>10.67</v>
      </c>
      <c r="W1649" s="28" t="n">
        <v>13.275</v>
      </c>
      <c r="X1649" s="28" t="n">
        <v>15.31</v>
      </c>
      <c r="Y1649" s="28" t="n">
        <v>39.02</v>
      </c>
      <c r="Z1649" s="28"/>
      <c r="AA1649" s="28"/>
      <c r="AB1649" s="28"/>
      <c r="AC1649" s="28"/>
      <c r="AD1649" s="28"/>
      <c r="AE1649" s="28"/>
      <c r="AF1649" s="28"/>
    </row>
    <row r="1650" customFormat="false" ht="12.75" hidden="false" customHeight="false" outlineLevel="0" collapsed="false">
      <c r="A1650" s="56" t="n">
        <f aca="false">A1649+1</f>
        <v>36891</v>
      </c>
      <c r="B1650" s="61" t="n">
        <f aca="false">B1649+1</f>
        <v>1646</v>
      </c>
      <c r="C1650" s="2" t="s">
        <v>148</v>
      </c>
      <c r="D1650" s="66" t="n">
        <v>36861</v>
      </c>
      <c r="E1650" s="28" t="n">
        <v>10.53</v>
      </c>
      <c r="F1650" s="28" t="n">
        <v>10.085</v>
      </c>
      <c r="G1650" s="28" t="n">
        <v>10.355</v>
      </c>
      <c r="H1650" s="28" t="n">
        <v>10.395</v>
      </c>
      <c r="I1650" s="28" t="n">
        <v>10.685</v>
      </c>
      <c r="J1650" s="28" t="n">
        <v>10.62</v>
      </c>
      <c r="K1650" s="28" t="n">
        <v>10.39</v>
      </c>
      <c r="L1650" s="28" t="n">
        <v>9.165</v>
      </c>
      <c r="M1650" s="28" t="n">
        <v>8.985</v>
      </c>
      <c r="N1650" s="28" t="n">
        <v>10.955</v>
      </c>
      <c r="O1650" s="28" t="n">
        <v>9.42430608525</v>
      </c>
      <c r="P1650" s="28" t="n">
        <v>12.01</v>
      </c>
      <c r="Q1650" s="28" t="n">
        <v>10.97</v>
      </c>
      <c r="R1650" s="28" t="n">
        <v>14.33</v>
      </c>
      <c r="S1650" s="28" t="n">
        <v>12.865</v>
      </c>
      <c r="T1650" s="28" t="n">
        <v>10.765</v>
      </c>
      <c r="U1650" s="28" t="n">
        <v>10.695</v>
      </c>
      <c r="V1650" s="28" t="n">
        <v>10.67</v>
      </c>
      <c r="W1650" s="28" t="n">
        <v>13.275</v>
      </c>
      <c r="X1650" s="28" t="n">
        <v>15.31</v>
      </c>
      <c r="Y1650" s="28" t="n">
        <v>39.02</v>
      </c>
      <c r="Z1650" s="28"/>
      <c r="AA1650" s="28"/>
      <c r="AB1650" s="28"/>
      <c r="AC1650" s="28"/>
      <c r="AD1650" s="28"/>
      <c r="AE1650" s="28"/>
      <c r="AF1650" s="28"/>
    </row>
    <row r="1651" customFormat="false" ht="12.75" hidden="false" customHeight="false" outlineLevel="0" collapsed="false">
      <c r="A1651" s="56" t="n">
        <f aca="false">A1650+1</f>
        <v>36892</v>
      </c>
      <c r="B1651" s="61" t="n">
        <f aca="false">B1650+1</f>
        <v>1647</v>
      </c>
      <c r="C1651" s="2" t="s">
        <v>142</v>
      </c>
      <c r="D1651" s="66" t="n">
        <v>36892</v>
      </c>
      <c r="E1651" s="28" t="n">
        <v>10.53</v>
      </c>
      <c r="F1651" s="28" t="n">
        <v>10.085</v>
      </c>
      <c r="G1651" s="28" t="n">
        <v>10.355</v>
      </c>
      <c r="H1651" s="28" t="n">
        <v>10.395</v>
      </c>
      <c r="I1651" s="28" t="n">
        <v>10.685</v>
      </c>
      <c r="J1651" s="28" t="n">
        <v>10.62</v>
      </c>
      <c r="K1651" s="28" t="n">
        <v>10.39</v>
      </c>
      <c r="L1651" s="28" t="n">
        <v>9.165</v>
      </c>
      <c r="M1651" s="28" t="n">
        <v>8.985</v>
      </c>
      <c r="N1651" s="28" t="n">
        <v>10.955</v>
      </c>
      <c r="O1651" s="28" t="n">
        <v>9.42430608525</v>
      </c>
      <c r="P1651" s="28" t="n">
        <v>12.01</v>
      </c>
      <c r="Q1651" s="28" t="n">
        <v>10.97</v>
      </c>
      <c r="R1651" s="28" t="n">
        <v>14.33</v>
      </c>
      <c r="S1651" s="28" t="n">
        <v>12.865</v>
      </c>
      <c r="T1651" s="28" t="n">
        <v>10.765</v>
      </c>
      <c r="U1651" s="28" t="n">
        <v>10.695</v>
      </c>
      <c r="V1651" s="28" t="n">
        <v>10.67</v>
      </c>
      <c r="W1651" s="28" t="n">
        <v>13.275</v>
      </c>
      <c r="X1651" s="28" t="n">
        <v>15.31</v>
      </c>
      <c r="Y1651" s="28" t="n">
        <v>39.02</v>
      </c>
      <c r="Z1651" s="28"/>
      <c r="AA1651" s="28"/>
      <c r="AB1651" s="28"/>
      <c r="AC1651" s="28"/>
      <c r="AD1651" s="28"/>
      <c r="AE1651" s="28"/>
      <c r="AF1651" s="28"/>
    </row>
    <row r="1652" customFormat="false" ht="12.75" hidden="false" customHeight="false" outlineLevel="0" collapsed="false">
      <c r="A1652" s="56" t="n">
        <f aca="false">A1651+1</f>
        <v>36893</v>
      </c>
      <c r="B1652" s="61" t="n">
        <f aca="false">B1651+1</f>
        <v>1648</v>
      </c>
      <c r="C1652" s="2" t="s">
        <v>143</v>
      </c>
      <c r="D1652" s="66" t="n">
        <v>36892</v>
      </c>
      <c r="E1652" s="28" t="n">
        <v>9.76</v>
      </c>
      <c r="F1652" s="28" t="n">
        <v>9.245</v>
      </c>
      <c r="G1652" s="28" t="n">
        <v>9.575</v>
      </c>
      <c r="H1652" s="28" t="n">
        <v>9.895</v>
      </c>
      <c r="I1652" s="28" t="n">
        <v>9.68</v>
      </c>
      <c r="J1652" s="28" t="n">
        <v>9.87</v>
      </c>
      <c r="K1652" s="28" t="n">
        <v>9.005</v>
      </c>
      <c r="L1652" s="28" t="n">
        <v>8.56</v>
      </c>
      <c r="M1652" s="28" t="n">
        <v>8.31</v>
      </c>
      <c r="N1652" s="28" t="n">
        <v>8.45</v>
      </c>
      <c r="O1652" s="28" t="n">
        <v>8.495930825</v>
      </c>
      <c r="P1652" s="28" t="n">
        <v>10.305</v>
      </c>
      <c r="Q1652" s="28" t="n">
        <v>9.895</v>
      </c>
      <c r="R1652" s="28" t="n">
        <v>12.44</v>
      </c>
      <c r="S1652" s="28" t="n">
        <v>10.385</v>
      </c>
      <c r="T1652" s="28" t="n">
        <v>9.25</v>
      </c>
      <c r="U1652" s="28" t="n">
        <v>9.2</v>
      </c>
      <c r="V1652" s="28" t="n">
        <v>9.205</v>
      </c>
      <c r="W1652" s="28" t="n">
        <v>10.82</v>
      </c>
      <c r="X1652" s="28" t="n">
        <v>12.49</v>
      </c>
      <c r="Y1652" s="28" t="n">
        <v>18.96</v>
      </c>
      <c r="Z1652" s="28" t="n">
        <v>86.53</v>
      </c>
      <c r="AA1652" s="28" t="n">
        <v>67.66</v>
      </c>
      <c r="AB1652" s="28" t="n">
        <v>63.89</v>
      </c>
      <c r="AC1652" s="28" t="n">
        <v>181.5</v>
      </c>
      <c r="AD1652" s="28" t="n">
        <v>178.38</v>
      </c>
      <c r="AE1652" s="28" t="n">
        <v>142.34</v>
      </c>
      <c r="AF1652" s="28" t="n">
        <v>289.9</v>
      </c>
    </row>
    <row r="1653" customFormat="false" ht="12.75" hidden="false" customHeight="false" outlineLevel="0" collapsed="false">
      <c r="A1653" s="56" t="n">
        <f aca="false">A1652+1</f>
        <v>36894</v>
      </c>
      <c r="B1653" s="61" t="n">
        <f aca="false">B1652+1</f>
        <v>1649</v>
      </c>
      <c r="C1653" s="2" t="s">
        <v>144</v>
      </c>
      <c r="D1653" s="66" t="n">
        <v>36892</v>
      </c>
      <c r="E1653" s="28" t="n">
        <v>9.665</v>
      </c>
      <c r="F1653" s="28" t="n">
        <v>9.175</v>
      </c>
      <c r="G1653" s="28" t="n">
        <v>9.45</v>
      </c>
      <c r="H1653" s="28" t="n">
        <v>9.895</v>
      </c>
      <c r="I1653" s="28" t="n">
        <v>9.83</v>
      </c>
      <c r="J1653" s="28" t="n">
        <v>9.74</v>
      </c>
      <c r="K1653" s="28" t="n">
        <v>9.105</v>
      </c>
      <c r="L1653" s="28" t="n">
        <v>8.98</v>
      </c>
      <c r="M1653" s="28" t="n">
        <v>8.72</v>
      </c>
      <c r="N1653" s="28" t="n">
        <v>8.475</v>
      </c>
      <c r="O1653" s="28" t="n">
        <v>7.83401195625</v>
      </c>
      <c r="P1653" s="28" t="n">
        <v>10.035</v>
      </c>
      <c r="Q1653" s="28" t="n">
        <v>9.845</v>
      </c>
      <c r="R1653" s="28" t="n">
        <v>11.74</v>
      </c>
      <c r="S1653" s="28" t="n">
        <v>9.47</v>
      </c>
      <c r="T1653" s="28" t="n">
        <v>9.215</v>
      </c>
      <c r="U1653" s="28" t="n">
        <v>9.155</v>
      </c>
      <c r="V1653" s="28" t="n">
        <v>9.24</v>
      </c>
      <c r="W1653" s="28" t="n">
        <v>10.24</v>
      </c>
      <c r="X1653" s="28" t="n">
        <v>11.4</v>
      </c>
      <c r="Y1653" s="28" t="n">
        <v>12.55</v>
      </c>
      <c r="Z1653" s="28" t="n">
        <v>95.95</v>
      </c>
      <c r="AA1653" s="28" t="n">
        <v>67.93</v>
      </c>
      <c r="AB1653" s="28" t="n">
        <v>61.91</v>
      </c>
      <c r="AC1653" s="28" t="n">
        <v>155.69</v>
      </c>
      <c r="AD1653" s="28" t="n">
        <v>151.13</v>
      </c>
      <c r="AE1653" s="28" t="n">
        <v>140.83</v>
      </c>
      <c r="AF1653" s="28" t="n">
        <v>312.91</v>
      </c>
    </row>
    <row r="1654" customFormat="false" ht="12.75" hidden="false" customHeight="false" outlineLevel="0" collapsed="false">
      <c r="A1654" s="56" t="n">
        <f aca="false">A1653+1</f>
        <v>36895</v>
      </c>
      <c r="B1654" s="61" t="n">
        <f aca="false">B1653+1</f>
        <v>1650</v>
      </c>
      <c r="C1654" s="2" t="s">
        <v>145</v>
      </c>
      <c r="D1654" s="66" t="n">
        <v>36892</v>
      </c>
      <c r="E1654" s="28" t="n">
        <v>9.405</v>
      </c>
      <c r="F1654" s="28" t="n">
        <v>9.05</v>
      </c>
      <c r="G1654" s="28" t="n">
        <v>9.205</v>
      </c>
      <c r="H1654" s="28" t="n">
        <v>9.535</v>
      </c>
      <c r="I1654" s="28" t="n">
        <v>9.525</v>
      </c>
      <c r="J1654" s="28" t="n">
        <v>9.495</v>
      </c>
      <c r="K1654" s="28" t="n">
        <v>9.015</v>
      </c>
      <c r="L1654" s="28" t="n">
        <v>8.955</v>
      </c>
      <c r="M1654" s="28" t="n">
        <v>8.67</v>
      </c>
      <c r="N1654" s="28" t="n">
        <v>8.4</v>
      </c>
      <c r="O1654" s="28" t="n">
        <v>7.8922116115</v>
      </c>
      <c r="P1654" s="28" t="n">
        <v>9.85</v>
      </c>
      <c r="Q1654" s="28" t="n">
        <v>9.8</v>
      </c>
      <c r="R1654" s="28" t="n">
        <v>11.38</v>
      </c>
      <c r="S1654" s="28" t="n">
        <v>9.535</v>
      </c>
      <c r="T1654" s="28" t="n">
        <v>9.1</v>
      </c>
      <c r="U1654" s="28" t="n">
        <v>9.04</v>
      </c>
      <c r="V1654" s="28" t="n">
        <v>9.17</v>
      </c>
      <c r="W1654" s="28" t="n">
        <v>9.96</v>
      </c>
      <c r="X1654" s="28" t="n">
        <v>10.505</v>
      </c>
      <c r="Y1654" s="28" t="n">
        <v>11.355</v>
      </c>
      <c r="Z1654" s="28" t="n">
        <v>78.89</v>
      </c>
      <c r="AA1654" s="28" t="n">
        <v>58.56</v>
      </c>
      <c r="AB1654" s="28" t="n">
        <v>58.85</v>
      </c>
      <c r="AC1654" s="28" t="n">
        <v>146.07</v>
      </c>
      <c r="AD1654" s="28" t="n">
        <v>145.62</v>
      </c>
      <c r="AE1654" s="28" t="n">
        <v>120.65</v>
      </c>
      <c r="AF1654" s="28" t="n">
        <v>306.03</v>
      </c>
    </row>
    <row r="1655" customFormat="false" ht="12.75" hidden="false" customHeight="false" outlineLevel="0" collapsed="false">
      <c r="A1655" s="56" t="n">
        <f aca="false">A1654+1</f>
        <v>36896</v>
      </c>
      <c r="B1655" s="61" t="n">
        <f aca="false">B1654+1</f>
        <v>1651</v>
      </c>
      <c r="C1655" s="2" t="s">
        <v>146</v>
      </c>
      <c r="D1655" s="66" t="n">
        <v>36892</v>
      </c>
      <c r="E1655" s="28" t="n">
        <v>9.825</v>
      </c>
      <c r="F1655" s="28" t="n">
        <v>9.17</v>
      </c>
      <c r="G1655" s="28" t="n">
        <v>9.255</v>
      </c>
      <c r="H1655" s="28" t="n">
        <v>9.61</v>
      </c>
      <c r="I1655" s="28" t="n">
        <v>9.91</v>
      </c>
      <c r="J1655" s="28" t="n">
        <v>9.885</v>
      </c>
      <c r="K1655" s="28" t="n">
        <v>9.275</v>
      </c>
      <c r="L1655" s="28" t="n">
        <v>8.925</v>
      </c>
      <c r="M1655" s="28" t="n">
        <v>8.845</v>
      </c>
      <c r="N1655" s="28" t="n">
        <v>8.795</v>
      </c>
      <c r="O1655" s="28" t="n">
        <v>8.4874930405</v>
      </c>
      <c r="P1655" s="28" t="n">
        <v>10.27</v>
      </c>
      <c r="Q1655" s="28" t="n">
        <v>10.225</v>
      </c>
      <c r="R1655" s="28" t="n">
        <v>10.6</v>
      </c>
      <c r="S1655" s="28" t="n">
        <v>9.59</v>
      </c>
      <c r="T1655" s="28" t="n">
        <v>9.51</v>
      </c>
      <c r="U1655" s="28" t="n">
        <v>9.46</v>
      </c>
      <c r="V1655" s="28" t="n">
        <v>9.7</v>
      </c>
      <c r="W1655" s="28" t="n">
        <v>10.095</v>
      </c>
      <c r="X1655" s="28" t="n">
        <v>10.815</v>
      </c>
      <c r="Y1655" s="28" t="n">
        <v>10.985</v>
      </c>
      <c r="Z1655" s="28" t="n">
        <v>71.73</v>
      </c>
      <c r="AA1655" s="28" t="n">
        <v>69.11</v>
      </c>
      <c r="AB1655" s="28" t="n">
        <v>63.21</v>
      </c>
      <c r="AC1655" s="28" t="n">
        <v>156.81</v>
      </c>
      <c r="AD1655" s="28" t="n">
        <v>147.2</v>
      </c>
      <c r="AE1655" s="28" t="n">
        <v>128.95</v>
      </c>
      <c r="AF1655" s="28" t="n">
        <v>241.17</v>
      </c>
    </row>
    <row r="1656" customFormat="false" ht="12.75" hidden="false" customHeight="false" outlineLevel="0" collapsed="false">
      <c r="A1656" s="56" t="n">
        <f aca="false">A1655+1</f>
        <v>36897</v>
      </c>
      <c r="B1656" s="61" t="n">
        <f aca="false">B1655+1</f>
        <v>1652</v>
      </c>
      <c r="C1656" s="2" t="s">
        <v>147</v>
      </c>
      <c r="D1656" s="66" t="n">
        <v>36892</v>
      </c>
      <c r="E1656" s="28" t="n">
        <v>9.825</v>
      </c>
      <c r="F1656" s="28" t="n">
        <v>9.17</v>
      </c>
      <c r="G1656" s="28" t="n">
        <v>9.255</v>
      </c>
      <c r="H1656" s="28" t="n">
        <v>9.61</v>
      </c>
      <c r="I1656" s="28" t="n">
        <v>9.91</v>
      </c>
      <c r="J1656" s="28" t="n">
        <v>9.885</v>
      </c>
      <c r="K1656" s="28" t="n">
        <v>9.275</v>
      </c>
      <c r="L1656" s="28" t="n">
        <v>8.925</v>
      </c>
      <c r="M1656" s="28" t="n">
        <v>8.845</v>
      </c>
      <c r="N1656" s="28" t="n">
        <v>8.795</v>
      </c>
      <c r="O1656" s="28" t="n">
        <v>8.4874930405</v>
      </c>
      <c r="P1656" s="28" t="n">
        <v>10.27</v>
      </c>
      <c r="Q1656" s="28" t="n">
        <v>10.225</v>
      </c>
      <c r="R1656" s="28" t="n">
        <v>10.6</v>
      </c>
      <c r="S1656" s="28" t="n">
        <v>9.59</v>
      </c>
      <c r="T1656" s="28" t="n">
        <v>9.51</v>
      </c>
      <c r="U1656" s="28" t="n">
        <v>9.46</v>
      </c>
      <c r="V1656" s="28" t="n">
        <v>9.7</v>
      </c>
      <c r="W1656" s="28" t="n">
        <v>10.095</v>
      </c>
      <c r="X1656" s="28" t="n">
        <v>10.815</v>
      </c>
      <c r="Y1656" s="28" t="n">
        <v>10.985</v>
      </c>
      <c r="Z1656" s="28" t="n">
        <v>71.73</v>
      </c>
      <c r="AA1656" s="28" t="n">
        <v>69.11</v>
      </c>
      <c r="AB1656" s="28" t="n">
        <v>63.21</v>
      </c>
      <c r="AC1656" s="28" t="n">
        <v>156.81</v>
      </c>
      <c r="AD1656" s="28" t="n">
        <v>147.2</v>
      </c>
      <c r="AE1656" s="28" t="n">
        <v>128.95</v>
      </c>
      <c r="AF1656" s="28" t="n">
        <v>331.27</v>
      </c>
    </row>
    <row r="1657" customFormat="false" ht="12.75" hidden="false" customHeight="false" outlineLevel="0" collapsed="false">
      <c r="A1657" s="56" t="n">
        <f aca="false">A1656+1</f>
        <v>36898</v>
      </c>
      <c r="B1657" s="61" t="n">
        <f aca="false">B1656+1</f>
        <v>1653</v>
      </c>
      <c r="C1657" s="2" t="s">
        <v>148</v>
      </c>
      <c r="D1657" s="66" t="n">
        <v>36892</v>
      </c>
      <c r="E1657" s="28" t="n">
        <v>9.825</v>
      </c>
      <c r="F1657" s="28" t="n">
        <v>9.17</v>
      </c>
      <c r="G1657" s="28" t="n">
        <v>9.255</v>
      </c>
      <c r="H1657" s="28" t="n">
        <v>9.61</v>
      </c>
      <c r="I1657" s="28" t="n">
        <v>9.91</v>
      </c>
      <c r="J1657" s="28" t="n">
        <v>9.885</v>
      </c>
      <c r="K1657" s="28" t="n">
        <v>9.275</v>
      </c>
      <c r="L1657" s="28" t="n">
        <v>8.925</v>
      </c>
      <c r="M1657" s="28" t="n">
        <v>8.845</v>
      </c>
      <c r="N1657" s="28" t="n">
        <v>8.795</v>
      </c>
      <c r="O1657" s="28" t="n">
        <v>8.4874930405</v>
      </c>
      <c r="P1657" s="28" t="n">
        <v>10.27</v>
      </c>
      <c r="Q1657" s="28" t="n">
        <v>10.225</v>
      </c>
      <c r="R1657" s="28" t="n">
        <v>10.6</v>
      </c>
      <c r="S1657" s="28" t="n">
        <v>9.59</v>
      </c>
      <c r="T1657" s="28" t="n">
        <v>9.51</v>
      </c>
      <c r="U1657" s="28" t="n">
        <v>9.46</v>
      </c>
      <c r="V1657" s="28" t="n">
        <v>9.7</v>
      </c>
      <c r="W1657" s="28" t="n">
        <v>10.095</v>
      </c>
      <c r="X1657" s="28" t="n">
        <v>10.815</v>
      </c>
      <c r="Y1657" s="28" t="n">
        <v>10.985</v>
      </c>
      <c r="Z1657" s="28" t="n">
        <v>71.73</v>
      </c>
      <c r="AA1657" s="28" t="n">
        <v>69.11</v>
      </c>
      <c r="AB1657" s="28" t="n">
        <v>63.21</v>
      </c>
      <c r="AC1657" s="28" t="n">
        <v>156.81</v>
      </c>
      <c r="AD1657" s="28" t="n">
        <v>147.2</v>
      </c>
      <c r="AE1657" s="28" t="n">
        <v>128.95</v>
      </c>
      <c r="AF1657" s="28" t="n">
        <v>320.4847</v>
      </c>
    </row>
    <row r="1658" customFormat="false" ht="12.75" hidden="false" customHeight="false" outlineLevel="0" collapsed="false">
      <c r="A1658" s="56" t="n">
        <f aca="false">A1657+1</f>
        <v>36899</v>
      </c>
      <c r="B1658" s="61" t="n">
        <f aca="false">B1657+1</f>
        <v>1654</v>
      </c>
      <c r="C1658" s="2" t="s">
        <v>142</v>
      </c>
      <c r="D1658" s="66" t="n">
        <v>36892</v>
      </c>
      <c r="E1658" s="28" t="n">
        <v>10.34</v>
      </c>
      <c r="F1658" s="28" t="n">
        <v>9.66</v>
      </c>
      <c r="G1658" s="28" t="n">
        <v>9.825</v>
      </c>
      <c r="H1658" s="28" t="n">
        <v>10.105</v>
      </c>
      <c r="I1658" s="28" t="n">
        <v>10.4</v>
      </c>
      <c r="J1658" s="28" t="n">
        <v>10.365</v>
      </c>
      <c r="K1658" s="28" t="n">
        <v>9.875</v>
      </c>
      <c r="L1658" s="28" t="n">
        <v>9.66</v>
      </c>
      <c r="M1658" s="28" t="n">
        <v>9.5</v>
      </c>
      <c r="N1658" s="28" t="n">
        <v>9.3</v>
      </c>
      <c r="O1658" s="28" t="n">
        <v>8.997508631</v>
      </c>
      <c r="P1658" s="28" t="n">
        <v>10.93</v>
      </c>
      <c r="Q1658" s="28" t="n">
        <v>10.63</v>
      </c>
      <c r="R1658" s="28" t="n">
        <v>10.97</v>
      </c>
      <c r="S1658" s="28" t="n">
        <v>10.47</v>
      </c>
      <c r="T1658" s="28" t="n">
        <v>10.13</v>
      </c>
      <c r="U1658" s="28" t="n">
        <v>10.08</v>
      </c>
      <c r="V1658" s="28" t="n">
        <v>10.31</v>
      </c>
      <c r="W1658" s="28" t="n">
        <v>10.58</v>
      </c>
      <c r="X1658" s="28" t="n">
        <v>11.535</v>
      </c>
      <c r="Y1658" s="28" t="n">
        <v>12.175</v>
      </c>
      <c r="Z1658" s="28" t="n">
        <v>57.66</v>
      </c>
      <c r="AA1658" s="28" t="n">
        <v>54.8</v>
      </c>
      <c r="AB1658" s="28" t="n">
        <v>57.32</v>
      </c>
      <c r="AC1658" s="28" t="n">
        <v>175</v>
      </c>
      <c r="AD1658" s="28" t="n">
        <v>155</v>
      </c>
      <c r="AE1658" s="28" t="n">
        <v>135.5</v>
      </c>
      <c r="AF1658" s="28" t="n">
        <v>331.27</v>
      </c>
    </row>
    <row r="1659" customFormat="false" ht="12.75" hidden="false" customHeight="false" outlineLevel="0" collapsed="false">
      <c r="A1659" s="56" t="n">
        <f aca="false">A1658+1</f>
        <v>36900</v>
      </c>
      <c r="B1659" s="61" t="n">
        <f aca="false">B1658+1</f>
        <v>1655</v>
      </c>
      <c r="C1659" s="2" t="s">
        <v>143</v>
      </c>
      <c r="D1659" s="66" t="n">
        <v>36892</v>
      </c>
      <c r="E1659" s="28" t="n">
        <v>9.945</v>
      </c>
      <c r="F1659" s="28" t="n">
        <v>9.23</v>
      </c>
      <c r="G1659" s="28" t="n">
        <v>9.485</v>
      </c>
      <c r="H1659" s="28" t="n">
        <v>9.77</v>
      </c>
      <c r="I1659" s="28" t="n">
        <v>9.985</v>
      </c>
      <c r="J1659" s="28" t="n">
        <v>9.965</v>
      </c>
      <c r="K1659" s="28" t="n">
        <v>9.565</v>
      </c>
      <c r="L1659" s="28" t="n">
        <v>9.08</v>
      </c>
      <c r="M1659" s="28" t="n">
        <v>8.935</v>
      </c>
      <c r="N1659" s="28" t="n">
        <v>9.05</v>
      </c>
      <c r="O1659" s="28" t="n">
        <v>9.07176169375</v>
      </c>
      <c r="P1659" s="28" t="n">
        <v>10.525</v>
      </c>
      <c r="Q1659" s="28" t="n">
        <v>10.33</v>
      </c>
      <c r="R1659" s="28" t="n">
        <v>9.995</v>
      </c>
      <c r="S1659" s="28" t="n">
        <v>9.645</v>
      </c>
      <c r="T1659" s="28" t="n">
        <v>9.755</v>
      </c>
      <c r="U1659" s="28" t="n">
        <v>9.74</v>
      </c>
      <c r="V1659" s="28" t="n">
        <v>10.07</v>
      </c>
      <c r="W1659" s="28" t="n">
        <v>9.825</v>
      </c>
      <c r="X1659" s="28" t="n">
        <v>10.83</v>
      </c>
      <c r="Y1659" s="28" t="n">
        <v>11.57</v>
      </c>
      <c r="Z1659" s="28" t="n">
        <v>58.18</v>
      </c>
      <c r="AA1659" s="28" t="n">
        <v>50.98</v>
      </c>
      <c r="AB1659" s="28" t="n">
        <v>56.68</v>
      </c>
      <c r="AC1659" s="28" t="n">
        <v>170</v>
      </c>
      <c r="AD1659" s="28" t="n">
        <v>158.73</v>
      </c>
      <c r="AE1659" s="28" t="n">
        <v>143</v>
      </c>
      <c r="AF1659" s="28" t="n">
        <v>318.77</v>
      </c>
    </row>
    <row r="1660" customFormat="false" ht="12.75" hidden="false" customHeight="false" outlineLevel="0" collapsed="false">
      <c r="A1660" s="56" t="n">
        <f aca="false">A1659+1</f>
        <v>36901</v>
      </c>
      <c r="B1660" s="61" t="n">
        <f aca="false">B1659+1</f>
        <v>1656</v>
      </c>
      <c r="C1660" s="2" t="s">
        <v>144</v>
      </c>
      <c r="D1660" s="66" t="n">
        <v>36892</v>
      </c>
      <c r="E1660" s="28" t="n">
        <v>9.9</v>
      </c>
      <c r="F1660" s="28" t="n">
        <v>9.615</v>
      </c>
      <c r="G1660" s="28" t="n">
        <v>9.7</v>
      </c>
      <c r="H1660" s="28" t="n">
        <v>9.78</v>
      </c>
      <c r="I1660" s="28" t="n">
        <v>9.905</v>
      </c>
      <c r="J1660" s="28" t="n">
        <v>9.96</v>
      </c>
      <c r="K1660" s="28" t="n">
        <v>9.745</v>
      </c>
      <c r="L1660" s="28" t="n">
        <v>9.48</v>
      </c>
      <c r="M1660" s="28" t="n">
        <v>9.245</v>
      </c>
      <c r="N1660" s="28" t="n">
        <v>9.245</v>
      </c>
      <c r="O1660" s="28" t="n">
        <v>8.9963429615</v>
      </c>
      <c r="P1660" s="28" t="n">
        <v>10.405</v>
      </c>
      <c r="Q1660" s="28" t="n">
        <v>10.25</v>
      </c>
      <c r="R1660" s="28" t="n">
        <v>11.25</v>
      </c>
      <c r="S1660" s="28" t="n">
        <v>10.11</v>
      </c>
      <c r="T1660" s="28" t="n">
        <v>9.89</v>
      </c>
      <c r="U1660" s="28" t="n">
        <v>9.865</v>
      </c>
      <c r="V1660" s="28" t="n">
        <v>10.14</v>
      </c>
      <c r="W1660" s="28" t="n">
        <v>10.525</v>
      </c>
      <c r="X1660" s="28" t="n">
        <v>10.755</v>
      </c>
      <c r="Y1660" s="28" t="n">
        <v>10.92</v>
      </c>
      <c r="Z1660" s="28" t="n">
        <v>68.85</v>
      </c>
      <c r="AA1660" s="28" t="n">
        <v>49.31</v>
      </c>
      <c r="AB1660" s="28" t="n">
        <v>49.82</v>
      </c>
      <c r="AC1660" s="28" t="n">
        <v>178.74</v>
      </c>
      <c r="AD1660" s="28" t="n">
        <v>172.38</v>
      </c>
      <c r="AE1660" s="28" t="n">
        <v>159.58</v>
      </c>
      <c r="AF1660" s="28"/>
    </row>
    <row r="1661" customFormat="false" ht="12.75" hidden="false" customHeight="false" outlineLevel="0" collapsed="false">
      <c r="A1661" s="56" t="n">
        <f aca="false">A1660+1</f>
        <v>36902</v>
      </c>
      <c r="B1661" s="61" t="n">
        <f aca="false">B1660+1</f>
        <v>1657</v>
      </c>
      <c r="C1661" s="2" t="s">
        <v>145</v>
      </c>
      <c r="D1661" s="66" t="n">
        <v>36892</v>
      </c>
      <c r="E1661" s="28" t="n">
        <v>8.975</v>
      </c>
      <c r="F1661" s="28" t="n">
        <v>8.77</v>
      </c>
      <c r="G1661" s="28" t="n">
        <v>8.86</v>
      </c>
      <c r="H1661" s="28" t="n">
        <v>8.95</v>
      </c>
      <c r="I1661" s="28" t="n">
        <v>9.305</v>
      </c>
      <c r="J1661" s="28" t="n">
        <v>8.945</v>
      </c>
      <c r="K1661" s="28" t="n">
        <v>8.82</v>
      </c>
      <c r="L1661" s="28" t="n">
        <v>8.805</v>
      </c>
      <c r="M1661" s="28" t="n">
        <v>8.695</v>
      </c>
      <c r="N1661" s="28" t="n">
        <v>8.685</v>
      </c>
      <c r="O1661" s="28" t="n">
        <v>8.2340940675</v>
      </c>
      <c r="P1661" s="28" t="n">
        <v>9.435</v>
      </c>
      <c r="Q1661" s="28" t="n">
        <v>9.295</v>
      </c>
      <c r="R1661" s="28" t="n">
        <v>11.395</v>
      </c>
      <c r="S1661" s="28" t="n">
        <v>9.635</v>
      </c>
      <c r="T1661" s="28" t="n">
        <v>8.99</v>
      </c>
      <c r="U1661" s="28" t="n">
        <v>8.97</v>
      </c>
      <c r="V1661" s="28" t="n">
        <v>9.2</v>
      </c>
      <c r="W1661" s="28" t="n">
        <v>9.935</v>
      </c>
      <c r="X1661" s="28" t="n">
        <v>10.045</v>
      </c>
      <c r="Y1661" s="28" t="n">
        <v>10.055</v>
      </c>
      <c r="Z1661" s="28" t="n">
        <v>66.77</v>
      </c>
      <c r="AA1661" s="28" t="n">
        <v>45.71</v>
      </c>
      <c r="AB1661" s="28" t="n">
        <v>46.37</v>
      </c>
      <c r="AC1661" s="28" t="n">
        <v>178.74</v>
      </c>
      <c r="AD1661" s="28" t="n">
        <v>172.38</v>
      </c>
      <c r="AE1661" s="28" t="n">
        <v>159.58</v>
      </c>
      <c r="AF1661" s="28"/>
    </row>
    <row r="1662" customFormat="false" ht="12.75" hidden="false" customHeight="false" outlineLevel="0" collapsed="false">
      <c r="A1662" s="56" t="n">
        <f aca="false">A1661+1</f>
        <v>36903</v>
      </c>
      <c r="B1662" s="61" t="n">
        <f aca="false">B1661+1</f>
        <v>1658</v>
      </c>
      <c r="C1662" s="2" t="s">
        <v>146</v>
      </c>
      <c r="D1662" s="66" t="n">
        <v>36892</v>
      </c>
      <c r="E1662" s="28" t="n">
        <v>8.76</v>
      </c>
      <c r="F1662" s="28" t="n">
        <v>8.685</v>
      </c>
      <c r="G1662" s="28" t="n">
        <v>8.72</v>
      </c>
      <c r="H1662" s="28" t="n">
        <v>8.775</v>
      </c>
      <c r="I1662" s="28" t="n">
        <v>8.775</v>
      </c>
      <c r="J1662" s="28" t="n">
        <v>8.81</v>
      </c>
      <c r="K1662" s="28" t="n">
        <v>8.63</v>
      </c>
      <c r="L1662" s="28" t="n">
        <v>8.67</v>
      </c>
      <c r="M1662" s="28" t="n">
        <v>8.655</v>
      </c>
      <c r="N1662" s="28" t="n">
        <v>8.535</v>
      </c>
      <c r="O1662" s="28" t="n">
        <v>7.9758043255</v>
      </c>
      <c r="P1662" s="28" t="n">
        <v>9.175</v>
      </c>
      <c r="Q1662" s="28" t="n">
        <v>9.06</v>
      </c>
      <c r="R1662" s="28" t="n">
        <v>11.45</v>
      </c>
      <c r="S1662" s="28" t="n">
        <v>9.795</v>
      </c>
      <c r="T1662" s="28" t="n">
        <v>8.87</v>
      </c>
      <c r="U1662" s="28" t="n">
        <v>8.835</v>
      </c>
      <c r="V1662" s="28" t="n">
        <v>8.985</v>
      </c>
      <c r="W1662" s="28" t="n">
        <v>10.18</v>
      </c>
      <c r="X1662" s="28" t="n">
        <v>9.58</v>
      </c>
      <c r="Y1662" s="28" t="n">
        <v>9.65</v>
      </c>
      <c r="Z1662" s="28" t="n">
        <v>50.96</v>
      </c>
      <c r="AA1662" s="28" t="n">
        <v>37.78</v>
      </c>
      <c r="AB1662" s="28" t="n">
        <v>44.84</v>
      </c>
      <c r="AC1662" s="28" t="n">
        <v>186.7</v>
      </c>
      <c r="AD1662" s="28" t="n">
        <v>179.79</v>
      </c>
      <c r="AE1662" s="28" t="n">
        <v>172.38</v>
      </c>
      <c r="AF1662" s="28"/>
    </row>
    <row r="1663" customFormat="false" ht="12.75" hidden="false" customHeight="false" outlineLevel="0" collapsed="false">
      <c r="A1663" s="56" t="n">
        <f aca="false">A1662+1</f>
        <v>36904</v>
      </c>
      <c r="B1663" s="61" t="n">
        <f aca="false">B1662+1</f>
        <v>1659</v>
      </c>
      <c r="C1663" s="2" t="s">
        <v>147</v>
      </c>
      <c r="D1663" s="66" t="n">
        <v>36892</v>
      </c>
      <c r="E1663" s="28" t="n">
        <v>8.76</v>
      </c>
      <c r="F1663" s="28" t="n">
        <v>8.685</v>
      </c>
      <c r="G1663" s="28" t="n">
        <v>8.72</v>
      </c>
      <c r="H1663" s="28" t="n">
        <v>8.775</v>
      </c>
      <c r="I1663" s="28" t="n">
        <v>8.775</v>
      </c>
      <c r="J1663" s="28" t="n">
        <v>8.81</v>
      </c>
      <c r="K1663" s="28" t="n">
        <v>8.63</v>
      </c>
      <c r="L1663" s="28" t="n">
        <v>8.67</v>
      </c>
      <c r="M1663" s="28" t="n">
        <v>8.655</v>
      </c>
      <c r="N1663" s="28" t="n">
        <v>8.535</v>
      </c>
      <c r="O1663" s="28" t="n">
        <v>7.9758043255</v>
      </c>
      <c r="P1663" s="28" t="n">
        <v>9.175</v>
      </c>
      <c r="Q1663" s="28" t="n">
        <v>9.06</v>
      </c>
      <c r="R1663" s="28" t="n">
        <v>11.45</v>
      </c>
      <c r="S1663" s="28" t="n">
        <v>9.795</v>
      </c>
      <c r="T1663" s="28" t="n">
        <v>8.87</v>
      </c>
      <c r="U1663" s="28" t="n">
        <v>8.835</v>
      </c>
      <c r="V1663" s="28" t="n">
        <v>8.985</v>
      </c>
      <c r="W1663" s="28" t="n">
        <v>10.18</v>
      </c>
      <c r="X1663" s="28" t="n">
        <v>9.58</v>
      </c>
      <c r="Y1663" s="28" t="n">
        <v>9.65</v>
      </c>
      <c r="Z1663" s="28" t="n">
        <v>50.96</v>
      </c>
      <c r="AA1663" s="28" t="n">
        <v>37.78</v>
      </c>
      <c r="AB1663" s="28" t="n">
        <v>44.84</v>
      </c>
      <c r="AC1663" s="28" t="n">
        <v>186.7</v>
      </c>
      <c r="AD1663" s="28" t="n">
        <v>179.79</v>
      </c>
      <c r="AE1663" s="28" t="n">
        <v>172.38</v>
      </c>
      <c r="AF1663" s="28"/>
    </row>
    <row r="1664" customFormat="false" ht="12.75" hidden="false" customHeight="false" outlineLevel="0" collapsed="false">
      <c r="A1664" s="56" t="n">
        <f aca="false">A1663+1</f>
        <v>36905</v>
      </c>
      <c r="B1664" s="61" t="n">
        <f aca="false">B1663+1</f>
        <v>1660</v>
      </c>
      <c r="C1664" s="2" t="s">
        <v>148</v>
      </c>
      <c r="D1664" s="66" t="n">
        <v>36892</v>
      </c>
      <c r="E1664" s="28" t="n">
        <v>8.76</v>
      </c>
      <c r="F1664" s="28" t="n">
        <v>8.685</v>
      </c>
      <c r="G1664" s="28" t="n">
        <v>8.72</v>
      </c>
      <c r="H1664" s="28" t="n">
        <v>8.775</v>
      </c>
      <c r="I1664" s="28" t="n">
        <v>8.775</v>
      </c>
      <c r="J1664" s="28" t="n">
        <v>8.81</v>
      </c>
      <c r="K1664" s="28" t="n">
        <v>8.63</v>
      </c>
      <c r="L1664" s="28" t="n">
        <v>8.67</v>
      </c>
      <c r="M1664" s="28" t="n">
        <v>8.655</v>
      </c>
      <c r="N1664" s="28" t="n">
        <v>8.535</v>
      </c>
      <c r="O1664" s="28" t="n">
        <v>7.9758043255</v>
      </c>
      <c r="P1664" s="28" t="n">
        <v>9.175</v>
      </c>
      <c r="Q1664" s="28" t="n">
        <v>9.06</v>
      </c>
      <c r="R1664" s="28" t="n">
        <v>11.45</v>
      </c>
      <c r="S1664" s="28" t="n">
        <v>9.795</v>
      </c>
      <c r="T1664" s="28" t="n">
        <v>8.87</v>
      </c>
      <c r="U1664" s="28" t="n">
        <v>8.835</v>
      </c>
      <c r="V1664" s="28" t="n">
        <v>8.985</v>
      </c>
      <c r="W1664" s="28" t="n">
        <v>10.18</v>
      </c>
      <c r="X1664" s="28" t="n">
        <v>9.58</v>
      </c>
      <c r="Y1664" s="28" t="n">
        <v>9.65</v>
      </c>
      <c r="Z1664" s="28" t="n">
        <v>50.96</v>
      </c>
      <c r="AA1664" s="28" t="n">
        <v>37.78</v>
      </c>
      <c r="AB1664" s="28" t="n">
        <v>44.84</v>
      </c>
      <c r="AC1664" s="28" t="n">
        <v>186.7</v>
      </c>
      <c r="AD1664" s="28" t="n">
        <v>179.79</v>
      </c>
      <c r="AE1664" s="28" t="n">
        <v>172.38</v>
      </c>
      <c r="AF1664" s="28"/>
    </row>
    <row r="1665" customFormat="false" ht="12.75" hidden="false" customHeight="false" outlineLevel="0" collapsed="false">
      <c r="A1665" s="56" t="n">
        <f aca="false">A1664+1</f>
        <v>36906</v>
      </c>
      <c r="B1665" s="61" t="n">
        <f aca="false">B1664+1</f>
        <v>1661</v>
      </c>
      <c r="C1665" s="2" t="s">
        <v>142</v>
      </c>
      <c r="D1665" s="66" t="n">
        <v>36892</v>
      </c>
      <c r="E1665" s="28" t="n">
        <v>8.76</v>
      </c>
      <c r="F1665" s="28" t="n">
        <v>8.685</v>
      </c>
      <c r="G1665" s="28" t="n">
        <v>8.72</v>
      </c>
      <c r="H1665" s="28" t="n">
        <v>8.775</v>
      </c>
      <c r="I1665" s="28" t="n">
        <v>8.775</v>
      </c>
      <c r="J1665" s="28" t="n">
        <v>8.81</v>
      </c>
      <c r="K1665" s="28" t="n">
        <v>8.63</v>
      </c>
      <c r="L1665" s="28" t="n">
        <v>8.67</v>
      </c>
      <c r="M1665" s="28" t="n">
        <v>8.655</v>
      </c>
      <c r="N1665" s="28" t="n">
        <v>8.535</v>
      </c>
      <c r="O1665" s="28" t="n">
        <v>7.9758043255</v>
      </c>
      <c r="P1665" s="28" t="n">
        <v>9.175</v>
      </c>
      <c r="Q1665" s="28" t="n">
        <v>9.06</v>
      </c>
      <c r="R1665" s="28" t="n">
        <v>11.45</v>
      </c>
      <c r="S1665" s="28" t="n">
        <v>9.795</v>
      </c>
      <c r="T1665" s="28" t="n">
        <v>8.87</v>
      </c>
      <c r="U1665" s="28" t="n">
        <v>8.835</v>
      </c>
      <c r="V1665" s="28" t="n">
        <v>8.985</v>
      </c>
      <c r="W1665" s="28" t="n">
        <v>10.18</v>
      </c>
      <c r="X1665" s="28" t="n">
        <v>9.58</v>
      </c>
      <c r="Y1665" s="28" t="n">
        <v>9.65</v>
      </c>
      <c r="Z1665" s="28" t="n">
        <v>50.96</v>
      </c>
      <c r="AA1665" s="28" t="n">
        <v>37.78</v>
      </c>
      <c r="AB1665" s="28" t="n">
        <v>44.84</v>
      </c>
      <c r="AC1665" s="28" t="n">
        <v>186.7</v>
      </c>
      <c r="AD1665" s="28" t="n">
        <v>179.79</v>
      </c>
      <c r="AE1665" s="28" t="n">
        <v>172.38</v>
      </c>
      <c r="AF1665" s="28"/>
    </row>
    <row r="1666" customFormat="false" ht="12.75" hidden="false" customHeight="false" outlineLevel="0" collapsed="false">
      <c r="A1666" s="56" t="n">
        <f aca="false">A1665+1</f>
        <v>36907</v>
      </c>
      <c r="B1666" s="61" t="n">
        <f aca="false">B1665+1</f>
        <v>1662</v>
      </c>
      <c r="C1666" s="2" t="s">
        <v>143</v>
      </c>
      <c r="D1666" s="66" t="n">
        <v>36892</v>
      </c>
      <c r="E1666" s="28" t="n">
        <v>8.19</v>
      </c>
      <c r="F1666" s="28" t="n">
        <v>8.32</v>
      </c>
      <c r="G1666" s="28" t="n">
        <v>8.295</v>
      </c>
      <c r="H1666" s="28" t="n">
        <v>8.25</v>
      </c>
      <c r="I1666" s="28" t="n">
        <v>8.195</v>
      </c>
      <c r="J1666" s="28" t="n">
        <v>8.235</v>
      </c>
      <c r="K1666" s="28" t="n">
        <v>8.08</v>
      </c>
      <c r="L1666" s="28" t="n">
        <v>8.3</v>
      </c>
      <c r="M1666" s="28" t="n">
        <v>8.185</v>
      </c>
      <c r="N1666" s="28" t="n">
        <v>8.065</v>
      </c>
      <c r="O1666" s="28" t="n">
        <v>7.51069918825</v>
      </c>
      <c r="P1666" s="28" t="n">
        <v>8.56</v>
      </c>
      <c r="Q1666" s="28" t="n">
        <v>8.41</v>
      </c>
      <c r="R1666" s="28" t="n">
        <v>11.14</v>
      </c>
      <c r="S1666" s="28" t="n">
        <v>9.565</v>
      </c>
      <c r="T1666" s="28" t="n">
        <v>8.3</v>
      </c>
      <c r="U1666" s="28" t="n">
        <v>8.285</v>
      </c>
      <c r="V1666" s="28" t="n">
        <v>8.335</v>
      </c>
      <c r="W1666" s="28" t="n">
        <v>9.805</v>
      </c>
      <c r="X1666" s="28" t="n">
        <v>8.845</v>
      </c>
      <c r="Y1666" s="28" t="n">
        <v>8.995</v>
      </c>
      <c r="Z1666" s="28" t="n">
        <v>47.56</v>
      </c>
      <c r="AA1666" s="28" t="n">
        <v>39.83</v>
      </c>
      <c r="AB1666" s="28" t="n">
        <v>42.78</v>
      </c>
      <c r="AC1666" s="28" t="n">
        <v>271.15</v>
      </c>
      <c r="AD1666" s="28" t="n">
        <v>278.19</v>
      </c>
      <c r="AE1666" s="28" t="n">
        <v>212.31</v>
      </c>
      <c r="AF1666" s="28"/>
    </row>
    <row r="1667" customFormat="false" ht="12.75" hidden="false" customHeight="false" outlineLevel="0" collapsed="false">
      <c r="A1667" s="56" t="n">
        <f aca="false">A1666+1</f>
        <v>36908</v>
      </c>
      <c r="B1667" s="61" t="n">
        <f aca="false">B1666+1</f>
        <v>1663</v>
      </c>
      <c r="C1667" s="2" t="s">
        <v>144</v>
      </c>
      <c r="D1667" s="66" t="n">
        <v>36892</v>
      </c>
      <c r="E1667" s="28" t="n">
        <v>7.86</v>
      </c>
      <c r="F1667" s="28" t="n">
        <v>8.01</v>
      </c>
      <c r="G1667" s="28" t="n">
        <v>8.035</v>
      </c>
      <c r="H1667" s="28" t="n">
        <v>8</v>
      </c>
      <c r="I1667" s="28" t="n">
        <v>7.86</v>
      </c>
      <c r="J1667" s="28" t="n">
        <v>7.885</v>
      </c>
      <c r="K1667" s="28" t="n">
        <v>7.685</v>
      </c>
      <c r="L1667" s="28" t="n">
        <v>8.05</v>
      </c>
      <c r="M1667" s="28" t="n">
        <v>7.82</v>
      </c>
      <c r="N1667" s="28" t="n">
        <v>7.705</v>
      </c>
      <c r="O1667" s="28" t="n">
        <v>7.230708993</v>
      </c>
      <c r="P1667" s="28" t="n">
        <v>8.185</v>
      </c>
      <c r="Q1667" s="28" t="n">
        <v>8.085</v>
      </c>
      <c r="R1667" s="28" t="n">
        <v>11.71</v>
      </c>
      <c r="S1667" s="28" t="n">
        <v>9.67</v>
      </c>
      <c r="T1667" s="28" t="n">
        <v>7.925</v>
      </c>
      <c r="U1667" s="28" t="n">
        <v>7.92</v>
      </c>
      <c r="V1667" s="28" t="n">
        <v>7.97</v>
      </c>
      <c r="W1667" s="28" t="n">
        <v>9.965</v>
      </c>
      <c r="X1667" s="28" t="n">
        <v>8.46</v>
      </c>
      <c r="Y1667" s="28" t="n">
        <v>8.47</v>
      </c>
      <c r="Z1667" s="28" t="n">
        <v>51.63</v>
      </c>
      <c r="AA1667" s="28" t="n">
        <v>40.36</v>
      </c>
      <c r="AB1667" s="28" t="n">
        <v>39.89</v>
      </c>
      <c r="AC1667" s="28" t="n">
        <v>462.61</v>
      </c>
      <c r="AD1667" s="28" t="n">
        <v>467.91</v>
      </c>
      <c r="AE1667" s="28" t="n">
        <v>414.23</v>
      </c>
      <c r="AF1667" s="28"/>
    </row>
    <row r="1668" customFormat="false" ht="12.75" hidden="false" customHeight="false" outlineLevel="0" collapsed="false">
      <c r="A1668" s="56" t="n">
        <f aca="false">A1667+1</f>
        <v>36909</v>
      </c>
      <c r="B1668" s="61" t="n">
        <f aca="false">B1667+1</f>
        <v>1664</v>
      </c>
      <c r="C1668" s="2" t="s">
        <v>145</v>
      </c>
      <c r="D1668" s="66" t="n">
        <v>36892</v>
      </c>
      <c r="E1668" s="28" t="n">
        <v>7.065</v>
      </c>
      <c r="F1668" s="28" t="n">
        <v>7.48</v>
      </c>
      <c r="G1668" s="28" t="n">
        <v>7.47</v>
      </c>
      <c r="H1668" s="28" t="n">
        <v>7.435</v>
      </c>
      <c r="I1668" s="28" t="n">
        <v>7.085</v>
      </c>
      <c r="J1668" s="28" t="n">
        <v>7.07</v>
      </c>
      <c r="K1668" s="28" t="n">
        <v>7.105</v>
      </c>
      <c r="L1668" s="28" t="n">
        <v>7.5</v>
      </c>
      <c r="M1668" s="28" t="n">
        <v>7.295</v>
      </c>
      <c r="N1668" s="28" t="n">
        <v>7.18</v>
      </c>
      <c r="O1668" s="28" t="n">
        <v>6.33368195</v>
      </c>
      <c r="P1668" s="28" t="n">
        <v>7.39</v>
      </c>
      <c r="Q1668" s="28" t="n">
        <v>7.275</v>
      </c>
      <c r="R1668" s="28" t="n">
        <v>11.375</v>
      </c>
      <c r="S1668" s="28" t="n">
        <v>8.95</v>
      </c>
      <c r="T1668" s="28" t="n">
        <v>7.325</v>
      </c>
      <c r="U1668" s="28" t="n">
        <v>7.29</v>
      </c>
      <c r="V1668" s="28" t="n">
        <v>7.315</v>
      </c>
      <c r="W1668" s="28" t="n">
        <v>9.475</v>
      </c>
      <c r="X1668" s="28" t="n">
        <v>7.705</v>
      </c>
      <c r="Y1668" s="28" t="n">
        <v>7.725</v>
      </c>
      <c r="Z1668" s="28"/>
      <c r="AA1668" s="28"/>
      <c r="AB1668" s="28"/>
      <c r="AC1668" s="28"/>
      <c r="AD1668" s="28"/>
      <c r="AE1668" s="28"/>
      <c r="AF1668" s="28"/>
    </row>
    <row r="1669" customFormat="false" ht="12.75" hidden="false" customHeight="false" outlineLevel="0" collapsed="false">
      <c r="A1669" s="56" t="n">
        <f aca="false">A1668+1</f>
        <v>36910</v>
      </c>
      <c r="B1669" s="61" t="n">
        <f aca="false">B1668+1</f>
        <v>1665</v>
      </c>
      <c r="C1669" s="2" t="s">
        <v>146</v>
      </c>
      <c r="D1669" s="66" t="n">
        <v>36892</v>
      </c>
      <c r="E1669" s="28" t="n">
        <v>7.575</v>
      </c>
      <c r="F1669" s="28" t="n">
        <v>7.705</v>
      </c>
      <c r="G1669" s="28" t="n">
        <v>7.675</v>
      </c>
      <c r="H1669" s="28" t="n">
        <v>7.7</v>
      </c>
      <c r="I1669" s="28" t="n">
        <v>7.575</v>
      </c>
      <c r="J1669" s="28" t="n">
        <v>7.605</v>
      </c>
      <c r="K1669" s="28" t="n">
        <v>7.465</v>
      </c>
      <c r="L1669" s="28" t="n">
        <v>7.685</v>
      </c>
      <c r="M1669" s="28" t="n">
        <v>7.48</v>
      </c>
      <c r="N1669" s="28" t="n">
        <v>7.37</v>
      </c>
      <c r="O1669" s="28" t="n">
        <v>6.818191755</v>
      </c>
      <c r="P1669" s="28" t="n">
        <v>7.9</v>
      </c>
      <c r="Q1669" s="28" t="n">
        <v>7.84</v>
      </c>
      <c r="R1669" s="28" t="n">
        <v>15.12</v>
      </c>
      <c r="S1669" s="28" t="n">
        <v>10.215</v>
      </c>
      <c r="T1669" s="28" t="n">
        <v>7.625</v>
      </c>
      <c r="U1669" s="28" t="n">
        <v>7.595</v>
      </c>
      <c r="V1669" s="28" t="n">
        <v>7.735</v>
      </c>
      <c r="W1669" s="28" t="n">
        <v>11.375</v>
      </c>
      <c r="X1669" s="28" t="n">
        <v>8.28</v>
      </c>
      <c r="Y1669" s="28" t="n">
        <v>8.33</v>
      </c>
      <c r="Z1669" s="28"/>
      <c r="AA1669" s="28"/>
      <c r="AB1669" s="28"/>
      <c r="AC1669" s="28"/>
      <c r="AD1669" s="28"/>
      <c r="AE1669" s="28"/>
      <c r="AF1669" s="28"/>
    </row>
    <row r="1670" customFormat="false" ht="12.75" hidden="false" customHeight="false" outlineLevel="0" collapsed="false">
      <c r="A1670" s="56" t="n">
        <f aca="false">A1669+1</f>
        <v>36911</v>
      </c>
      <c r="B1670" s="61" t="n">
        <f aca="false">B1669+1</f>
        <v>1666</v>
      </c>
      <c r="C1670" s="2" t="s">
        <v>147</v>
      </c>
      <c r="D1670" s="66" t="n">
        <v>36892</v>
      </c>
      <c r="E1670" s="28" t="n">
        <v>7.575</v>
      </c>
      <c r="F1670" s="28" t="n">
        <v>7.705</v>
      </c>
      <c r="G1670" s="28" t="n">
        <v>7.675</v>
      </c>
      <c r="H1670" s="28" t="n">
        <v>7.7</v>
      </c>
      <c r="I1670" s="28" t="n">
        <v>7.575</v>
      </c>
      <c r="J1670" s="28" t="n">
        <v>7.605</v>
      </c>
      <c r="K1670" s="28" t="n">
        <v>7.465</v>
      </c>
      <c r="L1670" s="28" t="n">
        <v>7.685</v>
      </c>
      <c r="M1670" s="28" t="n">
        <v>7.48</v>
      </c>
      <c r="N1670" s="28" t="n">
        <v>7.37</v>
      </c>
      <c r="O1670" s="28" t="n">
        <v>6.818191755</v>
      </c>
      <c r="P1670" s="28" t="n">
        <v>7.9</v>
      </c>
      <c r="Q1670" s="28" t="n">
        <v>7.84</v>
      </c>
      <c r="R1670" s="28" t="n">
        <v>15.12</v>
      </c>
      <c r="S1670" s="28" t="n">
        <v>10.215</v>
      </c>
      <c r="T1670" s="28" t="n">
        <v>7.625</v>
      </c>
      <c r="U1670" s="28" t="n">
        <v>7.595</v>
      </c>
      <c r="V1670" s="28" t="n">
        <v>7.735</v>
      </c>
      <c r="W1670" s="28" t="n">
        <v>11.375</v>
      </c>
      <c r="X1670" s="28" t="n">
        <v>8.28</v>
      </c>
      <c r="Y1670" s="28" t="n">
        <v>8.33</v>
      </c>
      <c r="Z1670" s="28"/>
      <c r="AA1670" s="28"/>
      <c r="AB1670" s="28"/>
      <c r="AC1670" s="28"/>
      <c r="AD1670" s="28"/>
      <c r="AE1670" s="28"/>
      <c r="AF1670" s="28"/>
    </row>
    <row r="1671" customFormat="false" ht="12.75" hidden="false" customHeight="false" outlineLevel="0" collapsed="false">
      <c r="A1671" s="56" t="n">
        <f aca="false">A1670+1</f>
        <v>36912</v>
      </c>
      <c r="B1671" s="61" t="n">
        <f aca="false">B1670+1</f>
        <v>1667</v>
      </c>
      <c r="C1671" s="2" t="s">
        <v>148</v>
      </c>
      <c r="D1671" s="66" t="n">
        <v>36892</v>
      </c>
      <c r="E1671" s="28" t="n">
        <v>7.575</v>
      </c>
      <c r="F1671" s="28" t="n">
        <v>7.705</v>
      </c>
      <c r="G1671" s="28" t="n">
        <v>7.675</v>
      </c>
      <c r="H1671" s="28" t="n">
        <v>7.7</v>
      </c>
      <c r="I1671" s="28" t="n">
        <v>7.575</v>
      </c>
      <c r="J1671" s="28" t="n">
        <v>7.605</v>
      </c>
      <c r="K1671" s="28" t="n">
        <v>7.465</v>
      </c>
      <c r="L1671" s="28" t="n">
        <v>7.685</v>
      </c>
      <c r="M1671" s="28" t="n">
        <v>7.48</v>
      </c>
      <c r="N1671" s="28" t="n">
        <v>7.37</v>
      </c>
      <c r="O1671" s="28" t="n">
        <v>6.818191755</v>
      </c>
      <c r="P1671" s="28" t="n">
        <v>7.9</v>
      </c>
      <c r="Q1671" s="28" t="n">
        <v>7.84</v>
      </c>
      <c r="R1671" s="28" t="n">
        <v>15.12</v>
      </c>
      <c r="S1671" s="28" t="n">
        <v>10.215</v>
      </c>
      <c r="T1671" s="28" t="n">
        <v>7.625</v>
      </c>
      <c r="U1671" s="28" t="n">
        <v>7.595</v>
      </c>
      <c r="V1671" s="28" t="n">
        <v>7.735</v>
      </c>
      <c r="W1671" s="28" t="n">
        <v>11.375</v>
      </c>
      <c r="X1671" s="28" t="n">
        <v>8.28</v>
      </c>
      <c r="Y1671" s="28" t="n">
        <v>8.33</v>
      </c>
      <c r="Z1671" s="28"/>
      <c r="AA1671" s="28"/>
      <c r="AB1671" s="28"/>
      <c r="AC1671" s="28"/>
      <c r="AD1671" s="28"/>
      <c r="AE1671" s="28"/>
      <c r="AF1671" s="28"/>
    </row>
    <row r="1672" customFormat="false" ht="12.75" hidden="false" customHeight="false" outlineLevel="0" collapsed="false">
      <c r="A1672" s="56" t="n">
        <f aca="false">A1671+1</f>
        <v>36913</v>
      </c>
      <c r="B1672" s="61" t="n">
        <f aca="false">B1671+1</f>
        <v>1668</v>
      </c>
      <c r="C1672" s="2" t="s">
        <v>142</v>
      </c>
      <c r="D1672" s="66" t="n">
        <v>36892</v>
      </c>
      <c r="E1672" s="28" t="n">
        <v>7.675</v>
      </c>
      <c r="F1672" s="28" t="n">
        <v>7.675</v>
      </c>
      <c r="G1672" s="28" t="n">
        <v>7.73</v>
      </c>
      <c r="H1672" s="28" t="n">
        <v>7.75</v>
      </c>
      <c r="I1672" s="28" t="n">
        <v>7.72</v>
      </c>
      <c r="J1672" s="28" t="n">
        <v>7.73</v>
      </c>
      <c r="K1672" s="28" t="n">
        <v>7.525</v>
      </c>
      <c r="L1672" s="28" t="n">
        <v>7.785</v>
      </c>
      <c r="M1672" s="28" t="n">
        <v>7.65</v>
      </c>
      <c r="N1672" s="28" t="n">
        <v>7.465</v>
      </c>
      <c r="O1672" s="28" t="n">
        <v>6.834396555</v>
      </c>
      <c r="P1672" s="28" t="n">
        <v>8.05</v>
      </c>
      <c r="Q1672" s="28" t="n">
        <v>7.96</v>
      </c>
      <c r="R1672" s="28" t="n">
        <v>16.585</v>
      </c>
      <c r="S1672" s="28" t="n">
        <v>12.59</v>
      </c>
      <c r="T1672" s="28" t="n">
        <v>7.755</v>
      </c>
      <c r="U1672" s="28" t="n">
        <v>7.73</v>
      </c>
      <c r="V1672" s="28" t="n">
        <v>7.84</v>
      </c>
      <c r="W1672" s="28" t="n">
        <v>13.18</v>
      </c>
      <c r="X1672" s="28" t="n">
        <v>8.41</v>
      </c>
      <c r="Y1672" s="28" t="n">
        <v>8.53</v>
      </c>
      <c r="Z1672" s="28"/>
      <c r="AA1672" s="28"/>
      <c r="AB1672" s="28"/>
      <c r="AC1672" s="28"/>
      <c r="AD1672" s="28"/>
      <c r="AE1672" s="28"/>
      <c r="AF1672" s="28"/>
    </row>
    <row r="1673" customFormat="false" ht="12.75" hidden="false" customHeight="false" outlineLevel="0" collapsed="false">
      <c r="A1673" s="56" t="n">
        <f aca="false">A1672+1</f>
        <v>36914</v>
      </c>
      <c r="B1673" s="61" t="n">
        <f aca="false">B1672+1</f>
        <v>1669</v>
      </c>
      <c r="C1673" s="2" t="s">
        <v>143</v>
      </c>
      <c r="D1673" s="66" t="n">
        <v>36892</v>
      </c>
      <c r="E1673" s="28" t="n">
        <v>7.065</v>
      </c>
      <c r="F1673" s="28" t="n">
        <v>6.895</v>
      </c>
      <c r="G1673" s="28" t="n">
        <v>6.945</v>
      </c>
      <c r="H1673" s="28" t="n">
        <v>7.075</v>
      </c>
      <c r="I1673" s="28" t="n">
        <v>7.09</v>
      </c>
      <c r="J1673" s="28" t="n">
        <v>7.07</v>
      </c>
      <c r="K1673" s="28" t="n">
        <v>6.94</v>
      </c>
      <c r="L1673" s="28" t="n">
        <v>6.855</v>
      </c>
      <c r="M1673" s="28" t="n">
        <v>6.935</v>
      </c>
      <c r="N1673" s="28" t="n">
        <v>6.775</v>
      </c>
      <c r="O1673" s="28" t="n">
        <v>6.35185749</v>
      </c>
      <c r="P1673" s="28" t="n">
        <v>7.37</v>
      </c>
      <c r="Q1673" s="28" t="n">
        <v>7.265</v>
      </c>
      <c r="R1673" s="28" t="n">
        <v>15.96</v>
      </c>
      <c r="S1673" s="28" t="n">
        <v>12.505</v>
      </c>
      <c r="T1673" s="28" t="n">
        <v>7.145</v>
      </c>
      <c r="U1673" s="28" t="n">
        <v>7.13</v>
      </c>
      <c r="V1673" s="28" t="n">
        <v>7.205</v>
      </c>
      <c r="W1673" s="28" t="n">
        <v>12.645</v>
      </c>
      <c r="X1673" s="28" t="n">
        <v>7.52</v>
      </c>
      <c r="Y1673" s="28" t="n">
        <v>7.595</v>
      </c>
      <c r="Z1673" s="28"/>
      <c r="AA1673" s="28"/>
      <c r="AB1673" s="28"/>
      <c r="AC1673" s="28"/>
      <c r="AD1673" s="28"/>
      <c r="AE1673" s="28"/>
      <c r="AF1673" s="28"/>
    </row>
    <row r="1674" customFormat="false" ht="12.75" hidden="false" customHeight="false" outlineLevel="0" collapsed="false">
      <c r="A1674" s="56" t="n">
        <f aca="false">A1673+1</f>
        <v>36915</v>
      </c>
      <c r="B1674" s="61" t="n">
        <f aca="false">B1673+1</f>
        <v>1670</v>
      </c>
      <c r="C1674" s="2" t="s">
        <v>144</v>
      </c>
      <c r="D1674" s="66" t="n">
        <v>36892</v>
      </c>
      <c r="E1674" s="28" t="n">
        <v>6.91</v>
      </c>
      <c r="F1674" s="28" t="n">
        <v>6.81</v>
      </c>
      <c r="G1674" s="28" t="n">
        <v>6.795</v>
      </c>
      <c r="H1674" s="28" t="n">
        <v>6.915</v>
      </c>
      <c r="I1674" s="28" t="n">
        <v>6.925</v>
      </c>
      <c r="J1674" s="28" t="n">
        <v>6.945</v>
      </c>
      <c r="K1674" s="28" t="n">
        <v>6.745</v>
      </c>
      <c r="L1674" s="28" t="n">
        <v>6.79</v>
      </c>
      <c r="M1674" s="28" t="n">
        <v>6.85</v>
      </c>
      <c r="N1674" s="28" t="n">
        <v>6.755</v>
      </c>
      <c r="O1674" s="28" t="n">
        <v>6.30862564725</v>
      </c>
      <c r="P1674" s="28" t="n">
        <v>7.225</v>
      </c>
      <c r="Q1674" s="28" t="n">
        <v>7.135</v>
      </c>
      <c r="R1674" s="28" t="n">
        <v>15.97</v>
      </c>
      <c r="S1674" s="28" t="n">
        <v>11.415</v>
      </c>
      <c r="T1674" s="28" t="n">
        <v>6.945</v>
      </c>
      <c r="U1674" s="28" t="n">
        <v>6.925</v>
      </c>
      <c r="V1674" s="28" t="n">
        <v>7</v>
      </c>
      <c r="W1674" s="28" t="n">
        <v>11.37</v>
      </c>
      <c r="X1674" s="28" t="n">
        <v>7.49</v>
      </c>
      <c r="Y1674" s="28" t="n">
        <v>7.555</v>
      </c>
      <c r="Z1674" s="28"/>
      <c r="AA1674" s="28"/>
      <c r="AB1674" s="28"/>
      <c r="AC1674" s="28"/>
      <c r="AD1674" s="28"/>
      <c r="AE1674" s="28"/>
      <c r="AF1674" s="28"/>
    </row>
    <row r="1675" customFormat="false" ht="12.75" hidden="false" customHeight="false" outlineLevel="0" collapsed="false">
      <c r="A1675" s="56" t="n">
        <f aca="false">A1674+1</f>
        <v>36916</v>
      </c>
      <c r="B1675" s="61" t="n">
        <f aca="false">B1674+1</f>
        <v>1671</v>
      </c>
      <c r="C1675" s="2" t="s">
        <v>145</v>
      </c>
      <c r="D1675" s="66" t="n">
        <v>36892</v>
      </c>
      <c r="E1675" s="28" t="n">
        <v>7.295</v>
      </c>
      <c r="F1675" s="28" t="n">
        <v>7.3</v>
      </c>
      <c r="G1675" s="28" t="n">
        <v>7.295</v>
      </c>
      <c r="H1675" s="28" t="n">
        <v>7.34</v>
      </c>
      <c r="I1675" s="28" t="n">
        <v>7.29</v>
      </c>
      <c r="J1675" s="28" t="n">
        <v>7.325</v>
      </c>
      <c r="K1675" s="28" t="n">
        <v>7.19</v>
      </c>
      <c r="L1675" s="28" t="n">
        <v>7.305</v>
      </c>
      <c r="M1675" s="28" t="n">
        <v>7.375</v>
      </c>
      <c r="N1675" s="28" t="n">
        <v>7.18</v>
      </c>
      <c r="O1675" s="28" t="n">
        <v>6.6532164465</v>
      </c>
      <c r="P1675" s="28" t="n">
        <v>7.62</v>
      </c>
      <c r="Q1675" s="28" t="n">
        <v>7.54</v>
      </c>
      <c r="R1675" s="28" t="n">
        <v>15.185</v>
      </c>
      <c r="S1675" s="28" t="n">
        <v>10.36</v>
      </c>
      <c r="T1675" s="28" t="n">
        <v>7.36</v>
      </c>
      <c r="U1675" s="28" t="n">
        <v>7.335</v>
      </c>
      <c r="V1675" s="28" t="n">
        <v>7.395</v>
      </c>
      <c r="W1675" s="28" t="n">
        <v>10.645</v>
      </c>
      <c r="X1675" s="28" t="n">
        <v>7.915</v>
      </c>
      <c r="Y1675" s="28" t="n">
        <v>7.925</v>
      </c>
      <c r="Z1675" s="28"/>
      <c r="AA1675" s="28"/>
      <c r="AB1675" s="28"/>
      <c r="AC1675" s="28"/>
      <c r="AD1675" s="28"/>
      <c r="AE1675" s="28"/>
      <c r="AF1675" s="28"/>
    </row>
    <row r="1676" customFormat="false" ht="12.75" hidden="false" customHeight="false" outlineLevel="0" collapsed="false">
      <c r="A1676" s="56" t="n">
        <f aca="false">A1675+1</f>
        <v>36917</v>
      </c>
      <c r="B1676" s="61" t="n">
        <f aca="false">B1675+1</f>
        <v>1672</v>
      </c>
      <c r="C1676" s="2" t="s">
        <v>146</v>
      </c>
      <c r="D1676" s="66" t="n">
        <v>36892</v>
      </c>
      <c r="E1676" s="28" t="n">
        <v>7.035</v>
      </c>
      <c r="F1676" s="28" t="n">
        <v>6.945</v>
      </c>
      <c r="G1676" s="28" t="n">
        <v>6.91</v>
      </c>
      <c r="H1676" s="28" t="n">
        <v>6.97</v>
      </c>
      <c r="I1676" s="28" t="n">
        <v>7.015</v>
      </c>
      <c r="J1676" s="28" t="n">
        <v>7.105</v>
      </c>
      <c r="K1676" s="28" t="n">
        <v>6.915</v>
      </c>
      <c r="L1676" s="28" t="n">
        <v>6.955</v>
      </c>
      <c r="M1676" s="28" t="n">
        <v>6.96</v>
      </c>
      <c r="N1676" s="28" t="n">
        <v>6.82</v>
      </c>
      <c r="O1676" s="28" t="n">
        <v>6.3303165</v>
      </c>
      <c r="P1676" s="28" t="n">
        <v>7.405</v>
      </c>
      <c r="Q1676" s="28" t="n">
        <v>7.315</v>
      </c>
      <c r="R1676" s="28" t="n">
        <v>13.42</v>
      </c>
      <c r="S1676" s="28" t="n">
        <v>9.885</v>
      </c>
      <c r="T1676" s="28" t="n">
        <v>7.115</v>
      </c>
      <c r="U1676" s="28" t="n">
        <v>7.09</v>
      </c>
      <c r="V1676" s="28" t="n">
        <v>7.15</v>
      </c>
      <c r="W1676" s="28" t="n">
        <v>10.84</v>
      </c>
      <c r="X1676" s="28" t="n">
        <v>7.605</v>
      </c>
      <c r="Y1676" s="28" t="n">
        <v>7.625</v>
      </c>
      <c r="Z1676" s="28"/>
      <c r="AA1676" s="28"/>
      <c r="AB1676" s="28"/>
      <c r="AC1676" s="28"/>
      <c r="AD1676" s="28"/>
      <c r="AE1676" s="28"/>
      <c r="AF1676" s="28"/>
    </row>
    <row r="1677" customFormat="false" ht="12.75" hidden="false" customHeight="false" outlineLevel="0" collapsed="false">
      <c r="A1677" s="56" t="n">
        <f aca="false">A1676+1</f>
        <v>36918</v>
      </c>
      <c r="B1677" s="61" t="n">
        <f aca="false">B1676+1</f>
        <v>1673</v>
      </c>
      <c r="C1677" s="2" t="s">
        <v>147</v>
      </c>
      <c r="D1677" s="66" t="n">
        <v>36892</v>
      </c>
      <c r="E1677" s="28" t="n">
        <v>7.035</v>
      </c>
      <c r="F1677" s="28" t="n">
        <v>6.945</v>
      </c>
      <c r="G1677" s="28" t="n">
        <v>6.91</v>
      </c>
      <c r="H1677" s="28" t="n">
        <v>6.97</v>
      </c>
      <c r="I1677" s="28" t="n">
        <v>7.015</v>
      </c>
      <c r="J1677" s="28" t="n">
        <v>7.105</v>
      </c>
      <c r="K1677" s="28" t="n">
        <v>6.915</v>
      </c>
      <c r="L1677" s="28" t="n">
        <v>6.955</v>
      </c>
      <c r="M1677" s="28" t="n">
        <v>6.96</v>
      </c>
      <c r="N1677" s="28" t="n">
        <v>6.82</v>
      </c>
      <c r="O1677" s="28" t="n">
        <v>6.3303165</v>
      </c>
      <c r="P1677" s="28" t="n">
        <v>7.405</v>
      </c>
      <c r="Q1677" s="28" t="n">
        <v>7.315</v>
      </c>
      <c r="R1677" s="28" t="n">
        <v>13.42</v>
      </c>
      <c r="S1677" s="28" t="n">
        <v>9.885</v>
      </c>
      <c r="T1677" s="28" t="n">
        <v>7.115</v>
      </c>
      <c r="U1677" s="28" t="n">
        <v>7.09</v>
      </c>
      <c r="V1677" s="28" t="n">
        <v>7.15</v>
      </c>
      <c r="W1677" s="28" t="n">
        <v>10.84</v>
      </c>
      <c r="X1677" s="28" t="n">
        <v>7.605</v>
      </c>
      <c r="Y1677" s="28" t="n">
        <v>7.625</v>
      </c>
      <c r="Z1677" s="28"/>
      <c r="AA1677" s="28"/>
      <c r="AB1677" s="28"/>
      <c r="AC1677" s="28"/>
      <c r="AD1677" s="28"/>
      <c r="AE1677" s="28"/>
      <c r="AF1677" s="28"/>
    </row>
    <row r="1678" customFormat="false" ht="12.75" hidden="false" customHeight="false" outlineLevel="0" collapsed="false">
      <c r="A1678" s="56" t="n">
        <f aca="false">A1677+1</f>
        <v>36919</v>
      </c>
      <c r="B1678" s="61" t="n">
        <f aca="false">B1677+1</f>
        <v>1674</v>
      </c>
      <c r="C1678" s="2" t="s">
        <v>148</v>
      </c>
      <c r="D1678" s="66" t="n">
        <v>36892</v>
      </c>
      <c r="E1678" s="28" t="n">
        <v>7.035</v>
      </c>
      <c r="F1678" s="28" t="n">
        <v>6.945</v>
      </c>
      <c r="G1678" s="28" t="n">
        <v>6.91</v>
      </c>
      <c r="H1678" s="28" t="n">
        <v>6.97</v>
      </c>
      <c r="I1678" s="28" t="n">
        <v>7.015</v>
      </c>
      <c r="J1678" s="28" t="n">
        <v>7.105</v>
      </c>
      <c r="K1678" s="28" t="n">
        <v>6.915</v>
      </c>
      <c r="L1678" s="28" t="n">
        <v>6.955</v>
      </c>
      <c r="M1678" s="28" t="n">
        <v>6.96</v>
      </c>
      <c r="N1678" s="28" t="n">
        <v>6.82</v>
      </c>
      <c r="O1678" s="28" t="n">
        <v>6.3303165</v>
      </c>
      <c r="P1678" s="28" t="n">
        <v>7.405</v>
      </c>
      <c r="Q1678" s="28" t="n">
        <v>7.315</v>
      </c>
      <c r="R1678" s="28" t="n">
        <v>13.42</v>
      </c>
      <c r="S1678" s="28" t="n">
        <v>9.885</v>
      </c>
      <c r="T1678" s="28" t="n">
        <v>7.115</v>
      </c>
      <c r="U1678" s="28" t="n">
        <v>7.09</v>
      </c>
      <c r="V1678" s="28" t="n">
        <v>7.15</v>
      </c>
      <c r="W1678" s="28" t="n">
        <v>10.84</v>
      </c>
      <c r="X1678" s="28" t="n">
        <v>7.605</v>
      </c>
      <c r="Y1678" s="28" t="n">
        <v>7.625</v>
      </c>
      <c r="Z1678" s="28"/>
      <c r="AA1678" s="28"/>
      <c r="AB1678" s="28"/>
      <c r="AC1678" s="28"/>
      <c r="AD1678" s="28"/>
      <c r="AE1678" s="28"/>
      <c r="AF1678" s="28"/>
    </row>
    <row r="1679" customFormat="false" ht="12.75" hidden="false" customHeight="false" outlineLevel="0" collapsed="false">
      <c r="A1679" s="56" t="n">
        <f aca="false">A1678+1</f>
        <v>36920</v>
      </c>
      <c r="B1679" s="61" t="n">
        <f aca="false">B1678+1</f>
        <v>1675</v>
      </c>
      <c r="C1679" s="2" t="s">
        <v>142</v>
      </c>
      <c r="D1679" s="66" t="n">
        <v>36892</v>
      </c>
      <c r="E1679" s="28" t="n">
        <v>6.6</v>
      </c>
      <c r="F1679" s="28" t="n">
        <v>6.65</v>
      </c>
      <c r="G1679" s="28" t="n">
        <v>6.545</v>
      </c>
      <c r="H1679" s="28" t="n">
        <v>6.615</v>
      </c>
      <c r="I1679" s="28" t="n">
        <v>6.555</v>
      </c>
      <c r="J1679" s="28" t="n">
        <v>6.79</v>
      </c>
      <c r="K1679" s="28" t="n">
        <v>6.52</v>
      </c>
      <c r="L1679" s="28" t="n">
        <v>6.71</v>
      </c>
      <c r="M1679" s="28" t="n">
        <v>6.66</v>
      </c>
      <c r="N1679" s="28" t="n">
        <v>6.63</v>
      </c>
      <c r="O1679" s="28" t="n">
        <v>5.9497276765</v>
      </c>
      <c r="P1679" s="28" t="n">
        <v>6.955</v>
      </c>
      <c r="Q1679" s="28" t="n">
        <v>6.895</v>
      </c>
      <c r="R1679" s="28" t="n">
        <v>13.27</v>
      </c>
      <c r="S1679" s="28" t="n">
        <v>8.89</v>
      </c>
      <c r="T1679" s="28" t="n">
        <v>6.665</v>
      </c>
      <c r="U1679" s="28" t="n">
        <v>6.68</v>
      </c>
      <c r="V1679" s="28" t="n">
        <v>6.755</v>
      </c>
      <c r="W1679" s="28" t="n">
        <v>9.625</v>
      </c>
      <c r="X1679" s="28" t="n">
        <v>7.16</v>
      </c>
      <c r="Y1679" s="28" t="n">
        <v>7.185</v>
      </c>
      <c r="Z1679" s="28"/>
      <c r="AA1679" s="28"/>
      <c r="AB1679" s="28"/>
      <c r="AC1679" s="28"/>
      <c r="AD1679" s="28"/>
      <c r="AE1679" s="28"/>
      <c r="AF1679" s="28"/>
    </row>
    <row r="1680" customFormat="false" ht="12.75" hidden="false" customHeight="false" outlineLevel="0" collapsed="false">
      <c r="A1680" s="56" t="n">
        <f aca="false">A1679+1</f>
        <v>36921</v>
      </c>
      <c r="B1680" s="61" t="n">
        <f aca="false">B1679+1</f>
        <v>1676</v>
      </c>
      <c r="C1680" s="2" t="s">
        <v>143</v>
      </c>
      <c r="D1680" s="66" t="n">
        <v>36892</v>
      </c>
      <c r="E1680" s="28" t="n">
        <v>5.87</v>
      </c>
      <c r="F1680" s="28" t="n">
        <v>5.875</v>
      </c>
      <c r="G1680" s="28" t="n">
        <v>5.82</v>
      </c>
      <c r="H1680" s="28" t="n">
        <v>5.875</v>
      </c>
      <c r="I1680" s="28" t="n">
        <v>5.875</v>
      </c>
      <c r="J1680" s="28" t="n">
        <v>6.27</v>
      </c>
      <c r="K1680" s="28" t="n">
        <v>5.775</v>
      </c>
      <c r="L1680" s="28" t="n">
        <v>5.87</v>
      </c>
      <c r="M1680" s="28" t="n">
        <v>5.815</v>
      </c>
      <c r="N1680" s="28" t="n">
        <v>5.725</v>
      </c>
      <c r="O1680" s="28" t="n">
        <v>5.125361332</v>
      </c>
      <c r="P1680" s="28" t="n">
        <v>6.115</v>
      </c>
      <c r="Q1680" s="28" t="n">
        <v>6.09</v>
      </c>
      <c r="R1680" s="28" t="n">
        <v>10.88</v>
      </c>
      <c r="S1680" s="28" t="n">
        <v>8.33</v>
      </c>
      <c r="T1680" s="28" t="n">
        <v>5.925</v>
      </c>
      <c r="U1680" s="28" t="n">
        <v>5.935</v>
      </c>
      <c r="V1680" s="28" t="n">
        <v>6</v>
      </c>
      <c r="W1680" s="28" t="n">
        <v>9.84</v>
      </c>
      <c r="X1680" s="28" t="n">
        <v>6.385</v>
      </c>
      <c r="Y1680" s="28" t="n">
        <v>6.54</v>
      </c>
      <c r="Z1680" s="28"/>
      <c r="AA1680" s="28"/>
      <c r="AB1680" s="28"/>
      <c r="AC1680" s="28"/>
      <c r="AD1680" s="28"/>
      <c r="AE1680" s="28"/>
      <c r="AF1680" s="28"/>
    </row>
    <row r="1681" customFormat="false" ht="12.75" hidden="false" customHeight="false" outlineLevel="0" collapsed="false">
      <c r="A1681" s="56" t="n">
        <f aca="false">A1680+1</f>
        <v>36922</v>
      </c>
      <c r="B1681" s="61" t="n">
        <f aca="false">B1680+1</f>
        <v>1677</v>
      </c>
      <c r="C1681" s="2" t="s">
        <v>144</v>
      </c>
      <c r="D1681" s="66" t="n">
        <v>36892</v>
      </c>
      <c r="E1681" s="28" t="n">
        <v>5.895</v>
      </c>
      <c r="F1681" s="28" t="n">
        <v>6.08</v>
      </c>
      <c r="G1681" s="28" t="n">
        <v>5.945</v>
      </c>
      <c r="H1681" s="28" t="n">
        <v>5.935</v>
      </c>
      <c r="I1681" s="28" t="n">
        <v>5.91</v>
      </c>
      <c r="J1681" s="28" t="n">
        <v>5.955</v>
      </c>
      <c r="K1681" s="28" t="n">
        <v>5.895</v>
      </c>
      <c r="L1681" s="28" t="n">
        <v>5.825</v>
      </c>
      <c r="M1681" s="28" t="n">
        <v>5.79</v>
      </c>
      <c r="N1681" s="28" t="n">
        <v>5.805</v>
      </c>
      <c r="O1681" s="28" t="n">
        <v>5.2697314355</v>
      </c>
      <c r="P1681" s="28" t="n">
        <v>6.205</v>
      </c>
      <c r="Q1681" s="28" t="n">
        <v>6.095</v>
      </c>
      <c r="R1681" s="28" t="n">
        <v>13.745</v>
      </c>
      <c r="S1681" s="28" t="n">
        <v>10.535</v>
      </c>
      <c r="T1681" s="28" t="n">
        <v>6.145</v>
      </c>
      <c r="U1681" s="28" t="n">
        <v>6.14</v>
      </c>
      <c r="V1681" s="28" t="n">
        <v>6.02</v>
      </c>
      <c r="W1681" s="28" t="n">
        <v>13.925</v>
      </c>
      <c r="X1681" s="28" t="n">
        <v>6.27</v>
      </c>
      <c r="Y1681" s="28" t="n">
        <v>6.355</v>
      </c>
      <c r="Z1681" s="28"/>
      <c r="AA1681" s="28"/>
      <c r="AB1681" s="28"/>
      <c r="AC1681" s="28"/>
      <c r="AD1681" s="28"/>
      <c r="AE1681" s="28"/>
      <c r="AF1681" s="28"/>
    </row>
    <row r="1682" customFormat="false" ht="12.75" hidden="false" customHeight="false" outlineLevel="0" collapsed="false">
      <c r="A1682" s="56" t="n">
        <f aca="false">A1681+1</f>
        <v>36923</v>
      </c>
      <c r="B1682" s="61" t="n">
        <f aca="false">B1681+1</f>
        <v>1678</v>
      </c>
      <c r="C1682" s="2" t="s">
        <v>145</v>
      </c>
      <c r="D1682" s="66" t="n">
        <v>36923</v>
      </c>
      <c r="E1682" s="28" t="n">
        <v>5.84</v>
      </c>
      <c r="F1682" s="28" t="n">
        <v>6.005</v>
      </c>
      <c r="G1682" s="28" t="n">
        <v>5.87</v>
      </c>
      <c r="H1682" s="28" t="n">
        <v>5.885</v>
      </c>
      <c r="I1682" s="28" t="n">
        <v>5.835</v>
      </c>
      <c r="J1682" s="28" t="n">
        <v>5.885</v>
      </c>
      <c r="K1682" s="28" t="n">
        <v>5.89</v>
      </c>
      <c r="L1682" s="28" t="n">
        <v>5.81</v>
      </c>
      <c r="M1682" s="28" t="n">
        <v>5.8</v>
      </c>
      <c r="N1682" s="28" t="n">
        <v>5.79</v>
      </c>
      <c r="O1682" s="28" t="n">
        <v>5.3145569085</v>
      </c>
      <c r="P1682" s="28" t="n">
        <v>6.16</v>
      </c>
      <c r="Q1682" s="28" t="n">
        <v>6.13</v>
      </c>
      <c r="R1682" s="28" t="n">
        <v>15.35</v>
      </c>
      <c r="S1682" s="28" t="n">
        <v>10.925</v>
      </c>
      <c r="T1682" s="28" t="n">
        <v>6.05</v>
      </c>
      <c r="U1682" s="28" t="n">
        <v>6.055</v>
      </c>
      <c r="V1682" s="28" t="n">
        <v>6.005</v>
      </c>
      <c r="W1682" s="28" t="n">
        <v>14.11</v>
      </c>
      <c r="X1682" s="28" t="n">
        <v>6.275</v>
      </c>
      <c r="Y1682" s="28" t="n">
        <v>6.28</v>
      </c>
      <c r="Z1682" s="28"/>
      <c r="AA1682" s="28"/>
      <c r="AB1682" s="28"/>
      <c r="AC1682" s="28"/>
      <c r="AD1682" s="28"/>
      <c r="AE1682" s="28"/>
      <c r="AF1682" s="28"/>
    </row>
    <row r="1683" customFormat="false" ht="12.75" hidden="false" customHeight="false" outlineLevel="0" collapsed="false">
      <c r="A1683" s="56" t="n">
        <f aca="false">A1682+1</f>
        <v>36924</v>
      </c>
      <c r="B1683" s="61" t="n">
        <f aca="false">B1682+1</f>
        <v>1679</v>
      </c>
      <c r="C1683" s="2" t="s">
        <v>146</v>
      </c>
      <c r="D1683" s="66" t="n">
        <v>36923</v>
      </c>
      <c r="E1683" s="28" t="n">
        <v>6.605</v>
      </c>
      <c r="F1683" s="28" t="n">
        <v>6.58</v>
      </c>
      <c r="G1683" s="28" t="n">
        <v>6.46</v>
      </c>
      <c r="H1683" s="28" t="n">
        <v>6.53</v>
      </c>
      <c r="I1683" s="28" t="n">
        <v>6.57</v>
      </c>
      <c r="J1683" s="28" t="n">
        <v>6.62</v>
      </c>
      <c r="K1683" s="28" t="n">
        <v>6.58</v>
      </c>
      <c r="L1683" s="28" t="n">
        <v>6.41</v>
      </c>
      <c r="M1683" s="28" t="n">
        <v>6.39</v>
      </c>
      <c r="N1683" s="28" t="n">
        <v>6.285</v>
      </c>
      <c r="O1683" s="28" t="n">
        <v>6.0581628975</v>
      </c>
      <c r="P1683" s="28" t="n">
        <v>6.95</v>
      </c>
      <c r="Q1683" s="28" t="n">
        <v>6.885</v>
      </c>
      <c r="R1683" s="28" t="n">
        <v>15.385</v>
      </c>
      <c r="S1683" s="28" t="n">
        <v>10.285</v>
      </c>
      <c r="T1683" s="28" t="n">
        <v>6.7</v>
      </c>
      <c r="U1683" s="28" t="n">
        <v>6.67</v>
      </c>
      <c r="V1683" s="28" t="n">
        <v>6.77</v>
      </c>
      <c r="W1683" s="28" t="n">
        <v>12.45</v>
      </c>
      <c r="X1683" s="28" t="n">
        <v>7.035</v>
      </c>
      <c r="Y1683" s="28" t="n">
        <v>7.085</v>
      </c>
      <c r="Z1683" s="28"/>
      <c r="AA1683" s="28"/>
      <c r="AB1683" s="28"/>
      <c r="AC1683" s="28"/>
      <c r="AD1683" s="28"/>
      <c r="AE1683" s="28"/>
      <c r="AF1683" s="28"/>
    </row>
    <row r="1684" customFormat="false" ht="12.75" hidden="false" customHeight="false" outlineLevel="0" collapsed="false">
      <c r="A1684" s="56" t="n">
        <f aca="false">A1683+1</f>
        <v>36925</v>
      </c>
      <c r="B1684" s="61" t="n">
        <f aca="false">B1683+1</f>
        <v>1680</v>
      </c>
      <c r="C1684" s="2" t="s">
        <v>147</v>
      </c>
      <c r="D1684" s="66" t="n">
        <v>36923</v>
      </c>
      <c r="E1684" s="28" t="n">
        <v>6.605</v>
      </c>
      <c r="F1684" s="28" t="n">
        <v>6.58</v>
      </c>
      <c r="G1684" s="28" t="n">
        <v>6.46</v>
      </c>
      <c r="H1684" s="28" t="n">
        <v>6.53</v>
      </c>
      <c r="I1684" s="28" t="n">
        <v>6.57</v>
      </c>
      <c r="J1684" s="28" t="n">
        <v>6.62</v>
      </c>
      <c r="K1684" s="28" t="n">
        <v>6.58</v>
      </c>
      <c r="L1684" s="28" t="n">
        <v>6.41</v>
      </c>
      <c r="M1684" s="28" t="n">
        <v>6.39</v>
      </c>
      <c r="N1684" s="28" t="n">
        <v>6.285</v>
      </c>
      <c r="O1684" s="28" t="n">
        <v>6.0581628975</v>
      </c>
      <c r="P1684" s="28" t="n">
        <v>6.95</v>
      </c>
      <c r="Q1684" s="28" t="n">
        <v>6.885</v>
      </c>
      <c r="R1684" s="28" t="n">
        <v>15.385</v>
      </c>
      <c r="S1684" s="28" t="n">
        <v>10.285</v>
      </c>
      <c r="T1684" s="28" t="n">
        <v>6.7</v>
      </c>
      <c r="U1684" s="28" t="n">
        <v>6.67</v>
      </c>
      <c r="V1684" s="28" t="n">
        <v>6.77</v>
      </c>
      <c r="W1684" s="28" t="n">
        <v>12.45</v>
      </c>
      <c r="X1684" s="28" t="n">
        <v>7.035</v>
      </c>
      <c r="Y1684" s="28" t="n">
        <v>7.085</v>
      </c>
      <c r="Z1684" s="28"/>
      <c r="AA1684" s="28"/>
      <c r="AB1684" s="28"/>
      <c r="AC1684" s="28"/>
      <c r="AD1684" s="28"/>
      <c r="AE1684" s="28"/>
      <c r="AF1684" s="28"/>
    </row>
    <row r="1685" customFormat="false" ht="12.75" hidden="false" customHeight="false" outlineLevel="0" collapsed="false">
      <c r="A1685" s="56" t="n">
        <f aca="false">A1684+1</f>
        <v>36926</v>
      </c>
      <c r="B1685" s="61" t="n">
        <f aca="false">B1684+1</f>
        <v>1681</v>
      </c>
      <c r="C1685" s="2" t="s">
        <v>148</v>
      </c>
      <c r="D1685" s="66" t="n">
        <v>36923</v>
      </c>
      <c r="E1685" s="28" t="n">
        <v>6.605</v>
      </c>
      <c r="F1685" s="28" t="n">
        <v>6.58</v>
      </c>
      <c r="G1685" s="28" t="n">
        <v>6.46</v>
      </c>
      <c r="H1685" s="28" t="n">
        <v>6.53</v>
      </c>
      <c r="I1685" s="28" t="n">
        <v>6.57</v>
      </c>
      <c r="J1685" s="28" t="n">
        <v>6.62</v>
      </c>
      <c r="K1685" s="28" t="n">
        <v>6.58</v>
      </c>
      <c r="L1685" s="28" t="n">
        <v>6.41</v>
      </c>
      <c r="M1685" s="28" t="n">
        <v>6.39</v>
      </c>
      <c r="N1685" s="28" t="n">
        <v>6.285</v>
      </c>
      <c r="O1685" s="28" t="n">
        <v>6.0581628975</v>
      </c>
      <c r="P1685" s="28" t="n">
        <v>6.95</v>
      </c>
      <c r="Q1685" s="28" t="n">
        <v>6.885</v>
      </c>
      <c r="R1685" s="28" t="n">
        <v>15.385</v>
      </c>
      <c r="S1685" s="28" t="n">
        <v>10.285</v>
      </c>
      <c r="T1685" s="28" t="n">
        <v>6.7</v>
      </c>
      <c r="U1685" s="28" t="n">
        <v>6.67</v>
      </c>
      <c r="V1685" s="28" t="n">
        <v>6.77</v>
      </c>
      <c r="W1685" s="28" t="n">
        <v>12.45</v>
      </c>
      <c r="X1685" s="28" t="n">
        <v>7.035</v>
      </c>
      <c r="Y1685" s="28" t="n">
        <v>7.085</v>
      </c>
      <c r="Z1685" s="28"/>
      <c r="AA1685" s="28"/>
      <c r="AB1685" s="28"/>
      <c r="AC1685" s="28"/>
      <c r="AD1685" s="28"/>
      <c r="AE1685" s="28"/>
      <c r="AF1685" s="28"/>
    </row>
    <row r="1686" customFormat="false" ht="12.75" hidden="false" customHeight="false" outlineLevel="0" collapsed="false">
      <c r="A1686" s="56" t="n">
        <f aca="false">A1685+1</f>
        <v>36927</v>
      </c>
      <c r="B1686" s="61" t="n">
        <f aca="false">B1685+1</f>
        <v>1682</v>
      </c>
      <c r="C1686" s="2" t="s">
        <v>142</v>
      </c>
      <c r="D1686" s="66" t="n">
        <v>36923</v>
      </c>
      <c r="E1686" s="28" t="n">
        <v>5.765</v>
      </c>
      <c r="F1686" s="28" t="n">
        <v>5.725</v>
      </c>
      <c r="G1686" s="28" t="n">
        <v>5.69</v>
      </c>
      <c r="H1686" s="28" t="n">
        <v>5.835</v>
      </c>
      <c r="I1686" s="28" t="n">
        <v>5.775</v>
      </c>
      <c r="J1686" s="28" t="n">
        <v>5.805</v>
      </c>
      <c r="K1686" s="28" t="n">
        <v>5.73</v>
      </c>
      <c r="L1686" s="28" t="n">
        <v>5.61</v>
      </c>
      <c r="M1686" s="28" t="n">
        <v>5.64</v>
      </c>
      <c r="N1686" s="28" t="n">
        <v>5.78</v>
      </c>
      <c r="O1686" s="28" t="n">
        <v>5.27148052</v>
      </c>
      <c r="P1686" s="28" t="n">
        <v>6.145</v>
      </c>
      <c r="Q1686" s="28" t="n">
        <v>6.1</v>
      </c>
      <c r="R1686" s="28" t="n">
        <v>13.225</v>
      </c>
      <c r="S1686" s="28" t="n">
        <v>8.995</v>
      </c>
      <c r="T1686" s="28" t="n">
        <v>5.8</v>
      </c>
      <c r="U1686" s="28" t="n">
        <v>5.8</v>
      </c>
      <c r="V1686" s="28" t="n">
        <v>5.96</v>
      </c>
      <c r="W1686" s="28" t="n">
        <v>9.925</v>
      </c>
      <c r="X1686" s="28" t="n">
        <v>6.2</v>
      </c>
      <c r="Y1686" s="28" t="n">
        <v>6.285</v>
      </c>
      <c r="Z1686" s="28"/>
      <c r="AA1686" s="28"/>
      <c r="AB1686" s="28"/>
      <c r="AC1686" s="28"/>
      <c r="AD1686" s="28"/>
      <c r="AE1686" s="28"/>
      <c r="AF1686" s="28"/>
    </row>
    <row r="1687" customFormat="false" ht="12.75" hidden="false" customHeight="false" outlineLevel="0" collapsed="false">
      <c r="A1687" s="56" t="n">
        <f aca="false">A1686+1</f>
        <v>36928</v>
      </c>
      <c r="B1687" s="61" t="n">
        <f aca="false">B1686+1</f>
        <v>1683</v>
      </c>
      <c r="C1687" s="2" t="s">
        <v>143</v>
      </c>
      <c r="D1687" s="66" t="n">
        <v>36923</v>
      </c>
      <c r="E1687" s="28" t="n">
        <v>5.58</v>
      </c>
      <c r="F1687" s="28" t="n">
        <v>5.53</v>
      </c>
      <c r="G1687" s="28" t="n">
        <v>5.485</v>
      </c>
      <c r="H1687" s="28" t="n">
        <v>5.595</v>
      </c>
      <c r="I1687" s="28" t="n">
        <v>5.565</v>
      </c>
      <c r="J1687" s="28" t="n">
        <v>5.6</v>
      </c>
      <c r="K1687" s="28" t="n">
        <v>5.53</v>
      </c>
      <c r="L1687" s="28" t="n">
        <v>5.38</v>
      </c>
      <c r="M1687" s="28" t="n">
        <v>5.435</v>
      </c>
      <c r="N1687" s="28" t="n">
        <v>5.785</v>
      </c>
      <c r="O1687" s="28" t="n">
        <v>5.540849028</v>
      </c>
      <c r="P1687" s="28" t="n">
        <v>5.865</v>
      </c>
      <c r="Q1687" s="28" t="n">
        <v>5.855</v>
      </c>
      <c r="R1687" s="28" t="n">
        <v>12.815</v>
      </c>
      <c r="S1687" s="28" t="n">
        <v>9.13</v>
      </c>
      <c r="T1687" s="28" t="n">
        <v>5.67</v>
      </c>
      <c r="U1687" s="28" t="n">
        <v>5.655</v>
      </c>
      <c r="V1687" s="28" t="n">
        <v>5.755</v>
      </c>
      <c r="W1687" s="28" t="n">
        <v>10.155</v>
      </c>
      <c r="X1687" s="28" t="n">
        <v>5.955</v>
      </c>
      <c r="Y1687" s="28" t="n">
        <v>5.98</v>
      </c>
      <c r="Z1687" s="28"/>
      <c r="AA1687" s="28"/>
      <c r="AB1687" s="28"/>
      <c r="AC1687" s="28"/>
      <c r="AD1687" s="28"/>
      <c r="AE1687" s="28"/>
      <c r="AF1687" s="28"/>
    </row>
    <row r="1688" customFormat="false" ht="12.75" hidden="false" customHeight="false" outlineLevel="0" collapsed="false">
      <c r="A1688" s="56" t="n">
        <f aca="false">A1687+1</f>
        <v>36929</v>
      </c>
      <c r="B1688" s="61" t="n">
        <f aca="false">B1687+1</f>
        <v>1684</v>
      </c>
      <c r="C1688" s="2" t="s">
        <v>144</v>
      </c>
      <c r="D1688" s="66" t="n">
        <v>36923</v>
      </c>
      <c r="E1688" s="28" t="n">
        <v>5.67</v>
      </c>
      <c r="F1688" s="28" t="n">
        <v>5.79</v>
      </c>
      <c r="G1688" s="28" t="n">
        <v>5.735</v>
      </c>
      <c r="H1688" s="28" t="n">
        <v>5.7</v>
      </c>
      <c r="I1688" s="28" t="n">
        <v>5.655</v>
      </c>
      <c r="J1688" s="28" t="n">
        <v>5.725</v>
      </c>
      <c r="K1688" s="28" t="n">
        <v>5.695</v>
      </c>
      <c r="L1688" s="28" t="n">
        <v>5.725</v>
      </c>
      <c r="M1688" s="28" t="n">
        <v>5.705</v>
      </c>
      <c r="N1688" s="28" t="n">
        <v>6.36</v>
      </c>
      <c r="O1688" s="28" t="n">
        <v>5.67295259375</v>
      </c>
      <c r="P1688" s="28" t="n">
        <v>5.95</v>
      </c>
      <c r="Q1688" s="28" t="n">
        <v>5.93</v>
      </c>
      <c r="R1688" s="28" t="n">
        <v>13.33</v>
      </c>
      <c r="S1688" s="28" t="n">
        <v>9.805</v>
      </c>
      <c r="T1688" s="28" t="n">
        <v>5.845</v>
      </c>
      <c r="U1688" s="28" t="n">
        <v>5.845</v>
      </c>
      <c r="V1688" s="28" t="n">
        <v>5.895</v>
      </c>
      <c r="W1688" s="28" t="n">
        <v>11.605</v>
      </c>
      <c r="X1688" s="28" t="n">
        <v>6.11</v>
      </c>
      <c r="Y1688" s="28" t="n">
        <v>6.1</v>
      </c>
      <c r="Z1688" s="28"/>
      <c r="AA1688" s="28"/>
      <c r="AB1688" s="28"/>
      <c r="AC1688" s="28"/>
      <c r="AD1688" s="28"/>
      <c r="AE1688" s="28"/>
      <c r="AF1688" s="28"/>
    </row>
    <row r="1689" customFormat="false" ht="12.75" hidden="false" customHeight="false" outlineLevel="0" collapsed="false">
      <c r="A1689" s="56" t="n">
        <f aca="false">A1688+1</f>
        <v>36930</v>
      </c>
      <c r="B1689" s="61" t="n">
        <f aca="false">B1688+1</f>
        <v>1685</v>
      </c>
      <c r="C1689" s="2" t="s">
        <v>145</v>
      </c>
      <c r="D1689" s="66" t="n">
        <v>36923</v>
      </c>
      <c r="E1689" s="28" t="n">
        <v>6.245</v>
      </c>
      <c r="F1689" s="28" t="n">
        <v>6.425</v>
      </c>
      <c r="G1689" s="28" t="n">
        <v>6.27</v>
      </c>
      <c r="H1689" s="28" t="n">
        <v>6.26</v>
      </c>
      <c r="I1689" s="28" t="n">
        <v>6.225</v>
      </c>
      <c r="J1689" s="28" t="n">
        <v>6.26</v>
      </c>
      <c r="K1689" s="28" t="n">
        <v>6.32</v>
      </c>
      <c r="L1689" s="28" t="n">
        <v>6.37</v>
      </c>
      <c r="M1689" s="28" t="n">
        <v>6.405</v>
      </c>
      <c r="N1689" s="28" t="n">
        <v>7.38</v>
      </c>
      <c r="O1689" s="28" t="n">
        <v>6.1134507</v>
      </c>
      <c r="P1689" s="28" t="n">
        <v>6.545</v>
      </c>
      <c r="Q1689" s="28" t="n">
        <v>6.5</v>
      </c>
      <c r="R1689" s="28" t="n">
        <v>12.94</v>
      </c>
      <c r="S1689" s="28" t="n">
        <v>9.82</v>
      </c>
      <c r="T1689" s="28" t="n">
        <v>6.56</v>
      </c>
      <c r="U1689" s="28" t="n">
        <v>6.555</v>
      </c>
      <c r="V1689" s="28" t="n">
        <v>6.52</v>
      </c>
      <c r="W1689" s="28" t="n">
        <v>10.455</v>
      </c>
      <c r="X1689" s="28" t="n">
        <v>6.655</v>
      </c>
      <c r="Y1689" s="28" t="n">
        <v>6.68</v>
      </c>
      <c r="Z1689" s="28"/>
      <c r="AA1689" s="28"/>
      <c r="AB1689" s="28"/>
      <c r="AC1689" s="28"/>
      <c r="AD1689" s="28"/>
      <c r="AE1689" s="28"/>
      <c r="AF1689" s="28"/>
    </row>
    <row r="1690" customFormat="false" ht="12.75" hidden="false" customHeight="false" outlineLevel="0" collapsed="false">
      <c r="A1690" s="56" t="n">
        <f aca="false">A1689+1</f>
        <v>36931</v>
      </c>
      <c r="B1690" s="61" t="n">
        <f aca="false">B1689+1</f>
        <v>1686</v>
      </c>
      <c r="C1690" s="2" t="s">
        <v>146</v>
      </c>
      <c r="D1690" s="66" t="n">
        <v>36923</v>
      </c>
      <c r="E1690" s="28" t="n">
        <v>6.08</v>
      </c>
      <c r="F1690" s="28" t="n">
        <v>6.305</v>
      </c>
      <c r="G1690" s="28" t="n">
        <v>6.175</v>
      </c>
      <c r="H1690" s="28" t="n">
        <v>6.195</v>
      </c>
      <c r="I1690" s="28" t="n">
        <v>6.06</v>
      </c>
      <c r="J1690" s="28" t="n">
        <v>6.135</v>
      </c>
      <c r="K1690" s="28" t="n">
        <v>6.185</v>
      </c>
      <c r="L1690" s="28" t="n">
        <v>6.29</v>
      </c>
      <c r="M1690" s="28" t="n">
        <v>6.255</v>
      </c>
      <c r="N1690" s="28" t="n">
        <v>7.345</v>
      </c>
      <c r="O1690" s="28" t="n">
        <v>6.0195777495</v>
      </c>
      <c r="P1690" s="28" t="n">
        <v>6.43</v>
      </c>
      <c r="Q1690" s="28" t="n">
        <v>6.37</v>
      </c>
      <c r="R1690" s="28" t="n">
        <v>14.83</v>
      </c>
      <c r="S1690" s="28" t="n">
        <v>9.06</v>
      </c>
      <c r="T1690" s="28" t="n">
        <v>6.41</v>
      </c>
      <c r="U1690" s="28" t="n">
        <v>6.4</v>
      </c>
      <c r="V1690" s="28" t="n">
        <v>6.345</v>
      </c>
      <c r="W1690" s="28" t="n">
        <v>10.435</v>
      </c>
      <c r="X1690" s="28" t="n">
        <v>6.59</v>
      </c>
      <c r="Y1690" s="28" t="n">
        <v>6.63</v>
      </c>
      <c r="Z1690" s="28"/>
      <c r="AA1690" s="28"/>
      <c r="AB1690" s="28"/>
      <c r="AC1690" s="28"/>
      <c r="AD1690" s="28"/>
      <c r="AE1690" s="28"/>
      <c r="AF1690" s="28"/>
    </row>
    <row r="1691" customFormat="false" ht="12.75" hidden="false" customHeight="false" outlineLevel="0" collapsed="false">
      <c r="A1691" s="56" t="n">
        <f aca="false">A1690+1</f>
        <v>36932</v>
      </c>
      <c r="B1691" s="61" t="n">
        <f aca="false">B1690+1</f>
        <v>1687</v>
      </c>
      <c r="C1691" s="2" t="s">
        <v>147</v>
      </c>
      <c r="D1691" s="66" t="n">
        <v>36923</v>
      </c>
      <c r="E1691" s="28" t="n">
        <v>6.08</v>
      </c>
      <c r="F1691" s="28" t="n">
        <v>6.305</v>
      </c>
      <c r="G1691" s="28" t="n">
        <v>6.175</v>
      </c>
      <c r="H1691" s="28" t="n">
        <v>6.195</v>
      </c>
      <c r="I1691" s="28" t="n">
        <v>6.06</v>
      </c>
      <c r="J1691" s="28" t="n">
        <v>6.135</v>
      </c>
      <c r="K1691" s="28" t="n">
        <v>6.185</v>
      </c>
      <c r="L1691" s="28" t="n">
        <v>6.29</v>
      </c>
      <c r="M1691" s="28" t="n">
        <v>6.255</v>
      </c>
      <c r="N1691" s="28" t="n">
        <v>7.345</v>
      </c>
      <c r="O1691" s="28" t="n">
        <v>6.0195777495</v>
      </c>
      <c r="P1691" s="28" t="n">
        <v>6.43</v>
      </c>
      <c r="Q1691" s="28" t="n">
        <v>6.37</v>
      </c>
      <c r="R1691" s="28" t="n">
        <v>14.83</v>
      </c>
      <c r="S1691" s="28" t="n">
        <v>9.06</v>
      </c>
      <c r="T1691" s="28" t="n">
        <v>6.41</v>
      </c>
      <c r="U1691" s="28" t="n">
        <v>6.4</v>
      </c>
      <c r="V1691" s="28" t="n">
        <v>6.345</v>
      </c>
      <c r="W1691" s="28" t="n">
        <v>10.435</v>
      </c>
      <c r="X1691" s="28" t="n">
        <v>6.59</v>
      </c>
      <c r="Y1691" s="28" t="n">
        <v>6.63</v>
      </c>
      <c r="Z1691" s="28"/>
      <c r="AA1691" s="28"/>
      <c r="AB1691" s="28"/>
      <c r="AC1691" s="28"/>
      <c r="AD1691" s="28"/>
      <c r="AE1691" s="28"/>
      <c r="AF1691" s="28"/>
    </row>
    <row r="1692" customFormat="false" ht="12.75" hidden="false" customHeight="false" outlineLevel="0" collapsed="false">
      <c r="A1692" s="56" t="n">
        <f aca="false">A1691+1</f>
        <v>36933</v>
      </c>
      <c r="B1692" s="61" t="n">
        <f aca="false">B1691+1</f>
        <v>1688</v>
      </c>
      <c r="C1692" s="2" t="s">
        <v>148</v>
      </c>
      <c r="D1692" s="66" t="n">
        <v>36923</v>
      </c>
      <c r="E1692" s="28" t="n">
        <v>6.08</v>
      </c>
      <c r="F1692" s="28" t="n">
        <v>6.305</v>
      </c>
      <c r="G1692" s="28" t="n">
        <v>6.175</v>
      </c>
      <c r="H1692" s="28" t="n">
        <v>6.195</v>
      </c>
      <c r="I1692" s="28" t="n">
        <v>6.06</v>
      </c>
      <c r="J1692" s="28" t="n">
        <v>6.135</v>
      </c>
      <c r="K1692" s="28" t="n">
        <v>6.185</v>
      </c>
      <c r="L1692" s="28" t="n">
        <v>6.29</v>
      </c>
      <c r="M1692" s="28" t="n">
        <v>6.255</v>
      </c>
      <c r="N1692" s="28" t="n">
        <v>7.345</v>
      </c>
      <c r="O1692" s="28" t="n">
        <v>6.0195777495</v>
      </c>
      <c r="P1692" s="28" t="n">
        <v>6.43</v>
      </c>
      <c r="Q1692" s="28" t="n">
        <v>6.37</v>
      </c>
      <c r="R1692" s="28" t="n">
        <v>14.83</v>
      </c>
      <c r="S1692" s="28" t="n">
        <v>9.06</v>
      </c>
      <c r="T1692" s="28" t="n">
        <v>6.41</v>
      </c>
      <c r="U1692" s="28" t="n">
        <v>6.4</v>
      </c>
      <c r="V1692" s="28" t="n">
        <v>6.345</v>
      </c>
      <c r="W1692" s="28" t="n">
        <v>10.435</v>
      </c>
      <c r="X1692" s="28" t="n">
        <v>6.59</v>
      </c>
      <c r="Y1692" s="28" t="n">
        <v>6.63</v>
      </c>
      <c r="Z1692" s="28"/>
      <c r="AA1692" s="28"/>
      <c r="AB1692" s="28"/>
      <c r="AC1692" s="28"/>
      <c r="AD1692" s="28"/>
      <c r="AE1692" s="28"/>
      <c r="AF1692" s="28"/>
    </row>
    <row r="1693" customFormat="false" ht="12.75" hidden="false" customHeight="false" outlineLevel="0" collapsed="false">
      <c r="A1693" s="56" t="n">
        <f aca="false">A1692+1</f>
        <v>36934</v>
      </c>
      <c r="B1693" s="61" t="n">
        <f aca="false">B1692+1</f>
        <v>1689</v>
      </c>
      <c r="C1693" s="2" t="s">
        <v>142</v>
      </c>
      <c r="D1693" s="66" t="n">
        <v>36923</v>
      </c>
      <c r="E1693" s="28" t="n">
        <v>5.63</v>
      </c>
      <c r="F1693" s="28" t="n">
        <v>5.725</v>
      </c>
      <c r="G1693" s="28" t="n">
        <v>5.61</v>
      </c>
      <c r="H1693" s="28" t="n">
        <v>5.65</v>
      </c>
      <c r="I1693" s="28" t="n">
        <v>5.625</v>
      </c>
      <c r="J1693" s="28" t="n">
        <v>5.665</v>
      </c>
      <c r="K1693" s="28" t="n">
        <v>5.645</v>
      </c>
      <c r="L1693" s="28" t="n">
        <v>5.765</v>
      </c>
      <c r="M1693" s="28" t="n">
        <v>5.66</v>
      </c>
      <c r="N1693" s="28" t="n">
        <v>6.97</v>
      </c>
      <c r="O1693" s="28" t="n">
        <v>5.3773561</v>
      </c>
      <c r="P1693" s="28" t="n">
        <v>5.985</v>
      </c>
      <c r="Q1693" s="28" t="n">
        <v>5.925</v>
      </c>
      <c r="R1693" s="28" t="n">
        <v>19.775</v>
      </c>
      <c r="S1693" s="28" t="n">
        <v>11.26</v>
      </c>
      <c r="T1693" s="28" t="n">
        <v>5.77</v>
      </c>
      <c r="U1693" s="28" t="n">
        <v>5.78</v>
      </c>
      <c r="V1693" s="28" t="n">
        <v>5.87</v>
      </c>
      <c r="W1693" s="28" t="n">
        <v>12.215</v>
      </c>
      <c r="X1693" s="28" t="n">
        <v>6.105</v>
      </c>
      <c r="Y1693" s="28" t="n">
        <v>6.095</v>
      </c>
      <c r="Z1693" s="28"/>
      <c r="AA1693" s="28"/>
      <c r="AB1693" s="28"/>
      <c r="AC1693" s="28"/>
      <c r="AD1693" s="28"/>
      <c r="AE1693" s="28"/>
      <c r="AF1693" s="28"/>
    </row>
    <row r="1694" customFormat="false" ht="12.75" hidden="false" customHeight="false" outlineLevel="0" collapsed="false">
      <c r="A1694" s="56" t="n">
        <f aca="false">A1693+1</f>
        <v>36935</v>
      </c>
      <c r="B1694" s="61" t="n">
        <f aca="false">B1693+1</f>
        <v>1690</v>
      </c>
      <c r="C1694" s="2" t="s">
        <v>143</v>
      </c>
      <c r="D1694" s="66" t="n">
        <v>36923</v>
      </c>
      <c r="E1694" s="28" t="n">
        <v>5.61</v>
      </c>
      <c r="F1694" s="28" t="n">
        <v>5.575</v>
      </c>
      <c r="G1694" s="28" t="n">
        <v>5.505</v>
      </c>
      <c r="H1694" s="28" t="n">
        <v>5.645</v>
      </c>
      <c r="I1694" s="28" t="n">
        <v>5.615</v>
      </c>
      <c r="J1694" s="28" t="n">
        <v>5.635</v>
      </c>
      <c r="K1694" s="28" t="n">
        <v>5.565</v>
      </c>
      <c r="L1694" s="28" t="n">
        <v>5.445</v>
      </c>
      <c r="M1694" s="28" t="n">
        <v>5.44</v>
      </c>
      <c r="N1694" s="28" t="n">
        <v>7.16</v>
      </c>
      <c r="O1694" s="28" t="n">
        <v>5.46084748125</v>
      </c>
      <c r="P1694" s="28" t="n">
        <v>5.94</v>
      </c>
      <c r="Q1694" s="28" t="n">
        <v>5.89</v>
      </c>
      <c r="R1694" s="28" t="n">
        <v>34.525</v>
      </c>
      <c r="S1694" s="28" t="n">
        <v>11.53</v>
      </c>
      <c r="T1694" s="28" t="n">
        <v>5.73</v>
      </c>
      <c r="U1694" s="28" t="n">
        <v>5.725</v>
      </c>
      <c r="V1694" s="28" t="n">
        <v>5.79</v>
      </c>
      <c r="W1694" s="28" t="n">
        <v>13.03</v>
      </c>
      <c r="X1694" s="28" t="n">
        <v>6.065</v>
      </c>
      <c r="Y1694" s="28" t="n">
        <v>6.05</v>
      </c>
      <c r="Z1694" s="28"/>
      <c r="AA1694" s="28"/>
      <c r="AB1694" s="28"/>
      <c r="AC1694" s="28"/>
      <c r="AD1694" s="28"/>
      <c r="AE1694" s="28"/>
      <c r="AF1694" s="28"/>
    </row>
    <row r="1695" customFormat="false" ht="12.75" hidden="false" customHeight="false" outlineLevel="0" collapsed="false">
      <c r="A1695" s="56" t="n">
        <f aca="false">A1694+1</f>
        <v>36936</v>
      </c>
      <c r="B1695" s="61" t="n">
        <f aca="false">B1694+1</f>
        <v>1691</v>
      </c>
      <c r="C1695" s="2" t="s">
        <v>144</v>
      </c>
      <c r="D1695" s="66" t="n">
        <v>36923</v>
      </c>
      <c r="E1695" s="28" t="n">
        <v>5.875</v>
      </c>
      <c r="F1695" s="28" t="n">
        <v>5.93</v>
      </c>
      <c r="G1695" s="28" t="n">
        <v>5.875</v>
      </c>
      <c r="H1695" s="28" t="n">
        <v>5.915</v>
      </c>
      <c r="I1695" s="28" t="n">
        <v>5.865</v>
      </c>
      <c r="J1695" s="28" t="n">
        <v>5.9</v>
      </c>
      <c r="K1695" s="28" t="n">
        <v>5.925</v>
      </c>
      <c r="L1695" s="28" t="n">
        <v>5.85</v>
      </c>
      <c r="M1695" s="28" t="n">
        <v>5.83</v>
      </c>
      <c r="N1695" s="28" t="n">
        <v>6.72</v>
      </c>
      <c r="O1695" s="28" t="n">
        <v>5.8095474</v>
      </c>
      <c r="P1695" s="28" t="n">
        <v>6.255</v>
      </c>
      <c r="Q1695" s="28" t="n">
        <v>6.155</v>
      </c>
      <c r="R1695" s="28" t="n">
        <v>36.79</v>
      </c>
      <c r="S1695" s="28" t="n">
        <v>10.545</v>
      </c>
      <c r="T1695" s="28" t="n">
        <v>6.12</v>
      </c>
      <c r="U1695" s="28" t="n">
        <v>6.105</v>
      </c>
      <c r="V1695" s="28" t="n">
        <v>6.115</v>
      </c>
      <c r="W1695" s="28" t="n">
        <v>11.95</v>
      </c>
      <c r="X1695" s="28" t="n">
        <v>6.375</v>
      </c>
      <c r="Y1695" s="28" t="n">
        <v>6.405</v>
      </c>
      <c r="Z1695" s="28"/>
      <c r="AA1695" s="28"/>
      <c r="AB1695" s="28"/>
      <c r="AC1695" s="28"/>
      <c r="AD1695" s="28"/>
      <c r="AE1695" s="28"/>
      <c r="AF1695" s="28"/>
    </row>
    <row r="1696" customFormat="false" ht="12.75" hidden="false" customHeight="false" outlineLevel="0" collapsed="false">
      <c r="A1696" s="56" t="n">
        <f aca="false">A1695+1</f>
        <v>36937</v>
      </c>
      <c r="B1696" s="61" t="n">
        <f aca="false">B1695+1</f>
        <v>1692</v>
      </c>
      <c r="C1696" s="2" t="s">
        <v>145</v>
      </c>
      <c r="D1696" s="66" t="n">
        <v>36923</v>
      </c>
      <c r="E1696" s="28" t="n">
        <v>5.385</v>
      </c>
      <c r="F1696" s="28" t="n">
        <v>5.485</v>
      </c>
      <c r="G1696" s="28" t="n">
        <v>5.465</v>
      </c>
      <c r="H1696" s="28" t="n">
        <v>5.435</v>
      </c>
      <c r="I1696" s="28" t="n">
        <v>5.37</v>
      </c>
      <c r="J1696" s="28" t="n">
        <v>5.42</v>
      </c>
      <c r="K1696" s="28" t="n">
        <v>5.45</v>
      </c>
      <c r="L1696" s="28" t="n">
        <v>5.405</v>
      </c>
      <c r="M1696" s="28" t="n">
        <v>5.415</v>
      </c>
      <c r="N1696" s="28" t="n">
        <v>6</v>
      </c>
      <c r="O1696" s="28" t="n">
        <v>5.345757162</v>
      </c>
      <c r="P1696" s="28" t="n">
        <v>5.735</v>
      </c>
      <c r="Q1696" s="28" t="n">
        <v>5.67</v>
      </c>
      <c r="R1696" s="28" t="n">
        <v>33.25</v>
      </c>
      <c r="S1696" s="28" t="n">
        <v>11.965</v>
      </c>
      <c r="T1696" s="28" t="n">
        <v>5.715</v>
      </c>
      <c r="U1696" s="28" t="n">
        <v>5.705</v>
      </c>
      <c r="V1696" s="28" t="n">
        <v>5.64</v>
      </c>
      <c r="W1696" s="28" t="n">
        <v>13.985</v>
      </c>
      <c r="X1696" s="28" t="n">
        <v>5.855</v>
      </c>
      <c r="Y1696" s="28" t="n">
        <v>5.83</v>
      </c>
      <c r="Z1696" s="28"/>
      <c r="AA1696" s="28"/>
      <c r="AB1696" s="28"/>
      <c r="AC1696" s="28"/>
      <c r="AD1696" s="28"/>
      <c r="AE1696" s="28"/>
      <c r="AF1696" s="28"/>
    </row>
    <row r="1697" customFormat="false" ht="12.75" hidden="false" customHeight="false" outlineLevel="0" collapsed="false">
      <c r="A1697" s="56" t="n">
        <f aca="false">A1696+1</f>
        <v>36938</v>
      </c>
      <c r="B1697" s="61" t="n">
        <f aca="false">B1696+1</f>
        <v>1693</v>
      </c>
      <c r="C1697" s="2" t="s">
        <v>146</v>
      </c>
      <c r="D1697" s="66" t="n">
        <v>36923</v>
      </c>
      <c r="E1697" s="28" t="n">
        <v>5.47</v>
      </c>
      <c r="F1697" s="28" t="n">
        <v>5.505</v>
      </c>
      <c r="G1697" s="28" t="n">
        <v>5.54</v>
      </c>
      <c r="H1697" s="28" t="n">
        <v>5.55</v>
      </c>
      <c r="I1697" s="28" t="n">
        <v>5.41</v>
      </c>
      <c r="J1697" s="28" t="n">
        <v>5.51</v>
      </c>
      <c r="K1697" s="28" t="n">
        <v>5.555</v>
      </c>
      <c r="L1697" s="28" t="n">
        <v>5.39</v>
      </c>
      <c r="M1697" s="28" t="n">
        <v>5.46</v>
      </c>
      <c r="N1697" s="28" t="n">
        <v>5.745</v>
      </c>
      <c r="O1697" s="28" t="n">
        <v>5.2413396975</v>
      </c>
      <c r="P1697" s="28" t="n">
        <v>5.94</v>
      </c>
      <c r="Q1697" s="28" t="n">
        <v>5.76</v>
      </c>
      <c r="R1697" s="28" t="n">
        <v>25.245</v>
      </c>
      <c r="S1697" s="28" t="n">
        <v>10.225</v>
      </c>
      <c r="T1697" s="28" t="n">
        <v>5.74</v>
      </c>
      <c r="U1697" s="28" t="n">
        <v>5.725</v>
      </c>
      <c r="V1697" s="28" t="n">
        <v>5.75</v>
      </c>
      <c r="W1697" s="28" t="n">
        <v>11.92</v>
      </c>
      <c r="X1697" s="28" t="n">
        <v>6.11</v>
      </c>
      <c r="Y1697" s="28" t="n">
        <v>6.165</v>
      </c>
      <c r="Z1697" s="28"/>
      <c r="AA1697" s="28"/>
      <c r="AB1697" s="28"/>
      <c r="AC1697" s="28"/>
      <c r="AD1697" s="28"/>
      <c r="AE1697" s="28"/>
      <c r="AF1697" s="28"/>
    </row>
    <row r="1698" customFormat="false" ht="12.75" hidden="false" customHeight="false" outlineLevel="0" collapsed="false">
      <c r="A1698" s="56" t="n">
        <f aca="false">A1697+1</f>
        <v>36939</v>
      </c>
      <c r="B1698" s="61" t="n">
        <f aca="false">B1697+1</f>
        <v>1694</v>
      </c>
      <c r="C1698" s="2" t="s">
        <v>147</v>
      </c>
      <c r="D1698" s="66" t="n">
        <v>36923</v>
      </c>
      <c r="E1698" s="28" t="n">
        <v>5.47</v>
      </c>
      <c r="F1698" s="28" t="n">
        <v>5.505</v>
      </c>
      <c r="G1698" s="28" t="n">
        <v>5.54</v>
      </c>
      <c r="H1698" s="28" t="n">
        <v>5.55</v>
      </c>
      <c r="I1698" s="28" t="n">
        <v>5.41</v>
      </c>
      <c r="J1698" s="28" t="n">
        <v>5.51</v>
      </c>
      <c r="K1698" s="28" t="n">
        <v>5.555</v>
      </c>
      <c r="L1698" s="28" t="n">
        <v>5.39</v>
      </c>
      <c r="M1698" s="28" t="n">
        <v>5.46</v>
      </c>
      <c r="N1698" s="28" t="n">
        <v>5.745</v>
      </c>
      <c r="O1698" s="28" t="n">
        <v>5.2413396975</v>
      </c>
      <c r="P1698" s="28" t="n">
        <v>5.94</v>
      </c>
      <c r="Q1698" s="28" t="n">
        <v>5.76</v>
      </c>
      <c r="R1698" s="28" t="n">
        <v>25.245</v>
      </c>
      <c r="S1698" s="28" t="n">
        <v>10.225</v>
      </c>
      <c r="T1698" s="28" t="n">
        <v>5.74</v>
      </c>
      <c r="U1698" s="28" t="n">
        <v>5.725</v>
      </c>
      <c r="V1698" s="28" t="n">
        <v>5.75</v>
      </c>
      <c r="W1698" s="28" t="n">
        <v>11.92</v>
      </c>
      <c r="X1698" s="28" t="n">
        <v>6.11</v>
      </c>
      <c r="Y1698" s="28" t="n">
        <v>6.165</v>
      </c>
      <c r="Z1698" s="28"/>
      <c r="AA1698" s="28"/>
      <c r="AB1698" s="28"/>
      <c r="AC1698" s="28"/>
      <c r="AD1698" s="28"/>
      <c r="AE1698" s="28"/>
      <c r="AF1698" s="28"/>
    </row>
    <row r="1699" customFormat="false" ht="12.75" hidden="false" customHeight="false" outlineLevel="0" collapsed="false">
      <c r="A1699" s="56" t="n">
        <f aca="false">A1698+1</f>
        <v>36940</v>
      </c>
      <c r="B1699" s="61" t="n">
        <f aca="false">B1698+1</f>
        <v>1695</v>
      </c>
      <c r="C1699" s="2" t="s">
        <v>148</v>
      </c>
      <c r="D1699" s="66" t="n">
        <v>36923</v>
      </c>
      <c r="E1699" s="28" t="n">
        <v>5.47</v>
      </c>
      <c r="F1699" s="28" t="n">
        <v>5.505</v>
      </c>
      <c r="G1699" s="28" t="n">
        <v>5.54</v>
      </c>
      <c r="H1699" s="28" t="n">
        <v>5.55</v>
      </c>
      <c r="I1699" s="28" t="n">
        <v>5.41</v>
      </c>
      <c r="J1699" s="28" t="n">
        <v>5.51</v>
      </c>
      <c r="K1699" s="28" t="n">
        <v>5.555</v>
      </c>
      <c r="L1699" s="28" t="n">
        <v>5.39</v>
      </c>
      <c r="M1699" s="28" t="n">
        <v>5.46</v>
      </c>
      <c r="N1699" s="28" t="n">
        <v>5.745</v>
      </c>
      <c r="O1699" s="28" t="n">
        <v>5.2413396975</v>
      </c>
      <c r="P1699" s="28" t="n">
        <v>5.94</v>
      </c>
      <c r="Q1699" s="28" t="n">
        <v>5.76</v>
      </c>
      <c r="R1699" s="28" t="n">
        <v>25.245</v>
      </c>
      <c r="S1699" s="28" t="n">
        <v>10.225</v>
      </c>
      <c r="T1699" s="28" t="n">
        <v>5.74</v>
      </c>
      <c r="U1699" s="28" t="n">
        <v>5.725</v>
      </c>
      <c r="V1699" s="28" t="n">
        <v>5.75</v>
      </c>
      <c r="W1699" s="28" t="n">
        <v>11.92</v>
      </c>
      <c r="X1699" s="28" t="n">
        <v>6.11</v>
      </c>
      <c r="Y1699" s="28" t="n">
        <v>6.165</v>
      </c>
      <c r="Z1699" s="28"/>
      <c r="AA1699" s="28"/>
      <c r="AB1699" s="28"/>
      <c r="AC1699" s="28"/>
      <c r="AD1699" s="28"/>
      <c r="AE1699" s="28"/>
      <c r="AF1699" s="28"/>
    </row>
    <row r="1700" customFormat="false" ht="12.75" hidden="false" customHeight="false" outlineLevel="0" collapsed="false">
      <c r="A1700" s="56" t="n">
        <f aca="false">A1699+1</f>
        <v>36941</v>
      </c>
      <c r="B1700" s="61" t="n">
        <f aca="false">B1699+1</f>
        <v>1696</v>
      </c>
      <c r="C1700" s="2" t="s">
        <v>142</v>
      </c>
      <c r="D1700" s="66" t="n">
        <v>36923</v>
      </c>
      <c r="E1700" s="28" t="n">
        <v>5.47</v>
      </c>
      <c r="F1700" s="28" t="n">
        <v>5.505</v>
      </c>
      <c r="G1700" s="28" t="n">
        <v>5.54</v>
      </c>
      <c r="H1700" s="28" t="n">
        <v>5.55</v>
      </c>
      <c r="I1700" s="28" t="n">
        <v>5.41</v>
      </c>
      <c r="J1700" s="28" t="n">
        <v>5.51</v>
      </c>
      <c r="K1700" s="28" t="n">
        <v>5.555</v>
      </c>
      <c r="L1700" s="28" t="n">
        <v>5.39</v>
      </c>
      <c r="M1700" s="28" t="n">
        <v>5.46</v>
      </c>
      <c r="N1700" s="28" t="n">
        <v>5.745</v>
      </c>
      <c r="O1700" s="28" t="n">
        <v>5.2413396975</v>
      </c>
      <c r="P1700" s="28" t="n">
        <v>5.94</v>
      </c>
      <c r="Q1700" s="28" t="n">
        <v>5.76</v>
      </c>
      <c r="R1700" s="28" t="n">
        <v>25.245</v>
      </c>
      <c r="S1700" s="28" t="n">
        <v>10.225</v>
      </c>
      <c r="T1700" s="28" t="n">
        <v>5.74</v>
      </c>
      <c r="U1700" s="28" t="n">
        <v>5.725</v>
      </c>
      <c r="V1700" s="28" t="n">
        <v>5.75</v>
      </c>
      <c r="W1700" s="28" t="n">
        <v>11.92</v>
      </c>
      <c r="X1700" s="28" t="n">
        <v>6.11</v>
      </c>
      <c r="Y1700" s="28" t="n">
        <v>6.165</v>
      </c>
      <c r="Z1700" s="28"/>
      <c r="AA1700" s="28"/>
      <c r="AB1700" s="28"/>
      <c r="AC1700" s="28"/>
      <c r="AD1700" s="28"/>
      <c r="AE1700" s="28"/>
      <c r="AF1700" s="28"/>
    </row>
    <row r="1701" customFormat="false" ht="12.75" hidden="false" customHeight="false" outlineLevel="0" collapsed="false">
      <c r="A1701" s="56" t="n">
        <f aca="false">A1700+1</f>
        <v>36942</v>
      </c>
      <c r="B1701" s="61" t="n">
        <f aca="false">B1700+1</f>
        <v>1697</v>
      </c>
      <c r="C1701" s="2" t="s">
        <v>143</v>
      </c>
      <c r="D1701" s="66" t="n">
        <v>36923</v>
      </c>
      <c r="E1701" s="28" t="n">
        <v>5.205</v>
      </c>
      <c r="F1701" s="28" t="n">
        <v>5.255</v>
      </c>
      <c r="G1701" s="28" t="n">
        <v>5.22</v>
      </c>
      <c r="H1701" s="28" t="n">
        <v>5.245</v>
      </c>
      <c r="I1701" s="28" t="n">
        <v>5.19</v>
      </c>
      <c r="J1701" s="28" t="n">
        <v>5.225</v>
      </c>
      <c r="K1701" s="28" t="n">
        <v>5.305</v>
      </c>
      <c r="L1701" s="28" t="n">
        <v>5.205</v>
      </c>
      <c r="M1701" s="28" t="n">
        <v>5.26</v>
      </c>
      <c r="N1701" s="28" t="n">
        <v>5.37</v>
      </c>
      <c r="O1701" s="28" t="n">
        <v>5.083489859</v>
      </c>
      <c r="P1701" s="28" t="n">
        <v>5.585</v>
      </c>
      <c r="Q1701" s="28" t="n">
        <v>5.43</v>
      </c>
      <c r="R1701" s="28" t="n">
        <v>24.43</v>
      </c>
      <c r="S1701" s="28" t="n">
        <v>10.415</v>
      </c>
      <c r="T1701" s="28" t="n">
        <v>5.535</v>
      </c>
      <c r="U1701" s="28" t="n">
        <v>5.525</v>
      </c>
      <c r="V1701" s="28" t="n">
        <v>5.485</v>
      </c>
      <c r="W1701" s="28" t="n">
        <v>12.765</v>
      </c>
      <c r="X1701" s="28" t="n">
        <v>5.7</v>
      </c>
      <c r="Y1701" s="28" t="n">
        <v>5.74</v>
      </c>
      <c r="Z1701" s="28"/>
      <c r="AA1701" s="28"/>
      <c r="AB1701" s="28"/>
      <c r="AC1701" s="28"/>
      <c r="AD1701" s="28"/>
      <c r="AE1701" s="28"/>
      <c r="AF1701" s="28"/>
    </row>
    <row r="1702" customFormat="false" ht="12.75" hidden="false" customHeight="false" outlineLevel="0" collapsed="false">
      <c r="A1702" s="56" t="n">
        <f aca="false">A1701+1</f>
        <v>36943</v>
      </c>
      <c r="B1702" s="61" t="n">
        <f aca="false">B1701+1</f>
        <v>1698</v>
      </c>
      <c r="C1702" s="2" t="s">
        <v>144</v>
      </c>
      <c r="D1702" s="66" t="n">
        <v>36923</v>
      </c>
      <c r="E1702" s="28" t="n">
        <v>5.2</v>
      </c>
      <c r="F1702" s="28" t="n">
        <v>5.27</v>
      </c>
      <c r="G1702" s="28" t="n">
        <v>5.24</v>
      </c>
      <c r="H1702" s="28" t="n">
        <v>5.26</v>
      </c>
      <c r="I1702" s="28" t="n">
        <v>5.175</v>
      </c>
      <c r="J1702" s="28" t="n">
        <v>5.26</v>
      </c>
      <c r="K1702" s="28" t="n">
        <v>5.3</v>
      </c>
      <c r="L1702" s="28" t="n">
        <v>5.27</v>
      </c>
      <c r="M1702" s="28" t="n">
        <v>5.315</v>
      </c>
      <c r="N1702" s="28" t="n">
        <v>5.36</v>
      </c>
      <c r="O1702" s="28"/>
      <c r="P1702" s="28" t="n">
        <v>5.63</v>
      </c>
      <c r="Q1702" s="28" t="n">
        <v>5.48</v>
      </c>
      <c r="R1702" s="28" t="n">
        <v>21.69</v>
      </c>
      <c r="S1702" s="28" t="n">
        <v>10.08</v>
      </c>
      <c r="T1702" s="28" t="n">
        <v>5.465</v>
      </c>
      <c r="U1702" s="28" t="n">
        <v>5.45</v>
      </c>
      <c r="V1702" s="28" t="n">
        <v>5.505</v>
      </c>
      <c r="W1702" s="28"/>
      <c r="X1702" s="28" t="n">
        <v>5.89</v>
      </c>
      <c r="Y1702" s="28" t="n">
        <v>6.02</v>
      </c>
      <c r="Z1702" s="28"/>
      <c r="AA1702" s="28"/>
      <c r="AB1702" s="28"/>
      <c r="AC1702" s="28"/>
      <c r="AD1702" s="28"/>
      <c r="AE1702" s="28"/>
      <c r="AF1702" s="28"/>
    </row>
    <row r="1703" customFormat="false" ht="12.75" hidden="false" customHeight="false" outlineLevel="0" collapsed="false">
      <c r="A1703" s="56" t="n">
        <f aca="false">A1702+1</f>
        <v>36944</v>
      </c>
      <c r="B1703" s="61" t="n">
        <f aca="false">B1702+1</f>
        <v>1699</v>
      </c>
      <c r="C1703" s="2" t="s">
        <v>145</v>
      </c>
      <c r="D1703" s="66" t="n">
        <v>36923</v>
      </c>
      <c r="E1703" s="28" t="n">
        <v>5.11</v>
      </c>
      <c r="F1703" s="28" t="n">
        <v>5.15</v>
      </c>
      <c r="G1703" s="28" t="n">
        <v>5.115</v>
      </c>
      <c r="H1703" s="28" t="n">
        <v>5.155</v>
      </c>
      <c r="I1703" s="28" t="n">
        <v>5.105</v>
      </c>
      <c r="J1703" s="28" t="n">
        <v>5.165</v>
      </c>
      <c r="K1703" s="28" t="n">
        <v>5.135</v>
      </c>
      <c r="L1703" s="28" t="n">
        <v>5.085</v>
      </c>
      <c r="M1703" s="28" t="n">
        <v>5.15</v>
      </c>
      <c r="N1703" s="28" t="n">
        <v>5.175</v>
      </c>
      <c r="O1703" s="28" t="n">
        <v>4.93952688</v>
      </c>
      <c r="P1703" s="28" t="n">
        <v>5.515</v>
      </c>
      <c r="Q1703" s="28" t="n">
        <v>5.33</v>
      </c>
      <c r="R1703" s="28" t="n">
        <v>17.48</v>
      </c>
      <c r="S1703" s="28" t="n">
        <v>8.8</v>
      </c>
      <c r="T1703" s="28" t="n">
        <v>5.265</v>
      </c>
      <c r="U1703" s="28" t="n">
        <v>5.26</v>
      </c>
      <c r="V1703" s="28" t="n">
        <v>5.35</v>
      </c>
      <c r="W1703" s="28" t="n">
        <v>10.625</v>
      </c>
      <c r="X1703" s="28" t="n">
        <v>5.635</v>
      </c>
      <c r="Y1703" s="28" t="n">
        <v>5.64</v>
      </c>
      <c r="Z1703" s="28"/>
      <c r="AA1703" s="28"/>
      <c r="AB1703" s="28"/>
      <c r="AC1703" s="28"/>
      <c r="AD1703" s="28"/>
      <c r="AE1703" s="28"/>
      <c r="AF1703" s="28"/>
    </row>
    <row r="1704" customFormat="false" ht="12.75" hidden="false" customHeight="false" outlineLevel="0" collapsed="false">
      <c r="A1704" s="56" t="n">
        <f aca="false">A1703+1</f>
        <v>36945</v>
      </c>
      <c r="B1704" s="61" t="n">
        <f aca="false">B1703+1</f>
        <v>1700</v>
      </c>
      <c r="C1704" s="2" t="s">
        <v>146</v>
      </c>
      <c r="D1704" s="66" t="n">
        <v>36923</v>
      </c>
      <c r="E1704" s="28" t="n">
        <v>5.045</v>
      </c>
      <c r="F1704" s="28" t="n">
        <v>5.005</v>
      </c>
      <c r="G1704" s="28" t="n">
        <v>4.965</v>
      </c>
      <c r="H1704" s="28" t="n">
        <v>5.055</v>
      </c>
      <c r="I1704" s="28" t="n">
        <v>5.025</v>
      </c>
      <c r="J1704" s="28" t="n">
        <v>5.115</v>
      </c>
      <c r="K1704" s="28" t="n">
        <v>5.025</v>
      </c>
      <c r="L1704" s="28" t="n">
        <v>4.9</v>
      </c>
      <c r="M1704" s="28" t="n">
        <v>4.915</v>
      </c>
      <c r="N1704" s="28" t="n">
        <v>5.065</v>
      </c>
      <c r="O1704" s="28" t="n">
        <v>4.956678015</v>
      </c>
      <c r="P1704" s="28" t="n">
        <v>5.425</v>
      </c>
      <c r="Q1704" s="28" t="n">
        <v>5.305</v>
      </c>
      <c r="R1704" s="28" t="n">
        <v>12.68</v>
      </c>
      <c r="S1704" s="28" t="n">
        <v>7.88</v>
      </c>
      <c r="T1704" s="28" t="n">
        <v>5.18</v>
      </c>
      <c r="U1704" s="28" t="n">
        <v>5.18</v>
      </c>
      <c r="V1704" s="28" t="n">
        <v>5.26</v>
      </c>
      <c r="W1704" s="28" t="n">
        <v>9.02</v>
      </c>
      <c r="X1704" s="28" t="n">
        <v>5.54</v>
      </c>
      <c r="Y1704" s="28" t="n">
        <v>5.535</v>
      </c>
      <c r="Z1704" s="28"/>
      <c r="AA1704" s="28"/>
      <c r="AB1704" s="28"/>
      <c r="AC1704" s="28"/>
      <c r="AD1704" s="28"/>
      <c r="AE1704" s="28"/>
      <c r="AF1704" s="28"/>
    </row>
    <row r="1705" customFormat="false" ht="12.75" hidden="false" customHeight="false" outlineLevel="0" collapsed="false">
      <c r="A1705" s="56" t="n">
        <f aca="false">A1704+1</f>
        <v>36946</v>
      </c>
      <c r="B1705" s="61" t="n">
        <f aca="false">B1704+1</f>
        <v>1701</v>
      </c>
      <c r="C1705" s="2" t="s">
        <v>147</v>
      </c>
      <c r="D1705" s="66" t="n">
        <v>36923</v>
      </c>
      <c r="E1705" s="28" t="n">
        <v>5.045</v>
      </c>
      <c r="F1705" s="28" t="n">
        <v>5.005</v>
      </c>
      <c r="G1705" s="28" t="n">
        <v>4.965</v>
      </c>
      <c r="H1705" s="28" t="n">
        <v>5.055</v>
      </c>
      <c r="I1705" s="28" t="n">
        <v>5.025</v>
      </c>
      <c r="J1705" s="28" t="n">
        <v>5.115</v>
      </c>
      <c r="K1705" s="28" t="n">
        <v>5.025</v>
      </c>
      <c r="L1705" s="28" t="n">
        <v>4.9</v>
      </c>
      <c r="M1705" s="28" t="n">
        <v>4.915</v>
      </c>
      <c r="N1705" s="28" t="n">
        <v>5.065</v>
      </c>
      <c r="O1705" s="28" t="n">
        <v>4.956678015</v>
      </c>
      <c r="P1705" s="28" t="n">
        <v>5.425</v>
      </c>
      <c r="Q1705" s="28" t="n">
        <v>5.305</v>
      </c>
      <c r="R1705" s="28" t="n">
        <v>12.68</v>
      </c>
      <c r="S1705" s="28" t="n">
        <v>7.88</v>
      </c>
      <c r="T1705" s="28" t="n">
        <v>5.18</v>
      </c>
      <c r="U1705" s="28" t="n">
        <v>5.18</v>
      </c>
      <c r="V1705" s="28" t="n">
        <v>5.26</v>
      </c>
      <c r="W1705" s="28" t="n">
        <v>9.02</v>
      </c>
      <c r="X1705" s="28" t="n">
        <v>5.54</v>
      </c>
      <c r="Y1705" s="28" t="n">
        <v>5.535</v>
      </c>
      <c r="Z1705" s="28"/>
      <c r="AA1705" s="28"/>
      <c r="AB1705" s="28"/>
      <c r="AC1705" s="28"/>
      <c r="AD1705" s="28"/>
      <c r="AE1705" s="28"/>
      <c r="AF1705" s="28"/>
    </row>
    <row r="1706" customFormat="false" ht="12.75" hidden="false" customHeight="false" outlineLevel="0" collapsed="false">
      <c r="A1706" s="56" t="n">
        <f aca="false">A1705+1</f>
        <v>36947</v>
      </c>
      <c r="B1706" s="61" t="n">
        <f aca="false">B1705+1</f>
        <v>1702</v>
      </c>
      <c r="C1706" s="2" t="s">
        <v>148</v>
      </c>
      <c r="D1706" s="66" t="n">
        <v>36923</v>
      </c>
      <c r="E1706" s="28" t="n">
        <v>5.045</v>
      </c>
      <c r="F1706" s="28" t="n">
        <v>5.005</v>
      </c>
      <c r="G1706" s="28" t="n">
        <v>4.965</v>
      </c>
      <c r="H1706" s="28" t="n">
        <v>5.055</v>
      </c>
      <c r="I1706" s="28" t="n">
        <v>5.025</v>
      </c>
      <c r="J1706" s="28" t="n">
        <v>5.115</v>
      </c>
      <c r="K1706" s="28" t="n">
        <v>5.025</v>
      </c>
      <c r="L1706" s="28" t="n">
        <v>4.9</v>
      </c>
      <c r="M1706" s="28" t="n">
        <v>4.915</v>
      </c>
      <c r="N1706" s="28" t="n">
        <v>5.065</v>
      </c>
      <c r="O1706" s="28" t="n">
        <v>4.956678015</v>
      </c>
      <c r="P1706" s="28" t="n">
        <v>5.425</v>
      </c>
      <c r="Q1706" s="28" t="n">
        <v>5.305</v>
      </c>
      <c r="R1706" s="28" t="n">
        <v>12.68</v>
      </c>
      <c r="S1706" s="28" t="n">
        <v>7.88</v>
      </c>
      <c r="T1706" s="28" t="n">
        <v>5.18</v>
      </c>
      <c r="U1706" s="28" t="n">
        <v>5.18</v>
      </c>
      <c r="V1706" s="28" t="n">
        <v>5.26</v>
      </c>
      <c r="W1706" s="28" t="n">
        <v>9.02</v>
      </c>
      <c r="X1706" s="28" t="n">
        <v>5.54</v>
      </c>
      <c r="Y1706" s="28" t="n">
        <v>5.535</v>
      </c>
      <c r="Z1706" s="28"/>
      <c r="AA1706" s="28"/>
      <c r="AB1706" s="28"/>
      <c r="AC1706" s="28"/>
      <c r="AD1706" s="28"/>
      <c r="AE1706" s="28"/>
      <c r="AF1706" s="28"/>
    </row>
    <row r="1707" customFormat="false" ht="12.75" hidden="false" customHeight="false" outlineLevel="0" collapsed="false">
      <c r="A1707" s="56" t="n">
        <f aca="false">A1706+1</f>
        <v>36948</v>
      </c>
      <c r="B1707" s="61" t="n">
        <f aca="false">B1706+1</f>
        <v>1703</v>
      </c>
      <c r="C1707" s="2" t="s">
        <v>142</v>
      </c>
      <c r="D1707" s="66" t="n">
        <v>36923</v>
      </c>
      <c r="E1707" s="28" t="n">
        <v>5.06</v>
      </c>
      <c r="F1707" s="28" t="n">
        <v>5.045</v>
      </c>
      <c r="G1707" s="28" t="n">
        <v>5.015</v>
      </c>
      <c r="H1707" s="28" t="n">
        <v>5.12</v>
      </c>
      <c r="I1707" s="28" t="n">
        <v>5.05</v>
      </c>
      <c r="J1707" s="28" t="n">
        <v>5.145</v>
      </c>
      <c r="K1707" s="28" t="n">
        <v>5.11</v>
      </c>
      <c r="L1707" s="28" t="n">
        <v>4.91</v>
      </c>
      <c r="M1707" s="28" t="n">
        <v>4.98</v>
      </c>
      <c r="N1707" s="28" t="n">
        <v>5.28</v>
      </c>
      <c r="O1707" s="28" t="n">
        <v>5.06352525</v>
      </c>
      <c r="P1707" s="28" t="n">
        <v>5.45</v>
      </c>
      <c r="Q1707" s="28" t="n">
        <v>5.305</v>
      </c>
      <c r="R1707" s="28" t="n">
        <v>13.12</v>
      </c>
      <c r="S1707" s="28" t="n">
        <v>7.265</v>
      </c>
      <c r="T1707" s="28" t="n">
        <v>5.325</v>
      </c>
      <c r="U1707" s="28" t="n">
        <v>5.315</v>
      </c>
      <c r="V1707" s="28" t="n">
        <v>5.295</v>
      </c>
      <c r="W1707" s="28" t="n">
        <v>8.88</v>
      </c>
      <c r="X1707" s="28" t="n">
        <v>5.56</v>
      </c>
      <c r="Y1707" s="28" t="n">
        <v>5.555</v>
      </c>
      <c r="Z1707" s="28"/>
      <c r="AA1707" s="28"/>
      <c r="AB1707" s="28"/>
      <c r="AC1707" s="28"/>
      <c r="AD1707" s="28"/>
      <c r="AE1707" s="28"/>
      <c r="AF1707" s="28"/>
    </row>
    <row r="1708" customFormat="false" ht="12.75" hidden="false" customHeight="false" outlineLevel="0" collapsed="false">
      <c r="A1708" s="56" t="n">
        <f aca="false">A1707+1</f>
        <v>36949</v>
      </c>
      <c r="B1708" s="61" t="n">
        <f aca="false">B1707+1</f>
        <v>1704</v>
      </c>
      <c r="C1708" s="2" t="s">
        <v>143</v>
      </c>
      <c r="D1708" s="66" t="n">
        <v>36923</v>
      </c>
      <c r="E1708" s="28" t="n">
        <v>5.095</v>
      </c>
      <c r="F1708" s="28" t="n">
        <v>5.09</v>
      </c>
      <c r="G1708" s="28" t="n">
        <v>5.11</v>
      </c>
      <c r="H1708" s="28" t="n">
        <v>5.21</v>
      </c>
      <c r="I1708" s="28" t="n">
        <v>5.095</v>
      </c>
      <c r="J1708" s="28" t="n">
        <v>5.225</v>
      </c>
      <c r="K1708" s="28" t="n">
        <v>5.145</v>
      </c>
      <c r="L1708" s="28" t="n">
        <v>4.97</v>
      </c>
      <c r="M1708" s="28" t="n">
        <v>4.975</v>
      </c>
      <c r="N1708" s="28" t="n">
        <v>5.285</v>
      </c>
      <c r="O1708" s="28" t="n">
        <v>5.1226059885</v>
      </c>
      <c r="P1708" s="28" t="n">
        <v>5.535</v>
      </c>
      <c r="Q1708" s="28" t="n">
        <v>5.34</v>
      </c>
      <c r="R1708" s="28" t="n">
        <v>12.45</v>
      </c>
      <c r="S1708" s="28" t="n">
        <v>6.54</v>
      </c>
      <c r="T1708" s="28" t="n">
        <v>5.34</v>
      </c>
      <c r="U1708" s="28" t="n">
        <v>5.33</v>
      </c>
      <c r="V1708" s="28" t="n">
        <v>5.325</v>
      </c>
      <c r="W1708" s="28" t="n">
        <v>8.645</v>
      </c>
      <c r="X1708" s="28" t="n">
        <v>5.655</v>
      </c>
      <c r="Y1708" s="28" t="n">
        <v>5.67</v>
      </c>
      <c r="Z1708" s="28"/>
      <c r="AA1708" s="28"/>
      <c r="AB1708" s="28"/>
      <c r="AC1708" s="28"/>
      <c r="AD1708" s="28"/>
      <c r="AE1708" s="28"/>
      <c r="AF1708" s="28"/>
    </row>
    <row r="1709" customFormat="false" ht="12.75" hidden="false" customHeight="false" outlineLevel="0" collapsed="false">
      <c r="A1709" s="56" t="n">
        <f aca="false">A1708+1</f>
        <v>36950</v>
      </c>
      <c r="B1709" s="61" t="n">
        <f aca="false">B1708+1</f>
        <v>1705</v>
      </c>
      <c r="C1709" s="2" t="s">
        <v>144</v>
      </c>
      <c r="D1709" s="66" t="n">
        <v>36923</v>
      </c>
      <c r="E1709" s="28" t="n">
        <v>5.165</v>
      </c>
      <c r="F1709" s="28" t="n">
        <v>5.26</v>
      </c>
      <c r="G1709" s="28" t="n">
        <v>5.285</v>
      </c>
      <c r="H1709" s="28" t="n">
        <v>5.31</v>
      </c>
      <c r="I1709" s="28" t="n">
        <v>5.15</v>
      </c>
      <c r="J1709" s="28" t="n">
        <v>5.18</v>
      </c>
      <c r="K1709" s="28" t="n">
        <v>5.24</v>
      </c>
      <c r="L1709" s="28" t="n">
        <v>5.205</v>
      </c>
      <c r="M1709" s="28" t="n">
        <v>5.195</v>
      </c>
      <c r="N1709" s="28" t="n">
        <v>5.315</v>
      </c>
      <c r="O1709" s="28" t="n">
        <v>5.0787251625</v>
      </c>
      <c r="P1709" s="28" t="n">
        <v>5.605</v>
      </c>
      <c r="Q1709" s="28" t="n">
        <v>5.445</v>
      </c>
      <c r="R1709" s="28" t="n">
        <v>12.955</v>
      </c>
      <c r="S1709" s="28" t="n">
        <v>6.9</v>
      </c>
      <c r="T1709" s="28" t="n">
        <v>5.42</v>
      </c>
      <c r="U1709" s="28" t="n">
        <v>5.405</v>
      </c>
      <c r="V1709" s="28" t="n">
        <v>5.49</v>
      </c>
      <c r="W1709" s="28" t="n">
        <v>8.32</v>
      </c>
      <c r="X1709" s="28" t="n">
        <v>5.79</v>
      </c>
      <c r="Y1709" s="28" t="n">
        <v>5.895</v>
      </c>
      <c r="Z1709" s="28"/>
      <c r="AA1709" s="28"/>
      <c r="AB1709" s="28"/>
      <c r="AC1709" s="28"/>
      <c r="AD1709" s="28"/>
      <c r="AE1709" s="28"/>
      <c r="AF1709" s="28"/>
    </row>
    <row r="1710" customFormat="false" ht="12.75" hidden="false" customHeight="false" outlineLevel="0" collapsed="false">
      <c r="A1710" s="56" t="n">
        <f aca="false">A1709+1</f>
        <v>36951</v>
      </c>
      <c r="B1710" s="61" t="n">
        <f aca="false">B1709+1</f>
        <v>1706</v>
      </c>
      <c r="C1710" s="2" t="s">
        <v>145</v>
      </c>
      <c r="D1710" s="66" t="n">
        <v>36923</v>
      </c>
      <c r="E1710" s="28" t="n">
        <v>5.085</v>
      </c>
      <c r="F1710" s="28" t="n">
        <v>5.39</v>
      </c>
      <c r="G1710" s="28" t="n">
        <v>5.3</v>
      </c>
      <c r="H1710" s="28" t="n">
        <v>5.295</v>
      </c>
      <c r="I1710" s="28" t="n">
        <v>5.09</v>
      </c>
      <c r="J1710" s="28" t="n">
        <v>5.105</v>
      </c>
      <c r="K1710" s="28" t="n">
        <v>5.14</v>
      </c>
      <c r="L1710" s="28" t="n">
        <v>5.37</v>
      </c>
      <c r="M1710" s="28" t="n">
        <v>5.155</v>
      </c>
      <c r="N1710" s="28" t="n">
        <v>5.275</v>
      </c>
      <c r="O1710" s="28" t="n">
        <v>4.9424238045</v>
      </c>
      <c r="P1710" s="28" t="n">
        <v>5.46</v>
      </c>
      <c r="Q1710" s="28" t="n">
        <v>5.345</v>
      </c>
      <c r="R1710" s="28" t="n">
        <v>23.95</v>
      </c>
      <c r="S1710" s="28" t="n">
        <v>10.275</v>
      </c>
      <c r="T1710" s="28" t="n">
        <v>5.295</v>
      </c>
      <c r="U1710" s="28" t="n">
        <v>5.285</v>
      </c>
      <c r="V1710" s="28" t="n">
        <v>5.375</v>
      </c>
      <c r="W1710" s="28" t="n">
        <v>11.075</v>
      </c>
      <c r="X1710" s="28" t="n">
        <v>5.63</v>
      </c>
      <c r="Y1710" s="28" t="n">
        <v>5.66</v>
      </c>
      <c r="Z1710" s="28"/>
      <c r="AA1710" s="28"/>
      <c r="AB1710" s="28"/>
      <c r="AC1710" s="28"/>
      <c r="AD1710" s="28"/>
      <c r="AE1710" s="28"/>
      <c r="AF1710" s="28"/>
    </row>
    <row r="1711" customFormat="false" ht="12.75" hidden="false" customHeight="false" outlineLevel="0" collapsed="false">
      <c r="A1711" s="56" t="n">
        <v>36952</v>
      </c>
      <c r="B1711" s="61" t="n">
        <f aca="false">B1710+1</f>
        <v>1707</v>
      </c>
      <c r="E1711" s="28" t="n">
        <v>5.09</v>
      </c>
      <c r="F1711" s="28" t="n">
        <v>5.245</v>
      </c>
      <c r="G1711" s="28"/>
      <c r="H1711" s="28" t="n">
        <v>5.21</v>
      </c>
      <c r="I1711" s="28" t="n">
        <v>5.075</v>
      </c>
      <c r="J1711" s="28" t="n">
        <v>5.13</v>
      </c>
      <c r="K1711" s="28" t="n">
        <v>5.095</v>
      </c>
      <c r="L1711" s="28" t="n">
        <v>5.265</v>
      </c>
      <c r="M1711" s="28" t="n">
        <v>4.94</v>
      </c>
      <c r="N1711" s="28" t="n">
        <v>5.28</v>
      </c>
      <c r="O1711" s="28"/>
      <c r="P1711" s="28" t="n">
        <v>5.44</v>
      </c>
      <c r="Q1711" s="28" t="n">
        <v>5.38</v>
      </c>
      <c r="R1711" s="28" t="n">
        <v>27.79</v>
      </c>
      <c r="S1711" s="28" t="n">
        <v>9.99</v>
      </c>
      <c r="T1711" s="28" t="n">
        <v>5.23</v>
      </c>
      <c r="U1711" s="28" t="n">
        <v>5.21</v>
      </c>
      <c r="V1711" s="28"/>
      <c r="W1711" s="28" t="n">
        <v>10.385</v>
      </c>
      <c r="X1711" s="28" t="n">
        <v>5.57</v>
      </c>
      <c r="Y1711" s="28" t="n">
        <v>5.585</v>
      </c>
      <c r="Z1711" s="28"/>
      <c r="AA1711" s="28"/>
      <c r="AB1711" s="28"/>
      <c r="AC1711" s="28"/>
      <c r="AD1711" s="28"/>
      <c r="AE1711" s="28"/>
      <c r="AF1711" s="28"/>
    </row>
    <row r="1712" customFormat="false" ht="12.75" hidden="false" customHeight="false" outlineLevel="0" collapsed="false">
      <c r="A1712" s="56" t="n">
        <v>36953</v>
      </c>
      <c r="B1712" s="61" t="n">
        <f aca="false">B1711+1</f>
        <v>1708</v>
      </c>
      <c r="E1712" s="28" t="n">
        <v>5.09</v>
      </c>
      <c r="F1712" s="28" t="n">
        <v>5.245</v>
      </c>
      <c r="G1712" s="28"/>
      <c r="H1712" s="28" t="n">
        <v>5.21</v>
      </c>
      <c r="I1712" s="28" t="n">
        <v>5.075</v>
      </c>
      <c r="J1712" s="28" t="n">
        <v>5.13</v>
      </c>
      <c r="K1712" s="28" t="n">
        <v>5.095</v>
      </c>
      <c r="L1712" s="28" t="n">
        <v>5.265</v>
      </c>
      <c r="M1712" s="28" t="n">
        <v>4.94</v>
      </c>
      <c r="N1712" s="28" t="n">
        <v>5.28</v>
      </c>
      <c r="O1712" s="28"/>
      <c r="P1712" s="28" t="n">
        <v>5.44</v>
      </c>
      <c r="Q1712" s="28" t="n">
        <v>5.38</v>
      </c>
      <c r="R1712" s="28" t="n">
        <v>27.79</v>
      </c>
      <c r="S1712" s="28" t="n">
        <v>9.99</v>
      </c>
      <c r="T1712" s="28" t="n">
        <v>5.23</v>
      </c>
      <c r="U1712" s="28" t="n">
        <v>5.21</v>
      </c>
      <c r="V1712" s="28"/>
      <c r="W1712" s="28" t="n">
        <v>10.385</v>
      </c>
      <c r="X1712" s="28" t="n">
        <v>5.57</v>
      </c>
      <c r="Y1712" s="28" t="n">
        <v>5.585</v>
      </c>
      <c r="Z1712" s="28"/>
      <c r="AA1712" s="28"/>
      <c r="AB1712" s="28"/>
      <c r="AC1712" s="28"/>
      <c r="AD1712" s="28"/>
      <c r="AE1712" s="28"/>
      <c r="AF1712" s="28"/>
    </row>
    <row r="1713" customFormat="false" ht="12.75" hidden="false" customHeight="false" outlineLevel="0" collapsed="false">
      <c r="A1713" s="56" t="n">
        <v>36954</v>
      </c>
      <c r="B1713" s="61" t="n">
        <f aca="false">B1712+1</f>
        <v>1709</v>
      </c>
      <c r="E1713" s="28" t="n">
        <v>5.09</v>
      </c>
      <c r="F1713" s="28" t="n">
        <v>5.245</v>
      </c>
      <c r="G1713" s="28"/>
      <c r="H1713" s="28" t="n">
        <v>5.21</v>
      </c>
      <c r="I1713" s="28" t="n">
        <v>5.075</v>
      </c>
      <c r="J1713" s="28" t="n">
        <v>5.13</v>
      </c>
      <c r="K1713" s="28" t="n">
        <v>5.095</v>
      </c>
      <c r="L1713" s="28" t="n">
        <v>5.265</v>
      </c>
      <c r="M1713" s="28" t="n">
        <v>4.94</v>
      </c>
      <c r="N1713" s="28" t="n">
        <v>5.28</v>
      </c>
      <c r="O1713" s="28"/>
      <c r="P1713" s="28" t="n">
        <v>5.44</v>
      </c>
      <c r="Q1713" s="28" t="n">
        <v>5.38</v>
      </c>
      <c r="R1713" s="28" t="n">
        <v>27.79</v>
      </c>
      <c r="S1713" s="28" t="n">
        <v>9.99</v>
      </c>
      <c r="T1713" s="28" t="n">
        <v>5.23</v>
      </c>
      <c r="U1713" s="28" t="n">
        <v>5.21</v>
      </c>
      <c r="V1713" s="28"/>
      <c r="W1713" s="28" t="n">
        <v>10.385</v>
      </c>
      <c r="X1713" s="28" t="n">
        <v>5.57</v>
      </c>
      <c r="Y1713" s="28" t="n">
        <v>5.585</v>
      </c>
      <c r="Z1713" s="28"/>
      <c r="AA1713" s="28"/>
      <c r="AB1713" s="28"/>
      <c r="AC1713" s="28"/>
      <c r="AD1713" s="28"/>
      <c r="AE1713" s="28"/>
      <c r="AF1713" s="28"/>
    </row>
    <row r="1714" customFormat="false" ht="12.75" hidden="false" customHeight="false" outlineLevel="0" collapsed="false">
      <c r="A1714" s="56" t="n">
        <v>36955</v>
      </c>
      <c r="B1714" s="61" t="n">
        <f aca="false">B1713+1</f>
        <v>1710</v>
      </c>
      <c r="E1714" s="28" t="n">
        <v>5.315</v>
      </c>
      <c r="F1714" s="28" t="n">
        <v>5.355</v>
      </c>
      <c r="G1714" s="28"/>
      <c r="H1714" s="28" t="n">
        <v>5.325</v>
      </c>
      <c r="I1714" s="28" t="n">
        <v>5.335</v>
      </c>
      <c r="J1714" s="28" t="n">
        <v>5.315</v>
      </c>
      <c r="K1714" s="28" t="n">
        <v>5.32</v>
      </c>
      <c r="L1714" s="28" t="n">
        <v>5.2</v>
      </c>
      <c r="M1714" s="28" t="n">
        <v>5.07</v>
      </c>
      <c r="N1714" s="28" t="n">
        <v>5.355</v>
      </c>
      <c r="O1714" s="28"/>
      <c r="P1714" s="28" t="n">
        <v>5.755</v>
      </c>
      <c r="Q1714" s="28" t="n">
        <v>5.59</v>
      </c>
      <c r="R1714" s="28" t="n">
        <v>31.31</v>
      </c>
      <c r="S1714" s="28" t="n">
        <v>9.84</v>
      </c>
      <c r="T1714" s="28" t="n">
        <v>5.43</v>
      </c>
      <c r="U1714" s="28" t="n">
        <v>5.43</v>
      </c>
      <c r="V1714" s="28"/>
      <c r="W1714" s="28" t="n">
        <v>10.525</v>
      </c>
      <c r="X1714" s="28" t="n">
        <v>5.935</v>
      </c>
      <c r="Y1714" s="28" t="n">
        <v>6.015</v>
      </c>
      <c r="Z1714" s="28"/>
      <c r="AA1714" s="28"/>
      <c r="AB1714" s="28"/>
      <c r="AC1714" s="28"/>
      <c r="AD1714" s="28"/>
      <c r="AE1714" s="28"/>
      <c r="AF1714" s="28"/>
    </row>
    <row r="1715" customFormat="false" ht="12.75" hidden="false" customHeight="false" outlineLevel="0" collapsed="false">
      <c r="A1715" s="56" t="n">
        <v>36956</v>
      </c>
      <c r="B1715" s="61" t="n">
        <f aca="false">B1714+1</f>
        <v>1711</v>
      </c>
      <c r="E1715" s="28" t="n">
        <v>5.26</v>
      </c>
      <c r="F1715" s="28" t="n">
        <v>5.195</v>
      </c>
      <c r="G1715" s="28"/>
      <c r="H1715" s="28" t="n">
        <v>5.275</v>
      </c>
      <c r="I1715" s="28" t="n">
        <v>5.285</v>
      </c>
      <c r="J1715" s="28" t="n">
        <v>5.315</v>
      </c>
      <c r="K1715" s="28" t="n">
        <v>5.26</v>
      </c>
      <c r="L1715" s="28" t="n">
        <v>5.12</v>
      </c>
      <c r="M1715" s="28" t="n">
        <v>5.01</v>
      </c>
      <c r="N1715" s="28" t="n">
        <v>5.215</v>
      </c>
      <c r="O1715" s="28"/>
      <c r="P1715" s="28" t="n">
        <v>5.685</v>
      </c>
      <c r="Q1715" s="28" t="n">
        <v>5.53</v>
      </c>
      <c r="R1715" s="28" t="n">
        <v>25.265</v>
      </c>
      <c r="S1715" s="28" t="n">
        <v>9.745</v>
      </c>
      <c r="T1715" s="28" t="n">
        <v>5.38</v>
      </c>
      <c r="U1715" s="28" t="n">
        <v>5.38</v>
      </c>
      <c r="V1715" s="28"/>
      <c r="W1715" s="28" t="n">
        <v>10.42</v>
      </c>
      <c r="X1715" s="28" t="n">
        <v>5.82</v>
      </c>
      <c r="Y1715" s="28" t="n">
        <v>5.805</v>
      </c>
      <c r="Z1715" s="28"/>
      <c r="AA1715" s="28"/>
      <c r="AB1715" s="28"/>
      <c r="AC1715" s="28"/>
      <c r="AD1715" s="28"/>
      <c r="AE1715" s="28"/>
      <c r="AF1715" s="28"/>
    </row>
    <row r="1716" customFormat="false" ht="12.75" hidden="false" customHeight="false" outlineLevel="0" collapsed="false">
      <c r="A1716" s="56" t="n">
        <v>36957</v>
      </c>
      <c r="B1716" s="61" t="n">
        <f aca="false">B1715+1</f>
        <v>1712</v>
      </c>
      <c r="E1716" s="28" t="n">
        <v>5.225</v>
      </c>
      <c r="F1716" s="28" t="n">
        <v>5.125</v>
      </c>
      <c r="G1716" s="28"/>
      <c r="H1716" s="28" t="n">
        <v>5.23</v>
      </c>
      <c r="I1716" s="28" t="n">
        <v>5.215</v>
      </c>
      <c r="J1716" s="28" t="n">
        <v>5.28</v>
      </c>
      <c r="K1716" s="28" t="n">
        <v>5.19</v>
      </c>
      <c r="L1716" s="28" t="n">
        <v>5.045</v>
      </c>
      <c r="M1716" s="28" t="n">
        <v>4.96</v>
      </c>
      <c r="N1716" s="28" t="n">
        <v>5.155</v>
      </c>
      <c r="O1716" s="28"/>
      <c r="P1716" s="28" t="n">
        <v>5.66</v>
      </c>
      <c r="Q1716" s="28" t="n">
        <v>5.475</v>
      </c>
      <c r="R1716" s="28" t="n">
        <v>14.28</v>
      </c>
      <c r="S1716" s="28" t="n">
        <v>8.56</v>
      </c>
      <c r="T1716" s="28" t="n">
        <v>5.32</v>
      </c>
      <c r="U1716" s="28" t="n">
        <v>5.32</v>
      </c>
      <c r="V1716" s="28"/>
      <c r="W1716" s="28" t="n">
        <v>9.795</v>
      </c>
      <c r="X1716" s="28" t="n">
        <v>5.78</v>
      </c>
      <c r="Y1716" s="28" t="n">
        <v>5.745</v>
      </c>
      <c r="Z1716" s="28"/>
      <c r="AA1716" s="28"/>
      <c r="AB1716" s="28"/>
      <c r="AC1716" s="28"/>
      <c r="AD1716" s="28"/>
      <c r="AE1716" s="28"/>
      <c r="AF1716" s="28"/>
    </row>
    <row r="1717" customFormat="false" ht="12.75" hidden="false" customHeight="false" outlineLevel="0" collapsed="false">
      <c r="A1717" s="56" t="n">
        <v>36958</v>
      </c>
      <c r="B1717" s="61" t="n">
        <f aca="false">B1716+1</f>
        <v>1713</v>
      </c>
      <c r="E1717" s="28" t="n">
        <v>5.245</v>
      </c>
      <c r="F1717" s="28" t="n">
        <v>5.135</v>
      </c>
      <c r="G1717" s="28"/>
      <c r="H1717" s="28" t="n">
        <v>5.23</v>
      </c>
      <c r="I1717" s="28" t="n">
        <v>5.23</v>
      </c>
      <c r="J1717" s="28" t="n">
        <v>5.3</v>
      </c>
      <c r="K1717" s="28" t="n">
        <v>5.22</v>
      </c>
      <c r="L1717" s="28" t="n">
        <v>5.045</v>
      </c>
      <c r="M1717" s="28" t="n">
        <v>4.975</v>
      </c>
      <c r="N1717" s="28" t="n">
        <v>5.1</v>
      </c>
      <c r="O1717" s="28"/>
      <c r="P1717" s="28" t="n">
        <v>5.655</v>
      </c>
      <c r="Q1717" s="28" t="n">
        <v>5.51</v>
      </c>
      <c r="R1717" s="28" t="n">
        <v>12.825</v>
      </c>
      <c r="S1717" s="28" t="n">
        <v>8.2</v>
      </c>
      <c r="T1717" s="28" t="n">
        <v>5.345</v>
      </c>
      <c r="U1717" s="28" t="n">
        <v>5.34</v>
      </c>
      <c r="V1717" s="28"/>
      <c r="W1717" s="28" t="n">
        <v>9.545</v>
      </c>
      <c r="X1717" s="28" t="n">
        <v>5.795</v>
      </c>
      <c r="Y1717" s="28" t="n">
        <v>5.775</v>
      </c>
      <c r="Z1717" s="28"/>
      <c r="AA1717" s="28"/>
      <c r="AB1717" s="28"/>
      <c r="AC1717" s="28"/>
      <c r="AD1717" s="28"/>
      <c r="AE1717" s="28"/>
      <c r="AF1717" s="28"/>
    </row>
    <row r="1718" customFormat="false" ht="12.75" hidden="false" customHeight="false" outlineLevel="0" collapsed="false">
      <c r="A1718" s="56" t="n">
        <v>36959</v>
      </c>
      <c r="B1718" s="61" t="n">
        <f aca="false">B1717+1</f>
        <v>1714</v>
      </c>
      <c r="E1718" s="28" t="n">
        <v>5.125</v>
      </c>
      <c r="F1718" s="28" t="n">
        <v>5.04</v>
      </c>
      <c r="G1718" s="28"/>
      <c r="H1718" s="28" t="n">
        <v>5.12</v>
      </c>
      <c r="I1718" s="28" t="n">
        <v>5.115</v>
      </c>
      <c r="J1718" s="28" t="n">
        <v>5.19</v>
      </c>
      <c r="K1718" s="28" t="n">
        <v>5.1</v>
      </c>
      <c r="L1718" s="28" t="n">
        <v>4.93</v>
      </c>
      <c r="M1718" s="28" t="n">
        <v>4.835</v>
      </c>
      <c r="N1718" s="28" t="n">
        <v>5.115</v>
      </c>
      <c r="O1718" s="28"/>
      <c r="P1718" s="28" t="n">
        <v>5.48</v>
      </c>
      <c r="Q1718" s="28" t="n">
        <v>5.385</v>
      </c>
      <c r="R1718" s="28" t="n">
        <v>12.505</v>
      </c>
      <c r="S1718" s="28" t="n">
        <v>7.235</v>
      </c>
      <c r="T1718" s="28" t="n">
        <v>5.215</v>
      </c>
      <c r="U1718" s="28" t="n">
        <v>5.21</v>
      </c>
      <c r="V1718" s="28"/>
      <c r="W1718" s="28" t="n">
        <v>8.98</v>
      </c>
      <c r="X1718" s="28" t="n">
        <v>5.61</v>
      </c>
      <c r="Y1718" s="28" t="n">
        <v>5.6</v>
      </c>
      <c r="Z1718" s="28"/>
      <c r="AA1718" s="28"/>
      <c r="AB1718" s="28"/>
      <c r="AC1718" s="28"/>
      <c r="AD1718" s="28"/>
      <c r="AE1718" s="28"/>
      <c r="AF1718" s="28"/>
    </row>
    <row r="1719" customFormat="false" ht="12.75" hidden="false" customHeight="false" outlineLevel="0" collapsed="false">
      <c r="A1719" s="56" t="n">
        <v>36960</v>
      </c>
      <c r="B1719" s="61" t="n">
        <f aca="false">B1718+1</f>
        <v>1715</v>
      </c>
      <c r="E1719" s="28" t="n">
        <v>5.125</v>
      </c>
      <c r="F1719" s="28" t="n">
        <v>5.04</v>
      </c>
      <c r="G1719" s="28"/>
      <c r="H1719" s="28" t="n">
        <v>5.12</v>
      </c>
      <c r="I1719" s="28" t="n">
        <v>5.115</v>
      </c>
      <c r="J1719" s="28" t="n">
        <v>5.19</v>
      </c>
      <c r="K1719" s="28" t="n">
        <v>5.1</v>
      </c>
      <c r="L1719" s="28" t="n">
        <v>4.93</v>
      </c>
      <c r="M1719" s="28" t="n">
        <v>4.835</v>
      </c>
      <c r="N1719" s="28" t="n">
        <v>5.115</v>
      </c>
      <c r="O1719" s="28"/>
      <c r="P1719" s="28" t="n">
        <v>5.48</v>
      </c>
      <c r="Q1719" s="28" t="n">
        <v>5.385</v>
      </c>
      <c r="R1719" s="28" t="n">
        <v>12.505</v>
      </c>
      <c r="S1719" s="28" t="n">
        <v>7.235</v>
      </c>
      <c r="T1719" s="28" t="n">
        <v>5.215</v>
      </c>
      <c r="U1719" s="28" t="n">
        <v>5.21</v>
      </c>
      <c r="V1719" s="28"/>
      <c r="W1719" s="28" t="n">
        <v>8.98</v>
      </c>
      <c r="X1719" s="28" t="n">
        <v>5.61</v>
      </c>
      <c r="Y1719" s="28" t="n">
        <v>5.6</v>
      </c>
      <c r="Z1719" s="28"/>
      <c r="AA1719" s="28"/>
      <c r="AB1719" s="28"/>
      <c r="AC1719" s="28"/>
      <c r="AD1719" s="28"/>
      <c r="AE1719" s="28"/>
      <c r="AF1719" s="28"/>
    </row>
    <row r="1720" customFormat="false" ht="12.75" hidden="false" customHeight="false" outlineLevel="0" collapsed="false">
      <c r="A1720" s="56" t="n">
        <v>36961</v>
      </c>
      <c r="B1720" s="61" t="n">
        <f aca="false">B1719+1</f>
        <v>1716</v>
      </c>
      <c r="E1720" s="28" t="n">
        <v>5.125</v>
      </c>
      <c r="F1720" s="28" t="n">
        <v>5.04</v>
      </c>
      <c r="G1720" s="28"/>
      <c r="H1720" s="28" t="n">
        <v>5.12</v>
      </c>
      <c r="I1720" s="28" t="n">
        <v>5.115</v>
      </c>
      <c r="J1720" s="28" t="n">
        <v>5.19</v>
      </c>
      <c r="K1720" s="28" t="n">
        <v>5.1</v>
      </c>
      <c r="L1720" s="28" t="n">
        <v>4.93</v>
      </c>
      <c r="M1720" s="28" t="n">
        <v>4.835</v>
      </c>
      <c r="N1720" s="28" t="n">
        <v>5.115</v>
      </c>
      <c r="O1720" s="28"/>
      <c r="P1720" s="28" t="n">
        <v>5.48</v>
      </c>
      <c r="Q1720" s="28" t="n">
        <v>5.385</v>
      </c>
      <c r="R1720" s="28" t="n">
        <v>12.505</v>
      </c>
      <c r="S1720" s="28" t="n">
        <v>7.235</v>
      </c>
      <c r="T1720" s="28" t="n">
        <v>5.215</v>
      </c>
      <c r="U1720" s="28" t="n">
        <v>5.21</v>
      </c>
      <c r="V1720" s="28"/>
      <c r="W1720" s="28" t="n">
        <v>8.98</v>
      </c>
      <c r="X1720" s="28" t="n">
        <v>5.61</v>
      </c>
      <c r="Y1720" s="28" t="n">
        <v>5.6</v>
      </c>
      <c r="Z1720" s="28"/>
      <c r="AA1720" s="28"/>
      <c r="AB1720" s="28"/>
      <c r="AC1720" s="28"/>
      <c r="AD1720" s="28"/>
      <c r="AE1720" s="28"/>
      <c r="AF1720" s="28"/>
    </row>
    <row r="1721" customFormat="false" ht="12.75" hidden="false" customHeight="false" outlineLevel="0" collapsed="false">
      <c r="A1721" s="56" t="n">
        <v>36962</v>
      </c>
      <c r="B1721" s="61" t="n">
        <f aca="false">B1720+1</f>
        <v>1717</v>
      </c>
      <c r="E1721" s="28" t="n">
        <v>4.98</v>
      </c>
      <c r="F1721" s="28" t="n">
        <v>4.88</v>
      </c>
      <c r="G1721" s="28"/>
      <c r="H1721" s="28" t="n">
        <v>5</v>
      </c>
      <c r="I1721" s="28" t="n">
        <v>4.98</v>
      </c>
      <c r="J1721" s="28" t="n">
        <v>5.02</v>
      </c>
      <c r="K1721" s="28" t="n">
        <v>4.94</v>
      </c>
      <c r="L1721" s="28" t="n">
        <v>4.805</v>
      </c>
      <c r="M1721" s="28" t="n">
        <v>4.68</v>
      </c>
      <c r="N1721" s="28" t="n">
        <v>4.98</v>
      </c>
      <c r="O1721" s="28"/>
      <c r="P1721" s="28" t="n">
        <v>5.35</v>
      </c>
      <c r="Q1721" s="28" t="n">
        <v>5.26</v>
      </c>
      <c r="R1721" s="28" t="n">
        <v>11.565</v>
      </c>
      <c r="S1721" s="28" t="n">
        <v>6.65</v>
      </c>
      <c r="T1721" s="28" t="n">
        <v>5.055</v>
      </c>
      <c r="U1721" s="28" t="n">
        <v>5.055</v>
      </c>
      <c r="V1721" s="28"/>
      <c r="W1721" s="28" t="n">
        <v>8.875</v>
      </c>
      <c r="X1721" s="28" t="n">
        <v>5.48</v>
      </c>
      <c r="Y1721" s="28" t="n">
        <v>5.48</v>
      </c>
      <c r="Z1721" s="28"/>
      <c r="AA1721" s="28"/>
      <c r="AB1721" s="28"/>
      <c r="AC1721" s="28"/>
      <c r="AD1721" s="28"/>
      <c r="AE1721" s="28"/>
      <c r="AF1721" s="28"/>
    </row>
    <row r="1722" customFormat="false" ht="12.75" hidden="false" customHeight="false" outlineLevel="0" collapsed="false">
      <c r="A1722" s="56" t="n">
        <v>36963</v>
      </c>
      <c r="B1722" s="61" t="n">
        <f aca="false">B1721+1</f>
        <v>1718</v>
      </c>
      <c r="E1722" s="28" t="n">
        <v>5.075</v>
      </c>
      <c r="F1722" s="28" t="n">
        <v>5</v>
      </c>
      <c r="G1722" s="28"/>
      <c r="H1722" s="28" t="n">
        <v>5.085</v>
      </c>
      <c r="I1722" s="28" t="n">
        <v>5.105</v>
      </c>
      <c r="J1722" s="28" t="n">
        <v>5.125</v>
      </c>
      <c r="K1722" s="28" t="n">
        <v>5.05</v>
      </c>
      <c r="L1722" s="28" t="n">
        <v>4.99</v>
      </c>
      <c r="M1722" s="28" t="n">
        <v>4.89</v>
      </c>
      <c r="N1722" s="28" t="n">
        <v>5.07</v>
      </c>
      <c r="O1722" s="28"/>
      <c r="P1722" s="28" t="n">
        <v>5.475</v>
      </c>
      <c r="Q1722" s="28" t="n">
        <v>5.335</v>
      </c>
      <c r="R1722" s="28" t="n">
        <v>10.92</v>
      </c>
      <c r="S1722" s="28" t="n">
        <v>6.28</v>
      </c>
      <c r="T1722" s="28" t="n">
        <v>5.15</v>
      </c>
      <c r="U1722" s="28" t="n">
        <v>5.16</v>
      </c>
      <c r="V1722" s="28"/>
      <c r="W1722" s="28" t="n">
        <v>8.985</v>
      </c>
      <c r="X1722" s="28" t="n">
        <v>5.59</v>
      </c>
      <c r="Y1722" s="28" t="n">
        <v>5.605</v>
      </c>
      <c r="Z1722" s="28"/>
      <c r="AA1722" s="28"/>
      <c r="AB1722" s="28"/>
      <c r="AC1722" s="28"/>
      <c r="AD1722" s="28"/>
      <c r="AE1722" s="28"/>
      <c r="AF1722" s="28"/>
    </row>
    <row r="1723" customFormat="false" ht="12.75" hidden="false" customHeight="false" outlineLevel="0" collapsed="false">
      <c r="A1723" s="56" t="n">
        <v>36964</v>
      </c>
      <c r="B1723" s="61" t="n">
        <f aca="false">B1722+1</f>
        <v>1719</v>
      </c>
      <c r="E1723" s="28" t="n">
        <v>4.99</v>
      </c>
      <c r="F1723" s="28" t="n">
        <v>4.885</v>
      </c>
      <c r="G1723" s="28"/>
      <c r="H1723" s="28" t="n">
        <v>4.985</v>
      </c>
      <c r="I1723" s="28" t="n">
        <v>4.985</v>
      </c>
      <c r="J1723" s="28" t="n">
        <v>5.025</v>
      </c>
      <c r="K1723" s="28" t="n">
        <v>4.945</v>
      </c>
      <c r="L1723" s="28" t="n">
        <v>4.86</v>
      </c>
      <c r="M1723" s="28" t="n">
        <v>4.775</v>
      </c>
      <c r="N1723" s="28" t="n">
        <v>4.93</v>
      </c>
      <c r="O1723" s="28"/>
      <c r="P1723" s="28" t="n">
        <v>5.365</v>
      </c>
      <c r="Q1723" s="28" t="n">
        <v>5.23</v>
      </c>
      <c r="R1723" s="28" t="n">
        <v>9.535</v>
      </c>
      <c r="S1723" s="28" t="n">
        <v>5.885</v>
      </c>
      <c r="T1723" s="28" t="n">
        <v>5.075</v>
      </c>
      <c r="U1723" s="28" t="n">
        <v>5.07</v>
      </c>
      <c r="V1723" s="28"/>
      <c r="W1723" s="28" t="n">
        <v>8.795</v>
      </c>
      <c r="X1723" s="28" t="n">
        <v>5.445</v>
      </c>
      <c r="Y1723" s="28" t="n">
        <v>5.46</v>
      </c>
      <c r="Z1723" s="28"/>
      <c r="AA1723" s="28"/>
      <c r="AB1723" s="28"/>
      <c r="AC1723" s="28"/>
      <c r="AD1723" s="28"/>
      <c r="AE1723" s="28"/>
      <c r="AF1723" s="28"/>
    </row>
    <row r="1724" customFormat="false" ht="12.75" hidden="false" customHeight="false" outlineLevel="0" collapsed="false">
      <c r="A1724" s="56" t="n">
        <v>36965</v>
      </c>
      <c r="B1724" s="61" t="n">
        <f aca="false">B1723+1</f>
        <v>1720</v>
      </c>
      <c r="E1724" s="28" t="n">
        <v>4.915</v>
      </c>
      <c r="F1724" s="28" t="n">
        <v>4.845</v>
      </c>
      <c r="G1724" s="28"/>
      <c r="H1724" s="28" t="n">
        <v>4.95</v>
      </c>
      <c r="I1724" s="28" t="n">
        <v>4.925</v>
      </c>
      <c r="J1724" s="28" t="n">
        <v>4.94</v>
      </c>
      <c r="K1724" s="28" t="n">
        <v>4.915</v>
      </c>
      <c r="L1724" s="28" t="n">
        <v>4.825</v>
      </c>
      <c r="M1724" s="28" t="n">
        <v>4.72</v>
      </c>
      <c r="N1724" s="28" t="n">
        <v>4.9</v>
      </c>
      <c r="O1724" s="28"/>
      <c r="P1724" s="28" t="n">
        <v>5.325</v>
      </c>
      <c r="Q1724" s="28" t="n">
        <v>5.175</v>
      </c>
      <c r="R1724" s="28" t="n">
        <v>9.41</v>
      </c>
      <c r="S1724" s="28" t="n">
        <v>6.305</v>
      </c>
      <c r="T1724" s="28" t="n">
        <v>4.97</v>
      </c>
      <c r="U1724" s="28" t="n">
        <v>4.985</v>
      </c>
      <c r="V1724" s="28"/>
      <c r="W1724" s="28" t="n">
        <v>9.31</v>
      </c>
      <c r="X1724" s="28" t="n">
        <v>5.405</v>
      </c>
      <c r="Y1724" s="28" t="n">
        <v>5.4</v>
      </c>
      <c r="Z1724" s="28"/>
      <c r="AA1724" s="28"/>
      <c r="AB1724" s="28"/>
      <c r="AC1724" s="28"/>
      <c r="AD1724" s="28"/>
      <c r="AE1724" s="28"/>
      <c r="AF1724" s="28"/>
    </row>
    <row r="1725" customFormat="false" ht="12.75" hidden="false" customHeight="false" outlineLevel="0" collapsed="false">
      <c r="A1725" s="56" t="n">
        <v>36966</v>
      </c>
      <c r="B1725" s="61" t="n">
        <f aca="false">B1724+1</f>
        <v>1721</v>
      </c>
      <c r="E1725" s="28" t="n">
        <v>4.98</v>
      </c>
      <c r="F1725" s="28" t="n">
        <v>4.885</v>
      </c>
      <c r="G1725" s="28"/>
      <c r="H1725" s="28" t="n">
        <v>5.01</v>
      </c>
      <c r="I1725" s="28" t="n">
        <v>4.985</v>
      </c>
      <c r="J1725" s="28" t="n">
        <v>4.975</v>
      </c>
      <c r="K1725" s="28" t="n">
        <v>4.96</v>
      </c>
      <c r="L1725" s="28" t="n">
        <v>4.81</v>
      </c>
      <c r="M1725" s="28" t="n">
        <v>4.725</v>
      </c>
      <c r="N1725" s="28" t="n">
        <v>4.95</v>
      </c>
      <c r="O1725" s="28"/>
      <c r="P1725" s="28" t="n">
        <v>5.365</v>
      </c>
      <c r="Q1725" s="28" t="n">
        <v>5.225</v>
      </c>
      <c r="R1725" s="28" t="n">
        <v>9.025</v>
      </c>
      <c r="S1725" s="28" t="n">
        <v>7.25</v>
      </c>
      <c r="T1725" s="28" t="n">
        <v>5.015</v>
      </c>
      <c r="U1725" s="28" t="n">
        <v>5.02</v>
      </c>
      <c r="V1725" s="28"/>
      <c r="W1725" s="28" t="n">
        <v>8.88</v>
      </c>
      <c r="X1725" s="28" t="n">
        <v>5.45</v>
      </c>
      <c r="Y1725" s="28" t="n">
        <v>5.445</v>
      </c>
      <c r="Z1725" s="28"/>
      <c r="AA1725" s="28"/>
      <c r="AB1725" s="28"/>
      <c r="AC1725" s="28"/>
      <c r="AD1725" s="28"/>
      <c r="AE1725" s="28"/>
      <c r="AF1725" s="28"/>
    </row>
    <row r="1726" customFormat="false" ht="12.75" hidden="false" customHeight="false" outlineLevel="0" collapsed="false">
      <c r="A1726" s="56" t="n">
        <v>36967</v>
      </c>
      <c r="B1726" s="61" t="n">
        <f aca="false">B1725+1</f>
        <v>1722</v>
      </c>
      <c r="E1726" s="28" t="n">
        <v>4.98</v>
      </c>
      <c r="F1726" s="28" t="n">
        <v>4.885</v>
      </c>
      <c r="G1726" s="28"/>
      <c r="H1726" s="28" t="n">
        <v>5.01</v>
      </c>
      <c r="I1726" s="28" t="n">
        <v>4.985</v>
      </c>
      <c r="J1726" s="28" t="n">
        <v>4.975</v>
      </c>
      <c r="K1726" s="28" t="n">
        <v>4.96</v>
      </c>
      <c r="L1726" s="28" t="n">
        <v>4.81</v>
      </c>
      <c r="M1726" s="28" t="n">
        <v>4.725</v>
      </c>
      <c r="N1726" s="28" t="n">
        <v>4.95</v>
      </c>
      <c r="O1726" s="28"/>
      <c r="P1726" s="28" t="n">
        <v>5.365</v>
      </c>
      <c r="Q1726" s="28" t="n">
        <v>5.225</v>
      </c>
      <c r="R1726" s="28" t="n">
        <v>9.025</v>
      </c>
      <c r="S1726" s="28" t="n">
        <v>7.25</v>
      </c>
      <c r="T1726" s="28" t="n">
        <v>5.015</v>
      </c>
      <c r="U1726" s="28" t="n">
        <v>5.02</v>
      </c>
      <c r="V1726" s="28"/>
      <c r="W1726" s="28" t="n">
        <v>8.88</v>
      </c>
      <c r="X1726" s="28" t="n">
        <v>5.45</v>
      </c>
      <c r="Y1726" s="28" t="n">
        <v>5.445</v>
      </c>
      <c r="Z1726" s="28"/>
      <c r="AA1726" s="28"/>
      <c r="AB1726" s="28"/>
      <c r="AC1726" s="28"/>
      <c r="AD1726" s="28"/>
      <c r="AE1726" s="28"/>
      <c r="AF1726" s="28"/>
    </row>
    <row r="1727" customFormat="false" ht="12.75" hidden="false" customHeight="false" outlineLevel="0" collapsed="false">
      <c r="A1727" s="56" t="n">
        <v>36968</v>
      </c>
      <c r="B1727" s="61" t="n">
        <f aca="false">B1726+1</f>
        <v>1723</v>
      </c>
      <c r="E1727" s="28" t="n">
        <v>4.98</v>
      </c>
      <c r="F1727" s="28" t="n">
        <v>4.885</v>
      </c>
      <c r="G1727" s="28"/>
      <c r="H1727" s="28" t="n">
        <v>5.01</v>
      </c>
      <c r="I1727" s="28" t="n">
        <v>4.985</v>
      </c>
      <c r="J1727" s="28" t="n">
        <v>4.975</v>
      </c>
      <c r="K1727" s="28" t="n">
        <v>4.96</v>
      </c>
      <c r="L1727" s="28" t="n">
        <v>4.81</v>
      </c>
      <c r="M1727" s="28" t="n">
        <v>4.725</v>
      </c>
      <c r="N1727" s="28" t="n">
        <v>4.95</v>
      </c>
      <c r="O1727" s="28"/>
      <c r="P1727" s="28" t="n">
        <v>5.365</v>
      </c>
      <c r="Q1727" s="28" t="n">
        <v>5.225</v>
      </c>
      <c r="R1727" s="28" t="n">
        <v>9.025</v>
      </c>
      <c r="S1727" s="28" t="n">
        <v>7.25</v>
      </c>
      <c r="T1727" s="28" t="n">
        <v>5.015</v>
      </c>
      <c r="U1727" s="28" t="n">
        <v>5.02</v>
      </c>
      <c r="V1727" s="28"/>
      <c r="W1727" s="28" t="n">
        <v>8.88</v>
      </c>
      <c r="X1727" s="28" t="n">
        <v>5.45</v>
      </c>
      <c r="Y1727" s="28" t="n">
        <v>5.445</v>
      </c>
      <c r="Z1727" s="28"/>
      <c r="AA1727" s="28"/>
      <c r="AB1727" s="28"/>
      <c r="AC1727" s="28"/>
      <c r="AD1727" s="28"/>
      <c r="AE1727" s="28"/>
      <c r="AF1727" s="28"/>
    </row>
    <row r="1728" customFormat="false" ht="12.75" hidden="false" customHeight="false" outlineLevel="0" collapsed="false">
      <c r="A1728" s="56" t="n">
        <v>36969</v>
      </c>
      <c r="B1728" s="61" t="n">
        <f aca="false">B1727+1</f>
        <v>1724</v>
      </c>
      <c r="E1728" s="28" t="n">
        <v>5.065</v>
      </c>
      <c r="F1728" s="28" t="n">
        <v>4.955</v>
      </c>
      <c r="G1728" s="28"/>
      <c r="H1728" s="28" t="n">
        <v>5.06</v>
      </c>
      <c r="I1728" s="28" t="n">
        <v>5.065</v>
      </c>
      <c r="J1728" s="28" t="n">
        <v>5.07</v>
      </c>
      <c r="K1728" s="28" t="n">
        <v>5.005</v>
      </c>
      <c r="L1728" s="28" t="n">
        <v>4.855</v>
      </c>
      <c r="M1728" s="28" t="n">
        <v>4.74</v>
      </c>
      <c r="N1728" s="28" t="n">
        <v>5.05</v>
      </c>
      <c r="O1728" s="28"/>
      <c r="P1728" s="28" t="n">
        <v>5.455</v>
      </c>
      <c r="Q1728" s="28" t="n">
        <v>5.3</v>
      </c>
      <c r="R1728" s="28" t="n">
        <v>9.945</v>
      </c>
      <c r="S1728" s="28" t="n">
        <v>6.985</v>
      </c>
      <c r="T1728" s="28" t="n">
        <v>5.07</v>
      </c>
      <c r="U1728" s="28" t="n">
        <v>5.085</v>
      </c>
      <c r="V1728" s="28"/>
      <c r="W1728" s="28" t="n">
        <v>7.005</v>
      </c>
      <c r="X1728" s="28" t="n">
        <v>5.54</v>
      </c>
      <c r="Y1728" s="28" t="n">
        <v>5.56</v>
      </c>
      <c r="Z1728" s="28"/>
      <c r="AA1728" s="28"/>
      <c r="AB1728" s="28"/>
      <c r="AC1728" s="28"/>
      <c r="AD1728" s="28"/>
      <c r="AE1728" s="28"/>
      <c r="AF1728" s="28"/>
    </row>
    <row r="1729" customFormat="false" ht="12.75" hidden="false" customHeight="false" outlineLevel="0" collapsed="false">
      <c r="A1729" s="56" t="n">
        <v>36970</v>
      </c>
      <c r="B1729" s="61" t="n">
        <f aca="false">B1728+1</f>
        <v>1725</v>
      </c>
      <c r="E1729" s="28" t="n">
        <v>5.08</v>
      </c>
      <c r="F1729" s="28" t="n">
        <v>4.87</v>
      </c>
      <c r="G1729" s="28"/>
      <c r="H1729" s="28" t="n">
        <v>5.065</v>
      </c>
      <c r="I1729" s="28" t="n">
        <v>5.065</v>
      </c>
      <c r="J1729" s="28" t="n">
        <v>5.1</v>
      </c>
      <c r="K1729" s="28" t="n">
        <v>4.985</v>
      </c>
      <c r="L1729" s="28" t="n">
        <v>4.725</v>
      </c>
      <c r="M1729" s="28" t="n">
        <v>4.62</v>
      </c>
      <c r="N1729" s="28" t="n">
        <v>5.055</v>
      </c>
      <c r="O1729" s="28"/>
      <c r="P1729" s="28" t="n">
        <v>5.455</v>
      </c>
      <c r="Q1729" s="28" t="n">
        <v>5.305</v>
      </c>
      <c r="R1729" s="28" t="n">
        <v>11.035</v>
      </c>
      <c r="S1729" s="28" t="n">
        <v>5.87</v>
      </c>
      <c r="T1729" s="28" t="n">
        <v>5.055</v>
      </c>
      <c r="U1729" s="28" t="n">
        <v>5.075</v>
      </c>
      <c r="V1729" s="28"/>
      <c r="W1729" s="28" t="n">
        <v>6.04</v>
      </c>
      <c r="X1729" s="28" t="n">
        <v>5.525</v>
      </c>
      <c r="Y1729" s="28" t="n">
        <v>5.55</v>
      </c>
      <c r="Z1729" s="28"/>
      <c r="AA1729" s="28"/>
      <c r="AB1729" s="28"/>
      <c r="AC1729" s="28"/>
      <c r="AD1729" s="28"/>
      <c r="AE1729" s="28"/>
      <c r="AF1729" s="28"/>
    </row>
    <row r="1730" customFormat="false" ht="12.75" hidden="false" customHeight="false" outlineLevel="0" collapsed="false">
      <c r="A1730" s="56" t="n">
        <v>36971</v>
      </c>
      <c r="B1730" s="61" t="n">
        <f aca="false">B1729+1</f>
        <v>1726</v>
      </c>
      <c r="E1730" s="28" t="n">
        <v>5.175</v>
      </c>
      <c r="F1730" s="28" t="n">
        <v>4.95</v>
      </c>
      <c r="G1730" s="28"/>
      <c r="H1730" s="28" t="n">
        <v>5.135</v>
      </c>
      <c r="I1730" s="28" t="n">
        <v>5.155</v>
      </c>
      <c r="J1730" s="28" t="n">
        <v>5.18</v>
      </c>
      <c r="K1730" s="28" t="n">
        <v>5.075</v>
      </c>
      <c r="L1730" s="28" t="n">
        <v>4.63</v>
      </c>
      <c r="M1730" s="28" t="n">
        <v>4.72</v>
      </c>
      <c r="N1730" s="28" t="n">
        <v>5.16</v>
      </c>
      <c r="O1730" s="28"/>
      <c r="P1730" s="28" t="n">
        <v>5.56</v>
      </c>
      <c r="Q1730" s="28" t="n">
        <v>5.4</v>
      </c>
      <c r="R1730" s="28" t="n">
        <v>11.605</v>
      </c>
      <c r="S1730" s="28" t="n">
        <v>5.555</v>
      </c>
      <c r="T1730" s="28" t="n">
        <v>5.145</v>
      </c>
      <c r="U1730" s="28" t="n">
        <v>5.14</v>
      </c>
      <c r="V1730" s="28"/>
      <c r="W1730" s="28" t="n">
        <v>5.985</v>
      </c>
      <c r="X1730" s="28" t="n">
        <v>5.67</v>
      </c>
      <c r="Y1730" s="28" t="n">
        <v>5.68</v>
      </c>
      <c r="Z1730" s="28"/>
      <c r="AA1730" s="28"/>
      <c r="AB1730" s="28"/>
      <c r="AC1730" s="28"/>
      <c r="AD1730" s="28"/>
      <c r="AE1730" s="28"/>
      <c r="AF1730" s="28"/>
    </row>
    <row r="1731" customFormat="false" ht="12.75" hidden="false" customHeight="false" outlineLevel="0" collapsed="false">
      <c r="A1731" s="56" t="n">
        <v>36972</v>
      </c>
      <c r="B1731" s="61" t="n">
        <f aca="false">B1730+1</f>
        <v>1727</v>
      </c>
      <c r="E1731" s="28" t="n">
        <v>5.025</v>
      </c>
      <c r="F1731" s="28" t="n">
        <v>4.805</v>
      </c>
      <c r="G1731" s="28"/>
      <c r="H1731" s="28" t="n">
        <v>4.995</v>
      </c>
      <c r="I1731" s="28" t="n">
        <v>5.005</v>
      </c>
      <c r="J1731" s="28" t="n">
        <v>5.045</v>
      </c>
      <c r="K1731" s="28" t="n">
        <v>4.93</v>
      </c>
      <c r="L1731" s="28" t="n">
        <v>4.6</v>
      </c>
      <c r="M1731" s="28" t="n">
        <v>4.705</v>
      </c>
      <c r="N1731" s="28" t="n">
        <v>5.065</v>
      </c>
      <c r="O1731" s="28"/>
      <c r="P1731" s="28" t="n">
        <v>5.375</v>
      </c>
      <c r="Q1731" s="28" t="n">
        <v>5.24</v>
      </c>
      <c r="R1731" s="28" t="n">
        <v>10.995</v>
      </c>
      <c r="S1731" s="28" t="n">
        <v>5.735</v>
      </c>
      <c r="T1731" s="28" t="n">
        <v>5.055</v>
      </c>
      <c r="U1731" s="28" t="n">
        <v>5.045</v>
      </c>
      <c r="V1731" s="28"/>
      <c r="W1731" s="28" t="n">
        <v>6.71</v>
      </c>
      <c r="X1731" s="28" t="n">
        <v>5.475</v>
      </c>
      <c r="Y1731" s="28" t="n">
        <v>5.485</v>
      </c>
      <c r="Z1731" s="28"/>
      <c r="AA1731" s="28"/>
      <c r="AB1731" s="28"/>
      <c r="AC1731" s="28"/>
      <c r="AD1731" s="28"/>
      <c r="AE1731" s="28"/>
      <c r="AF1731" s="28"/>
    </row>
    <row r="1732" customFormat="false" ht="12.75" hidden="false" customHeight="false" outlineLevel="0" collapsed="false">
      <c r="A1732" s="56" t="n">
        <v>36973</v>
      </c>
      <c r="B1732" s="61" t="n">
        <f aca="false">B1731+1</f>
        <v>1728</v>
      </c>
      <c r="E1732" s="28" t="n">
        <v>5.21</v>
      </c>
      <c r="F1732" s="28" t="n">
        <v>4.94</v>
      </c>
      <c r="G1732" s="28"/>
      <c r="H1732" s="28" t="n">
        <v>5.225</v>
      </c>
      <c r="I1732" s="28" t="n">
        <v>5.2</v>
      </c>
      <c r="J1732" s="28" t="n">
        <v>5.245</v>
      </c>
      <c r="K1732" s="28" t="n">
        <v>5.15</v>
      </c>
      <c r="L1732" s="28" t="n">
        <v>4.735</v>
      </c>
      <c r="M1732" s="28" t="n">
        <v>4.745</v>
      </c>
      <c r="N1732" s="28" t="n">
        <v>5.245</v>
      </c>
      <c r="O1732" s="28"/>
      <c r="P1732" s="28" t="n">
        <v>5.635</v>
      </c>
      <c r="Q1732" s="28" t="n">
        <v>5.445</v>
      </c>
      <c r="R1732" s="28" t="n">
        <v>11.13</v>
      </c>
      <c r="S1732" s="28" t="n">
        <v>6.64</v>
      </c>
      <c r="T1732" s="28" t="n">
        <v>5.26</v>
      </c>
      <c r="U1732" s="28" t="n">
        <v>5.26</v>
      </c>
      <c r="V1732" s="28"/>
      <c r="W1732" s="28" t="n">
        <v>8.76</v>
      </c>
      <c r="X1732" s="28" t="n">
        <v>5.775</v>
      </c>
      <c r="Y1732" s="28" t="n">
        <v>5.785</v>
      </c>
      <c r="Z1732" s="28"/>
      <c r="AA1732" s="28"/>
      <c r="AB1732" s="28"/>
      <c r="AC1732" s="28"/>
      <c r="AD1732" s="28"/>
      <c r="AE1732" s="28"/>
      <c r="AF1732" s="28"/>
    </row>
    <row r="1733" customFormat="false" ht="12.75" hidden="false" customHeight="false" outlineLevel="0" collapsed="false">
      <c r="A1733" s="56" t="n">
        <v>36974</v>
      </c>
      <c r="B1733" s="61" t="n">
        <f aca="false">B1732+1</f>
        <v>1729</v>
      </c>
      <c r="E1733" s="28" t="n">
        <v>5.21</v>
      </c>
      <c r="F1733" s="28" t="n">
        <v>4.94</v>
      </c>
      <c r="G1733" s="28"/>
      <c r="H1733" s="28" t="n">
        <v>5.225</v>
      </c>
      <c r="I1733" s="28" t="n">
        <v>5.2</v>
      </c>
      <c r="J1733" s="28" t="n">
        <v>5.245</v>
      </c>
      <c r="K1733" s="28" t="n">
        <v>5.15</v>
      </c>
      <c r="L1733" s="28" t="n">
        <v>4.735</v>
      </c>
      <c r="M1733" s="28" t="n">
        <v>4.745</v>
      </c>
      <c r="N1733" s="28" t="n">
        <v>5.245</v>
      </c>
      <c r="O1733" s="28"/>
      <c r="P1733" s="28" t="n">
        <v>5.635</v>
      </c>
      <c r="Q1733" s="28" t="n">
        <v>5.445</v>
      </c>
      <c r="R1733" s="28" t="n">
        <v>11.13</v>
      </c>
      <c r="S1733" s="28" t="n">
        <v>6.64</v>
      </c>
      <c r="T1733" s="28" t="n">
        <v>5.26</v>
      </c>
      <c r="U1733" s="28" t="n">
        <v>5.26</v>
      </c>
      <c r="V1733" s="28"/>
      <c r="W1733" s="28" t="n">
        <v>8.76</v>
      </c>
      <c r="X1733" s="28" t="n">
        <v>5.775</v>
      </c>
      <c r="Y1733" s="28" t="n">
        <v>5.785</v>
      </c>
      <c r="Z1733" s="28"/>
      <c r="AA1733" s="28"/>
      <c r="AB1733" s="28"/>
      <c r="AC1733" s="28"/>
      <c r="AD1733" s="28"/>
      <c r="AE1733" s="28"/>
      <c r="AF1733" s="28"/>
    </row>
    <row r="1734" customFormat="false" ht="12.75" hidden="false" customHeight="false" outlineLevel="0" collapsed="false">
      <c r="A1734" s="56" t="n">
        <v>36975</v>
      </c>
      <c r="B1734" s="61" t="n">
        <f aca="false">B1733+1</f>
        <v>1730</v>
      </c>
      <c r="E1734" s="28" t="n">
        <v>5.21</v>
      </c>
      <c r="F1734" s="28" t="n">
        <v>4.94</v>
      </c>
      <c r="G1734" s="28"/>
      <c r="H1734" s="28" t="n">
        <v>5.225</v>
      </c>
      <c r="I1734" s="28" t="n">
        <v>5.2</v>
      </c>
      <c r="J1734" s="28" t="n">
        <v>5.245</v>
      </c>
      <c r="K1734" s="28" t="n">
        <v>5.15</v>
      </c>
      <c r="L1734" s="28" t="n">
        <v>4.735</v>
      </c>
      <c r="M1734" s="28" t="n">
        <v>4.745</v>
      </c>
      <c r="N1734" s="28" t="n">
        <v>5.245</v>
      </c>
      <c r="O1734" s="28"/>
      <c r="P1734" s="28" t="n">
        <v>5.635</v>
      </c>
      <c r="Q1734" s="28" t="n">
        <v>5.445</v>
      </c>
      <c r="R1734" s="28" t="n">
        <v>11.13</v>
      </c>
      <c r="S1734" s="28" t="n">
        <v>6.64</v>
      </c>
      <c r="T1734" s="28" t="n">
        <v>5.26</v>
      </c>
      <c r="U1734" s="28" t="n">
        <v>5.26</v>
      </c>
      <c r="V1734" s="28"/>
      <c r="W1734" s="28" t="n">
        <v>8.76</v>
      </c>
      <c r="X1734" s="28" t="n">
        <v>5.775</v>
      </c>
      <c r="Y1734" s="28" t="n">
        <v>5.785</v>
      </c>
      <c r="Z1734" s="28"/>
      <c r="AA1734" s="28"/>
      <c r="AB1734" s="28"/>
      <c r="AC1734" s="28"/>
      <c r="AD1734" s="28"/>
      <c r="AE1734" s="28"/>
      <c r="AF1734" s="28"/>
    </row>
    <row r="1735" customFormat="false" ht="12.75" hidden="false" customHeight="false" outlineLevel="0" collapsed="false">
      <c r="A1735" s="56" t="n">
        <v>36976</v>
      </c>
      <c r="B1735" s="61" t="n">
        <f aca="false">B1734+1</f>
        <v>1731</v>
      </c>
      <c r="E1735" s="28" t="n">
        <v>5.205</v>
      </c>
      <c r="F1735" s="28" t="n">
        <v>5</v>
      </c>
      <c r="G1735" s="28"/>
      <c r="H1735" s="28" t="n">
        <v>5.235</v>
      </c>
      <c r="I1735" s="28" t="n">
        <v>5.21</v>
      </c>
      <c r="J1735" s="28" t="n">
        <v>5.19</v>
      </c>
      <c r="K1735" s="28" t="n">
        <v>5.16</v>
      </c>
      <c r="L1735" s="28" t="n">
        <v>4.44</v>
      </c>
      <c r="M1735" s="28" t="n">
        <v>4.68</v>
      </c>
      <c r="N1735" s="28" t="n">
        <v>5.165</v>
      </c>
      <c r="O1735" s="28"/>
      <c r="P1735" s="28" t="n">
        <v>5.68</v>
      </c>
      <c r="Q1735" s="28" t="n">
        <v>5.475</v>
      </c>
      <c r="R1735" s="28" t="n">
        <v>10.25</v>
      </c>
      <c r="S1735" s="28" t="n">
        <v>6.455</v>
      </c>
      <c r="T1735" s="28" t="n">
        <v>5.245</v>
      </c>
      <c r="U1735" s="28" t="n">
        <v>5.25</v>
      </c>
      <c r="V1735" s="28"/>
      <c r="W1735" s="28" t="n">
        <v>8.74</v>
      </c>
      <c r="X1735" s="28" t="n">
        <v>5.785</v>
      </c>
      <c r="Y1735" s="28" t="n">
        <v>5.82</v>
      </c>
      <c r="Z1735" s="28"/>
      <c r="AA1735" s="28"/>
      <c r="AB1735" s="28"/>
      <c r="AC1735" s="28"/>
      <c r="AD1735" s="28"/>
      <c r="AE1735" s="28"/>
      <c r="AF1735" s="28"/>
    </row>
    <row r="1736" customFormat="false" ht="12.75" hidden="false" customHeight="false" outlineLevel="0" collapsed="false">
      <c r="A1736" s="56" t="n">
        <v>36977</v>
      </c>
      <c r="B1736" s="61" t="n">
        <f aca="false">B1735+1</f>
        <v>1732</v>
      </c>
      <c r="E1736" s="28" t="n">
        <v>5.395</v>
      </c>
      <c r="F1736" s="28" t="n">
        <v>5.18</v>
      </c>
      <c r="G1736" s="28"/>
      <c r="H1736" s="28" t="n">
        <v>5.425</v>
      </c>
      <c r="I1736" s="28" t="n">
        <v>5.395</v>
      </c>
      <c r="J1736" s="28" t="n">
        <v>5.335</v>
      </c>
      <c r="K1736" s="28" t="n">
        <v>5.345</v>
      </c>
      <c r="L1736" s="28" t="n">
        <v>4.5</v>
      </c>
      <c r="M1736" s="28" t="n">
        <v>4.685</v>
      </c>
      <c r="N1736" s="28" t="n">
        <v>5.335</v>
      </c>
      <c r="O1736" s="28"/>
      <c r="P1736" s="28" t="n">
        <v>5.88</v>
      </c>
      <c r="Q1736" s="28" t="n">
        <v>5.645</v>
      </c>
      <c r="R1736" s="28" t="n">
        <v>10.78</v>
      </c>
      <c r="S1736" s="28" t="n">
        <v>5.77</v>
      </c>
      <c r="T1736" s="28" t="n">
        <v>5.46</v>
      </c>
      <c r="U1736" s="28" t="n">
        <v>5.455</v>
      </c>
      <c r="V1736" s="28"/>
      <c r="W1736" s="28" t="n">
        <v>8.74</v>
      </c>
      <c r="X1736" s="28" t="n">
        <v>5.98</v>
      </c>
      <c r="Y1736" s="28" t="n">
        <v>6.02</v>
      </c>
      <c r="Z1736" s="28"/>
      <c r="AA1736" s="28"/>
      <c r="AB1736" s="28"/>
      <c r="AC1736" s="28"/>
      <c r="AD1736" s="28"/>
      <c r="AE1736" s="28"/>
      <c r="AF1736" s="28"/>
    </row>
    <row r="1737" customFormat="false" ht="12.75" hidden="false" customHeight="false" outlineLevel="0" collapsed="false">
      <c r="A1737" s="56" t="n">
        <v>36978</v>
      </c>
      <c r="B1737" s="61" t="n">
        <f aca="false">B1736+1</f>
        <v>1733</v>
      </c>
      <c r="E1737" s="28" t="n">
        <v>5.59</v>
      </c>
      <c r="F1737" s="28" t="n">
        <v>5.405</v>
      </c>
      <c r="G1737" s="28"/>
      <c r="H1737" s="28" t="n">
        <v>5.65</v>
      </c>
      <c r="I1737" s="28" t="n">
        <v>5.56</v>
      </c>
      <c r="J1737" s="28" t="n">
        <v>5.535</v>
      </c>
      <c r="K1737" s="28" t="n">
        <v>5.51</v>
      </c>
      <c r="L1737" s="28" t="n">
        <v>4.585</v>
      </c>
      <c r="M1737" s="28" t="n">
        <v>4.725</v>
      </c>
      <c r="N1737" s="28" t="n">
        <v>5.445</v>
      </c>
      <c r="O1737" s="28"/>
      <c r="P1737" s="28" t="n">
        <v>6.045</v>
      </c>
      <c r="Q1737" s="28" t="n">
        <v>5.82</v>
      </c>
      <c r="R1737" s="28" t="n">
        <v>13.585</v>
      </c>
      <c r="S1737" s="28" t="n">
        <v>5.845</v>
      </c>
      <c r="T1737" s="28" t="n">
        <v>5.59</v>
      </c>
      <c r="U1737" s="28" t="n">
        <v>5.59</v>
      </c>
      <c r="V1737" s="28"/>
      <c r="W1737" s="28" t="n">
        <v>10.035</v>
      </c>
      <c r="X1737" s="28" t="n">
        <v>6.185</v>
      </c>
      <c r="Y1737" s="28" t="n">
        <v>6.225</v>
      </c>
      <c r="Z1737" s="28"/>
      <c r="AA1737" s="28"/>
      <c r="AB1737" s="28"/>
      <c r="AC1737" s="28"/>
      <c r="AD1737" s="28"/>
      <c r="AE1737" s="28"/>
      <c r="AF1737" s="28"/>
    </row>
    <row r="1738" customFormat="false" ht="12.75" hidden="false" customHeight="false" outlineLevel="0" collapsed="false">
      <c r="A1738" s="56" t="n">
        <v>36979</v>
      </c>
      <c r="B1738" s="61" t="n">
        <f aca="false">B1737+1</f>
        <v>1734</v>
      </c>
      <c r="E1738" s="28" t="n">
        <v>5.33</v>
      </c>
      <c r="F1738" s="28" t="n">
        <v>5.155</v>
      </c>
      <c r="G1738" s="28"/>
      <c r="H1738" s="28" t="n">
        <v>5.345</v>
      </c>
      <c r="I1738" s="28" t="n">
        <v>5.32</v>
      </c>
      <c r="J1738" s="28" t="n">
        <v>5.305</v>
      </c>
      <c r="K1738" s="28" t="n">
        <v>5.275</v>
      </c>
      <c r="L1738" s="28" t="n">
        <v>4.505</v>
      </c>
      <c r="M1738" s="28" t="n">
        <v>4.52</v>
      </c>
      <c r="N1738" s="28" t="n">
        <v>5.36</v>
      </c>
      <c r="O1738" s="28"/>
      <c r="P1738" s="28" t="n">
        <v>5.815</v>
      </c>
      <c r="Q1738" s="28" t="n">
        <v>5.59</v>
      </c>
      <c r="R1738" s="28" t="n">
        <v>14.015</v>
      </c>
      <c r="S1738" s="28" t="n">
        <v>5.77</v>
      </c>
      <c r="T1738" s="28" t="n">
        <v>5.36</v>
      </c>
      <c r="U1738" s="28" t="n">
        <v>5.365</v>
      </c>
      <c r="V1738" s="28"/>
      <c r="W1738" s="28" t="n">
        <v>10.31</v>
      </c>
      <c r="X1738" s="28" t="n">
        <v>5.92</v>
      </c>
      <c r="Y1738" s="28" t="n">
        <v>5.955</v>
      </c>
      <c r="Z1738" s="28"/>
      <c r="AA1738" s="28"/>
      <c r="AB1738" s="28"/>
      <c r="AC1738" s="28"/>
      <c r="AD1738" s="28"/>
      <c r="AE1738" s="28"/>
      <c r="AF1738" s="28"/>
    </row>
    <row r="1739" customFormat="false" ht="12.75" hidden="false" customHeight="false" outlineLevel="0" collapsed="false">
      <c r="A1739" s="56" t="n">
        <v>36980</v>
      </c>
      <c r="B1739" s="61" t="n">
        <f aca="false">B1738+1</f>
        <v>1735</v>
      </c>
      <c r="E1739" s="28" t="n">
        <v>5.275</v>
      </c>
      <c r="F1739" s="28" t="n">
        <v>5.085</v>
      </c>
      <c r="G1739" s="28"/>
      <c r="H1739" s="28" t="n">
        <v>5.3</v>
      </c>
      <c r="I1739" s="28" t="n">
        <v>5.25</v>
      </c>
      <c r="J1739" s="28" t="n">
        <v>5.35</v>
      </c>
      <c r="K1739" s="28" t="n">
        <v>5.275</v>
      </c>
      <c r="L1739" s="28" t="n">
        <v>4.45</v>
      </c>
      <c r="M1739" s="28" t="n">
        <v>4.53</v>
      </c>
      <c r="N1739" s="28" t="n">
        <v>5.425</v>
      </c>
      <c r="O1739" s="28"/>
      <c r="P1739" s="28" t="n">
        <v>5.715</v>
      </c>
      <c r="Q1739" s="28" t="n">
        <v>5.58</v>
      </c>
      <c r="R1739" s="28" t="n">
        <v>14.25</v>
      </c>
      <c r="S1739" s="28" t="s">
        <v>150</v>
      </c>
      <c r="T1739" s="28" t="n">
        <v>5.355</v>
      </c>
      <c r="U1739" s="28" t="n">
        <v>5.355</v>
      </c>
      <c r="V1739" s="28"/>
      <c r="W1739" s="28" t="n">
        <v>10.24</v>
      </c>
      <c r="X1739" s="28" t="n">
        <v>5.85</v>
      </c>
      <c r="Y1739" s="28" t="n">
        <v>5.75</v>
      </c>
      <c r="Z1739" s="28"/>
      <c r="AA1739" s="28"/>
      <c r="AB1739" s="28"/>
      <c r="AC1739" s="28"/>
      <c r="AD1739" s="28"/>
      <c r="AE1739" s="28"/>
      <c r="AF1739" s="28"/>
    </row>
    <row r="1740" customFormat="false" ht="12.75" hidden="false" customHeight="false" outlineLevel="0" collapsed="false">
      <c r="A1740" s="56" t="n">
        <v>36981</v>
      </c>
      <c r="B1740" s="61" t="n">
        <f aca="false">B1739+1</f>
        <v>1736</v>
      </c>
      <c r="E1740" s="28" t="n">
        <v>5.32</v>
      </c>
      <c r="F1740" s="28" t="n">
        <v>5.085</v>
      </c>
      <c r="G1740" s="28"/>
      <c r="H1740" s="28" t="n">
        <v>5.285</v>
      </c>
      <c r="I1740" s="28" t="n">
        <v>5.295</v>
      </c>
      <c r="J1740" s="28" t="n">
        <v>5.395</v>
      </c>
      <c r="K1740" s="28" t="n">
        <v>5.24</v>
      </c>
      <c r="L1740" s="28" t="n">
        <v>4.01</v>
      </c>
      <c r="M1740" s="28" t="n">
        <v>3.995</v>
      </c>
      <c r="N1740" s="28" t="n">
        <v>5.395</v>
      </c>
      <c r="O1740" s="28"/>
      <c r="P1740" s="28" t="n">
        <v>5.715</v>
      </c>
      <c r="Q1740" s="28" t="n">
        <v>5.635</v>
      </c>
      <c r="R1740" s="28" t="n">
        <v>12.37</v>
      </c>
      <c r="S1740" s="28" t="n">
        <v>6.36</v>
      </c>
      <c r="T1740" s="28" t="n">
        <v>5.355</v>
      </c>
      <c r="U1740" s="28" t="n">
        <v>5.34</v>
      </c>
      <c r="V1740" s="28"/>
      <c r="W1740" s="28" t="n">
        <v>8.515</v>
      </c>
      <c r="X1740" s="28" t="n">
        <v>5.85</v>
      </c>
      <c r="Y1740" s="28" t="n">
        <v>5.935</v>
      </c>
      <c r="Z1740" s="28"/>
      <c r="AA1740" s="28"/>
      <c r="AB1740" s="28"/>
      <c r="AC1740" s="28"/>
      <c r="AD1740" s="28"/>
      <c r="AE1740" s="28"/>
      <c r="AF1740" s="28"/>
    </row>
    <row r="1741" customFormat="false" ht="12.75" hidden="false" customHeight="false" outlineLevel="0" collapsed="false">
      <c r="A1741" s="56" t="n">
        <v>36982</v>
      </c>
      <c r="B1741" s="61" t="n">
        <f aca="false">B1740+1</f>
        <v>1737</v>
      </c>
      <c r="E1741" s="28" t="n">
        <v>5.32</v>
      </c>
      <c r="F1741" s="28" t="n">
        <v>4.89</v>
      </c>
      <c r="G1741" s="28"/>
      <c r="H1741" s="28" t="n">
        <v>5.285</v>
      </c>
      <c r="I1741" s="28" t="n">
        <v>5.295</v>
      </c>
      <c r="J1741" s="28" t="n">
        <v>5.395</v>
      </c>
      <c r="K1741" s="28" t="n">
        <v>5.24</v>
      </c>
      <c r="L1741" s="28" t="n">
        <v>4.01</v>
      </c>
      <c r="M1741" s="28" t="n">
        <v>3.995</v>
      </c>
      <c r="N1741" s="28" t="n">
        <v>5.395</v>
      </c>
      <c r="O1741" s="28"/>
      <c r="P1741" s="28" t="n">
        <v>5.54</v>
      </c>
      <c r="Q1741" s="28" t="n">
        <v>5.635</v>
      </c>
      <c r="R1741" s="28" t="n">
        <v>12.37</v>
      </c>
      <c r="S1741" s="28" t="n">
        <v>6.36</v>
      </c>
      <c r="T1741" s="28" t="n">
        <v>5.355</v>
      </c>
      <c r="U1741" s="28" t="n">
        <v>5.34</v>
      </c>
      <c r="V1741" s="28"/>
      <c r="W1741" s="28" t="n">
        <v>8.515</v>
      </c>
      <c r="X1741" s="28" t="n">
        <v>5.85</v>
      </c>
      <c r="Y1741" s="28" t="n">
        <v>5.935</v>
      </c>
      <c r="Z1741" s="28"/>
      <c r="AA1741" s="28"/>
      <c r="AB1741" s="28"/>
      <c r="AC1741" s="28"/>
      <c r="AD1741" s="28"/>
      <c r="AE1741" s="28"/>
      <c r="AF1741" s="28"/>
    </row>
    <row r="1742" customFormat="false" ht="12.75" hidden="false" customHeight="false" outlineLevel="0" collapsed="false">
      <c r="A1742" s="56" t="n">
        <v>36983</v>
      </c>
      <c r="B1742" s="61" t="n">
        <f aca="false">B1741+1</f>
        <v>1738</v>
      </c>
      <c r="E1742" s="28" t="n">
        <v>5.03</v>
      </c>
      <c r="F1742" s="28" t="n">
        <v>5.195</v>
      </c>
      <c r="G1742" s="28"/>
      <c r="H1742" s="28" t="n">
        <v>5.01</v>
      </c>
      <c r="I1742" s="28" t="n">
        <v>5.025</v>
      </c>
      <c r="J1742" s="28" t="n">
        <v>5.06</v>
      </c>
      <c r="K1742" s="28" t="n">
        <v>4.885</v>
      </c>
      <c r="L1742" s="28" t="n">
        <v>3.645</v>
      </c>
      <c r="M1742" s="28" t="n">
        <v>3.365</v>
      </c>
      <c r="N1742" s="28" t="n">
        <v>5.105</v>
      </c>
      <c r="O1742" s="28"/>
      <c r="P1742" s="28" t="n">
        <v>5.68</v>
      </c>
      <c r="Q1742" s="28" t="n">
        <v>5.365</v>
      </c>
      <c r="R1742" s="28" t="n">
        <v>12.5</v>
      </c>
      <c r="S1742" s="28" t="n">
        <v>5.35</v>
      </c>
      <c r="T1742" s="28" t="n">
        <v>4.985</v>
      </c>
      <c r="U1742" s="28" t="n">
        <v>4.99</v>
      </c>
      <c r="V1742" s="28"/>
      <c r="W1742" s="28" t="n">
        <v>8.44</v>
      </c>
      <c r="X1742" s="28" t="n">
        <v>5.625</v>
      </c>
      <c r="Y1742" s="28" t="n">
        <v>5.835</v>
      </c>
      <c r="Z1742" s="28"/>
      <c r="AA1742" s="28"/>
      <c r="AB1742" s="28"/>
      <c r="AC1742" s="28"/>
      <c r="AD1742" s="28"/>
      <c r="AE1742" s="28"/>
      <c r="AF1742" s="28"/>
    </row>
    <row r="1743" customFormat="false" ht="12.75" hidden="false" customHeight="false" outlineLevel="0" collapsed="false">
      <c r="A1743" s="56" t="n">
        <v>36984</v>
      </c>
      <c r="B1743" s="61" t="n">
        <f aca="false">B1742+1</f>
        <v>1739</v>
      </c>
      <c r="E1743" s="28" t="n">
        <v>5.235</v>
      </c>
      <c r="F1743" s="28" t="n">
        <v>5.245</v>
      </c>
      <c r="G1743" s="28"/>
      <c r="H1743" s="28" t="n">
        <v>5.255</v>
      </c>
      <c r="I1743" s="28" t="n">
        <v>5.225</v>
      </c>
      <c r="J1743" s="28" t="n">
        <v>5.27</v>
      </c>
      <c r="K1743" s="28" t="n">
        <v>5.075</v>
      </c>
      <c r="L1743" s="28" t="n">
        <v>4.505</v>
      </c>
      <c r="M1743" s="28" t="n">
        <v>3.79</v>
      </c>
      <c r="N1743" s="28" t="n">
        <v>5.215</v>
      </c>
      <c r="O1743" s="28"/>
      <c r="P1743" s="28" t="n">
        <v>5.56</v>
      </c>
      <c r="Q1743" s="28" t="n">
        <v>5.575</v>
      </c>
      <c r="R1743" s="28" t="n">
        <v>14.71</v>
      </c>
      <c r="S1743" s="28" t="n">
        <v>5.845</v>
      </c>
      <c r="T1743" s="28" t="n">
        <v>5.19</v>
      </c>
      <c r="U1743" s="28" t="n">
        <v>5.195</v>
      </c>
      <c r="V1743" s="28"/>
      <c r="W1743" s="28" t="n">
        <v>10.63</v>
      </c>
      <c r="X1743" s="28" t="n">
        <v>5.8</v>
      </c>
      <c r="Y1743" s="28" t="n">
        <v>5.915</v>
      </c>
      <c r="Z1743" s="28"/>
      <c r="AA1743" s="28"/>
      <c r="AB1743" s="28"/>
      <c r="AC1743" s="28"/>
      <c r="AD1743" s="28"/>
      <c r="AE1743" s="28"/>
      <c r="AF1743" s="28"/>
    </row>
    <row r="1744" customFormat="false" ht="12.75" hidden="false" customHeight="false" outlineLevel="0" collapsed="false">
      <c r="A1744" s="56" t="n">
        <v>36985</v>
      </c>
      <c r="B1744" s="61" t="n">
        <f aca="false">B1743+1</f>
        <v>1740</v>
      </c>
      <c r="E1744" s="28" t="n">
        <v>5.225</v>
      </c>
      <c r="F1744" s="28" t="n">
        <v>5.12</v>
      </c>
      <c r="G1744" s="28"/>
      <c r="H1744" s="28" t="n">
        <v>5.255</v>
      </c>
      <c r="I1744" s="28" t="n">
        <v>5.225</v>
      </c>
      <c r="J1744" s="28" t="n">
        <v>5.245</v>
      </c>
      <c r="K1744" s="28" t="n">
        <v>5.095</v>
      </c>
      <c r="L1744" s="28" t="n">
        <v>4.745</v>
      </c>
      <c r="M1744" s="28" t="n">
        <v>4.755</v>
      </c>
      <c r="N1744" s="28" t="n">
        <v>5.2</v>
      </c>
      <c r="O1744" s="28"/>
      <c r="P1744" s="28" t="n">
        <v>5.565</v>
      </c>
      <c r="Q1744" s="28" t="n">
        <v>5.515</v>
      </c>
      <c r="R1744" s="28" t="n">
        <v>15.63</v>
      </c>
      <c r="S1744" s="28" t="n">
        <v>7.3</v>
      </c>
      <c r="T1744" s="28" t="n">
        <v>5.19</v>
      </c>
      <c r="U1744" s="28" t="n">
        <v>5.195</v>
      </c>
      <c r="V1744" s="28"/>
      <c r="W1744" s="28" t="n">
        <v>12.815</v>
      </c>
      <c r="X1744" s="28" t="n">
        <v>5.665</v>
      </c>
      <c r="Y1744" s="28" t="n">
        <v>5.72</v>
      </c>
      <c r="Z1744" s="28"/>
      <c r="AA1744" s="28"/>
      <c r="AB1744" s="28"/>
      <c r="AC1744" s="28"/>
      <c r="AD1744" s="28"/>
      <c r="AE1744" s="28"/>
      <c r="AF1744" s="28"/>
    </row>
    <row r="1745" customFormat="false" ht="12.75" hidden="false" customHeight="false" outlineLevel="0" collapsed="false">
      <c r="A1745" s="56" t="n">
        <v>36986</v>
      </c>
      <c r="B1745" s="61" t="n">
        <f aca="false">B1744+1</f>
        <v>1741</v>
      </c>
      <c r="E1745" s="28" t="n">
        <v>5.235</v>
      </c>
      <c r="F1745" s="28" t="n">
        <v>5.185</v>
      </c>
      <c r="G1745" s="28"/>
      <c r="H1745" s="28" t="n">
        <v>5.24</v>
      </c>
      <c r="I1745" s="28" t="n">
        <v>5.235</v>
      </c>
      <c r="J1745" s="28" t="n">
        <v>5.255</v>
      </c>
      <c r="K1745" s="28" t="n">
        <v>5.1</v>
      </c>
      <c r="L1745" s="28" t="n">
        <v>4.655</v>
      </c>
      <c r="M1745" s="28" t="n">
        <v>4.66</v>
      </c>
      <c r="N1745" s="28" t="n">
        <v>5.36</v>
      </c>
      <c r="O1745" s="28"/>
      <c r="P1745" s="28" t="s">
        <v>150</v>
      </c>
      <c r="Q1745" s="28" t="n">
        <v>5.515</v>
      </c>
      <c r="R1745" s="28" t="n">
        <v>15.59</v>
      </c>
      <c r="S1745" s="28" t="n">
        <v>11.005</v>
      </c>
      <c r="T1745" s="28" t="n">
        <v>5.18</v>
      </c>
      <c r="U1745" s="28" t="n">
        <v>5.19</v>
      </c>
      <c r="V1745" s="28"/>
      <c r="W1745" s="28" t="n">
        <v>13.325</v>
      </c>
      <c r="X1745" s="28" t="n">
        <v>5.65</v>
      </c>
      <c r="Y1745" s="28" t="n">
        <v>5.69</v>
      </c>
      <c r="Z1745" s="28"/>
      <c r="AA1745" s="28"/>
      <c r="AB1745" s="28"/>
      <c r="AC1745" s="28"/>
      <c r="AD1745" s="28"/>
      <c r="AE1745" s="28"/>
      <c r="AF1745" s="28"/>
    </row>
    <row r="1746" customFormat="false" ht="12.75" hidden="false" customHeight="false" outlineLevel="0" collapsed="false">
      <c r="A1746" s="56" t="n">
        <v>36987</v>
      </c>
      <c r="B1746" s="61" t="n">
        <f aca="false">B1745+1</f>
        <v>1742</v>
      </c>
      <c r="E1746" s="28" t="n">
        <v>5.355</v>
      </c>
      <c r="F1746" s="28" t="n">
        <v>5.185</v>
      </c>
      <c r="G1746" s="28"/>
      <c r="H1746" s="28" t="n">
        <v>5.365</v>
      </c>
      <c r="I1746" s="28" t="n">
        <v>5.355</v>
      </c>
      <c r="J1746" s="28" t="n">
        <v>5.355</v>
      </c>
      <c r="K1746" s="28" t="n">
        <v>5.205</v>
      </c>
      <c r="L1746" s="28" t="n">
        <v>4.67</v>
      </c>
      <c r="M1746" s="28" t="n">
        <v>4.62</v>
      </c>
      <c r="N1746" s="28" t="n">
        <v>5.535</v>
      </c>
      <c r="O1746" s="28"/>
      <c r="P1746" s="28" t="s">
        <v>150</v>
      </c>
      <c r="Q1746" s="28" t="n">
        <v>5.6</v>
      </c>
      <c r="R1746" s="28" t="n">
        <v>14.5</v>
      </c>
      <c r="S1746" s="28" t="n">
        <v>10.555</v>
      </c>
      <c r="T1746" s="28" t="n">
        <v>5.285</v>
      </c>
      <c r="U1746" s="28" t="n">
        <v>5.29</v>
      </c>
      <c r="V1746" s="28"/>
      <c r="W1746" s="28" t="n">
        <v>12.3</v>
      </c>
      <c r="X1746" s="28" t="n">
        <v>5.74</v>
      </c>
      <c r="Y1746" s="28" t="n">
        <v>5.755</v>
      </c>
      <c r="Z1746" s="28"/>
      <c r="AA1746" s="28"/>
      <c r="AB1746" s="28"/>
      <c r="AC1746" s="28"/>
      <c r="AD1746" s="28"/>
      <c r="AE1746" s="28"/>
      <c r="AF1746" s="28"/>
    </row>
    <row r="1747" customFormat="false" ht="12.75" hidden="false" customHeight="false" outlineLevel="0" collapsed="false">
      <c r="A1747" s="56" t="n">
        <v>36988</v>
      </c>
      <c r="B1747" s="61" t="n">
        <f aca="false">B1746+1</f>
        <v>1743</v>
      </c>
      <c r="E1747" s="28" t="n">
        <v>5.355</v>
      </c>
      <c r="F1747" s="28" t="n">
        <v>5.185</v>
      </c>
      <c r="G1747" s="28"/>
      <c r="H1747" s="28" t="n">
        <v>5.365</v>
      </c>
      <c r="I1747" s="28" t="n">
        <v>5.355</v>
      </c>
      <c r="J1747" s="28" t="n">
        <v>5.355</v>
      </c>
      <c r="K1747" s="28" t="n">
        <v>5.205</v>
      </c>
      <c r="L1747" s="28" t="n">
        <v>4.67</v>
      </c>
      <c r="M1747" s="28" t="n">
        <v>4.62</v>
      </c>
      <c r="N1747" s="28" t="n">
        <v>5.535</v>
      </c>
      <c r="O1747" s="28"/>
      <c r="P1747" s="28" t="n">
        <v>5.65</v>
      </c>
      <c r="Q1747" s="28" t="n">
        <v>5.6</v>
      </c>
      <c r="R1747" s="28" t="n">
        <v>14.5</v>
      </c>
      <c r="S1747" s="28" t="n">
        <v>10.555</v>
      </c>
      <c r="T1747" s="28" t="n">
        <v>5.285</v>
      </c>
      <c r="U1747" s="28" t="n">
        <v>5.29</v>
      </c>
      <c r="V1747" s="28"/>
      <c r="W1747" s="28" t="n">
        <v>12.3</v>
      </c>
      <c r="X1747" s="28" t="n">
        <v>5.74</v>
      </c>
      <c r="Y1747" s="28" t="n">
        <v>5.755</v>
      </c>
      <c r="Z1747" s="28"/>
      <c r="AA1747" s="28"/>
      <c r="AB1747" s="28"/>
      <c r="AC1747" s="28"/>
      <c r="AD1747" s="28"/>
      <c r="AE1747" s="28"/>
      <c r="AF1747" s="28"/>
    </row>
    <row r="1748" customFormat="false" ht="12.75" hidden="false" customHeight="false" outlineLevel="0" collapsed="false">
      <c r="A1748" s="56" t="n">
        <v>36989</v>
      </c>
      <c r="B1748" s="61" t="n">
        <f aca="false">B1747+1</f>
        <v>1744</v>
      </c>
      <c r="E1748" s="28" t="n">
        <v>5.355</v>
      </c>
      <c r="F1748" s="28" t="n">
        <v>5.325</v>
      </c>
      <c r="G1748" s="28"/>
      <c r="H1748" s="28" t="n">
        <v>5.365</v>
      </c>
      <c r="I1748" s="28" t="n">
        <v>5.355</v>
      </c>
      <c r="J1748" s="28" t="n">
        <v>5.355</v>
      </c>
      <c r="K1748" s="28" t="n">
        <v>5.205</v>
      </c>
      <c r="L1748" s="28" t="n">
        <v>4.67</v>
      </c>
      <c r="M1748" s="28" t="n">
        <v>4.62</v>
      </c>
      <c r="N1748" s="28" t="n">
        <v>5.535</v>
      </c>
      <c r="O1748" s="28"/>
      <c r="P1748" s="28" t="n">
        <v>5.79</v>
      </c>
      <c r="Q1748" s="28" t="n">
        <v>5.6</v>
      </c>
      <c r="R1748" s="28" t="n">
        <v>14.5</v>
      </c>
      <c r="S1748" s="28" t="n">
        <v>10.555</v>
      </c>
      <c r="T1748" s="28" t="n">
        <v>5.285</v>
      </c>
      <c r="U1748" s="28" t="n">
        <v>5.29</v>
      </c>
      <c r="V1748" s="28"/>
      <c r="W1748" s="28" t="n">
        <v>12.3</v>
      </c>
      <c r="X1748" s="28" t="n">
        <v>5.74</v>
      </c>
      <c r="Y1748" s="28" t="n">
        <v>5.755</v>
      </c>
      <c r="Z1748" s="28"/>
      <c r="AA1748" s="28"/>
      <c r="AB1748" s="28"/>
      <c r="AC1748" s="28"/>
      <c r="AD1748" s="28"/>
      <c r="AE1748" s="28"/>
      <c r="AF1748" s="28"/>
    </row>
    <row r="1749" customFormat="false" ht="12.75" hidden="false" customHeight="false" outlineLevel="0" collapsed="false">
      <c r="A1749" s="56" t="n">
        <v>36990</v>
      </c>
      <c r="B1749" s="61" t="n">
        <f aca="false">B1748+1</f>
        <v>1745</v>
      </c>
      <c r="E1749" s="28" t="n">
        <v>5.47</v>
      </c>
      <c r="F1749" s="28" t="n">
        <v>5.475</v>
      </c>
      <c r="G1749" s="28"/>
      <c r="H1749" s="28" t="n">
        <v>5.485</v>
      </c>
      <c r="I1749" s="28" t="n">
        <v>5.485</v>
      </c>
      <c r="J1749" s="28" t="n">
        <v>5.47</v>
      </c>
      <c r="K1749" s="28" t="n">
        <v>5.325</v>
      </c>
      <c r="L1749" s="28" t="n">
        <v>4.825</v>
      </c>
      <c r="M1749" s="28" t="n">
        <v>4.855</v>
      </c>
      <c r="N1749" s="28" t="n">
        <v>5.58</v>
      </c>
      <c r="O1749" s="28"/>
      <c r="P1749" s="28" t="n">
        <v>5.89</v>
      </c>
      <c r="Q1749" s="28" t="n">
        <v>5.73</v>
      </c>
      <c r="R1749" s="28" t="n">
        <v>13.75</v>
      </c>
      <c r="S1749" s="28" t="n">
        <v>10.665</v>
      </c>
      <c r="T1749" s="28" t="n">
        <v>5.4</v>
      </c>
      <c r="U1749" s="28" t="n">
        <v>5.395</v>
      </c>
      <c r="V1749" s="28"/>
      <c r="W1749" s="28" t="n">
        <v>12.615</v>
      </c>
      <c r="X1749" s="28" t="n">
        <v>5.895</v>
      </c>
      <c r="Y1749" s="28" t="n">
        <v>5.95</v>
      </c>
      <c r="Z1749" s="28"/>
      <c r="AA1749" s="28"/>
      <c r="AB1749" s="28"/>
      <c r="AC1749" s="28"/>
      <c r="AD1749" s="28"/>
      <c r="AE1749" s="28"/>
      <c r="AF1749" s="28"/>
    </row>
    <row r="1750" customFormat="false" ht="12.75" hidden="false" customHeight="false" outlineLevel="0" collapsed="false">
      <c r="A1750" s="56" t="n">
        <v>36991</v>
      </c>
      <c r="B1750" s="61" t="n">
        <f aca="false">B1749+1</f>
        <v>1746</v>
      </c>
      <c r="E1750" s="28" t="n">
        <v>5.545</v>
      </c>
      <c r="F1750" s="28" t="n">
        <v>5.375</v>
      </c>
      <c r="G1750" s="28"/>
      <c r="H1750" s="28" t="n">
        <v>5.55</v>
      </c>
      <c r="I1750" s="28" t="n">
        <v>5.57</v>
      </c>
      <c r="J1750" s="28" t="n">
        <v>5.575</v>
      </c>
      <c r="K1750" s="28" t="n">
        <v>5.41</v>
      </c>
      <c r="L1750" s="28" t="n">
        <v>4.965</v>
      </c>
      <c r="M1750" s="28" t="n">
        <v>5.015</v>
      </c>
      <c r="N1750" s="28" t="n">
        <v>5.56</v>
      </c>
      <c r="O1750" s="28"/>
      <c r="P1750" s="28" t="n">
        <v>5.775</v>
      </c>
      <c r="Q1750" s="28" t="n">
        <v>5.805</v>
      </c>
      <c r="R1750" s="28" t="n">
        <v>13.51</v>
      </c>
      <c r="S1750" s="28" t="n">
        <v>10.915</v>
      </c>
      <c r="T1750" s="28" t="n">
        <v>5.48</v>
      </c>
      <c r="U1750" s="28" t="n">
        <v>5.47</v>
      </c>
      <c r="V1750" s="28"/>
      <c r="W1750" s="28" t="n">
        <v>12.1</v>
      </c>
      <c r="X1750" s="28" t="n">
        <v>6.02</v>
      </c>
      <c r="Y1750" s="28" t="n">
        <v>6.01</v>
      </c>
      <c r="Z1750" s="28"/>
      <c r="AA1750" s="28"/>
      <c r="AB1750" s="28"/>
      <c r="AC1750" s="28"/>
      <c r="AD1750" s="28"/>
      <c r="AE1750" s="28"/>
      <c r="AF1750" s="28"/>
    </row>
    <row r="1751" customFormat="false" ht="12.75" hidden="false" customHeight="false" outlineLevel="0" collapsed="false">
      <c r="A1751" s="56" t="n">
        <v>36992</v>
      </c>
      <c r="B1751" s="61" t="n">
        <f aca="false">B1750+1</f>
        <v>1747</v>
      </c>
      <c r="E1751" s="28" t="n">
        <v>5.47</v>
      </c>
      <c r="F1751" s="28" t="n">
        <v>5.235</v>
      </c>
      <c r="G1751" s="28"/>
      <c r="H1751" s="28" t="n">
        <v>5.46</v>
      </c>
      <c r="I1751" s="28" t="n">
        <v>5.48</v>
      </c>
      <c r="J1751" s="28" t="n">
        <v>5.46</v>
      </c>
      <c r="K1751" s="28" t="n">
        <v>5.335</v>
      </c>
      <c r="L1751" s="28" t="n">
        <v>5.18</v>
      </c>
      <c r="M1751" s="28" t="n">
        <v>5.15</v>
      </c>
      <c r="N1751" s="28" t="n">
        <v>5.51</v>
      </c>
      <c r="O1751" s="28"/>
      <c r="P1751" s="28" t="n">
        <v>5.665</v>
      </c>
      <c r="Q1751" s="28" t="n">
        <v>5.72</v>
      </c>
      <c r="R1751" s="28" t="n">
        <v>14.235</v>
      </c>
      <c r="S1751" s="28" t="n">
        <v>11.395</v>
      </c>
      <c r="T1751" s="28" t="n">
        <v>5.435</v>
      </c>
      <c r="U1751" s="28" t="n">
        <v>5.43</v>
      </c>
      <c r="V1751" s="28"/>
      <c r="W1751" s="28" t="n">
        <v>12.3</v>
      </c>
      <c r="X1751" s="28" t="n">
        <v>5.88</v>
      </c>
      <c r="Y1751" s="28" t="n">
        <v>5.885</v>
      </c>
      <c r="Z1751" s="28"/>
      <c r="AA1751" s="28"/>
      <c r="AB1751" s="28"/>
      <c r="AC1751" s="28"/>
      <c r="AD1751" s="28"/>
      <c r="AE1751" s="28"/>
      <c r="AF1751" s="28"/>
    </row>
    <row r="1752" customFormat="false" ht="12.75" hidden="false" customHeight="false" outlineLevel="0" collapsed="false">
      <c r="A1752" s="56" t="n">
        <v>36993</v>
      </c>
      <c r="B1752" s="61" t="n">
        <f aca="false">B1751+1</f>
        <v>1748</v>
      </c>
      <c r="E1752" s="28" t="n">
        <v>5.345</v>
      </c>
      <c r="F1752" s="28" t="n">
        <v>5.235</v>
      </c>
      <c r="G1752" s="28"/>
      <c r="H1752" s="28" t="n">
        <v>5.33</v>
      </c>
      <c r="I1752" s="28" t="n">
        <v>5.345</v>
      </c>
      <c r="J1752" s="28" t="n">
        <v>5.34</v>
      </c>
      <c r="K1752" s="28" t="n">
        <v>5.225</v>
      </c>
      <c r="L1752" s="28" t="n">
        <v>4.86</v>
      </c>
      <c r="M1752" s="28" t="n">
        <v>5.035</v>
      </c>
      <c r="N1752" s="28" t="n">
        <v>5.42</v>
      </c>
      <c r="O1752" s="28"/>
      <c r="P1752" s="28" t="s">
        <v>150</v>
      </c>
      <c r="Q1752" s="28" t="n">
        <v>5.6</v>
      </c>
      <c r="R1752" s="28" t="n">
        <v>13.465</v>
      </c>
      <c r="S1752" s="28" t="n">
        <v>11.225</v>
      </c>
      <c r="T1752" s="28" t="n">
        <v>5.355</v>
      </c>
      <c r="U1752" s="28" t="n">
        <v>5.345</v>
      </c>
      <c r="V1752" s="28"/>
      <c r="W1752" s="28" t="n">
        <v>12.11</v>
      </c>
      <c r="X1752" s="28" t="n">
        <v>5.72</v>
      </c>
      <c r="Y1752" s="28" t="n">
        <v>5.715</v>
      </c>
      <c r="Z1752" s="28"/>
      <c r="AA1752" s="28"/>
      <c r="AB1752" s="28"/>
      <c r="AC1752" s="28"/>
      <c r="AD1752" s="28"/>
      <c r="AE1752" s="28"/>
      <c r="AF1752" s="28"/>
    </row>
    <row r="1753" customFormat="false" ht="13.5" hidden="false" customHeight="false" outlineLevel="0" collapsed="false">
      <c r="A1753" s="56" t="n">
        <v>36994</v>
      </c>
      <c r="B1753" s="61" t="n">
        <f aca="false">B1752+1</f>
        <v>1749</v>
      </c>
      <c r="E1753" s="28" t="n">
        <v>5.345</v>
      </c>
      <c r="F1753" s="28" t="n">
        <v>5.235</v>
      </c>
      <c r="G1753" s="28"/>
      <c r="H1753" s="28" t="n">
        <v>5.33</v>
      </c>
      <c r="I1753" s="28" t="n">
        <v>5.345</v>
      </c>
      <c r="J1753" s="28" t="n">
        <v>5.34</v>
      </c>
      <c r="K1753" s="28" t="n">
        <v>5.225</v>
      </c>
      <c r="L1753" s="28" t="n">
        <v>4.86</v>
      </c>
      <c r="M1753" s="28" t="n">
        <v>5.035</v>
      </c>
      <c r="N1753" s="28" t="n">
        <v>5.42</v>
      </c>
      <c r="O1753" s="28"/>
      <c r="P1753" s="28" t="s">
        <v>150</v>
      </c>
      <c r="Q1753" s="28" t="n">
        <v>5.6</v>
      </c>
      <c r="R1753" s="28" t="n">
        <v>13.465</v>
      </c>
      <c r="S1753" s="28" t="n">
        <v>11.225</v>
      </c>
      <c r="T1753" s="28" t="n">
        <v>5.355</v>
      </c>
      <c r="U1753" s="28" t="n">
        <v>5.345</v>
      </c>
      <c r="V1753" s="28"/>
      <c r="W1753" s="28" t="n">
        <v>12.11</v>
      </c>
      <c r="X1753" s="28" t="n">
        <v>5.72</v>
      </c>
      <c r="Y1753" s="28" t="n">
        <v>5.715</v>
      </c>
      <c r="Z1753" s="28"/>
      <c r="AA1753" s="28"/>
      <c r="AB1753" s="28"/>
      <c r="AC1753" s="28"/>
      <c r="AD1753" s="28"/>
      <c r="AE1753" s="28"/>
      <c r="AF1753" s="28"/>
    </row>
    <row r="1754" customFormat="false" ht="13.5" hidden="false" customHeight="false" outlineLevel="0" collapsed="false">
      <c r="A1754" s="67" t="n">
        <v>36995</v>
      </c>
      <c r="B1754" s="61" t="n">
        <f aca="false">B1753+1</f>
        <v>1750</v>
      </c>
      <c r="C1754" s="68"/>
      <c r="D1754" s="69"/>
      <c r="E1754" s="70" t="n">
        <v>5.345</v>
      </c>
      <c r="F1754" s="70" t="n">
        <v>5.235</v>
      </c>
      <c r="G1754" s="70" t="n">
        <v>5.22</v>
      </c>
      <c r="H1754" s="70" t="n">
        <v>5.33</v>
      </c>
      <c r="I1754" s="70" t="n">
        <v>5.345</v>
      </c>
      <c r="J1754" s="70" t="n">
        <v>5.34</v>
      </c>
      <c r="K1754" s="70" t="n">
        <v>5.225</v>
      </c>
      <c r="L1754" s="70" t="n">
        <v>4.86</v>
      </c>
      <c r="M1754" s="70" t="n">
        <v>5.035</v>
      </c>
      <c r="N1754" s="70" t="n">
        <v>5.42</v>
      </c>
      <c r="O1754" s="70"/>
      <c r="P1754" s="70" t="e">
        <f aca="false">NA()</f>
        <v>#N/A</v>
      </c>
      <c r="Q1754" s="70" t="n">
        <v>5.6</v>
      </c>
      <c r="R1754" s="70" t="n">
        <v>13.465</v>
      </c>
      <c r="S1754" s="70" t="n">
        <v>11.225</v>
      </c>
      <c r="T1754" s="70" t="n">
        <v>5.355</v>
      </c>
      <c r="U1754" s="70" t="n">
        <v>5.345</v>
      </c>
      <c r="V1754" s="70" t="n">
        <v>5.47</v>
      </c>
      <c r="W1754" s="70" t="n">
        <v>12.11</v>
      </c>
      <c r="X1754" s="70" t="n">
        <v>5.72</v>
      </c>
      <c r="Y1754" s="70" t="n">
        <v>5.715</v>
      </c>
      <c r="Z1754" s="70"/>
      <c r="AA1754" s="70"/>
      <c r="AB1754" s="70"/>
      <c r="AC1754" s="70"/>
      <c r="AD1754" s="70"/>
      <c r="AE1754" s="70"/>
      <c r="AF1754" s="70"/>
      <c r="AG1754" s="68"/>
      <c r="AH1754" s="68"/>
      <c r="AI1754" s="68"/>
      <c r="AJ1754" s="68"/>
      <c r="AK1754" s="68"/>
      <c r="AL1754" s="68"/>
      <c r="AM1754" s="68"/>
    </row>
    <row r="1755" customFormat="false" ht="12.75" hidden="false" customHeight="false" outlineLevel="0" collapsed="false">
      <c r="A1755" s="56" t="n">
        <v>36996</v>
      </c>
      <c r="B1755" s="61" t="n">
        <f aca="false">B1754+1</f>
        <v>1751</v>
      </c>
      <c r="E1755" s="28" t="n">
        <v>5.345</v>
      </c>
      <c r="F1755" s="28" t="n">
        <v>5.235</v>
      </c>
      <c r="G1755" s="28" t="n">
        <v>5.22</v>
      </c>
      <c r="H1755" s="28" t="n">
        <v>5.33</v>
      </c>
      <c r="I1755" s="28" t="n">
        <v>5.345</v>
      </c>
      <c r="J1755" s="28" t="n">
        <v>5.34</v>
      </c>
      <c r="K1755" s="28" t="n">
        <v>5.225</v>
      </c>
      <c r="L1755" s="28" t="n">
        <v>4.86</v>
      </c>
      <c r="M1755" s="28" t="n">
        <v>5.035</v>
      </c>
      <c r="N1755" s="28" t="n">
        <v>5.42</v>
      </c>
      <c r="O1755" s="28"/>
      <c r="P1755" s="28" t="n">
        <v>5.665</v>
      </c>
      <c r="Q1755" s="28" t="n">
        <v>5.6</v>
      </c>
      <c r="R1755" s="28" t="n">
        <v>13.465</v>
      </c>
      <c r="S1755" s="28" t="n">
        <v>11.225</v>
      </c>
      <c r="T1755" s="28" t="n">
        <v>5.355</v>
      </c>
      <c r="U1755" s="28" t="n">
        <v>5.345</v>
      </c>
      <c r="V1755" s="28" t="n">
        <v>5.47</v>
      </c>
      <c r="W1755" s="28" t="n">
        <v>12.11</v>
      </c>
      <c r="X1755" s="28" t="n">
        <v>5.72</v>
      </c>
      <c r="Y1755" s="28" t="n">
        <v>5.715</v>
      </c>
      <c r="Z1755" s="28"/>
      <c r="AA1755" s="28"/>
      <c r="AB1755" s="28"/>
      <c r="AC1755" s="28"/>
      <c r="AD1755" s="28"/>
      <c r="AE1755" s="28"/>
      <c r="AF1755" s="28"/>
    </row>
    <row r="1756" customFormat="false" ht="12.75" hidden="false" customHeight="false" outlineLevel="0" collapsed="false">
      <c r="A1756" s="56" t="n">
        <v>36997</v>
      </c>
      <c r="B1756" s="61" t="n">
        <f aca="false">B1755+1</f>
        <v>1752</v>
      </c>
      <c r="E1756" s="28" t="n">
        <v>5.48</v>
      </c>
      <c r="F1756" s="28" t="n">
        <v>5.31</v>
      </c>
      <c r="G1756" s="28" t="n">
        <v>5.335</v>
      </c>
      <c r="H1756" s="28" t="n">
        <v>5.45</v>
      </c>
      <c r="I1756" s="28" t="n">
        <v>5.475</v>
      </c>
      <c r="J1756" s="28" t="n">
        <v>5.46</v>
      </c>
      <c r="K1756" s="28" t="n">
        <v>5.34</v>
      </c>
      <c r="L1756" s="28" t="n">
        <v>4.96</v>
      </c>
      <c r="M1756" s="28" t="n">
        <v>5.055</v>
      </c>
      <c r="N1756" s="28" t="n">
        <v>5.43</v>
      </c>
      <c r="O1756" s="28"/>
      <c r="P1756" s="28" t="n">
        <v>5.88</v>
      </c>
      <c r="Q1756" s="28" t="n">
        <v>5.805</v>
      </c>
      <c r="R1756" s="28" t="n">
        <v>12.9</v>
      </c>
      <c r="S1756" s="28" t="n">
        <v>10.845</v>
      </c>
      <c r="T1756" s="28" t="n">
        <v>5.47</v>
      </c>
      <c r="U1756" s="28" t="n">
        <v>5.47</v>
      </c>
      <c r="V1756" s="28" t="n">
        <v>5.6</v>
      </c>
      <c r="W1756" s="28" t="n">
        <v>12.015</v>
      </c>
      <c r="X1756" s="28" t="n">
        <v>5.95</v>
      </c>
      <c r="Y1756" s="28" t="n">
        <v>6.01</v>
      </c>
      <c r="Z1756" s="28"/>
      <c r="AA1756" s="28"/>
      <c r="AB1756" s="28"/>
      <c r="AC1756" s="28"/>
      <c r="AD1756" s="28"/>
      <c r="AE1756" s="28"/>
      <c r="AF1756" s="28"/>
    </row>
    <row r="1757" customFormat="false" ht="12.75" hidden="false" customHeight="false" outlineLevel="0" collapsed="false">
      <c r="A1757" s="56" t="n">
        <v>36998</v>
      </c>
      <c r="B1757" s="61" t="n">
        <f aca="false">B1756+1</f>
        <v>1753</v>
      </c>
      <c r="E1757" s="28" t="n">
        <v>5.375</v>
      </c>
      <c r="F1757" s="28" t="n">
        <v>5.215</v>
      </c>
      <c r="G1757" s="28" t="n">
        <v>5.235</v>
      </c>
      <c r="H1757" s="28" t="n">
        <v>5.365</v>
      </c>
      <c r="I1757" s="28" t="n">
        <v>5.365</v>
      </c>
      <c r="J1757" s="28" t="n">
        <v>5.355</v>
      </c>
      <c r="K1757" s="28" t="n">
        <v>5.24</v>
      </c>
      <c r="L1757" s="28" t="n">
        <v>4.79</v>
      </c>
      <c r="M1757" s="28" t="n">
        <v>4.83</v>
      </c>
      <c r="N1757" s="28" t="n">
        <v>5.34</v>
      </c>
      <c r="O1757" s="28"/>
      <c r="P1757" s="28" t="n">
        <v>5.805</v>
      </c>
      <c r="Q1757" s="28" t="n">
        <v>5.705</v>
      </c>
      <c r="R1757" s="28" t="n">
        <v>12.84</v>
      </c>
      <c r="S1757" s="28" t="n">
        <v>10.215</v>
      </c>
      <c r="T1757" s="28" t="n">
        <v>5.29</v>
      </c>
      <c r="U1757" s="28" t="n">
        <v>5.315</v>
      </c>
      <c r="V1757" s="28" t="n">
        <v>5.5</v>
      </c>
      <c r="W1757" s="28" t="n">
        <v>11.805</v>
      </c>
      <c r="X1757" s="28" t="n">
        <v>5.895</v>
      </c>
      <c r="Y1757" s="28" t="n">
        <v>5.955</v>
      </c>
      <c r="Z1757" s="28"/>
      <c r="AA1757" s="28"/>
      <c r="AB1757" s="28"/>
      <c r="AC1757" s="28"/>
      <c r="AD1757" s="28"/>
      <c r="AE1757" s="28"/>
      <c r="AF1757" s="28"/>
    </row>
    <row r="1758" customFormat="false" ht="12.75" hidden="false" customHeight="false" outlineLevel="0" collapsed="false">
      <c r="A1758" s="56" t="n">
        <v>36999</v>
      </c>
      <c r="B1758" s="61" t="n">
        <f aca="false">B1757+1</f>
        <v>1754</v>
      </c>
      <c r="E1758" s="28" t="n">
        <v>5.155</v>
      </c>
      <c r="F1758" s="28" t="n">
        <v>5.075</v>
      </c>
      <c r="G1758" s="28" t="n">
        <v>5.065</v>
      </c>
      <c r="H1758" s="28" t="n">
        <v>5.16</v>
      </c>
      <c r="I1758" s="28" t="n">
        <v>5.145</v>
      </c>
      <c r="J1758" s="28" t="n">
        <v>5.17</v>
      </c>
      <c r="K1758" s="28" t="n">
        <v>5.03</v>
      </c>
      <c r="L1758" s="28" t="n">
        <v>4.555</v>
      </c>
      <c r="M1758" s="28" t="n">
        <v>4.445</v>
      </c>
      <c r="N1758" s="28" t="n">
        <v>5.17</v>
      </c>
      <c r="O1758" s="28"/>
      <c r="P1758" s="28" t="n">
        <v>5.565</v>
      </c>
      <c r="Q1758" s="28" t="n">
        <v>5.495</v>
      </c>
      <c r="R1758" s="28" t="n">
        <v>12.665</v>
      </c>
      <c r="S1758" s="28" t="n">
        <v>10.67</v>
      </c>
      <c r="T1758" s="28" t="n">
        <v>5.08</v>
      </c>
      <c r="U1758" s="28" t="n">
        <v>5.085</v>
      </c>
      <c r="V1758" s="28" t="n">
        <v>5.26</v>
      </c>
      <c r="W1758" s="28" t="n">
        <v>11.905</v>
      </c>
      <c r="X1758" s="28" t="n">
        <v>5.65</v>
      </c>
      <c r="Y1758" s="28" t="n">
        <v>5.705</v>
      </c>
      <c r="Z1758" s="28"/>
      <c r="AA1758" s="28"/>
      <c r="AB1758" s="28"/>
      <c r="AC1758" s="28"/>
      <c r="AD1758" s="28"/>
      <c r="AE1758" s="28"/>
      <c r="AF1758" s="28"/>
    </row>
    <row r="1759" customFormat="false" ht="12.75" hidden="false" customHeight="false" outlineLevel="0" collapsed="false">
      <c r="A1759" s="56" t="n">
        <v>37000</v>
      </c>
      <c r="B1759" s="61" t="n">
        <f aca="false">B1758+1</f>
        <v>1755</v>
      </c>
      <c r="E1759" s="28" t="n">
        <v>5.07</v>
      </c>
      <c r="F1759" s="28" t="n">
        <v>5.02</v>
      </c>
      <c r="G1759" s="28" t="n">
        <v>4.99</v>
      </c>
      <c r="H1759" s="28" t="n">
        <v>5.07</v>
      </c>
      <c r="I1759" s="28" t="n">
        <v>5.075</v>
      </c>
      <c r="J1759" s="28" t="n">
        <v>5.075</v>
      </c>
      <c r="K1759" s="28" t="n">
        <v>4.96</v>
      </c>
      <c r="L1759" s="28" t="n">
        <v>4.365</v>
      </c>
      <c r="M1759" s="28" t="n">
        <v>4.25</v>
      </c>
      <c r="N1759" s="28" t="n">
        <v>5.165</v>
      </c>
      <c r="O1759" s="28"/>
      <c r="P1759" s="28" t="n">
        <v>5.425</v>
      </c>
      <c r="Q1759" s="28" t="n">
        <v>5.395</v>
      </c>
      <c r="R1759" s="28" t="n">
        <v>12.595</v>
      </c>
      <c r="S1759" s="28" t="n">
        <v>10.545</v>
      </c>
      <c r="T1759" s="28" t="n">
        <v>4.98</v>
      </c>
      <c r="U1759" s="28" t="n">
        <v>4.975</v>
      </c>
      <c r="V1759" s="28" t="n">
        <v>5.19</v>
      </c>
      <c r="W1759" s="28" t="n">
        <v>11.675</v>
      </c>
      <c r="X1759" s="28" t="n">
        <v>5.495</v>
      </c>
      <c r="Y1759" s="28" t="n">
        <v>5.515</v>
      </c>
      <c r="Z1759" s="28"/>
      <c r="AA1759" s="28"/>
      <c r="AB1759" s="28"/>
      <c r="AC1759" s="28"/>
      <c r="AD1759" s="28"/>
      <c r="AE1759" s="28"/>
      <c r="AF1759" s="28"/>
    </row>
    <row r="1760" customFormat="false" ht="12.75" hidden="false" customHeight="false" outlineLevel="0" collapsed="false">
      <c r="A1760" s="56" t="n">
        <v>37001</v>
      </c>
      <c r="B1760" s="61" t="n">
        <f aca="false">B1759+1</f>
        <v>1756</v>
      </c>
      <c r="E1760" s="28" t="n">
        <v>5.01</v>
      </c>
      <c r="F1760" s="28" t="n">
        <v>4.91</v>
      </c>
      <c r="G1760" s="28" t="n">
        <v>4.905</v>
      </c>
      <c r="H1760" s="28" t="n">
        <v>4.985</v>
      </c>
      <c r="I1760" s="28" t="n">
        <v>4.995</v>
      </c>
      <c r="J1760" s="28" t="n">
        <v>5.015</v>
      </c>
      <c r="K1760" s="28" t="n">
        <v>4.905</v>
      </c>
      <c r="L1760" s="28" t="n">
        <v>4.205</v>
      </c>
      <c r="M1760" s="28" t="n">
        <v>4.145</v>
      </c>
      <c r="N1760" s="28" t="n">
        <v>5.075</v>
      </c>
      <c r="O1760" s="28"/>
      <c r="P1760" s="28" t="e">
        <f aca="false">NA()</f>
        <v>#N/A</v>
      </c>
      <c r="Q1760" s="28" t="n">
        <v>5.325</v>
      </c>
      <c r="R1760" s="28" t="n">
        <v>12.605</v>
      </c>
      <c r="S1760" s="28" t="n">
        <v>10.12</v>
      </c>
      <c r="T1760" s="28" t="n">
        <v>4.925</v>
      </c>
      <c r="U1760" s="28" t="n">
        <v>4.935</v>
      </c>
      <c r="V1760" s="28" t="n">
        <v>5.125</v>
      </c>
      <c r="W1760" s="28" t="n">
        <v>11.61</v>
      </c>
      <c r="X1760" s="28" t="n">
        <v>5.385</v>
      </c>
      <c r="Y1760" s="28" t="n">
        <v>5.405</v>
      </c>
      <c r="Z1760" s="28"/>
      <c r="AA1760" s="28"/>
      <c r="AB1760" s="28"/>
      <c r="AC1760" s="28"/>
      <c r="AD1760" s="28"/>
      <c r="AE1760" s="28"/>
      <c r="AF1760" s="28"/>
    </row>
    <row r="1761" customFormat="false" ht="12.75" hidden="false" customHeight="false" outlineLevel="0" collapsed="false">
      <c r="A1761" s="56" t="n">
        <v>37002</v>
      </c>
      <c r="B1761" s="61" t="n">
        <f aca="false">B1760+1</f>
        <v>1757</v>
      </c>
      <c r="E1761" s="28" t="n">
        <v>5.01</v>
      </c>
      <c r="F1761" s="28" t="n">
        <v>4.91</v>
      </c>
      <c r="G1761" s="28" t="n">
        <v>4.905</v>
      </c>
      <c r="H1761" s="28" t="n">
        <v>4.985</v>
      </c>
      <c r="I1761" s="28" t="n">
        <v>4.995</v>
      </c>
      <c r="J1761" s="28" t="n">
        <v>5.015</v>
      </c>
      <c r="K1761" s="28" t="n">
        <v>4.905</v>
      </c>
      <c r="L1761" s="28" t="n">
        <v>4.205</v>
      </c>
      <c r="M1761" s="28" t="n">
        <v>4.145</v>
      </c>
      <c r="N1761" s="28" t="n">
        <v>5.075</v>
      </c>
      <c r="O1761" s="28"/>
      <c r="P1761" s="28" t="e">
        <f aca="false">NA()</f>
        <v>#N/A</v>
      </c>
      <c r="Q1761" s="28" t="n">
        <v>5.325</v>
      </c>
      <c r="R1761" s="28" t="n">
        <v>12.605</v>
      </c>
      <c r="S1761" s="28" t="n">
        <v>10.12</v>
      </c>
      <c r="T1761" s="28" t="n">
        <v>4.925</v>
      </c>
      <c r="U1761" s="28" t="n">
        <v>4.935</v>
      </c>
      <c r="V1761" s="28" t="n">
        <v>5.125</v>
      </c>
      <c r="W1761" s="28" t="n">
        <v>11.61</v>
      </c>
      <c r="X1761" s="28" t="n">
        <v>5.385</v>
      </c>
      <c r="Y1761" s="28" t="n">
        <v>5.405</v>
      </c>
      <c r="Z1761" s="28"/>
      <c r="AA1761" s="28"/>
      <c r="AB1761" s="28"/>
      <c r="AC1761" s="28"/>
      <c r="AD1761" s="28"/>
      <c r="AE1761" s="28"/>
      <c r="AF1761" s="28"/>
    </row>
    <row r="1762" customFormat="false" ht="12.75" hidden="false" customHeight="false" outlineLevel="0" collapsed="false">
      <c r="A1762" s="56" t="n">
        <v>37003</v>
      </c>
      <c r="B1762" s="61" t="n">
        <f aca="false">B1761+1</f>
        <v>1758</v>
      </c>
      <c r="E1762" s="28" t="n">
        <v>5.01</v>
      </c>
      <c r="F1762" s="28" t="n">
        <v>4.91</v>
      </c>
      <c r="G1762" s="28" t="n">
        <v>4.905</v>
      </c>
      <c r="H1762" s="28" t="n">
        <v>4.985</v>
      </c>
      <c r="I1762" s="28" t="n">
        <v>4.995</v>
      </c>
      <c r="J1762" s="28" t="n">
        <v>5.015</v>
      </c>
      <c r="K1762" s="28" t="n">
        <v>4.905</v>
      </c>
      <c r="L1762" s="28" t="n">
        <v>4.205</v>
      </c>
      <c r="M1762" s="28" t="n">
        <v>4.145</v>
      </c>
      <c r="N1762" s="28" t="n">
        <v>5.075</v>
      </c>
      <c r="O1762" s="28"/>
      <c r="P1762" s="28" t="n">
        <v>5.325</v>
      </c>
      <c r="Q1762" s="28" t="n">
        <v>5.325</v>
      </c>
      <c r="R1762" s="28" t="n">
        <v>12.605</v>
      </c>
      <c r="S1762" s="28" t="n">
        <v>10.12</v>
      </c>
      <c r="T1762" s="28" t="n">
        <v>4.925</v>
      </c>
      <c r="U1762" s="28" t="n">
        <v>4.935</v>
      </c>
      <c r="V1762" s="28" t="n">
        <v>5.125</v>
      </c>
      <c r="W1762" s="28" t="n">
        <v>11.61</v>
      </c>
      <c r="X1762" s="28" t="n">
        <v>5.385</v>
      </c>
      <c r="Y1762" s="28" t="n">
        <v>5.405</v>
      </c>
      <c r="Z1762" s="28"/>
      <c r="AA1762" s="28"/>
      <c r="AB1762" s="28"/>
      <c r="AC1762" s="28"/>
      <c r="AD1762" s="28"/>
      <c r="AE1762" s="28"/>
      <c r="AF1762" s="28"/>
    </row>
    <row r="1763" customFormat="false" ht="12.75" hidden="false" customHeight="false" outlineLevel="0" collapsed="false">
      <c r="A1763" s="56" t="n">
        <v>37004</v>
      </c>
      <c r="B1763" s="61" t="n">
        <f aca="false">B1762+1</f>
        <v>1759</v>
      </c>
      <c r="E1763" s="28" t="n">
        <v>5.07</v>
      </c>
      <c r="F1763" s="28" t="n">
        <v>5.05</v>
      </c>
      <c r="G1763" s="28" t="n">
        <v>4.985</v>
      </c>
      <c r="H1763" s="28" t="n">
        <v>5.07</v>
      </c>
      <c r="I1763" s="28" t="n">
        <v>5.075</v>
      </c>
      <c r="J1763" s="28" t="n">
        <v>5.115</v>
      </c>
      <c r="K1763" s="28" t="n">
        <v>4.97</v>
      </c>
      <c r="L1763" s="28" t="n">
        <v>4.83</v>
      </c>
      <c r="M1763" s="28" t="n">
        <v>5.155</v>
      </c>
      <c r="N1763" s="28" t="n">
        <v>5.165</v>
      </c>
      <c r="O1763" s="28"/>
      <c r="P1763" s="28" t="n">
        <v>5.425</v>
      </c>
      <c r="Q1763" s="28" t="n">
        <v>5.4</v>
      </c>
      <c r="R1763" s="28" t="n">
        <v>13.245</v>
      </c>
      <c r="S1763" s="28" t="n">
        <v>10.27</v>
      </c>
      <c r="T1763" s="28" t="n">
        <v>5.02</v>
      </c>
      <c r="U1763" s="28" t="n">
        <v>5.025</v>
      </c>
      <c r="V1763" s="28" t="n">
        <v>5.19</v>
      </c>
      <c r="W1763" s="28" t="n">
        <v>11.685</v>
      </c>
      <c r="X1763" s="28" t="n">
        <v>5.465</v>
      </c>
      <c r="Y1763" s="28" t="n">
        <v>5.47</v>
      </c>
      <c r="Z1763" s="28"/>
      <c r="AA1763" s="28"/>
      <c r="AB1763" s="28"/>
      <c r="AC1763" s="28"/>
      <c r="AD1763" s="28"/>
      <c r="AE1763" s="28"/>
      <c r="AF1763" s="28"/>
    </row>
    <row r="1764" customFormat="false" ht="12.75" hidden="false" customHeight="false" outlineLevel="0" collapsed="false">
      <c r="A1764" s="56" t="n">
        <f aca="false">A1763+1</f>
        <v>37005</v>
      </c>
      <c r="B1764" s="61" t="n">
        <f aca="false">B1763+1</f>
        <v>1760</v>
      </c>
      <c r="E1764" s="28" t="n">
        <v>5.12</v>
      </c>
      <c r="F1764" s="28" t="n">
        <v>5.13</v>
      </c>
      <c r="G1764" s="28" t="n">
        <v>5.03</v>
      </c>
      <c r="H1764" s="28" t="n">
        <v>5.1</v>
      </c>
      <c r="I1764" s="28" t="n">
        <v>5.125</v>
      </c>
      <c r="J1764" s="28" t="n">
        <v>5.14</v>
      </c>
      <c r="K1764" s="28" t="n">
        <v>5</v>
      </c>
      <c r="L1764" s="28" t="n">
        <v>4.825</v>
      </c>
      <c r="M1764" s="28" t="n">
        <v>4.755</v>
      </c>
      <c r="N1764" s="28" t="n">
        <v>5.165</v>
      </c>
      <c r="O1764" s="28"/>
      <c r="P1764" s="28" t="n">
        <v>5.485</v>
      </c>
      <c r="Q1764" s="28" t="n">
        <v>5.42</v>
      </c>
      <c r="R1764" s="28" t="n">
        <v>14.71</v>
      </c>
      <c r="S1764" s="28" t="n">
        <v>9.59</v>
      </c>
      <c r="T1764" s="28" t="n">
        <v>5.065</v>
      </c>
      <c r="U1764" s="28" t="n">
        <v>5.06</v>
      </c>
      <c r="V1764" s="28" t="n">
        <v>5.215</v>
      </c>
      <c r="W1764" s="28" t="n">
        <v>12.39</v>
      </c>
      <c r="X1764" s="28" t="n">
        <v>5.535</v>
      </c>
      <c r="Y1764" s="28" t="n">
        <v>5.565</v>
      </c>
      <c r="Z1764" s="28"/>
      <c r="AA1764" s="28"/>
      <c r="AB1764" s="28"/>
      <c r="AC1764" s="28"/>
      <c r="AD1764" s="28"/>
      <c r="AE1764" s="28"/>
      <c r="AF1764" s="28"/>
    </row>
    <row r="1765" customFormat="false" ht="12.75" hidden="false" customHeight="false" outlineLevel="0" collapsed="false">
      <c r="A1765" s="56" t="n">
        <f aca="false">A1764+1</f>
        <v>37006</v>
      </c>
      <c r="B1765" s="61" t="n">
        <f aca="false">B1764+1</f>
        <v>1761</v>
      </c>
      <c r="E1765" s="28" t="n">
        <v>4.995</v>
      </c>
      <c r="F1765" s="28" t="n">
        <v>4.895</v>
      </c>
      <c r="G1765" s="28" t="n">
        <v>4.825</v>
      </c>
      <c r="H1765" s="28" t="n">
        <v>4.94</v>
      </c>
      <c r="I1765" s="28" t="n">
        <v>5</v>
      </c>
      <c r="J1765" s="28" t="n">
        <v>5.06</v>
      </c>
      <c r="K1765" s="28" t="n">
        <v>4.855</v>
      </c>
      <c r="L1765" s="28" t="n">
        <v>4.685</v>
      </c>
      <c r="M1765" s="28" t="n">
        <v>4.305</v>
      </c>
      <c r="N1765" s="28" t="n">
        <v>5.13</v>
      </c>
      <c r="O1765" s="28"/>
      <c r="P1765" s="28" t="n">
        <v>5.375</v>
      </c>
      <c r="Q1765" s="28" t="n">
        <v>5.275</v>
      </c>
      <c r="R1765" s="28" t="n">
        <v>15.155</v>
      </c>
      <c r="S1765" s="28" t="n">
        <v>8.45</v>
      </c>
      <c r="T1765" s="28" t="n">
        <v>4.905</v>
      </c>
      <c r="U1765" s="28" t="n">
        <v>4.895</v>
      </c>
      <c r="V1765" s="28" t="n">
        <v>5.09</v>
      </c>
      <c r="W1765" s="28" t="n">
        <v>12.74</v>
      </c>
      <c r="X1765" s="28" t="n">
        <v>5.435</v>
      </c>
      <c r="Y1765" s="28" t="n">
        <v>5.455</v>
      </c>
      <c r="Z1765" s="28"/>
      <c r="AA1765" s="28"/>
      <c r="AB1765" s="28"/>
      <c r="AC1765" s="28"/>
      <c r="AD1765" s="28"/>
      <c r="AE1765" s="28"/>
      <c r="AF1765" s="28"/>
    </row>
    <row r="1766" customFormat="false" ht="12.75" hidden="false" customHeight="false" outlineLevel="0" collapsed="false">
      <c r="A1766" s="56" t="n">
        <f aca="false">A1765+1</f>
        <v>37007</v>
      </c>
      <c r="B1766" s="61" t="n">
        <f aca="false">B1765+1</f>
        <v>1762</v>
      </c>
      <c r="E1766" s="28" t="n">
        <v>4.925</v>
      </c>
      <c r="F1766" s="28" t="n">
        <v>4.83</v>
      </c>
      <c r="G1766" s="28" t="n">
        <v>4.795</v>
      </c>
      <c r="H1766" s="28" t="n">
        <v>4.895</v>
      </c>
      <c r="I1766" s="28" t="n">
        <v>4.925</v>
      </c>
      <c r="J1766" s="28" t="n">
        <v>4.99</v>
      </c>
      <c r="K1766" s="28" t="n">
        <v>4.77</v>
      </c>
      <c r="L1766" s="28" t="n">
        <v>4.585</v>
      </c>
      <c r="M1766" s="28" t="n">
        <v>4.13</v>
      </c>
      <c r="N1766" s="28" t="n">
        <v>5.015</v>
      </c>
      <c r="O1766" s="28"/>
      <c r="P1766" s="28" t="n">
        <v>5.245</v>
      </c>
      <c r="Q1766" s="28" t="n">
        <v>5.2</v>
      </c>
      <c r="R1766" s="28" t="n">
        <v>15</v>
      </c>
      <c r="S1766" s="28" t="n">
        <v>6.72</v>
      </c>
      <c r="T1766" s="28" t="n">
        <v>4.825</v>
      </c>
      <c r="U1766" s="28" t="n">
        <v>4.82</v>
      </c>
      <c r="V1766" s="28" t="n">
        <v>5.005</v>
      </c>
      <c r="W1766" s="28" t="n">
        <v>12.33</v>
      </c>
      <c r="X1766" s="28" t="n">
        <v>5.32</v>
      </c>
      <c r="Y1766" s="28" t="n">
        <v>5.32</v>
      </c>
      <c r="Z1766" s="28"/>
      <c r="AA1766" s="28"/>
      <c r="AB1766" s="28"/>
      <c r="AC1766" s="28"/>
      <c r="AD1766" s="28"/>
      <c r="AE1766" s="28"/>
      <c r="AF1766" s="28"/>
    </row>
    <row r="1767" customFormat="false" ht="12.75" hidden="false" customHeight="false" outlineLevel="0" collapsed="false">
      <c r="A1767" s="56" t="n">
        <f aca="false">A1766+1</f>
        <v>37008</v>
      </c>
      <c r="B1767" s="61" t="n">
        <f aca="false">B1766+1</f>
        <v>1763</v>
      </c>
      <c r="E1767" s="28" t="n">
        <v>4.82</v>
      </c>
      <c r="F1767" s="28" t="n">
        <v>4.655</v>
      </c>
      <c r="G1767" s="28" t="n">
        <v>4.66</v>
      </c>
      <c r="H1767" s="28" t="n">
        <v>4.765</v>
      </c>
      <c r="I1767" s="28" t="n">
        <v>4.8</v>
      </c>
      <c r="J1767" s="28" t="n">
        <v>4.87</v>
      </c>
      <c r="K1767" s="28" t="n">
        <v>4.67</v>
      </c>
      <c r="L1767" s="28" t="n">
        <v>4.495</v>
      </c>
      <c r="M1767" s="28" t="n">
        <v>4.05</v>
      </c>
      <c r="N1767" s="28" t="n">
        <v>4.9</v>
      </c>
      <c r="O1767" s="28"/>
      <c r="P1767" s="28" t="e">
        <f aca="false">NA()</f>
        <v>#N/A</v>
      </c>
      <c r="Q1767" s="28" t="n">
        <v>5.045</v>
      </c>
      <c r="R1767" s="28" t="n">
        <v>14.63</v>
      </c>
      <c r="S1767" s="28" t="n">
        <v>5.91</v>
      </c>
      <c r="T1767" s="28" t="n">
        <v>4.725</v>
      </c>
      <c r="U1767" s="28" t="n">
        <v>4.72</v>
      </c>
      <c r="V1767" s="28" t="n">
        <v>4.895</v>
      </c>
      <c r="W1767" s="28" t="n">
        <v>12.2</v>
      </c>
      <c r="X1767" s="28" t="n">
        <v>5.19</v>
      </c>
      <c r="Y1767" s="28" t="n">
        <v>5.19</v>
      </c>
      <c r="Z1767" s="28"/>
      <c r="AA1767" s="28"/>
      <c r="AB1767" s="28"/>
      <c r="AC1767" s="28"/>
      <c r="AD1767" s="28"/>
      <c r="AE1767" s="28"/>
      <c r="AF1767" s="28"/>
    </row>
    <row r="1768" customFormat="false" ht="12.75" hidden="false" customHeight="false" outlineLevel="0" collapsed="false">
      <c r="A1768" s="56" t="n">
        <f aca="false">A1767+1</f>
        <v>37009</v>
      </c>
      <c r="B1768" s="61" t="n">
        <f aca="false">B1767+1</f>
        <v>1764</v>
      </c>
      <c r="E1768" s="28" t="n">
        <v>4.82</v>
      </c>
      <c r="F1768" s="28" t="n">
        <v>4.655</v>
      </c>
      <c r="G1768" s="28" t="n">
        <v>4.66</v>
      </c>
      <c r="H1768" s="28" t="n">
        <v>4.765</v>
      </c>
      <c r="I1768" s="28" t="n">
        <v>4.8</v>
      </c>
      <c r="J1768" s="28" t="n">
        <v>4.87</v>
      </c>
      <c r="K1768" s="28" t="n">
        <v>4.67</v>
      </c>
      <c r="L1768" s="28" t="n">
        <v>4.495</v>
      </c>
      <c r="M1768" s="28" t="n">
        <v>4.05</v>
      </c>
      <c r="N1768" s="28" t="n">
        <v>4.9</v>
      </c>
      <c r="O1768" s="28"/>
      <c r="P1768" s="28" t="e">
        <f aca="false">NA()</f>
        <v>#N/A</v>
      </c>
      <c r="Q1768" s="28" t="n">
        <v>5.045</v>
      </c>
      <c r="R1768" s="28" t="n">
        <v>14.63</v>
      </c>
      <c r="S1768" s="28" t="n">
        <v>5.91</v>
      </c>
      <c r="T1768" s="28" t="n">
        <v>4.725</v>
      </c>
      <c r="U1768" s="28" t="n">
        <v>4.72</v>
      </c>
      <c r="V1768" s="28" t="n">
        <v>4.895</v>
      </c>
      <c r="W1768" s="28" t="n">
        <v>12.2</v>
      </c>
      <c r="X1768" s="28" t="n">
        <v>5.19</v>
      </c>
      <c r="Y1768" s="28" t="n">
        <v>5.19</v>
      </c>
      <c r="Z1768" s="28"/>
      <c r="AA1768" s="28"/>
      <c r="AB1768" s="28"/>
      <c r="AC1768" s="28"/>
      <c r="AD1768" s="28"/>
      <c r="AE1768" s="28"/>
      <c r="AF1768" s="28"/>
    </row>
    <row r="1769" customFormat="false" ht="12.75" hidden="false" customHeight="false" outlineLevel="0" collapsed="false">
      <c r="A1769" s="56" t="n">
        <f aca="false">A1768+1</f>
        <v>37010</v>
      </c>
      <c r="B1769" s="61" t="n">
        <f aca="false">B1768+1</f>
        <v>1765</v>
      </c>
      <c r="E1769" s="28" t="n">
        <v>4.82</v>
      </c>
      <c r="F1769" s="28" t="n">
        <v>4.655</v>
      </c>
      <c r="G1769" s="28" t="n">
        <v>4.66</v>
      </c>
      <c r="H1769" s="28" t="n">
        <v>4.765</v>
      </c>
      <c r="I1769" s="28" t="n">
        <v>4.8</v>
      </c>
      <c r="J1769" s="28" t="n">
        <v>4.87</v>
      </c>
      <c r="K1769" s="28" t="n">
        <v>4.67</v>
      </c>
      <c r="L1769" s="28" t="n">
        <v>4.495</v>
      </c>
      <c r="M1769" s="28" t="n">
        <v>4.05</v>
      </c>
      <c r="N1769" s="28" t="n">
        <v>4.9</v>
      </c>
      <c r="O1769" s="28"/>
      <c r="P1769" s="28" t="n">
        <v>5.095</v>
      </c>
      <c r="Q1769" s="28" t="n">
        <v>5.045</v>
      </c>
      <c r="R1769" s="28" t="n">
        <v>14.63</v>
      </c>
      <c r="S1769" s="28" t="n">
        <v>5.91</v>
      </c>
      <c r="T1769" s="28" t="n">
        <v>4.725</v>
      </c>
      <c r="U1769" s="28" t="n">
        <v>4.72</v>
      </c>
      <c r="V1769" s="28" t="n">
        <v>4.895</v>
      </c>
      <c r="W1769" s="28" t="n">
        <v>12.2</v>
      </c>
      <c r="X1769" s="28" t="n">
        <v>5.19</v>
      </c>
      <c r="Y1769" s="28" t="n">
        <v>5.19</v>
      </c>
      <c r="Z1769" s="28"/>
      <c r="AA1769" s="28"/>
      <c r="AB1769" s="28"/>
      <c r="AC1769" s="28"/>
      <c r="AD1769" s="28"/>
      <c r="AE1769" s="28"/>
      <c r="AF1769" s="28"/>
    </row>
    <row r="1770" customFormat="false" ht="12.75" hidden="false" customHeight="false" outlineLevel="0" collapsed="false">
      <c r="A1770" s="56" t="n">
        <f aca="false">A1769+1</f>
        <v>37011</v>
      </c>
      <c r="B1770" s="61" t="n">
        <f aca="false">B1769+1</f>
        <v>1766</v>
      </c>
      <c r="E1770" s="28" t="n">
        <v>4.73</v>
      </c>
      <c r="F1770" s="28" t="n">
        <v>4.63</v>
      </c>
      <c r="G1770" s="28" t="n">
        <v>4.645</v>
      </c>
      <c r="H1770" s="28" t="n">
        <v>4.745</v>
      </c>
      <c r="I1770" s="28" t="n">
        <v>4.735</v>
      </c>
      <c r="J1770" s="28" t="n">
        <v>4.745</v>
      </c>
      <c r="K1770" s="28" t="n">
        <v>4.63</v>
      </c>
      <c r="L1770" s="28" t="n">
        <v>4.56</v>
      </c>
      <c r="M1770" s="28" t="n">
        <v>4.325</v>
      </c>
      <c r="N1770" s="28" t="n">
        <v>4.775</v>
      </c>
      <c r="O1770" s="28"/>
      <c r="P1770" s="28" t="n">
        <v>4.975</v>
      </c>
      <c r="Q1770" s="28" t="n">
        <v>4.985</v>
      </c>
      <c r="R1770" s="28" t="n">
        <v>14.51</v>
      </c>
      <c r="S1770" s="28" t="n">
        <v>7.72</v>
      </c>
      <c r="T1770" s="28" t="n">
        <v>4.65</v>
      </c>
      <c r="U1770" s="28" t="n">
        <v>4.64</v>
      </c>
      <c r="V1770" s="28" t="n">
        <v>4.84</v>
      </c>
      <c r="W1770" s="28" t="n">
        <v>12.115</v>
      </c>
      <c r="X1770" s="28" t="n">
        <v>5.13</v>
      </c>
      <c r="Y1770" s="28" t="n">
        <v>5.18</v>
      </c>
      <c r="Z1770" s="28"/>
      <c r="AA1770" s="28"/>
      <c r="AB1770" s="28"/>
      <c r="AC1770" s="28"/>
      <c r="AD1770" s="28"/>
      <c r="AE1770" s="28"/>
      <c r="AF1770" s="28"/>
    </row>
    <row r="1771" customFormat="false" ht="12.75" hidden="false" customHeight="false" outlineLevel="0" collapsed="false">
      <c r="A1771" s="56" t="n">
        <f aca="false">A1770+1</f>
        <v>37012</v>
      </c>
      <c r="B1771" s="61" t="n">
        <f aca="false">B1770+1</f>
        <v>1767</v>
      </c>
      <c r="E1771" s="28" t="n">
        <v>4.55</v>
      </c>
      <c r="F1771" s="28" t="n">
        <v>4.445</v>
      </c>
      <c r="G1771" s="28" t="n">
        <v>4.485</v>
      </c>
      <c r="H1771" s="28" t="n">
        <v>4.565</v>
      </c>
      <c r="I1771" s="28" t="n">
        <v>4.545</v>
      </c>
      <c r="J1771" s="28" t="n">
        <v>4.535</v>
      </c>
      <c r="K1771" s="28" t="n">
        <v>4.44</v>
      </c>
      <c r="L1771" s="28" t="n">
        <v>4.425</v>
      </c>
      <c r="M1771" s="28" t="n">
        <v>4.155</v>
      </c>
      <c r="N1771" s="28" t="n">
        <v>4.545</v>
      </c>
      <c r="O1771" s="28"/>
      <c r="P1771" s="28" t="n">
        <v>4.76</v>
      </c>
      <c r="Q1771" s="28" t="n">
        <v>4.775</v>
      </c>
      <c r="R1771" s="28" t="n">
        <v>13.2</v>
      </c>
      <c r="S1771" s="28" t="n">
        <v>7.95</v>
      </c>
      <c r="T1771" s="28" t="n">
        <v>4.475</v>
      </c>
      <c r="U1771" s="28" t="n">
        <v>4.47</v>
      </c>
      <c r="V1771" s="28" t="n">
        <v>4.67</v>
      </c>
      <c r="W1771" s="28" t="n">
        <v>10.63</v>
      </c>
      <c r="X1771" s="28" t="n">
        <v>4.94</v>
      </c>
      <c r="Y1771" s="28" t="n">
        <v>5.015</v>
      </c>
      <c r="Z1771" s="28"/>
      <c r="AA1771" s="28"/>
      <c r="AB1771" s="28"/>
      <c r="AC1771" s="28"/>
      <c r="AD1771" s="28"/>
      <c r="AE1771" s="28"/>
      <c r="AF1771" s="28"/>
    </row>
    <row r="1772" customFormat="false" ht="12.75" hidden="false" customHeight="false" outlineLevel="0" collapsed="false">
      <c r="A1772" s="56" t="n">
        <f aca="false">A1771+1</f>
        <v>37013</v>
      </c>
      <c r="B1772" s="61" t="n">
        <f aca="false">B1771+1</f>
        <v>1768</v>
      </c>
      <c r="E1772" s="28" t="n">
        <v>4.53</v>
      </c>
      <c r="F1772" s="28" t="n">
        <v>4.415</v>
      </c>
      <c r="G1772" s="28" t="n">
        <v>4.47</v>
      </c>
      <c r="H1772" s="28" t="n">
        <v>4.565</v>
      </c>
      <c r="I1772" s="28" t="n">
        <v>4.545</v>
      </c>
      <c r="J1772" s="28" t="n">
        <v>4.56</v>
      </c>
      <c r="K1772" s="28" t="n">
        <v>4.44</v>
      </c>
      <c r="L1772" s="28" t="n">
        <v>4.24</v>
      </c>
      <c r="M1772" s="28" t="n">
        <v>4.08</v>
      </c>
      <c r="N1772" s="28" t="n">
        <v>4.515</v>
      </c>
      <c r="O1772" s="28"/>
      <c r="P1772" s="28" t="n">
        <v>4.8</v>
      </c>
      <c r="Q1772" s="28" t="n">
        <v>4.8</v>
      </c>
      <c r="R1772" s="28" t="n">
        <v>12.9</v>
      </c>
      <c r="S1772" s="28" t="n">
        <v>7.48</v>
      </c>
      <c r="T1772" s="28" t="n">
        <v>4.5</v>
      </c>
      <c r="U1772" s="28" t="n">
        <v>4.485</v>
      </c>
      <c r="V1772" s="28" t="n">
        <v>4.66</v>
      </c>
      <c r="W1772" s="28" t="n">
        <v>9.24</v>
      </c>
      <c r="X1772" s="28" t="n">
        <v>4.95</v>
      </c>
      <c r="Y1772" s="28" t="n">
        <v>5.055</v>
      </c>
      <c r="Z1772" s="28"/>
      <c r="AA1772" s="28"/>
      <c r="AB1772" s="28"/>
      <c r="AC1772" s="28"/>
      <c r="AD1772" s="28"/>
      <c r="AE1772" s="28"/>
      <c r="AF1772" s="28"/>
    </row>
    <row r="1773" customFormat="false" ht="12.75" hidden="false" customHeight="false" outlineLevel="0" collapsed="false">
      <c r="A1773" s="56" t="n">
        <f aca="false">A1772+1</f>
        <v>37014</v>
      </c>
      <c r="B1773" s="61" t="n">
        <f aca="false">B1772+1</f>
        <v>1769</v>
      </c>
      <c r="E1773" s="28" t="n">
        <v>4.445</v>
      </c>
      <c r="F1773" s="28" t="n">
        <v>4.315</v>
      </c>
      <c r="G1773" s="28" t="n">
        <v>4.4</v>
      </c>
      <c r="H1773" s="28" t="n">
        <v>4.48</v>
      </c>
      <c r="I1773" s="28" t="n">
        <v>4.47</v>
      </c>
      <c r="J1773" s="28" t="n">
        <v>4.47</v>
      </c>
      <c r="K1773" s="28" t="n">
        <v>4.35</v>
      </c>
      <c r="L1773" s="28" t="n">
        <v>4.125</v>
      </c>
      <c r="M1773" s="28" t="n">
        <v>4.01</v>
      </c>
      <c r="N1773" s="28" t="n">
        <v>4.42</v>
      </c>
      <c r="O1773" s="28"/>
      <c r="P1773" s="28" t="n">
        <v>4.695</v>
      </c>
      <c r="Q1773" s="28" t="n">
        <v>4.695</v>
      </c>
      <c r="R1773" s="28" t="n">
        <v>12.715</v>
      </c>
      <c r="S1773" s="28" t="n">
        <v>5.985</v>
      </c>
      <c r="T1773" s="28" t="n">
        <v>4.43</v>
      </c>
      <c r="U1773" s="28" t="n">
        <v>4.41</v>
      </c>
      <c r="V1773" s="28" t="n">
        <v>4.57</v>
      </c>
      <c r="W1773" s="28" t="n">
        <v>8.625</v>
      </c>
      <c r="X1773" s="28" t="n">
        <v>4.845</v>
      </c>
      <c r="Y1773" s="28" t="n">
        <v>4.925</v>
      </c>
      <c r="Z1773" s="28"/>
      <c r="AA1773" s="28"/>
      <c r="AB1773" s="28"/>
      <c r="AC1773" s="28"/>
      <c r="AD1773" s="28"/>
      <c r="AE1773" s="28"/>
      <c r="AF1773" s="28"/>
    </row>
    <row r="1774" customFormat="false" ht="12.75" hidden="false" customHeight="false" outlineLevel="0" collapsed="false">
      <c r="A1774" s="56" t="n">
        <f aca="false">A1773+1</f>
        <v>37015</v>
      </c>
      <c r="B1774" s="61" t="n">
        <f aca="false">B1773+1</f>
        <v>1770</v>
      </c>
      <c r="E1774" s="28" t="n">
        <v>4.485</v>
      </c>
      <c r="F1774" s="28" t="n">
        <v>4.335</v>
      </c>
      <c r="G1774" s="28" t="n">
        <v>4.395</v>
      </c>
      <c r="H1774" s="28" t="n">
        <v>4.51</v>
      </c>
      <c r="I1774" s="28" t="n">
        <v>4.47</v>
      </c>
      <c r="J1774" s="28" t="n">
        <v>4.485</v>
      </c>
      <c r="K1774" s="28" t="n">
        <v>4.375</v>
      </c>
      <c r="L1774" s="28" t="n">
        <v>3.96</v>
      </c>
      <c r="M1774" s="28" t="n">
        <v>3.95</v>
      </c>
      <c r="N1774" s="28" t="n">
        <v>4.375</v>
      </c>
      <c r="O1774" s="28"/>
      <c r="P1774" s="28" t="e">
        <f aca="false">NA()</f>
        <v>#N/A</v>
      </c>
      <c r="Q1774" s="28" t="n">
        <v>4.715</v>
      </c>
      <c r="R1774" s="28" t="n">
        <v>12.385</v>
      </c>
      <c r="S1774" s="28" t="n">
        <v>4.945</v>
      </c>
      <c r="T1774" s="28" t="n">
        <v>4.42</v>
      </c>
      <c r="U1774" s="28" t="n">
        <v>4.4</v>
      </c>
      <c r="V1774" s="28" t="n">
        <v>4.615</v>
      </c>
      <c r="W1774" s="28" t="n">
        <v>7.69</v>
      </c>
      <c r="X1774" s="28" t="n">
        <v>4.82</v>
      </c>
      <c r="Y1774" s="28" t="n">
        <v>4.845</v>
      </c>
      <c r="Z1774" s="28"/>
      <c r="AA1774" s="28"/>
      <c r="AB1774" s="28"/>
      <c r="AC1774" s="28"/>
      <c r="AD1774" s="28"/>
      <c r="AE1774" s="28"/>
      <c r="AF1774" s="28"/>
    </row>
    <row r="1775" customFormat="false" ht="12.75" hidden="false" customHeight="false" outlineLevel="0" collapsed="false">
      <c r="A1775" s="56" t="n">
        <f aca="false">A1774+1</f>
        <v>37016</v>
      </c>
      <c r="B1775" s="61" t="n">
        <f aca="false">B1774+1</f>
        <v>1771</v>
      </c>
      <c r="E1775" s="28" t="n">
        <v>4.485</v>
      </c>
      <c r="F1775" s="28" t="n">
        <v>4.335</v>
      </c>
      <c r="G1775" s="28" t="n">
        <v>4.395</v>
      </c>
      <c r="H1775" s="28" t="n">
        <v>4.51</v>
      </c>
      <c r="I1775" s="28" t="n">
        <v>4.47</v>
      </c>
      <c r="J1775" s="28" t="n">
        <v>4.485</v>
      </c>
      <c r="K1775" s="28" t="n">
        <v>4.375</v>
      </c>
      <c r="L1775" s="28" t="n">
        <v>3.96</v>
      </c>
      <c r="M1775" s="28" t="n">
        <v>3.95</v>
      </c>
      <c r="N1775" s="28" t="n">
        <v>4.375</v>
      </c>
      <c r="O1775" s="28"/>
      <c r="P1775" s="28" t="e">
        <f aca="false">NA()</f>
        <v>#N/A</v>
      </c>
      <c r="Q1775" s="28" t="n">
        <v>4.715</v>
      </c>
      <c r="R1775" s="28" t="n">
        <v>12.385</v>
      </c>
      <c r="S1775" s="28" t="n">
        <v>4.945</v>
      </c>
      <c r="T1775" s="28" t="n">
        <v>4.42</v>
      </c>
      <c r="U1775" s="28" t="n">
        <v>4.4</v>
      </c>
      <c r="V1775" s="28" t="n">
        <v>4.615</v>
      </c>
      <c r="W1775" s="28" t="n">
        <v>7.69</v>
      </c>
      <c r="X1775" s="28" t="n">
        <v>4.82</v>
      </c>
      <c r="Y1775" s="28" t="n">
        <v>4.845</v>
      </c>
      <c r="Z1775" s="28"/>
      <c r="AA1775" s="28"/>
      <c r="AB1775" s="28"/>
      <c r="AC1775" s="28"/>
      <c r="AD1775" s="28"/>
      <c r="AE1775" s="28"/>
      <c r="AF1775" s="28"/>
    </row>
    <row r="1776" customFormat="false" ht="12.75" hidden="false" customHeight="false" outlineLevel="0" collapsed="false">
      <c r="A1776" s="56" t="n">
        <f aca="false">A1775+1</f>
        <v>37017</v>
      </c>
      <c r="B1776" s="61" t="n">
        <f aca="false">B1775+1</f>
        <v>1772</v>
      </c>
      <c r="E1776" s="28" t="n">
        <v>4.485</v>
      </c>
      <c r="F1776" s="28" t="n">
        <v>4.335</v>
      </c>
      <c r="G1776" s="28" t="n">
        <v>4.395</v>
      </c>
      <c r="H1776" s="28" t="n">
        <v>4.51</v>
      </c>
      <c r="I1776" s="28" t="n">
        <v>4.47</v>
      </c>
      <c r="J1776" s="28" t="n">
        <v>4.485</v>
      </c>
      <c r="K1776" s="28" t="n">
        <v>4.375</v>
      </c>
      <c r="L1776" s="28" t="n">
        <v>3.96</v>
      </c>
      <c r="M1776" s="28" t="n">
        <v>3.95</v>
      </c>
      <c r="N1776" s="28" t="n">
        <v>4.375</v>
      </c>
      <c r="O1776" s="28"/>
      <c r="P1776" s="28" t="n">
        <v>4.72</v>
      </c>
      <c r="Q1776" s="28" t="n">
        <v>4.715</v>
      </c>
      <c r="R1776" s="28" t="n">
        <v>12.385</v>
      </c>
      <c r="S1776" s="28" t="n">
        <v>4.945</v>
      </c>
      <c r="T1776" s="28" t="n">
        <v>4.42</v>
      </c>
      <c r="U1776" s="28" t="n">
        <v>4.4</v>
      </c>
      <c r="V1776" s="28" t="n">
        <v>4.615</v>
      </c>
      <c r="W1776" s="28" t="n">
        <v>7.69</v>
      </c>
      <c r="X1776" s="28" t="n">
        <v>4.82</v>
      </c>
      <c r="Y1776" s="28" t="n">
        <v>4.845</v>
      </c>
      <c r="Z1776" s="28"/>
      <c r="AA1776" s="28"/>
      <c r="AB1776" s="28"/>
      <c r="AC1776" s="28"/>
      <c r="AD1776" s="28"/>
      <c r="AE1776" s="28"/>
      <c r="AF1776" s="28"/>
    </row>
    <row r="1777" customFormat="false" ht="12.75" hidden="false" customHeight="false" outlineLevel="0" collapsed="false">
      <c r="A1777" s="56" t="n">
        <f aca="false">A1776+1</f>
        <v>37018</v>
      </c>
      <c r="B1777" s="61" t="n">
        <f aca="false">B1776+1</f>
        <v>1773</v>
      </c>
      <c r="E1777" s="28" t="n">
        <v>4.315</v>
      </c>
      <c r="F1777" s="28" t="n">
        <v>4.165</v>
      </c>
      <c r="G1777" s="28" t="n">
        <v>4.245</v>
      </c>
      <c r="H1777" s="28" t="n">
        <v>4.345</v>
      </c>
      <c r="I1777" s="28" t="n">
        <v>4.305</v>
      </c>
      <c r="J1777" s="28" t="n">
        <v>4.325</v>
      </c>
      <c r="K1777" s="28" t="n">
        <v>4.235</v>
      </c>
      <c r="L1777" s="28" t="n">
        <v>3.89</v>
      </c>
      <c r="M1777" s="28" t="n">
        <v>3.82</v>
      </c>
      <c r="N1777" s="28" t="n">
        <v>4.285</v>
      </c>
      <c r="O1777" s="28"/>
      <c r="P1777" s="28" t="n">
        <v>4.575</v>
      </c>
      <c r="Q1777" s="28" t="n">
        <v>4.555</v>
      </c>
      <c r="R1777" s="28" t="n">
        <v>12.73</v>
      </c>
      <c r="S1777" s="28" t="n">
        <v>4.865</v>
      </c>
      <c r="T1777" s="28" t="n">
        <v>4.25</v>
      </c>
      <c r="U1777" s="28" t="n">
        <v>4.25</v>
      </c>
      <c r="V1777" s="28" t="n">
        <v>4.44</v>
      </c>
      <c r="W1777" s="28" t="n">
        <v>7.495</v>
      </c>
      <c r="X1777" s="28" t="n">
        <v>4.685</v>
      </c>
      <c r="Y1777" s="28" t="n">
        <v>4.69</v>
      </c>
      <c r="Z1777" s="28"/>
      <c r="AA1777" s="28"/>
      <c r="AB1777" s="28"/>
      <c r="AC1777" s="28"/>
      <c r="AD1777" s="28"/>
      <c r="AE1777" s="28"/>
      <c r="AF1777" s="28"/>
    </row>
    <row r="1778" customFormat="false" ht="12.75" hidden="false" customHeight="false" outlineLevel="0" collapsed="false">
      <c r="A1778" s="56" t="n">
        <f aca="false">A1777+1</f>
        <v>37019</v>
      </c>
      <c r="B1778" s="61" t="n">
        <f aca="false">B1777+1</f>
        <v>1774</v>
      </c>
      <c r="E1778" s="28" t="n">
        <v>4.23</v>
      </c>
      <c r="F1778" s="28" t="n">
        <v>4.1</v>
      </c>
      <c r="G1778" s="28" t="n">
        <v>4.13</v>
      </c>
      <c r="H1778" s="28" t="n">
        <v>4.26</v>
      </c>
      <c r="I1778" s="28" t="n">
        <v>4.195</v>
      </c>
      <c r="J1778" s="28" t="n">
        <v>4.23</v>
      </c>
      <c r="K1778" s="28" t="n">
        <v>4.13</v>
      </c>
      <c r="L1778" s="28" t="n">
        <v>3.715</v>
      </c>
      <c r="M1778" s="28" t="n">
        <v>3.775</v>
      </c>
      <c r="N1778" s="28" t="n">
        <v>4.21</v>
      </c>
      <c r="O1778" s="28"/>
      <c r="P1778" s="28" t="n">
        <v>4.49</v>
      </c>
      <c r="Q1778" s="28" t="n">
        <v>4.46</v>
      </c>
      <c r="R1778" s="28" t="n">
        <v>12.57</v>
      </c>
      <c r="S1778" s="28" t="n">
        <v>4.695</v>
      </c>
      <c r="T1778" s="28" t="n">
        <v>4.15</v>
      </c>
      <c r="U1778" s="28" t="n">
        <v>4.145</v>
      </c>
      <c r="V1778" s="28" t="n">
        <v>4.35</v>
      </c>
      <c r="W1778" s="28" t="n">
        <v>8.81</v>
      </c>
      <c r="X1778" s="28" t="n">
        <v>4.585</v>
      </c>
      <c r="Y1778" s="28" t="n">
        <v>4.605</v>
      </c>
      <c r="Z1778" s="28"/>
      <c r="AA1778" s="28"/>
      <c r="AB1778" s="28"/>
      <c r="AC1778" s="28"/>
      <c r="AD1778" s="28"/>
      <c r="AE1778" s="28"/>
      <c r="AF1778" s="28"/>
    </row>
    <row r="1779" customFormat="false" ht="12.75" hidden="false" customHeight="false" outlineLevel="0" collapsed="false">
      <c r="A1779" s="56" t="n">
        <f aca="false">A1778+1</f>
        <v>37020</v>
      </c>
      <c r="B1779" s="61" t="n">
        <f aca="false">B1778+1</f>
        <v>1775</v>
      </c>
      <c r="E1779" s="28" t="n">
        <v>4.145</v>
      </c>
      <c r="F1779" s="28" t="n">
        <v>4.01</v>
      </c>
      <c r="G1779" s="28" t="n">
        <v>4.055</v>
      </c>
      <c r="H1779" s="28" t="n">
        <v>4.2</v>
      </c>
      <c r="I1779" s="28" t="n">
        <v>4.125</v>
      </c>
      <c r="J1779" s="28" t="n">
        <v>4.15</v>
      </c>
      <c r="K1779" s="28" t="n">
        <v>4.045</v>
      </c>
      <c r="L1779" s="28" t="n">
        <v>3.63</v>
      </c>
      <c r="M1779" s="28" t="n">
        <v>3.61</v>
      </c>
      <c r="N1779" s="28" t="n">
        <v>4.06</v>
      </c>
      <c r="O1779" s="28"/>
      <c r="P1779" s="28" t="n">
        <v>4.395</v>
      </c>
      <c r="Q1779" s="28" t="n">
        <v>4.345</v>
      </c>
      <c r="R1779" s="28" t="n">
        <v>12.43</v>
      </c>
      <c r="S1779" s="28" t="n">
        <v>4.605</v>
      </c>
      <c r="T1779" s="28" t="n">
        <v>4.055</v>
      </c>
      <c r="U1779" s="28" t="n">
        <v>4.05</v>
      </c>
      <c r="V1779" s="28" t="n">
        <v>4.23</v>
      </c>
      <c r="W1779" s="28" t="n">
        <v>8.295</v>
      </c>
      <c r="X1779" s="28" t="n">
        <v>4.49</v>
      </c>
      <c r="Y1779" s="28" t="n">
        <v>4.515</v>
      </c>
      <c r="Z1779" s="28"/>
      <c r="AA1779" s="28"/>
      <c r="AB1779" s="28"/>
      <c r="AC1779" s="28"/>
      <c r="AD1779" s="28"/>
      <c r="AE1779" s="28"/>
      <c r="AF1779" s="28"/>
    </row>
    <row r="1780" customFormat="false" ht="12.75" hidden="false" customHeight="false" outlineLevel="0" collapsed="false">
      <c r="A1780" s="56" t="n">
        <f aca="false">A1779+1</f>
        <v>37021</v>
      </c>
      <c r="B1780" s="61" t="n">
        <f aca="false">B1779+1</f>
        <v>1776</v>
      </c>
      <c r="E1780" s="28" t="n">
        <v>4.165</v>
      </c>
      <c r="F1780" s="28" t="n">
        <v>4.04</v>
      </c>
      <c r="G1780" s="28" t="n">
        <v>4.07</v>
      </c>
      <c r="H1780" s="28" t="n">
        <v>4.185</v>
      </c>
      <c r="I1780" s="28" t="n">
        <v>4.135</v>
      </c>
      <c r="J1780" s="28" t="n">
        <v>4.195</v>
      </c>
      <c r="K1780" s="28" t="n">
        <v>4.06</v>
      </c>
      <c r="L1780" s="28" t="n">
        <v>3.52</v>
      </c>
      <c r="M1780" s="28" t="n">
        <v>3.41</v>
      </c>
      <c r="N1780" s="28" t="n">
        <v>3.97</v>
      </c>
      <c r="O1780" s="28"/>
      <c r="P1780" s="28" t="n">
        <v>4.415</v>
      </c>
      <c r="Q1780" s="28" t="n">
        <v>4.395</v>
      </c>
      <c r="R1780" s="28" t="n">
        <v>12.335</v>
      </c>
      <c r="S1780" s="28" t="n">
        <v>5.895</v>
      </c>
      <c r="T1780" s="28" t="n">
        <v>4.065</v>
      </c>
      <c r="U1780" s="28" t="n">
        <v>4.055</v>
      </c>
      <c r="V1780" s="28" t="n">
        <v>4.245</v>
      </c>
      <c r="W1780" s="28" t="n">
        <v>6.655</v>
      </c>
      <c r="X1780" s="28" t="n">
        <v>4.55</v>
      </c>
      <c r="Y1780" s="28" t="n">
        <v>4.645</v>
      </c>
      <c r="Z1780" s="28"/>
      <c r="AA1780" s="28"/>
      <c r="AB1780" s="28"/>
      <c r="AC1780" s="28"/>
      <c r="AD1780" s="28"/>
      <c r="AE1780" s="28"/>
      <c r="AF1780" s="28"/>
    </row>
    <row r="1781" customFormat="false" ht="12.75" hidden="false" customHeight="false" outlineLevel="0" collapsed="false">
      <c r="A1781" s="56" t="n">
        <f aca="false">A1780+1</f>
        <v>37022</v>
      </c>
      <c r="B1781" s="61" t="n">
        <f aca="false">B1780+1</f>
        <v>1777</v>
      </c>
      <c r="E1781" s="28" t="n">
        <v>4.25</v>
      </c>
      <c r="F1781" s="28" t="n">
        <v>4.105</v>
      </c>
      <c r="G1781" s="28" t="n">
        <v>4.165</v>
      </c>
      <c r="H1781" s="28" t="n">
        <v>4.26</v>
      </c>
      <c r="I1781" s="28" t="n">
        <v>4.23</v>
      </c>
      <c r="J1781" s="28" t="n">
        <v>4.25</v>
      </c>
      <c r="K1781" s="28" t="n">
        <v>4.13</v>
      </c>
      <c r="L1781" s="28" t="n">
        <v>3.315</v>
      </c>
      <c r="M1781" s="28" t="n">
        <v>3.3</v>
      </c>
      <c r="N1781" s="28" t="n">
        <v>3.94</v>
      </c>
      <c r="O1781" s="28"/>
      <c r="P1781" s="28" t="e">
        <f aca="false">NA()</f>
        <v>#N/A</v>
      </c>
      <c r="Q1781" s="28" t="n">
        <v>4.49</v>
      </c>
      <c r="R1781" s="28" t="n">
        <v>11.92</v>
      </c>
      <c r="S1781" s="28" t="n">
        <v>4.115</v>
      </c>
      <c r="T1781" s="28" t="n">
        <v>4.12</v>
      </c>
      <c r="U1781" s="28" t="n">
        <v>4.13</v>
      </c>
      <c r="V1781" s="28" t="n">
        <v>4.35</v>
      </c>
      <c r="W1781" s="28" t="n">
        <v>4.22</v>
      </c>
      <c r="X1781" s="28" t="n">
        <v>4.595</v>
      </c>
      <c r="Y1781" s="28" t="n">
        <v>4.645</v>
      </c>
      <c r="Z1781" s="28"/>
      <c r="AA1781" s="28"/>
      <c r="AB1781" s="28"/>
      <c r="AC1781" s="28"/>
      <c r="AD1781" s="28"/>
      <c r="AE1781" s="28"/>
      <c r="AF1781" s="28"/>
    </row>
    <row r="1782" customFormat="false" ht="12.75" hidden="false" customHeight="false" outlineLevel="0" collapsed="false">
      <c r="A1782" s="56" t="n">
        <f aca="false">A1781+1</f>
        <v>37023</v>
      </c>
      <c r="B1782" s="61" t="n">
        <f aca="false">B1781+1</f>
        <v>1778</v>
      </c>
      <c r="E1782" s="28" t="n">
        <v>4.25</v>
      </c>
      <c r="F1782" s="28" t="n">
        <v>4.105</v>
      </c>
      <c r="G1782" s="28" t="n">
        <v>4.165</v>
      </c>
      <c r="H1782" s="28" t="n">
        <v>4.26</v>
      </c>
      <c r="I1782" s="28" t="n">
        <v>4.23</v>
      </c>
      <c r="J1782" s="28" t="n">
        <v>4.25</v>
      </c>
      <c r="K1782" s="28" t="n">
        <v>4.13</v>
      </c>
      <c r="L1782" s="28" t="n">
        <v>3.315</v>
      </c>
      <c r="M1782" s="28" t="n">
        <v>3.3</v>
      </c>
      <c r="N1782" s="28" t="n">
        <v>3.94</v>
      </c>
      <c r="O1782" s="28"/>
      <c r="P1782" s="28" t="e">
        <f aca="false">NA()</f>
        <v>#N/A</v>
      </c>
      <c r="Q1782" s="28" t="n">
        <v>4.49</v>
      </c>
      <c r="R1782" s="28" t="n">
        <v>11.92</v>
      </c>
      <c r="S1782" s="28" t="n">
        <v>4.115</v>
      </c>
      <c r="T1782" s="28" t="n">
        <v>4.12</v>
      </c>
      <c r="U1782" s="28" t="n">
        <v>4.13</v>
      </c>
      <c r="V1782" s="28" t="n">
        <v>4.35</v>
      </c>
      <c r="W1782" s="28" t="n">
        <v>4.22</v>
      </c>
      <c r="X1782" s="28" t="n">
        <v>4.595</v>
      </c>
      <c r="Y1782" s="28" t="n">
        <v>4.645</v>
      </c>
      <c r="Z1782" s="28"/>
      <c r="AA1782" s="28"/>
      <c r="AB1782" s="28"/>
      <c r="AC1782" s="28"/>
      <c r="AD1782" s="28"/>
      <c r="AE1782" s="28"/>
      <c r="AF1782" s="28"/>
    </row>
    <row r="1783" customFormat="false" ht="12.75" hidden="false" customHeight="false" outlineLevel="0" collapsed="false">
      <c r="A1783" s="56" t="n">
        <f aca="false">A1782+1</f>
        <v>37024</v>
      </c>
      <c r="B1783" s="61" t="n">
        <f aca="false">B1782+1</f>
        <v>1779</v>
      </c>
      <c r="E1783" s="28" t="n">
        <v>4.25</v>
      </c>
      <c r="F1783" s="28" t="n">
        <v>4.105</v>
      </c>
      <c r="G1783" s="28" t="n">
        <v>4.165</v>
      </c>
      <c r="H1783" s="28" t="n">
        <v>4.26</v>
      </c>
      <c r="I1783" s="28" t="n">
        <v>4.23</v>
      </c>
      <c r="J1783" s="28" t="n">
        <v>4.25</v>
      </c>
      <c r="K1783" s="28" t="n">
        <v>4.13</v>
      </c>
      <c r="L1783" s="28" t="n">
        <v>3.315</v>
      </c>
      <c r="M1783" s="28" t="n">
        <v>3.3</v>
      </c>
      <c r="N1783" s="28" t="n">
        <v>3.94</v>
      </c>
      <c r="O1783" s="28"/>
      <c r="P1783" s="28" t="n">
        <v>4.49</v>
      </c>
      <c r="Q1783" s="28" t="n">
        <v>4.49</v>
      </c>
      <c r="R1783" s="28" t="n">
        <v>11.92</v>
      </c>
      <c r="S1783" s="28" t="n">
        <v>4.115</v>
      </c>
      <c r="T1783" s="28" t="n">
        <v>4.12</v>
      </c>
      <c r="U1783" s="28" t="n">
        <v>4.13</v>
      </c>
      <c r="V1783" s="28" t="n">
        <v>4.35</v>
      </c>
      <c r="W1783" s="28" t="n">
        <v>4.22</v>
      </c>
      <c r="X1783" s="28" t="n">
        <v>4.595</v>
      </c>
      <c r="Y1783" s="28" t="n">
        <v>4.645</v>
      </c>
      <c r="Z1783" s="28"/>
      <c r="AA1783" s="28"/>
      <c r="AB1783" s="28"/>
      <c r="AC1783" s="28"/>
      <c r="AD1783" s="28"/>
      <c r="AE1783" s="28"/>
      <c r="AF1783" s="28"/>
    </row>
    <row r="1784" customFormat="false" ht="12.75" hidden="false" customHeight="false" outlineLevel="0" collapsed="false">
      <c r="A1784" s="56" t="n">
        <f aca="false">A1783+1</f>
        <v>37025</v>
      </c>
      <c r="B1784" s="61" t="n">
        <f aca="false">B1783+1</f>
        <v>1780</v>
      </c>
      <c r="E1784" s="28" t="n">
        <v>4.275</v>
      </c>
      <c r="F1784" s="28" t="n">
        <v>4.135</v>
      </c>
      <c r="G1784" s="28" t="n">
        <v>4.225</v>
      </c>
      <c r="H1784" s="28" t="n">
        <v>4.345</v>
      </c>
      <c r="I1784" s="28" t="n">
        <v>4.245</v>
      </c>
      <c r="J1784" s="28" t="n">
        <v>4.285</v>
      </c>
      <c r="K1784" s="28" t="n">
        <v>4.16</v>
      </c>
      <c r="L1784" s="28" t="n">
        <v>3.295</v>
      </c>
      <c r="M1784" s="28" t="n">
        <v>3.21</v>
      </c>
      <c r="N1784" s="28" t="n">
        <v>4.1</v>
      </c>
      <c r="O1784" s="28"/>
      <c r="P1784" s="28" t="n">
        <v>4.54</v>
      </c>
      <c r="Q1784" s="28" t="n">
        <v>4.5</v>
      </c>
      <c r="R1784" s="28" t="n">
        <v>11.255</v>
      </c>
      <c r="S1784" s="28" t="n">
        <v>4.585</v>
      </c>
      <c r="T1784" s="28" t="n">
        <v>4.16</v>
      </c>
      <c r="U1784" s="28" t="n">
        <v>4.17</v>
      </c>
      <c r="V1784" s="28" t="n">
        <v>4.36</v>
      </c>
      <c r="W1784" s="28" t="n">
        <v>5.155</v>
      </c>
      <c r="X1784" s="28" t="n">
        <v>4.615</v>
      </c>
      <c r="Y1784" s="28" t="n">
        <v>4.64</v>
      </c>
      <c r="Z1784" s="28"/>
      <c r="AA1784" s="28"/>
      <c r="AB1784" s="28"/>
      <c r="AC1784" s="28"/>
      <c r="AD1784" s="28"/>
      <c r="AE1784" s="28"/>
      <c r="AF1784" s="28"/>
    </row>
    <row r="1785" customFormat="false" ht="12.75" hidden="false" customHeight="false" outlineLevel="0" collapsed="false">
      <c r="A1785" s="56" t="n">
        <f aca="false">A1784+1</f>
        <v>37026</v>
      </c>
      <c r="B1785" s="61" t="n">
        <f aca="false">B1784+1</f>
        <v>1781</v>
      </c>
      <c r="E1785" s="28" t="n">
        <v>4.455</v>
      </c>
      <c r="F1785" s="28" t="n">
        <v>4.32</v>
      </c>
      <c r="G1785" s="28" t="n">
        <v>4.37</v>
      </c>
      <c r="H1785" s="28" t="n">
        <v>4.475</v>
      </c>
      <c r="I1785" s="28" t="n">
        <v>4.44</v>
      </c>
      <c r="J1785" s="28" t="n">
        <v>4.445</v>
      </c>
      <c r="K1785" s="28" t="n">
        <v>4.33</v>
      </c>
      <c r="L1785" s="28" t="n">
        <v>3.29</v>
      </c>
      <c r="M1785" s="28" t="n">
        <v>3.1</v>
      </c>
      <c r="N1785" s="28" t="n">
        <v>4.375</v>
      </c>
      <c r="O1785" s="28"/>
      <c r="P1785" s="28" t="n">
        <v>4.695</v>
      </c>
      <c r="Q1785" s="28" t="n">
        <v>4.68</v>
      </c>
      <c r="R1785" s="28" t="n">
        <v>10.705</v>
      </c>
      <c r="S1785" s="28" t="n">
        <v>4.84</v>
      </c>
      <c r="T1785" s="28" t="n">
        <v>4.31</v>
      </c>
      <c r="U1785" s="28" t="n">
        <v>4.32</v>
      </c>
      <c r="V1785" s="28" t="n">
        <v>4.55</v>
      </c>
      <c r="W1785" s="28" t="n">
        <v>6.085</v>
      </c>
      <c r="X1785" s="28" t="n">
        <v>4.835</v>
      </c>
      <c r="Y1785" s="28" t="n">
        <v>4.86</v>
      </c>
      <c r="Z1785" s="28"/>
      <c r="AA1785" s="28"/>
      <c r="AB1785" s="28"/>
      <c r="AC1785" s="28"/>
      <c r="AD1785" s="28"/>
      <c r="AE1785" s="28"/>
      <c r="AF1785" s="28"/>
    </row>
    <row r="1786" customFormat="false" ht="12.75" hidden="false" customHeight="false" outlineLevel="0" collapsed="false">
      <c r="A1786" s="56" t="n">
        <f aca="false">A1785+1</f>
        <v>37027</v>
      </c>
      <c r="B1786" s="61" t="n">
        <f aca="false">B1785+1</f>
        <v>1782</v>
      </c>
      <c r="E1786" s="28" t="n">
        <v>4.47</v>
      </c>
      <c r="F1786" s="28" t="n">
        <v>4.32</v>
      </c>
      <c r="G1786" s="28" t="n">
        <v>4.37</v>
      </c>
      <c r="H1786" s="28" t="n">
        <v>4.495</v>
      </c>
      <c r="I1786" s="28" t="n">
        <v>4.445</v>
      </c>
      <c r="J1786" s="28" t="n">
        <v>4.465</v>
      </c>
      <c r="K1786" s="28" t="n">
        <v>4.33</v>
      </c>
      <c r="L1786" s="28" t="n">
        <v>3.26</v>
      </c>
      <c r="M1786" s="28" t="n">
        <v>3.06</v>
      </c>
      <c r="N1786" s="28" t="n">
        <v>4.375</v>
      </c>
      <c r="O1786" s="28"/>
      <c r="P1786" s="28" t="n">
        <v>4.7</v>
      </c>
      <c r="Q1786" s="28" t="n">
        <v>4.69</v>
      </c>
      <c r="R1786" s="28" t="n">
        <v>10.575</v>
      </c>
      <c r="S1786" s="28" t="n">
        <v>4.835</v>
      </c>
      <c r="T1786" s="28" t="n">
        <v>4.31</v>
      </c>
      <c r="U1786" s="28" t="n">
        <v>4.33</v>
      </c>
      <c r="V1786" s="28" t="n">
        <v>4.555</v>
      </c>
      <c r="W1786" s="28" t="n">
        <v>6.15</v>
      </c>
      <c r="X1786" s="28" t="n">
        <v>4.83</v>
      </c>
      <c r="Y1786" s="28" t="n">
        <v>4.835</v>
      </c>
      <c r="Z1786" s="28"/>
      <c r="AA1786" s="28"/>
      <c r="AB1786" s="28"/>
      <c r="AC1786" s="28"/>
      <c r="AD1786" s="28"/>
      <c r="AE1786" s="28"/>
      <c r="AF1786" s="28"/>
    </row>
    <row r="1787" customFormat="false" ht="12.75" hidden="false" customHeight="false" outlineLevel="0" collapsed="false">
      <c r="A1787" s="56" t="n">
        <f aca="false">A1786+1</f>
        <v>37028</v>
      </c>
      <c r="B1787" s="61" t="n">
        <f aca="false">B1786+1</f>
        <v>1783</v>
      </c>
      <c r="E1787" s="28" t="n">
        <v>4.18</v>
      </c>
      <c r="F1787" s="28" t="n">
        <v>3.99</v>
      </c>
      <c r="G1787" s="28" t="n">
        <v>4.065</v>
      </c>
      <c r="H1787" s="28" t="n">
        <v>4.21</v>
      </c>
      <c r="I1787" s="28" t="n">
        <v>4.185</v>
      </c>
      <c r="J1787" s="28" t="n">
        <v>4.21</v>
      </c>
      <c r="K1787" s="28" t="n">
        <v>4.065</v>
      </c>
      <c r="L1787" s="28" t="n">
        <v>2.99</v>
      </c>
      <c r="M1787" s="28" t="n">
        <v>2.79</v>
      </c>
      <c r="N1787" s="28" t="n">
        <v>3.99</v>
      </c>
      <c r="O1787" s="28"/>
      <c r="P1787" s="28" t="n">
        <v>4.435</v>
      </c>
      <c r="Q1787" s="28" t="n">
        <v>4.405</v>
      </c>
      <c r="R1787" s="28" t="n">
        <v>9.96</v>
      </c>
      <c r="S1787" s="28" t="n">
        <v>4.165</v>
      </c>
      <c r="T1787" s="28" t="n">
        <v>4.05</v>
      </c>
      <c r="U1787" s="28" t="n">
        <v>4.06</v>
      </c>
      <c r="V1787" s="28" t="n">
        <v>4.25</v>
      </c>
      <c r="W1787" s="28" t="n">
        <v>4.585</v>
      </c>
      <c r="X1787" s="28" t="n">
        <v>4.55</v>
      </c>
      <c r="Y1787" s="28" t="n">
        <v>4.565</v>
      </c>
      <c r="Z1787" s="28"/>
      <c r="AA1787" s="28"/>
      <c r="AB1787" s="28"/>
      <c r="AC1787" s="28"/>
      <c r="AD1787" s="28"/>
      <c r="AE1787" s="28"/>
      <c r="AF1787" s="28"/>
    </row>
    <row r="1788" customFormat="false" ht="12.75" hidden="false" customHeight="false" outlineLevel="0" collapsed="false">
      <c r="A1788" s="56" t="n">
        <f aca="false">A1787+1</f>
        <v>37029</v>
      </c>
      <c r="B1788" s="61" t="n">
        <f aca="false">B1787+1</f>
        <v>1784</v>
      </c>
      <c r="E1788" s="28" t="n">
        <v>4.15</v>
      </c>
      <c r="F1788" s="28" t="n">
        <v>3.82</v>
      </c>
      <c r="G1788" s="28" t="n">
        <v>3.985</v>
      </c>
      <c r="H1788" s="28" t="n">
        <v>4.17</v>
      </c>
      <c r="I1788" s="28" t="n">
        <v>4.145</v>
      </c>
      <c r="J1788" s="28" t="n">
        <v>4.175</v>
      </c>
      <c r="K1788" s="28" t="n">
        <v>4.035</v>
      </c>
      <c r="L1788" s="28" t="n">
        <v>2.705</v>
      </c>
      <c r="M1788" s="28" t="n">
        <v>2.465</v>
      </c>
      <c r="N1788" s="28" t="n">
        <v>3.88</v>
      </c>
      <c r="O1788" s="28"/>
      <c r="P1788" s="28" t="e">
        <f aca="false">NA()</f>
        <v>#N/A</v>
      </c>
      <c r="Q1788" s="28" t="n">
        <v>4.355</v>
      </c>
      <c r="R1788" s="28" t="n">
        <v>9.98</v>
      </c>
      <c r="S1788" s="28" t="n">
        <v>3.92</v>
      </c>
      <c r="T1788" s="28" t="n">
        <v>4.01</v>
      </c>
      <c r="U1788" s="28" t="n">
        <v>4.02</v>
      </c>
      <c r="V1788" s="28" t="n">
        <v>4.195</v>
      </c>
      <c r="W1788" s="28" t="n">
        <v>3.965</v>
      </c>
      <c r="X1788" s="28" t="n">
        <v>4.485</v>
      </c>
      <c r="Y1788" s="28" t="n">
        <v>4.485</v>
      </c>
      <c r="Z1788" s="28"/>
      <c r="AA1788" s="28"/>
      <c r="AB1788" s="28"/>
      <c r="AC1788" s="28"/>
      <c r="AD1788" s="28"/>
      <c r="AE1788" s="28"/>
      <c r="AF1788" s="28"/>
    </row>
    <row r="1789" customFormat="false" ht="12.75" hidden="false" customHeight="false" outlineLevel="0" collapsed="false">
      <c r="A1789" s="56" t="n">
        <f aca="false">A1788+1</f>
        <v>37030</v>
      </c>
      <c r="B1789" s="61" t="n">
        <f aca="false">B1788+1</f>
        <v>1785</v>
      </c>
      <c r="E1789" s="28" t="n">
        <v>4.15</v>
      </c>
      <c r="F1789" s="28" t="n">
        <v>3.82</v>
      </c>
      <c r="G1789" s="28" t="n">
        <v>3.985</v>
      </c>
      <c r="H1789" s="28" t="n">
        <v>4.17</v>
      </c>
      <c r="I1789" s="28" t="n">
        <v>4.145</v>
      </c>
      <c r="J1789" s="28" t="n">
        <v>4.175</v>
      </c>
      <c r="K1789" s="28" t="n">
        <v>4.035</v>
      </c>
      <c r="L1789" s="28" t="n">
        <v>2.705</v>
      </c>
      <c r="M1789" s="28" t="n">
        <v>2.465</v>
      </c>
      <c r="N1789" s="28" t="n">
        <v>3.88</v>
      </c>
      <c r="O1789" s="28"/>
      <c r="P1789" s="28" t="e">
        <f aca="false">NA()</f>
        <v>#N/A</v>
      </c>
      <c r="Q1789" s="28" t="n">
        <v>4.355</v>
      </c>
      <c r="R1789" s="28" t="n">
        <v>9.98</v>
      </c>
      <c r="S1789" s="28" t="n">
        <v>3.92</v>
      </c>
      <c r="T1789" s="28" t="n">
        <v>4.01</v>
      </c>
      <c r="U1789" s="28" t="n">
        <v>4.02</v>
      </c>
      <c r="V1789" s="28" t="n">
        <v>4.195</v>
      </c>
      <c r="W1789" s="28" t="n">
        <v>3.965</v>
      </c>
      <c r="X1789" s="28" t="n">
        <v>4.485</v>
      </c>
      <c r="Y1789" s="28" t="n">
        <v>4.485</v>
      </c>
      <c r="Z1789" s="28"/>
      <c r="AA1789" s="28"/>
      <c r="AB1789" s="28"/>
      <c r="AC1789" s="28"/>
      <c r="AD1789" s="28"/>
      <c r="AE1789" s="28"/>
      <c r="AF1789" s="28"/>
    </row>
    <row r="1790" customFormat="false" ht="12.75" hidden="false" customHeight="false" outlineLevel="0" collapsed="false">
      <c r="A1790" s="56" t="n">
        <f aca="false">A1789+1</f>
        <v>37031</v>
      </c>
      <c r="B1790" s="61" t="n">
        <f aca="false">B1789+1</f>
        <v>1786</v>
      </c>
      <c r="E1790" s="28" t="n">
        <v>4.15</v>
      </c>
      <c r="F1790" s="28" t="n">
        <v>3.82</v>
      </c>
      <c r="G1790" s="28" t="n">
        <v>3.985</v>
      </c>
      <c r="H1790" s="28" t="n">
        <v>4.17</v>
      </c>
      <c r="I1790" s="28" t="n">
        <v>4.145</v>
      </c>
      <c r="J1790" s="28" t="n">
        <v>4.175</v>
      </c>
      <c r="K1790" s="28" t="n">
        <v>4.035</v>
      </c>
      <c r="L1790" s="28" t="n">
        <v>2.705</v>
      </c>
      <c r="M1790" s="28" t="n">
        <v>2.465</v>
      </c>
      <c r="N1790" s="28" t="n">
        <v>3.88</v>
      </c>
      <c r="O1790" s="28"/>
      <c r="P1790" s="28" t="n">
        <v>4.375</v>
      </c>
      <c r="Q1790" s="28" t="n">
        <v>4.355</v>
      </c>
      <c r="R1790" s="28" t="n">
        <v>9.98</v>
      </c>
      <c r="S1790" s="28" t="n">
        <v>3.92</v>
      </c>
      <c r="T1790" s="28" t="n">
        <v>4.01</v>
      </c>
      <c r="U1790" s="28" t="n">
        <v>4.02</v>
      </c>
      <c r="V1790" s="28" t="n">
        <v>4.195</v>
      </c>
      <c r="W1790" s="28" t="n">
        <v>3.965</v>
      </c>
      <c r="X1790" s="28" t="n">
        <v>4.485</v>
      </c>
      <c r="Y1790" s="28" t="n">
        <v>4.485</v>
      </c>
      <c r="Z1790" s="28"/>
      <c r="AA1790" s="28"/>
      <c r="AB1790" s="28"/>
      <c r="AC1790" s="28"/>
      <c r="AD1790" s="28"/>
      <c r="AE1790" s="28"/>
      <c r="AF1790" s="28"/>
    </row>
    <row r="1791" customFormat="false" ht="12.75" hidden="false" customHeight="false" outlineLevel="0" collapsed="false">
      <c r="A1791" s="56" t="n">
        <f aca="false">A1790+1</f>
        <v>37032</v>
      </c>
      <c r="B1791" s="61" t="n">
        <f aca="false">B1790+1</f>
        <v>1787</v>
      </c>
      <c r="E1791" s="28" t="n">
        <v>4.15</v>
      </c>
      <c r="F1791" s="28" t="n">
        <v>4</v>
      </c>
      <c r="G1791" s="28" t="n">
        <v>4.035</v>
      </c>
      <c r="H1791" s="28" t="n">
        <v>4.17</v>
      </c>
      <c r="I1791" s="28" t="n">
        <v>4.14</v>
      </c>
      <c r="J1791" s="28" t="n">
        <v>4.18</v>
      </c>
      <c r="K1791" s="28" t="n">
        <v>4.04</v>
      </c>
      <c r="L1791" s="28" t="n">
        <v>3.195</v>
      </c>
      <c r="M1791" s="28" t="n">
        <v>2.865</v>
      </c>
      <c r="N1791" s="28" t="n">
        <v>3.89</v>
      </c>
      <c r="O1791" s="28"/>
      <c r="P1791" s="28" t="n">
        <v>4.41</v>
      </c>
      <c r="Q1791" s="28" t="n">
        <v>4.355</v>
      </c>
      <c r="R1791" s="28" t="n">
        <v>12.605</v>
      </c>
      <c r="S1791" s="28" t="n">
        <v>5.105</v>
      </c>
      <c r="T1791" s="28" t="n">
        <v>4.07</v>
      </c>
      <c r="U1791" s="28" t="n">
        <v>4.075</v>
      </c>
      <c r="V1791" s="28" t="n">
        <v>4.23</v>
      </c>
      <c r="W1791" s="28" t="n">
        <v>7.655</v>
      </c>
      <c r="X1791" s="28" t="n">
        <v>4.5</v>
      </c>
      <c r="Y1791" s="28" t="n">
        <v>4.525</v>
      </c>
      <c r="Z1791" s="28"/>
      <c r="AA1791" s="28"/>
      <c r="AB1791" s="28"/>
      <c r="AC1791" s="28"/>
      <c r="AD1791" s="28"/>
      <c r="AE1791" s="28"/>
      <c r="AF1791" s="28"/>
    </row>
    <row r="1792" customFormat="false" ht="12.75" hidden="false" customHeight="false" outlineLevel="0" collapsed="false">
      <c r="A1792" s="56" t="n">
        <f aca="false">A1791+1</f>
        <v>37033</v>
      </c>
      <c r="B1792" s="61" t="n">
        <f aca="false">B1791+1</f>
        <v>1788</v>
      </c>
      <c r="E1792" s="28" t="n">
        <v>4.035</v>
      </c>
      <c r="F1792" s="28" t="n">
        <v>3.885</v>
      </c>
      <c r="G1792" s="28" t="n">
        <v>3.92</v>
      </c>
      <c r="H1792" s="28" t="n">
        <v>4.055</v>
      </c>
      <c r="I1792" s="28" t="n">
        <v>4.025</v>
      </c>
      <c r="J1792" s="28" t="n">
        <v>4.075</v>
      </c>
      <c r="K1792" s="28" t="n">
        <v>3.92</v>
      </c>
      <c r="L1792" s="28" t="n">
        <v>3.445</v>
      </c>
      <c r="M1792" s="28" t="n">
        <v>2.93</v>
      </c>
      <c r="N1792" s="28" t="n">
        <v>3.86</v>
      </c>
      <c r="O1792" s="28"/>
      <c r="P1792" s="28" t="n">
        <v>4.325</v>
      </c>
      <c r="Q1792" s="28" t="n">
        <v>4.26</v>
      </c>
      <c r="R1792" s="28" t="n">
        <v>13.25</v>
      </c>
      <c r="S1792" s="28" t="n">
        <v>5.235</v>
      </c>
      <c r="T1792" s="28" t="n">
        <v>3.95</v>
      </c>
      <c r="U1792" s="28" t="n">
        <v>3.96</v>
      </c>
      <c r="V1792" s="28" t="n">
        <v>4.105</v>
      </c>
      <c r="W1792" s="28" t="n">
        <v>9.33</v>
      </c>
      <c r="X1792" s="28" t="n">
        <v>4.385</v>
      </c>
      <c r="Y1792" s="28" t="n">
        <v>4.43</v>
      </c>
      <c r="Z1792" s="28"/>
      <c r="AA1792" s="28"/>
      <c r="AB1792" s="28"/>
      <c r="AC1792" s="28"/>
      <c r="AD1792" s="28"/>
      <c r="AE1792" s="28"/>
      <c r="AF1792" s="28"/>
    </row>
    <row r="1793" customFormat="false" ht="12.75" hidden="false" customHeight="false" outlineLevel="0" collapsed="false">
      <c r="A1793" s="56" t="n">
        <f aca="false">A1792+1</f>
        <v>37034</v>
      </c>
      <c r="B1793" s="61" t="n">
        <f aca="false">B1792+1</f>
        <v>1789</v>
      </c>
      <c r="E1793" s="28" t="n">
        <v>4.095</v>
      </c>
      <c r="F1793" s="28" t="n">
        <v>3.945</v>
      </c>
      <c r="G1793" s="28" t="n">
        <v>3.995</v>
      </c>
      <c r="H1793" s="28" t="n">
        <v>4.1</v>
      </c>
      <c r="I1793" s="28" t="n">
        <v>4.095</v>
      </c>
      <c r="J1793" s="28" t="n">
        <v>4.125</v>
      </c>
      <c r="K1793" s="28" t="n">
        <v>4</v>
      </c>
      <c r="L1793" s="28" t="n">
        <v>3.485</v>
      </c>
      <c r="M1793" s="28" t="n">
        <v>2.88</v>
      </c>
      <c r="N1793" s="28" t="n">
        <v>3.95</v>
      </c>
      <c r="O1793" s="28"/>
      <c r="P1793" s="28" t="n">
        <v>4.37</v>
      </c>
      <c r="Q1793" s="28" t="n">
        <v>4.335</v>
      </c>
      <c r="R1793" s="28" t="n">
        <v>13.83</v>
      </c>
      <c r="S1793" s="28" t="n">
        <v>5.855</v>
      </c>
      <c r="T1793" s="28" t="n">
        <v>4.03</v>
      </c>
      <c r="U1793" s="28" t="n">
        <v>4.04</v>
      </c>
      <c r="V1793" s="28" t="n">
        <v>4.17</v>
      </c>
      <c r="W1793" s="28" t="n">
        <v>9.25</v>
      </c>
      <c r="X1793" s="28" t="n">
        <v>4.435</v>
      </c>
      <c r="Y1793" s="28" t="n">
        <v>4.465</v>
      </c>
      <c r="Z1793" s="28"/>
      <c r="AA1793" s="28"/>
      <c r="AB1793" s="28"/>
      <c r="AC1793" s="28"/>
      <c r="AD1793" s="28"/>
      <c r="AE1793" s="28"/>
      <c r="AF1793" s="28"/>
    </row>
    <row r="1794" customFormat="false" ht="12.75" hidden="false" customHeight="false" outlineLevel="0" collapsed="false">
      <c r="A1794" s="56" t="n">
        <f aca="false">A1793+1</f>
        <v>37035</v>
      </c>
      <c r="B1794" s="61" t="n">
        <f aca="false">B1793+1</f>
        <v>1790</v>
      </c>
      <c r="E1794" s="28" t="n">
        <v>4.125</v>
      </c>
      <c r="F1794" s="28" t="n">
        <v>3.99</v>
      </c>
      <c r="G1794" s="28" t="n">
        <v>4.02</v>
      </c>
      <c r="H1794" s="28" t="n">
        <v>4.145</v>
      </c>
      <c r="I1794" s="28" t="n">
        <v>4.13</v>
      </c>
      <c r="J1794" s="28" t="n">
        <v>4.17</v>
      </c>
      <c r="K1794" s="28" t="n">
        <v>4.03</v>
      </c>
      <c r="L1794" s="28" t="n">
        <v>3.5</v>
      </c>
      <c r="M1794" s="28" t="n">
        <v>3.025</v>
      </c>
      <c r="N1794" s="28" t="n">
        <v>3.975</v>
      </c>
      <c r="O1794" s="28"/>
      <c r="P1794" s="28" t="n">
        <v>4.405</v>
      </c>
      <c r="Q1794" s="28" t="n">
        <v>4.37</v>
      </c>
      <c r="R1794" s="28" t="n">
        <v>12.615</v>
      </c>
      <c r="S1794" s="28" t="n">
        <v>7.3</v>
      </c>
      <c r="T1794" s="28" t="n">
        <v>4.06</v>
      </c>
      <c r="U1794" s="28" t="n">
        <v>4.06</v>
      </c>
      <c r="V1794" s="28" t="n">
        <v>4.21</v>
      </c>
      <c r="W1794" s="28" t="n">
        <v>8.545</v>
      </c>
      <c r="X1794" s="28" t="n">
        <v>4.455</v>
      </c>
      <c r="Y1794" s="28" t="n">
        <v>4.485</v>
      </c>
      <c r="Z1794" s="28"/>
      <c r="AA1794" s="28"/>
      <c r="AB1794" s="28"/>
      <c r="AC1794" s="28"/>
      <c r="AD1794" s="28"/>
      <c r="AE1794" s="28"/>
      <c r="AF1794" s="28"/>
    </row>
    <row r="1795" customFormat="false" ht="12.75" hidden="false" customHeight="false" outlineLevel="0" collapsed="false">
      <c r="A1795" s="56" t="n">
        <f aca="false">A1794+1</f>
        <v>37036</v>
      </c>
      <c r="B1795" s="61" t="n">
        <f aca="false">B1794+1</f>
        <v>1791</v>
      </c>
      <c r="E1795" s="28" t="n">
        <v>3.84</v>
      </c>
      <c r="F1795" s="28" t="n">
        <v>3.595</v>
      </c>
      <c r="G1795" s="28" t="n">
        <v>3.64</v>
      </c>
      <c r="H1795" s="28" t="n">
        <v>3.855</v>
      </c>
      <c r="I1795" s="28" t="n">
        <v>3.845</v>
      </c>
      <c r="J1795" s="28" t="n">
        <v>3.89</v>
      </c>
      <c r="K1795" s="28" t="n">
        <v>3.74</v>
      </c>
      <c r="L1795" s="28" t="n">
        <v>2.86</v>
      </c>
      <c r="M1795" s="28" t="n">
        <v>2.595</v>
      </c>
      <c r="N1795" s="28" t="n">
        <v>3.615</v>
      </c>
      <c r="O1795" s="28"/>
      <c r="P1795" s="28" t="e">
        <f aca="false">NA()</f>
        <v>#N/A</v>
      </c>
      <c r="Q1795" s="28" t="n">
        <v>4.14</v>
      </c>
      <c r="R1795" s="28" t="n">
        <v>10.295</v>
      </c>
      <c r="S1795" s="28" t="n">
        <v>3.73</v>
      </c>
      <c r="T1795" s="28" t="n">
        <v>3.76</v>
      </c>
      <c r="U1795" s="28" t="n">
        <v>3.765</v>
      </c>
      <c r="V1795" s="28" t="n">
        <v>3.94</v>
      </c>
      <c r="W1795" s="28" t="n">
        <v>4.005</v>
      </c>
      <c r="X1795" s="28" t="n">
        <v>4.18</v>
      </c>
      <c r="Y1795" s="28" t="n">
        <v>4.19</v>
      </c>
      <c r="Z1795" s="28"/>
      <c r="AA1795" s="28"/>
      <c r="AB1795" s="28"/>
      <c r="AC1795" s="28"/>
      <c r="AD1795" s="28"/>
      <c r="AE1795" s="28"/>
      <c r="AF1795" s="28"/>
    </row>
    <row r="1796" customFormat="false" ht="12.75" hidden="false" customHeight="false" outlineLevel="0" collapsed="false">
      <c r="A1796" s="56" t="n">
        <f aca="false">A1795+1</f>
        <v>37037</v>
      </c>
      <c r="B1796" s="61" t="n">
        <f aca="false">B1795+1</f>
        <v>1792</v>
      </c>
      <c r="E1796" s="28" t="n">
        <v>3.84</v>
      </c>
      <c r="F1796" s="28" t="n">
        <v>3.595</v>
      </c>
      <c r="G1796" s="28" t="n">
        <v>3.64</v>
      </c>
      <c r="H1796" s="28" t="n">
        <v>3.855</v>
      </c>
      <c r="I1796" s="28" t="n">
        <v>3.845</v>
      </c>
      <c r="J1796" s="28" t="n">
        <v>3.89</v>
      </c>
      <c r="K1796" s="28" t="n">
        <v>3.74</v>
      </c>
      <c r="L1796" s="28" t="n">
        <v>2.86</v>
      </c>
      <c r="M1796" s="28" t="n">
        <v>2.595</v>
      </c>
      <c r="N1796" s="28" t="n">
        <v>3.615</v>
      </c>
      <c r="O1796" s="28"/>
      <c r="P1796" s="28" t="e">
        <f aca="false">NA()</f>
        <v>#N/A</v>
      </c>
      <c r="Q1796" s="28" t="n">
        <v>4.14</v>
      </c>
      <c r="R1796" s="28" t="n">
        <v>10.295</v>
      </c>
      <c r="S1796" s="28" t="n">
        <v>3.73</v>
      </c>
      <c r="T1796" s="28" t="n">
        <v>3.76</v>
      </c>
      <c r="U1796" s="28" t="n">
        <v>3.765</v>
      </c>
      <c r="V1796" s="28" t="n">
        <v>3.94</v>
      </c>
      <c r="W1796" s="28" t="n">
        <v>4.005</v>
      </c>
      <c r="X1796" s="28" t="n">
        <v>4.18</v>
      </c>
      <c r="Y1796" s="28" t="n">
        <v>4.19</v>
      </c>
      <c r="Z1796" s="28"/>
      <c r="AA1796" s="28"/>
      <c r="AB1796" s="28"/>
      <c r="AC1796" s="28"/>
      <c r="AD1796" s="28"/>
      <c r="AE1796" s="28"/>
      <c r="AF1796" s="28"/>
    </row>
    <row r="1797" customFormat="false" ht="12.75" hidden="false" customHeight="false" outlineLevel="0" collapsed="false">
      <c r="A1797" s="56" t="n">
        <f aca="false">A1796+1</f>
        <v>37038</v>
      </c>
      <c r="B1797" s="61" t="n">
        <f aca="false">B1796+1</f>
        <v>1793</v>
      </c>
      <c r="E1797" s="28" t="n">
        <v>3.84</v>
      </c>
      <c r="F1797" s="28" t="n">
        <v>3.595</v>
      </c>
      <c r="G1797" s="28" t="n">
        <v>3.64</v>
      </c>
      <c r="H1797" s="28" t="n">
        <v>3.855</v>
      </c>
      <c r="I1797" s="28" t="n">
        <v>3.845</v>
      </c>
      <c r="J1797" s="28" t="n">
        <v>3.89</v>
      </c>
      <c r="K1797" s="28" t="n">
        <v>3.74</v>
      </c>
      <c r="L1797" s="28" t="n">
        <v>2.86</v>
      </c>
      <c r="M1797" s="28" t="n">
        <v>2.595</v>
      </c>
      <c r="N1797" s="28" t="n">
        <v>3.615</v>
      </c>
      <c r="O1797" s="28"/>
      <c r="P1797" s="28" t="n">
        <v>4.15</v>
      </c>
      <c r="Q1797" s="28" t="n">
        <v>4.14</v>
      </c>
      <c r="R1797" s="28" t="n">
        <v>10.295</v>
      </c>
      <c r="S1797" s="28" t="n">
        <v>3.73</v>
      </c>
      <c r="T1797" s="28" t="n">
        <v>3.76</v>
      </c>
      <c r="U1797" s="28" t="n">
        <v>3.765</v>
      </c>
      <c r="V1797" s="28" t="n">
        <v>3.94</v>
      </c>
      <c r="W1797" s="28" t="n">
        <v>4.005</v>
      </c>
      <c r="X1797" s="28" t="n">
        <v>4.18</v>
      </c>
      <c r="Y1797" s="28" t="n">
        <v>4.19</v>
      </c>
      <c r="Z1797" s="28"/>
      <c r="AA1797" s="28"/>
      <c r="AB1797" s="28"/>
      <c r="AC1797" s="28"/>
      <c r="AD1797" s="28"/>
      <c r="AE1797" s="28"/>
      <c r="AF1797" s="28"/>
    </row>
    <row r="1798" customFormat="false" ht="12.75" hidden="false" customHeight="false" outlineLevel="0" collapsed="false">
      <c r="A1798" s="56" t="n">
        <f aca="false">A1797+1</f>
        <v>37039</v>
      </c>
      <c r="B1798" s="61" t="n">
        <f aca="false">B1797+1</f>
        <v>1794</v>
      </c>
      <c r="E1798" s="28" t="n">
        <v>3.84</v>
      </c>
      <c r="F1798" s="28" t="n">
        <v>3.595</v>
      </c>
      <c r="G1798" s="28" t="n">
        <v>3.64</v>
      </c>
      <c r="H1798" s="28" t="n">
        <v>3.855</v>
      </c>
      <c r="I1798" s="28" t="n">
        <v>3.845</v>
      </c>
      <c r="J1798" s="28" t="n">
        <v>3.89</v>
      </c>
      <c r="K1798" s="28" t="n">
        <v>3.74</v>
      </c>
      <c r="L1798" s="28" t="n">
        <v>2.86</v>
      </c>
      <c r="M1798" s="28" t="n">
        <v>2.595</v>
      </c>
      <c r="N1798" s="28" t="n">
        <v>3.615</v>
      </c>
      <c r="O1798" s="28"/>
      <c r="P1798" s="28" t="n">
        <v>4.15</v>
      </c>
      <c r="Q1798" s="28" t="n">
        <v>4.14</v>
      </c>
      <c r="R1798" s="28" t="n">
        <v>10.295</v>
      </c>
      <c r="S1798" s="28" t="n">
        <v>3.73</v>
      </c>
      <c r="T1798" s="28" t="n">
        <v>3.76</v>
      </c>
      <c r="U1798" s="28" t="n">
        <v>3.765</v>
      </c>
      <c r="V1798" s="28" t="n">
        <v>3.94</v>
      </c>
      <c r="W1798" s="28" t="n">
        <v>4.005</v>
      </c>
      <c r="X1798" s="28" t="n">
        <v>4.18</v>
      </c>
      <c r="Y1798" s="28" t="n">
        <v>4.19</v>
      </c>
      <c r="Z1798" s="28"/>
      <c r="AA1798" s="28"/>
      <c r="AB1798" s="28"/>
      <c r="AC1798" s="28"/>
      <c r="AD1798" s="28"/>
      <c r="AE1798" s="28"/>
      <c r="AF1798" s="28"/>
    </row>
    <row r="1799" customFormat="false" ht="12.75" hidden="false" customHeight="false" outlineLevel="0" collapsed="false">
      <c r="A1799" s="56" t="n">
        <f aca="false">A1798+1</f>
        <v>37040</v>
      </c>
      <c r="B1799" s="61" t="n">
        <f aca="false">B1798+1</f>
        <v>1795</v>
      </c>
      <c r="E1799" s="28" t="n">
        <v>3.86</v>
      </c>
      <c r="F1799" s="28" t="n">
        <v>3.645</v>
      </c>
      <c r="G1799" s="28" t="n">
        <v>3.73</v>
      </c>
      <c r="H1799" s="28" t="n">
        <v>3.91</v>
      </c>
      <c r="I1799" s="28" t="n">
        <v>3.85</v>
      </c>
      <c r="J1799" s="28" t="n">
        <v>3.92</v>
      </c>
      <c r="K1799" s="28" t="n">
        <v>3.735</v>
      </c>
      <c r="L1799" s="28" t="n">
        <v>2.995</v>
      </c>
      <c r="M1799" s="28" t="n">
        <v>2.87</v>
      </c>
      <c r="N1799" s="28" t="n">
        <v>3.555</v>
      </c>
      <c r="O1799" s="28"/>
      <c r="P1799" s="28" t="n">
        <v>4.125</v>
      </c>
      <c r="Q1799" s="28" t="n">
        <v>4.07</v>
      </c>
      <c r="R1799" s="28" t="n">
        <v>11.125</v>
      </c>
      <c r="S1799" s="28" t="n">
        <v>4.065</v>
      </c>
      <c r="T1799" s="28" t="n">
        <v>3.72</v>
      </c>
      <c r="U1799" s="28" t="n">
        <v>3.73</v>
      </c>
      <c r="V1799" s="28" t="n">
        <v>3.9</v>
      </c>
      <c r="W1799" s="28" t="n">
        <v>4.42</v>
      </c>
      <c r="X1799" s="28" t="n">
        <v>4.175</v>
      </c>
      <c r="Y1799" s="28" t="n">
        <v>4.205</v>
      </c>
      <c r="Z1799" s="28"/>
      <c r="AA1799" s="28"/>
      <c r="AB1799" s="28"/>
      <c r="AC1799" s="28"/>
      <c r="AD1799" s="28"/>
      <c r="AE1799" s="28"/>
      <c r="AF1799" s="28"/>
    </row>
    <row r="1800" customFormat="false" ht="12.75" hidden="false" customHeight="false" outlineLevel="0" collapsed="false">
      <c r="A1800" s="56" t="n">
        <f aca="false">A1799+1</f>
        <v>37041</v>
      </c>
      <c r="B1800" s="61" t="n">
        <f aca="false">B1799+1</f>
        <v>1796</v>
      </c>
      <c r="E1800" s="28" t="n">
        <v>3.67</v>
      </c>
      <c r="F1800" s="28" t="n">
        <v>3.485</v>
      </c>
      <c r="G1800" s="28" t="n">
        <v>3.525</v>
      </c>
      <c r="H1800" s="28" t="n">
        <v>3.74</v>
      </c>
      <c r="I1800" s="28" t="n">
        <v>3.685</v>
      </c>
      <c r="J1800" s="28" t="n">
        <v>3.785</v>
      </c>
      <c r="K1800" s="28" t="n">
        <v>3.555</v>
      </c>
      <c r="L1800" s="28" t="n">
        <v>2.795</v>
      </c>
      <c r="M1800" s="28" t="n">
        <v>2.59</v>
      </c>
      <c r="N1800" s="28" t="n">
        <v>3.565</v>
      </c>
      <c r="O1800" s="28"/>
      <c r="P1800" s="28" t="n">
        <v>3.925</v>
      </c>
      <c r="Q1800" s="28" t="n">
        <v>3.88</v>
      </c>
      <c r="R1800" s="28" t="n">
        <v>10.195</v>
      </c>
      <c r="S1800" s="28" t="n">
        <v>4.2</v>
      </c>
      <c r="T1800" s="28" t="n">
        <v>3.58</v>
      </c>
      <c r="U1800" s="28" t="n">
        <v>3.56</v>
      </c>
      <c r="V1800" s="28" t="n">
        <v>3.74</v>
      </c>
      <c r="W1800" s="28" t="n">
        <v>5.05</v>
      </c>
      <c r="X1800" s="28" t="n">
        <v>3.99</v>
      </c>
      <c r="Y1800" s="28" t="n">
        <v>4.03</v>
      </c>
      <c r="Z1800" s="28"/>
      <c r="AA1800" s="28"/>
      <c r="AB1800" s="28"/>
      <c r="AC1800" s="28"/>
      <c r="AD1800" s="28"/>
      <c r="AE1800" s="28"/>
      <c r="AF1800" s="28"/>
    </row>
    <row r="1801" customFormat="false" ht="12.75" hidden="false" customHeight="false" outlineLevel="0" collapsed="false">
      <c r="A1801" s="56" t="n">
        <f aca="false">A1800+1</f>
        <v>37042</v>
      </c>
      <c r="B1801" s="61" t="n">
        <f aca="false">B1800+1</f>
        <v>1797</v>
      </c>
      <c r="E1801" s="28" t="n">
        <v>3.73</v>
      </c>
      <c r="F1801" s="28" t="n">
        <v>3.6</v>
      </c>
      <c r="G1801" s="28" t="n">
        <v>3.63</v>
      </c>
      <c r="H1801" s="28" t="n">
        <v>3.83</v>
      </c>
      <c r="I1801" s="28" t="n">
        <v>3.725</v>
      </c>
      <c r="J1801" s="28" t="n">
        <v>3.76</v>
      </c>
      <c r="K1801" s="28" t="n">
        <v>3.605</v>
      </c>
      <c r="L1801" s="28" t="n">
        <v>3.065</v>
      </c>
      <c r="M1801" s="28" t="n">
        <v>2.89</v>
      </c>
      <c r="N1801" s="28" t="n">
        <v>3.525</v>
      </c>
      <c r="O1801" s="28"/>
      <c r="P1801" s="28" t="n">
        <v>3.905</v>
      </c>
      <c r="Q1801" s="28" t="n">
        <v>3.865</v>
      </c>
      <c r="R1801" s="28" t="n">
        <v>9.92</v>
      </c>
      <c r="S1801" s="28" t="n">
        <v>4.11</v>
      </c>
      <c r="T1801" s="28" t="n">
        <v>3.61</v>
      </c>
      <c r="U1801" s="28" t="n">
        <v>3.62</v>
      </c>
      <c r="V1801" s="28" t="n">
        <v>3.785</v>
      </c>
      <c r="W1801" s="28" t="n">
        <v>5.825</v>
      </c>
      <c r="X1801" s="28" t="n">
        <v>4.025</v>
      </c>
      <c r="Y1801" s="28" t="n">
        <v>4.055</v>
      </c>
      <c r="Z1801" s="28"/>
      <c r="AA1801" s="28"/>
      <c r="AB1801" s="28"/>
      <c r="AC1801" s="28"/>
      <c r="AD1801" s="28"/>
      <c r="AE1801" s="28"/>
      <c r="AF1801" s="28"/>
    </row>
    <row r="1802" customFormat="false" ht="12.75" hidden="false" customHeight="false" outlineLevel="0" collapsed="false">
      <c r="A1802" s="56" t="n">
        <f aca="false">A1801+1</f>
        <v>37043</v>
      </c>
      <c r="B1802" s="61" t="n">
        <f aca="false">B1801+1</f>
        <v>1798</v>
      </c>
      <c r="E1802" s="28" t="n">
        <v>3.705</v>
      </c>
      <c r="F1802" s="28" t="n">
        <v>3.51</v>
      </c>
      <c r="G1802" s="28" t="n">
        <v>3.55</v>
      </c>
      <c r="H1802" s="28" t="n">
        <v>3.77</v>
      </c>
      <c r="I1802" s="28" t="n">
        <v>3.68</v>
      </c>
      <c r="J1802" s="28" t="n">
        <v>3.705</v>
      </c>
      <c r="K1802" s="28" t="n">
        <v>3.545</v>
      </c>
      <c r="L1802" s="28" t="n">
        <v>2.515</v>
      </c>
      <c r="M1802" s="28" t="n">
        <v>2.68</v>
      </c>
      <c r="N1802" s="28" t="n">
        <v>3.135</v>
      </c>
      <c r="O1802" s="28"/>
      <c r="P1802" s="28" t="e">
        <f aca="false">NA()</f>
        <v>#N/A</v>
      </c>
      <c r="Q1802" s="28" t="n">
        <v>3.875</v>
      </c>
      <c r="R1802" s="28" t="n">
        <v>7.915</v>
      </c>
      <c r="S1802" s="28" t="n">
        <v>3.205</v>
      </c>
      <c r="T1802" s="28" t="n">
        <v>3.535</v>
      </c>
      <c r="U1802" s="28" t="n">
        <v>3.545</v>
      </c>
      <c r="V1802" s="28" t="n">
        <v>3.75</v>
      </c>
      <c r="W1802" s="28" t="n">
        <v>3.35</v>
      </c>
      <c r="X1802" s="28" t="n">
        <v>4.02</v>
      </c>
      <c r="Y1802" s="28" t="n">
        <v>4.025</v>
      </c>
      <c r="Z1802" s="28"/>
      <c r="AA1802" s="28"/>
      <c r="AB1802" s="28"/>
      <c r="AC1802" s="28"/>
      <c r="AD1802" s="28"/>
      <c r="AE1802" s="28"/>
      <c r="AF1802" s="28"/>
    </row>
    <row r="1803" customFormat="false" ht="12.75" hidden="false" customHeight="false" outlineLevel="0" collapsed="false">
      <c r="A1803" s="56" t="n">
        <f aca="false">A1802+1</f>
        <v>37044</v>
      </c>
      <c r="B1803" s="61" t="n">
        <f aca="false">B1802+1</f>
        <v>1799</v>
      </c>
      <c r="E1803" s="28" t="n">
        <v>3.705</v>
      </c>
      <c r="F1803" s="28" t="n">
        <v>3.51</v>
      </c>
      <c r="G1803" s="28" t="n">
        <v>3.55</v>
      </c>
      <c r="H1803" s="28" t="n">
        <v>3.77</v>
      </c>
      <c r="I1803" s="28" t="n">
        <v>3.68</v>
      </c>
      <c r="J1803" s="28" t="n">
        <v>3.705</v>
      </c>
      <c r="K1803" s="28" t="n">
        <v>3.545</v>
      </c>
      <c r="L1803" s="28" t="n">
        <v>2.515</v>
      </c>
      <c r="M1803" s="28" t="n">
        <v>2.68</v>
      </c>
      <c r="N1803" s="28" t="n">
        <v>3.135</v>
      </c>
      <c r="O1803" s="28"/>
      <c r="P1803" s="28" t="e">
        <f aca="false">NA()</f>
        <v>#N/A</v>
      </c>
      <c r="Q1803" s="28" t="n">
        <v>3.875</v>
      </c>
      <c r="R1803" s="28" t="n">
        <v>7.915</v>
      </c>
      <c r="S1803" s="28" t="n">
        <v>3.205</v>
      </c>
      <c r="T1803" s="28" t="n">
        <v>3.535</v>
      </c>
      <c r="U1803" s="28" t="n">
        <v>3.545</v>
      </c>
      <c r="V1803" s="28" t="n">
        <v>3.75</v>
      </c>
      <c r="W1803" s="28" t="n">
        <v>3.35</v>
      </c>
      <c r="X1803" s="28" t="n">
        <v>4.02</v>
      </c>
      <c r="Y1803" s="28" t="n">
        <v>4.025</v>
      </c>
      <c r="Z1803" s="28"/>
      <c r="AA1803" s="28"/>
      <c r="AB1803" s="28"/>
      <c r="AC1803" s="28"/>
      <c r="AD1803" s="28"/>
      <c r="AE1803" s="28"/>
      <c r="AF1803" s="28"/>
    </row>
    <row r="1804" customFormat="false" ht="12.75" hidden="false" customHeight="false" outlineLevel="0" collapsed="false">
      <c r="A1804" s="56" t="n">
        <f aca="false">A1803+1</f>
        <v>37045</v>
      </c>
      <c r="B1804" s="61" t="n">
        <f aca="false">B1803+1</f>
        <v>1800</v>
      </c>
      <c r="E1804" s="28" t="n">
        <v>3.705</v>
      </c>
      <c r="F1804" s="28" t="n">
        <v>3.51</v>
      </c>
      <c r="G1804" s="28" t="n">
        <v>3.55</v>
      </c>
      <c r="H1804" s="28" t="n">
        <v>3.77</v>
      </c>
      <c r="I1804" s="28" t="n">
        <v>3.68</v>
      </c>
      <c r="J1804" s="28" t="n">
        <v>3.705</v>
      </c>
      <c r="K1804" s="28" t="n">
        <v>3.545</v>
      </c>
      <c r="L1804" s="28" t="n">
        <v>2.515</v>
      </c>
      <c r="M1804" s="28" t="n">
        <v>2.68</v>
      </c>
      <c r="N1804" s="28" t="n">
        <v>3.135</v>
      </c>
      <c r="O1804" s="28"/>
      <c r="P1804" s="28" t="n">
        <v>3.94</v>
      </c>
      <c r="Q1804" s="28" t="n">
        <v>3.875</v>
      </c>
      <c r="R1804" s="28" t="n">
        <v>7.915</v>
      </c>
      <c r="S1804" s="28" t="n">
        <v>3.205</v>
      </c>
      <c r="T1804" s="28" t="n">
        <v>3.535</v>
      </c>
      <c r="U1804" s="28" t="n">
        <v>3.545</v>
      </c>
      <c r="V1804" s="28" t="n">
        <v>3.75</v>
      </c>
      <c r="W1804" s="28" t="n">
        <v>3.35</v>
      </c>
      <c r="X1804" s="28" t="n">
        <v>4.02</v>
      </c>
      <c r="Y1804" s="28" t="n">
        <v>4.025</v>
      </c>
      <c r="Z1804" s="28"/>
      <c r="AA1804" s="28"/>
      <c r="AB1804" s="28"/>
      <c r="AC1804" s="28"/>
      <c r="AD1804" s="28"/>
      <c r="AE1804" s="28"/>
      <c r="AF1804" s="28"/>
    </row>
    <row r="1805" customFormat="false" ht="12.75" hidden="false" customHeight="false" outlineLevel="0" collapsed="false">
      <c r="A1805" s="56" t="n">
        <f aca="false">A1804+1</f>
        <v>37046</v>
      </c>
      <c r="B1805" s="61" t="n">
        <f aca="false">B1804+1</f>
        <v>1801</v>
      </c>
      <c r="E1805" s="28" t="n">
        <v>3.945</v>
      </c>
      <c r="F1805" s="28" t="n">
        <v>4.005</v>
      </c>
      <c r="G1805" s="28" t="n">
        <v>3.88</v>
      </c>
      <c r="H1805" s="28" t="n">
        <v>3.995</v>
      </c>
      <c r="I1805" s="28" t="n">
        <v>3.935</v>
      </c>
      <c r="J1805" s="28" t="n">
        <v>3.955</v>
      </c>
      <c r="K1805" s="28" t="n">
        <v>3.785</v>
      </c>
      <c r="L1805" s="28" t="n">
        <v>2.805</v>
      </c>
      <c r="M1805" s="28" t="n">
        <v>2.85</v>
      </c>
      <c r="N1805" s="28" t="n">
        <v>3.315</v>
      </c>
      <c r="O1805" s="28"/>
      <c r="P1805" s="28" t="n">
        <v>4.16</v>
      </c>
      <c r="Q1805" s="28" t="n">
        <v>4.095</v>
      </c>
      <c r="R1805" s="28" t="n">
        <v>8.95</v>
      </c>
      <c r="S1805" s="28" t="n">
        <v>3.75</v>
      </c>
      <c r="T1805" s="28" t="n">
        <v>3.75</v>
      </c>
      <c r="U1805" s="28" t="n">
        <v>3.77</v>
      </c>
      <c r="V1805" s="28" t="n">
        <v>4</v>
      </c>
      <c r="W1805" s="28" t="n">
        <v>4.015</v>
      </c>
      <c r="X1805" s="28" t="n">
        <v>4.25</v>
      </c>
      <c r="Y1805" s="28" t="n">
        <v>4.255</v>
      </c>
      <c r="Z1805" s="28"/>
      <c r="AA1805" s="28"/>
      <c r="AB1805" s="28"/>
      <c r="AC1805" s="28"/>
      <c r="AD1805" s="28"/>
      <c r="AE1805" s="28"/>
      <c r="AF1805" s="28"/>
    </row>
    <row r="1806" customFormat="false" ht="12.75" hidden="false" customHeight="false" outlineLevel="0" collapsed="false">
      <c r="A1806" s="56" t="n">
        <f aca="false">A1805+1</f>
        <v>37047</v>
      </c>
      <c r="B1806" s="61" t="n">
        <f aca="false">B1805+1</f>
        <v>1802</v>
      </c>
      <c r="E1806" s="28" t="n">
        <v>3.985</v>
      </c>
      <c r="F1806" s="28" t="n">
        <v>4.025</v>
      </c>
      <c r="G1806" s="28" t="n">
        <v>3.99</v>
      </c>
      <c r="H1806" s="28" t="n">
        <v>4.075</v>
      </c>
      <c r="I1806" s="28" t="n">
        <v>4.01</v>
      </c>
      <c r="J1806" s="28" t="n">
        <v>4.015</v>
      </c>
      <c r="K1806" s="28" t="n">
        <v>3.89</v>
      </c>
      <c r="L1806" s="28" t="n">
        <v>3.055</v>
      </c>
      <c r="M1806" s="28" t="n">
        <v>2.9</v>
      </c>
      <c r="N1806" s="28" t="n">
        <v>3.355</v>
      </c>
      <c r="O1806" s="28"/>
      <c r="P1806" s="28" t="n">
        <v>4.19</v>
      </c>
      <c r="Q1806" s="28" t="n">
        <v>4.125</v>
      </c>
      <c r="R1806" s="28" t="n">
        <v>9.425</v>
      </c>
      <c r="S1806" s="28" t="n">
        <v>3.61</v>
      </c>
      <c r="T1806" s="28" t="n">
        <v>3.845</v>
      </c>
      <c r="U1806" s="28" t="n">
        <v>3.85</v>
      </c>
      <c r="V1806" s="28" t="n">
        <v>4.08</v>
      </c>
      <c r="W1806" s="28" t="n">
        <v>4.16</v>
      </c>
      <c r="X1806" s="28" t="n">
        <v>4.295</v>
      </c>
      <c r="Y1806" s="28" t="n">
        <v>4.305</v>
      </c>
      <c r="Z1806" s="28"/>
      <c r="AA1806" s="28"/>
      <c r="AB1806" s="28"/>
      <c r="AC1806" s="28"/>
      <c r="AD1806" s="28"/>
      <c r="AE1806" s="28"/>
      <c r="AF1806" s="28"/>
    </row>
    <row r="1807" customFormat="false" ht="12.75" hidden="false" customHeight="false" outlineLevel="0" collapsed="false">
      <c r="A1807" s="56" t="n">
        <f aca="false">A1806+1</f>
        <v>37048</v>
      </c>
      <c r="B1807" s="61" t="n">
        <f aca="false">B1806+1</f>
        <v>1803</v>
      </c>
      <c r="E1807" s="28" t="n">
        <v>3.75</v>
      </c>
      <c r="F1807" s="28" t="n">
        <v>3.635</v>
      </c>
      <c r="G1807" s="28" t="n">
        <v>3.665</v>
      </c>
      <c r="H1807" s="28" t="n">
        <v>3.795</v>
      </c>
      <c r="I1807" s="28" t="n">
        <v>3.755</v>
      </c>
      <c r="J1807" s="28" t="n">
        <v>3.785</v>
      </c>
      <c r="K1807" s="28" t="n">
        <v>3.645</v>
      </c>
      <c r="L1807" s="28" t="n">
        <v>2.84</v>
      </c>
      <c r="M1807" s="28" t="n">
        <v>2.65</v>
      </c>
      <c r="N1807" s="28" t="n">
        <v>2.985</v>
      </c>
      <c r="O1807" s="28"/>
      <c r="P1807" s="28" t="n">
        <v>3.955</v>
      </c>
      <c r="Q1807" s="28" t="n">
        <v>3.875</v>
      </c>
      <c r="R1807" s="28" t="n">
        <v>7.985</v>
      </c>
      <c r="S1807" s="28" t="n">
        <v>3.26</v>
      </c>
      <c r="T1807" s="28" t="n">
        <v>3.61</v>
      </c>
      <c r="U1807" s="28" t="n">
        <v>3.615</v>
      </c>
      <c r="V1807" s="28" t="n">
        <v>3.84</v>
      </c>
      <c r="W1807" s="28" t="n">
        <v>3.415</v>
      </c>
      <c r="X1807" s="28" t="n">
        <v>4.04</v>
      </c>
      <c r="Y1807" s="28" t="n">
        <v>4.05</v>
      </c>
      <c r="Z1807" s="28"/>
      <c r="AA1807" s="28"/>
      <c r="AB1807" s="28"/>
      <c r="AC1807" s="28"/>
      <c r="AD1807" s="28"/>
      <c r="AE1807" s="28"/>
      <c r="AF1807" s="28"/>
    </row>
    <row r="1808" customFormat="false" ht="12.75" hidden="false" customHeight="false" outlineLevel="0" collapsed="false">
      <c r="A1808" s="56" t="n">
        <f aca="false">A1807+1</f>
        <v>37049</v>
      </c>
      <c r="B1808" s="61" t="n">
        <f aca="false">B1807+1</f>
        <v>1804</v>
      </c>
      <c r="E1808" s="28" t="n">
        <v>3.68</v>
      </c>
      <c r="F1808" s="28" t="n">
        <v>3.48</v>
      </c>
      <c r="G1808" s="28" t="n">
        <v>3.53</v>
      </c>
      <c r="H1808" s="28" t="n">
        <v>3.705</v>
      </c>
      <c r="I1808" s="28" t="n">
        <v>3.675</v>
      </c>
      <c r="J1808" s="28" t="n">
        <v>3.715</v>
      </c>
      <c r="K1808" s="28" t="n">
        <v>3.555</v>
      </c>
      <c r="L1808" s="28" t="n">
        <v>2.515</v>
      </c>
      <c r="M1808" s="28" t="n">
        <v>2.36</v>
      </c>
      <c r="N1808" s="28" t="n">
        <v>2.865</v>
      </c>
      <c r="O1808" s="28"/>
      <c r="P1808" s="28" t="n">
        <v>3.89</v>
      </c>
      <c r="Q1808" s="28" t="n">
        <v>3.815</v>
      </c>
      <c r="R1808" s="28" t="n">
        <v>5.82</v>
      </c>
      <c r="S1808" s="28" t="n">
        <v>3.105</v>
      </c>
      <c r="T1808" s="28" t="n">
        <v>3.5</v>
      </c>
      <c r="U1808" s="28" t="n">
        <v>3.52</v>
      </c>
      <c r="V1808" s="28" t="n">
        <v>3.73</v>
      </c>
      <c r="W1808" s="28" t="n">
        <v>3.37</v>
      </c>
      <c r="X1808" s="28" t="n">
        <v>3.97</v>
      </c>
      <c r="Y1808" s="28" t="n">
        <v>3.98</v>
      </c>
      <c r="Z1808" s="28"/>
      <c r="AA1808" s="28"/>
      <c r="AB1808" s="28"/>
      <c r="AC1808" s="28"/>
      <c r="AD1808" s="28"/>
      <c r="AE1808" s="28"/>
      <c r="AF1808" s="28"/>
    </row>
    <row r="1809" customFormat="false" ht="12.75" hidden="false" customHeight="false" outlineLevel="0" collapsed="false">
      <c r="A1809" s="56" t="n">
        <f aca="false">A1808+1</f>
        <v>37050</v>
      </c>
      <c r="B1809" s="61" t="n">
        <f aca="false">B1808+1</f>
        <v>1805</v>
      </c>
      <c r="E1809" s="28" t="n">
        <v>3.625</v>
      </c>
      <c r="F1809" s="28" t="n">
        <v>3.26</v>
      </c>
      <c r="G1809" s="28" t="n">
        <v>3.36</v>
      </c>
      <c r="H1809" s="28" t="n">
        <v>3.63</v>
      </c>
      <c r="I1809" s="28" t="n">
        <v>3.595</v>
      </c>
      <c r="J1809" s="28" t="n">
        <v>3.635</v>
      </c>
      <c r="K1809" s="28" t="n">
        <v>3.43</v>
      </c>
      <c r="L1809" s="28" t="n">
        <v>1.755</v>
      </c>
      <c r="M1809" s="28" t="n">
        <v>1.61</v>
      </c>
      <c r="N1809" s="28" t="n">
        <v>2.81</v>
      </c>
      <c r="O1809" s="28"/>
      <c r="P1809" s="28" t="n">
        <v>3.825</v>
      </c>
      <c r="Q1809" s="28" t="n">
        <v>3.77</v>
      </c>
      <c r="R1809" s="28" t="n">
        <v>3.535</v>
      </c>
      <c r="S1809" s="28" t="n">
        <v>2.665</v>
      </c>
      <c r="T1809" s="28" t="n">
        <v>3.395</v>
      </c>
      <c r="U1809" s="28" t="n">
        <v>3.395</v>
      </c>
      <c r="V1809" s="28" t="n">
        <v>3.635</v>
      </c>
      <c r="W1809" s="28" t="n">
        <v>3.045</v>
      </c>
      <c r="X1809" s="28" t="n">
        <v>3.905</v>
      </c>
      <c r="Y1809" s="28" t="n">
        <v>3.895</v>
      </c>
      <c r="Z1809" s="28"/>
      <c r="AA1809" s="28"/>
      <c r="AB1809" s="28"/>
      <c r="AC1809" s="28"/>
      <c r="AD1809" s="28"/>
      <c r="AE1809" s="28"/>
      <c r="AF1809" s="28"/>
    </row>
    <row r="1810" customFormat="false" ht="12.75" hidden="false" customHeight="false" outlineLevel="0" collapsed="false">
      <c r="A1810" s="56" t="n">
        <f aca="false">A1809+1</f>
        <v>37051</v>
      </c>
      <c r="B1810" s="61" t="n">
        <f aca="false">B1809+1</f>
        <v>1806</v>
      </c>
      <c r="E1810" s="28" t="n">
        <v>3.625</v>
      </c>
      <c r="F1810" s="28" t="n">
        <v>3.26</v>
      </c>
      <c r="G1810" s="28" t="n">
        <v>3.36</v>
      </c>
      <c r="H1810" s="28" t="n">
        <v>3.63</v>
      </c>
      <c r="I1810" s="28" t="n">
        <v>3.595</v>
      </c>
      <c r="J1810" s="28" t="n">
        <v>3.635</v>
      </c>
      <c r="K1810" s="28" t="n">
        <v>3.43</v>
      </c>
      <c r="L1810" s="28" t="n">
        <v>1.755</v>
      </c>
      <c r="M1810" s="28" t="n">
        <v>1.61</v>
      </c>
      <c r="N1810" s="28" t="n">
        <v>2.81</v>
      </c>
      <c r="O1810" s="28"/>
      <c r="P1810" s="28" t="n">
        <v>3.825</v>
      </c>
      <c r="Q1810" s="28" t="n">
        <v>3.77</v>
      </c>
      <c r="R1810" s="28" t="n">
        <v>3.535</v>
      </c>
      <c r="S1810" s="28" t="n">
        <v>2.665</v>
      </c>
      <c r="T1810" s="28" t="n">
        <v>3.395</v>
      </c>
      <c r="U1810" s="28" t="n">
        <v>3.395</v>
      </c>
      <c r="V1810" s="28" t="n">
        <v>3.635</v>
      </c>
      <c r="W1810" s="28" t="n">
        <v>3.045</v>
      </c>
      <c r="X1810" s="28" t="n">
        <v>3.905</v>
      </c>
      <c r="Y1810" s="28" t="n">
        <v>3.895</v>
      </c>
      <c r="Z1810" s="28"/>
      <c r="AA1810" s="28"/>
      <c r="AB1810" s="28"/>
      <c r="AC1810" s="28"/>
      <c r="AD1810" s="28"/>
      <c r="AE1810" s="28"/>
      <c r="AF1810" s="28"/>
    </row>
    <row r="1811" customFormat="false" ht="12.75" hidden="false" customHeight="false" outlineLevel="0" collapsed="false">
      <c r="A1811" s="56" t="n">
        <f aca="false">A1810+1</f>
        <v>37052</v>
      </c>
      <c r="B1811" s="61" t="n">
        <f aca="false">B1810+1</f>
        <v>1807</v>
      </c>
      <c r="E1811" s="28" t="n">
        <v>3.625</v>
      </c>
      <c r="F1811" s="28" t="n">
        <v>3.26</v>
      </c>
      <c r="G1811" s="28" t="n">
        <v>3.36</v>
      </c>
      <c r="H1811" s="28" t="n">
        <v>3.63</v>
      </c>
      <c r="I1811" s="28" t="n">
        <v>3.595</v>
      </c>
      <c r="J1811" s="28" t="n">
        <v>3.635</v>
      </c>
      <c r="K1811" s="28" t="n">
        <v>3.43</v>
      </c>
      <c r="L1811" s="28" t="n">
        <v>1.755</v>
      </c>
      <c r="M1811" s="28" t="n">
        <v>1.61</v>
      </c>
      <c r="N1811" s="28" t="n">
        <v>2.81</v>
      </c>
      <c r="O1811" s="28"/>
      <c r="P1811" s="28" t="n">
        <v>3.825</v>
      </c>
      <c r="Q1811" s="28" t="n">
        <v>3.77</v>
      </c>
      <c r="R1811" s="28" t="n">
        <v>3.535</v>
      </c>
      <c r="S1811" s="28" t="n">
        <v>2.665</v>
      </c>
      <c r="T1811" s="28" t="n">
        <v>3.395</v>
      </c>
      <c r="U1811" s="28" t="n">
        <v>3.395</v>
      </c>
      <c r="V1811" s="28" t="n">
        <v>3.635</v>
      </c>
      <c r="W1811" s="28" t="n">
        <v>3.045</v>
      </c>
      <c r="X1811" s="28" t="n">
        <v>3.905</v>
      </c>
      <c r="Y1811" s="28" t="n">
        <v>3.895</v>
      </c>
      <c r="Z1811" s="28"/>
      <c r="AA1811" s="28"/>
      <c r="AB1811" s="28"/>
      <c r="AC1811" s="28"/>
      <c r="AD1811" s="28"/>
      <c r="AE1811" s="28"/>
      <c r="AF1811" s="28"/>
    </row>
    <row r="1812" customFormat="false" ht="12.75" hidden="false" customHeight="false" outlineLevel="0" collapsed="false">
      <c r="A1812" s="56" t="n">
        <f aca="false">A1811+1</f>
        <v>37053</v>
      </c>
      <c r="B1812" s="61" t="n">
        <f aca="false">B1811+1</f>
        <v>1808</v>
      </c>
      <c r="E1812" s="28" t="n">
        <v>3.86</v>
      </c>
      <c r="F1812" s="28" t="n">
        <v>3.675</v>
      </c>
      <c r="G1812" s="28" t="n">
        <v>3.705</v>
      </c>
      <c r="H1812" s="28" t="n">
        <v>3.89</v>
      </c>
      <c r="I1812" s="28" t="n">
        <v>3.85</v>
      </c>
      <c r="J1812" s="28" t="n">
        <v>3.865</v>
      </c>
      <c r="K1812" s="28" t="n">
        <v>3.68</v>
      </c>
      <c r="L1812" s="28" t="n">
        <v>2.48</v>
      </c>
      <c r="M1812" s="28" t="n">
        <v>2.41</v>
      </c>
      <c r="N1812" s="28" t="n">
        <v>3.2</v>
      </c>
      <c r="O1812" s="28"/>
      <c r="P1812" s="28" t="n">
        <v>4.12</v>
      </c>
      <c r="Q1812" s="28" t="n">
        <v>4.03</v>
      </c>
      <c r="R1812" s="28" t="n">
        <v>6.735</v>
      </c>
      <c r="S1812" s="28" t="n">
        <v>3.77</v>
      </c>
      <c r="T1812" s="28" t="n">
        <v>3.645</v>
      </c>
      <c r="U1812" s="28" t="n">
        <v>3.65</v>
      </c>
      <c r="V1812" s="28" t="n">
        <v>3.9</v>
      </c>
      <c r="W1812" s="28" t="n">
        <v>5.14</v>
      </c>
      <c r="X1812" s="28" t="n">
        <v>4.2</v>
      </c>
      <c r="Y1812" s="28" t="n">
        <v>4.25</v>
      </c>
      <c r="Z1812" s="28"/>
      <c r="AA1812" s="28"/>
      <c r="AB1812" s="28"/>
      <c r="AC1812" s="28"/>
      <c r="AD1812" s="28"/>
      <c r="AE1812" s="28"/>
      <c r="AF1812" s="28"/>
    </row>
    <row r="1813" customFormat="false" ht="12.75" hidden="false" customHeight="false" outlineLevel="0" collapsed="false">
      <c r="A1813" s="56" t="n">
        <f aca="false">A1812+1</f>
        <v>37054</v>
      </c>
      <c r="B1813" s="61" t="n">
        <f aca="false">B1812+1</f>
        <v>1809</v>
      </c>
      <c r="E1813" s="28" t="n">
        <v>3.995</v>
      </c>
      <c r="F1813" s="28" t="n">
        <v>3.86</v>
      </c>
      <c r="G1813" s="28" t="n">
        <v>3.915</v>
      </c>
      <c r="H1813" s="28" t="n">
        <v>4.075</v>
      </c>
      <c r="I1813" s="28" t="n">
        <v>4.03</v>
      </c>
      <c r="J1813" s="28" t="n">
        <v>4.015</v>
      </c>
      <c r="K1813" s="28" t="n">
        <v>3.83</v>
      </c>
      <c r="L1813" s="28" t="n">
        <v>2.865</v>
      </c>
      <c r="M1813" s="28" t="n">
        <v>2.655</v>
      </c>
      <c r="N1813" s="28" t="n">
        <v>3.415</v>
      </c>
      <c r="O1813" s="28"/>
      <c r="P1813" s="28" t="n">
        <v>4.28</v>
      </c>
      <c r="Q1813" s="28" t="n">
        <v>4.21</v>
      </c>
      <c r="R1813" s="28" t="n">
        <v>7.595</v>
      </c>
      <c r="S1813" s="28" t="n">
        <v>3.59</v>
      </c>
      <c r="T1813" s="28" t="n">
        <v>3.8</v>
      </c>
      <c r="U1813" s="28" t="n">
        <v>3.82</v>
      </c>
      <c r="V1813" s="28" t="n">
        <v>4.035</v>
      </c>
      <c r="W1813" s="28" t="n">
        <v>5.19</v>
      </c>
      <c r="X1813" s="28" t="n">
        <v>4.45</v>
      </c>
      <c r="Y1813" s="28" t="n">
        <v>4.46</v>
      </c>
      <c r="Z1813" s="28"/>
      <c r="AA1813" s="28"/>
      <c r="AB1813" s="28"/>
      <c r="AC1813" s="28"/>
      <c r="AD1813" s="28"/>
      <c r="AE1813" s="28"/>
      <c r="AF1813" s="28"/>
    </row>
    <row r="1814" customFormat="false" ht="12.75" hidden="false" customHeight="false" outlineLevel="0" collapsed="false">
      <c r="A1814" s="56" t="n">
        <f aca="false">A1813+1</f>
        <v>37055</v>
      </c>
      <c r="B1814" s="61" t="n">
        <f aca="false">B1813+1</f>
        <v>1810</v>
      </c>
      <c r="E1814" s="28" t="n">
        <v>4.135</v>
      </c>
      <c r="F1814" s="28" t="n">
        <v>4.065</v>
      </c>
      <c r="G1814" s="28" t="n">
        <v>4.155</v>
      </c>
      <c r="H1814" s="28" t="n">
        <v>4.24</v>
      </c>
      <c r="I1814" s="28" t="n">
        <v>4.18</v>
      </c>
      <c r="J1814" s="28" t="n">
        <v>4.17</v>
      </c>
      <c r="K1814" s="28" t="n">
        <v>3.98</v>
      </c>
      <c r="L1814" s="28" t="n">
        <v>2.995</v>
      </c>
      <c r="M1814" s="28" t="n">
        <v>2.9</v>
      </c>
      <c r="N1814" s="28" t="n">
        <v>3.82</v>
      </c>
      <c r="O1814" s="28"/>
      <c r="P1814" s="28" t="n">
        <v>4.415</v>
      </c>
      <c r="Q1814" s="28" t="n">
        <v>4.315</v>
      </c>
      <c r="R1814" s="28" t="n">
        <v>8.47</v>
      </c>
      <c r="S1814" s="28" t="n">
        <v>3.835</v>
      </c>
      <c r="T1814" s="28" t="n">
        <v>3.96</v>
      </c>
      <c r="U1814" s="28" t="n">
        <v>3.98</v>
      </c>
      <c r="V1814" s="28" t="n">
        <v>4.17</v>
      </c>
      <c r="W1814" s="28" t="n">
        <v>4.215</v>
      </c>
      <c r="X1814" s="28" t="n">
        <v>4.53</v>
      </c>
      <c r="Y1814" s="28" t="n">
        <v>4.62</v>
      </c>
      <c r="Z1814" s="28"/>
      <c r="AA1814" s="28"/>
      <c r="AB1814" s="28"/>
      <c r="AC1814" s="28"/>
      <c r="AD1814" s="28"/>
      <c r="AE1814" s="28"/>
      <c r="AF1814" s="28"/>
    </row>
    <row r="1815" customFormat="false" ht="12.75" hidden="false" customHeight="false" outlineLevel="0" collapsed="false">
      <c r="A1815" s="56" t="n">
        <f aca="false">A1814+1</f>
        <v>37056</v>
      </c>
      <c r="B1815" s="61" t="n">
        <f aca="false">B1814+1</f>
        <v>1811</v>
      </c>
      <c r="E1815" s="28" t="n">
        <v>3.94</v>
      </c>
      <c r="F1815" s="28" t="n">
        <v>3.77</v>
      </c>
      <c r="G1815" s="28" t="n">
        <v>3.825</v>
      </c>
      <c r="H1815" s="28" t="n">
        <v>3.97</v>
      </c>
      <c r="I1815" s="28" t="n">
        <v>3.955</v>
      </c>
      <c r="J1815" s="28" t="n">
        <v>3.955</v>
      </c>
      <c r="K1815" s="28" t="n">
        <v>3.73</v>
      </c>
      <c r="L1815" s="28" t="n">
        <v>3.12</v>
      </c>
      <c r="M1815" s="28" t="n">
        <v>2.955</v>
      </c>
      <c r="N1815" s="28" t="n">
        <v>3.485</v>
      </c>
      <c r="O1815" s="28"/>
      <c r="P1815" s="28" t="n">
        <v>4.185</v>
      </c>
      <c r="Q1815" s="28" t="n">
        <v>4.115</v>
      </c>
      <c r="R1815" s="28" t="n">
        <v>6.9</v>
      </c>
      <c r="S1815" s="28" t="n">
        <v>3.645</v>
      </c>
      <c r="T1815" s="28" t="n">
        <v>3.73</v>
      </c>
      <c r="U1815" s="28" t="n">
        <v>3.73</v>
      </c>
      <c r="V1815" s="28" t="n">
        <v>3.91</v>
      </c>
      <c r="W1815" s="28" t="n">
        <v>3.895</v>
      </c>
      <c r="X1815" s="28" t="n">
        <v>4.33</v>
      </c>
      <c r="Y1815" s="28" t="n">
        <v>4.375</v>
      </c>
      <c r="Z1815" s="28"/>
      <c r="AA1815" s="28"/>
      <c r="AB1815" s="28"/>
      <c r="AC1815" s="28"/>
      <c r="AD1815" s="28"/>
      <c r="AE1815" s="28"/>
      <c r="AF1815" s="28"/>
    </row>
    <row r="1816" customFormat="false" ht="12.75" hidden="false" customHeight="false" outlineLevel="0" collapsed="false">
      <c r="A1816" s="56" t="n">
        <f aca="false">A1815+1</f>
        <v>37057</v>
      </c>
      <c r="B1816" s="61" t="n">
        <f aca="false">B1815+1</f>
        <v>1812</v>
      </c>
      <c r="E1816" s="28" t="n">
        <v>3.875</v>
      </c>
      <c r="F1816" s="28" t="n">
        <v>3.54</v>
      </c>
      <c r="G1816" s="28" t="n">
        <v>3.685</v>
      </c>
      <c r="H1816" s="28" t="n">
        <v>3.885</v>
      </c>
      <c r="I1816" s="28" t="n">
        <v>3.89</v>
      </c>
      <c r="J1816" s="28" t="n">
        <v>3.875</v>
      </c>
      <c r="K1816" s="28" t="n">
        <v>3.67</v>
      </c>
      <c r="L1816" s="28" t="n">
        <v>2.44</v>
      </c>
      <c r="M1816" s="28" t="n">
        <v>2.34</v>
      </c>
      <c r="N1816" s="28" t="n">
        <v>3.305</v>
      </c>
      <c r="O1816" s="28"/>
      <c r="P1816" s="28" t="n">
        <v>4.115</v>
      </c>
      <c r="Q1816" s="28" t="n">
        <v>4.035</v>
      </c>
      <c r="R1816" s="28" t="n">
        <v>3.735</v>
      </c>
      <c r="S1816" s="28" t="n">
        <v>3.375</v>
      </c>
      <c r="T1816" s="28" t="n">
        <v>3.64</v>
      </c>
      <c r="U1816" s="28" t="n">
        <v>3.65</v>
      </c>
      <c r="V1816" s="28" t="n">
        <v>3.805</v>
      </c>
      <c r="W1816" s="28" t="n">
        <v>3.365</v>
      </c>
      <c r="X1816" s="28" t="n">
        <v>4.215</v>
      </c>
      <c r="Y1816" s="28" t="n">
        <v>4.235</v>
      </c>
      <c r="Z1816" s="28"/>
      <c r="AA1816" s="28"/>
      <c r="AB1816" s="28"/>
      <c r="AC1816" s="28"/>
      <c r="AD1816" s="28"/>
      <c r="AE1816" s="28"/>
      <c r="AF1816" s="28"/>
    </row>
    <row r="1817" customFormat="false" ht="12.75" hidden="false" customHeight="false" outlineLevel="0" collapsed="false">
      <c r="A1817" s="56" t="n">
        <f aca="false">A1816+1</f>
        <v>37058</v>
      </c>
      <c r="B1817" s="61" t="n">
        <f aca="false">B1816+1</f>
        <v>1813</v>
      </c>
      <c r="E1817" s="28" t="n">
        <v>3.875</v>
      </c>
      <c r="F1817" s="28" t="n">
        <v>3.54</v>
      </c>
      <c r="G1817" s="28" t="n">
        <v>3.685</v>
      </c>
      <c r="H1817" s="28" t="n">
        <v>3.885</v>
      </c>
      <c r="I1817" s="28" t="n">
        <v>3.89</v>
      </c>
      <c r="J1817" s="28" t="n">
        <v>3.875</v>
      </c>
      <c r="K1817" s="28" t="n">
        <v>3.67</v>
      </c>
      <c r="L1817" s="28" t="n">
        <v>2.44</v>
      </c>
      <c r="M1817" s="28" t="n">
        <v>2.34</v>
      </c>
      <c r="N1817" s="28" t="n">
        <v>3.305</v>
      </c>
      <c r="O1817" s="28"/>
      <c r="P1817" s="28" t="n">
        <v>4.115</v>
      </c>
      <c r="Q1817" s="28" t="n">
        <v>4.035</v>
      </c>
      <c r="R1817" s="28" t="n">
        <v>3.735</v>
      </c>
      <c r="S1817" s="28" t="n">
        <v>3.375</v>
      </c>
      <c r="T1817" s="28" t="n">
        <v>3.64</v>
      </c>
      <c r="U1817" s="28" t="n">
        <v>3.65</v>
      </c>
      <c r="V1817" s="28" t="n">
        <v>3.805</v>
      </c>
      <c r="W1817" s="28" t="n">
        <v>3.365</v>
      </c>
      <c r="X1817" s="28" t="n">
        <v>4.215</v>
      </c>
      <c r="Y1817" s="28" t="n">
        <v>4.235</v>
      </c>
      <c r="Z1817" s="28"/>
      <c r="AA1817" s="28"/>
      <c r="AB1817" s="28"/>
      <c r="AC1817" s="28"/>
      <c r="AD1817" s="28"/>
      <c r="AE1817" s="28"/>
      <c r="AF1817" s="28"/>
    </row>
    <row r="1818" customFormat="false" ht="12.75" hidden="false" customHeight="false" outlineLevel="0" collapsed="false">
      <c r="A1818" s="56" t="n">
        <f aca="false">A1817+1</f>
        <v>37059</v>
      </c>
      <c r="B1818" s="61" t="n">
        <f aca="false">B1817+1</f>
        <v>1814</v>
      </c>
      <c r="E1818" s="28" t="n">
        <v>3.875</v>
      </c>
      <c r="F1818" s="28" t="n">
        <v>3.54</v>
      </c>
      <c r="G1818" s="28" t="n">
        <v>3.685</v>
      </c>
      <c r="H1818" s="28" t="n">
        <v>3.885</v>
      </c>
      <c r="I1818" s="28" t="n">
        <v>3.89</v>
      </c>
      <c r="J1818" s="28" t="n">
        <v>3.875</v>
      </c>
      <c r="K1818" s="28" t="n">
        <v>3.67</v>
      </c>
      <c r="L1818" s="28" t="n">
        <v>2.44</v>
      </c>
      <c r="M1818" s="28" t="n">
        <v>2.34</v>
      </c>
      <c r="N1818" s="28" t="n">
        <v>3.305</v>
      </c>
      <c r="O1818" s="28"/>
      <c r="P1818" s="28" t="n">
        <v>4.115</v>
      </c>
      <c r="Q1818" s="28" t="n">
        <v>4.035</v>
      </c>
      <c r="R1818" s="28" t="n">
        <v>3.735</v>
      </c>
      <c r="S1818" s="28" t="n">
        <v>3.375</v>
      </c>
      <c r="T1818" s="28" t="n">
        <v>3.64</v>
      </c>
      <c r="U1818" s="28" t="n">
        <v>3.65</v>
      </c>
      <c r="V1818" s="28" t="n">
        <v>3.805</v>
      </c>
      <c r="W1818" s="28" t="n">
        <v>3.365</v>
      </c>
      <c r="X1818" s="28" t="n">
        <v>4.215</v>
      </c>
      <c r="Y1818" s="28" t="n">
        <v>4.235</v>
      </c>
      <c r="Z1818" s="28"/>
      <c r="AA1818" s="28"/>
      <c r="AB1818" s="28"/>
      <c r="AC1818" s="28"/>
      <c r="AD1818" s="28"/>
      <c r="AE1818" s="28"/>
      <c r="AF1818" s="28"/>
    </row>
    <row r="1819" customFormat="false" ht="12.75" hidden="false" customHeight="false" outlineLevel="0" collapsed="false">
      <c r="A1819" s="56" t="n">
        <f aca="false">A1818+1</f>
        <v>37060</v>
      </c>
      <c r="B1819" s="61" t="n">
        <f aca="false">B1818+1</f>
        <v>1815</v>
      </c>
      <c r="E1819" s="28" t="n">
        <v>3.895</v>
      </c>
      <c r="F1819" s="28" t="n">
        <v>3.84</v>
      </c>
      <c r="G1819" s="28" t="n">
        <v>3.845</v>
      </c>
      <c r="H1819" s="28" t="n">
        <v>3.94</v>
      </c>
      <c r="I1819" s="28" t="n">
        <v>3.925</v>
      </c>
      <c r="J1819" s="28" t="n">
        <v>3.96</v>
      </c>
      <c r="K1819" s="28" t="n">
        <v>3.7</v>
      </c>
      <c r="L1819" s="28" t="n">
        <v>3.255</v>
      </c>
      <c r="M1819" s="28" t="n">
        <v>3.13</v>
      </c>
      <c r="N1819" s="28" t="n">
        <v>3.52</v>
      </c>
      <c r="O1819" s="28"/>
      <c r="P1819" s="28" t="n">
        <v>4.125</v>
      </c>
      <c r="Q1819" s="28" t="n">
        <v>4.06</v>
      </c>
      <c r="R1819" s="28" t="n">
        <v>8.25</v>
      </c>
      <c r="S1819" s="28" t="n">
        <v>4.21</v>
      </c>
      <c r="T1819" s="28" t="n">
        <v>3.695</v>
      </c>
      <c r="U1819" s="28" t="n">
        <v>3.7</v>
      </c>
      <c r="V1819" s="28" t="n">
        <v>3.88</v>
      </c>
      <c r="W1819" s="28" t="n">
        <v>5.15</v>
      </c>
      <c r="X1819" s="28" t="n">
        <v>4.31</v>
      </c>
      <c r="Y1819" s="28" t="n">
        <v>4.405</v>
      </c>
      <c r="Z1819" s="28"/>
      <c r="AA1819" s="28"/>
      <c r="AB1819" s="28"/>
      <c r="AC1819" s="28"/>
      <c r="AD1819" s="28"/>
      <c r="AE1819" s="28"/>
      <c r="AF1819" s="28"/>
    </row>
    <row r="1820" customFormat="false" ht="12.75" hidden="false" customHeight="false" outlineLevel="0" collapsed="false">
      <c r="A1820" s="56" t="n">
        <f aca="false">A1819+1</f>
        <v>37061</v>
      </c>
      <c r="B1820" s="61" t="n">
        <f aca="false">B1819+1</f>
        <v>1816</v>
      </c>
      <c r="E1820" s="28" t="n">
        <v>3.935</v>
      </c>
      <c r="F1820" s="28" t="n">
        <v>3.945</v>
      </c>
      <c r="G1820" s="28" t="n">
        <v>3.945</v>
      </c>
      <c r="H1820" s="28" t="n">
        <v>4.005</v>
      </c>
      <c r="I1820" s="28" t="n">
        <v>3.965</v>
      </c>
      <c r="J1820" s="28" t="n">
        <v>4.045</v>
      </c>
      <c r="K1820" s="28" t="n">
        <v>3.79</v>
      </c>
      <c r="L1820" s="28" t="n">
        <v>3.12</v>
      </c>
      <c r="M1820" s="28" t="n">
        <v>3.005</v>
      </c>
      <c r="N1820" s="28" t="n">
        <v>3.495</v>
      </c>
      <c r="O1820" s="28"/>
      <c r="P1820" s="28" t="n">
        <v>4.18</v>
      </c>
      <c r="Q1820" s="28" t="n">
        <v>4.105</v>
      </c>
      <c r="R1820" s="28" t="n">
        <v>7.335</v>
      </c>
      <c r="S1820" s="28" t="n">
        <v>4.045</v>
      </c>
      <c r="T1820" s="28" t="n">
        <v>3.765</v>
      </c>
      <c r="U1820" s="28" t="n">
        <v>3.765</v>
      </c>
      <c r="V1820" s="28" t="n">
        <v>3.945</v>
      </c>
      <c r="W1820" s="28" t="n">
        <v>5.31</v>
      </c>
      <c r="X1820" s="28" t="n">
        <v>4.395</v>
      </c>
      <c r="Y1820" s="28" t="n">
        <v>4.515</v>
      </c>
      <c r="Z1820" s="28"/>
      <c r="AA1820" s="28"/>
      <c r="AB1820" s="28"/>
      <c r="AC1820" s="28"/>
      <c r="AD1820" s="28"/>
      <c r="AE1820" s="28"/>
      <c r="AF1820" s="28"/>
    </row>
    <row r="1821" customFormat="false" ht="12.75" hidden="false" customHeight="false" outlineLevel="0" collapsed="false">
      <c r="A1821" s="56" t="n">
        <f aca="false">A1820+1</f>
        <v>37062</v>
      </c>
      <c r="B1821" s="61" t="n">
        <f aca="false">B1820+1</f>
        <v>1817</v>
      </c>
      <c r="E1821" s="28" t="n">
        <v>3.82</v>
      </c>
      <c r="F1821" s="28" t="n">
        <v>3.81</v>
      </c>
      <c r="G1821" s="28" t="n">
        <v>3.815</v>
      </c>
      <c r="H1821" s="28" t="n">
        <v>3.88</v>
      </c>
      <c r="I1821" s="28" t="n">
        <v>3.835</v>
      </c>
      <c r="J1821" s="28" t="n">
        <v>3.9</v>
      </c>
      <c r="K1821" s="28" t="n">
        <v>3.665</v>
      </c>
      <c r="L1821" s="28" t="n">
        <v>2.61</v>
      </c>
      <c r="M1821" s="28" t="n">
        <v>2.59</v>
      </c>
      <c r="N1821" s="28" t="n">
        <v>3.34</v>
      </c>
      <c r="O1821" s="28"/>
      <c r="P1821" s="28" t="n">
        <v>4.02</v>
      </c>
      <c r="Q1821" s="28" t="n">
        <v>3.975</v>
      </c>
      <c r="R1821" s="28" t="n">
        <v>6.89</v>
      </c>
      <c r="S1821" s="28" t="n">
        <v>3.575</v>
      </c>
      <c r="T1821" s="28" t="n">
        <v>3.635</v>
      </c>
      <c r="U1821" s="28" t="n">
        <v>3.645</v>
      </c>
      <c r="V1821" s="28" t="n">
        <v>3.81</v>
      </c>
      <c r="W1821" s="28" t="n">
        <v>4.655</v>
      </c>
      <c r="X1821" s="28" t="n">
        <v>4.2</v>
      </c>
      <c r="Y1821" s="28" t="n">
        <v>4.25</v>
      </c>
      <c r="Z1821" s="28"/>
      <c r="AA1821" s="28"/>
      <c r="AB1821" s="28"/>
      <c r="AC1821" s="28"/>
      <c r="AD1821" s="28"/>
      <c r="AE1821" s="28"/>
      <c r="AF1821" s="28"/>
    </row>
    <row r="1822" customFormat="false" ht="12.75" hidden="false" customHeight="false" outlineLevel="0" collapsed="false">
      <c r="A1822" s="56" t="n">
        <f aca="false">A1821+1</f>
        <v>37063</v>
      </c>
      <c r="B1822" s="61" t="n">
        <f aca="false">B1821+1</f>
        <v>1818</v>
      </c>
      <c r="E1822" s="28" t="n">
        <v>3.685</v>
      </c>
      <c r="F1822" s="28" t="n">
        <v>3.615</v>
      </c>
      <c r="G1822" s="28" t="n">
        <v>3.615</v>
      </c>
      <c r="H1822" s="28" t="n">
        <v>3.735</v>
      </c>
      <c r="I1822" s="28" t="n">
        <v>3.7</v>
      </c>
      <c r="J1822" s="28" t="n">
        <v>3.78</v>
      </c>
      <c r="K1822" s="28" t="n">
        <v>3.505</v>
      </c>
      <c r="L1822" s="28" t="n">
        <v>2.325</v>
      </c>
      <c r="M1822" s="28" t="n">
        <v>2.295</v>
      </c>
      <c r="N1822" s="28" t="n">
        <v>3.235</v>
      </c>
      <c r="O1822" s="28"/>
      <c r="P1822" s="28" t="n">
        <v>3.915</v>
      </c>
      <c r="Q1822" s="28" t="n">
        <v>3.865</v>
      </c>
      <c r="R1822" s="28" t="n">
        <v>6.54</v>
      </c>
      <c r="S1822" s="28" t="n">
        <v>3.46</v>
      </c>
      <c r="T1822" s="28" t="n">
        <v>3.475</v>
      </c>
      <c r="U1822" s="28" t="n">
        <v>3.475</v>
      </c>
      <c r="V1822" s="28" t="n">
        <v>3.685</v>
      </c>
      <c r="W1822" s="28" t="n">
        <v>4.75</v>
      </c>
      <c r="X1822" s="28" t="n">
        <v>4.03</v>
      </c>
      <c r="Y1822" s="28" t="n">
        <v>4.095</v>
      </c>
      <c r="Z1822" s="28"/>
      <c r="AA1822" s="28"/>
      <c r="AB1822" s="28"/>
      <c r="AC1822" s="28"/>
      <c r="AD1822" s="28"/>
      <c r="AE1822" s="28"/>
      <c r="AF1822" s="28"/>
    </row>
    <row r="1823" customFormat="false" ht="12.75" hidden="false" customHeight="false" outlineLevel="0" collapsed="false">
      <c r="A1823" s="56" t="n">
        <f aca="false">A1822+1</f>
        <v>37064</v>
      </c>
      <c r="B1823" s="61" t="n">
        <f aca="false">B1822+1</f>
        <v>1819</v>
      </c>
      <c r="E1823" s="28" t="n">
        <v>3.685</v>
      </c>
      <c r="F1823" s="28" t="n">
        <v>3.535</v>
      </c>
      <c r="G1823" s="28" t="n">
        <v>3.52</v>
      </c>
      <c r="H1823" s="28" t="n">
        <v>3.72</v>
      </c>
      <c r="I1823" s="28" t="n">
        <v>3.695</v>
      </c>
      <c r="J1823" s="28" t="n">
        <v>3.77</v>
      </c>
      <c r="K1823" s="28" t="n">
        <v>3.465</v>
      </c>
      <c r="L1823" s="28" t="n">
        <v>2.39</v>
      </c>
      <c r="M1823" s="28" t="n">
        <v>2.2</v>
      </c>
      <c r="N1823" s="28" t="n">
        <v>3.17</v>
      </c>
      <c r="O1823" s="28"/>
      <c r="P1823" s="28" t="n">
        <v>3.905</v>
      </c>
      <c r="Q1823" s="28" t="n">
        <v>3.865</v>
      </c>
      <c r="R1823" s="28" t="n">
        <v>3.88</v>
      </c>
      <c r="S1823" s="28" t="n">
        <v>3.355</v>
      </c>
      <c r="T1823" s="28" t="n">
        <v>3.44</v>
      </c>
      <c r="U1823" s="28" t="n">
        <v>3.445</v>
      </c>
      <c r="V1823" s="28" t="n">
        <v>3.68</v>
      </c>
      <c r="W1823" s="28" t="n">
        <v>4.055</v>
      </c>
      <c r="X1823" s="28" t="n">
        <v>4</v>
      </c>
      <c r="Y1823" s="28" t="n">
        <v>4.065</v>
      </c>
      <c r="Z1823" s="28"/>
      <c r="AA1823" s="28"/>
      <c r="AB1823" s="28"/>
      <c r="AC1823" s="28"/>
      <c r="AD1823" s="28"/>
      <c r="AE1823" s="28"/>
      <c r="AF1823" s="28"/>
    </row>
    <row r="1824" customFormat="false" ht="12.75" hidden="false" customHeight="false" outlineLevel="0" collapsed="false">
      <c r="A1824" s="56" t="n">
        <f aca="false">A1823+1</f>
        <v>37065</v>
      </c>
      <c r="B1824" s="61" t="n">
        <f aca="false">B1823+1</f>
        <v>1820</v>
      </c>
      <c r="E1824" s="28" t="n">
        <v>3.685</v>
      </c>
      <c r="F1824" s="28" t="n">
        <v>3.535</v>
      </c>
      <c r="G1824" s="28" t="n">
        <v>3.52</v>
      </c>
      <c r="H1824" s="28" t="n">
        <v>3.72</v>
      </c>
      <c r="I1824" s="28" t="n">
        <v>3.695</v>
      </c>
      <c r="J1824" s="28" t="n">
        <v>3.77</v>
      </c>
      <c r="K1824" s="28" t="n">
        <v>3.465</v>
      </c>
      <c r="L1824" s="28" t="n">
        <v>2.39</v>
      </c>
      <c r="M1824" s="28" t="n">
        <v>2.2</v>
      </c>
      <c r="N1824" s="28" t="n">
        <v>3.17</v>
      </c>
      <c r="O1824" s="28"/>
      <c r="P1824" s="28" t="n">
        <v>3.905</v>
      </c>
      <c r="Q1824" s="28" t="n">
        <v>3.865</v>
      </c>
      <c r="R1824" s="28" t="n">
        <v>3.88</v>
      </c>
      <c r="S1824" s="28" t="n">
        <v>3.355</v>
      </c>
      <c r="T1824" s="28" t="n">
        <v>3.44</v>
      </c>
      <c r="U1824" s="28" t="n">
        <v>3.445</v>
      </c>
      <c r="V1824" s="28" t="n">
        <v>3.68</v>
      </c>
      <c r="W1824" s="28" t="n">
        <v>4.055</v>
      </c>
      <c r="X1824" s="28" t="n">
        <v>4</v>
      </c>
      <c r="Y1824" s="28" t="n">
        <v>4.065</v>
      </c>
      <c r="Z1824" s="28"/>
      <c r="AA1824" s="28"/>
      <c r="AB1824" s="28"/>
      <c r="AC1824" s="28"/>
      <c r="AD1824" s="28"/>
      <c r="AE1824" s="28"/>
      <c r="AF1824" s="28"/>
    </row>
    <row r="1825" customFormat="false" ht="12.75" hidden="false" customHeight="false" outlineLevel="0" collapsed="false">
      <c r="A1825" s="56" t="n">
        <f aca="false">A1824+1</f>
        <v>37066</v>
      </c>
      <c r="B1825" s="61" t="n">
        <f aca="false">B1824+1</f>
        <v>1821</v>
      </c>
      <c r="E1825" s="28" t="n">
        <v>3.685</v>
      </c>
      <c r="F1825" s="28" t="n">
        <v>3.535</v>
      </c>
      <c r="G1825" s="28" t="n">
        <v>3.52</v>
      </c>
      <c r="H1825" s="28" t="n">
        <v>3.72</v>
      </c>
      <c r="I1825" s="28" t="n">
        <v>3.695</v>
      </c>
      <c r="J1825" s="28" t="n">
        <v>3.77</v>
      </c>
      <c r="K1825" s="28" t="n">
        <v>3.465</v>
      </c>
      <c r="L1825" s="28" t="n">
        <v>2.39</v>
      </c>
      <c r="M1825" s="28" t="n">
        <v>2.2</v>
      </c>
      <c r="N1825" s="28" t="n">
        <v>3.17</v>
      </c>
      <c r="O1825" s="28"/>
      <c r="P1825" s="28" t="n">
        <v>3.905</v>
      </c>
      <c r="Q1825" s="28" t="n">
        <v>3.865</v>
      </c>
      <c r="R1825" s="28" t="n">
        <v>3.88</v>
      </c>
      <c r="S1825" s="28" t="n">
        <v>3.355</v>
      </c>
      <c r="T1825" s="28" t="n">
        <v>3.44</v>
      </c>
      <c r="U1825" s="28" t="n">
        <v>3.445</v>
      </c>
      <c r="V1825" s="28" t="n">
        <v>3.68</v>
      </c>
      <c r="W1825" s="28" t="n">
        <v>4.055</v>
      </c>
      <c r="X1825" s="28" t="n">
        <v>4</v>
      </c>
      <c r="Y1825" s="28" t="n">
        <v>4.065</v>
      </c>
      <c r="Z1825" s="28"/>
      <c r="AA1825" s="28"/>
      <c r="AB1825" s="28"/>
      <c r="AC1825" s="28"/>
      <c r="AD1825" s="28"/>
      <c r="AE1825" s="28"/>
      <c r="AF1825" s="28"/>
    </row>
    <row r="1826" customFormat="false" ht="12.75" hidden="false" customHeight="false" outlineLevel="0" collapsed="false">
      <c r="A1826" s="56" t="n">
        <f aca="false">A1825+1</f>
        <v>37067</v>
      </c>
      <c r="B1826" s="61" t="n">
        <f aca="false">B1825+1</f>
        <v>1822</v>
      </c>
      <c r="E1826" s="28" t="n">
        <v>3.555</v>
      </c>
      <c r="F1826" s="28" t="n">
        <v>3.555</v>
      </c>
      <c r="G1826" s="28" t="n">
        <v>3.535</v>
      </c>
      <c r="H1826" s="28" t="n">
        <v>3.625</v>
      </c>
      <c r="I1826" s="28" t="n">
        <v>3.555</v>
      </c>
      <c r="J1826" s="28" t="n">
        <v>3.685</v>
      </c>
      <c r="K1826" s="28" t="n">
        <v>3.395</v>
      </c>
      <c r="L1826" s="28" t="n">
        <v>2.58</v>
      </c>
      <c r="M1826" s="28" t="n">
        <v>2.7</v>
      </c>
      <c r="N1826" s="28" t="n">
        <v>2.925</v>
      </c>
      <c r="O1826" s="28"/>
      <c r="P1826" s="28" t="n">
        <v>3.84</v>
      </c>
      <c r="Q1826" s="28" t="n">
        <v>3.85</v>
      </c>
      <c r="R1826" s="28" t="n">
        <v>6.055</v>
      </c>
      <c r="S1826" s="28" t="n">
        <v>3.5</v>
      </c>
      <c r="T1826" s="28" t="n">
        <v>3.385</v>
      </c>
      <c r="U1826" s="28" t="n">
        <v>3.395</v>
      </c>
      <c r="V1826" s="28" t="n">
        <v>3.545</v>
      </c>
      <c r="W1826" s="28" t="n">
        <v>4.45</v>
      </c>
      <c r="X1826" s="28" t="n">
        <v>3.98</v>
      </c>
      <c r="Y1826" s="28" t="n">
        <v>4.115</v>
      </c>
      <c r="Z1826" s="28"/>
      <c r="AA1826" s="28"/>
      <c r="AB1826" s="28"/>
      <c r="AC1826" s="28"/>
      <c r="AD1826" s="28"/>
      <c r="AE1826" s="28"/>
      <c r="AF1826" s="28"/>
    </row>
    <row r="1827" customFormat="false" ht="12.75" hidden="false" customHeight="false" outlineLevel="0" collapsed="false">
      <c r="A1827" s="56" t="n">
        <f aca="false">A1826+1</f>
        <v>37068</v>
      </c>
      <c r="B1827" s="61" t="n">
        <f aca="false">B1826+1</f>
        <v>1823</v>
      </c>
      <c r="E1827" s="28" t="n">
        <v>3.445</v>
      </c>
      <c r="F1827" s="28" t="n">
        <v>3.38</v>
      </c>
      <c r="G1827" s="28" t="n">
        <v>3.4</v>
      </c>
      <c r="H1827" s="28" t="n">
        <v>3.51</v>
      </c>
      <c r="I1827" s="28" t="n">
        <v>3.45</v>
      </c>
      <c r="J1827" s="28" t="n">
        <v>3.61</v>
      </c>
      <c r="K1827" s="28" t="n">
        <v>3.305</v>
      </c>
      <c r="L1827" s="28" t="n">
        <v>2.39</v>
      </c>
      <c r="M1827" s="28" t="n">
        <v>2.355</v>
      </c>
      <c r="N1827" s="28" t="n">
        <v>2.695</v>
      </c>
      <c r="O1827" s="28"/>
      <c r="P1827" s="28" t="n">
        <v>3.715</v>
      </c>
      <c r="Q1827" s="28" t="n">
        <v>3.735</v>
      </c>
      <c r="R1827" s="28" t="n">
        <v>4.685</v>
      </c>
      <c r="S1827" s="28" t="n">
        <v>3.12</v>
      </c>
      <c r="T1827" s="28" t="n">
        <v>3.295</v>
      </c>
      <c r="U1827" s="28" t="n">
        <v>3.3</v>
      </c>
      <c r="V1827" s="28" t="n">
        <v>3.42</v>
      </c>
      <c r="W1827" s="28" t="n">
        <v>3.84</v>
      </c>
      <c r="X1827" s="28" t="n">
        <v>3.95</v>
      </c>
      <c r="Y1827" s="28" t="n">
        <v>4.275</v>
      </c>
      <c r="Z1827" s="28"/>
      <c r="AA1827" s="28"/>
      <c r="AB1827" s="28"/>
      <c r="AC1827" s="28"/>
      <c r="AD1827" s="28"/>
      <c r="AE1827" s="28"/>
      <c r="AF1827" s="28"/>
    </row>
    <row r="1828" customFormat="false" ht="12.75" hidden="false" customHeight="false" outlineLevel="0" collapsed="false">
      <c r="A1828" s="56" t="n">
        <f aca="false">A1827+1</f>
        <v>37069</v>
      </c>
      <c r="B1828" s="61" t="n">
        <f aca="false">B1827+1</f>
        <v>1824</v>
      </c>
      <c r="E1828" s="28" t="n">
        <v>3.385</v>
      </c>
      <c r="F1828" s="28" t="n">
        <v>3.29</v>
      </c>
      <c r="G1828" s="28" t="n">
        <v>3.33</v>
      </c>
      <c r="H1828" s="28" t="n">
        <v>3.45</v>
      </c>
      <c r="I1828" s="28" t="n">
        <v>3.41</v>
      </c>
      <c r="J1828" s="28" t="n">
        <v>3.56</v>
      </c>
      <c r="K1828" s="28" t="n">
        <v>3.245</v>
      </c>
      <c r="L1828" s="28" t="n">
        <v>2.505</v>
      </c>
      <c r="M1828" s="28" t="n">
        <v>2.41</v>
      </c>
      <c r="N1828" s="28" t="n">
        <v>2.595</v>
      </c>
      <c r="O1828" s="28"/>
      <c r="P1828" s="28" t="n">
        <v>3.635</v>
      </c>
      <c r="Q1828" s="28" t="n">
        <v>3.69</v>
      </c>
      <c r="R1828" s="28" t="n">
        <v>4.68</v>
      </c>
      <c r="S1828" s="28" t="n">
        <v>2.89</v>
      </c>
      <c r="T1828" s="28" t="n">
        <v>3.245</v>
      </c>
      <c r="U1828" s="28" t="n">
        <v>3.25</v>
      </c>
      <c r="V1828" s="28" t="n">
        <v>3.385</v>
      </c>
      <c r="W1828" s="28" t="n">
        <v>3.345</v>
      </c>
      <c r="X1828" s="28" t="n">
        <v>3.86</v>
      </c>
      <c r="Y1828" s="28" t="n">
        <v>4.335</v>
      </c>
      <c r="Z1828" s="28"/>
      <c r="AA1828" s="28"/>
      <c r="AB1828" s="28"/>
      <c r="AC1828" s="28"/>
      <c r="AD1828" s="28"/>
      <c r="AE1828" s="28"/>
      <c r="AF1828" s="28"/>
    </row>
    <row r="1829" customFormat="false" ht="12.75" hidden="false" customHeight="false" outlineLevel="0" collapsed="false">
      <c r="A1829" s="56" t="n">
        <f aca="false">A1828+1</f>
        <v>37070</v>
      </c>
      <c r="B1829" s="61" t="n">
        <f aca="false">B1828+1</f>
        <v>1825</v>
      </c>
      <c r="E1829" s="28" t="n">
        <v>3.215</v>
      </c>
      <c r="F1829" s="28" t="n">
        <v>3.085</v>
      </c>
      <c r="G1829" s="28" t="n">
        <v>3.115</v>
      </c>
      <c r="H1829" s="28" t="n">
        <v>3.295</v>
      </c>
      <c r="I1829" s="28" t="n">
        <v>3.255</v>
      </c>
      <c r="J1829" s="28" t="n">
        <v>3.355</v>
      </c>
      <c r="K1829" s="28" t="n">
        <v>3.07</v>
      </c>
      <c r="L1829" s="28" t="n">
        <v>2.48</v>
      </c>
      <c r="M1829" s="28" t="n">
        <v>2.385</v>
      </c>
      <c r="N1829" s="28" t="n">
        <v>2.44</v>
      </c>
      <c r="O1829" s="28"/>
      <c r="P1829" s="28" t="n">
        <v>3.44</v>
      </c>
      <c r="Q1829" s="28" t="n">
        <v>3.455</v>
      </c>
      <c r="R1829" s="28" t="n">
        <v>4.31</v>
      </c>
      <c r="S1829" s="28" t="n">
        <v>2.825</v>
      </c>
      <c r="T1829" s="28" t="n">
        <v>3.045</v>
      </c>
      <c r="U1829" s="28" t="n">
        <v>3.06</v>
      </c>
      <c r="V1829" s="28" t="n">
        <v>3.17</v>
      </c>
      <c r="W1829" s="28" t="n">
        <v>2.375</v>
      </c>
      <c r="X1829" s="28" t="n">
        <v>3.57</v>
      </c>
      <c r="Y1829" s="28" t="n">
        <v>4.025</v>
      </c>
      <c r="Z1829" s="28"/>
      <c r="AA1829" s="28"/>
      <c r="AB1829" s="28"/>
      <c r="AC1829" s="28"/>
      <c r="AD1829" s="28"/>
      <c r="AE1829" s="28"/>
      <c r="AF1829" s="28"/>
    </row>
    <row r="1830" customFormat="false" ht="12.75" hidden="false" customHeight="false" outlineLevel="0" collapsed="false">
      <c r="A1830" s="56" t="n">
        <f aca="false">A1829+1</f>
        <v>37071</v>
      </c>
      <c r="B1830" s="61" t="n">
        <f aca="false">B1829+1</f>
        <v>1826</v>
      </c>
      <c r="E1830" s="28" t="n">
        <v>2.995</v>
      </c>
      <c r="F1830" s="28" t="n">
        <v>2.86</v>
      </c>
      <c r="G1830" s="28" t="n">
        <v>2.93</v>
      </c>
      <c r="H1830" s="28" t="n">
        <v>3.02</v>
      </c>
      <c r="I1830" s="28" t="n">
        <v>2.945</v>
      </c>
      <c r="J1830" s="28" t="n">
        <v>3.05</v>
      </c>
      <c r="K1830" s="28" t="n">
        <v>2.875</v>
      </c>
      <c r="L1830" s="28" t="n">
        <v>2.33</v>
      </c>
      <c r="M1830" s="28" t="n">
        <v>2.09</v>
      </c>
      <c r="N1830" s="28" t="n">
        <v>2.075</v>
      </c>
      <c r="O1830" s="28"/>
      <c r="P1830" s="28" t="n">
        <v>3.215</v>
      </c>
      <c r="Q1830" s="28" t="n">
        <v>3.215</v>
      </c>
      <c r="R1830" s="28" t="n">
        <v>3.83</v>
      </c>
      <c r="S1830" s="28" t="n">
        <v>2.56</v>
      </c>
      <c r="T1830" s="28" t="n">
        <v>2.88</v>
      </c>
      <c r="U1830" s="28" t="n">
        <v>2.88</v>
      </c>
      <c r="V1830" s="28" t="n">
        <v>3.005</v>
      </c>
      <c r="W1830" s="28" t="n">
        <v>2.78</v>
      </c>
      <c r="X1830" s="28" t="n">
        <v>3.275</v>
      </c>
      <c r="Y1830" s="28" t="n">
        <v>3.5</v>
      </c>
      <c r="Z1830" s="28"/>
      <c r="AA1830" s="28"/>
      <c r="AB1830" s="28"/>
      <c r="AC1830" s="28"/>
      <c r="AD1830" s="28"/>
      <c r="AE1830" s="28"/>
      <c r="AF1830" s="28"/>
    </row>
    <row r="1831" customFormat="false" ht="12.75" hidden="false" customHeight="false" outlineLevel="0" collapsed="false">
      <c r="A1831" s="56" t="n">
        <f aca="false">A1830+1</f>
        <v>37072</v>
      </c>
      <c r="B1831" s="61" t="n">
        <f aca="false">B1830+1</f>
        <v>1827</v>
      </c>
      <c r="E1831" s="28" t="n">
        <v>2.995</v>
      </c>
      <c r="F1831" s="28" t="n">
        <v>2.86</v>
      </c>
      <c r="G1831" s="28" t="n">
        <v>2.93</v>
      </c>
      <c r="H1831" s="28" t="n">
        <v>3.02</v>
      </c>
      <c r="I1831" s="28" t="n">
        <v>2.945</v>
      </c>
      <c r="J1831" s="28" t="n">
        <v>3.05</v>
      </c>
      <c r="K1831" s="28" t="n">
        <v>2.875</v>
      </c>
      <c r="L1831" s="28" t="n">
        <v>2.33</v>
      </c>
      <c r="M1831" s="28" t="n">
        <v>2.09</v>
      </c>
      <c r="N1831" s="28" t="n">
        <v>2.075</v>
      </c>
      <c r="O1831" s="28"/>
      <c r="P1831" s="28" t="n">
        <v>3.215</v>
      </c>
      <c r="Q1831" s="28" t="n">
        <v>3.215</v>
      </c>
      <c r="R1831" s="28" t="n">
        <v>3.83</v>
      </c>
      <c r="S1831" s="28" t="n">
        <v>2.56</v>
      </c>
      <c r="T1831" s="28" t="n">
        <v>2.88</v>
      </c>
      <c r="U1831" s="28" t="n">
        <v>2.88</v>
      </c>
      <c r="V1831" s="28" t="n">
        <v>3.005</v>
      </c>
      <c r="W1831" s="28" t="n">
        <v>2.78</v>
      </c>
      <c r="X1831" s="28" t="n">
        <v>3.275</v>
      </c>
      <c r="Y1831" s="28" t="n">
        <v>3.5</v>
      </c>
      <c r="Z1831" s="28"/>
      <c r="AA1831" s="28"/>
      <c r="AB1831" s="28"/>
      <c r="AC1831" s="28"/>
      <c r="AD1831" s="28"/>
      <c r="AE1831" s="28"/>
      <c r="AF1831" s="28"/>
    </row>
    <row r="1832" customFormat="false" ht="12.75" hidden="false" customHeight="false" outlineLevel="0" collapsed="false">
      <c r="A1832" s="56" t="n">
        <f aca="false">A1831+1</f>
        <v>37073</v>
      </c>
      <c r="B1832" s="61" t="n">
        <f aca="false">B1831+1</f>
        <v>1828</v>
      </c>
      <c r="E1832" s="28" t="n">
        <v>2.995</v>
      </c>
      <c r="F1832" s="28" t="n">
        <v>2.86</v>
      </c>
      <c r="G1832" s="28" t="n">
        <v>2.93</v>
      </c>
      <c r="H1832" s="28" t="n">
        <v>3.02</v>
      </c>
      <c r="I1832" s="28" t="n">
        <v>2.945</v>
      </c>
      <c r="J1832" s="28" t="n">
        <v>3.05</v>
      </c>
      <c r="K1832" s="28" t="n">
        <v>2.875</v>
      </c>
      <c r="L1832" s="28" t="n">
        <v>2.33</v>
      </c>
      <c r="M1832" s="28" t="n">
        <v>2.09</v>
      </c>
      <c r="N1832" s="28" t="n">
        <v>2.075</v>
      </c>
      <c r="O1832" s="28"/>
      <c r="P1832" s="28" t="n">
        <v>3.215</v>
      </c>
      <c r="Q1832" s="28" t="n">
        <v>3.215</v>
      </c>
      <c r="R1832" s="28" t="n">
        <v>3.83</v>
      </c>
      <c r="S1832" s="28" t="n">
        <v>2.56</v>
      </c>
      <c r="T1832" s="28" t="n">
        <v>2.88</v>
      </c>
      <c r="U1832" s="28" t="n">
        <v>2.88</v>
      </c>
      <c r="V1832" s="28" t="n">
        <v>3.005</v>
      </c>
      <c r="W1832" s="28" t="n">
        <v>2.78</v>
      </c>
      <c r="X1832" s="28" t="n">
        <v>3.275</v>
      </c>
      <c r="Y1832" s="28" t="n">
        <v>3.5</v>
      </c>
      <c r="Z1832" s="28"/>
      <c r="AA1832" s="28"/>
      <c r="AB1832" s="28"/>
      <c r="AC1832" s="28"/>
      <c r="AD1832" s="28"/>
      <c r="AE1832" s="28"/>
      <c r="AF1832" s="28"/>
    </row>
    <row r="1833" customFormat="false" ht="12.75" hidden="false" customHeight="false" outlineLevel="0" collapsed="false">
      <c r="A1833" s="56" t="n">
        <f aca="false">A1832+1</f>
        <v>37074</v>
      </c>
      <c r="B1833" s="61" t="n">
        <f aca="false">B1832+1</f>
        <v>1829</v>
      </c>
      <c r="E1833" s="28" t="n">
        <v>2.93</v>
      </c>
      <c r="F1833" s="28" t="n">
        <v>2.815</v>
      </c>
      <c r="G1833" s="28" t="n">
        <v>2.85</v>
      </c>
      <c r="H1833" s="28" t="n">
        <v>2.965</v>
      </c>
      <c r="I1833" s="28" t="n">
        <v>2.875</v>
      </c>
      <c r="J1833" s="28" t="n">
        <v>2.905</v>
      </c>
      <c r="K1833" s="28" t="n">
        <v>2.75</v>
      </c>
      <c r="L1833" s="28" t="n">
        <v>2.34</v>
      </c>
      <c r="M1833" s="28" t="n">
        <v>2.325</v>
      </c>
      <c r="N1833" s="28" t="n">
        <v>2.07</v>
      </c>
      <c r="O1833" s="28"/>
      <c r="P1833" s="28" t="n">
        <v>3.09</v>
      </c>
      <c r="Q1833" s="28" t="n">
        <v>3.085</v>
      </c>
      <c r="R1833" s="28" t="n">
        <v>5.03</v>
      </c>
      <c r="S1833" s="28" t="n">
        <v>2.63</v>
      </c>
      <c r="T1833" s="28" t="n">
        <v>2.76</v>
      </c>
      <c r="U1833" s="28" t="n">
        <v>2.76</v>
      </c>
      <c r="V1833" s="28" t="n">
        <v>2.89</v>
      </c>
      <c r="W1833" s="28" t="n">
        <v>3.62</v>
      </c>
      <c r="X1833" s="28" t="n">
        <v>3.18</v>
      </c>
      <c r="Y1833" s="28" t="n">
        <v>3.24</v>
      </c>
      <c r="Z1833" s="28"/>
      <c r="AA1833" s="28"/>
      <c r="AB1833" s="28"/>
      <c r="AC1833" s="28"/>
      <c r="AD1833" s="28"/>
      <c r="AE1833" s="28"/>
      <c r="AF1833" s="28"/>
    </row>
    <row r="1834" customFormat="false" ht="12.75" hidden="false" customHeight="false" outlineLevel="0" collapsed="false">
      <c r="A1834" s="56" t="n">
        <f aca="false">A1833+1</f>
        <v>37075</v>
      </c>
      <c r="B1834" s="61" t="n">
        <f aca="false">B1833+1</f>
        <v>1830</v>
      </c>
      <c r="E1834" s="28" t="n">
        <v>3</v>
      </c>
      <c r="F1834" s="28" t="n">
        <v>2.96</v>
      </c>
      <c r="G1834" s="28" t="n">
        <v>2.975</v>
      </c>
      <c r="H1834" s="28" t="n">
        <v>3.08</v>
      </c>
      <c r="I1834" s="28" t="n">
        <v>3.005</v>
      </c>
      <c r="J1834" s="28" t="n">
        <v>2.925</v>
      </c>
      <c r="K1834" s="28" t="n">
        <v>2.865</v>
      </c>
      <c r="L1834" s="28" t="n">
        <v>2.21</v>
      </c>
      <c r="M1834" s="28" t="n">
        <v>2.21</v>
      </c>
      <c r="N1834" s="28" t="n">
        <v>2.22</v>
      </c>
      <c r="O1834" s="28"/>
      <c r="P1834" s="28" t="n">
        <v>3.135</v>
      </c>
      <c r="Q1834" s="28" t="n">
        <v>3.16</v>
      </c>
      <c r="R1834" s="28" t="n">
        <v>5.58</v>
      </c>
      <c r="S1834" s="28" t="n">
        <v>3.46</v>
      </c>
      <c r="T1834" s="28" t="n">
        <v>2.865</v>
      </c>
      <c r="U1834" s="28" t="n">
        <v>2.87</v>
      </c>
      <c r="V1834" s="28" t="n">
        <v>2.995</v>
      </c>
      <c r="W1834" s="28" t="n">
        <v>4.7</v>
      </c>
      <c r="X1834" s="28" t="n">
        <v>3.2</v>
      </c>
      <c r="Y1834" s="28" t="n">
        <v>3.22</v>
      </c>
      <c r="Z1834" s="28"/>
      <c r="AA1834" s="28"/>
      <c r="AB1834" s="28"/>
      <c r="AC1834" s="28"/>
      <c r="AD1834" s="28"/>
      <c r="AE1834" s="28"/>
      <c r="AF1834" s="28"/>
    </row>
    <row r="1835" customFormat="false" ht="12.75" hidden="false" customHeight="false" outlineLevel="0" collapsed="false">
      <c r="A1835" s="56" t="n">
        <f aca="false">A1834+1</f>
        <v>37076</v>
      </c>
      <c r="B1835" s="61" t="n">
        <f aca="false">B1834+1</f>
        <v>1831</v>
      </c>
      <c r="E1835" s="28" t="n">
        <v>3</v>
      </c>
      <c r="F1835" s="28" t="n">
        <v>2.96</v>
      </c>
      <c r="G1835" s="28" t="n">
        <v>2.975</v>
      </c>
      <c r="H1835" s="28" t="n">
        <v>3.08</v>
      </c>
      <c r="I1835" s="28" t="n">
        <v>3.005</v>
      </c>
      <c r="J1835" s="28" t="n">
        <v>2.925</v>
      </c>
      <c r="K1835" s="28" t="n">
        <v>2.865</v>
      </c>
      <c r="L1835" s="28" t="n">
        <v>2.21</v>
      </c>
      <c r="M1835" s="28" t="n">
        <v>2.21</v>
      </c>
      <c r="N1835" s="28" t="n">
        <v>2.22</v>
      </c>
      <c r="O1835" s="28"/>
      <c r="P1835" s="28" t="n">
        <v>3.135</v>
      </c>
      <c r="Q1835" s="28" t="n">
        <v>3.16</v>
      </c>
      <c r="R1835" s="28" t="n">
        <v>5.58</v>
      </c>
      <c r="S1835" s="28" t="n">
        <v>3.46</v>
      </c>
      <c r="T1835" s="28" t="n">
        <v>2.865</v>
      </c>
      <c r="U1835" s="28" t="n">
        <v>2.87</v>
      </c>
      <c r="V1835" s="28" t="n">
        <v>2.995</v>
      </c>
      <c r="W1835" s="28" t="n">
        <v>4.7</v>
      </c>
      <c r="X1835" s="28" t="n">
        <v>3.2</v>
      </c>
      <c r="Y1835" s="28" t="n">
        <v>3.22</v>
      </c>
      <c r="Z1835" s="28"/>
      <c r="AA1835" s="28"/>
      <c r="AB1835" s="28"/>
      <c r="AC1835" s="28"/>
      <c r="AD1835" s="28"/>
      <c r="AE1835" s="28"/>
      <c r="AF1835" s="28"/>
    </row>
    <row r="1836" customFormat="false" ht="12.75" hidden="false" customHeight="false" outlineLevel="0" collapsed="false">
      <c r="A1836" s="56" t="n">
        <f aca="false">A1835+1</f>
        <v>37077</v>
      </c>
      <c r="B1836" s="61" t="n">
        <f aca="false">B1835+1</f>
        <v>1832</v>
      </c>
      <c r="E1836" s="28" t="n">
        <v>3.1</v>
      </c>
      <c r="F1836" s="28" t="n">
        <v>3.1</v>
      </c>
      <c r="G1836" s="28" t="n">
        <v>3.13</v>
      </c>
      <c r="H1836" s="28" t="n">
        <v>3.215</v>
      </c>
      <c r="I1836" s="28" t="n">
        <v>3.115</v>
      </c>
      <c r="J1836" s="28" t="n">
        <v>3.115</v>
      </c>
      <c r="K1836" s="28" t="n">
        <v>3.03</v>
      </c>
      <c r="L1836" s="28" t="n">
        <v>2.355</v>
      </c>
      <c r="M1836" s="28" t="n">
        <v>2.335</v>
      </c>
      <c r="N1836" s="28" t="n">
        <v>2.335</v>
      </c>
      <c r="O1836" s="28"/>
      <c r="P1836" s="28" t="n">
        <v>3.265</v>
      </c>
      <c r="Q1836" s="28" t="n">
        <v>3.29</v>
      </c>
      <c r="R1836" s="28" t="n">
        <v>6.54</v>
      </c>
      <c r="S1836" s="28" t="n">
        <v>3.72</v>
      </c>
      <c r="T1836" s="28" t="n">
        <v>2.995</v>
      </c>
      <c r="U1836" s="28" t="n">
        <v>3.015</v>
      </c>
      <c r="V1836" s="28" t="n">
        <v>3.085</v>
      </c>
      <c r="W1836" s="28" t="n">
        <v>4.76</v>
      </c>
      <c r="X1836" s="28" t="n">
        <v>3.375</v>
      </c>
      <c r="Y1836" s="28" t="n">
        <v>3.41</v>
      </c>
      <c r="Z1836" s="28"/>
      <c r="AA1836" s="28"/>
      <c r="AB1836" s="28"/>
      <c r="AC1836" s="28"/>
      <c r="AD1836" s="28"/>
      <c r="AE1836" s="28"/>
      <c r="AF1836" s="28"/>
    </row>
    <row r="1837" customFormat="false" ht="12.75" hidden="false" customHeight="false" outlineLevel="0" collapsed="false">
      <c r="A1837" s="56" t="n">
        <f aca="false">A1836+1</f>
        <v>37078</v>
      </c>
      <c r="B1837" s="61" t="n">
        <f aca="false">B1836+1</f>
        <v>1833</v>
      </c>
      <c r="E1837" s="28" t="n">
        <v>2.995</v>
      </c>
      <c r="F1837" s="28" t="n">
        <v>2.915</v>
      </c>
      <c r="G1837" s="28" t="n">
        <v>2.91</v>
      </c>
      <c r="H1837" s="28" t="n">
        <v>3.065</v>
      </c>
      <c r="I1837" s="28" t="n">
        <v>2.975</v>
      </c>
      <c r="J1837" s="28" t="n">
        <v>3.01</v>
      </c>
      <c r="K1837" s="28" t="n">
        <v>2.87</v>
      </c>
      <c r="L1837" s="28" t="n">
        <v>2.285</v>
      </c>
      <c r="M1837" s="28" t="n">
        <v>2.29</v>
      </c>
      <c r="N1837" s="28" t="n">
        <v>2.24</v>
      </c>
      <c r="O1837" s="28"/>
      <c r="P1837" s="28" t="n">
        <v>3.165</v>
      </c>
      <c r="Q1837" s="28" t="n">
        <v>3.175</v>
      </c>
      <c r="R1837" s="28" t="n">
        <v>5.81</v>
      </c>
      <c r="S1837" s="28" t="n">
        <v>2.64</v>
      </c>
      <c r="T1837" s="28" t="n">
        <v>2.86</v>
      </c>
      <c r="U1837" s="28" t="n">
        <v>2.87</v>
      </c>
      <c r="V1837" s="28" t="n">
        <v>2.94</v>
      </c>
      <c r="W1837" s="28" t="n">
        <v>3.08</v>
      </c>
      <c r="X1837" s="28" t="n">
        <v>3.245</v>
      </c>
      <c r="Y1837" s="28" t="n">
        <v>3.255</v>
      </c>
      <c r="Z1837" s="28"/>
      <c r="AA1837" s="28"/>
      <c r="AB1837" s="28"/>
      <c r="AC1837" s="28"/>
      <c r="AD1837" s="28"/>
      <c r="AE1837" s="28"/>
      <c r="AF1837" s="28"/>
    </row>
    <row r="1838" customFormat="false" ht="12.75" hidden="false" customHeight="false" outlineLevel="0" collapsed="false">
      <c r="A1838" s="56" t="n">
        <f aca="false">A1837+1</f>
        <v>37079</v>
      </c>
      <c r="B1838" s="61" t="n">
        <f aca="false">B1837+1</f>
        <v>1834</v>
      </c>
      <c r="E1838" s="28" t="n">
        <v>2.995</v>
      </c>
      <c r="F1838" s="28" t="n">
        <v>2.915</v>
      </c>
      <c r="G1838" s="28" t="n">
        <v>2.91</v>
      </c>
      <c r="H1838" s="28" t="n">
        <v>3.065</v>
      </c>
      <c r="I1838" s="28" t="n">
        <v>2.975</v>
      </c>
      <c r="J1838" s="28" t="n">
        <v>3.01</v>
      </c>
      <c r="K1838" s="28" t="n">
        <v>2.87</v>
      </c>
      <c r="L1838" s="28" t="n">
        <v>2.285</v>
      </c>
      <c r="M1838" s="28" t="n">
        <v>2.29</v>
      </c>
      <c r="N1838" s="28" t="n">
        <v>2.24</v>
      </c>
      <c r="O1838" s="28"/>
      <c r="P1838" s="28" t="n">
        <v>3.165</v>
      </c>
      <c r="Q1838" s="28" t="n">
        <v>3.175</v>
      </c>
      <c r="R1838" s="28" t="n">
        <v>5.81</v>
      </c>
      <c r="S1838" s="28" t="n">
        <v>2.64</v>
      </c>
      <c r="T1838" s="28" t="n">
        <v>2.86</v>
      </c>
      <c r="U1838" s="28" t="n">
        <v>2.87</v>
      </c>
      <c r="V1838" s="28" t="n">
        <v>2.94</v>
      </c>
      <c r="W1838" s="28" t="n">
        <v>3.08</v>
      </c>
      <c r="X1838" s="28" t="n">
        <v>3.245</v>
      </c>
      <c r="Y1838" s="28" t="n">
        <v>3.255</v>
      </c>
      <c r="Z1838" s="28"/>
      <c r="AA1838" s="28"/>
      <c r="AB1838" s="28"/>
      <c r="AC1838" s="28"/>
      <c r="AD1838" s="28"/>
      <c r="AE1838" s="28"/>
      <c r="AF1838" s="28"/>
    </row>
    <row r="1839" customFormat="false" ht="12.75" hidden="false" customHeight="false" outlineLevel="0" collapsed="false">
      <c r="A1839" s="56" t="n">
        <f aca="false">A1838+1</f>
        <v>37080</v>
      </c>
      <c r="B1839" s="61" t="n">
        <f aca="false">B1838+1</f>
        <v>1835</v>
      </c>
      <c r="E1839" s="28" t="n">
        <v>2.995</v>
      </c>
      <c r="F1839" s="28" t="n">
        <v>2.915</v>
      </c>
      <c r="G1839" s="28" t="n">
        <v>2.91</v>
      </c>
      <c r="H1839" s="28" t="n">
        <v>3.065</v>
      </c>
      <c r="I1839" s="28" t="n">
        <v>2.975</v>
      </c>
      <c r="J1839" s="28" t="n">
        <v>3.01</v>
      </c>
      <c r="K1839" s="28" t="n">
        <v>2.87</v>
      </c>
      <c r="L1839" s="28" t="n">
        <v>2.285</v>
      </c>
      <c r="M1839" s="28" t="n">
        <v>2.29</v>
      </c>
      <c r="N1839" s="28" t="n">
        <v>2.24</v>
      </c>
      <c r="O1839" s="28"/>
      <c r="P1839" s="28" t="n">
        <v>3.165</v>
      </c>
      <c r="Q1839" s="28" t="n">
        <v>3.175</v>
      </c>
      <c r="R1839" s="28" t="n">
        <v>5.81</v>
      </c>
      <c r="S1839" s="28" t="n">
        <v>2.64</v>
      </c>
      <c r="T1839" s="28" t="n">
        <v>2.86</v>
      </c>
      <c r="U1839" s="28" t="n">
        <v>2.87</v>
      </c>
      <c r="V1839" s="28" t="n">
        <v>2.94</v>
      </c>
      <c r="W1839" s="28" t="n">
        <v>3.08</v>
      </c>
      <c r="X1839" s="28" t="n">
        <v>3.245</v>
      </c>
      <c r="Y1839" s="28" t="n">
        <v>3.255</v>
      </c>
      <c r="Z1839" s="28"/>
      <c r="AA1839" s="28"/>
      <c r="AB1839" s="28"/>
      <c r="AC1839" s="28"/>
      <c r="AD1839" s="28"/>
      <c r="AE1839" s="28"/>
      <c r="AF1839" s="28"/>
    </row>
    <row r="1840" customFormat="false" ht="12.75" hidden="false" customHeight="false" outlineLevel="0" collapsed="false">
      <c r="A1840" s="56" t="n">
        <f aca="false">A1839+1</f>
        <v>37081</v>
      </c>
      <c r="B1840" s="61" t="n">
        <f aca="false">B1839+1</f>
        <v>1836</v>
      </c>
      <c r="E1840" s="28" t="n">
        <v>3.1</v>
      </c>
      <c r="F1840" s="28" t="n">
        <v>3.08</v>
      </c>
      <c r="G1840" s="28" t="n">
        <v>3.1</v>
      </c>
      <c r="H1840" s="28" t="n">
        <v>3.165</v>
      </c>
      <c r="I1840" s="28" t="n">
        <v>3.095</v>
      </c>
      <c r="J1840" s="28" t="n">
        <v>3.105</v>
      </c>
      <c r="K1840" s="28" t="n">
        <v>3.005</v>
      </c>
      <c r="L1840" s="28" t="n">
        <v>2.47</v>
      </c>
      <c r="M1840" s="28" t="n">
        <v>2.38</v>
      </c>
      <c r="N1840" s="28" t="n">
        <v>2.31</v>
      </c>
      <c r="O1840" s="28"/>
      <c r="P1840" s="28" t="n">
        <v>3.24</v>
      </c>
      <c r="Q1840" s="28" t="n">
        <v>3.25</v>
      </c>
      <c r="R1840" s="28" t="n">
        <v>5.84</v>
      </c>
      <c r="S1840" s="28" t="n">
        <v>3.045</v>
      </c>
      <c r="T1840" s="28" t="n">
        <v>2.99</v>
      </c>
      <c r="U1840" s="28" t="n">
        <v>2.995</v>
      </c>
      <c r="V1840" s="28" t="n">
        <v>3.055</v>
      </c>
      <c r="W1840" s="28" t="n">
        <v>4.16</v>
      </c>
      <c r="X1840" s="28" t="n">
        <v>3.395</v>
      </c>
      <c r="Y1840" s="28" t="n">
        <v>3.455</v>
      </c>
      <c r="Z1840" s="28"/>
      <c r="AA1840" s="28"/>
      <c r="AB1840" s="28"/>
      <c r="AC1840" s="28"/>
      <c r="AD1840" s="28"/>
      <c r="AE1840" s="28"/>
      <c r="AF1840" s="28"/>
    </row>
    <row r="1841" customFormat="false" ht="12.75" hidden="false" customHeight="false" outlineLevel="0" collapsed="false">
      <c r="A1841" s="56" t="n">
        <f aca="false">A1840+1</f>
        <v>37082</v>
      </c>
      <c r="B1841" s="61" t="n">
        <f aca="false">B1840+1</f>
        <v>1837</v>
      </c>
      <c r="E1841" s="28" t="n">
        <v>3.18</v>
      </c>
      <c r="F1841" s="28" t="n">
        <v>3.195</v>
      </c>
      <c r="G1841" s="28" t="n">
        <v>3.19</v>
      </c>
      <c r="H1841" s="28" t="n">
        <v>3.265</v>
      </c>
      <c r="I1841" s="28" t="n">
        <v>3.215</v>
      </c>
      <c r="J1841" s="28" t="n">
        <v>3.175</v>
      </c>
      <c r="K1841" s="28" t="n">
        <v>3.105</v>
      </c>
      <c r="L1841" s="28" t="n">
        <v>2.59</v>
      </c>
      <c r="M1841" s="28" t="n">
        <v>2.48</v>
      </c>
      <c r="N1841" s="28" t="n">
        <v>2.45</v>
      </c>
      <c r="O1841" s="28"/>
      <c r="P1841" s="28" t="n">
        <v>3.3</v>
      </c>
      <c r="Q1841" s="28" t="n">
        <v>3.335</v>
      </c>
      <c r="R1841" s="28" t="n">
        <v>5.645</v>
      </c>
      <c r="S1841" s="28" t="n">
        <v>3.08</v>
      </c>
      <c r="T1841" s="28" t="n">
        <v>3.105</v>
      </c>
      <c r="U1841" s="28" t="n">
        <v>3.125</v>
      </c>
      <c r="V1841" s="28" t="n">
        <v>3.18</v>
      </c>
      <c r="W1841" s="28" t="n">
        <v>4.195</v>
      </c>
      <c r="X1841" s="28" t="n">
        <v>3.47</v>
      </c>
      <c r="Y1841" s="28" t="n">
        <v>3.5</v>
      </c>
      <c r="Z1841" s="28"/>
      <c r="AA1841" s="28"/>
      <c r="AB1841" s="28"/>
      <c r="AC1841" s="28"/>
      <c r="AD1841" s="28"/>
      <c r="AE1841" s="28"/>
      <c r="AF1841" s="28"/>
    </row>
    <row r="1842" customFormat="false" ht="12.75" hidden="false" customHeight="false" outlineLevel="0" collapsed="false">
      <c r="A1842" s="56" t="n">
        <f aca="false">A1841+1</f>
        <v>37083</v>
      </c>
      <c r="B1842" s="61" t="n">
        <f aca="false">B1841+1</f>
        <v>1838</v>
      </c>
      <c r="E1842" s="28" t="n">
        <v>3.205</v>
      </c>
      <c r="F1842" s="28" t="n">
        <v>3.225</v>
      </c>
      <c r="G1842" s="28" t="n">
        <v>3.2</v>
      </c>
      <c r="H1842" s="28" t="n">
        <v>3.26</v>
      </c>
      <c r="I1842" s="28" t="n">
        <v>3.205</v>
      </c>
      <c r="J1842" s="28" t="n">
        <v>3.195</v>
      </c>
      <c r="K1842" s="28" t="n">
        <v>3.12</v>
      </c>
      <c r="L1842" s="28" t="n">
        <v>2.6</v>
      </c>
      <c r="M1842" s="28" t="n">
        <v>2.555</v>
      </c>
      <c r="N1842" s="28" t="n">
        <v>2.56</v>
      </c>
      <c r="O1842" s="28" t="n">
        <v>2.549537265</v>
      </c>
      <c r="P1842" s="28" t="n">
        <v>3.315</v>
      </c>
      <c r="Q1842" s="28" t="n">
        <v>3.355</v>
      </c>
      <c r="R1842" s="28" t="n">
        <v>4.71</v>
      </c>
      <c r="S1842" s="28" t="n">
        <v>2.965</v>
      </c>
      <c r="T1842" s="28" t="n">
        <v>3.105</v>
      </c>
      <c r="U1842" s="28" t="n">
        <v>3.12</v>
      </c>
      <c r="V1842" s="28" t="n">
        <v>3.2</v>
      </c>
      <c r="W1842" s="28" t="n">
        <v>4.26</v>
      </c>
      <c r="X1842" s="28" t="n">
        <v>3.52</v>
      </c>
      <c r="Y1842" s="28" t="n">
        <v>3.535</v>
      </c>
      <c r="Z1842" s="28"/>
      <c r="AA1842" s="28"/>
      <c r="AB1842" s="28"/>
      <c r="AC1842" s="28"/>
      <c r="AD1842" s="28"/>
      <c r="AE1842" s="28"/>
      <c r="AF1842" s="28"/>
    </row>
    <row r="1843" customFormat="false" ht="12.75" hidden="false" customHeight="false" outlineLevel="0" collapsed="false">
      <c r="A1843" s="56" t="n">
        <f aca="false">A1842+1</f>
        <v>37084</v>
      </c>
      <c r="B1843" s="61" t="n">
        <f aca="false">B1842+1</f>
        <v>1839</v>
      </c>
      <c r="E1843" s="28" t="n">
        <v>3.3</v>
      </c>
      <c r="F1843" s="28" t="n">
        <v>3.275</v>
      </c>
      <c r="G1843" s="28" t="n">
        <v>3.26</v>
      </c>
      <c r="H1843" s="28" t="n">
        <v>3.32</v>
      </c>
      <c r="I1843" s="28" t="n">
        <v>3.29</v>
      </c>
      <c r="J1843" s="28" t="n">
        <v>3.285</v>
      </c>
      <c r="K1843" s="28" t="n">
        <v>3.215</v>
      </c>
      <c r="L1843" s="28" t="n">
        <v>2.68</v>
      </c>
      <c r="M1843" s="28" t="n">
        <v>2.605</v>
      </c>
      <c r="N1843" s="28" t="n">
        <v>2.605</v>
      </c>
      <c r="O1843" s="28" t="n">
        <v>2.616985525</v>
      </c>
      <c r="P1843" s="28" t="n">
        <v>3.43</v>
      </c>
      <c r="Q1843" s="28" t="n">
        <v>3.465</v>
      </c>
      <c r="R1843" s="28" t="n">
        <v>4.505</v>
      </c>
      <c r="S1843" s="28" t="n">
        <v>2.98</v>
      </c>
      <c r="T1843" s="28" t="n">
        <v>3.2</v>
      </c>
      <c r="U1843" s="28" t="n">
        <v>3.21</v>
      </c>
      <c r="V1843" s="28" t="n">
        <v>3.3</v>
      </c>
      <c r="W1843" s="28" t="n">
        <v>4.215</v>
      </c>
      <c r="X1843" s="28" t="n">
        <v>3.58</v>
      </c>
      <c r="Y1843" s="28" t="n">
        <v>3.59</v>
      </c>
      <c r="Z1843" s="28"/>
      <c r="AA1843" s="28"/>
      <c r="AB1843" s="28"/>
      <c r="AC1843" s="28"/>
      <c r="AD1843" s="28"/>
      <c r="AE1843" s="28"/>
      <c r="AF1843" s="28"/>
    </row>
    <row r="1844" customFormat="false" ht="12.75" hidden="false" customHeight="false" outlineLevel="0" collapsed="false">
      <c r="A1844" s="56" t="n">
        <f aca="false">A1843+1</f>
        <v>37085</v>
      </c>
      <c r="B1844" s="61" t="n">
        <f aca="false">B1843+1</f>
        <v>1840</v>
      </c>
      <c r="E1844" s="28" t="n">
        <v>3.155</v>
      </c>
      <c r="F1844" s="28" t="n">
        <v>2.99</v>
      </c>
      <c r="G1844" s="28" t="n">
        <v>3.045</v>
      </c>
      <c r="H1844" s="28" t="n">
        <v>3.17</v>
      </c>
      <c r="I1844" s="28" t="n">
        <v>3.135</v>
      </c>
      <c r="J1844" s="28" t="n">
        <v>3.16</v>
      </c>
      <c r="K1844" s="28" t="n">
        <v>3.05</v>
      </c>
      <c r="L1844" s="28" t="n">
        <v>2.4</v>
      </c>
      <c r="M1844" s="28" t="n">
        <v>2.36</v>
      </c>
      <c r="N1844" s="28" t="n">
        <v>2.37</v>
      </c>
      <c r="O1844" s="28" t="n">
        <v>2.33696848</v>
      </c>
      <c r="P1844" s="28" t="n">
        <v>3.32</v>
      </c>
      <c r="Q1844" s="28" t="n">
        <v>3.34</v>
      </c>
      <c r="R1844" s="28" t="n">
        <v>3.15</v>
      </c>
      <c r="S1844" s="28" t="n">
        <v>2.535</v>
      </c>
      <c r="T1844" s="28" t="n">
        <v>3.045</v>
      </c>
      <c r="U1844" s="28" t="n">
        <v>3.05</v>
      </c>
      <c r="V1844" s="28" t="n">
        <v>3.15</v>
      </c>
      <c r="W1844" s="28" t="n">
        <v>2.815</v>
      </c>
      <c r="X1844" s="28" t="n">
        <v>3.415</v>
      </c>
      <c r="Y1844" s="28" t="n">
        <v>3.405</v>
      </c>
      <c r="Z1844" s="28"/>
      <c r="AA1844" s="28"/>
      <c r="AB1844" s="28"/>
      <c r="AC1844" s="28"/>
      <c r="AD1844" s="28"/>
      <c r="AE1844" s="28"/>
      <c r="AF1844" s="28"/>
    </row>
    <row r="1845" customFormat="false" ht="12.75" hidden="false" customHeight="false" outlineLevel="0" collapsed="false">
      <c r="A1845" s="56" t="n">
        <f aca="false">A1844+1</f>
        <v>37086</v>
      </c>
      <c r="B1845" s="61" t="n">
        <f aca="false">B1844+1</f>
        <v>1841</v>
      </c>
      <c r="E1845" s="28" t="n">
        <v>3.155</v>
      </c>
      <c r="F1845" s="28" t="n">
        <v>2.99</v>
      </c>
      <c r="G1845" s="28" t="n">
        <v>3.045</v>
      </c>
      <c r="H1845" s="28" t="n">
        <v>3.17</v>
      </c>
      <c r="I1845" s="28" t="n">
        <v>3.135</v>
      </c>
      <c r="J1845" s="28" t="n">
        <v>3.16</v>
      </c>
      <c r="K1845" s="28" t="n">
        <v>3.05</v>
      </c>
      <c r="L1845" s="28" t="n">
        <v>2.4</v>
      </c>
      <c r="M1845" s="28" t="n">
        <v>2.36</v>
      </c>
      <c r="N1845" s="28" t="n">
        <v>2.37</v>
      </c>
      <c r="O1845" s="28" t="n">
        <v>2.33696848</v>
      </c>
      <c r="P1845" s="28" t="n">
        <v>3.32</v>
      </c>
      <c r="Q1845" s="28" t="n">
        <v>3.34</v>
      </c>
      <c r="R1845" s="28" t="n">
        <v>3.15</v>
      </c>
      <c r="S1845" s="28" t="n">
        <v>2.535</v>
      </c>
      <c r="T1845" s="28" t="n">
        <v>3.045</v>
      </c>
      <c r="U1845" s="28" t="n">
        <v>3.05</v>
      </c>
      <c r="V1845" s="28" t="n">
        <v>3.15</v>
      </c>
      <c r="W1845" s="28" t="n">
        <v>2.815</v>
      </c>
      <c r="X1845" s="28" t="n">
        <v>3.415</v>
      </c>
      <c r="Y1845" s="28" t="n">
        <v>3.405</v>
      </c>
      <c r="Z1845" s="28"/>
      <c r="AA1845" s="28"/>
      <c r="AB1845" s="28"/>
      <c r="AC1845" s="28"/>
      <c r="AD1845" s="28"/>
      <c r="AE1845" s="28"/>
      <c r="AF1845" s="28"/>
    </row>
    <row r="1846" customFormat="false" ht="12.75" hidden="false" customHeight="false" outlineLevel="0" collapsed="false">
      <c r="A1846" s="56" t="n">
        <f aca="false">A1845+1</f>
        <v>37087</v>
      </c>
      <c r="B1846" s="61" t="n">
        <f aca="false">B1845+1</f>
        <v>1842</v>
      </c>
      <c r="E1846" s="28" t="n">
        <v>3.155</v>
      </c>
      <c r="F1846" s="28" t="n">
        <v>2.99</v>
      </c>
      <c r="G1846" s="28" t="n">
        <v>3.045</v>
      </c>
      <c r="H1846" s="28" t="n">
        <v>3.17</v>
      </c>
      <c r="I1846" s="28" t="n">
        <v>3.135</v>
      </c>
      <c r="J1846" s="28" t="n">
        <v>3.16</v>
      </c>
      <c r="K1846" s="28" t="n">
        <v>3.05</v>
      </c>
      <c r="L1846" s="28" t="n">
        <v>2.4</v>
      </c>
      <c r="M1846" s="28" t="n">
        <v>2.36</v>
      </c>
      <c r="N1846" s="28" t="n">
        <v>2.37</v>
      </c>
      <c r="O1846" s="28" t="n">
        <v>2.33696848</v>
      </c>
      <c r="P1846" s="28" t="n">
        <v>3.32</v>
      </c>
      <c r="Q1846" s="28" t="n">
        <v>3.34</v>
      </c>
      <c r="R1846" s="28" t="n">
        <v>3.15</v>
      </c>
      <c r="S1846" s="28" t="n">
        <v>2.535</v>
      </c>
      <c r="T1846" s="28" t="n">
        <v>3.045</v>
      </c>
      <c r="U1846" s="28" t="n">
        <v>3.05</v>
      </c>
      <c r="V1846" s="28" t="n">
        <v>3.15</v>
      </c>
      <c r="W1846" s="28" t="n">
        <v>2.815</v>
      </c>
      <c r="X1846" s="28" t="n">
        <v>3.415</v>
      </c>
      <c r="Y1846" s="28" t="n">
        <v>3.405</v>
      </c>
      <c r="Z1846" s="28"/>
      <c r="AA1846" s="28"/>
      <c r="AB1846" s="28"/>
      <c r="AC1846" s="28"/>
      <c r="AD1846" s="28"/>
      <c r="AE1846" s="28"/>
      <c r="AF1846" s="28"/>
    </row>
    <row r="1847" customFormat="false" ht="12.75" hidden="false" customHeight="false" outlineLevel="0" collapsed="false">
      <c r="A1847" s="56" t="n">
        <f aca="false">A1846+1</f>
        <v>37088</v>
      </c>
      <c r="B1847" s="61" t="n">
        <f aca="false">B1846+1</f>
        <v>1843</v>
      </c>
      <c r="E1847" s="28" t="n">
        <v>3.075</v>
      </c>
      <c r="F1847" s="28" t="n">
        <v>3.04</v>
      </c>
      <c r="G1847" s="28" t="n">
        <v>3.06</v>
      </c>
      <c r="H1847" s="28" t="n">
        <v>3.145</v>
      </c>
      <c r="I1847" s="28" t="n">
        <v>3.085</v>
      </c>
      <c r="J1847" s="28" t="n">
        <v>3.095</v>
      </c>
      <c r="K1847" s="28" t="n">
        <v>3.015</v>
      </c>
      <c r="L1847" s="28" t="n">
        <v>2.465</v>
      </c>
      <c r="M1847" s="28" t="n">
        <v>2.375</v>
      </c>
      <c r="N1847" s="28" t="n">
        <v>2.27</v>
      </c>
      <c r="O1847" s="28" t="n">
        <v>2.226973125</v>
      </c>
      <c r="P1847" s="28" t="n">
        <v>3.215</v>
      </c>
      <c r="Q1847" s="28" t="n">
        <v>3.24</v>
      </c>
      <c r="R1847" s="28" t="n">
        <v>3.735</v>
      </c>
      <c r="S1847" s="28" t="n">
        <v>2.765</v>
      </c>
      <c r="T1847" s="28" t="n">
        <v>3.02</v>
      </c>
      <c r="U1847" s="28" t="n">
        <v>3.02</v>
      </c>
      <c r="V1847" s="28" t="n">
        <v>3.07</v>
      </c>
      <c r="W1847" s="28" t="n">
        <v>3.59</v>
      </c>
      <c r="X1847" s="28" t="n">
        <v>3.365</v>
      </c>
      <c r="Y1847" s="28" t="n">
        <v>3.37</v>
      </c>
      <c r="Z1847" s="28"/>
      <c r="AA1847" s="28"/>
      <c r="AB1847" s="28"/>
      <c r="AC1847" s="28"/>
      <c r="AD1847" s="28"/>
      <c r="AE1847" s="28"/>
      <c r="AF1847" s="28"/>
    </row>
    <row r="1848" customFormat="false" ht="12.75" hidden="false" customHeight="false" outlineLevel="0" collapsed="false">
      <c r="A1848" s="56" t="n">
        <f aca="false">A1847+1</f>
        <v>37089</v>
      </c>
      <c r="B1848" s="61" t="n">
        <f aca="false">B1847+1</f>
        <v>1844</v>
      </c>
      <c r="E1848" s="28" t="n">
        <v>3.12</v>
      </c>
      <c r="F1848" s="28" t="n">
        <v>3.085</v>
      </c>
      <c r="G1848" s="28" t="n">
        <v>3.105</v>
      </c>
      <c r="H1848" s="28" t="n">
        <v>3.2</v>
      </c>
      <c r="I1848" s="28" t="n">
        <v>3.13</v>
      </c>
      <c r="J1848" s="28" t="n">
        <v>3.135</v>
      </c>
      <c r="K1848" s="28" t="n">
        <v>3.055</v>
      </c>
      <c r="L1848" s="28" t="n">
        <v>2.495</v>
      </c>
      <c r="M1848" s="28" t="n">
        <v>2.355</v>
      </c>
      <c r="N1848" s="28" t="n">
        <v>2.32</v>
      </c>
      <c r="O1848" s="28" t="n">
        <v>2.31840681</v>
      </c>
      <c r="P1848" s="28" t="n">
        <v>3.265</v>
      </c>
      <c r="Q1848" s="28" t="n">
        <v>3.29</v>
      </c>
      <c r="R1848" s="28" t="n">
        <v>3.805</v>
      </c>
      <c r="S1848" s="28" t="n">
        <v>2.67</v>
      </c>
      <c r="T1848" s="28" t="n">
        <v>3.055</v>
      </c>
      <c r="U1848" s="28" t="n">
        <v>3.06</v>
      </c>
      <c r="V1848" s="28" t="n">
        <v>3.13</v>
      </c>
      <c r="W1848" s="28" t="n">
        <v>3.68</v>
      </c>
      <c r="X1848" s="28" t="n">
        <v>3.385</v>
      </c>
      <c r="Y1848" s="28" t="n">
        <v>3.41</v>
      </c>
      <c r="Z1848" s="28"/>
      <c r="AA1848" s="28"/>
      <c r="AB1848" s="28"/>
      <c r="AC1848" s="28"/>
      <c r="AD1848" s="28"/>
      <c r="AE1848" s="28"/>
      <c r="AF1848" s="28"/>
    </row>
    <row r="1849" customFormat="false" ht="12.75" hidden="false" customHeight="false" outlineLevel="0" collapsed="false">
      <c r="A1849" s="56" t="n">
        <f aca="false">A1848+1</f>
        <v>37090</v>
      </c>
      <c r="B1849" s="61" t="n">
        <f aca="false">B1848+1</f>
        <v>1845</v>
      </c>
      <c r="E1849" s="28" t="n">
        <v>3.145</v>
      </c>
      <c r="F1849" s="28" t="n">
        <v>3.15</v>
      </c>
      <c r="G1849" s="28" t="n">
        <v>3.165</v>
      </c>
      <c r="H1849" s="28" t="n">
        <v>3.24</v>
      </c>
      <c r="I1849" s="28" t="n">
        <v>3.16</v>
      </c>
      <c r="J1849" s="28" t="n">
        <v>3.175</v>
      </c>
      <c r="K1849" s="28" t="n">
        <v>3.09</v>
      </c>
      <c r="L1849" s="28" t="n">
        <v>2.33</v>
      </c>
      <c r="M1849" s="28" t="n">
        <v>2.32</v>
      </c>
      <c r="N1849" s="28" t="n">
        <v>2.32</v>
      </c>
      <c r="O1849" s="28" t="n">
        <v>2.3472404875</v>
      </c>
      <c r="P1849" s="28" t="n">
        <v>3.31</v>
      </c>
      <c r="Q1849" s="28" t="n">
        <v>3.34</v>
      </c>
      <c r="R1849" s="28" t="n">
        <v>4.025</v>
      </c>
      <c r="S1849" s="28" t="n">
        <v>2.67</v>
      </c>
      <c r="T1849" s="28" t="n">
        <v>3.08</v>
      </c>
      <c r="U1849" s="28" t="n">
        <v>3.08</v>
      </c>
      <c r="V1849" s="28" t="n">
        <v>3.155</v>
      </c>
      <c r="W1849" s="28" t="n">
        <v>3.81</v>
      </c>
      <c r="X1849" s="28" t="n">
        <v>3.445</v>
      </c>
      <c r="Y1849" s="28" t="n">
        <v>3.47</v>
      </c>
      <c r="Z1849" s="28"/>
      <c r="AA1849" s="28"/>
      <c r="AB1849" s="28"/>
      <c r="AC1849" s="28"/>
      <c r="AD1849" s="28"/>
      <c r="AE1849" s="28"/>
      <c r="AF1849" s="28"/>
    </row>
    <row r="1850" customFormat="false" ht="12.75" hidden="false" customHeight="false" outlineLevel="0" collapsed="false">
      <c r="A1850" s="56" t="n">
        <f aca="false">A1849+1</f>
        <v>37091</v>
      </c>
      <c r="B1850" s="61" t="n">
        <f aca="false">B1849+1</f>
        <v>1846</v>
      </c>
      <c r="E1850" s="28" t="n">
        <v>3.025</v>
      </c>
      <c r="F1850" s="28" t="n">
        <v>3.05</v>
      </c>
      <c r="G1850" s="28" t="n">
        <v>3.065</v>
      </c>
      <c r="H1850" s="28" t="n">
        <v>3.135</v>
      </c>
      <c r="I1850" s="28" t="n">
        <v>3.045</v>
      </c>
      <c r="J1850" s="28" t="n">
        <v>3.07</v>
      </c>
      <c r="K1850" s="28" t="n">
        <v>2.95</v>
      </c>
      <c r="L1850" s="28" t="n">
        <v>2.335</v>
      </c>
      <c r="M1850" s="28" t="n">
        <v>2.215</v>
      </c>
      <c r="N1850" s="28" t="n">
        <v>2.205</v>
      </c>
      <c r="O1850" s="28" t="n">
        <v>2.220465885</v>
      </c>
      <c r="P1850" s="28" t="n">
        <v>3.17</v>
      </c>
      <c r="Q1850" s="28" t="n">
        <v>3.205</v>
      </c>
      <c r="R1850" s="28" t="n">
        <v>3.775</v>
      </c>
      <c r="S1850" s="28" t="n">
        <v>2.64</v>
      </c>
      <c r="T1850" s="28" t="n">
        <v>2.93</v>
      </c>
      <c r="U1850" s="28" t="n">
        <v>2.95</v>
      </c>
      <c r="V1850" s="28" t="n">
        <v>3.02</v>
      </c>
      <c r="W1850" s="28" t="n">
        <v>3.75</v>
      </c>
      <c r="X1850" s="28" t="n">
        <v>3.325</v>
      </c>
      <c r="Y1850" s="28" t="n">
        <v>3.325</v>
      </c>
      <c r="Z1850" s="28"/>
      <c r="AA1850" s="28"/>
      <c r="AB1850" s="28"/>
      <c r="AC1850" s="28"/>
      <c r="AD1850" s="28"/>
      <c r="AE1850" s="28"/>
      <c r="AF1850" s="28"/>
    </row>
    <row r="1851" customFormat="false" ht="12.75" hidden="false" customHeight="false" outlineLevel="0" collapsed="false">
      <c r="A1851" s="56" t="n">
        <f aca="false">A1850+1</f>
        <v>37092</v>
      </c>
      <c r="B1851" s="61" t="n">
        <f aca="false">B1850+1</f>
        <v>1847</v>
      </c>
      <c r="E1851" s="28" t="n">
        <v>2.95</v>
      </c>
      <c r="F1851" s="28" t="n">
        <v>2.79</v>
      </c>
      <c r="G1851" s="28" t="n">
        <v>2.845</v>
      </c>
      <c r="H1851" s="28" t="n">
        <v>3</v>
      </c>
      <c r="I1851" s="28" t="n">
        <v>2.95</v>
      </c>
      <c r="J1851" s="28" t="n">
        <v>2.96</v>
      </c>
      <c r="K1851" s="28" t="n">
        <v>2.85</v>
      </c>
      <c r="L1851" s="28" t="n">
        <v>2.17</v>
      </c>
      <c r="M1851" s="28" t="n">
        <v>2.085</v>
      </c>
      <c r="N1851" s="28" t="n">
        <v>2.125</v>
      </c>
      <c r="O1851" s="28" t="n">
        <v>2.164797755</v>
      </c>
      <c r="P1851" s="28" t="n">
        <v>3.095</v>
      </c>
      <c r="Q1851" s="28" t="n">
        <v>3.135</v>
      </c>
      <c r="R1851" s="28" t="n">
        <v>2.895</v>
      </c>
      <c r="S1851" s="28" t="n">
        <v>2.44</v>
      </c>
      <c r="T1851" s="28" t="n">
        <v>2.845</v>
      </c>
      <c r="U1851" s="28" t="n">
        <v>2.85</v>
      </c>
      <c r="V1851" s="28" t="n">
        <v>2.93</v>
      </c>
      <c r="W1851" s="28" t="n">
        <v>2.64</v>
      </c>
      <c r="X1851" s="28" t="n">
        <v>3.225</v>
      </c>
      <c r="Y1851" s="28" t="n">
        <v>3.265</v>
      </c>
      <c r="Z1851" s="28"/>
      <c r="AA1851" s="28"/>
      <c r="AB1851" s="28"/>
      <c r="AC1851" s="28"/>
      <c r="AD1851" s="28"/>
      <c r="AE1851" s="28"/>
      <c r="AF1851" s="28"/>
    </row>
    <row r="1852" customFormat="false" ht="12.75" hidden="false" customHeight="false" outlineLevel="0" collapsed="false">
      <c r="A1852" s="56" t="n">
        <f aca="false">A1851+1</f>
        <v>37093</v>
      </c>
      <c r="B1852" s="61" t="n">
        <f aca="false">B1851+1</f>
        <v>1848</v>
      </c>
      <c r="E1852" s="28" t="n">
        <v>2.95</v>
      </c>
      <c r="F1852" s="28" t="n">
        <v>2.79</v>
      </c>
      <c r="G1852" s="28" t="n">
        <v>2.845</v>
      </c>
      <c r="H1852" s="28" t="n">
        <v>3</v>
      </c>
      <c r="I1852" s="28" t="n">
        <v>2.95</v>
      </c>
      <c r="J1852" s="28" t="n">
        <v>2.96</v>
      </c>
      <c r="K1852" s="28" t="n">
        <v>2.85</v>
      </c>
      <c r="L1852" s="28" t="n">
        <v>2.17</v>
      </c>
      <c r="M1852" s="28" t="n">
        <v>2.085</v>
      </c>
      <c r="N1852" s="28" t="n">
        <v>2.125</v>
      </c>
      <c r="O1852" s="28" t="n">
        <v>2.164797755</v>
      </c>
      <c r="P1852" s="28" t="n">
        <v>3.095</v>
      </c>
      <c r="Q1852" s="28" t="n">
        <v>3.135</v>
      </c>
      <c r="R1852" s="28" t="n">
        <v>2.895</v>
      </c>
      <c r="S1852" s="28" t="n">
        <v>2.44</v>
      </c>
      <c r="T1852" s="28" t="n">
        <v>2.845</v>
      </c>
      <c r="U1852" s="28" t="n">
        <v>2.85</v>
      </c>
      <c r="V1852" s="28" t="n">
        <v>2.93</v>
      </c>
      <c r="W1852" s="28" t="n">
        <v>2.64</v>
      </c>
      <c r="X1852" s="28" t="n">
        <v>3.225</v>
      </c>
      <c r="Y1852" s="28" t="n">
        <v>3.265</v>
      </c>
      <c r="Z1852" s="28"/>
      <c r="AA1852" s="28"/>
      <c r="AB1852" s="28"/>
      <c r="AC1852" s="28"/>
      <c r="AD1852" s="28"/>
      <c r="AE1852" s="28"/>
      <c r="AF1852" s="28"/>
    </row>
    <row r="1853" customFormat="false" ht="12.75" hidden="false" customHeight="false" outlineLevel="0" collapsed="false">
      <c r="A1853" s="56" t="n">
        <f aca="false">A1852+1</f>
        <v>37094</v>
      </c>
      <c r="B1853" s="61" t="n">
        <f aca="false">B1852+1</f>
        <v>1849</v>
      </c>
      <c r="E1853" s="28" t="n">
        <v>2.95</v>
      </c>
      <c r="F1853" s="28" t="n">
        <v>2.79</v>
      </c>
      <c r="G1853" s="28" t="n">
        <v>2.845</v>
      </c>
      <c r="H1853" s="28" t="n">
        <v>3</v>
      </c>
      <c r="I1853" s="28" t="n">
        <v>2.95</v>
      </c>
      <c r="J1853" s="28" t="n">
        <v>2.96</v>
      </c>
      <c r="K1853" s="28" t="n">
        <v>2.85</v>
      </c>
      <c r="L1853" s="28" t="n">
        <v>2.17</v>
      </c>
      <c r="M1853" s="28" t="n">
        <v>2.085</v>
      </c>
      <c r="N1853" s="28" t="n">
        <v>2.125</v>
      </c>
      <c r="O1853" s="28" t="n">
        <v>2.164797755</v>
      </c>
      <c r="P1853" s="28" t="n">
        <v>3.095</v>
      </c>
      <c r="Q1853" s="28" t="n">
        <v>3.135</v>
      </c>
      <c r="R1853" s="28" t="n">
        <v>2.895</v>
      </c>
      <c r="S1853" s="28" t="n">
        <v>2.44</v>
      </c>
      <c r="T1853" s="28" t="n">
        <v>2.845</v>
      </c>
      <c r="U1853" s="28" t="n">
        <v>2.85</v>
      </c>
      <c r="V1853" s="28" t="n">
        <v>2.93</v>
      </c>
      <c r="W1853" s="28" t="n">
        <v>2.64</v>
      </c>
      <c r="X1853" s="28" t="n">
        <v>3.225</v>
      </c>
      <c r="Y1853" s="28" t="n">
        <v>3.265</v>
      </c>
      <c r="Z1853" s="28"/>
      <c r="AA1853" s="28"/>
      <c r="AB1853" s="28"/>
      <c r="AC1853" s="28"/>
      <c r="AD1853" s="28"/>
      <c r="AE1853" s="28"/>
      <c r="AF1853" s="28"/>
    </row>
    <row r="1854" customFormat="false" ht="12.75" hidden="false" customHeight="false" outlineLevel="0" collapsed="false">
      <c r="A1854" s="56" t="n">
        <f aca="false">A1853+1</f>
        <v>37095</v>
      </c>
      <c r="B1854" s="61" t="n">
        <f aca="false">B1853+1</f>
        <v>1850</v>
      </c>
      <c r="E1854" s="28" t="n">
        <v>3.01</v>
      </c>
      <c r="F1854" s="28" t="n">
        <v>3.015</v>
      </c>
      <c r="G1854" s="28" t="n">
        <v>3.035</v>
      </c>
      <c r="H1854" s="28" t="n">
        <v>3.105</v>
      </c>
      <c r="I1854" s="28" t="n">
        <v>3.035</v>
      </c>
      <c r="J1854" s="28" t="n">
        <v>3.065</v>
      </c>
      <c r="K1854" s="28" t="n">
        <v>2.945</v>
      </c>
      <c r="L1854" s="28" t="n">
        <v>2.44</v>
      </c>
      <c r="M1854" s="28" t="n">
        <v>2.295</v>
      </c>
      <c r="N1854" s="28" t="n">
        <v>2.235</v>
      </c>
      <c r="O1854" s="28" t="n">
        <v>2.223187785</v>
      </c>
      <c r="P1854" s="28" t="n">
        <v>3.225</v>
      </c>
      <c r="Q1854" s="28" t="n">
        <v>3.25</v>
      </c>
      <c r="R1854" s="28" t="n">
        <v>4.09</v>
      </c>
      <c r="S1854" s="28" t="n">
        <v>2.825</v>
      </c>
      <c r="T1854" s="28" t="n">
        <v>2.935</v>
      </c>
      <c r="U1854" s="28" t="n">
        <v>2.945</v>
      </c>
      <c r="V1854" s="28" t="n">
        <v>3.01</v>
      </c>
      <c r="W1854" s="28" t="n">
        <v>3.82</v>
      </c>
      <c r="X1854" s="28" t="n">
        <v>3.36</v>
      </c>
      <c r="Y1854" s="28" t="n">
        <v>3.485</v>
      </c>
      <c r="Z1854" s="28"/>
      <c r="AA1854" s="28"/>
      <c r="AB1854" s="28"/>
      <c r="AC1854" s="28"/>
      <c r="AD1854" s="28"/>
      <c r="AE1854" s="28"/>
      <c r="AF1854" s="28"/>
    </row>
    <row r="1855" customFormat="false" ht="12.75" hidden="false" customHeight="false" outlineLevel="0" collapsed="false">
      <c r="A1855" s="56" t="n">
        <f aca="false">A1854+1</f>
        <v>37096</v>
      </c>
      <c r="B1855" s="61" t="n">
        <f aca="false">B1854+1</f>
        <v>1851</v>
      </c>
      <c r="E1855" s="28" t="n">
        <v>3.01</v>
      </c>
      <c r="F1855" s="28" t="n">
        <v>3.05</v>
      </c>
      <c r="G1855" s="28" t="n">
        <v>3.06</v>
      </c>
      <c r="H1855" s="28" t="n">
        <v>3.17</v>
      </c>
      <c r="I1855" s="28" t="n">
        <v>3.055</v>
      </c>
      <c r="J1855" s="28" t="n">
        <v>3.11</v>
      </c>
      <c r="K1855" s="28" t="n">
        <v>2.925</v>
      </c>
      <c r="L1855" s="28" t="n">
        <v>2.57</v>
      </c>
      <c r="M1855" s="28" t="n">
        <v>2.285</v>
      </c>
      <c r="N1855" s="28" t="n">
        <v>2.23</v>
      </c>
      <c r="O1855" s="28" t="n">
        <v>2.246522275</v>
      </c>
      <c r="P1855" s="28" t="n">
        <v>3.26</v>
      </c>
      <c r="Q1855" s="28" t="n">
        <v>3.285</v>
      </c>
      <c r="R1855" s="28" t="n">
        <v>4.435</v>
      </c>
      <c r="S1855" s="28" t="n">
        <v>3.175</v>
      </c>
      <c r="T1855" s="28" t="n">
        <v>2.91</v>
      </c>
      <c r="U1855" s="28" t="n">
        <v>2.92</v>
      </c>
      <c r="V1855" s="28" t="n">
        <v>2.98</v>
      </c>
      <c r="W1855" s="28" t="n">
        <v>4.045</v>
      </c>
      <c r="X1855" s="28" t="n">
        <v>3.375</v>
      </c>
      <c r="Y1855" s="28" t="n">
        <v>3.5</v>
      </c>
      <c r="Z1855" s="28"/>
      <c r="AA1855" s="28"/>
      <c r="AB1855" s="28"/>
      <c r="AC1855" s="28"/>
      <c r="AD1855" s="28"/>
      <c r="AE1855" s="28"/>
      <c r="AF1855" s="28"/>
    </row>
    <row r="1856" customFormat="false" ht="12.75" hidden="false" customHeight="false" outlineLevel="0" collapsed="false">
      <c r="A1856" s="56" t="n">
        <f aca="false">A1855+1</f>
        <v>37097</v>
      </c>
      <c r="B1856" s="61" t="n">
        <f aca="false">B1855+1</f>
        <v>1852</v>
      </c>
      <c r="E1856" s="28" t="n">
        <v>3.06</v>
      </c>
      <c r="F1856" s="28" t="n">
        <v>3.08</v>
      </c>
      <c r="G1856" s="28" t="n">
        <v>3.12</v>
      </c>
      <c r="H1856" s="28" t="n">
        <v>3.195</v>
      </c>
      <c r="I1856" s="28" t="n">
        <v>3.06</v>
      </c>
      <c r="J1856" s="28" t="n">
        <v>3.13</v>
      </c>
      <c r="K1856" s="28" t="n">
        <v>2.955</v>
      </c>
      <c r="L1856" s="28" t="n">
        <v>2.645</v>
      </c>
      <c r="M1856" s="28" t="n">
        <v>2.32</v>
      </c>
      <c r="N1856" s="28" t="n">
        <v>2.285</v>
      </c>
      <c r="O1856" s="28" t="n">
        <v>2.34670824</v>
      </c>
      <c r="P1856" s="28" t="n">
        <v>3.245</v>
      </c>
      <c r="Q1856" s="28" t="n">
        <v>3.27</v>
      </c>
      <c r="R1856" s="28" t="n">
        <v>3.995</v>
      </c>
      <c r="S1856" s="28" t="n">
        <v>3.36</v>
      </c>
      <c r="T1856" s="28" t="n">
        <v>2.95</v>
      </c>
      <c r="U1856" s="28" t="n">
        <v>2.955</v>
      </c>
      <c r="V1856" s="28" t="n">
        <v>3.03</v>
      </c>
      <c r="W1856" s="28" t="n">
        <v>3.88</v>
      </c>
      <c r="X1856" s="28" t="n">
        <v>3.38</v>
      </c>
      <c r="Y1856" s="28" t="n">
        <v>3.435</v>
      </c>
      <c r="Z1856" s="28"/>
      <c r="AA1856" s="28"/>
      <c r="AB1856" s="28"/>
      <c r="AC1856" s="28"/>
      <c r="AD1856" s="28"/>
      <c r="AE1856" s="28"/>
      <c r="AF1856" s="28"/>
    </row>
    <row r="1857" customFormat="false" ht="12.75" hidden="false" customHeight="false" outlineLevel="0" collapsed="false">
      <c r="A1857" s="56" t="n">
        <f aca="false">A1856+1</f>
        <v>37098</v>
      </c>
      <c r="B1857" s="61" t="n">
        <f aca="false">B1856+1</f>
        <v>1853</v>
      </c>
      <c r="E1857" s="28" t="n">
        <v>3.265</v>
      </c>
      <c r="F1857" s="28" t="n">
        <v>3.255</v>
      </c>
      <c r="G1857" s="28" t="n">
        <v>3.26</v>
      </c>
      <c r="H1857" s="28" t="n">
        <v>3.345</v>
      </c>
      <c r="I1857" s="28" t="n">
        <v>3.235</v>
      </c>
      <c r="J1857" s="28" t="n">
        <v>3.235</v>
      </c>
      <c r="K1857" s="28" t="n">
        <v>3.155</v>
      </c>
      <c r="L1857" s="28" t="n">
        <v>2.655</v>
      </c>
      <c r="M1857" s="28" t="n">
        <v>2.46</v>
      </c>
      <c r="N1857" s="28" t="n">
        <v>2.51</v>
      </c>
      <c r="O1857" s="28" t="n">
        <v>2.5213935575</v>
      </c>
      <c r="P1857" s="28" t="n">
        <v>3.395</v>
      </c>
      <c r="Q1857" s="28" t="n">
        <v>3.41</v>
      </c>
      <c r="R1857" s="28" t="n">
        <v>3.63</v>
      </c>
      <c r="S1857" s="28" t="n">
        <v>2.99</v>
      </c>
      <c r="T1857" s="28" t="n">
        <v>3.165</v>
      </c>
      <c r="U1857" s="28" t="n">
        <v>3.175</v>
      </c>
      <c r="V1857" s="28" t="n">
        <v>3.285</v>
      </c>
      <c r="W1857" s="28" t="n">
        <v>3.38</v>
      </c>
      <c r="X1857" s="28" t="n">
        <v>3.535</v>
      </c>
      <c r="Y1857" s="28" t="n">
        <v>3.56</v>
      </c>
      <c r="Z1857" s="28"/>
      <c r="AA1857" s="28"/>
      <c r="AB1857" s="28"/>
      <c r="AC1857" s="28"/>
      <c r="AD1857" s="28"/>
      <c r="AE1857" s="28"/>
      <c r="AF1857" s="28"/>
    </row>
    <row r="1858" customFormat="false" ht="12.75" hidden="false" customHeight="false" outlineLevel="0" collapsed="false">
      <c r="A1858" s="56" t="n">
        <f aca="false">A1857+1</f>
        <v>37099</v>
      </c>
      <c r="B1858" s="61" t="n">
        <f aca="false">B1857+1</f>
        <v>1854</v>
      </c>
      <c r="E1858" s="28" t="n">
        <v>3.065</v>
      </c>
      <c r="F1858" s="28" t="n">
        <v>2.95</v>
      </c>
      <c r="G1858" s="28" t="n">
        <v>2.955</v>
      </c>
      <c r="H1858" s="28" t="n">
        <v>3.16</v>
      </c>
      <c r="I1858" s="28" t="n">
        <v>3.065</v>
      </c>
      <c r="J1858" s="28" t="n">
        <v>3.08</v>
      </c>
      <c r="K1858" s="28" t="n">
        <v>2.935</v>
      </c>
      <c r="L1858" s="28" t="n">
        <v>2.61</v>
      </c>
      <c r="M1858" s="28" t="n">
        <v>2.285</v>
      </c>
      <c r="N1858" s="28" t="n">
        <v>2.285</v>
      </c>
      <c r="O1858" s="28" t="n">
        <v>2.33041482</v>
      </c>
      <c r="P1858" s="28" t="n">
        <v>3.23</v>
      </c>
      <c r="Q1858" s="28" t="n">
        <v>3.26</v>
      </c>
      <c r="R1858" s="28" t="n">
        <v>3.075</v>
      </c>
      <c r="S1858" s="28" t="n">
        <v>2.61</v>
      </c>
      <c r="T1858" s="28" t="n">
        <v>2.935</v>
      </c>
      <c r="U1858" s="28" t="n">
        <v>2.95</v>
      </c>
      <c r="V1858" s="28" t="n">
        <v>3.03</v>
      </c>
      <c r="W1858" s="28" t="n">
        <v>3.065</v>
      </c>
      <c r="X1858" s="28" t="n">
        <v>3.33</v>
      </c>
      <c r="Y1858" s="28" t="n">
        <v>3.32</v>
      </c>
      <c r="Z1858" s="28"/>
      <c r="AA1858" s="28"/>
      <c r="AB1858" s="28"/>
      <c r="AC1858" s="28"/>
      <c r="AD1858" s="28"/>
      <c r="AE1858" s="28"/>
      <c r="AF1858" s="28"/>
    </row>
    <row r="1859" customFormat="false" ht="12.75" hidden="false" customHeight="false" outlineLevel="0" collapsed="false">
      <c r="A1859" s="56" t="n">
        <f aca="false">A1858+1</f>
        <v>37100</v>
      </c>
      <c r="B1859" s="61" t="n">
        <f aca="false">B1858+1</f>
        <v>1855</v>
      </c>
      <c r="E1859" s="28" t="n">
        <v>3.065</v>
      </c>
      <c r="F1859" s="28" t="n">
        <v>2.95</v>
      </c>
      <c r="G1859" s="28" t="n">
        <v>2.955</v>
      </c>
      <c r="H1859" s="28" t="n">
        <v>3.16</v>
      </c>
      <c r="I1859" s="28" t="n">
        <v>3.065</v>
      </c>
      <c r="J1859" s="28" t="n">
        <v>3.08</v>
      </c>
      <c r="K1859" s="28" t="n">
        <v>2.935</v>
      </c>
      <c r="L1859" s="28" t="n">
        <v>2.61</v>
      </c>
      <c r="M1859" s="28" t="n">
        <v>2.285</v>
      </c>
      <c r="N1859" s="28" t="n">
        <v>2.285</v>
      </c>
      <c r="O1859" s="28" t="n">
        <v>2.33041482</v>
      </c>
      <c r="P1859" s="28" t="n">
        <v>3.23</v>
      </c>
      <c r="Q1859" s="28" t="n">
        <v>3.26</v>
      </c>
      <c r="R1859" s="28" t="n">
        <v>3.075</v>
      </c>
      <c r="S1859" s="28" t="n">
        <v>2.61</v>
      </c>
      <c r="T1859" s="28" t="n">
        <v>2.935</v>
      </c>
      <c r="U1859" s="28" t="n">
        <v>2.95</v>
      </c>
      <c r="V1859" s="28" t="n">
        <v>3.03</v>
      </c>
      <c r="W1859" s="28" t="n">
        <v>3.065</v>
      </c>
      <c r="X1859" s="28" t="n">
        <v>3.33</v>
      </c>
      <c r="Y1859" s="28" t="n">
        <v>3.32</v>
      </c>
      <c r="Z1859" s="28"/>
      <c r="AA1859" s="28"/>
      <c r="AB1859" s="28"/>
      <c r="AC1859" s="28"/>
      <c r="AD1859" s="28"/>
      <c r="AE1859" s="28"/>
      <c r="AF1859" s="28"/>
    </row>
    <row r="1860" customFormat="false" ht="12.75" hidden="false" customHeight="false" outlineLevel="0" collapsed="false">
      <c r="A1860" s="56" t="n">
        <f aca="false">A1859+1</f>
        <v>37101</v>
      </c>
      <c r="B1860" s="61" t="n">
        <f aca="false">B1859+1</f>
        <v>1856</v>
      </c>
      <c r="E1860" s="28" t="n">
        <v>3.065</v>
      </c>
      <c r="F1860" s="28" t="n">
        <v>2.95</v>
      </c>
      <c r="G1860" s="28" t="n">
        <v>2.955</v>
      </c>
      <c r="H1860" s="28" t="n">
        <v>3.16</v>
      </c>
      <c r="I1860" s="28" t="n">
        <v>3.065</v>
      </c>
      <c r="J1860" s="28" t="n">
        <v>3.08</v>
      </c>
      <c r="K1860" s="28" t="n">
        <v>2.935</v>
      </c>
      <c r="L1860" s="28" t="n">
        <v>2.61</v>
      </c>
      <c r="M1860" s="28" t="n">
        <v>2.285</v>
      </c>
      <c r="N1860" s="28" t="n">
        <v>2.285</v>
      </c>
      <c r="O1860" s="28" t="n">
        <v>2.33041482</v>
      </c>
      <c r="P1860" s="28" t="n">
        <v>3.23</v>
      </c>
      <c r="Q1860" s="28" t="n">
        <v>3.26</v>
      </c>
      <c r="R1860" s="28" t="n">
        <v>3.075</v>
      </c>
      <c r="S1860" s="28" t="n">
        <v>2.61</v>
      </c>
      <c r="T1860" s="28" t="n">
        <v>2.935</v>
      </c>
      <c r="U1860" s="28" t="n">
        <v>2.95</v>
      </c>
      <c r="V1860" s="28" t="n">
        <v>3.03</v>
      </c>
      <c r="W1860" s="28" t="n">
        <v>3.065</v>
      </c>
      <c r="X1860" s="28" t="n">
        <v>3.33</v>
      </c>
      <c r="Y1860" s="28" t="n">
        <v>3.32</v>
      </c>
      <c r="Z1860" s="28"/>
      <c r="AA1860" s="28"/>
      <c r="AB1860" s="28"/>
      <c r="AC1860" s="28"/>
      <c r="AD1860" s="28"/>
      <c r="AE1860" s="28"/>
      <c r="AF1860" s="28"/>
    </row>
    <row r="1861" customFormat="false" ht="12.75" hidden="false" customHeight="false" outlineLevel="0" collapsed="false">
      <c r="A1861" s="56" t="n">
        <f aca="false">A1860+1</f>
        <v>37102</v>
      </c>
      <c r="B1861" s="61" t="n">
        <f aca="false">B1860+1</f>
        <v>1857</v>
      </c>
      <c r="E1861" s="28" t="n">
        <v>3.27</v>
      </c>
      <c r="F1861" s="28" t="n">
        <v>3.255</v>
      </c>
      <c r="G1861" s="28" t="n">
        <v>3.27</v>
      </c>
      <c r="H1861" s="28" t="n">
        <v>3.365</v>
      </c>
      <c r="I1861" s="28" t="n">
        <v>3.275</v>
      </c>
      <c r="J1861" s="28" t="n">
        <v>3.225</v>
      </c>
      <c r="K1861" s="28" t="n">
        <v>3.205</v>
      </c>
      <c r="L1861" s="28" t="n">
        <v>2.78</v>
      </c>
      <c r="M1861" s="28" t="n">
        <v>2.585</v>
      </c>
      <c r="N1861" s="28" t="n">
        <v>2.57</v>
      </c>
      <c r="O1861" s="28" t="n">
        <v>2.654353625</v>
      </c>
      <c r="P1861" s="28" t="n">
        <v>3.435</v>
      </c>
      <c r="Q1861" s="28" t="n">
        <v>3.425</v>
      </c>
      <c r="R1861" s="28" t="n">
        <v>3.77</v>
      </c>
      <c r="S1861" s="28" t="n">
        <v>3.155</v>
      </c>
      <c r="T1861" s="28" t="n">
        <v>3.205</v>
      </c>
      <c r="U1861" s="28" t="n">
        <v>3.21</v>
      </c>
      <c r="V1861" s="28" t="n">
        <v>3.31</v>
      </c>
      <c r="W1861" s="28" t="n">
        <v>3.655</v>
      </c>
      <c r="X1861" s="28" t="n">
        <v>3.535</v>
      </c>
      <c r="Y1861" s="28" t="n">
        <v>3.545</v>
      </c>
      <c r="Z1861" s="28"/>
      <c r="AA1861" s="28"/>
      <c r="AB1861" s="28"/>
      <c r="AC1861" s="28"/>
      <c r="AD1861" s="28"/>
      <c r="AE1861" s="28"/>
      <c r="AF1861" s="28"/>
    </row>
    <row r="1862" customFormat="false" ht="12.75" hidden="false" customHeight="false" outlineLevel="0" collapsed="false">
      <c r="A1862" s="56" t="n">
        <f aca="false">A1861+1</f>
        <v>37103</v>
      </c>
      <c r="B1862" s="61" t="n">
        <f aca="false">B1861+1</f>
        <v>1858</v>
      </c>
      <c r="E1862" s="28" t="n">
        <v>3.32</v>
      </c>
      <c r="F1862" s="28" t="n">
        <v>3.27</v>
      </c>
      <c r="G1862" s="28" t="n">
        <v>3.315</v>
      </c>
      <c r="H1862" s="28" t="n">
        <v>3.4</v>
      </c>
      <c r="I1862" s="28" t="n">
        <v>3.335</v>
      </c>
      <c r="J1862" s="28" t="n">
        <v>3.33</v>
      </c>
      <c r="K1862" s="28" t="n">
        <v>3.255</v>
      </c>
      <c r="L1862" s="28" t="n">
        <v>3.015</v>
      </c>
      <c r="M1862" s="28" t="n">
        <v>2.66</v>
      </c>
      <c r="N1862" s="28" t="n">
        <v>2.74</v>
      </c>
      <c r="O1862" s="28" t="n">
        <v>2.63367035</v>
      </c>
      <c r="P1862" s="28" t="n">
        <v>3.44</v>
      </c>
      <c r="Q1862" s="28" t="n">
        <v>3.49</v>
      </c>
      <c r="R1862" s="28" t="n">
        <v>3.685</v>
      </c>
      <c r="S1862" s="28" t="n">
        <v>3.31</v>
      </c>
      <c r="T1862" s="28" t="n">
        <v>3.265</v>
      </c>
      <c r="U1862" s="28" t="n">
        <v>3.27</v>
      </c>
      <c r="V1862" s="28" t="n">
        <v>3.39</v>
      </c>
      <c r="W1862" s="28" t="n">
        <v>3.665</v>
      </c>
      <c r="X1862" s="28" t="n">
        <v>3.61</v>
      </c>
      <c r="Y1862" s="28" t="n">
        <v>3.62</v>
      </c>
      <c r="Z1862" s="28"/>
      <c r="AA1862" s="28"/>
      <c r="AB1862" s="28"/>
      <c r="AC1862" s="28"/>
      <c r="AD1862" s="28"/>
      <c r="AE1862" s="28"/>
      <c r="AF1862" s="28"/>
    </row>
    <row r="1863" customFormat="false" ht="12.75" hidden="false" customHeight="false" outlineLevel="0" collapsed="false">
      <c r="A1863" s="56" t="n">
        <f aca="false">A1862+1</f>
        <v>37104</v>
      </c>
      <c r="B1863" s="61" t="n">
        <f aca="false">B1862+1</f>
        <v>1859</v>
      </c>
      <c r="E1863" s="28" t="n">
        <v>3.26</v>
      </c>
      <c r="F1863" s="28" t="n">
        <v>3.265</v>
      </c>
      <c r="G1863" s="28" t="n">
        <v>3.265</v>
      </c>
      <c r="H1863" s="28" t="n">
        <v>3.37</v>
      </c>
      <c r="I1863" s="28" t="n">
        <v>3.27</v>
      </c>
      <c r="J1863" s="28" t="n">
        <v>3.275</v>
      </c>
      <c r="K1863" s="28" t="n">
        <v>3.185</v>
      </c>
      <c r="L1863" s="28" t="n">
        <v>2.915</v>
      </c>
      <c r="M1863" s="28" t="n">
        <v>2.805</v>
      </c>
      <c r="N1863" s="28" t="n">
        <v>2.725</v>
      </c>
      <c r="O1863" s="28" t="n">
        <v>2.5862180325</v>
      </c>
      <c r="P1863" s="28" t="n">
        <v>3.385</v>
      </c>
      <c r="Q1863" s="28" t="n">
        <v>3.42</v>
      </c>
      <c r="R1863" s="28" t="n">
        <v>3.735</v>
      </c>
      <c r="S1863" s="28" t="n">
        <v>3.365</v>
      </c>
      <c r="T1863" s="28" t="n">
        <v>3.205</v>
      </c>
      <c r="U1863" s="28" t="n">
        <v>3.205</v>
      </c>
      <c r="V1863" s="28" t="n">
        <v>3.29</v>
      </c>
      <c r="W1863" s="28" t="n">
        <v>3.71</v>
      </c>
      <c r="X1863" s="28" t="n">
        <v>3.57</v>
      </c>
      <c r="Y1863" s="28" t="n">
        <v>3.605</v>
      </c>
      <c r="Z1863" s="28"/>
      <c r="AA1863" s="28"/>
      <c r="AB1863" s="28"/>
      <c r="AC1863" s="28"/>
      <c r="AD1863" s="28"/>
      <c r="AE1863" s="28"/>
      <c r="AF1863" s="28"/>
    </row>
    <row r="1864" customFormat="false" ht="12.75" hidden="false" customHeight="false" outlineLevel="0" collapsed="false">
      <c r="A1864" s="56" t="n">
        <f aca="false">A1863+1</f>
        <v>37105</v>
      </c>
      <c r="B1864" s="61" t="n">
        <f aca="false">B1863+1</f>
        <v>1860</v>
      </c>
      <c r="E1864" s="28" t="n">
        <v>3.15</v>
      </c>
      <c r="F1864" s="28" t="n">
        <v>3.175</v>
      </c>
      <c r="G1864" s="28" t="n">
        <v>3.155</v>
      </c>
      <c r="H1864" s="28" t="n">
        <v>3.26</v>
      </c>
      <c r="I1864" s="28" t="n">
        <v>3.145</v>
      </c>
      <c r="J1864" s="28" t="n">
        <v>3.17</v>
      </c>
      <c r="K1864" s="28" t="n">
        <v>3.055</v>
      </c>
      <c r="L1864" s="28" t="n">
        <v>2.635</v>
      </c>
      <c r="M1864" s="28" t="n">
        <v>2.56</v>
      </c>
      <c r="N1864" s="28" t="n">
        <v>2.515</v>
      </c>
      <c r="O1864" s="28" t="n">
        <v>2.48467692</v>
      </c>
      <c r="P1864" s="28" t="n">
        <v>3.285</v>
      </c>
      <c r="Q1864" s="28" t="n">
        <v>3.325</v>
      </c>
      <c r="R1864" s="28" t="n">
        <v>3.85</v>
      </c>
      <c r="S1864" s="28" t="n">
        <v>3.335</v>
      </c>
      <c r="T1864" s="28" t="n">
        <v>3.07</v>
      </c>
      <c r="U1864" s="28" t="n">
        <v>3.07</v>
      </c>
      <c r="V1864" s="28" t="n">
        <v>3.17</v>
      </c>
      <c r="W1864" s="28" t="n">
        <v>3.82</v>
      </c>
      <c r="X1864" s="28" t="n">
        <v>3.47</v>
      </c>
      <c r="Y1864" s="28" t="n">
        <v>3.515</v>
      </c>
      <c r="Z1864" s="28"/>
      <c r="AA1864" s="28"/>
      <c r="AB1864" s="28"/>
      <c r="AC1864" s="28"/>
      <c r="AD1864" s="28"/>
      <c r="AE1864" s="28"/>
      <c r="AF1864" s="28"/>
    </row>
    <row r="1865" customFormat="false" ht="12.75" hidden="false" customHeight="false" outlineLevel="0" collapsed="false">
      <c r="A1865" s="56" t="n">
        <f aca="false">A1864+1</f>
        <v>37106</v>
      </c>
      <c r="B1865" s="61" t="n">
        <f aca="false">B1864+1</f>
        <v>1861</v>
      </c>
      <c r="E1865" s="28" t="n">
        <v>3.055</v>
      </c>
      <c r="F1865" s="28" t="n">
        <v>3.025</v>
      </c>
      <c r="G1865" s="28" t="n">
        <v>3.04</v>
      </c>
      <c r="H1865" s="28" t="n">
        <v>3.16</v>
      </c>
      <c r="I1865" s="28" t="n">
        <v>3.055</v>
      </c>
      <c r="J1865" s="28" t="n">
        <v>3.095</v>
      </c>
      <c r="K1865" s="28" t="n">
        <v>2.95</v>
      </c>
      <c r="L1865" s="28" t="n">
        <v>2.49</v>
      </c>
      <c r="M1865" s="28" t="n">
        <v>2.395</v>
      </c>
      <c r="N1865" s="28" t="n">
        <v>2.45</v>
      </c>
      <c r="O1865" s="28" t="n">
        <v>2.42665614</v>
      </c>
      <c r="P1865" s="28" t="n">
        <v>3.18</v>
      </c>
      <c r="Q1865" s="28" t="n">
        <v>3.22</v>
      </c>
      <c r="R1865" s="28" t="n">
        <v>3.56</v>
      </c>
      <c r="S1865" s="28" t="n">
        <v>3.26</v>
      </c>
      <c r="T1865" s="28" t="n">
        <v>2.955</v>
      </c>
      <c r="U1865" s="28" t="n">
        <v>2.95</v>
      </c>
      <c r="V1865" s="28" t="n">
        <v>3.05</v>
      </c>
      <c r="W1865" s="28" t="n">
        <v>3.66</v>
      </c>
      <c r="X1865" s="28" t="n">
        <v>3.33</v>
      </c>
      <c r="Y1865" s="28" t="n">
        <v>3.32</v>
      </c>
      <c r="Z1865" s="28"/>
      <c r="AA1865" s="28"/>
      <c r="AB1865" s="28"/>
      <c r="AC1865" s="28"/>
      <c r="AD1865" s="28"/>
      <c r="AE1865" s="28"/>
      <c r="AF1865" s="28"/>
    </row>
    <row r="1866" customFormat="false" ht="12.75" hidden="false" customHeight="false" outlineLevel="0" collapsed="false">
      <c r="A1866" s="56" t="n">
        <f aca="false">A1865+1</f>
        <v>37107</v>
      </c>
      <c r="B1866" s="61" t="n">
        <f aca="false">B1865+1</f>
        <v>1862</v>
      </c>
      <c r="E1866" s="28" t="n">
        <v>3.055</v>
      </c>
      <c r="F1866" s="28" t="n">
        <v>3.025</v>
      </c>
      <c r="G1866" s="28" t="n">
        <v>3.04</v>
      </c>
      <c r="H1866" s="28" t="n">
        <v>3.16</v>
      </c>
      <c r="I1866" s="28" t="n">
        <v>3.055</v>
      </c>
      <c r="J1866" s="28" t="n">
        <v>3.095</v>
      </c>
      <c r="K1866" s="28" t="n">
        <v>2.95</v>
      </c>
      <c r="L1866" s="28" t="n">
        <v>2.49</v>
      </c>
      <c r="M1866" s="28" t="n">
        <v>2.395</v>
      </c>
      <c r="N1866" s="28" t="n">
        <v>2.45</v>
      </c>
      <c r="O1866" s="28" t="n">
        <v>2.42665614</v>
      </c>
      <c r="P1866" s="28" t="n">
        <v>3.18</v>
      </c>
      <c r="Q1866" s="28" t="n">
        <v>3.22</v>
      </c>
      <c r="R1866" s="28" t="n">
        <v>3.56</v>
      </c>
      <c r="S1866" s="28" t="n">
        <v>3.26</v>
      </c>
      <c r="T1866" s="28" t="n">
        <v>2.955</v>
      </c>
      <c r="U1866" s="28" t="n">
        <v>2.95</v>
      </c>
      <c r="V1866" s="28" t="n">
        <v>3.05</v>
      </c>
      <c r="W1866" s="28" t="n">
        <v>3.66</v>
      </c>
      <c r="X1866" s="28" t="n">
        <v>3.33</v>
      </c>
      <c r="Y1866" s="28" t="n">
        <v>3.32</v>
      </c>
      <c r="Z1866" s="28"/>
      <c r="AA1866" s="28"/>
      <c r="AB1866" s="28"/>
      <c r="AC1866" s="28"/>
      <c r="AD1866" s="28"/>
      <c r="AE1866" s="28"/>
      <c r="AF1866" s="28"/>
    </row>
    <row r="1867" customFormat="false" ht="12.75" hidden="false" customHeight="false" outlineLevel="0" collapsed="false">
      <c r="A1867" s="56" t="n">
        <f aca="false">A1866+1</f>
        <v>37108</v>
      </c>
      <c r="B1867" s="61" t="n">
        <f aca="false">B1866+1</f>
        <v>1863</v>
      </c>
      <c r="E1867" s="28" t="n">
        <v>3.055</v>
      </c>
      <c r="F1867" s="28" t="n">
        <v>3.025</v>
      </c>
      <c r="G1867" s="28" t="n">
        <v>3.04</v>
      </c>
      <c r="H1867" s="28" t="n">
        <v>3.16</v>
      </c>
      <c r="I1867" s="28" t="n">
        <v>3.055</v>
      </c>
      <c r="J1867" s="28" t="n">
        <v>3.095</v>
      </c>
      <c r="K1867" s="28" t="n">
        <v>2.95</v>
      </c>
      <c r="L1867" s="28" t="n">
        <v>2.49</v>
      </c>
      <c r="M1867" s="28" t="n">
        <v>2.395</v>
      </c>
      <c r="N1867" s="28" t="n">
        <v>2.45</v>
      </c>
      <c r="O1867" s="28" t="n">
        <v>2.42665614</v>
      </c>
      <c r="P1867" s="28" t="n">
        <v>3.18</v>
      </c>
      <c r="Q1867" s="28" t="n">
        <v>3.22</v>
      </c>
      <c r="R1867" s="28" t="n">
        <v>3.56</v>
      </c>
      <c r="S1867" s="28" t="n">
        <v>3.26</v>
      </c>
      <c r="T1867" s="28" t="n">
        <v>2.955</v>
      </c>
      <c r="U1867" s="28" t="n">
        <v>2.95</v>
      </c>
      <c r="V1867" s="28" t="n">
        <v>3.05</v>
      </c>
      <c r="W1867" s="28" t="n">
        <v>3.66</v>
      </c>
      <c r="X1867" s="28" t="n">
        <v>3.33</v>
      </c>
      <c r="Y1867" s="28" t="n">
        <v>3.32</v>
      </c>
      <c r="Z1867" s="28"/>
      <c r="AA1867" s="28"/>
      <c r="AB1867" s="28"/>
      <c r="AC1867" s="28"/>
      <c r="AD1867" s="28"/>
      <c r="AE1867" s="28"/>
      <c r="AF1867" s="28"/>
    </row>
    <row r="1868" customFormat="false" ht="12.75" hidden="false" customHeight="false" outlineLevel="0" collapsed="false">
      <c r="A1868" s="56" t="n">
        <f aca="false">A1867+1</f>
        <v>37109</v>
      </c>
      <c r="B1868" s="61" t="n">
        <f aca="false">B1867+1</f>
        <v>1864</v>
      </c>
      <c r="E1868" s="28" t="n">
        <v>3.055</v>
      </c>
      <c r="F1868" s="28" t="n">
        <v>3.035</v>
      </c>
      <c r="G1868" s="28" t="n">
        <v>3.025</v>
      </c>
      <c r="H1868" s="28" t="n">
        <v>3.14</v>
      </c>
      <c r="I1868" s="28" t="n">
        <v>3.07</v>
      </c>
      <c r="J1868" s="28" t="n">
        <v>3.105</v>
      </c>
      <c r="K1868" s="28" t="n">
        <v>2.975</v>
      </c>
      <c r="L1868" s="28" t="n">
        <v>2.55</v>
      </c>
      <c r="M1868" s="28" t="n">
        <v>2.515</v>
      </c>
      <c r="N1868" s="28" t="n">
        <v>2.45</v>
      </c>
      <c r="O1868" s="28" t="n">
        <v>2.42665614</v>
      </c>
      <c r="P1868" s="28" t="n">
        <v>3.245</v>
      </c>
      <c r="Q1868" s="28" t="n">
        <v>3.225</v>
      </c>
      <c r="R1868" s="28" t="n">
        <v>3.64</v>
      </c>
      <c r="S1868" s="28" t="n">
        <v>3.285</v>
      </c>
      <c r="T1868" s="28" t="n">
        <v>2.97</v>
      </c>
      <c r="U1868" s="28" t="n">
        <v>2.98</v>
      </c>
      <c r="V1868" s="28" t="n">
        <v>3.06</v>
      </c>
      <c r="W1868" s="28" t="n">
        <v>3.71</v>
      </c>
      <c r="X1868" s="28" t="n">
        <v>3.475</v>
      </c>
      <c r="Y1868" s="28" t="n">
        <v>3.64</v>
      </c>
      <c r="Z1868" s="28"/>
      <c r="AA1868" s="28"/>
      <c r="AB1868" s="28"/>
      <c r="AC1868" s="28"/>
      <c r="AD1868" s="28"/>
      <c r="AE1868" s="28"/>
      <c r="AF1868" s="28"/>
    </row>
    <row r="1869" customFormat="false" ht="12.75" hidden="false" customHeight="false" outlineLevel="0" collapsed="false">
      <c r="A1869" s="56" t="n">
        <f aca="false">A1868+1</f>
        <v>37110</v>
      </c>
      <c r="B1869" s="61" t="n">
        <f aca="false">B1868+1</f>
        <v>1865</v>
      </c>
      <c r="E1869" s="28" t="n">
        <v>3.135</v>
      </c>
      <c r="F1869" s="28" t="n">
        <v>3.095</v>
      </c>
      <c r="G1869" s="28" t="n">
        <v>3.1</v>
      </c>
      <c r="H1869" s="28" t="n">
        <v>3.21</v>
      </c>
      <c r="I1869" s="28" t="n">
        <v>3.16</v>
      </c>
      <c r="J1869" s="28" t="n">
        <v>3.175</v>
      </c>
      <c r="K1869" s="28" t="n">
        <v>3.07</v>
      </c>
      <c r="L1869" s="28" t="n">
        <v>2.595</v>
      </c>
      <c r="M1869" s="28" t="n">
        <v>2.54</v>
      </c>
      <c r="N1869" s="28" t="n">
        <v>2.465</v>
      </c>
      <c r="O1869" s="28" t="n">
        <v>2.4449672475</v>
      </c>
      <c r="P1869" s="28" t="n">
        <v>3.3</v>
      </c>
      <c r="Q1869" s="28" t="n">
        <v>3.27</v>
      </c>
      <c r="R1869" s="28" t="n">
        <v>3.65</v>
      </c>
      <c r="S1869" s="28" t="n">
        <v>3.31</v>
      </c>
      <c r="T1869" s="28" t="n">
        <v>3.065</v>
      </c>
      <c r="U1869" s="28" t="n">
        <v>3.07</v>
      </c>
      <c r="V1869" s="28" t="n">
        <v>3.18</v>
      </c>
      <c r="W1869" s="28" t="n">
        <v>3.715</v>
      </c>
      <c r="X1869" s="28" t="n">
        <v>3.59</v>
      </c>
      <c r="Y1869" s="28" t="n">
        <v>4.045</v>
      </c>
      <c r="Z1869" s="28"/>
      <c r="AA1869" s="28"/>
      <c r="AB1869" s="28"/>
      <c r="AC1869" s="28"/>
      <c r="AD1869" s="28"/>
      <c r="AE1869" s="28"/>
      <c r="AF1869" s="28"/>
    </row>
    <row r="1870" customFormat="false" ht="12.75" hidden="false" customHeight="false" outlineLevel="0" collapsed="false">
      <c r="A1870" s="56" t="n">
        <f aca="false">A1869+1</f>
        <v>37111</v>
      </c>
      <c r="B1870" s="61" t="n">
        <f aca="false">B1869+1</f>
        <v>1866</v>
      </c>
      <c r="E1870" s="28" t="n">
        <v>3.09</v>
      </c>
      <c r="F1870" s="28" t="n">
        <v>3.02</v>
      </c>
      <c r="G1870" s="28" t="n">
        <v>3.035</v>
      </c>
      <c r="H1870" s="28" t="n">
        <v>3.17</v>
      </c>
      <c r="I1870" s="28" t="n">
        <v>3.125</v>
      </c>
      <c r="J1870" s="28" t="n">
        <v>3.175</v>
      </c>
      <c r="K1870" s="28" t="n">
        <v>3.01</v>
      </c>
      <c r="L1870" s="28" t="n">
        <v>2.625</v>
      </c>
      <c r="M1870" s="28" t="n">
        <v>2.51</v>
      </c>
      <c r="N1870" s="28" t="n">
        <v>2.445</v>
      </c>
      <c r="O1870" s="28" t="n">
        <v>2.43539787</v>
      </c>
      <c r="P1870" s="28" t="n">
        <v>3.275</v>
      </c>
      <c r="Q1870" s="28" t="n">
        <v>3.265</v>
      </c>
      <c r="R1870" s="28" t="n">
        <v>3.47</v>
      </c>
      <c r="S1870" s="28" t="n">
        <v>3.22</v>
      </c>
      <c r="T1870" s="28" t="n">
        <v>2.99</v>
      </c>
      <c r="U1870" s="28" t="n">
        <v>3.015</v>
      </c>
      <c r="V1870" s="28" t="n">
        <v>3.155</v>
      </c>
      <c r="W1870" s="28" t="n">
        <v>3.49</v>
      </c>
      <c r="X1870" s="28" t="n">
        <v>3.525</v>
      </c>
      <c r="Y1870" s="28" t="n">
        <v>4.14</v>
      </c>
      <c r="Z1870" s="28"/>
      <c r="AA1870" s="28"/>
      <c r="AB1870" s="28"/>
      <c r="AC1870" s="28"/>
      <c r="AD1870" s="28"/>
      <c r="AE1870" s="28"/>
      <c r="AF1870" s="28"/>
    </row>
    <row r="1871" customFormat="false" ht="12.75" hidden="false" customHeight="false" outlineLevel="0" collapsed="false">
      <c r="A1871" s="56" t="n">
        <f aca="false">A1870+1</f>
        <v>37112</v>
      </c>
      <c r="B1871" s="61" t="n">
        <f aca="false">B1870+1</f>
        <v>1867</v>
      </c>
      <c r="E1871" s="28" t="n">
        <v>3.09</v>
      </c>
      <c r="F1871" s="28" t="n">
        <v>2.99</v>
      </c>
      <c r="G1871" s="28" t="n">
        <v>3.025</v>
      </c>
      <c r="H1871" s="28" t="n">
        <v>3.145</v>
      </c>
      <c r="I1871" s="28" t="n">
        <v>3.115</v>
      </c>
      <c r="J1871" s="28" t="n">
        <v>3.175</v>
      </c>
      <c r="K1871" s="28" t="n">
        <v>2.975</v>
      </c>
      <c r="L1871" s="28" t="n">
        <v>2.61</v>
      </c>
      <c r="M1871" s="28" t="n">
        <v>2.52</v>
      </c>
      <c r="N1871" s="28" t="n">
        <v>2.46</v>
      </c>
      <c r="O1871" s="28" t="n">
        <v>2.41309728</v>
      </c>
      <c r="P1871" s="28" t="n">
        <v>3.255</v>
      </c>
      <c r="Q1871" s="28" t="n">
        <v>3.265</v>
      </c>
      <c r="R1871" s="28" t="n">
        <v>3.33</v>
      </c>
      <c r="S1871" s="28" t="n">
        <v>3.07</v>
      </c>
      <c r="T1871" s="28" t="n">
        <v>2.965</v>
      </c>
      <c r="U1871" s="28" t="n">
        <v>2.96</v>
      </c>
      <c r="V1871" s="28" t="n">
        <v>3.115</v>
      </c>
      <c r="W1871" s="28" t="n">
        <v>3.425</v>
      </c>
      <c r="X1871" s="28" t="n">
        <v>3.47</v>
      </c>
      <c r="Y1871" s="28" t="n">
        <v>3.78</v>
      </c>
      <c r="Z1871" s="28"/>
      <c r="AA1871" s="28"/>
      <c r="AB1871" s="28"/>
      <c r="AC1871" s="28"/>
      <c r="AD1871" s="28"/>
      <c r="AE1871" s="28"/>
      <c r="AF1871" s="28"/>
    </row>
    <row r="1872" customFormat="false" ht="12.75" hidden="false" customHeight="false" outlineLevel="0" collapsed="false">
      <c r="A1872" s="56" t="n">
        <f aca="false">A1871+1</f>
        <v>37113</v>
      </c>
      <c r="B1872" s="61" t="n">
        <f aca="false">B1871+1</f>
        <v>1868</v>
      </c>
      <c r="E1872" s="28" t="n">
        <v>2.98</v>
      </c>
      <c r="F1872" s="28" t="n">
        <v>2.815</v>
      </c>
      <c r="G1872" s="28" t="n">
        <v>2.865</v>
      </c>
      <c r="H1872" s="28" t="n">
        <v>2.995</v>
      </c>
      <c r="I1872" s="28" t="n">
        <v>2.985</v>
      </c>
      <c r="J1872" s="28" t="n">
        <v>3.015</v>
      </c>
      <c r="K1872" s="28" t="n">
        <v>2.87</v>
      </c>
      <c r="L1872" s="28" t="n">
        <v>2.48</v>
      </c>
      <c r="M1872" s="28" t="n">
        <v>2.315</v>
      </c>
      <c r="N1872" s="28" t="n">
        <v>2.315</v>
      </c>
      <c r="O1872" s="28" t="n">
        <v>2.363289675</v>
      </c>
      <c r="P1872" s="28" t="n">
        <v>3.065</v>
      </c>
      <c r="Q1872" s="28" t="n">
        <v>3.13</v>
      </c>
      <c r="R1872" s="28" t="n">
        <v>3.095</v>
      </c>
      <c r="S1872" s="28" t="n">
        <v>2.785</v>
      </c>
      <c r="T1872" s="28" t="n">
        <v>2.85</v>
      </c>
      <c r="U1872" s="28" t="n">
        <v>2.86</v>
      </c>
      <c r="V1872" s="28" t="n">
        <v>2.965</v>
      </c>
      <c r="W1872" s="28" t="n">
        <v>3.185</v>
      </c>
      <c r="X1872" s="28" t="n">
        <v>3.23</v>
      </c>
      <c r="Y1872" s="28" t="n">
        <v>3.275</v>
      </c>
      <c r="Z1872" s="28"/>
      <c r="AA1872" s="28"/>
      <c r="AB1872" s="28"/>
      <c r="AC1872" s="28"/>
      <c r="AD1872" s="28"/>
      <c r="AE1872" s="28"/>
      <c r="AF1872" s="28"/>
    </row>
    <row r="1873" customFormat="false" ht="12.75" hidden="false" customHeight="false" outlineLevel="0" collapsed="false">
      <c r="A1873" s="56" t="n">
        <f aca="false">A1872+1</f>
        <v>37114</v>
      </c>
      <c r="B1873" s="61" t="n">
        <f aca="false">B1872+1</f>
        <v>1869</v>
      </c>
      <c r="E1873" s="28" t="n">
        <v>2.98</v>
      </c>
      <c r="F1873" s="28" t="n">
        <v>2.815</v>
      </c>
      <c r="G1873" s="28" t="n">
        <v>2.865</v>
      </c>
      <c r="H1873" s="28" t="n">
        <v>2.995</v>
      </c>
      <c r="I1873" s="28" t="n">
        <v>2.985</v>
      </c>
      <c r="J1873" s="28" t="n">
        <v>3.015</v>
      </c>
      <c r="K1873" s="28" t="n">
        <v>2.87</v>
      </c>
      <c r="L1873" s="28" t="n">
        <v>2.48</v>
      </c>
      <c r="M1873" s="28" t="n">
        <v>2.315</v>
      </c>
      <c r="N1873" s="28" t="n">
        <v>2.315</v>
      </c>
      <c r="O1873" s="28" t="n">
        <v>2.363289675</v>
      </c>
      <c r="P1873" s="28" t="n">
        <v>3.065</v>
      </c>
      <c r="Q1873" s="28" t="n">
        <v>3.13</v>
      </c>
      <c r="R1873" s="28" t="n">
        <v>3.095</v>
      </c>
      <c r="S1873" s="28" t="n">
        <v>2.785</v>
      </c>
      <c r="T1873" s="28" t="n">
        <v>2.85</v>
      </c>
      <c r="U1873" s="28" t="n">
        <v>2.86</v>
      </c>
      <c r="V1873" s="28" t="n">
        <v>2.965</v>
      </c>
      <c r="W1873" s="28" t="n">
        <v>3.185</v>
      </c>
      <c r="X1873" s="28" t="n">
        <v>3.23</v>
      </c>
      <c r="Y1873" s="28" t="n">
        <v>3.275</v>
      </c>
      <c r="Z1873" s="28"/>
      <c r="AA1873" s="28"/>
      <c r="AB1873" s="28"/>
      <c r="AC1873" s="28"/>
      <c r="AD1873" s="28"/>
      <c r="AE1873" s="28"/>
      <c r="AF1873" s="28"/>
    </row>
    <row r="1874" customFormat="false" ht="12.75" hidden="false" customHeight="false" outlineLevel="0" collapsed="false">
      <c r="A1874" s="56" t="n">
        <f aca="false">A1873+1</f>
        <v>37115</v>
      </c>
      <c r="B1874" s="61" t="n">
        <f aca="false">B1873+1</f>
        <v>1870</v>
      </c>
      <c r="E1874" s="28" t="n">
        <v>2.98</v>
      </c>
      <c r="F1874" s="28" t="n">
        <v>2.815</v>
      </c>
      <c r="G1874" s="28" t="n">
        <v>2.865</v>
      </c>
      <c r="H1874" s="28" t="n">
        <v>2.995</v>
      </c>
      <c r="I1874" s="28" t="n">
        <v>2.985</v>
      </c>
      <c r="J1874" s="28" t="n">
        <v>3.015</v>
      </c>
      <c r="K1874" s="28" t="n">
        <v>2.87</v>
      </c>
      <c r="L1874" s="28" t="n">
        <v>2.48</v>
      </c>
      <c r="M1874" s="28" t="n">
        <v>2.315</v>
      </c>
      <c r="N1874" s="28" t="n">
        <v>2.315</v>
      </c>
      <c r="O1874" s="28" t="n">
        <v>2.363289675</v>
      </c>
      <c r="P1874" s="28" t="n">
        <v>3.065</v>
      </c>
      <c r="Q1874" s="28" t="n">
        <v>3.13</v>
      </c>
      <c r="R1874" s="28" t="n">
        <v>3.095</v>
      </c>
      <c r="S1874" s="28" t="n">
        <v>2.785</v>
      </c>
      <c r="T1874" s="28" t="n">
        <v>2.85</v>
      </c>
      <c r="U1874" s="28" t="n">
        <v>2.86</v>
      </c>
      <c r="V1874" s="28" t="n">
        <v>2.965</v>
      </c>
      <c r="W1874" s="28" t="n">
        <v>3.185</v>
      </c>
      <c r="X1874" s="28" t="n">
        <v>3.23</v>
      </c>
      <c r="Y1874" s="28" t="n">
        <v>3.275</v>
      </c>
      <c r="Z1874" s="28"/>
      <c r="AA1874" s="28"/>
      <c r="AB1874" s="28"/>
      <c r="AC1874" s="28"/>
      <c r="AD1874" s="28"/>
      <c r="AE1874" s="28"/>
      <c r="AF1874" s="28"/>
    </row>
    <row r="1875" customFormat="false" ht="12.75" hidden="false" customHeight="false" outlineLevel="0" collapsed="false">
      <c r="A1875" s="56" t="n">
        <f aca="false">A1874+1</f>
        <v>37116</v>
      </c>
      <c r="B1875" s="61" t="n">
        <f aca="false">B1874+1</f>
        <v>1871</v>
      </c>
      <c r="E1875" s="28" t="n">
        <v>2.995</v>
      </c>
      <c r="F1875" s="28" t="n">
        <v>2.9</v>
      </c>
      <c r="G1875" s="28" t="n">
        <v>2.935</v>
      </c>
      <c r="H1875" s="28" t="n">
        <v>3.07</v>
      </c>
      <c r="I1875" s="28" t="n">
        <v>3.005</v>
      </c>
      <c r="J1875" s="28" t="n">
        <v>3.045</v>
      </c>
      <c r="K1875" s="28" t="n">
        <v>2.915</v>
      </c>
      <c r="L1875" s="28" t="n">
        <v>2.545</v>
      </c>
      <c r="M1875" s="28" t="n">
        <v>2.32</v>
      </c>
      <c r="N1875" s="28" t="n">
        <v>2.34</v>
      </c>
      <c r="O1875" s="28" t="n">
        <v>2.4100404175</v>
      </c>
      <c r="P1875" s="28" t="n">
        <v>3.09</v>
      </c>
      <c r="Q1875" s="28" t="n">
        <v>3.14</v>
      </c>
      <c r="R1875" s="28" t="n">
        <v>3.235</v>
      </c>
      <c r="S1875" s="28" t="n">
        <v>2.965</v>
      </c>
      <c r="T1875" s="28" t="n">
        <v>2.94</v>
      </c>
      <c r="U1875" s="28" t="n">
        <v>2.935</v>
      </c>
      <c r="V1875" s="28" t="n">
        <v>3.005</v>
      </c>
      <c r="W1875" s="28" t="n">
        <v>3.3</v>
      </c>
      <c r="X1875" s="28" t="n">
        <v>3.27</v>
      </c>
      <c r="Y1875" s="28" t="n">
        <v>3.28</v>
      </c>
      <c r="Z1875" s="28"/>
      <c r="AA1875" s="28"/>
      <c r="AB1875" s="28"/>
      <c r="AC1875" s="28"/>
      <c r="AD1875" s="28"/>
      <c r="AE1875" s="28"/>
      <c r="AF1875" s="28"/>
    </row>
    <row r="1876" customFormat="false" ht="12.75" hidden="false" customHeight="false" outlineLevel="0" collapsed="false">
      <c r="A1876" s="56" t="n">
        <f aca="false">A1875+1</f>
        <v>37117</v>
      </c>
      <c r="B1876" s="61" t="n">
        <f aca="false">B1875+1</f>
        <v>1872</v>
      </c>
      <c r="E1876" s="28" t="n">
        <v>3.03</v>
      </c>
      <c r="F1876" s="28" t="n">
        <v>2.925</v>
      </c>
      <c r="G1876" s="28" t="n">
        <v>2.975</v>
      </c>
      <c r="H1876" s="28" t="n">
        <v>3.12</v>
      </c>
      <c r="I1876" s="28" t="n">
        <v>3.04</v>
      </c>
      <c r="J1876" s="28" t="n">
        <v>3.055</v>
      </c>
      <c r="K1876" s="28" t="n">
        <v>2.92</v>
      </c>
      <c r="L1876" s="28" t="n">
        <v>2.55</v>
      </c>
      <c r="M1876" s="28" t="n">
        <v>2.36</v>
      </c>
      <c r="N1876" s="28" t="n">
        <v>2.445</v>
      </c>
      <c r="O1876" s="28" t="n">
        <v>2.47821399</v>
      </c>
      <c r="P1876" s="28" t="n">
        <v>3.135</v>
      </c>
      <c r="Q1876" s="28" t="n">
        <v>3.175</v>
      </c>
      <c r="R1876" s="28" t="n">
        <v>3.075</v>
      </c>
      <c r="S1876" s="28" t="n">
        <v>3.005</v>
      </c>
      <c r="T1876" s="28" t="n">
        <v>2.95</v>
      </c>
      <c r="U1876" s="28" t="n">
        <v>2.95</v>
      </c>
      <c r="V1876" s="28" t="n">
        <v>3.02</v>
      </c>
      <c r="W1876" s="28" t="n">
        <v>3.41</v>
      </c>
      <c r="X1876" s="28" t="n">
        <v>3.295</v>
      </c>
      <c r="Y1876" s="28" t="n">
        <v>3.305</v>
      </c>
      <c r="Z1876" s="28"/>
      <c r="AA1876" s="28"/>
      <c r="AB1876" s="28"/>
      <c r="AC1876" s="28"/>
      <c r="AD1876" s="28"/>
      <c r="AE1876" s="28"/>
      <c r="AF1876" s="28"/>
    </row>
    <row r="1877" customFormat="false" ht="12.75" hidden="false" customHeight="false" outlineLevel="0" collapsed="false">
      <c r="A1877" s="56" t="n">
        <f aca="false">A1876+1</f>
        <v>37118</v>
      </c>
      <c r="B1877" s="61" t="n">
        <f aca="false">B1876+1</f>
        <v>1873</v>
      </c>
      <c r="E1877" s="28" t="n">
        <v>3.145</v>
      </c>
      <c r="F1877" s="28" t="n">
        <v>3.045</v>
      </c>
      <c r="G1877" s="28" t="n">
        <v>3.065</v>
      </c>
      <c r="H1877" s="28" t="n">
        <v>3.21</v>
      </c>
      <c r="I1877" s="28" t="n">
        <v>3.16</v>
      </c>
      <c r="J1877" s="28" t="n">
        <v>3.17</v>
      </c>
      <c r="K1877" s="28" t="n">
        <v>3.015</v>
      </c>
      <c r="L1877" s="28" t="n">
        <v>2.635</v>
      </c>
      <c r="M1877" s="28" t="n">
        <v>2.505</v>
      </c>
      <c r="N1877" s="28" t="n">
        <v>2.585</v>
      </c>
      <c r="O1877" s="28" t="n">
        <v>2.72883135</v>
      </c>
      <c r="P1877" s="28" t="n">
        <v>3.26</v>
      </c>
      <c r="Q1877" s="28" t="n">
        <v>3.28</v>
      </c>
      <c r="R1877" s="28" t="n">
        <v>3.2</v>
      </c>
      <c r="S1877" s="28" t="n">
        <v>3.09</v>
      </c>
      <c r="T1877" s="28" t="n">
        <v>3.04</v>
      </c>
      <c r="U1877" s="28" t="n">
        <v>3.04</v>
      </c>
      <c r="V1877" s="28" t="n">
        <v>3.12</v>
      </c>
      <c r="W1877" s="28" t="n">
        <v>3.485</v>
      </c>
      <c r="X1877" s="28" t="n">
        <v>3.425</v>
      </c>
      <c r="Y1877" s="28" t="n">
        <v>3.45</v>
      </c>
      <c r="Z1877" s="28"/>
      <c r="AA1877" s="28"/>
      <c r="AB1877" s="28"/>
      <c r="AC1877" s="28"/>
      <c r="AD1877" s="28"/>
      <c r="AE1877" s="28"/>
      <c r="AF1877" s="28"/>
    </row>
    <row r="1878" customFormat="false" ht="12.75" hidden="false" customHeight="false" outlineLevel="0" collapsed="false">
      <c r="A1878" s="56" t="n">
        <f aca="false">A1877+1</f>
        <v>37119</v>
      </c>
      <c r="B1878" s="61" t="n">
        <f aca="false">B1877+1</f>
        <v>1874</v>
      </c>
      <c r="E1878" s="28" t="n">
        <v>3.44</v>
      </c>
      <c r="F1878" s="28" t="n">
        <v>3.425</v>
      </c>
      <c r="G1878" s="28" t="n">
        <v>3.385</v>
      </c>
      <c r="H1878" s="28" t="n">
        <v>3.53</v>
      </c>
      <c r="I1878" s="28" t="n">
        <v>3.46</v>
      </c>
      <c r="J1878" s="28" t="n">
        <v>3.475</v>
      </c>
      <c r="K1878" s="28" t="n">
        <v>3.32</v>
      </c>
      <c r="L1878" s="28" t="n">
        <v>3.095</v>
      </c>
      <c r="M1878" s="28" t="n">
        <v>2.96</v>
      </c>
      <c r="N1878" s="28" t="n">
        <v>3.025</v>
      </c>
      <c r="O1878" s="28" t="n">
        <v>3.0902569425</v>
      </c>
      <c r="P1878" s="28" t="n">
        <v>3.605</v>
      </c>
      <c r="Q1878" s="28" t="n">
        <v>3.635</v>
      </c>
      <c r="R1878" s="28" t="n">
        <v>3.545</v>
      </c>
      <c r="S1878" s="28" t="n">
        <v>3.44</v>
      </c>
      <c r="T1878" s="28" t="n">
        <v>3.32</v>
      </c>
      <c r="U1878" s="28" t="n">
        <v>3.345</v>
      </c>
      <c r="V1878" s="28" t="n">
        <v>3.455</v>
      </c>
      <c r="W1878" s="28" t="n">
        <v>3.725</v>
      </c>
      <c r="X1878" s="28" t="n">
        <v>3.745</v>
      </c>
      <c r="Y1878" s="28" t="n">
        <v>3.775</v>
      </c>
      <c r="Z1878" s="28"/>
      <c r="AA1878" s="28"/>
      <c r="AB1878" s="28"/>
      <c r="AC1878" s="28"/>
      <c r="AD1878" s="28"/>
      <c r="AE1878" s="28"/>
      <c r="AF1878" s="28"/>
    </row>
    <row r="1879" customFormat="false" ht="12.75" hidden="false" customHeight="false" outlineLevel="0" collapsed="false">
      <c r="A1879" s="56" t="n">
        <f aca="false">A1878+1</f>
        <v>37120</v>
      </c>
      <c r="B1879" s="61" t="n">
        <f aca="false">B1878+1</f>
        <v>1875</v>
      </c>
      <c r="E1879" s="28" t="n">
        <v>3.23</v>
      </c>
      <c r="F1879" s="28" t="n">
        <v>3.08</v>
      </c>
      <c r="G1879" s="28" t="n">
        <v>3.085</v>
      </c>
      <c r="H1879" s="28" t="n">
        <v>3.25</v>
      </c>
      <c r="I1879" s="28" t="n">
        <v>3.235</v>
      </c>
      <c r="J1879" s="28" t="n">
        <v>3.215</v>
      </c>
      <c r="K1879" s="28" t="n">
        <v>3.045</v>
      </c>
      <c r="L1879" s="28" t="n">
        <v>2.83</v>
      </c>
      <c r="M1879" s="28" t="n">
        <v>2.675</v>
      </c>
      <c r="N1879" s="28" t="n">
        <v>2.76</v>
      </c>
      <c r="O1879" s="28" t="n">
        <v>2.822626125</v>
      </c>
      <c r="P1879" s="28" t="n">
        <v>3.32</v>
      </c>
      <c r="Q1879" s="28" t="n">
        <v>3.355</v>
      </c>
      <c r="R1879" s="28" t="n">
        <v>3.275</v>
      </c>
      <c r="S1879" s="28" t="n">
        <v>3.155</v>
      </c>
      <c r="T1879" s="28" t="n">
        <v>3.07</v>
      </c>
      <c r="U1879" s="28" t="n">
        <v>3.065</v>
      </c>
      <c r="V1879" s="28" t="n">
        <v>3.195</v>
      </c>
      <c r="W1879" s="28" t="n">
        <v>3.455</v>
      </c>
      <c r="X1879" s="28" t="n">
        <v>3.475</v>
      </c>
      <c r="Y1879" s="28" t="n">
        <v>3.475</v>
      </c>
      <c r="AB1879" s="0"/>
      <c r="AC1879" s="0"/>
      <c r="AD1879" s="0"/>
      <c r="AE1879" s="0"/>
      <c r="AF1879" s="0"/>
      <c r="AG1879" s="0"/>
      <c r="AH1879" s="0"/>
      <c r="AI1879" s="0"/>
      <c r="AJ1879" s="0"/>
      <c r="AK1879" s="0"/>
      <c r="AL1879" s="0"/>
      <c r="AM1879" s="0"/>
    </row>
    <row r="1880" customFormat="false" ht="12.75" hidden="false" customHeight="false" outlineLevel="0" collapsed="false">
      <c r="A1880" s="56" t="n">
        <f aca="false">A1879+1</f>
        <v>37121</v>
      </c>
      <c r="B1880" s="61" t="n">
        <f aca="false">B1879+1</f>
        <v>1876</v>
      </c>
      <c r="E1880" s="28" t="n">
        <v>3.23</v>
      </c>
      <c r="F1880" s="28" t="n">
        <v>3.08</v>
      </c>
      <c r="G1880" s="28" t="n">
        <v>3.085</v>
      </c>
      <c r="H1880" s="28" t="n">
        <v>3.25</v>
      </c>
      <c r="I1880" s="28" t="n">
        <v>3.235</v>
      </c>
      <c r="J1880" s="28" t="n">
        <v>3.215</v>
      </c>
      <c r="K1880" s="28" t="n">
        <v>3.045</v>
      </c>
      <c r="L1880" s="28" t="n">
        <v>2.83</v>
      </c>
      <c r="M1880" s="28" t="n">
        <v>2.675</v>
      </c>
      <c r="N1880" s="28" t="n">
        <v>2.76</v>
      </c>
      <c r="O1880" s="28" t="n">
        <v>2.822626125</v>
      </c>
      <c r="P1880" s="28" t="n">
        <v>3.32</v>
      </c>
      <c r="Q1880" s="28" t="n">
        <v>3.355</v>
      </c>
      <c r="R1880" s="28" t="n">
        <v>3.275</v>
      </c>
      <c r="S1880" s="28" t="n">
        <v>3.155</v>
      </c>
      <c r="T1880" s="28" t="n">
        <v>3.07</v>
      </c>
      <c r="U1880" s="28" t="n">
        <v>3.065</v>
      </c>
      <c r="V1880" s="28" t="n">
        <v>3.195</v>
      </c>
      <c r="W1880" s="28" t="n">
        <v>3.455</v>
      </c>
      <c r="X1880" s="28" t="n">
        <v>3.475</v>
      </c>
      <c r="Y1880" s="28" t="n">
        <v>3.475</v>
      </c>
      <c r="AB1880" s="0"/>
      <c r="AC1880" s="0"/>
      <c r="AD1880" s="0"/>
      <c r="AE1880" s="0"/>
      <c r="AF1880" s="0"/>
      <c r="AG1880" s="0"/>
      <c r="AH1880" s="0"/>
      <c r="AI1880" s="0"/>
      <c r="AJ1880" s="0"/>
      <c r="AK1880" s="0"/>
      <c r="AL1880" s="0"/>
      <c r="AM1880" s="0"/>
    </row>
    <row r="1881" customFormat="false" ht="12.75" hidden="false" customHeight="false" outlineLevel="0" collapsed="false">
      <c r="A1881" s="56" t="n">
        <f aca="false">A1880+1</f>
        <v>37122</v>
      </c>
      <c r="B1881" s="61" t="n">
        <f aca="false">B1880+1</f>
        <v>1877</v>
      </c>
      <c r="E1881" s="28" t="n">
        <v>3.23</v>
      </c>
      <c r="F1881" s="28" t="n">
        <v>3.08</v>
      </c>
      <c r="G1881" s="28" t="n">
        <v>3.085</v>
      </c>
      <c r="H1881" s="28" t="n">
        <v>3.25</v>
      </c>
      <c r="I1881" s="28" t="n">
        <v>3.235</v>
      </c>
      <c r="J1881" s="28" t="n">
        <v>3.215</v>
      </c>
      <c r="K1881" s="28" t="n">
        <v>3.045</v>
      </c>
      <c r="L1881" s="28" t="n">
        <v>2.83</v>
      </c>
      <c r="M1881" s="28" t="n">
        <v>2.675</v>
      </c>
      <c r="N1881" s="28" t="n">
        <v>2.76</v>
      </c>
      <c r="O1881" s="28" t="n">
        <v>2.822626125</v>
      </c>
      <c r="P1881" s="28" t="n">
        <v>3.32</v>
      </c>
      <c r="Q1881" s="28" t="n">
        <v>3.355</v>
      </c>
      <c r="R1881" s="28" t="n">
        <v>3.275</v>
      </c>
      <c r="S1881" s="28" t="n">
        <v>3.155</v>
      </c>
      <c r="T1881" s="28" t="n">
        <v>3.07</v>
      </c>
      <c r="U1881" s="28" t="n">
        <v>3.065</v>
      </c>
      <c r="V1881" s="28" t="n">
        <v>3.195</v>
      </c>
      <c r="W1881" s="28" t="n">
        <v>3.455</v>
      </c>
      <c r="X1881" s="28" t="n">
        <v>3.475</v>
      </c>
      <c r="Y1881" s="28" t="n">
        <v>3.475</v>
      </c>
      <c r="AB1881" s="0"/>
      <c r="AC1881" s="0"/>
      <c r="AD1881" s="0"/>
      <c r="AE1881" s="0"/>
      <c r="AF1881" s="0"/>
      <c r="AG1881" s="0"/>
      <c r="AH1881" s="0"/>
      <c r="AI1881" s="0"/>
      <c r="AJ1881" s="0"/>
      <c r="AK1881" s="0"/>
      <c r="AL1881" s="0"/>
      <c r="AM1881" s="0"/>
    </row>
    <row r="1882" customFormat="false" ht="12.75" hidden="false" customHeight="false" outlineLevel="0" collapsed="false">
      <c r="A1882" s="56" t="n">
        <f aca="false">A1881+1</f>
        <v>37123</v>
      </c>
      <c r="B1882" s="61" t="n">
        <f aca="false">B1881+1</f>
        <v>1878</v>
      </c>
      <c r="E1882" s="28" t="n">
        <v>3.16</v>
      </c>
      <c r="F1882" s="28" t="n">
        <v>3.06</v>
      </c>
      <c r="G1882" s="28" t="n">
        <v>3.07</v>
      </c>
      <c r="H1882" s="28" t="n">
        <v>3.24</v>
      </c>
      <c r="I1882" s="28" t="n">
        <v>3.17</v>
      </c>
      <c r="J1882" s="28" t="n">
        <v>3.175</v>
      </c>
      <c r="K1882" s="28" t="n">
        <v>3.01</v>
      </c>
      <c r="L1882" s="28" t="n">
        <v>2.855</v>
      </c>
      <c r="M1882" s="28" t="n">
        <v>2.6</v>
      </c>
      <c r="N1882" s="28" t="n">
        <v>2.685</v>
      </c>
      <c r="O1882" s="28" t="n">
        <v>2.645016875</v>
      </c>
      <c r="P1882" s="28" t="n">
        <v>3.255</v>
      </c>
      <c r="Q1882" s="28" t="n">
        <v>3.285</v>
      </c>
      <c r="R1882" s="28" t="n">
        <v>3.2</v>
      </c>
      <c r="S1882" s="28" t="n">
        <v>3.035</v>
      </c>
      <c r="T1882" s="28" t="n">
        <v>3.025</v>
      </c>
      <c r="U1882" s="28" t="n">
        <v>3.03</v>
      </c>
      <c r="V1882" s="28" t="n">
        <v>3.13</v>
      </c>
      <c r="W1882" s="28" t="n">
        <v>3.475</v>
      </c>
      <c r="X1882" s="28" t="n">
        <v>3.44</v>
      </c>
      <c r="Y1882" s="28" t="n">
        <v>3.45</v>
      </c>
      <c r="Z1882" s="28"/>
      <c r="AA1882" s="28"/>
      <c r="AB1882" s="28"/>
      <c r="AC1882" s="28"/>
      <c r="AD1882" s="28"/>
      <c r="AE1882" s="28"/>
      <c r="AF1882" s="28"/>
    </row>
    <row r="1883" customFormat="false" ht="12.75" hidden="false" customHeight="false" outlineLevel="0" collapsed="false">
      <c r="A1883" s="56" t="n">
        <f aca="false">A1882+1</f>
        <v>37124</v>
      </c>
      <c r="B1883" s="61" t="n">
        <f aca="false">B1882+1</f>
        <v>1879</v>
      </c>
      <c r="E1883" s="28" t="n">
        <v>3.165</v>
      </c>
      <c r="F1883" s="28" t="n">
        <v>3.085</v>
      </c>
      <c r="G1883" s="28" t="n">
        <v>3.095</v>
      </c>
      <c r="H1883" s="28" t="n">
        <v>3.24</v>
      </c>
      <c r="I1883" s="28" t="n">
        <v>3.18</v>
      </c>
      <c r="J1883" s="28" t="n">
        <v>3.18</v>
      </c>
      <c r="K1883" s="28" t="n">
        <v>3.025</v>
      </c>
      <c r="L1883" s="28" t="n">
        <v>2.925</v>
      </c>
      <c r="M1883" s="28" t="n">
        <v>2.68</v>
      </c>
      <c r="N1883" s="28" t="n">
        <v>2.695</v>
      </c>
      <c r="O1883" s="28" t="n">
        <v>2.62948411</v>
      </c>
      <c r="P1883" s="28" t="n">
        <v>3.245</v>
      </c>
      <c r="Q1883" s="28" t="n">
        <v>3.315</v>
      </c>
      <c r="R1883" s="28" t="n">
        <v>3.295</v>
      </c>
      <c r="S1883" s="28" t="n">
        <v>3.095</v>
      </c>
      <c r="T1883" s="28" t="n">
        <v>3.06</v>
      </c>
      <c r="U1883" s="28" t="n">
        <v>3.07</v>
      </c>
      <c r="V1883" s="28" t="n">
        <v>3.13</v>
      </c>
      <c r="W1883" s="28" t="n">
        <v>3.5</v>
      </c>
      <c r="X1883" s="28" t="n">
        <v>3.475</v>
      </c>
      <c r="Y1883" s="28" t="n">
        <v>3.495</v>
      </c>
      <c r="Z1883" s="28"/>
      <c r="AA1883" s="28"/>
      <c r="AB1883" s="28"/>
      <c r="AC1883" s="28"/>
      <c r="AD1883" s="28"/>
      <c r="AE1883" s="28"/>
      <c r="AF1883" s="28"/>
    </row>
    <row r="1884" customFormat="false" ht="12.75" hidden="false" customHeight="false" outlineLevel="0" collapsed="false">
      <c r="A1884" s="56" t="n">
        <f aca="false">A1883+1</f>
        <v>37125</v>
      </c>
      <c r="B1884" s="61" t="n">
        <f aca="false">B1883+1</f>
        <v>1880</v>
      </c>
      <c r="E1884" s="28" t="n">
        <v>3.19</v>
      </c>
      <c r="F1884" s="28" t="n">
        <v>3.11</v>
      </c>
      <c r="G1884" s="28" t="n">
        <v>3.145</v>
      </c>
      <c r="H1884" s="28" t="n">
        <v>3.26</v>
      </c>
      <c r="I1884" s="28" t="n">
        <v>3.21</v>
      </c>
      <c r="J1884" s="28" t="n">
        <v>3.2</v>
      </c>
      <c r="K1884" s="28" t="n">
        <v>3.06</v>
      </c>
      <c r="L1884" s="28" t="n">
        <v>2.87</v>
      </c>
      <c r="M1884" s="28" t="n">
        <v>2.835</v>
      </c>
      <c r="N1884" s="28" t="n">
        <v>2.745</v>
      </c>
      <c r="O1884" s="28" t="n">
        <v>2.648287375</v>
      </c>
      <c r="P1884" s="28" t="n">
        <v>3.285</v>
      </c>
      <c r="Q1884" s="28" t="n">
        <v>3.335</v>
      </c>
      <c r="R1884" s="28" t="n">
        <v>3.385</v>
      </c>
      <c r="S1884" s="28" t="n">
        <v>3.12</v>
      </c>
      <c r="T1884" s="28" t="n">
        <v>3.085</v>
      </c>
      <c r="U1884" s="28" t="n">
        <v>3.09</v>
      </c>
      <c r="V1884" s="28" t="n">
        <v>3.165</v>
      </c>
      <c r="W1884" s="28" t="n">
        <v>3.525</v>
      </c>
      <c r="X1884" s="28" t="n">
        <v>3.49</v>
      </c>
      <c r="Y1884" s="28" t="n">
        <v>3.495</v>
      </c>
      <c r="Z1884" s="28"/>
      <c r="AA1884" s="28"/>
      <c r="AB1884" s="28"/>
      <c r="AC1884" s="28"/>
      <c r="AD1884" s="28"/>
      <c r="AE1884" s="28"/>
      <c r="AF1884" s="28"/>
    </row>
    <row r="1885" customFormat="false" ht="12.75" hidden="false" customHeight="false" outlineLevel="0" collapsed="false">
      <c r="A1885" s="56" t="n">
        <f aca="false">A1884+1</f>
        <v>37126</v>
      </c>
      <c r="B1885" s="61" t="n">
        <f aca="false">B1884+1</f>
        <v>1881</v>
      </c>
      <c r="E1885" s="28" t="n">
        <v>2.86</v>
      </c>
      <c r="F1885" s="28" t="n">
        <v>2.81</v>
      </c>
      <c r="G1885" s="28" t="n">
        <v>2.835</v>
      </c>
      <c r="H1885" s="28" t="n">
        <v>2.955</v>
      </c>
      <c r="I1885" s="28" t="n">
        <v>2.895</v>
      </c>
      <c r="J1885" s="28" t="n">
        <v>2.91</v>
      </c>
      <c r="K1885" s="28" t="n">
        <v>2.76</v>
      </c>
      <c r="L1885" s="28" t="n">
        <v>2.45</v>
      </c>
      <c r="M1885" s="28" t="n">
        <v>2.315</v>
      </c>
      <c r="N1885" s="28" t="n">
        <v>2.39</v>
      </c>
      <c r="O1885" s="28" t="n">
        <v>2.34633266</v>
      </c>
      <c r="P1885" s="28" t="n">
        <v>2.955</v>
      </c>
      <c r="Q1885" s="28" t="n">
        <v>3.02</v>
      </c>
      <c r="R1885" s="28" t="n">
        <v>3.12</v>
      </c>
      <c r="S1885" s="28" t="n">
        <v>2.835</v>
      </c>
      <c r="T1885" s="28" t="n">
        <v>2.795</v>
      </c>
      <c r="U1885" s="28" t="n">
        <v>2.8</v>
      </c>
      <c r="V1885" s="28" t="n">
        <v>2.845</v>
      </c>
      <c r="W1885" s="28" t="n">
        <v>3.25</v>
      </c>
      <c r="X1885" s="28" t="n">
        <v>3.14</v>
      </c>
      <c r="Y1885" s="28" t="n">
        <v>3.12</v>
      </c>
      <c r="Z1885" s="28"/>
      <c r="AA1885" s="28"/>
      <c r="AB1885" s="28"/>
      <c r="AC1885" s="28"/>
      <c r="AD1885" s="28"/>
      <c r="AE1885" s="28"/>
      <c r="AF1885" s="28"/>
    </row>
    <row r="1886" customFormat="false" ht="12.75" hidden="false" customHeight="false" outlineLevel="0" collapsed="false">
      <c r="A1886" s="56" t="n">
        <f aca="false">A1885+1</f>
        <v>37127</v>
      </c>
      <c r="B1886" s="61" t="n">
        <f aca="false">B1885+1</f>
        <v>1882</v>
      </c>
      <c r="E1886" s="28" t="n">
        <v>2.77</v>
      </c>
      <c r="F1886" s="28" t="n">
        <v>2.685</v>
      </c>
      <c r="G1886" s="28" t="n">
        <v>2.705</v>
      </c>
      <c r="H1886" s="28" t="n">
        <v>2.83</v>
      </c>
      <c r="I1886" s="28" t="n">
        <v>2.795</v>
      </c>
      <c r="J1886" s="28" t="n">
        <v>2.77</v>
      </c>
      <c r="K1886" s="28" t="n">
        <v>2.645</v>
      </c>
      <c r="L1886" s="28" t="n">
        <v>2.305</v>
      </c>
      <c r="M1886" s="28" t="n">
        <v>2.185</v>
      </c>
      <c r="N1886" s="28" t="n">
        <v>2.335</v>
      </c>
      <c r="O1886" s="28" t="n">
        <v>2.31391251</v>
      </c>
      <c r="P1886" s="28" t="n">
        <v>2.86</v>
      </c>
      <c r="Q1886" s="28" t="n">
        <v>2.91</v>
      </c>
      <c r="R1886" s="28" t="n">
        <v>2.945</v>
      </c>
      <c r="S1886" s="28" t="n">
        <v>2.655</v>
      </c>
      <c r="T1886" s="28" t="n">
        <v>2.69</v>
      </c>
      <c r="U1886" s="28" t="n">
        <v>2.69</v>
      </c>
      <c r="V1886" s="28" t="n">
        <v>2.75</v>
      </c>
      <c r="W1886" s="28" t="n">
        <v>2.935</v>
      </c>
      <c r="X1886" s="28" t="n">
        <v>3.005</v>
      </c>
      <c r="Y1886" s="28" t="n">
        <v>3</v>
      </c>
      <c r="Z1886" s="28"/>
      <c r="AA1886" s="28"/>
      <c r="AB1886" s="28"/>
      <c r="AC1886" s="28"/>
      <c r="AD1886" s="28"/>
      <c r="AE1886" s="28"/>
      <c r="AF1886" s="28"/>
    </row>
    <row r="1887" customFormat="false" ht="12.75" hidden="false" customHeight="false" outlineLevel="0" collapsed="false">
      <c r="A1887" s="56" t="n">
        <f aca="false">A1886+1</f>
        <v>37128</v>
      </c>
      <c r="B1887" s="61" t="n">
        <f aca="false">B1886+1</f>
        <v>1883</v>
      </c>
      <c r="E1887" s="28" t="n">
        <v>2.77</v>
      </c>
      <c r="F1887" s="28" t="n">
        <v>2.685</v>
      </c>
      <c r="G1887" s="28" t="n">
        <v>2.705</v>
      </c>
      <c r="H1887" s="28" t="n">
        <v>2.83</v>
      </c>
      <c r="I1887" s="28" t="n">
        <v>2.795</v>
      </c>
      <c r="J1887" s="28" t="n">
        <v>2.77</v>
      </c>
      <c r="K1887" s="28" t="n">
        <v>2.645</v>
      </c>
      <c r="L1887" s="28" t="n">
        <v>2.305</v>
      </c>
      <c r="M1887" s="28" t="n">
        <v>2.185</v>
      </c>
      <c r="N1887" s="28" t="n">
        <v>2.335</v>
      </c>
      <c r="O1887" s="28" t="n">
        <v>2.31391251</v>
      </c>
      <c r="P1887" s="28" t="n">
        <v>2.86</v>
      </c>
      <c r="Q1887" s="28" t="n">
        <v>2.91</v>
      </c>
      <c r="R1887" s="28" t="n">
        <v>2.945</v>
      </c>
      <c r="S1887" s="28" t="n">
        <v>2.655</v>
      </c>
      <c r="T1887" s="28" t="n">
        <v>2.69</v>
      </c>
      <c r="U1887" s="28" t="n">
        <v>2.69</v>
      </c>
      <c r="V1887" s="28" t="n">
        <v>2.75</v>
      </c>
      <c r="W1887" s="28" t="n">
        <v>2.935</v>
      </c>
      <c r="X1887" s="28" t="n">
        <v>3.005</v>
      </c>
      <c r="Y1887" s="28" t="n">
        <v>3</v>
      </c>
      <c r="Z1887" s="28"/>
      <c r="AA1887" s="28"/>
      <c r="AB1887" s="28"/>
      <c r="AC1887" s="28"/>
      <c r="AD1887" s="28"/>
      <c r="AE1887" s="28"/>
      <c r="AF1887" s="28"/>
    </row>
    <row r="1888" customFormat="false" ht="12.75" hidden="false" customHeight="false" outlineLevel="0" collapsed="false">
      <c r="A1888" s="56" t="n">
        <f aca="false">A1887+1</f>
        <v>37129</v>
      </c>
      <c r="B1888" s="61" t="n">
        <f aca="false">B1887+1</f>
        <v>1884</v>
      </c>
      <c r="E1888" s="28" t="n">
        <v>2.77</v>
      </c>
      <c r="F1888" s="28" t="n">
        <v>2.685</v>
      </c>
      <c r="G1888" s="28" t="n">
        <v>2.705</v>
      </c>
      <c r="H1888" s="28" t="n">
        <v>2.83</v>
      </c>
      <c r="I1888" s="28" t="n">
        <v>2.795</v>
      </c>
      <c r="J1888" s="28" t="n">
        <v>2.77</v>
      </c>
      <c r="K1888" s="28" t="n">
        <v>2.645</v>
      </c>
      <c r="L1888" s="28" t="n">
        <v>2.305</v>
      </c>
      <c r="M1888" s="28" t="n">
        <v>2.185</v>
      </c>
      <c r="N1888" s="28" t="n">
        <v>2.335</v>
      </c>
      <c r="O1888" s="28" t="n">
        <v>2.31391251</v>
      </c>
      <c r="P1888" s="28" t="n">
        <v>2.86</v>
      </c>
      <c r="Q1888" s="28" t="n">
        <v>2.91</v>
      </c>
      <c r="R1888" s="28" t="n">
        <v>2.945</v>
      </c>
      <c r="S1888" s="28" t="n">
        <v>2.655</v>
      </c>
      <c r="T1888" s="28" t="n">
        <v>2.69</v>
      </c>
      <c r="U1888" s="28" t="n">
        <v>2.69</v>
      </c>
      <c r="V1888" s="28" t="n">
        <v>2.75</v>
      </c>
      <c r="W1888" s="28" t="n">
        <v>2.935</v>
      </c>
      <c r="X1888" s="28" t="n">
        <v>3.005</v>
      </c>
      <c r="Y1888" s="28" t="n">
        <v>3</v>
      </c>
      <c r="Z1888" s="28"/>
      <c r="AA1888" s="28"/>
      <c r="AB1888" s="28"/>
      <c r="AC1888" s="28"/>
      <c r="AD1888" s="28"/>
      <c r="AE1888" s="28"/>
      <c r="AF1888" s="28"/>
    </row>
    <row r="1889" customFormat="false" ht="12.75" hidden="false" customHeight="false" outlineLevel="0" collapsed="false">
      <c r="A1889" s="56" t="n">
        <f aca="false">A1888+1</f>
        <v>37130</v>
      </c>
      <c r="B1889" s="61" t="n">
        <f aca="false">B1888+1</f>
        <v>1885</v>
      </c>
      <c r="C1889" s="53" t="n">
        <f aca="false">A6+B1889</f>
        <v>37132</v>
      </c>
      <c r="E1889" s="28" t="n">
        <v>2.59</v>
      </c>
      <c r="F1889" s="28" t="n">
        <v>2.51</v>
      </c>
      <c r="G1889" s="28" t="n">
        <v>2.495</v>
      </c>
      <c r="H1889" s="28" t="n">
        <v>2.645</v>
      </c>
      <c r="I1889" s="28" t="n">
        <v>2.625</v>
      </c>
      <c r="J1889" s="28" t="n">
        <v>2.63</v>
      </c>
      <c r="K1889" s="28" t="n">
        <v>2.46</v>
      </c>
      <c r="L1889" s="28" t="n">
        <v>2.315</v>
      </c>
      <c r="M1889" s="28" t="n">
        <v>2.16</v>
      </c>
      <c r="N1889" s="28" t="n">
        <v>2.21</v>
      </c>
      <c r="O1889" s="28" t="n">
        <v>2.19241871</v>
      </c>
      <c r="P1889" s="28" t="n">
        <v>2.69</v>
      </c>
      <c r="Q1889" s="28" t="n">
        <v>2.74</v>
      </c>
      <c r="R1889" s="28" t="n">
        <v>2.885</v>
      </c>
      <c r="S1889" s="28" t="n">
        <v>2.54</v>
      </c>
      <c r="T1889" s="28" t="n">
        <v>2.52</v>
      </c>
      <c r="U1889" s="28" t="n">
        <v>2.525</v>
      </c>
      <c r="V1889" s="28" t="n">
        <v>2.59</v>
      </c>
      <c r="W1889" s="28" t="n">
        <v>2.925</v>
      </c>
      <c r="X1889" s="28" t="n">
        <v>2.88</v>
      </c>
      <c r="Y1889" s="28" t="n">
        <v>2.9</v>
      </c>
      <c r="Z1889" s="28"/>
      <c r="AA1889" s="28"/>
      <c r="AB1889" s="28"/>
      <c r="AC1889" s="28"/>
      <c r="AD1889" s="28"/>
      <c r="AE1889" s="28"/>
      <c r="AF1889" s="28"/>
    </row>
    <row r="1890" customFormat="false" ht="12.75" hidden="false" customHeight="false" outlineLevel="0" collapsed="false">
      <c r="A1890" s="56" t="n">
        <f aca="false">A1889+1</f>
        <v>37131</v>
      </c>
      <c r="B1890" s="61" t="n">
        <f aca="false">B1889+1</f>
        <v>1886</v>
      </c>
      <c r="E1890" s="28" t="n">
        <v>2.555</v>
      </c>
      <c r="F1890" s="28" t="n">
        <v>2.45</v>
      </c>
      <c r="G1890" s="28" t="n">
        <v>2.425</v>
      </c>
      <c r="H1890" s="28" t="n">
        <v>2.58</v>
      </c>
      <c r="I1890" s="28" t="n">
        <v>2.575</v>
      </c>
      <c r="J1890" s="28" t="n">
        <v>2.61</v>
      </c>
      <c r="K1890" s="28" t="n">
        <v>2.435</v>
      </c>
      <c r="L1890" s="28" t="n">
        <v>2.3</v>
      </c>
      <c r="M1890" s="28" t="n">
        <v>2.18</v>
      </c>
      <c r="N1890" s="28" t="n">
        <v>2.24</v>
      </c>
      <c r="O1890" s="28" t="n">
        <v>2.26053795</v>
      </c>
      <c r="P1890" s="28" t="n">
        <v>2.655</v>
      </c>
      <c r="Q1890" s="28" t="n">
        <v>2.735</v>
      </c>
      <c r="R1890" s="28" t="n">
        <v>2.75</v>
      </c>
      <c r="S1890" s="28" t="n">
        <v>2.555</v>
      </c>
      <c r="T1890" s="28" t="n">
        <v>2.475</v>
      </c>
      <c r="U1890" s="28" t="n">
        <v>2.48</v>
      </c>
      <c r="V1890" s="28" t="n">
        <v>2.535</v>
      </c>
      <c r="W1890" s="28" t="n">
        <v>2.88</v>
      </c>
      <c r="X1890" s="28" t="n">
        <v>2.815</v>
      </c>
      <c r="Y1890" s="28" t="n">
        <v>2.84</v>
      </c>
      <c r="Z1890" s="28"/>
      <c r="AA1890" s="28"/>
      <c r="AB1890" s="28"/>
      <c r="AC1890" s="28"/>
      <c r="AD1890" s="28"/>
      <c r="AE1890" s="28"/>
      <c r="AF1890" s="28"/>
    </row>
    <row r="1891" customFormat="false" ht="12.75" hidden="false" customHeight="false" outlineLevel="0" collapsed="false">
      <c r="A1891" s="56" t="n">
        <f aca="false">A1890+1</f>
        <v>37132</v>
      </c>
      <c r="B1891" s="61" t="n">
        <f aca="false">B1890+1</f>
        <v>1887</v>
      </c>
      <c r="E1891" s="28" t="n">
        <v>2.445</v>
      </c>
      <c r="F1891" s="28" t="n">
        <v>2.325</v>
      </c>
      <c r="G1891" s="28" t="n">
        <v>2.3</v>
      </c>
      <c r="H1891" s="28" t="n">
        <v>2.45</v>
      </c>
      <c r="I1891" s="28" t="n">
        <v>2.475</v>
      </c>
      <c r="J1891" s="28" t="n">
        <v>2.51</v>
      </c>
      <c r="K1891" s="28" t="n">
        <v>2.325</v>
      </c>
      <c r="L1891" s="28" t="n">
        <v>2.22</v>
      </c>
      <c r="M1891" s="28" t="n">
        <v>2.185</v>
      </c>
      <c r="N1891" s="28" t="n">
        <v>2.24</v>
      </c>
      <c r="O1891" s="28" t="n">
        <v>2.21089176</v>
      </c>
      <c r="P1891" s="28" t="n">
        <v>2.58</v>
      </c>
      <c r="Q1891" s="28" t="n">
        <v>2.64</v>
      </c>
      <c r="R1891" s="28" t="n">
        <v>2.595</v>
      </c>
      <c r="S1891" s="28" t="n">
        <v>2.515</v>
      </c>
      <c r="T1891" s="28" t="n">
        <v>2.375</v>
      </c>
      <c r="U1891" s="28" t="n">
        <v>2.375</v>
      </c>
      <c r="V1891" s="28" t="n">
        <v>2.44</v>
      </c>
      <c r="W1891" s="28" t="n">
        <v>2.76</v>
      </c>
      <c r="X1891" s="28" t="n">
        <v>2.725</v>
      </c>
      <c r="Y1891" s="28" t="n">
        <v>2.765</v>
      </c>
      <c r="Z1891" s="28"/>
      <c r="AA1891" s="28"/>
      <c r="AB1891" s="28"/>
      <c r="AC1891" s="28"/>
      <c r="AD1891" s="28"/>
      <c r="AE1891" s="28"/>
      <c r="AF1891" s="28"/>
    </row>
    <row r="1892" customFormat="false" ht="12.75" hidden="false" customHeight="false" outlineLevel="0" collapsed="false">
      <c r="A1892" s="56" t="n">
        <f aca="false">A1891+1</f>
        <v>37133</v>
      </c>
      <c r="B1892" s="61" t="n">
        <f aca="false">B1891+1</f>
        <v>1888</v>
      </c>
      <c r="E1892" s="28" t="n">
        <v>2.46</v>
      </c>
      <c r="F1892" s="28" t="n">
        <v>2.34</v>
      </c>
      <c r="G1892" s="28" t="n">
        <v>2.315</v>
      </c>
      <c r="H1892" s="28" t="n">
        <v>2.46</v>
      </c>
      <c r="I1892" s="28" t="n">
        <v>2.505</v>
      </c>
      <c r="J1892" s="28" t="n">
        <v>2.51</v>
      </c>
      <c r="K1892" s="28" t="n">
        <v>2.335</v>
      </c>
      <c r="L1892" s="28" t="n">
        <v>2.24</v>
      </c>
      <c r="M1892" s="28" t="n">
        <v>2.195</v>
      </c>
      <c r="N1892" s="28" t="n">
        <v>2.18</v>
      </c>
      <c r="O1892" s="28" t="n">
        <v>2.15596846</v>
      </c>
      <c r="P1892" s="28" t="n">
        <v>2.555</v>
      </c>
      <c r="Q1892" s="28" t="n">
        <v>2.625</v>
      </c>
      <c r="R1892" s="28" t="n">
        <v>2.575</v>
      </c>
      <c r="S1892" s="28" t="n">
        <v>2.515</v>
      </c>
      <c r="T1892" s="28" t="n">
        <v>2.405</v>
      </c>
      <c r="U1892" s="28" t="n">
        <v>2.405</v>
      </c>
      <c r="V1892" s="28" t="n">
        <v>2.455</v>
      </c>
      <c r="W1892" s="28" t="n">
        <v>2.705</v>
      </c>
      <c r="X1892" s="28" t="n">
        <v>2.715</v>
      </c>
      <c r="Y1892" s="28" t="n">
        <v>2.745</v>
      </c>
      <c r="Z1892" s="28"/>
      <c r="AA1892" s="28"/>
      <c r="AB1892" s="28"/>
      <c r="AC1892" s="28"/>
      <c r="AD1892" s="28"/>
      <c r="AE1892" s="28"/>
      <c r="AF1892" s="28"/>
    </row>
    <row r="1893" customFormat="false" ht="12.75" hidden="false" customHeight="false" outlineLevel="0" collapsed="false">
      <c r="A1893" s="56" t="n">
        <f aca="false">A1892+1</f>
        <v>37134</v>
      </c>
      <c r="B1893" s="61" t="n">
        <f aca="false">B1892+1</f>
        <v>1889</v>
      </c>
      <c r="E1893" s="28" t="n">
        <v>2.15</v>
      </c>
      <c r="F1893" s="28" t="n">
        <v>2</v>
      </c>
      <c r="G1893" s="28" t="n">
        <v>1.98</v>
      </c>
      <c r="H1893" s="28" t="n">
        <v>2.155</v>
      </c>
      <c r="I1893" s="28" t="n">
        <v>2.145</v>
      </c>
      <c r="J1893" s="28" t="n">
        <v>2.11</v>
      </c>
      <c r="K1893" s="28" t="n">
        <v>2.05</v>
      </c>
      <c r="L1893" s="28" t="n">
        <v>1.91</v>
      </c>
      <c r="M1893" s="28" t="n">
        <v>1.82</v>
      </c>
      <c r="N1893" s="28" t="n">
        <v>1.925</v>
      </c>
      <c r="O1893" s="28" t="n">
        <v>1.93584482</v>
      </c>
      <c r="P1893" s="28" t="n">
        <v>2.275</v>
      </c>
      <c r="Q1893" s="28" t="n">
        <v>2.295</v>
      </c>
      <c r="R1893" s="28" t="n">
        <v>2.155</v>
      </c>
      <c r="S1893" s="28" t="n">
        <v>2.095</v>
      </c>
      <c r="T1893" s="28" t="n">
        <v>2.12</v>
      </c>
      <c r="U1893" s="28" t="n">
        <v>2.11</v>
      </c>
      <c r="V1893" s="28" t="n">
        <v>2.155</v>
      </c>
      <c r="W1893" s="28" t="n">
        <v>2.265</v>
      </c>
      <c r="X1893" s="28" t="n">
        <v>2.33</v>
      </c>
      <c r="Y1893" s="28" t="n">
        <v>2.35</v>
      </c>
      <c r="Z1893" s="28"/>
      <c r="AA1893" s="28"/>
      <c r="AB1893" s="28"/>
      <c r="AC1893" s="28"/>
      <c r="AD1893" s="28"/>
      <c r="AE1893" s="28"/>
      <c r="AF1893" s="28"/>
    </row>
    <row r="1894" customFormat="false" ht="12.75" hidden="false" customHeight="false" outlineLevel="0" collapsed="false">
      <c r="A1894" s="56" t="n">
        <f aca="false">A1893+1</f>
        <v>37135</v>
      </c>
      <c r="B1894" s="61" t="n">
        <f aca="false">B1893+1</f>
        <v>1890</v>
      </c>
      <c r="E1894" s="28" t="n">
        <v>2.15</v>
      </c>
      <c r="F1894" s="28" t="n">
        <v>2</v>
      </c>
      <c r="G1894" s="28" t="n">
        <v>1.98</v>
      </c>
      <c r="H1894" s="28" t="n">
        <v>2.155</v>
      </c>
      <c r="I1894" s="28" t="n">
        <v>2.145</v>
      </c>
      <c r="J1894" s="28" t="n">
        <v>2.11</v>
      </c>
      <c r="K1894" s="28" t="n">
        <v>2.05</v>
      </c>
      <c r="L1894" s="28" t="n">
        <v>1.91</v>
      </c>
      <c r="M1894" s="28" t="n">
        <v>1.82</v>
      </c>
      <c r="N1894" s="28" t="n">
        <v>1.925</v>
      </c>
      <c r="O1894" s="28" t="n">
        <v>1.93584482</v>
      </c>
      <c r="P1894" s="28" t="n">
        <v>2.275</v>
      </c>
      <c r="Q1894" s="28" t="n">
        <v>2.295</v>
      </c>
      <c r="R1894" s="28" t="n">
        <v>2.155</v>
      </c>
      <c r="S1894" s="28" t="n">
        <v>2.095</v>
      </c>
      <c r="T1894" s="28" t="n">
        <v>2.12</v>
      </c>
      <c r="U1894" s="28" t="n">
        <v>2.11</v>
      </c>
      <c r="V1894" s="28" t="n">
        <v>2.155</v>
      </c>
      <c r="W1894" s="28" t="n">
        <v>2.265</v>
      </c>
      <c r="X1894" s="28" t="n">
        <v>2.33</v>
      </c>
      <c r="Y1894" s="28" t="n">
        <v>2.35</v>
      </c>
      <c r="Z1894" s="28"/>
      <c r="AA1894" s="28"/>
      <c r="AB1894" s="28"/>
      <c r="AC1894" s="28"/>
      <c r="AD1894" s="28"/>
      <c r="AE1894" s="28"/>
      <c r="AF1894" s="28"/>
    </row>
    <row r="1895" customFormat="false" ht="12.75" hidden="false" customHeight="false" outlineLevel="0" collapsed="false">
      <c r="A1895" s="56" t="n">
        <f aca="false">A1894+1</f>
        <v>37136</v>
      </c>
      <c r="B1895" s="61" t="n">
        <f aca="false">B1894+1</f>
        <v>1891</v>
      </c>
      <c r="E1895" s="28" t="n">
        <v>2.15</v>
      </c>
      <c r="F1895" s="28" t="n">
        <v>2</v>
      </c>
      <c r="G1895" s="28" t="n">
        <v>1.98</v>
      </c>
      <c r="H1895" s="28" t="n">
        <v>2.155</v>
      </c>
      <c r="I1895" s="28" t="n">
        <v>2.145</v>
      </c>
      <c r="J1895" s="28" t="n">
        <v>2.11</v>
      </c>
      <c r="K1895" s="28" t="n">
        <v>2.05</v>
      </c>
      <c r="L1895" s="28" t="n">
        <v>1.91</v>
      </c>
      <c r="M1895" s="28" t="n">
        <v>1.82</v>
      </c>
      <c r="N1895" s="28" t="n">
        <v>1.925</v>
      </c>
      <c r="O1895" s="28" t="n">
        <v>1.93584482</v>
      </c>
      <c r="P1895" s="28" t="n">
        <v>2.275</v>
      </c>
      <c r="Q1895" s="28" t="n">
        <v>2.295</v>
      </c>
      <c r="R1895" s="28" t="n">
        <v>2.155</v>
      </c>
      <c r="S1895" s="28" t="n">
        <v>2.095</v>
      </c>
      <c r="T1895" s="28" t="n">
        <v>2.12</v>
      </c>
      <c r="U1895" s="28" t="n">
        <v>2.11</v>
      </c>
      <c r="V1895" s="28" t="n">
        <v>2.155</v>
      </c>
      <c r="W1895" s="28" t="n">
        <v>2.265</v>
      </c>
      <c r="X1895" s="28" t="n">
        <v>2.33</v>
      </c>
      <c r="Y1895" s="28" t="n">
        <v>2.35</v>
      </c>
      <c r="Z1895" s="28"/>
      <c r="AA1895" s="28"/>
      <c r="AB1895" s="28"/>
      <c r="AC1895" s="28"/>
      <c r="AD1895" s="28"/>
      <c r="AE1895" s="28"/>
      <c r="AF1895" s="28"/>
    </row>
    <row r="1896" customFormat="false" ht="12.75" hidden="false" customHeight="false" outlineLevel="0" collapsed="false">
      <c r="A1896" s="56" t="n">
        <f aca="false">A1895+1</f>
        <v>37137</v>
      </c>
      <c r="B1896" s="61" t="n">
        <f aca="false">B1895+1</f>
        <v>1892</v>
      </c>
      <c r="E1896" s="28" t="n">
        <v>2.15</v>
      </c>
      <c r="F1896" s="28" t="n">
        <v>2</v>
      </c>
      <c r="G1896" s="28" t="n">
        <v>1.98</v>
      </c>
      <c r="H1896" s="28" t="n">
        <v>2.155</v>
      </c>
      <c r="I1896" s="28" t="n">
        <v>2.145</v>
      </c>
      <c r="J1896" s="28" t="n">
        <v>2.11</v>
      </c>
      <c r="K1896" s="28" t="n">
        <v>2.05</v>
      </c>
      <c r="L1896" s="28" t="n">
        <v>1.91</v>
      </c>
      <c r="M1896" s="28" t="n">
        <v>1.82</v>
      </c>
      <c r="N1896" s="28" t="n">
        <v>1.925</v>
      </c>
      <c r="O1896" s="28" t="n">
        <v>1.93584482</v>
      </c>
      <c r="P1896" s="28" t="n">
        <v>2.275</v>
      </c>
      <c r="Q1896" s="28" t="n">
        <v>2.295</v>
      </c>
      <c r="R1896" s="28" t="n">
        <v>2.155</v>
      </c>
      <c r="S1896" s="28" t="n">
        <v>2.095</v>
      </c>
      <c r="T1896" s="28" t="n">
        <v>2.12</v>
      </c>
      <c r="U1896" s="28" t="n">
        <v>2.11</v>
      </c>
      <c r="V1896" s="28" t="n">
        <v>2.155</v>
      </c>
      <c r="W1896" s="28" t="n">
        <v>2.265</v>
      </c>
      <c r="X1896" s="28" t="n">
        <v>2.33</v>
      </c>
      <c r="Y1896" s="28" t="n">
        <v>2.35</v>
      </c>
      <c r="Z1896" s="28"/>
      <c r="AA1896" s="28"/>
      <c r="AB1896" s="28"/>
      <c r="AC1896" s="28"/>
      <c r="AD1896" s="28"/>
      <c r="AE1896" s="28"/>
      <c r="AF1896" s="28"/>
    </row>
    <row r="1897" customFormat="false" ht="12.75" hidden="false" customHeight="false" outlineLevel="0" collapsed="false">
      <c r="A1897" s="56" t="n">
        <f aca="false">A1896+1</f>
        <v>37138</v>
      </c>
      <c r="B1897" s="61" t="n">
        <f aca="false">B1896+1</f>
        <v>1893</v>
      </c>
      <c r="E1897" s="28"/>
      <c r="F1897" s="28"/>
      <c r="G1897" s="28"/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 t="n">
        <v>2.19</v>
      </c>
      <c r="U1897" s="28" t="n">
        <v>2.165</v>
      </c>
      <c r="V1897" s="28"/>
      <c r="W1897" s="28"/>
      <c r="X1897" s="28" t="n">
        <v>2.455</v>
      </c>
      <c r="Y1897" s="28"/>
      <c r="Z1897" s="28"/>
      <c r="AA1897" s="28"/>
      <c r="AB1897" s="28"/>
      <c r="AC1897" s="28"/>
      <c r="AD1897" s="28"/>
      <c r="AE1897" s="28"/>
      <c r="AF1897" s="28"/>
    </row>
    <row r="1898" customFormat="false" ht="12.75" hidden="false" customHeight="false" outlineLevel="0" collapsed="false">
      <c r="A1898" s="56" t="n">
        <f aca="false">A1897+1</f>
        <v>37139</v>
      </c>
      <c r="B1898" s="61" t="n">
        <f aca="false">B1897+1</f>
        <v>1894</v>
      </c>
      <c r="E1898" s="28"/>
      <c r="F1898" s="28"/>
      <c r="G1898" s="28"/>
      <c r="H1898" s="28"/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 t="n">
        <v>2.265</v>
      </c>
      <c r="U1898" s="28" t="n">
        <v>2.265</v>
      </c>
      <c r="V1898" s="28"/>
      <c r="W1898" s="28"/>
      <c r="X1898" s="28" t="n">
        <v>2.595</v>
      </c>
      <c r="Y1898" s="28"/>
      <c r="Z1898" s="28"/>
      <c r="AA1898" s="28"/>
      <c r="AB1898" s="28"/>
      <c r="AC1898" s="28"/>
      <c r="AD1898" s="28"/>
      <c r="AE1898" s="28"/>
      <c r="AF1898" s="28"/>
    </row>
    <row r="1899" customFormat="false" ht="12.75" hidden="false" customHeight="false" outlineLevel="0" collapsed="false">
      <c r="A1899" s="56" t="n">
        <f aca="false">A1898+1</f>
        <v>37140</v>
      </c>
      <c r="B1899" s="61" t="n">
        <f aca="false">B1898+1</f>
        <v>1895</v>
      </c>
      <c r="E1899" s="28"/>
      <c r="F1899" s="28"/>
      <c r="G1899" s="28"/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</row>
    <row r="1900" customFormat="false" ht="12.75" hidden="false" customHeight="false" outlineLevel="0" collapsed="false">
      <c r="A1900" s="56" t="n">
        <f aca="false">A1899+1</f>
        <v>37141</v>
      </c>
      <c r="B1900" s="61" t="n">
        <f aca="false">B1899+1</f>
        <v>1896</v>
      </c>
      <c r="E1900" s="28"/>
      <c r="F1900" s="28"/>
      <c r="G1900" s="28"/>
      <c r="H1900" s="28"/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</row>
    <row r="1901" customFormat="false" ht="12.75" hidden="false" customHeight="false" outlineLevel="0" collapsed="false">
      <c r="A1901" s="56" t="n">
        <f aca="false">A1900+1</f>
        <v>37142</v>
      </c>
      <c r="B1901" s="61" t="n">
        <f aca="false">B1900+1</f>
        <v>1897</v>
      </c>
      <c r="E1901" s="28"/>
      <c r="F1901" s="28"/>
      <c r="G1901" s="28"/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</row>
    <row r="1902" customFormat="false" ht="12.75" hidden="false" customHeight="false" outlineLevel="0" collapsed="false">
      <c r="A1902" s="56" t="n">
        <f aca="false">A1901+1</f>
        <v>37143</v>
      </c>
      <c r="B1902" s="61" t="n">
        <f aca="false">B1901+1</f>
        <v>1898</v>
      </c>
      <c r="E1902" s="28"/>
      <c r="F1902" s="28"/>
      <c r="G1902" s="28"/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</row>
    <row r="1903" customFormat="false" ht="12.75" hidden="false" customHeight="false" outlineLevel="0" collapsed="false">
      <c r="A1903" s="56" t="n">
        <f aca="false">A1902+1</f>
        <v>37144</v>
      </c>
      <c r="B1903" s="61" t="n">
        <f aca="false">B1902+1</f>
        <v>1899</v>
      </c>
      <c r="E1903" s="28"/>
      <c r="F1903" s="28"/>
      <c r="G1903" s="28"/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</row>
    <row r="1904" customFormat="false" ht="12.75" hidden="false" customHeight="false" outlineLevel="0" collapsed="false">
      <c r="A1904" s="56" t="n">
        <f aca="false">A1903+1</f>
        <v>37145</v>
      </c>
      <c r="B1904" s="61" t="n">
        <f aca="false">B1903+1</f>
        <v>1900</v>
      </c>
      <c r="E1904" s="28"/>
      <c r="F1904" s="28"/>
      <c r="G1904" s="28"/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</row>
    <row r="1905" customFormat="false" ht="12.75" hidden="false" customHeight="false" outlineLevel="0" collapsed="false">
      <c r="A1905" s="56" t="n">
        <f aca="false">A1904+1</f>
        <v>37146</v>
      </c>
      <c r="B1905" s="61" t="n">
        <f aca="false">B1904+1</f>
        <v>1901</v>
      </c>
      <c r="E1905" s="28"/>
      <c r="F1905" s="28"/>
      <c r="G1905" s="28"/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</row>
    <row r="1906" customFormat="false" ht="12.75" hidden="false" customHeight="false" outlineLevel="0" collapsed="false">
      <c r="A1906" s="56" t="n">
        <f aca="false">A1905+1</f>
        <v>37147</v>
      </c>
      <c r="B1906" s="61" t="n">
        <f aca="false">B1905+1</f>
        <v>1902</v>
      </c>
      <c r="E1906" s="28"/>
      <c r="F1906" s="28"/>
      <c r="G1906" s="28"/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</row>
    <row r="1907" customFormat="false" ht="12.75" hidden="false" customHeight="false" outlineLevel="0" collapsed="false">
      <c r="A1907" s="56" t="n">
        <f aca="false">A1906+1</f>
        <v>37148</v>
      </c>
      <c r="B1907" s="61" t="n">
        <f aca="false">B1906+1</f>
        <v>1903</v>
      </c>
      <c r="E1907" s="28"/>
      <c r="F1907" s="28"/>
      <c r="G1907" s="28"/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</row>
    <row r="1908" customFormat="false" ht="12.75" hidden="false" customHeight="false" outlineLevel="0" collapsed="false">
      <c r="A1908" s="56" t="n">
        <f aca="false">A1907+1</f>
        <v>37149</v>
      </c>
      <c r="B1908" s="61" t="n">
        <f aca="false">B1907+1</f>
        <v>1904</v>
      </c>
      <c r="E1908" s="28"/>
      <c r="F1908" s="28"/>
      <c r="G1908" s="28"/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</row>
    <row r="1909" customFormat="false" ht="12.75" hidden="false" customHeight="false" outlineLevel="0" collapsed="false">
      <c r="A1909" s="56" t="n">
        <f aca="false">A1908+1</f>
        <v>37150</v>
      </c>
      <c r="B1909" s="61" t="n">
        <f aca="false">B1908+1</f>
        <v>1905</v>
      </c>
      <c r="E1909" s="28" t="n">
        <v>2.405</v>
      </c>
      <c r="F1909" s="28"/>
      <c r="G1909" s="28"/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</row>
    <row r="1910" customFormat="false" ht="12.75" hidden="false" customHeight="false" outlineLevel="0" collapsed="false">
      <c r="A1910" s="56" t="n">
        <f aca="false">A1909+1</f>
        <v>37151</v>
      </c>
      <c r="B1910" s="61" t="n">
        <f aca="false">B1909+1</f>
        <v>1906</v>
      </c>
      <c r="E1910" s="28" t="n">
        <v>2.345</v>
      </c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</row>
    <row r="1911" customFormat="false" ht="12.75" hidden="false" customHeight="false" outlineLevel="0" collapsed="false">
      <c r="A1911" s="56" t="n">
        <f aca="false">A1910+1</f>
        <v>37152</v>
      </c>
      <c r="B1911" s="61" t="n">
        <f aca="false">B1910+1</f>
        <v>1907</v>
      </c>
      <c r="E1911" s="28" t="n">
        <v>2.18</v>
      </c>
      <c r="F1911" s="28"/>
      <c r="G1911" s="28"/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</row>
    <row r="1912" customFormat="false" ht="12.75" hidden="false" customHeight="false" outlineLevel="0" collapsed="false">
      <c r="A1912" s="56" t="n">
        <f aca="false">A1911+1</f>
        <v>37153</v>
      </c>
      <c r="B1912" s="61" t="n">
        <f aca="false">B1911+1</f>
        <v>1908</v>
      </c>
      <c r="E1912" s="28" t="n">
        <v>2.125</v>
      </c>
      <c r="F1912" s="28"/>
      <c r="G1912" s="28"/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</row>
    <row r="1913" customFormat="false" ht="12.75" hidden="false" customHeight="false" outlineLevel="0" collapsed="false">
      <c r="A1913" s="56" t="n">
        <f aca="false">A1912+1</f>
        <v>37154</v>
      </c>
      <c r="B1913" s="61" t="n">
        <f aca="false">B1912+1</f>
        <v>1909</v>
      </c>
      <c r="E1913" s="28" t="n">
        <v>2.07</v>
      </c>
      <c r="F1913" s="28"/>
      <c r="G1913" s="28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</row>
    <row r="1914" customFormat="false" ht="12.75" hidden="false" customHeight="false" outlineLevel="0" collapsed="false">
      <c r="A1914" s="56" t="n">
        <f aca="false">A1913+1</f>
        <v>37155</v>
      </c>
      <c r="B1914" s="61" t="n">
        <f aca="false">B1913+1</f>
        <v>1910</v>
      </c>
      <c r="E1914" s="28" t="n">
        <v>2.04</v>
      </c>
      <c r="F1914" s="28" t="n">
        <v>1.73</v>
      </c>
      <c r="G1914" s="28" t="n">
        <v>1.82</v>
      </c>
      <c r="H1914" s="28" t="n">
        <v>2.055</v>
      </c>
      <c r="I1914" s="28" t="n">
        <v>2.04</v>
      </c>
      <c r="J1914" s="28" t="n">
        <v>2.06</v>
      </c>
      <c r="K1914" s="28" t="n">
        <v>1.875</v>
      </c>
      <c r="L1914" s="28" t="n">
        <v>1.255</v>
      </c>
      <c r="M1914" s="28" t="n">
        <v>1.17</v>
      </c>
      <c r="N1914" s="28" t="n">
        <v>1.26</v>
      </c>
      <c r="O1914" s="28" t="n">
        <v>1.350154185</v>
      </c>
      <c r="P1914" s="28" t="n">
        <v>2.26</v>
      </c>
      <c r="Q1914" s="28" t="n">
        <v>2.27</v>
      </c>
      <c r="R1914" s="28" t="n">
        <v>1.79</v>
      </c>
      <c r="S1914" s="28" t="n">
        <v>1.475</v>
      </c>
      <c r="T1914" s="28" t="n">
        <v>1.95</v>
      </c>
      <c r="U1914" s="28" t="n">
        <v>1.96</v>
      </c>
      <c r="V1914" s="28" t="n">
        <v>2.04</v>
      </c>
      <c r="W1914" s="28" t="n">
        <v>1.765</v>
      </c>
      <c r="X1914" s="28" t="n">
        <v>2.29</v>
      </c>
      <c r="Y1914" s="28" t="n">
        <v>2.3</v>
      </c>
      <c r="Z1914" s="28"/>
      <c r="AA1914" s="28"/>
      <c r="AB1914" s="28"/>
      <c r="AC1914" s="28"/>
      <c r="AD1914" s="28"/>
      <c r="AE1914" s="28"/>
      <c r="AF1914" s="28"/>
    </row>
    <row r="1915" customFormat="false" ht="12.75" hidden="false" customHeight="false" outlineLevel="0" collapsed="false">
      <c r="A1915" s="56" t="n">
        <f aca="false">A1914+1</f>
        <v>37156</v>
      </c>
      <c r="B1915" s="61" t="n">
        <f aca="false">B1914+1</f>
        <v>1911</v>
      </c>
      <c r="E1915" s="28" t="n">
        <v>2.04</v>
      </c>
      <c r="F1915" s="28" t="n">
        <v>1.73</v>
      </c>
      <c r="G1915" s="28" t="n">
        <v>1.82</v>
      </c>
      <c r="H1915" s="28" t="n">
        <v>2.055</v>
      </c>
      <c r="I1915" s="28" t="n">
        <v>2.04</v>
      </c>
      <c r="J1915" s="28" t="n">
        <v>2.06</v>
      </c>
      <c r="K1915" s="28" t="n">
        <v>1.875</v>
      </c>
      <c r="L1915" s="28" t="n">
        <v>1.255</v>
      </c>
      <c r="M1915" s="28" t="n">
        <v>1.17</v>
      </c>
      <c r="N1915" s="28" t="n">
        <v>1.26</v>
      </c>
      <c r="O1915" s="28" t="n">
        <v>1.350154185</v>
      </c>
      <c r="P1915" s="28" t="n">
        <v>2.26</v>
      </c>
      <c r="Q1915" s="28" t="n">
        <v>2.27</v>
      </c>
      <c r="R1915" s="28" t="n">
        <v>1.79</v>
      </c>
      <c r="S1915" s="28" t="n">
        <v>1.475</v>
      </c>
      <c r="T1915" s="28" t="n">
        <v>1.95</v>
      </c>
      <c r="U1915" s="28" t="n">
        <v>1.96</v>
      </c>
      <c r="V1915" s="28" t="n">
        <v>2.04</v>
      </c>
      <c r="W1915" s="28" t="n">
        <v>1.765</v>
      </c>
      <c r="X1915" s="28" t="n">
        <v>2.29</v>
      </c>
      <c r="Y1915" s="28" t="n">
        <v>2.3</v>
      </c>
      <c r="Z1915" s="28"/>
      <c r="AA1915" s="28"/>
      <c r="AB1915" s="28"/>
      <c r="AC1915" s="28"/>
      <c r="AD1915" s="28"/>
      <c r="AE1915" s="28"/>
      <c r="AF1915" s="28"/>
    </row>
    <row r="1916" customFormat="false" ht="12.75" hidden="false" customHeight="false" outlineLevel="0" collapsed="false">
      <c r="A1916" s="56" t="n">
        <f aca="false">A1915+1</f>
        <v>37157</v>
      </c>
      <c r="B1916" s="61" t="n">
        <f aca="false">B1915+1</f>
        <v>1912</v>
      </c>
      <c r="E1916" s="28" t="n">
        <v>2.04</v>
      </c>
      <c r="F1916" s="28" t="n">
        <v>1.73</v>
      </c>
      <c r="G1916" s="28" t="n">
        <v>1.82</v>
      </c>
      <c r="H1916" s="28" t="n">
        <v>2.055</v>
      </c>
      <c r="I1916" s="28" t="n">
        <v>2.04</v>
      </c>
      <c r="J1916" s="28" t="n">
        <v>2.06</v>
      </c>
      <c r="K1916" s="28" t="n">
        <v>1.875</v>
      </c>
      <c r="L1916" s="28" t="n">
        <v>1.255</v>
      </c>
      <c r="M1916" s="28" t="n">
        <v>1.17</v>
      </c>
      <c r="N1916" s="28" t="n">
        <v>1.26</v>
      </c>
      <c r="O1916" s="28" t="n">
        <v>1.350154185</v>
      </c>
      <c r="P1916" s="28" t="n">
        <v>2.26</v>
      </c>
      <c r="Q1916" s="28" t="n">
        <v>2.27</v>
      </c>
      <c r="R1916" s="28" t="n">
        <v>1.79</v>
      </c>
      <c r="S1916" s="28" t="n">
        <v>1.475</v>
      </c>
      <c r="T1916" s="28" t="n">
        <v>1.95</v>
      </c>
      <c r="U1916" s="28" t="n">
        <v>1.96</v>
      </c>
      <c r="V1916" s="28" t="n">
        <v>2.04</v>
      </c>
      <c r="W1916" s="28" t="n">
        <v>1.765</v>
      </c>
      <c r="X1916" s="28" t="n">
        <v>2.29</v>
      </c>
      <c r="Y1916" s="28" t="n">
        <v>2.3</v>
      </c>
      <c r="Z1916" s="28"/>
      <c r="AA1916" s="28"/>
      <c r="AB1916" s="28"/>
      <c r="AC1916" s="28"/>
      <c r="AD1916" s="28"/>
      <c r="AE1916" s="28"/>
      <c r="AF1916" s="28"/>
    </row>
    <row r="1917" customFormat="false" ht="12.75" hidden="false" customHeight="false" outlineLevel="0" collapsed="false">
      <c r="A1917" s="56" t="n">
        <f aca="false">A1916+1</f>
        <v>37158</v>
      </c>
      <c r="B1917" s="61" t="n">
        <f aca="false">B1916+1</f>
        <v>1913</v>
      </c>
      <c r="E1917" s="28" t="n">
        <v>1.99</v>
      </c>
      <c r="F1917" s="28" t="n">
        <v>1.755</v>
      </c>
      <c r="G1917" s="28" t="n">
        <v>1.81</v>
      </c>
      <c r="H1917" s="28" t="n">
        <v>2</v>
      </c>
      <c r="I1917" s="28" t="n">
        <v>2.015</v>
      </c>
      <c r="J1917" s="28" t="n">
        <v>2.065</v>
      </c>
      <c r="K1917" s="28" t="n">
        <v>1.865</v>
      </c>
      <c r="L1917" s="28" t="n">
        <v>1.285</v>
      </c>
      <c r="M1917" s="28" t="n">
        <v>1.175</v>
      </c>
      <c r="N1917" s="28" t="n">
        <v>1.255</v>
      </c>
      <c r="O1917" s="28" t="n">
        <v>1.3547882725</v>
      </c>
      <c r="P1917" s="28" t="n">
        <v>2.23</v>
      </c>
      <c r="Q1917" s="28" t="n">
        <v>2.25</v>
      </c>
      <c r="R1917" s="28" t="n">
        <v>1.845</v>
      </c>
      <c r="S1917" s="28" t="n">
        <v>1.475</v>
      </c>
      <c r="T1917" s="28" t="n">
        <v>1.915</v>
      </c>
      <c r="U1917" s="28" t="n">
        <v>1.925</v>
      </c>
      <c r="V1917" s="28" t="n">
        <v>2.015</v>
      </c>
      <c r="W1917" s="28" t="n">
        <v>1.935</v>
      </c>
      <c r="X1917" s="28" t="n">
        <v>2.295</v>
      </c>
      <c r="Y1917" s="28" t="n">
        <v>2.305</v>
      </c>
      <c r="Z1917" s="28"/>
      <c r="AA1917" s="28"/>
      <c r="AB1917" s="28"/>
      <c r="AC1917" s="28"/>
      <c r="AD1917" s="28"/>
      <c r="AE1917" s="28"/>
      <c r="AF1917" s="28"/>
    </row>
    <row r="1918" customFormat="false" ht="12.75" hidden="false" customHeight="false" outlineLevel="0" collapsed="false">
      <c r="A1918" s="56" t="n">
        <f aca="false">A1917+1</f>
        <v>37159</v>
      </c>
      <c r="B1918" s="61" t="n">
        <f aca="false">B1917+1</f>
        <v>1914</v>
      </c>
      <c r="E1918" s="28" t="n">
        <v>1.945</v>
      </c>
      <c r="F1918" s="28" t="n">
        <v>1.72</v>
      </c>
      <c r="G1918" s="28" t="n">
        <v>1.765</v>
      </c>
      <c r="H1918" s="28" t="n">
        <v>1.96</v>
      </c>
      <c r="I1918" s="28" t="n">
        <v>1.975</v>
      </c>
      <c r="J1918" s="28" t="n">
        <v>2.065</v>
      </c>
      <c r="K1918" s="28" t="n">
        <v>1.835</v>
      </c>
      <c r="L1918" s="28" t="n">
        <v>1.305</v>
      </c>
      <c r="M1918" s="28" t="n">
        <v>1.205</v>
      </c>
      <c r="N1918" s="28" t="n">
        <v>1.285</v>
      </c>
      <c r="O1918" s="28" t="n">
        <v>1.38330545</v>
      </c>
      <c r="P1918" s="28" t="n">
        <v>2.23</v>
      </c>
      <c r="Q1918" s="28" t="n">
        <v>2.235</v>
      </c>
      <c r="R1918" s="28" t="n">
        <v>1.8</v>
      </c>
      <c r="S1918" s="28" t="n">
        <v>1.45</v>
      </c>
      <c r="T1918" s="28" t="n">
        <v>1.87</v>
      </c>
      <c r="U1918" s="28" t="n">
        <v>1.885</v>
      </c>
      <c r="V1918" s="28" t="n">
        <v>1.97</v>
      </c>
      <c r="W1918" s="28" t="n">
        <v>1.91</v>
      </c>
      <c r="X1918" s="28" t="n">
        <v>2.295</v>
      </c>
      <c r="Y1918" s="28" t="n">
        <v>2.325</v>
      </c>
      <c r="Z1918" s="28"/>
      <c r="AA1918" s="28"/>
      <c r="AB1918" s="28"/>
      <c r="AC1918" s="28"/>
      <c r="AD1918" s="28"/>
      <c r="AE1918" s="28"/>
      <c r="AF1918" s="28"/>
    </row>
    <row r="1919" customFormat="false" ht="12.75" hidden="false" customHeight="false" outlineLevel="0" collapsed="false">
      <c r="A1919" s="56" t="n">
        <f aca="false">A1918+1</f>
        <v>37160</v>
      </c>
      <c r="B1919" s="61" t="n">
        <f aca="false">B1918+1</f>
        <v>1915</v>
      </c>
      <c r="E1919" s="28" t="n">
        <v>1.895</v>
      </c>
      <c r="F1919" s="28" t="n">
        <v>1.66</v>
      </c>
      <c r="G1919" s="28" t="n">
        <v>1.71</v>
      </c>
      <c r="H1919" s="28" t="n">
        <v>1.905</v>
      </c>
      <c r="I1919" s="28" t="n">
        <v>1.9</v>
      </c>
      <c r="J1919" s="28" t="n">
        <v>2.105</v>
      </c>
      <c r="K1919" s="28" t="n">
        <v>1.765</v>
      </c>
      <c r="L1919" s="28" t="n">
        <v>1.36</v>
      </c>
      <c r="M1919" s="28" t="n">
        <v>1.27</v>
      </c>
      <c r="N1919" s="28" t="n">
        <v>1.34</v>
      </c>
      <c r="O1919" s="28" t="n">
        <v>2.06</v>
      </c>
      <c r="P1919" s="28" t="n">
        <v>2.2</v>
      </c>
      <c r="Q1919" s="28" t="n">
        <v>2.24</v>
      </c>
      <c r="R1919" s="28" t="n">
        <v>1.765</v>
      </c>
      <c r="S1919" s="28" t="n">
        <v>1.53</v>
      </c>
      <c r="T1919" s="28" t="n">
        <v>1.815</v>
      </c>
      <c r="U1919" s="28" t="n">
        <v>1.825</v>
      </c>
      <c r="V1919" s="28" t="n">
        <v>1.925</v>
      </c>
      <c r="W1919" s="28" t="n">
        <v>1.955</v>
      </c>
      <c r="X1919" s="28" t="n">
        <v>2.255</v>
      </c>
      <c r="Y1919" s="28" t="n">
        <v>2.285</v>
      </c>
      <c r="Z1919" s="28"/>
      <c r="AA1919" s="28"/>
      <c r="AB1919" s="28"/>
      <c r="AC1919" s="28"/>
      <c r="AD1919" s="28"/>
      <c r="AE1919" s="28"/>
      <c r="AF1919" s="28"/>
    </row>
    <row r="1920" customFormat="false" ht="12.75" hidden="false" customHeight="false" outlineLevel="0" collapsed="false">
      <c r="A1920" s="56" t="n">
        <f aca="false">A1919+1</f>
        <v>37161</v>
      </c>
      <c r="B1920" s="61" t="n">
        <f aca="false">B1919+1</f>
        <v>1916</v>
      </c>
      <c r="E1920" s="28" t="n">
        <v>1.895</v>
      </c>
      <c r="F1920" s="28" t="n">
        <v>1.655</v>
      </c>
      <c r="G1920" s="28" t="n">
        <v>1.695</v>
      </c>
      <c r="H1920" s="28" t="n">
        <v>1.9</v>
      </c>
      <c r="I1920" s="28" t="n">
        <v>1.9</v>
      </c>
      <c r="J1920" s="28" t="n">
        <v>2.095</v>
      </c>
      <c r="K1920" s="28" t="n">
        <v>1.74</v>
      </c>
      <c r="L1920" s="28" t="n">
        <v>1.4</v>
      </c>
      <c r="M1920" s="28" t="n">
        <v>1.37</v>
      </c>
      <c r="N1920" s="28" t="n">
        <v>1.445</v>
      </c>
      <c r="O1920" s="28" t="n">
        <v>1.4362559</v>
      </c>
      <c r="P1920" s="28" t="n">
        <v>2.185</v>
      </c>
      <c r="Q1920" s="28" t="n">
        <v>2.23</v>
      </c>
      <c r="R1920" s="28" t="n">
        <v>1.795</v>
      </c>
      <c r="S1920" s="28" t="n">
        <v>1.55</v>
      </c>
      <c r="T1920" s="28" t="n">
        <v>1.81</v>
      </c>
      <c r="U1920" s="28" t="n">
        <v>1.805</v>
      </c>
      <c r="V1920" s="28" t="n">
        <v>1.925</v>
      </c>
      <c r="W1920" s="28" t="n">
        <v>1.79</v>
      </c>
      <c r="X1920" s="28" t="n">
        <v>2.22</v>
      </c>
      <c r="Y1920" s="28" t="n">
        <v>2.26</v>
      </c>
      <c r="Z1920" s="28"/>
      <c r="AA1920" s="28"/>
      <c r="AB1920" s="28"/>
      <c r="AC1920" s="28"/>
      <c r="AD1920" s="28"/>
      <c r="AE1920" s="28"/>
      <c r="AF1920" s="28"/>
    </row>
    <row r="1921" customFormat="false" ht="12.75" hidden="false" customHeight="false" outlineLevel="0" collapsed="false">
      <c r="A1921" s="56" t="n">
        <f aca="false">A1920+1</f>
        <v>37162</v>
      </c>
      <c r="B1921" s="61" t="n">
        <f aca="false">B1920+1</f>
        <v>1917</v>
      </c>
      <c r="E1921" s="28" t="n">
        <v>1.835</v>
      </c>
      <c r="F1921" s="28" t="n">
        <v>1.625</v>
      </c>
      <c r="G1921" s="28" t="n">
        <v>1.6</v>
      </c>
      <c r="H1921" s="28" t="n">
        <v>1.795</v>
      </c>
      <c r="I1921" s="28" t="n">
        <v>1.83</v>
      </c>
      <c r="J1921" s="28" t="n">
        <v>1.865</v>
      </c>
      <c r="K1921" s="28" t="n">
        <v>1.655</v>
      </c>
      <c r="L1921" s="28" t="n">
        <v>1.53</v>
      </c>
      <c r="M1921" s="28" t="n">
        <v>1.43</v>
      </c>
      <c r="N1921" s="28" t="n">
        <v>1.375</v>
      </c>
      <c r="O1921" s="28" t="n">
        <v>1.34962563</v>
      </c>
      <c r="P1921" s="28" t="n">
        <v>1.98</v>
      </c>
      <c r="Q1921" s="28" t="n">
        <v>2.025</v>
      </c>
      <c r="R1921" s="28" t="n">
        <v>1.875</v>
      </c>
      <c r="S1921" s="28" t="n">
        <v>1.585</v>
      </c>
      <c r="T1921" s="28" t="n">
        <v>1.69</v>
      </c>
      <c r="U1921" s="28" t="n">
        <v>1.725</v>
      </c>
      <c r="V1921" s="28" t="n">
        <v>1.87</v>
      </c>
      <c r="W1921" s="28" t="n">
        <v>1.91</v>
      </c>
      <c r="X1921" s="28" t="n">
        <v>2.08</v>
      </c>
      <c r="Y1921" s="28" t="n">
        <v>2.12</v>
      </c>
      <c r="Z1921" s="28"/>
      <c r="AA1921" s="28"/>
      <c r="AB1921" s="28"/>
      <c r="AC1921" s="28"/>
      <c r="AD1921" s="28"/>
      <c r="AE1921" s="28"/>
      <c r="AF1921" s="28"/>
    </row>
    <row r="1922" customFormat="false" ht="12.75" hidden="false" customHeight="false" outlineLevel="0" collapsed="false">
      <c r="A1922" s="56" t="n">
        <f aca="false">A1921+1</f>
        <v>37163</v>
      </c>
      <c r="B1922" s="61" t="n">
        <f aca="false">B1921+1</f>
        <v>1918</v>
      </c>
      <c r="E1922" s="28" t="n">
        <v>1.835</v>
      </c>
      <c r="F1922" s="28" t="n">
        <v>1.625</v>
      </c>
      <c r="G1922" s="28" t="n">
        <v>1.6</v>
      </c>
      <c r="H1922" s="28" t="n">
        <v>1.795</v>
      </c>
      <c r="I1922" s="28" t="n">
        <v>1.83</v>
      </c>
      <c r="J1922" s="28" t="n">
        <v>1.865</v>
      </c>
      <c r="K1922" s="28" t="n">
        <v>1.655</v>
      </c>
      <c r="L1922" s="28" t="n">
        <v>1.53</v>
      </c>
      <c r="M1922" s="28" t="n">
        <v>1.43</v>
      </c>
      <c r="N1922" s="28" t="n">
        <v>1.375</v>
      </c>
      <c r="O1922" s="28" t="n">
        <v>1.34962563</v>
      </c>
      <c r="P1922" s="28" t="n">
        <v>1.98</v>
      </c>
      <c r="Q1922" s="28" t="n">
        <v>2.025</v>
      </c>
      <c r="R1922" s="28" t="n">
        <v>1.875</v>
      </c>
      <c r="S1922" s="28" t="n">
        <v>1.585</v>
      </c>
      <c r="T1922" s="28" t="n">
        <v>1.69</v>
      </c>
      <c r="U1922" s="28" t="n">
        <v>1.725</v>
      </c>
      <c r="V1922" s="28" t="n">
        <v>1.87</v>
      </c>
      <c r="W1922" s="28" t="n">
        <v>1.91</v>
      </c>
      <c r="X1922" s="28" t="n">
        <v>2.08</v>
      </c>
      <c r="Y1922" s="28" t="n">
        <v>2.12</v>
      </c>
      <c r="Z1922" s="28"/>
      <c r="AA1922" s="28"/>
      <c r="AB1922" s="28"/>
      <c r="AC1922" s="28"/>
      <c r="AD1922" s="28"/>
      <c r="AE1922" s="28"/>
      <c r="AF1922" s="28"/>
    </row>
    <row r="1923" customFormat="false" ht="12.75" hidden="false" customHeight="false" outlineLevel="0" collapsed="false">
      <c r="A1923" s="56" t="n">
        <f aca="false">A1922+1</f>
        <v>37164</v>
      </c>
      <c r="B1923" s="61" t="n">
        <f aca="false">B1922+1</f>
        <v>1919</v>
      </c>
      <c r="E1923" s="28" t="n">
        <v>1.835</v>
      </c>
      <c r="F1923" s="28" t="n">
        <v>1.625</v>
      </c>
      <c r="G1923" s="28" t="n">
        <v>1.6</v>
      </c>
      <c r="H1923" s="28" t="n">
        <v>1.795</v>
      </c>
      <c r="I1923" s="28" t="n">
        <v>1.83</v>
      </c>
      <c r="J1923" s="28" t="n">
        <v>1.865</v>
      </c>
      <c r="K1923" s="28" t="n">
        <v>1.655</v>
      </c>
      <c r="L1923" s="28" t="n">
        <v>1.53</v>
      </c>
      <c r="M1923" s="28" t="n">
        <v>1.43</v>
      </c>
      <c r="N1923" s="28" t="n">
        <v>1.375</v>
      </c>
      <c r="O1923" s="28" t="n">
        <v>1.34962563</v>
      </c>
      <c r="P1923" s="28" t="n">
        <v>1.98</v>
      </c>
      <c r="Q1923" s="28" t="n">
        <v>2.025</v>
      </c>
      <c r="R1923" s="28" t="n">
        <v>1.875</v>
      </c>
      <c r="S1923" s="28" t="n">
        <v>1.585</v>
      </c>
      <c r="T1923" s="28" t="n">
        <v>1.69</v>
      </c>
      <c r="U1923" s="28" t="n">
        <v>1.725</v>
      </c>
      <c r="V1923" s="28" t="n">
        <v>1.87</v>
      </c>
      <c r="W1923" s="28" t="n">
        <v>1.91</v>
      </c>
      <c r="X1923" s="28" t="n">
        <v>2.08</v>
      </c>
      <c r="Y1923" s="28" t="n">
        <v>2.12</v>
      </c>
      <c r="Z1923" s="28"/>
      <c r="AA1923" s="28"/>
      <c r="AB1923" s="28"/>
      <c r="AC1923" s="28"/>
      <c r="AD1923" s="28"/>
      <c r="AE1923" s="28"/>
      <c r="AF1923" s="28"/>
    </row>
    <row r="1924" customFormat="false" ht="12.75" hidden="false" customHeight="false" outlineLevel="0" collapsed="false">
      <c r="A1924" s="56" t="n">
        <f aca="false">A1923+1</f>
        <v>37165</v>
      </c>
      <c r="B1924" s="61" t="n">
        <f aca="false">B1923+1</f>
        <v>1920</v>
      </c>
      <c r="E1924" s="28" t="n">
        <v>1.77</v>
      </c>
      <c r="F1924" s="28" t="n">
        <v>1.565</v>
      </c>
      <c r="G1924" s="28" t="n">
        <v>1.59</v>
      </c>
      <c r="H1924" s="28" t="n">
        <v>1.735</v>
      </c>
      <c r="I1924" s="28" t="n">
        <v>1.77</v>
      </c>
      <c r="J1924" s="28" t="n">
        <v>1.795</v>
      </c>
      <c r="K1924" s="28" t="n">
        <v>1.57</v>
      </c>
      <c r="L1924" s="28" t="n">
        <v>1.49</v>
      </c>
      <c r="M1924" s="28" t="n">
        <v>1.38</v>
      </c>
      <c r="N1924" s="28" t="n">
        <v>1.33</v>
      </c>
      <c r="O1924" s="28" t="n">
        <v>1.252944375</v>
      </c>
      <c r="P1924" s="28" t="n">
        <v>1.93</v>
      </c>
      <c r="Q1924" s="28" t="n">
        <v>1.93</v>
      </c>
      <c r="R1924" s="28" t="n">
        <v>1.87</v>
      </c>
      <c r="S1924" s="28" t="n">
        <v>1.555</v>
      </c>
      <c r="T1924" s="28" t="n">
        <v>1.62</v>
      </c>
      <c r="U1924" s="28" t="n">
        <v>1.63</v>
      </c>
      <c r="V1924" s="28" t="n">
        <v>1.765</v>
      </c>
      <c r="W1924" s="28" t="n">
        <v>1.885</v>
      </c>
      <c r="X1924" s="28" t="n">
        <v>1.995</v>
      </c>
      <c r="Y1924" s="28" t="n">
        <v>2.015</v>
      </c>
      <c r="Z1924" s="28"/>
      <c r="AA1924" s="28"/>
      <c r="AB1924" s="28"/>
      <c r="AC1924" s="28"/>
      <c r="AD1924" s="28"/>
      <c r="AE1924" s="28"/>
      <c r="AF1924" s="28"/>
    </row>
    <row r="1925" customFormat="false" ht="12.75" hidden="false" customHeight="false" outlineLevel="0" collapsed="false">
      <c r="A1925" s="56" t="n">
        <f aca="false">A1924+1</f>
        <v>37166</v>
      </c>
      <c r="B1925" s="61" t="n">
        <f aca="false">B1924+1</f>
        <v>1921</v>
      </c>
      <c r="E1925" s="28" t="n">
        <v>1.82</v>
      </c>
      <c r="F1925" s="28" t="n">
        <v>1.595</v>
      </c>
      <c r="G1925" s="28" t="n">
        <v>1.645</v>
      </c>
      <c r="H1925" s="28" t="n">
        <v>1.785</v>
      </c>
      <c r="I1925" s="28" t="n">
        <v>1.81</v>
      </c>
      <c r="J1925" s="28" t="n">
        <v>1.825</v>
      </c>
      <c r="K1925" s="28" t="n">
        <v>1.645</v>
      </c>
      <c r="L1925" s="28" t="n">
        <v>1.475</v>
      </c>
      <c r="M1925" s="28" t="n">
        <v>1.37</v>
      </c>
      <c r="N1925" s="28" t="n">
        <v>1.405</v>
      </c>
      <c r="O1925" s="28" t="n">
        <v>1.422246555</v>
      </c>
      <c r="P1925" s="28" t="n">
        <v>1.98</v>
      </c>
      <c r="Q1925" s="28" t="n">
        <v>1.93</v>
      </c>
      <c r="R1925" s="28" t="n">
        <v>1.87</v>
      </c>
      <c r="S1925" s="28" t="n">
        <v>1.59</v>
      </c>
      <c r="T1925" s="28" t="n">
        <v>1.675</v>
      </c>
      <c r="U1925" s="28" t="n">
        <v>1.71</v>
      </c>
      <c r="V1925" s="28" t="n">
        <v>1.82</v>
      </c>
      <c r="W1925" s="28" t="n">
        <v>1.96</v>
      </c>
      <c r="X1925" s="28" t="n">
        <v>2.04</v>
      </c>
      <c r="Y1925" s="28" t="n">
        <v>2.045</v>
      </c>
      <c r="Z1925" s="28"/>
      <c r="AA1925" s="28"/>
      <c r="AB1925" s="28"/>
      <c r="AC1925" s="28"/>
      <c r="AD1925" s="28"/>
      <c r="AE1925" s="28"/>
      <c r="AF1925" s="28"/>
    </row>
    <row r="1926" customFormat="false" ht="12.75" hidden="false" customHeight="false" outlineLevel="0" collapsed="false">
      <c r="A1926" s="56" t="n">
        <f aca="false">A1925+1</f>
        <v>37167</v>
      </c>
      <c r="B1926" s="61" t="n">
        <f aca="false">B1925+1</f>
        <v>1922</v>
      </c>
      <c r="E1926" s="28" t="n">
        <v>1.975</v>
      </c>
      <c r="F1926" s="28" t="n">
        <v>1.8</v>
      </c>
      <c r="G1926" s="28" t="n">
        <v>1.81</v>
      </c>
      <c r="H1926" s="28" t="n">
        <v>1.98</v>
      </c>
      <c r="I1926" s="28" t="n">
        <v>2</v>
      </c>
      <c r="J1926" s="28" t="n">
        <v>1.99</v>
      </c>
      <c r="K1926" s="28" t="n">
        <v>1.86</v>
      </c>
      <c r="L1926" s="28" t="n">
        <v>1.69</v>
      </c>
      <c r="M1926" s="28" t="n">
        <v>1.56</v>
      </c>
      <c r="N1926" s="28" t="n">
        <v>1.62</v>
      </c>
      <c r="O1926" s="28" t="n">
        <v>1.594473195</v>
      </c>
      <c r="P1926" s="28" t="n">
        <v>2.195</v>
      </c>
      <c r="Q1926" s="28" t="n">
        <v>2.105</v>
      </c>
      <c r="R1926" s="28" t="n">
        <v>1.955</v>
      </c>
      <c r="S1926" s="28" t="n">
        <v>1.79</v>
      </c>
      <c r="T1926" s="28" t="n">
        <v>1.89</v>
      </c>
      <c r="U1926" s="28" t="n">
        <v>1.905</v>
      </c>
      <c r="V1926" s="28" t="n">
        <v>2.05</v>
      </c>
      <c r="W1926" s="28" t="n">
        <v>2.04</v>
      </c>
      <c r="X1926" s="28" t="n">
        <v>2.245</v>
      </c>
      <c r="Y1926" s="28" t="n">
        <v>2.26</v>
      </c>
      <c r="Z1926" s="28"/>
      <c r="AA1926" s="28"/>
      <c r="AB1926" s="28"/>
      <c r="AC1926" s="28"/>
      <c r="AD1926" s="28"/>
      <c r="AE1926" s="28"/>
      <c r="AF1926" s="28"/>
    </row>
    <row r="1927" customFormat="false" ht="12.75" hidden="false" customHeight="false" outlineLevel="0" collapsed="false">
      <c r="A1927" s="56" t="n">
        <f aca="false">A1926+1</f>
        <v>37168</v>
      </c>
      <c r="B1927" s="61" t="n">
        <f aca="false">B1926+1</f>
        <v>1923</v>
      </c>
      <c r="E1927" s="28" t="n">
        <v>2.13</v>
      </c>
      <c r="F1927" s="28" t="n">
        <v>1.965</v>
      </c>
      <c r="G1927" s="28" t="n">
        <v>1.98</v>
      </c>
      <c r="H1927" s="28" t="n">
        <v>2.135</v>
      </c>
      <c r="I1927" s="28" t="n">
        <v>2.14</v>
      </c>
      <c r="J1927" s="28" t="n">
        <v>2.165</v>
      </c>
      <c r="K1927" s="28" t="n">
        <v>1.995</v>
      </c>
      <c r="L1927" s="28" t="n">
        <v>1.85</v>
      </c>
      <c r="M1927" s="28" t="n">
        <v>1.715</v>
      </c>
      <c r="N1927" s="28" t="n">
        <v>1.775</v>
      </c>
      <c r="O1927" s="28" t="n">
        <v>1.8016446</v>
      </c>
      <c r="P1927" s="28" t="n">
        <v>2.345</v>
      </c>
      <c r="Q1927" s="28" t="n">
        <v>2.275</v>
      </c>
      <c r="R1927" s="28" t="n">
        <v>2.125</v>
      </c>
      <c r="S1927" s="28" t="n">
        <v>1.955</v>
      </c>
      <c r="T1927" s="28" t="n">
        <v>2.06</v>
      </c>
      <c r="U1927" s="28" t="n">
        <v>2.075</v>
      </c>
      <c r="V1927" s="28" t="n">
        <v>2.18</v>
      </c>
      <c r="W1927" s="28" t="n">
        <v>2.13</v>
      </c>
      <c r="X1927" s="28" t="n">
        <v>2.39</v>
      </c>
      <c r="Y1927" s="28" t="n">
        <v>2.415</v>
      </c>
      <c r="Z1927" s="28"/>
      <c r="AA1927" s="28"/>
      <c r="AB1927" s="28"/>
      <c r="AC1927" s="28"/>
      <c r="AD1927" s="28"/>
      <c r="AE1927" s="28"/>
      <c r="AF1927" s="28"/>
    </row>
    <row r="1928" customFormat="false" ht="12.75" hidden="false" customHeight="false" outlineLevel="0" collapsed="false">
      <c r="A1928" s="56" t="n">
        <f aca="false">A1927+1</f>
        <v>37169</v>
      </c>
      <c r="B1928" s="61" t="n">
        <f aca="false">B1927+1</f>
        <v>1924</v>
      </c>
      <c r="E1928" s="28" t="n">
        <v>2.115</v>
      </c>
      <c r="F1928" s="28" t="n">
        <v>1.82</v>
      </c>
      <c r="G1928" s="28" t="n">
        <v>1.855</v>
      </c>
      <c r="H1928" s="28" t="n">
        <v>2.06</v>
      </c>
      <c r="I1928" s="28" t="n">
        <v>2.145</v>
      </c>
      <c r="J1928" s="28" t="n">
        <v>2.175</v>
      </c>
      <c r="K1928" s="28" t="n">
        <v>1.915</v>
      </c>
      <c r="L1928" s="28" t="n">
        <v>1.695</v>
      </c>
      <c r="M1928" s="28" t="n">
        <v>1.65</v>
      </c>
      <c r="N1928" s="28" t="n">
        <v>1.62</v>
      </c>
      <c r="O1928" s="28" t="n">
        <v>1.62824902</v>
      </c>
      <c r="P1928" s="28" t="n">
        <v>2.39</v>
      </c>
      <c r="Q1928" s="28" t="n">
        <v>2.305</v>
      </c>
      <c r="R1928" s="28" t="n">
        <v>2.02</v>
      </c>
      <c r="S1928" s="28" t="n">
        <v>1.795</v>
      </c>
      <c r="T1928" s="28" t="n">
        <v>1.99</v>
      </c>
      <c r="U1928" s="28" t="n">
        <v>1.995</v>
      </c>
      <c r="V1928" s="28" t="n">
        <v>2.165</v>
      </c>
      <c r="W1928" s="28" t="n">
        <v>1.915</v>
      </c>
      <c r="X1928" s="28" t="n">
        <v>2.415</v>
      </c>
      <c r="Y1928" s="28" t="n">
        <v>2.465</v>
      </c>
      <c r="Z1928" s="28"/>
      <c r="AA1928" s="28"/>
      <c r="AB1928" s="28"/>
      <c r="AC1928" s="28"/>
      <c r="AD1928" s="28"/>
      <c r="AE1928" s="28"/>
      <c r="AF1928" s="28"/>
    </row>
    <row r="1929" customFormat="false" ht="12.75" hidden="false" customHeight="false" outlineLevel="0" collapsed="false">
      <c r="A1929" s="56" t="n">
        <f aca="false">A1928+1</f>
        <v>37170</v>
      </c>
      <c r="B1929" s="61" t="n">
        <f aca="false">B1928+1</f>
        <v>1925</v>
      </c>
      <c r="E1929" s="28" t="n">
        <v>2.115</v>
      </c>
      <c r="F1929" s="28" t="n">
        <v>1.82</v>
      </c>
      <c r="G1929" s="28" t="n">
        <v>1.855</v>
      </c>
      <c r="H1929" s="28" t="n">
        <v>2.06</v>
      </c>
      <c r="I1929" s="28" t="n">
        <v>2.145</v>
      </c>
      <c r="J1929" s="28" t="n">
        <v>2.175</v>
      </c>
      <c r="K1929" s="28" t="n">
        <v>1.915</v>
      </c>
      <c r="L1929" s="28" t="n">
        <v>1.695</v>
      </c>
      <c r="M1929" s="28" t="n">
        <v>1.65</v>
      </c>
      <c r="N1929" s="28" t="n">
        <v>1.62</v>
      </c>
      <c r="O1929" s="28" t="n">
        <v>1.62824902</v>
      </c>
      <c r="P1929" s="28" t="n">
        <v>2.39</v>
      </c>
      <c r="Q1929" s="28" t="n">
        <v>2.305</v>
      </c>
      <c r="R1929" s="28" t="n">
        <v>2.02</v>
      </c>
      <c r="S1929" s="28" t="n">
        <v>1.795</v>
      </c>
      <c r="T1929" s="28" t="n">
        <v>1.99</v>
      </c>
      <c r="U1929" s="28" t="n">
        <v>1.995</v>
      </c>
      <c r="V1929" s="28" t="n">
        <v>2.165</v>
      </c>
      <c r="W1929" s="28" t="n">
        <v>1.915</v>
      </c>
      <c r="X1929" s="28" t="n">
        <v>2.415</v>
      </c>
      <c r="Y1929" s="28" t="n">
        <v>2.465</v>
      </c>
      <c r="Z1929" s="28"/>
      <c r="AA1929" s="28"/>
      <c r="AB1929" s="28"/>
      <c r="AC1929" s="28"/>
      <c r="AD1929" s="28"/>
      <c r="AE1929" s="28"/>
      <c r="AF1929" s="28"/>
    </row>
    <row r="1930" customFormat="false" ht="12.75" hidden="false" customHeight="false" outlineLevel="0" collapsed="false">
      <c r="A1930" s="56" t="n">
        <f aca="false">A1929+1</f>
        <v>37171</v>
      </c>
      <c r="B1930" s="61" t="n">
        <f aca="false">B1929+1</f>
        <v>1926</v>
      </c>
      <c r="E1930" s="28" t="n">
        <v>2.115</v>
      </c>
      <c r="F1930" s="28" t="n">
        <v>1.82</v>
      </c>
      <c r="G1930" s="28" t="n">
        <v>1.855</v>
      </c>
      <c r="H1930" s="28" t="n">
        <v>2.06</v>
      </c>
      <c r="I1930" s="28" t="n">
        <v>2.145</v>
      </c>
      <c r="J1930" s="28" t="n">
        <v>2.175</v>
      </c>
      <c r="K1930" s="28" t="n">
        <v>1.915</v>
      </c>
      <c r="L1930" s="28" t="n">
        <v>1.695</v>
      </c>
      <c r="M1930" s="28" t="n">
        <v>1.65</v>
      </c>
      <c r="N1930" s="28" t="n">
        <v>1.62</v>
      </c>
      <c r="O1930" s="28" t="n">
        <v>1.62824902</v>
      </c>
      <c r="P1930" s="28" t="n">
        <v>2.39</v>
      </c>
      <c r="Q1930" s="28" t="n">
        <v>2.305</v>
      </c>
      <c r="R1930" s="28" t="n">
        <v>2.02</v>
      </c>
      <c r="S1930" s="28" t="n">
        <v>1.795</v>
      </c>
      <c r="T1930" s="28" t="n">
        <v>1.99</v>
      </c>
      <c r="U1930" s="28" t="n">
        <v>1.995</v>
      </c>
      <c r="V1930" s="28" t="n">
        <v>2.165</v>
      </c>
      <c r="W1930" s="28" t="n">
        <v>1.915</v>
      </c>
      <c r="X1930" s="28" t="n">
        <v>2.415</v>
      </c>
      <c r="Y1930" s="28" t="n">
        <v>2.465</v>
      </c>
      <c r="Z1930" s="28"/>
      <c r="AA1930" s="28"/>
      <c r="AB1930" s="28"/>
      <c r="AC1930" s="28"/>
      <c r="AD1930" s="28"/>
      <c r="AE1930" s="28"/>
      <c r="AF1930" s="28"/>
    </row>
    <row r="1931" customFormat="false" ht="12.75" hidden="false" customHeight="false" outlineLevel="0" collapsed="false">
      <c r="A1931" s="56" t="n">
        <f aca="false">A1930+1</f>
        <v>37172</v>
      </c>
      <c r="B1931" s="61" t="n">
        <f aca="false">B1930+1</f>
        <v>1927</v>
      </c>
      <c r="E1931" s="28" t="n">
        <v>2.035</v>
      </c>
      <c r="F1931" s="28" t="n">
        <v>1.72</v>
      </c>
      <c r="G1931" s="28" t="n">
        <v>1.76</v>
      </c>
      <c r="H1931" s="28" t="n">
        <v>1.975</v>
      </c>
      <c r="I1931" s="28" t="n">
        <v>2.06</v>
      </c>
      <c r="J1931" s="28" t="n">
        <v>2.1</v>
      </c>
      <c r="K1931" s="28" t="n">
        <v>1.775</v>
      </c>
      <c r="L1931" s="28" t="n">
        <v>1.585</v>
      </c>
      <c r="M1931" s="28" t="n">
        <v>1.575</v>
      </c>
      <c r="N1931" s="28" t="n">
        <v>1.615</v>
      </c>
      <c r="O1931" s="28" t="n">
        <v>1.5201495</v>
      </c>
      <c r="P1931" s="28" t="n">
        <v>2.28</v>
      </c>
      <c r="Q1931" s="28" t="n">
        <v>2.245</v>
      </c>
      <c r="R1931" s="28" t="n">
        <v>1.915</v>
      </c>
      <c r="S1931" s="28" t="n">
        <v>1.775</v>
      </c>
      <c r="T1931" s="28" t="n">
        <v>1.805</v>
      </c>
      <c r="U1931" s="28" t="n">
        <v>1.84</v>
      </c>
      <c r="V1931" s="28" t="n">
        <v>2.02</v>
      </c>
      <c r="W1931" s="28" t="n">
        <v>1.905</v>
      </c>
      <c r="X1931" s="28" t="n">
        <v>2.37</v>
      </c>
      <c r="Y1931" s="28" t="n">
        <v>2.405</v>
      </c>
      <c r="Z1931" s="28"/>
      <c r="AA1931" s="28"/>
      <c r="AB1931" s="28"/>
      <c r="AC1931" s="28"/>
      <c r="AD1931" s="28"/>
      <c r="AE1931" s="28"/>
      <c r="AF1931" s="28"/>
    </row>
    <row r="1932" customFormat="false" ht="12.75" hidden="false" customHeight="false" outlineLevel="0" collapsed="false">
      <c r="A1932" s="56" t="n">
        <f aca="false">A1931+1</f>
        <v>37173</v>
      </c>
      <c r="B1932" s="61" t="n">
        <f aca="false">B1931+1</f>
        <v>1928</v>
      </c>
      <c r="E1932" s="28" t="n">
        <v>2.115</v>
      </c>
      <c r="F1932" s="28" t="n">
        <v>1.755</v>
      </c>
      <c r="G1932" s="28" t="n">
        <v>1.805</v>
      </c>
      <c r="H1932" s="28" t="n">
        <v>2.09</v>
      </c>
      <c r="I1932" s="28" t="n">
        <v>2.175</v>
      </c>
      <c r="J1932" s="28" t="n">
        <v>2.19</v>
      </c>
      <c r="K1932" s="28" t="n">
        <v>1.845</v>
      </c>
      <c r="L1932" s="28" t="n">
        <v>1.62</v>
      </c>
      <c r="M1932" s="28" t="n">
        <v>1.53</v>
      </c>
      <c r="N1932" s="28" t="n">
        <v>1.6</v>
      </c>
      <c r="O1932" s="28" t="n">
        <v>1.6090939125</v>
      </c>
      <c r="P1932" s="28" t="n">
        <v>2.32</v>
      </c>
      <c r="Q1932" s="28" t="n">
        <v>2.29</v>
      </c>
      <c r="R1932" s="28" t="n">
        <v>1.86</v>
      </c>
      <c r="S1932" s="28" t="n">
        <v>1.66</v>
      </c>
      <c r="T1932" s="28" t="n">
        <v>1.915</v>
      </c>
      <c r="U1932" s="28" t="n">
        <v>1.915</v>
      </c>
      <c r="V1932" s="28" t="n">
        <v>2.09</v>
      </c>
      <c r="W1932" s="28" t="n">
        <v>1.89</v>
      </c>
      <c r="X1932" s="28" t="n">
        <v>2.37</v>
      </c>
      <c r="Y1932" s="28" t="n">
        <v>2.425</v>
      </c>
      <c r="Z1932" s="28"/>
      <c r="AA1932" s="28"/>
      <c r="AB1932" s="28"/>
      <c r="AC1932" s="28"/>
      <c r="AD1932" s="28"/>
      <c r="AE1932" s="28"/>
      <c r="AF1932" s="28"/>
    </row>
    <row r="1933" customFormat="false" ht="12.75" hidden="false" customHeight="false" outlineLevel="0" collapsed="false">
      <c r="A1933" s="56" t="n">
        <f aca="false">A1932+1</f>
        <v>37174</v>
      </c>
      <c r="B1933" s="61" t="n">
        <f aca="false">B1932+1</f>
        <v>1929</v>
      </c>
      <c r="E1933" s="28" t="n">
        <v>2.23</v>
      </c>
      <c r="F1933" s="28" t="n">
        <v>1.91</v>
      </c>
      <c r="G1933" s="28" t="n">
        <v>1.94</v>
      </c>
      <c r="H1933" s="28" t="n">
        <v>2.17</v>
      </c>
      <c r="I1933" s="28" t="n">
        <v>2.315</v>
      </c>
      <c r="J1933" s="28" t="n">
        <v>2.285</v>
      </c>
      <c r="K1933" s="28" t="n">
        <v>2.015</v>
      </c>
      <c r="L1933" s="28" t="n">
        <v>1.85</v>
      </c>
      <c r="M1933" s="28" t="n">
        <v>1.725</v>
      </c>
      <c r="N1933" s="28" t="n">
        <v>1.845</v>
      </c>
      <c r="O1933" s="28" t="n">
        <v>1.773036165</v>
      </c>
      <c r="P1933" s="28" t="n">
        <v>2.35</v>
      </c>
      <c r="Q1933" s="28" t="n">
        <v>2.35</v>
      </c>
      <c r="R1933" s="28" t="n">
        <v>2.02</v>
      </c>
      <c r="S1933" s="28" t="n">
        <v>1.885</v>
      </c>
      <c r="T1933" s="28" t="n">
        <v>2.07</v>
      </c>
      <c r="U1933" s="28" t="n">
        <v>2.065</v>
      </c>
      <c r="V1933" s="28" t="n">
        <v>2.24</v>
      </c>
      <c r="W1933" s="28" t="n">
        <v>2.045</v>
      </c>
      <c r="X1933" s="28" t="n">
        <v>2.485</v>
      </c>
      <c r="Y1933" s="28" t="n">
        <v>2.505</v>
      </c>
      <c r="Z1933" s="28"/>
      <c r="AA1933" s="28"/>
      <c r="AB1933" s="28"/>
      <c r="AC1933" s="28"/>
      <c r="AD1933" s="28"/>
      <c r="AE1933" s="28"/>
      <c r="AF1933" s="28"/>
    </row>
    <row r="1934" customFormat="false" ht="12.75" hidden="false" customHeight="false" outlineLevel="0" collapsed="false">
      <c r="A1934" s="56" t="n">
        <f aca="false">A1933+1</f>
        <v>37175</v>
      </c>
      <c r="B1934" s="61" t="n">
        <f aca="false">B1933+1</f>
        <v>1930</v>
      </c>
      <c r="E1934" s="28" t="n">
        <v>2.405</v>
      </c>
      <c r="F1934" s="28" t="n">
        <v>2.165</v>
      </c>
      <c r="G1934" s="28" t="n">
        <v>2.22</v>
      </c>
      <c r="H1934" s="28" t="n">
        <v>2.42</v>
      </c>
      <c r="I1934" s="28" t="n">
        <v>2.43</v>
      </c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</row>
    <row r="1935" customFormat="false" ht="12.75" hidden="false" customHeight="false" outlineLevel="0" collapsed="false">
      <c r="A1935" s="56" t="n">
        <f aca="false">A1934+1</f>
        <v>37176</v>
      </c>
      <c r="B1935" s="61" t="n">
        <f aca="false">B1934+1</f>
        <v>1931</v>
      </c>
      <c r="E1935" s="28" t="n">
        <v>2.305</v>
      </c>
      <c r="F1935" s="28" t="n">
        <v>2.08</v>
      </c>
      <c r="G1935" s="28" t="n">
        <v>2.12</v>
      </c>
      <c r="H1935" s="28" t="n">
        <v>2.325</v>
      </c>
      <c r="I1935" s="28" t="n">
        <v>2.345</v>
      </c>
      <c r="J1935" s="28" t="n">
        <v>2.31</v>
      </c>
      <c r="K1935" s="28" t="n">
        <v>2.13</v>
      </c>
      <c r="L1935" s="28" t="n">
        <v>2.08</v>
      </c>
      <c r="M1935" s="28" t="n">
        <v>1.97</v>
      </c>
      <c r="N1935" s="28" t="n">
        <v>1.99</v>
      </c>
      <c r="O1935" s="28" t="n">
        <v>1.95410265</v>
      </c>
      <c r="P1935" s="28" t="n">
        <v>2.385</v>
      </c>
      <c r="Q1935" s="28" t="n">
        <v>2.415</v>
      </c>
      <c r="R1935" s="28" t="n">
        <v>2.25</v>
      </c>
      <c r="S1935" s="28" t="n">
        <v>2.11</v>
      </c>
      <c r="T1935" s="28" t="n">
        <v>2.2</v>
      </c>
      <c r="U1935" s="28" t="n">
        <v>2.215</v>
      </c>
      <c r="V1935" s="28" t="n">
        <v>2.335</v>
      </c>
      <c r="W1935" s="28" t="n">
        <v>2.24</v>
      </c>
      <c r="X1935" s="28" t="n">
        <v>2.5</v>
      </c>
      <c r="Y1935" s="28" t="n">
        <v>2.51</v>
      </c>
      <c r="Z1935" s="28"/>
      <c r="AA1935" s="28"/>
      <c r="AB1935" s="28"/>
      <c r="AC1935" s="28"/>
      <c r="AD1935" s="28"/>
      <c r="AE1935" s="28"/>
      <c r="AF1935" s="28"/>
    </row>
    <row r="1936" customFormat="false" ht="12.75" hidden="false" customHeight="false" outlineLevel="0" collapsed="false">
      <c r="A1936" s="56" t="n">
        <f aca="false">A1935+1</f>
        <v>37177</v>
      </c>
      <c r="B1936" s="61" t="n">
        <f aca="false">B1935+1</f>
        <v>1932</v>
      </c>
      <c r="E1936" s="28" t="n">
        <v>2.305</v>
      </c>
      <c r="F1936" s="28" t="n">
        <v>2.08</v>
      </c>
      <c r="G1936" s="28" t="n">
        <v>2.12</v>
      </c>
      <c r="H1936" s="28" t="n">
        <v>2.325</v>
      </c>
      <c r="I1936" s="28" t="n">
        <v>2.345</v>
      </c>
      <c r="J1936" s="28" t="n">
        <v>2.31</v>
      </c>
      <c r="K1936" s="28" t="n">
        <v>2.13</v>
      </c>
      <c r="L1936" s="28" t="n">
        <v>2.08</v>
      </c>
      <c r="M1936" s="28" t="n">
        <v>1.97</v>
      </c>
      <c r="N1936" s="28" t="n">
        <v>1.99</v>
      </c>
      <c r="O1936" s="28" t="n">
        <v>1.95410265</v>
      </c>
      <c r="P1936" s="28" t="n">
        <v>2.385</v>
      </c>
      <c r="Q1936" s="28" t="n">
        <v>2.415</v>
      </c>
      <c r="R1936" s="28" t="n">
        <v>2.25</v>
      </c>
      <c r="S1936" s="28" t="n">
        <v>2.11</v>
      </c>
      <c r="T1936" s="28" t="n">
        <v>2.2</v>
      </c>
      <c r="U1936" s="28" t="n">
        <v>2.215</v>
      </c>
      <c r="V1936" s="28" t="n">
        <v>2.335</v>
      </c>
      <c r="W1936" s="28" t="n">
        <v>2.24</v>
      </c>
      <c r="X1936" s="28" t="n">
        <v>2.5</v>
      </c>
      <c r="Y1936" s="28" t="n">
        <v>2.51</v>
      </c>
      <c r="Z1936" s="28"/>
      <c r="AA1936" s="28"/>
      <c r="AB1936" s="28"/>
      <c r="AC1936" s="28"/>
      <c r="AD1936" s="28"/>
      <c r="AE1936" s="28"/>
      <c r="AF1936" s="28"/>
    </row>
    <row r="1937" customFormat="false" ht="12.75" hidden="false" customHeight="false" outlineLevel="0" collapsed="false">
      <c r="A1937" s="56" t="n">
        <f aca="false">A1936+1</f>
        <v>37178</v>
      </c>
      <c r="B1937" s="61" t="n">
        <f aca="false">B1936+1</f>
        <v>1933</v>
      </c>
      <c r="E1937" s="28" t="n">
        <v>2.305</v>
      </c>
      <c r="F1937" s="28" t="n">
        <v>2.08</v>
      </c>
      <c r="G1937" s="28" t="n">
        <v>2.12</v>
      </c>
      <c r="H1937" s="28" t="n">
        <v>2.325</v>
      </c>
      <c r="I1937" s="28" t="n">
        <v>2.345</v>
      </c>
      <c r="J1937" s="28" t="n">
        <v>2.31</v>
      </c>
      <c r="K1937" s="28" t="n">
        <v>2.13</v>
      </c>
      <c r="L1937" s="28" t="n">
        <v>2.08</v>
      </c>
      <c r="M1937" s="28" t="n">
        <v>1.97</v>
      </c>
      <c r="N1937" s="28" t="n">
        <v>1.99</v>
      </c>
      <c r="O1937" s="28" t="n">
        <v>1.95410265</v>
      </c>
      <c r="P1937" s="28" t="n">
        <v>2.385</v>
      </c>
      <c r="Q1937" s="28" t="n">
        <v>2.415</v>
      </c>
      <c r="R1937" s="28" t="n">
        <v>2.25</v>
      </c>
      <c r="S1937" s="28" t="n">
        <v>2.11</v>
      </c>
      <c r="T1937" s="28" t="n">
        <v>2.2</v>
      </c>
      <c r="U1937" s="28" t="n">
        <v>2.215</v>
      </c>
      <c r="V1937" s="28" t="n">
        <v>2.335</v>
      </c>
      <c r="W1937" s="28" t="n">
        <v>2.24</v>
      </c>
      <c r="X1937" s="28" t="n">
        <v>2.5</v>
      </c>
      <c r="Y1937" s="28" t="n">
        <v>2.51</v>
      </c>
      <c r="Z1937" s="28"/>
      <c r="AA1937" s="28"/>
      <c r="AB1937" s="28"/>
      <c r="AC1937" s="28"/>
      <c r="AD1937" s="28"/>
      <c r="AE1937" s="28"/>
      <c r="AF1937" s="28"/>
    </row>
    <row r="1938" customFormat="false" ht="12.75" hidden="false" customHeight="false" outlineLevel="0" collapsed="false">
      <c r="A1938" s="56" t="n">
        <f aca="false">A1937+1</f>
        <v>37179</v>
      </c>
      <c r="B1938" s="61" t="n">
        <f aca="false">B1937+1</f>
        <v>1934</v>
      </c>
      <c r="E1938" s="28" t="n">
        <v>2.26</v>
      </c>
      <c r="F1938" s="28" t="n">
        <v>2.04</v>
      </c>
      <c r="G1938" s="28" t="n">
        <v>2.055</v>
      </c>
      <c r="H1938" s="28" t="n">
        <v>2.22</v>
      </c>
      <c r="I1938" s="28" t="n">
        <v>2.26</v>
      </c>
      <c r="J1938" s="28" t="n">
        <v>2.26</v>
      </c>
      <c r="K1938" s="28" t="n">
        <v>2.1</v>
      </c>
      <c r="L1938" s="28" t="n">
        <v>1.975</v>
      </c>
      <c r="M1938" s="28" t="n">
        <v>1.8</v>
      </c>
      <c r="N1938" s="28" t="n">
        <v>1.885</v>
      </c>
      <c r="O1938" s="28" t="n">
        <v>1.9198747575</v>
      </c>
      <c r="P1938" s="28" t="n">
        <v>2.42</v>
      </c>
      <c r="Q1938" s="28" t="n">
        <v>2.38</v>
      </c>
      <c r="R1938" s="28" t="n">
        <v>2.24</v>
      </c>
      <c r="S1938" s="28" t="n">
        <v>2.005</v>
      </c>
      <c r="T1938" s="28" t="n">
        <v>2.175</v>
      </c>
      <c r="U1938" s="28" t="n">
        <v>2.185</v>
      </c>
      <c r="V1938" s="28" t="n">
        <v>2.29</v>
      </c>
      <c r="W1938" s="28" t="n">
        <v>2.235</v>
      </c>
      <c r="X1938" s="28" t="n">
        <v>2.47</v>
      </c>
      <c r="Y1938" s="28" t="n">
        <v>2.48</v>
      </c>
      <c r="Z1938" s="28"/>
      <c r="AA1938" s="28"/>
      <c r="AB1938" s="28"/>
      <c r="AC1938" s="28"/>
      <c r="AD1938" s="28"/>
      <c r="AE1938" s="28"/>
      <c r="AF1938" s="28"/>
    </row>
    <row r="1939" customFormat="false" ht="12.75" hidden="false" customHeight="false" outlineLevel="0" collapsed="false">
      <c r="A1939" s="56" t="n">
        <f aca="false">A1938+1</f>
        <v>37180</v>
      </c>
      <c r="B1939" s="61" t="n">
        <f aca="false">B1938+1</f>
        <v>1935</v>
      </c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</row>
    <row r="1940" customFormat="false" ht="12.75" hidden="false" customHeight="false" outlineLevel="0" collapsed="false">
      <c r="A1940" s="56" t="n">
        <f aca="false">A1939+1</f>
        <v>37181</v>
      </c>
      <c r="B1940" s="61" t="n">
        <f aca="false">B1939+1</f>
        <v>1936</v>
      </c>
      <c r="E1940" s="28"/>
      <c r="F1940" s="28"/>
      <c r="G1940" s="28"/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</row>
    <row r="1941" customFormat="false" ht="12.75" hidden="false" customHeight="false" outlineLevel="0" collapsed="false">
      <c r="A1941" s="56" t="n">
        <f aca="false">A1940+1</f>
        <v>37182</v>
      </c>
      <c r="B1941" s="61" t="n">
        <f aca="false">B1940+1</f>
        <v>1937</v>
      </c>
      <c r="E1941" s="28"/>
      <c r="F1941" s="28"/>
      <c r="G1941" s="28"/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</row>
    <row r="1942" customFormat="false" ht="12.75" hidden="false" customHeight="false" outlineLevel="0" collapsed="false">
      <c r="A1942" s="56" t="n">
        <f aca="false">A1941+1</f>
        <v>37183</v>
      </c>
      <c r="B1942" s="61" t="n">
        <f aca="false">B1941+1</f>
        <v>1938</v>
      </c>
      <c r="E1942" s="28"/>
      <c r="F1942" s="28"/>
      <c r="G1942" s="28"/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</row>
    <row r="1943" customFormat="false" ht="12.75" hidden="false" customHeight="false" outlineLevel="0" collapsed="false">
      <c r="A1943" s="56" t="n">
        <f aca="false">A1942+1</f>
        <v>37184</v>
      </c>
      <c r="B1943" s="61" t="n">
        <f aca="false">B1942+1</f>
        <v>1939</v>
      </c>
      <c r="E1943" s="28"/>
      <c r="F1943" s="28"/>
      <c r="G1943" s="28"/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</row>
    <row r="1944" customFormat="false" ht="12.75" hidden="false" customHeight="false" outlineLevel="0" collapsed="false">
      <c r="A1944" s="56" t="n">
        <f aca="false">A1943+1</f>
        <v>37185</v>
      </c>
      <c r="B1944" s="61" t="n">
        <f aca="false">B1943+1</f>
        <v>1940</v>
      </c>
      <c r="E1944" s="28"/>
      <c r="F1944" s="28"/>
      <c r="G1944" s="28"/>
      <c r="H1944" s="28"/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</row>
    <row r="1945" customFormat="false" ht="12.75" hidden="false" customHeight="false" outlineLevel="0" collapsed="false">
      <c r="A1945" s="56" t="n">
        <f aca="false">A1944+1</f>
        <v>37186</v>
      </c>
      <c r="B1945" s="61" t="n">
        <f aca="false">B1944+1</f>
        <v>1941</v>
      </c>
      <c r="E1945" s="28"/>
      <c r="F1945" s="28"/>
      <c r="G1945" s="28"/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</row>
    <row r="1946" customFormat="false" ht="12.75" hidden="false" customHeight="false" outlineLevel="0" collapsed="false">
      <c r="A1946" s="56" t="n">
        <f aca="false">A1945+1</f>
        <v>37187</v>
      </c>
      <c r="B1946" s="61" t="n">
        <f aca="false">B1945+1</f>
        <v>1942</v>
      </c>
      <c r="E1946" s="28"/>
      <c r="F1946" s="28"/>
      <c r="G1946" s="28"/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</row>
    <row r="1947" customFormat="false" ht="12.75" hidden="false" customHeight="false" outlineLevel="0" collapsed="false">
      <c r="A1947" s="56" t="n">
        <f aca="false">A1946+1</f>
        <v>37188</v>
      </c>
      <c r="B1947" s="61" t="n">
        <f aca="false">B1946+1</f>
        <v>1943</v>
      </c>
      <c r="E1947" s="28" t="n">
        <v>2.68</v>
      </c>
      <c r="F1947" s="28" t="n">
        <v>2.545</v>
      </c>
      <c r="G1947" s="28" t="n">
        <v>2.57</v>
      </c>
      <c r="H1947" s="28" t="n">
        <v>2.73</v>
      </c>
      <c r="I1947" s="28" t="n">
        <v>2.685</v>
      </c>
      <c r="J1947" s="28" t="n">
        <v>2.725</v>
      </c>
      <c r="K1947" s="28" t="n">
        <v>2.61</v>
      </c>
      <c r="L1947" s="28" t="n">
        <v>2.48</v>
      </c>
      <c r="M1947" s="28" t="n">
        <v>2.4</v>
      </c>
      <c r="N1947" s="28" t="n">
        <v>2.555</v>
      </c>
      <c r="O1947" s="28"/>
      <c r="P1947" s="28" t="n">
        <v>2.945</v>
      </c>
      <c r="Q1947" s="28" t="n">
        <v>2.88</v>
      </c>
      <c r="R1947" s="28" t="n">
        <v>2.69</v>
      </c>
      <c r="S1947" s="28" t="n">
        <v>2.655</v>
      </c>
      <c r="T1947" s="28" t="n">
        <v>2.74</v>
      </c>
      <c r="U1947" s="28" t="n">
        <v>2.745</v>
      </c>
      <c r="V1947" s="28" t="n">
        <v>2.78</v>
      </c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</row>
    <row r="1948" customFormat="false" ht="12.75" hidden="false" customHeight="false" outlineLevel="0" collapsed="false">
      <c r="A1948" s="56" t="n">
        <f aca="false">A1947+1</f>
        <v>37189</v>
      </c>
      <c r="B1948" s="61" t="n">
        <f aca="false">B1947+1</f>
        <v>1944</v>
      </c>
      <c r="E1948" s="28" t="n">
        <v>3.145</v>
      </c>
      <c r="F1948" s="28" t="n">
        <v>2.98</v>
      </c>
      <c r="G1948" s="28" t="n">
        <v>3</v>
      </c>
      <c r="H1948" s="28" t="n">
        <v>3.165</v>
      </c>
      <c r="I1948" s="28" t="n">
        <v>3.16</v>
      </c>
      <c r="J1948" s="28" t="n">
        <v>3.16</v>
      </c>
      <c r="K1948" s="28" t="n">
        <v>3.05</v>
      </c>
      <c r="L1948" s="28" t="n">
        <v>2.87</v>
      </c>
      <c r="M1948" s="28" t="n">
        <v>2.83</v>
      </c>
      <c r="N1948" s="28" t="n">
        <v>2.92</v>
      </c>
      <c r="O1948" s="28" t="n">
        <v>2.706432645</v>
      </c>
      <c r="P1948" s="28" t="n">
        <v>3.51</v>
      </c>
      <c r="Q1948" s="28" t="n">
        <v>3.465</v>
      </c>
      <c r="R1948" s="28" t="n">
        <v>3.07</v>
      </c>
      <c r="S1948" s="28" t="n">
        <v>2.94</v>
      </c>
      <c r="T1948" s="28" t="n">
        <v>3.24</v>
      </c>
      <c r="U1948" s="28" t="n">
        <v>3.24</v>
      </c>
      <c r="V1948" s="28" t="n">
        <v>3.31</v>
      </c>
      <c r="W1948" s="28" t="n">
        <v>3.215</v>
      </c>
      <c r="X1948" s="28" t="n">
        <v>3.645</v>
      </c>
      <c r="Y1948" s="28" t="n">
        <v>3.75</v>
      </c>
      <c r="Z1948" s="28"/>
      <c r="AA1948" s="28"/>
      <c r="AB1948" s="28"/>
      <c r="AC1948" s="28"/>
      <c r="AD1948" s="28"/>
      <c r="AE1948" s="28"/>
      <c r="AF1948" s="28"/>
    </row>
    <row r="1949" customFormat="false" ht="12.75" hidden="false" customHeight="false" outlineLevel="0" collapsed="false">
      <c r="A1949" s="56" t="n">
        <f aca="false">A1948+1</f>
        <v>37190</v>
      </c>
      <c r="B1949" s="61" t="n">
        <f aca="false">B1948+1</f>
        <v>1945</v>
      </c>
      <c r="E1949" s="28" t="n">
        <v>3.055</v>
      </c>
      <c r="F1949" s="28" t="n">
        <v>2.72</v>
      </c>
      <c r="G1949" s="28" t="n">
        <v>2.795</v>
      </c>
      <c r="H1949" s="28" t="n">
        <v>2.995</v>
      </c>
      <c r="I1949" s="28" t="n">
        <v>3.05</v>
      </c>
      <c r="J1949" s="28" t="n">
        <v>3.1</v>
      </c>
      <c r="K1949" s="28" t="n">
        <v>2.895</v>
      </c>
      <c r="L1949" s="28" t="n">
        <v>2.545</v>
      </c>
      <c r="M1949" s="28" t="n">
        <v>2.43</v>
      </c>
      <c r="N1949" s="28" t="n">
        <v>2.61</v>
      </c>
      <c r="O1949" s="28" t="n">
        <v>2.60183889</v>
      </c>
      <c r="P1949" s="28" t="n">
        <v>3.415</v>
      </c>
      <c r="Q1949" s="28" t="n">
        <v>3.415</v>
      </c>
      <c r="R1949" s="28" t="n">
        <v>2.84</v>
      </c>
      <c r="S1949" s="28" t="n">
        <v>2.655</v>
      </c>
      <c r="T1949" s="28" t="n">
        <v>2.98</v>
      </c>
      <c r="U1949" s="28" t="n">
        <v>2.98</v>
      </c>
      <c r="V1949" s="28" t="n">
        <v>3.13</v>
      </c>
      <c r="W1949" s="28" t="n">
        <v>2.74</v>
      </c>
      <c r="X1949" s="28" t="n">
        <v>3.45</v>
      </c>
      <c r="Y1949" s="28" t="n">
        <v>3.56</v>
      </c>
      <c r="Z1949" s="28"/>
      <c r="AA1949" s="28"/>
      <c r="AB1949" s="28"/>
      <c r="AC1949" s="28"/>
      <c r="AD1949" s="28"/>
      <c r="AE1949" s="28"/>
      <c r="AF1949" s="28"/>
    </row>
    <row r="1950" customFormat="false" ht="12.75" hidden="false" customHeight="false" outlineLevel="0" collapsed="false">
      <c r="A1950" s="56" t="n">
        <f aca="false">A1949+1</f>
        <v>37191</v>
      </c>
      <c r="B1950" s="61" t="n">
        <f aca="false">B1949+1</f>
        <v>1946</v>
      </c>
      <c r="E1950" s="28" t="n">
        <v>3.055</v>
      </c>
      <c r="F1950" s="28" t="n">
        <v>2.72</v>
      </c>
      <c r="G1950" s="28" t="n">
        <v>2.795</v>
      </c>
      <c r="H1950" s="28" t="n">
        <v>2.995</v>
      </c>
      <c r="I1950" s="28" t="n">
        <v>3.05</v>
      </c>
      <c r="J1950" s="28" t="n">
        <v>3.1</v>
      </c>
      <c r="K1950" s="28" t="n">
        <v>2.895</v>
      </c>
      <c r="L1950" s="28" t="n">
        <v>2.545</v>
      </c>
      <c r="M1950" s="28" t="n">
        <v>2.43</v>
      </c>
      <c r="N1950" s="28" t="n">
        <v>2.61</v>
      </c>
      <c r="O1950" s="28" t="n">
        <v>2.60183889</v>
      </c>
      <c r="P1950" s="28" t="n">
        <v>3.415</v>
      </c>
      <c r="Q1950" s="28" t="n">
        <v>3.415</v>
      </c>
      <c r="R1950" s="28" t="n">
        <v>2.84</v>
      </c>
      <c r="S1950" s="28" t="n">
        <v>2.655</v>
      </c>
      <c r="T1950" s="28" t="n">
        <v>2.98</v>
      </c>
      <c r="U1950" s="28" t="n">
        <v>2.98</v>
      </c>
      <c r="V1950" s="28" t="n">
        <v>3.13</v>
      </c>
      <c r="W1950" s="28" t="n">
        <v>2.74</v>
      </c>
      <c r="X1950" s="28" t="n">
        <v>3.45</v>
      </c>
      <c r="Y1950" s="28" t="n">
        <v>3.56</v>
      </c>
      <c r="Z1950" s="28"/>
      <c r="AA1950" s="28"/>
      <c r="AB1950" s="28"/>
      <c r="AC1950" s="28"/>
      <c r="AD1950" s="28"/>
      <c r="AE1950" s="28"/>
      <c r="AF1950" s="28"/>
    </row>
    <row r="1951" customFormat="false" ht="12.75" hidden="false" customHeight="false" outlineLevel="0" collapsed="false">
      <c r="A1951" s="56" t="n">
        <f aca="false">A1950+1</f>
        <v>37192</v>
      </c>
      <c r="B1951" s="61" t="n">
        <f aca="false">B1950+1</f>
        <v>1947</v>
      </c>
      <c r="E1951" s="28" t="n">
        <v>3.055</v>
      </c>
      <c r="F1951" s="28" t="n">
        <v>2.72</v>
      </c>
      <c r="G1951" s="28" t="n">
        <v>2.795</v>
      </c>
      <c r="H1951" s="28" t="n">
        <v>2.995</v>
      </c>
      <c r="I1951" s="28" t="n">
        <v>3.05</v>
      </c>
      <c r="J1951" s="28" t="n">
        <v>3.1</v>
      </c>
      <c r="K1951" s="28" t="n">
        <v>2.895</v>
      </c>
      <c r="L1951" s="28" t="n">
        <v>2.545</v>
      </c>
      <c r="M1951" s="28" t="n">
        <v>2.43</v>
      </c>
      <c r="N1951" s="28" t="n">
        <v>2.61</v>
      </c>
      <c r="O1951" s="28" t="n">
        <v>2.60183889</v>
      </c>
      <c r="P1951" s="28" t="n">
        <v>3.415</v>
      </c>
      <c r="Q1951" s="28" t="n">
        <v>3.415</v>
      </c>
      <c r="R1951" s="28" t="n">
        <v>2.84</v>
      </c>
      <c r="S1951" s="28" t="n">
        <v>2.655</v>
      </c>
      <c r="T1951" s="28" t="n">
        <v>2.98</v>
      </c>
      <c r="U1951" s="28" t="n">
        <v>2.98</v>
      </c>
      <c r="V1951" s="28" t="n">
        <v>3.13</v>
      </c>
      <c r="W1951" s="28" t="n">
        <v>2.74</v>
      </c>
      <c r="X1951" s="28" t="n">
        <v>3.45</v>
      </c>
      <c r="Y1951" s="28" t="n">
        <v>3.56</v>
      </c>
      <c r="Z1951" s="28"/>
      <c r="AA1951" s="28"/>
      <c r="AB1951" s="28"/>
      <c r="AC1951" s="28"/>
      <c r="AD1951" s="28"/>
      <c r="AE1951" s="28"/>
      <c r="AF1951" s="28"/>
    </row>
    <row r="1952" customFormat="false" ht="12.75" hidden="false" customHeight="false" outlineLevel="0" collapsed="false">
      <c r="A1952" s="56" t="n">
        <f aca="false">A1951+1</f>
        <v>37193</v>
      </c>
      <c r="B1952" s="61" t="n">
        <f aca="false">B1951+1</f>
        <v>1948</v>
      </c>
      <c r="E1952" s="28" t="n">
        <v>3.21</v>
      </c>
      <c r="F1952" s="28" t="n">
        <v>2.92</v>
      </c>
      <c r="G1952" s="28" t="n">
        <v>2.98</v>
      </c>
      <c r="H1952" s="28" t="n">
        <v>3.165</v>
      </c>
      <c r="I1952" s="28" t="n">
        <v>3.21</v>
      </c>
      <c r="J1952" s="28" t="n">
        <v>3.23</v>
      </c>
      <c r="K1952" s="28" t="n">
        <v>3.035</v>
      </c>
      <c r="L1952" s="28" t="n">
        <v>2.845</v>
      </c>
      <c r="M1952" s="28" t="n">
        <v>2.71</v>
      </c>
      <c r="N1952" s="28" t="n">
        <v>2.84</v>
      </c>
      <c r="O1952" s="28" t="n">
        <v>2.7370745925</v>
      </c>
      <c r="P1952" s="28" t="n">
        <v>3.575</v>
      </c>
      <c r="Q1952" s="28" t="n">
        <v>3.585</v>
      </c>
      <c r="R1952" s="28" t="n">
        <v>3.075</v>
      </c>
      <c r="S1952" s="28" t="n">
        <v>2.945</v>
      </c>
      <c r="T1952" s="28" t="n">
        <v>3.11</v>
      </c>
      <c r="U1952" s="28" t="n">
        <v>3.105</v>
      </c>
      <c r="V1952" s="28" t="n">
        <v>3.23</v>
      </c>
      <c r="W1952" s="28" t="n">
        <v>3.21</v>
      </c>
      <c r="X1952" s="28" t="n">
        <v>3.66</v>
      </c>
      <c r="Y1952" s="28" t="n">
        <v>3.815</v>
      </c>
      <c r="Z1952" s="28"/>
      <c r="AA1952" s="28"/>
      <c r="AB1952" s="28"/>
      <c r="AC1952" s="28"/>
      <c r="AD1952" s="28"/>
      <c r="AE1952" s="28"/>
      <c r="AF1952" s="28"/>
    </row>
    <row r="1953" customFormat="false" ht="12.75" hidden="false" customHeight="false" outlineLevel="0" collapsed="false">
      <c r="A1953" s="56" t="n">
        <f aca="false">A1952+1</f>
        <v>37194</v>
      </c>
      <c r="B1953" s="61" t="n">
        <f aca="false">B1952+1</f>
        <v>1949</v>
      </c>
      <c r="E1953" s="28" t="n">
        <v>3.105</v>
      </c>
      <c r="F1953" s="28" t="n">
        <v>2.86</v>
      </c>
      <c r="G1953" s="28" t="n">
        <v>2.92</v>
      </c>
      <c r="H1953" s="28" t="n">
        <v>3.105</v>
      </c>
      <c r="I1953" s="28" t="n">
        <v>3.105</v>
      </c>
      <c r="J1953" s="28" t="n">
        <v>3.115</v>
      </c>
      <c r="K1953" s="28" t="n">
        <v>2.965</v>
      </c>
      <c r="L1953" s="28" t="n">
        <v>2.78</v>
      </c>
      <c r="M1953" s="28" t="n">
        <v>2.665</v>
      </c>
      <c r="N1953" s="28" t="n">
        <v>2.815</v>
      </c>
      <c r="O1953" s="28" t="n">
        <v>2.66710752</v>
      </c>
      <c r="P1953" s="28" t="n">
        <v>3.345</v>
      </c>
      <c r="Q1953" s="28" t="n">
        <v>3.33</v>
      </c>
      <c r="R1953" s="28" t="n">
        <v>3.005</v>
      </c>
      <c r="S1953" s="28" t="n">
        <v>2.88</v>
      </c>
      <c r="T1953" s="28" t="n">
        <v>3.025</v>
      </c>
      <c r="U1953" s="28" t="n">
        <v>3.025</v>
      </c>
      <c r="V1953" s="28" t="n">
        <v>3.135</v>
      </c>
      <c r="W1953" s="28" t="n">
        <v>3.24</v>
      </c>
      <c r="X1953" s="28" t="n">
        <v>3.49</v>
      </c>
      <c r="Y1953" s="28" t="n">
        <v>3.655</v>
      </c>
      <c r="Z1953" s="28"/>
      <c r="AA1953" s="28"/>
      <c r="AB1953" s="28"/>
      <c r="AC1953" s="28"/>
      <c r="AD1953" s="28"/>
      <c r="AE1953" s="28"/>
      <c r="AF1953" s="28"/>
    </row>
    <row r="1954" customFormat="false" ht="12.75" hidden="false" customHeight="false" outlineLevel="0" collapsed="false">
      <c r="A1954" s="56" t="n">
        <f aca="false">A1953+1</f>
        <v>37195</v>
      </c>
      <c r="B1954" s="61" t="n">
        <f aca="false">B1953+1</f>
        <v>1950</v>
      </c>
      <c r="E1954" s="28" t="n">
        <v>3.07</v>
      </c>
      <c r="F1954" s="28" t="n">
        <v>2.93</v>
      </c>
      <c r="G1954" s="28" t="n">
        <v>2.95</v>
      </c>
      <c r="H1954" s="28" t="n">
        <v>3.105</v>
      </c>
      <c r="I1954" s="28" t="n">
        <v>3.06</v>
      </c>
      <c r="J1954" s="28" t="n">
        <v>3.115</v>
      </c>
      <c r="K1954" s="28" t="n">
        <v>2.95</v>
      </c>
      <c r="L1954" s="28" t="n">
        <v>2.9</v>
      </c>
      <c r="M1954" s="28" t="n">
        <v>2.725</v>
      </c>
      <c r="N1954" s="28" t="n">
        <v>2.91</v>
      </c>
      <c r="O1954" s="28" t="n">
        <v>2.656119695</v>
      </c>
      <c r="P1954" s="28" t="n">
        <v>3.215</v>
      </c>
      <c r="Q1954" s="28" t="n">
        <v>3.155</v>
      </c>
      <c r="R1954" s="28" t="n">
        <v>3.085</v>
      </c>
      <c r="S1954" s="28" t="n">
        <v>3.08</v>
      </c>
      <c r="T1954" s="28" t="n">
        <v>3.065</v>
      </c>
      <c r="U1954" s="28" t="n">
        <v>3.03</v>
      </c>
      <c r="V1954" s="28" t="n">
        <v>3.135</v>
      </c>
      <c r="W1954" s="28" t="n">
        <v>3.225</v>
      </c>
      <c r="X1954" s="28" t="n">
        <v>3.39</v>
      </c>
      <c r="Y1954" s="28" t="n">
        <v>3.525</v>
      </c>
      <c r="Z1954" s="28"/>
      <c r="AA1954" s="28"/>
      <c r="AB1954" s="28"/>
      <c r="AC1954" s="28"/>
      <c r="AD1954" s="28"/>
      <c r="AE1954" s="28"/>
      <c r="AF1954" s="28"/>
    </row>
    <row r="1955" customFormat="false" ht="12.75" hidden="false" customHeight="false" outlineLevel="0" collapsed="false">
      <c r="A1955" s="56" t="n">
        <f aca="false">A1954+1</f>
        <v>37196</v>
      </c>
      <c r="B1955" s="61" t="n">
        <f aca="false">B1954+1</f>
        <v>1951</v>
      </c>
      <c r="E1955" s="28" t="n">
        <v>3.005</v>
      </c>
      <c r="F1955" s="28" t="n">
        <v>2.805</v>
      </c>
      <c r="G1955" s="28" t="n">
        <v>2.85</v>
      </c>
      <c r="H1955" s="28" t="n">
        <v>3</v>
      </c>
      <c r="I1955" s="28" t="n">
        <v>2.995</v>
      </c>
      <c r="J1955" s="28" t="n">
        <v>3.005</v>
      </c>
      <c r="K1955" s="28" t="n">
        <v>2.84</v>
      </c>
      <c r="L1955" s="28" t="n">
        <v>2.735</v>
      </c>
      <c r="M1955" s="28" t="n">
        <v>2.45</v>
      </c>
      <c r="N1955" s="28" t="n">
        <v>2.64</v>
      </c>
      <c r="O1955" s="28" t="n">
        <v>2.5627558875</v>
      </c>
      <c r="P1955" s="28" t="n">
        <v>3.09</v>
      </c>
      <c r="Q1955" s="28" t="n">
        <v>3.095</v>
      </c>
      <c r="R1955" s="28" t="n">
        <v>2.955</v>
      </c>
      <c r="S1955" s="28" t="n">
        <v>2.845</v>
      </c>
      <c r="T1955" s="28" t="n">
        <v>2.89</v>
      </c>
      <c r="U1955" s="28" t="n">
        <v>2.875</v>
      </c>
      <c r="V1955" s="28" t="n">
        <v>3.02</v>
      </c>
      <c r="W1955" s="28" t="n">
        <v>3.01</v>
      </c>
      <c r="X1955" s="28" t="n">
        <v>3.28</v>
      </c>
      <c r="Y1955" s="28" t="n">
        <v>3.365</v>
      </c>
      <c r="Z1955" s="28"/>
      <c r="AA1955" s="28"/>
      <c r="AB1955" s="28"/>
      <c r="AC1955" s="28"/>
      <c r="AD1955" s="28"/>
      <c r="AE1955" s="28"/>
      <c r="AF1955" s="28"/>
    </row>
    <row r="1956" customFormat="false" ht="12.75" hidden="false" customHeight="false" outlineLevel="0" collapsed="false">
      <c r="A1956" s="56" t="n">
        <f aca="false">A1955+1</f>
        <v>37197</v>
      </c>
      <c r="B1956" s="61" t="n">
        <f aca="false">B1955+1</f>
        <v>1952</v>
      </c>
      <c r="E1956" s="28" t="n">
        <v>2.96</v>
      </c>
      <c r="F1956" s="28" t="n">
        <v>2.545</v>
      </c>
      <c r="G1956" s="28" t="n">
        <v>2.66</v>
      </c>
      <c r="H1956" s="28" t="n">
        <v>2.89</v>
      </c>
      <c r="I1956" s="28" t="n">
        <v>2.935</v>
      </c>
      <c r="J1956" s="28" t="n">
        <v>2.945</v>
      </c>
      <c r="K1956" s="28" t="n">
        <v>2.74</v>
      </c>
      <c r="L1956" s="28" t="n">
        <v>2.39</v>
      </c>
      <c r="M1956" s="28" t="n">
        <v>2.115</v>
      </c>
      <c r="N1956" s="28" t="n">
        <v>2.38</v>
      </c>
      <c r="O1956" s="28" t="n">
        <v>2.4683544875</v>
      </c>
      <c r="P1956" s="28" t="n">
        <v>3.135</v>
      </c>
      <c r="Q1956" s="28" t="n">
        <v>3.06</v>
      </c>
      <c r="R1956" s="28" t="n">
        <v>2.605</v>
      </c>
      <c r="S1956" s="28" t="n">
        <v>2.52</v>
      </c>
      <c r="T1956" s="28" t="n">
        <v>2.8</v>
      </c>
      <c r="U1956" s="28" t="n">
        <v>2.79</v>
      </c>
      <c r="V1956" s="28" t="n">
        <v>2.965</v>
      </c>
      <c r="W1956" s="28" t="n">
        <v>2.6</v>
      </c>
      <c r="X1956" s="28" t="n">
        <v>3.26</v>
      </c>
      <c r="Y1956" s="28" t="n">
        <v>3.375</v>
      </c>
      <c r="Z1956" s="28"/>
      <c r="AA1956" s="28"/>
      <c r="AB1956" s="28"/>
      <c r="AC1956" s="28"/>
      <c r="AD1956" s="28"/>
      <c r="AE1956" s="28"/>
      <c r="AF1956" s="28"/>
    </row>
    <row r="1957" customFormat="false" ht="12.75" hidden="false" customHeight="false" outlineLevel="0" collapsed="false">
      <c r="A1957" s="56" t="n">
        <f aca="false">A1956+1</f>
        <v>37198</v>
      </c>
      <c r="B1957" s="61" t="n">
        <f aca="false">B1956+1</f>
        <v>1953</v>
      </c>
      <c r="E1957" s="28" t="n">
        <v>2.96</v>
      </c>
      <c r="F1957" s="28" t="n">
        <v>2.545</v>
      </c>
      <c r="G1957" s="28" t="n">
        <v>2.66</v>
      </c>
      <c r="H1957" s="28" t="n">
        <v>2.89</v>
      </c>
      <c r="I1957" s="28" t="n">
        <v>2.935</v>
      </c>
      <c r="J1957" s="28" t="n">
        <v>2.945</v>
      </c>
      <c r="K1957" s="28" t="n">
        <v>2.74</v>
      </c>
      <c r="L1957" s="28" t="n">
        <v>2.39</v>
      </c>
      <c r="M1957" s="28" t="n">
        <v>2.115</v>
      </c>
      <c r="N1957" s="28" t="n">
        <v>2.38</v>
      </c>
      <c r="O1957" s="28" t="n">
        <v>2.4683544875</v>
      </c>
      <c r="P1957" s="28" t="n">
        <v>3.135</v>
      </c>
      <c r="Q1957" s="28" t="n">
        <v>3.06</v>
      </c>
      <c r="R1957" s="28" t="n">
        <v>2.605</v>
      </c>
      <c r="S1957" s="28" t="n">
        <v>2.52</v>
      </c>
      <c r="T1957" s="28" t="n">
        <v>2.8</v>
      </c>
      <c r="U1957" s="28" t="n">
        <v>2.79</v>
      </c>
      <c r="V1957" s="28" t="n">
        <v>2.965</v>
      </c>
      <c r="W1957" s="28" t="n">
        <v>2.6</v>
      </c>
      <c r="X1957" s="28" t="n">
        <v>3.26</v>
      </c>
      <c r="Y1957" s="28" t="n">
        <v>3.375</v>
      </c>
      <c r="Z1957" s="28"/>
      <c r="AA1957" s="28"/>
      <c r="AB1957" s="28"/>
      <c r="AC1957" s="28"/>
      <c r="AD1957" s="28"/>
      <c r="AE1957" s="28"/>
      <c r="AF1957" s="28"/>
    </row>
    <row r="1958" customFormat="false" ht="12.75" hidden="false" customHeight="false" outlineLevel="0" collapsed="false">
      <c r="A1958" s="56" t="n">
        <f aca="false">A1957+1</f>
        <v>37199</v>
      </c>
      <c r="B1958" s="61" t="n">
        <f aca="false">B1957+1</f>
        <v>1954</v>
      </c>
      <c r="E1958" s="28" t="n">
        <v>2.96</v>
      </c>
      <c r="F1958" s="28" t="n">
        <v>2.545</v>
      </c>
      <c r="G1958" s="28" t="n">
        <v>2.66</v>
      </c>
      <c r="H1958" s="28" t="n">
        <v>2.89</v>
      </c>
      <c r="I1958" s="28" t="n">
        <v>2.935</v>
      </c>
      <c r="J1958" s="28" t="n">
        <v>2.945</v>
      </c>
      <c r="K1958" s="28" t="n">
        <v>2.74</v>
      </c>
      <c r="L1958" s="28" t="n">
        <v>2.39</v>
      </c>
      <c r="M1958" s="28" t="n">
        <v>2.115</v>
      </c>
      <c r="N1958" s="28" t="n">
        <v>2.38</v>
      </c>
      <c r="O1958" s="28" t="n">
        <v>2.4683544875</v>
      </c>
      <c r="P1958" s="28" t="n">
        <v>3.135</v>
      </c>
      <c r="Q1958" s="28" t="n">
        <v>3.06</v>
      </c>
      <c r="R1958" s="28" t="n">
        <v>2.605</v>
      </c>
      <c r="S1958" s="28" t="n">
        <v>2.52</v>
      </c>
      <c r="T1958" s="28" t="n">
        <v>2.8</v>
      </c>
      <c r="U1958" s="28" t="n">
        <v>2.79</v>
      </c>
      <c r="V1958" s="28" t="n">
        <v>2.965</v>
      </c>
      <c r="W1958" s="28" t="n">
        <v>2.6</v>
      </c>
      <c r="X1958" s="28" t="n">
        <v>3.26</v>
      </c>
      <c r="Y1958" s="28" t="n">
        <v>3.375</v>
      </c>
      <c r="Z1958" s="28"/>
      <c r="AA1958" s="28"/>
      <c r="AB1958" s="28"/>
      <c r="AC1958" s="28"/>
      <c r="AD1958" s="28"/>
      <c r="AE1958" s="28"/>
      <c r="AF1958" s="28"/>
    </row>
    <row r="1959" customFormat="false" ht="12.75" hidden="false" customHeight="false" outlineLevel="0" collapsed="false">
      <c r="A1959" s="56" t="n">
        <f aca="false">A1958+1</f>
        <v>37200</v>
      </c>
      <c r="B1959" s="61" t="n">
        <f aca="false">B1958+1</f>
        <v>1955</v>
      </c>
      <c r="E1959" s="28"/>
      <c r="F1959" s="28"/>
      <c r="G1959" s="28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</row>
    <row r="1960" customFormat="false" ht="12.75" hidden="false" customHeight="false" outlineLevel="0" collapsed="false">
      <c r="A1960" s="56" t="n">
        <f aca="false">A1959+1</f>
        <v>37201</v>
      </c>
      <c r="B1960" s="61" t="n">
        <f aca="false">B1959+1</f>
        <v>1956</v>
      </c>
      <c r="E1960" s="28"/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</row>
    <row r="1961" customFormat="false" ht="12.75" hidden="false" customHeight="false" outlineLevel="0" collapsed="false">
      <c r="A1961" s="56" t="n">
        <f aca="false">A1960+1</f>
        <v>37202</v>
      </c>
      <c r="B1961" s="61" t="n">
        <f aca="false">B1960+1</f>
        <v>1957</v>
      </c>
      <c r="E1961" s="28"/>
      <c r="F1961" s="28"/>
      <c r="G1961" s="28"/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</row>
    <row r="1962" customFormat="false" ht="12.75" hidden="false" customHeight="false" outlineLevel="0" collapsed="false">
      <c r="A1962" s="56" t="n">
        <f aca="false">A1961+1</f>
        <v>37203</v>
      </c>
      <c r="B1962" s="61" t="n">
        <f aca="false">B1961+1</f>
        <v>1958</v>
      </c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</row>
    <row r="1963" customFormat="false" ht="12.75" hidden="false" customHeight="false" outlineLevel="0" collapsed="false">
      <c r="A1963" s="56" t="n">
        <f aca="false">A1962+1</f>
        <v>37204</v>
      </c>
      <c r="B1963" s="61" t="n">
        <f aca="false">B1962+1</f>
        <v>1959</v>
      </c>
      <c r="E1963" s="28"/>
      <c r="F1963" s="28"/>
      <c r="G1963" s="28"/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</row>
    <row r="1964" customFormat="false" ht="12.75" hidden="false" customHeight="false" outlineLevel="0" collapsed="false">
      <c r="A1964" s="56" t="n">
        <f aca="false">A1963+1</f>
        <v>37205</v>
      </c>
      <c r="B1964" s="61" t="n">
        <f aca="false">B1963+1</f>
        <v>1960</v>
      </c>
      <c r="E1964" s="28"/>
      <c r="F1964" s="28"/>
      <c r="G1964" s="28"/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</row>
    <row r="1965" customFormat="false" ht="12.75" hidden="false" customHeight="false" outlineLevel="0" collapsed="false">
      <c r="A1965" s="56" t="n">
        <f aca="false">A1964+1</f>
        <v>37206</v>
      </c>
      <c r="B1965" s="61" t="n">
        <f aca="false">B1964+1</f>
        <v>1961</v>
      </c>
      <c r="E1965" s="28"/>
      <c r="F1965" s="28"/>
      <c r="G1965" s="28"/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</row>
    <row r="1966" customFormat="false" ht="12.75" hidden="false" customHeight="false" outlineLevel="0" collapsed="false">
      <c r="A1966" s="56" t="n">
        <f aca="false">A1965+1</f>
        <v>37207</v>
      </c>
      <c r="B1966" s="61" t="n">
        <f aca="false">B1965+1</f>
        <v>1962</v>
      </c>
      <c r="E1966" s="28"/>
      <c r="F1966" s="28"/>
      <c r="G1966" s="28"/>
      <c r="H1966" s="28"/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</row>
    <row r="1967" customFormat="false" ht="12.75" hidden="false" customHeight="false" outlineLevel="0" collapsed="false">
      <c r="A1967" s="56" t="n">
        <f aca="false">A1966+1</f>
        <v>37208</v>
      </c>
      <c r="B1967" s="61" t="n">
        <f aca="false">B1966+1</f>
        <v>1963</v>
      </c>
      <c r="E1967" s="28"/>
      <c r="F1967" s="28"/>
      <c r="G1967" s="28"/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</row>
    <row r="1968" customFormat="false" ht="12.75" hidden="false" customHeight="false" outlineLevel="0" collapsed="false">
      <c r="A1968" s="56" t="n">
        <f aca="false">A1967+1</f>
        <v>37209</v>
      </c>
      <c r="B1968" s="61" t="n">
        <f aca="false">B1967+1</f>
        <v>1964</v>
      </c>
      <c r="E1968" s="28"/>
      <c r="F1968" s="28"/>
      <c r="G1968" s="28"/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</row>
    <row r="1969" customFormat="false" ht="12.75" hidden="false" customHeight="false" outlineLevel="0" collapsed="false">
      <c r="A1969" s="56" t="n">
        <f aca="false">A1968+1</f>
        <v>37210</v>
      </c>
      <c r="B1969" s="61" t="n">
        <f aca="false">B1968+1</f>
        <v>1965</v>
      </c>
      <c r="E1969" s="28"/>
      <c r="F1969" s="28"/>
      <c r="G1969" s="28"/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</row>
    <row r="1970" customFormat="false" ht="12.75" hidden="false" customHeight="false" outlineLevel="0" collapsed="false">
      <c r="A1970" s="56" t="n">
        <f aca="false">A1969+1</f>
        <v>37211</v>
      </c>
      <c r="B1970" s="61" t="n">
        <f aca="false">B1969+1</f>
        <v>1966</v>
      </c>
      <c r="E1970" s="28"/>
      <c r="F1970" s="28"/>
      <c r="G1970" s="28"/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</row>
    <row r="1971" customFormat="false" ht="12.75" hidden="false" customHeight="false" outlineLevel="0" collapsed="false">
      <c r="A1971" s="56" t="n">
        <f aca="false">A1970+1</f>
        <v>37212</v>
      </c>
      <c r="B1971" s="61" t="n">
        <f aca="false">B1970+1</f>
        <v>1967</v>
      </c>
      <c r="E1971" s="28"/>
      <c r="F1971" s="28"/>
      <c r="G1971" s="28"/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</row>
    <row r="1972" customFormat="false" ht="12.75" hidden="false" customHeight="false" outlineLevel="0" collapsed="false">
      <c r="A1972" s="56" t="n">
        <f aca="false">A1971+1</f>
        <v>37213</v>
      </c>
      <c r="B1972" s="61" t="n">
        <f aca="false">B1971+1</f>
        <v>1968</v>
      </c>
      <c r="E1972" s="28"/>
      <c r="F1972" s="28"/>
      <c r="G1972" s="28"/>
      <c r="H1972" s="28"/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</row>
    <row r="1973" customFormat="false" ht="12.75" hidden="false" customHeight="false" outlineLevel="0" collapsed="false">
      <c r="A1973" s="56" t="n">
        <f aca="false">A1972+1</f>
        <v>37214</v>
      </c>
      <c r="B1973" s="61" t="n">
        <f aca="false">B1972+1</f>
        <v>1969</v>
      </c>
      <c r="E1973" s="28"/>
      <c r="F1973" s="28"/>
      <c r="G1973" s="28"/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</row>
    <row r="1974" customFormat="false" ht="12.75" hidden="false" customHeight="false" outlineLevel="0" collapsed="false">
      <c r="A1974" s="56" t="n">
        <f aca="false">A1973+1</f>
        <v>37215</v>
      </c>
      <c r="B1974" s="61" t="n">
        <f aca="false">B1973+1</f>
        <v>1970</v>
      </c>
      <c r="E1974" s="28"/>
      <c r="F1974" s="28"/>
      <c r="G1974" s="28"/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</row>
    <row r="1975" customFormat="false" ht="12.75" hidden="false" customHeight="false" outlineLevel="0" collapsed="false">
      <c r="A1975" s="56" t="n">
        <f aca="false">A1974+1</f>
        <v>37216</v>
      </c>
      <c r="B1975" s="61" t="n">
        <f aca="false">B1974+1</f>
        <v>1971</v>
      </c>
      <c r="E1975" s="28"/>
      <c r="F1975" s="28"/>
      <c r="G1975" s="28"/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</row>
    <row r="1976" customFormat="false" ht="12.75" hidden="false" customHeight="false" outlineLevel="0" collapsed="false">
      <c r="A1976" s="56" t="n">
        <f aca="false">A1975+1</f>
        <v>37217</v>
      </c>
      <c r="B1976" s="61" t="n">
        <f aca="false">B1975+1</f>
        <v>1972</v>
      </c>
      <c r="E1976" s="28"/>
      <c r="F1976" s="28"/>
      <c r="G1976" s="28"/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</row>
    <row r="1977" customFormat="false" ht="12.75" hidden="false" customHeight="false" outlineLevel="0" collapsed="false">
      <c r="A1977" s="56" t="n">
        <f aca="false">A1976+1</f>
        <v>37218</v>
      </c>
      <c r="B1977" s="61" t="n">
        <f aca="false">B1976+1</f>
        <v>1973</v>
      </c>
      <c r="E1977" s="28"/>
      <c r="F1977" s="28"/>
      <c r="G1977" s="28"/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</row>
    <row r="1978" customFormat="false" ht="12.75" hidden="false" customHeight="false" outlineLevel="0" collapsed="false">
      <c r="A1978" s="56" t="n">
        <f aca="false">A1977+1</f>
        <v>37219</v>
      </c>
      <c r="B1978" s="61" t="n">
        <f aca="false">B1977+1</f>
        <v>1974</v>
      </c>
      <c r="E1978" s="28"/>
      <c r="F1978" s="28"/>
      <c r="G1978" s="28"/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</row>
    <row r="1979" customFormat="false" ht="12.75" hidden="false" customHeight="false" outlineLevel="0" collapsed="false">
      <c r="A1979" s="56" t="n">
        <f aca="false">A1978+1</f>
        <v>37220</v>
      </c>
      <c r="B1979" s="61" t="n">
        <f aca="false">B1978+1</f>
        <v>1975</v>
      </c>
      <c r="E1979" s="28"/>
      <c r="F1979" s="28"/>
      <c r="G1979" s="28"/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</row>
    <row r="1980" customFormat="false" ht="12.75" hidden="false" customHeight="false" outlineLevel="0" collapsed="false">
      <c r="A1980" s="56" t="n">
        <f aca="false">A1979+1</f>
        <v>37221</v>
      </c>
      <c r="B1980" s="61" t="n">
        <f aca="false">B1979+1</f>
        <v>1976</v>
      </c>
      <c r="E1980" s="28"/>
      <c r="F1980" s="28"/>
      <c r="G1980" s="28"/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</row>
    <row r="1981" customFormat="false" ht="12.75" hidden="false" customHeight="false" outlineLevel="0" collapsed="false">
      <c r="A1981" s="56" t="n">
        <f aca="false">A1980+1</f>
        <v>37222</v>
      </c>
      <c r="B1981" s="61" t="n">
        <f aca="false">B1980+1</f>
        <v>1977</v>
      </c>
      <c r="E1981" s="28"/>
      <c r="F1981" s="28"/>
      <c r="G1981" s="28"/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</row>
    <row r="1982" customFormat="false" ht="12.75" hidden="false" customHeight="false" outlineLevel="0" collapsed="false">
      <c r="A1982" s="56" t="n">
        <f aca="false">A1981+1</f>
        <v>37223</v>
      </c>
      <c r="B1982" s="61" t="n">
        <f aca="false">B1981+1</f>
        <v>1978</v>
      </c>
      <c r="E1982" s="28"/>
      <c r="F1982" s="28"/>
      <c r="G1982" s="28"/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</row>
    <row r="1983" customFormat="false" ht="12.75" hidden="false" customHeight="false" outlineLevel="0" collapsed="false">
      <c r="A1983" s="56" t="n">
        <f aca="false">A1982+1</f>
        <v>37224</v>
      </c>
      <c r="B1983" s="61" t="n">
        <f aca="false">B1982+1</f>
        <v>1979</v>
      </c>
      <c r="E1983" s="28"/>
      <c r="F1983" s="28"/>
      <c r="G1983" s="28"/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</row>
    <row r="1984" customFormat="false" ht="12.75" hidden="false" customHeight="false" outlineLevel="0" collapsed="false">
      <c r="E1984" s="28"/>
      <c r="F1984" s="28"/>
      <c r="G1984" s="28"/>
      <c r="H1984" s="28"/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</row>
    <row r="1985" customFormat="false" ht="12.75" hidden="false" customHeight="false" outlineLevel="0" collapsed="false">
      <c r="E1985" s="28"/>
      <c r="F1985" s="28"/>
      <c r="G1985" s="28"/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</row>
    <row r="1986" customFormat="false" ht="12.75" hidden="false" customHeight="false" outlineLevel="0" collapsed="false">
      <c r="E1986" s="28"/>
      <c r="F1986" s="28"/>
      <c r="G1986" s="28"/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</row>
    <row r="1987" customFormat="false" ht="12.75" hidden="false" customHeight="false" outlineLevel="0" collapsed="false">
      <c r="E1987" s="28"/>
      <c r="F1987" s="28"/>
      <c r="G1987" s="28"/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</row>
    <row r="1988" customFormat="false" ht="12.75" hidden="false" customHeight="false" outlineLevel="0" collapsed="false">
      <c r="E1988" s="28"/>
      <c r="F1988" s="28"/>
      <c r="G1988" s="28"/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</row>
    <row r="1989" customFormat="false" ht="12.75" hidden="false" customHeight="false" outlineLevel="0" collapsed="false">
      <c r="E1989" s="28"/>
      <c r="F1989" s="28"/>
      <c r="G1989" s="28"/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</row>
    <row r="1990" customFormat="false" ht="12.75" hidden="false" customHeight="false" outlineLevel="0" collapsed="false">
      <c r="E1990" s="28"/>
      <c r="F1990" s="28"/>
      <c r="G1990" s="28"/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</row>
    <row r="1991" customFormat="false" ht="12.75" hidden="false" customHeight="false" outlineLevel="0" collapsed="false">
      <c r="E1991" s="28"/>
      <c r="F1991" s="28"/>
      <c r="G1991" s="28"/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</row>
    <row r="1992" customFormat="false" ht="12.75" hidden="false" customHeight="false" outlineLevel="0" collapsed="false">
      <c r="E1992" s="28"/>
      <c r="F1992" s="28"/>
      <c r="G1992" s="28"/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</row>
    <row r="1993" customFormat="false" ht="12.75" hidden="false" customHeight="false" outlineLevel="0" collapsed="false">
      <c r="E1993" s="28"/>
      <c r="F1993" s="28"/>
      <c r="G1993" s="28"/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</row>
    <row r="1994" customFormat="false" ht="12.75" hidden="false" customHeight="false" outlineLevel="0" collapsed="false">
      <c r="E1994" s="28"/>
      <c r="F1994" s="28"/>
      <c r="G1994" s="28"/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</row>
    <row r="1995" customFormat="false" ht="12.75" hidden="false" customHeight="false" outlineLevel="0" collapsed="false">
      <c r="E1995" s="28"/>
      <c r="F1995" s="28"/>
      <c r="G1995" s="28"/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</row>
    <row r="1996" customFormat="false" ht="12.75" hidden="false" customHeight="false" outlineLevel="0" collapsed="false">
      <c r="E1996" s="28"/>
      <c r="F1996" s="28"/>
      <c r="G1996" s="28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</row>
    <row r="1997" customFormat="false" ht="12.75" hidden="false" customHeight="false" outlineLevel="0" collapsed="false">
      <c r="E1997" s="28"/>
      <c r="F1997" s="28"/>
      <c r="G1997" s="28"/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</row>
    <row r="1998" customFormat="false" ht="12.75" hidden="false" customHeight="false" outlineLevel="0" collapsed="false">
      <c r="E1998" s="28"/>
      <c r="F1998" s="28"/>
      <c r="G1998" s="28"/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</row>
    <row r="1999" customFormat="false" ht="12.75" hidden="false" customHeight="false" outlineLevel="0" collapsed="false">
      <c r="E1999" s="28"/>
      <c r="F1999" s="28"/>
      <c r="G1999" s="28"/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</row>
    <row r="2000" customFormat="false" ht="12.75" hidden="false" customHeight="false" outlineLevel="0" collapsed="false">
      <c r="E2000" s="28"/>
      <c r="F2000" s="28"/>
      <c r="G2000" s="28"/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</row>
    <row r="2001" customFormat="false" ht="12.75" hidden="false" customHeight="false" outlineLevel="0" collapsed="false">
      <c r="E2001" s="28"/>
      <c r="F2001" s="28"/>
      <c r="G2001" s="28"/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</row>
    <row r="2002" customFormat="false" ht="12.75" hidden="false" customHeight="false" outlineLevel="0" collapsed="false">
      <c r="E2002" s="28"/>
      <c r="F2002" s="28"/>
      <c r="G2002" s="28"/>
      <c r="H2002" s="28"/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</row>
    <row r="2003" customFormat="false" ht="12.75" hidden="false" customHeight="false" outlineLevel="0" collapsed="false">
      <c r="E2003" s="28"/>
      <c r="F2003" s="28"/>
      <c r="G2003" s="28"/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</row>
    <row r="2004" customFormat="false" ht="12.75" hidden="false" customHeight="false" outlineLevel="0" collapsed="false">
      <c r="E2004" s="28"/>
      <c r="F2004" s="28"/>
      <c r="G2004" s="28"/>
      <c r="H2004" s="28"/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</row>
    <row r="2005" customFormat="false" ht="12.75" hidden="false" customHeight="false" outlineLevel="0" collapsed="false">
      <c r="E2005" s="28"/>
      <c r="F2005" s="28"/>
      <c r="G2005" s="28"/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</row>
    <row r="2006" customFormat="false" ht="12.75" hidden="false" customHeight="false" outlineLevel="0" collapsed="false">
      <c r="E2006" s="28"/>
      <c r="F2006" s="28"/>
      <c r="G2006" s="28"/>
      <c r="H2006" s="28"/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</row>
    <row r="2007" customFormat="false" ht="12.75" hidden="false" customHeight="false" outlineLevel="0" collapsed="false">
      <c r="E2007" s="28"/>
      <c r="F2007" s="28"/>
      <c r="G2007" s="28"/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</row>
    <row r="2008" customFormat="false" ht="12.75" hidden="false" customHeight="false" outlineLevel="0" collapsed="false">
      <c r="E2008" s="28"/>
      <c r="F2008" s="28"/>
      <c r="G2008" s="28"/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</row>
    <row r="2009" customFormat="false" ht="12.75" hidden="false" customHeight="false" outlineLevel="0" collapsed="false">
      <c r="E2009" s="28"/>
      <c r="F2009" s="28"/>
      <c r="G2009" s="28"/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</row>
    <row r="2010" customFormat="false" ht="12.75" hidden="false" customHeight="false" outlineLevel="0" collapsed="false">
      <c r="E2010" s="28"/>
      <c r="F2010" s="28"/>
      <c r="G2010" s="28"/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</row>
    <row r="2011" customFormat="false" ht="12.75" hidden="false" customHeight="false" outlineLevel="0" collapsed="false">
      <c r="E2011" s="28"/>
      <c r="F2011" s="28"/>
      <c r="G2011" s="28"/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</row>
    <row r="2012" customFormat="false" ht="12.75" hidden="false" customHeight="false" outlineLevel="0" collapsed="false">
      <c r="E2012" s="28"/>
      <c r="F2012" s="28"/>
      <c r="G2012" s="28"/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</row>
    <row r="2013" customFormat="false" ht="12.75" hidden="false" customHeight="false" outlineLevel="0" collapsed="false">
      <c r="E2013" s="28"/>
      <c r="F2013" s="28"/>
      <c r="G2013" s="28"/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</row>
    <row r="2014" customFormat="false" ht="12.75" hidden="false" customHeight="false" outlineLevel="0" collapsed="false">
      <c r="E2014" s="28"/>
      <c r="F2014" s="28"/>
      <c r="G2014" s="28"/>
      <c r="H2014" s="28"/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</row>
    <row r="2015" customFormat="false" ht="12.75" hidden="false" customHeight="false" outlineLevel="0" collapsed="false">
      <c r="E2015" s="28"/>
      <c r="F2015" s="28"/>
      <c r="G2015" s="28"/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</row>
    <row r="2016" customFormat="false" ht="12.75" hidden="false" customHeight="false" outlineLevel="0" collapsed="false">
      <c r="E2016" s="28"/>
      <c r="F2016" s="28"/>
      <c r="G2016" s="28"/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</row>
    <row r="2017" customFormat="false" ht="12.75" hidden="false" customHeight="false" outlineLevel="0" collapsed="false">
      <c r="E2017" s="28"/>
      <c r="F2017" s="28"/>
      <c r="G2017" s="28"/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</row>
    <row r="2018" customFormat="false" ht="12.75" hidden="false" customHeight="false" outlineLevel="0" collapsed="false">
      <c r="E2018" s="28"/>
      <c r="F2018" s="28"/>
      <c r="G2018" s="28"/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</row>
    <row r="2019" customFormat="false" ht="12.75" hidden="false" customHeight="false" outlineLevel="0" collapsed="false">
      <c r="E2019" s="28"/>
      <c r="F2019" s="28"/>
      <c r="G2019" s="28"/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</row>
    <row r="2020" customFormat="false" ht="12.75" hidden="false" customHeight="false" outlineLevel="0" collapsed="false">
      <c r="E2020" s="28"/>
      <c r="F2020" s="28"/>
      <c r="G2020" s="28"/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</row>
    <row r="2021" customFormat="false" ht="12.75" hidden="false" customHeight="false" outlineLevel="0" collapsed="false">
      <c r="E2021" s="28"/>
      <c r="F2021" s="28"/>
      <c r="G2021" s="28"/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</row>
    <row r="2022" customFormat="false" ht="12.75" hidden="false" customHeight="false" outlineLevel="0" collapsed="false"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</row>
    <row r="2023" customFormat="false" ht="12.75" hidden="false" customHeight="false" outlineLevel="0" collapsed="false">
      <c r="E2023" s="28"/>
      <c r="F2023" s="28"/>
      <c r="G2023" s="28"/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</row>
    <row r="2024" customFormat="false" ht="12.75" hidden="false" customHeight="false" outlineLevel="0" collapsed="false">
      <c r="E2024" s="28"/>
      <c r="F2024" s="28"/>
      <c r="G2024" s="28"/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</row>
    <row r="2025" customFormat="false" ht="12.75" hidden="false" customHeight="false" outlineLevel="0" collapsed="false">
      <c r="E2025" s="28"/>
      <c r="F2025" s="28"/>
      <c r="G2025" s="28"/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</row>
    <row r="2026" customFormat="false" ht="12.75" hidden="false" customHeight="false" outlineLevel="0" collapsed="false">
      <c r="E2026" s="28"/>
      <c r="F2026" s="28"/>
      <c r="G2026" s="28"/>
      <c r="H2026" s="28"/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</row>
    <row r="2027" customFormat="false" ht="12.75" hidden="false" customHeight="false" outlineLevel="0" collapsed="false">
      <c r="E2027" s="28"/>
      <c r="F2027" s="28"/>
      <c r="G2027" s="28"/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</row>
    <row r="2028" customFormat="false" ht="12.75" hidden="false" customHeight="false" outlineLevel="0" collapsed="false">
      <c r="E2028" s="28"/>
      <c r="F2028" s="28"/>
      <c r="G2028" s="28"/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</row>
    <row r="2029" customFormat="false" ht="12.75" hidden="false" customHeight="false" outlineLevel="0" collapsed="false">
      <c r="E2029" s="28"/>
      <c r="F2029" s="28"/>
      <c r="G2029" s="28"/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</row>
    <row r="2030" customFormat="false" ht="12.75" hidden="false" customHeight="false" outlineLevel="0" collapsed="false">
      <c r="E2030" s="28"/>
      <c r="F2030" s="28"/>
      <c r="G2030" s="28"/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</row>
    <row r="2031" customFormat="false" ht="12.75" hidden="false" customHeight="false" outlineLevel="0" collapsed="false">
      <c r="E2031" s="28"/>
      <c r="F2031" s="28"/>
      <c r="G2031" s="28"/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</row>
    <row r="2032" customFormat="false" ht="12.75" hidden="false" customHeight="false" outlineLevel="0" collapsed="false">
      <c r="E2032" s="28"/>
      <c r="F2032" s="28"/>
      <c r="G2032" s="28"/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</row>
    <row r="2033" customFormat="false" ht="12.75" hidden="false" customHeight="false" outlineLevel="0" collapsed="false">
      <c r="E2033" s="28"/>
      <c r="F2033" s="28"/>
      <c r="G2033" s="28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</row>
    <row r="2034" customFormat="false" ht="12.75" hidden="false" customHeight="false" outlineLevel="0" collapsed="false">
      <c r="E2034" s="28"/>
      <c r="F2034" s="28"/>
      <c r="G2034" s="28"/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</row>
    <row r="2035" customFormat="false" ht="12.75" hidden="false" customHeight="false" outlineLevel="0" collapsed="false">
      <c r="E2035" s="28"/>
      <c r="F2035" s="28"/>
      <c r="G2035" s="28"/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</row>
    <row r="2036" customFormat="false" ht="12.75" hidden="false" customHeight="false" outlineLevel="0" collapsed="false">
      <c r="E2036" s="28"/>
      <c r="F2036" s="28"/>
      <c r="G2036" s="28"/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</row>
    <row r="2037" customFormat="false" ht="12.75" hidden="false" customHeight="false" outlineLevel="0" collapsed="false">
      <c r="E2037" s="28"/>
      <c r="F2037" s="28"/>
      <c r="G2037" s="28"/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</row>
    <row r="2038" customFormat="false" ht="12.75" hidden="false" customHeight="false" outlineLevel="0" collapsed="false">
      <c r="E2038" s="28"/>
      <c r="F2038" s="28"/>
      <c r="G2038" s="28"/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</row>
    <row r="2039" customFormat="false" ht="12.75" hidden="false" customHeight="false" outlineLevel="0" collapsed="false">
      <c r="E2039" s="28"/>
      <c r="F2039" s="28"/>
      <c r="G2039" s="28"/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</row>
    <row r="2040" customFormat="false" ht="12.75" hidden="false" customHeight="false" outlineLevel="0" collapsed="false">
      <c r="E2040" s="28"/>
      <c r="F2040" s="28"/>
      <c r="G2040" s="28"/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</row>
    <row r="2041" customFormat="false" ht="12.75" hidden="false" customHeight="false" outlineLevel="0" collapsed="false">
      <c r="E2041" s="28"/>
      <c r="F2041" s="28"/>
      <c r="G2041" s="28"/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</row>
    <row r="2042" customFormat="false" ht="12.75" hidden="false" customHeight="false" outlineLevel="0" collapsed="false">
      <c r="E2042" s="28"/>
      <c r="F2042" s="28"/>
      <c r="G2042" s="28"/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</row>
    <row r="2043" customFormat="false" ht="12.75" hidden="false" customHeight="false" outlineLevel="0" collapsed="false">
      <c r="E2043" s="28"/>
      <c r="F2043" s="28"/>
      <c r="G2043" s="28"/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</row>
    <row r="2044" customFormat="false" ht="12.75" hidden="false" customHeight="false" outlineLevel="0" collapsed="false">
      <c r="E2044" s="28"/>
      <c r="F2044" s="28"/>
      <c r="G2044" s="28"/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</row>
    <row r="2045" customFormat="false" ht="12.75" hidden="false" customHeight="false" outlineLevel="0" collapsed="false">
      <c r="E2045" s="28"/>
      <c r="F2045" s="28"/>
      <c r="G2045" s="28"/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</row>
    <row r="2046" customFormat="false" ht="12.75" hidden="false" customHeight="false" outlineLevel="0" collapsed="false">
      <c r="E2046" s="28"/>
      <c r="F2046" s="28"/>
      <c r="G2046" s="28"/>
      <c r="H2046" s="28"/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  <c r="U2046" s="28"/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</row>
    <row r="2047" customFormat="false" ht="12.75" hidden="false" customHeight="false" outlineLevel="0" collapsed="false">
      <c r="E2047" s="28"/>
      <c r="F2047" s="28"/>
      <c r="G2047" s="28"/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</row>
    <row r="2048" customFormat="false" ht="12.75" hidden="false" customHeight="false" outlineLevel="0" collapsed="false">
      <c r="E2048" s="28"/>
      <c r="F2048" s="28"/>
      <c r="G2048" s="28"/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</row>
    <row r="2049" customFormat="false" ht="12.75" hidden="false" customHeight="false" outlineLevel="0" collapsed="false">
      <c r="E2049" s="28"/>
      <c r="F2049" s="28"/>
      <c r="G2049" s="28"/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</row>
    <row r="2050" customFormat="false" ht="12.75" hidden="false" customHeight="false" outlineLevel="0" collapsed="false">
      <c r="E2050" s="28"/>
      <c r="F2050" s="28"/>
      <c r="G2050" s="28"/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</row>
    <row r="2051" customFormat="false" ht="12.75" hidden="false" customHeight="false" outlineLevel="0" collapsed="false">
      <c r="E2051" s="28"/>
      <c r="F2051" s="28"/>
      <c r="G2051" s="28"/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</row>
    <row r="2052" customFormat="false" ht="12.75" hidden="false" customHeight="false" outlineLevel="0" collapsed="false">
      <c r="E2052" s="28"/>
      <c r="F2052" s="28"/>
      <c r="G2052" s="28"/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</row>
    <row r="2053" customFormat="false" ht="12.75" hidden="false" customHeight="false" outlineLevel="0" collapsed="false">
      <c r="E2053" s="28"/>
      <c r="F2053" s="28"/>
      <c r="G2053" s="28"/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</row>
    <row r="2054" customFormat="false" ht="12.75" hidden="false" customHeight="false" outlineLevel="0" collapsed="false">
      <c r="E2054" s="28"/>
      <c r="F2054" s="28"/>
      <c r="G2054" s="28"/>
      <c r="H2054" s="28"/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  <c r="U2054" s="28"/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</row>
    <row r="2055" customFormat="false" ht="12.75" hidden="false" customHeight="false" outlineLevel="0" collapsed="false">
      <c r="E2055" s="28"/>
      <c r="F2055" s="28"/>
      <c r="G2055" s="28"/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</row>
    <row r="2056" customFormat="false" ht="12.75" hidden="false" customHeight="false" outlineLevel="0" collapsed="false">
      <c r="E2056" s="28"/>
      <c r="F2056" s="28"/>
      <c r="G2056" s="28"/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</row>
    <row r="2057" customFormat="false" ht="12.75" hidden="false" customHeight="false" outlineLevel="0" collapsed="false">
      <c r="E2057" s="28"/>
      <c r="F2057" s="28"/>
      <c r="G2057" s="28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</row>
    <row r="2058" customFormat="false" ht="12.75" hidden="false" customHeight="false" outlineLevel="0" collapsed="false">
      <c r="E2058" s="28"/>
      <c r="F2058" s="28"/>
      <c r="G2058" s="28"/>
      <c r="H2058" s="28"/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</row>
    <row r="2059" customFormat="false" ht="12.75" hidden="false" customHeight="false" outlineLevel="0" collapsed="false">
      <c r="E2059" s="28"/>
      <c r="F2059" s="28"/>
      <c r="G2059" s="28"/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</row>
    <row r="2060" customFormat="false" ht="12.75" hidden="false" customHeight="false" outlineLevel="0" collapsed="false">
      <c r="E2060" s="28"/>
      <c r="F2060" s="28"/>
      <c r="G2060" s="28"/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</row>
    <row r="2061" customFormat="false" ht="12.75" hidden="false" customHeight="false" outlineLevel="0" collapsed="false">
      <c r="E2061" s="28"/>
      <c r="F2061" s="28"/>
      <c r="G2061" s="28"/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</row>
    <row r="2062" customFormat="false" ht="12.75" hidden="false" customHeight="false" outlineLevel="0" collapsed="false">
      <c r="E2062" s="28"/>
      <c r="F2062" s="28"/>
      <c r="G2062" s="28"/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</row>
    <row r="2063" customFormat="false" ht="12.75" hidden="false" customHeight="false" outlineLevel="0" collapsed="false">
      <c r="E2063" s="28"/>
      <c r="F2063" s="28"/>
      <c r="G2063" s="28"/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</row>
    <row r="2064" customFormat="false" ht="12.75" hidden="false" customHeight="false" outlineLevel="0" collapsed="false">
      <c r="E2064" s="28"/>
      <c r="F2064" s="28"/>
      <c r="G2064" s="28"/>
      <c r="H2064" s="28"/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</row>
    <row r="2065" customFormat="false" ht="12.75" hidden="false" customHeight="false" outlineLevel="0" collapsed="false">
      <c r="E2065" s="28"/>
      <c r="F2065" s="28"/>
      <c r="G2065" s="28"/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</row>
    <row r="2066" customFormat="false" ht="12.75" hidden="false" customHeight="false" outlineLevel="0" collapsed="false"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</row>
    <row r="2067" customFormat="false" ht="12.75" hidden="false" customHeight="false" outlineLevel="0" collapsed="false">
      <c r="E2067" s="28"/>
      <c r="F2067" s="28"/>
      <c r="G2067" s="28"/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</row>
    <row r="2068" customFormat="false" ht="12.75" hidden="false" customHeight="false" outlineLevel="0" collapsed="false">
      <c r="E2068" s="28"/>
      <c r="F2068" s="28"/>
      <c r="G2068" s="28"/>
      <c r="H2068" s="28"/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</row>
    <row r="2069" customFormat="false" ht="12.75" hidden="false" customHeight="false" outlineLevel="0" collapsed="false">
      <c r="E2069" s="28"/>
      <c r="F2069" s="28"/>
      <c r="G2069" s="28"/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</row>
    <row r="2070" customFormat="false" ht="12.75" hidden="false" customHeight="false" outlineLevel="0" collapsed="false">
      <c r="E2070" s="28"/>
      <c r="F2070" s="28"/>
      <c r="G2070" s="28"/>
      <c r="H2070" s="28"/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</row>
    <row r="2071" customFormat="false" ht="12.75" hidden="false" customHeight="false" outlineLevel="0" collapsed="false"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</row>
    <row r="2072" customFormat="false" ht="12.75" hidden="false" customHeight="false" outlineLevel="0" collapsed="false">
      <c r="E2072" s="28"/>
      <c r="F2072" s="28"/>
      <c r="G2072" s="28"/>
      <c r="H2072" s="28"/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</row>
    <row r="2073" customFormat="false" ht="12.75" hidden="false" customHeight="false" outlineLevel="0" collapsed="false">
      <c r="E2073" s="28"/>
      <c r="F2073" s="28"/>
      <c r="G2073" s="28"/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</row>
    <row r="2074" customFormat="false" ht="12.75" hidden="false" customHeight="false" outlineLevel="0" collapsed="false">
      <c r="E2074" s="28"/>
      <c r="F2074" s="28"/>
      <c r="G2074" s="28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</row>
    <row r="2075" customFormat="false" ht="12.75" hidden="false" customHeight="false" outlineLevel="0" collapsed="false"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</row>
    <row r="2076" customFormat="false" ht="12.75" hidden="false" customHeight="false" outlineLevel="0" collapsed="false">
      <c r="E2076" s="28"/>
      <c r="F2076" s="28"/>
      <c r="G2076" s="28"/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</row>
    <row r="2077" customFormat="false" ht="12.75" hidden="false" customHeight="false" outlineLevel="0" collapsed="false">
      <c r="E2077" s="28"/>
      <c r="F2077" s="28"/>
      <c r="G2077" s="28"/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</row>
    <row r="2078" customFormat="false" ht="12.75" hidden="false" customHeight="false" outlineLevel="0" collapsed="false">
      <c r="E2078" s="28"/>
      <c r="F2078" s="28"/>
      <c r="G2078" s="28"/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</row>
    <row r="2079" customFormat="false" ht="12.75" hidden="false" customHeight="false" outlineLevel="0" collapsed="false">
      <c r="E2079" s="28"/>
      <c r="F2079" s="28"/>
      <c r="G2079" s="28"/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</row>
    <row r="2080" customFormat="false" ht="12.75" hidden="false" customHeight="false" outlineLevel="0" collapsed="false">
      <c r="E2080" s="28"/>
      <c r="F2080" s="28"/>
      <c r="G2080" s="28"/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</row>
    <row r="2081" customFormat="false" ht="12.75" hidden="false" customHeight="false" outlineLevel="0" collapsed="false">
      <c r="E2081" s="28"/>
      <c r="F2081" s="28"/>
      <c r="G2081" s="28"/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</row>
    <row r="2082" customFormat="false" ht="12.75" hidden="false" customHeight="false" outlineLevel="0" collapsed="false">
      <c r="E2082" s="28"/>
      <c r="F2082" s="28"/>
      <c r="G2082" s="28"/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</row>
    <row r="2083" customFormat="false" ht="12.75" hidden="false" customHeight="false" outlineLevel="0" collapsed="false">
      <c r="E2083" s="28"/>
      <c r="F2083" s="28"/>
      <c r="G2083" s="28"/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</row>
    <row r="2084" customFormat="false" ht="12.75" hidden="false" customHeight="false" outlineLevel="0" collapsed="false">
      <c r="E2084" s="28"/>
      <c r="F2084" s="28"/>
      <c r="G2084" s="28"/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</row>
    <row r="2085" customFormat="false" ht="12.75" hidden="false" customHeight="false" outlineLevel="0" collapsed="false">
      <c r="E2085" s="28"/>
      <c r="F2085" s="28"/>
      <c r="G2085" s="28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</row>
    <row r="2086" customFormat="false" ht="12.75" hidden="false" customHeight="false" outlineLevel="0" collapsed="false">
      <c r="E2086" s="28"/>
      <c r="F2086" s="28"/>
      <c r="G2086" s="28"/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</row>
    <row r="2087" customFormat="false" ht="12.75" hidden="false" customHeight="false" outlineLevel="0" collapsed="false">
      <c r="E2087" s="28"/>
      <c r="F2087" s="28"/>
      <c r="G2087" s="28"/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</row>
    <row r="2088" customFormat="false" ht="12.75" hidden="false" customHeight="false" outlineLevel="0" collapsed="false">
      <c r="E2088" s="28"/>
      <c r="F2088" s="28"/>
      <c r="G2088" s="28"/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</row>
    <row r="2089" customFormat="false" ht="12.75" hidden="false" customHeight="false" outlineLevel="0" collapsed="false">
      <c r="E2089" s="28"/>
      <c r="F2089" s="28"/>
      <c r="G2089" s="28"/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</row>
    <row r="2090" customFormat="false" ht="12.75" hidden="false" customHeight="false" outlineLevel="0" collapsed="false">
      <c r="E2090" s="28"/>
      <c r="F2090" s="28"/>
      <c r="G2090" s="28"/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</row>
    <row r="2091" customFormat="false" ht="12.75" hidden="false" customHeight="false" outlineLevel="0" collapsed="false">
      <c r="E2091" s="28"/>
      <c r="F2091" s="28"/>
      <c r="G2091" s="28"/>
      <c r="H2091" s="28"/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  <c r="U2091" s="28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</row>
    <row r="2092" customFormat="false" ht="12.75" hidden="false" customHeight="false" outlineLevel="0" collapsed="false">
      <c r="E2092" s="28"/>
      <c r="F2092" s="28"/>
      <c r="G2092" s="28"/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  <c r="U2092" s="28"/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</row>
    <row r="2093" customFormat="false" ht="12.75" hidden="false" customHeight="false" outlineLevel="0" collapsed="false">
      <c r="E2093" s="28"/>
      <c r="F2093" s="28"/>
      <c r="G2093" s="28"/>
      <c r="H2093" s="28"/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  <c r="U2093" s="28"/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</row>
    <row r="2094" customFormat="false" ht="12.75" hidden="false" customHeight="false" outlineLevel="0" collapsed="false">
      <c r="E2094" s="28"/>
      <c r="F2094" s="28"/>
      <c r="G2094" s="28"/>
      <c r="H2094" s="28"/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28"/>
      <c r="T2094" s="28"/>
      <c r="U2094" s="28"/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</row>
    <row r="2095" customFormat="false" ht="12.75" hidden="false" customHeight="false" outlineLevel="0" collapsed="false">
      <c r="E2095" s="28"/>
      <c r="F2095" s="28"/>
      <c r="G2095" s="28"/>
      <c r="H2095" s="28"/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  <c r="U2095" s="28"/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</row>
    <row r="2096" customFormat="false" ht="12.75" hidden="false" customHeight="false" outlineLevel="0" collapsed="false">
      <c r="E2096" s="28"/>
      <c r="F2096" s="28"/>
      <c r="G2096" s="28"/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</row>
    <row r="2097" customFormat="false" ht="12.75" hidden="false" customHeight="false" outlineLevel="0" collapsed="false">
      <c r="E2097" s="28"/>
      <c r="F2097" s="28"/>
      <c r="G2097" s="28"/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  <c r="U2097" s="28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</row>
    <row r="2098" customFormat="false" ht="12.75" hidden="false" customHeight="false" outlineLevel="0" collapsed="false">
      <c r="E2098" s="28"/>
      <c r="F2098" s="28"/>
      <c r="G2098" s="28"/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</row>
    <row r="2099" customFormat="false" ht="12.75" hidden="false" customHeight="false" outlineLevel="0" collapsed="false">
      <c r="E2099" s="28"/>
      <c r="F2099" s="28"/>
      <c r="G2099" s="28"/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</row>
    <row r="2100" customFormat="false" ht="12.75" hidden="false" customHeight="false" outlineLevel="0" collapsed="false">
      <c r="E2100" s="28"/>
      <c r="F2100" s="28"/>
      <c r="G2100" s="28"/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</row>
    <row r="2101" customFormat="false" ht="12.75" hidden="false" customHeight="false" outlineLevel="0" collapsed="false">
      <c r="E2101" s="28"/>
      <c r="F2101" s="28"/>
      <c r="G2101" s="28"/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</row>
    <row r="2102" customFormat="false" ht="12.75" hidden="false" customHeight="false" outlineLevel="0" collapsed="false">
      <c r="E2102" s="28"/>
      <c r="F2102" s="28"/>
      <c r="G2102" s="28"/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</row>
    <row r="2103" customFormat="false" ht="12.75" hidden="false" customHeight="false" outlineLevel="0" collapsed="false"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</row>
    <row r="2104" customFormat="false" ht="12.75" hidden="false" customHeight="false" outlineLevel="0" collapsed="false">
      <c r="E2104" s="28"/>
      <c r="F2104" s="28"/>
      <c r="G2104" s="28"/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</row>
    <row r="2105" customFormat="false" ht="12.75" hidden="false" customHeight="false" outlineLevel="0" collapsed="false">
      <c r="E2105" s="28"/>
      <c r="F2105" s="28"/>
      <c r="G2105" s="28"/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</row>
    <row r="2106" customFormat="false" ht="12.75" hidden="false" customHeight="false" outlineLevel="0" collapsed="false">
      <c r="E2106" s="28"/>
      <c r="F2106" s="28"/>
      <c r="G2106" s="28"/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</row>
    <row r="2107" customFormat="false" ht="12.75" hidden="false" customHeight="false" outlineLevel="0" collapsed="false">
      <c r="E2107" s="28"/>
      <c r="F2107" s="28"/>
      <c r="G2107" s="28"/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</row>
    <row r="2108" customFormat="false" ht="12.75" hidden="false" customHeight="false" outlineLevel="0" collapsed="false">
      <c r="E2108" s="28"/>
      <c r="F2108" s="28"/>
      <c r="G2108" s="28"/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</row>
    <row r="2109" customFormat="false" ht="12.75" hidden="false" customHeight="false" outlineLevel="0" collapsed="false">
      <c r="E2109" s="28"/>
      <c r="F2109" s="28"/>
      <c r="G2109" s="28"/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</row>
    <row r="2110" customFormat="false" ht="12.75" hidden="false" customHeight="false" outlineLevel="0" collapsed="false">
      <c r="E2110" s="28"/>
      <c r="F2110" s="28"/>
      <c r="G2110" s="28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</row>
    <row r="2111" customFormat="false" ht="12.75" hidden="false" customHeight="false" outlineLevel="0" collapsed="false">
      <c r="E2111" s="28"/>
      <c r="F2111" s="28"/>
      <c r="G2111" s="28"/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</row>
    <row r="2112" customFormat="false" ht="12.75" hidden="false" customHeight="false" outlineLevel="0" collapsed="false">
      <c r="E2112" s="28"/>
      <c r="F2112" s="28"/>
      <c r="G2112" s="28"/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</row>
    <row r="2113" customFormat="false" ht="12.75" hidden="false" customHeight="false" outlineLevel="0" collapsed="false">
      <c r="E2113" s="28"/>
      <c r="F2113" s="28"/>
      <c r="G2113" s="28"/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</row>
    <row r="2114" customFormat="false" ht="12.75" hidden="false" customHeight="false" outlineLevel="0" collapsed="false">
      <c r="E2114" s="28"/>
      <c r="F2114" s="28"/>
      <c r="G2114" s="28"/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</row>
    <row r="2115" customFormat="false" ht="12.75" hidden="false" customHeight="false" outlineLevel="0" collapsed="false">
      <c r="E2115" s="28"/>
      <c r="F2115" s="28"/>
      <c r="G2115" s="28"/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</row>
    <row r="2116" customFormat="false" ht="12.75" hidden="false" customHeight="false" outlineLevel="0" collapsed="false">
      <c r="E2116" s="28"/>
      <c r="F2116" s="28"/>
      <c r="G2116" s="28"/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</row>
    <row r="2117" customFormat="false" ht="12.75" hidden="false" customHeight="false" outlineLevel="0" collapsed="false">
      <c r="E2117" s="28"/>
      <c r="F2117" s="28"/>
      <c r="G2117" s="28"/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</row>
    <row r="2118" customFormat="false" ht="12.75" hidden="false" customHeight="false" outlineLevel="0" collapsed="false">
      <c r="E2118" s="28"/>
      <c r="F2118" s="28"/>
      <c r="G2118" s="28"/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</row>
    <row r="2119" customFormat="false" ht="12.75" hidden="false" customHeight="false" outlineLevel="0" collapsed="false">
      <c r="E2119" s="28"/>
      <c r="F2119" s="28"/>
      <c r="G2119" s="28"/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</row>
    <row r="2120" customFormat="false" ht="12.75" hidden="false" customHeight="false" outlineLevel="0" collapsed="false">
      <c r="E2120" s="28"/>
      <c r="F2120" s="28"/>
      <c r="G2120" s="28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</row>
    <row r="2121" customFormat="false" ht="12.75" hidden="false" customHeight="false" outlineLevel="0" collapsed="false">
      <c r="E2121" s="28"/>
      <c r="F2121" s="28"/>
      <c r="G2121" s="28"/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</row>
    <row r="2122" customFormat="false" ht="12.75" hidden="false" customHeight="false" outlineLevel="0" collapsed="false">
      <c r="E2122" s="28"/>
      <c r="F2122" s="28"/>
      <c r="G2122" s="28"/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</row>
    <row r="2123" customFormat="false" ht="12.75" hidden="false" customHeight="false" outlineLevel="0" collapsed="false">
      <c r="E2123" s="28"/>
      <c r="F2123" s="28"/>
      <c r="G2123" s="28"/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</row>
    <row r="2124" customFormat="false" ht="12.75" hidden="false" customHeight="false" outlineLevel="0" collapsed="false">
      <c r="E2124" s="28"/>
      <c r="F2124" s="28"/>
      <c r="G2124" s="28"/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</row>
    <row r="2125" customFormat="false" ht="12.75" hidden="false" customHeight="false" outlineLevel="0" collapsed="false">
      <c r="E2125" s="28"/>
      <c r="F2125" s="28"/>
      <c r="G2125" s="28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</row>
    <row r="2126" customFormat="false" ht="12.75" hidden="false" customHeight="false" outlineLevel="0" collapsed="false"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</row>
    <row r="2127" customFormat="false" ht="12.75" hidden="false" customHeight="false" outlineLevel="0" collapsed="false">
      <c r="E2127" s="28"/>
      <c r="F2127" s="28"/>
      <c r="G2127" s="28"/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</row>
    <row r="2128" customFormat="false" ht="12.75" hidden="false" customHeight="false" outlineLevel="0" collapsed="false">
      <c r="E2128" s="28"/>
      <c r="F2128" s="28"/>
      <c r="G2128" s="28"/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</row>
    <row r="2129" customFormat="false" ht="12.75" hidden="false" customHeight="false" outlineLevel="0" collapsed="false">
      <c r="E2129" s="28"/>
      <c r="F2129" s="28"/>
      <c r="G2129" s="28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</row>
    <row r="2130" customFormat="false" ht="12.75" hidden="false" customHeight="false" outlineLevel="0" collapsed="false">
      <c r="E2130" s="28"/>
      <c r="F2130" s="28"/>
      <c r="G2130" s="28"/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</row>
    <row r="2131" customFormat="false" ht="12.75" hidden="false" customHeight="false" outlineLevel="0" collapsed="false">
      <c r="E2131" s="28"/>
      <c r="F2131" s="28"/>
      <c r="G2131" s="28"/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</row>
    <row r="2132" customFormat="false" ht="12.75" hidden="false" customHeight="false" outlineLevel="0" collapsed="false">
      <c r="E2132" s="28"/>
      <c r="F2132" s="28"/>
      <c r="G2132" s="28"/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</row>
    <row r="2133" customFormat="false" ht="12.75" hidden="false" customHeight="false" outlineLevel="0" collapsed="false">
      <c r="E2133" s="28"/>
      <c r="F2133" s="28"/>
      <c r="G2133" s="28"/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</row>
    <row r="2134" customFormat="false" ht="12.75" hidden="false" customHeight="false" outlineLevel="0" collapsed="false">
      <c r="E2134" s="28"/>
      <c r="F2134" s="28"/>
      <c r="G2134" s="28"/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</row>
    <row r="2135" customFormat="false" ht="12.75" hidden="false" customHeight="false" outlineLevel="0" collapsed="false">
      <c r="E2135" s="28"/>
      <c r="F2135" s="28"/>
      <c r="G2135" s="28"/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</row>
    <row r="2136" customFormat="false" ht="12.75" hidden="false" customHeight="false" outlineLevel="0" collapsed="false">
      <c r="E2136" s="28"/>
      <c r="F2136" s="28"/>
      <c r="G2136" s="28"/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</row>
    <row r="2137" customFormat="false" ht="12.75" hidden="false" customHeight="false" outlineLevel="0" collapsed="false">
      <c r="E2137" s="28"/>
      <c r="F2137" s="28"/>
      <c r="G2137" s="28"/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</row>
    <row r="2138" customFormat="false" ht="12.75" hidden="false" customHeight="false" outlineLevel="0" collapsed="false">
      <c r="E2138" s="28"/>
      <c r="F2138" s="28"/>
      <c r="G2138" s="28"/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</row>
    <row r="2139" customFormat="false" ht="12.75" hidden="false" customHeight="false" outlineLevel="0" collapsed="false">
      <c r="E2139" s="28"/>
      <c r="F2139" s="28"/>
      <c r="G2139" s="28"/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</row>
    <row r="2140" customFormat="false" ht="12.75" hidden="false" customHeight="false" outlineLevel="0" collapsed="false">
      <c r="E2140" s="28"/>
      <c r="F2140" s="28"/>
      <c r="G2140" s="28"/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</row>
    <row r="2141" customFormat="false" ht="12.75" hidden="false" customHeight="false" outlineLevel="0" collapsed="false"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</row>
    <row r="2142" customFormat="false" ht="12.75" hidden="false" customHeight="false" outlineLevel="0" collapsed="false">
      <c r="E2142" s="28"/>
      <c r="F2142" s="28"/>
      <c r="G2142" s="28"/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</row>
    <row r="2143" customFormat="false" ht="12.75" hidden="false" customHeight="false" outlineLevel="0" collapsed="false">
      <c r="E2143" s="28"/>
      <c r="F2143" s="28"/>
      <c r="G2143" s="28"/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</row>
    <row r="2144" customFormat="false" ht="12.75" hidden="false" customHeight="false" outlineLevel="0" collapsed="false">
      <c r="E2144" s="28"/>
      <c r="F2144" s="28"/>
      <c r="G2144" s="28"/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</row>
    <row r="2145" customFormat="false" ht="12.75" hidden="false" customHeight="false" outlineLevel="0" collapsed="false">
      <c r="E2145" s="28"/>
      <c r="F2145" s="28"/>
      <c r="G2145" s="28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</row>
    <row r="2146" customFormat="false" ht="12.75" hidden="false" customHeight="false" outlineLevel="0" collapsed="false">
      <c r="E2146" s="28"/>
      <c r="F2146" s="28"/>
      <c r="G2146" s="28"/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</row>
    <row r="2147" customFormat="false" ht="12.75" hidden="false" customHeight="false" outlineLevel="0" collapsed="false">
      <c r="E2147" s="28"/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</row>
    <row r="2148" customFormat="false" ht="12.75" hidden="false" customHeight="false" outlineLevel="0" collapsed="false">
      <c r="E2148" s="28"/>
      <c r="F2148" s="28"/>
      <c r="G2148" s="28"/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</row>
    <row r="2149" customFormat="false" ht="12.75" hidden="false" customHeight="false" outlineLevel="0" collapsed="false">
      <c r="E2149" s="28"/>
      <c r="F2149" s="28"/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</row>
    <row r="2150" customFormat="false" ht="12.75" hidden="false" customHeight="false" outlineLevel="0" collapsed="false"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</row>
    <row r="2151" customFormat="false" ht="12.75" hidden="false" customHeight="false" outlineLevel="0" collapsed="false">
      <c r="E2151" s="28"/>
      <c r="F2151" s="28"/>
      <c r="G2151" s="28"/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</row>
    <row r="2152" customFormat="false" ht="12.75" hidden="false" customHeight="false" outlineLevel="0" collapsed="false">
      <c r="E2152" s="28"/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</row>
    <row r="2153" customFormat="false" ht="12.75" hidden="false" customHeight="false" outlineLevel="0" collapsed="false"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</row>
    <row r="2154" customFormat="false" ht="12.75" hidden="false" customHeight="false" outlineLevel="0" collapsed="false"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</row>
    <row r="2155" customFormat="false" ht="12.75" hidden="false" customHeight="false" outlineLevel="0" collapsed="false"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</row>
    <row r="2156" customFormat="false" ht="12.75" hidden="false" customHeight="false" outlineLevel="0" collapsed="false">
      <c r="E2156" s="28"/>
      <c r="F2156" s="28"/>
      <c r="G2156" s="28"/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</row>
    <row r="2157" customFormat="false" ht="12.75" hidden="false" customHeight="false" outlineLevel="0" collapsed="false">
      <c r="E2157" s="28"/>
      <c r="F2157" s="28"/>
      <c r="G2157" s="28"/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</row>
    <row r="2158" customFormat="false" ht="12.75" hidden="false" customHeight="false" outlineLevel="0" collapsed="false">
      <c r="E2158" s="28"/>
      <c r="F2158" s="28"/>
      <c r="G2158" s="28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</row>
    <row r="2159" customFormat="false" ht="12.75" hidden="false" customHeight="false" outlineLevel="0" collapsed="false">
      <c r="E2159" s="28"/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</row>
    <row r="2160" customFormat="false" ht="12.75" hidden="false" customHeight="false" outlineLevel="0" collapsed="false">
      <c r="E2160" s="28"/>
      <c r="F2160" s="28"/>
      <c r="G2160" s="28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</row>
    <row r="2161" customFormat="false" ht="12.75" hidden="false" customHeight="false" outlineLevel="0" collapsed="false">
      <c r="E2161" s="28"/>
      <c r="F2161" s="28"/>
      <c r="G2161" s="28"/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</row>
    <row r="2162" customFormat="false" ht="12.75" hidden="false" customHeight="false" outlineLevel="0" collapsed="false">
      <c r="E2162" s="28"/>
      <c r="F2162" s="28"/>
      <c r="G2162" s="28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</row>
    <row r="2163" customFormat="false" ht="12.75" hidden="false" customHeight="false" outlineLevel="0" collapsed="false">
      <c r="E2163" s="28"/>
      <c r="F2163" s="28"/>
      <c r="G2163" s="28"/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</row>
    <row r="2164" customFormat="false" ht="12.75" hidden="false" customHeight="false" outlineLevel="0" collapsed="false">
      <c r="E2164" s="28"/>
      <c r="F2164" s="28"/>
      <c r="G2164" s="28"/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</row>
    <row r="2165" customFormat="false" ht="12.75" hidden="false" customHeight="false" outlineLevel="0" collapsed="false">
      <c r="E2165" s="28"/>
      <c r="F2165" s="28"/>
      <c r="G2165" s="28"/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</row>
    <row r="2166" customFormat="false" ht="12.75" hidden="false" customHeight="false" outlineLevel="0" collapsed="false">
      <c r="E2166" s="28"/>
      <c r="F2166" s="28"/>
      <c r="G2166" s="28"/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</row>
    <row r="2167" customFormat="false" ht="12.75" hidden="false" customHeight="false" outlineLevel="0" collapsed="false">
      <c r="E2167" s="28"/>
      <c r="F2167" s="28"/>
      <c r="G2167" s="28"/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</row>
    <row r="2168" customFormat="false" ht="12.75" hidden="false" customHeight="false" outlineLevel="0" collapsed="false">
      <c r="E2168" s="28"/>
      <c r="F2168" s="28"/>
      <c r="G2168" s="28"/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</row>
    <row r="2169" customFormat="false" ht="12.75" hidden="false" customHeight="false" outlineLevel="0" collapsed="false">
      <c r="E2169" s="28"/>
      <c r="F2169" s="28"/>
      <c r="G2169" s="28"/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</row>
    <row r="2170" customFormat="false" ht="12.75" hidden="false" customHeight="false" outlineLevel="0" collapsed="false">
      <c r="E2170" s="28"/>
      <c r="F2170" s="28"/>
      <c r="G2170" s="28"/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</row>
    <row r="2171" customFormat="false" ht="12.75" hidden="false" customHeight="false" outlineLevel="0" collapsed="false">
      <c r="E2171" s="28"/>
      <c r="F2171" s="28"/>
      <c r="G2171" s="28"/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</row>
    <row r="2172" customFormat="false" ht="12.75" hidden="false" customHeight="false" outlineLevel="0" collapsed="false">
      <c r="E2172" s="28"/>
      <c r="F2172" s="28"/>
      <c r="G2172" s="28"/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</row>
    <row r="2173" customFormat="false" ht="12.75" hidden="false" customHeight="false" outlineLevel="0" collapsed="false">
      <c r="E2173" s="28"/>
      <c r="F2173" s="28"/>
      <c r="G2173" s="28"/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</row>
    <row r="2174" customFormat="false" ht="12.75" hidden="false" customHeight="false" outlineLevel="0" collapsed="false">
      <c r="E2174" s="28"/>
      <c r="F2174" s="28"/>
      <c r="G2174" s="28"/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</row>
    <row r="2175" customFormat="false" ht="12.75" hidden="false" customHeight="false" outlineLevel="0" collapsed="false"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</row>
    <row r="2176" customFormat="false" ht="12.75" hidden="false" customHeight="false" outlineLevel="0" collapsed="false">
      <c r="E2176" s="28"/>
      <c r="F2176" s="28"/>
      <c r="G2176" s="28"/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</row>
    <row r="2177" customFormat="false" ht="12.75" hidden="false" customHeight="false" outlineLevel="0" collapsed="false">
      <c r="E2177" s="28"/>
      <c r="F2177" s="28"/>
      <c r="G2177" s="28"/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</row>
    <row r="2178" customFormat="false" ht="12.75" hidden="false" customHeight="false" outlineLevel="0" collapsed="false">
      <c r="E2178" s="28"/>
      <c r="F2178" s="28"/>
      <c r="G2178" s="28"/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</row>
    <row r="2179" customFormat="false" ht="12.75" hidden="false" customHeight="false" outlineLevel="0" collapsed="false">
      <c r="E2179" s="28"/>
      <c r="F2179" s="28"/>
      <c r="G2179" s="28"/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</row>
    <row r="2180" customFormat="false" ht="12.75" hidden="false" customHeight="false" outlineLevel="0" collapsed="false"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</row>
    <row r="2181" customFormat="false" ht="12.75" hidden="false" customHeight="false" outlineLevel="0" collapsed="false">
      <c r="E2181" s="28"/>
      <c r="F2181" s="28"/>
      <c r="G2181" s="28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</row>
    <row r="2182" customFormat="false" ht="12.75" hidden="false" customHeight="false" outlineLevel="0" collapsed="false">
      <c r="E2182" s="28"/>
      <c r="F2182" s="28"/>
      <c r="G2182" s="28"/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</row>
    <row r="2183" customFormat="false" ht="12.75" hidden="false" customHeight="false" outlineLevel="0" collapsed="false">
      <c r="E2183" s="28"/>
      <c r="F2183" s="28"/>
      <c r="G2183" s="28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</row>
    <row r="2184" customFormat="false" ht="12.75" hidden="false" customHeight="false" outlineLevel="0" collapsed="false">
      <c r="E2184" s="28"/>
      <c r="F2184" s="28"/>
      <c r="G2184" s="28"/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</row>
    <row r="2185" customFormat="false" ht="12.75" hidden="false" customHeight="false" outlineLevel="0" collapsed="false">
      <c r="E2185" s="28"/>
      <c r="F2185" s="28"/>
      <c r="G2185" s="28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</row>
    <row r="2186" customFormat="false" ht="12.75" hidden="false" customHeight="false" outlineLevel="0" collapsed="false">
      <c r="E2186" s="28"/>
      <c r="F2186" s="28"/>
      <c r="G2186" s="28"/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</row>
    <row r="2187" customFormat="false" ht="12.75" hidden="false" customHeight="false" outlineLevel="0" collapsed="false">
      <c r="E2187" s="28"/>
      <c r="F2187" s="28"/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</row>
    <row r="2188" customFormat="false" ht="12.75" hidden="false" customHeight="false" outlineLevel="0" collapsed="false">
      <c r="E2188" s="28"/>
      <c r="F2188" s="28"/>
      <c r="G2188" s="28"/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</row>
    <row r="2189" customFormat="false" ht="12.75" hidden="false" customHeight="false" outlineLevel="0" collapsed="false"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</row>
    <row r="2190" customFormat="false" ht="12.75" hidden="false" customHeight="false" outlineLevel="0" collapsed="false"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</row>
    <row r="2191" customFormat="false" ht="12.75" hidden="false" customHeight="false" outlineLevel="0" collapsed="false"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</row>
    <row r="2192" customFormat="false" ht="12.75" hidden="false" customHeight="false" outlineLevel="0" collapsed="false"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</row>
    <row r="2193" customFormat="false" ht="12.75" hidden="false" customHeight="false" outlineLevel="0" collapsed="false"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</row>
    <row r="2194" customFormat="false" ht="12.75" hidden="false" customHeight="false" outlineLevel="0" collapsed="false">
      <c r="E2194" s="28"/>
      <c r="F2194" s="28"/>
      <c r="G2194" s="28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</row>
    <row r="2195" customFormat="false" ht="12.75" hidden="false" customHeight="false" outlineLevel="0" collapsed="false">
      <c r="E2195" s="28"/>
      <c r="F2195" s="28"/>
      <c r="G2195" s="28"/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</row>
    <row r="2196" customFormat="false" ht="12.75" hidden="false" customHeight="false" outlineLevel="0" collapsed="false">
      <c r="E2196" s="28"/>
      <c r="F2196" s="28"/>
      <c r="G2196" s="28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</row>
    <row r="2197" customFormat="false" ht="12.75" hidden="false" customHeight="false" outlineLevel="0" collapsed="false">
      <c r="E2197" s="28"/>
      <c r="F2197" s="28"/>
      <c r="G2197" s="28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</row>
    <row r="2198" customFormat="false" ht="12.75" hidden="false" customHeight="false" outlineLevel="0" collapsed="false">
      <c r="E2198" s="28"/>
      <c r="F2198" s="28"/>
      <c r="G2198" s="28"/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</row>
    <row r="2199" customFormat="false" ht="12.75" hidden="false" customHeight="false" outlineLevel="0" collapsed="false">
      <c r="E2199" s="28"/>
      <c r="F2199" s="28"/>
      <c r="G2199" s="28"/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</row>
    <row r="2200" customFormat="false" ht="12.75" hidden="false" customHeight="false" outlineLevel="0" collapsed="false">
      <c r="E2200" s="28"/>
      <c r="F2200" s="28"/>
      <c r="G2200" s="28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</row>
    <row r="2201" customFormat="false" ht="12.75" hidden="false" customHeight="false" outlineLevel="0" collapsed="false">
      <c r="E2201" s="28"/>
      <c r="F2201" s="28"/>
      <c r="G2201" s="28"/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</row>
    <row r="2202" customFormat="false" ht="12.75" hidden="false" customHeight="false" outlineLevel="0" collapsed="false">
      <c r="E2202" s="28"/>
      <c r="F2202" s="28"/>
      <c r="G2202" s="28"/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</row>
    <row r="2203" customFormat="false" ht="12.75" hidden="false" customHeight="false" outlineLevel="0" collapsed="false">
      <c r="E2203" s="28"/>
      <c r="F2203" s="28"/>
      <c r="G2203" s="28"/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</row>
    <row r="2204" customFormat="false" ht="12.75" hidden="false" customHeight="false" outlineLevel="0" collapsed="false">
      <c r="E2204" s="28"/>
      <c r="F2204" s="28"/>
      <c r="G2204" s="28"/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</row>
    <row r="2205" customFormat="false" ht="12.75" hidden="false" customHeight="false" outlineLevel="0" collapsed="false">
      <c r="E2205" s="28"/>
      <c r="F2205" s="28"/>
      <c r="G2205" s="28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</row>
    <row r="2206" customFormat="false" ht="12.75" hidden="false" customHeight="false" outlineLevel="0" collapsed="false">
      <c r="E2206" s="28"/>
      <c r="F2206" s="28"/>
      <c r="G2206" s="28"/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</row>
    <row r="2207" customFormat="false" ht="12.75" hidden="false" customHeight="false" outlineLevel="0" collapsed="false">
      <c r="E2207" s="28"/>
      <c r="F2207" s="28"/>
      <c r="G2207" s="28"/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</row>
    <row r="2208" customFormat="false" ht="12.75" hidden="false" customHeight="false" outlineLevel="0" collapsed="false">
      <c r="E2208" s="28"/>
      <c r="F2208" s="28"/>
      <c r="G2208" s="28"/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</row>
    <row r="2209" customFormat="false" ht="12.75" hidden="false" customHeight="false" outlineLevel="0" collapsed="false">
      <c r="E2209" s="28"/>
      <c r="F2209" s="28"/>
      <c r="G2209" s="28"/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</row>
    <row r="2210" customFormat="false" ht="12.75" hidden="false" customHeight="false" outlineLevel="0" collapsed="false">
      <c r="E2210" s="28"/>
      <c r="F2210" s="28"/>
      <c r="G2210" s="28"/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</row>
    <row r="2211" customFormat="false" ht="12.75" hidden="false" customHeight="false" outlineLevel="0" collapsed="false">
      <c r="E2211" s="28"/>
      <c r="F2211" s="28"/>
      <c r="G2211" s="28"/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</row>
    <row r="2212" customFormat="false" ht="12.75" hidden="false" customHeight="false" outlineLevel="0" collapsed="false">
      <c r="E2212" s="28"/>
      <c r="F2212" s="28"/>
      <c r="G2212" s="28"/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</row>
    <row r="2213" customFormat="false" ht="12.75" hidden="false" customHeight="false" outlineLevel="0" collapsed="false">
      <c r="E2213" s="28"/>
      <c r="F2213" s="28"/>
      <c r="G2213" s="28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</row>
    <row r="2214" customFormat="false" ht="12.75" hidden="false" customHeight="false" outlineLevel="0" collapsed="false">
      <c r="E2214" s="28"/>
      <c r="F2214" s="28"/>
      <c r="G2214" s="28"/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</row>
    <row r="2215" customFormat="false" ht="12.75" hidden="false" customHeight="false" outlineLevel="0" collapsed="false">
      <c r="E2215" s="28"/>
      <c r="F2215" s="28"/>
      <c r="G2215" s="28"/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</row>
    <row r="2216" customFormat="false" ht="12.75" hidden="false" customHeight="false" outlineLevel="0" collapsed="false">
      <c r="E2216" s="28"/>
      <c r="F2216" s="28"/>
      <c r="G2216" s="28"/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</row>
    <row r="2217" customFormat="false" ht="12.75" hidden="false" customHeight="false" outlineLevel="0" collapsed="false">
      <c r="E2217" s="28"/>
      <c r="F2217" s="28"/>
      <c r="G2217" s="28"/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</row>
    <row r="2218" customFormat="false" ht="12.75" hidden="false" customHeight="false" outlineLevel="0" collapsed="false">
      <c r="E2218" s="28"/>
      <c r="F2218" s="28"/>
      <c r="G2218" s="28"/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</row>
    <row r="2219" customFormat="false" ht="12.75" hidden="false" customHeight="false" outlineLevel="0" collapsed="false">
      <c r="E2219" s="28"/>
      <c r="F2219" s="28"/>
      <c r="G2219" s="28"/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</row>
    <row r="2220" customFormat="false" ht="12.75" hidden="false" customHeight="false" outlineLevel="0" collapsed="false">
      <c r="E2220" s="28"/>
      <c r="F2220" s="28"/>
      <c r="G2220" s="28"/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</row>
    <row r="2221" customFormat="false" ht="12.75" hidden="false" customHeight="false" outlineLevel="0" collapsed="false">
      <c r="E2221" s="28"/>
      <c r="F2221" s="28"/>
      <c r="G2221" s="28"/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</row>
    <row r="2222" customFormat="false" ht="12.75" hidden="false" customHeight="false" outlineLevel="0" collapsed="false">
      <c r="E2222" s="28"/>
      <c r="F2222" s="28"/>
      <c r="G2222" s="28"/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</row>
    <row r="2223" customFormat="false" ht="12.75" hidden="false" customHeight="false" outlineLevel="0" collapsed="false">
      <c r="E2223" s="28"/>
      <c r="F2223" s="28"/>
      <c r="G2223" s="28"/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</row>
    <row r="2224" customFormat="false" ht="12.75" hidden="false" customHeight="false" outlineLevel="0" collapsed="false">
      <c r="E2224" s="28"/>
      <c r="F2224" s="28"/>
      <c r="G2224" s="28"/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</row>
    <row r="2225" customFormat="false" ht="12.75" hidden="false" customHeight="false" outlineLevel="0" collapsed="false">
      <c r="E2225" s="28"/>
      <c r="F2225" s="28"/>
      <c r="G2225" s="28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</row>
    <row r="2226" customFormat="false" ht="12.75" hidden="false" customHeight="false" outlineLevel="0" collapsed="false">
      <c r="E2226" s="28"/>
      <c r="F2226" s="28"/>
      <c r="G2226" s="28"/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</row>
    <row r="2227" customFormat="false" ht="12.75" hidden="false" customHeight="false" outlineLevel="0" collapsed="false">
      <c r="E2227" s="28"/>
      <c r="F2227" s="28"/>
      <c r="G2227" s="28"/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</row>
    <row r="2228" customFormat="false" ht="12.75" hidden="false" customHeight="false" outlineLevel="0" collapsed="false">
      <c r="E2228" s="28"/>
      <c r="F2228" s="28"/>
      <c r="G2228" s="28"/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</row>
    <row r="2229" customFormat="false" ht="12.75" hidden="false" customHeight="false" outlineLevel="0" collapsed="false">
      <c r="E2229" s="28"/>
      <c r="F2229" s="28"/>
      <c r="G2229" s="28"/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</row>
    <row r="2230" customFormat="false" ht="12.75" hidden="false" customHeight="false" outlineLevel="0" collapsed="false">
      <c r="E2230" s="28"/>
      <c r="F2230" s="28"/>
      <c r="G2230" s="28"/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</row>
    <row r="2231" customFormat="false" ht="12.75" hidden="false" customHeight="false" outlineLevel="0" collapsed="false">
      <c r="E2231" s="28"/>
      <c r="F2231" s="28"/>
      <c r="G2231" s="28"/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</row>
    <row r="2232" customFormat="false" ht="12.75" hidden="false" customHeight="false" outlineLevel="0" collapsed="false">
      <c r="E2232" s="28"/>
      <c r="F2232" s="28"/>
      <c r="G2232" s="28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</row>
    <row r="2233" customFormat="false" ht="12.75" hidden="false" customHeight="false" outlineLevel="0" collapsed="false">
      <c r="E2233" s="28"/>
      <c r="F2233" s="28"/>
      <c r="G2233" s="28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</row>
    <row r="2234" customFormat="false" ht="12.75" hidden="false" customHeight="false" outlineLevel="0" collapsed="false">
      <c r="E2234" s="28"/>
      <c r="F2234" s="28"/>
      <c r="G2234" s="28"/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</row>
    <row r="2235" customFormat="false" ht="12.75" hidden="false" customHeight="false" outlineLevel="0" collapsed="false">
      <c r="E2235" s="28"/>
      <c r="F2235" s="28"/>
      <c r="G2235" s="28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</row>
    <row r="2236" customFormat="false" ht="12.75" hidden="false" customHeight="false" outlineLevel="0" collapsed="false">
      <c r="E2236" s="28"/>
      <c r="F2236" s="28"/>
      <c r="G2236" s="28"/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</row>
    <row r="2237" customFormat="false" ht="12.75" hidden="false" customHeight="false" outlineLevel="0" collapsed="false">
      <c r="E2237" s="28"/>
      <c r="F2237" s="28"/>
      <c r="G2237" s="28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</row>
    <row r="2238" customFormat="false" ht="12.75" hidden="false" customHeight="false" outlineLevel="0" collapsed="false">
      <c r="E2238" s="28"/>
      <c r="F2238" s="28"/>
      <c r="G2238" s="28"/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</row>
    <row r="2239" customFormat="false" ht="12.75" hidden="false" customHeight="false" outlineLevel="0" collapsed="false">
      <c r="E2239" s="28"/>
      <c r="F2239" s="28"/>
      <c r="G2239" s="28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</row>
    <row r="2240" customFormat="false" ht="12.75" hidden="false" customHeight="false" outlineLevel="0" collapsed="false">
      <c r="E2240" s="28"/>
      <c r="F2240" s="28"/>
      <c r="G2240" s="28"/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</row>
    <row r="2241" customFormat="false" ht="12.75" hidden="false" customHeight="false" outlineLevel="0" collapsed="false">
      <c r="E2241" s="28"/>
      <c r="F2241" s="28"/>
      <c r="G2241" s="28"/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</row>
    <row r="2242" customFormat="false" ht="12.75" hidden="false" customHeight="false" outlineLevel="0" collapsed="false">
      <c r="E2242" s="28"/>
      <c r="F2242" s="28"/>
      <c r="G2242" s="28"/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</row>
    <row r="2243" customFormat="false" ht="12.75" hidden="false" customHeight="false" outlineLevel="0" collapsed="false">
      <c r="E2243" s="28"/>
      <c r="F2243" s="28"/>
      <c r="G2243" s="28"/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</row>
    <row r="2244" customFormat="false" ht="12.75" hidden="false" customHeight="false" outlineLevel="0" collapsed="false">
      <c r="E2244" s="28"/>
      <c r="F2244" s="28"/>
      <c r="G2244" s="28"/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</row>
    <row r="2245" customFormat="false" ht="12.75" hidden="false" customHeight="false" outlineLevel="0" collapsed="false">
      <c r="E2245" s="28"/>
      <c r="F2245" s="28"/>
      <c r="G2245" s="28"/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</row>
    <row r="2246" customFormat="false" ht="12.75" hidden="false" customHeight="false" outlineLevel="0" collapsed="false">
      <c r="E2246" s="28"/>
      <c r="F2246" s="28"/>
      <c r="G2246" s="28"/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</row>
    <row r="2247" customFormat="false" ht="12.75" hidden="false" customHeight="false" outlineLevel="0" collapsed="false">
      <c r="E2247" s="28"/>
      <c r="F2247" s="28"/>
      <c r="G2247" s="28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</row>
    <row r="2248" customFormat="false" ht="12.75" hidden="false" customHeight="false" outlineLevel="0" collapsed="false">
      <c r="E2248" s="28"/>
      <c r="F2248" s="28"/>
      <c r="G2248" s="28"/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</row>
    <row r="2249" customFormat="false" ht="12.75" hidden="false" customHeight="false" outlineLevel="0" collapsed="false">
      <c r="E2249" s="28"/>
      <c r="F2249" s="28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</row>
    <row r="2250" customFormat="false" ht="12.75" hidden="false" customHeight="false" outlineLevel="0" collapsed="false">
      <c r="E2250" s="28"/>
      <c r="F2250" s="28"/>
      <c r="G2250" s="28"/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</row>
    <row r="2251" customFormat="false" ht="12.75" hidden="false" customHeight="false" outlineLevel="0" collapsed="false">
      <c r="E2251" s="28"/>
      <c r="F2251" s="28"/>
      <c r="G2251" s="28"/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</row>
    <row r="2252" customFormat="false" ht="12.75" hidden="false" customHeight="false" outlineLevel="0" collapsed="false">
      <c r="E2252" s="28"/>
      <c r="F2252" s="28"/>
      <c r="G2252" s="28"/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</row>
    <row r="2253" customFormat="false" ht="12.75" hidden="false" customHeight="false" outlineLevel="0" collapsed="false">
      <c r="E2253" s="28"/>
      <c r="F2253" s="28"/>
      <c r="G2253" s="28"/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</row>
    <row r="2254" customFormat="false" ht="12.75" hidden="false" customHeight="false" outlineLevel="0" collapsed="false">
      <c r="E2254" s="28"/>
      <c r="F2254" s="28"/>
      <c r="G2254" s="28"/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</row>
    <row r="2255" customFormat="false" ht="12.75" hidden="false" customHeight="false" outlineLevel="0" collapsed="false">
      <c r="E2255" s="28"/>
      <c r="F2255" s="28"/>
      <c r="G2255" s="28"/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</row>
    <row r="2256" customFormat="false" ht="12.75" hidden="false" customHeight="false" outlineLevel="0" collapsed="false">
      <c r="E2256" s="28"/>
      <c r="F2256" s="28"/>
      <c r="G2256" s="28"/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</row>
    <row r="2257" customFormat="false" ht="12.75" hidden="false" customHeight="false" outlineLevel="0" collapsed="false">
      <c r="E2257" s="28"/>
      <c r="F2257" s="28"/>
      <c r="G2257" s="28"/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</row>
    <row r="2258" customFormat="false" ht="12.75" hidden="false" customHeight="false" outlineLevel="0" collapsed="false">
      <c r="E2258" s="28"/>
      <c r="F2258" s="28"/>
      <c r="G2258" s="28"/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</row>
    <row r="2259" customFormat="false" ht="12.75" hidden="false" customHeight="false" outlineLevel="0" collapsed="false">
      <c r="E2259" s="28"/>
      <c r="F2259" s="28"/>
      <c r="G2259" s="28"/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</row>
    <row r="2260" customFormat="false" ht="12.75" hidden="false" customHeight="false" outlineLevel="0" collapsed="false">
      <c r="E2260" s="28"/>
      <c r="F2260" s="28"/>
      <c r="G2260" s="28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</row>
    <row r="2261" customFormat="false" ht="12.75" hidden="false" customHeight="false" outlineLevel="0" collapsed="false">
      <c r="E2261" s="28"/>
      <c r="F2261" s="28"/>
      <c r="G2261" s="28"/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</row>
    <row r="2262" customFormat="false" ht="12.75" hidden="false" customHeight="false" outlineLevel="0" collapsed="false">
      <c r="E2262" s="28"/>
      <c r="F2262" s="28"/>
      <c r="G2262" s="28"/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</row>
    <row r="2263" customFormat="false" ht="12.75" hidden="false" customHeight="false" outlineLevel="0" collapsed="false">
      <c r="E2263" s="28"/>
      <c r="F2263" s="28"/>
      <c r="G2263" s="28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</row>
    <row r="2264" customFormat="false" ht="12.75" hidden="false" customHeight="false" outlineLevel="0" collapsed="false">
      <c r="E2264" s="28"/>
      <c r="F2264" s="28"/>
      <c r="G2264" s="28"/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</row>
    <row r="2265" customFormat="false" ht="12.75" hidden="false" customHeight="false" outlineLevel="0" collapsed="false">
      <c r="E2265" s="28"/>
      <c r="F2265" s="28"/>
      <c r="G2265" s="28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</row>
    <row r="2266" customFormat="false" ht="12.75" hidden="false" customHeight="false" outlineLevel="0" collapsed="false">
      <c r="E2266" s="28"/>
      <c r="F2266" s="28"/>
      <c r="G2266" s="28"/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</row>
    <row r="2267" customFormat="false" ht="12.75" hidden="false" customHeight="false" outlineLevel="0" collapsed="false">
      <c r="E2267" s="28"/>
      <c r="F2267" s="28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</row>
    <row r="2268" customFormat="false" ht="12.75" hidden="false" customHeight="false" outlineLevel="0" collapsed="false">
      <c r="E2268" s="28"/>
      <c r="F2268" s="28"/>
      <c r="G2268" s="28"/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</row>
    <row r="2269" customFormat="false" ht="12.75" hidden="false" customHeight="false" outlineLevel="0" collapsed="false">
      <c r="E2269" s="28"/>
      <c r="F2269" s="28"/>
      <c r="G2269" s="28"/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</row>
    <row r="2270" customFormat="false" ht="12.75" hidden="false" customHeight="false" outlineLevel="0" collapsed="false">
      <c r="E2270" s="28"/>
      <c r="F2270" s="28"/>
      <c r="G2270" s="28"/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</row>
    <row r="2271" customFormat="false" ht="12.75" hidden="false" customHeight="false" outlineLevel="0" collapsed="false">
      <c r="E2271" s="28"/>
      <c r="F2271" s="28"/>
      <c r="G2271" s="28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</row>
    <row r="2272" customFormat="false" ht="12.75" hidden="false" customHeight="false" outlineLevel="0" collapsed="false">
      <c r="E2272" s="28"/>
      <c r="F2272" s="28"/>
      <c r="G2272" s="28"/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</row>
    <row r="2273" customFormat="false" ht="12.75" hidden="false" customHeight="false" outlineLevel="0" collapsed="false">
      <c r="E2273" s="28"/>
      <c r="F2273" s="28"/>
      <c r="G2273" s="28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</row>
    <row r="2274" customFormat="false" ht="12.75" hidden="false" customHeight="false" outlineLevel="0" collapsed="false">
      <c r="E2274" s="28"/>
      <c r="F2274" s="28"/>
      <c r="G2274" s="28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</row>
    <row r="2275" customFormat="false" ht="12.75" hidden="false" customHeight="false" outlineLevel="0" collapsed="false">
      <c r="E2275" s="28"/>
      <c r="F2275" s="28"/>
      <c r="G2275" s="28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</row>
    <row r="2276" customFormat="false" ht="12.75" hidden="false" customHeight="false" outlineLevel="0" collapsed="false">
      <c r="E2276" s="28"/>
      <c r="F2276" s="28"/>
      <c r="G2276" s="28"/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</row>
    <row r="2277" customFormat="false" ht="12.75" hidden="false" customHeight="false" outlineLevel="0" collapsed="false">
      <c r="E2277" s="28"/>
      <c r="F2277" s="28"/>
      <c r="G2277" s="28"/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</row>
    <row r="2278" customFormat="false" ht="12.75" hidden="false" customHeight="false" outlineLevel="0" collapsed="false">
      <c r="E2278" s="28"/>
      <c r="F2278" s="28"/>
      <c r="G2278" s="28"/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</row>
    <row r="2279" customFormat="false" ht="12.75" hidden="false" customHeight="false" outlineLevel="0" collapsed="false">
      <c r="E2279" s="28"/>
      <c r="F2279" s="28"/>
      <c r="G2279" s="28"/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</row>
    <row r="2280" customFormat="false" ht="12.75" hidden="false" customHeight="false" outlineLevel="0" collapsed="false">
      <c r="E2280" s="28"/>
      <c r="F2280" s="28"/>
      <c r="G2280" s="28"/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</row>
    <row r="2281" customFormat="false" ht="12.75" hidden="false" customHeight="false" outlineLevel="0" collapsed="false">
      <c r="E2281" s="28"/>
      <c r="F2281" s="28"/>
      <c r="G2281" s="28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</row>
    <row r="2282" customFormat="false" ht="12.75" hidden="false" customHeight="false" outlineLevel="0" collapsed="false">
      <c r="E2282" s="28"/>
      <c r="F2282" s="28"/>
      <c r="G2282" s="28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</row>
    <row r="2283" customFormat="false" ht="12.75" hidden="false" customHeight="false" outlineLevel="0" collapsed="false">
      <c r="E2283" s="28"/>
      <c r="F2283" s="28"/>
      <c r="G2283" s="28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</row>
    <row r="2284" customFormat="false" ht="12.75" hidden="false" customHeight="false" outlineLevel="0" collapsed="false">
      <c r="E2284" s="28"/>
      <c r="F2284" s="28"/>
      <c r="G2284" s="28"/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4:AR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81" min="1" style="2" width="9.14"/>
  </cols>
  <sheetData>
    <row r="4" customFormat="false" ht="12.75" hidden="false" customHeight="false" outlineLevel="0" collapsed="false">
      <c r="B4" s="4" t="s">
        <v>151</v>
      </c>
      <c r="C4" s="4" t="s">
        <v>151</v>
      </c>
      <c r="D4" s="4" t="s">
        <v>151</v>
      </c>
      <c r="E4" s="4" t="s">
        <v>151</v>
      </c>
      <c r="F4" s="4" t="s">
        <v>151</v>
      </c>
      <c r="G4" s="4" t="s">
        <v>151</v>
      </c>
      <c r="H4" s="4" t="s">
        <v>151</v>
      </c>
      <c r="I4" s="4" t="s">
        <v>151</v>
      </c>
      <c r="J4" s="4" t="s">
        <v>151</v>
      </c>
      <c r="K4" s="4" t="s">
        <v>151</v>
      </c>
      <c r="L4" s="4" t="s">
        <v>151</v>
      </c>
      <c r="M4" s="4" t="s">
        <v>151</v>
      </c>
      <c r="N4" s="4" t="s">
        <v>151</v>
      </c>
      <c r="O4" s="4" t="s">
        <v>151</v>
      </c>
      <c r="P4" s="4" t="s">
        <v>151</v>
      </c>
      <c r="Q4" s="4" t="s">
        <v>151</v>
      </c>
      <c r="R4" s="4" t="s">
        <v>151</v>
      </c>
      <c r="S4" s="4" t="s">
        <v>151</v>
      </c>
      <c r="T4" s="4" t="s">
        <v>151</v>
      </c>
      <c r="U4" s="4" t="s">
        <v>151</v>
      </c>
      <c r="V4" s="4" t="s">
        <v>151</v>
      </c>
      <c r="W4" s="4" t="s">
        <v>151</v>
      </c>
      <c r="X4" s="4" t="s">
        <v>151</v>
      </c>
      <c r="Y4" s="4" t="s">
        <v>151</v>
      </c>
      <c r="Z4" s="4" t="s">
        <v>151</v>
      </c>
      <c r="AA4" s="4" t="s">
        <v>151</v>
      </c>
      <c r="AB4" s="4" t="s">
        <v>151</v>
      </c>
      <c r="AC4" s="4" t="s">
        <v>151</v>
      </c>
      <c r="AD4" s="4" t="s">
        <v>151</v>
      </c>
      <c r="AE4" s="4" t="s">
        <v>151</v>
      </c>
      <c r="AF4" s="4" t="s">
        <v>151</v>
      </c>
      <c r="AG4" s="4" t="s">
        <v>151</v>
      </c>
      <c r="AH4" s="4" t="s">
        <v>151</v>
      </c>
      <c r="AI4" s="4" t="s">
        <v>151</v>
      </c>
      <c r="AJ4" s="4" t="s">
        <v>151</v>
      </c>
      <c r="AK4" s="4" t="s">
        <v>151</v>
      </c>
      <c r="AL4" s="4" t="s">
        <v>151</v>
      </c>
      <c r="AM4" s="4" t="s">
        <v>151</v>
      </c>
      <c r="AN4" s="4" t="s">
        <v>151</v>
      </c>
      <c r="AO4" s="4" t="s">
        <v>151</v>
      </c>
      <c r="AP4" s="4" t="s">
        <v>151</v>
      </c>
      <c r="AQ4" s="4" t="s">
        <v>151</v>
      </c>
      <c r="AR4" s="4" t="s">
        <v>151</v>
      </c>
    </row>
    <row r="5" customFormat="false" ht="12.75" hidden="false" customHeight="false" outlineLevel="0" collapsed="false">
      <c r="B5" s="4" t="s">
        <v>84</v>
      </c>
      <c r="C5" s="4" t="s">
        <v>85</v>
      </c>
      <c r="D5" s="4" t="s">
        <v>86</v>
      </c>
      <c r="E5" s="4" t="s">
        <v>87</v>
      </c>
      <c r="F5" s="4" t="s">
        <v>88</v>
      </c>
      <c r="G5" s="4" t="s">
        <v>89</v>
      </c>
      <c r="H5" s="4" t="s">
        <v>90</v>
      </c>
      <c r="I5" s="4" t="s">
        <v>91</v>
      </c>
      <c r="J5" s="4" t="s">
        <v>92</v>
      </c>
      <c r="K5" s="4" t="s">
        <v>93</v>
      </c>
      <c r="L5" s="4" t="s">
        <v>94</v>
      </c>
      <c r="M5" s="4" t="s">
        <v>95</v>
      </c>
      <c r="N5" s="4" t="s">
        <v>96</v>
      </c>
      <c r="O5" s="4" t="s">
        <v>97</v>
      </c>
      <c r="P5" s="4" t="s">
        <v>98</v>
      </c>
      <c r="Q5" s="4" t="s">
        <v>99</v>
      </c>
      <c r="R5" s="4" t="s">
        <v>100</v>
      </c>
      <c r="S5" s="4" t="s">
        <v>101</v>
      </c>
      <c r="T5" s="4" t="s">
        <v>102</v>
      </c>
      <c r="U5" s="4" t="s">
        <v>103</v>
      </c>
      <c r="V5" s="4" t="s">
        <v>104</v>
      </c>
      <c r="W5" s="4" t="s">
        <v>105</v>
      </c>
      <c r="X5" s="4" t="s">
        <v>106</v>
      </c>
      <c r="Y5" s="4" t="s">
        <v>107</v>
      </c>
      <c r="Z5" s="4" t="s">
        <v>108</v>
      </c>
      <c r="AA5" s="4" t="s">
        <v>109</v>
      </c>
      <c r="AB5" s="4" t="s">
        <v>110</v>
      </c>
      <c r="AC5" s="4" t="s">
        <v>111</v>
      </c>
      <c r="AD5" s="4" t="s">
        <v>112</v>
      </c>
      <c r="AE5" s="4" t="s">
        <v>113</v>
      </c>
      <c r="AF5" s="4" t="s">
        <v>114</v>
      </c>
      <c r="AG5" s="4" t="s">
        <v>115</v>
      </c>
      <c r="AH5" s="4" t="s">
        <v>116</v>
      </c>
      <c r="AI5" s="4" t="s">
        <v>117</v>
      </c>
      <c r="AJ5" s="4" t="s">
        <v>118</v>
      </c>
      <c r="AK5" s="4" t="s">
        <v>119</v>
      </c>
      <c r="AL5" s="4" t="s">
        <v>120</v>
      </c>
      <c r="AM5" s="4" t="s">
        <v>121</v>
      </c>
      <c r="AN5" s="4" t="s">
        <v>122</v>
      </c>
      <c r="AO5" s="4" t="s">
        <v>123</v>
      </c>
      <c r="AP5" s="4" t="s">
        <v>124</v>
      </c>
      <c r="AQ5" s="4" t="s">
        <v>125</v>
      </c>
      <c r="AR5" s="4" t="s">
        <v>126</v>
      </c>
    </row>
    <row r="6" customFormat="false" ht="12.75" hidden="false" customHeight="false" outlineLevel="0" collapsed="false">
      <c r="A6" s="4" t="s">
        <v>5</v>
      </c>
      <c r="B6" s="2" t="n">
        <f aca="false">DAVERAGE(PROMPTMONTH,$A6,B$4:B$5)</f>
        <v>1</v>
      </c>
    </row>
    <row r="7" customFormat="false" ht="12.75" hidden="false" customHeight="false" outlineLevel="0" collapsed="false">
      <c r="A7" s="1" t="s">
        <v>7</v>
      </c>
      <c r="B7" s="2" t="e">
        <f aca="false">DAVERAGE(PROMPTMONTH,$A7,B$4:B$5)</f>
        <v>#DIV/0!</v>
      </c>
    </row>
    <row r="8" customFormat="false" ht="12.75" hidden="false" customHeight="false" outlineLevel="0" collapsed="false">
      <c r="A8" s="1" t="s">
        <v>11</v>
      </c>
      <c r="B8" s="2" t="e">
        <f aca="false">DAVERAGE(PROMPTMONTH,$A8,B$4:B$5)</f>
        <v>#DIV/0!</v>
      </c>
    </row>
    <row r="9" customFormat="false" ht="12.75" hidden="false" customHeight="false" outlineLevel="0" collapsed="false">
      <c r="A9" s="1" t="s">
        <v>13</v>
      </c>
      <c r="B9" s="2" t="e">
        <f aca="false">DAVERAGE(PROMPTMONTH,$A9,B$4:B$5)</f>
        <v>#DIV/0!</v>
      </c>
    </row>
    <row r="10" customFormat="false" ht="12.75" hidden="false" customHeight="false" outlineLevel="0" collapsed="false">
      <c r="A10" s="1" t="s">
        <v>16</v>
      </c>
      <c r="B10" s="2" t="e">
        <f aca="false">DAVERAGE(PROMPTMONTH,$A10,B$4:B$5)</f>
        <v>#DIV/0!</v>
      </c>
    </row>
    <row r="11" customFormat="false" ht="12.75" hidden="false" customHeight="false" outlineLevel="0" collapsed="false">
      <c r="A11" s="1" t="s">
        <v>20</v>
      </c>
      <c r="B11" s="2" t="e">
        <f aca="false">DAVERAGE(PROMPTMONTH,$A11,B$4:B$5)</f>
        <v>#DIV/0!</v>
      </c>
    </row>
    <row r="12" customFormat="false" ht="12.75" hidden="false" customHeight="false" outlineLevel="0" collapsed="false">
      <c r="A12" s="1" t="s">
        <v>22</v>
      </c>
      <c r="B12" s="2" t="e">
        <f aca="false">DAVERAGE(PROMPTMONTH,$A12,B$4:B$5)</f>
        <v>#DIV/0!</v>
      </c>
    </row>
    <row r="13" customFormat="false" ht="12.75" hidden="false" customHeight="false" outlineLevel="0" collapsed="false">
      <c r="A13" s="1" t="s">
        <v>26</v>
      </c>
      <c r="B13" s="2" t="e">
        <f aca="false">DAVERAGE(PROMPTMONTH,$A13,B$4:B$5)</f>
        <v>#DIV/0!</v>
      </c>
    </row>
    <row r="14" customFormat="false" ht="12.75" hidden="false" customHeight="false" outlineLevel="0" collapsed="false">
      <c r="A14" s="1" t="s">
        <v>18</v>
      </c>
      <c r="B14" s="2" t="e">
        <f aca="false">DAVERAGE(PROMPTMONTH,$A14,B$4:B$5)</f>
        <v>#DIV/0!</v>
      </c>
    </row>
    <row r="15" customFormat="false" ht="12.75" hidden="false" customHeight="false" outlineLevel="0" collapsed="false">
      <c r="A15" s="1" t="s">
        <v>30</v>
      </c>
      <c r="B15" s="2" t="e">
        <f aca="false">DAVERAGE(PROMPTMONTH,$A15,B$4:B$5)</f>
        <v>#DIV/0!</v>
      </c>
    </row>
    <row r="16" customFormat="false" ht="12.75" hidden="false" customHeight="false" outlineLevel="0" collapsed="false">
      <c r="A16" s="1" t="s">
        <v>32</v>
      </c>
      <c r="B16" s="2" t="e">
        <f aca="false">DAVERAGE(PROMPTMONTH,$A16,B$4:B$5)</f>
        <v>#DIV/0!</v>
      </c>
    </row>
    <row r="17" customFormat="false" ht="12.75" hidden="false" customHeight="false" outlineLevel="0" collapsed="false">
      <c r="A17" s="1" t="s">
        <v>34</v>
      </c>
      <c r="B17" s="2" t="e">
        <f aca="false">DAVERAGE(PROMPTMONTH,$A17,B$4:B$5)</f>
        <v>#DIV/0!</v>
      </c>
    </row>
    <row r="18" customFormat="false" ht="12.75" hidden="false" customHeight="false" outlineLevel="0" collapsed="false">
      <c r="A18" s="1" t="s">
        <v>37</v>
      </c>
      <c r="B18" s="2" t="e">
        <f aca="false">DAVERAGE(PROMPTMONTH,$A18,B$4:B$5)</f>
        <v>#DIV/0!</v>
      </c>
    </row>
    <row r="19" customFormat="false" ht="12.75" hidden="false" customHeight="false" outlineLevel="0" collapsed="false">
      <c r="A19" s="1" t="s">
        <v>40</v>
      </c>
      <c r="B19" s="2" t="e">
        <f aca="false">DAVERAGE(PROMPTMONTH,$A19,B$4:B$5)</f>
        <v>#DIV/0!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257" min="1" style="2" width="9.14"/>
  </cols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P76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5" topLeftCell="F729" activePane="bottomRight" state="frozen"/>
      <selection pane="topLeft" activeCell="A1" activeCellId="0" sqref="A1"/>
      <selection pane="topRight" activeCell="F1" activeCellId="0" sqref="F1"/>
      <selection pane="bottomLeft" activeCell="A729" activeCellId="0" sqref="A729"/>
      <selection pane="bottomRight" activeCell="B755" activeCellId="0" sqref="B75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9.14"/>
    <col collapsed="false" customWidth="true" hidden="false" outlineLevel="0" max="9" min="2" style="1" width="9.14"/>
    <col collapsed="false" customWidth="true" hidden="false" outlineLevel="0" max="10" min="10" style="35" width="9.14"/>
    <col collapsed="false" customWidth="true" hidden="false" outlineLevel="0" max="13" min="11" style="1" width="9.14"/>
    <col collapsed="false" customWidth="true" hidden="false" outlineLevel="0" max="16" min="14" style="28" width="9.14"/>
    <col collapsed="false" customWidth="true" hidden="false" outlineLevel="0" max="20" min="17" style="28" width="12.7"/>
    <col collapsed="false" customWidth="true" hidden="false" outlineLevel="0" max="21" min="21" style="28" width="9.14"/>
    <col collapsed="false" customWidth="true" hidden="false" outlineLevel="0" max="25" min="22" style="28" width="12.7"/>
    <col collapsed="false" customWidth="true" hidden="false" outlineLevel="0" max="61" min="26" style="1" width="9.14"/>
    <col collapsed="false" customWidth="true" hidden="false" outlineLevel="0" max="79" min="63" style="1" width="9.14"/>
    <col collapsed="false" customWidth="true" hidden="false" outlineLevel="0" max="80" min="80" style="1" width="15.85"/>
    <col collapsed="false" customWidth="true" hidden="false" outlineLevel="0" max="90" min="81" style="1" width="9.14"/>
    <col collapsed="false" customWidth="true" hidden="false" outlineLevel="0" max="196" min="91" style="2" width="9.14"/>
  </cols>
  <sheetData>
    <row r="1" customFormat="false" ht="12.75" hidden="false" customHeight="false" outlineLevel="0" collapsed="false">
      <c r="A1" s="1" t="str">
        <f aca="false">CONCATENATE(TERM1," ",PIPE_1," ",D5)</f>
        <v>CASH EP PERM   DAY MA</v>
      </c>
      <c r="C1" s="1" t="str">
        <f aca="false">CONCATENATE(TERM1," ",PIPE_1," 30-DAY AVG. ",C2)</f>
        <v>CASH EP PERM 30-DAY AVG. 2.399</v>
      </c>
      <c r="E1" s="35"/>
      <c r="J1" s="35" t="str">
        <f aca="false">IF(BASISYN="YES","BASIS","FIXED PRICE")</f>
        <v>FIXED PRICE</v>
      </c>
      <c r="V1" s="28" t="n">
        <f aca="false">VLOOKUP(TERM1,PRICEPAGE,2,FALSE())</f>
        <v>4</v>
      </c>
      <c r="W1" s="28" t="n">
        <f aca="false">VLOOKUP(TERM2,PRICEPAGE,2,FALSE())</f>
        <v>4</v>
      </c>
      <c r="X1" s="28" t="n">
        <f aca="false">VLOOKUP(TERM1,PRICEPAGE,2,FALSE())</f>
        <v>4</v>
      </c>
      <c r="Y1" s="28" t="n">
        <f aca="false">VLOOKUP(TERM2,PRICEPAGE,2,FALSE())</f>
        <v>4</v>
      </c>
      <c r="AX1" s="1" t="n">
        <v>20</v>
      </c>
      <c r="AY1" s="1" t="n">
        <f aca="false">CORREL(V$736:V$755,AX$736:AX$755)</f>
        <v>-0.358221345700409</v>
      </c>
      <c r="AZ1" s="1" t="n">
        <f aca="false">CORREL(AZ736:AZ755,BA736:BA755)</f>
        <v>-0.013279314422567</v>
      </c>
    </row>
    <row r="2" customFormat="false" ht="12.75" hidden="false" customHeight="false" outlineLevel="0" collapsed="false">
      <c r="B2" s="35"/>
      <c r="C2" s="35" t="n">
        <f aca="false">ROUND(AVERAGE(C726:C755),3)</f>
        <v>2.399</v>
      </c>
      <c r="D2" s="35"/>
      <c r="E2" s="35"/>
      <c r="H2" s="1" t="e">
        <f aca="false">VLOOKUP(F5,NAMELOOK2,2,FALSE())</f>
        <v>#N/A</v>
      </c>
      <c r="J2" s="35" t="n">
        <f aca="false">ROUND(AVERAGE(J726:J755),3)</f>
        <v>0.26</v>
      </c>
      <c r="N2" s="28" t="str">
        <f aca="false">CONCATENATE(J1," ",TERM2," ",PIPE_2," - ",J1," ",TERM1," ",PIPE_1,"  ",K5,"  ","30-DAY AVG. ",J2)</f>
        <v>FIXED PRICE CASH SOCAL - FIXED PRICE CASH EP PERM    DAY MA  30-DAY AVG. 0.26</v>
      </c>
      <c r="V2" s="28" t="n">
        <f aca="false">VLOOKUP(C3,OFFSET,3,FALSE())</f>
        <v>6</v>
      </c>
      <c r="W2" s="28" t="n">
        <f aca="false">VLOOKUP(F3,OFFSET,3,FALSE())</f>
        <v>18</v>
      </c>
      <c r="X2" s="28" t="n">
        <f aca="false">VLOOKUP(X4,OFFSET,3,FALSE())</f>
        <v>5</v>
      </c>
      <c r="Y2" s="28" t="n">
        <f aca="false">VLOOKUP(Y4,OFFSET,3,FALSE())</f>
        <v>5</v>
      </c>
      <c r="AX2" s="1" t="n">
        <v>60</v>
      </c>
      <c r="AY2" s="1" t="n">
        <f aca="false">CORREL(V$696:V$755,W$696:W$755)</f>
        <v>0.811507777605452</v>
      </c>
    </row>
    <row r="3" customFormat="false" ht="12.75" hidden="false" customHeight="false" outlineLevel="0" collapsed="false">
      <c r="C3" s="1" t="str">
        <f aca="false">CONCATENATE(TERM1,PIPE_1)</f>
        <v>CASHEP PERM</v>
      </c>
      <c r="F3" s="1" t="str">
        <f aca="false">CONCATENATE(TERM2,PIPE_2)</f>
        <v>CASHSOCAL</v>
      </c>
      <c r="J3" s="35" t="str">
        <f aca="false">CONCATENATE($F$5," ",$C$5," SWAP ")</f>
        <v>NO EP PERM SWAP </v>
      </c>
      <c r="Q3" s="28" t="s">
        <v>152</v>
      </c>
      <c r="R3" s="28" t="s">
        <v>152</v>
      </c>
      <c r="S3" s="28" t="s">
        <v>152</v>
      </c>
      <c r="T3" s="28" t="s">
        <v>152</v>
      </c>
      <c r="AX3" s="1" t="n">
        <v>125</v>
      </c>
      <c r="AY3" s="1" t="n">
        <f aca="false">CORREL(V$631:V$755,W$631:W$755)</f>
        <v>0.907860032987017</v>
      </c>
    </row>
    <row r="4" customFormat="false" ht="12.75" hidden="false" customHeight="false" outlineLevel="0" collapsed="false">
      <c r="J4" s="35" t="str">
        <f aca="false">CONCATENATE(J1," ",TERM2," ",PIPE_2," - ",J1," ",TERM1," ",PIPE_1,"  ",K5)</f>
        <v>FIXED PRICE CASH SOCAL - FIXED PRICE CASH EP PERM    DAY MA</v>
      </c>
      <c r="Q4" s="28" t="str">
        <f aca="false">V4</f>
        <v>CASH EP PERM</v>
      </c>
      <c r="R4" s="28" t="str">
        <f aca="false">W4</f>
        <v>CASH SOCAL</v>
      </c>
      <c r="S4" s="28" t="str">
        <f aca="false">X4</f>
        <v>CASHNYMEX</v>
      </c>
      <c r="T4" s="28" t="str">
        <f aca="false">Y4</f>
        <v>CASHNYMEX</v>
      </c>
      <c r="V4" s="28" t="str">
        <f aca="false">CONCATENATE(TERM1," ",PIPE_1)</f>
        <v>CASH EP PERM</v>
      </c>
      <c r="W4" s="28" t="str">
        <f aca="false">CONCATENATE(TERM2," ",PIPE_2)</f>
        <v>CASH SOCAL</v>
      </c>
      <c r="X4" s="28" t="str">
        <f aca="false">CONCATENATE(TERM1,"NYMEX")</f>
        <v>CASHNYMEX</v>
      </c>
      <c r="Y4" s="28" t="str">
        <f aca="false">CONCATENATE(TERM2,"NYMEX")</f>
        <v>CASHNYMEX</v>
      </c>
      <c r="AX4" s="1" t="n">
        <v>250</v>
      </c>
      <c r="AY4" s="1" t="n">
        <f aca="false">CORREL(V$736:V$755,W$736:W$755)</f>
        <v>0.811766261912387</v>
      </c>
    </row>
    <row r="5" customFormat="false" ht="12.75" hidden="false" customHeight="false" outlineLevel="0" collapsed="false">
      <c r="C5" s="1" t="str">
        <f aca="false">PIPE_1</f>
        <v>EP PERM</v>
      </c>
      <c r="D5" s="1" t="str">
        <f aca="false">CONCATENATE(ma," ","DAY"," ","MA")</f>
        <v>  DAY MA</v>
      </c>
      <c r="E5" s="1" t="str">
        <f aca="false">PIPE_2</f>
        <v>SOCAL</v>
      </c>
      <c r="F5" s="1" t="str">
        <f aca="false">TERM</f>
        <v>NO</v>
      </c>
      <c r="K5" s="1" t="str">
        <f aca="false">CONCATENATE(ma," ","DAY"," ","MA")</f>
        <v>  DAY MA</v>
      </c>
      <c r="N5" s="28" t="str">
        <f aca="false">PIPE_1</f>
        <v>EP PERM</v>
      </c>
      <c r="O5" s="28" t="str">
        <f aca="false">PIPE_2</f>
        <v>SOCAL</v>
      </c>
      <c r="CB5" s="1" t="s">
        <v>15</v>
      </c>
      <c r="CM5" s="1"/>
      <c r="CN5" s="1"/>
    </row>
    <row r="6" customFormat="false" ht="12.75" hidden="false" customHeight="false" outlineLevel="0" collapsed="false">
      <c r="A6" s="1" t="n">
        <f aca="false">A7-1</f>
        <v>439</v>
      </c>
      <c r="B6" s="56" t="n">
        <f aca="false">HLOOKUP("date",IF(TERM2="cash",cash,PRICELOOK),IF(A6&gt;=2,A6,2),FALSE())</f>
        <v>35684</v>
      </c>
      <c r="C6" s="1" t="n">
        <f aca="false">IF(MIN($N6:$O6)=0,0,N6)</f>
        <v>2.75</v>
      </c>
      <c r="E6" s="1" t="n">
        <f aca="false">IF(MIN($N6:$O6)=0,0,O6)</f>
        <v>2.915</v>
      </c>
      <c r="H6" s="1" t="n">
        <v>1</v>
      </c>
      <c r="I6" s="56" t="n">
        <f aca="false">B6</f>
        <v>35684</v>
      </c>
      <c r="J6" s="35" t="n">
        <f aca="false">IF(MIN(C6,E6)=0,0,E6-C6)</f>
        <v>0.165</v>
      </c>
      <c r="N6" s="28" t="n">
        <f aca="false">IF(BASISYN="YES",Q6-S6,Q6)</f>
        <v>2.75</v>
      </c>
      <c r="O6" s="28" t="n">
        <f aca="false">IF(BASISYN="YES",R6-T6,R6)</f>
        <v>2.915</v>
      </c>
      <c r="Q6" s="28" t="n">
        <f aca="false">IF(ISNA(V6)," ",V6)</f>
        <v>2.75</v>
      </c>
      <c r="R6" s="28" t="n">
        <f aca="false">IF(ISNA(W6)," ",W6)</f>
        <v>2.915</v>
      </c>
      <c r="S6" s="28" t="n">
        <f aca="false">IF(ISNA(X6)," ",X6)</f>
        <v>2.725</v>
      </c>
      <c r="T6" s="28" t="n">
        <f aca="false">IF(ISNA(Y6)," ",Y6)</f>
        <v>2.725</v>
      </c>
      <c r="V6" s="28" t="n">
        <f aca="false">VLOOKUP($B6,IF(V$1=2,PRICELOOK2,IF(V$1=3,PRICELOOK3,IF(V$1=4,cash,PRICELOOK))),V$2,FALSE())</f>
        <v>2.75</v>
      </c>
      <c r="W6" s="28" t="n">
        <f aca="false">VLOOKUP($B6,IF(W$1=2,PRICELOOK2,IF(W$1=3,PRICELOOK3,IF(W$1=4,cash,PRICELOOK))),W$2,FALSE())</f>
        <v>2.915</v>
      </c>
      <c r="X6" s="28" t="n">
        <f aca="false">VLOOKUP($B6,IF(X$1=2,PRICELOOK2,IF(X$1=3,PRICELOOK3,IF(X$1=4,cash,PRICELOOK))),X$2,FALSE())</f>
        <v>2.725</v>
      </c>
      <c r="Y6" s="28" t="n">
        <f aca="false">VLOOKUP($B6,IF(Y$1=2,PRICELOOK2,IF(Y$1=3,PRICELOOK3,IF(Y$1=4,cash,PRICELOOK))),Y$2,FALSE())</f>
        <v>2.725</v>
      </c>
      <c r="BZ6" s="4" t="s">
        <v>5</v>
      </c>
      <c r="CA6" s="4"/>
      <c r="CB6" s="1" t="n">
        <v>2</v>
      </c>
      <c r="CF6" s="4"/>
      <c r="CG6" s="2"/>
    </row>
    <row r="7" customFormat="false" ht="12.75" hidden="false" customHeight="false" outlineLevel="0" collapsed="false">
      <c r="A7" s="1" t="n">
        <f aca="false">A8-1</f>
        <v>440</v>
      </c>
      <c r="B7" s="56" t="n">
        <f aca="false">HLOOKUP("date",IF(TERM2="cash",cash,PRICELOOK),IF(A7&gt;=2,A7,2),FALSE())</f>
        <v>35685</v>
      </c>
      <c r="C7" s="1" t="n">
        <f aca="false">IF(MIN($N7:$O7)=0,0,N7)</f>
        <v>2.77</v>
      </c>
      <c r="E7" s="1" t="n">
        <f aca="false">IF(MIN($N7:$O7)=0,0,O7)</f>
        <v>2.935</v>
      </c>
      <c r="H7" s="1" t="n">
        <v>2</v>
      </c>
      <c r="I7" s="56" t="n">
        <f aca="false">B7</f>
        <v>35685</v>
      </c>
      <c r="J7" s="35" t="n">
        <f aca="false">IF(MIN(C7,E7)=0,0,E7-C7)</f>
        <v>0.165</v>
      </c>
      <c r="N7" s="28" t="n">
        <f aca="false">IF(BASISYN="YES",Q7-S7,Q7)</f>
        <v>2.77</v>
      </c>
      <c r="O7" s="28" t="n">
        <f aca="false">IF(BASISYN="YES",R7-T7,R7)</f>
        <v>2.935</v>
      </c>
      <c r="Q7" s="28" t="n">
        <f aca="false">IF(ISNA(V7),Q6,V7)</f>
        <v>2.77</v>
      </c>
      <c r="R7" s="28" t="n">
        <f aca="false">IF(ISNA(W7),R6,W7)</f>
        <v>2.935</v>
      </c>
      <c r="S7" s="28" t="n">
        <f aca="false">IF(ISNA(X7),S6,X7)</f>
        <v>2.87</v>
      </c>
      <c r="T7" s="28" t="n">
        <f aca="false">IF(ISNA(Y7),T6,Y7)</f>
        <v>2.87</v>
      </c>
      <c r="V7" s="28" t="n">
        <f aca="false">VLOOKUP($B7,IF(V$1=2,PRICELOOK2,IF(V$1=3,PRICELOOK3,IF(V$1=4,cash,PRICELOOK))),V$2,FALSE())</f>
        <v>2.77</v>
      </c>
      <c r="W7" s="28" t="n">
        <f aca="false">VLOOKUP($B7,IF(W$1=2,PRICELOOK2,IF(W$1=3,PRICELOOK3,IF(W$1=4,cash,PRICELOOK))),W$2,FALSE())</f>
        <v>2.935</v>
      </c>
      <c r="X7" s="28" t="n">
        <f aca="false">VLOOKUP($B7,IF(X$1=2,PRICELOOK2,IF(X$1=3,PRICELOOK3,IF(X$1=4,cash,PRICELOOK))),X$2,FALSE())</f>
        <v>2.87</v>
      </c>
      <c r="Y7" s="28" t="n">
        <f aca="false">VLOOKUP($B7,IF(Y$1=2,PRICELOOK2,IF(Y$1=3,PRICELOOK3,IF(Y$1=4,cash,PRICELOOK))),Y$2,FALSE())</f>
        <v>2.87</v>
      </c>
      <c r="BZ7" s="4" t="s">
        <v>153</v>
      </c>
      <c r="CA7" s="4"/>
      <c r="CB7" s="1" t="n">
        <v>3</v>
      </c>
      <c r="CO7" s="3" t="n">
        <f aca="false">LN(V7/V6)</f>
        <v>0.00724640852076725</v>
      </c>
      <c r="CP7" s="3" t="n">
        <f aca="false">LN(W7/W6)</f>
        <v>0.00683763347760397</v>
      </c>
    </row>
    <row r="8" customFormat="false" ht="12.75" hidden="false" customHeight="false" outlineLevel="0" collapsed="false">
      <c r="A8" s="1" t="n">
        <f aca="false">A9-1</f>
        <v>441</v>
      </c>
      <c r="B8" s="56" t="n">
        <f aca="false">HLOOKUP("date",IF(TERM2="cash",cash,PRICELOOK),IF(A8&gt;=2,A8,2),FALSE())</f>
        <v>35686</v>
      </c>
      <c r="C8" s="1" t="n">
        <f aca="false">IF(MIN($N8:$O8)=0,0,N8)</f>
        <v>2.77</v>
      </c>
      <c r="E8" s="1" t="n">
        <f aca="false">IF(MIN($N8:$O8)=0,0,O8)</f>
        <v>2.935</v>
      </c>
      <c r="H8" s="1" t="n">
        <v>3</v>
      </c>
      <c r="I8" s="56" t="n">
        <f aca="false">B8</f>
        <v>35686</v>
      </c>
      <c r="J8" s="35" t="n">
        <f aca="false">IF(MIN(C8,E8)=0,0,E8-C8)</f>
        <v>0.165</v>
      </c>
      <c r="N8" s="28" t="n">
        <f aca="false">IF(BASISYN="YES",Q8-S8,Q8)</f>
        <v>2.77</v>
      </c>
      <c r="O8" s="28" t="n">
        <f aca="false">IF(BASISYN="YES",R8-T8,R8)</f>
        <v>2.935</v>
      </c>
      <c r="Q8" s="28" t="n">
        <f aca="false">IF(ISNA(V8),Q7,V8)</f>
        <v>2.77</v>
      </c>
      <c r="R8" s="28" t="n">
        <f aca="false">IF(ISNA(W8),R7,W8)</f>
        <v>2.935</v>
      </c>
      <c r="S8" s="28" t="n">
        <f aca="false">IF(ISNA(X8),S7,X8)</f>
        <v>2.87</v>
      </c>
      <c r="T8" s="28" t="n">
        <f aca="false">IF(ISNA(Y8),T7,Y8)</f>
        <v>2.87</v>
      </c>
      <c r="V8" s="28" t="n">
        <f aca="false">VLOOKUP($B8,IF(V$1=2,PRICELOOK2,IF(V$1=3,PRICELOOK3,IF(V$1=4,cash,PRICELOOK))),V$2,FALSE())</f>
        <v>2.77</v>
      </c>
      <c r="W8" s="28" t="n">
        <f aca="false">VLOOKUP($B8,IF(W$1=2,PRICELOOK2,IF(W$1=3,PRICELOOK3,IF(W$1=4,cash,PRICELOOK))),W$2,FALSE())</f>
        <v>2.935</v>
      </c>
      <c r="X8" s="28" t="n">
        <f aca="false">VLOOKUP($B8,IF(X$1=2,PRICELOOK2,IF(X$1=3,PRICELOOK3,IF(X$1=4,cash,PRICELOOK))),X$2,FALSE())</f>
        <v>2.87</v>
      </c>
      <c r="Y8" s="28" t="n">
        <f aca="false">VLOOKUP($B8,IF(Y$1=2,PRICELOOK2,IF(Y$1=3,PRICELOOK3,IF(Y$1=4,cash,PRICELOOK))),Y$2,FALSE())</f>
        <v>2.87</v>
      </c>
      <c r="BZ8" s="1" t="s">
        <v>22</v>
      </c>
      <c r="CB8" s="1" t="n">
        <v>4</v>
      </c>
      <c r="CO8" s="3" t="n">
        <f aca="false">LN(V8/V7)</f>
        <v>0</v>
      </c>
      <c r="CP8" s="3" t="n">
        <f aca="false">LN(W8/W7)</f>
        <v>0</v>
      </c>
    </row>
    <row r="9" customFormat="false" ht="12.75" hidden="false" customHeight="false" outlineLevel="0" collapsed="false">
      <c r="A9" s="1" t="n">
        <f aca="false">A10-1</f>
        <v>442</v>
      </c>
      <c r="B9" s="56" t="n">
        <f aca="false">HLOOKUP("date",IF(TERM2="cash",cash,PRICELOOK),IF(A9&gt;=2,A9,2),FALSE())</f>
        <v>35687</v>
      </c>
      <c r="C9" s="1" t="n">
        <f aca="false">IF(MIN($N9:$O9)=0,0,N9)</f>
        <v>2.77</v>
      </c>
      <c r="D9" s="35" t="n">
        <f aca="false">IF(ma=7,AVERAGE(C3:C9),0)</f>
        <v>0</v>
      </c>
      <c r="E9" s="1" t="n">
        <f aca="false">IF(MIN($N9:$O9)=0,0,O9)</f>
        <v>2.935</v>
      </c>
      <c r="H9" s="1" t="n">
        <v>4</v>
      </c>
      <c r="I9" s="56" t="n">
        <f aca="false">B9</f>
        <v>35687</v>
      </c>
      <c r="J9" s="35" t="n">
        <f aca="false">IF(MIN(C9,E9)=0,0,E9-C9)</f>
        <v>0.165</v>
      </c>
      <c r="K9" s="35" t="n">
        <f aca="false">IF(ma=7,AVERAGE(J3:J9),0)</f>
        <v>0</v>
      </c>
      <c r="L9" s="35"/>
      <c r="M9" s="35"/>
      <c r="N9" s="28" t="n">
        <f aca="false">IF(BASISYN="YES",Q9-S9,Q9)</f>
        <v>2.77</v>
      </c>
      <c r="O9" s="28" t="n">
        <f aca="false">IF(BASISYN="YES",R9-T9,R9)</f>
        <v>2.935</v>
      </c>
      <c r="Q9" s="28" t="n">
        <f aca="false">IF(ISNA(V9),Q8,V9)</f>
        <v>2.77</v>
      </c>
      <c r="R9" s="28" t="n">
        <f aca="false">IF(ISNA(W9),R8,W9)</f>
        <v>2.935</v>
      </c>
      <c r="S9" s="28" t="n">
        <f aca="false">IF(ISNA(X9),S8,X9)</f>
        <v>2.87</v>
      </c>
      <c r="T9" s="28" t="n">
        <f aca="false">IF(ISNA(Y9),T8,Y9)</f>
        <v>2.87</v>
      </c>
      <c r="V9" s="28" t="n">
        <f aca="false">VLOOKUP($B9,IF(V$1=2,PRICELOOK2,IF(V$1=3,PRICELOOK3,IF(V$1=4,cash,PRICELOOK))),V$2,FALSE())</f>
        <v>2.77</v>
      </c>
      <c r="W9" s="28" t="n">
        <f aca="false">VLOOKUP($B9,IF(W$1=2,PRICELOOK2,IF(W$1=3,PRICELOOK3,IF(W$1=4,cash,PRICELOOK))),W$2,FALSE())</f>
        <v>2.935</v>
      </c>
      <c r="X9" s="28" t="n">
        <f aca="false">VLOOKUP($B9,IF(X$1=2,PRICELOOK2,IF(X$1=3,PRICELOOK3,IF(X$1=4,cash,PRICELOOK))),X$2,FALSE())</f>
        <v>2.87</v>
      </c>
      <c r="Y9" s="28" t="n">
        <f aca="false">VLOOKUP($B9,IF(Y$1=2,PRICELOOK2,IF(Y$1=3,PRICELOOK3,IF(Y$1=4,cash,PRICELOOK))),Y$2,FALSE())</f>
        <v>2.87</v>
      </c>
      <c r="BZ9" s="4" t="s">
        <v>154</v>
      </c>
      <c r="CA9" s="4"/>
      <c r="CB9" s="1" t="n">
        <v>5</v>
      </c>
      <c r="CO9" s="3" t="n">
        <f aca="false">LN(V9/V8)</f>
        <v>0</v>
      </c>
      <c r="CP9" s="3" t="n">
        <f aca="false">LN(W9/W8)</f>
        <v>0</v>
      </c>
    </row>
    <row r="10" customFormat="false" ht="12.75" hidden="false" customHeight="false" outlineLevel="0" collapsed="false">
      <c r="A10" s="1" t="n">
        <f aca="false">A11-1</f>
        <v>443</v>
      </c>
      <c r="B10" s="56" t="n">
        <f aca="false">HLOOKUP("date",IF(TERM2="cash",cash,PRICELOOK),IF(A10&gt;=2,A10,2),FALSE())</f>
        <v>35688</v>
      </c>
      <c r="C10" s="1" t="n">
        <f aca="false">IF(MIN($N10:$O10)=0,0,N10)</f>
        <v>2.77</v>
      </c>
      <c r="D10" s="35" t="n">
        <f aca="false">IF(ma=7,AVERAGE(C4:C10),0)</f>
        <v>0</v>
      </c>
      <c r="E10" s="1" t="n">
        <f aca="false">IF(MIN($N10:$O10)=0,0,O10)</f>
        <v>2.925</v>
      </c>
      <c r="H10" s="1" t="n">
        <v>5</v>
      </c>
      <c r="I10" s="56" t="n">
        <f aca="false">B10</f>
        <v>35688</v>
      </c>
      <c r="J10" s="35" t="n">
        <f aca="false">IF(MIN(C10,E10)=0,0,E10-C10)</f>
        <v>0.155</v>
      </c>
      <c r="K10" s="35" t="n">
        <f aca="false">IF(ma=7,AVERAGE(J4:J10),0)</f>
        <v>0</v>
      </c>
      <c r="L10" s="35"/>
      <c r="M10" s="35"/>
      <c r="N10" s="28" t="n">
        <f aca="false">IF(BASISYN="YES",Q10-S10,Q10)</f>
        <v>2.77</v>
      </c>
      <c r="O10" s="28" t="n">
        <f aca="false">IF(BASISYN="YES",R10-T10,R10)</f>
        <v>2.925</v>
      </c>
      <c r="Q10" s="28" t="n">
        <f aca="false">IF(ISNA(V10),Q9,V10)</f>
        <v>2.77</v>
      </c>
      <c r="R10" s="28" t="n">
        <f aca="false">IF(ISNA(W10),R9,W10)</f>
        <v>2.925</v>
      </c>
      <c r="S10" s="28" t="n">
        <f aca="false">IF(ISNA(X10),S9,X10)</f>
        <v>2.87</v>
      </c>
      <c r="T10" s="28" t="n">
        <f aca="false">IF(ISNA(Y10),T9,Y10)</f>
        <v>2.87</v>
      </c>
      <c r="V10" s="28" t="n">
        <f aca="false">VLOOKUP($B10,IF(V$1=2,PRICELOOK2,IF(V$1=3,PRICELOOK3,IF(V$1=4,cash,PRICELOOK))),V$2,FALSE())</f>
        <v>2.77</v>
      </c>
      <c r="W10" s="28" t="n">
        <f aca="false">VLOOKUP($B10,IF(W$1=2,PRICELOOK2,IF(W$1=3,PRICELOOK3,IF(W$1=4,cash,PRICELOOK))),W$2,FALSE())</f>
        <v>2.925</v>
      </c>
      <c r="X10" s="28" t="n">
        <f aca="false">VLOOKUP($B10,IF(X$1=2,PRICELOOK2,IF(X$1=3,PRICELOOK3,IF(X$1=4,cash,PRICELOOK))),X$2,FALSE())</f>
        <v>2.87</v>
      </c>
      <c r="Y10" s="28" t="n">
        <f aca="false">VLOOKUP($B10,IF(Y$1=2,PRICELOOK2,IF(Y$1=3,PRICELOOK3,IF(Y$1=4,cash,PRICELOOK))),Y$2,FALSE())</f>
        <v>2.87</v>
      </c>
      <c r="BZ10" s="4" t="s">
        <v>37</v>
      </c>
      <c r="CA10" s="4"/>
      <c r="CB10" s="1" t="n">
        <v>6</v>
      </c>
      <c r="CO10" s="3" t="n">
        <f aca="false">LN(V10/V9)</f>
        <v>0</v>
      </c>
      <c r="CP10" s="3" t="n">
        <f aca="false">LN(W10/W9)</f>
        <v>-0.00341297259624007</v>
      </c>
    </row>
    <row r="11" customFormat="false" ht="12.75" hidden="false" customHeight="false" outlineLevel="0" collapsed="false">
      <c r="A11" s="1" t="n">
        <f aca="false">A12-1</f>
        <v>444</v>
      </c>
      <c r="B11" s="56" t="n">
        <f aca="false">HLOOKUP("date",IF(TERM2="cash",cash,PRICELOOK),IF(A11&gt;=2,A11,2),FALSE())</f>
        <v>35689</v>
      </c>
      <c r="C11" s="1" t="n">
        <f aca="false">IF(MIN($N11:$O11)=0,0,N11)</f>
        <v>2.785</v>
      </c>
      <c r="D11" s="35" t="n">
        <f aca="false">IF(ma=7,AVERAGE(C4:C11),0)</f>
        <v>0</v>
      </c>
      <c r="E11" s="1" t="n">
        <f aca="false">IF(MIN($N11:$O11)=0,0,O11)</f>
        <v>2.905</v>
      </c>
      <c r="H11" s="1" t="n">
        <f aca="false">H10+1</f>
        <v>6</v>
      </c>
      <c r="I11" s="56" t="n">
        <f aca="false">B11</f>
        <v>35689</v>
      </c>
      <c r="J11" s="35" t="n">
        <f aca="false">IF(MIN(C11,E11)=0,0,E11-C11)</f>
        <v>0.12</v>
      </c>
      <c r="K11" s="35" t="n">
        <f aca="false">IF(ma=7,AVERAGE(J4:J11),0)</f>
        <v>0</v>
      </c>
      <c r="L11" s="35"/>
      <c r="M11" s="35"/>
      <c r="N11" s="28" t="n">
        <f aca="false">IF(BASISYN="YES",Q11-S11,Q11)</f>
        <v>2.785</v>
      </c>
      <c r="O11" s="28" t="n">
        <f aca="false">IF(BASISYN="YES",R11-T11,R11)</f>
        <v>2.905</v>
      </c>
      <c r="Q11" s="28" t="n">
        <f aca="false">IF(ISNA(V11),Q10,V11)</f>
        <v>2.785</v>
      </c>
      <c r="R11" s="28" t="n">
        <f aca="false">IF(ISNA(W11),R10,W11)</f>
        <v>2.905</v>
      </c>
      <c r="S11" s="28" t="n">
        <f aca="false">IF(ISNA(X11),S10,X11)</f>
        <v>2.865</v>
      </c>
      <c r="T11" s="28" t="n">
        <f aca="false">IF(ISNA(Y11),T10,Y11)</f>
        <v>2.865</v>
      </c>
      <c r="V11" s="28" t="n">
        <f aca="false">VLOOKUP($B11,IF(V$1=2,PRICELOOK2,IF(V$1=3,PRICELOOK3,IF(V$1=4,cash,PRICELOOK))),V$2,FALSE())</f>
        <v>2.785</v>
      </c>
      <c r="W11" s="28" t="n">
        <f aca="false">VLOOKUP($B11,IF(W$1=2,PRICELOOK2,IF(W$1=3,PRICELOOK3,IF(W$1=4,cash,PRICELOOK))),W$2,FALSE())</f>
        <v>2.905</v>
      </c>
      <c r="X11" s="28" t="n">
        <f aca="false">VLOOKUP($B11,IF(X$1=2,PRICELOOK2,IF(X$1=3,PRICELOOK3,IF(X$1=4,cash,PRICELOOK))),X$2,FALSE())</f>
        <v>2.865</v>
      </c>
      <c r="Y11" s="28" t="n">
        <f aca="false">VLOOKUP($B11,IF(Y$1=2,PRICELOOK2,IF(Y$1=3,PRICELOOK3,IF(Y$1=4,cash,PRICELOOK))),Y$2,FALSE())</f>
        <v>2.865</v>
      </c>
      <c r="BZ11" s="1" t="s">
        <v>155</v>
      </c>
      <c r="CB11" s="1" t="n">
        <v>7</v>
      </c>
      <c r="CO11" s="3" t="n">
        <f aca="false">LN(V11/V10)</f>
        <v>0.00540055318000029</v>
      </c>
      <c r="CP11" s="3" t="n">
        <f aca="false">LN(W11/W10)</f>
        <v>-0.00686109037994524</v>
      </c>
    </row>
    <row r="12" customFormat="false" ht="12.75" hidden="false" customHeight="false" outlineLevel="0" collapsed="false">
      <c r="A12" s="1" t="n">
        <f aca="false">A13-1</f>
        <v>445</v>
      </c>
      <c r="B12" s="56" t="n">
        <f aca="false">HLOOKUP("date",IF(TERM2="cash",cash,PRICELOOK),IF(A12&gt;=2,A12,2),FALSE())</f>
        <v>35690</v>
      </c>
      <c r="C12" s="1" t="n">
        <f aca="false">IF(MIN($N12:$O12)=0,0,N12)</f>
        <v>2.69</v>
      </c>
      <c r="D12" s="35" t="n">
        <f aca="false">IF(ma=7,AVERAGE(C6:C12),0)</f>
        <v>0</v>
      </c>
      <c r="E12" s="1" t="n">
        <f aca="false">IF(MIN($N12:$O12)=0,0,O12)</f>
        <v>2.85</v>
      </c>
      <c r="I12" s="56" t="n">
        <f aca="false">B12</f>
        <v>35690</v>
      </c>
      <c r="J12" s="35" t="n">
        <f aca="false">IF(MIN(C12,E12)=0,0,E12-C12)</f>
        <v>0.16</v>
      </c>
      <c r="K12" s="35" t="n">
        <f aca="false">IF(ma=7,AVERAGE(J6:J12),0)</f>
        <v>0</v>
      </c>
      <c r="L12" s="35"/>
      <c r="M12" s="35"/>
      <c r="N12" s="28" t="n">
        <f aca="false">IF(BASISYN="YES",Q12-S12,Q12)</f>
        <v>2.69</v>
      </c>
      <c r="O12" s="28" t="n">
        <f aca="false">IF(BASISYN="YES",R12-T12,R12)</f>
        <v>2.85</v>
      </c>
      <c r="Q12" s="28" t="n">
        <f aca="false">IF(ISNA(V12),Q11,V12)</f>
        <v>2.69</v>
      </c>
      <c r="R12" s="28" t="n">
        <f aca="false">IF(ISNA(W12),R11,W12)</f>
        <v>2.85</v>
      </c>
      <c r="S12" s="28" t="n">
        <f aca="false">IF(ISNA(X12),S11,X12)</f>
        <v>2.745</v>
      </c>
      <c r="T12" s="28" t="n">
        <f aca="false">IF(ISNA(Y12),T11,Y12)</f>
        <v>2.745</v>
      </c>
      <c r="V12" s="28" t="n">
        <f aca="false">VLOOKUP($B12,IF(V$1=2,PRICELOOK2,IF(V$1=3,PRICELOOK3,IF(V$1=4,cash,PRICELOOK))),V$2,FALSE())</f>
        <v>2.69</v>
      </c>
      <c r="W12" s="28" t="n">
        <f aca="false">VLOOKUP($B12,IF(W$1=2,PRICELOOK2,IF(W$1=3,PRICELOOK3,IF(W$1=4,cash,PRICELOOK))),W$2,FALSE())</f>
        <v>2.85</v>
      </c>
      <c r="X12" s="28" t="n">
        <f aca="false">VLOOKUP($B12,IF(X$1=2,PRICELOOK2,IF(X$1=3,PRICELOOK3,IF(X$1=4,cash,PRICELOOK))),X$2,FALSE())</f>
        <v>2.745</v>
      </c>
      <c r="Y12" s="28" t="n">
        <f aca="false">VLOOKUP($B12,IF(Y$1=2,PRICELOOK2,IF(Y$1=3,PRICELOOK3,IF(Y$1=4,cash,PRICELOOK))),Y$2,FALSE())</f>
        <v>2.745</v>
      </c>
      <c r="BZ12" s="1" t="s">
        <v>156</v>
      </c>
      <c r="CB12" s="1" t="n">
        <v>8</v>
      </c>
      <c r="CO12" s="3" t="n">
        <f aca="false">LN(V12/V11)</f>
        <v>-0.0347066797654997</v>
      </c>
      <c r="CP12" s="3" t="n">
        <f aca="false">LN(W12/W11)</f>
        <v>-0.0191143960233153</v>
      </c>
    </row>
    <row r="13" customFormat="false" ht="12.75" hidden="false" customHeight="false" outlineLevel="0" collapsed="false">
      <c r="A13" s="1" t="n">
        <f aca="false">A14-1</f>
        <v>446</v>
      </c>
      <c r="B13" s="56" t="n">
        <f aca="false">HLOOKUP("date",IF(TERM2="cash",cash,PRICELOOK),IF(A13&gt;=2,A13,2),FALSE())</f>
        <v>35691</v>
      </c>
      <c r="C13" s="1" t="n">
        <f aca="false">IF(MIN($N13:$O13)=0,0,N13)</f>
        <v>2.69</v>
      </c>
      <c r="D13" s="35" t="n">
        <f aca="false">IF(ma=7,AVERAGE(C7:C13),0)</f>
        <v>0</v>
      </c>
      <c r="E13" s="1" t="n">
        <f aca="false">IF(MIN($N13:$O13)=0,0,O13)</f>
        <v>2.925</v>
      </c>
      <c r="I13" s="56" t="n">
        <f aca="false">B13</f>
        <v>35691</v>
      </c>
      <c r="J13" s="35" t="n">
        <f aca="false">IF(MIN(C13,E13)=0,0,E13-C13)</f>
        <v>0.235</v>
      </c>
      <c r="K13" s="35" t="n">
        <f aca="false">IF(ma=7,AVERAGE(J7:J13),0)</f>
        <v>0</v>
      </c>
      <c r="L13" s="35"/>
      <c r="M13" s="35"/>
      <c r="N13" s="28" t="n">
        <f aca="false">IF(BASISYN="YES",Q13-S13,Q13)</f>
        <v>2.69</v>
      </c>
      <c r="O13" s="28" t="n">
        <f aca="false">IF(BASISYN="YES",R13-T13,R13)</f>
        <v>2.925</v>
      </c>
      <c r="Q13" s="28" t="n">
        <f aca="false">IF(ISNA(V13),Q12,V13)</f>
        <v>2.69</v>
      </c>
      <c r="R13" s="28" t="n">
        <f aca="false">IF(ISNA(W13),R12,W13)</f>
        <v>2.925</v>
      </c>
      <c r="S13" s="28" t="n">
        <f aca="false">IF(ISNA(X13),S12,X13)</f>
        <v>2.745</v>
      </c>
      <c r="T13" s="28" t="n">
        <f aca="false">IF(ISNA(Y13),T12,Y13)</f>
        <v>2.745</v>
      </c>
      <c r="V13" s="28" t="n">
        <f aca="false">VLOOKUP($B13,IF(V$1=2,PRICELOOK2,IF(V$1=3,PRICELOOK3,IF(V$1=4,cash,PRICELOOK))),V$2,FALSE())</f>
        <v>2.69</v>
      </c>
      <c r="W13" s="28" t="n">
        <f aca="false">VLOOKUP($B13,IF(W$1=2,PRICELOOK2,IF(W$1=3,PRICELOOK3,IF(W$1=4,cash,PRICELOOK))),W$2,FALSE())</f>
        <v>2.925</v>
      </c>
      <c r="X13" s="28" t="n">
        <f aca="false">VLOOKUP($B13,IF(X$1=2,PRICELOOK2,IF(X$1=3,PRICELOOK3,IF(X$1=4,cash,PRICELOOK))),X$2,FALSE())</f>
        <v>2.745</v>
      </c>
      <c r="Y13" s="28" t="n">
        <f aca="false">VLOOKUP($B13,IF(Y$1=2,PRICELOOK2,IF(Y$1=3,PRICELOOK3,IF(Y$1=4,cash,PRICELOOK))),Y$2,FALSE())</f>
        <v>2.745</v>
      </c>
      <c r="BZ13" s="1" t="s">
        <v>26</v>
      </c>
      <c r="CB13" s="1" t="n">
        <v>9</v>
      </c>
      <c r="CO13" s="3" t="n">
        <f aca="false">LN(V13/V12)</f>
        <v>0</v>
      </c>
      <c r="CP13" s="3" t="n">
        <f aca="false">LN(W13/W12)</f>
        <v>0.0259754864032605</v>
      </c>
    </row>
    <row r="14" customFormat="false" ht="12.75" hidden="false" customHeight="false" outlineLevel="0" collapsed="false">
      <c r="A14" s="1" t="n">
        <f aca="false">A15-1</f>
        <v>447</v>
      </c>
      <c r="B14" s="56" t="n">
        <f aca="false">HLOOKUP("date",IF(TERM2="cash",cash,PRICELOOK),IF(A14&gt;=2,A14,2),FALSE())</f>
        <v>35692</v>
      </c>
      <c r="C14" s="1" t="n">
        <f aca="false">IF(MIN($N14:$O14)=0,0,N14)</f>
        <v>2.71</v>
      </c>
      <c r="D14" s="35" t="n">
        <f aca="false">IF(ma=7,AVERAGE(C8:C14),0)</f>
        <v>0</v>
      </c>
      <c r="E14" s="1" t="n">
        <f aca="false">IF(MIN($N14:$O14)=0,0,O14)</f>
        <v>2.795</v>
      </c>
      <c r="I14" s="56" t="n">
        <f aca="false">B14</f>
        <v>35692</v>
      </c>
      <c r="J14" s="35" t="n">
        <f aca="false">IF(MIN(C14,E14)=0,0,E14-C14)</f>
        <v>0.085</v>
      </c>
      <c r="K14" s="35" t="n">
        <f aca="false">IF(ma=7,AVERAGE(J8:J14),0)</f>
        <v>0</v>
      </c>
      <c r="L14" s="35"/>
      <c r="M14" s="35"/>
      <c r="N14" s="28" t="n">
        <f aca="false">IF(BASISYN="YES",Q14-S14,Q14)</f>
        <v>2.71</v>
      </c>
      <c r="O14" s="28" t="n">
        <f aca="false">IF(BASISYN="YES",R14-T14,R14)</f>
        <v>2.795</v>
      </c>
      <c r="Q14" s="28" t="n">
        <f aca="false">IF(ISNA(V14),Q13,V14)</f>
        <v>2.71</v>
      </c>
      <c r="R14" s="28" t="n">
        <f aca="false">IF(ISNA(W14),R13,W14)</f>
        <v>2.795</v>
      </c>
      <c r="S14" s="28" t="n">
        <f aca="false">IF(ISNA(X14),S13,X14)</f>
        <v>2.93</v>
      </c>
      <c r="T14" s="28" t="n">
        <f aca="false">IF(ISNA(Y14),T13,Y14)</f>
        <v>2.93</v>
      </c>
      <c r="V14" s="28" t="n">
        <f aca="false">VLOOKUP($B14,IF(V$1=2,PRICELOOK2,IF(V$1=3,PRICELOOK3,IF(V$1=4,cash,PRICELOOK))),V$2,FALSE())</f>
        <v>2.71</v>
      </c>
      <c r="W14" s="28" t="n">
        <f aca="false">VLOOKUP($B14,IF(W$1=2,PRICELOOK2,IF(W$1=3,PRICELOOK3,IF(W$1=4,cash,PRICELOOK))),W$2,FALSE())</f>
        <v>2.795</v>
      </c>
      <c r="X14" s="28" t="n">
        <f aca="false">VLOOKUP($B14,IF(X$1=2,PRICELOOK2,IF(X$1=3,PRICELOOK3,IF(X$1=4,cash,PRICELOOK))),X$2,FALSE())</f>
        <v>2.93</v>
      </c>
      <c r="Y14" s="28" t="n">
        <f aca="false">VLOOKUP($B14,IF(Y$1=2,PRICELOOK2,IF(Y$1=3,PRICELOOK3,IF(Y$1=4,cash,PRICELOOK))),Y$2,FALSE())</f>
        <v>2.93</v>
      </c>
      <c r="BZ14" s="1" t="s">
        <v>18</v>
      </c>
      <c r="CB14" s="1" t="n">
        <v>10</v>
      </c>
      <c r="CO14" s="3" t="n">
        <f aca="false">LN(V14/V13)</f>
        <v>0.00740744127786182</v>
      </c>
      <c r="CP14" s="3" t="n">
        <f aca="false">LN(W14/W13)</f>
        <v>-0.0454623740767573</v>
      </c>
    </row>
    <row r="15" customFormat="false" ht="12.75" hidden="false" customHeight="false" outlineLevel="0" collapsed="false">
      <c r="A15" s="1" t="n">
        <f aca="false">A16-1</f>
        <v>448</v>
      </c>
      <c r="B15" s="56" t="n">
        <f aca="false">HLOOKUP("date",IF(TERM2="cash",cash,PRICELOOK),IF(A15&gt;=2,A15,2),FALSE())</f>
        <v>35693</v>
      </c>
      <c r="C15" s="1" t="n">
        <f aca="false">IF(MIN($N15:$O15)=0,0,N15)</f>
        <v>2.71</v>
      </c>
      <c r="D15" s="35" t="n">
        <f aca="false">IF(ma=7,AVERAGE(C9:C15),0)</f>
        <v>0</v>
      </c>
      <c r="E15" s="1" t="n">
        <f aca="false">IF(MIN($N15:$O15)=0,0,O15)</f>
        <v>2.795</v>
      </c>
      <c r="I15" s="56" t="n">
        <f aca="false">B15</f>
        <v>35693</v>
      </c>
      <c r="J15" s="35" t="n">
        <f aca="false">IF(MIN(C15,E15)=0,0,E15-C15)</f>
        <v>0.085</v>
      </c>
      <c r="K15" s="35" t="n">
        <f aca="false">IF(ma=7,AVERAGE(J9:J15),0)</f>
        <v>0</v>
      </c>
      <c r="L15" s="35"/>
      <c r="M15" s="35"/>
      <c r="N15" s="28" t="n">
        <f aca="false">IF(BASISYN="YES",Q15-S15,Q15)</f>
        <v>2.71</v>
      </c>
      <c r="O15" s="28" t="n">
        <f aca="false">IF(BASISYN="YES",R15-T15,R15)</f>
        <v>2.795</v>
      </c>
      <c r="Q15" s="28" t="n">
        <f aca="false">IF(ISNA(V15),Q14,V15)</f>
        <v>2.71</v>
      </c>
      <c r="R15" s="28" t="n">
        <f aca="false">IF(ISNA(W15),R14,W15)</f>
        <v>2.795</v>
      </c>
      <c r="S15" s="28" t="n">
        <f aca="false">IF(ISNA(X15),S14,X15)</f>
        <v>2.93</v>
      </c>
      <c r="T15" s="28" t="n">
        <f aca="false">IF(ISNA(Y15),T14,Y15)</f>
        <v>2.93</v>
      </c>
      <c r="V15" s="28" t="n">
        <f aca="false">VLOOKUP($B15,IF(V$1=2,PRICELOOK2,IF(V$1=3,PRICELOOK3,IF(V$1=4,cash,PRICELOOK))),V$2,FALSE())</f>
        <v>2.71</v>
      </c>
      <c r="W15" s="28" t="n">
        <f aca="false">VLOOKUP($B15,IF(W$1=2,PRICELOOK2,IF(W$1=3,PRICELOOK3,IF(W$1=4,cash,PRICELOOK))),W$2,FALSE())</f>
        <v>2.795</v>
      </c>
      <c r="X15" s="28" t="n">
        <f aca="false">VLOOKUP($B15,IF(X$1=2,PRICELOOK2,IF(X$1=3,PRICELOOK3,IF(X$1=4,cash,PRICELOOK))),X$2,FALSE())</f>
        <v>2.93</v>
      </c>
      <c r="Y15" s="28" t="n">
        <f aca="false">VLOOKUP($B15,IF(Y$1=2,PRICELOOK2,IF(Y$1=3,PRICELOOK3,IF(Y$1=4,cash,PRICELOOK))),Y$2,FALSE())</f>
        <v>2.93</v>
      </c>
      <c r="CO15" s="3" t="n">
        <f aca="false">LN(V15/V14)</f>
        <v>0</v>
      </c>
      <c r="CP15" s="3" t="n">
        <f aca="false">LN(W15/W14)</f>
        <v>0</v>
      </c>
    </row>
    <row r="16" customFormat="false" ht="12.75" hidden="false" customHeight="false" outlineLevel="0" collapsed="false">
      <c r="A16" s="1" t="n">
        <f aca="false">A17-1</f>
        <v>449</v>
      </c>
      <c r="B16" s="56" t="n">
        <f aca="false">HLOOKUP("date",IF(TERM2="cash",cash,PRICELOOK),IF(A16&gt;=2,A16,2),FALSE())</f>
        <v>35694</v>
      </c>
      <c r="C16" s="1" t="n">
        <f aca="false">IF(MIN($N16:$O16)=0,0,N16)</f>
        <v>2.71</v>
      </c>
      <c r="D16" s="35" t="n">
        <f aca="false">IF(ma=7,AVERAGE(C10:C16),0)</f>
        <v>0</v>
      </c>
      <c r="E16" s="1" t="n">
        <f aca="false">IF(MIN($N16:$O16)=0,0,O16)</f>
        <v>2.795</v>
      </c>
      <c r="I16" s="56" t="n">
        <f aca="false">B16</f>
        <v>35694</v>
      </c>
      <c r="J16" s="35" t="n">
        <f aca="false">IF(MIN(C16,E16)=0,0,E16-C16)</f>
        <v>0.085</v>
      </c>
      <c r="K16" s="35" t="n">
        <f aca="false">IF(ma=7,AVERAGE(J10:J16),0)</f>
        <v>0</v>
      </c>
      <c r="L16" s="35"/>
      <c r="M16" s="35"/>
      <c r="N16" s="28" t="n">
        <f aca="false">IF(BASISYN="YES",Q16-S16,Q16)</f>
        <v>2.71</v>
      </c>
      <c r="O16" s="28" t="n">
        <f aca="false">IF(BASISYN="YES",R16-T16,R16)</f>
        <v>2.795</v>
      </c>
      <c r="Q16" s="28" t="n">
        <f aca="false">IF(ISNA(V16),Q15,V16)</f>
        <v>2.71</v>
      </c>
      <c r="R16" s="28" t="n">
        <f aca="false">IF(ISNA(W16),R15,W16)</f>
        <v>2.795</v>
      </c>
      <c r="S16" s="28" t="n">
        <f aca="false">IF(ISNA(X16),S15,X16)</f>
        <v>2.93</v>
      </c>
      <c r="T16" s="28" t="n">
        <f aca="false">IF(ISNA(Y16),T15,Y16)</f>
        <v>2.93</v>
      </c>
      <c r="V16" s="28" t="n">
        <f aca="false">VLOOKUP($B16,IF(V$1=2,PRICELOOK2,IF(V$1=3,PRICELOOK3,IF(V$1=4,cash,PRICELOOK))),V$2,FALSE())</f>
        <v>2.71</v>
      </c>
      <c r="W16" s="28" t="n">
        <f aca="false">VLOOKUP($B16,IF(W$1=2,PRICELOOK2,IF(W$1=3,PRICELOOK3,IF(W$1=4,cash,PRICELOOK))),W$2,FALSE())</f>
        <v>2.795</v>
      </c>
      <c r="X16" s="28" t="n">
        <f aca="false">VLOOKUP($B16,IF(X$1=2,PRICELOOK2,IF(X$1=3,PRICELOOK3,IF(X$1=4,cash,PRICELOOK))),X$2,FALSE())</f>
        <v>2.93</v>
      </c>
      <c r="Y16" s="28" t="n">
        <f aca="false">VLOOKUP($B16,IF(Y$1=2,PRICELOOK2,IF(Y$1=3,PRICELOOK3,IF(Y$1=4,cash,PRICELOOK))),Y$2,FALSE())</f>
        <v>2.93</v>
      </c>
      <c r="CO16" s="3" t="n">
        <f aca="false">LN(V16/V15)</f>
        <v>0</v>
      </c>
      <c r="CP16" s="3" t="n">
        <f aca="false">LN(W16/W15)</f>
        <v>0</v>
      </c>
    </row>
    <row r="17" customFormat="false" ht="12.75" hidden="false" customHeight="false" outlineLevel="0" collapsed="false">
      <c r="A17" s="1" t="n">
        <f aca="false">A18-1</f>
        <v>450</v>
      </c>
      <c r="B17" s="56" t="n">
        <f aca="false">HLOOKUP("date",IF(TERM2="cash",cash,PRICELOOK),IF(A17&gt;=2,A17,2),FALSE())</f>
        <v>35695</v>
      </c>
      <c r="C17" s="1" t="n">
        <f aca="false">IF(MIN($N17:$O17)=0,0,N17)</f>
        <v>2.71</v>
      </c>
      <c r="D17" s="35" t="n">
        <f aca="false">IF(ma=7,AVERAGE(C11:C17),0)</f>
        <v>0</v>
      </c>
      <c r="E17" s="1" t="n">
        <f aca="false">IF(MIN($N17:$O17)=0,0,O17)</f>
        <v>2.95</v>
      </c>
      <c r="I17" s="56" t="n">
        <f aca="false">B17</f>
        <v>35695</v>
      </c>
      <c r="J17" s="35" t="n">
        <f aca="false">IF(MIN(C17,E17)=0,0,E17-C17)</f>
        <v>0.24</v>
      </c>
      <c r="K17" s="35" t="n">
        <f aca="false">IF(ma=7,AVERAGE(J11:J17),0)</f>
        <v>0</v>
      </c>
      <c r="L17" s="35"/>
      <c r="M17" s="35"/>
      <c r="N17" s="28" t="n">
        <f aca="false">IF(BASISYN="YES",Q17-S17,Q17)</f>
        <v>2.71</v>
      </c>
      <c r="O17" s="28" t="n">
        <f aca="false">IF(BASISYN="YES",R17-T17,R17)</f>
        <v>2.95</v>
      </c>
      <c r="Q17" s="28" t="n">
        <f aca="false">IF(ISNA(V17),Q16,V17)</f>
        <v>2.71</v>
      </c>
      <c r="R17" s="28" t="n">
        <f aca="false">IF(ISNA(W17),R16,W17)</f>
        <v>2.95</v>
      </c>
      <c r="S17" s="28" t="n">
        <f aca="false">IF(ISNA(X17),S16,X17)</f>
        <v>2.93</v>
      </c>
      <c r="T17" s="28" t="n">
        <f aca="false">IF(ISNA(Y17),T16,Y17)</f>
        <v>2.93</v>
      </c>
      <c r="V17" s="28" t="n">
        <f aca="false">VLOOKUP($B17,IF(V$1=2,PRICELOOK2,IF(V$1=3,PRICELOOK3,IF(V$1=4,cash,PRICELOOK))),V$2,FALSE())</f>
        <v>2.71</v>
      </c>
      <c r="W17" s="28" t="n">
        <f aca="false">VLOOKUP($B17,IF(W$1=2,PRICELOOK2,IF(W$1=3,PRICELOOK3,IF(W$1=4,cash,PRICELOOK))),W$2,FALSE())</f>
        <v>2.95</v>
      </c>
      <c r="X17" s="28" t="n">
        <f aca="false">VLOOKUP($B17,IF(X$1=2,PRICELOOK2,IF(X$1=3,PRICELOOK3,IF(X$1=4,cash,PRICELOOK))),X$2,FALSE())</f>
        <v>2.93</v>
      </c>
      <c r="Y17" s="28" t="n">
        <f aca="false">VLOOKUP($B17,IF(Y$1=2,PRICELOOK2,IF(Y$1=3,PRICELOOK3,IF(Y$1=4,cash,PRICELOOK))),Y$2,FALSE())</f>
        <v>2.93</v>
      </c>
      <c r="BZ17" s="1" t="s">
        <v>15</v>
      </c>
      <c r="CB17" s="1" t="n">
        <v>0</v>
      </c>
      <c r="CO17" s="3" t="n">
        <f aca="false">LN(V17/V16)</f>
        <v>0</v>
      </c>
      <c r="CP17" s="3" t="n">
        <f aca="false">LN(W17/W16)</f>
        <v>0.053973063744666</v>
      </c>
    </row>
    <row r="18" customFormat="false" ht="12.75" hidden="false" customHeight="false" outlineLevel="0" collapsed="false">
      <c r="A18" s="1" t="n">
        <f aca="false">A19-1</f>
        <v>451</v>
      </c>
      <c r="B18" s="56" t="n">
        <f aca="false">HLOOKUP("date",IF(TERM2="cash",cash,PRICELOOK),IF(A18&gt;=2,A18,2),FALSE())</f>
        <v>35696</v>
      </c>
      <c r="C18" s="1" t="n">
        <f aca="false">IF(MIN($N18:$O18)=0,0,N18)</f>
        <v>2.775</v>
      </c>
      <c r="D18" s="35" t="n">
        <f aca="false">IF(ma=7,AVERAGE(C12:C18),0)</f>
        <v>0</v>
      </c>
      <c r="E18" s="1" t="n">
        <f aca="false">IF(MIN($N18:$O18)=0,0,O18)</f>
        <v>3.06</v>
      </c>
      <c r="I18" s="56" t="n">
        <f aca="false">B18</f>
        <v>35696</v>
      </c>
      <c r="J18" s="35" t="n">
        <f aca="false">IF(MIN(C18,E18)=0,0,E18-C18)</f>
        <v>0.285</v>
      </c>
      <c r="K18" s="35" t="n">
        <f aca="false">IF(ma=7,AVERAGE(J12:J18),0)</f>
        <v>0</v>
      </c>
      <c r="L18" s="35"/>
      <c r="M18" s="35"/>
      <c r="N18" s="28" t="n">
        <f aca="false">IF(BASISYN="YES",Q18-S18,Q18)</f>
        <v>2.775</v>
      </c>
      <c r="O18" s="28" t="n">
        <f aca="false">IF(BASISYN="YES",R18-T18,R18)</f>
        <v>3.06</v>
      </c>
      <c r="Q18" s="28" t="n">
        <f aca="false">IF(ISNA(V18),Q17,V18)</f>
        <v>2.775</v>
      </c>
      <c r="R18" s="28" t="n">
        <f aca="false">IF(ISNA(W18),R17,W18)</f>
        <v>3.06</v>
      </c>
      <c r="S18" s="28" t="n">
        <f aca="false">IF(ISNA(X18),S17,X18)</f>
        <v>2.93</v>
      </c>
      <c r="T18" s="28" t="n">
        <f aca="false">IF(ISNA(Y18),T17,Y18)</f>
        <v>2.93</v>
      </c>
      <c r="V18" s="28" t="n">
        <f aca="false">VLOOKUP($B18,IF(V$1=2,PRICELOOK2,IF(V$1=3,PRICELOOK3,IF(V$1=4,cash,PRICELOOK))),V$2,FALSE())</f>
        <v>2.775</v>
      </c>
      <c r="W18" s="28" t="n">
        <f aca="false">VLOOKUP($B18,IF(W$1=2,PRICELOOK2,IF(W$1=3,PRICELOOK3,IF(W$1=4,cash,PRICELOOK))),W$2,FALSE())</f>
        <v>3.06</v>
      </c>
      <c r="X18" s="28" t="n">
        <f aca="false">VLOOKUP($B18,IF(X$1=2,PRICELOOK2,IF(X$1=3,PRICELOOK3,IF(X$1=4,cash,PRICELOOK))),X$2,FALSE())</f>
        <v>2.93</v>
      </c>
      <c r="Y18" s="28" t="n">
        <f aca="false">VLOOKUP($B18,IF(Y$1=2,PRICELOOK2,IF(Y$1=3,PRICELOOK3,IF(Y$1=4,cash,PRICELOOK))),Y$2,FALSE())</f>
        <v>2.93</v>
      </c>
      <c r="BZ18" s="1" t="s">
        <v>157</v>
      </c>
      <c r="CB18" s="1" t="n">
        <v>10</v>
      </c>
      <c r="CO18" s="3" t="n">
        <f aca="false">LN(V18/V17)</f>
        <v>0.0237021123067883</v>
      </c>
      <c r="CP18" s="3" t="n">
        <f aca="false">LN(W18/W17)</f>
        <v>0.0366097456125608</v>
      </c>
    </row>
    <row r="19" customFormat="false" ht="12.75" hidden="false" customHeight="false" outlineLevel="0" collapsed="false">
      <c r="A19" s="1" t="n">
        <f aca="false">A20-1</f>
        <v>452</v>
      </c>
      <c r="B19" s="56" t="n">
        <f aca="false">HLOOKUP("date",IF(TERM2="cash",cash,PRICELOOK),IF(A19&gt;=2,A19,2),FALSE())</f>
        <v>35697</v>
      </c>
      <c r="C19" s="1" t="n">
        <f aca="false">IF(MIN($N19:$O19)=0,0,N19)</f>
        <v>2.855</v>
      </c>
      <c r="D19" s="35" t="n">
        <f aca="false">IF(ma=7,AVERAGE(C13:C19),IF(ma=14,AVERAGE(C6:C19),0))</f>
        <v>0</v>
      </c>
      <c r="E19" s="1" t="n">
        <f aca="false">IF(MIN($N19:$O19)=0,0,O19)</f>
        <v>3.015</v>
      </c>
      <c r="I19" s="56" t="n">
        <f aca="false">B19</f>
        <v>35697</v>
      </c>
      <c r="J19" s="35" t="n">
        <f aca="false">IF(MIN(C19,E19)=0,0,E19-C19)</f>
        <v>0.16</v>
      </c>
      <c r="K19" s="35" t="n">
        <f aca="false">IF(ma=7,AVERAGE(J13:J19),IF(ma=14,AVERAGE(J6:J19),0))</f>
        <v>0</v>
      </c>
      <c r="L19" s="35"/>
      <c r="M19" s="35"/>
      <c r="N19" s="28" t="n">
        <f aca="false">IF(BASISYN="YES",Q19-S19,Q19)</f>
        <v>2.855</v>
      </c>
      <c r="O19" s="28" t="n">
        <f aca="false">IF(BASISYN="YES",R19-T19,R19)</f>
        <v>3.015</v>
      </c>
      <c r="Q19" s="28" t="n">
        <f aca="false">IF(ISNA(V19),Q18,V19)</f>
        <v>2.855</v>
      </c>
      <c r="R19" s="28" t="n">
        <f aca="false">IF(ISNA(W19),R18,W19)</f>
        <v>3.015</v>
      </c>
      <c r="S19" s="28" t="n">
        <f aca="false">IF(ISNA(X19),S18,X19)</f>
        <v>3.015</v>
      </c>
      <c r="T19" s="28" t="n">
        <f aca="false">IF(ISNA(Y19),T18,Y19)</f>
        <v>3.015</v>
      </c>
      <c r="V19" s="28" t="n">
        <f aca="false">VLOOKUP($B19,IF(V$1=2,PRICELOOK2,IF(V$1=3,PRICELOOK3,IF(V$1=4,cash,PRICELOOK))),V$2,FALSE())</f>
        <v>2.855</v>
      </c>
      <c r="W19" s="28" t="n">
        <f aca="false">VLOOKUP($B19,IF(W$1=2,PRICELOOK2,IF(W$1=3,PRICELOOK3,IF(W$1=4,cash,PRICELOOK))),W$2,FALSE())</f>
        <v>3.015</v>
      </c>
      <c r="X19" s="28" t="n">
        <f aca="false">VLOOKUP($B19,IF(X$1=2,PRICELOOK2,IF(X$1=3,PRICELOOK3,IF(X$1=4,cash,PRICELOOK))),X$2,FALSE())</f>
        <v>3.015</v>
      </c>
      <c r="Y19" s="28" t="n">
        <f aca="false">VLOOKUP($B19,IF(Y$1=2,PRICELOOK2,IF(Y$1=3,PRICELOOK3,IF(Y$1=4,cash,PRICELOOK))),Y$2,FALSE())</f>
        <v>3.015</v>
      </c>
      <c r="BZ19" s="1" t="s">
        <v>158</v>
      </c>
      <c r="CB19" s="1" t="n">
        <v>20</v>
      </c>
      <c r="CO19" s="3" t="n">
        <f aca="false">LN(V19/V18)</f>
        <v>0.0284210959095756</v>
      </c>
      <c r="CP19" s="3" t="n">
        <f aca="false">LN(W19/W18)</f>
        <v>-0.0148150857851406</v>
      </c>
    </row>
    <row r="20" customFormat="false" ht="12.75" hidden="false" customHeight="false" outlineLevel="0" collapsed="false">
      <c r="A20" s="1" t="n">
        <f aca="false">A21-1</f>
        <v>453</v>
      </c>
      <c r="B20" s="56" t="n">
        <f aca="false">HLOOKUP("date",IF(TERM2="cash",cash,PRICELOOK),IF(A20&gt;=2,A20,2),FALSE())</f>
        <v>35698</v>
      </c>
      <c r="C20" s="1" t="n">
        <f aca="false">IF(MIN($N20:$O20)=0,0,N20)</f>
        <v>2.855</v>
      </c>
      <c r="D20" s="35" t="n">
        <f aca="false">IF(ma=7,AVERAGE(C14:C20),IF(ma=14,AVERAGE(C7:C20),0))</f>
        <v>0</v>
      </c>
      <c r="E20" s="1" t="n">
        <f aca="false">IF(MIN($N20:$O20)=0,0,O20)</f>
        <v>3.025</v>
      </c>
      <c r="I20" s="56" t="n">
        <f aca="false">B20</f>
        <v>35698</v>
      </c>
      <c r="J20" s="35" t="n">
        <f aca="false">IF(MIN(C20,E20)=0,0,E20-C20)</f>
        <v>0.17</v>
      </c>
      <c r="K20" s="35" t="n">
        <f aca="false">IF(ma=7,AVERAGE(J14:J20),IF(ma=14,AVERAGE(J7:J20),0))</f>
        <v>0</v>
      </c>
      <c r="L20" s="35"/>
      <c r="M20" s="35"/>
      <c r="N20" s="28" t="n">
        <f aca="false">IF(BASISYN="YES",Q20-S20,Q20)</f>
        <v>2.855</v>
      </c>
      <c r="O20" s="28" t="n">
        <f aca="false">IF(BASISYN="YES",R20-T20,R20)</f>
        <v>3.025</v>
      </c>
      <c r="Q20" s="28" t="n">
        <f aca="false">IF(ISNA(V20),Q19,V20)</f>
        <v>2.855</v>
      </c>
      <c r="R20" s="28" t="n">
        <f aca="false">IF(ISNA(W20),R19,W20)</f>
        <v>3.025</v>
      </c>
      <c r="S20" s="28" t="n">
        <f aca="false">IF(ISNA(X20),S19,X20)</f>
        <v>3.015</v>
      </c>
      <c r="T20" s="28" t="n">
        <f aca="false">IF(ISNA(Y20),T19,Y20)</f>
        <v>3.015</v>
      </c>
      <c r="V20" s="28" t="n">
        <f aca="false">VLOOKUP($B20,IF(V$1=2,PRICELOOK2,IF(V$1=3,PRICELOOK3,IF(V$1=4,cash,PRICELOOK))),V$2,FALSE())</f>
        <v>2.855</v>
      </c>
      <c r="W20" s="28" t="n">
        <f aca="false">VLOOKUP($B20,IF(W$1=2,PRICELOOK2,IF(W$1=3,PRICELOOK3,IF(W$1=4,cash,PRICELOOK))),W$2,FALSE())</f>
        <v>3.025</v>
      </c>
      <c r="X20" s="28" t="n">
        <f aca="false">VLOOKUP($B20,IF(X$1=2,PRICELOOK2,IF(X$1=3,PRICELOOK3,IF(X$1=4,cash,PRICELOOK))),X$2,FALSE())</f>
        <v>3.015</v>
      </c>
      <c r="Y20" s="28" t="n">
        <f aca="false">VLOOKUP($B20,IF(Y$1=2,PRICELOOK2,IF(Y$1=3,PRICELOOK3,IF(Y$1=4,cash,PRICELOOK))),Y$2,FALSE())</f>
        <v>3.015</v>
      </c>
      <c r="BZ20" s="1" t="s">
        <v>31</v>
      </c>
      <c r="CB20" s="1" t="n">
        <v>30</v>
      </c>
      <c r="CO20" s="3" t="n">
        <f aca="false">LN(V20/V19)</f>
        <v>0</v>
      </c>
      <c r="CP20" s="3" t="n">
        <f aca="false">LN(W20/W19)</f>
        <v>0.00331126130365601</v>
      </c>
    </row>
    <row r="21" customFormat="false" ht="12.75" hidden="false" customHeight="false" outlineLevel="0" collapsed="false">
      <c r="A21" s="1" t="n">
        <f aca="false">A22-1</f>
        <v>454</v>
      </c>
      <c r="B21" s="56" t="n">
        <f aca="false">HLOOKUP("date",IF(TERM2="cash",cash,PRICELOOK),IF(A21&gt;=2,A21,2),FALSE())</f>
        <v>35699</v>
      </c>
      <c r="C21" s="1" t="n">
        <f aca="false">IF(MIN($N21:$O21)=0,0,N21)</f>
        <v>2.925</v>
      </c>
      <c r="D21" s="35" t="n">
        <f aca="false">IF(ma=7,AVERAGE(C15:C21),IF(ma=14,AVERAGE(C8:C21),0))</f>
        <v>0</v>
      </c>
      <c r="E21" s="1" t="n">
        <f aca="false">IF(MIN($N21:$O21)=0,0,O21)</f>
        <v>3.105</v>
      </c>
      <c r="I21" s="56" t="n">
        <f aca="false">B21</f>
        <v>35699</v>
      </c>
      <c r="J21" s="35" t="n">
        <f aca="false">IF(MIN(C21,E21)=0,0,E21-C21)</f>
        <v>0.18</v>
      </c>
      <c r="K21" s="35" t="n">
        <f aca="false">IF(ma=7,AVERAGE(J15:J21),IF(ma=14,AVERAGE(J8:J21),0))</f>
        <v>0</v>
      </c>
      <c r="L21" s="35"/>
      <c r="M21" s="35"/>
      <c r="N21" s="28" t="n">
        <f aca="false">IF(BASISYN="YES",Q21-S21,Q21)</f>
        <v>2.925</v>
      </c>
      <c r="O21" s="28" t="n">
        <f aca="false">IF(BASISYN="YES",R21-T21,R21)</f>
        <v>3.105</v>
      </c>
      <c r="Q21" s="28" t="n">
        <f aca="false">IF(ISNA(V21),Q20,V21)</f>
        <v>2.925</v>
      </c>
      <c r="R21" s="28" t="n">
        <f aca="false">IF(ISNA(W21),R20,W21)</f>
        <v>3.105</v>
      </c>
      <c r="S21" s="28" t="n">
        <f aca="false">IF(ISNA(X21),S20,X21)</f>
        <v>3.265</v>
      </c>
      <c r="T21" s="28" t="n">
        <f aca="false">IF(ISNA(Y21),T20,Y21)</f>
        <v>3.265</v>
      </c>
      <c r="V21" s="28" t="n">
        <f aca="false">VLOOKUP($B21,IF(V$1=2,PRICELOOK2,IF(V$1=3,PRICELOOK3,IF(V$1=4,cash,PRICELOOK))),V$2,FALSE())</f>
        <v>2.925</v>
      </c>
      <c r="W21" s="28" t="n">
        <f aca="false">VLOOKUP($B21,IF(W$1=2,PRICELOOK2,IF(W$1=3,PRICELOOK3,IF(W$1=4,cash,PRICELOOK))),W$2,FALSE())</f>
        <v>3.105</v>
      </c>
      <c r="X21" s="28" t="n">
        <f aca="false">VLOOKUP($B21,IF(X$1=2,PRICELOOK2,IF(X$1=3,PRICELOOK3,IF(X$1=4,cash,PRICELOOK))),X$2,FALSE())</f>
        <v>3.265</v>
      </c>
      <c r="Y21" s="28" t="n">
        <f aca="false">VLOOKUP($B21,IF(Y$1=2,PRICELOOK2,IF(Y$1=3,PRICELOOK3,IF(Y$1=4,cash,PRICELOOK))),Y$2,FALSE())</f>
        <v>3.265</v>
      </c>
      <c r="BZ21" s="1" t="s">
        <v>33</v>
      </c>
      <c r="CB21" s="1" t="n">
        <v>40</v>
      </c>
      <c r="CO21" s="3" t="n">
        <f aca="false">LN(V21/V20)</f>
        <v>0.0242226375758462</v>
      </c>
      <c r="CP21" s="3" t="n">
        <f aca="false">LN(W21/W20)</f>
        <v>0.0261026239026374</v>
      </c>
    </row>
    <row r="22" customFormat="false" ht="12.75" hidden="false" customHeight="false" outlineLevel="0" collapsed="false">
      <c r="A22" s="1" t="n">
        <f aca="false">A23-1</f>
        <v>455</v>
      </c>
      <c r="B22" s="56" t="n">
        <f aca="false">HLOOKUP("date",IF(TERM2="cash",cash,PRICELOOK),IF(A22&gt;=2,A22,2),FALSE())</f>
        <v>35700</v>
      </c>
      <c r="C22" s="1" t="n">
        <f aca="false">IF(MIN($N22:$O22)=0,0,N22)</f>
        <v>2.925</v>
      </c>
      <c r="D22" s="35" t="n">
        <f aca="false">IF(ma=7,AVERAGE(C16:C22),IF(ma=14,AVERAGE(C9:C22),0))</f>
        <v>0</v>
      </c>
      <c r="E22" s="1" t="n">
        <f aca="false">IF(MIN($N22:$O22)=0,0,O22)</f>
        <v>3.105</v>
      </c>
      <c r="I22" s="56" t="n">
        <f aca="false">B22</f>
        <v>35700</v>
      </c>
      <c r="J22" s="35" t="n">
        <f aca="false">IF(MIN(C22,E22)=0,0,E22-C22)</f>
        <v>0.18</v>
      </c>
      <c r="K22" s="35" t="n">
        <f aca="false">IF(ma=7,AVERAGE(J16:J22),IF(ma=14,AVERAGE(J9:J22),0))</f>
        <v>0</v>
      </c>
      <c r="L22" s="35"/>
      <c r="M22" s="35"/>
      <c r="N22" s="28" t="n">
        <f aca="false">IF(BASISYN="YES",Q22-S22,Q22)</f>
        <v>2.925</v>
      </c>
      <c r="O22" s="28" t="n">
        <f aca="false">IF(BASISYN="YES",R22-T22,R22)</f>
        <v>3.105</v>
      </c>
      <c r="Q22" s="28" t="n">
        <f aca="false">IF(ISNA(V22),Q21,V22)</f>
        <v>2.925</v>
      </c>
      <c r="R22" s="28" t="n">
        <f aca="false">IF(ISNA(W22),R21,W22)</f>
        <v>3.105</v>
      </c>
      <c r="S22" s="28" t="n">
        <f aca="false">IF(ISNA(X22),S21,X22)</f>
        <v>3.265</v>
      </c>
      <c r="T22" s="28" t="n">
        <f aca="false">IF(ISNA(Y22),T21,Y22)</f>
        <v>3.265</v>
      </c>
      <c r="V22" s="28" t="n">
        <f aca="false">VLOOKUP($B22,IF(V$1=2,PRICELOOK2,IF(V$1=3,PRICELOOK3,IF(V$1=4,cash,PRICELOOK))),V$2,FALSE())</f>
        <v>2.925</v>
      </c>
      <c r="W22" s="28" t="n">
        <f aca="false">VLOOKUP($B22,IF(W$1=2,PRICELOOK2,IF(W$1=3,PRICELOOK3,IF(W$1=4,cash,PRICELOOK))),W$2,FALSE())</f>
        <v>3.105</v>
      </c>
      <c r="X22" s="28" t="n">
        <f aca="false">VLOOKUP($B22,IF(X$1=2,PRICELOOK2,IF(X$1=3,PRICELOOK3,IF(X$1=4,cash,PRICELOOK))),X$2,FALSE())</f>
        <v>3.265</v>
      </c>
      <c r="Y22" s="28" t="n">
        <f aca="false">VLOOKUP($B22,IF(Y$1=2,PRICELOOK2,IF(Y$1=3,PRICELOOK3,IF(Y$1=4,cash,PRICELOOK))),Y$2,FALSE())</f>
        <v>3.265</v>
      </c>
      <c r="BZ22" s="1" t="s">
        <v>36</v>
      </c>
      <c r="CB22" s="1" t="n">
        <v>50</v>
      </c>
      <c r="CO22" s="3" t="n">
        <f aca="false">LN(V22/V21)</f>
        <v>0</v>
      </c>
      <c r="CP22" s="3" t="n">
        <f aca="false">LN(W22/W21)</f>
        <v>0</v>
      </c>
    </row>
    <row r="23" customFormat="false" ht="12.75" hidden="false" customHeight="false" outlineLevel="0" collapsed="false">
      <c r="A23" s="1" t="n">
        <f aca="false">A24-1</f>
        <v>456</v>
      </c>
      <c r="B23" s="56" t="n">
        <f aca="false">HLOOKUP("date",IF(TERM2="cash",cash,PRICELOOK),IF(A23&gt;=2,A23,2),FALSE())</f>
        <v>35701</v>
      </c>
      <c r="C23" s="1" t="n">
        <f aca="false">IF(MIN($N23:$O23)=0,0,N23)</f>
        <v>2.925</v>
      </c>
      <c r="D23" s="35" t="n">
        <f aca="false">IF(ma=7,AVERAGE(C17:C23),IF(ma=14,AVERAGE(C10:C23),0))</f>
        <v>0</v>
      </c>
      <c r="E23" s="1" t="n">
        <f aca="false">IF(MIN($N23:$O23)=0,0,O23)</f>
        <v>3.105</v>
      </c>
      <c r="I23" s="56" t="n">
        <f aca="false">B23</f>
        <v>35701</v>
      </c>
      <c r="J23" s="35" t="n">
        <f aca="false">IF(MIN(C23,E23)=0,0,E23-C23)</f>
        <v>0.18</v>
      </c>
      <c r="K23" s="35" t="n">
        <f aca="false">IF(ma=7,AVERAGE(J17:J23),IF(ma=14,AVERAGE(J10:J23),0))</f>
        <v>0</v>
      </c>
      <c r="L23" s="35"/>
      <c r="M23" s="35"/>
      <c r="N23" s="28" t="n">
        <f aca="false">IF(BASISYN="YES",Q23-S23,Q23)</f>
        <v>2.925</v>
      </c>
      <c r="O23" s="28" t="n">
        <f aca="false">IF(BASISYN="YES",R23-T23,R23)</f>
        <v>3.105</v>
      </c>
      <c r="Q23" s="28" t="n">
        <f aca="false">IF(ISNA(V23),Q22,V23)</f>
        <v>2.925</v>
      </c>
      <c r="R23" s="28" t="n">
        <f aca="false">IF(ISNA(W23),R22,W23)</f>
        <v>3.105</v>
      </c>
      <c r="S23" s="28" t="n">
        <f aca="false">IF(ISNA(X23),S22,X23)</f>
        <v>3.265</v>
      </c>
      <c r="T23" s="28" t="n">
        <f aca="false">IF(ISNA(Y23),T22,Y23)</f>
        <v>3.265</v>
      </c>
      <c r="V23" s="28" t="n">
        <f aca="false">VLOOKUP($B23,IF(V$1=2,PRICELOOK2,IF(V$1=3,PRICELOOK3,IF(V$1=4,cash,PRICELOOK))),V$2,FALSE())</f>
        <v>2.925</v>
      </c>
      <c r="W23" s="28" t="n">
        <f aca="false">VLOOKUP($B23,IF(W$1=2,PRICELOOK2,IF(W$1=3,PRICELOOK3,IF(W$1=4,cash,PRICELOOK))),W$2,FALSE())</f>
        <v>3.105</v>
      </c>
      <c r="X23" s="28" t="n">
        <f aca="false">VLOOKUP($B23,IF(X$1=2,PRICELOOK2,IF(X$1=3,PRICELOOK3,IF(X$1=4,cash,PRICELOOK))),X$2,FALSE())</f>
        <v>3.265</v>
      </c>
      <c r="Y23" s="28" t="n">
        <f aca="false">VLOOKUP($B23,IF(Y$1=2,PRICELOOK2,IF(Y$1=3,PRICELOOK3,IF(Y$1=4,cash,PRICELOOK))),Y$2,FALSE())</f>
        <v>3.265</v>
      </c>
      <c r="BZ23" s="1" t="s">
        <v>39</v>
      </c>
      <c r="CB23" s="1" t="n">
        <v>60</v>
      </c>
      <c r="CO23" s="3" t="n">
        <f aca="false">LN(V23/V22)</f>
        <v>0</v>
      </c>
      <c r="CP23" s="3" t="n">
        <f aca="false">LN(W23/W22)</f>
        <v>0</v>
      </c>
    </row>
    <row r="24" customFormat="false" ht="12.75" hidden="false" customHeight="false" outlineLevel="0" collapsed="false">
      <c r="A24" s="1" t="n">
        <f aca="false">A25-1</f>
        <v>457</v>
      </c>
      <c r="B24" s="56" t="n">
        <f aca="false">HLOOKUP("date",IF(TERM2="cash",cash,PRICELOOK),IF(A24&gt;=2,A24,2),FALSE())</f>
        <v>35702</v>
      </c>
      <c r="C24" s="1" t="n">
        <f aca="false">IF(MIN($N24:$O24)=0,0,N24)</f>
        <v>2.925</v>
      </c>
      <c r="D24" s="35" t="n">
        <f aca="false">IF(ma=7,AVERAGE(C18:C24),IF(ma=14,AVERAGE(C11:C24),0))</f>
        <v>0</v>
      </c>
      <c r="E24" s="1" t="n">
        <f aca="false">IF(MIN($N24:$O24)=0,0,O24)</f>
        <v>3.05</v>
      </c>
      <c r="I24" s="56" t="n">
        <f aca="false">B24</f>
        <v>35702</v>
      </c>
      <c r="J24" s="35" t="n">
        <f aca="false">IF(MIN(C24,E24)=0,0,E24-C24)</f>
        <v>0.125</v>
      </c>
      <c r="K24" s="35" t="n">
        <f aca="false">IF(ma=7,AVERAGE(J18:J24),IF(ma=14,AVERAGE(J11:J24),0))</f>
        <v>0</v>
      </c>
      <c r="L24" s="35"/>
      <c r="M24" s="35"/>
      <c r="N24" s="28" t="n">
        <f aca="false">IF(BASISYN="YES",Q24-S24,Q24)</f>
        <v>2.925</v>
      </c>
      <c r="O24" s="28" t="n">
        <f aca="false">IF(BASISYN="YES",R24-T24,R24)</f>
        <v>3.05</v>
      </c>
      <c r="Q24" s="28" t="n">
        <f aca="false">IF(ISNA(V24),Q23,V24)</f>
        <v>2.925</v>
      </c>
      <c r="R24" s="28" t="n">
        <f aca="false">IF(ISNA(W24),R23,W24)</f>
        <v>3.05</v>
      </c>
      <c r="S24" s="28" t="n">
        <f aca="false">IF(ISNA(X24),S23,X24)</f>
        <v>3.265</v>
      </c>
      <c r="T24" s="28" t="n">
        <f aca="false">IF(ISNA(Y24),T23,Y24)</f>
        <v>3.265</v>
      </c>
      <c r="V24" s="28" t="n">
        <f aca="false">VLOOKUP($B24,IF(V$1=2,PRICELOOK2,IF(V$1=3,PRICELOOK3,IF(V$1=4,cash,PRICELOOK))),V$2,FALSE())</f>
        <v>2.925</v>
      </c>
      <c r="W24" s="28" t="n">
        <f aca="false">VLOOKUP($B24,IF(W$1=2,PRICELOOK2,IF(W$1=3,PRICELOOK3,IF(W$1=4,cash,PRICELOOK))),W$2,FALSE())</f>
        <v>3.05</v>
      </c>
      <c r="X24" s="28" t="n">
        <f aca="false">VLOOKUP($B24,IF(X$1=2,PRICELOOK2,IF(X$1=3,PRICELOOK3,IF(X$1=4,cash,PRICELOOK))),X$2,FALSE())</f>
        <v>3.265</v>
      </c>
      <c r="Y24" s="28" t="n">
        <f aca="false">VLOOKUP($B24,IF(Y$1=2,PRICELOOK2,IF(Y$1=3,PRICELOOK3,IF(Y$1=4,cash,PRICELOOK))),Y$2,FALSE())</f>
        <v>3.265</v>
      </c>
      <c r="BZ24" s="1" t="s">
        <v>41</v>
      </c>
      <c r="CB24" s="1" t="n">
        <v>70</v>
      </c>
      <c r="CJ24" s="1" t="n">
        <f aca="false">SQRT(255)</f>
        <v>15.9687194226713</v>
      </c>
      <c r="CK24" s="1" t="n">
        <f aca="false">SQRT(255)</f>
        <v>15.9687194226713</v>
      </c>
      <c r="CO24" s="3" t="n">
        <f aca="false">LN(V24/V23)</f>
        <v>0</v>
      </c>
      <c r="CP24" s="3" t="n">
        <f aca="false">LN(W24/W23)</f>
        <v>-0.0178721247661219</v>
      </c>
    </row>
    <row r="25" customFormat="false" ht="12.75" hidden="false" customHeight="false" outlineLevel="0" collapsed="false">
      <c r="A25" s="1" t="n">
        <f aca="false">A26-1</f>
        <v>458</v>
      </c>
      <c r="B25" s="56" t="n">
        <f aca="false">HLOOKUP("date",IF(TERM2="cash",cash,PRICELOOK),IF(A25&gt;=2,A25,2),FALSE())</f>
        <v>35703</v>
      </c>
      <c r="C25" s="1" t="n">
        <f aca="false">IF(MIN($N25:$O25)=0,0,N25)</f>
        <v>2.865</v>
      </c>
      <c r="D25" s="35" t="n">
        <f aca="false">IF(ma=7,AVERAGE(C19:C25),IF(ma=14,AVERAGE(C12:C25),0))</f>
        <v>0</v>
      </c>
      <c r="E25" s="1" t="n">
        <f aca="false">IF(MIN($N25:$O25)=0,0,O25)</f>
        <v>3</v>
      </c>
      <c r="I25" s="56" t="n">
        <f aca="false">B25</f>
        <v>35703</v>
      </c>
      <c r="J25" s="35" t="n">
        <f aca="false">IF(MIN(C25,E25)=0,0,E25-C25)</f>
        <v>0.135</v>
      </c>
      <c r="K25" s="35" t="n">
        <f aca="false">IF(ma=7,AVERAGE(J19:J25),IF(ma=14,AVERAGE(J12:J25),0))</f>
        <v>0</v>
      </c>
      <c r="L25" s="35"/>
      <c r="M25" s="35"/>
      <c r="N25" s="28" t="n">
        <f aca="false">IF(BASISYN="YES",Q25-S25,Q25)</f>
        <v>2.865</v>
      </c>
      <c r="O25" s="28" t="n">
        <f aca="false">IF(BASISYN="YES",R25-T25,R25)</f>
        <v>3</v>
      </c>
      <c r="Q25" s="28" t="n">
        <f aca="false">IF(ISNA(V25),Q24,V25)</f>
        <v>2.865</v>
      </c>
      <c r="R25" s="28" t="n">
        <f aca="false">IF(ISNA(W25),R24,W25)</f>
        <v>3</v>
      </c>
      <c r="S25" s="28" t="n">
        <f aca="false">IF(ISNA(X25),S24,X25)</f>
        <v>2.945</v>
      </c>
      <c r="T25" s="28" t="n">
        <f aca="false">IF(ISNA(Y25),T24,Y25)</f>
        <v>2.945</v>
      </c>
      <c r="V25" s="28" t="n">
        <f aca="false">VLOOKUP($B25,IF(V$1=2,PRICELOOK2,IF(V$1=3,PRICELOOK3,IF(V$1=4,cash,PRICELOOK))),V$2,FALSE())</f>
        <v>2.865</v>
      </c>
      <c r="W25" s="28" t="n">
        <f aca="false">VLOOKUP($B25,IF(W$1=2,PRICELOOK2,IF(W$1=3,PRICELOOK3,IF(W$1=4,cash,PRICELOOK))),W$2,FALSE())</f>
        <v>3</v>
      </c>
      <c r="X25" s="28" t="n">
        <f aca="false">VLOOKUP($B25,IF(X$1=2,PRICELOOK2,IF(X$1=3,PRICELOOK3,IF(X$1=4,cash,PRICELOOK))),X$2,FALSE())</f>
        <v>2.945</v>
      </c>
      <c r="Y25" s="28" t="n">
        <f aca="false">VLOOKUP($B25,IF(Y$1=2,PRICELOOK2,IF(Y$1=3,PRICELOOK3,IF(Y$1=4,cash,PRICELOOK))),Y$2,FALSE())</f>
        <v>2.945</v>
      </c>
      <c r="CJ25" s="1" t="s">
        <v>159</v>
      </c>
      <c r="CK25" s="1" t="s">
        <v>159</v>
      </c>
      <c r="CO25" s="3" t="n">
        <f aca="false">LN(V25/V24)</f>
        <v>-0.0207261305171167</v>
      </c>
      <c r="CP25" s="3" t="n">
        <f aca="false">LN(W25/W24)</f>
        <v>-0.0165293019512105</v>
      </c>
    </row>
    <row r="26" customFormat="false" ht="12.75" hidden="false" customHeight="false" outlineLevel="0" collapsed="false">
      <c r="A26" s="1" t="n">
        <f aca="false">A27-1</f>
        <v>459</v>
      </c>
      <c r="B26" s="56" t="n">
        <f aca="false">HLOOKUP("date",IF(TERM2="cash",cash,PRICELOOK),IF(A26&gt;=2,A26,2),FALSE())</f>
        <v>35704</v>
      </c>
      <c r="C26" s="1" t="n">
        <f aca="false">IF(MIN($N26:$O26)=0,0,N26)</f>
        <v>3.005</v>
      </c>
      <c r="D26" s="35" t="n">
        <f aca="false">IF(ma=7,AVERAGE(C20:C26),IF(ma=14,AVERAGE(C13:C26),0))</f>
        <v>0</v>
      </c>
      <c r="E26" s="1" t="n">
        <f aca="false">IF(MIN($N26:$O26)=0,0,O26)</f>
        <v>3.145</v>
      </c>
      <c r="I26" s="56" t="n">
        <f aca="false">B26</f>
        <v>35704</v>
      </c>
      <c r="J26" s="35" t="n">
        <f aca="false">IF(MIN(C26,E26)=0,0,E26-C26)</f>
        <v>0.14</v>
      </c>
      <c r="K26" s="35" t="n">
        <f aca="false">IF(ma=7,AVERAGE(J20:J26),IF(ma=14,AVERAGE(J13:J26),0))</f>
        <v>0</v>
      </c>
      <c r="L26" s="35"/>
      <c r="M26" s="35"/>
      <c r="N26" s="28" t="n">
        <f aca="false">IF(BASISYN="YES",Q26-S26,Q26)</f>
        <v>3.005</v>
      </c>
      <c r="O26" s="28" t="n">
        <f aca="false">IF(BASISYN="YES",R26-T26,R26)</f>
        <v>3.145</v>
      </c>
      <c r="Q26" s="28" t="n">
        <f aca="false">IF(ISNA(V26),Q25,V26)</f>
        <v>3.005</v>
      </c>
      <c r="R26" s="28" t="n">
        <f aca="false">IF(ISNA(W26),R25,W26)</f>
        <v>3.145</v>
      </c>
      <c r="S26" s="28" t="n">
        <f aca="false">IF(ISNA(X26),S25,X26)</f>
        <v>3.1</v>
      </c>
      <c r="T26" s="28" t="n">
        <f aca="false">IF(ISNA(Y26),T25,Y26)</f>
        <v>3.1</v>
      </c>
      <c r="V26" s="28" t="n">
        <f aca="false">VLOOKUP($B26,IF(V$1=2,PRICELOOK2,IF(V$1=3,PRICELOOK3,IF(V$1=4,cash,PRICELOOK))),V$2,FALSE())</f>
        <v>3.005</v>
      </c>
      <c r="W26" s="28" t="n">
        <f aca="false">VLOOKUP($B26,IF(W$1=2,PRICELOOK2,IF(W$1=3,PRICELOOK3,IF(W$1=4,cash,PRICELOOK))),W$2,FALSE())</f>
        <v>3.145</v>
      </c>
      <c r="X26" s="28" t="n">
        <f aca="false">VLOOKUP($B26,IF(X$1=2,PRICELOOK2,IF(X$1=3,PRICELOOK3,IF(X$1=4,cash,PRICELOOK))),X$2,FALSE())</f>
        <v>3.1</v>
      </c>
      <c r="Y26" s="28" t="n">
        <f aca="false">VLOOKUP($B26,IF(Y$1=2,PRICELOOK2,IF(Y$1=3,PRICELOOK3,IF(Y$1=4,cash,PRICELOOK))),Y$2,FALSE())</f>
        <v>3.1</v>
      </c>
      <c r="CG26" s="1" t="s">
        <v>160</v>
      </c>
      <c r="CJ26" s="2" t="str">
        <f aca="false">CONCATENATE(C5," ",CJ25)</f>
        <v>EP PERM VOLATILITY</v>
      </c>
      <c r="CK26" s="2" t="str">
        <f aca="false">CONCATENATE(E5," ",CK25)</f>
        <v>SOCAL VOLATILITY</v>
      </c>
      <c r="CO26" s="3" t="n">
        <f aca="false">LN(V26/V25)</f>
        <v>0.047709217820468</v>
      </c>
      <c r="CP26" s="3" t="n">
        <f aca="false">LN(W26/W25)</f>
        <v>0.0472016014842942</v>
      </c>
    </row>
    <row r="27" customFormat="false" ht="12.75" hidden="false" customHeight="false" outlineLevel="0" collapsed="false">
      <c r="A27" s="1" t="n">
        <f aca="false">A28-1</f>
        <v>460</v>
      </c>
      <c r="B27" s="56" t="n">
        <f aca="false">HLOOKUP("date",IF(TERM2="cash",cash,PRICELOOK),IF(A27&gt;=2,A27,2),FALSE())</f>
        <v>35705</v>
      </c>
      <c r="C27" s="1" t="n">
        <f aca="false">IF(MIN($N27:$O27)=0,0,N27)</f>
        <v>2.945</v>
      </c>
      <c r="D27" s="35" t="n">
        <f aca="false">IF(ma=7,AVERAGE(C21:C27),IF(ma=14,AVERAGE(C14:C27),0))</f>
        <v>0</v>
      </c>
      <c r="E27" s="1" t="n">
        <f aca="false">IF(MIN($N27:$O27)=0,0,O27)</f>
        <v>3.1</v>
      </c>
      <c r="I27" s="56" t="n">
        <f aca="false">B27</f>
        <v>35705</v>
      </c>
      <c r="J27" s="35" t="n">
        <f aca="false">IF(MIN(C27,E27)=0,0,E27-C27)</f>
        <v>0.155</v>
      </c>
      <c r="K27" s="35" t="n">
        <f aca="false">IF(ma=7,AVERAGE(J21:J27),IF(ma=14,AVERAGE(J14:J27),0))</f>
        <v>0</v>
      </c>
      <c r="L27" s="35"/>
      <c r="M27" s="35"/>
      <c r="N27" s="28" t="n">
        <f aca="false">IF(BASISYN="YES",Q27-S27,Q27)</f>
        <v>2.945</v>
      </c>
      <c r="O27" s="28" t="n">
        <f aca="false">IF(BASISYN="YES",R27-T27,R27)</f>
        <v>3.1</v>
      </c>
      <c r="Q27" s="28" t="n">
        <f aca="false">IF(ISNA(V27),Q26,V27)</f>
        <v>2.945</v>
      </c>
      <c r="R27" s="28" t="n">
        <f aca="false">IF(ISNA(W27),R26,W27)</f>
        <v>3.1</v>
      </c>
      <c r="S27" s="28" t="n">
        <f aca="false">IF(ISNA(X27),S26,X27)</f>
        <v>2.975</v>
      </c>
      <c r="T27" s="28" t="n">
        <f aca="false">IF(ISNA(Y27),T26,Y27)</f>
        <v>2.975</v>
      </c>
      <c r="V27" s="28" t="n">
        <f aca="false">VLOOKUP($B27,IF(V$1=2,PRICELOOK2,IF(V$1=3,PRICELOOK3,IF(V$1=4,cash,PRICELOOK))),V$2,FALSE())</f>
        <v>2.945</v>
      </c>
      <c r="W27" s="28" t="n">
        <f aca="false">VLOOKUP($B27,IF(W$1=2,PRICELOOK2,IF(W$1=3,PRICELOOK3,IF(W$1=4,cash,PRICELOOK))),W$2,FALSE())</f>
        <v>3.1</v>
      </c>
      <c r="X27" s="28" t="n">
        <f aca="false">VLOOKUP($B27,IF(X$1=2,PRICELOOK2,IF(X$1=3,PRICELOOK3,IF(X$1=4,cash,PRICELOOK))),X$2,FALSE())</f>
        <v>2.975</v>
      </c>
      <c r="Y27" s="28" t="n">
        <f aca="false">VLOOKUP($B27,IF(Y$1=2,PRICELOOK2,IF(Y$1=3,PRICELOOK3,IF(Y$1=4,cash,PRICELOOK))),Y$2,FALSE())</f>
        <v>2.975</v>
      </c>
      <c r="CF27" s="56" t="n">
        <v>35298</v>
      </c>
      <c r="CG27" s="1" t="n">
        <f aca="false">CORREL(C6:C27,E6:E27)</f>
        <v>0.892237698215368</v>
      </c>
      <c r="CI27" s="56" t="n">
        <f aca="false">CF27</f>
        <v>35298</v>
      </c>
      <c r="CJ27" s="3" t="n">
        <f aca="false">STDEV(CO6:CO27)*CJ$24</f>
        <v>0.280850091075605</v>
      </c>
      <c r="CK27" s="3" t="n">
        <f aca="false">STDEV(CP6:CP27)*CK$24</f>
        <v>0.378320125318437</v>
      </c>
      <c r="CO27" s="3" t="n">
        <f aca="false">LN(V27/V26)</f>
        <v>-0.0201687508836209</v>
      </c>
      <c r="CP27" s="3" t="n">
        <f aca="false">LN(W27/W26)</f>
        <v>-0.0144117786613033</v>
      </c>
    </row>
    <row r="28" customFormat="false" ht="12.75" hidden="false" customHeight="false" outlineLevel="0" collapsed="false">
      <c r="A28" s="1" t="n">
        <f aca="false">A29-1</f>
        <v>461</v>
      </c>
      <c r="B28" s="56" t="n">
        <f aca="false">HLOOKUP("date",IF(TERM2="cash",cash,PRICELOOK),IF(A28&gt;=2,A28,2),FALSE())</f>
        <v>35706</v>
      </c>
      <c r="C28" s="1" t="n">
        <f aca="false">IF(MIN($N28:$O28)=0,0,N28)</f>
        <v>2.82</v>
      </c>
      <c r="D28" s="35" t="n">
        <f aca="false">IF(ma=7,AVERAGE(C22:C28),IF(ma=14,AVERAGE(C15:C28),0))</f>
        <v>0</v>
      </c>
      <c r="E28" s="1" t="n">
        <f aca="false">IF(MIN($N28:$O28)=0,0,O28)</f>
        <v>3.02</v>
      </c>
      <c r="I28" s="56" t="n">
        <f aca="false">B28</f>
        <v>35706</v>
      </c>
      <c r="J28" s="35" t="n">
        <f aca="false">IF(MIN(C28,E28)=0,0,E28-C28)</f>
        <v>0.2</v>
      </c>
      <c r="K28" s="35" t="n">
        <f aca="false">IF(ma=7,AVERAGE(J22:J28),IF(ma=14,AVERAGE(J15:J28),0))</f>
        <v>0</v>
      </c>
      <c r="L28" s="35"/>
      <c r="M28" s="35"/>
      <c r="N28" s="28" t="n">
        <f aca="false">IF(BASISYN="YES",Q28-S28,Q28)</f>
        <v>2.82</v>
      </c>
      <c r="O28" s="28" t="n">
        <f aca="false">IF(BASISYN="YES",R28-T28,R28)</f>
        <v>3.02</v>
      </c>
      <c r="Q28" s="28" t="n">
        <f aca="false">IF(ISNA(V28),Q27,V28)</f>
        <v>2.82</v>
      </c>
      <c r="R28" s="28" t="n">
        <f aca="false">IF(ISNA(W28),R27,W28)</f>
        <v>3.02</v>
      </c>
      <c r="S28" s="28" t="n">
        <f aca="false">IF(ISNA(X28),S27,X28)</f>
        <v>2.895</v>
      </c>
      <c r="T28" s="28" t="n">
        <f aca="false">IF(ISNA(Y28),T27,Y28)</f>
        <v>2.895</v>
      </c>
      <c r="V28" s="28" t="n">
        <f aca="false">VLOOKUP($B28,IF(V$1=2,PRICELOOK2,IF(V$1=3,PRICELOOK3,IF(V$1=4,cash,PRICELOOK))),V$2,FALSE())</f>
        <v>2.82</v>
      </c>
      <c r="W28" s="28" t="n">
        <f aca="false">VLOOKUP($B28,IF(W$1=2,PRICELOOK2,IF(W$1=3,PRICELOOK3,IF(W$1=4,cash,PRICELOOK))),W$2,FALSE())</f>
        <v>3.02</v>
      </c>
      <c r="X28" s="28" t="n">
        <f aca="false">VLOOKUP($B28,IF(X$1=2,PRICELOOK2,IF(X$1=3,PRICELOOK3,IF(X$1=4,cash,PRICELOOK))),X$2,FALSE())</f>
        <v>2.895</v>
      </c>
      <c r="Y28" s="28" t="n">
        <f aca="false">VLOOKUP($B28,IF(Y$1=2,PRICELOOK2,IF(Y$1=3,PRICELOOK3,IF(Y$1=4,cash,PRICELOOK))),Y$2,FALSE())</f>
        <v>2.895</v>
      </c>
      <c r="CF28" s="56" t="n">
        <v>35299</v>
      </c>
      <c r="CG28" s="1" t="n">
        <f aca="false">CORREL(C7:C28,E7:E28)</f>
        <v>0.888205411351301</v>
      </c>
      <c r="CI28" s="56" t="n">
        <f aca="false">CF28</f>
        <v>35299</v>
      </c>
      <c r="CJ28" s="3" t="n">
        <f aca="false">STDEV(CO7:CO28)*CJ$24</f>
        <v>0.316746057108692</v>
      </c>
      <c r="CK28" s="3" t="n">
        <f aca="false">STDEV(CP7:CP28)*CK$24</f>
        <v>0.382242449732016</v>
      </c>
      <c r="CO28" s="3" t="n">
        <f aca="false">LN(V28/V27)</f>
        <v>-0.0433719321535278</v>
      </c>
      <c r="CP28" s="3" t="n">
        <f aca="false">LN(W28/W27)</f>
        <v>-0.0261452801043224</v>
      </c>
    </row>
    <row r="29" customFormat="false" ht="12.75" hidden="false" customHeight="false" outlineLevel="0" collapsed="false">
      <c r="A29" s="1" t="n">
        <f aca="false">A30-1</f>
        <v>462</v>
      </c>
      <c r="B29" s="56" t="n">
        <f aca="false">HLOOKUP("date",IF(TERM2="cash",cash,PRICELOOK),IF(A29&gt;=2,A29,2),FALSE())</f>
        <v>35707</v>
      </c>
      <c r="C29" s="1" t="n">
        <f aca="false">IF(MIN($N29:$O29)=0,0,N29)</f>
        <v>2.82</v>
      </c>
      <c r="D29" s="35" t="n">
        <f aca="false">IF(ma=7,AVERAGE(C23:C29),IF(ma=14,AVERAGE(C16:C29),0))</f>
        <v>0</v>
      </c>
      <c r="E29" s="1" t="n">
        <f aca="false">IF(MIN($N29:$O29)=0,0,O29)</f>
        <v>3.02</v>
      </c>
      <c r="I29" s="56" t="n">
        <f aca="false">B29</f>
        <v>35707</v>
      </c>
      <c r="J29" s="35" t="n">
        <f aca="false">IF(MIN(C29,E29)=0,0,E29-C29)</f>
        <v>0.2</v>
      </c>
      <c r="K29" s="35" t="n">
        <f aca="false">IF(ma=7,AVERAGE(J23:J29),IF(ma=14,AVERAGE(J16:J29),0))</f>
        <v>0</v>
      </c>
      <c r="L29" s="35"/>
      <c r="M29" s="35"/>
      <c r="N29" s="28" t="n">
        <f aca="false">IF(BASISYN="YES",Q29-S29,Q29)</f>
        <v>2.82</v>
      </c>
      <c r="O29" s="28" t="n">
        <f aca="false">IF(BASISYN="YES",R29-T29,R29)</f>
        <v>3.02</v>
      </c>
      <c r="Q29" s="28" t="n">
        <f aca="false">IF(ISNA(V29),Q28,V29)</f>
        <v>2.82</v>
      </c>
      <c r="R29" s="28" t="n">
        <f aca="false">IF(ISNA(W29),R28,W29)</f>
        <v>3.02</v>
      </c>
      <c r="S29" s="28" t="n">
        <f aca="false">IF(ISNA(X29),S28,X29)</f>
        <v>2.895</v>
      </c>
      <c r="T29" s="28" t="n">
        <f aca="false">IF(ISNA(Y29),T28,Y29)</f>
        <v>2.895</v>
      </c>
      <c r="V29" s="28" t="n">
        <f aca="false">VLOOKUP($B29,IF(V$1=2,PRICELOOK2,IF(V$1=3,PRICELOOK3,IF(V$1=4,cash,PRICELOOK))),V$2,FALSE())</f>
        <v>2.82</v>
      </c>
      <c r="W29" s="28" t="n">
        <f aca="false">VLOOKUP($B29,IF(W$1=2,PRICELOOK2,IF(W$1=3,PRICELOOK3,IF(W$1=4,cash,PRICELOOK))),W$2,FALSE())</f>
        <v>3.02</v>
      </c>
      <c r="X29" s="28" t="n">
        <f aca="false">VLOOKUP($B29,IF(X$1=2,PRICELOOK2,IF(X$1=3,PRICELOOK3,IF(X$1=4,cash,PRICELOOK))),X$2,FALSE())</f>
        <v>2.895</v>
      </c>
      <c r="Y29" s="28" t="n">
        <f aca="false">VLOOKUP($B29,IF(Y$1=2,PRICELOOK2,IF(Y$1=3,PRICELOOK3,IF(Y$1=4,cash,PRICELOOK))),Y$2,FALSE())</f>
        <v>2.895</v>
      </c>
      <c r="CF29" s="56" t="n">
        <v>35300</v>
      </c>
      <c r="CG29" s="1" t="n">
        <f aca="false">CORREL(C8:C29,E8:E29)</f>
        <v>0.884995691882973</v>
      </c>
      <c r="CI29" s="56" t="n">
        <f aca="false">CF29</f>
        <v>35300</v>
      </c>
      <c r="CJ29" s="3" t="n">
        <f aca="false">STDEV(CO8:CO29)*CJ$24</f>
        <v>0.316010323683218</v>
      </c>
      <c r="CK29" s="3" t="n">
        <f aca="false">STDEV(CP8:CP29)*CK$24</f>
        <v>0.381815229766004</v>
      </c>
      <c r="CO29" s="3" t="n">
        <f aca="false">LN(V29/V28)</f>
        <v>0</v>
      </c>
      <c r="CP29" s="3" t="n">
        <f aca="false">LN(W29/W28)</f>
        <v>0</v>
      </c>
    </row>
    <row r="30" customFormat="false" ht="12.75" hidden="false" customHeight="false" outlineLevel="0" collapsed="false">
      <c r="A30" s="1" t="n">
        <f aca="false">A31-1</f>
        <v>463</v>
      </c>
      <c r="B30" s="56" t="n">
        <f aca="false">HLOOKUP("date",IF(TERM2="cash",cash,PRICELOOK),IF(A30&gt;=2,A30,2),FALSE())</f>
        <v>35708</v>
      </c>
      <c r="C30" s="1" t="n">
        <f aca="false">IF(MIN($N30:$O30)=0,0,N30)</f>
        <v>2.82</v>
      </c>
      <c r="D30" s="35" t="n">
        <f aca="false">IF(ma=7,AVERAGE(C24:C30),IF(ma=14,AVERAGE(C17:C30),0))</f>
        <v>0</v>
      </c>
      <c r="E30" s="1" t="n">
        <f aca="false">IF(MIN($N30:$O30)=0,0,O30)</f>
        <v>3.02</v>
      </c>
      <c r="I30" s="56" t="n">
        <f aca="false">B30</f>
        <v>35708</v>
      </c>
      <c r="J30" s="35" t="n">
        <f aca="false">IF(MIN(C30,E30)=0,0,E30-C30)</f>
        <v>0.2</v>
      </c>
      <c r="K30" s="35" t="n">
        <f aca="false">IF(ma=7,AVERAGE(J24:J30),IF(ma=14,AVERAGE(J17:J30),0))</f>
        <v>0</v>
      </c>
      <c r="L30" s="35"/>
      <c r="M30" s="35"/>
      <c r="N30" s="28" t="n">
        <f aca="false">IF(BASISYN="YES",Q30-S30,Q30)</f>
        <v>2.82</v>
      </c>
      <c r="O30" s="28" t="n">
        <f aca="false">IF(BASISYN="YES",R30-T30,R30)</f>
        <v>3.02</v>
      </c>
      <c r="Q30" s="28" t="n">
        <f aca="false">IF(ISNA(V30),Q29,V30)</f>
        <v>2.82</v>
      </c>
      <c r="R30" s="28" t="n">
        <f aca="false">IF(ISNA(W30),R29,W30)</f>
        <v>3.02</v>
      </c>
      <c r="S30" s="28" t="n">
        <f aca="false">IF(ISNA(X30),S29,X30)</f>
        <v>2.895</v>
      </c>
      <c r="T30" s="28" t="n">
        <f aca="false">IF(ISNA(Y30),T29,Y30)</f>
        <v>2.895</v>
      </c>
      <c r="V30" s="28" t="n">
        <f aca="false">VLOOKUP($B30,IF(V$1=2,PRICELOOK2,IF(V$1=3,PRICELOOK3,IF(V$1=4,cash,PRICELOOK))),V$2,FALSE())</f>
        <v>2.82</v>
      </c>
      <c r="W30" s="28" t="n">
        <f aca="false">VLOOKUP($B30,IF(W$1=2,PRICELOOK2,IF(W$1=3,PRICELOOK3,IF(W$1=4,cash,PRICELOOK))),W$2,FALSE())</f>
        <v>3.02</v>
      </c>
      <c r="X30" s="28" t="n">
        <f aca="false">VLOOKUP($B30,IF(X$1=2,PRICELOOK2,IF(X$1=3,PRICELOOK3,IF(X$1=4,cash,PRICELOOK))),X$2,FALSE())</f>
        <v>2.895</v>
      </c>
      <c r="Y30" s="28" t="n">
        <f aca="false">VLOOKUP($B30,IF(Y$1=2,PRICELOOK2,IF(Y$1=3,PRICELOOK3,IF(Y$1=4,cash,PRICELOOK))),Y$2,FALSE())</f>
        <v>2.895</v>
      </c>
      <c r="CF30" s="56" t="n">
        <v>35303</v>
      </c>
      <c r="CG30" s="1" t="n">
        <f aca="false">CORREL(C9:C30,E9:E30)</f>
        <v>0.881692948598046</v>
      </c>
      <c r="CI30" s="56" t="n">
        <f aca="false">CF30</f>
        <v>35303</v>
      </c>
      <c r="CJ30" s="3" t="n">
        <f aca="false">STDEV(CO9:CO30)*CJ$24</f>
        <v>0.316010323683218</v>
      </c>
      <c r="CK30" s="3" t="n">
        <f aca="false">STDEV(CP9:CP30)*CK$24</f>
        <v>0.381815229766004</v>
      </c>
      <c r="CO30" s="3" t="n">
        <f aca="false">LN(V30/V29)</f>
        <v>0</v>
      </c>
      <c r="CP30" s="3" t="n">
        <f aca="false">LN(W30/W29)</f>
        <v>0</v>
      </c>
    </row>
    <row r="31" customFormat="false" ht="12.75" hidden="false" customHeight="false" outlineLevel="0" collapsed="false">
      <c r="A31" s="1" t="n">
        <f aca="false">A32-1</f>
        <v>464</v>
      </c>
      <c r="B31" s="56" t="n">
        <f aca="false">HLOOKUP("date",IF(TERM2="cash",cash,PRICELOOK),IF(A31&gt;=2,A31,2),FALSE())</f>
        <v>35709</v>
      </c>
      <c r="C31" s="1" t="n">
        <f aca="false">IF(MIN($N31:$O31)=0,0,N31)</f>
        <v>2.89</v>
      </c>
      <c r="D31" s="35" t="n">
        <f aca="false">IF(ma=7,AVERAGE(C25:C31),IF(ma=14,AVERAGE(C18:C31),0))</f>
        <v>0</v>
      </c>
      <c r="E31" s="1" t="n">
        <f aca="false">IF(MIN($N31:$O31)=0,0,O31)</f>
        <v>3.025</v>
      </c>
      <c r="I31" s="56" t="n">
        <f aca="false">B31</f>
        <v>35709</v>
      </c>
      <c r="J31" s="35" t="n">
        <f aca="false">IF(MIN(C31,E31)=0,0,E31-C31)</f>
        <v>0.135</v>
      </c>
      <c r="K31" s="35" t="n">
        <f aca="false">IF(ma=7,AVERAGE(J25:J31),IF(ma=14,AVERAGE(J18:J31),0))</f>
        <v>0</v>
      </c>
      <c r="L31" s="35"/>
      <c r="M31" s="35"/>
      <c r="N31" s="28" t="n">
        <f aca="false">IF(BASISYN="YES",Q31-S31,Q31)</f>
        <v>2.89</v>
      </c>
      <c r="O31" s="28" t="n">
        <f aca="false">IF(BASISYN="YES",R31-T31,R31)</f>
        <v>3.025</v>
      </c>
      <c r="Q31" s="28" t="n">
        <f aca="false">IF(ISNA(V31),Q30,V31)</f>
        <v>2.89</v>
      </c>
      <c r="R31" s="28" t="n">
        <f aca="false">IF(ISNA(W31),R30,W31)</f>
        <v>3.025</v>
      </c>
      <c r="S31" s="28" t="n">
        <f aca="false">IF(ISNA(X31),S30,X31)</f>
        <v>2.985</v>
      </c>
      <c r="T31" s="28" t="n">
        <f aca="false">IF(ISNA(Y31),T30,Y31)</f>
        <v>2.985</v>
      </c>
      <c r="V31" s="28" t="n">
        <f aca="false">VLOOKUP($B31,IF(V$1=2,PRICELOOK2,IF(V$1=3,PRICELOOK3,IF(V$1=4,cash,PRICELOOK))),V$2,FALSE())</f>
        <v>2.89</v>
      </c>
      <c r="W31" s="28" t="n">
        <f aca="false">VLOOKUP($B31,IF(W$1=2,PRICELOOK2,IF(W$1=3,PRICELOOK3,IF(W$1=4,cash,PRICELOOK))),W$2,FALSE())</f>
        <v>3.025</v>
      </c>
      <c r="X31" s="28" t="n">
        <f aca="false">VLOOKUP($B31,IF(X$1=2,PRICELOOK2,IF(X$1=3,PRICELOOK3,IF(X$1=4,cash,PRICELOOK))),X$2,FALSE())</f>
        <v>2.985</v>
      </c>
      <c r="Y31" s="28" t="n">
        <f aca="false">VLOOKUP($B31,IF(Y$1=2,PRICELOOK2,IF(Y$1=3,PRICELOOK3,IF(Y$1=4,cash,PRICELOOK))),Y$2,FALSE())</f>
        <v>2.985</v>
      </c>
      <c r="CF31" s="56" t="n">
        <v>35304</v>
      </c>
      <c r="CG31" s="1" t="n">
        <f aca="false">CORREL(C10:C31,E10:E31)</f>
        <v>0.879113410292207</v>
      </c>
      <c r="CI31" s="56" t="n">
        <f aca="false">CF31</f>
        <v>35304</v>
      </c>
      <c r="CJ31" s="3" t="n">
        <f aca="false">STDEV(CO10:CO31)*CJ$24</f>
        <v>0.326108716788572</v>
      </c>
      <c r="CK31" s="3" t="n">
        <f aca="false">STDEV(CP10:CP31)*CK$24</f>
        <v>0.381788494035714</v>
      </c>
      <c r="CO31" s="3" t="n">
        <f aca="false">LN(V31/V30)</f>
        <v>0.0245196171743187</v>
      </c>
      <c r="CP31" s="3" t="n">
        <f aca="false">LN(W31/W30)</f>
        <v>0.00165426009602647</v>
      </c>
    </row>
    <row r="32" customFormat="false" ht="12.75" hidden="false" customHeight="false" outlineLevel="0" collapsed="false">
      <c r="A32" s="1" t="n">
        <f aca="false">A33-1</f>
        <v>465</v>
      </c>
      <c r="B32" s="56" t="n">
        <f aca="false">HLOOKUP("date",IF(TERM2="cash",cash,PRICELOOK),IF(A32&gt;=2,A32,2),FALSE())</f>
        <v>35710</v>
      </c>
      <c r="C32" s="1" t="n">
        <f aca="false">IF(MIN($N32:$O32)=0,0,N32)</f>
        <v>2.785</v>
      </c>
      <c r="D32" s="35" t="n">
        <f aca="false">IF(ma=7,AVERAGE(C26:C32),IF(ma=14,AVERAGE(C19:C32),0))</f>
        <v>0</v>
      </c>
      <c r="E32" s="1" t="n">
        <f aca="false">IF(MIN($N32:$O32)=0,0,O32)</f>
        <v>2.96</v>
      </c>
      <c r="I32" s="56" t="n">
        <f aca="false">B32</f>
        <v>35710</v>
      </c>
      <c r="J32" s="35" t="n">
        <f aca="false">IF(MIN(C32,E32)=0,0,E32-C32)</f>
        <v>0.175</v>
      </c>
      <c r="K32" s="35" t="n">
        <f aca="false">IF(ma=7,AVERAGE(J26:J32),IF(ma=14,AVERAGE(J19:J32),0))</f>
        <v>0</v>
      </c>
      <c r="L32" s="35"/>
      <c r="M32" s="35"/>
      <c r="N32" s="28" t="n">
        <f aca="false">IF(BASISYN="YES",Q32-S32,Q32)</f>
        <v>2.785</v>
      </c>
      <c r="O32" s="28" t="n">
        <f aca="false">IF(BASISYN="YES",R32-T32,R32)</f>
        <v>2.96</v>
      </c>
      <c r="Q32" s="28" t="n">
        <f aca="false">IF(ISNA(V32),Q31,V32)</f>
        <v>2.785</v>
      </c>
      <c r="R32" s="28" t="n">
        <f aca="false">IF(ISNA(W32),R31,W32)</f>
        <v>2.96</v>
      </c>
      <c r="S32" s="28" t="n">
        <f aca="false">IF(ISNA(X32),S31,X32)</f>
        <v>2.83</v>
      </c>
      <c r="T32" s="28" t="n">
        <f aca="false">IF(ISNA(Y32),T31,Y32)</f>
        <v>2.83</v>
      </c>
      <c r="V32" s="28" t="n">
        <f aca="false">VLOOKUP($B32,IF(V$1=2,PRICELOOK2,IF(V$1=3,PRICELOOK3,IF(V$1=4,cash,PRICELOOK))),V$2,FALSE())</f>
        <v>2.785</v>
      </c>
      <c r="W32" s="28" t="n">
        <f aca="false">VLOOKUP($B32,IF(W$1=2,PRICELOOK2,IF(W$1=3,PRICELOOK3,IF(W$1=4,cash,PRICELOOK))),W$2,FALSE())</f>
        <v>2.96</v>
      </c>
      <c r="X32" s="28" t="n">
        <f aca="false">VLOOKUP($B32,IF(X$1=2,PRICELOOK2,IF(X$1=3,PRICELOOK3,IF(X$1=4,cash,PRICELOOK))),X$2,FALSE())</f>
        <v>2.83</v>
      </c>
      <c r="Y32" s="28" t="n">
        <f aca="false">VLOOKUP($B32,IF(Y$1=2,PRICELOOK2,IF(Y$1=3,PRICELOOK3,IF(Y$1=4,cash,PRICELOOK))),Y$2,FALSE())</f>
        <v>2.83</v>
      </c>
      <c r="CF32" s="56" t="n">
        <v>35305</v>
      </c>
      <c r="CG32" s="1" t="n">
        <f aca="false">CORREL(C11:C32,E11:E32)</f>
        <v>0.877375520086377</v>
      </c>
      <c r="CI32" s="56" t="n">
        <f aca="false">CF32</f>
        <v>35305</v>
      </c>
      <c r="CJ32" s="3" t="n">
        <f aca="false">STDEV(CO11:CO32)*CJ$24</f>
        <v>0.352072184185673</v>
      </c>
      <c r="CK32" s="3" t="n">
        <f aca="false">STDEV(CP11:CP32)*CK$24</f>
        <v>0.389584256884235</v>
      </c>
      <c r="CO32" s="3" t="n">
        <f aca="false">LN(V32/V31)</f>
        <v>-0.0370086287450935</v>
      </c>
      <c r="CP32" s="3" t="n">
        <f aca="false">LN(W32/W31)</f>
        <v>-0.0217218231468358</v>
      </c>
    </row>
    <row r="33" customFormat="false" ht="12.75" hidden="false" customHeight="false" outlineLevel="0" collapsed="false">
      <c r="A33" s="1" t="n">
        <f aca="false">A34-1</f>
        <v>466</v>
      </c>
      <c r="B33" s="56" t="n">
        <f aca="false">HLOOKUP("date",IF(TERM2="cash",cash,PRICELOOK),IF(A33&gt;=2,A33,2),FALSE())</f>
        <v>35711</v>
      </c>
      <c r="C33" s="1" t="n">
        <f aca="false">IF(MIN($N33:$O33)=0,0,N33)</f>
        <v>2.7</v>
      </c>
      <c r="D33" s="35" t="n">
        <f aca="false">IF(ma=7,AVERAGE(C27:C33),IF(ma=14,AVERAGE(C20:C33),0))</f>
        <v>0</v>
      </c>
      <c r="E33" s="1" t="n">
        <f aca="false">IF(MIN($N33:$O33)=0,0,O33)</f>
        <v>2.87</v>
      </c>
      <c r="I33" s="56" t="n">
        <f aca="false">B33</f>
        <v>35711</v>
      </c>
      <c r="J33" s="35" t="n">
        <f aca="false">IF(MIN(C33,E33)=0,0,E33-C33)</f>
        <v>0.17</v>
      </c>
      <c r="K33" s="35" t="n">
        <f aca="false">IF(ma=7,AVERAGE(J27:J33),IF(ma=14,AVERAGE(J20:J33),0))</f>
        <v>0</v>
      </c>
      <c r="L33" s="35"/>
      <c r="M33" s="35"/>
      <c r="N33" s="28" t="n">
        <f aca="false">IF(BASISYN="YES",Q33-S33,Q33)</f>
        <v>2.7</v>
      </c>
      <c r="O33" s="28" t="n">
        <f aca="false">IF(BASISYN="YES",R33-T33,R33)</f>
        <v>2.87</v>
      </c>
      <c r="Q33" s="28" t="n">
        <f aca="false">IF(ISNA(V33),Q32,V33)</f>
        <v>2.7</v>
      </c>
      <c r="R33" s="28" t="n">
        <f aca="false">IF(ISNA(W33),R32,W33)</f>
        <v>2.87</v>
      </c>
      <c r="S33" s="28" t="n">
        <f aca="false">IF(ISNA(X33),S32,X33)</f>
        <v>2.785</v>
      </c>
      <c r="T33" s="28" t="n">
        <f aca="false">IF(ISNA(Y33),T32,Y33)</f>
        <v>2.785</v>
      </c>
      <c r="V33" s="28" t="n">
        <f aca="false">VLOOKUP($B33,IF(V$1=2,PRICELOOK2,IF(V$1=3,PRICELOOK3,IF(V$1=4,cash,PRICELOOK))),V$2,FALSE())</f>
        <v>2.7</v>
      </c>
      <c r="W33" s="28" t="n">
        <f aca="false">VLOOKUP($B33,IF(W$1=2,PRICELOOK2,IF(W$1=3,PRICELOOK3,IF(W$1=4,cash,PRICELOOK))),W$2,FALSE())</f>
        <v>2.87</v>
      </c>
      <c r="X33" s="28" t="n">
        <f aca="false">VLOOKUP($B33,IF(X$1=2,PRICELOOK2,IF(X$1=3,PRICELOOK3,IF(X$1=4,cash,PRICELOOK))),X$2,FALSE())</f>
        <v>2.785</v>
      </c>
      <c r="Y33" s="28" t="n">
        <f aca="false">VLOOKUP($B33,IF(Y$1=2,PRICELOOK2,IF(Y$1=3,PRICELOOK3,IF(Y$1=4,cash,PRICELOOK))),Y$2,FALSE())</f>
        <v>2.785</v>
      </c>
      <c r="CF33" s="56" t="n">
        <v>35306</v>
      </c>
      <c r="CG33" s="1" t="n">
        <f aca="false">CORREL(C12:C33,E12:E33)</f>
        <v>0.88625918419678</v>
      </c>
      <c r="CI33" s="56" t="n">
        <f aca="false">CF33</f>
        <v>35306</v>
      </c>
      <c r="CJ33" s="3" t="n">
        <f aca="false">STDEV(CO12:CO33)*CJ$24</f>
        <v>0.367086943533156</v>
      </c>
      <c r="CK33" s="3" t="n">
        <f aca="false">STDEV(CP12:CP33)*CK$24</f>
        <v>0.403457949548453</v>
      </c>
      <c r="CO33" s="3" t="n">
        <f aca="false">LN(V33/V32)</f>
        <v>-0.0309961003689639</v>
      </c>
      <c r="CP33" s="3" t="n">
        <f aca="false">LN(W33/W32)</f>
        <v>-0.0308772385644392</v>
      </c>
    </row>
    <row r="34" customFormat="false" ht="12.75" hidden="false" customHeight="false" outlineLevel="0" collapsed="false">
      <c r="A34" s="1" t="n">
        <f aca="false">A35-1</f>
        <v>467</v>
      </c>
      <c r="B34" s="56" t="n">
        <f aca="false">HLOOKUP("date",IF(TERM2="cash",cash,PRICELOOK),IF(A34&gt;=2,A34,2),FALSE())</f>
        <v>35712</v>
      </c>
      <c r="C34" s="1" t="n">
        <f aca="false">IF(MIN($N34:$O34)=0,0,N34)</f>
        <v>2.655</v>
      </c>
      <c r="D34" s="35" t="n">
        <f aca="false">IF(ma=7,AVERAGE(C28:C34),IF(ma=14,AVERAGE(C21:C34),0))</f>
        <v>0</v>
      </c>
      <c r="E34" s="1" t="n">
        <f aca="false">IF(MIN($N34:$O34)=0,0,O34)</f>
        <v>2.805</v>
      </c>
      <c r="I34" s="56" t="n">
        <f aca="false">B34</f>
        <v>35712</v>
      </c>
      <c r="J34" s="35" t="n">
        <f aca="false">IF(MIN(C34,E34)=0,0,E34-C34)</f>
        <v>0.15</v>
      </c>
      <c r="K34" s="35" t="n">
        <f aca="false">IF(ma=7,AVERAGE(J28:J34),IF(ma=14,AVERAGE(J21:J34),0))</f>
        <v>0</v>
      </c>
      <c r="L34" s="35"/>
      <c r="M34" s="35"/>
      <c r="N34" s="28" t="n">
        <f aca="false">IF(BASISYN="YES",Q34-S34,Q34)</f>
        <v>2.655</v>
      </c>
      <c r="O34" s="28" t="n">
        <f aca="false">IF(BASISYN="YES",R34-T34,R34)</f>
        <v>2.805</v>
      </c>
      <c r="Q34" s="28" t="n">
        <f aca="false">IF(ISNA(V34),Q33,V34)</f>
        <v>2.655</v>
      </c>
      <c r="R34" s="28" t="n">
        <f aca="false">IF(ISNA(W34),R33,W34)</f>
        <v>2.805</v>
      </c>
      <c r="S34" s="28" t="n">
        <f aca="false">IF(ISNA(X34),S33,X34)</f>
        <v>2.785</v>
      </c>
      <c r="T34" s="28" t="n">
        <f aca="false">IF(ISNA(Y34),T33,Y34)</f>
        <v>2.785</v>
      </c>
      <c r="V34" s="28" t="n">
        <f aca="false">VLOOKUP($B34,IF(V$1=2,PRICELOOK2,IF(V$1=3,PRICELOOK3,IF(V$1=4,cash,PRICELOOK))),V$2,FALSE())</f>
        <v>2.655</v>
      </c>
      <c r="W34" s="28" t="n">
        <f aca="false">VLOOKUP($B34,IF(W$1=2,PRICELOOK2,IF(W$1=3,PRICELOOK3,IF(W$1=4,cash,PRICELOOK))),W$2,FALSE())</f>
        <v>2.805</v>
      </c>
      <c r="X34" s="28" t="n">
        <f aca="false">VLOOKUP($B34,IF(X$1=2,PRICELOOK2,IF(X$1=3,PRICELOOK3,IF(X$1=4,cash,PRICELOOK))),X$2,FALSE())</f>
        <v>2.785</v>
      </c>
      <c r="Y34" s="28" t="n">
        <f aca="false">VLOOKUP($B34,IF(Y$1=2,PRICELOOK2,IF(Y$1=3,PRICELOOK3,IF(Y$1=4,cash,PRICELOOK))),Y$2,FALSE())</f>
        <v>2.785</v>
      </c>
      <c r="CF34" s="56" t="n">
        <f aca="false">B34</f>
        <v>35712</v>
      </c>
      <c r="CG34" s="1" t="n">
        <f aca="false">CORREL(C13:C34,E13:E34)</f>
        <v>0.892223651909189</v>
      </c>
      <c r="CI34" s="56" t="n">
        <f aca="false">CF34</f>
        <v>35712</v>
      </c>
      <c r="CJ34" s="3" t="n">
        <f aca="false">STDEV(CO13:CO34)*CJ$24</f>
        <v>0.3521247298118</v>
      </c>
      <c r="CK34" s="3" t="n">
        <f aca="false">STDEV(CP13:CP34)*CK$24</f>
        <v>0.405777829239997</v>
      </c>
      <c r="CO34" s="3" t="n">
        <f aca="false">LN(V34/V33)</f>
        <v>-0.0168071183163814</v>
      </c>
      <c r="CP34" s="3" t="n">
        <f aca="false">LN(W34/W33)</f>
        <v>-0.0229084907968701</v>
      </c>
    </row>
    <row r="35" customFormat="false" ht="12.75" hidden="false" customHeight="false" outlineLevel="0" collapsed="false">
      <c r="A35" s="1" t="n">
        <f aca="false">A36-1</f>
        <v>468</v>
      </c>
      <c r="B35" s="56" t="n">
        <f aca="false">HLOOKUP("date",IF(TERM2="cash",cash,PRICELOOK),IF(A35&gt;=2,A35,2),FALSE())</f>
        <v>35713</v>
      </c>
      <c r="C35" s="1" t="n">
        <f aca="false">IF(MIN($N35:$O35)=0,0,N35)</f>
        <v>2.565</v>
      </c>
      <c r="D35" s="35" t="n">
        <f aca="false">IF(ma=7,AVERAGE(C29:C35),IF(ma=14,AVERAGE(C22:C35),IF(ma=30,AVERAGE(C6:C35),0)))</f>
        <v>0</v>
      </c>
      <c r="E35" s="1" t="n">
        <f aca="false">IF(MIN($N35:$O35)=0,0,O35)</f>
        <v>2.695</v>
      </c>
      <c r="I35" s="56" t="n">
        <f aca="false">B35</f>
        <v>35713</v>
      </c>
      <c r="J35" s="35" t="n">
        <f aca="false">IF(MIN(C35,E35)=0,0,E35-C35)</f>
        <v>0.13</v>
      </c>
      <c r="K35" s="35" t="n">
        <f aca="false">IF(ma=7,AVERAGE(J29:J35),IF(ma=14,AVERAGE(J22:J35),IF(ma=30,AVERAGE(J6:J35),0)))</f>
        <v>0</v>
      </c>
      <c r="L35" s="35"/>
      <c r="M35" s="35"/>
      <c r="N35" s="28" t="n">
        <f aca="false">IF(BASISYN="YES",Q35-S35,Q35)</f>
        <v>2.565</v>
      </c>
      <c r="O35" s="28" t="n">
        <f aca="false">IF(BASISYN="YES",R35-T35,R35)</f>
        <v>2.695</v>
      </c>
      <c r="Q35" s="28" t="n">
        <f aca="false">IF(ISNA(V35),Q34,V35)</f>
        <v>2.565</v>
      </c>
      <c r="R35" s="28" t="n">
        <f aca="false">IF(ISNA(W35),R34,W35)</f>
        <v>2.695</v>
      </c>
      <c r="S35" s="28" t="n">
        <f aca="false">IF(ISNA(X35),S34,X35)</f>
        <v>2.755</v>
      </c>
      <c r="T35" s="28" t="n">
        <f aca="false">IF(ISNA(Y35),T34,Y35)</f>
        <v>2.755</v>
      </c>
      <c r="V35" s="28" t="n">
        <f aca="false">VLOOKUP($B35,IF(V$1=2,PRICELOOK2,IF(V$1=3,PRICELOOK3,IF(V$1=4,cash,PRICELOOK))),V$2,FALSE())</f>
        <v>2.565</v>
      </c>
      <c r="W35" s="28" t="n">
        <f aca="false">VLOOKUP($B35,IF(W$1=2,PRICELOOK2,IF(W$1=3,PRICELOOK3,IF(W$1=4,cash,PRICELOOK))),W$2,FALSE())</f>
        <v>2.695</v>
      </c>
      <c r="X35" s="28" t="n">
        <f aca="false">VLOOKUP($B35,IF(X$1=2,PRICELOOK2,IF(X$1=3,PRICELOOK3,IF(X$1=4,cash,PRICELOOK))),X$2,FALSE())</f>
        <v>2.755</v>
      </c>
      <c r="Y35" s="28" t="n">
        <f aca="false">VLOOKUP($B35,IF(Y$1=2,PRICELOOK2,IF(Y$1=3,PRICELOOK3,IF(Y$1=4,cash,PRICELOOK))),Y$2,FALSE())</f>
        <v>2.755</v>
      </c>
      <c r="CF35" s="56" t="n">
        <f aca="false">B35</f>
        <v>35713</v>
      </c>
      <c r="CG35" s="1" t="n">
        <f aca="false">CORREL(C14:C35,E14:E35)</f>
        <v>0.925604619748844</v>
      </c>
      <c r="CI35" s="56" t="n">
        <f aca="false">CF35</f>
        <v>35713</v>
      </c>
      <c r="CJ35" s="3" t="n">
        <f aca="false">STDEV(CO14:CO35)*CJ$24</f>
        <v>0.37051083240423</v>
      </c>
      <c r="CK35" s="3" t="n">
        <f aca="false">STDEV(CP14:CP35)*CK$24</f>
        <v>0.415131538547056</v>
      </c>
      <c r="CO35" s="3" t="n">
        <f aca="false">LN(V35/V34)</f>
        <v>-0.0344861760711692</v>
      </c>
      <c r="CP35" s="3" t="n">
        <f aca="false">LN(W35/W34)</f>
        <v>-0.0400053346136993</v>
      </c>
    </row>
    <row r="36" customFormat="false" ht="12.75" hidden="false" customHeight="false" outlineLevel="0" collapsed="false">
      <c r="A36" s="1" t="n">
        <f aca="false">A37-1</f>
        <v>469</v>
      </c>
      <c r="B36" s="56" t="n">
        <f aca="false">HLOOKUP("date",IF(TERM2="cash",cash,PRICELOOK),IF(A36&gt;=2,A36,2),FALSE())</f>
        <v>35714</v>
      </c>
      <c r="C36" s="1" t="n">
        <f aca="false">IF(MIN($N36:$O36)=0,0,N36)</f>
        <v>2.565</v>
      </c>
      <c r="D36" s="35" t="n">
        <f aca="false">IF(ma=7,AVERAGE(C30:C36),IF(ma=14,AVERAGE(C23:C36),IF(ma=30,AVERAGE(C7:C36),0)))</f>
        <v>0</v>
      </c>
      <c r="E36" s="1" t="n">
        <f aca="false">IF(MIN($N36:$O36)=0,0,O36)</f>
        <v>2.695</v>
      </c>
      <c r="I36" s="56" t="n">
        <f aca="false">B36</f>
        <v>35714</v>
      </c>
      <c r="J36" s="35" t="n">
        <f aca="false">IF(MIN(C36,E36)=0,0,E36-C36)</f>
        <v>0.13</v>
      </c>
      <c r="K36" s="35" t="n">
        <f aca="false">IF(ma=7,AVERAGE(J30:J36),IF(ma=14,AVERAGE(J23:J36),IF(ma=30,AVERAGE(J7:J36),0)))</f>
        <v>0</v>
      </c>
      <c r="L36" s="35"/>
      <c r="M36" s="35"/>
      <c r="N36" s="28" t="n">
        <f aca="false">IF(BASISYN="YES",Q36-S36,Q36)</f>
        <v>2.565</v>
      </c>
      <c r="O36" s="28" t="n">
        <f aca="false">IF(BASISYN="YES",R36-T36,R36)</f>
        <v>2.695</v>
      </c>
      <c r="Q36" s="28" t="n">
        <f aca="false">IF(ISNA(V36),Q35,V36)</f>
        <v>2.565</v>
      </c>
      <c r="R36" s="28" t="n">
        <f aca="false">IF(ISNA(W36),R35,W36)</f>
        <v>2.695</v>
      </c>
      <c r="S36" s="28" t="n">
        <f aca="false">IF(ISNA(X36),S35,X36)</f>
        <v>2.755</v>
      </c>
      <c r="T36" s="28" t="n">
        <f aca="false">IF(ISNA(Y36),T35,Y36)</f>
        <v>2.755</v>
      </c>
      <c r="V36" s="28" t="n">
        <f aca="false">VLOOKUP($B36,IF(V$1=2,PRICELOOK2,IF(V$1=3,PRICELOOK3,IF(V$1=4,cash,PRICELOOK))),V$2,FALSE())</f>
        <v>2.565</v>
      </c>
      <c r="W36" s="28" t="n">
        <f aca="false">VLOOKUP($B36,IF(W$1=2,PRICELOOK2,IF(W$1=3,PRICELOOK3,IF(W$1=4,cash,PRICELOOK))),W$2,FALSE())</f>
        <v>2.695</v>
      </c>
      <c r="X36" s="28" t="n">
        <f aca="false">VLOOKUP($B36,IF(X$1=2,PRICELOOK2,IF(X$1=3,PRICELOOK3,IF(X$1=4,cash,PRICELOOK))),X$2,FALSE())</f>
        <v>2.755</v>
      </c>
      <c r="Y36" s="28" t="n">
        <f aca="false">VLOOKUP($B36,IF(Y$1=2,PRICELOOK2,IF(Y$1=3,PRICELOOK3,IF(Y$1=4,cash,PRICELOOK))),Y$2,FALSE())</f>
        <v>2.755</v>
      </c>
      <c r="CF36" s="56" t="n">
        <f aca="false">B36</f>
        <v>35714</v>
      </c>
      <c r="CG36" s="1" t="n">
        <f aca="false">CORREL(C15:C36,E15:E36)</f>
        <v>0.941591940718848</v>
      </c>
      <c r="CI36" s="56" t="n">
        <f aca="false">CF36</f>
        <v>35714</v>
      </c>
      <c r="CJ36" s="3" t="n">
        <f aca="false">STDEV(CO15:CO36)*CJ$24</f>
        <v>0.369042849238848</v>
      </c>
      <c r="CK36" s="3" t="n">
        <f aca="false">STDEV(CP15:CP36)*CK$24</f>
        <v>0.387564507402048</v>
      </c>
      <c r="CO36" s="3" t="n">
        <f aca="false">LN(V36/V35)</f>
        <v>0</v>
      </c>
      <c r="CP36" s="3" t="n">
        <f aca="false">LN(W36/W35)</f>
        <v>0</v>
      </c>
    </row>
    <row r="37" customFormat="false" ht="12.75" hidden="false" customHeight="false" outlineLevel="0" collapsed="false">
      <c r="A37" s="1" t="n">
        <f aca="false">A38-1</f>
        <v>470</v>
      </c>
      <c r="B37" s="56" t="n">
        <f aca="false">HLOOKUP("date",IF(TERM2="cash",cash,PRICELOOK),IF(A37&gt;=2,A37,2),FALSE())</f>
        <v>35715</v>
      </c>
      <c r="C37" s="1" t="n">
        <f aca="false">IF(MIN($N37:$O37)=0,0,N37)</f>
        <v>2.565</v>
      </c>
      <c r="D37" s="35" t="n">
        <f aca="false">IF(ma=7,AVERAGE(C31:C37),IF(ma=14,AVERAGE(C24:C37),IF(ma=30,AVERAGE(C8:C37),0)))</f>
        <v>0</v>
      </c>
      <c r="E37" s="1" t="n">
        <f aca="false">IF(MIN($N37:$O37)=0,0,O37)</f>
        <v>2.695</v>
      </c>
      <c r="I37" s="56" t="n">
        <f aca="false">B37</f>
        <v>35715</v>
      </c>
      <c r="J37" s="35" t="n">
        <f aca="false">IF(MIN(C37,E37)=0,0,E37-C37)</f>
        <v>0.13</v>
      </c>
      <c r="K37" s="35" t="n">
        <f aca="false">IF(ma=7,AVERAGE(J31:J37),IF(ma=14,AVERAGE(J24:J37),IF(ma=30,AVERAGE(J8:J37),0)))</f>
        <v>0</v>
      </c>
      <c r="L37" s="35"/>
      <c r="M37" s="35"/>
      <c r="N37" s="28" t="n">
        <f aca="false">IF(BASISYN="YES",Q37-S37,Q37)</f>
        <v>2.565</v>
      </c>
      <c r="O37" s="28" t="n">
        <f aca="false">IF(BASISYN="YES",R37-T37,R37)</f>
        <v>2.695</v>
      </c>
      <c r="Q37" s="28" t="n">
        <f aca="false">IF(ISNA(V37),Q36,V37)</f>
        <v>2.565</v>
      </c>
      <c r="R37" s="28" t="n">
        <f aca="false">IF(ISNA(W37),R36,W37)</f>
        <v>2.695</v>
      </c>
      <c r="S37" s="28" t="n">
        <f aca="false">IF(ISNA(X37),S36,X37)</f>
        <v>2.755</v>
      </c>
      <c r="T37" s="28" t="n">
        <f aca="false">IF(ISNA(Y37),T36,Y37)</f>
        <v>2.755</v>
      </c>
      <c r="V37" s="28" t="n">
        <f aca="false">VLOOKUP($B37,IF(V$1=2,PRICELOOK2,IF(V$1=3,PRICELOOK3,IF(V$1=4,cash,PRICELOOK))),V$2,FALSE())</f>
        <v>2.565</v>
      </c>
      <c r="W37" s="28" t="n">
        <f aca="false">VLOOKUP($B37,IF(W$1=2,PRICELOOK2,IF(W$1=3,PRICELOOK3,IF(W$1=4,cash,PRICELOOK))),W$2,FALSE())</f>
        <v>2.695</v>
      </c>
      <c r="X37" s="28" t="n">
        <f aca="false">VLOOKUP($B37,IF(X$1=2,PRICELOOK2,IF(X$1=3,PRICELOOK3,IF(X$1=4,cash,PRICELOOK))),X$2,FALSE())</f>
        <v>2.755</v>
      </c>
      <c r="Y37" s="28" t="n">
        <f aca="false">VLOOKUP($B37,IF(Y$1=2,PRICELOOK2,IF(Y$1=3,PRICELOOK3,IF(Y$1=4,cash,PRICELOOK))),Y$2,FALSE())</f>
        <v>2.755</v>
      </c>
      <c r="CF37" s="56" t="n">
        <f aca="false">B37</f>
        <v>35715</v>
      </c>
      <c r="CG37" s="1" t="n">
        <f aca="false">CORREL(C16:C37,E16:E37)</f>
        <v>0.954211342098546</v>
      </c>
      <c r="CI37" s="56" t="n">
        <f aca="false">CF37</f>
        <v>35715</v>
      </c>
      <c r="CJ37" s="3" t="n">
        <f aca="false">STDEV(CO16:CO37)*CJ$24</f>
        <v>0.369042849238848</v>
      </c>
      <c r="CK37" s="3" t="n">
        <f aca="false">STDEV(CP16:CP37)*CK$24</f>
        <v>0.387564507402048</v>
      </c>
      <c r="CO37" s="3" t="n">
        <f aca="false">LN(V37/V36)</f>
        <v>0</v>
      </c>
      <c r="CP37" s="3" t="n">
        <f aca="false">LN(W37/W36)</f>
        <v>0</v>
      </c>
    </row>
    <row r="38" customFormat="false" ht="12.75" hidden="false" customHeight="false" outlineLevel="0" collapsed="false">
      <c r="A38" s="1" t="n">
        <f aca="false">A39-1</f>
        <v>471</v>
      </c>
      <c r="B38" s="56" t="n">
        <f aca="false">HLOOKUP("date",IF(TERM2="cash",cash,PRICELOOK),IF(A38&gt;=2,A38,2),FALSE())</f>
        <v>35716</v>
      </c>
      <c r="C38" s="1" t="n">
        <f aca="false">IF(MIN($N38:$O38)=0,0,N38)</f>
        <v>2.72</v>
      </c>
      <c r="D38" s="35" t="n">
        <f aca="false">IF(ma=7,AVERAGE(C32:C38),IF(ma=14,AVERAGE(C25:C38),IF(ma=30,AVERAGE(C9:C38),0)))</f>
        <v>0</v>
      </c>
      <c r="E38" s="1" t="n">
        <f aca="false">IF(MIN($N38:$O38)=0,0,O38)</f>
        <v>2.89</v>
      </c>
      <c r="I38" s="56" t="n">
        <f aca="false">B38</f>
        <v>35716</v>
      </c>
      <c r="J38" s="35" t="n">
        <f aca="false">IF(MIN(C38,E38)=0,0,E38-C38)</f>
        <v>0.17</v>
      </c>
      <c r="K38" s="35" t="n">
        <f aca="false">IF(ma=7,AVERAGE(J32:J38),IF(ma=14,AVERAGE(J25:J38),IF(ma=30,AVERAGE(J9:J38),0)))</f>
        <v>0</v>
      </c>
      <c r="L38" s="35"/>
      <c r="M38" s="35"/>
      <c r="N38" s="28" t="n">
        <f aca="false">IF(BASISYN="YES",Q38-S38,Q38)</f>
        <v>2.72</v>
      </c>
      <c r="O38" s="28" t="n">
        <f aca="false">IF(BASISYN="YES",R38-T38,R38)</f>
        <v>2.89</v>
      </c>
      <c r="Q38" s="28" t="n">
        <f aca="false">IF(ISNA(V38),Q37,V38)</f>
        <v>2.72</v>
      </c>
      <c r="R38" s="28" t="n">
        <f aca="false">IF(ISNA(W38),R37,W38)</f>
        <v>2.89</v>
      </c>
      <c r="S38" s="28" t="n">
        <f aca="false">IF(ISNA(X38),S37,X38)</f>
        <v>2.87</v>
      </c>
      <c r="T38" s="28" t="n">
        <f aca="false">IF(ISNA(Y38),T37,Y38)</f>
        <v>2.87</v>
      </c>
      <c r="V38" s="28" t="n">
        <f aca="false">VLOOKUP($B38,IF(V$1=2,PRICELOOK2,IF(V$1=3,PRICELOOK3,IF(V$1=4,cash,PRICELOOK))),V$2,FALSE())</f>
        <v>2.72</v>
      </c>
      <c r="W38" s="28" t="n">
        <f aca="false">VLOOKUP($B38,IF(W$1=2,PRICELOOK2,IF(W$1=3,PRICELOOK3,IF(W$1=4,cash,PRICELOOK))),W$2,FALSE())</f>
        <v>2.89</v>
      </c>
      <c r="X38" s="28" t="n">
        <f aca="false">VLOOKUP($B38,IF(X$1=2,PRICELOOK2,IF(X$1=3,PRICELOOK3,IF(X$1=4,cash,PRICELOOK))),X$2,FALSE())</f>
        <v>2.87</v>
      </c>
      <c r="Y38" s="28" t="n">
        <f aca="false">VLOOKUP($B38,IF(Y$1=2,PRICELOOK2,IF(Y$1=3,PRICELOOK3,IF(Y$1=4,cash,PRICELOOK))),Y$2,FALSE())</f>
        <v>2.87</v>
      </c>
      <c r="CF38" s="56" t="n">
        <f aca="false">B38</f>
        <v>35716</v>
      </c>
      <c r="CG38" s="1" t="n">
        <f aca="false">CORREL(C17:C38,E17:E38)</f>
        <v>0.959733157968048</v>
      </c>
      <c r="CI38" s="56" t="n">
        <f aca="false">CF38</f>
        <v>35716</v>
      </c>
      <c r="CJ38" s="3" t="n">
        <f aca="false">STDEV(CO17:CO38)*CJ$24</f>
        <v>0.423859403765421</v>
      </c>
      <c r="CK38" s="3" t="n">
        <f aca="false">STDEV(CP17:CP38)*CK$24</f>
        <v>0.457800872033143</v>
      </c>
      <c r="CO38" s="3" t="n">
        <f aca="false">LN(V38/V37)</f>
        <v>0.0586734016851732</v>
      </c>
      <c r="CP38" s="3" t="n">
        <f aca="false">LN(W38/W37)</f>
        <v>0.0698582977633804</v>
      </c>
    </row>
    <row r="39" customFormat="false" ht="12.75" hidden="false" customHeight="false" outlineLevel="0" collapsed="false">
      <c r="A39" s="1" t="n">
        <f aca="false">A40-1</f>
        <v>472</v>
      </c>
      <c r="B39" s="56" t="n">
        <f aca="false">HLOOKUP("date",IF(TERM2="cash",cash,PRICELOOK),IF(A39&gt;=2,A39,2),FALSE())</f>
        <v>35717</v>
      </c>
      <c r="C39" s="1" t="n">
        <f aca="false">IF(MIN($N39:$O39)=0,0,N39)</f>
        <v>2.64</v>
      </c>
      <c r="D39" s="35" t="n">
        <f aca="false">IF(ma=7,AVERAGE(C33:C39),IF(ma=14,AVERAGE(C26:C39),IF(ma=30,AVERAGE(C10:C39),0)))</f>
        <v>0</v>
      </c>
      <c r="E39" s="1" t="n">
        <f aca="false">IF(MIN($N39:$O39)=0,0,O39)</f>
        <v>2.84</v>
      </c>
      <c r="I39" s="56" t="n">
        <f aca="false">B39</f>
        <v>35717</v>
      </c>
      <c r="J39" s="35" t="n">
        <f aca="false">IF(MIN(C39,E39)=0,0,E39-C39)</f>
        <v>0.2</v>
      </c>
      <c r="K39" s="35" t="n">
        <f aca="false">IF(ma=7,AVERAGE(J33:J39),IF(ma=14,AVERAGE(J26:J39),IF(ma=30,AVERAGE(J10:J39),0)))</f>
        <v>0</v>
      </c>
      <c r="L39" s="35"/>
      <c r="M39" s="35"/>
      <c r="N39" s="28" t="n">
        <f aca="false">IF(BASISYN="YES",Q39-S39,Q39)</f>
        <v>2.64</v>
      </c>
      <c r="O39" s="28" t="n">
        <f aca="false">IF(BASISYN="YES",R39-T39,R39)</f>
        <v>2.84</v>
      </c>
      <c r="Q39" s="28" t="n">
        <f aca="false">IF(ISNA(V39),Q38,V39)</f>
        <v>2.64</v>
      </c>
      <c r="R39" s="28" t="n">
        <f aca="false">IF(ISNA(W39),R38,W39)</f>
        <v>2.84</v>
      </c>
      <c r="S39" s="28" t="n">
        <f aca="false">IF(ISNA(X39),S38,X39)</f>
        <v>2.82</v>
      </c>
      <c r="T39" s="28" t="n">
        <f aca="false">IF(ISNA(Y39),T38,Y39)</f>
        <v>2.82</v>
      </c>
      <c r="V39" s="28" t="n">
        <f aca="false">VLOOKUP($B39,IF(V$1=2,PRICELOOK2,IF(V$1=3,PRICELOOK3,IF(V$1=4,cash,PRICELOOK))),V$2,FALSE())</f>
        <v>2.64</v>
      </c>
      <c r="W39" s="28" t="n">
        <f aca="false">VLOOKUP($B39,IF(W$1=2,PRICELOOK2,IF(W$1=3,PRICELOOK3,IF(W$1=4,cash,PRICELOOK))),W$2,FALSE())</f>
        <v>2.84</v>
      </c>
      <c r="X39" s="28" t="n">
        <f aca="false">VLOOKUP($B39,IF(X$1=2,PRICELOOK2,IF(X$1=3,PRICELOOK3,IF(X$1=4,cash,PRICELOOK))),X$2,FALSE())</f>
        <v>2.82</v>
      </c>
      <c r="Y39" s="28" t="n">
        <f aca="false">VLOOKUP($B39,IF(Y$1=2,PRICELOOK2,IF(Y$1=3,PRICELOOK3,IF(Y$1=4,cash,PRICELOOK))),Y$2,FALSE())</f>
        <v>2.82</v>
      </c>
      <c r="CF39" s="56" t="n">
        <f aca="false">B39</f>
        <v>35717</v>
      </c>
      <c r="CG39" s="1" t="n">
        <f aca="false">CORREL(C18:C39,E18:E39)</f>
        <v>0.966400441863176</v>
      </c>
      <c r="CI39" s="56" t="n">
        <f aca="false">CF39</f>
        <v>35717</v>
      </c>
      <c r="CJ39" s="3" t="n">
        <f aca="false">STDEV(CO18:CO39)*CJ$24</f>
        <v>0.436013744344914</v>
      </c>
      <c r="CK39" s="3" t="n">
        <f aca="false">STDEV(CP18:CP39)*CK$24</f>
        <v>0.421576236195355</v>
      </c>
      <c r="CO39" s="3" t="n">
        <f aca="false">LN(V39/V38)</f>
        <v>-0.0298529631496812</v>
      </c>
      <c r="CP39" s="3" t="n">
        <f aca="false">LN(W39/W38)</f>
        <v>-0.0174524499512262</v>
      </c>
    </row>
    <row r="40" customFormat="false" ht="12.75" hidden="false" customHeight="false" outlineLevel="0" collapsed="false">
      <c r="A40" s="1" t="n">
        <f aca="false">A41-1</f>
        <v>473</v>
      </c>
      <c r="B40" s="56" t="n">
        <f aca="false">HLOOKUP("date",IF(TERM2="cash",cash,PRICELOOK),IF(A40&gt;=2,A40,2),FALSE())</f>
        <v>35718</v>
      </c>
      <c r="C40" s="1" t="n">
        <f aca="false">IF(MIN($N40:$O40)=0,0,N40)</f>
        <v>2.625</v>
      </c>
      <c r="D40" s="35" t="n">
        <f aca="false">IF(ma=7,AVERAGE(C34:C40),IF(ma=14,AVERAGE(C27:C40),IF(ma=30,AVERAGE(C11:C40),IF(ma=40,AVERAGE(C1:C40),0))))</f>
        <v>0</v>
      </c>
      <c r="E40" s="1" t="n">
        <f aca="false">IF(MIN($N40:$O40)=0,0,O40)</f>
        <v>2.835</v>
      </c>
      <c r="I40" s="56" t="n">
        <f aca="false">B40</f>
        <v>35718</v>
      </c>
      <c r="J40" s="35" t="n">
        <f aca="false">IF(MIN(C40,E40)=0,0,E40-C40)</f>
        <v>0.21</v>
      </c>
      <c r="K40" s="35" t="n">
        <f aca="false">IF(ma=7,AVERAGE(J34:J40),IF(ma=14,AVERAGE(J27:J40),IF(ma=30,AVERAGE(J11:J40),IF(ma=40,AVERAGE(J1:J40),0))))</f>
        <v>0</v>
      </c>
      <c r="L40" s="35"/>
      <c r="M40" s="35"/>
      <c r="N40" s="28" t="n">
        <f aca="false">IF(BASISYN="YES",Q40-S40,Q40)</f>
        <v>2.625</v>
      </c>
      <c r="O40" s="28" t="n">
        <f aca="false">IF(BASISYN="YES",R40-T40,R40)</f>
        <v>2.835</v>
      </c>
      <c r="Q40" s="28" t="n">
        <f aca="false">IF(ISNA(V40),Q39,V40)</f>
        <v>2.625</v>
      </c>
      <c r="R40" s="28" t="n">
        <f aca="false">IF(ISNA(W40),R39,W40)</f>
        <v>2.835</v>
      </c>
      <c r="S40" s="28" t="n">
        <f aca="false">IF(ISNA(X40),S39,X40)</f>
        <v>2.835</v>
      </c>
      <c r="T40" s="28" t="n">
        <f aca="false">IF(ISNA(Y40),T39,Y40)</f>
        <v>2.835</v>
      </c>
      <c r="V40" s="28" t="n">
        <f aca="false">VLOOKUP($B40,IF(V$1=2,PRICELOOK2,IF(V$1=3,PRICELOOK3,IF(V$1=4,cash,PRICELOOK))),V$2,FALSE())</f>
        <v>2.625</v>
      </c>
      <c r="W40" s="28" t="n">
        <f aca="false">VLOOKUP($B40,IF(W$1=2,PRICELOOK2,IF(W$1=3,PRICELOOK3,IF(W$1=4,cash,PRICELOOK))),W$2,FALSE())</f>
        <v>2.835</v>
      </c>
      <c r="X40" s="28" t="n">
        <f aca="false">VLOOKUP($B40,IF(X$1=2,PRICELOOK2,IF(X$1=3,PRICELOOK3,IF(X$1=4,cash,PRICELOOK))),X$2,FALSE())</f>
        <v>2.835</v>
      </c>
      <c r="Y40" s="28" t="n">
        <f aca="false">VLOOKUP($B40,IF(Y$1=2,PRICELOOK2,IF(Y$1=3,PRICELOOK3,IF(Y$1=4,cash,PRICELOOK))),Y$2,FALSE())</f>
        <v>2.835</v>
      </c>
      <c r="CF40" s="56" t="n">
        <f aca="false">B40</f>
        <v>35718</v>
      </c>
      <c r="CG40" s="1" t="n">
        <f aca="false">CORREL(C19:C40,E19:E40)</f>
        <v>0.981300482449087</v>
      </c>
      <c r="CI40" s="56" t="n">
        <f aca="false">CF40</f>
        <v>35718</v>
      </c>
      <c r="CJ40" s="3" t="n">
        <f aca="false">STDEV(CO19:CO40)*CJ$24</f>
        <v>0.427029365778204</v>
      </c>
      <c r="CK40" s="3" t="n">
        <f aca="false">STDEV(CP19:CP40)*CK$24</f>
        <v>0.398832192111107</v>
      </c>
      <c r="CO40" s="3" t="n">
        <f aca="false">LN(V40/V39)</f>
        <v>-0.00569802111463778</v>
      </c>
      <c r="CP40" s="3" t="n">
        <f aca="false">LN(W40/W39)</f>
        <v>-0.00176211499339922</v>
      </c>
    </row>
    <row r="41" customFormat="false" ht="12.75" hidden="false" customHeight="false" outlineLevel="0" collapsed="false">
      <c r="A41" s="1" t="n">
        <f aca="false">A42-1</f>
        <v>474</v>
      </c>
      <c r="B41" s="56" t="n">
        <f aca="false">HLOOKUP("date",IF(TERM2="cash",cash,PRICELOOK),IF(A41&gt;=2,A41,2),FALSE())</f>
        <v>35719</v>
      </c>
      <c r="C41" s="1" t="n">
        <f aca="false">IF(MIN($N41:$O41)=0,0,N41)</f>
        <v>2.67</v>
      </c>
      <c r="D41" s="35" t="n">
        <f aca="false">IF(ma=7,AVERAGE(C35:C41),IF(ma=14,AVERAGE(C28:C41),IF(ma=30,AVERAGE(C12:C41),IF(ma=40,AVERAGE(C2:C41),0))))</f>
        <v>0</v>
      </c>
      <c r="E41" s="1" t="n">
        <f aca="false">IF(MIN($N41:$O41)=0,0,O41)</f>
        <v>2.875</v>
      </c>
      <c r="I41" s="56" t="n">
        <f aca="false">B41</f>
        <v>35719</v>
      </c>
      <c r="J41" s="35" t="n">
        <f aca="false">IF(MIN(C41,E41)=0,0,E41-C41)</f>
        <v>0.205</v>
      </c>
      <c r="K41" s="35" t="n">
        <f aca="false">IF(ma=7,AVERAGE(J35:J41),IF(ma=14,AVERAGE(J28:J41),IF(ma=30,AVERAGE(J12:J41),IF(ma=40,AVERAGE(J2:J41),0))))</f>
        <v>0</v>
      </c>
      <c r="L41" s="35"/>
      <c r="M41" s="35"/>
      <c r="N41" s="28" t="n">
        <f aca="false">IF(BASISYN="YES",Q41-S41,Q41)</f>
        <v>2.67</v>
      </c>
      <c r="O41" s="28" t="n">
        <f aca="false">IF(BASISYN="YES",R41-T41,R41)</f>
        <v>2.875</v>
      </c>
      <c r="Q41" s="28" t="n">
        <f aca="false">IF(ISNA(V41),Q40,V41)</f>
        <v>2.67</v>
      </c>
      <c r="R41" s="28" t="n">
        <f aca="false">IF(ISNA(W41),R40,W41)</f>
        <v>2.875</v>
      </c>
      <c r="S41" s="28" t="n">
        <f aca="false">IF(ISNA(X41),S40,X41)</f>
        <v>2.92</v>
      </c>
      <c r="T41" s="28" t="n">
        <f aca="false">IF(ISNA(Y41),T40,Y41)</f>
        <v>2.92</v>
      </c>
      <c r="V41" s="28" t="n">
        <f aca="false">VLOOKUP($B41,IF(V$1=2,PRICELOOK2,IF(V$1=3,PRICELOOK3,IF(V$1=4,cash,PRICELOOK))),V$2,FALSE())</f>
        <v>2.67</v>
      </c>
      <c r="W41" s="28" t="n">
        <f aca="false">VLOOKUP($B41,IF(W$1=2,PRICELOOK2,IF(W$1=3,PRICELOOK3,IF(W$1=4,cash,PRICELOOK))),W$2,FALSE())</f>
        <v>2.875</v>
      </c>
      <c r="X41" s="28" t="n">
        <f aca="false">VLOOKUP($B41,IF(X$1=2,PRICELOOK2,IF(X$1=3,PRICELOOK3,IF(X$1=4,cash,PRICELOOK))),X$2,FALSE())</f>
        <v>2.92</v>
      </c>
      <c r="Y41" s="28" t="n">
        <f aca="false">VLOOKUP($B41,IF(Y$1=2,PRICELOOK2,IF(Y$1=3,PRICELOOK3,IF(Y$1=4,cash,PRICELOOK))),Y$2,FALSE())</f>
        <v>2.92</v>
      </c>
      <c r="CF41" s="56" t="n">
        <f aca="false">B41</f>
        <v>35719</v>
      </c>
      <c r="CG41" s="1" t="n">
        <f aca="false">CORREL(C20:C41,E20:E41)</f>
        <v>0.979557949120875</v>
      </c>
      <c r="CI41" s="56" t="n">
        <f aca="false">CF41</f>
        <v>35719</v>
      </c>
      <c r="CJ41" s="3" t="n">
        <f aca="false">STDEV(CO20:CO41)*CJ$24</f>
        <v>0.418665835333682</v>
      </c>
      <c r="CK41" s="3" t="n">
        <f aca="false">STDEV(CP20:CP41)*CK$24</f>
        <v>0.400945366063501</v>
      </c>
      <c r="CO41" s="3" t="n">
        <f aca="false">LN(V41/V40)</f>
        <v>0.0169975763685711</v>
      </c>
      <c r="CP41" s="3" t="n">
        <f aca="false">LN(W41/W40)</f>
        <v>0.0140107370695984</v>
      </c>
    </row>
    <row r="42" customFormat="false" ht="12.75" hidden="false" customHeight="false" outlineLevel="0" collapsed="false">
      <c r="A42" s="1" t="n">
        <f aca="false">A43-1</f>
        <v>475</v>
      </c>
      <c r="B42" s="56" t="n">
        <f aca="false">HLOOKUP("date",IF(TERM2="cash",cash,PRICELOOK),IF(A42&gt;=2,A42,2),FALSE())</f>
        <v>35720</v>
      </c>
      <c r="C42" s="1" t="n">
        <f aca="false">IF(MIN($N42:$O42)=0,0,N42)</f>
        <v>2.57</v>
      </c>
      <c r="D42" s="35" t="n">
        <f aca="false">IF(ma=7,AVERAGE(C36:C42),IF(ma=14,AVERAGE(C29:C42),IF(ma=30,AVERAGE(C13:C42),IF(ma=40,AVERAGE(C3:C42),0))))</f>
        <v>0</v>
      </c>
      <c r="E42" s="1" t="n">
        <f aca="false">IF(MIN($N42:$O42)=0,0,O42)</f>
        <v>2.775</v>
      </c>
      <c r="I42" s="56" t="n">
        <f aca="false">B42</f>
        <v>35720</v>
      </c>
      <c r="J42" s="35" t="n">
        <f aca="false">IF(MIN(C42,E42)=0,0,E42-C42)</f>
        <v>0.205</v>
      </c>
      <c r="K42" s="35" t="n">
        <f aca="false">IF(ma=7,AVERAGE(J36:J42),IF(ma=14,AVERAGE(J29:J42),IF(ma=30,AVERAGE(J13:J42),IF(ma=40,AVERAGE(J3:J42),0))))</f>
        <v>0</v>
      </c>
      <c r="L42" s="35"/>
      <c r="M42" s="35"/>
      <c r="N42" s="28" t="n">
        <f aca="false">IF(BASISYN="YES",Q42-S42,Q42)</f>
        <v>2.57</v>
      </c>
      <c r="O42" s="28" t="n">
        <f aca="false">IF(BASISYN="YES",R42-T42,R42)</f>
        <v>2.775</v>
      </c>
      <c r="Q42" s="28" t="n">
        <f aca="false">IF(ISNA(V42),Q41,V42)</f>
        <v>2.57</v>
      </c>
      <c r="R42" s="28" t="n">
        <f aca="false">IF(ISNA(W42),R41,W42)</f>
        <v>2.775</v>
      </c>
      <c r="S42" s="28" t="n">
        <f aca="false">IF(ISNA(X42),S41,X42)</f>
        <v>2.98</v>
      </c>
      <c r="T42" s="28" t="n">
        <f aca="false">IF(ISNA(Y42),T41,Y42)</f>
        <v>2.98</v>
      </c>
      <c r="V42" s="28" t="n">
        <f aca="false">VLOOKUP($B42,IF(V$1=2,PRICELOOK2,IF(V$1=3,PRICELOOK3,IF(V$1=4,cash,PRICELOOK))),V$2,FALSE())</f>
        <v>2.57</v>
      </c>
      <c r="W42" s="28" t="n">
        <f aca="false">VLOOKUP($B42,IF(W$1=2,PRICELOOK2,IF(W$1=3,PRICELOOK3,IF(W$1=4,cash,PRICELOOK))),W$2,FALSE())</f>
        <v>2.775</v>
      </c>
      <c r="X42" s="28" t="n">
        <f aca="false">VLOOKUP($B42,IF(X$1=2,PRICELOOK2,IF(X$1=3,PRICELOOK3,IF(X$1=4,cash,PRICELOOK))),X$2,FALSE())</f>
        <v>2.98</v>
      </c>
      <c r="Y42" s="28" t="n">
        <f aca="false">VLOOKUP($B42,IF(Y$1=2,PRICELOOK2,IF(Y$1=3,PRICELOOK3,IF(Y$1=4,cash,PRICELOOK))),Y$2,FALSE())</f>
        <v>2.98</v>
      </c>
      <c r="CF42" s="56" t="n">
        <f aca="false">B42</f>
        <v>35720</v>
      </c>
      <c r="CG42" s="1" t="n">
        <f aca="false">CORREL(C21:C42,E21:E42)</f>
        <v>0.979148036582002</v>
      </c>
      <c r="CI42" s="56" t="n">
        <f aca="false">CF42</f>
        <v>35720</v>
      </c>
      <c r="CJ42" s="3" t="n">
        <f aca="false">STDEV(CO21:CO42)*CJ$24</f>
        <v>0.43514103153046</v>
      </c>
      <c r="CK42" s="3" t="n">
        <f aca="false">STDEV(CP21:CP42)*CK$24</f>
        <v>0.41591284189775</v>
      </c>
      <c r="CO42" s="3" t="n">
        <f aca="false">LN(V42/V41)</f>
        <v>-0.0381725735050297</v>
      </c>
      <c r="CP42" s="3" t="n">
        <f aca="false">LN(W42/W41)</f>
        <v>-0.035401927050916</v>
      </c>
    </row>
    <row r="43" customFormat="false" ht="12.75" hidden="false" customHeight="false" outlineLevel="0" collapsed="false">
      <c r="A43" s="1" t="n">
        <f aca="false">A44-1</f>
        <v>476</v>
      </c>
      <c r="B43" s="56" t="n">
        <f aca="false">HLOOKUP("date",IF(TERM2="cash",cash,PRICELOOK),IF(A43&gt;=2,A43,2),FALSE())</f>
        <v>35721</v>
      </c>
      <c r="C43" s="1" t="n">
        <f aca="false">IF(MIN($N43:$O43)=0,0,N43)</f>
        <v>2.57</v>
      </c>
      <c r="D43" s="35" t="n">
        <f aca="false">IF(ma=7,AVERAGE(C37:C43),IF(ma=14,AVERAGE(C30:C43),IF(ma=30,AVERAGE(C14:C43),IF(ma=40,AVERAGE(C4:C43),0))))</f>
        <v>0</v>
      </c>
      <c r="E43" s="1" t="n">
        <f aca="false">IF(MIN($N43:$O43)=0,0,O43)</f>
        <v>2.775</v>
      </c>
      <c r="I43" s="56" t="n">
        <f aca="false">B43</f>
        <v>35721</v>
      </c>
      <c r="J43" s="35" t="n">
        <f aca="false">IF(MIN(C43,E43)=0,0,E43-C43)</f>
        <v>0.205</v>
      </c>
      <c r="K43" s="35" t="n">
        <f aca="false">IF(ma=7,AVERAGE(J37:J43),IF(ma=14,AVERAGE(J30:J43),IF(ma=30,AVERAGE(J14:J43),IF(ma=40,AVERAGE(J4:J43),0))))</f>
        <v>0</v>
      </c>
      <c r="L43" s="35"/>
      <c r="M43" s="35"/>
      <c r="N43" s="28" t="n">
        <f aca="false">IF(BASISYN="YES",Q43-S43,Q43)</f>
        <v>2.57</v>
      </c>
      <c r="O43" s="28" t="n">
        <f aca="false">IF(BASISYN="YES",R43-T43,R43)</f>
        <v>2.775</v>
      </c>
      <c r="Q43" s="28" t="n">
        <f aca="false">IF(ISNA(V43),Q42,V43)</f>
        <v>2.57</v>
      </c>
      <c r="R43" s="28" t="n">
        <f aca="false">IF(ISNA(W43),R42,W43)</f>
        <v>2.775</v>
      </c>
      <c r="S43" s="28" t="n">
        <f aca="false">IF(ISNA(X43),S42,X43)</f>
        <v>2.98</v>
      </c>
      <c r="T43" s="28" t="n">
        <f aca="false">IF(ISNA(Y43),T42,Y43)</f>
        <v>2.98</v>
      </c>
      <c r="V43" s="28" t="n">
        <f aca="false">VLOOKUP($B43,IF(V$1=2,PRICELOOK2,IF(V$1=3,PRICELOOK3,IF(V$1=4,cash,PRICELOOK))),V$2,FALSE())</f>
        <v>2.57</v>
      </c>
      <c r="W43" s="28" t="n">
        <f aca="false">VLOOKUP($B43,IF(W$1=2,PRICELOOK2,IF(W$1=3,PRICELOOK3,IF(W$1=4,cash,PRICELOOK))),W$2,FALSE())</f>
        <v>2.775</v>
      </c>
      <c r="X43" s="28" t="n">
        <f aca="false">VLOOKUP($B43,IF(X$1=2,PRICELOOK2,IF(X$1=3,PRICELOOK3,IF(X$1=4,cash,PRICELOOK))),X$2,FALSE())</f>
        <v>2.98</v>
      </c>
      <c r="Y43" s="28" t="n">
        <f aca="false">VLOOKUP($B43,IF(Y$1=2,PRICELOOK2,IF(Y$1=3,PRICELOOK3,IF(Y$1=4,cash,PRICELOOK))),Y$2,FALSE())</f>
        <v>2.98</v>
      </c>
      <c r="CF43" s="56" t="n">
        <f aca="false">B43</f>
        <v>35721</v>
      </c>
      <c r="CG43" s="1" t="n">
        <f aca="false">CORREL(C22:C43,E22:E43)</f>
        <v>0.978035146294597</v>
      </c>
      <c r="CI43" s="56" t="n">
        <f aca="false">CF43</f>
        <v>35721</v>
      </c>
      <c r="CJ43" s="3" t="n">
        <f aca="false">STDEV(CO22:CO43)*CJ$24</f>
        <v>0.423186902916008</v>
      </c>
      <c r="CK43" s="3" t="n">
        <f aca="false">STDEV(CP22:CP43)*CK$24</f>
        <v>0.40230382664744</v>
      </c>
      <c r="CO43" s="3" t="n">
        <f aca="false">LN(V43/V42)</f>
        <v>0</v>
      </c>
      <c r="CP43" s="3" t="n">
        <f aca="false">LN(W43/W42)</f>
        <v>0</v>
      </c>
    </row>
    <row r="44" customFormat="false" ht="12.75" hidden="false" customHeight="false" outlineLevel="0" collapsed="false">
      <c r="A44" s="1" t="n">
        <f aca="false">A45-1</f>
        <v>477</v>
      </c>
      <c r="B44" s="56" t="n">
        <f aca="false">HLOOKUP("date",IF(TERM2="cash",cash,PRICELOOK),IF(A44&gt;=2,A44,2),FALSE())</f>
        <v>35722</v>
      </c>
      <c r="C44" s="1" t="n">
        <f aca="false">IF(MIN($N44:$O44)=0,0,N44)</f>
        <v>2.57</v>
      </c>
      <c r="D44" s="35" t="n">
        <f aca="false">IF(ma=7,AVERAGE(C38:C44),IF(ma=14,AVERAGE(C31:C44),IF(ma=30,AVERAGE(C15:C44),IF(ma=40,AVERAGE(C4:C44),0))))</f>
        <v>0</v>
      </c>
      <c r="E44" s="1" t="n">
        <f aca="false">IF(MIN($N44:$O44)=0,0,O44)</f>
        <v>2.775</v>
      </c>
      <c r="I44" s="56" t="n">
        <f aca="false">B44</f>
        <v>35722</v>
      </c>
      <c r="J44" s="35" t="n">
        <f aca="false">IF(MIN(C44,E44)=0,0,E44-C44)</f>
        <v>0.205</v>
      </c>
      <c r="K44" s="35" t="n">
        <f aca="false">IF(ma=7,AVERAGE(J38:J44),IF(ma=14,AVERAGE(J31:J44),IF(ma=30,AVERAGE(J15:J44),IF(ma=40,AVERAGE(J4:J44),0))))</f>
        <v>0</v>
      </c>
      <c r="L44" s="35"/>
      <c r="M44" s="35"/>
      <c r="N44" s="28" t="n">
        <f aca="false">IF(BASISYN="YES",Q44-S44,Q44)</f>
        <v>2.57</v>
      </c>
      <c r="O44" s="28" t="n">
        <f aca="false">IF(BASISYN="YES",R44-T44,R44)</f>
        <v>2.775</v>
      </c>
      <c r="Q44" s="28" t="n">
        <f aca="false">IF(ISNA(V44),Q43,V44)</f>
        <v>2.57</v>
      </c>
      <c r="R44" s="28" t="n">
        <f aca="false">IF(ISNA(W44),R43,W44)</f>
        <v>2.775</v>
      </c>
      <c r="S44" s="28" t="n">
        <f aca="false">IF(ISNA(X44),S43,X44)</f>
        <v>2.98</v>
      </c>
      <c r="T44" s="28" t="n">
        <f aca="false">IF(ISNA(Y44),T43,Y44)</f>
        <v>2.98</v>
      </c>
      <c r="V44" s="28" t="n">
        <f aca="false">VLOOKUP($B44,IF(V$1=2,PRICELOOK2,IF(V$1=3,PRICELOOK3,IF(V$1=4,cash,PRICELOOK))),V$2,FALSE())</f>
        <v>2.57</v>
      </c>
      <c r="W44" s="28" t="n">
        <f aca="false">VLOOKUP($B44,IF(W$1=2,PRICELOOK2,IF(W$1=3,PRICELOOK3,IF(W$1=4,cash,PRICELOOK))),W$2,FALSE())</f>
        <v>2.775</v>
      </c>
      <c r="X44" s="28" t="n">
        <f aca="false">VLOOKUP($B44,IF(X$1=2,PRICELOOK2,IF(X$1=3,PRICELOOK3,IF(X$1=4,cash,PRICELOOK))),X$2,FALSE())</f>
        <v>2.98</v>
      </c>
      <c r="Y44" s="28" t="n">
        <f aca="false">VLOOKUP($B44,IF(Y$1=2,PRICELOOK2,IF(Y$1=3,PRICELOOK3,IF(Y$1=4,cash,PRICELOOK))),Y$2,FALSE())</f>
        <v>2.98</v>
      </c>
      <c r="CF44" s="56" t="n">
        <f aca="false">B44</f>
        <v>35722</v>
      </c>
      <c r="CG44" s="1" t="n">
        <f aca="false">CORREL(C23:C44,E23:E44)</f>
        <v>0.976713270698495</v>
      </c>
      <c r="CI44" s="56" t="n">
        <f aca="false">CF44</f>
        <v>35722</v>
      </c>
      <c r="CJ44" s="3" t="n">
        <f aca="false">STDEV(CO23:CO44)*CJ$24</f>
        <v>0.423186902916008</v>
      </c>
      <c r="CK44" s="3" t="n">
        <f aca="false">STDEV(CP23:CP44)*CK$24</f>
        <v>0.40230382664744</v>
      </c>
      <c r="CO44" s="3" t="n">
        <f aca="false">LN(V44/V43)</f>
        <v>0</v>
      </c>
      <c r="CP44" s="3" t="n">
        <f aca="false">LN(W44/W43)</f>
        <v>0</v>
      </c>
    </row>
    <row r="45" customFormat="false" ht="12.75" hidden="false" customHeight="false" outlineLevel="0" collapsed="false">
      <c r="A45" s="1" t="n">
        <f aca="false">A46-1</f>
        <v>478</v>
      </c>
      <c r="B45" s="56" t="n">
        <f aca="false">HLOOKUP("date",IF(TERM2="cash",cash,PRICELOOK),IF(A45&gt;=2,A45,2),FALSE())</f>
        <v>35723</v>
      </c>
      <c r="C45" s="1" t="n">
        <f aca="false">IF(MIN($N45:$O45)=0,0,N45)</f>
        <v>2.695</v>
      </c>
      <c r="D45" s="35" t="n">
        <f aca="false">IF(ma=7,AVERAGE(C39:C45),IF(ma=14,AVERAGE(C32:C45),IF(ma=30,AVERAGE(C16:C45),IF(ma=40,AVERAGE(C6:C45),0))))</f>
        <v>0</v>
      </c>
      <c r="E45" s="1" t="n">
        <f aca="false">IF(MIN($N45:$O45)=0,0,O45)</f>
        <v>2.89</v>
      </c>
      <c r="I45" s="56" t="n">
        <f aca="false">B45</f>
        <v>35723</v>
      </c>
      <c r="J45" s="35" t="n">
        <f aca="false">IF(MIN(C45,E45)=0,0,E45-C45)</f>
        <v>0.195</v>
      </c>
      <c r="K45" s="35" t="n">
        <f aca="false">IF(ma=7,AVERAGE(J39:J45),IF(ma=14,AVERAGE(J32:J45),IF(ma=30,AVERAGE(J16:J45),IF(ma=40,AVERAGE(J6:J45),0))))</f>
        <v>0</v>
      </c>
      <c r="L45" s="35"/>
      <c r="M45" s="35"/>
      <c r="N45" s="28" t="n">
        <f aca="false">IF(BASISYN="YES",Q45-S45,Q45)</f>
        <v>2.695</v>
      </c>
      <c r="O45" s="28" t="n">
        <f aca="false">IF(BASISYN="YES",R45-T45,R45)</f>
        <v>2.89</v>
      </c>
      <c r="Q45" s="28" t="n">
        <f aca="false">IF(ISNA(V45),Q44,V45)</f>
        <v>2.695</v>
      </c>
      <c r="R45" s="28" t="n">
        <f aca="false">IF(ISNA(W45),R44,W45)</f>
        <v>2.89</v>
      </c>
      <c r="S45" s="28" t="n">
        <f aca="false">IF(ISNA(X45),S44,X45)</f>
        <v>3.025</v>
      </c>
      <c r="T45" s="28" t="n">
        <f aca="false">IF(ISNA(Y45),T44,Y45)</f>
        <v>3.025</v>
      </c>
      <c r="V45" s="28" t="n">
        <f aca="false">VLOOKUP($B45,IF(V$1=2,PRICELOOK2,IF(V$1=3,PRICELOOK3,IF(V$1=4,cash,PRICELOOK))),V$2,FALSE())</f>
        <v>2.695</v>
      </c>
      <c r="W45" s="28" t="n">
        <f aca="false">VLOOKUP($B45,IF(W$1=2,PRICELOOK2,IF(W$1=3,PRICELOOK3,IF(W$1=4,cash,PRICELOOK))),W$2,FALSE())</f>
        <v>2.89</v>
      </c>
      <c r="X45" s="28" t="n">
        <f aca="false">VLOOKUP($B45,IF(X$1=2,PRICELOOK2,IF(X$1=3,PRICELOOK3,IF(X$1=4,cash,PRICELOOK))),X$2,FALSE())</f>
        <v>3.025</v>
      </c>
      <c r="Y45" s="28" t="n">
        <f aca="false">VLOOKUP($B45,IF(Y$1=2,PRICELOOK2,IF(Y$1=3,PRICELOOK3,IF(Y$1=4,cash,PRICELOOK))),Y$2,FALSE())</f>
        <v>3.025</v>
      </c>
      <c r="CF45" s="56" t="n">
        <f aca="false">B45</f>
        <v>35723</v>
      </c>
      <c r="CG45" s="1" t="n">
        <f aca="false">CORREL(C24:C45,E24:E45)</f>
        <v>0.974158657146279</v>
      </c>
      <c r="CI45" s="56" t="n">
        <f aca="false">CF45</f>
        <v>35723</v>
      </c>
      <c r="CJ45" s="3" t="n">
        <f aca="false">STDEV(CO24:CO45)*CJ$24</f>
        <v>0.460449857249432</v>
      </c>
      <c r="CK45" s="3" t="n">
        <f aca="false">STDEV(CP24:CP45)*CK$24</f>
        <v>0.431272992919382</v>
      </c>
      <c r="CO45" s="3" t="n">
        <f aca="false">LN(V45/V44)</f>
        <v>0.0474923054538321</v>
      </c>
      <c r="CP45" s="3" t="n">
        <f aca="false">LN(W45/W44)</f>
        <v>0.040605754925943</v>
      </c>
    </row>
    <row r="46" customFormat="false" ht="12.75" hidden="false" customHeight="false" outlineLevel="0" collapsed="false">
      <c r="A46" s="1" t="n">
        <f aca="false">A47-1</f>
        <v>479</v>
      </c>
      <c r="B46" s="56" t="n">
        <f aca="false">HLOOKUP("date",IF(TERM2="cash",cash,PRICELOOK),IF(A46&gt;=2,A46,2),FALSE())</f>
        <v>35724</v>
      </c>
      <c r="C46" s="1" t="n">
        <f aca="false">IF(MIN($N46:$O46)=0,0,N46)</f>
        <v>2.795</v>
      </c>
      <c r="D46" s="35" t="n">
        <f aca="false">IF(ma=7,AVERAGE(C40:C46),IF(ma=14,AVERAGE(C33:C46),IF(ma=30,AVERAGE(C17:C46),IF(ma=40,AVERAGE(C7:C46),0))))</f>
        <v>0</v>
      </c>
      <c r="E46" s="1" t="n">
        <f aca="false">IF(MIN($N46:$O46)=0,0,O46)</f>
        <v>2.925</v>
      </c>
      <c r="I46" s="56" t="n">
        <f aca="false">B46</f>
        <v>35724</v>
      </c>
      <c r="J46" s="35" t="n">
        <f aca="false">IF(MIN(C46,E46)=0,0,E46-C46)</f>
        <v>0.13</v>
      </c>
      <c r="K46" s="35" t="n">
        <f aca="false">IF(ma=7,AVERAGE(J40:J46),IF(ma=14,AVERAGE(J33:J46),IF(ma=30,AVERAGE(J17:J46),IF(ma=40,AVERAGE(J7:J46),0))))</f>
        <v>0</v>
      </c>
      <c r="L46" s="35"/>
      <c r="M46" s="35"/>
      <c r="N46" s="28" t="n">
        <f aca="false">IF(BASISYN="YES",Q46-S46,Q46)</f>
        <v>2.795</v>
      </c>
      <c r="O46" s="28" t="n">
        <f aca="false">IF(BASISYN="YES",R46-T46,R46)</f>
        <v>2.925</v>
      </c>
      <c r="Q46" s="28" t="n">
        <f aca="false">IF(ISNA(V46),Q45,V46)</f>
        <v>2.795</v>
      </c>
      <c r="R46" s="28" t="n">
        <f aca="false">IF(ISNA(W46),R45,W46)</f>
        <v>2.925</v>
      </c>
      <c r="S46" s="28" t="n">
        <f aca="false">IF(ISNA(X46),S45,X46)</f>
        <v>3.14</v>
      </c>
      <c r="T46" s="28" t="n">
        <f aca="false">IF(ISNA(Y46),T45,Y46)</f>
        <v>3.14</v>
      </c>
      <c r="V46" s="28" t="n">
        <f aca="false">VLOOKUP($B46,IF(V$1=2,PRICELOOK2,IF(V$1=3,PRICELOOK3,IF(V$1=4,cash,PRICELOOK))),V$2,FALSE())</f>
        <v>2.795</v>
      </c>
      <c r="W46" s="28" t="n">
        <f aca="false">VLOOKUP($B46,IF(W$1=2,PRICELOOK2,IF(W$1=3,PRICELOOK3,IF(W$1=4,cash,PRICELOOK))),W$2,FALSE())</f>
        <v>2.925</v>
      </c>
      <c r="X46" s="28" t="n">
        <f aca="false">VLOOKUP($B46,IF(X$1=2,PRICELOOK2,IF(X$1=3,PRICELOOK3,IF(X$1=4,cash,PRICELOOK))),X$2,FALSE())</f>
        <v>3.14</v>
      </c>
      <c r="Y46" s="28" t="n">
        <f aca="false">VLOOKUP($B46,IF(Y$1=2,PRICELOOK2,IF(Y$1=3,PRICELOOK3,IF(Y$1=4,cash,PRICELOOK))),Y$2,FALSE())</f>
        <v>3.14</v>
      </c>
      <c r="CF46" s="56" t="n">
        <f aca="false">B46</f>
        <v>35724</v>
      </c>
      <c r="CG46" s="1" t="n">
        <f aca="false">CORREL(C25:C46,E25:E46)</f>
        <v>0.972205767985309</v>
      </c>
      <c r="CI46" s="56" t="n">
        <f aca="false">CF46</f>
        <v>35724</v>
      </c>
      <c r="CJ46" s="3" t="n">
        <f aca="false">STDEV(CO25:CO46)*CJ$24</f>
        <v>0.480306140727763</v>
      </c>
      <c r="CK46" s="3" t="n">
        <f aca="false">STDEV(CP25:CP46)*CK$24</f>
        <v>0.430990650206752</v>
      </c>
      <c r="CO46" s="3" t="n">
        <f aca="false">LN(V46/V45)</f>
        <v>0.036433902246102</v>
      </c>
      <c r="CP46" s="3" t="n">
        <f aca="false">LN(W46/W45)</f>
        <v>0.0120379785594789</v>
      </c>
    </row>
    <row r="47" customFormat="false" ht="12.75" hidden="false" customHeight="false" outlineLevel="0" collapsed="false">
      <c r="A47" s="1" t="n">
        <f aca="false">A48-1</f>
        <v>480</v>
      </c>
      <c r="B47" s="56" t="n">
        <f aca="false">HLOOKUP("date",IF(TERM2="cash",cash,PRICELOOK),IF(A47&gt;=2,A47,2),FALSE())</f>
        <v>35725</v>
      </c>
      <c r="C47" s="1" t="n">
        <f aca="false">IF(MIN($N47:$O47)=0,0,N47)</f>
        <v>2.92</v>
      </c>
      <c r="D47" s="35" t="n">
        <f aca="false">IF(ma=7,AVERAGE(C41:C47),IF(ma=14,AVERAGE(C34:C47),IF(ma=30,AVERAGE(C18:C47),IF(ma=40,AVERAGE(C8:C47),0))))</f>
        <v>0</v>
      </c>
      <c r="E47" s="1" t="n">
        <f aca="false">IF(MIN($N47:$O47)=0,0,O47)</f>
        <v>3.08</v>
      </c>
      <c r="I47" s="56" t="n">
        <f aca="false">B47</f>
        <v>35725</v>
      </c>
      <c r="J47" s="35" t="n">
        <f aca="false">IF(MIN(C47,E47)=0,0,E47-C47)</f>
        <v>0.16</v>
      </c>
      <c r="K47" s="35" t="n">
        <f aca="false">IF(ma=7,AVERAGE(J41:J47),IF(ma=14,AVERAGE(J34:J47),IF(ma=30,AVERAGE(J18:J47),IF(ma=40,AVERAGE(J8:J47),0))))</f>
        <v>0</v>
      </c>
      <c r="L47" s="35"/>
      <c r="M47" s="35"/>
      <c r="N47" s="28" t="n">
        <f aca="false">IF(BASISYN="YES",Q47-S47,Q47)</f>
        <v>2.92</v>
      </c>
      <c r="O47" s="28" t="n">
        <f aca="false">IF(BASISYN="YES",R47-T47,R47)</f>
        <v>3.08</v>
      </c>
      <c r="Q47" s="28" t="n">
        <f aca="false">IF(ISNA(V47),Q46,V47)</f>
        <v>2.92</v>
      </c>
      <c r="R47" s="28" t="n">
        <f aca="false">IF(ISNA(W47),R46,W47)</f>
        <v>3.08</v>
      </c>
      <c r="S47" s="28" t="n">
        <f aca="false">IF(ISNA(X47),S46,X47)</f>
        <v>3.225</v>
      </c>
      <c r="T47" s="28" t="n">
        <f aca="false">IF(ISNA(Y47),T46,Y47)</f>
        <v>3.225</v>
      </c>
      <c r="V47" s="28" t="n">
        <f aca="false">VLOOKUP($B47,IF(V$1=2,PRICELOOK2,IF(V$1=3,PRICELOOK3,IF(V$1=4,cash,PRICELOOK))),V$2,FALSE())</f>
        <v>2.92</v>
      </c>
      <c r="W47" s="28" t="n">
        <f aca="false">VLOOKUP($B47,IF(W$1=2,PRICELOOK2,IF(W$1=3,PRICELOOK3,IF(W$1=4,cash,PRICELOOK))),W$2,FALSE())</f>
        <v>3.08</v>
      </c>
      <c r="X47" s="28" t="n">
        <f aca="false">VLOOKUP($B47,IF(X$1=2,PRICELOOK2,IF(X$1=3,PRICELOOK3,IF(X$1=4,cash,PRICELOOK))),X$2,FALSE())</f>
        <v>3.225</v>
      </c>
      <c r="Y47" s="28" t="n">
        <f aca="false">VLOOKUP($B47,IF(Y$1=2,PRICELOOK2,IF(Y$1=3,PRICELOOK3,IF(Y$1=4,cash,PRICELOOK))),Y$2,FALSE())</f>
        <v>3.225</v>
      </c>
      <c r="CF47" s="56" t="n">
        <f aca="false">B47</f>
        <v>35725</v>
      </c>
      <c r="CG47" s="1" t="n">
        <f aca="false">CORREL(C26:C47,E26:E47)</f>
        <v>0.975095737416902</v>
      </c>
      <c r="CI47" s="56" t="n">
        <f aca="false">CF47</f>
        <v>35725</v>
      </c>
      <c r="CJ47" s="3" t="n">
        <f aca="false">STDEV(CO26:CO47)*CJ$24</f>
        <v>0.499662637051019</v>
      </c>
      <c r="CK47" s="3" t="n">
        <f aca="false">STDEV(CP26:CP47)*CK$24</f>
        <v>0.464106327378489</v>
      </c>
      <c r="CO47" s="3" t="n">
        <f aca="false">LN(V47/V46)</f>
        <v>0.0437515096731279</v>
      </c>
      <c r="CP47" s="3" t="n">
        <f aca="false">LN(W47/W46)</f>
        <v>0.0516351163016633</v>
      </c>
    </row>
    <row r="48" customFormat="false" ht="12.75" hidden="false" customHeight="false" outlineLevel="0" collapsed="false">
      <c r="A48" s="1" t="n">
        <f aca="false">A49-1</f>
        <v>481</v>
      </c>
      <c r="B48" s="56" t="n">
        <f aca="false">HLOOKUP("date",IF(TERM2="cash",cash,PRICELOOK),IF(A48&gt;=2,A48,2),FALSE())</f>
        <v>35726</v>
      </c>
      <c r="C48" s="1" t="n">
        <f aca="false">IF(MIN($N48:$O48)=0,0,N48)</f>
        <v>3.08</v>
      </c>
      <c r="D48" s="35" t="n">
        <f aca="false">IF(ma=7,AVERAGE(C42:C48),IF(ma=14,AVERAGE(C35:C48),IF(ma=30,AVERAGE(C19:C48),IF(ma=40,AVERAGE(C9:C48),0))))</f>
        <v>0</v>
      </c>
      <c r="E48" s="1" t="n">
        <f aca="false">IF(MIN($N48:$O48)=0,0,O48)</f>
        <v>3.215</v>
      </c>
      <c r="I48" s="56" t="n">
        <f aca="false">B48</f>
        <v>35726</v>
      </c>
      <c r="J48" s="35" t="n">
        <f aca="false">IF(MIN(C48,E48)=0,0,E48-C48)</f>
        <v>0.135</v>
      </c>
      <c r="K48" s="35" t="n">
        <f aca="false">IF(ma=7,AVERAGE(J42:J48),IF(ma=14,AVERAGE(J35:J48),IF(ma=30,AVERAGE(J19:J48),IF(ma=40,AVERAGE(J9:J48),0))))</f>
        <v>0</v>
      </c>
      <c r="L48" s="35"/>
      <c r="M48" s="35"/>
      <c r="N48" s="28" t="n">
        <f aca="false">IF(BASISYN="YES",Q48-S48,Q48)</f>
        <v>3.08</v>
      </c>
      <c r="O48" s="28" t="n">
        <f aca="false">IF(BASISYN="YES",R48-T48,R48)</f>
        <v>3.215</v>
      </c>
      <c r="Q48" s="28" t="n">
        <f aca="false">IF(ISNA(V48),Q47,V48)</f>
        <v>3.08</v>
      </c>
      <c r="R48" s="28" t="n">
        <f aca="false">IF(ISNA(W48),R47,W48)</f>
        <v>3.215</v>
      </c>
      <c r="S48" s="28" t="n">
        <f aca="false">IF(ISNA(X48),S47,X48)</f>
        <v>3.345</v>
      </c>
      <c r="T48" s="28" t="n">
        <f aca="false">IF(ISNA(Y48),T47,Y48)</f>
        <v>3.345</v>
      </c>
      <c r="V48" s="28" t="n">
        <f aca="false">VLOOKUP($B48,IF(V$1=2,PRICELOOK2,IF(V$1=3,PRICELOOK3,IF(V$1=4,cash,PRICELOOK))),V$2,FALSE())</f>
        <v>3.08</v>
      </c>
      <c r="W48" s="28" t="n">
        <f aca="false">VLOOKUP($B48,IF(W$1=2,PRICELOOK2,IF(W$1=3,PRICELOOK3,IF(W$1=4,cash,PRICELOOK))),W$2,FALSE())</f>
        <v>3.215</v>
      </c>
      <c r="X48" s="28" t="n">
        <f aca="false">VLOOKUP($B48,IF(X$1=2,PRICELOOK2,IF(X$1=3,PRICELOOK3,IF(X$1=4,cash,PRICELOOK))),X$2,FALSE())</f>
        <v>3.345</v>
      </c>
      <c r="Y48" s="28" t="n">
        <f aca="false">VLOOKUP($B48,IF(Y$1=2,PRICELOOK2,IF(Y$1=3,PRICELOOK3,IF(Y$1=4,cash,PRICELOOK))),Y$2,FALSE())</f>
        <v>3.345</v>
      </c>
      <c r="CF48" s="56" t="n">
        <f aca="false">B48</f>
        <v>35726</v>
      </c>
      <c r="CG48" s="1" t="n">
        <f aca="false">CORREL(C27:C48,E27:E48)</f>
        <v>0.977364131892953</v>
      </c>
      <c r="CI48" s="56" t="n">
        <f aca="false">CF48</f>
        <v>35726</v>
      </c>
      <c r="CJ48" s="3" t="n">
        <f aca="false">STDEV(CO27:CO48)*CJ$24</f>
        <v>0.506402762982642</v>
      </c>
      <c r="CK48" s="3" t="n">
        <f aca="false">STDEV(CP27:CP48)*CK$24</f>
        <v>0.459130500843927</v>
      </c>
      <c r="CO48" s="3" t="n">
        <f aca="false">LN(V48/V47)</f>
        <v>0.0533459807052927</v>
      </c>
      <c r="CP48" s="3" t="n">
        <f aca="false">LN(W48/W47)</f>
        <v>0.0428977607040996</v>
      </c>
    </row>
    <row r="49" customFormat="false" ht="12.75" hidden="false" customHeight="false" outlineLevel="0" collapsed="false">
      <c r="A49" s="1" t="n">
        <f aca="false">A50-1</f>
        <v>482</v>
      </c>
      <c r="B49" s="56" t="n">
        <f aca="false">HLOOKUP("date",IF(TERM2="cash",cash,PRICELOOK),IF(A49&gt;=2,A49,2),FALSE())</f>
        <v>35727</v>
      </c>
      <c r="C49" s="1" t="n">
        <f aca="false">IF(MIN($N49:$O49)=0,0,N49)</f>
        <v>2.89</v>
      </c>
      <c r="D49" s="35" t="n">
        <f aca="false">IF(ma=7,AVERAGE(C43:C49),IF(ma=14,AVERAGE(C36:C49),IF(ma=30,AVERAGE(C20:C49),IF(ma=40,AVERAGE(C10:C49),0))))</f>
        <v>0</v>
      </c>
      <c r="E49" s="1" t="n">
        <f aca="false">IF(MIN($N49:$O49)=0,0,O49)</f>
        <v>2.99</v>
      </c>
      <c r="I49" s="56" t="n">
        <f aca="false">B49</f>
        <v>35727</v>
      </c>
      <c r="J49" s="35" t="n">
        <f aca="false">IF(MIN(C49,E49)=0,0,E49-C49)</f>
        <v>0.1</v>
      </c>
      <c r="K49" s="35" t="n">
        <f aca="false">IF(ma=7,AVERAGE(J43:J49),IF(ma=14,AVERAGE(J36:J49),IF(ma=30,AVERAGE(J20:J49),IF(ma=40,AVERAGE(J10:J49),0))))</f>
        <v>0</v>
      </c>
      <c r="L49" s="35"/>
      <c r="M49" s="35"/>
      <c r="N49" s="28" t="n">
        <f aca="false">IF(BASISYN="YES",Q49-S49,Q49)</f>
        <v>2.89</v>
      </c>
      <c r="O49" s="28" t="n">
        <f aca="false">IF(BASISYN="YES",R49-T49,R49)</f>
        <v>2.99</v>
      </c>
      <c r="Q49" s="28" t="n">
        <f aca="false">IF(ISNA(V49),Q48,V49)</f>
        <v>2.89</v>
      </c>
      <c r="R49" s="28" t="n">
        <f aca="false">IF(ISNA(W49),R48,W49)</f>
        <v>2.99</v>
      </c>
      <c r="S49" s="28" t="n">
        <f aca="false">IF(ISNA(X49),S48,X49)</f>
        <v>3.2</v>
      </c>
      <c r="T49" s="28" t="n">
        <f aca="false">IF(ISNA(Y49),T48,Y49)</f>
        <v>3.2</v>
      </c>
      <c r="V49" s="28" t="n">
        <f aca="false">VLOOKUP($B49,IF(V$1=2,PRICELOOK2,IF(V$1=3,PRICELOOK3,IF(V$1=4,cash,PRICELOOK))),V$2,FALSE())</f>
        <v>2.89</v>
      </c>
      <c r="W49" s="28" t="n">
        <f aca="false">VLOOKUP($B49,IF(W$1=2,PRICELOOK2,IF(W$1=3,PRICELOOK3,IF(W$1=4,cash,PRICELOOK))),W$2,FALSE())</f>
        <v>2.99</v>
      </c>
      <c r="X49" s="28" t="n">
        <f aca="false">VLOOKUP($B49,IF(X$1=2,PRICELOOK2,IF(X$1=3,PRICELOOK3,IF(X$1=4,cash,PRICELOOK))),X$2,FALSE())</f>
        <v>3.2</v>
      </c>
      <c r="Y49" s="28" t="n">
        <f aca="false">VLOOKUP($B49,IF(Y$1=2,PRICELOOK2,IF(Y$1=3,PRICELOOK3,IF(Y$1=4,cash,PRICELOOK))),Y$2,FALSE())</f>
        <v>3.2</v>
      </c>
      <c r="CF49" s="56" t="n">
        <f aca="false">B49</f>
        <v>35727</v>
      </c>
      <c r="CG49" s="1" t="n">
        <f aca="false">CORREL(C28:C49,E28:E49)</f>
        <v>0.97056314839033</v>
      </c>
      <c r="CI49" s="56" t="n">
        <f aca="false">CF49</f>
        <v>35727</v>
      </c>
      <c r="CJ49" s="3" t="n">
        <f aca="false">STDEV(CO28:CO49)*CJ$24</f>
        <v>0.548519739906467</v>
      </c>
      <c r="CK49" s="3" t="n">
        <f aca="false">STDEV(CP28:CP49)*CK$24</f>
        <v>0.521293322665449</v>
      </c>
      <c r="CO49" s="3" t="n">
        <f aca="false">LN(V49/V48)</f>
        <v>-0.0636730948611423</v>
      </c>
      <c r="CP49" s="3" t="n">
        <f aca="false">LN(W49/W48)</f>
        <v>-0.0725539702869875</v>
      </c>
    </row>
    <row r="50" customFormat="false" ht="12.75" hidden="false" customHeight="false" outlineLevel="0" collapsed="false">
      <c r="A50" s="1" t="n">
        <f aca="false">A51-1</f>
        <v>483</v>
      </c>
      <c r="B50" s="56" t="n">
        <f aca="false">HLOOKUP("date",IF(TERM2="cash",cash,PRICELOOK),IF(A50&gt;=2,A50,2),FALSE())</f>
        <v>35728</v>
      </c>
      <c r="C50" s="1" t="n">
        <f aca="false">IF(MIN($N50:$O50)=0,0,N50)</f>
        <v>2.89</v>
      </c>
      <c r="D50" s="35" t="n">
        <f aca="false">IF(ma=7,AVERAGE(C44:C50),IF(ma=14,AVERAGE(C37:C50),IF(ma=30,AVERAGE(C21:C50),IF(ma=40,AVERAGE(C11:C50),0))))</f>
        <v>0</v>
      </c>
      <c r="E50" s="1" t="n">
        <f aca="false">IF(MIN($N50:$O50)=0,0,O50)</f>
        <v>2.99</v>
      </c>
      <c r="I50" s="56" t="n">
        <f aca="false">B50</f>
        <v>35728</v>
      </c>
      <c r="J50" s="35" t="n">
        <f aca="false">IF(MIN(C50,E50)=0,0,E50-C50)</f>
        <v>0.1</v>
      </c>
      <c r="K50" s="35" t="n">
        <f aca="false">IF(ma=7,AVERAGE(J44:J50),IF(ma=14,AVERAGE(J37:J50),IF(ma=30,AVERAGE(J21:J50),IF(ma=40,AVERAGE(J11:J50),0))))</f>
        <v>0</v>
      </c>
      <c r="L50" s="35"/>
      <c r="M50" s="35"/>
      <c r="N50" s="28" t="n">
        <f aca="false">IF(BASISYN="YES",Q50-S50,Q50)</f>
        <v>2.89</v>
      </c>
      <c r="O50" s="28" t="n">
        <f aca="false">IF(BASISYN="YES",R50-T50,R50)</f>
        <v>2.99</v>
      </c>
      <c r="Q50" s="28" t="n">
        <f aca="false">IF(ISNA(V50),Q49,V50)</f>
        <v>2.89</v>
      </c>
      <c r="R50" s="28" t="n">
        <f aca="false">IF(ISNA(W50),R49,W50)</f>
        <v>2.99</v>
      </c>
      <c r="S50" s="28" t="n">
        <f aca="false">IF(ISNA(X50),S49,X50)</f>
        <v>3.2</v>
      </c>
      <c r="T50" s="28" t="n">
        <f aca="false">IF(ISNA(Y50),T49,Y50)</f>
        <v>3.2</v>
      </c>
      <c r="V50" s="28" t="n">
        <f aca="false">VLOOKUP($B50,IF(V$1=2,PRICELOOK2,IF(V$1=3,PRICELOOK3,IF(V$1=4,cash,PRICELOOK))),V$2,FALSE())</f>
        <v>2.89</v>
      </c>
      <c r="W50" s="28" t="n">
        <f aca="false">VLOOKUP($B50,IF(W$1=2,PRICELOOK2,IF(W$1=3,PRICELOOK3,IF(W$1=4,cash,PRICELOOK))),W$2,FALSE())</f>
        <v>2.99</v>
      </c>
      <c r="X50" s="28" t="n">
        <f aca="false">VLOOKUP($B50,IF(X$1=2,PRICELOOK2,IF(X$1=3,PRICELOOK3,IF(X$1=4,cash,PRICELOOK))),X$2,FALSE())</f>
        <v>3.2</v>
      </c>
      <c r="Y50" s="28" t="n">
        <f aca="false">VLOOKUP($B50,IF(Y$1=2,PRICELOOK2,IF(Y$1=3,PRICELOOK3,IF(Y$1=4,cash,PRICELOOK))),Y$2,FALSE())</f>
        <v>3.2</v>
      </c>
      <c r="CF50" s="56" t="n">
        <f aca="false">B50</f>
        <v>35728</v>
      </c>
      <c r="CG50" s="1" t="n">
        <f aca="false">CORREL(C29:C50,E29:E50)</f>
        <v>0.968377992898223</v>
      </c>
      <c r="CI50" s="56" t="n">
        <f aca="false">CF50</f>
        <v>35728</v>
      </c>
      <c r="CJ50" s="3" t="n">
        <f aca="false">STDEV(CO29:CO50)*CJ$24</f>
        <v>0.527158428900476</v>
      </c>
      <c r="CK50" s="3" t="n">
        <f aca="false">STDEV(CP29:CP50)*CK$24</f>
        <v>0.513917895856796</v>
      </c>
      <c r="CO50" s="3" t="n">
        <f aca="false">LN(V50/V49)</f>
        <v>0</v>
      </c>
      <c r="CP50" s="3" t="n">
        <f aca="false">LN(W50/W49)</f>
        <v>0</v>
      </c>
    </row>
    <row r="51" customFormat="false" ht="12.75" hidden="false" customHeight="false" outlineLevel="0" collapsed="false">
      <c r="A51" s="1" t="n">
        <f aca="false">A52-1</f>
        <v>484</v>
      </c>
      <c r="B51" s="56" t="n">
        <f aca="false">HLOOKUP("date",IF(TERM2="cash",cash,PRICELOOK),IF(A51&gt;=2,A51,2),FALSE())</f>
        <v>35729</v>
      </c>
      <c r="C51" s="1" t="n">
        <f aca="false">IF(MIN($N51:$O51)=0,0,N51)</f>
        <v>2.89</v>
      </c>
      <c r="D51" s="35" t="n">
        <f aca="false">IF(ma=7,AVERAGE(C45:C51),IF(ma=14,AVERAGE(C38:C51),IF(ma=30,AVERAGE(C22:C51),IF(ma=40,AVERAGE(C12:C51),0))))</f>
        <v>0</v>
      </c>
      <c r="E51" s="1" t="n">
        <f aca="false">IF(MIN($N51:$O51)=0,0,O51)</f>
        <v>2.99</v>
      </c>
      <c r="I51" s="56" t="n">
        <f aca="false">B51</f>
        <v>35729</v>
      </c>
      <c r="J51" s="35" t="n">
        <f aca="false">IF(MIN(C51,E51)=0,0,E51-C51)</f>
        <v>0.1</v>
      </c>
      <c r="K51" s="35" t="n">
        <f aca="false">IF(ma=7,AVERAGE(J45:J51),IF(ma=14,AVERAGE(J38:J51),IF(ma=30,AVERAGE(J22:J51),IF(ma=40,AVERAGE(J12:J51),0))))</f>
        <v>0</v>
      </c>
      <c r="L51" s="35"/>
      <c r="M51" s="35"/>
      <c r="N51" s="28" t="n">
        <f aca="false">IF(BASISYN="YES",Q51-S51,Q51)</f>
        <v>2.89</v>
      </c>
      <c r="O51" s="28" t="n">
        <f aca="false">IF(BASISYN="YES",R51-T51,R51)</f>
        <v>2.99</v>
      </c>
      <c r="Q51" s="28" t="n">
        <f aca="false">IF(ISNA(V51),Q50,V51)</f>
        <v>2.89</v>
      </c>
      <c r="R51" s="28" t="n">
        <f aca="false">IF(ISNA(W51),R50,W51)</f>
        <v>2.99</v>
      </c>
      <c r="S51" s="28" t="n">
        <f aca="false">IF(ISNA(X51),S50,X51)</f>
        <v>3.2</v>
      </c>
      <c r="T51" s="28" t="n">
        <f aca="false">IF(ISNA(Y51),T50,Y51)</f>
        <v>3.2</v>
      </c>
      <c r="V51" s="28" t="n">
        <f aca="false">VLOOKUP($B51,IF(V$1=2,PRICELOOK2,IF(V$1=3,PRICELOOK3,IF(V$1=4,cash,PRICELOOK))),V$2,FALSE())</f>
        <v>2.89</v>
      </c>
      <c r="W51" s="28" t="n">
        <f aca="false">VLOOKUP($B51,IF(W$1=2,PRICELOOK2,IF(W$1=3,PRICELOOK3,IF(W$1=4,cash,PRICELOOK))),W$2,FALSE())</f>
        <v>2.99</v>
      </c>
      <c r="X51" s="28" t="n">
        <f aca="false">VLOOKUP($B51,IF(X$1=2,PRICELOOK2,IF(X$1=3,PRICELOOK3,IF(X$1=4,cash,PRICELOOK))),X$2,FALSE())</f>
        <v>3.2</v>
      </c>
      <c r="Y51" s="28" t="n">
        <f aca="false">VLOOKUP($B51,IF(Y$1=2,PRICELOOK2,IF(Y$1=3,PRICELOOK3,IF(Y$1=4,cash,PRICELOOK))),Y$2,FALSE())</f>
        <v>3.2</v>
      </c>
      <c r="CF51" s="56" t="n">
        <f aca="false">B51</f>
        <v>35729</v>
      </c>
      <c r="CG51" s="1" t="n">
        <f aca="false">CORREL(C30:C51,E30:E51)</f>
        <v>0.9680621991783</v>
      </c>
      <c r="CI51" s="56" t="n">
        <f aca="false">CF51</f>
        <v>35729</v>
      </c>
      <c r="CJ51" s="3" t="n">
        <f aca="false">STDEV(CO30:CO51)*CJ$24</f>
        <v>0.527158428900476</v>
      </c>
      <c r="CK51" s="3" t="n">
        <f aca="false">STDEV(CP30:CP51)*CK$24</f>
        <v>0.513917895856796</v>
      </c>
      <c r="CO51" s="3" t="n">
        <f aca="false">LN(V51/V50)</f>
        <v>0</v>
      </c>
      <c r="CP51" s="3" t="n">
        <f aca="false">LN(W51/W50)</f>
        <v>0</v>
      </c>
    </row>
    <row r="52" customFormat="false" ht="12.75" hidden="false" customHeight="false" outlineLevel="0" collapsed="false">
      <c r="A52" s="1" t="n">
        <f aca="false">A53-1</f>
        <v>485</v>
      </c>
      <c r="B52" s="56" t="n">
        <f aca="false">HLOOKUP("date",IF(TERM2="cash",cash,PRICELOOK),IF(A52&gt;=2,A52,2),FALSE())</f>
        <v>35730</v>
      </c>
      <c r="C52" s="1" t="n">
        <f aca="false">IF(MIN($N52:$O52)=0,0,N52)</f>
        <v>3.145</v>
      </c>
      <c r="D52" s="35" t="n">
        <f aca="false">IF(ma=7,AVERAGE(C46:C52),IF(ma=14,AVERAGE(C39:C52),IF(ma=30,AVERAGE(C23:C52),IF(ma=40,AVERAGE(C13:C52),0))))</f>
        <v>0</v>
      </c>
      <c r="E52" s="1" t="n">
        <f aca="false">IF(MIN($N52:$O52)=0,0,O52)</f>
        <v>3.275</v>
      </c>
      <c r="I52" s="56" t="n">
        <f aca="false">B52</f>
        <v>35730</v>
      </c>
      <c r="J52" s="35" t="n">
        <f aca="false">IF(MIN(C52,E52)=0,0,E52-C52)</f>
        <v>0.13</v>
      </c>
      <c r="K52" s="35" t="n">
        <f aca="false">IF(ma=7,AVERAGE(J46:J52),IF(ma=14,AVERAGE(J39:J52),IF(ma=30,AVERAGE(J23:J52),IF(ma=40,AVERAGE(J13:J52),0))))</f>
        <v>0</v>
      </c>
      <c r="L52" s="35"/>
      <c r="M52" s="35"/>
      <c r="N52" s="28" t="n">
        <f aca="false">IF(BASISYN="YES",Q52-S52,Q52)</f>
        <v>3.145</v>
      </c>
      <c r="O52" s="28" t="n">
        <f aca="false">IF(BASISYN="YES",R52-T52,R52)</f>
        <v>3.275</v>
      </c>
      <c r="Q52" s="28" t="n">
        <f aca="false">IF(ISNA(V52),Q51,V52)</f>
        <v>3.145</v>
      </c>
      <c r="R52" s="28" t="n">
        <f aca="false">IF(ISNA(W52),R51,W52)</f>
        <v>3.275</v>
      </c>
      <c r="S52" s="28" t="n">
        <f aca="false">IF(ISNA(X52),S51,X52)</f>
        <v>3.435</v>
      </c>
      <c r="T52" s="28" t="n">
        <f aca="false">IF(ISNA(Y52),T51,Y52)</f>
        <v>3.435</v>
      </c>
      <c r="V52" s="28" t="n">
        <f aca="false">VLOOKUP($B52,IF(V$1=2,PRICELOOK2,IF(V$1=3,PRICELOOK3,IF(V$1=4,cash,PRICELOOK))),V$2,FALSE())</f>
        <v>3.145</v>
      </c>
      <c r="W52" s="28" t="n">
        <f aca="false">VLOOKUP($B52,IF(W$1=2,PRICELOOK2,IF(W$1=3,PRICELOOK3,IF(W$1=4,cash,PRICELOOK))),W$2,FALSE())</f>
        <v>3.275</v>
      </c>
      <c r="X52" s="28" t="n">
        <f aca="false">VLOOKUP($B52,IF(X$1=2,PRICELOOK2,IF(X$1=3,PRICELOOK3,IF(X$1=4,cash,PRICELOOK))),X$2,FALSE())</f>
        <v>3.435</v>
      </c>
      <c r="Y52" s="28" t="n">
        <f aca="false">VLOOKUP($B52,IF(Y$1=2,PRICELOOK2,IF(Y$1=3,PRICELOOK3,IF(Y$1=4,cash,PRICELOOK))),Y$2,FALSE())</f>
        <v>3.435</v>
      </c>
      <c r="CF52" s="56" t="n">
        <f aca="false">B52</f>
        <v>35730</v>
      </c>
      <c r="CG52" s="1" t="n">
        <f aca="false">CORREL(C31:C52,E31:E52)</f>
        <v>0.97837129928101</v>
      </c>
      <c r="CI52" s="56" t="n">
        <f aca="false">CF52</f>
        <v>35730</v>
      </c>
      <c r="CJ52" s="3" t="n">
        <f aca="false">STDEV(CO31:CO52)*CJ$24</f>
        <v>0.598733435829306</v>
      </c>
      <c r="CK52" s="3" t="n">
        <f aca="false">STDEV(CP31:CP52)*CK$24</f>
        <v>0.600993472077223</v>
      </c>
      <c r="CO52" s="3" t="n">
        <f aca="false">LN(V52/V51)</f>
        <v>0.084557388028063</v>
      </c>
      <c r="CP52" s="3" t="n">
        <f aca="false">LN(W52/W51)</f>
        <v>0.09104448168462</v>
      </c>
    </row>
    <row r="53" customFormat="false" ht="12.75" hidden="false" customHeight="false" outlineLevel="0" collapsed="false">
      <c r="A53" s="1" t="n">
        <f aca="false">A54-1</f>
        <v>486</v>
      </c>
      <c r="B53" s="56" t="n">
        <f aca="false">HLOOKUP("date",IF(TERM2="cash",cash,PRICELOOK),IF(A53&gt;=2,A53,2),FALSE())</f>
        <v>35731</v>
      </c>
      <c r="C53" s="1" t="n">
        <f aca="false">IF(MIN($N53:$O53)=0,0,N53)</f>
        <v>3.405</v>
      </c>
      <c r="D53" s="35" t="n">
        <f aca="false">IF(ma=7,AVERAGE(C47:C53),IF(ma=14,AVERAGE(C40:C53),IF(ma=30,AVERAGE(C24:C53),IF(ma=40,AVERAGE(C14:C53),0))))</f>
        <v>0</v>
      </c>
      <c r="E53" s="1" t="n">
        <f aca="false">IF(MIN($N53:$O53)=0,0,O53)</f>
        <v>3.51</v>
      </c>
      <c r="I53" s="56" t="n">
        <f aca="false">B53</f>
        <v>35731</v>
      </c>
      <c r="J53" s="35" t="n">
        <f aca="false">IF(MIN(C53,E53)=0,0,E53-C53)</f>
        <v>0.105</v>
      </c>
      <c r="K53" s="35" t="n">
        <f aca="false">IF(ma=7,AVERAGE(J47:J53),IF(ma=14,AVERAGE(J40:J53),IF(ma=30,AVERAGE(J24:J53),IF(ma=40,AVERAGE(J14:J53),0))))</f>
        <v>0</v>
      </c>
      <c r="L53" s="35"/>
      <c r="M53" s="35"/>
      <c r="N53" s="28" t="n">
        <f aca="false">IF(BASISYN="YES",Q53-S53,Q53)</f>
        <v>3.405</v>
      </c>
      <c r="O53" s="28" t="n">
        <f aca="false">IF(BASISYN="YES",R53-T53,R53)</f>
        <v>3.51</v>
      </c>
      <c r="Q53" s="28" t="n">
        <f aca="false">IF(ISNA(V53),Q52,V53)</f>
        <v>3.405</v>
      </c>
      <c r="R53" s="28" t="n">
        <f aca="false">IF(ISNA(W53),R52,W53)</f>
        <v>3.51</v>
      </c>
      <c r="S53" s="28" t="n">
        <f aca="false">IF(ISNA(X53),S52,X53)</f>
        <v>3.625</v>
      </c>
      <c r="T53" s="28" t="n">
        <f aca="false">IF(ISNA(Y53),T52,Y53)</f>
        <v>3.625</v>
      </c>
      <c r="V53" s="28" t="n">
        <f aca="false">VLOOKUP($B53,IF(V$1=2,PRICELOOK2,IF(V$1=3,PRICELOOK3,IF(V$1=4,cash,PRICELOOK))),V$2,FALSE())</f>
        <v>3.405</v>
      </c>
      <c r="W53" s="28" t="n">
        <f aca="false">VLOOKUP($B53,IF(W$1=2,PRICELOOK2,IF(W$1=3,PRICELOOK3,IF(W$1=4,cash,PRICELOOK))),W$2,FALSE())</f>
        <v>3.51</v>
      </c>
      <c r="X53" s="28" t="n">
        <f aca="false">VLOOKUP($B53,IF(X$1=2,PRICELOOK2,IF(X$1=3,PRICELOOK3,IF(X$1=4,cash,PRICELOOK))),X$2,FALSE())</f>
        <v>3.625</v>
      </c>
      <c r="Y53" s="28" t="n">
        <f aca="false">VLOOKUP($B53,IF(Y$1=2,PRICELOOK2,IF(Y$1=3,PRICELOOK3,IF(Y$1=4,cash,PRICELOOK))),Y$2,FALSE())</f>
        <v>3.625</v>
      </c>
      <c r="CF53" s="56" t="n">
        <f aca="false">B53</f>
        <v>35731</v>
      </c>
      <c r="CG53" s="1" t="n">
        <f aca="false">CORREL(C32:C53,E32:E53)</f>
        <v>0.986980032188408</v>
      </c>
      <c r="CI53" s="56" t="n">
        <f aca="false">CF53</f>
        <v>35731</v>
      </c>
      <c r="CJ53" s="3" t="n">
        <f aca="false">STDEV(CO32:CO53)*CJ$24</f>
        <v>0.647702083641305</v>
      </c>
      <c r="CK53" s="3" t="n">
        <f aca="false">STDEV(CP32:CP53)*CK$24</f>
        <v>0.641010347728557</v>
      </c>
      <c r="CO53" s="3" t="n">
        <f aca="false">LN(V53/V52)</f>
        <v>0.0794310494490718</v>
      </c>
      <c r="CP53" s="3" t="n">
        <f aca="false">LN(W53/W52)</f>
        <v>0.0692981683905591</v>
      </c>
    </row>
    <row r="54" customFormat="false" ht="12.75" hidden="false" customHeight="false" outlineLevel="0" collapsed="false">
      <c r="A54" s="1" t="n">
        <f aca="false">A55-1</f>
        <v>487</v>
      </c>
      <c r="B54" s="56" t="n">
        <f aca="false">HLOOKUP("date",IF(TERM2="cash",cash,PRICELOOK),IF(A54&gt;=2,A54,2),FALSE())</f>
        <v>35732</v>
      </c>
      <c r="C54" s="1" t="n">
        <f aca="false">IF(MIN($N54:$O54)=0,0,N54)</f>
        <v>3.23</v>
      </c>
      <c r="D54" s="35" t="n">
        <f aca="false">IF(ma=7,AVERAGE(C48:C54),IF(ma=14,AVERAGE(C41:C54),IF(ma=30,AVERAGE(C25:C54),IF(ma=40,AVERAGE(C15:C54),0))))</f>
        <v>0</v>
      </c>
      <c r="E54" s="1" t="n">
        <f aca="false">IF(MIN($N54:$O54)=0,0,O54)</f>
        <v>3.415</v>
      </c>
      <c r="I54" s="56" t="n">
        <f aca="false">B54</f>
        <v>35732</v>
      </c>
      <c r="J54" s="35" t="n">
        <f aca="false">IF(MIN(C54,E54)=0,0,E54-C54)</f>
        <v>0.185</v>
      </c>
      <c r="K54" s="35" t="n">
        <f aca="false">IF(ma=7,AVERAGE(J48:J54),IF(ma=14,AVERAGE(J41:J54),IF(ma=30,AVERAGE(J25:J54),IF(ma=40,AVERAGE(J15:J54),0))))</f>
        <v>0</v>
      </c>
      <c r="L54" s="35"/>
      <c r="M54" s="35"/>
      <c r="N54" s="28" t="n">
        <f aca="false">IF(BASISYN="YES",Q54-S54,Q54)</f>
        <v>3.23</v>
      </c>
      <c r="O54" s="28" t="n">
        <f aca="false">IF(BASISYN="YES",R54-T54,R54)</f>
        <v>3.415</v>
      </c>
      <c r="Q54" s="28" t="n">
        <f aca="false">IF(ISNA(V54),Q53,V54)</f>
        <v>3.23</v>
      </c>
      <c r="R54" s="28" t="n">
        <f aca="false">IF(ISNA(W54),R53,W54)</f>
        <v>3.415</v>
      </c>
      <c r="S54" s="28" t="n">
        <f aca="false">IF(ISNA(X54),S53,X54)</f>
        <v>3.4</v>
      </c>
      <c r="T54" s="28" t="n">
        <f aca="false">IF(ISNA(Y54),T53,Y54)</f>
        <v>3.4</v>
      </c>
      <c r="V54" s="28" t="n">
        <f aca="false">VLOOKUP($B54,IF(V$1=2,PRICELOOK2,IF(V$1=3,PRICELOOK3,IF(V$1=4,cash,PRICELOOK))),V$2,FALSE())</f>
        <v>3.23</v>
      </c>
      <c r="W54" s="28" t="n">
        <f aca="false">VLOOKUP($B54,IF(W$1=2,PRICELOOK2,IF(W$1=3,PRICELOOK3,IF(W$1=4,cash,PRICELOOK))),W$2,FALSE())</f>
        <v>3.415</v>
      </c>
      <c r="X54" s="28" t="n">
        <f aca="false">VLOOKUP($B54,IF(X$1=2,PRICELOOK2,IF(X$1=3,PRICELOOK3,IF(X$1=4,cash,PRICELOOK))),X$2,FALSE())</f>
        <v>3.4</v>
      </c>
      <c r="Y54" s="28" t="n">
        <f aca="false">VLOOKUP($B54,IF(Y$1=2,PRICELOOK2,IF(Y$1=3,PRICELOOK3,IF(Y$1=4,cash,PRICELOOK))),Y$2,FALSE())</f>
        <v>3.4</v>
      </c>
      <c r="CF54" s="56" t="n">
        <f aca="false">B54</f>
        <v>35732</v>
      </c>
      <c r="CG54" s="1" t="n">
        <f aca="false">CORREL(C33:C54,E33:E54)</f>
        <v>0.98777240318709</v>
      </c>
      <c r="CI54" s="56" t="n">
        <f aca="false">CF54</f>
        <v>35732</v>
      </c>
      <c r="CJ54" s="3" t="n">
        <f aca="false">STDEV(CO33:CO54)*CJ$24</f>
        <v>0.662877253264688</v>
      </c>
      <c r="CK54" s="3" t="n">
        <f aca="false">STDEV(CP33:CP54)*CK$24</f>
        <v>0.644381281933957</v>
      </c>
      <c r="CO54" s="3" t="n">
        <f aca="false">LN(V54/V53)</f>
        <v>-0.0527628023669105</v>
      </c>
      <c r="CP54" s="3" t="n">
        <f aca="false">LN(W54/W53)</f>
        <v>-0.027438544455021</v>
      </c>
    </row>
    <row r="55" customFormat="false" ht="12.75" hidden="false" customHeight="false" outlineLevel="0" collapsed="false">
      <c r="A55" s="1" t="n">
        <f aca="false">A56-1</f>
        <v>488</v>
      </c>
      <c r="B55" s="56" t="n">
        <f aca="false">HLOOKUP("date",IF(TERM2="cash",cash,PRICELOOK),IF(A55&gt;=2,A55,2),FALSE())</f>
        <v>35733</v>
      </c>
      <c r="C55" s="1" t="n">
        <f aca="false">IF(MIN($N55:$O55)=0,0,N55)</f>
        <v>3.05</v>
      </c>
      <c r="D55" s="35" t="n">
        <f aca="false">IF(ma=7,AVERAGE(C49:C55),IF(ma=14,AVERAGE(C42:C55),IF(ma=30,AVERAGE(C26:C55),IF(ma=40,AVERAGE(C16:C55),0))))</f>
        <v>0</v>
      </c>
      <c r="E55" s="1" t="n">
        <f aca="false">IF(MIN($N55:$O55)=0,0,O55)</f>
        <v>3.195</v>
      </c>
      <c r="I55" s="56" t="n">
        <f aca="false">B55</f>
        <v>35733</v>
      </c>
      <c r="J55" s="35" t="n">
        <f aca="false">IF(MIN(C55,E55)=0,0,E55-C55)</f>
        <v>0.145</v>
      </c>
      <c r="K55" s="35" t="n">
        <f aca="false">IF(ma=7,AVERAGE(J49:J55),IF(ma=14,AVERAGE(J42:J55),IF(ma=30,AVERAGE(J26:J55),IF(ma=40,AVERAGE(J16:J55),0))))</f>
        <v>0</v>
      </c>
      <c r="L55" s="35"/>
      <c r="M55" s="35"/>
      <c r="N55" s="28" t="n">
        <f aca="false">IF(BASISYN="YES",Q55-S55,Q55)</f>
        <v>3.05</v>
      </c>
      <c r="O55" s="28" t="n">
        <f aca="false">IF(BASISYN="YES",R55-T55,R55)</f>
        <v>3.195</v>
      </c>
      <c r="Q55" s="28" t="n">
        <f aca="false">IF(ISNA(V55),Q54,V55)</f>
        <v>3.05</v>
      </c>
      <c r="R55" s="28" t="n">
        <f aca="false">IF(ISNA(W55),R54,W55)</f>
        <v>3.195</v>
      </c>
      <c r="S55" s="28" t="n">
        <f aca="false">IF(ISNA(X55),S54,X55)</f>
        <v>3.235</v>
      </c>
      <c r="T55" s="28" t="n">
        <f aca="false">IF(ISNA(Y55),T54,Y55)</f>
        <v>3.235</v>
      </c>
      <c r="V55" s="28" t="n">
        <f aca="false">VLOOKUP($B55,IF(V$1=2,PRICELOOK2,IF(V$1=3,PRICELOOK3,IF(V$1=4,cash,PRICELOOK))),V$2,FALSE())</f>
        <v>3.05</v>
      </c>
      <c r="W55" s="28" t="n">
        <f aca="false">VLOOKUP($B55,IF(W$1=2,PRICELOOK2,IF(W$1=3,PRICELOOK3,IF(W$1=4,cash,PRICELOOK))),W$2,FALSE())</f>
        <v>3.195</v>
      </c>
      <c r="X55" s="28" t="n">
        <f aca="false">VLOOKUP($B55,IF(X$1=2,PRICELOOK2,IF(X$1=3,PRICELOOK3,IF(X$1=4,cash,PRICELOOK))),X$2,FALSE())</f>
        <v>3.235</v>
      </c>
      <c r="Y55" s="28" t="n">
        <f aca="false">VLOOKUP($B55,IF(Y$1=2,PRICELOOK2,IF(Y$1=3,PRICELOOK3,IF(Y$1=4,cash,PRICELOOK))),Y$2,FALSE())</f>
        <v>3.235</v>
      </c>
      <c r="CF55" s="56" t="n">
        <f aca="false">B55</f>
        <v>35733</v>
      </c>
      <c r="CG55" s="1" t="n">
        <f aca="false">CORREL(C34:C55,E34:E55)</f>
        <v>0.988329054235507</v>
      </c>
      <c r="CI55" s="56" t="n">
        <f aca="false">CF55</f>
        <v>35733</v>
      </c>
      <c r="CJ55" s="3" t="n">
        <f aca="false">STDEV(CO34:CO55)*CJ$24</f>
        <v>0.686726058022034</v>
      </c>
      <c r="CK55" s="3" t="n">
        <f aca="false">STDEV(CP34:CP55)*CK$24</f>
        <v>0.680020724844696</v>
      </c>
      <c r="CO55" s="3" t="n">
        <f aca="false">LN(V55/V54)</f>
        <v>-0.057340546615245</v>
      </c>
      <c r="CP55" s="3" t="n">
        <f aca="false">LN(W55/W54)</f>
        <v>-0.0665904051932553</v>
      </c>
    </row>
    <row r="56" customFormat="false" ht="12.75" hidden="false" customHeight="false" outlineLevel="0" collapsed="false">
      <c r="A56" s="1" t="n">
        <f aca="false">A57-1</f>
        <v>489</v>
      </c>
      <c r="B56" s="56" t="n">
        <f aca="false">HLOOKUP("date",IF(TERM2="cash",cash,PRICELOOK),IF(A56&gt;=2,A56,2),FALSE())</f>
        <v>35734</v>
      </c>
      <c r="C56" s="1" t="n">
        <f aca="false">IF(MIN($N56:$O56)=0,0,N56)</f>
        <v>2.98</v>
      </c>
      <c r="D56" s="35" t="n">
        <f aca="false">IF(ma=7,AVERAGE(C50:C56),IF(ma=14,AVERAGE(C43:C56),IF(ma=30,AVERAGE(C27:C56),IF(ma=40,AVERAGE(C17:C56),0))))</f>
        <v>0</v>
      </c>
      <c r="E56" s="1" t="n">
        <f aca="false">IF(MIN($N56:$O56)=0,0,O56)</f>
        <v>2.99</v>
      </c>
      <c r="I56" s="56" t="n">
        <f aca="false">B56</f>
        <v>35734</v>
      </c>
      <c r="J56" s="35" t="n">
        <f aca="false">IF(MIN(C56,E56)=0,0,E56-C56)</f>
        <v>0.0100000000000002</v>
      </c>
      <c r="K56" s="35" t="n">
        <f aca="false">IF(ma=7,AVERAGE(J50:J56),IF(ma=14,AVERAGE(J43:J56),IF(ma=30,AVERAGE(J27:J56),IF(ma=40,AVERAGE(J17:J56),0))))</f>
        <v>0</v>
      </c>
      <c r="L56" s="35"/>
      <c r="M56" s="35"/>
      <c r="N56" s="28" t="n">
        <f aca="false">IF(BASISYN="YES",Q56-S56,Q56)</f>
        <v>2.98</v>
      </c>
      <c r="O56" s="28" t="n">
        <f aca="false">IF(BASISYN="YES",R56-T56,R56)</f>
        <v>2.99</v>
      </c>
      <c r="Q56" s="28" t="n">
        <f aca="false">IF(ISNA(V56),Q55,V56)</f>
        <v>2.98</v>
      </c>
      <c r="R56" s="28" t="n">
        <f aca="false">IF(ISNA(W56),R55,W56)</f>
        <v>2.99</v>
      </c>
      <c r="S56" s="28" t="n">
        <f aca="false">IF(ISNA(X56),S55,X56)</f>
        <v>3.225</v>
      </c>
      <c r="T56" s="28" t="n">
        <f aca="false">IF(ISNA(Y56),T55,Y56)</f>
        <v>3.225</v>
      </c>
      <c r="V56" s="28" t="n">
        <f aca="false">VLOOKUP($B56,IF(V$1=2,PRICELOOK2,IF(V$1=3,PRICELOOK3,IF(V$1=4,cash,PRICELOOK))),V$2,FALSE())</f>
        <v>2.98</v>
      </c>
      <c r="W56" s="28" t="n">
        <f aca="false">VLOOKUP($B56,IF(W$1=2,PRICELOOK2,IF(W$1=3,PRICELOOK3,IF(W$1=4,cash,PRICELOOK))),W$2,FALSE())</f>
        <v>2.99</v>
      </c>
      <c r="X56" s="28" t="n">
        <f aca="false">VLOOKUP($B56,IF(X$1=2,PRICELOOK2,IF(X$1=3,PRICELOOK3,IF(X$1=4,cash,PRICELOOK))),X$2,FALSE())</f>
        <v>3.225</v>
      </c>
      <c r="Y56" s="28" t="n">
        <f aca="false">VLOOKUP($B56,IF(Y$1=2,PRICELOOK2,IF(Y$1=3,PRICELOOK3,IF(Y$1=4,cash,PRICELOOK))),Y$2,FALSE())</f>
        <v>3.225</v>
      </c>
      <c r="CF56" s="56" t="n">
        <f aca="false">B56</f>
        <v>35734</v>
      </c>
      <c r="CG56" s="1" t="n">
        <f aca="false">CORREL(C35:C56,E35:E56)</f>
        <v>0.980564697757704</v>
      </c>
      <c r="CI56" s="56" t="n">
        <f aca="false">CF56</f>
        <v>35734</v>
      </c>
      <c r="CJ56" s="3" t="n">
        <f aca="false">STDEV(CO35:CO56)*CJ$24</f>
        <v>0.689600329609359</v>
      </c>
      <c r="CK56" s="3" t="n">
        <f aca="false">STDEV(CP35:CP56)*CK$24</f>
        <v>0.716626901344156</v>
      </c>
      <c r="CO56" s="3" t="n">
        <f aca="false">LN(V56/V55)</f>
        <v>-0.0232182901020071</v>
      </c>
      <c r="CP56" s="3" t="n">
        <f aca="false">LN(W56/W55)</f>
        <v>-0.066313700426903</v>
      </c>
    </row>
    <row r="57" customFormat="false" ht="12.75" hidden="false" customHeight="false" outlineLevel="0" collapsed="false">
      <c r="A57" s="1" t="n">
        <f aca="false">A58-1</f>
        <v>490</v>
      </c>
      <c r="B57" s="56" t="n">
        <f aca="false">HLOOKUP("date",IF(TERM2="cash",cash,PRICELOOK),IF(A57&gt;=2,A57,2),FALSE())</f>
        <v>35735</v>
      </c>
      <c r="C57" s="1" t="n">
        <f aca="false">IF(MIN($N57:$O57)=0,0,N57)</f>
        <v>2.98</v>
      </c>
      <c r="D57" s="35" t="n">
        <f aca="false">IF(ma=7,AVERAGE(C51:C57),IF(ma=14,AVERAGE(C44:C57),IF(ma=30,AVERAGE(C28:C57),IF(ma=40,AVERAGE(C18:C57),0))))</f>
        <v>0</v>
      </c>
      <c r="E57" s="1" t="n">
        <f aca="false">IF(MIN($N57:$O57)=0,0,O57)</f>
        <v>2.99</v>
      </c>
      <c r="I57" s="56" t="n">
        <f aca="false">B57</f>
        <v>35735</v>
      </c>
      <c r="J57" s="35" t="n">
        <f aca="false">IF(MIN(C57,E57)=0,0,E57-C57)</f>
        <v>0.0100000000000002</v>
      </c>
      <c r="K57" s="35" t="n">
        <f aca="false">IF(ma=7,AVERAGE(J51:J57),IF(ma=14,AVERAGE(J44:J57),IF(ma=30,AVERAGE(J28:J57),IF(ma=40,AVERAGE(J18:J57),0))))</f>
        <v>0</v>
      </c>
      <c r="L57" s="35"/>
      <c r="M57" s="35"/>
      <c r="N57" s="28" t="n">
        <f aca="false">IF(BASISYN="YES",Q57-S57,Q57)</f>
        <v>2.98</v>
      </c>
      <c r="O57" s="28" t="n">
        <f aca="false">IF(BASISYN="YES",R57-T57,R57)</f>
        <v>2.99</v>
      </c>
      <c r="Q57" s="28" t="n">
        <f aca="false">IF(ISNA(V57),Q56,V57)</f>
        <v>2.98</v>
      </c>
      <c r="R57" s="28" t="n">
        <f aca="false">IF(ISNA(W57),R56,W57)</f>
        <v>2.99</v>
      </c>
      <c r="S57" s="28" t="n">
        <f aca="false">IF(ISNA(X57),S56,X57)</f>
        <v>3.225</v>
      </c>
      <c r="T57" s="28" t="n">
        <f aca="false">IF(ISNA(Y57),T56,Y57)</f>
        <v>3.225</v>
      </c>
      <c r="V57" s="28" t="n">
        <f aca="false">VLOOKUP($B57,IF(V$1=2,PRICELOOK2,IF(V$1=3,PRICELOOK3,IF(V$1=4,cash,PRICELOOK))),V$2,FALSE())</f>
        <v>2.98</v>
      </c>
      <c r="W57" s="28" t="n">
        <f aca="false">VLOOKUP($B57,IF(W$1=2,PRICELOOK2,IF(W$1=3,PRICELOOK3,IF(W$1=4,cash,PRICELOOK))),W$2,FALSE())</f>
        <v>2.99</v>
      </c>
      <c r="X57" s="28" t="n">
        <f aca="false">VLOOKUP($B57,IF(X$1=2,PRICELOOK2,IF(X$1=3,PRICELOOK3,IF(X$1=4,cash,PRICELOOK))),X$2,FALSE())</f>
        <v>3.225</v>
      </c>
      <c r="Y57" s="28" t="n">
        <f aca="false">VLOOKUP($B57,IF(Y$1=2,PRICELOOK2,IF(Y$1=3,PRICELOOK3,IF(Y$1=4,cash,PRICELOOK))),Y$2,FALSE())</f>
        <v>3.225</v>
      </c>
      <c r="CF57" s="56" t="n">
        <f aca="false">B57</f>
        <v>35735</v>
      </c>
      <c r="CG57" s="1" t="n">
        <f aca="false">CORREL(C36:C57,E36:E57)</f>
        <v>0.972716706622914</v>
      </c>
      <c r="CI57" s="56" t="n">
        <f aca="false">CF57</f>
        <v>35735</v>
      </c>
      <c r="CJ57" s="3" t="n">
        <f aca="false">STDEV(CO36:CO57)*CJ$24</f>
        <v>0.675318113727439</v>
      </c>
      <c r="CK57" s="3" t="n">
        <f aca="false">STDEV(CP36:CP57)*CK$24</f>
        <v>0.700297369774184</v>
      </c>
      <c r="CO57" s="3" t="n">
        <f aca="false">LN(V57/V56)</f>
        <v>0</v>
      </c>
      <c r="CP57" s="3" t="n">
        <f aca="false">LN(W57/W56)</f>
        <v>0</v>
      </c>
    </row>
    <row r="58" customFormat="false" ht="12.75" hidden="false" customHeight="false" outlineLevel="0" collapsed="false">
      <c r="A58" s="1" t="n">
        <f aca="false">A59-1</f>
        <v>491</v>
      </c>
      <c r="B58" s="56" t="n">
        <f aca="false">HLOOKUP("date",IF(TERM2="cash",cash,PRICELOOK),IF(A58&gt;=2,A58,2),FALSE())</f>
        <v>35736</v>
      </c>
      <c r="C58" s="1" t="n">
        <f aca="false">IF(MIN($N58:$O58)=0,0,N58)</f>
        <v>2.98</v>
      </c>
      <c r="D58" s="35" t="n">
        <f aca="false">IF(ma=7,AVERAGE(C52:C58),IF(ma=14,AVERAGE(C45:C58),IF(ma=30,AVERAGE(C29:C58),IF(ma=40,AVERAGE(C19:C58),0))))</f>
        <v>0</v>
      </c>
      <c r="E58" s="1" t="n">
        <f aca="false">IF(MIN($N58:$O58)=0,0,O58)</f>
        <v>2.99</v>
      </c>
      <c r="I58" s="56" t="n">
        <f aca="false">B58</f>
        <v>35736</v>
      </c>
      <c r="J58" s="35" t="n">
        <f aca="false">IF(MIN(C58,E58)=0,0,E58-C58)</f>
        <v>0.0100000000000002</v>
      </c>
      <c r="K58" s="35" t="n">
        <f aca="false">IF(ma=7,AVERAGE(J52:J58),IF(ma=14,AVERAGE(J45:J58),IF(ma=30,AVERAGE(J29:J58),IF(ma=40,AVERAGE(J19:J58),0))))</f>
        <v>0</v>
      </c>
      <c r="L58" s="35"/>
      <c r="M58" s="35"/>
      <c r="N58" s="28" t="n">
        <f aca="false">IF(BASISYN="YES",Q58-S58,Q58)</f>
        <v>2.98</v>
      </c>
      <c r="O58" s="28" t="n">
        <f aca="false">IF(BASISYN="YES",R58-T58,R58)</f>
        <v>2.99</v>
      </c>
      <c r="Q58" s="28" t="n">
        <f aca="false">IF(ISNA(V58),Q57,V58)</f>
        <v>2.98</v>
      </c>
      <c r="R58" s="28" t="n">
        <f aca="false">IF(ISNA(W58),R57,W58)</f>
        <v>2.99</v>
      </c>
      <c r="S58" s="28" t="n">
        <f aca="false">IF(ISNA(X58),S57,X58)</f>
        <v>3.225</v>
      </c>
      <c r="T58" s="28" t="n">
        <f aca="false">IF(ISNA(Y58),T57,Y58)</f>
        <v>3.225</v>
      </c>
      <c r="V58" s="28" t="n">
        <f aca="false">VLOOKUP($B58,IF(V$1=2,PRICELOOK2,IF(V$1=3,PRICELOOK3,IF(V$1=4,cash,PRICELOOK))),V$2,FALSE())</f>
        <v>2.98</v>
      </c>
      <c r="W58" s="28" t="n">
        <f aca="false">VLOOKUP($B58,IF(W$1=2,PRICELOOK2,IF(W$1=3,PRICELOOK3,IF(W$1=4,cash,PRICELOOK))),W$2,FALSE())</f>
        <v>2.99</v>
      </c>
      <c r="X58" s="28" t="n">
        <f aca="false">VLOOKUP($B58,IF(X$1=2,PRICELOOK2,IF(X$1=3,PRICELOOK3,IF(X$1=4,cash,PRICELOOK))),X$2,FALSE())</f>
        <v>3.225</v>
      </c>
      <c r="Y58" s="28" t="n">
        <f aca="false">VLOOKUP($B58,IF(Y$1=2,PRICELOOK2,IF(Y$1=3,PRICELOOK3,IF(Y$1=4,cash,PRICELOOK))),Y$2,FALSE())</f>
        <v>3.225</v>
      </c>
      <c r="CF58" s="56" t="n">
        <f aca="false">B58</f>
        <v>35736</v>
      </c>
      <c r="CG58" s="1" t="n">
        <f aca="false">CORREL(C37:C58,E37:E58)</f>
        <v>0.964192606585662</v>
      </c>
      <c r="CI58" s="56" t="n">
        <f aca="false">CF58</f>
        <v>35736</v>
      </c>
      <c r="CJ58" s="3" t="n">
        <f aca="false">STDEV(CO37:CO58)*CJ$24</f>
        <v>0.675318113727439</v>
      </c>
      <c r="CK58" s="3" t="n">
        <f aca="false">STDEV(CP37:CP58)*CK$24</f>
        <v>0.700297369774184</v>
      </c>
      <c r="CO58" s="3" t="n">
        <f aca="false">LN(V58/V57)</f>
        <v>0</v>
      </c>
      <c r="CP58" s="3" t="n">
        <f aca="false">LN(W58/W57)</f>
        <v>0</v>
      </c>
    </row>
    <row r="59" customFormat="false" ht="12.75" hidden="false" customHeight="false" outlineLevel="0" collapsed="false">
      <c r="A59" s="1" t="n">
        <f aca="false">A60-1</f>
        <v>492</v>
      </c>
      <c r="B59" s="56" t="n">
        <f aca="false">HLOOKUP("date",IF(TERM2="cash",cash,PRICELOOK),IF(A59&gt;=2,A59,2),FALSE())</f>
        <v>35737</v>
      </c>
      <c r="C59" s="1" t="n">
        <f aca="false">IF(MIN($N59:$O59)=0,0,N59)</f>
        <v>3.05</v>
      </c>
      <c r="D59" s="35" t="n">
        <f aca="false">IF(ma=7,AVERAGE(C53:C59),IF(ma=14,AVERAGE(C46:C59),IF(ma=30,AVERAGE(C30:C59),IF(ma=40,AVERAGE(C20:C59),0))))</f>
        <v>0</v>
      </c>
      <c r="E59" s="1" t="n">
        <f aca="false">IF(MIN($N59:$O59)=0,0,O59)</f>
        <v>3.155</v>
      </c>
      <c r="I59" s="56" t="n">
        <f aca="false">B59</f>
        <v>35737</v>
      </c>
      <c r="J59" s="35" t="n">
        <f aca="false">IF(MIN(C59,E59)=0,0,E59-C59)</f>
        <v>0.105</v>
      </c>
      <c r="K59" s="35" t="n">
        <f aca="false">IF(ma=7,AVERAGE(J53:J59),IF(ma=14,AVERAGE(J46:J59),IF(ma=30,AVERAGE(J30:J59),IF(ma=40,AVERAGE(J20:J59),0))))</f>
        <v>0</v>
      </c>
      <c r="L59" s="35"/>
      <c r="M59" s="35"/>
      <c r="N59" s="28" t="n">
        <f aca="false">IF(BASISYN="YES",Q59-S59,Q59)</f>
        <v>3.05</v>
      </c>
      <c r="O59" s="28" t="n">
        <f aca="false">IF(BASISYN="YES",R59-T59,R59)</f>
        <v>3.155</v>
      </c>
      <c r="Q59" s="28" t="n">
        <f aca="false">IF(ISNA(V59),Q58,V59)</f>
        <v>3.05</v>
      </c>
      <c r="R59" s="28" t="n">
        <f aca="false">IF(ISNA(W59),R58,W59)</f>
        <v>3.155</v>
      </c>
      <c r="S59" s="28" t="n">
        <f aca="false">IF(ISNA(X59),S58,X59)</f>
        <v>3.24</v>
      </c>
      <c r="T59" s="28" t="n">
        <f aca="false">IF(ISNA(Y59),T58,Y59)</f>
        <v>3.24</v>
      </c>
      <c r="V59" s="28" t="n">
        <f aca="false">VLOOKUP($B59,IF(V$1=2,PRICELOOK2,IF(V$1=3,PRICELOOK3,IF(V$1=4,cash,PRICELOOK))),V$2,FALSE())</f>
        <v>3.05</v>
      </c>
      <c r="W59" s="28" t="n">
        <f aca="false">VLOOKUP($B59,IF(W$1=2,PRICELOOK2,IF(W$1=3,PRICELOOK3,IF(W$1=4,cash,PRICELOOK))),W$2,FALSE())</f>
        <v>3.155</v>
      </c>
      <c r="X59" s="28" t="n">
        <f aca="false">VLOOKUP($B59,IF(X$1=2,PRICELOOK2,IF(X$1=3,PRICELOOK3,IF(X$1=4,cash,PRICELOOK))),X$2,FALSE())</f>
        <v>3.24</v>
      </c>
      <c r="Y59" s="28" t="n">
        <f aca="false">VLOOKUP($B59,IF(Y$1=2,PRICELOOK2,IF(Y$1=3,PRICELOOK3,IF(Y$1=4,cash,PRICELOOK))),Y$2,FALSE())</f>
        <v>3.24</v>
      </c>
      <c r="CF59" s="56" t="n">
        <f aca="false">B59</f>
        <v>35737</v>
      </c>
      <c r="CG59" s="1" t="n">
        <f aca="false">CORREL(C38:C59,E38:E59)</f>
        <v>0.962642045742295</v>
      </c>
      <c r="CI59" s="56" t="n">
        <f aca="false">CF59</f>
        <v>35737</v>
      </c>
      <c r="CJ59" s="3" t="n">
        <f aca="false">STDEV(CO38:CO59)*CJ$24</f>
        <v>0.677096301054879</v>
      </c>
      <c r="CK59" s="3" t="n">
        <f aca="false">STDEV(CP38:CP59)*CK$24</f>
        <v>0.719514025685331</v>
      </c>
      <c r="CO59" s="3" t="n">
        <f aca="false">LN(V59/V58)</f>
        <v>0.0232182901020071</v>
      </c>
      <c r="CP59" s="3" t="n">
        <f aca="false">LN(W59/W58)</f>
        <v>0.0537151085905813</v>
      </c>
    </row>
    <row r="60" customFormat="false" ht="12.75" hidden="false" customHeight="false" outlineLevel="0" collapsed="false">
      <c r="A60" s="1" t="n">
        <f aca="false">A61-1</f>
        <v>493</v>
      </c>
      <c r="B60" s="56" t="n">
        <f aca="false">HLOOKUP("date",IF(TERM2="cash",cash,PRICELOOK),IF(A60&gt;=2,A60,2),FALSE())</f>
        <v>35738</v>
      </c>
      <c r="C60" s="1" t="n">
        <f aca="false">IF(MIN($N60:$O60)=0,0,N60)</f>
        <v>2.875</v>
      </c>
      <c r="D60" s="35" t="n">
        <f aca="false">IF(ma=7,AVERAGE(C54:C60),IF(ma=14,AVERAGE(C47:C60),IF(ma=30,AVERAGE(C31:C60),IF(ma=40,AVERAGE(C21:C60),0))))</f>
        <v>0</v>
      </c>
      <c r="E60" s="1" t="n">
        <f aca="false">IF(MIN($N60:$O60)=0,0,O60)</f>
        <v>3.015</v>
      </c>
      <c r="I60" s="56" t="n">
        <f aca="false">B60</f>
        <v>35738</v>
      </c>
      <c r="J60" s="35" t="n">
        <f aca="false">IF(MIN(C60,E60)=0,0,E60-C60)</f>
        <v>0.14</v>
      </c>
      <c r="K60" s="35" t="n">
        <f aca="false">IF(ma=7,AVERAGE(J54:J60),IF(ma=14,AVERAGE(J47:J60),IF(ma=30,AVERAGE(J31:J60),IF(ma=40,AVERAGE(J21:J60),0))))</f>
        <v>0</v>
      </c>
      <c r="L60" s="35"/>
      <c r="M60" s="35"/>
      <c r="N60" s="28" t="n">
        <f aca="false">IF(BASISYN="YES",Q60-S60,Q60)</f>
        <v>2.875</v>
      </c>
      <c r="O60" s="28" t="n">
        <f aca="false">IF(BASISYN="YES",R60-T60,R60)</f>
        <v>3.015</v>
      </c>
      <c r="Q60" s="28" t="n">
        <f aca="false">IF(ISNA(V60),Q59,V60)</f>
        <v>2.875</v>
      </c>
      <c r="R60" s="28" t="n">
        <f aca="false">IF(ISNA(W60),R59,W60)</f>
        <v>3.015</v>
      </c>
      <c r="S60" s="28" t="n">
        <f aca="false">IF(ISNA(X60),S59,X60)</f>
        <v>3.135</v>
      </c>
      <c r="T60" s="28" t="n">
        <f aca="false">IF(ISNA(Y60),T59,Y60)</f>
        <v>3.135</v>
      </c>
      <c r="V60" s="28" t="n">
        <f aca="false">VLOOKUP($B60,IF(V$1=2,PRICELOOK2,IF(V$1=3,PRICELOOK3,IF(V$1=4,cash,PRICELOOK))),V$2,FALSE())</f>
        <v>2.875</v>
      </c>
      <c r="W60" s="28" t="n">
        <f aca="false">VLOOKUP($B60,IF(W$1=2,PRICELOOK2,IF(W$1=3,PRICELOOK3,IF(W$1=4,cash,PRICELOOK))),W$2,FALSE())</f>
        <v>3.015</v>
      </c>
      <c r="X60" s="28" t="n">
        <f aca="false">VLOOKUP($B60,IF(X$1=2,PRICELOOK2,IF(X$1=3,PRICELOOK3,IF(X$1=4,cash,PRICELOOK))),X$2,FALSE())</f>
        <v>3.135</v>
      </c>
      <c r="Y60" s="28" t="n">
        <f aca="false">VLOOKUP($B60,IF(Y$1=2,PRICELOOK2,IF(Y$1=3,PRICELOOK3,IF(Y$1=4,cash,PRICELOOK))),Y$2,FALSE())</f>
        <v>3.135</v>
      </c>
      <c r="CF60" s="56" t="n">
        <f aca="false">B60</f>
        <v>35738</v>
      </c>
      <c r="CG60" s="1" t="n">
        <f aca="false">CORREL(C39:C60,E39:E60)</f>
        <v>0.961934864667338</v>
      </c>
      <c r="CI60" s="56" t="n">
        <f aca="false">CF60</f>
        <v>35738</v>
      </c>
      <c r="CJ60" s="3" t="n">
        <f aca="false">STDEV(CO39:CO60)*CJ$24</f>
        <v>0.68841305002854</v>
      </c>
      <c r="CK60" s="3" t="n">
        <f aca="false">STDEV(CP39:CP60)*CK$24</f>
        <v>0.704396766254686</v>
      </c>
      <c r="CO60" s="3" t="n">
        <f aca="false">LN(V60/V59)</f>
        <v>-0.0590889163700064</v>
      </c>
      <c r="CP60" s="3" t="n">
        <f aca="false">LN(W60/W59)</f>
        <v>-0.0453886658140276</v>
      </c>
    </row>
    <row r="61" customFormat="false" ht="12.75" hidden="false" customHeight="false" outlineLevel="0" collapsed="false">
      <c r="A61" s="1" t="n">
        <f aca="false">A62-1</f>
        <v>494</v>
      </c>
      <c r="B61" s="56" t="n">
        <f aca="false">HLOOKUP("date",IF(TERM2="cash",cash,PRICELOOK),IF(A61&gt;=2,A61,2),FALSE())</f>
        <v>35739</v>
      </c>
      <c r="C61" s="1" t="n">
        <f aca="false">IF(MIN($N61:$O61)=0,0,N61)</f>
        <v>2.945</v>
      </c>
      <c r="D61" s="35" t="n">
        <f aca="false">IF(ma=7,AVERAGE(C55:C61),IF(ma=14,AVERAGE(C48:C61),IF(ma=30,AVERAGE(C32:C61),IF(ma=40,AVERAGE(C22:C61),0))))</f>
        <v>0</v>
      </c>
      <c r="E61" s="1" t="n">
        <f aca="false">IF(MIN($N61:$O61)=0,0,O61)</f>
        <v>3.075</v>
      </c>
      <c r="I61" s="56" t="n">
        <f aca="false">B61</f>
        <v>35739</v>
      </c>
      <c r="J61" s="35" t="n">
        <f aca="false">IF(MIN(C61,E61)=0,0,E61-C61)</f>
        <v>0.13</v>
      </c>
      <c r="K61" s="35" t="n">
        <f aca="false">IF(ma=7,AVERAGE(J55:J61),IF(ma=14,AVERAGE(J48:J61),IF(ma=30,AVERAGE(J32:J61),IF(ma=40,AVERAGE(J22:J61),0))))</f>
        <v>0</v>
      </c>
      <c r="L61" s="35"/>
      <c r="M61" s="35"/>
      <c r="N61" s="28" t="n">
        <f aca="false">IF(BASISYN="YES",Q61-S61,Q61)</f>
        <v>2.945</v>
      </c>
      <c r="O61" s="28" t="n">
        <f aca="false">IF(BASISYN="YES",R61-T61,R61)</f>
        <v>3.075</v>
      </c>
      <c r="Q61" s="28" t="n">
        <f aca="false">IF(ISNA(V61),Q60,V61)</f>
        <v>2.945</v>
      </c>
      <c r="R61" s="28" t="n">
        <f aca="false">IF(ISNA(W61),R60,W61)</f>
        <v>3.075</v>
      </c>
      <c r="S61" s="28" t="n">
        <f aca="false">IF(ISNA(X61),S60,X61)</f>
        <v>3.185</v>
      </c>
      <c r="T61" s="28" t="n">
        <f aca="false">IF(ISNA(Y61),T60,Y61)</f>
        <v>3.185</v>
      </c>
      <c r="V61" s="28" t="n">
        <f aca="false">VLOOKUP($B61,IF(V$1=2,PRICELOOK2,IF(V$1=3,PRICELOOK3,IF(V$1=4,cash,PRICELOOK))),V$2,FALSE())</f>
        <v>2.945</v>
      </c>
      <c r="W61" s="28" t="n">
        <f aca="false">VLOOKUP($B61,IF(W$1=2,PRICELOOK2,IF(W$1=3,PRICELOOK3,IF(W$1=4,cash,PRICELOOK))),W$2,FALSE())</f>
        <v>3.075</v>
      </c>
      <c r="X61" s="28" t="n">
        <f aca="false">VLOOKUP($B61,IF(X$1=2,PRICELOOK2,IF(X$1=3,PRICELOOK3,IF(X$1=4,cash,PRICELOOK))),X$2,FALSE())</f>
        <v>3.185</v>
      </c>
      <c r="Y61" s="28" t="n">
        <f aca="false">VLOOKUP($B61,IF(Y$1=2,PRICELOOK2,IF(Y$1=3,PRICELOOK3,IF(Y$1=4,cash,PRICELOOK))),Y$2,FALSE())</f>
        <v>3.185</v>
      </c>
      <c r="CF61" s="56" t="n">
        <f aca="false">B61</f>
        <v>35739</v>
      </c>
      <c r="CG61" s="1" t="n">
        <f aca="false">CORREL(C40:C61,E40:E61)</f>
        <v>0.960865357572939</v>
      </c>
      <c r="CI61" s="56" t="n">
        <f aca="false">CF61</f>
        <v>35739</v>
      </c>
      <c r="CJ61" s="3" t="n">
        <f aca="false">STDEV(CO40:CO61)*CJ$24</f>
        <v>0.682067230123305</v>
      </c>
      <c r="CK61" s="3" t="n">
        <f aca="false">STDEV(CP40:CP61)*CK$24</f>
        <v>0.703343641960084</v>
      </c>
      <c r="CO61" s="3" t="n">
        <f aca="false">LN(V61/V60)</f>
        <v>0.0240561428542363</v>
      </c>
      <c r="CP61" s="3" t="n">
        <f aca="false">LN(W61/W60)</f>
        <v>0.0197050710793323</v>
      </c>
    </row>
    <row r="62" customFormat="false" ht="12.75" hidden="false" customHeight="false" outlineLevel="0" collapsed="false">
      <c r="A62" s="1" t="n">
        <f aca="false">A63-1</f>
        <v>495</v>
      </c>
      <c r="B62" s="56" t="n">
        <f aca="false">HLOOKUP("date",IF(TERM2="cash",cash,PRICELOOK),IF(A62&gt;=2,A62,2),FALSE())</f>
        <v>35740</v>
      </c>
      <c r="C62" s="1" t="n">
        <f aca="false">IF(MIN($N62:$O62)=0,0,N62)</f>
        <v>2.95</v>
      </c>
      <c r="D62" s="35" t="n">
        <f aca="false">IF(ma=7,AVERAGE(C56:C62),IF(ma=14,AVERAGE(C49:C62),IF(ma=30,AVERAGE(C33:C62),IF(ma=40,AVERAGE(C23:C62),0))))</f>
        <v>0</v>
      </c>
      <c r="E62" s="1" t="n">
        <f aca="false">IF(MIN($N62:$O62)=0,0,O62)</f>
        <v>3.1</v>
      </c>
      <c r="I62" s="56" t="n">
        <f aca="false">B62</f>
        <v>35740</v>
      </c>
      <c r="J62" s="35" t="n">
        <f aca="false">IF(MIN(C62,E62)=0,0,E62-C62)</f>
        <v>0.15</v>
      </c>
      <c r="K62" s="35" t="n">
        <f aca="false">IF(ma=7,AVERAGE(J56:J62),IF(ma=14,AVERAGE(J49:J62),IF(ma=30,AVERAGE(J33:J62),IF(ma=40,AVERAGE(J23:J62),0))))</f>
        <v>0</v>
      </c>
      <c r="L62" s="35"/>
      <c r="M62" s="35"/>
      <c r="N62" s="28" t="n">
        <f aca="false">IF(BASISYN="YES",Q62-S62,Q62)</f>
        <v>2.95</v>
      </c>
      <c r="O62" s="28" t="n">
        <f aca="false">IF(BASISYN="YES",R62-T62,R62)</f>
        <v>3.1</v>
      </c>
      <c r="Q62" s="28" t="n">
        <f aca="false">IF(ISNA(V62),Q61,V62)</f>
        <v>2.95</v>
      </c>
      <c r="R62" s="28" t="n">
        <f aca="false">IF(ISNA(W62),R61,W62)</f>
        <v>3.1</v>
      </c>
      <c r="S62" s="28" t="n">
        <f aca="false">IF(ISNA(X62),S61,X62)</f>
        <v>3.23</v>
      </c>
      <c r="T62" s="28" t="n">
        <f aca="false">IF(ISNA(Y62),T61,Y62)</f>
        <v>3.23</v>
      </c>
      <c r="V62" s="28" t="n">
        <f aca="false">VLOOKUP($B62,IF(V$1=2,PRICELOOK2,IF(V$1=3,PRICELOOK3,IF(V$1=4,cash,PRICELOOK))),V$2,FALSE())</f>
        <v>2.95</v>
      </c>
      <c r="W62" s="28" t="n">
        <f aca="false">VLOOKUP($B62,IF(W$1=2,PRICELOOK2,IF(W$1=3,PRICELOOK3,IF(W$1=4,cash,PRICELOOK))),W$2,FALSE())</f>
        <v>3.1</v>
      </c>
      <c r="X62" s="28" t="n">
        <f aca="false">VLOOKUP($B62,IF(X$1=2,PRICELOOK2,IF(X$1=3,PRICELOOK3,IF(X$1=4,cash,PRICELOOK))),X$2,FALSE())</f>
        <v>3.23</v>
      </c>
      <c r="Y62" s="28" t="n">
        <f aca="false">VLOOKUP($B62,IF(Y$1=2,PRICELOOK2,IF(Y$1=3,PRICELOOK3,IF(Y$1=4,cash,PRICELOOK))),Y$2,FALSE())</f>
        <v>3.23</v>
      </c>
      <c r="CF62" s="56" t="n">
        <f aca="false">B62</f>
        <v>35740</v>
      </c>
      <c r="CG62" s="1" t="n">
        <f aca="false">CORREL(C41:C62,E41:E62)</f>
        <v>0.959559876220351</v>
      </c>
      <c r="CI62" s="56" t="n">
        <f aca="false">CF62</f>
        <v>35740</v>
      </c>
      <c r="CJ62" s="3" t="n">
        <f aca="false">STDEV(CO41:CO62)*CJ$24</f>
        <v>0.681126863400291</v>
      </c>
      <c r="CK62" s="3" t="n">
        <f aca="false">STDEV(CP41:CP62)*CK$24</f>
        <v>0.703229553413438</v>
      </c>
      <c r="CO62" s="3" t="n">
        <f aca="false">LN(V62/V61)</f>
        <v>0.00169635324817856</v>
      </c>
      <c r="CP62" s="3" t="n">
        <f aca="false">LN(W62/W61)</f>
        <v>0.0080972102326193</v>
      </c>
    </row>
    <row r="63" customFormat="false" ht="12.75" hidden="false" customHeight="false" outlineLevel="0" collapsed="false">
      <c r="A63" s="1" t="n">
        <f aca="false">A64-1</f>
        <v>496</v>
      </c>
      <c r="B63" s="56" t="n">
        <f aca="false">HLOOKUP("date",IF(TERM2="cash",cash,PRICELOOK),IF(A63&gt;=2,A63,2),FALSE())</f>
        <v>35741</v>
      </c>
      <c r="C63" s="1" t="n">
        <f aca="false">IF(MIN($N63:$O63)=0,0,N63)</f>
        <v>2.81</v>
      </c>
      <c r="D63" s="35" t="n">
        <f aca="false">IF(ma=7,AVERAGE(C57:C63),IF(ma=14,AVERAGE(C50:C63),IF(ma=30,AVERAGE(C34:C63),IF(ma=40,AVERAGE(C24:C63),0))))</f>
        <v>0</v>
      </c>
      <c r="E63" s="1" t="n">
        <f aca="false">IF(MIN($N63:$O63)=0,0,O63)</f>
        <v>2.945</v>
      </c>
      <c r="I63" s="56" t="n">
        <f aca="false">B63</f>
        <v>35741</v>
      </c>
      <c r="J63" s="35" t="n">
        <f aca="false">IF(MIN(C63,E63)=0,0,E63-C63)</f>
        <v>0.135</v>
      </c>
      <c r="K63" s="35" t="n">
        <f aca="false">IF(ma=7,AVERAGE(J57:J63),IF(ma=14,AVERAGE(J50:J63),IF(ma=30,AVERAGE(J34:J63),IF(ma=40,AVERAGE(J24:J63),0))))</f>
        <v>0</v>
      </c>
      <c r="L63" s="35"/>
      <c r="M63" s="35"/>
      <c r="N63" s="28" t="n">
        <f aca="false">IF(BASISYN="YES",Q63-S63,Q63)</f>
        <v>2.81</v>
      </c>
      <c r="O63" s="28" t="n">
        <f aca="false">IF(BASISYN="YES",R63-T63,R63)</f>
        <v>2.945</v>
      </c>
      <c r="Q63" s="28" t="n">
        <f aca="false">IF(ISNA(V63),Q62,V63)</f>
        <v>2.81</v>
      </c>
      <c r="R63" s="28" t="n">
        <f aca="false">IF(ISNA(W63),R62,W63)</f>
        <v>2.945</v>
      </c>
      <c r="S63" s="28" t="n">
        <f aca="false">IF(ISNA(X63),S62,X63)</f>
        <v>3.075</v>
      </c>
      <c r="T63" s="28" t="n">
        <f aca="false">IF(ISNA(Y63),T62,Y63)</f>
        <v>3.075</v>
      </c>
      <c r="V63" s="28" t="n">
        <f aca="false">VLOOKUP($B63,IF(V$1=2,PRICELOOK2,IF(V$1=3,PRICELOOK3,IF(V$1=4,cash,PRICELOOK))),V$2,FALSE())</f>
        <v>2.81</v>
      </c>
      <c r="W63" s="28" t="n">
        <f aca="false">VLOOKUP($B63,IF(W$1=2,PRICELOOK2,IF(W$1=3,PRICELOOK3,IF(W$1=4,cash,PRICELOOK))),W$2,FALSE())</f>
        <v>2.945</v>
      </c>
      <c r="X63" s="28" t="n">
        <f aca="false">VLOOKUP($B63,IF(X$1=2,PRICELOOK2,IF(X$1=3,PRICELOOK3,IF(X$1=4,cash,PRICELOOK))),X$2,FALSE())</f>
        <v>3.075</v>
      </c>
      <c r="Y63" s="28" t="n">
        <f aca="false">VLOOKUP($B63,IF(Y$1=2,PRICELOOK2,IF(Y$1=3,PRICELOOK3,IF(Y$1=4,cash,PRICELOOK))),Y$2,FALSE())</f>
        <v>3.075</v>
      </c>
      <c r="CF63" s="56" t="n">
        <f aca="false">B63</f>
        <v>35741</v>
      </c>
      <c r="CG63" s="1" t="n">
        <f aca="false">CORREL(C42:C63,E42:E63)</f>
        <v>0.959892161722691</v>
      </c>
      <c r="CI63" s="56" t="n">
        <f aca="false">CF63</f>
        <v>35741</v>
      </c>
      <c r="CJ63" s="3" t="n">
        <f aca="false">STDEV(CO42:CO63)*CJ$24</f>
        <v>0.703711119282071</v>
      </c>
      <c r="CK63" s="3" t="n">
        <f aca="false">STDEV(CP42:CP63)*CK$24</f>
        <v>0.726762727205259</v>
      </c>
      <c r="CO63" s="3" t="n">
        <f aca="false">LN(V63/V62)</f>
        <v>-0.0486206870060741</v>
      </c>
      <c r="CP63" s="3" t="n">
        <f aca="false">LN(W63/W62)</f>
        <v>-0.0512932943875506</v>
      </c>
    </row>
    <row r="64" customFormat="false" ht="12.75" hidden="false" customHeight="false" outlineLevel="0" collapsed="false">
      <c r="A64" s="1" t="n">
        <f aca="false">A65-1</f>
        <v>497</v>
      </c>
      <c r="B64" s="56" t="n">
        <f aca="false">HLOOKUP("date",IF(TERM2="cash",cash,PRICELOOK),IF(A64&gt;=2,A64,2),FALSE())</f>
        <v>35742</v>
      </c>
      <c r="C64" s="1" t="n">
        <f aca="false">IF(MIN($N64:$O64)=0,0,N64)</f>
        <v>2.81</v>
      </c>
      <c r="D64" s="35" t="n">
        <f aca="false">IF(ma=7,AVERAGE(C58:C64),IF(ma=14,AVERAGE(C51:C64),IF(ma=30,AVERAGE(C35:C64),IF(ma=40,AVERAGE(C25:C64),0))))</f>
        <v>0</v>
      </c>
      <c r="E64" s="1" t="n">
        <f aca="false">IF(MIN($N64:$O64)=0,0,O64)</f>
        <v>2.945</v>
      </c>
      <c r="I64" s="56" t="n">
        <f aca="false">B64</f>
        <v>35742</v>
      </c>
      <c r="J64" s="35" t="n">
        <f aca="false">IF(MIN(C64,E64)=0,0,E64-C64)</f>
        <v>0.135</v>
      </c>
      <c r="K64" s="35" t="n">
        <f aca="false">IF(ma=7,AVERAGE(J58:J64),IF(ma=14,AVERAGE(J51:J64),IF(ma=30,AVERAGE(J35:J64),IF(ma=40,AVERAGE(J25:J64),0))))</f>
        <v>0</v>
      </c>
      <c r="L64" s="35"/>
      <c r="M64" s="35"/>
      <c r="N64" s="28" t="n">
        <f aca="false">IF(BASISYN="YES",Q64-S64,Q64)</f>
        <v>2.81</v>
      </c>
      <c r="O64" s="28" t="n">
        <f aca="false">IF(BASISYN="YES",R64-T64,R64)</f>
        <v>2.945</v>
      </c>
      <c r="Q64" s="28" t="n">
        <f aca="false">IF(ISNA(V64),Q63,V64)</f>
        <v>2.81</v>
      </c>
      <c r="R64" s="28" t="n">
        <f aca="false">IF(ISNA(W64),R63,W64)</f>
        <v>2.945</v>
      </c>
      <c r="S64" s="28" t="n">
        <f aca="false">IF(ISNA(X64),S63,X64)</f>
        <v>3.075</v>
      </c>
      <c r="T64" s="28" t="n">
        <f aca="false">IF(ISNA(Y64),T63,Y64)</f>
        <v>3.075</v>
      </c>
      <c r="V64" s="28" t="n">
        <f aca="false">VLOOKUP($B64,IF(V$1=2,PRICELOOK2,IF(V$1=3,PRICELOOK3,IF(V$1=4,cash,PRICELOOK))),V$2,FALSE())</f>
        <v>2.81</v>
      </c>
      <c r="W64" s="28" t="n">
        <f aca="false">VLOOKUP($B64,IF(W$1=2,PRICELOOK2,IF(W$1=3,PRICELOOK3,IF(W$1=4,cash,PRICELOOK))),W$2,FALSE())</f>
        <v>2.945</v>
      </c>
      <c r="X64" s="28" t="n">
        <f aca="false">VLOOKUP($B64,IF(X$1=2,PRICELOOK2,IF(X$1=3,PRICELOOK3,IF(X$1=4,cash,PRICELOOK))),X$2,FALSE())</f>
        <v>3.075</v>
      </c>
      <c r="Y64" s="28" t="n">
        <f aca="false">VLOOKUP($B64,IF(Y$1=2,PRICELOOK2,IF(Y$1=3,PRICELOOK3,IF(Y$1=4,cash,PRICELOOK))),Y$2,FALSE())</f>
        <v>3.075</v>
      </c>
      <c r="CF64" s="56" t="n">
        <f aca="false">B64</f>
        <v>35742</v>
      </c>
      <c r="CG64" s="1" t="n">
        <f aca="false">CORREL(C43:C64,E43:E64)</f>
        <v>0.957239495924769</v>
      </c>
      <c r="CI64" s="56" t="n">
        <f aca="false">CF64</f>
        <v>35742</v>
      </c>
      <c r="CJ64" s="3" t="n">
        <f aca="false">STDEV(CO43:CO64)*CJ$24</f>
        <v>0.688881433450532</v>
      </c>
      <c r="CK64" s="3" t="n">
        <f aca="false">STDEV(CP43:CP64)*CK$24</f>
        <v>0.715075934612328</v>
      </c>
      <c r="CO64" s="3" t="n">
        <f aca="false">LN(V64/V63)</f>
        <v>0</v>
      </c>
      <c r="CP64" s="3" t="n">
        <f aca="false">LN(W64/W63)</f>
        <v>0</v>
      </c>
    </row>
    <row r="65" customFormat="false" ht="12.75" hidden="false" customHeight="false" outlineLevel="0" collapsed="false">
      <c r="A65" s="1" t="n">
        <f aca="false">A66-1</f>
        <v>498</v>
      </c>
      <c r="B65" s="56" t="n">
        <f aca="false">HLOOKUP("date",IF(TERM2="cash",cash,PRICELOOK),IF(A65&gt;=2,A65,2),FALSE())</f>
        <v>35743</v>
      </c>
      <c r="C65" s="1" t="n">
        <f aca="false">IF(MIN($N65:$O65)=0,0,N65)</f>
        <v>2.81</v>
      </c>
      <c r="D65" s="35" t="n">
        <f aca="false">IF(ma=7,AVERAGE(C59:C65),IF(ma=14,AVERAGE(C52:C65),IF(ma=30,AVERAGE(C36:C65),IF(ma=40,AVERAGE(C26:C65),0))))</f>
        <v>0</v>
      </c>
      <c r="E65" s="1" t="n">
        <f aca="false">IF(MIN($N65:$O65)=0,0,O65)</f>
        <v>2.945</v>
      </c>
      <c r="I65" s="56" t="n">
        <f aca="false">B65</f>
        <v>35743</v>
      </c>
      <c r="J65" s="35" t="n">
        <f aca="false">IF(MIN(C65,E65)=0,0,E65-C65)</f>
        <v>0.135</v>
      </c>
      <c r="K65" s="35" t="n">
        <f aca="false">IF(ma=7,AVERAGE(J59:J65),IF(ma=14,AVERAGE(J52:J65),IF(ma=30,AVERAGE(J36:J65),IF(ma=40,AVERAGE(J26:J65),0))))</f>
        <v>0</v>
      </c>
      <c r="L65" s="35"/>
      <c r="M65" s="35"/>
      <c r="N65" s="28" t="n">
        <f aca="false">IF(BASISYN="YES",Q65-S65,Q65)</f>
        <v>2.81</v>
      </c>
      <c r="O65" s="28" t="n">
        <f aca="false">IF(BASISYN="YES",R65-T65,R65)</f>
        <v>2.945</v>
      </c>
      <c r="Q65" s="28" t="n">
        <f aca="false">IF(ISNA(V65),Q64,V65)</f>
        <v>2.81</v>
      </c>
      <c r="R65" s="28" t="n">
        <f aca="false">IF(ISNA(W65),R64,W65)</f>
        <v>2.945</v>
      </c>
      <c r="S65" s="28" t="n">
        <f aca="false">IF(ISNA(X65),S64,X65)</f>
        <v>3.075</v>
      </c>
      <c r="T65" s="28" t="n">
        <f aca="false">IF(ISNA(Y65),T64,Y65)</f>
        <v>3.075</v>
      </c>
      <c r="V65" s="28" t="n">
        <f aca="false">VLOOKUP($B65,IF(V$1=2,PRICELOOK2,IF(V$1=3,PRICELOOK3,IF(V$1=4,cash,PRICELOOK))),V$2,FALSE())</f>
        <v>2.81</v>
      </c>
      <c r="W65" s="28" t="n">
        <f aca="false">VLOOKUP($B65,IF(W$1=2,PRICELOOK2,IF(W$1=3,PRICELOOK3,IF(W$1=4,cash,PRICELOOK))),W$2,FALSE())</f>
        <v>2.945</v>
      </c>
      <c r="X65" s="28" t="n">
        <f aca="false">VLOOKUP($B65,IF(X$1=2,PRICELOOK2,IF(X$1=3,PRICELOOK3,IF(X$1=4,cash,PRICELOOK))),X$2,FALSE())</f>
        <v>3.075</v>
      </c>
      <c r="Y65" s="28" t="n">
        <f aca="false">VLOOKUP($B65,IF(Y$1=2,PRICELOOK2,IF(Y$1=3,PRICELOOK3,IF(Y$1=4,cash,PRICELOOK))),Y$2,FALSE())</f>
        <v>3.075</v>
      </c>
      <c r="CF65" s="56" t="n">
        <f aca="false">B65</f>
        <v>35743</v>
      </c>
      <c r="CG65" s="1" t="n">
        <f aca="false">CORREL(C44:C65,E44:E65)</f>
        <v>0.954561036084436</v>
      </c>
      <c r="CI65" s="56" t="n">
        <f aca="false">CF65</f>
        <v>35743</v>
      </c>
      <c r="CJ65" s="3" t="n">
        <f aca="false">STDEV(CO44:CO65)*CJ$24</f>
        <v>0.688881433450532</v>
      </c>
      <c r="CK65" s="3" t="n">
        <f aca="false">STDEV(CP44:CP65)*CK$24</f>
        <v>0.715075934612328</v>
      </c>
      <c r="CO65" s="3" t="n">
        <f aca="false">LN(V65/V64)</f>
        <v>0</v>
      </c>
      <c r="CP65" s="3" t="n">
        <f aca="false">LN(W65/W64)</f>
        <v>0</v>
      </c>
    </row>
    <row r="66" customFormat="false" ht="12.75" hidden="false" customHeight="false" outlineLevel="0" collapsed="false">
      <c r="A66" s="1" t="n">
        <f aca="false">A67-1</f>
        <v>499</v>
      </c>
      <c r="B66" s="56" t="n">
        <f aca="false">HLOOKUP("date",IF(TERM2="cash",cash,PRICELOOK),IF(A66&gt;=2,A66,2),FALSE())</f>
        <v>35744</v>
      </c>
      <c r="C66" s="1" t="n">
        <f aca="false">IF(MIN($N66:$O66)=0,0,N66)</f>
        <v>2.995</v>
      </c>
      <c r="D66" s="35" t="n">
        <f aca="false">IF(ma=7,AVERAGE(C60:C66),IF(ma=14,AVERAGE(C53:C66),IF(ma=30,AVERAGE(C37:C66),IF(ma=40,AVERAGE(C27:C66),0))))</f>
        <v>0</v>
      </c>
      <c r="E66" s="1" t="n">
        <f aca="false">IF(MIN($N66:$O66)=0,0,O66)</f>
        <v>3.12</v>
      </c>
      <c r="I66" s="56" t="n">
        <f aca="false">B66</f>
        <v>35744</v>
      </c>
      <c r="J66" s="35" t="n">
        <f aca="false">IF(MIN(C66,E66)=0,0,E66-C66)</f>
        <v>0.125</v>
      </c>
      <c r="K66" s="35" t="n">
        <f aca="false">IF(ma=7,AVERAGE(J60:J66),IF(ma=14,AVERAGE(J53:J66),IF(ma=30,AVERAGE(J37:J66),IF(ma=40,AVERAGE(J27:J66),0))))</f>
        <v>0</v>
      </c>
      <c r="L66" s="35"/>
      <c r="M66" s="35"/>
      <c r="N66" s="28" t="n">
        <f aca="false">IF(BASISYN="YES",Q66-S66,Q66)</f>
        <v>2.995</v>
      </c>
      <c r="O66" s="28" t="n">
        <f aca="false">IF(BASISYN="YES",R66-T66,R66)</f>
        <v>3.12</v>
      </c>
      <c r="Q66" s="28" t="n">
        <f aca="false">IF(ISNA(V66),Q65,V66)</f>
        <v>2.995</v>
      </c>
      <c r="R66" s="28" t="n">
        <f aca="false">IF(ISNA(W66),R65,W66)</f>
        <v>3.12</v>
      </c>
      <c r="S66" s="28" t="n">
        <f aca="false">IF(ISNA(X66),S65,X66)</f>
        <v>3.185</v>
      </c>
      <c r="T66" s="28" t="n">
        <f aca="false">IF(ISNA(Y66),T65,Y66)</f>
        <v>3.185</v>
      </c>
      <c r="V66" s="28" t="n">
        <f aca="false">VLOOKUP($B66,IF(V$1=2,PRICELOOK2,IF(V$1=3,PRICELOOK3,IF(V$1=4,cash,PRICELOOK))),V$2,FALSE())</f>
        <v>2.995</v>
      </c>
      <c r="W66" s="28" t="n">
        <f aca="false">VLOOKUP($B66,IF(W$1=2,PRICELOOK2,IF(W$1=3,PRICELOOK3,IF(W$1=4,cash,PRICELOOK))),W$2,FALSE())</f>
        <v>3.12</v>
      </c>
      <c r="X66" s="28" t="n">
        <f aca="false">VLOOKUP($B66,IF(X$1=2,PRICELOOK2,IF(X$1=3,PRICELOOK3,IF(X$1=4,cash,PRICELOOK))),X$2,FALSE())</f>
        <v>3.185</v>
      </c>
      <c r="Y66" s="28" t="n">
        <f aca="false">VLOOKUP($B66,IF(Y$1=2,PRICELOOK2,IF(Y$1=3,PRICELOOK3,IF(Y$1=4,cash,PRICELOOK))),Y$2,FALSE())</f>
        <v>3.185</v>
      </c>
      <c r="CF66" s="56" t="n">
        <f aca="false">B66</f>
        <v>35744</v>
      </c>
      <c r="CG66" s="1" t="n">
        <f aca="false">CORREL(C45:C66,E45:E66)</f>
        <v>0.951130655198786</v>
      </c>
      <c r="CI66" s="56" t="n">
        <f aca="false">CF66</f>
        <v>35744</v>
      </c>
      <c r="CJ66" s="3" t="n">
        <f aca="false">STDEV(CO45:CO66)*CJ$24</f>
        <v>0.717909757265084</v>
      </c>
      <c r="CK66" s="3" t="n">
        <f aca="false">STDEV(CP45:CP66)*CK$24</f>
        <v>0.739030911715157</v>
      </c>
      <c r="CO66" s="3" t="n">
        <f aca="false">LN(V66/V65)</f>
        <v>0.0637597482217583</v>
      </c>
      <c r="CP66" s="3" t="n">
        <f aca="false">LN(W66/W65)</f>
        <v>0.057724184717841</v>
      </c>
    </row>
    <row r="67" customFormat="false" ht="12.75" hidden="false" customHeight="false" outlineLevel="0" collapsed="false">
      <c r="A67" s="1" t="n">
        <f aca="false">A68-1</f>
        <v>500</v>
      </c>
      <c r="B67" s="56" t="n">
        <f aca="false">HLOOKUP("date",IF(TERM2="cash",cash,PRICELOOK),IF(A67&gt;=2,A67,2),FALSE())</f>
        <v>35745</v>
      </c>
      <c r="C67" s="1" t="n">
        <f aca="false">IF(MIN($N67:$O67)=0,0,N67)</f>
        <v>3.07</v>
      </c>
      <c r="D67" s="35" t="n">
        <f aca="false">IF(ma=7,AVERAGE(C61:C67),IF(ma=14,AVERAGE(C54:C67),IF(ma=30,AVERAGE(C38:C67),IF(ma=40,AVERAGE(C28:C67),0))))</f>
        <v>0</v>
      </c>
      <c r="E67" s="1" t="n">
        <f aca="false">IF(MIN($N67:$O67)=0,0,O67)</f>
        <v>3.195</v>
      </c>
      <c r="I67" s="56" t="n">
        <f aca="false">B67</f>
        <v>35745</v>
      </c>
      <c r="J67" s="35" t="n">
        <f aca="false">IF(MIN(C67,E67)=0,0,E67-C67)</f>
        <v>0.125</v>
      </c>
      <c r="K67" s="35" t="n">
        <f aca="false">IF(ma=7,AVERAGE(J61:J67),IF(ma=14,AVERAGE(J54:J67),IF(ma=30,AVERAGE(J38:J67),IF(ma=40,AVERAGE(J28:J67),0))))</f>
        <v>0</v>
      </c>
      <c r="L67" s="35"/>
      <c r="M67" s="35"/>
      <c r="N67" s="28" t="n">
        <f aca="false">IF(BASISYN="YES",Q67-S67,Q67)</f>
        <v>3.07</v>
      </c>
      <c r="O67" s="28" t="n">
        <f aca="false">IF(BASISYN="YES",R67-T67,R67)</f>
        <v>3.195</v>
      </c>
      <c r="Q67" s="28" t="n">
        <f aca="false">IF(ISNA(V67),Q66,V67)</f>
        <v>3.07</v>
      </c>
      <c r="R67" s="28" t="n">
        <f aca="false">IF(ISNA(W67),R66,W67)</f>
        <v>3.195</v>
      </c>
      <c r="S67" s="28" t="n">
        <f aca="false">IF(ISNA(X67),S66,X67)</f>
        <v>3.255</v>
      </c>
      <c r="T67" s="28" t="n">
        <f aca="false">IF(ISNA(Y67),T66,Y67)</f>
        <v>3.255</v>
      </c>
      <c r="V67" s="28" t="n">
        <f aca="false">VLOOKUP($B67,IF(V$1=2,PRICELOOK2,IF(V$1=3,PRICELOOK3,IF(V$1=4,cash,PRICELOOK))),V$2,FALSE())</f>
        <v>3.07</v>
      </c>
      <c r="W67" s="28" t="n">
        <f aca="false">VLOOKUP($B67,IF(W$1=2,PRICELOOK2,IF(W$1=3,PRICELOOK3,IF(W$1=4,cash,PRICELOOK))),W$2,FALSE())</f>
        <v>3.195</v>
      </c>
      <c r="X67" s="28" t="n">
        <f aca="false">VLOOKUP($B67,IF(X$1=2,PRICELOOK2,IF(X$1=3,PRICELOOK3,IF(X$1=4,cash,PRICELOOK))),X$2,FALSE())</f>
        <v>3.255</v>
      </c>
      <c r="Y67" s="28" t="n">
        <f aca="false">VLOOKUP($B67,IF(Y$1=2,PRICELOOK2,IF(Y$1=3,PRICELOOK3,IF(Y$1=4,cash,PRICELOOK))),Y$2,FALSE())</f>
        <v>3.255</v>
      </c>
      <c r="CF67" s="56" t="n">
        <f aca="false">B67</f>
        <v>35745</v>
      </c>
      <c r="CG67" s="1" t="n">
        <f aca="false">CORREL(C46:C67,E46:E67)</f>
        <v>0.954292889045847</v>
      </c>
      <c r="CI67" s="56" t="n">
        <f aca="false">CF67</f>
        <v>35745</v>
      </c>
      <c r="CJ67" s="3" t="n">
        <f aca="false">STDEV(CO46:CO67)*CJ$24</f>
        <v>0.706394499104396</v>
      </c>
      <c r="CK67" s="3" t="n">
        <f aca="false">STDEV(CP46:CP67)*CK$24</f>
        <v>0.731450641821937</v>
      </c>
      <c r="CO67" s="3" t="n">
        <f aca="false">LN(V67/V66)</f>
        <v>0.024733330031693</v>
      </c>
      <c r="CP67" s="3" t="n">
        <f aca="false">LN(W67/W66)</f>
        <v>0.0237540860081071</v>
      </c>
    </row>
    <row r="68" customFormat="false" ht="12.75" hidden="false" customHeight="false" outlineLevel="0" collapsed="false">
      <c r="A68" s="1" t="n">
        <f aca="false">A69-1</f>
        <v>501</v>
      </c>
      <c r="B68" s="56" t="n">
        <f aca="false">HLOOKUP("date",IF(TERM2="cash",cash,PRICELOOK),IF(A68&gt;=2,A68,2),FALSE())</f>
        <v>35746</v>
      </c>
      <c r="C68" s="1" t="n">
        <f aca="false">IF(MIN($N68:$O68)=0,0,N68)</f>
        <v>3.07</v>
      </c>
      <c r="D68" s="35" t="n">
        <f aca="false">IF(ma=7,AVERAGE(C62:C68),IF(ma=14,AVERAGE(C55:C68),IF(ma=30,AVERAGE(C39:C68),IF(ma=40,AVERAGE(C29:C68),0))))</f>
        <v>0</v>
      </c>
      <c r="E68" s="1" t="n">
        <f aca="false">IF(MIN($N68:$O68)=0,0,O68)</f>
        <v>3.22</v>
      </c>
      <c r="I68" s="56" t="n">
        <f aca="false">B68</f>
        <v>35746</v>
      </c>
      <c r="J68" s="35" t="n">
        <f aca="false">IF(MIN(C68,E68)=0,0,E68-C68)</f>
        <v>0.15</v>
      </c>
      <c r="K68" s="35" t="n">
        <f aca="false">IF(ma=7,AVERAGE(J62:J68),IF(ma=14,AVERAGE(J55:J68),IF(ma=30,AVERAGE(J39:J68),IF(ma=40,AVERAGE(J29:J68),0))))</f>
        <v>0</v>
      </c>
      <c r="L68" s="35"/>
      <c r="M68" s="35"/>
      <c r="N68" s="28" t="n">
        <f aca="false">IF(BASISYN="YES",Q68-S68,Q68)</f>
        <v>3.07</v>
      </c>
      <c r="O68" s="28" t="n">
        <f aca="false">IF(BASISYN="YES",R68-T68,R68)</f>
        <v>3.22</v>
      </c>
      <c r="Q68" s="28" t="n">
        <f aca="false">IF(ISNA(V68),Q67,V68)</f>
        <v>3.07</v>
      </c>
      <c r="R68" s="28" t="n">
        <f aca="false">IF(ISNA(W68),R67,W68)</f>
        <v>3.22</v>
      </c>
      <c r="S68" s="28" t="n">
        <f aca="false">IF(ISNA(X68),S67,X68)</f>
        <v>3.275</v>
      </c>
      <c r="T68" s="28" t="n">
        <f aca="false">IF(ISNA(Y68),T67,Y68)</f>
        <v>3.275</v>
      </c>
      <c r="V68" s="28" t="n">
        <f aca="false">VLOOKUP($B68,IF(V$1=2,PRICELOOK2,IF(V$1=3,PRICELOOK3,IF(V$1=4,cash,PRICELOOK))),V$2,FALSE())</f>
        <v>3.07</v>
      </c>
      <c r="W68" s="28" t="n">
        <f aca="false">VLOOKUP($B68,IF(W$1=2,PRICELOOK2,IF(W$1=3,PRICELOOK3,IF(W$1=4,cash,PRICELOOK))),W$2,FALSE())</f>
        <v>3.22</v>
      </c>
      <c r="X68" s="28" t="n">
        <f aca="false">VLOOKUP($B68,IF(X$1=2,PRICELOOK2,IF(X$1=3,PRICELOOK3,IF(X$1=4,cash,PRICELOOK))),X$2,FALSE())</f>
        <v>3.275</v>
      </c>
      <c r="Y68" s="28" t="n">
        <f aca="false">VLOOKUP($B68,IF(Y$1=2,PRICELOOK2,IF(Y$1=3,PRICELOOK3,IF(Y$1=4,cash,PRICELOOK))),Y$2,FALSE())</f>
        <v>3.275</v>
      </c>
      <c r="CF68" s="56" t="n">
        <f aca="false">B68</f>
        <v>35746</v>
      </c>
      <c r="CG68" s="1" t="n">
        <f aca="false">CORREL(C47:C68,E47:E68)</f>
        <v>0.951906654922757</v>
      </c>
      <c r="CI68" s="56" t="n">
        <f aca="false">CF68</f>
        <v>35746</v>
      </c>
      <c r="CJ68" s="3" t="n">
        <f aca="false">STDEV(CO47:CO68)*CJ$24</f>
        <v>0.69812711588674</v>
      </c>
      <c r="CK68" s="3" t="n">
        <f aca="false">STDEV(CP47:CP68)*CK$24</f>
        <v>0.731066440838574</v>
      </c>
      <c r="CO68" s="3" t="n">
        <f aca="false">LN(V68/V67)</f>
        <v>0</v>
      </c>
      <c r="CP68" s="3" t="n">
        <f aca="false">LN(W68/W67)</f>
        <v>0.00779427172681892</v>
      </c>
    </row>
    <row r="69" customFormat="false" ht="12.75" hidden="false" customHeight="false" outlineLevel="0" collapsed="false">
      <c r="A69" s="1" t="n">
        <f aca="false">A70-1</f>
        <v>502</v>
      </c>
      <c r="B69" s="56" t="n">
        <f aca="false">HLOOKUP("date",IF(TERM2="cash",cash,PRICELOOK),IF(A69&gt;=2,A69,2),FALSE())</f>
        <v>35747</v>
      </c>
      <c r="C69" s="1" t="n">
        <f aca="false">IF(MIN($N69:$O69)=0,0,N69)</f>
        <v>3.08</v>
      </c>
      <c r="D69" s="35" t="n">
        <f aca="false">IF(ma=7,AVERAGE(C63:C69),IF(ma=14,AVERAGE(C56:C69),IF(ma=30,AVERAGE(C40:C69),IF(ma=40,AVERAGE(C30:C69),0))))</f>
        <v>0</v>
      </c>
      <c r="E69" s="1" t="n">
        <f aca="false">IF(MIN($N69:$O69)=0,0,O69)</f>
        <v>3.25</v>
      </c>
      <c r="I69" s="56" t="n">
        <f aca="false">B69</f>
        <v>35747</v>
      </c>
      <c r="J69" s="35" t="n">
        <f aca="false">IF(MIN(C69,E69)=0,0,E69-C69)</f>
        <v>0.17</v>
      </c>
      <c r="K69" s="35" t="n">
        <f aca="false">IF(ma=7,AVERAGE(J63:J69),IF(ma=14,AVERAGE(J56:J69),IF(ma=30,AVERAGE(J40:J69),IF(ma=40,AVERAGE(J30:J69),0))))</f>
        <v>0</v>
      </c>
      <c r="L69" s="35"/>
      <c r="M69" s="35"/>
      <c r="N69" s="28" t="n">
        <f aca="false">IF(BASISYN="YES",Q69-S69,Q69)</f>
        <v>3.08</v>
      </c>
      <c r="O69" s="28" t="n">
        <f aca="false">IF(BASISYN="YES",R69-T69,R69)</f>
        <v>3.25</v>
      </c>
      <c r="Q69" s="28" t="n">
        <f aca="false">IF(ISNA(V69),Q68,V69)</f>
        <v>3.08</v>
      </c>
      <c r="R69" s="28" t="n">
        <f aca="false">IF(ISNA(W69),R68,W69)</f>
        <v>3.25</v>
      </c>
      <c r="S69" s="28" t="n">
        <f aca="false">IF(ISNA(X69),S68,X69)</f>
        <v>3.26</v>
      </c>
      <c r="T69" s="28" t="n">
        <f aca="false">IF(ISNA(Y69),T68,Y69)</f>
        <v>3.26</v>
      </c>
      <c r="V69" s="28" t="n">
        <f aca="false">VLOOKUP($B69,IF(V$1=2,PRICELOOK2,IF(V$1=3,PRICELOOK3,IF(V$1=4,cash,PRICELOOK))),V$2,FALSE())</f>
        <v>3.08</v>
      </c>
      <c r="W69" s="28" t="n">
        <f aca="false">VLOOKUP($B69,IF(W$1=2,PRICELOOK2,IF(W$1=3,PRICELOOK3,IF(W$1=4,cash,PRICELOOK))),W$2,FALSE())</f>
        <v>3.25</v>
      </c>
      <c r="X69" s="28" t="n">
        <f aca="false">VLOOKUP($B69,IF(X$1=2,PRICELOOK2,IF(X$1=3,PRICELOOK3,IF(X$1=4,cash,PRICELOOK))),X$2,FALSE())</f>
        <v>3.26</v>
      </c>
      <c r="Y69" s="28" t="n">
        <f aca="false">VLOOKUP($B69,IF(Y$1=2,PRICELOOK2,IF(Y$1=3,PRICELOOK3,IF(Y$1=4,cash,PRICELOOK))),Y$2,FALSE())</f>
        <v>3.26</v>
      </c>
      <c r="CF69" s="56" t="n">
        <f aca="false">B69</f>
        <v>35747</v>
      </c>
      <c r="CG69" s="1" t="n">
        <f aca="false">CORREL(C48:C69,E48:E69)</f>
        <v>0.95319963200099</v>
      </c>
      <c r="CI69" s="56" t="n">
        <f aca="false">CF69</f>
        <v>35747</v>
      </c>
      <c r="CJ69" s="3" t="n">
        <f aca="false">STDEV(CO48:CO69)*CJ$24</f>
        <v>0.683780927900838</v>
      </c>
      <c r="CK69" s="3" t="n">
        <f aca="false">STDEV(CP48:CP69)*CK$24</f>
        <v>0.711779555446495</v>
      </c>
      <c r="CO69" s="3" t="n">
        <f aca="false">LN(V69/V68)</f>
        <v>0.00325203538637732</v>
      </c>
      <c r="CP69" s="3" t="n">
        <f aca="false">LN(W69/W68)</f>
        <v>0.00927363678532903</v>
      </c>
    </row>
    <row r="70" customFormat="false" ht="12.75" hidden="false" customHeight="false" outlineLevel="0" collapsed="false">
      <c r="A70" s="1" t="n">
        <f aca="false">A71-1</f>
        <v>503</v>
      </c>
      <c r="B70" s="56" t="n">
        <f aca="false">HLOOKUP("date",IF(TERM2="cash",cash,PRICELOOK),IF(A70&gt;=2,A70,2),FALSE())</f>
        <v>35748</v>
      </c>
      <c r="C70" s="1" t="n">
        <f aca="false">IF(MIN($N70:$O70)=0,0,N70)</f>
        <v>3.065</v>
      </c>
      <c r="D70" s="35" t="n">
        <f aca="false">IF(ma=7,AVERAGE(C64:C70),IF(ma=14,AVERAGE(C57:C70),IF(ma=30,AVERAGE(C41:C70),IF(ma=40,AVERAGE(C31:C70),0))))</f>
        <v>0</v>
      </c>
      <c r="E70" s="1" t="n">
        <f aca="false">IF(MIN($N70:$O70)=0,0,O70)</f>
        <v>3.095</v>
      </c>
      <c r="I70" s="56" t="n">
        <f aca="false">B70</f>
        <v>35748</v>
      </c>
      <c r="J70" s="35" t="n">
        <f aca="false">IF(MIN(C70,E70)=0,0,E70-C70)</f>
        <v>0.0300000000000003</v>
      </c>
      <c r="K70" s="35" t="n">
        <f aca="false">IF(ma=7,AVERAGE(J64:J70),IF(ma=14,AVERAGE(J57:J70),IF(ma=30,AVERAGE(J41:J70),IF(ma=40,AVERAGE(J31:J70),0))))</f>
        <v>0</v>
      </c>
      <c r="L70" s="35"/>
      <c r="M70" s="35"/>
      <c r="N70" s="28" t="n">
        <f aca="false">IF(BASISYN="YES",Q70-S70,Q70)</f>
        <v>3.065</v>
      </c>
      <c r="O70" s="28" t="n">
        <f aca="false">IF(BASISYN="YES",R70-T70,R70)</f>
        <v>3.095</v>
      </c>
      <c r="Q70" s="28" t="n">
        <f aca="false">IF(ISNA(V70),Q69,V70)</f>
        <v>3.065</v>
      </c>
      <c r="R70" s="28" t="n">
        <f aca="false">IF(ISNA(W70),R69,W70)</f>
        <v>3.095</v>
      </c>
      <c r="S70" s="28" t="n">
        <f aca="false">IF(ISNA(X70),S69,X70)</f>
        <v>3.225</v>
      </c>
      <c r="T70" s="28" t="n">
        <f aca="false">IF(ISNA(Y70),T69,Y70)</f>
        <v>3.225</v>
      </c>
      <c r="V70" s="28" t="n">
        <f aca="false">VLOOKUP($B70,IF(V$1=2,PRICELOOK2,IF(V$1=3,PRICELOOK3,IF(V$1=4,cash,PRICELOOK))),V$2,FALSE())</f>
        <v>3.065</v>
      </c>
      <c r="W70" s="28" t="n">
        <f aca="false">VLOOKUP($B70,IF(W$1=2,PRICELOOK2,IF(W$1=3,PRICELOOK3,IF(W$1=4,cash,PRICELOOK))),W$2,FALSE())</f>
        <v>3.095</v>
      </c>
      <c r="X70" s="28" t="n">
        <f aca="false">VLOOKUP($B70,IF(X$1=2,PRICELOOK2,IF(X$1=3,PRICELOOK3,IF(X$1=4,cash,PRICELOOK))),X$2,FALSE())</f>
        <v>3.225</v>
      </c>
      <c r="Y70" s="28" t="n">
        <f aca="false">VLOOKUP($B70,IF(Y$1=2,PRICELOOK2,IF(Y$1=3,PRICELOOK3,IF(Y$1=4,cash,PRICELOOK))),Y$2,FALSE())</f>
        <v>3.225</v>
      </c>
      <c r="CF70" s="56" t="n">
        <f aca="false">B70</f>
        <v>35748</v>
      </c>
      <c r="CG70" s="1" t="n">
        <f aca="false">CORREL(C49:C70,E49:E70)</f>
        <v>0.945125196153751</v>
      </c>
      <c r="CI70" s="56" t="n">
        <f aca="false">CF70</f>
        <v>35748</v>
      </c>
      <c r="CJ70" s="3" t="n">
        <f aca="false">STDEV(CO49:CO70)*CJ$24</f>
        <v>0.659429512348418</v>
      </c>
      <c r="CK70" s="3" t="n">
        <f aca="false">STDEV(CP49:CP70)*CK$24</f>
        <v>0.716991052229258</v>
      </c>
      <c r="CO70" s="3" t="n">
        <f aca="false">LN(V70/V69)</f>
        <v>-0.00488202759730842</v>
      </c>
      <c r="CP70" s="3" t="n">
        <f aca="false">LN(W70/W69)</f>
        <v>-0.0488670902050866</v>
      </c>
    </row>
    <row r="71" customFormat="false" ht="12.75" hidden="false" customHeight="false" outlineLevel="0" collapsed="false">
      <c r="A71" s="1" t="n">
        <f aca="false">A72-1</f>
        <v>504</v>
      </c>
      <c r="B71" s="56" t="n">
        <f aca="false">HLOOKUP("date",IF(TERM2="cash",cash,PRICELOOK),IF(A71&gt;=2,A71,2),FALSE())</f>
        <v>35749</v>
      </c>
      <c r="C71" s="1" t="n">
        <f aca="false">IF(MIN($N71:$O71)=0,0,N71)</f>
        <v>3.065</v>
      </c>
      <c r="D71" s="35" t="n">
        <f aca="false">IF(ma=7,AVERAGE(C65:C71),IF(ma=14,AVERAGE(C58:C71),IF(ma=30,AVERAGE(C42:C71),IF(ma=40,AVERAGE(C32:C71),0))))</f>
        <v>0</v>
      </c>
      <c r="E71" s="1" t="n">
        <f aca="false">IF(MIN($N71:$O71)=0,0,O71)</f>
        <v>3.095</v>
      </c>
      <c r="I71" s="56" t="n">
        <f aca="false">B71</f>
        <v>35749</v>
      </c>
      <c r="J71" s="35" t="n">
        <f aca="false">IF(MIN(C71,E71)=0,0,E71-C71)</f>
        <v>0.0300000000000003</v>
      </c>
      <c r="K71" s="35" t="n">
        <f aca="false">IF(ma=7,AVERAGE(J65:J71),IF(ma=14,AVERAGE(J58:J71),IF(ma=30,AVERAGE(J42:J71),IF(ma=40,AVERAGE(J32:J71),0))))</f>
        <v>0</v>
      </c>
      <c r="L71" s="35"/>
      <c r="M71" s="35"/>
      <c r="N71" s="28" t="n">
        <f aca="false">IF(BASISYN="YES",Q71-S71,Q71)</f>
        <v>3.065</v>
      </c>
      <c r="O71" s="28" t="n">
        <f aca="false">IF(BASISYN="YES",R71-T71,R71)</f>
        <v>3.095</v>
      </c>
      <c r="Q71" s="28" t="n">
        <f aca="false">IF(ISNA(V71),Q70,V71)</f>
        <v>3.065</v>
      </c>
      <c r="R71" s="28" t="n">
        <f aca="false">IF(ISNA(W71),R70,W71)</f>
        <v>3.095</v>
      </c>
      <c r="S71" s="28" t="n">
        <f aca="false">IF(ISNA(X71),S70,X71)</f>
        <v>3.225</v>
      </c>
      <c r="T71" s="28" t="n">
        <f aca="false">IF(ISNA(Y71),T70,Y71)</f>
        <v>3.225</v>
      </c>
      <c r="V71" s="28" t="n">
        <f aca="false">VLOOKUP($B71,IF(V$1=2,PRICELOOK2,IF(V$1=3,PRICELOOK3,IF(V$1=4,cash,PRICELOOK))),V$2,FALSE())</f>
        <v>3.065</v>
      </c>
      <c r="W71" s="28" t="n">
        <f aca="false">VLOOKUP($B71,IF(W$1=2,PRICELOOK2,IF(W$1=3,PRICELOOK3,IF(W$1=4,cash,PRICELOOK))),W$2,FALSE())</f>
        <v>3.095</v>
      </c>
      <c r="X71" s="28" t="n">
        <f aca="false">VLOOKUP($B71,IF(X$1=2,PRICELOOK2,IF(X$1=3,PRICELOOK3,IF(X$1=4,cash,PRICELOOK))),X$2,FALSE())</f>
        <v>3.225</v>
      </c>
      <c r="Y71" s="28" t="n">
        <f aca="false">VLOOKUP($B71,IF(Y$1=2,PRICELOOK2,IF(Y$1=3,PRICELOOK3,IF(Y$1=4,cash,PRICELOOK))),Y$2,FALSE())</f>
        <v>3.225</v>
      </c>
      <c r="CF71" s="56" t="n">
        <f aca="false">B71</f>
        <v>35749</v>
      </c>
      <c r="CG71" s="1" t="n">
        <f aca="false">CORREL(C50:C71,E50:E71)</f>
        <v>0.936631898120406</v>
      </c>
      <c r="CI71" s="56" t="n">
        <f aca="false">CF71</f>
        <v>35749</v>
      </c>
      <c r="CJ71" s="3" t="n">
        <f aca="false">STDEV(CO50:CO71)*CJ$24</f>
        <v>0.619453269384786</v>
      </c>
      <c r="CK71" s="3" t="n">
        <f aca="false">STDEV(CP50:CP71)*CK$24</f>
        <v>0.671041261051774</v>
      </c>
      <c r="CO71" s="3" t="n">
        <f aca="false">LN(V71/V70)</f>
        <v>0</v>
      </c>
      <c r="CP71" s="3" t="n">
        <f aca="false">LN(W71/W70)</f>
        <v>0</v>
      </c>
    </row>
    <row r="72" customFormat="false" ht="12.75" hidden="false" customHeight="false" outlineLevel="0" collapsed="false">
      <c r="A72" s="1" t="n">
        <f aca="false">A73-1</f>
        <v>505</v>
      </c>
      <c r="B72" s="56" t="n">
        <f aca="false">HLOOKUP("date",IF(TERM2="cash",cash,PRICELOOK),IF(A72&gt;=2,A72,2),FALSE())</f>
        <v>35750</v>
      </c>
      <c r="C72" s="1" t="n">
        <f aca="false">IF(MIN($N72:$O72)=0,0,N72)</f>
        <v>3.065</v>
      </c>
      <c r="D72" s="35" t="n">
        <f aca="false">IF(ma=7,AVERAGE(C66:C72),IF(ma=14,AVERAGE(C59:C72),IF(ma=30,AVERAGE(C43:C72),IF(ma=40,AVERAGE(C33:C72),0))))</f>
        <v>0</v>
      </c>
      <c r="E72" s="1" t="n">
        <f aca="false">IF(MIN($N72:$O72)=0,0,O72)</f>
        <v>3.095</v>
      </c>
      <c r="I72" s="56" t="n">
        <f aca="false">B72</f>
        <v>35750</v>
      </c>
      <c r="J72" s="35" t="n">
        <f aca="false">IF(MIN(C72,E72)=0,0,E72-C72)</f>
        <v>0.0300000000000003</v>
      </c>
      <c r="K72" s="35" t="n">
        <f aca="false">IF(ma=7,AVERAGE(J66:J72),IF(ma=14,AVERAGE(J59:J72),IF(ma=30,AVERAGE(J43:J72),IF(ma=40,AVERAGE(J33:J72),0))))</f>
        <v>0</v>
      </c>
      <c r="L72" s="35"/>
      <c r="M72" s="35"/>
      <c r="N72" s="28" t="n">
        <f aca="false">IF(BASISYN="YES",Q72-S72,Q72)</f>
        <v>3.065</v>
      </c>
      <c r="O72" s="28" t="n">
        <f aca="false">IF(BASISYN="YES",R72-T72,R72)</f>
        <v>3.095</v>
      </c>
      <c r="Q72" s="28" t="n">
        <f aca="false">IF(ISNA(V72),Q71,V72)</f>
        <v>3.065</v>
      </c>
      <c r="R72" s="28" t="n">
        <f aca="false">IF(ISNA(W72),R71,W72)</f>
        <v>3.095</v>
      </c>
      <c r="S72" s="28" t="n">
        <f aca="false">IF(ISNA(X72),S71,X72)</f>
        <v>3.225</v>
      </c>
      <c r="T72" s="28" t="n">
        <f aca="false">IF(ISNA(Y72),T71,Y72)</f>
        <v>3.225</v>
      </c>
      <c r="V72" s="28" t="n">
        <f aca="false">VLOOKUP($B72,IF(V$1=2,PRICELOOK2,IF(V$1=3,PRICELOOK3,IF(V$1=4,cash,PRICELOOK))),V$2,FALSE())</f>
        <v>3.065</v>
      </c>
      <c r="W72" s="28" t="n">
        <f aca="false">VLOOKUP($B72,IF(W$1=2,PRICELOOK2,IF(W$1=3,PRICELOOK3,IF(W$1=4,cash,PRICELOOK))),W$2,FALSE())</f>
        <v>3.095</v>
      </c>
      <c r="X72" s="28" t="n">
        <f aca="false">VLOOKUP($B72,IF(X$1=2,PRICELOOK2,IF(X$1=3,PRICELOOK3,IF(X$1=4,cash,PRICELOOK))),X$2,FALSE())</f>
        <v>3.225</v>
      </c>
      <c r="Y72" s="28" t="n">
        <f aca="false">VLOOKUP($B72,IF(Y$1=2,PRICELOOK2,IF(Y$1=3,PRICELOOK3,IF(Y$1=4,cash,PRICELOOK))),Y$2,FALSE())</f>
        <v>3.225</v>
      </c>
      <c r="CF72" s="56" t="n">
        <f aca="false">B72</f>
        <v>35750</v>
      </c>
      <c r="CG72" s="1" t="n">
        <f aca="false">CORREL(C51:C72,E51:E72)</f>
        <v>0.928064121684405</v>
      </c>
      <c r="CI72" s="56" t="n">
        <f aca="false">CF72</f>
        <v>35750</v>
      </c>
      <c r="CJ72" s="3" t="n">
        <f aca="false">STDEV(CO51:CO72)*CJ$24</f>
        <v>0.619453269384786</v>
      </c>
      <c r="CK72" s="3" t="n">
        <f aca="false">STDEV(CP51:CP72)*CK$24</f>
        <v>0.671041261051774</v>
      </c>
      <c r="CO72" s="3" t="n">
        <f aca="false">LN(V72/V71)</f>
        <v>0</v>
      </c>
      <c r="CP72" s="3" t="n">
        <f aca="false">LN(W72/W71)</f>
        <v>0</v>
      </c>
    </row>
    <row r="73" customFormat="false" ht="12.75" hidden="false" customHeight="false" outlineLevel="0" collapsed="false">
      <c r="A73" s="1" t="n">
        <f aca="false">A74-1</f>
        <v>506</v>
      </c>
      <c r="B73" s="56" t="n">
        <f aca="false">HLOOKUP("date",IF(TERM2="cash",cash,PRICELOOK),IF(A73&gt;=2,A73,2),FALSE())</f>
        <v>35751</v>
      </c>
      <c r="C73" s="1" t="n">
        <f aca="false">IF(MIN($N73:$O73)=0,0,N73)</f>
        <v>2.96</v>
      </c>
      <c r="D73" s="35" t="n">
        <f aca="false">IF(ma=7,AVERAGE(C67:C73),IF(ma=14,AVERAGE(C60:C73),IF(ma=30,AVERAGE(C44:C73),IF(ma=40,AVERAGE(C34:C73),0))))</f>
        <v>0</v>
      </c>
      <c r="E73" s="1" t="n">
        <f aca="false">IF(MIN($N73:$O73)=0,0,O73)</f>
        <v>3.05</v>
      </c>
      <c r="I73" s="56" t="n">
        <f aca="false">B73</f>
        <v>35751</v>
      </c>
      <c r="J73" s="35" t="n">
        <f aca="false">IF(MIN(C73,E73)=0,0,E73-C73)</f>
        <v>0.0899999999999999</v>
      </c>
      <c r="K73" s="35" t="n">
        <f aca="false">IF(ma=7,AVERAGE(J67:J73),IF(ma=14,AVERAGE(J60:J73),IF(ma=30,AVERAGE(J44:J73),IF(ma=40,AVERAGE(J34:J73),0))))</f>
        <v>0</v>
      </c>
      <c r="L73" s="35"/>
      <c r="M73" s="35"/>
      <c r="N73" s="28" t="n">
        <f aca="false">IF(BASISYN="YES",Q73-S73,Q73)</f>
        <v>2.96</v>
      </c>
      <c r="O73" s="28" t="n">
        <f aca="false">IF(BASISYN="YES",R73-T73,R73)</f>
        <v>3.05</v>
      </c>
      <c r="Q73" s="28" t="n">
        <f aca="false">IF(ISNA(V73),Q72,V73)</f>
        <v>2.96</v>
      </c>
      <c r="R73" s="28" t="n">
        <f aca="false">IF(ISNA(W73),R72,W73)</f>
        <v>3.05</v>
      </c>
      <c r="S73" s="28" t="n">
        <f aca="false">IF(ISNA(X73),S72,X73)</f>
        <v>3.095</v>
      </c>
      <c r="T73" s="28" t="n">
        <f aca="false">IF(ISNA(Y73),T72,Y73)</f>
        <v>3.095</v>
      </c>
      <c r="V73" s="28" t="n">
        <f aca="false">VLOOKUP($B73,IF(V$1=2,PRICELOOK2,IF(V$1=3,PRICELOOK3,IF(V$1=4,cash,PRICELOOK))),V$2,FALSE())</f>
        <v>2.96</v>
      </c>
      <c r="W73" s="28" t="n">
        <f aca="false">VLOOKUP($B73,IF(W$1=2,PRICELOOK2,IF(W$1=3,PRICELOOK3,IF(W$1=4,cash,PRICELOOK))),W$2,FALSE())</f>
        <v>3.05</v>
      </c>
      <c r="X73" s="28" t="n">
        <f aca="false">VLOOKUP($B73,IF(X$1=2,PRICELOOK2,IF(X$1=3,PRICELOOK3,IF(X$1=4,cash,PRICELOOK))),X$2,FALSE())</f>
        <v>3.095</v>
      </c>
      <c r="Y73" s="28" t="n">
        <f aca="false">VLOOKUP($B73,IF(Y$1=2,PRICELOOK2,IF(Y$1=3,PRICELOOK3,IF(Y$1=4,cash,PRICELOOK))),Y$2,FALSE())</f>
        <v>3.095</v>
      </c>
      <c r="CF73" s="56" t="n">
        <f aca="false">B73</f>
        <v>35751</v>
      </c>
      <c r="CG73" s="1" t="n">
        <f aca="false">CORREL(C52:C73,E52:E73)</f>
        <v>0.9259402586471</v>
      </c>
      <c r="CI73" s="56" t="n">
        <f aca="false">CF73</f>
        <v>35751</v>
      </c>
      <c r="CJ73" s="3" t="n">
        <f aca="false">STDEV(CO52:CO73)*CJ$24</f>
        <v>0.632509886756091</v>
      </c>
      <c r="CK73" s="3" t="n">
        <f aca="false">STDEV(CP52:CP73)*CK$24</f>
        <v>0.673305891763221</v>
      </c>
      <c r="CO73" s="3" t="n">
        <f aca="false">LN(V73/V72)</f>
        <v>-0.0348583010522058</v>
      </c>
      <c r="CP73" s="3" t="n">
        <f aca="false">LN(W73/W72)</f>
        <v>-0.0146463155172393</v>
      </c>
    </row>
    <row r="74" customFormat="false" ht="12.75" hidden="false" customHeight="false" outlineLevel="0" collapsed="false">
      <c r="A74" s="1" t="n">
        <f aca="false">A75-1</f>
        <v>507</v>
      </c>
      <c r="B74" s="56" t="n">
        <f aca="false">HLOOKUP("date",IF(TERM2="cash",cash,PRICELOOK),IF(A74&gt;=2,A74,2),FALSE())</f>
        <v>35752</v>
      </c>
      <c r="C74" s="1" t="n">
        <f aca="false">IF(MIN($N74:$O74)=0,0,N74)</f>
        <v>2.815</v>
      </c>
      <c r="D74" s="35" t="n">
        <f aca="false">IF(ma=7,AVERAGE(C68:C74),IF(ma=14,AVERAGE(C61:C74),IF(ma=30,AVERAGE(C45:C74),IF(ma=40,AVERAGE(C35:C74),0))))</f>
        <v>0</v>
      </c>
      <c r="E74" s="1" t="n">
        <f aca="false">IF(MIN($N74:$O74)=0,0,O74)</f>
        <v>2.915</v>
      </c>
      <c r="I74" s="56" t="n">
        <f aca="false">B74</f>
        <v>35752</v>
      </c>
      <c r="J74" s="35" t="n">
        <f aca="false">IF(MIN(C74,E74)=0,0,E74-C74)</f>
        <v>0.1</v>
      </c>
      <c r="K74" s="35" t="n">
        <f aca="false">IF(ma=7,AVERAGE(J68:J74),IF(ma=14,AVERAGE(J61:J74),IF(ma=30,AVERAGE(J45:J74),IF(ma=40,AVERAGE(J35:J74),0))))</f>
        <v>0</v>
      </c>
      <c r="L74" s="35"/>
      <c r="M74" s="35"/>
      <c r="N74" s="28" t="n">
        <f aca="false">IF(BASISYN="YES",Q74-S74,Q74)</f>
        <v>2.815</v>
      </c>
      <c r="O74" s="28" t="n">
        <f aca="false">IF(BASISYN="YES",R74-T74,R74)</f>
        <v>2.915</v>
      </c>
      <c r="Q74" s="28" t="n">
        <f aca="false">IF(ISNA(V74),Q73,V74)</f>
        <v>2.815</v>
      </c>
      <c r="R74" s="28" t="n">
        <f aca="false">IF(ISNA(W74),R73,W74)</f>
        <v>2.915</v>
      </c>
      <c r="S74" s="28" t="n">
        <f aca="false">IF(ISNA(X74),S73,X74)</f>
        <v>2.995</v>
      </c>
      <c r="T74" s="28" t="n">
        <f aca="false">IF(ISNA(Y74),T73,Y74)</f>
        <v>2.995</v>
      </c>
      <c r="V74" s="28" t="n">
        <f aca="false">VLOOKUP($B74,IF(V$1=2,PRICELOOK2,IF(V$1=3,PRICELOOK3,IF(V$1=4,cash,PRICELOOK))),V$2,FALSE())</f>
        <v>2.815</v>
      </c>
      <c r="W74" s="28" t="n">
        <f aca="false">VLOOKUP($B74,IF(W$1=2,PRICELOOK2,IF(W$1=3,PRICELOOK3,IF(W$1=4,cash,PRICELOOK))),W$2,FALSE())</f>
        <v>2.915</v>
      </c>
      <c r="X74" s="28" t="n">
        <f aca="false">VLOOKUP($B74,IF(X$1=2,PRICELOOK2,IF(X$1=3,PRICELOOK3,IF(X$1=4,cash,PRICELOOK))),X$2,FALSE())</f>
        <v>2.995</v>
      </c>
      <c r="Y74" s="28" t="n">
        <f aca="false">VLOOKUP($B74,IF(Y$1=2,PRICELOOK2,IF(Y$1=3,PRICELOOK3,IF(Y$1=4,cash,PRICELOOK))),Y$2,FALSE())</f>
        <v>2.995</v>
      </c>
      <c r="CF74" s="56" t="n">
        <f aca="false">B74</f>
        <v>35752</v>
      </c>
      <c r="CG74" s="1" t="n">
        <f aca="false">CORREL(C53:C74,E53:E74)</f>
        <v>0.928860986651974</v>
      </c>
      <c r="CI74" s="56" t="n">
        <f aca="false">CF74</f>
        <v>35752</v>
      </c>
      <c r="CJ74" s="3" t="n">
        <f aca="false">STDEV(CO53:CO74)*CJ$24</f>
        <v>0.58087442006962</v>
      </c>
      <c r="CK74" s="3" t="n">
        <f aca="false">STDEV(CP53:CP74)*CK$24</f>
        <v>0.608529429219694</v>
      </c>
      <c r="CO74" s="3" t="n">
        <f aca="false">LN(V74/V73)</f>
        <v>-0.0502270067443153</v>
      </c>
      <c r="CP74" s="3" t="n">
        <f aca="false">LN(W74/W73)</f>
        <v>-0.0452717708168644</v>
      </c>
    </row>
    <row r="75" customFormat="false" ht="12.75" hidden="false" customHeight="false" outlineLevel="0" collapsed="false">
      <c r="A75" s="1" t="n">
        <f aca="false">A76-1</f>
        <v>508</v>
      </c>
      <c r="B75" s="56" t="n">
        <f aca="false">HLOOKUP("date",IF(TERM2="cash",cash,PRICELOOK),IF(A75&gt;=2,A75,2),FALSE())</f>
        <v>35753</v>
      </c>
      <c r="C75" s="1" t="n">
        <f aca="false">IF(MIN($N75:$O75)=0,0,N75)</f>
        <v>2.78</v>
      </c>
      <c r="D75" s="35" t="n">
        <f aca="false">IF(ma=7,AVERAGE(C69:C75),IF(ma=14,AVERAGE(C62:C75),IF(ma=30,AVERAGE(C46:C75),IF(ma=40,AVERAGE(C36:C75),0))))</f>
        <v>0</v>
      </c>
      <c r="E75" s="1" t="n">
        <f aca="false">IF(MIN($N75:$O75)=0,0,O75)</f>
        <v>2.87</v>
      </c>
      <c r="I75" s="56" t="n">
        <f aca="false">B75</f>
        <v>35753</v>
      </c>
      <c r="J75" s="35" t="n">
        <f aca="false">IF(MIN(C75,E75)=0,0,E75-C75)</f>
        <v>0.0900000000000003</v>
      </c>
      <c r="K75" s="35" t="n">
        <f aca="false">IF(ma=7,AVERAGE(J69:J75),IF(ma=14,AVERAGE(J62:J75),IF(ma=30,AVERAGE(J46:J75),IF(ma=40,AVERAGE(J36:J75),0))))</f>
        <v>0</v>
      </c>
      <c r="L75" s="35"/>
      <c r="M75" s="35"/>
      <c r="N75" s="28" t="n">
        <f aca="false">IF(BASISYN="YES",Q75-S75,Q75)</f>
        <v>2.78</v>
      </c>
      <c r="O75" s="28" t="n">
        <f aca="false">IF(BASISYN="YES",R75-T75,R75)</f>
        <v>2.87</v>
      </c>
      <c r="Q75" s="28" t="n">
        <f aca="false">IF(ISNA(V75),Q74,V75)</f>
        <v>2.78</v>
      </c>
      <c r="R75" s="28" t="n">
        <f aca="false">IF(ISNA(W75),R74,W75)</f>
        <v>2.87</v>
      </c>
      <c r="S75" s="28" t="n">
        <f aca="false">IF(ISNA(X75),S74,X75)</f>
        <v>2.98</v>
      </c>
      <c r="T75" s="28" t="n">
        <f aca="false">IF(ISNA(Y75),T74,Y75)</f>
        <v>2.98</v>
      </c>
      <c r="V75" s="28" t="n">
        <f aca="false">VLOOKUP($B75,IF(V$1=2,PRICELOOK2,IF(V$1=3,PRICELOOK3,IF(V$1=4,cash,PRICELOOK))),V$2,FALSE())</f>
        <v>2.78</v>
      </c>
      <c r="W75" s="28" t="n">
        <f aca="false">VLOOKUP($B75,IF(W$1=2,PRICELOOK2,IF(W$1=3,PRICELOOK3,IF(W$1=4,cash,PRICELOOK))),W$2,FALSE())</f>
        <v>2.87</v>
      </c>
      <c r="X75" s="28" t="n">
        <f aca="false">VLOOKUP($B75,IF(X$1=2,PRICELOOK2,IF(X$1=3,PRICELOOK3,IF(X$1=4,cash,PRICELOOK))),X$2,FALSE())</f>
        <v>2.98</v>
      </c>
      <c r="Y75" s="28" t="n">
        <f aca="false">VLOOKUP($B75,IF(Y$1=2,PRICELOOK2,IF(Y$1=3,PRICELOOK3,IF(Y$1=4,cash,PRICELOOK))),Y$2,FALSE())</f>
        <v>2.98</v>
      </c>
      <c r="CF75" s="56" t="n">
        <f aca="false">B75</f>
        <v>35753</v>
      </c>
      <c r="CG75" s="1" t="n">
        <f aca="false">CORREL(C54:C75,E54:E75)</f>
        <v>0.901336356018114</v>
      </c>
      <c r="CI75" s="56" t="n">
        <f aca="false">CF75</f>
        <v>35753</v>
      </c>
      <c r="CJ75" s="3" t="n">
        <f aca="false">STDEV(CO54:CO75)*CJ$24</f>
        <v>0.496775927255162</v>
      </c>
      <c r="CK75" s="3" t="n">
        <f aca="false">STDEV(CP54:CP75)*CK$24</f>
        <v>0.547770073591852</v>
      </c>
      <c r="CO75" s="3" t="n">
        <f aca="false">LN(V75/V74)</f>
        <v>-0.0125113338891081</v>
      </c>
      <c r="CP75" s="3" t="n">
        <f aca="false">LN(W75/W74)</f>
        <v>-0.0155577900309259</v>
      </c>
    </row>
    <row r="76" customFormat="false" ht="12.75" hidden="false" customHeight="false" outlineLevel="0" collapsed="false">
      <c r="A76" s="1" t="n">
        <f aca="false">A77-1</f>
        <v>509</v>
      </c>
      <c r="B76" s="56" t="n">
        <f aca="false">HLOOKUP("date",IF(TERM2="cash",cash,PRICELOOK),IF(A76&gt;=2,A76,2),FALSE())</f>
        <v>35754</v>
      </c>
      <c r="C76" s="1" t="n">
        <f aca="false">IF(MIN($N76:$O76)=0,0,N76)</f>
        <v>2.555</v>
      </c>
      <c r="D76" s="35" t="n">
        <f aca="false">IF(ma=7,AVERAGE(C70:C76),IF(ma=14,AVERAGE(C63:C76),IF(ma=30,AVERAGE(C47:C76),IF(ma=40,AVERAGE(C37:C76),0))))</f>
        <v>0</v>
      </c>
      <c r="E76" s="1" t="n">
        <f aca="false">IF(MIN($N76:$O76)=0,0,O76)</f>
        <v>2.655</v>
      </c>
      <c r="I76" s="56" t="n">
        <f aca="false">B76</f>
        <v>35754</v>
      </c>
      <c r="J76" s="35" t="n">
        <f aca="false">IF(MIN(C76,E76)=0,0,E76-C76)</f>
        <v>0.0999999999999996</v>
      </c>
      <c r="K76" s="35" t="n">
        <f aca="false">IF(ma=7,AVERAGE(J70:J76),IF(ma=14,AVERAGE(J63:J76),IF(ma=30,AVERAGE(J47:J76),IF(ma=40,AVERAGE(J37:J76),0))))</f>
        <v>0</v>
      </c>
      <c r="L76" s="35"/>
      <c r="M76" s="35"/>
      <c r="N76" s="28" t="n">
        <f aca="false">IF(BASISYN="YES",Q76-S76,Q76)</f>
        <v>2.555</v>
      </c>
      <c r="O76" s="28" t="n">
        <f aca="false">IF(BASISYN="YES",R76-T76,R76)</f>
        <v>2.655</v>
      </c>
      <c r="Q76" s="28" t="n">
        <f aca="false">IF(ISNA(V76),Q75,V76)</f>
        <v>2.555</v>
      </c>
      <c r="R76" s="28" t="n">
        <f aca="false">IF(ISNA(W76),R75,W76)</f>
        <v>2.655</v>
      </c>
      <c r="S76" s="28" t="n">
        <f aca="false">IF(ISNA(X76),S75,X76)</f>
        <v>2.76</v>
      </c>
      <c r="T76" s="28" t="n">
        <f aca="false">IF(ISNA(Y76),T75,Y76)</f>
        <v>2.76</v>
      </c>
      <c r="V76" s="28" t="n">
        <f aca="false">VLOOKUP($B76,IF(V$1=2,PRICELOOK2,IF(V$1=3,PRICELOOK3,IF(V$1=4,cash,PRICELOOK))),V$2,FALSE())</f>
        <v>2.555</v>
      </c>
      <c r="W76" s="28" t="n">
        <f aca="false">VLOOKUP($B76,IF(W$1=2,PRICELOOK2,IF(W$1=3,PRICELOOK3,IF(W$1=4,cash,PRICELOOK))),W$2,FALSE())</f>
        <v>2.655</v>
      </c>
      <c r="X76" s="28" t="n">
        <f aca="false">VLOOKUP($B76,IF(X$1=2,PRICELOOK2,IF(X$1=3,PRICELOOK3,IF(X$1=4,cash,PRICELOOK))),X$2,FALSE())</f>
        <v>2.76</v>
      </c>
      <c r="Y76" s="28" t="n">
        <f aca="false">VLOOKUP($B76,IF(Y$1=2,PRICELOOK2,IF(Y$1=3,PRICELOOK3,IF(Y$1=4,cash,PRICELOOK))),Y$2,FALSE())</f>
        <v>2.76</v>
      </c>
      <c r="CF76" s="56" t="n">
        <f aca="false">B76</f>
        <v>35754</v>
      </c>
      <c r="CG76" s="1" t="n">
        <f aca="false">CORREL(C55:C76,E55:E76)</f>
        <v>0.923478398607821</v>
      </c>
      <c r="CI76" s="56" t="n">
        <f aca="false">CF76</f>
        <v>35754</v>
      </c>
      <c r="CJ76" s="3" t="n">
        <f aca="false">STDEV(CO55:CO76)*CJ$24</f>
        <v>0.540224412778148</v>
      </c>
      <c r="CK76" s="3" t="n">
        <f aca="false">STDEV(CP55:CP76)*CK$24</f>
        <v>0.593233741359534</v>
      </c>
      <c r="CO76" s="3" t="n">
        <f aca="false">LN(V76/V75)</f>
        <v>-0.0843987040468778</v>
      </c>
      <c r="CP76" s="3" t="n">
        <f aca="false">LN(W76/W75)</f>
        <v>-0.0778673750776276</v>
      </c>
    </row>
    <row r="77" customFormat="false" ht="12.75" hidden="false" customHeight="false" outlineLevel="0" collapsed="false">
      <c r="A77" s="1" t="n">
        <f aca="false">A78-1</f>
        <v>510</v>
      </c>
      <c r="B77" s="56" t="n">
        <f aca="false">HLOOKUP("date",IF(TERM2="cash",cash,PRICELOOK),IF(A77&gt;=2,A77,2),FALSE())</f>
        <v>35755</v>
      </c>
      <c r="C77" s="1" t="n">
        <f aca="false">IF(MIN($N77:$O77)=0,0,N77)</f>
        <v>2.295</v>
      </c>
      <c r="D77" s="35" t="n">
        <f aca="false">IF(ma=7,AVERAGE(C71:C77),IF(ma=14,AVERAGE(C64:C77),IF(ma=30,AVERAGE(C48:C77),IF(ma=40,AVERAGE(C38:C77),0))))</f>
        <v>0</v>
      </c>
      <c r="E77" s="1" t="n">
        <f aca="false">IF(MIN($N77:$O77)=0,0,O77)</f>
        <v>2.365</v>
      </c>
      <c r="I77" s="56" t="n">
        <f aca="false">B77</f>
        <v>35755</v>
      </c>
      <c r="J77" s="35" t="n">
        <f aca="false">IF(MIN(C77,E77)=0,0,E77-C77)</f>
        <v>0.0700000000000003</v>
      </c>
      <c r="K77" s="35" t="n">
        <f aca="false">IF(ma=7,AVERAGE(J71:J77),IF(ma=14,AVERAGE(J64:J77),IF(ma=30,AVERAGE(J48:J77),IF(ma=40,AVERAGE(J38:J77),0))))</f>
        <v>0</v>
      </c>
      <c r="L77" s="35"/>
      <c r="M77" s="35"/>
      <c r="N77" s="28" t="n">
        <f aca="false">IF(BASISYN="YES",Q77-S77,Q77)</f>
        <v>2.295</v>
      </c>
      <c r="O77" s="28" t="n">
        <f aca="false">IF(BASISYN="YES",R77-T77,R77)</f>
        <v>2.365</v>
      </c>
      <c r="Q77" s="28" t="n">
        <f aca="false">IF(ISNA(V77),Q76,V77)</f>
        <v>2.295</v>
      </c>
      <c r="R77" s="28" t="n">
        <f aca="false">IF(ISNA(W77),R76,W77)</f>
        <v>2.365</v>
      </c>
      <c r="S77" s="28" t="n">
        <f aca="false">IF(ISNA(X77),S76,X77)</f>
        <v>2.57</v>
      </c>
      <c r="T77" s="28" t="n">
        <f aca="false">IF(ISNA(Y77),T76,Y77)</f>
        <v>2.57</v>
      </c>
      <c r="V77" s="28" t="n">
        <f aca="false">VLOOKUP($B77,IF(V$1=2,PRICELOOK2,IF(V$1=3,PRICELOOK3,IF(V$1=4,cash,PRICELOOK))),V$2,FALSE())</f>
        <v>2.295</v>
      </c>
      <c r="W77" s="28" t="n">
        <f aca="false">VLOOKUP($B77,IF(W$1=2,PRICELOOK2,IF(W$1=3,PRICELOOK3,IF(W$1=4,cash,PRICELOOK))),W$2,FALSE())</f>
        <v>2.365</v>
      </c>
      <c r="X77" s="28" t="n">
        <f aca="false">VLOOKUP($B77,IF(X$1=2,PRICELOOK2,IF(X$1=3,PRICELOOK3,IF(X$1=4,cash,PRICELOOK))),X$2,FALSE())</f>
        <v>2.57</v>
      </c>
      <c r="Y77" s="28" t="n">
        <f aca="false">VLOOKUP($B77,IF(Y$1=2,PRICELOOK2,IF(Y$1=3,PRICELOOK3,IF(Y$1=4,cash,PRICELOOK))),Y$2,FALSE())</f>
        <v>2.57</v>
      </c>
      <c r="CF77" s="56" t="n">
        <f aca="false">B77</f>
        <v>35755</v>
      </c>
      <c r="CG77" s="1" t="n">
        <f aca="false">CORREL(C56:C77,E56:E77)</f>
        <v>0.96355587758843</v>
      </c>
      <c r="CI77" s="56" t="n">
        <f aca="false">CF77</f>
        <v>35755</v>
      </c>
      <c r="CJ77" s="3" t="n">
        <f aca="false">STDEV(CO56:CO77)*CJ$24</f>
        <v>0.614377453606965</v>
      </c>
      <c r="CK77" s="3" t="n">
        <f aca="false">STDEV(CP56:CP77)*CK$24</f>
        <v>0.66751098558245</v>
      </c>
      <c r="CO77" s="3" t="n">
        <f aca="false">LN(V77/V76)</f>
        <v>-0.107319380143159</v>
      </c>
      <c r="CP77" s="3" t="n">
        <f aca="false">LN(W77/W76)</f>
        <v>-0.115666632750006</v>
      </c>
    </row>
    <row r="78" customFormat="false" ht="12.75" hidden="false" customHeight="false" outlineLevel="0" collapsed="false">
      <c r="A78" s="1" t="n">
        <f aca="false">A79-1</f>
        <v>511</v>
      </c>
      <c r="B78" s="56" t="n">
        <f aca="false">HLOOKUP("date",IF(TERM2="cash",cash,PRICELOOK),IF(A78&gt;=2,A78,2),FALSE())</f>
        <v>35756</v>
      </c>
      <c r="C78" s="1" t="n">
        <f aca="false">IF(MIN($N78:$O78)=0,0,N78)</f>
        <v>2.295</v>
      </c>
      <c r="D78" s="35" t="n">
        <f aca="false">IF(ma=7,AVERAGE(C72:C78),IF(ma=14,AVERAGE(C65:C78),IF(ma=30,AVERAGE(C49:C78),IF(ma=40,AVERAGE(C39:C78),0))))</f>
        <v>0</v>
      </c>
      <c r="E78" s="1" t="n">
        <f aca="false">IF(MIN($N78:$O78)=0,0,O78)</f>
        <v>2.365</v>
      </c>
      <c r="I78" s="56" t="n">
        <f aca="false">B78</f>
        <v>35756</v>
      </c>
      <c r="J78" s="35" t="n">
        <f aca="false">IF(MIN(C78,E78)=0,0,E78-C78)</f>
        <v>0.0700000000000003</v>
      </c>
      <c r="K78" s="35" t="n">
        <f aca="false">IF(ma=7,AVERAGE(J72:J78),IF(ma=14,AVERAGE(J65:J78),IF(ma=30,AVERAGE(J49:J78),IF(ma=40,AVERAGE(J39:J78),0))))</f>
        <v>0</v>
      </c>
      <c r="L78" s="35"/>
      <c r="M78" s="35"/>
      <c r="N78" s="28" t="n">
        <f aca="false">IF(BASISYN="YES",Q78-S78,Q78)</f>
        <v>2.295</v>
      </c>
      <c r="O78" s="28" t="n">
        <f aca="false">IF(BASISYN="YES",R78-T78,R78)</f>
        <v>2.365</v>
      </c>
      <c r="Q78" s="28" t="n">
        <f aca="false">IF(ISNA(V78),Q77,V78)</f>
        <v>2.295</v>
      </c>
      <c r="R78" s="28" t="n">
        <f aca="false">IF(ISNA(W78),R77,W78)</f>
        <v>2.365</v>
      </c>
      <c r="S78" s="28" t="n">
        <f aca="false">IF(ISNA(X78),S77,X78)</f>
        <v>2.57</v>
      </c>
      <c r="T78" s="28" t="n">
        <f aca="false">IF(ISNA(Y78),T77,Y78)</f>
        <v>2.57</v>
      </c>
      <c r="V78" s="28" t="n">
        <f aca="false">VLOOKUP($B78,IF(V$1=2,PRICELOOK2,IF(V$1=3,PRICELOOK3,IF(V$1=4,cash,PRICELOOK))),V$2,FALSE())</f>
        <v>2.295</v>
      </c>
      <c r="W78" s="28" t="n">
        <f aca="false">VLOOKUP($B78,IF(W$1=2,PRICELOOK2,IF(W$1=3,PRICELOOK3,IF(W$1=4,cash,PRICELOOK))),W$2,FALSE())</f>
        <v>2.365</v>
      </c>
      <c r="X78" s="28" t="n">
        <f aca="false">VLOOKUP($B78,IF(X$1=2,PRICELOOK2,IF(X$1=3,PRICELOOK3,IF(X$1=4,cash,PRICELOOK))),X$2,FALSE())</f>
        <v>2.57</v>
      </c>
      <c r="Y78" s="28" t="n">
        <f aca="false">VLOOKUP($B78,IF(Y$1=2,PRICELOOK2,IF(Y$1=3,PRICELOOK3,IF(Y$1=4,cash,PRICELOOK))),Y$2,FALSE())</f>
        <v>2.57</v>
      </c>
      <c r="CF78" s="56" t="n">
        <f aca="false">B78</f>
        <v>35756</v>
      </c>
      <c r="CG78" s="1" t="n">
        <f aca="false">CORREL(C57:C78,E57:E78)</f>
        <v>0.978560040026748</v>
      </c>
      <c r="CI78" s="56" t="n">
        <f aca="false">CF78</f>
        <v>35756</v>
      </c>
      <c r="CJ78" s="3" t="n">
        <f aca="false">STDEV(CO57:CO78)*CJ$24</f>
        <v>0.614740259673619</v>
      </c>
      <c r="CK78" s="3" t="n">
        <f aca="false">STDEV(CP57:CP78)*CK$24</f>
        <v>0.641689706907701</v>
      </c>
      <c r="CO78" s="3" t="n">
        <f aca="false">LN(V78/V77)</f>
        <v>0</v>
      </c>
      <c r="CP78" s="3" t="n">
        <f aca="false">LN(W78/W77)</f>
        <v>0</v>
      </c>
    </row>
    <row r="79" customFormat="false" ht="12.75" hidden="false" customHeight="false" outlineLevel="0" collapsed="false">
      <c r="A79" s="1" t="n">
        <f aca="false">A80-1</f>
        <v>512</v>
      </c>
      <c r="B79" s="56" t="n">
        <f aca="false">HLOOKUP("date",IF(TERM2="cash",cash,PRICELOOK),IF(A79&gt;=2,A79,2),FALSE())</f>
        <v>35757</v>
      </c>
      <c r="C79" s="1" t="n">
        <f aca="false">IF(MIN($N79:$O79)=0,0,N79)</f>
        <v>2.295</v>
      </c>
      <c r="D79" s="35" t="n">
        <f aca="false">IF(ma=7,AVERAGE(C73:C79),IF(ma=14,AVERAGE(C66:C79),IF(ma=30,AVERAGE(C50:C79),IF(ma=40,AVERAGE(C40:C79),0))))</f>
        <v>0</v>
      </c>
      <c r="E79" s="1" t="n">
        <f aca="false">IF(MIN($N79:$O79)=0,0,O79)</f>
        <v>2.365</v>
      </c>
      <c r="I79" s="56" t="n">
        <f aca="false">B79</f>
        <v>35757</v>
      </c>
      <c r="J79" s="35" t="n">
        <f aca="false">IF(MIN(C79,E79)=0,0,E79-C79)</f>
        <v>0.0700000000000003</v>
      </c>
      <c r="K79" s="35" t="n">
        <f aca="false">IF(ma=7,AVERAGE(J73:J79),IF(ma=14,AVERAGE(J66:J79),IF(ma=30,AVERAGE(J50:J79),IF(ma=40,AVERAGE(J40:J79),0))))</f>
        <v>0</v>
      </c>
      <c r="L79" s="35"/>
      <c r="M79" s="35"/>
      <c r="N79" s="28" t="n">
        <f aca="false">IF(BASISYN="YES",Q79-S79,Q79)</f>
        <v>2.295</v>
      </c>
      <c r="O79" s="28" t="n">
        <f aca="false">IF(BASISYN="YES",R79-T79,R79)</f>
        <v>2.365</v>
      </c>
      <c r="Q79" s="28" t="n">
        <f aca="false">IF(ISNA(V79),Q78,V79)</f>
        <v>2.295</v>
      </c>
      <c r="R79" s="28" t="n">
        <f aca="false">IF(ISNA(W79),R78,W79)</f>
        <v>2.365</v>
      </c>
      <c r="S79" s="28" t="n">
        <f aca="false">IF(ISNA(X79),S78,X79)</f>
        <v>2.57</v>
      </c>
      <c r="T79" s="28" t="n">
        <f aca="false">IF(ISNA(Y79),T78,Y79)</f>
        <v>2.57</v>
      </c>
      <c r="V79" s="28" t="n">
        <f aca="false">VLOOKUP($B79,IF(V$1=2,PRICELOOK2,IF(V$1=3,PRICELOOK3,IF(V$1=4,cash,PRICELOOK))),V$2,FALSE())</f>
        <v>2.295</v>
      </c>
      <c r="W79" s="28" t="n">
        <f aca="false">VLOOKUP($B79,IF(W$1=2,PRICELOOK2,IF(W$1=3,PRICELOOK3,IF(W$1=4,cash,PRICELOOK))),W$2,FALSE())</f>
        <v>2.365</v>
      </c>
      <c r="X79" s="28" t="n">
        <f aca="false">VLOOKUP($B79,IF(X$1=2,PRICELOOK2,IF(X$1=3,PRICELOOK3,IF(X$1=4,cash,PRICELOOK))),X$2,FALSE())</f>
        <v>2.57</v>
      </c>
      <c r="Y79" s="28" t="n">
        <f aca="false">VLOOKUP($B79,IF(Y$1=2,PRICELOOK2,IF(Y$1=3,PRICELOOK3,IF(Y$1=4,cash,PRICELOOK))),Y$2,FALSE())</f>
        <v>2.57</v>
      </c>
      <c r="CF79" s="56" t="n">
        <f aca="false">B79</f>
        <v>35757</v>
      </c>
      <c r="CG79" s="1" t="n">
        <f aca="false">CORREL(C58:C79,E58:E79)</f>
        <v>0.98612951014342</v>
      </c>
      <c r="CI79" s="56" t="n">
        <f aca="false">CF79</f>
        <v>35757</v>
      </c>
      <c r="CJ79" s="3" t="n">
        <f aca="false">STDEV(CO58:CO79)*CJ$24</f>
        <v>0.614740259673619</v>
      </c>
      <c r="CK79" s="3" t="n">
        <f aca="false">STDEV(CP58:CP79)*CK$24</f>
        <v>0.641689706907701</v>
      </c>
      <c r="CO79" s="3" t="n">
        <f aca="false">LN(V79/V78)</f>
        <v>0</v>
      </c>
      <c r="CP79" s="3" t="n">
        <f aca="false">LN(W79/W78)</f>
        <v>0</v>
      </c>
    </row>
    <row r="80" customFormat="false" ht="12.75" hidden="false" customHeight="false" outlineLevel="0" collapsed="false">
      <c r="A80" s="1" t="n">
        <f aca="false">A81-1</f>
        <v>513</v>
      </c>
      <c r="B80" s="56" t="n">
        <f aca="false">HLOOKUP("date",IF(TERM2="cash",cash,PRICELOOK),IF(A80&gt;=2,A80,2),FALSE())</f>
        <v>35758</v>
      </c>
      <c r="C80" s="1" t="n">
        <f aca="false">IF(MIN($N80:$O80)=0,0,N80)</f>
        <v>2.235</v>
      </c>
      <c r="D80" s="35" t="n">
        <f aca="false">IF(ma=7,AVERAGE(C74:C80),IF(ma=14,AVERAGE(C67:C80),IF(ma=30,AVERAGE(C51:C80),IF(ma=40,AVERAGE(C41:C80),0))))</f>
        <v>0</v>
      </c>
      <c r="E80" s="1" t="n">
        <f aca="false">IF(MIN($N80:$O80)=0,0,O80)</f>
        <v>2.33</v>
      </c>
      <c r="I80" s="56" t="n">
        <f aca="false">B80</f>
        <v>35758</v>
      </c>
      <c r="J80" s="35" t="n">
        <f aca="false">IF(MIN(C80,E80)=0,0,E80-C80)</f>
        <v>0.0950000000000002</v>
      </c>
      <c r="K80" s="35" t="n">
        <f aca="false">IF(ma=7,AVERAGE(J74:J80),IF(ma=14,AVERAGE(J67:J80),IF(ma=30,AVERAGE(J51:J80),IF(ma=40,AVERAGE(J41:J80),0))))</f>
        <v>0</v>
      </c>
      <c r="L80" s="35"/>
      <c r="M80" s="35"/>
      <c r="N80" s="28" t="n">
        <f aca="false">IF(BASISYN="YES",Q80-S80,Q80)</f>
        <v>2.235</v>
      </c>
      <c r="O80" s="28" t="n">
        <f aca="false">IF(BASISYN="YES",R80-T80,R80)</f>
        <v>2.33</v>
      </c>
      <c r="Q80" s="28" t="n">
        <f aca="false">IF(ISNA(V80),Q79,V80)</f>
        <v>2.235</v>
      </c>
      <c r="R80" s="28" t="n">
        <f aca="false">IF(ISNA(W80),R79,W80)</f>
        <v>2.33</v>
      </c>
      <c r="S80" s="28" t="n">
        <f aca="false">IF(ISNA(X80),S79,X80)</f>
        <v>2.595</v>
      </c>
      <c r="T80" s="28" t="n">
        <f aca="false">IF(ISNA(Y80),T79,Y80)</f>
        <v>2.595</v>
      </c>
      <c r="V80" s="28" t="n">
        <f aca="false">VLOOKUP($B80,IF(V$1=2,PRICELOOK2,IF(V$1=3,PRICELOOK3,IF(V$1=4,cash,PRICELOOK))),V$2,FALSE())</f>
        <v>2.235</v>
      </c>
      <c r="W80" s="28" t="n">
        <f aca="false">VLOOKUP($B80,IF(W$1=2,PRICELOOK2,IF(W$1=3,PRICELOOK3,IF(W$1=4,cash,PRICELOOK))),W$2,FALSE())</f>
        <v>2.33</v>
      </c>
      <c r="X80" s="28" t="n">
        <f aca="false">VLOOKUP($B80,IF(X$1=2,PRICELOOK2,IF(X$1=3,PRICELOOK3,IF(X$1=4,cash,PRICELOOK))),X$2,FALSE())</f>
        <v>2.595</v>
      </c>
      <c r="Y80" s="28" t="n">
        <f aca="false">VLOOKUP($B80,IF(Y$1=2,PRICELOOK2,IF(Y$1=3,PRICELOOK3,IF(Y$1=4,cash,PRICELOOK))),Y$2,FALSE())</f>
        <v>2.595</v>
      </c>
      <c r="CF80" s="56" t="n">
        <f aca="false">B80</f>
        <v>35758</v>
      </c>
      <c r="CG80" s="1" t="n">
        <f aca="false">CORREL(C59:C80,E59:E80)</f>
        <v>0.991188737433253</v>
      </c>
      <c r="CI80" s="56" t="n">
        <f aca="false">CF80</f>
        <v>35758</v>
      </c>
      <c r="CJ80" s="3" t="n">
        <f aca="false">STDEV(CO59:CO80)*CJ$24</f>
        <v>0.615143805471449</v>
      </c>
      <c r="CK80" s="3" t="n">
        <f aca="false">STDEV(CP59:CP80)*CK$24</f>
        <v>0.64068934053466</v>
      </c>
      <c r="CO80" s="3" t="n">
        <f aca="false">LN(V80/V79)</f>
        <v>-0.0264916154469763</v>
      </c>
      <c r="CP80" s="3" t="n">
        <f aca="false">LN(W80/W79)</f>
        <v>-0.0149097543662872</v>
      </c>
    </row>
    <row r="81" customFormat="false" ht="12.75" hidden="false" customHeight="false" outlineLevel="0" collapsed="false">
      <c r="A81" s="1" t="n">
        <f aca="false">A82-1</f>
        <v>514</v>
      </c>
      <c r="B81" s="56" t="n">
        <f aca="false">HLOOKUP("date",IF(TERM2="cash",cash,PRICELOOK),IF(A81&gt;=2,A81,2),FALSE())</f>
        <v>35759</v>
      </c>
      <c r="C81" s="1" t="n">
        <f aca="false">IF(MIN($N81:$O81)=0,0,N81)</f>
        <v>2.07</v>
      </c>
      <c r="D81" s="35" t="n">
        <f aca="false">IF(ma=7,AVERAGE(C75:C81),IF(ma=14,AVERAGE(C68:C81),IF(ma=30,AVERAGE(C52:C81),IF(ma=40,AVERAGE(C42:C81),0))))</f>
        <v>0</v>
      </c>
      <c r="E81" s="1" t="n">
        <f aca="false">IF(MIN($N81:$O81)=0,0,O81)</f>
        <v>2.165</v>
      </c>
      <c r="I81" s="56" t="n">
        <f aca="false">B81</f>
        <v>35759</v>
      </c>
      <c r="J81" s="35" t="n">
        <f aca="false">IF(MIN(C81,E81)=0,0,E81-C81)</f>
        <v>0.0950000000000002</v>
      </c>
      <c r="K81" s="35" t="n">
        <f aca="false">IF(ma=7,AVERAGE(J75:J81),IF(ma=14,AVERAGE(J68:J81),IF(ma=30,AVERAGE(J52:J81),IF(ma=40,AVERAGE(J42:J81),0))))</f>
        <v>0</v>
      </c>
      <c r="L81" s="35"/>
      <c r="M81" s="35"/>
      <c r="N81" s="28" t="n">
        <f aca="false">IF(BASISYN="YES",Q81-S81,Q81)</f>
        <v>2.07</v>
      </c>
      <c r="O81" s="28" t="n">
        <f aca="false">IF(BASISYN="YES",R81-T81,R81)</f>
        <v>2.165</v>
      </c>
      <c r="Q81" s="28" t="n">
        <f aca="false">IF(ISNA(V81),Q80,V81)</f>
        <v>2.07</v>
      </c>
      <c r="R81" s="28" t="n">
        <f aca="false">IF(ISNA(W81),R80,W81)</f>
        <v>2.165</v>
      </c>
      <c r="S81" s="28" t="n">
        <f aca="false">IF(ISNA(X81),S80,X81)</f>
        <v>2.47</v>
      </c>
      <c r="T81" s="28" t="n">
        <f aca="false">IF(ISNA(Y81),T80,Y81)</f>
        <v>2.47</v>
      </c>
      <c r="V81" s="28" t="n">
        <f aca="false">VLOOKUP($B81,IF(V$1=2,PRICELOOK2,IF(V$1=3,PRICELOOK3,IF(V$1=4,cash,PRICELOOK))),V$2,FALSE())</f>
        <v>2.07</v>
      </c>
      <c r="W81" s="28" t="n">
        <f aca="false">VLOOKUP($B81,IF(W$1=2,PRICELOOK2,IF(W$1=3,PRICELOOK3,IF(W$1=4,cash,PRICELOOK))),W$2,FALSE())</f>
        <v>2.165</v>
      </c>
      <c r="X81" s="28" t="n">
        <f aca="false">VLOOKUP($B81,IF(X$1=2,PRICELOOK2,IF(X$1=3,PRICELOOK3,IF(X$1=4,cash,PRICELOOK))),X$2,FALSE())</f>
        <v>2.47</v>
      </c>
      <c r="Y81" s="28" t="n">
        <f aca="false">VLOOKUP($B81,IF(Y$1=2,PRICELOOK2,IF(Y$1=3,PRICELOOK3,IF(Y$1=4,cash,PRICELOOK))),Y$2,FALSE())</f>
        <v>2.47</v>
      </c>
      <c r="CF81" s="56" t="n">
        <f aca="false">B81</f>
        <v>35759</v>
      </c>
      <c r="CG81" s="1" t="n">
        <f aca="false">CORREL(C60:C81,E60:E81)</f>
        <v>0.992905877542382</v>
      </c>
      <c r="CI81" s="56" t="n">
        <f aca="false">CF81</f>
        <v>35759</v>
      </c>
      <c r="CJ81" s="3" t="n">
        <f aca="false">STDEV(CO60:CO81)*CJ$24</f>
        <v>0.637211659305216</v>
      </c>
      <c r="CK81" s="3" t="n">
        <f aca="false">STDEV(CP60:CP81)*CK$24</f>
        <v>0.630093058707845</v>
      </c>
      <c r="CO81" s="3" t="n">
        <f aca="false">LN(V81/V80)</f>
        <v>-0.0766926207882545</v>
      </c>
      <c r="CP81" s="3" t="n">
        <f aca="false">LN(W81/W80)</f>
        <v>-0.073447906123156</v>
      </c>
    </row>
    <row r="82" customFormat="false" ht="12.75" hidden="false" customHeight="false" outlineLevel="0" collapsed="false">
      <c r="A82" s="1" t="n">
        <f aca="false">A83-1</f>
        <v>515</v>
      </c>
      <c r="B82" s="56" t="n">
        <f aca="false">HLOOKUP("date",IF(TERM2="cash",cash,PRICELOOK),IF(A82&gt;=2,A82,2),FALSE())</f>
        <v>35760</v>
      </c>
      <c r="C82" s="1" t="n">
        <f aca="false">IF(MIN($N82:$O82)=0,0,N82)</f>
        <v>2.135</v>
      </c>
      <c r="D82" s="35" t="n">
        <f aca="false">IF(ma=7,AVERAGE(C76:C82),IF(ma=14,AVERAGE(C69:C82),IF(ma=30,AVERAGE(C53:C82),IF(ma=40,AVERAGE(C43:C82),0))))</f>
        <v>0</v>
      </c>
      <c r="E82" s="1" t="n">
        <f aca="false">IF(MIN($N82:$O82)=0,0,O82)</f>
        <v>2.165</v>
      </c>
      <c r="I82" s="56" t="n">
        <f aca="false">B82</f>
        <v>35760</v>
      </c>
      <c r="J82" s="35" t="n">
        <f aca="false">IF(MIN(C82,E82)=0,0,E82-C82)</f>
        <v>0.0300000000000003</v>
      </c>
      <c r="K82" s="35" t="n">
        <f aca="false">IF(ma=7,AVERAGE(J76:J82),IF(ma=14,AVERAGE(J69:J82),IF(ma=30,AVERAGE(J53:J82),IF(ma=40,AVERAGE(J43:J82),0))))</f>
        <v>0</v>
      </c>
      <c r="L82" s="35"/>
      <c r="M82" s="35"/>
      <c r="N82" s="28" t="n">
        <f aca="false">IF(BASISYN="YES",Q82-S82,Q82)</f>
        <v>2.135</v>
      </c>
      <c r="O82" s="28" t="n">
        <f aca="false">IF(BASISYN="YES",R82-T82,R82)</f>
        <v>2.165</v>
      </c>
      <c r="Q82" s="28" t="n">
        <f aca="false">IF(ISNA(V82),Q81,V82)</f>
        <v>2.135</v>
      </c>
      <c r="R82" s="28" t="n">
        <f aca="false">IF(ISNA(W82),R81,W82)</f>
        <v>2.165</v>
      </c>
      <c r="S82" s="28" t="n">
        <f aca="false">IF(ISNA(X82),S81,X82)</f>
        <v>2.43</v>
      </c>
      <c r="T82" s="28" t="n">
        <f aca="false">IF(ISNA(Y82),T81,Y82)</f>
        <v>2.43</v>
      </c>
      <c r="V82" s="28" t="n">
        <f aca="false">VLOOKUP($B82,IF(V$1=2,PRICELOOK2,IF(V$1=3,PRICELOOK3,IF(V$1=4,cash,PRICELOOK))),V$2,FALSE())</f>
        <v>2.135</v>
      </c>
      <c r="W82" s="28" t="n">
        <f aca="false">VLOOKUP($B82,IF(W$1=2,PRICELOOK2,IF(W$1=3,PRICELOOK3,IF(W$1=4,cash,PRICELOOK))),W$2,FALSE())</f>
        <v>2.165</v>
      </c>
      <c r="X82" s="28" t="n">
        <f aca="false">VLOOKUP($B82,IF(X$1=2,PRICELOOK2,IF(X$1=3,PRICELOOK3,IF(X$1=4,cash,PRICELOOK))),X$2,FALSE())</f>
        <v>2.43</v>
      </c>
      <c r="Y82" s="28" t="n">
        <f aca="false">VLOOKUP($B82,IF(Y$1=2,PRICELOOK2,IF(Y$1=3,PRICELOOK3,IF(Y$1=4,cash,PRICELOOK))),Y$2,FALSE())</f>
        <v>2.43</v>
      </c>
      <c r="CF82" s="56" t="n">
        <f aca="false">B82</f>
        <v>35760</v>
      </c>
      <c r="CG82" s="1" t="n">
        <f aca="false">CORREL(C61:C82,E61:E82)</f>
        <v>0.993804325740647</v>
      </c>
      <c r="CI82" s="56" t="n">
        <f aca="false">CF82</f>
        <v>35760</v>
      </c>
      <c r="CJ82" s="3" t="n">
        <f aca="false">STDEV(CO61:CO82)*CJ$24</f>
        <v>0.639756747232621</v>
      </c>
      <c r="CK82" s="3" t="n">
        <f aca="false">STDEV(CP61:CP82)*CK$24</f>
        <v>0.624285199858241</v>
      </c>
      <c r="CO82" s="3" t="n">
        <f aca="false">LN(V82/V81)</f>
        <v>0.0309180394033101</v>
      </c>
      <c r="CP82" s="3" t="n">
        <f aca="false">LN(W82/W81)</f>
        <v>0</v>
      </c>
    </row>
    <row r="83" customFormat="false" ht="12.75" hidden="false" customHeight="false" outlineLevel="0" collapsed="false">
      <c r="A83" s="1" t="n">
        <f aca="false">A84-1</f>
        <v>516</v>
      </c>
      <c r="B83" s="56" t="n">
        <f aca="false">HLOOKUP("date",IF(TERM2="cash",cash,PRICELOOK),IF(A83&gt;=2,A83,2),FALSE())</f>
        <v>35761</v>
      </c>
      <c r="C83" s="1" t="n">
        <f aca="false">IF(MIN($N83:$O83)=0,0,N83)</f>
        <v>2.135</v>
      </c>
      <c r="D83" s="35" t="n">
        <f aca="false">IF(ma=7,AVERAGE(C77:C83),IF(ma=14,AVERAGE(C70:C83),IF(ma=30,AVERAGE(C54:C83),IF(ma=40,AVERAGE(C44:C83),0))))</f>
        <v>0</v>
      </c>
      <c r="E83" s="1" t="n">
        <f aca="false">IF(MIN($N83:$O83)=0,0,O83)</f>
        <v>2.165</v>
      </c>
      <c r="I83" s="56" t="n">
        <f aca="false">B83</f>
        <v>35761</v>
      </c>
      <c r="J83" s="35" t="n">
        <f aca="false">IF(MIN(C83,E83)=0,0,E83-C83)</f>
        <v>0.0300000000000003</v>
      </c>
      <c r="K83" s="35" t="n">
        <f aca="false">IF(ma=7,AVERAGE(J77:J83),IF(ma=14,AVERAGE(J70:J83),IF(ma=30,AVERAGE(J54:J83),IF(ma=40,AVERAGE(J44:J83),0))))</f>
        <v>0</v>
      </c>
      <c r="L83" s="35"/>
      <c r="M83" s="35"/>
      <c r="N83" s="28" t="n">
        <f aca="false">IF(BASISYN="YES",Q83-S83,Q83)</f>
        <v>2.135</v>
      </c>
      <c r="O83" s="28" t="n">
        <f aca="false">IF(BASISYN="YES",R83-T83,R83)</f>
        <v>2.165</v>
      </c>
      <c r="Q83" s="28" t="n">
        <f aca="false">IF(ISNA(V83),Q82,V83)</f>
        <v>2.135</v>
      </c>
      <c r="R83" s="28" t="n">
        <f aca="false">IF(ISNA(W83),R82,W83)</f>
        <v>2.165</v>
      </c>
      <c r="S83" s="28" t="n">
        <f aca="false">IF(ISNA(X83),S82,X83)</f>
        <v>2.43</v>
      </c>
      <c r="T83" s="28" t="n">
        <f aca="false">IF(ISNA(Y83),T82,Y83)</f>
        <v>2.43</v>
      </c>
      <c r="V83" s="28" t="n">
        <f aca="false">VLOOKUP($B83,IF(V$1=2,PRICELOOK2,IF(V$1=3,PRICELOOK3,IF(V$1=4,cash,PRICELOOK))),V$2,FALSE())</f>
        <v>2.135</v>
      </c>
      <c r="W83" s="28" t="n">
        <f aca="false">VLOOKUP($B83,IF(W$1=2,PRICELOOK2,IF(W$1=3,PRICELOOK3,IF(W$1=4,cash,PRICELOOK))),W$2,FALSE())</f>
        <v>2.165</v>
      </c>
      <c r="X83" s="28" t="n">
        <f aca="false">VLOOKUP($B83,IF(X$1=2,PRICELOOK2,IF(X$1=3,PRICELOOK3,IF(X$1=4,cash,PRICELOOK))),X$2,FALSE())</f>
        <v>2.43</v>
      </c>
      <c r="Y83" s="28" t="n">
        <f aca="false">VLOOKUP($B83,IF(Y$1=2,PRICELOOK2,IF(Y$1=3,PRICELOOK3,IF(Y$1=4,cash,PRICELOOK))),Y$2,FALSE())</f>
        <v>2.43</v>
      </c>
      <c r="CF83" s="56" t="n">
        <f aca="false">B83</f>
        <v>35761</v>
      </c>
      <c r="CG83" s="1" t="n">
        <f aca="false">CORREL(C62:C83,E62:E83)</f>
        <v>0.994314213884385</v>
      </c>
      <c r="CI83" s="56" t="n">
        <f aca="false">CF83</f>
        <v>35761</v>
      </c>
      <c r="CJ83" s="3" t="n">
        <f aca="false">STDEV(CO62:CO83)*CJ$24</f>
        <v>0.627725813257162</v>
      </c>
      <c r="CK83" s="3" t="n">
        <f aca="false">STDEV(CP62:CP83)*CK$24</f>
        <v>0.614490695574537</v>
      </c>
      <c r="CO83" s="3" t="n">
        <f aca="false">LN(V83/V82)</f>
        <v>0</v>
      </c>
      <c r="CP83" s="3" t="n">
        <f aca="false">LN(W83/W82)</f>
        <v>0</v>
      </c>
    </row>
    <row r="84" customFormat="false" ht="12.75" hidden="false" customHeight="false" outlineLevel="0" collapsed="false">
      <c r="A84" s="1" t="n">
        <f aca="false">A85-1</f>
        <v>517</v>
      </c>
      <c r="B84" s="56" t="n">
        <f aca="false">HLOOKUP("date",IF(TERM2="cash",cash,PRICELOOK),IF(A84&gt;=2,A84,2),FALSE())</f>
        <v>35762</v>
      </c>
      <c r="C84" s="1" t="n">
        <f aca="false">IF(MIN($N84:$O84)=0,0,N84)</f>
        <v>2.135</v>
      </c>
      <c r="D84" s="35" t="n">
        <f aca="false">IF(ma=7,AVERAGE(C78:C84),IF(ma=14,AVERAGE(C71:C84),IF(ma=30,AVERAGE(C55:C84),IF(ma=40,AVERAGE(C45:C84),0))))</f>
        <v>0</v>
      </c>
      <c r="E84" s="1" t="n">
        <f aca="false">IF(MIN($N84:$O84)=0,0,O84)</f>
        <v>2.165</v>
      </c>
      <c r="I84" s="56" t="n">
        <f aca="false">B84</f>
        <v>35762</v>
      </c>
      <c r="J84" s="35" t="n">
        <f aca="false">IF(MIN(C84,E84)=0,0,E84-C84)</f>
        <v>0.0300000000000003</v>
      </c>
      <c r="K84" s="35" t="n">
        <f aca="false">IF(ma=7,AVERAGE(J78:J84),IF(ma=14,AVERAGE(J71:J84),IF(ma=30,AVERAGE(J55:J84),IF(ma=40,AVERAGE(J45:J84),0))))</f>
        <v>0</v>
      </c>
      <c r="L84" s="35"/>
      <c r="M84" s="35"/>
      <c r="N84" s="28" t="n">
        <f aca="false">IF(BASISYN="YES",Q84-S84,Q84)</f>
        <v>2.135</v>
      </c>
      <c r="O84" s="28" t="n">
        <f aca="false">IF(BASISYN="YES",R84-T84,R84)</f>
        <v>2.165</v>
      </c>
      <c r="Q84" s="28" t="n">
        <f aca="false">IF(ISNA(V84),Q83,V84)</f>
        <v>2.135</v>
      </c>
      <c r="R84" s="28" t="n">
        <f aca="false">IF(ISNA(W84),R83,W84)</f>
        <v>2.165</v>
      </c>
      <c r="S84" s="28" t="n">
        <f aca="false">IF(ISNA(X84),S83,X84)</f>
        <v>2.43</v>
      </c>
      <c r="T84" s="28" t="n">
        <f aca="false">IF(ISNA(Y84),T83,Y84)</f>
        <v>2.43</v>
      </c>
      <c r="V84" s="28" t="n">
        <f aca="false">VLOOKUP($B84,IF(V$1=2,PRICELOOK2,IF(V$1=3,PRICELOOK3,IF(V$1=4,cash,PRICELOOK))),V$2,FALSE())</f>
        <v>2.135</v>
      </c>
      <c r="W84" s="28" t="n">
        <f aca="false">VLOOKUP($B84,IF(W$1=2,PRICELOOK2,IF(W$1=3,PRICELOOK3,IF(W$1=4,cash,PRICELOOK))),W$2,FALSE())</f>
        <v>2.165</v>
      </c>
      <c r="X84" s="28" t="n">
        <f aca="false">VLOOKUP($B84,IF(X$1=2,PRICELOOK2,IF(X$1=3,PRICELOOK3,IF(X$1=4,cash,PRICELOOK))),X$2,FALSE())</f>
        <v>2.43</v>
      </c>
      <c r="Y84" s="28" t="n">
        <f aca="false">VLOOKUP($B84,IF(Y$1=2,PRICELOOK2,IF(Y$1=3,PRICELOOK3,IF(Y$1=4,cash,PRICELOOK))),Y$2,FALSE())</f>
        <v>2.43</v>
      </c>
      <c r="CF84" s="56" t="n">
        <f aca="false">B84</f>
        <v>35762</v>
      </c>
      <c r="CG84" s="1" t="n">
        <f aca="false">CORREL(C63:C84,E63:E84)</f>
        <v>0.99488135961328</v>
      </c>
      <c r="CI84" s="56" t="n">
        <f aca="false">CF84</f>
        <v>35762</v>
      </c>
      <c r="CJ84" s="3" t="n">
        <f aca="false">STDEV(CO63:CO84)*CJ$24</f>
        <v>0.627216756372115</v>
      </c>
      <c r="CK84" s="3" t="n">
        <f aca="false">STDEV(CP63:CP84)*CK$24</f>
        <v>0.611252900509949</v>
      </c>
      <c r="CO84" s="3" t="n">
        <f aca="false">LN(V84/V83)</f>
        <v>0</v>
      </c>
      <c r="CP84" s="3" t="n">
        <f aca="false">LN(W84/W83)</f>
        <v>0</v>
      </c>
    </row>
    <row r="85" customFormat="false" ht="12.75" hidden="false" customHeight="false" outlineLevel="0" collapsed="false">
      <c r="A85" s="1" t="n">
        <f aca="false">A86-1</f>
        <v>518</v>
      </c>
      <c r="B85" s="56" t="n">
        <f aca="false">HLOOKUP("date",IF(TERM2="cash",cash,PRICELOOK),IF(A85&gt;=2,A85,2),FALSE())</f>
        <v>35763</v>
      </c>
      <c r="C85" s="1" t="n">
        <f aca="false">IF(MIN($N85:$O85)=0,0,N85)</f>
        <v>2.135</v>
      </c>
      <c r="D85" s="35" t="n">
        <f aca="false">IF(ma=7,AVERAGE(C79:C85),IF(ma=14,AVERAGE(C72:C85),IF(ma=30,AVERAGE(C56:C85),IF(ma=40,AVERAGE(C46:C85),0))))</f>
        <v>0</v>
      </c>
      <c r="E85" s="1" t="n">
        <f aca="false">IF(MIN($N85:$O85)=0,0,O85)</f>
        <v>2.165</v>
      </c>
      <c r="I85" s="56" t="n">
        <f aca="false">B85</f>
        <v>35763</v>
      </c>
      <c r="J85" s="35" t="n">
        <f aca="false">IF(MIN(C85,E85)=0,0,E85-C85)</f>
        <v>0.0300000000000003</v>
      </c>
      <c r="K85" s="35" t="n">
        <f aca="false">IF(ma=7,AVERAGE(J79:J85),IF(ma=14,AVERAGE(J72:J85),IF(ma=30,AVERAGE(J56:J85),IF(ma=40,AVERAGE(J46:J85),0))))</f>
        <v>0</v>
      </c>
      <c r="L85" s="35"/>
      <c r="M85" s="35"/>
      <c r="N85" s="28" t="n">
        <f aca="false">IF(BASISYN="YES",Q85-S85,Q85)</f>
        <v>2.135</v>
      </c>
      <c r="O85" s="28" t="n">
        <f aca="false">IF(BASISYN="YES",R85-T85,R85)</f>
        <v>2.165</v>
      </c>
      <c r="Q85" s="28" t="n">
        <f aca="false">IF(ISNA(V85),Q84,V85)</f>
        <v>2.135</v>
      </c>
      <c r="R85" s="28" t="n">
        <f aca="false">IF(ISNA(W85),R84,W85)</f>
        <v>2.165</v>
      </c>
      <c r="S85" s="28" t="n">
        <f aca="false">IF(ISNA(X85),S84,X85)</f>
        <v>2.43</v>
      </c>
      <c r="T85" s="28" t="n">
        <f aca="false">IF(ISNA(Y85),T84,Y85)</f>
        <v>2.43</v>
      </c>
      <c r="V85" s="28" t="n">
        <f aca="false">VLOOKUP($B85,IF(V$1=2,PRICELOOK2,IF(V$1=3,PRICELOOK3,IF(V$1=4,cash,PRICELOOK))),V$2,FALSE())</f>
        <v>2.135</v>
      </c>
      <c r="W85" s="28" t="n">
        <f aca="false">VLOOKUP($B85,IF(W$1=2,PRICELOOK2,IF(W$1=3,PRICELOOK3,IF(W$1=4,cash,PRICELOOK))),W$2,FALSE())</f>
        <v>2.165</v>
      </c>
      <c r="X85" s="28" t="n">
        <f aca="false">VLOOKUP($B85,IF(X$1=2,PRICELOOK2,IF(X$1=3,PRICELOOK3,IF(X$1=4,cash,PRICELOOK))),X$2,FALSE())</f>
        <v>2.43</v>
      </c>
      <c r="Y85" s="28" t="n">
        <f aca="false">VLOOKUP($B85,IF(Y$1=2,PRICELOOK2,IF(Y$1=3,PRICELOOK3,IF(Y$1=4,cash,PRICELOOK))),Y$2,FALSE())</f>
        <v>2.43</v>
      </c>
      <c r="CF85" s="56" t="n">
        <f aca="false">B85</f>
        <v>35763</v>
      </c>
      <c r="CG85" s="1" t="n">
        <f aca="false">CORREL(C64:C85,E64:E85)</f>
        <v>0.995368764695056</v>
      </c>
      <c r="CI85" s="56" t="n">
        <f aca="false">CF85</f>
        <v>35763</v>
      </c>
      <c r="CJ85" s="3" t="n">
        <f aca="false">STDEV(CO64:CO85)*CJ$24</f>
        <v>0.617045372102598</v>
      </c>
      <c r="CK85" s="3" t="n">
        <f aca="false">STDEV(CP64:CP85)*CK$24</f>
        <v>0.600463556341405</v>
      </c>
      <c r="CO85" s="3" t="n">
        <f aca="false">LN(V85/V84)</f>
        <v>0</v>
      </c>
      <c r="CP85" s="3" t="n">
        <f aca="false">LN(W85/W84)</f>
        <v>0</v>
      </c>
    </row>
    <row r="86" customFormat="false" ht="12.75" hidden="false" customHeight="false" outlineLevel="0" collapsed="false">
      <c r="A86" s="1" t="n">
        <f aca="false">A87-1</f>
        <v>519</v>
      </c>
      <c r="B86" s="56" t="n">
        <f aca="false">HLOOKUP("date",IF(TERM2="cash",cash,PRICELOOK),IF(A86&gt;=2,A86,2),FALSE())</f>
        <v>35764</v>
      </c>
      <c r="C86" s="1" t="n">
        <f aca="false">IF(MIN($N86:$O86)=0,0,N86)</f>
        <v>2.135</v>
      </c>
      <c r="D86" s="35" t="n">
        <f aca="false">IF(ma=7,AVERAGE(C80:C86),IF(ma=14,AVERAGE(C73:C86),IF(ma=30,AVERAGE(C57:C86),IF(ma=40,AVERAGE(C47:C86),0))))</f>
        <v>0</v>
      </c>
      <c r="E86" s="1" t="n">
        <f aca="false">IF(MIN($N86:$O86)=0,0,O86)</f>
        <v>2.165</v>
      </c>
      <c r="I86" s="56" t="n">
        <f aca="false">B86</f>
        <v>35764</v>
      </c>
      <c r="J86" s="35" t="n">
        <f aca="false">IF(MIN(C86,E86)=0,0,E86-C86)</f>
        <v>0.0300000000000003</v>
      </c>
      <c r="K86" s="35" t="n">
        <f aca="false">IF(ma=7,AVERAGE(J80:J86),IF(ma=14,AVERAGE(J73:J86),IF(ma=30,AVERAGE(J57:J86),IF(ma=40,AVERAGE(J47:J86),0))))</f>
        <v>0</v>
      </c>
      <c r="L86" s="35"/>
      <c r="M86" s="35"/>
      <c r="N86" s="28" t="n">
        <f aca="false">IF(BASISYN="YES",Q86-S86,Q86)</f>
        <v>2.135</v>
      </c>
      <c r="O86" s="28" t="n">
        <f aca="false">IF(BASISYN="YES",R86-T86,R86)</f>
        <v>2.165</v>
      </c>
      <c r="Q86" s="28" t="n">
        <f aca="false">IF(ISNA(V86),Q85,V86)</f>
        <v>2.135</v>
      </c>
      <c r="R86" s="28" t="n">
        <f aca="false">IF(ISNA(W86),R85,W86)</f>
        <v>2.165</v>
      </c>
      <c r="S86" s="28" t="n">
        <f aca="false">IF(ISNA(X86),S85,X86)</f>
        <v>2.43</v>
      </c>
      <c r="T86" s="28" t="n">
        <f aca="false">IF(ISNA(Y86),T85,Y86)</f>
        <v>2.43</v>
      </c>
      <c r="V86" s="28" t="n">
        <f aca="false">VLOOKUP($B86,IF(V$1=2,PRICELOOK2,IF(V$1=3,PRICELOOK3,IF(V$1=4,cash,PRICELOOK))),V$2,FALSE())</f>
        <v>2.135</v>
      </c>
      <c r="W86" s="28" t="n">
        <f aca="false">VLOOKUP($B86,IF(W$1=2,PRICELOOK2,IF(W$1=3,PRICELOOK3,IF(W$1=4,cash,PRICELOOK))),W$2,FALSE())</f>
        <v>2.165</v>
      </c>
      <c r="X86" s="28" t="n">
        <f aca="false">VLOOKUP($B86,IF(X$1=2,PRICELOOK2,IF(X$1=3,PRICELOOK3,IF(X$1=4,cash,PRICELOOK))),X$2,FALSE())</f>
        <v>2.43</v>
      </c>
      <c r="Y86" s="28" t="n">
        <f aca="false">VLOOKUP($B86,IF(Y$1=2,PRICELOOK2,IF(Y$1=3,PRICELOOK3,IF(Y$1=4,cash,PRICELOOK))),Y$2,FALSE())</f>
        <v>2.43</v>
      </c>
      <c r="CF86" s="56" t="n">
        <f aca="false">B86</f>
        <v>35764</v>
      </c>
      <c r="CG86" s="1" t="n">
        <f aca="false">CORREL(C65:C86,E65:E86)</f>
        <v>0.995792263084462</v>
      </c>
      <c r="CI86" s="56" t="n">
        <f aca="false">CF86</f>
        <v>35764</v>
      </c>
      <c r="CJ86" s="3" t="n">
        <f aca="false">STDEV(CO65:CO86)*CJ$24</f>
        <v>0.617045372102598</v>
      </c>
      <c r="CK86" s="3" t="n">
        <f aca="false">STDEV(CP65:CP86)*CK$24</f>
        <v>0.600463556341405</v>
      </c>
      <c r="CO86" s="3" t="n">
        <f aca="false">LN(V86/V85)</f>
        <v>0</v>
      </c>
      <c r="CP86" s="3" t="n">
        <f aca="false">LN(W86/W85)</f>
        <v>0</v>
      </c>
    </row>
    <row r="87" customFormat="false" ht="12.75" hidden="false" customHeight="false" outlineLevel="0" collapsed="false">
      <c r="A87" s="1" t="n">
        <f aca="false">A88-1</f>
        <v>520</v>
      </c>
      <c r="B87" s="56" t="n">
        <f aca="false">HLOOKUP("date",IF(TERM2="cash",cash,PRICELOOK),IF(A87&gt;=2,A87,2),FALSE())</f>
        <v>35765</v>
      </c>
      <c r="C87" s="1" t="n">
        <f aca="false">IF(MIN($N87:$O87)=0,0,N87)</f>
        <v>2.02</v>
      </c>
      <c r="D87" s="35" t="n">
        <f aca="false">IF(ma=7,AVERAGE(C81:C87),IF(ma=14,AVERAGE(C74:C87),IF(ma=30,AVERAGE(C58:C87),IF(ma=40,AVERAGE(C48:C87),0))))</f>
        <v>0</v>
      </c>
      <c r="E87" s="1" t="n">
        <f aca="false">IF(MIN($N87:$O87)=0,0,O87)</f>
        <v>2.21</v>
      </c>
      <c r="I87" s="56" t="n">
        <f aca="false">B87</f>
        <v>35765</v>
      </c>
      <c r="J87" s="35" t="n">
        <f aca="false">IF(MIN(C87,E87)=0,0,E87-C87)</f>
        <v>0.19</v>
      </c>
      <c r="K87" s="35" t="n">
        <f aca="false">IF(ma=7,AVERAGE(J81:J87),IF(ma=14,AVERAGE(J74:J87),IF(ma=30,AVERAGE(J58:J87),IF(ma=40,AVERAGE(J48:J87),0))))</f>
        <v>0</v>
      </c>
      <c r="L87" s="35"/>
      <c r="M87" s="35"/>
      <c r="N87" s="28" t="n">
        <f aca="false">IF(BASISYN="YES",Q87-S87,Q87)</f>
        <v>2.02</v>
      </c>
      <c r="O87" s="28" t="n">
        <f aca="false">IF(BASISYN="YES",R87-T87,R87)</f>
        <v>2.21</v>
      </c>
      <c r="Q87" s="28" t="n">
        <f aca="false">IF(ISNA(V87),Q86,V87)</f>
        <v>2.02</v>
      </c>
      <c r="R87" s="28" t="n">
        <f aca="false">IF(ISNA(W87),R86,W87)</f>
        <v>2.21</v>
      </c>
      <c r="S87" s="28" t="n">
        <f aca="false">IF(ISNA(X87),S86,X87)</f>
        <v>2.33</v>
      </c>
      <c r="T87" s="28" t="n">
        <f aca="false">IF(ISNA(Y87),T86,Y87)</f>
        <v>2.33</v>
      </c>
      <c r="V87" s="28" t="n">
        <f aca="false">VLOOKUP($B87,IF(V$1=2,PRICELOOK2,IF(V$1=3,PRICELOOK3,IF(V$1=4,cash,PRICELOOK))),V$2,FALSE())</f>
        <v>2.02</v>
      </c>
      <c r="W87" s="28" t="n">
        <f aca="false">VLOOKUP($B87,IF(W$1=2,PRICELOOK2,IF(W$1=3,PRICELOOK3,IF(W$1=4,cash,PRICELOOK))),W$2,FALSE())</f>
        <v>2.21</v>
      </c>
      <c r="X87" s="28" t="n">
        <f aca="false">VLOOKUP($B87,IF(X$1=2,PRICELOOK2,IF(X$1=3,PRICELOOK3,IF(X$1=4,cash,PRICELOOK))),X$2,FALSE())</f>
        <v>2.33</v>
      </c>
      <c r="Y87" s="28" t="n">
        <f aca="false">VLOOKUP($B87,IF(Y$1=2,PRICELOOK2,IF(Y$1=3,PRICELOOK3,IF(Y$1=4,cash,PRICELOOK))),Y$2,FALSE())</f>
        <v>2.33</v>
      </c>
      <c r="CF87" s="56" t="n">
        <f aca="false">B87</f>
        <v>35765</v>
      </c>
      <c r="CG87" s="1" t="n">
        <f aca="false">CORREL(C66:C87,E66:E87)</f>
        <v>0.994012261634171</v>
      </c>
      <c r="CI87" s="56" t="n">
        <f aca="false">CF87</f>
        <v>35765</v>
      </c>
      <c r="CJ87" s="3" t="n">
        <f aca="false">STDEV(CO66:CO87)*CJ$24</f>
        <v>0.632051008161247</v>
      </c>
      <c r="CK87" s="3" t="n">
        <f aca="false">STDEV(CP66:CP87)*CK$24</f>
        <v>0.610286301117261</v>
      </c>
      <c r="CO87" s="3" t="n">
        <f aca="false">LN(V87/V86)</f>
        <v>-0.0553691352674744</v>
      </c>
      <c r="CP87" s="3" t="n">
        <f aca="false">LN(W87/W86)</f>
        <v>0.0205721540752083</v>
      </c>
    </row>
    <row r="88" customFormat="false" ht="12.75" hidden="false" customHeight="false" outlineLevel="0" collapsed="false">
      <c r="A88" s="1" t="n">
        <f aca="false">A89-1</f>
        <v>521</v>
      </c>
      <c r="B88" s="56" t="n">
        <f aca="false">HLOOKUP("date",IF(TERM2="cash",cash,PRICELOOK),IF(A88&gt;=2,A88,2),FALSE())</f>
        <v>35766</v>
      </c>
      <c r="C88" s="1" t="n">
        <f aca="false">IF(MIN($N88:$O88)=0,0,N88)</f>
        <v>2.2</v>
      </c>
      <c r="D88" s="35" t="n">
        <f aca="false">IF(ma=7,AVERAGE(C82:C88),IF(ma=14,AVERAGE(C75:C88),IF(ma=30,AVERAGE(C59:C88),IF(ma=40,AVERAGE(C49:C88),0))))</f>
        <v>0</v>
      </c>
      <c r="E88" s="1" t="n">
        <f aca="false">IF(MIN($N88:$O88)=0,0,O88)</f>
        <v>2.25</v>
      </c>
      <c r="I88" s="56" t="n">
        <f aca="false">B88</f>
        <v>35766</v>
      </c>
      <c r="J88" s="35" t="n">
        <f aca="false">IF(MIN(C88,E88)=0,0,E88-C88)</f>
        <v>0.0499999999999998</v>
      </c>
      <c r="K88" s="35" t="n">
        <f aca="false">IF(ma=7,AVERAGE(J82:J88),IF(ma=14,AVERAGE(J75:J88),IF(ma=30,AVERAGE(J59:J88),IF(ma=40,AVERAGE(J49:J88),0))))</f>
        <v>0</v>
      </c>
      <c r="L88" s="35"/>
      <c r="M88" s="35"/>
      <c r="N88" s="28" t="n">
        <f aca="false">IF(BASISYN="YES",Q88-S88,Q88)</f>
        <v>2.2</v>
      </c>
      <c r="O88" s="28" t="n">
        <f aca="false">IF(BASISYN="YES",R88-T88,R88)</f>
        <v>2.25</v>
      </c>
      <c r="Q88" s="28" t="n">
        <f aca="false">IF(ISNA(V88),Q87,V88)</f>
        <v>2.2</v>
      </c>
      <c r="R88" s="28" t="n">
        <f aca="false">IF(ISNA(W88),R87,W88)</f>
        <v>2.25</v>
      </c>
      <c r="S88" s="28" t="n">
        <f aca="false">IF(ISNA(X88),S87,X88)</f>
        <v>2.65</v>
      </c>
      <c r="T88" s="28" t="n">
        <f aca="false">IF(ISNA(Y88),T87,Y88)</f>
        <v>2.65</v>
      </c>
      <c r="V88" s="28" t="n">
        <f aca="false">VLOOKUP($B88,IF(V$1=2,PRICELOOK2,IF(V$1=3,PRICELOOK3,IF(V$1=4,cash,PRICELOOK))),V$2,FALSE())</f>
        <v>2.2</v>
      </c>
      <c r="W88" s="28" t="n">
        <f aca="false">VLOOKUP($B88,IF(W$1=2,PRICELOOK2,IF(W$1=3,PRICELOOK3,IF(W$1=4,cash,PRICELOOK))),W$2,FALSE())</f>
        <v>2.25</v>
      </c>
      <c r="X88" s="28" t="n">
        <f aca="false">VLOOKUP($B88,IF(X$1=2,PRICELOOK2,IF(X$1=3,PRICELOOK3,IF(X$1=4,cash,PRICELOOK))),X$2,FALSE())</f>
        <v>2.65</v>
      </c>
      <c r="Y88" s="28" t="n">
        <f aca="false">VLOOKUP($B88,IF(Y$1=2,PRICELOOK2,IF(Y$1=3,PRICELOOK3,IF(Y$1=4,cash,PRICELOOK))),Y$2,FALSE())</f>
        <v>2.65</v>
      </c>
      <c r="CF88" s="56" t="n">
        <f aca="false">B88</f>
        <v>35766</v>
      </c>
      <c r="CG88" s="1" t="n">
        <f aca="false">CORREL(C67:C88,E67:E88)</f>
        <v>0.993948806782643</v>
      </c>
      <c r="CI88" s="56" t="n">
        <f aca="false">CF88</f>
        <v>35766</v>
      </c>
      <c r="CJ88" s="3" t="n">
        <f aca="false">STDEV(CO67:CO88)*CJ$24</f>
        <v>0.667992336775353</v>
      </c>
      <c r="CK88" s="3" t="n">
        <f aca="false">STDEV(CP67:CP88)*CK$24</f>
        <v>0.567812975577271</v>
      </c>
      <c r="CO88" s="3" t="n">
        <f aca="false">LN(V88/V87)</f>
        <v>0.0853598489511569</v>
      </c>
      <c r="CP88" s="3" t="n">
        <f aca="false">LN(W88/W87)</f>
        <v>0.0179377006866673</v>
      </c>
    </row>
    <row r="89" customFormat="false" ht="12.75" hidden="false" customHeight="false" outlineLevel="0" collapsed="false">
      <c r="A89" s="1" t="n">
        <f aca="false">A90-1</f>
        <v>522</v>
      </c>
      <c r="B89" s="56" t="n">
        <f aca="false">HLOOKUP("date",IF(TERM2="cash",cash,PRICELOOK),IF(A89&gt;=2,A89,2),FALSE())</f>
        <v>35767</v>
      </c>
      <c r="C89" s="1" t="n">
        <f aca="false">IF(MIN($N89:$O89)=0,0,N89)</f>
        <v>2.24</v>
      </c>
      <c r="D89" s="35" t="n">
        <f aca="false">IF(ma=7,AVERAGE(C83:C89),IF(ma=14,AVERAGE(C76:C89),IF(ma=30,AVERAGE(C60:C89),IF(ma=40,AVERAGE(C50:C89),0))))</f>
        <v>0</v>
      </c>
      <c r="E89" s="1" t="n">
        <f aca="false">IF(MIN($N89:$O89)=0,0,O89)</f>
        <v>2.24</v>
      </c>
      <c r="I89" s="56" t="n">
        <f aca="false">B89</f>
        <v>35767</v>
      </c>
      <c r="J89" s="35" t="n">
        <f aca="false">IF(MIN(C89,E89)=0,0,E89-C89)</f>
        <v>0</v>
      </c>
      <c r="K89" s="35" t="n">
        <f aca="false">IF(ma=7,AVERAGE(J83:J89),IF(ma=14,AVERAGE(J76:J89),IF(ma=30,AVERAGE(J60:J89),IF(ma=40,AVERAGE(J50:J89),0))))</f>
        <v>0</v>
      </c>
      <c r="L89" s="35"/>
      <c r="M89" s="35"/>
      <c r="N89" s="28" t="n">
        <f aca="false">IF(BASISYN="YES",Q89-S89,Q89)</f>
        <v>2.24</v>
      </c>
      <c r="O89" s="28" t="n">
        <f aca="false">IF(BASISYN="YES",R89-T89,R89)</f>
        <v>2.24</v>
      </c>
      <c r="Q89" s="28" t="n">
        <f aca="false">IF(ISNA(V89),Q88,V89)</f>
        <v>2.24</v>
      </c>
      <c r="R89" s="28" t="n">
        <f aca="false">IF(ISNA(W89),R88,W89)</f>
        <v>2.24</v>
      </c>
      <c r="S89" s="28" t="n">
        <f aca="false">IF(ISNA(X89),S88,X89)</f>
        <v>2.53</v>
      </c>
      <c r="T89" s="28" t="n">
        <f aca="false">IF(ISNA(Y89),T88,Y89)</f>
        <v>2.53</v>
      </c>
      <c r="V89" s="28" t="n">
        <f aca="false">VLOOKUP($B89,IF(V$1=2,PRICELOOK2,IF(V$1=3,PRICELOOK3,IF(V$1=4,cash,PRICELOOK))),V$2,FALSE())</f>
        <v>2.24</v>
      </c>
      <c r="W89" s="28" t="n">
        <f aca="false">VLOOKUP($B89,IF(W$1=2,PRICELOOK2,IF(W$1=3,PRICELOOK3,IF(W$1=4,cash,PRICELOOK))),W$2,FALSE())</f>
        <v>2.24</v>
      </c>
      <c r="X89" s="28" t="n">
        <f aca="false">VLOOKUP($B89,IF(X$1=2,PRICELOOK2,IF(X$1=3,PRICELOOK3,IF(X$1=4,cash,PRICELOOK))),X$2,FALSE())</f>
        <v>2.53</v>
      </c>
      <c r="Y89" s="28" t="n">
        <f aca="false">VLOOKUP($B89,IF(Y$1=2,PRICELOOK2,IF(Y$1=3,PRICELOOK3,IF(Y$1=4,cash,PRICELOOK))),Y$2,FALSE())</f>
        <v>2.53</v>
      </c>
      <c r="CF89" s="56" t="n">
        <f aca="false">B89</f>
        <v>35767</v>
      </c>
      <c r="CG89" s="1" t="n">
        <f aca="false">CORREL(C68:C89,E68:E89)</f>
        <v>0.993072393429717</v>
      </c>
      <c r="CI89" s="56" t="n">
        <f aca="false">CF89</f>
        <v>35767</v>
      </c>
      <c r="CJ89" s="3" t="n">
        <f aca="false">STDEV(CO68:CO89)*CJ$24</f>
        <v>0.663638729264505</v>
      </c>
      <c r="CK89" s="3" t="n">
        <f aca="false">STDEV(CP68:CP89)*CK$24</f>
        <v>0.552432926007676</v>
      </c>
      <c r="CO89" s="3" t="n">
        <f aca="false">LN(V89/V88)</f>
        <v>0.0180185055026784</v>
      </c>
      <c r="CP89" s="3" t="n">
        <f aca="false">LN(W89/W88)</f>
        <v>-0.0044543503493802</v>
      </c>
    </row>
    <row r="90" customFormat="false" ht="12.75" hidden="false" customHeight="false" outlineLevel="0" collapsed="false">
      <c r="A90" s="1" t="n">
        <f aca="false">A91-1</f>
        <v>523</v>
      </c>
      <c r="B90" s="56" t="n">
        <f aca="false">HLOOKUP("date",IF(TERM2="cash",cash,PRICELOOK),IF(A90&gt;=2,A90,2),FALSE())</f>
        <v>35768</v>
      </c>
      <c r="C90" s="1" t="n">
        <f aca="false">IF(MIN($N90:$O90)=0,0,N90)</f>
        <v>2.24</v>
      </c>
      <c r="D90" s="35" t="n">
        <f aca="false">IF(ma=7,AVERAGE(C84:C90),IF(ma=14,AVERAGE(C77:C90),IF(ma=30,AVERAGE(C61:C90),IF(ma=40,AVERAGE(C51:C90),0))))</f>
        <v>0</v>
      </c>
      <c r="E90" s="1" t="n">
        <f aca="false">IF(MIN($N90:$O90)=0,0,O90)</f>
        <v>2.19</v>
      </c>
      <c r="I90" s="56" t="n">
        <f aca="false">B90</f>
        <v>35768</v>
      </c>
      <c r="J90" s="35" t="n">
        <f aca="false">IF(MIN(C90,E90)=0,0,E90-C90)</f>
        <v>-0.0500000000000003</v>
      </c>
      <c r="K90" s="35" t="n">
        <f aca="false">IF(ma=7,AVERAGE(J84:J90),IF(ma=14,AVERAGE(J77:J90),IF(ma=30,AVERAGE(J61:J90),IF(ma=40,AVERAGE(J51:J90),0))))</f>
        <v>0</v>
      </c>
      <c r="L90" s="35"/>
      <c r="M90" s="35"/>
      <c r="N90" s="28" t="n">
        <f aca="false">IF(BASISYN="YES",Q90-S90,Q90)</f>
        <v>2.24</v>
      </c>
      <c r="O90" s="28" t="n">
        <f aca="false">IF(BASISYN="YES",R90-T90,R90)</f>
        <v>2.19</v>
      </c>
      <c r="Q90" s="28" t="n">
        <f aca="false">IF(ISNA(V90),Q89,V90)</f>
        <v>2.24</v>
      </c>
      <c r="R90" s="28" t="n">
        <f aca="false">IF(ISNA(W90),R89,W90)</f>
        <v>2.19</v>
      </c>
      <c r="S90" s="28" t="n">
        <f aca="false">IF(ISNA(X90),S89,X90)</f>
        <v>2.53</v>
      </c>
      <c r="T90" s="28" t="n">
        <f aca="false">IF(ISNA(Y90),T89,Y90)</f>
        <v>2.53</v>
      </c>
      <c r="V90" s="28" t="n">
        <f aca="false">VLOOKUP($B90,IF(V$1=2,PRICELOOK2,IF(V$1=3,PRICELOOK3,IF(V$1=4,cash,PRICELOOK))),V$2,FALSE())</f>
        <v>2.24</v>
      </c>
      <c r="W90" s="28" t="n">
        <f aca="false">VLOOKUP($B90,IF(W$1=2,PRICELOOK2,IF(W$1=3,PRICELOOK3,IF(W$1=4,cash,PRICELOOK))),W$2,FALSE())</f>
        <v>2.19</v>
      </c>
      <c r="X90" s="28" t="n">
        <f aca="false">VLOOKUP($B90,IF(X$1=2,PRICELOOK2,IF(X$1=3,PRICELOOK3,IF(X$1=4,cash,PRICELOOK))),X$2,FALSE())</f>
        <v>2.53</v>
      </c>
      <c r="Y90" s="28" t="n">
        <f aca="false">VLOOKUP($B90,IF(Y$1=2,PRICELOOK2,IF(Y$1=3,PRICELOOK3,IF(Y$1=4,cash,PRICELOOK))),Y$2,FALSE())</f>
        <v>2.53</v>
      </c>
      <c r="CF90" s="56" t="n">
        <f aca="false">B90</f>
        <v>35768</v>
      </c>
      <c r="CG90" s="1" t="n">
        <f aca="false">CORREL(C69:C90,E69:E90)</f>
        <v>0.991177603643704</v>
      </c>
      <c r="CI90" s="56" t="n">
        <f aca="false">CF90</f>
        <v>35768</v>
      </c>
      <c r="CJ90" s="3" t="n">
        <f aca="false">STDEV(CO69:CO90)*CJ$24</f>
        <v>0.663638729264505</v>
      </c>
      <c r="CK90" s="3" t="n">
        <f aca="false">STDEV(CP69:CP90)*CK$24</f>
        <v>0.546094083950295</v>
      </c>
      <c r="CO90" s="3" t="n">
        <f aca="false">LN(V90/V89)</f>
        <v>0</v>
      </c>
      <c r="CP90" s="3" t="n">
        <f aca="false">LN(W90/W89)</f>
        <v>-0.0225743220385392</v>
      </c>
    </row>
    <row r="91" customFormat="false" ht="12.75" hidden="false" customHeight="false" outlineLevel="0" collapsed="false">
      <c r="A91" s="1" t="n">
        <f aca="false">A92-1</f>
        <v>524</v>
      </c>
      <c r="B91" s="56" t="n">
        <f aca="false">HLOOKUP("date",IF(TERM2="cash",cash,PRICELOOK),IF(A91&gt;=2,A91,2),FALSE())</f>
        <v>35769</v>
      </c>
      <c r="C91" s="1" t="n">
        <f aca="false">IF(MIN($N91:$O91)=0,0,N91)</f>
        <v>2.105</v>
      </c>
      <c r="D91" s="35" t="n">
        <f aca="false">IF(ma=7,AVERAGE(C85:C91),IF(ma=14,AVERAGE(C78:C91),IF(ma=30,AVERAGE(C62:C91),IF(ma=40,AVERAGE(C52:C91),0))))</f>
        <v>0</v>
      </c>
      <c r="E91" s="1" t="n">
        <f aca="false">IF(MIN($N91:$O91)=0,0,O91)</f>
        <v>2.205</v>
      </c>
      <c r="I91" s="56" t="n">
        <f aca="false">B91</f>
        <v>35769</v>
      </c>
      <c r="J91" s="35" t="n">
        <f aca="false">IF(MIN(C91,E91)=0,0,E91-C91)</f>
        <v>0.1</v>
      </c>
      <c r="K91" s="35" t="n">
        <f aca="false">IF(ma=7,AVERAGE(J85:J91),IF(ma=14,AVERAGE(J78:J91),IF(ma=30,AVERAGE(J62:J91),IF(ma=40,AVERAGE(J52:J91),0))))</f>
        <v>0</v>
      </c>
      <c r="L91" s="35"/>
      <c r="M91" s="35"/>
      <c r="N91" s="28" t="n">
        <f aca="false">IF(BASISYN="YES",Q91-S91,Q91)</f>
        <v>2.105</v>
      </c>
      <c r="O91" s="28" t="n">
        <f aca="false">IF(BASISYN="YES",R91-T91,R91)</f>
        <v>2.205</v>
      </c>
      <c r="Q91" s="28" t="n">
        <f aca="false">IF(ISNA(V91),Q90,V91)</f>
        <v>2.105</v>
      </c>
      <c r="R91" s="28" t="n">
        <f aca="false">IF(ISNA(W91),R90,W91)</f>
        <v>2.205</v>
      </c>
      <c r="S91" s="28" t="n">
        <f aca="false">IF(ISNA(X91),S90,X91)</f>
        <v>2.435</v>
      </c>
      <c r="T91" s="28" t="n">
        <f aca="false">IF(ISNA(Y91),T90,Y91)</f>
        <v>2.435</v>
      </c>
      <c r="V91" s="28" t="n">
        <f aca="false">VLOOKUP($B91,IF(V$1=2,PRICELOOK2,IF(V$1=3,PRICELOOK3,IF(V$1=4,cash,PRICELOOK))),V$2,FALSE())</f>
        <v>2.105</v>
      </c>
      <c r="W91" s="28" t="n">
        <f aca="false">VLOOKUP($B91,IF(W$1=2,PRICELOOK2,IF(W$1=3,PRICELOOK3,IF(W$1=4,cash,PRICELOOK))),W$2,FALSE())</f>
        <v>2.205</v>
      </c>
      <c r="X91" s="28" t="n">
        <f aca="false">VLOOKUP($B91,IF(X$1=2,PRICELOOK2,IF(X$1=3,PRICELOOK3,IF(X$1=4,cash,PRICELOOK))),X$2,FALSE())</f>
        <v>2.435</v>
      </c>
      <c r="Y91" s="28" t="n">
        <f aca="false">VLOOKUP($B91,IF(Y$1=2,PRICELOOK2,IF(Y$1=3,PRICELOOK3,IF(Y$1=4,cash,PRICELOOK))),Y$2,FALSE())</f>
        <v>2.435</v>
      </c>
      <c r="CF91" s="56" t="n">
        <f aca="false">B91</f>
        <v>35769</v>
      </c>
      <c r="CG91" s="1" t="n">
        <f aca="false">CORREL(C70:C91,E70:E91)</f>
        <v>0.991286479804064</v>
      </c>
      <c r="CI91" s="56" t="n">
        <f aca="false">CF91</f>
        <v>35769</v>
      </c>
      <c r="CJ91" s="3" t="n">
        <f aca="false">STDEV(CO70:CO91)*CJ$24</f>
        <v>0.679768338417029</v>
      </c>
      <c r="CK91" s="3" t="n">
        <f aca="false">STDEV(CP70:CP91)*CK$24</f>
        <v>0.544697509481622</v>
      </c>
      <c r="CO91" s="3" t="n">
        <f aca="false">LN(V91/V90)</f>
        <v>-0.0621603987326038</v>
      </c>
      <c r="CP91" s="3" t="n">
        <f aca="false">LN(W91/W90)</f>
        <v>0.00682596507039989</v>
      </c>
    </row>
    <row r="92" customFormat="false" ht="12.75" hidden="false" customHeight="false" outlineLevel="0" collapsed="false">
      <c r="A92" s="1" t="n">
        <f aca="false">A93-1</f>
        <v>525</v>
      </c>
      <c r="B92" s="56" t="n">
        <f aca="false">HLOOKUP("date",IF(TERM2="cash",cash,PRICELOOK),IF(A92&gt;=2,A92,2),FALSE())</f>
        <v>35770</v>
      </c>
      <c r="C92" s="1" t="n">
        <f aca="false">IF(MIN($N92:$O92)=0,0,N92)</f>
        <v>2.105</v>
      </c>
      <c r="D92" s="35" t="n">
        <f aca="false">IF(ma=7,AVERAGE(C86:C92),IF(ma=14,AVERAGE(C79:C92),IF(ma=30,AVERAGE(C63:C92),IF(ma=40,AVERAGE(C53:C92),0))))</f>
        <v>0</v>
      </c>
      <c r="E92" s="1" t="n">
        <f aca="false">IF(MIN($N92:$O92)=0,0,O92)</f>
        <v>2.205</v>
      </c>
      <c r="I92" s="56" t="n">
        <f aca="false">B92</f>
        <v>35770</v>
      </c>
      <c r="J92" s="35" t="n">
        <f aca="false">IF(MIN(C92,E92)=0,0,E92-C92)</f>
        <v>0.1</v>
      </c>
      <c r="K92" s="35" t="n">
        <f aca="false">IF(ma=7,AVERAGE(J86:J92),IF(ma=14,AVERAGE(J79:J92),IF(ma=30,AVERAGE(J63:J92),IF(ma=40,AVERAGE(J53:J92),0))))</f>
        <v>0</v>
      </c>
      <c r="L92" s="35"/>
      <c r="M92" s="35"/>
      <c r="N92" s="28" t="n">
        <f aca="false">IF(BASISYN="YES",Q92-S92,Q92)</f>
        <v>2.105</v>
      </c>
      <c r="O92" s="28" t="n">
        <f aca="false">IF(BASISYN="YES",R92-T92,R92)</f>
        <v>2.205</v>
      </c>
      <c r="Q92" s="28" t="n">
        <f aca="false">IF(ISNA(V92),Q91,V92)</f>
        <v>2.105</v>
      </c>
      <c r="R92" s="28" t="n">
        <f aca="false">IF(ISNA(W92),R91,W92)</f>
        <v>2.205</v>
      </c>
      <c r="S92" s="28" t="n">
        <f aca="false">IF(ISNA(X92),S91,X92)</f>
        <v>2.435</v>
      </c>
      <c r="T92" s="28" t="n">
        <f aca="false">IF(ISNA(Y92),T91,Y92)</f>
        <v>2.435</v>
      </c>
      <c r="V92" s="28" t="n">
        <f aca="false">VLOOKUP($B92,IF(V$1=2,PRICELOOK2,IF(V$1=3,PRICELOOK3,IF(V$1=4,cash,PRICELOOK))),V$2,FALSE())</f>
        <v>2.105</v>
      </c>
      <c r="W92" s="28" t="n">
        <f aca="false">VLOOKUP($B92,IF(W$1=2,PRICELOOK2,IF(W$1=3,PRICELOOK3,IF(W$1=4,cash,PRICELOOK))),W$2,FALSE())</f>
        <v>2.205</v>
      </c>
      <c r="X92" s="28" t="n">
        <f aca="false">VLOOKUP($B92,IF(X$1=2,PRICELOOK2,IF(X$1=3,PRICELOOK3,IF(X$1=4,cash,PRICELOOK))),X$2,FALSE())</f>
        <v>2.435</v>
      </c>
      <c r="Y92" s="28" t="n">
        <f aca="false">VLOOKUP($B92,IF(Y$1=2,PRICELOOK2,IF(Y$1=3,PRICELOOK3,IF(Y$1=4,cash,PRICELOOK))),Y$2,FALSE())</f>
        <v>2.435</v>
      </c>
      <c r="CF92" s="56" t="n">
        <f aca="false">B92</f>
        <v>35770</v>
      </c>
      <c r="CG92" s="1" t="n">
        <f aca="false">CORREL(C71:C92,E71:E92)</f>
        <v>0.989872429303993</v>
      </c>
      <c r="CI92" s="56" t="n">
        <f aca="false">CF92</f>
        <v>35770</v>
      </c>
      <c r="CJ92" s="3" t="n">
        <f aca="false">STDEV(CO71:CO92)*CJ$24</f>
        <v>0.681053337591109</v>
      </c>
      <c r="CK92" s="3" t="n">
        <f aca="false">STDEV(CP71:CP92)*CK$24</f>
        <v>0.536009991934715</v>
      </c>
      <c r="CO92" s="3" t="n">
        <f aca="false">LN(V92/V91)</f>
        <v>0</v>
      </c>
      <c r="CP92" s="3" t="n">
        <f aca="false">LN(W92/W91)</f>
        <v>0</v>
      </c>
    </row>
    <row r="93" customFormat="false" ht="12.75" hidden="false" customHeight="false" outlineLevel="0" collapsed="false">
      <c r="A93" s="1" t="n">
        <f aca="false">A94-1</f>
        <v>526</v>
      </c>
      <c r="B93" s="56" t="n">
        <f aca="false">HLOOKUP("date",IF(TERM2="cash",cash,PRICELOOK),IF(A93&gt;=2,A93,2),FALSE())</f>
        <v>35771</v>
      </c>
      <c r="C93" s="1" t="n">
        <f aca="false">IF(MIN($N93:$O93)=0,0,N93)</f>
        <v>2.105</v>
      </c>
      <c r="D93" s="35" t="n">
        <f aca="false">IF(ma=7,AVERAGE(C87:C93),IF(ma=14,AVERAGE(C80:C93),IF(ma=30,AVERAGE(C64:C93),IF(ma=40,AVERAGE(C54:C93),0))))</f>
        <v>0</v>
      </c>
      <c r="E93" s="1" t="n">
        <f aca="false">IF(MIN($N93:$O93)=0,0,O93)</f>
        <v>2.205</v>
      </c>
      <c r="I93" s="56" t="n">
        <f aca="false">B93</f>
        <v>35771</v>
      </c>
      <c r="J93" s="35" t="n">
        <f aca="false">IF(MIN(C93,E93)=0,0,E93-C93)</f>
        <v>0.1</v>
      </c>
      <c r="K93" s="35" t="n">
        <f aca="false">IF(ma=7,AVERAGE(J87:J93),IF(ma=14,AVERAGE(J80:J93),IF(ma=30,AVERAGE(J64:J93),IF(ma=40,AVERAGE(J54:J93),0))))</f>
        <v>0</v>
      </c>
      <c r="L93" s="35"/>
      <c r="M93" s="35"/>
      <c r="N93" s="28" t="n">
        <f aca="false">IF(BASISYN="YES",Q93-S93,Q93)</f>
        <v>2.105</v>
      </c>
      <c r="O93" s="28" t="n">
        <f aca="false">IF(BASISYN="YES",R93-T93,R93)</f>
        <v>2.205</v>
      </c>
      <c r="Q93" s="28" t="n">
        <f aca="false">IF(ISNA(V93),Q92,V93)</f>
        <v>2.105</v>
      </c>
      <c r="R93" s="28" t="n">
        <f aca="false">IF(ISNA(W93),R92,W93)</f>
        <v>2.205</v>
      </c>
      <c r="S93" s="28" t="n">
        <f aca="false">IF(ISNA(X93),S92,X93)</f>
        <v>2.435</v>
      </c>
      <c r="T93" s="28" t="n">
        <f aca="false">IF(ISNA(Y93),T92,Y93)</f>
        <v>2.435</v>
      </c>
      <c r="V93" s="28" t="n">
        <f aca="false">VLOOKUP($B93,IF(V$1=2,PRICELOOK2,IF(V$1=3,PRICELOOK3,IF(V$1=4,cash,PRICELOOK))),V$2,FALSE())</f>
        <v>2.105</v>
      </c>
      <c r="W93" s="28" t="n">
        <f aca="false">VLOOKUP($B93,IF(W$1=2,PRICELOOK2,IF(W$1=3,PRICELOOK3,IF(W$1=4,cash,PRICELOOK))),W$2,FALSE())</f>
        <v>2.205</v>
      </c>
      <c r="X93" s="28" t="n">
        <f aca="false">VLOOKUP($B93,IF(X$1=2,PRICELOOK2,IF(X$1=3,PRICELOOK3,IF(X$1=4,cash,PRICELOOK))),X$2,FALSE())</f>
        <v>2.435</v>
      </c>
      <c r="Y93" s="28" t="n">
        <f aca="false">VLOOKUP($B93,IF(Y$1=2,PRICELOOK2,IF(Y$1=3,PRICELOOK3,IF(Y$1=4,cash,PRICELOOK))),Y$2,FALSE())</f>
        <v>2.435</v>
      </c>
      <c r="CF93" s="56" t="n">
        <f aca="false">B93</f>
        <v>35771</v>
      </c>
      <c r="CG93" s="1" t="n">
        <f aca="false">CORREL(C72:C93,E72:E93)</f>
        <v>0.987671298317596</v>
      </c>
      <c r="CI93" s="56" t="n">
        <f aca="false">CF93</f>
        <v>35771</v>
      </c>
      <c r="CJ93" s="3" t="n">
        <f aca="false">STDEV(CO72:CO93)*CJ$24</f>
        <v>0.681053337591109</v>
      </c>
      <c r="CK93" s="3" t="n">
        <f aca="false">STDEV(CP72:CP93)*CK$24</f>
        <v>0.536009991934715</v>
      </c>
      <c r="CO93" s="3" t="n">
        <f aca="false">LN(V93/V92)</f>
        <v>0</v>
      </c>
      <c r="CP93" s="3" t="n">
        <f aca="false">LN(W93/W92)</f>
        <v>0</v>
      </c>
    </row>
    <row r="94" customFormat="false" ht="12.75" hidden="false" customHeight="false" outlineLevel="0" collapsed="false">
      <c r="A94" s="1" t="n">
        <f aca="false">A95-1</f>
        <v>527</v>
      </c>
      <c r="B94" s="56" t="n">
        <f aca="false">HLOOKUP("date",IF(TERM2="cash",cash,PRICELOOK),IF(A94&gt;=2,A94,2),FALSE())</f>
        <v>35772</v>
      </c>
      <c r="C94" s="1" t="n">
        <f aca="false">IF(MIN($N94:$O94)=0,0,N94)</f>
        <v>2.105</v>
      </c>
      <c r="D94" s="35" t="n">
        <f aca="false">IF(ma=7,AVERAGE(C88:C94),IF(ma=14,AVERAGE(C81:C94),IF(ma=30,AVERAGE(C65:C94),IF(ma=40,AVERAGE(C55:C94),0))))</f>
        <v>0</v>
      </c>
      <c r="E94" s="1" t="n">
        <f aca="false">IF(MIN($N94:$O94)=0,0,O94)</f>
        <v>2.195</v>
      </c>
      <c r="I94" s="56" t="n">
        <f aca="false">B94</f>
        <v>35772</v>
      </c>
      <c r="J94" s="35" t="n">
        <f aca="false">IF(MIN(C94,E94)=0,0,E94-C94)</f>
        <v>0.0899999999999999</v>
      </c>
      <c r="K94" s="35" t="n">
        <f aca="false">IF(ma=7,AVERAGE(J88:J94),IF(ma=14,AVERAGE(J81:J94),IF(ma=30,AVERAGE(J65:J94),IF(ma=40,AVERAGE(J55:J94),0))))</f>
        <v>0</v>
      </c>
      <c r="L94" s="35"/>
      <c r="M94" s="35"/>
      <c r="N94" s="28" t="n">
        <f aca="false">IF(BASISYN="YES",Q94-S94,Q94)</f>
        <v>2.105</v>
      </c>
      <c r="O94" s="28" t="n">
        <f aca="false">IF(BASISYN="YES",R94-T94,R94)</f>
        <v>2.195</v>
      </c>
      <c r="Q94" s="28" t="n">
        <f aca="false">IF(ISNA(V94),Q93,V94)</f>
        <v>2.105</v>
      </c>
      <c r="R94" s="28" t="n">
        <f aca="false">IF(ISNA(W94),R93,W94)</f>
        <v>2.195</v>
      </c>
      <c r="S94" s="28" t="n">
        <f aca="false">IF(ISNA(X94),S93,X94)</f>
        <v>2.435</v>
      </c>
      <c r="T94" s="28" t="n">
        <f aca="false">IF(ISNA(Y94),T93,Y94)</f>
        <v>2.435</v>
      </c>
      <c r="V94" s="28" t="n">
        <f aca="false">VLOOKUP($B94,IF(V$1=2,PRICELOOK2,IF(V$1=3,PRICELOOK3,IF(V$1=4,cash,PRICELOOK))),V$2,FALSE())</f>
        <v>2.105</v>
      </c>
      <c r="W94" s="28" t="n">
        <f aca="false">VLOOKUP($B94,IF(W$1=2,PRICELOOK2,IF(W$1=3,PRICELOOK3,IF(W$1=4,cash,PRICELOOK))),W$2,FALSE())</f>
        <v>2.195</v>
      </c>
      <c r="X94" s="28" t="n">
        <f aca="false">VLOOKUP($B94,IF(X$1=2,PRICELOOK2,IF(X$1=3,PRICELOOK3,IF(X$1=4,cash,PRICELOOK))),X$2,FALSE())</f>
        <v>2.435</v>
      </c>
      <c r="Y94" s="28" t="n">
        <f aca="false">VLOOKUP($B94,IF(Y$1=2,PRICELOOK2,IF(Y$1=3,PRICELOOK3,IF(Y$1=4,cash,PRICELOOK))),Y$2,FALSE())</f>
        <v>2.435</v>
      </c>
      <c r="CF94" s="56" t="n">
        <f aca="false">B94</f>
        <v>35772</v>
      </c>
      <c r="CG94" s="1" t="n">
        <f aca="false">CORREL(C73:C94,E73:E94)</f>
        <v>0.984084189304083</v>
      </c>
      <c r="CI94" s="56" t="n">
        <f aca="false">CF94</f>
        <v>35772</v>
      </c>
      <c r="CJ94" s="3" t="n">
        <f aca="false">STDEV(CO73:CO94)*CJ$24</f>
        <v>0.681053337591109</v>
      </c>
      <c r="CK94" s="3" t="n">
        <f aca="false">STDEV(CP73:CP94)*CK$24</f>
        <v>0.534644633700123</v>
      </c>
      <c r="CO94" s="3" t="n">
        <f aca="false">LN(V94/V93)</f>
        <v>0</v>
      </c>
      <c r="CP94" s="3" t="n">
        <f aca="false">LN(W94/W93)</f>
        <v>-0.00454546237167472</v>
      </c>
    </row>
    <row r="95" customFormat="false" ht="12.75" hidden="false" customHeight="false" outlineLevel="0" collapsed="false">
      <c r="A95" s="1" t="n">
        <f aca="false">A96-1</f>
        <v>528</v>
      </c>
      <c r="B95" s="56" t="n">
        <f aca="false">HLOOKUP("date",IF(TERM2="cash",cash,PRICELOOK),IF(A95&gt;=2,A95,2),FALSE())</f>
        <v>35773</v>
      </c>
      <c r="C95" s="1" t="n">
        <f aca="false">IF(MIN($N95:$O95)=0,0,N95)</f>
        <v>2.085</v>
      </c>
      <c r="D95" s="35" t="n">
        <f aca="false">IF(ma=7,AVERAGE(C89:C95),IF(ma=14,AVERAGE(C82:C95),IF(ma=30,AVERAGE(C66:C95),IF(ma=40,AVERAGE(C56:C95),0))))</f>
        <v>0</v>
      </c>
      <c r="E95" s="1" t="n">
        <f aca="false">IF(MIN($N95:$O95)=0,0,O95)</f>
        <v>2.305</v>
      </c>
      <c r="I95" s="56" t="n">
        <f aca="false">B95</f>
        <v>35773</v>
      </c>
      <c r="J95" s="35" t="n">
        <f aca="false">IF(MIN(C95,E95)=0,0,E95-C95)</f>
        <v>0.22</v>
      </c>
      <c r="K95" s="35" t="n">
        <f aca="false">IF(ma=7,AVERAGE(J89:J95),IF(ma=14,AVERAGE(J82:J95),IF(ma=30,AVERAGE(J66:J95),IF(ma=40,AVERAGE(J56:J95),0))))</f>
        <v>0</v>
      </c>
      <c r="L95" s="35"/>
      <c r="M95" s="35"/>
      <c r="N95" s="28" t="n">
        <f aca="false">IF(BASISYN="YES",Q95-S95,Q95)</f>
        <v>2.085</v>
      </c>
      <c r="O95" s="28" t="n">
        <f aca="false">IF(BASISYN="YES",R95-T95,R95)</f>
        <v>2.305</v>
      </c>
      <c r="Q95" s="28" t="n">
        <f aca="false">IF(ISNA(V95),Q94,V95)</f>
        <v>2.085</v>
      </c>
      <c r="R95" s="28" t="n">
        <f aca="false">IF(ISNA(W95),R94,W95)</f>
        <v>2.305</v>
      </c>
      <c r="S95" s="28" t="n">
        <f aca="false">IF(ISNA(X95),S94,X95)</f>
        <v>2.305</v>
      </c>
      <c r="T95" s="28" t="n">
        <f aca="false">IF(ISNA(Y95),T94,Y95)</f>
        <v>2.305</v>
      </c>
      <c r="V95" s="28" t="n">
        <f aca="false">VLOOKUP($B95,IF(V$1=2,PRICELOOK2,IF(V$1=3,PRICELOOK3,IF(V$1=4,cash,PRICELOOK))),V$2,FALSE())</f>
        <v>2.085</v>
      </c>
      <c r="W95" s="28" t="n">
        <f aca="false">VLOOKUP($B95,IF(W$1=2,PRICELOOK2,IF(W$1=3,PRICELOOK3,IF(W$1=4,cash,PRICELOOK))),W$2,FALSE())</f>
        <v>2.305</v>
      </c>
      <c r="X95" s="28" t="n">
        <f aca="false">VLOOKUP($B95,IF(X$1=2,PRICELOOK2,IF(X$1=3,PRICELOOK3,IF(X$1=4,cash,PRICELOOK))),X$2,FALSE())</f>
        <v>2.305</v>
      </c>
      <c r="Y95" s="28" t="n">
        <f aca="false">VLOOKUP($B95,IF(Y$1=2,PRICELOOK2,IF(Y$1=3,PRICELOOK3,IF(Y$1=4,cash,PRICELOOK))),Y$2,FALSE())</f>
        <v>2.305</v>
      </c>
      <c r="CF95" s="56" t="n">
        <f aca="false">B95</f>
        <v>35773</v>
      </c>
      <c r="CG95" s="1" t="n">
        <f aca="false">CORREL(C74:C95,E74:E95)</f>
        <v>0.964536176385329</v>
      </c>
      <c r="CI95" s="56" t="n">
        <f aca="false">CF95</f>
        <v>35773</v>
      </c>
      <c r="CJ95" s="3" t="n">
        <f aca="false">STDEV(CO74:CO95)*CJ$24</f>
        <v>0.678476534894393</v>
      </c>
      <c r="CK95" s="3" t="n">
        <f aca="false">STDEV(CP74:CP95)*CK$24</f>
        <v>0.578056001786246</v>
      </c>
      <c r="CO95" s="3" t="n">
        <f aca="false">LN(V95/V94)</f>
        <v>-0.00954661188358</v>
      </c>
      <c r="CP95" s="3" t="n">
        <f aca="false">LN(W95/W94)</f>
        <v>0.0488986299214773</v>
      </c>
    </row>
    <row r="96" customFormat="false" ht="12.75" hidden="false" customHeight="false" outlineLevel="0" collapsed="false">
      <c r="A96" s="1" t="n">
        <f aca="false">A97-1</f>
        <v>529</v>
      </c>
      <c r="B96" s="56" t="n">
        <f aca="false">HLOOKUP("date",IF(TERM2="cash",cash,PRICELOOK),IF(A96&gt;=2,A96,2),FALSE())</f>
        <v>35774</v>
      </c>
      <c r="C96" s="1" t="n">
        <f aca="false">IF(MIN($N96:$O96)=0,0,N96)</f>
        <v>2.305</v>
      </c>
      <c r="D96" s="35" t="n">
        <f aca="false">IF(ma=7,AVERAGE(C90:C96),IF(ma=14,AVERAGE(C83:C96),IF(ma=30,AVERAGE(C67:C96),IF(ma=40,AVERAGE(C57:C96),0))))</f>
        <v>0</v>
      </c>
      <c r="E96" s="1" t="n">
        <f aca="false">IF(MIN($N96:$O96)=0,0,O96)</f>
        <v>2.39</v>
      </c>
      <c r="I96" s="56" t="n">
        <f aca="false">B96</f>
        <v>35774</v>
      </c>
      <c r="J96" s="35" t="n">
        <f aca="false">IF(MIN(C96,E96)=0,0,E96-C96)</f>
        <v>0.085</v>
      </c>
      <c r="K96" s="35" t="n">
        <f aca="false">IF(ma=7,AVERAGE(J90:J96),IF(ma=14,AVERAGE(J83:J96),IF(ma=30,AVERAGE(J67:J96),IF(ma=40,AVERAGE(J57:J96),0))))</f>
        <v>0</v>
      </c>
      <c r="L96" s="35"/>
      <c r="M96" s="35"/>
      <c r="N96" s="28" t="n">
        <f aca="false">IF(BASISYN="YES",Q96-S96,Q96)</f>
        <v>2.305</v>
      </c>
      <c r="O96" s="28" t="n">
        <f aca="false">IF(BASISYN="YES",R96-T96,R96)</f>
        <v>2.39</v>
      </c>
      <c r="Q96" s="28" t="n">
        <f aca="false">IF(ISNA(V96),Q95,V96)</f>
        <v>2.305</v>
      </c>
      <c r="R96" s="28" t="n">
        <f aca="false">IF(ISNA(W96),R95,W96)</f>
        <v>2.39</v>
      </c>
      <c r="S96" s="28" t="n">
        <f aca="false">IF(ISNA(X96),S95,X96)</f>
        <v>2.46</v>
      </c>
      <c r="T96" s="28" t="n">
        <f aca="false">IF(ISNA(Y96),T95,Y96)</f>
        <v>2.46</v>
      </c>
      <c r="V96" s="28" t="n">
        <f aca="false">VLOOKUP($B96,IF(V$1=2,PRICELOOK2,IF(V$1=3,PRICELOOK3,IF(V$1=4,cash,PRICELOOK))),V$2,FALSE())</f>
        <v>2.305</v>
      </c>
      <c r="W96" s="28" t="n">
        <f aca="false">VLOOKUP($B96,IF(W$1=2,PRICELOOK2,IF(W$1=3,PRICELOOK3,IF(W$1=4,cash,PRICELOOK))),W$2,FALSE())</f>
        <v>2.39</v>
      </c>
      <c r="X96" s="28" t="n">
        <f aca="false">VLOOKUP($B96,IF(X$1=2,PRICELOOK2,IF(X$1=3,PRICELOOK3,IF(X$1=4,cash,PRICELOOK))),X$2,FALSE())</f>
        <v>2.46</v>
      </c>
      <c r="Y96" s="28" t="n">
        <f aca="false">VLOOKUP($B96,IF(Y$1=2,PRICELOOK2,IF(Y$1=3,PRICELOOK3,IF(Y$1=4,cash,PRICELOOK))),Y$2,FALSE())</f>
        <v>2.46</v>
      </c>
      <c r="CF96" s="56" t="n">
        <f aca="false">B96</f>
        <v>35774</v>
      </c>
      <c r="CG96" s="1" t="n">
        <f aca="false">CORREL(C75:C96,E75:E96)</f>
        <v>0.944637466325527</v>
      </c>
      <c r="CI96" s="56" t="n">
        <f aca="false">CF96</f>
        <v>35774</v>
      </c>
      <c r="CJ96" s="3" t="n">
        <f aca="false">STDEV(CO75:CO96)*CJ$24</f>
        <v>0.77305135720863</v>
      </c>
      <c r="CK96" s="3" t="n">
        <f aca="false">STDEV(CP75:CP96)*CK$24</f>
        <v>0.588822555313655</v>
      </c>
      <c r="CO96" s="3" t="n">
        <f aca="false">LN(V96/V95)</f>
        <v>0.100311821197847</v>
      </c>
      <c r="CP96" s="3" t="n">
        <f aca="false">LN(W96/W95)</f>
        <v>0.0362126894948075</v>
      </c>
    </row>
    <row r="97" customFormat="false" ht="12.75" hidden="false" customHeight="false" outlineLevel="0" collapsed="false">
      <c r="A97" s="1" t="n">
        <f aca="false">A98-1</f>
        <v>530</v>
      </c>
      <c r="B97" s="56" t="n">
        <f aca="false">HLOOKUP("date",IF(TERM2="cash",cash,PRICELOOK),IF(A97&gt;=2,A97,2),FALSE())</f>
        <v>35775</v>
      </c>
      <c r="C97" s="1" t="n">
        <f aca="false">IF(MIN($N97:$O97)=0,0,N97)</f>
        <v>2.305</v>
      </c>
      <c r="D97" s="35" t="n">
        <f aca="false">IF(ma=7,AVERAGE(C91:C97),IF(ma=14,AVERAGE(C84:C97),IF(ma=30,AVERAGE(C68:C97),IF(ma=40,AVERAGE(C58:C97),0))))</f>
        <v>0</v>
      </c>
      <c r="E97" s="1" t="n">
        <f aca="false">IF(MIN($N97:$O97)=0,0,O97)</f>
        <v>2.275</v>
      </c>
      <c r="I97" s="56" t="n">
        <f aca="false">B97</f>
        <v>35775</v>
      </c>
      <c r="J97" s="35" t="n">
        <f aca="false">IF(MIN(C97,E97)=0,0,E97-C97)</f>
        <v>-0.0300000000000003</v>
      </c>
      <c r="K97" s="35" t="n">
        <f aca="false">IF(ma=7,AVERAGE(J91:J97),IF(ma=14,AVERAGE(J84:J97),IF(ma=30,AVERAGE(J68:J97),IF(ma=40,AVERAGE(J58:J97),0))))</f>
        <v>0</v>
      </c>
      <c r="L97" s="35"/>
      <c r="M97" s="35"/>
      <c r="N97" s="28" t="n">
        <f aca="false">IF(BASISYN="YES",Q97-S97,Q97)</f>
        <v>2.305</v>
      </c>
      <c r="O97" s="28" t="n">
        <f aca="false">IF(BASISYN="YES",R97-T97,R97)</f>
        <v>2.275</v>
      </c>
      <c r="Q97" s="28" t="n">
        <f aca="false">IF(ISNA(V97),Q96,V97)</f>
        <v>2.305</v>
      </c>
      <c r="R97" s="28" t="n">
        <f aca="false">IF(ISNA(W97),R96,W97)</f>
        <v>2.275</v>
      </c>
      <c r="S97" s="28" t="n">
        <f aca="false">IF(ISNA(X97),S96,X97)</f>
        <v>2.46</v>
      </c>
      <c r="T97" s="28" t="n">
        <f aca="false">IF(ISNA(Y97),T96,Y97)</f>
        <v>2.46</v>
      </c>
      <c r="V97" s="28" t="n">
        <f aca="false">VLOOKUP($B97,IF(V$1=2,PRICELOOK2,IF(V$1=3,PRICELOOK3,IF(V$1=4,cash,PRICELOOK))),V$2,FALSE())</f>
        <v>2.305</v>
      </c>
      <c r="W97" s="28" t="n">
        <f aca="false">VLOOKUP($B97,IF(W$1=2,PRICELOOK2,IF(W$1=3,PRICELOOK3,IF(W$1=4,cash,PRICELOOK))),W$2,FALSE())</f>
        <v>2.275</v>
      </c>
      <c r="X97" s="28" t="n">
        <f aca="false">VLOOKUP($B97,IF(X$1=2,PRICELOOK2,IF(X$1=3,PRICELOOK3,IF(X$1=4,cash,PRICELOOK))),X$2,FALSE())</f>
        <v>2.46</v>
      </c>
      <c r="Y97" s="28" t="n">
        <f aca="false">VLOOKUP($B97,IF(Y$1=2,PRICELOOK2,IF(Y$1=3,PRICELOOK3,IF(Y$1=4,cash,PRICELOOK))),Y$2,FALSE())</f>
        <v>2.46</v>
      </c>
      <c r="CF97" s="56" t="n">
        <f aca="false">B97</f>
        <v>35775</v>
      </c>
      <c r="CG97" s="1" t="n">
        <f aca="false">CORREL(C76:C97,E76:E97)</f>
        <v>0.863696616739062</v>
      </c>
      <c r="CI97" s="56" t="n">
        <f aca="false">CF97</f>
        <v>35775</v>
      </c>
      <c r="CJ97" s="3" t="n">
        <f aca="false">STDEV(CO76:CO97)*CJ$24</f>
        <v>0.773551450128552</v>
      </c>
      <c r="CK97" s="3" t="n">
        <f aca="false">STDEV(CP76:CP97)*CK$24</f>
        <v>0.604378638500219</v>
      </c>
      <c r="CO97" s="3" t="n">
        <f aca="false">LN(V97/V96)</f>
        <v>0</v>
      </c>
      <c r="CP97" s="3" t="n">
        <f aca="false">LN(W97/W96)</f>
        <v>-0.0493133135405056</v>
      </c>
    </row>
    <row r="98" customFormat="false" ht="12.75" hidden="false" customHeight="false" outlineLevel="0" collapsed="false">
      <c r="A98" s="1" t="n">
        <f aca="false">A99-1</f>
        <v>531</v>
      </c>
      <c r="B98" s="56" t="n">
        <f aca="false">HLOOKUP("date",IF(TERM2="cash",cash,PRICELOOK),IF(A98&gt;=2,A98,2),FALSE())</f>
        <v>35776</v>
      </c>
      <c r="C98" s="1" t="n">
        <f aca="false">IF(MIN($N98:$O98)=0,0,N98)</f>
        <v>2.165</v>
      </c>
      <c r="D98" s="35" t="n">
        <f aca="false">IF(ma=7,AVERAGE(C92:C98),IF(ma=14,AVERAGE(C85:C98),IF(ma=30,AVERAGE(C69:C98),IF(ma=40,AVERAGE(C59:C98),0))))</f>
        <v>0</v>
      </c>
      <c r="E98" s="1" t="n">
        <f aca="false">IF(MIN($N98:$O98)=0,0,O98)</f>
        <v>2.24</v>
      </c>
      <c r="I98" s="56" t="n">
        <f aca="false">B98</f>
        <v>35776</v>
      </c>
      <c r="J98" s="35" t="n">
        <f aca="false">IF(MIN(C98,E98)=0,0,E98-C98)</f>
        <v>0.0750000000000002</v>
      </c>
      <c r="K98" s="35" t="n">
        <f aca="false">IF(ma=7,AVERAGE(J92:J98),IF(ma=14,AVERAGE(J85:J98),IF(ma=30,AVERAGE(J69:J98),IF(ma=40,AVERAGE(J59:J98),0))))</f>
        <v>0</v>
      </c>
      <c r="L98" s="35"/>
      <c r="M98" s="35"/>
      <c r="N98" s="28" t="n">
        <f aca="false">IF(BASISYN="YES",Q98-S98,Q98)</f>
        <v>2.165</v>
      </c>
      <c r="O98" s="28" t="n">
        <f aca="false">IF(BASISYN="YES",R98-T98,R98)</f>
        <v>2.24</v>
      </c>
      <c r="Q98" s="28" t="n">
        <f aca="false">IF(ISNA(V98),Q97,V98)</f>
        <v>2.165</v>
      </c>
      <c r="R98" s="28" t="n">
        <f aca="false">IF(ISNA(W98),R97,W98)</f>
        <v>2.24</v>
      </c>
      <c r="S98" s="28" t="n">
        <f aca="false">IF(ISNA(X98),S97,X98)</f>
        <v>2.29</v>
      </c>
      <c r="T98" s="28" t="n">
        <f aca="false">IF(ISNA(Y98),T97,Y98)</f>
        <v>2.29</v>
      </c>
      <c r="V98" s="28" t="n">
        <f aca="false">VLOOKUP($B98,IF(V$1=2,PRICELOOK2,IF(V$1=3,PRICELOOK3,IF(V$1=4,cash,PRICELOOK))),V$2,FALSE())</f>
        <v>2.165</v>
      </c>
      <c r="W98" s="28" t="n">
        <f aca="false">VLOOKUP($B98,IF(W$1=2,PRICELOOK2,IF(W$1=3,PRICELOOK3,IF(W$1=4,cash,PRICELOOK))),W$2,FALSE())</f>
        <v>2.24</v>
      </c>
      <c r="X98" s="28" t="n">
        <f aca="false">VLOOKUP($B98,IF(X$1=2,PRICELOOK2,IF(X$1=3,PRICELOOK3,IF(X$1=4,cash,PRICELOOK))),X$2,FALSE())</f>
        <v>2.29</v>
      </c>
      <c r="Y98" s="28" t="n">
        <f aca="false">VLOOKUP($B98,IF(Y$1=2,PRICELOOK2,IF(Y$1=3,PRICELOOK3,IF(Y$1=4,cash,PRICELOOK))),Y$2,FALSE())</f>
        <v>2.29</v>
      </c>
      <c r="CF98" s="56" t="n">
        <f aca="false">B98</f>
        <v>35776</v>
      </c>
      <c r="CG98" s="1" t="n">
        <f aca="false">CORREL(C77:C98,E77:E98)</f>
        <v>0.729334413555209</v>
      </c>
      <c r="CI98" s="56" t="n">
        <f aca="false">CF98</f>
        <v>35776</v>
      </c>
      <c r="CJ98" s="3" t="n">
        <f aca="false">STDEV(CO77:CO98)*CJ$24</f>
        <v>0.750865317331882</v>
      </c>
      <c r="CK98" s="3" t="n">
        <f aca="false">STDEV(CP77:CP98)*CK$24</f>
        <v>0.555350340505805</v>
      </c>
      <c r="CO98" s="3" t="n">
        <f aca="false">LN(V98/V97)</f>
        <v>-0.0626603149941587</v>
      </c>
      <c r="CP98" s="3" t="n">
        <f aca="false">LN(W98/W97)</f>
        <v>-0.0155041865359651</v>
      </c>
    </row>
    <row r="99" customFormat="false" ht="12.75" hidden="false" customHeight="false" outlineLevel="0" collapsed="false">
      <c r="A99" s="1" t="n">
        <f aca="false">A100-1</f>
        <v>532</v>
      </c>
      <c r="B99" s="56" t="n">
        <f aca="false">HLOOKUP("date",IF(TERM2="cash",cash,PRICELOOK),IF(A99&gt;=2,A99,2),FALSE())</f>
        <v>35777</v>
      </c>
      <c r="C99" s="1" t="n">
        <f aca="false">IF(MIN($N99:$O99)=0,0,N99)</f>
        <v>2.165</v>
      </c>
      <c r="D99" s="35" t="n">
        <f aca="false">IF(ma=7,AVERAGE(C93:C99),IF(ma=14,AVERAGE(C86:C99),IF(ma=30,AVERAGE(C70:C99),IF(ma=40,AVERAGE(C60:C99),0))))</f>
        <v>0</v>
      </c>
      <c r="E99" s="1" t="n">
        <f aca="false">IF(MIN($N99:$O99)=0,0,O99)</f>
        <v>2.24</v>
      </c>
      <c r="I99" s="56" t="n">
        <f aca="false">B99</f>
        <v>35777</v>
      </c>
      <c r="J99" s="35" t="n">
        <f aca="false">IF(MIN(C99,E99)=0,0,E99-C99)</f>
        <v>0.0750000000000002</v>
      </c>
      <c r="K99" s="35" t="n">
        <f aca="false">IF(ma=7,AVERAGE(J93:J99),IF(ma=14,AVERAGE(J86:J99),IF(ma=30,AVERAGE(J70:J99),IF(ma=40,AVERAGE(J60:J99),0))))</f>
        <v>0</v>
      </c>
      <c r="L99" s="35"/>
      <c r="M99" s="35"/>
      <c r="N99" s="28" t="n">
        <f aca="false">IF(BASISYN="YES",Q99-S99,Q99)</f>
        <v>2.165</v>
      </c>
      <c r="O99" s="28" t="n">
        <f aca="false">IF(BASISYN="YES",R99-T99,R99)</f>
        <v>2.24</v>
      </c>
      <c r="Q99" s="28" t="n">
        <f aca="false">IF(ISNA(V99),Q98,V99)</f>
        <v>2.165</v>
      </c>
      <c r="R99" s="28" t="n">
        <f aca="false">IF(ISNA(W99),R98,W99)</f>
        <v>2.24</v>
      </c>
      <c r="S99" s="28" t="n">
        <f aca="false">IF(ISNA(X99),S98,X99)</f>
        <v>2.29</v>
      </c>
      <c r="T99" s="28" t="n">
        <f aca="false">IF(ISNA(Y99),T98,Y99)</f>
        <v>2.29</v>
      </c>
      <c r="V99" s="28" t="n">
        <f aca="false">VLOOKUP($B99,IF(V$1=2,PRICELOOK2,IF(V$1=3,PRICELOOK3,IF(V$1=4,cash,PRICELOOK))),V$2,FALSE())</f>
        <v>2.165</v>
      </c>
      <c r="W99" s="28" t="n">
        <f aca="false">VLOOKUP($B99,IF(W$1=2,PRICELOOK2,IF(W$1=3,PRICELOOK3,IF(W$1=4,cash,PRICELOOK))),W$2,FALSE())</f>
        <v>2.24</v>
      </c>
      <c r="X99" s="28" t="n">
        <f aca="false">VLOOKUP($B99,IF(X$1=2,PRICELOOK2,IF(X$1=3,PRICELOOK3,IF(X$1=4,cash,PRICELOOK))),X$2,FALSE())</f>
        <v>2.29</v>
      </c>
      <c r="Y99" s="28" t="n">
        <f aca="false">VLOOKUP($B99,IF(Y$1=2,PRICELOOK2,IF(Y$1=3,PRICELOOK3,IF(Y$1=4,cash,PRICELOOK))),Y$2,FALSE())</f>
        <v>2.29</v>
      </c>
      <c r="CF99" s="56" t="n">
        <f aca="false">B99</f>
        <v>35777</v>
      </c>
      <c r="CG99" s="1" t="n">
        <f aca="false">CORREL(C78:C99,E78:E99)</f>
        <v>0.697029641337743</v>
      </c>
      <c r="CI99" s="56" t="n">
        <f aca="false">CF99</f>
        <v>35777</v>
      </c>
      <c r="CJ99" s="3" t="n">
        <f aca="false">STDEV(CO78:CO99)*CJ$24</f>
        <v>0.661218015308597</v>
      </c>
      <c r="CK99" s="3" t="n">
        <f aca="false">STDEV(CP78:CP99)*CK$24</f>
        <v>0.400344112228765</v>
      </c>
      <c r="CO99" s="3" t="n">
        <f aca="false">LN(V99/V98)</f>
        <v>0</v>
      </c>
      <c r="CP99" s="3" t="n">
        <f aca="false">LN(W99/W98)</f>
        <v>0</v>
      </c>
    </row>
    <row r="100" customFormat="false" ht="12.75" hidden="false" customHeight="false" outlineLevel="0" collapsed="false">
      <c r="A100" s="1" t="n">
        <f aca="false">A101-1</f>
        <v>533</v>
      </c>
      <c r="B100" s="56" t="n">
        <f aca="false">HLOOKUP("date",IF(TERM2="cash",cash,PRICELOOK),IF(A100&gt;=2,A100,2),FALSE())</f>
        <v>35778</v>
      </c>
      <c r="C100" s="1" t="n">
        <f aca="false">IF(MIN($N100:$O100)=0,0,N100)</f>
        <v>2.165</v>
      </c>
      <c r="D100" s="35" t="n">
        <f aca="false">IF(ma=7,AVERAGE(C94:C100),IF(ma=14,AVERAGE(C87:C100),IF(ma=30,AVERAGE(C71:C100),IF(ma=40,AVERAGE(C61:C100),0))))</f>
        <v>0</v>
      </c>
      <c r="E100" s="1" t="n">
        <f aca="false">IF(MIN($N100:$O100)=0,0,O100)</f>
        <v>2.24</v>
      </c>
      <c r="I100" s="56" t="n">
        <f aca="false">B100</f>
        <v>35778</v>
      </c>
      <c r="J100" s="35" t="n">
        <f aca="false">IF(MIN(C100,E100)=0,0,E100-C100)</f>
        <v>0.0750000000000002</v>
      </c>
      <c r="K100" s="35" t="n">
        <f aca="false">IF(ma=7,AVERAGE(J94:J100),IF(ma=14,AVERAGE(J87:J100),IF(ma=30,AVERAGE(J71:J100),IF(ma=40,AVERAGE(J61:J100),0))))</f>
        <v>0</v>
      </c>
      <c r="L100" s="35"/>
      <c r="M100" s="35"/>
      <c r="N100" s="28" t="n">
        <f aca="false">IF(BASISYN="YES",Q100-S100,Q100)</f>
        <v>2.165</v>
      </c>
      <c r="O100" s="28" t="n">
        <f aca="false">IF(BASISYN="YES",R100-T100,R100)</f>
        <v>2.24</v>
      </c>
      <c r="Q100" s="28" t="n">
        <f aca="false">IF(ISNA(V100),Q99,V100)</f>
        <v>2.165</v>
      </c>
      <c r="R100" s="28" t="n">
        <f aca="false">IF(ISNA(W100),R99,W100)</f>
        <v>2.24</v>
      </c>
      <c r="S100" s="28" t="n">
        <f aca="false">IF(ISNA(X100),S99,X100)</f>
        <v>2.29</v>
      </c>
      <c r="T100" s="28" t="n">
        <f aca="false">IF(ISNA(Y100),T99,Y100)</f>
        <v>2.29</v>
      </c>
      <c r="V100" s="28" t="n">
        <f aca="false">VLOOKUP($B100,IF(V$1=2,PRICELOOK2,IF(V$1=3,PRICELOOK3,IF(V$1=4,cash,PRICELOOK))),V$2,FALSE())</f>
        <v>2.165</v>
      </c>
      <c r="W100" s="28" t="n">
        <f aca="false">VLOOKUP($B100,IF(W$1=2,PRICELOOK2,IF(W$1=3,PRICELOOK3,IF(W$1=4,cash,PRICELOOK))),W$2,FALSE())</f>
        <v>2.24</v>
      </c>
      <c r="X100" s="28" t="n">
        <f aca="false">VLOOKUP($B100,IF(X$1=2,PRICELOOK2,IF(X$1=3,PRICELOOK3,IF(X$1=4,cash,PRICELOOK))),X$2,FALSE())</f>
        <v>2.29</v>
      </c>
      <c r="Y100" s="28" t="n">
        <f aca="false">VLOOKUP($B100,IF(Y$1=2,PRICELOOK2,IF(Y$1=3,PRICELOOK3,IF(Y$1=4,cash,PRICELOOK))),Y$2,FALSE())</f>
        <v>2.29</v>
      </c>
      <c r="CF100" s="56" t="n">
        <f aca="false">B100</f>
        <v>35778</v>
      </c>
      <c r="CG100" s="1" t="n">
        <f aca="false">CORREL(C79:C100,E79:E100)</f>
        <v>0.651313750383118</v>
      </c>
      <c r="CI100" s="56" t="n">
        <f aca="false">CF100</f>
        <v>35778</v>
      </c>
      <c r="CJ100" s="3" t="n">
        <f aca="false">STDEV(CO79:CO100)*CJ$24</f>
        <v>0.661218015308597</v>
      </c>
      <c r="CK100" s="3" t="n">
        <f aca="false">STDEV(CP79:CP100)*CK$24</f>
        <v>0.400344112228765</v>
      </c>
      <c r="CO100" s="3" t="n">
        <f aca="false">LN(V100/V99)</f>
        <v>0</v>
      </c>
      <c r="CP100" s="3" t="n">
        <f aca="false">LN(W100/W99)</f>
        <v>0</v>
      </c>
    </row>
    <row r="101" customFormat="false" ht="12.75" hidden="false" customHeight="false" outlineLevel="0" collapsed="false">
      <c r="A101" s="1" t="n">
        <f aca="false">A102-1</f>
        <v>534</v>
      </c>
      <c r="B101" s="56" t="n">
        <f aca="false">HLOOKUP("date",IF(TERM2="cash",cash,PRICELOOK),IF(A101&gt;=2,A101,2),FALSE())</f>
        <v>35779</v>
      </c>
      <c r="C101" s="1" t="n">
        <f aca="false">IF(MIN($N101:$O101)=0,0,N101)</f>
        <v>2.165</v>
      </c>
      <c r="D101" s="35" t="n">
        <f aca="false">IF(ma=7,AVERAGE(C95:C101),IF(ma=14,AVERAGE(C88:C101),IF(ma=30,AVERAGE(C72:C101),IF(ma=40,AVERAGE(C62:C101),0))))</f>
        <v>0</v>
      </c>
      <c r="E101" s="1" t="n">
        <f aca="false">IF(MIN($N101:$O101)=0,0,O101)</f>
        <v>2.17</v>
      </c>
      <c r="I101" s="56" t="n">
        <f aca="false">B101</f>
        <v>35779</v>
      </c>
      <c r="J101" s="35" t="n">
        <f aca="false">IF(MIN(C101,E101)=0,0,E101-C101)</f>
        <v>0.00499999999999989</v>
      </c>
      <c r="K101" s="35" t="n">
        <f aca="false">IF(ma=7,AVERAGE(J95:J101),IF(ma=14,AVERAGE(J88:J101),IF(ma=30,AVERAGE(J72:J101),IF(ma=40,AVERAGE(J62:J101),0))))</f>
        <v>0</v>
      </c>
      <c r="L101" s="35"/>
      <c r="M101" s="35"/>
      <c r="N101" s="28" t="n">
        <f aca="false">IF(BASISYN="YES",Q101-S101,Q101)</f>
        <v>2.165</v>
      </c>
      <c r="O101" s="28" t="n">
        <f aca="false">IF(BASISYN="YES",R101-T101,R101)</f>
        <v>2.17</v>
      </c>
      <c r="Q101" s="28" t="n">
        <f aca="false">IF(ISNA(V101),Q100,V101)</f>
        <v>2.165</v>
      </c>
      <c r="R101" s="28" t="n">
        <f aca="false">IF(ISNA(W101),R100,W101)</f>
        <v>2.17</v>
      </c>
      <c r="S101" s="28" t="n">
        <f aca="false">IF(ISNA(X101),S100,X101)</f>
        <v>2.29</v>
      </c>
      <c r="T101" s="28" t="n">
        <f aca="false">IF(ISNA(Y101),T100,Y101)</f>
        <v>2.29</v>
      </c>
      <c r="V101" s="28" t="n">
        <f aca="false">VLOOKUP($B101,IF(V$1=2,PRICELOOK2,IF(V$1=3,PRICELOOK3,IF(V$1=4,cash,PRICELOOK))),V$2,FALSE())</f>
        <v>2.165</v>
      </c>
      <c r="W101" s="28" t="n">
        <f aca="false">VLOOKUP($B101,IF(W$1=2,PRICELOOK2,IF(W$1=3,PRICELOOK3,IF(W$1=4,cash,PRICELOOK))),W$2,FALSE())</f>
        <v>2.17</v>
      </c>
      <c r="X101" s="28" t="n">
        <f aca="false">VLOOKUP($B101,IF(X$1=2,PRICELOOK2,IF(X$1=3,PRICELOOK3,IF(X$1=4,cash,PRICELOOK))),X$2,FALSE())</f>
        <v>2.29</v>
      </c>
      <c r="Y101" s="28" t="n">
        <f aca="false">VLOOKUP($B101,IF(Y$1=2,PRICELOOK2,IF(Y$1=3,PRICELOOK3,IF(Y$1=4,cash,PRICELOOK))),Y$2,FALSE())</f>
        <v>2.29</v>
      </c>
      <c r="CF101" s="56" t="n">
        <f aca="false">B101</f>
        <v>35779</v>
      </c>
      <c r="CG101" s="1" t="n">
        <f aca="false">CORREL(C80:C101,E80:E101)</f>
        <v>0.566578323320174</v>
      </c>
      <c r="CI101" s="56" t="n">
        <f aca="false">CF101</f>
        <v>35779</v>
      </c>
      <c r="CJ101" s="3" t="n">
        <f aca="false">STDEV(CO80:CO101)*CJ$24</f>
        <v>0.661218015308597</v>
      </c>
      <c r="CK101" s="3" t="n">
        <f aca="false">STDEV(CP80:CP101)*CK$24</f>
        <v>0.412378065519026</v>
      </c>
      <c r="CO101" s="3" t="n">
        <f aca="false">LN(V101/V100)</f>
        <v>0</v>
      </c>
      <c r="CP101" s="3" t="n">
        <f aca="false">LN(W101/W100)</f>
        <v>-0.0317486983145804</v>
      </c>
    </row>
    <row r="102" customFormat="false" ht="12.75" hidden="false" customHeight="false" outlineLevel="0" collapsed="false">
      <c r="A102" s="1" t="n">
        <f aca="false">A103-1</f>
        <v>535</v>
      </c>
      <c r="B102" s="56" t="n">
        <f aca="false">HLOOKUP("date",IF(TERM2="cash",cash,PRICELOOK),IF(A102&gt;=2,A102,2),FALSE())</f>
        <v>35780</v>
      </c>
      <c r="C102" s="1" t="n">
        <f aca="false">IF(MIN($N102:$O102)=0,0,N102)</f>
        <v>2.11</v>
      </c>
      <c r="D102" s="35" t="n">
        <f aca="false">IF(ma=7,AVERAGE(C96:C102),IF(ma=14,AVERAGE(C89:C102),IF(ma=30,AVERAGE(C73:C102),IF(ma=40,AVERAGE(C63:C102),0))))</f>
        <v>0</v>
      </c>
      <c r="E102" s="1" t="n">
        <f aca="false">IF(MIN($N102:$O102)=0,0,O102)</f>
        <v>2.225</v>
      </c>
      <c r="I102" s="56" t="n">
        <f aca="false">B102</f>
        <v>35780</v>
      </c>
      <c r="J102" s="35" t="n">
        <f aca="false">IF(MIN(C102,E102)=0,0,E102-C102)</f>
        <v>0.115</v>
      </c>
      <c r="K102" s="35" t="n">
        <f aca="false">IF(ma=7,AVERAGE(J96:J102),IF(ma=14,AVERAGE(J89:J102),IF(ma=30,AVERAGE(J73:J102),IF(ma=40,AVERAGE(J63:J102),0))))</f>
        <v>0</v>
      </c>
      <c r="L102" s="35"/>
      <c r="M102" s="35"/>
      <c r="N102" s="28" t="n">
        <f aca="false">IF(BASISYN="YES",Q102-S102,Q102)</f>
        <v>2.11</v>
      </c>
      <c r="O102" s="28" t="n">
        <f aca="false">IF(BASISYN="YES",R102-T102,R102)</f>
        <v>2.225</v>
      </c>
      <c r="Q102" s="28" t="n">
        <f aca="false">IF(ISNA(V102),Q101,V102)</f>
        <v>2.11</v>
      </c>
      <c r="R102" s="28" t="n">
        <f aca="false">IF(ISNA(W102),R101,W102)</f>
        <v>2.225</v>
      </c>
      <c r="S102" s="28" t="n">
        <f aca="false">IF(ISNA(X102),S101,X102)</f>
        <v>2.24</v>
      </c>
      <c r="T102" s="28" t="n">
        <f aca="false">IF(ISNA(Y102),T101,Y102)</f>
        <v>2.24</v>
      </c>
      <c r="V102" s="28" t="n">
        <f aca="false">VLOOKUP($B102,IF(V$1=2,PRICELOOK2,IF(V$1=3,PRICELOOK3,IF(V$1=4,cash,PRICELOOK))),V$2,FALSE())</f>
        <v>2.11</v>
      </c>
      <c r="W102" s="28" t="n">
        <f aca="false">VLOOKUP($B102,IF(W$1=2,PRICELOOK2,IF(W$1=3,PRICELOOK3,IF(W$1=4,cash,PRICELOOK))),W$2,FALSE())</f>
        <v>2.225</v>
      </c>
      <c r="X102" s="28" t="n">
        <f aca="false">VLOOKUP($B102,IF(X$1=2,PRICELOOK2,IF(X$1=3,PRICELOOK3,IF(X$1=4,cash,PRICELOOK))),X$2,FALSE())</f>
        <v>2.24</v>
      </c>
      <c r="Y102" s="28" t="n">
        <f aca="false">VLOOKUP($B102,IF(Y$1=2,PRICELOOK2,IF(Y$1=3,PRICELOOK3,IF(Y$1=4,cash,PRICELOOK))),Y$2,FALSE())</f>
        <v>2.24</v>
      </c>
      <c r="CF102" s="56" t="n">
        <f aca="false">B102</f>
        <v>35780</v>
      </c>
      <c r="CG102" s="1" t="n">
        <f aca="false">CORREL(C81:C102,E81:E102)</f>
        <v>0.519969532831496</v>
      </c>
      <c r="CI102" s="56" t="n">
        <f aca="false">CF102</f>
        <v>35780</v>
      </c>
      <c r="CJ102" s="3" t="n">
        <f aca="false">STDEV(CO81:CO102)*CJ$24</f>
        <v>0.660890588014893</v>
      </c>
      <c r="CK102" s="3" t="n">
        <f aca="false">STDEV(CP81:CP102)*CK$24</f>
        <v>0.421754803111252</v>
      </c>
      <c r="CO102" s="3" t="n">
        <f aca="false">LN(V102/V101)</f>
        <v>-0.0257324139664781</v>
      </c>
      <c r="CP102" s="3" t="n">
        <f aca="false">LN(W102/W101)</f>
        <v>0.0250297480658355</v>
      </c>
    </row>
    <row r="103" customFormat="false" ht="12.75" hidden="false" customHeight="false" outlineLevel="0" collapsed="false">
      <c r="A103" s="1" t="n">
        <f aca="false">A104-1</f>
        <v>536</v>
      </c>
      <c r="B103" s="56" t="n">
        <f aca="false">HLOOKUP("date",IF(TERM2="cash",cash,PRICELOOK),IF(A103&gt;=2,A103,2),FALSE())</f>
        <v>35781</v>
      </c>
      <c r="C103" s="1" t="n">
        <f aca="false">IF(MIN($N103:$O103)=0,0,N103)</f>
        <v>2.145</v>
      </c>
      <c r="D103" s="35" t="n">
        <f aca="false">IF(ma=7,AVERAGE(C97:C103),IF(ma=14,AVERAGE(C90:C103),IF(ma=30,AVERAGE(C74:C103),IF(ma=40,AVERAGE(C64:C103),0))))</f>
        <v>0</v>
      </c>
      <c r="E103" s="1" t="n">
        <f aca="false">IF(MIN($N103:$O103)=0,0,O103)</f>
        <v>2.29</v>
      </c>
      <c r="I103" s="56" t="n">
        <f aca="false">B103</f>
        <v>35781</v>
      </c>
      <c r="J103" s="35" t="n">
        <f aca="false">IF(MIN(C103,E103)=0,0,E103-C103)</f>
        <v>0.145</v>
      </c>
      <c r="K103" s="35" t="n">
        <f aca="false">IF(ma=7,AVERAGE(J97:J103),IF(ma=14,AVERAGE(J90:J103),IF(ma=30,AVERAGE(J74:J103),IF(ma=40,AVERAGE(J64:J103),0))))</f>
        <v>0</v>
      </c>
      <c r="L103" s="35"/>
      <c r="M103" s="35"/>
      <c r="N103" s="28" t="n">
        <f aca="false">IF(BASISYN="YES",Q103-S103,Q103)</f>
        <v>2.145</v>
      </c>
      <c r="O103" s="28" t="n">
        <f aca="false">IF(BASISYN="YES",R103-T103,R103)</f>
        <v>2.29</v>
      </c>
      <c r="Q103" s="28" t="n">
        <f aca="false">IF(ISNA(V103),Q102,V103)</f>
        <v>2.145</v>
      </c>
      <c r="R103" s="28" t="n">
        <f aca="false">IF(ISNA(W103),R102,W103)</f>
        <v>2.29</v>
      </c>
      <c r="S103" s="28" t="n">
        <f aca="false">IF(ISNA(X103),S102,X103)</f>
        <v>2.36</v>
      </c>
      <c r="T103" s="28" t="n">
        <f aca="false">IF(ISNA(Y103),T102,Y103)</f>
        <v>2.36</v>
      </c>
      <c r="V103" s="28" t="n">
        <f aca="false">VLOOKUP($B103,IF(V$1=2,PRICELOOK2,IF(V$1=3,PRICELOOK3,IF(V$1=4,cash,PRICELOOK))),V$2,FALSE())</f>
        <v>2.145</v>
      </c>
      <c r="W103" s="28" t="n">
        <f aca="false">VLOOKUP($B103,IF(W$1=2,PRICELOOK2,IF(W$1=3,PRICELOOK3,IF(W$1=4,cash,PRICELOOK))),W$2,FALSE())</f>
        <v>2.29</v>
      </c>
      <c r="X103" s="28" t="n">
        <f aca="false">VLOOKUP($B103,IF(X$1=2,PRICELOOK2,IF(X$1=3,PRICELOOK3,IF(X$1=4,cash,PRICELOOK))),X$2,FALSE())</f>
        <v>2.36</v>
      </c>
      <c r="Y103" s="28" t="n">
        <f aca="false">VLOOKUP($B103,IF(Y$1=2,PRICELOOK2,IF(Y$1=3,PRICELOOK3,IF(Y$1=4,cash,PRICELOOK))),Y$2,FALSE())</f>
        <v>2.36</v>
      </c>
      <c r="CF103" s="56" t="n">
        <f aca="false">B103</f>
        <v>35781</v>
      </c>
      <c r="CG103" s="1" t="n">
        <f aca="false">CORREL(C82:C103,E82:E103)</f>
        <v>0.466627721095051</v>
      </c>
      <c r="CI103" s="56" t="n">
        <f aca="false">CF103</f>
        <v>35781</v>
      </c>
      <c r="CJ103" s="3" t="n">
        <f aca="false">STDEV(CO82:CO103)*CJ$24</f>
        <v>0.608087699695377</v>
      </c>
      <c r="CK103" s="3" t="n">
        <f aca="false">STDEV(CP82:CP103)*CK$24</f>
        <v>0.349104658900672</v>
      </c>
      <c r="CO103" s="3" t="n">
        <f aca="false">LN(V103/V102)</f>
        <v>0.0164516048920053</v>
      </c>
      <c r="CP103" s="3" t="n">
        <f aca="false">LN(W103/W102)</f>
        <v>0.0287949019479446</v>
      </c>
    </row>
    <row r="104" customFormat="false" ht="12.75" hidden="false" customHeight="false" outlineLevel="0" collapsed="false">
      <c r="A104" s="1" t="n">
        <f aca="false">A105-1</f>
        <v>537</v>
      </c>
      <c r="B104" s="56" t="n">
        <f aca="false">HLOOKUP("date",IF(TERM2="cash",cash,PRICELOOK),IF(A104&gt;=2,A104,2),FALSE())</f>
        <v>35782</v>
      </c>
      <c r="C104" s="1" t="n">
        <f aca="false">IF(MIN($N104:$O104)=0,0,N104)</f>
        <v>2.145</v>
      </c>
      <c r="D104" s="35" t="n">
        <f aca="false">IF(ma=7,AVERAGE(C98:C104),IF(ma=14,AVERAGE(C91:C104),IF(ma=30,AVERAGE(C75:C104),IF(ma=40,AVERAGE(C65:C104),0))))</f>
        <v>0</v>
      </c>
      <c r="E104" s="1" t="n">
        <f aca="false">IF(MIN($N104:$O104)=0,0,O104)</f>
        <v>2.355</v>
      </c>
      <c r="I104" s="56" t="n">
        <f aca="false">B104</f>
        <v>35782</v>
      </c>
      <c r="J104" s="35" t="n">
        <f aca="false">IF(MIN(C104,E104)=0,0,E104-C104)</f>
        <v>0.21</v>
      </c>
      <c r="K104" s="35" t="n">
        <f aca="false">IF(ma=7,AVERAGE(J98:J104),IF(ma=14,AVERAGE(J91:J104),IF(ma=30,AVERAGE(J75:J104),IF(ma=40,AVERAGE(J65:J104),0))))</f>
        <v>0</v>
      </c>
      <c r="L104" s="35"/>
      <c r="M104" s="35"/>
      <c r="N104" s="28" t="n">
        <f aca="false">IF(BASISYN="YES",Q104-S104,Q104)</f>
        <v>2.145</v>
      </c>
      <c r="O104" s="28" t="n">
        <f aca="false">IF(BASISYN="YES",R104-T104,R104)</f>
        <v>2.355</v>
      </c>
      <c r="Q104" s="28" t="n">
        <f aca="false">IF(ISNA(V104),Q103,V104)</f>
        <v>2.145</v>
      </c>
      <c r="R104" s="28" t="n">
        <f aca="false">IF(ISNA(W104),R103,W104)</f>
        <v>2.355</v>
      </c>
      <c r="S104" s="28" t="n">
        <f aca="false">IF(ISNA(X104),S103,X104)</f>
        <v>2.36</v>
      </c>
      <c r="T104" s="28" t="n">
        <f aca="false">IF(ISNA(Y104),T103,Y104)</f>
        <v>2.36</v>
      </c>
      <c r="V104" s="28" t="n">
        <f aca="false">VLOOKUP($B104,IF(V$1=2,PRICELOOK2,IF(V$1=3,PRICELOOK3,IF(V$1=4,cash,PRICELOOK))),V$2,FALSE())</f>
        <v>2.145</v>
      </c>
      <c r="W104" s="28" t="n">
        <f aca="false">VLOOKUP($B104,IF(W$1=2,PRICELOOK2,IF(W$1=3,PRICELOOK3,IF(W$1=4,cash,PRICELOOK))),W$2,FALSE())</f>
        <v>2.355</v>
      </c>
      <c r="X104" s="28" t="n">
        <f aca="false">VLOOKUP($B104,IF(X$1=2,PRICELOOK2,IF(X$1=3,PRICELOOK3,IF(X$1=4,cash,PRICELOOK))),X$2,FALSE())</f>
        <v>2.36</v>
      </c>
      <c r="Y104" s="28" t="n">
        <f aca="false">VLOOKUP($B104,IF(Y$1=2,PRICELOOK2,IF(Y$1=3,PRICELOOK3,IF(Y$1=4,cash,PRICELOOK))),Y$2,FALSE())</f>
        <v>2.36</v>
      </c>
      <c r="CF104" s="56" t="n">
        <f aca="false">B104</f>
        <v>35782</v>
      </c>
      <c r="CG104" s="1" t="n">
        <f aca="false">CORREL(C83:C104,E83:E104)</f>
        <v>0.400075116436818</v>
      </c>
      <c r="CI104" s="56" t="n">
        <f aca="false">CF104</f>
        <v>35782</v>
      </c>
      <c r="CJ104" s="3" t="n">
        <f aca="false">STDEV(CO83:CO104)*CJ$24</f>
        <v>0.599040980714801</v>
      </c>
      <c r="CK104" s="3" t="n">
        <f aca="false">STDEV(CP83:CP104)*CK$24</f>
        <v>0.359471630920364</v>
      </c>
      <c r="CO104" s="3" t="n">
        <f aca="false">LN(V104/V103)</f>
        <v>0</v>
      </c>
      <c r="CP104" s="3" t="n">
        <f aca="false">LN(W104/W103)</f>
        <v>0.0279889099022328</v>
      </c>
    </row>
    <row r="105" customFormat="false" ht="12.75" hidden="false" customHeight="false" outlineLevel="0" collapsed="false">
      <c r="A105" s="1" t="n">
        <f aca="false">A106-1</f>
        <v>538</v>
      </c>
      <c r="B105" s="56" t="n">
        <f aca="false">HLOOKUP("date",IF(TERM2="cash",cash,PRICELOOK),IF(A105&gt;=2,A105,2),FALSE())</f>
        <v>35783</v>
      </c>
      <c r="C105" s="1" t="n">
        <f aca="false">IF(MIN($N105:$O105)=0,0,N105)</f>
        <v>2.275</v>
      </c>
      <c r="D105" s="35" t="n">
        <f aca="false">IF(ma=7,AVERAGE(C99:C105),IF(ma=14,AVERAGE(C92:C105),IF(ma=30,AVERAGE(C76:C105),IF(ma=40,AVERAGE(C66:C105),0))))</f>
        <v>0</v>
      </c>
      <c r="E105" s="1" t="n">
        <f aca="false">IF(MIN($N105:$O105)=0,0,O105)</f>
        <v>2.415</v>
      </c>
      <c r="I105" s="56" t="n">
        <f aca="false">B105</f>
        <v>35783</v>
      </c>
      <c r="J105" s="35" t="n">
        <f aca="false">IF(MIN(C105,E105)=0,0,E105-C105)</f>
        <v>0.14</v>
      </c>
      <c r="K105" s="35" t="n">
        <f aca="false">IF(ma=7,AVERAGE(J99:J105),IF(ma=14,AVERAGE(J92:J105),IF(ma=30,AVERAGE(J76:J105),IF(ma=40,AVERAGE(J66:J105),0))))</f>
        <v>0</v>
      </c>
      <c r="L105" s="35"/>
      <c r="M105" s="35"/>
      <c r="N105" s="28" t="n">
        <f aca="false">IF(BASISYN="YES",Q105-S105,Q105)</f>
        <v>2.275</v>
      </c>
      <c r="O105" s="28" t="n">
        <f aca="false">IF(BASISYN="YES",R105-T105,R105)</f>
        <v>2.415</v>
      </c>
      <c r="Q105" s="28" t="n">
        <f aca="false">IF(ISNA(V105),Q104,V105)</f>
        <v>2.275</v>
      </c>
      <c r="R105" s="28" t="n">
        <f aca="false">IF(ISNA(W105),R104,W105)</f>
        <v>2.415</v>
      </c>
      <c r="S105" s="28" t="n">
        <f aca="false">IF(ISNA(X105),S104,X105)</f>
        <v>2.375</v>
      </c>
      <c r="T105" s="28" t="n">
        <f aca="false">IF(ISNA(Y105),T104,Y105)</f>
        <v>2.375</v>
      </c>
      <c r="V105" s="28" t="n">
        <f aca="false">VLOOKUP($B105,IF(V$1=2,PRICELOOK2,IF(V$1=3,PRICELOOK3,IF(V$1=4,cash,PRICELOOK))),V$2,FALSE())</f>
        <v>2.275</v>
      </c>
      <c r="W105" s="28" t="n">
        <f aca="false">VLOOKUP($B105,IF(W$1=2,PRICELOOK2,IF(W$1=3,PRICELOOK3,IF(W$1=4,cash,PRICELOOK))),W$2,FALSE())</f>
        <v>2.415</v>
      </c>
      <c r="X105" s="28" t="n">
        <f aca="false">VLOOKUP($B105,IF(X$1=2,PRICELOOK2,IF(X$1=3,PRICELOOK3,IF(X$1=4,cash,PRICELOOK))),X$2,FALSE())</f>
        <v>2.375</v>
      </c>
      <c r="Y105" s="28" t="n">
        <f aca="false">VLOOKUP($B105,IF(Y$1=2,PRICELOOK2,IF(Y$1=3,PRICELOOK3,IF(Y$1=4,cash,PRICELOOK))),Y$2,FALSE())</f>
        <v>2.375</v>
      </c>
      <c r="CF105" s="56" t="n">
        <f aca="false">B105</f>
        <v>35783</v>
      </c>
      <c r="CG105" s="1" t="n">
        <f aca="false">CORREL(C84:C105,E84:E105)</f>
        <v>0.500946003989923</v>
      </c>
      <c r="CI105" s="56" t="n">
        <f aca="false">CF105</f>
        <v>35783</v>
      </c>
      <c r="CJ105" s="3" t="n">
        <f aca="false">STDEV(CO84:CO105)*CJ$24</f>
        <v>0.631408481533028</v>
      </c>
      <c r="CK105" s="3" t="n">
        <f aca="false">STDEV(CP84:CP105)*CK$24</f>
        <v>0.366360652998423</v>
      </c>
      <c r="CO105" s="3" t="n">
        <f aca="false">LN(V105/V104)</f>
        <v>0.0588405000229334</v>
      </c>
      <c r="CP105" s="3" t="n">
        <f aca="false">LN(W105/W104)</f>
        <v>0.0251585596361549</v>
      </c>
    </row>
    <row r="106" customFormat="false" ht="12.75" hidden="false" customHeight="false" outlineLevel="0" collapsed="false">
      <c r="A106" s="1" t="n">
        <f aca="false">A107-1</f>
        <v>539</v>
      </c>
      <c r="B106" s="56" t="n">
        <f aca="false">HLOOKUP("date",IF(TERM2="cash",cash,PRICELOOK),IF(A106&gt;=2,A106,2),FALSE())</f>
        <v>35784</v>
      </c>
      <c r="C106" s="1" t="n">
        <f aca="false">IF(MIN($N106:$O106)=0,0,N106)</f>
        <v>2.275</v>
      </c>
      <c r="D106" s="35" t="n">
        <f aca="false">IF(ma=7,AVERAGE(C100:C106),IF(ma=14,AVERAGE(C93:C106),IF(ma=30,AVERAGE(C77:C106),IF(ma=40,AVERAGE(C67:C106),0))))</f>
        <v>0</v>
      </c>
      <c r="E106" s="1" t="n">
        <f aca="false">IF(MIN($N106:$O106)=0,0,O106)</f>
        <v>2.415</v>
      </c>
      <c r="I106" s="56" t="n">
        <f aca="false">B106</f>
        <v>35784</v>
      </c>
      <c r="J106" s="35" t="n">
        <f aca="false">IF(MIN(C106,E106)=0,0,E106-C106)</f>
        <v>0.14</v>
      </c>
      <c r="K106" s="35" t="n">
        <f aca="false">IF(ma=7,AVERAGE(J100:J106),IF(ma=14,AVERAGE(J93:J106),IF(ma=30,AVERAGE(J77:J106),IF(ma=40,AVERAGE(J67:J106),0))))</f>
        <v>0</v>
      </c>
      <c r="L106" s="35"/>
      <c r="M106" s="35"/>
      <c r="N106" s="28" t="n">
        <f aca="false">IF(BASISYN="YES",Q106-S106,Q106)</f>
        <v>2.275</v>
      </c>
      <c r="O106" s="28" t="n">
        <f aca="false">IF(BASISYN="YES",R106-T106,R106)</f>
        <v>2.415</v>
      </c>
      <c r="Q106" s="28" t="n">
        <f aca="false">IF(ISNA(V106),Q105,V106)</f>
        <v>2.275</v>
      </c>
      <c r="R106" s="28" t="n">
        <f aca="false">IF(ISNA(W106),R105,W106)</f>
        <v>2.415</v>
      </c>
      <c r="S106" s="28" t="n">
        <f aca="false">IF(ISNA(X106),S105,X106)</f>
        <v>2.375</v>
      </c>
      <c r="T106" s="28" t="n">
        <f aca="false">IF(ISNA(Y106),T105,Y106)</f>
        <v>2.375</v>
      </c>
      <c r="V106" s="28" t="n">
        <f aca="false">VLOOKUP($B106,IF(V$1=2,PRICELOOK2,IF(V$1=3,PRICELOOK3,IF(V$1=4,cash,PRICELOOK))),V$2,FALSE())</f>
        <v>2.275</v>
      </c>
      <c r="W106" s="28" t="n">
        <f aca="false">VLOOKUP($B106,IF(W$1=2,PRICELOOK2,IF(W$1=3,PRICELOOK3,IF(W$1=4,cash,PRICELOOK))),W$2,FALSE())</f>
        <v>2.415</v>
      </c>
      <c r="X106" s="28" t="n">
        <f aca="false">VLOOKUP($B106,IF(X$1=2,PRICELOOK2,IF(X$1=3,PRICELOOK3,IF(X$1=4,cash,PRICELOOK))),X$2,FALSE())</f>
        <v>2.375</v>
      </c>
      <c r="Y106" s="28" t="n">
        <f aca="false">VLOOKUP($B106,IF(Y$1=2,PRICELOOK2,IF(Y$1=3,PRICELOOK3,IF(Y$1=4,cash,PRICELOOK))),Y$2,FALSE())</f>
        <v>2.375</v>
      </c>
      <c r="CF106" s="56" t="n">
        <f aca="false">B106</f>
        <v>35784</v>
      </c>
      <c r="CG106" s="1" t="n">
        <f aca="false">CORREL(C85:C106,E85:E106)</f>
        <v>0.563771409642285</v>
      </c>
      <c r="CI106" s="56" t="n">
        <f aca="false">CF106</f>
        <v>35784</v>
      </c>
      <c r="CJ106" s="3" t="n">
        <f aca="false">STDEV(CO85:CO106)*CJ$24</f>
        <v>0.631408481533028</v>
      </c>
      <c r="CK106" s="3" t="n">
        <f aca="false">STDEV(CP85:CP106)*CK$24</f>
        <v>0.366360652998423</v>
      </c>
      <c r="CO106" s="3" t="n">
        <f aca="false">LN(V106/V105)</f>
        <v>0</v>
      </c>
      <c r="CP106" s="3" t="n">
        <f aca="false">LN(W106/W105)</f>
        <v>0</v>
      </c>
    </row>
    <row r="107" customFormat="false" ht="12.75" hidden="false" customHeight="false" outlineLevel="0" collapsed="false">
      <c r="A107" s="1" t="n">
        <f aca="false">A108-1</f>
        <v>540</v>
      </c>
      <c r="B107" s="56" t="n">
        <f aca="false">HLOOKUP("date",IF(TERM2="cash",cash,PRICELOOK),IF(A107&gt;=2,A107,2),FALSE())</f>
        <v>35785</v>
      </c>
      <c r="C107" s="1" t="n">
        <f aca="false">IF(MIN($N107:$O107)=0,0,N107)</f>
        <v>2.275</v>
      </c>
      <c r="D107" s="35" t="n">
        <f aca="false">IF(ma=7,AVERAGE(C101:C107),IF(ma=14,AVERAGE(C94:C107),IF(ma=30,AVERAGE(C78:C107),IF(ma=40,AVERAGE(C68:C107),0))))</f>
        <v>0</v>
      </c>
      <c r="E107" s="1" t="n">
        <f aca="false">IF(MIN($N107:$O107)=0,0,O107)</f>
        <v>2.415</v>
      </c>
      <c r="I107" s="56" t="n">
        <f aca="false">B107</f>
        <v>35785</v>
      </c>
      <c r="J107" s="35" t="n">
        <f aca="false">IF(MIN(C107,E107)=0,0,E107-C107)</f>
        <v>0.14</v>
      </c>
      <c r="K107" s="35" t="n">
        <f aca="false">IF(ma=7,AVERAGE(J101:J107),IF(ma=14,AVERAGE(J94:J107),IF(ma=30,AVERAGE(J78:J107),IF(ma=40,AVERAGE(J68:J107),0))))</f>
        <v>0</v>
      </c>
      <c r="L107" s="35"/>
      <c r="M107" s="35"/>
      <c r="N107" s="28" t="n">
        <f aca="false">IF(BASISYN="YES",Q107-S107,Q107)</f>
        <v>2.275</v>
      </c>
      <c r="O107" s="28" t="n">
        <f aca="false">IF(BASISYN="YES",R107-T107,R107)</f>
        <v>2.415</v>
      </c>
      <c r="Q107" s="28" t="n">
        <f aca="false">IF(ISNA(V107),Q106,V107)</f>
        <v>2.275</v>
      </c>
      <c r="R107" s="28" t="n">
        <f aca="false">IF(ISNA(W107),R106,W107)</f>
        <v>2.415</v>
      </c>
      <c r="S107" s="28" t="n">
        <f aca="false">IF(ISNA(X107),S106,X107)</f>
        <v>2.375</v>
      </c>
      <c r="T107" s="28" t="n">
        <f aca="false">IF(ISNA(Y107),T106,Y107)</f>
        <v>2.375</v>
      </c>
      <c r="V107" s="28" t="n">
        <f aca="false">VLOOKUP($B107,IF(V$1=2,PRICELOOK2,IF(V$1=3,PRICELOOK3,IF(V$1=4,cash,PRICELOOK))),V$2,FALSE())</f>
        <v>2.275</v>
      </c>
      <c r="W107" s="28" t="n">
        <f aca="false">VLOOKUP($B107,IF(W$1=2,PRICELOOK2,IF(W$1=3,PRICELOOK3,IF(W$1=4,cash,PRICELOOK))),W$2,FALSE())</f>
        <v>2.415</v>
      </c>
      <c r="X107" s="28" t="n">
        <f aca="false">VLOOKUP($B107,IF(X$1=2,PRICELOOK2,IF(X$1=3,PRICELOOK3,IF(X$1=4,cash,PRICELOOK))),X$2,FALSE())</f>
        <v>2.375</v>
      </c>
      <c r="Y107" s="28" t="n">
        <f aca="false">VLOOKUP($B107,IF(Y$1=2,PRICELOOK2,IF(Y$1=3,PRICELOOK3,IF(Y$1=4,cash,PRICELOOK))),Y$2,FALSE())</f>
        <v>2.375</v>
      </c>
      <c r="CF107" s="56" t="n">
        <f aca="false">B107</f>
        <v>35785</v>
      </c>
      <c r="CG107" s="1" t="n">
        <f aca="false">CORREL(C86:C107,E86:E107)</f>
        <v>0.606134345657089</v>
      </c>
      <c r="CI107" s="56" t="n">
        <f aca="false">CF107</f>
        <v>35785</v>
      </c>
      <c r="CJ107" s="3" t="n">
        <f aca="false">STDEV(CO86:CO107)*CJ$24</f>
        <v>0.631408481533028</v>
      </c>
      <c r="CK107" s="3" t="n">
        <f aca="false">STDEV(CP86:CP107)*CK$24</f>
        <v>0.366360652998423</v>
      </c>
      <c r="CO107" s="3" t="n">
        <f aca="false">LN(V107/V106)</f>
        <v>0</v>
      </c>
      <c r="CP107" s="3" t="n">
        <f aca="false">LN(W107/W106)</f>
        <v>0</v>
      </c>
    </row>
    <row r="108" customFormat="false" ht="12.75" hidden="false" customHeight="false" outlineLevel="0" collapsed="false">
      <c r="A108" s="1" t="n">
        <f aca="false">A109-1</f>
        <v>541</v>
      </c>
      <c r="B108" s="56" t="n">
        <f aca="false">HLOOKUP("date",IF(TERM2="cash",cash,PRICELOOK),IF(A108&gt;=2,A108,2),FALSE())</f>
        <v>35786</v>
      </c>
      <c r="C108" s="1" t="n">
        <f aca="false">IF(MIN($N108:$O108)=0,0,N108)</f>
        <v>2.24</v>
      </c>
      <c r="D108" s="35" t="n">
        <f aca="false">IF(ma=7,AVERAGE(C102:C108),IF(ma=14,AVERAGE(C95:C108),IF(ma=30,AVERAGE(C79:C108),IF(ma=40,AVERAGE(C69:C108),0))))</f>
        <v>0</v>
      </c>
      <c r="E108" s="1" t="n">
        <f aca="false">IF(MIN($N108:$O108)=0,0,O108)</f>
        <v>2.385</v>
      </c>
      <c r="I108" s="56" t="n">
        <f aca="false">B108</f>
        <v>35786</v>
      </c>
      <c r="J108" s="35" t="n">
        <f aca="false">IF(MIN(C108,E108)=0,0,E108-C108)</f>
        <v>0.145</v>
      </c>
      <c r="K108" s="35" t="n">
        <f aca="false">IF(ma=7,AVERAGE(J102:J108),IF(ma=14,AVERAGE(J95:J108),IF(ma=30,AVERAGE(J79:J108),IF(ma=40,AVERAGE(J69:J108),0))))</f>
        <v>0</v>
      </c>
      <c r="L108" s="35"/>
      <c r="M108" s="35"/>
      <c r="N108" s="28" t="n">
        <f aca="false">IF(BASISYN="YES",Q108-S108,Q108)</f>
        <v>2.24</v>
      </c>
      <c r="O108" s="28" t="n">
        <f aca="false">IF(BASISYN="YES",R108-T108,R108)</f>
        <v>2.385</v>
      </c>
      <c r="Q108" s="28" t="n">
        <f aca="false">IF(ISNA(V108),Q107,V108)</f>
        <v>2.24</v>
      </c>
      <c r="R108" s="28" t="n">
        <f aca="false">IF(ISNA(W108),R107,W108)</f>
        <v>2.385</v>
      </c>
      <c r="S108" s="28" t="n">
        <f aca="false">IF(ISNA(X108),S107,X108)</f>
        <v>2.35</v>
      </c>
      <c r="T108" s="28" t="n">
        <f aca="false">IF(ISNA(Y108),T107,Y108)</f>
        <v>2.35</v>
      </c>
      <c r="V108" s="28" t="n">
        <f aca="false">VLOOKUP($B108,IF(V$1=2,PRICELOOK2,IF(V$1=3,PRICELOOK3,IF(V$1=4,cash,PRICELOOK))),V$2,FALSE())</f>
        <v>2.24</v>
      </c>
      <c r="W108" s="28" t="n">
        <f aca="false">VLOOKUP($B108,IF(W$1=2,PRICELOOK2,IF(W$1=3,PRICELOOK3,IF(W$1=4,cash,PRICELOOK))),W$2,FALSE())</f>
        <v>2.385</v>
      </c>
      <c r="X108" s="28" t="n">
        <f aca="false">VLOOKUP($B108,IF(X$1=2,PRICELOOK2,IF(X$1=3,PRICELOOK3,IF(X$1=4,cash,PRICELOOK))),X$2,FALSE())</f>
        <v>2.35</v>
      </c>
      <c r="Y108" s="28" t="n">
        <f aca="false">VLOOKUP($B108,IF(Y$1=2,PRICELOOK2,IF(Y$1=3,PRICELOOK3,IF(Y$1=4,cash,PRICELOOK))),Y$2,FALSE())</f>
        <v>2.35</v>
      </c>
      <c r="CF108" s="56" t="n">
        <f aca="false">B108</f>
        <v>35786</v>
      </c>
      <c r="CG108" s="1" t="n">
        <f aca="false">CORREL(C87:C108,E87:E108)</f>
        <v>0.61732827666105</v>
      </c>
      <c r="CI108" s="56" t="n">
        <f aca="false">CF108</f>
        <v>35786</v>
      </c>
      <c r="CJ108" s="3" t="n">
        <f aca="false">STDEV(CO87:CO108)*CJ$24</f>
        <v>0.634468221116885</v>
      </c>
      <c r="CK108" s="3" t="n">
        <f aca="false">STDEV(CP87:CP108)*CK$24</f>
        <v>0.370862753136231</v>
      </c>
      <c r="CO108" s="3" t="n">
        <f aca="false">LN(V108/V107)</f>
        <v>-0.0155041865359651</v>
      </c>
      <c r="CP108" s="3" t="n">
        <f aca="false">LN(W108/W107)</f>
        <v>-0.0125001627642316</v>
      </c>
    </row>
    <row r="109" customFormat="false" ht="12.75" hidden="false" customHeight="false" outlineLevel="0" collapsed="false">
      <c r="A109" s="1" t="n">
        <f aca="false">A110-1</f>
        <v>542</v>
      </c>
      <c r="B109" s="56" t="n">
        <f aca="false">HLOOKUP("date",IF(TERM2="cash",cash,PRICELOOK),IF(A109&gt;=2,A109,2),FALSE())</f>
        <v>35787</v>
      </c>
      <c r="C109" s="1" t="n">
        <f aca="false">IF(MIN($N109:$O109)=0,0,N109)</f>
        <v>2.24</v>
      </c>
      <c r="D109" s="35" t="n">
        <f aca="false">IF(ma=7,AVERAGE(C103:C109),IF(ma=14,AVERAGE(C96:C109),IF(ma=30,AVERAGE(C80:C109),IF(ma=40,AVERAGE(C70:C109),0))))</f>
        <v>0</v>
      </c>
      <c r="E109" s="1" t="n">
        <f aca="false">IF(MIN($N109:$O109)=0,0,O109)</f>
        <v>2.31</v>
      </c>
      <c r="I109" s="56" t="n">
        <f aca="false">B109</f>
        <v>35787</v>
      </c>
      <c r="J109" s="35" t="n">
        <f aca="false">IF(MIN(C109,E109)=0,0,E109-C109)</f>
        <v>0.0699999999999998</v>
      </c>
      <c r="K109" s="35" t="n">
        <f aca="false">IF(ma=7,AVERAGE(J103:J109),IF(ma=14,AVERAGE(J96:J109),IF(ma=30,AVERAGE(J80:J109),IF(ma=40,AVERAGE(J70:J109),0))))</f>
        <v>0</v>
      </c>
      <c r="L109" s="35"/>
      <c r="M109" s="35"/>
      <c r="N109" s="28" t="n">
        <f aca="false">IF(BASISYN="YES",Q109-S109,Q109)</f>
        <v>2.24</v>
      </c>
      <c r="O109" s="28" t="n">
        <f aca="false">IF(BASISYN="YES",R109-T109,R109)</f>
        <v>2.31</v>
      </c>
      <c r="Q109" s="28" t="n">
        <f aca="false">IF(ISNA(V109),Q108,V109)</f>
        <v>2.24</v>
      </c>
      <c r="R109" s="28" t="n">
        <f aca="false">IF(ISNA(W109),R108,W109)</f>
        <v>2.31</v>
      </c>
      <c r="S109" s="28" t="n">
        <f aca="false">IF(ISNA(X109),S108,X109)</f>
        <v>2.35</v>
      </c>
      <c r="T109" s="28" t="n">
        <f aca="false">IF(ISNA(Y109),T108,Y109)</f>
        <v>2.35</v>
      </c>
      <c r="V109" s="28" t="n">
        <f aca="false">VLOOKUP($B109,IF(V$1=2,PRICELOOK2,IF(V$1=3,PRICELOOK3,IF(V$1=4,cash,PRICELOOK))),V$2,FALSE())</f>
        <v>2.24</v>
      </c>
      <c r="W109" s="28" t="n">
        <f aca="false">VLOOKUP($B109,IF(W$1=2,PRICELOOK2,IF(W$1=3,PRICELOOK3,IF(W$1=4,cash,PRICELOOK))),W$2,FALSE())</f>
        <v>2.31</v>
      </c>
      <c r="X109" s="28" t="n">
        <f aca="false">VLOOKUP($B109,IF(X$1=2,PRICELOOK2,IF(X$1=3,PRICELOOK3,IF(X$1=4,cash,PRICELOOK))),X$2,FALSE())</f>
        <v>2.35</v>
      </c>
      <c r="Y109" s="28" t="n">
        <f aca="false">VLOOKUP($B109,IF(Y$1=2,PRICELOOK2,IF(Y$1=3,PRICELOOK3,IF(Y$1=4,cash,PRICELOOK))),Y$2,FALSE())</f>
        <v>2.35</v>
      </c>
      <c r="CF109" s="56" t="n">
        <f aca="false">B109</f>
        <v>35787</v>
      </c>
      <c r="CG109" s="1" t="n">
        <f aca="false">CORREL(C88:C109,E88:E109)</f>
        <v>0.614103739933054</v>
      </c>
      <c r="CI109" s="56" t="n">
        <f aca="false">CF109</f>
        <v>35787</v>
      </c>
      <c r="CJ109" s="3" t="n">
        <f aca="false">STDEV(CO88:CO109)*CJ$24</f>
        <v>0.600580159904832</v>
      </c>
      <c r="CK109" s="3" t="n">
        <f aca="false">STDEV(CP88:CP109)*CK$24</f>
        <v>0.38585681768958</v>
      </c>
      <c r="CO109" s="3" t="n">
        <f aca="false">LN(V109/V108)</f>
        <v>0</v>
      </c>
      <c r="CP109" s="3" t="n">
        <f aca="false">LN(W109/W108)</f>
        <v>-0.0319515998066023</v>
      </c>
    </row>
    <row r="110" customFormat="false" ht="12.75" hidden="false" customHeight="false" outlineLevel="0" collapsed="false">
      <c r="A110" s="1" t="n">
        <f aca="false">A111-1</f>
        <v>543</v>
      </c>
      <c r="B110" s="56" t="n">
        <f aca="false">HLOOKUP("date",IF(TERM2="cash",cash,PRICELOOK),IF(A110&gt;=2,A110,2),FALSE())</f>
        <v>35788</v>
      </c>
      <c r="C110" s="1" t="n">
        <f aca="false">IF(MIN($N110:$O110)=0,0,N110)</f>
        <v>2.07</v>
      </c>
      <c r="D110" s="35" t="n">
        <f aca="false">IF(ma=7,AVERAGE(C104:C110),IF(ma=14,AVERAGE(C97:C110),IF(ma=30,AVERAGE(C81:C110),IF(ma=40,AVERAGE(C71:C110),0))))</f>
        <v>0</v>
      </c>
      <c r="E110" s="1" t="n">
        <f aca="false">IF(MIN($N110:$O110)=0,0,O110)</f>
        <v>2.24</v>
      </c>
      <c r="I110" s="56" t="n">
        <f aca="false">B110</f>
        <v>35788</v>
      </c>
      <c r="J110" s="35" t="n">
        <f aca="false">IF(MIN(C110,E110)=0,0,E110-C110)</f>
        <v>0.17</v>
      </c>
      <c r="K110" s="35" t="n">
        <f aca="false">IF(ma=7,AVERAGE(J104:J110),IF(ma=14,AVERAGE(J97:J110),IF(ma=30,AVERAGE(J81:J110),IF(ma=40,AVERAGE(J71:J110),0))))</f>
        <v>0</v>
      </c>
      <c r="L110" s="35"/>
      <c r="M110" s="35"/>
      <c r="N110" s="28" t="n">
        <f aca="false">IF(BASISYN="YES",Q110-S110,Q110)</f>
        <v>2.07</v>
      </c>
      <c r="O110" s="28" t="n">
        <f aca="false">IF(BASISYN="YES",R110-T110,R110)</f>
        <v>2.24</v>
      </c>
      <c r="Q110" s="28" t="n">
        <f aca="false">IF(ISNA(V110),Q109,V110)</f>
        <v>2.07</v>
      </c>
      <c r="R110" s="28" t="n">
        <f aca="false">IF(ISNA(W110),R109,W110)</f>
        <v>2.24</v>
      </c>
      <c r="S110" s="28" t="n">
        <f aca="false">IF(ISNA(X110),S109,X110)</f>
        <v>2.08</v>
      </c>
      <c r="T110" s="28" t="n">
        <f aca="false">IF(ISNA(Y110),T109,Y110)</f>
        <v>2.08</v>
      </c>
      <c r="V110" s="28" t="n">
        <f aca="false">VLOOKUP($B110,IF(V$1=2,PRICELOOK2,IF(V$1=3,PRICELOOK3,IF(V$1=4,cash,PRICELOOK))),V$2,FALSE())</f>
        <v>2.07</v>
      </c>
      <c r="W110" s="28" t="n">
        <f aca="false">VLOOKUP($B110,IF(W$1=2,PRICELOOK2,IF(W$1=3,PRICELOOK3,IF(W$1=4,cash,PRICELOOK))),W$2,FALSE())</f>
        <v>2.24</v>
      </c>
      <c r="X110" s="28" t="n">
        <f aca="false">VLOOKUP($B110,IF(X$1=2,PRICELOOK2,IF(X$1=3,PRICELOOK3,IF(X$1=4,cash,PRICELOOK))),X$2,FALSE())</f>
        <v>2.08</v>
      </c>
      <c r="Y110" s="28" t="n">
        <f aca="false">VLOOKUP($B110,IF(Y$1=2,PRICELOOK2,IF(Y$1=3,PRICELOOK3,IF(Y$1=4,cash,PRICELOOK))),Y$2,FALSE())</f>
        <v>2.08</v>
      </c>
      <c r="CF110" s="56" t="n">
        <f aca="false">B110</f>
        <v>35788</v>
      </c>
      <c r="CG110" s="1" t="n">
        <f aca="false">CORREL(C89:C110,E89:E110)</f>
        <v>0.616992789784955</v>
      </c>
      <c r="CI110" s="56" t="n">
        <f aca="false">CF110</f>
        <v>35788</v>
      </c>
      <c r="CJ110" s="3" t="n">
        <f aca="false">STDEV(CO89:CO110)*CJ$24</f>
        <v>0.593055743252802</v>
      </c>
      <c r="CK110" s="3" t="n">
        <f aca="false">STDEV(CP89:CP110)*CK$24</f>
        <v>0.39692119770987</v>
      </c>
      <c r="CO110" s="3" t="n">
        <f aca="false">LN(V110/V109)</f>
        <v>-0.078927258589671</v>
      </c>
      <c r="CP110" s="3" t="n">
        <f aca="false">LN(W110/W109)</f>
        <v>-0.0307716586667537</v>
      </c>
    </row>
    <row r="111" customFormat="false" ht="12.75" hidden="false" customHeight="false" outlineLevel="0" collapsed="false">
      <c r="A111" s="1" t="n">
        <f aca="false">A112-1</f>
        <v>544</v>
      </c>
      <c r="B111" s="56" t="n">
        <f aca="false">HLOOKUP("date",IF(TERM2="cash",cash,PRICELOOK),IF(A111&gt;=2,A111,2),FALSE())</f>
        <v>35789</v>
      </c>
      <c r="C111" s="1" t="n">
        <f aca="false">IF(MIN($N111:$O111)=0,0,N111)</f>
        <v>2.07</v>
      </c>
      <c r="D111" s="35" t="n">
        <f aca="false">IF(ma=7,AVERAGE(C105:C111),IF(ma=14,AVERAGE(C98:C111),IF(ma=30,AVERAGE(C82:C111),IF(ma=40,AVERAGE(C72:C111),0))))</f>
        <v>0</v>
      </c>
      <c r="E111" s="1" t="n">
        <f aca="false">IF(MIN($N111:$O111)=0,0,O111)</f>
        <v>2.24</v>
      </c>
      <c r="I111" s="56" t="n">
        <f aca="false">B111</f>
        <v>35789</v>
      </c>
      <c r="J111" s="35" t="n">
        <f aca="false">IF(MIN(C111,E111)=0,0,E111-C111)</f>
        <v>0.17</v>
      </c>
      <c r="K111" s="35" t="n">
        <f aca="false">IF(ma=7,AVERAGE(J105:J111),IF(ma=14,AVERAGE(J98:J111),IF(ma=30,AVERAGE(J82:J111),IF(ma=40,AVERAGE(J72:J111),0))))</f>
        <v>0</v>
      </c>
      <c r="L111" s="35"/>
      <c r="M111" s="35"/>
      <c r="N111" s="28" t="n">
        <f aca="false">IF(BASISYN="YES",Q111-S111,Q111)</f>
        <v>2.07</v>
      </c>
      <c r="O111" s="28" t="n">
        <f aca="false">IF(BASISYN="YES",R111-T111,R111)</f>
        <v>2.24</v>
      </c>
      <c r="Q111" s="28" t="n">
        <f aca="false">IF(ISNA(V111),Q110,V111)</f>
        <v>2.07</v>
      </c>
      <c r="R111" s="28" t="n">
        <f aca="false">IF(ISNA(W111),R110,W111)</f>
        <v>2.24</v>
      </c>
      <c r="S111" s="28" t="n">
        <f aca="false">IF(ISNA(X111),S110,X111)</f>
        <v>2.08</v>
      </c>
      <c r="T111" s="28" t="n">
        <f aca="false">IF(ISNA(Y111),T110,Y111)</f>
        <v>2.08</v>
      </c>
      <c r="V111" s="28" t="n">
        <f aca="false">VLOOKUP($B111,IF(V$1=2,PRICELOOK2,IF(V$1=3,PRICELOOK3,IF(V$1=4,cash,PRICELOOK))),V$2,FALSE())</f>
        <v>2.07</v>
      </c>
      <c r="W111" s="28" t="n">
        <f aca="false">VLOOKUP($B111,IF(W$1=2,PRICELOOK2,IF(W$1=3,PRICELOOK3,IF(W$1=4,cash,PRICELOOK))),W$2,FALSE())</f>
        <v>2.24</v>
      </c>
      <c r="X111" s="28" t="n">
        <f aca="false">VLOOKUP($B111,IF(X$1=2,PRICELOOK2,IF(X$1=3,PRICELOOK3,IF(X$1=4,cash,PRICELOOK))),X$2,FALSE())</f>
        <v>2.08</v>
      </c>
      <c r="Y111" s="28" t="n">
        <f aca="false">VLOOKUP($B111,IF(Y$1=2,PRICELOOK2,IF(Y$1=3,PRICELOOK3,IF(Y$1=4,cash,PRICELOOK))),Y$2,FALSE())</f>
        <v>2.08</v>
      </c>
      <c r="CF111" s="56" t="n">
        <f aca="false">B111</f>
        <v>35789</v>
      </c>
      <c r="CG111" s="1" t="n">
        <f aca="false">CORREL(C90:C111,E90:E111)</f>
        <v>0.646717142194304</v>
      </c>
      <c r="CI111" s="56" t="n">
        <f aca="false">CF111</f>
        <v>35789</v>
      </c>
      <c r="CJ111" s="3" t="n">
        <f aca="false">STDEV(CO90:CO111)*CJ$24</f>
        <v>0.588542289926755</v>
      </c>
      <c r="CK111" s="3" t="n">
        <f aca="false">STDEV(CP90:CP111)*CK$24</f>
        <v>0.396631389600866</v>
      </c>
      <c r="CO111" s="3" t="n">
        <f aca="false">LN(V111/V110)</f>
        <v>0</v>
      </c>
      <c r="CP111" s="3" t="n">
        <f aca="false">LN(W111/W110)</f>
        <v>0</v>
      </c>
    </row>
    <row r="112" customFormat="false" ht="12.75" hidden="false" customHeight="false" outlineLevel="0" collapsed="false">
      <c r="A112" s="1" t="n">
        <f aca="false">A113-1</f>
        <v>545</v>
      </c>
      <c r="B112" s="56" t="n">
        <f aca="false">HLOOKUP("date",IF(TERM2="cash",cash,PRICELOOK),IF(A112&gt;=2,A112,2),FALSE())</f>
        <v>35790</v>
      </c>
      <c r="C112" s="1" t="n">
        <f aca="false">IF(MIN($N112:$O112)=0,0,N112)</f>
        <v>2.07</v>
      </c>
      <c r="D112" s="35" t="n">
        <f aca="false">IF(ma=7,AVERAGE(C106:C112),IF(ma=14,AVERAGE(C99:C112),IF(ma=30,AVERAGE(C83:C112),IF(ma=40,AVERAGE(C73:C112),0))))</f>
        <v>0</v>
      </c>
      <c r="E112" s="1" t="n">
        <f aca="false">IF(MIN($N112:$O112)=0,0,O112)</f>
        <v>2.24</v>
      </c>
      <c r="I112" s="56" t="n">
        <f aca="false">B112</f>
        <v>35790</v>
      </c>
      <c r="J112" s="35" t="n">
        <f aca="false">IF(MIN(C112,E112)=0,0,E112-C112)</f>
        <v>0.17</v>
      </c>
      <c r="K112" s="35" t="n">
        <f aca="false">IF(ma=7,AVERAGE(J106:J112),IF(ma=14,AVERAGE(J99:J112),IF(ma=30,AVERAGE(J83:J112),IF(ma=40,AVERAGE(J73:J112),0))))</f>
        <v>0</v>
      </c>
      <c r="L112" s="35"/>
      <c r="M112" s="35"/>
      <c r="N112" s="28" t="n">
        <f aca="false">IF(BASISYN="YES",Q112-S112,Q112)</f>
        <v>2.07</v>
      </c>
      <c r="O112" s="28" t="n">
        <f aca="false">IF(BASISYN="YES",R112-T112,R112)</f>
        <v>2.24</v>
      </c>
      <c r="Q112" s="28" t="n">
        <f aca="false">IF(ISNA(V112),Q111,V112)</f>
        <v>2.07</v>
      </c>
      <c r="R112" s="28" t="n">
        <f aca="false">IF(ISNA(W112),R111,W112)</f>
        <v>2.24</v>
      </c>
      <c r="S112" s="28" t="n">
        <f aca="false">IF(ISNA(X112),S111,X112)</f>
        <v>2.08</v>
      </c>
      <c r="T112" s="28" t="n">
        <f aca="false">IF(ISNA(Y112),T111,Y112)</f>
        <v>2.08</v>
      </c>
      <c r="V112" s="28" t="n">
        <f aca="false">VLOOKUP($B112,IF(V$1=2,PRICELOOK2,IF(V$1=3,PRICELOOK3,IF(V$1=4,cash,PRICELOOK))),V$2,FALSE())</f>
        <v>2.07</v>
      </c>
      <c r="W112" s="28" t="n">
        <f aca="false">VLOOKUP($B112,IF(W$1=2,PRICELOOK2,IF(W$1=3,PRICELOOK3,IF(W$1=4,cash,PRICELOOK))),W$2,FALSE())</f>
        <v>2.24</v>
      </c>
      <c r="X112" s="28" t="n">
        <f aca="false">VLOOKUP($B112,IF(X$1=2,PRICELOOK2,IF(X$1=3,PRICELOOK3,IF(X$1=4,cash,PRICELOOK))),X$2,FALSE())</f>
        <v>2.08</v>
      </c>
      <c r="Y112" s="28" t="n">
        <f aca="false">VLOOKUP($B112,IF(Y$1=2,PRICELOOK2,IF(Y$1=3,PRICELOOK3,IF(Y$1=4,cash,PRICELOOK))),Y$2,FALSE())</f>
        <v>2.08</v>
      </c>
      <c r="CF112" s="56" t="n">
        <f aca="false">B112</f>
        <v>35790</v>
      </c>
      <c r="CG112" s="1" t="n">
        <f aca="false">CORREL(C91:C112,E91:E112)</f>
        <v>0.724727730370738</v>
      </c>
      <c r="CI112" s="56" t="n">
        <f aca="false">CF112</f>
        <v>35790</v>
      </c>
      <c r="CJ112" s="3" t="n">
        <f aca="false">STDEV(CO91:CO112)*CJ$24</f>
        <v>0.588542289926755</v>
      </c>
      <c r="CK112" s="3" t="n">
        <f aca="false">STDEV(CP91:CP112)*CK$24</f>
        <v>0.388390507469834</v>
      </c>
      <c r="CO112" s="3" t="n">
        <f aca="false">LN(V112/V111)</f>
        <v>0</v>
      </c>
      <c r="CP112" s="3" t="n">
        <f aca="false">LN(W112/W111)</f>
        <v>0</v>
      </c>
    </row>
    <row r="113" customFormat="false" ht="12.75" hidden="false" customHeight="false" outlineLevel="0" collapsed="false">
      <c r="A113" s="1" t="n">
        <f aca="false">A114-1</f>
        <v>546</v>
      </c>
      <c r="B113" s="56" t="n">
        <f aca="false">HLOOKUP("date",IF(TERM2="cash",cash,PRICELOOK),IF(A113&gt;=2,A113,2),FALSE())</f>
        <v>35791</v>
      </c>
      <c r="C113" s="1" t="n">
        <f aca="false">IF(MIN($N113:$O113)=0,0,N113)</f>
        <v>2.07</v>
      </c>
      <c r="D113" s="35" t="n">
        <f aca="false">IF(ma=7,AVERAGE(C107:C113),IF(ma=14,AVERAGE(C100:C113),IF(ma=30,AVERAGE(C84:C113),IF(ma=40,AVERAGE(C74:C113),0))))</f>
        <v>0</v>
      </c>
      <c r="E113" s="1" t="n">
        <f aca="false">IF(MIN($N113:$O113)=0,0,O113)</f>
        <v>2.24</v>
      </c>
      <c r="I113" s="56" t="n">
        <f aca="false">B113</f>
        <v>35791</v>
      </c>
      <c r="J113" s="35" t="n">
        <f aca="false">IF(MIN(C113,E113)=0,0,E113-C113)</f>
        <v>0.17</v>
      </c>
      <c r="K113" s="35" t="n">
        <f aca="false">IF(ma=7,AVERAGE(J107:J113),IF(ma=14,AVERAGE(J100:J113),IF(ma=30,AVERAGE(J84:J113),IF(ma=40,AVERAGE(J74:J113),0))))</f>
        <v>0</v>
      </c>
      <c r="L113" s="35"/>
      <c r="M113" s="35"/>
      <c r="N113" s="28" t="n">
        <f aca="false">IF(BASISYN="YES",Q113-S113,Q113)</f>
        <v>2.07</v>
      </c>
      <c r="O113" s="28" t="n">
        <f aca="false">IF(BASISYN="YES",R113-T113,R113)</f>
        <v>2.24</v>
      </c>
      <c r="Q113" s="28" t="n">
        <f aca="false">IF(ISNA(V113),Q112,V113)</f>
        <v>2.07</v>
      </c>
      <c r="R113" s="28" t="n">
        <f aca="false">IF(ISNA(W113),R112,W113)</f>
        <v>2.24</v>
      </c>
      <c r="S113" s="28" t="n">
        <f aca="false">IF(ISNA(X113),S112,X113)</f>
        <v>2.08</v>
      </c>
      <c r="T113" s="28" t="n">
        <f aca="false">IF(ISNA(Y113),T112,Y113)</f>
        <v>2.08</v>
      </c>
      <c r="V113" s="28" t="n">
        <f aca="false">VLOOKUP($B113,IF(V$1=2,PRICELOOK2,IF(V$1=3,PRICELOOK3,IF(V$1=4,cash,PRICELOOK))),V$2,FALSE())</f>
        <v>2.07</v>
      </c>
      <c r="W113" s="28" t="n">
        <f aca="false">VLOOKUP($B113,IF(W$1=2,PRICELOOK2,IF(W$1=3,PRICELOOK3,IF(W$1=4,cash,PRICELOOK))),W$2,FALSE())</f>
        <v>2.24</v>
      </c>
      <c r="X113" s="28" t="n">
        <f aca="false">VLOOKUP($B113,IF(X$1=2,PRICELOOK2,IF(X$1=3,PRICELOOK3,IF(X$1=4,cash,PRICELOOK))),X$2,FALSE())</f>
        <v>2.08</v>
      </c>
      <c r="Y113" s="28" t="n">
        <f aca="false">VLOOKUP($B113,IF(Y$1=2,PRICELOOK2,IF(Y$1=3,PRICELOOK3,IF(Y$1=4,cash,PRICELOOK))),Y$2,FALSE())</f>
        <v>2.08</v>
      </c>
      <c r="CF113" s="56" t="n">
        <f aca="false">B113</f>
        <v>35791</v>
      </c>
      <c r="CG113" s="1" t="n">
        <f aca="false">CORREL(C92:C113,E92:E113)</f>
        <v>0.71707332474597</v>
      </c>
      <c r="CI113" s="56" t="n">
        <f aca="false">CF113</f>
        <v>35791</v>
      </c>
      <c r="CJ113" s="3" t="n">
        <f aca="false">STDEV(CO92:CO113)*CJ$24</f>
        <v>0.550223823887284</v>
      </c>
      <c r="CK113" s="3" t="n">
        <f aca="false">STDEV(CP92:CP113)*CK$24</f>
        <v>0.387847635203566</v>
      </c>
      <c r="CO113" s="3" t="n">
        <f aca="false">LN(V113/V112)</f>
        <v>0</v>
      </c>
      <c r="CP113" s="3" t="n">
        <f aca="false">LN(W113/W112)</f>
        <v>0</v>
      </c>
    </row>
    <row r="114" customFormat="false" ht="12.75" hidden="false" customHeight="false" outlineLevel="0" collapsed="false">
      <c r="A114" s="1" t="n">
        <f aca="false">A115-1</f>
        <v>547</v>
      </c>
      <c r="B114" s="56" t="n">
        <f aca="false">HLOOKUP("date",IF(TERM2="cash",cash,PRICELOOK),IF(A114&gt;=2,A114,2),FALSE())</f>
        <v>35792</v>
      </c>
      <c r="C114" s="1" t="n">
        <f aca="false">IF(MIN($N114:$O114)=0,0,N114)</f>
        <v>2.07</v>
      </c>
      <c r="D114" s="35" t="n">
        <f aca="false">IF(ma=7,AVERAGE(C108:C114),IF(ma=14,AVERAGE(C101:C114),IF(ma=30,AVERAGE(C85:C114),IF(ma=40,AVERAGE(C75:C114),0))))</f>
        <v>0</v>
      </c>
      <c r="E114" s="1" t="n">
        <f aca="false">IF(MIN($N114:$O114)=0,0,O114)</f>
        <v>2.24</v>
      </c>
      <c r="I114" s="56" t="n">
        <f aca="false">B114</f>
        <v>35792</v>
      </c>
      <c r="J114" s="35" t="n">
        <f aca="false">IF(MIN(C114,E114)=0,0,E114-C114)</f>
        <v>0.17</v>
      </c>
      <c r="K114" s="35" t="n">
        <f aca="false">IF(ma=7,AVERAGE(J108:J114),IF(ma=14,AVERAGE(J101:J114),IF(ma=30,AVERAGE(J85:J114),IF(ma=40,AVERAGE(J75:J114),0))))</f>
        <v>0</v>
      </c>
      <c r="L114" s="35"/>
      <c r="M114" s="35"/>
      <c r="N114" s="28" t="n">
        <f aca="false">IF(BASISYN="YES",Q114-S114,Q114)</f>
        <v>2.07</v>
      </c>
      <c r="O114" s="28" t="n">
        <f aca="false">IF(BASISYN="YES",R114-T114,R114)</f>
        <v>2.24</v>
      </c>
      <c r="Q114" s="28" t="n">
        <f aca="false">IF(ISNA(V114),Q113,V114)</f>
        <v>2.07</v>
      </c>
      <c r="R114" s="28" t="n">
        <f aca="false">IF(ISNA(W114),R113,W114)</f>
        <v>2.24</v>
      </c>
      <c r="S114" s="28" t="n">
        <f aca="false">IF(ISNA(X114),S113,X114)</f>
        <v>2.08</v>
      </c>
      <c r="T114" s="28" t="n">
        <f aca="false">IF(ISNA(Y114),T113,Y114)</f>
        <v>2.08</v>
      </c>
      <c r="V114" s="28" t="n">
        <f aca="false">VLOOKUP($B114,IF(V$1=2,PRICELOOK2,IF(V$1=3,PRICELOOK3,IF(V$1=4,cash,PRICELOOK))),V$2,FALSE())</f>
        <v>2.07</v>
      </c>
      <c r="W114" s="28" t="n">
        <f aca="false">VLOOKUP($B114,IF(W$1=2,PRICELOOK2,IF(W$1=3,PRICELOOK3,IF(W$1=4,cash,PRICELOOK))),W$2,FALSE())</f>
        <v>2.24</v>
      </c>
      <c r="X114" s="28" t="n">
        <f aca="false">VLOOKUP($B114,IF(X$1=2,PRICELOOK2,IF(X$1=3,PRICELOOK3,IF(X$1=4,cash,PRICELOOK))),X$2,FALSE())</f>
        <v>2.08</v>
      </c>
      <c r="Y114" s="28" t="n">
        <f aca="false">VLOOKUP($B114,IF(Y$1=2,PRICELOOK2,IF(Y$1=3,PRICELOOK3,IF(Y$1=4,cash,PRICELOOK))),Y$2,FALSE())</f>
        <v>2.08</v>
      </c>
      <c r="CF114" s="56" t="n">
        <f aca="false">B114</f>
        <v>35792</v>
      </c>
      <c r="CG114" s="1" t="n">
        <f aca="false">CORREL(C93:C114,E93:E114)</f>
        <v>0.711765818253028</v>
      </c>
      <c r="CI114" s="56" t="n">
        <f aca="false">CF114</f>
        <v>35792</v>
      </c>
      <c r="CJ114" s="3" t="n">
        <f aca="false">STDEV(CO93:CO114)*CJ$24</f>
        <v>0.550223823887284</v>
      </c>
      <c r="CK114" s="3" t="n">
        <f aca="false">STDEV(CP93:CP114)*CK$24</f>
        <v>0.387847635203566</v>
      </c>
      <c r="CO114" s="3" t="n">
        <f aca="false">LN(V114/V113)</f>
        <v>0</v>
      </c>
      <c r="CP114" s="3" t="n">
        <f aca="false">LN(W114/W113)</f>
        <v>0</v>
      </c>
    </row>
    <row r="115" customFormat="false" ht="12.75" hidden="false" customHeight="false" outlineLevel="0" collapsed="false">
      <c r="A115" s="1" t="n">
        <f aca="false">A116-1</f>
        <v>548</v>
      </c>
      <c r="B115" s="56" t="n">
        <f aca="false">HLOOKUP("date",IF(TERM2="cash",cash,PRICELOOK),IF(A115&gt;=2,A115,2),FALSE())</f>
        <v>35793</v>
      </c>
      <c r="C115" s="1" t="n">
        <f aca="false">IF(MIN($N115:$O115)=0,0,N115)</f>
        <v>2.07</v>
      </c>
      <c r="D115" s="35" t="n">
        <f aca="false">IF(ma=7,AVERAGE(C109:C115),IF(ma=14,AVERAGE(C102:C115),IF(ma=30,AVERAGE(C86:C115),IF(ma=40,AVERAGE(C76:C115),0))))</f>
        <v>0</v>
      </c>
      <c r="E115" s="1" t="n">
        <f aca="false">IF(MIN($N115:$O115)=0,0,O115)</f>
        <v>2.325</v>
      </c>
      <c r="I115" s="56" t="n">
        <f aca="false">B115</f>
        <v>35793</v>
      </c>
      <c r="J115" s="35" t="n">
        <f aca="false">IF(MIN(C115,E115)=0,0,E115-C115)</f>
        <v>0.255</v>
      </c>
      <c r="K115" s="35" t="n">
        <f aca="false">IF(ma=7,AVERAGE(J109:J115),IF(ma=14,AVERAGE(J102:J115),IF(ma=30,AVERAGE(J86:J115),IF(ma=40,AVERAGE(J76:J115),0))))</f>
        <v>0</v>
      </c>
      <c r="L115" s="35"/>
      <c r="M115" s="35"/>
      <c r="N115" s="28" t="n">
        <f aca="false">IF(BASISYN="YES",Q115-S115,Q115)</f>
        <v>2.07</v>
      </c>
      <c r="O115" s="28" t="n">
        <f aca="false">IF(BASISYN="YES",R115-T115,R115)</f>
        <v>2.325</v>
      </c>
      <c r="Q115" s="28" t="n">
        <f aca="false">IF(ISNA(V115),Q114,V115)</f>
        <v>2.07</v>
      </c>
      <c r="R115" s="28" t="n">
        <f aca="false">IF(ISNA(W115),R114,W115)</f>
        <v>2.325</v>
      </c>
      <c r="S115" s="28" t="n">
        <f aca="false">IF(ISNA(X115),S114,X115)</f>
        <v>2.08</v>
      </c>
      <c r="T115" s="28" t="n">
        <f aca="false">IF(ISNA(Y115),T114,Y115)</f>
        <v>2.08</v>
      </c>
      <c r="V115" s="28" t="n">
        <f aca="false">VLOOKUP($B115,IF(V$1=2,PRICELOOK2,IF(V$1=3,PRICELOOK3,IF(V$1=4,cash,PRICELOOK))),V$2,FALSE())</f>
        <v>2.07</v>
      </c>
      <c r="W115" s="28" t="n">
        <f aca="false">VLOOKUP($B115,IF(W$1=2,PRICELOOK2,IF(W$1=3,PRICELOOK3,IF(W$1=4,cash,PRICELOOK))),W$2,FALSE())</f>
        <v>2.325</v>
      </c>
      <c r="X115" s="28" t="n">
        <f aca="false">VLOOKUP($B115,IF(X$1=2,PRICELOOK2,IF(X$1=3,PRICELOOK3,IF(X$1=4,cash,PRICELOOK))),X$2,FALSE())</f>
        <v>2.08</v>
      </c>
      <c r="Y115" s="28" t="n">
        <f aca="false">VLOOKUP($B115,IF(Y$1=2,PRICELOOK2,IF(Y$1=3,PRICELOOK3,IF(Y$1=4,cash,PRICELOOK))),Y$2,FALSE())</f>
        <v>2.08</v>
      </c>
      <c r="CF115" s="56" t="n">
        <f aca="false">B115</f>
        <v>35793</v>
      </c>
      <c r="CG115" s="1" t="n">
        <f aca="false">CORREL(C94:C115,E94:E115)</f>
        <v>0.653741439706836</v>
      </c>
      <c r="CI115" s="56" t="n">
        <f aca="false">CF115</f>
        <v>35793</v>
      </c>
      <c r="CJ115" s="3" t="n">
        <f aca="false">STDEV(CO94:CO115)*CJ$24</f>
        <v>0.550223823887284</v>
      </c>
      <c r="CK115" s="3" t="n">
        <f aca="false">STDEV(CP94:CP115)*CK$24</f>
        <v>0.407254704744961</v>
      </c>
      <c r="CO115" s="3" t="n">
        <f aca="false">LN(V115/V114)</f>
        <v>0</v>
      </c>
      <c r="CP115" s="3" t="n">
        <f aca="false">LN(W115/W114)</f>
        <v>0.0372441731723712</v>
      </c>
    </row>
    <row r="116" customFormat="false" ht="12.75" hidden="false" customHeight="false" outlineLevel="0" collapsed="false">
      <c r="A116" s="1" t="n">
        <f aca="false">A117-1</f>
        <v>549</v>
      </c>
      <c r="B116" s="56" t="n">
        <f aca="false">HLOOKUP("date",IF(TERM2="cash",cash,PRICELOOK),IF(A116&gt;=2,A116,2),FALSE())</f>
        <v>35794</v>
      </c>
      <c r="C116" s="1" t="n">
        <f aca="false">IF(MIN($N116:$O116)=0,0,N116)</f>
        <v>2.16</v>
      </c>
      <c r="D116" s="35" t="n">
        <f aca="false">IF(ma=7,AVERAGE(C110:C116),IF(ma=14,AVERAGE(C103:C116),IF(ma=30,AVERAGE(C87:C116),IF(ma=40,AVERAGE(C77:C116),0))))</f>
        <v>0</v>
      </c>
      <c r="E116" s="1" t="n">
        <f aca="false">IF(MIN($N116:$O116)=0,0,O116)</f>
        <v>2.315</v>
      </c>
      <c r="I116" s="56" t="n">
        <f aca="false">B116</f>
        <v>35794</v>
      </c>
      <c r="J116" s="35" t="n">
        <f aca="false">IF(MIN(C116,E116)=0,0,E116-C116)</f>
        <v>0.155</v>
      </c>
      <c r="K116" s="35" t="n">
        <f aca="false">IF(ma=7,AVERAGE(J110:J116),IF(ma=14,AVERAGE(J103:J116),IF(ma=30,AVERAGE(J87:J116),IF(ma=40,AVERAGE(J77:J116),0))))</f>
        <v>0</v>
      </c>
      <c r="L116" s="35"/>
      <c r="M116" s="35"/>
      <c r="N116" s="28" t="n">
        <f aca="false">IF(BASISYN="YES",Q116-S116,Q116)</f>
        <v>2.16</v>
      </c>
      <c r="O116" s="28" t="n">
        <f aca="false">IF(BASISYN="YES",R116-T116,R116)</f>
        <v>2.315</v>
      </c>
      <c r="Q116" s="28" t="n">
        <f aca="false">IF(ISNA(V116),Q115,V116)</f>
        <v>2.16</v>
      </c>
      <c r="R116" s="28" t="n">
        <f aca="false">IF(ISNA(W116),R115,W116)</f>
        <v>2.315</v>
      </c>
      <c r="S116" s="28" t="n">
        <f aca="false">IF(ISNA(X116),S115,X116)</f>
        <v>2.29</v>
      </c>
      <c r="T116" s="28" t="n">
        <f aca="false">IF(ISNA(Y116),T115,Y116)</f>
        <v>2.29</v>
      </c>
      <c r="V116" s="28" t="n">
        <f aca="false">VLOOKUP($B116,IF(V$1=2,PRICELOOK2,IF(V$1=3,PRICELOOK3,IF(V$1=4,cash,PRICELOOK))),V$2,FALSE())</f>
        <v>2.16</v>
      </c>
      <c r="W116" s="28" t="n">
        <f aca="false">VLOOKUP($B116,IF(W$1=2,PRICELOOK2,IF(W$1=3,PRICELOOK3,IF(W$1=4,cash,PRICELOOK))),W$2,FALSE())</f>
        <v>2.315</v>
      </c>
      <c r="X116" s="28" t="n">
        <f aca="false">VLOOKUP($B116,IF(X$1=2,PRICELOOK2,IF(X$1=3,PRICELOOK3,IF(X$1=4,cash,PRICELOOK))),X$2,FALSE())</f>
        <v>2.29</v>
      </c>
      <c r="Y116" s="28" t="n">
        <f aca="false">VLOOKUP($B116,IF(Y$1=2,PRICELOOK2,IF(Y$1=3,PRICELOOK3,IF(Y$1=4,cash,PRICELOOK))),Y$2,FALSE())</f>
        <v>2.29</v>
      </c>
      <c r="CF116" s="56" t="n">
        <f aca="false">B116</f>
        <v>35794</v>
      </c>
      <c r="CG116" s="1" t="n">
        <f aca="false">CORREL(C95:C116,E95:E116)</f>
        <v>0.642418180033904</v>
      </c>
      <c r="CI116" s="56" t="n">
        <f aca="false">CF116</f>
        <v>35794</v>
      </c>
      <c r="CJ116" s="3" t="n">
        <f aca="false">STDEV(CO95:CO116)*CJ$24</f>
        <v>0.569674329145297</v>
      </c>
      <c r="CK116" s="3" t="n">
        <f aca="false">STDEV(CP95:CP116)*CK$24</f>
        <v>0.407206738442527</v>
      </c>
      <c r="CO116" s="3" t="n">
        <f aca="false">LN(V116/V115)</f>
        <v>0.0425596144187961</v>
      </c>
      <c r="CP116" s="3" t="n">
        <f aca="false">LN(W116/W115)</f>
        <v>-0.00431035150112232</v>
      </c>
    </row>
    <row r="117" customFormat="false" ht="12.75" hidden="false" customHeight="false" outlineLevel="0" collapsed="false">
      <c r="A117" s="1" t="n">
        <f aca="false">A118-1</f>
        <v>550</v>
      </c>
      <c r="B117" s="56" t="n">
        <f aca="false">HLOOKUP("date",IF(TERM2="cash",cash,PRICELOOK),IF(A117&gt;=2,A117,2),FALSE())</f>
        <v>35795</v>
      </c>
      <c r="C117" s="1" t="n">
        <f aca="false">IF(MIN($N117:$O117)=0,0,N117)</f>
        <v>2.055</v>
      </c>
      <c r="D117" s="35" t="n">
        <f aca="false">IF(ma=7,AVERAGE(C111:C117),IF(ma=14,AVERAGE(C104:C117),IF(ma=30,AVERAGE(C88:C117),IF(ma=40,AVERAGE(C78:C117),0))))</f>
        <v>0</v>
      </c>
      <c r="E117" s="1" t="n">
        <f aca="false">IF(MIN($N117:$O117)=0,0,O117)</f>
        <v>2.31</v>
      </c>
      <c r="I117" s="56" t="n">
        <f aca="false">B117</f>
        <v>35795</v>
      </c>
      <c r="J117" s="35" t="n">
        <f aca="false">IF(MIN(C117,E117)=0,0,E117-C117)</f>
        <v>0.255</v>
      </c>
      <c r="K117" s="35" t="n">
        <f aca="false">IF(ma=7,AVERAGE(J111:J117),IF(ma=14,AVERAGE(J104:J117),IF(ma=30,AVERAGE(J88:J117),IF(ma=40,AVERAGE(J78:J117),0))))</f>
        <v>0</v>
      </c>
      <c r="L117" s="35"/>
      <c r="M117" s="35"/>
      <c r="N117" s="28" t="n">
        <f aca="false">IF(BASISYN="YES",Q117-S117,Q117)</f>
        <v>2.055</v>
      </c>
      <c r="O117" s="28" t="n">
        <f aca="false">IF(BASISYN="YES",R117-T117,R117)</f>
        <v>2.31</v>
      </c>
      <c r="Q117" s="28" t="n">
        <f aca="false">IF(ISNA(V117),Q116,V117)</f>
        <v>2.055</v>
      </c>
      <c r="R117" s="28" t="n">
        <f aca="false">IF(ISNA(W117),R116,W117)</f>
        <v>2.31</v>
      </c>
      <c r="S117" s="28" t="n">
        <f aca="false">IF(ISNA(X117),S116,X117)</f>
        <v>2.27</v>
      </c>
      <c r="T117" s="28" t="n">
        <f aca="false">IF(ISNA(Y117),T116,Y117)</f>
        <v>2.27</v>
      </c>
      <c r="V117" s="28" t="n">
        <f aca="false">VLOOKUP($B117,IF(V$1=2,PRICELOOK2,IF(V$1=3,PRICELOOK3,IF(V$1=4,cash,PRICELOOK))),V$2,FALSE())</f>
        <v>2.055</v>
      </c>
      <c r="W117" s="28" t="n">
        <f aca="false">VLOOKUP($B117,IF(W$1=2,PRICELOOK2,IF(W$1=3,PRICELOOK3,IF(W$1=4,cash,PRICELOOK))),W$2,FALSE())</f>
        <v>2.31</v>
      </c>
      <c r="X117" s="28" t="n">
        <f aca="false">VLOOKUP($B117,IF(X$1=2,PRICELOOK2,IF(X$1=3,PRICELOOK3,IF(X$1=4,cash,PRICELOOK))),X$2,FALSE())</f>
        <v>2.27</v>
      </c>
      <c r="Y117" s="28" t="n">
        <f aca="false">VLOOKUP($B117,IF(Y$1=2,PRICELOOK2,IF(Y$1=3,PRICELOOK3,IF(Y$1=4,cash,PRICELOOK))),Y$2,FALSE())</f>
        <v>2.27</v>
      </c>
      <c r="CF117" s="56" t="n">
        <f aca="false">B117</f>
        <v>35795</v>
      </c>
      <c r="CG117" s="1" t="n">
        <f aca="false">CORREL(C96:C117,E96:E117)</f>
        <v>0.624130787802016</v>
      </c>
      <c r="CI117" s="56" t="n">
        <f aca="false">CF117</f>
        <v>35795</v>
      </c>
      <c r="CJ117" s="3" t="n">
        <f aca="false">STDEV(CO96:CO117)*CJ$24</f>
        <v>0.594833895395109</v>
      </c>
      <c r="CK117" s="3" t="n">
        <f aca="false">STDEV(CP96:CP117)*CK$24</f>
        <v>0.372022550819065</v>
      </c>
      <c r="CO117" s="3" t="n">
        <f aca="false">LN(V117/V116)</f>
        <v>-0.0498323737478756</v>
      </c>
      <c r="CP117" s="3" t="n">
        <f aca="false">LN(W117/W116)</f>
        <v>-0.00216216300449513</v>
      </c>
    </row>
    <row r="118" customFormat="false" ht="12.75" hidden="false" customHeight="false" outlineLevel="0" collapsed="false">
      <c r="A118" s="1" t="n">
        <f aca="false">A119-1</f>
        <v>551</v>
      </c>
      <c r="B118" s="56" t="n">
        <f aca="false">HLOOKUP("date",IF(TERM2="cash",cash,PRICELOOK),IF(A118&gt;=2,A118,2),FALSE())</f>
        <v>35796</v>
      </c>
      <c r="C118" s="1" t="n">
        <f aca="false">IF(MIN($N118:$O118)=0,0,N118)</f>
        <v>2.055</v>
      </c>
      <c r="D118" s="35" t="n">
        <f aca="false">IF(ma=7,AVERAGE(C112:C118),IF(ma=14,AVERAGE(C105:C118),IF(ma=30,AVERAGE(C89:C118),IF(ma=40,AVERAGE(C79:C118),0))))</f>
        <v>0</v>
      </c>
      <c r="E118" s="1" t="n">
        <f aca="false">IF(MIN($N118:$O118)=0,0,O118)</f>
        <v>2.31</v>
      </c>
      <c r="I118" s="56" t="n">
        <f aca="false">B118</f>
        <v>35796</v>
      </c>
      <c r="J118" s="35" t="n">
        <f aca="false">IF(MIN(C118,E118)=0,0,E118-C118)</f>
        <v>0.255</v>
      </c>
      <c r="K118" s="35" t="n">
        <f aca="false">IF(ma=7,AVERAGE(J112:J118),IF(ma=14,AVERAGE(J105:J118),IF(ma=30,AVERAGE(J89:J118),IF(ma=40,AVERAGE(J79:J118),0))))</f>
        <v>0</v>
      </c>
      <c r="L118" s="35"/>
      <c r="M118" s="35"/>
      <c r="N118" s="28" t="n">
        <f aca="false">IF(BASISYN="YES",Q118-S118,Q118)</f>
        <v>2.055</v>
      </c>
      <c r="O118" s="28" t="n">
        <f aca="false">IF(BASISYN="YES",R118-T118,R118)</f>
        <v>2.31</v>
      </c>
      <c r="Q118" s="28" t="n">
        <f aca="false">IF(ISNA(V118),Q117,V118)</f>
        <v>2.055</v>
      </c>
      <c r="R118" s="28" t="n">
        <f aca="false">IF(ISNA(W118),R117,W118)</f>
        <v>2.31</v>
      </c>
      <c r="S118" s="28" t="n">
        <f aca="false">IF(ISNA(X118),S117,X118)</f>
        <v>2.27</v>
      </c>
      <c r="T118" s="28" t="n">
        <f aca="false">IF(ISNA(Y118),T117,Y118)</f>
        <v>2.27</v>
      </c>
      <c r="V118" s="28" t="n">
        <f aca="false">VLOOKUP($B118,IF(V$1=2,PRICELOOK2,IF(V$1=3,PRICELOOK3,IF(V$1=4,cash,PRICELOOK))),V$2,FALSE())</f>
        <v>2.055</v>
      </c>
      <c r="W118" s="28" t="n">
        <f aca="false">VLOOKUP($B118,IF(W$1=2,PRICELOOK2,IF(W$1=3,PRICELOOK3,IF(W$1=4,cash,PRICELOOK))),W$2,FALSE())</f>
        <v>2.31</v>
      </c>
      <c r="X118" s="28" t="n">
        <f aca="false">VLOOKUP($B118,IF(X$1=2,PRICELOOK2,IF(X$1=3,PRICELOOK3,IF(X$1=4,cash,PRICELOOK))),X$2,FALSE())</f>
        <v>2.27</v>
      </c>
      <c r="Y118" s="28" t="n">
        <f aca="false">VLOOKUP($B118,IF(Y$1=2,PRICELOOK2,IF(Y$1=3,PRICELOOK3,IF(Y$1=4,cash,PRICELOOK))),Y$2,FALSE())</f>
        <v>2.27</v>
      </c>
      <c r="CF118" s="56" t="n">
        <f aca="false">B118</f>
        <v>35796</v>
      </c>
      <c r="CG118" s="1" t="n">
        <f aca="false">CORREL(C97:C118,E97:E118)</f>
        <v>0.546193168374525</v>
      </c>
      <c r="CI118" s="56" t="n">
        <f aca="false">CF118</f>
        <v>35796</v>
      </c>
      <c r="CJ118" s="3" t="n">
        <f aca="false">STDEV(CO97:CO118)*CJ$24</f>
        <v>0.473794796042349</v>
      </c>
      <c r="CK118" s="3" t="n">
        <f aca="false">STDEV(CP97:CP118)*CK$24</f>
        <v>0.349055801618988</v>
      </c>
      <c r="CO118" s="3" t="n">
        <f aca="false">LN(V118/V117)</f>
        <v>0</v>
      </c>
      <c r="CP118" s="3" t="n">
        <f aca="false">LN(W118/W117)</f>
        <v>0</v>
      </c>
    </row>
    <row r="119" customFormat="false" ht="12.75" hidden="false" customHeight="false" outlineLevel="0" collapsed="false">
      <c r="A119" s="1" t="n">
        <f aca="false">A120-1</f>
        <v>552</v>
      </c>
      <c r="B119" s="56" t="n">
        <f aca="false">HLOOKUP("date",IF(TERM2="cash",cash,PRICELOOK),IF(A119&gt;=2,A119,2),FALSE())</f>
        <v>35797</v>
      </c>
      <c r="C119" s="1" t="n">
        <f aca="false">IF(MIN($N119:$O119)=0,0,N119)</f>
        <v>2.015</v>
      </c>
      <c r="D119" s="35" t="n">
        <f aca="false">IF(ma=7,AVERAGE(C113:C119),IF(ma=14,AVERAGE(C106:C119),IF(ma=30,AVERAGE(C90:C119),IF(ma=40,AVERAGE(C80:C119),0))))</f>
        <v>0</v>
      </c>
      <c r="E119" s="1" t="n">
        <f aca="false">IF(MIN($N119:$O119)=0,0,O119)</f>
        <v>2.275</v>
      </c>
      <c r="I119" s="56" t="n">
        <f aca="false">B119</f>
        <v>35797</v>
      </c>
      <c r="J119" s="35" t="n">
        <f aca="false">IF(MIN(C119,E119)=0,0,E119-C119)</f>
        <v>0.26</v>
      </c>
      <c r="K119" s="35" t="n">
        <f aca="false">IF(ma=7,AVERAGE(J113:J119),IF(ma=14,AVERAGE(J106:J119),IF(ma=30,AVERAGE(J90:J119),IF(ma=40,AVERAGE(J80:J119),0))))</f>
        <v>0</v>
      </c>
      <c r="L119" s="35"/>
      <c r="M119" s="35"/>
      <c r="N119" s="28" t="n">
        <f aca="false">IF(BASISYN="YES",Q119-S119,Q119)</f>
        <v>2.015</v>
      </c>
      <c r="O119" s="28" t="n">
        <f aca="false">IF(BASISYN="YES",R119-T119,R119)</f>
        <v>2.275</v>
      </c>
      <c r="Q119" s="28" t="n">
        <f aca="false">IF(ISNA(V119),Q118,V119)</f>
        <v>2.015</v>
      </c>
      <c r="R119" s="28" t="n">
        <f aca="false">IF(ISNA(W119),R118,W119)</f>
        <v>2.275</v>
      </c>
      <c r="S119" s="28" t="n">
        <f aca="false">IF(ISNA(X119),S118,X119)</f>
        <v>2.18</v>
      </c>
      <c r="T119" s="28" t="n">
        <f aca="false">IF(ISNA(Y119),T118,Y119)</f>
        <v>2.18</v>
      </c>
      <c r="V119" s="28" t="n">
        <f aca="false">VLOOKUP($B119,IF(V$1=2,PRICELOOK2,IF(V$1=3,PRICELOOK3,IF(V$1=4,cash,PRICELOOK))),V$2,FALSE())</f>
        <v>2.015</v>
      </c>
      <c r="W119" s="28" t="n">
        <f aca="false">VLOOKUP($B119,IF(W$1=2,PRICELOOK2,IF(W$1=3,PRICELOOK3,IF(W$1=4,cash,PRICELOOK))),W$2,FALSE())</f>
        <v>2.275</v>
      </c>
      <c r="X119" s="28" t="n">
        <f aca="false">VLOOKUP($B119,IF(X$1=2,PRICELOOK2,IF(X$1=3,PRICELOOK3,IF(X$1=4,cash,PRICELOOK))),X$2,FALSE())</f>
        <v>2.18</v>
      </c>
      <c r="Y119" s="28" t="n">
        <f aca="false">VLOOKUP($B119,IF(Y$1=2,PRICELOOK2,IF(Y$1=3,PRICELOOK3,IF(Y$1=4,cash,PRICELOOK))),Y$2,FALSE())</f>
        <v>2.18</v>
      </c>
      <c r="CF119" s="56" t="n">
        <f aca="false">B119</f>
        <v>35797</v>
      </c>
      <c r="CG119" s="1" t="n">
        <f aca="false">CORREL(C98:C119,E98:E119)</f>
        <v>0.604680985101775</v>
      </c>
      <c r="CI119" s="56" t="n">
        <f aca="false">CF119</f>
        <v>35797</v>
      </c>
      <c r="CJ119" s="3" t="n">
        <f aca="false">STDEV(CO98:CO119)*CJ$24</f>
        <v>0.475887499006901</v>
      </c>
      <c r="CK119" s="3" t="n">
        <f aca="false">STDEV(CP98:CP119)*CK$24</f>
        <v>0.309485280783025</v>
      </c>
      <c r="CO119" s="3" t="n">
        <f aca="false">LN(V119/V118)</f>
        <v>-0.0196566525495516</v>
      </c>
      <c r="CP119" s="3" t="n">
        <f aca="false">LN(W119/W118)</f>
        <v>-0.0152674721307885</v>
      </c>
    </row>
    <row r="120" customFormat="false" ht="12.75" hidden="false" customHeight="false" outlineLevel="0" collapsed="false">
      <c r="A120" s="1" t="n">
        <f aca="false">A121-1</f>
        <v>553</v>
      </c>
      <c r="B120" s="56" t="n">
        <f aca="false">HLOOKUP("date",IF(TERM2="cash",cash,PRICELOOK),IF(A120&gt;=2,A120,2),FALSE())</f>
        <v>35798</v>
      </c>
      <c r="C120" s="1" t="n">
        <f aca="false">IF(MIN($N120:$O120)=0,0,N120)</f>
        <v>2.015</v>
      </c>
      <c r="D120" s="35" t="n">
        <f aca="false">IF(ma=7,AVERAGE(C114:C120),IF(ma=14,AVERAGE(C107:C120),IF(ma=30,AVERAGE(C91:C120),IF(ma=40,AVERAGE(C81:C120),0))))</f>
        <v>0</v>
      </c>
      <c r="E120" s="1" t="n">
        <f aca="false">IF(MIN($N120:$O120)=0,0,O120)</f>
        <v>2.275</v>
      </c>
      <c r="I120" s="56" t="n">
        <f aca="false">B120</f>
        <v>35798</v>
      </c>
      <c r="J120" s="35" t="n">
        <f aca="false">IF(MIN(C120,E120)=0,0,E120-C120)</f>
        <v>0.26</v>
      </c>
      <c r="K120" s="35" t="n">
        <f aca="false">IF(ma=7,AVERAGE(J114:J120),IF(ma=14,AVERAGE(J107:J120),IF(ma=30,AVERAGE(J91:J120),IF(ma=40,AVERAGE(J81:J120),0))))</f>
        <v>0</v>
      </c>
      <c r="L120" s="35"/>
      <c r="M120" s="35"/>
      <c r="N120" s="28" t="n">
        <f aca="false">IF(BASISYN="YES",Q120-S120,Q120)</f>
        <v>2.015</v>
      </c>
      <c r="O120" s="28" t="n">
        <f aca="false">IF(BASISYN="YES",R120-T120,R120)</f>
        <v>2.275</v>
      </c>
      <c r="Q120" s="28" t="n">
        <f aca="false">IF(ISNA(V120),Q119,V120)</f>
        <v>2.015</v>
      </c>
      <c r="R120" s="28" t="n">
        <f aca="false">IF(ISNA(W120),R119,W120)</f>
        <v>2.275</v>
      </c>
      <c r="S120" s="28" t="n">
        <f aca="false">IF(ISNA(X120),S119,X120)</f>
        <v>2.18</v>
      </c>
      <c r="T120" s="28" t="n">
        <f aca="false">IF(ISNA(Y120),T119,Y120)</f>
        <v>2.18</v>
      </c>
      <c r="V120" s="28" t="n">
        <f aca="false">VLOOKUP($B120,IF(V$1=2,PRICELOOK2,IF(V$1=3,PRICELOOK3,IF(V$1=4,cash,PRICELOOK))),V$2,FALSE())</f>
        <v>2.015</v>
      </c>
      <c r="W120" s="28" t="n">
        <f aca="false">VLOOKUP($B120,IF(W$1=2,PRICELOOK2,IF(W$1=3,PRICELOOK3,IF(W$1=4,cash,PRICELOOK))),W$2,FALSE())</f>
        <v>2.275</v>
      </c>
      <c r="X120" s="28" t="n">
        <f aca="false">VLOOKUP($B120,IF(X$1=2,PRICELOOK2,IF(X$1=3,PRICELOOK3,IF(X$1=4,cash,PRICELOOK))),X$2,FALSE())</f>
        <v>2.18</v>
      </c>
      <c r="Y120" s="28" t="n">
        <f aca="false">VLOOKUP($B120,IF(Y$1=2,PRICELOOK2,IF(Y$1=3,PRICELOOK3,IF(Y$1=4,cash,PRICELOOK))),Y$2,FALSE())</f>
        <v>2.18</v>
      </c>
      <c r="CF120" s="56" t="n">
        <f aca="false">B120</f>
        <v>35798</v>
      </c>
      <c r="CG120" s="1" t="n">
        <f aca="false">CORREL(C99:C120,E99:E120)</f>
        <v>0.614248410313826</v>
      </c>
      <c r="CI120" s="56" t="n">
        <f aca="false">CF120</f>
        <v>35798</v>
      </c>
      <c r="CJ120" s="3" t="n">
        <f aca="false">STDEV(CO99:CO120)*CJ$24</f>
        <v>0.431191223890493</v>
      </c>
      <c r="CK120" s="3" t="n">
        <f aca="false">STDEV(CP99:CP120)*CK$24</f>
        <v>0.304515294009642</v>
      </c>
      <c r="CO120" s="3" t="n">
        <f aca="false">LN(V120/V119)</f>
        <v>0</v>
      </c>
      <c r="CP120" s="3" t="n">
        <f aca="false">LN(W120/W119)</f>
        <v>0</v>
      </c>
    </row>
    <row r="121" customFormat="false" ht="12.75" hidden="false" customHeight="false" outlineLevel="0" collapsed="false">
      <c r="A121" s="1" t="n">
        <f aca="false">A122-1</f>
        <v>554</v>
      </c>
      <c r="B121" s="56" t="n">
        <f aca="false">HLOOKUP("date",IF(TERM2="cash",cash,PRICELOOK),IF(A121&gt;=2,A121,2),FALSE())</f>
        <v>35799</v>
      </c>
      <c r="C121" s="1" t="n">
        <f aca="false">IF(MIN($N121:$O121)=0,0,N121)</f>
        <v>2.015</v>
      </c>
      <c r="D121" s="35" t="n">
        <f aca="false">IF(ma=7,AVERAGE(C115:C121),IF(ma=14,AVERAGE(C108:C121),IF(ma=30,AVERAGE(C92:C121),IF(ma=40,AVERAGE(C82:C121),0))))</f>
        <v>0</v>
      </c>
      <c r="E121" s="1" t="n">
        <f aca="false">IF(MIN($N121:$O121)=0,0,O121)</f>
        <v>2.275</v>
      </c>
      <c r="I121" s="56" t="n">
        <f aca="false">B121</f>
        <v>35799</v>
      </c>
      <c r="J121" s="35" t="n">
        <f aca="false">IF(MIN(C121,E121)=0,0,E121-C121)</f>
        <v>0.26</v>
      </c>
      <c r="K121" s="35" t="n">
        <f aca="false">IF(ma=7,AVERAGE(J115:J121),IF(ma=14,AVERAGE(J108:J121),IF(ma=30,AVERAGE(J92:J121),IF(ma=40,AVERAGE(J82:J121),0))))</f>
        <v>0</v>
      </c>
      <c r="L121" s="35"/>
      <c r="M121" s="35"/>
      <c r="N121" s="28" t="n">
        <f aca="false">IF(BASISYN="YES",Q121-S121,Q121)</f>
        <v>2.015</v>
      </c>
      <c r="O121" s="28" t="n">
        <f aca="false">IF(BASISYN="YES",R121-T121,R121)</f>
        <v>2.275</v>
      </c>
      <c r="Q121" s="28" t="n">
        <f aca="false">IF(ISNA(V121),Q120,V121)</f>
        <v>2.015</v>
      </c>
      <c r="R121" s="28" t="n">
        <f aca="false">IF(ISNA(W121),R120,W121)</f>
        <v>2.275</v>
      </c>
      <c r="S121" s="28" t="n">
        <f aca="false">IF(ISNA(X121),S120,X121)</f>
        <v>2.18</v>
      </c>
      <c r="T121" s="28" t="n">
        <f aca="false">IF(ISNA(Y121),T120,Y121)</f>
        <v>2.18</v>
      </c>
      <c r="V121" s="28" t="n">
        <f aca="false">VLOOKUP($B121,IF(V$1=2,PRICELOOK2,IF(V$1=3,PRICELOOK3,IF(V$1=4,cash,PRICELOOK))),V$2,FALSE())</f>
        <v>2.015</v>
      </c>
      <c r="W121" s="28" t="n">
        <f aca="false">VLOOKUP($B121,IF(W$1=2,PRICELOOK2,IF(W$1=3,PRICELOOK3,IF(W$1=4,cash,PRICELOOK))),W$2,FALSE())</f>
        <v>2.275</v>
      </c>
      <c r="X121" s="28" t="n">
        <f aca="false">VLOOKUP($B121,IF(X$1=2,PRICELOOK2,IF(X$1=3,PRICELOOK3,IF(X$1=4,cash,PRICELOOK))),X$2,FALSE())</f>
        <v>2.18</v>
      </c>
      <c r="Y121" s="28" t="n">
        <f aca="false">VLOOKUP($B121,IF(Y$1=2,PRICELOOK2,IF(Y$1=3,PRICELOOK3,IF(Y$1=4,cash,PRICELOOK))),Y$2,FALSE())</f>
        <v>2.18</v>
      </c>
      <c r="CF121" s="56" t="n">
        <f aca="false">B121</f>
        <v>35799</v>
      </c>
      <c r="CG121" s="1" t="n">
        <f aca="false">CORREL(C100:C121,E100:E121)</f>
        <v>0.633273755977065</v>
      </c>
      <c r="CI121" s="56" t="n">
        <f aca="false">CF121</f>
        <v>35799</v>
      </c>
      <c r="CJ121" s="3" t="n">
        <f aca="false">STDEV(CO100:CO121)*CJ$24</f>
        <v>0.431191223890493</v>
      </c>
      <c r="CK121" s="3" t="n">
        <f aca="false">STDEV(CP100:CP121)*CK$24</f>
        <v>0.304515294009642</v>
      </c>
      <c r="CO121" s="3" t="n">
        <f aca="false">LN(V121/V120)</f>
        <v>0</v>
      </c>
      <c r="CP121" s="3" t="n">
        <f aca="false">LN(W121/W120)</f>
        <v>0</v>
      </c>
    </row>
    <row r="122" customFormat="false" ht="12.75" hidden="false" customHeight="false" outlineLevel="0" collapsed="false">
      <c r="A122" s="1" t="n">
        <f aca="false">A123-1</f>
        <v>555</v>
      </c>
      <c r="B122" s="56" t="n">
        <f aca="false">HLOOKUP("date",IF(TERM2="cash",cash,PRICELOOK),IF(A122&gt;=2,A122,2),FALSE())</f>
        <v>35800</v>
      </c>
      <c r="C122" s="1" t="n">
        <f aca="false">IF(MIN($N122:$O122)=0,0,N122)</f>
        <v>1.925</v>
      </c>
      <c r="D122" s="35" t="n">
        <f aca="false">IF(ma=7,AVERAGE(C116:C122),IF(ma=14,AVERAGE(C109:C122),IF(ma=30,AVERAGE(C93:C122),IF(ma=40,AVERAGE(C83:C122),0))))</f>
        <v>0</v>
      </c>
      <c r="E122" s="1" t="n">
        <f aca="false">IF(MIN($N122:$O122)=0,0,O122)</f>
        <v>2.095</v>
      </c>
      <c r="I122" s="56" t="n">
        <f aca="false">B122</f>
        <v>35800</v>
      </c>
      <c r="J122" s="35" t="n">
        <f aca="false">IF(MIN(C122,E122)=0,0,E122-C122)</f>
        <v>0.17</v>
      </c>
      <c r="K122" s="35" t="n">
        <f aca="false">IF(ma=7,AVERAGE(J116:J122),IF(ma=14,AVERAGE(J109:J122),IF(ma=30,AVERAGE(J93:J122),IF(ma=40,AVERAGE(J83:J122),0))))</f>
        <v>0</v>
      </c>
      <c r="L122" s="35"/>
      <c r="M122" s="35"/>
      <c r="N122" s="28" t="n">
        <f aca="false">IF(BASISYN="YES",Q122-S122,Q122)</f>
        <v>1.925</v>
      </c>
      <c r="O122" s="28" t="n">
        <f aca="false">IF(BASISYN="YES",R122-T122,R122)</f>
        <v>2.095</v>
      </c>
      <c r="Q122" s="28" t="n">
        <f aca="false">IF(ISNA(V122),Q121,V122)</f>
        <v>1.925</v>
      </c>
      <c r="R122" s="28" t="n">
        <f aca="false">IF(ISNA(W122),R121,W122)</f>
        <v>2.095</v>
      </c>
      <c r="S122" s="28" t="n">
        <f aca="false">IF(ISNA(X122),S121,X122)</f>
        <v>2.04</v>
      </c>
      <c r="T122" s="28" t="n">
        <f aca="false">IF(ISNA(Y122),T121,Y122)</f>
        <v>2.04</v>
      </c>
      <c r="V122" s="28" t="n">
        <f aca="false">VLOOKUP($B122,IF(V$1=2,PRICELOOK2,IF(V$1=3,PRICELOOK3,IF(V$1=4,cash,PRICELOOK))),V$2,FALSE())</f>
        <v>1.925</v>
      </c>
      <c r="W122" s="28" t="n">
        <f aca="false">VLOOKUP($B122,IF(W$1=2,PRICELOOK2,IF(W$1=3,PRICELOOK3,IF(W$1=4,cash,PRICELOOK))),W$2,FALSE())</f>
        <v>2.095</v>
      </c>
      <c r="X122" s="28" t="n">
        <f aca="false">VLOOKUP($B122,IF(X$1=2,PRICELOOK2,IF(X$1=3,PRICELOOK3,IF(X$1=4,cash,PRICELOOK))),X$2,FALSE())</f>
        <v>2.04</v>
      </c>
      <c r="Y122" s="28" t="n">
        <f aca="false">VLOOKUP($B122,IF(Y$1=2,PRICELOOK2,IF(Y$1=3,PRICELOOK3,IF(Y$1=4,cash,PRICELOOK))),Y$2,FALSE())</f>
        <v>2.04</v>
      </c>
      <c r="CF122" s="56" t="n">
        <f aca="false">B122</f>
        <v>35800</v>
      </c>
      <c r="CG122" s="1" t="n">
        <f aca="false">CORREL(C101:C122,E101:E122)</f>
        <v>0.739774059042139</v>
      </c>
      <c r="CI122" s="56" t="n">
        <f aca="false">CF122</f>
        <v>35800</v>
      </c>
      <c r="CJ122" s="3" t="n">
        <f aca="false">STDEV(CO101:CO122)*CJ$24</f>
        <v>0.454427665274615</v>
      </c>
      <c r="CK122" s="3" t="n">
        <f aca="false">STDEV(CP101:CP122)*CK$24</f>
        <v>0.415800928021759</v>
      </c>
      <c r="CO122" s="3" t="n">
        <f aca="false">LN(V122/V121)</f>
        <v>-0.0456932276588989</v>
      </c>
      <c r="CP122" s="3" t="n">
        <f aca="false">LN(W122/W121)</f>
        <v>-0.0824264990288125</v>
      </c>
    </row>
    <row r="123" customFormat="false" ht="12.75" hidden="false" customHeight="false" outlineLevel="0" collapsed="false">
      <c r="A123" s="1" t="n">
        <f aca="false">A124-1</f>
        <v>556</v>
      </c>
      <c r="B123" s="56" t="n">
        <f aca="false">HLOOKUP("date",IF(TERM2="cash",cash,PRICELOOK),IF(A123&gt;=2,A123,2),FALSE())</f>
        <v>35801</v>
      </c>
      <c r="C123" s="1" t="n">
        <f aca="false">IF(MIN($N123:$O123)=0,0,N123)</f>
        <v>2.06</v>
      </c>
      <c r="D123" s="35" t="n">
        <f aca="false">IF(ma=7,AVERAGE(C117:C123),IF(ma=14,AVERAGE(C110:C123),IF(ma=30,AVERAGE(C94:C123),IF(ma=40,AVERAGE(C84:C123),0))))</f>
        <v>0</v>
      </c>
      <c r="E123" s="1" t="n">
        <f aca="false">IF(MIN($N123:$O123)=0,0,O123)</f>
        <v>2.29</v>
      </c>
      <c r="I123" s="56" t="n">
        <f aca="false">B123</f>
        <v>35801</v>
      </c>
      <c r="J123" s="35" t="n">
        <f aca="false">IF(MIN(C123,E123)=0,0,E123-C123)</f>
        <v>0.23</v>
      </c>
      <c r="K123" s="35" t="n">
        <f aca="false">IF(ma=7,AVERAGE(J117:J123),IF(ma=14,AVERAGE(J110:J123),IF(ma=30,AVERAGE(J94:J123),IF(ma=40,AVERAGE(J84:J123),0))))</f>
        <v>0</v>
      </c>
      <c r="L123" s="35"/>
      <c r="M123" s="35"/>
      <c r="N123" s="28" t="n">
        <f aca="false">IF(BASISYN="YES",Q123-S123,Q123)</f>
        <v>2.06</v>
      </c>
      <c r="O123" s="28" t="n">
        <f aca="false">IF(BASISYN="YES",R123-T123,R123)</f>
        <v>2.29</v>
      </c>
      <c r="Q123" s="28" t="n">
        <f aca="false">IF(ISNA(V123),Q122,V123)</f>
        <v>2.06</v>
      </c>
      <c r="R123" s="28" t="n">
        <f aca="false">IF(ISNA(W123),R122,W123)</f>
        <v>2.29</v>
      </c>
      <c r="S123" s="28" t="n">
        <f aca="false">IF(ISNA(X123),S122,X123)</f>
        <v>2.145</v>
      </c>
      <c r="T123" s="28" t="n">
        <f aca="false">IF(ISNA(Y123),T122,Y123)</f>
        <v>2.145</v>
      </c>
      <c r="V123" s="28" t="n">
        <f aca="false">VLOOKUP($B123,IF(V$1=2,PRICELOOK2,IF(V$1=3,PRICELOOK3,IF(V$1=4,cash,PRICELOOK))),V$2,FALSE())</f>
        <v>2.06</v>
      </c>
      <c r="W123" s="28" t="n">
        <f aca="false">VLOOKUP($B123,IF(W$1=2,PRICELOOK2,IF(W$1=3,PRICELOOK3,IF(W$1=4,cash,PRICELOOK))),W$2,FALSE())</f>
        <v>2.29</v>
      </c>
      <c r="X123" s="28" t="n">
        <f aca="false">VLOOKUP($B123,IF(X$1=2,PRICELOOK2,IF(X$1=3,PRICELOOK3,IF(X$1=4,cash,PRICELOOK))),X$2,FALSE())</f>
        <v>2.145</v>
      </c>
      <c r="Y123" s="28" t="n">
        <f aca="false">VLOOKUP($B123,IF(Y$1=2,PRICELOOK2,IF(Y$1=3,PRICELOOK3,IF(Y$1=4,cash,PRICELOOK))),Y$2,FALSE())</f>
        <v>2.145</v>
      </c>
      <c r="CF123" s="56" t="n">
        <f aca="false">B123</f>
        <v>35801</v>
      </c>
      <c r="CG123" s="1" t="n">
        <f aca="false">CORREL(C102:C123,E102:E123)</f>
        <v>0.826954039659164</v>
      </c>
      <c r="CI123" s="56" t="n">
        <f aca="false">CF123</f>
        <v>35801</v>
      </c>
      <c r="CJ123" s="3" t="n">
        <f aca="false">STDEV(CO102:CO123)*CJ$24</f>
        <v>0.518214075363389</v>
      </c>
      <c r="CK123" s="3" t="n">
        <f aca="false">STDEV(CP102:CP123)*CK$24</f>
        <v>0.507644938520399</v>
      </c>
      <c r="CO123" s="3" t="n">
        <f aca="false">LN(V123/V122)</f>
        <v>0.0677800150617421</v>
      </c>
      <c r="CP123" s="3" t="n">
        <f aca="false">LN(W123/W122)</f>
        <v>0.0889982641920471</v>
      </c>
    </row>
    <row r="124" customFormat="false" ht="12.75" hidden="false" customHeight="false" outlineLevel="0" collapsed="false">
      <c r="A124" s="1" t="n">
        <f aca="false">A125-1</f>
        <v>557</v>
      </c>
      <c r="B124" s="56" t="n">
        <f aca="false">HLOOKUP("date",IF(TERM2="cash",cash,PRICELOOK),IF(A124&gt;=2,A124,2),FALSE())</f>
        <v>35802</v>
      </c>
      <c r="C124" s="1" t="n">
        <f aca="false">IF(MIN($N124:$O124)=0,0,N124)</f>
        <v>2.075</v>
      </c>
      <c r="D124" s="35" t="n">
        <f aca="false">IF(ma=7,AVERAGE(C118:C124),IF(ma=14,AVERAGE(C111:C124),IF(ma=30,AVERAGE(C95:C124),IF(ma=40,AVERAGE(C85:C124),0))))</f>
        <v>0</v>
      </c>
      <c r="E124" s="1" t="n">
        <f aca="false">IF(MIN($N124:$O124)=0,0,O124)</f>
        <v>2.345</v>
      </c>
      <c r="I124" s="56" t="n">
        <f aca="false">B124</f>
        <v>35802</v>
      </c>
      <c r="J124" s="35" t="n">
        <f aca="false">IF(MIN(C124,E124)=0,0,E124-C124)</f>
        <v>0.27</v>
      </c>
      <c r="K124" s="35" t="n">
        <f aca="false">IF(ma=7,AVERAGE(J118:J124),IF(ma=14,AVERAGE(J111:J124),IF(ma=30,AVERAGE(J95:J124),IF(ma=40,AVERAGE(J85:J124),0))))</f>
        <v>0</v>
      </c>
      <c r="L124" s="35"/>
      <c r="M124" s="35"/>
      <c r="N124" s="28" t="n">
        <f aca="false">IF(BASISYN="YES",Q124-S124,Q124)</f>
        <v>2.075</v>
      </c>
      <c r="O124" s="28" t="n">
        <f aca="false">IF(BASISYN="YES",R124-T124,R124)</f>
        <v>2.345</v>
      </c>
      <c r="Q124" s="28" t="n">
        <f aca="false">IF(ISNA(V124),Q123,V124)</f>
        <v>2.075</v>
      </c>
      <c r="R124" s="28" t="n">
        <f aca="false">IF(ISNA(W124),R123,W124)</f>
        <v>2.345</v>
      </c>
      <c r="S124" s="28" t="n">
        <f aca="false">IF(ISNA(X124),S123,X124)</f>
        <v>2.135</v>
      </c>
      <c r="T124" s="28" t="n">
        <f aca="false">IF(ISNA(Y124),T123,Y124)</f>
        <v>2.135</v>
      </c>
      <c r="V124" s="28" t="n">
        <f aca="false">VLOOKUP($B124,IF(V$1=2,PRICELOOK2,IF(V$1=3,PRICELOOK3,IF(V$1=4,cash,PRICELOOK))),V$2,FALSE())</f>
        <v>2.075</v>
      </c>
      <c r="W124" s="28" t="n">
        <f aca="false">VLOOKUP($B124,IF(W$1=2,PRICELOOK2,IF(W$1=3,PRICELOOK3,IF(W$1=4,cash,PRICELOOK))),W$2,FALSE())</f>
        <v>2.345</v>
      </c>
      <c r="X124" s="28" t="n">
        <f aca="false">VLOOKUP($B124,IF(X$1=2,PRICELOOK2,IF(X$1=3,PRICELOOK3,IF(X$1=4,cash,PRICELOOK))),X$2,FALSE())</f>
        <v>2.135</v>
      </c>
      <c r="Y124" s="28" t="n">
        <f aca="false">VLOOKUP($B124,IF(Y$1=2,PRICELOOK2,IF(Y$1=3,PRICELOOK3,IF(Y$1=4,cash,PRICELOOK))),Y$2,FALSE())</f>
        <v>2.135</v>
      </c>
      <c r="CF124" s="56" t="n">
        <f aca="false">B124</f>
        <v>35802</v>
      </c>
      <c r="CG124" s="1" t="n">
        <f aca="false">CORREL(C103:C124,E103:E124)</f>
        <v>0.8244590840933</v>
      </c>
      <c r="CI124" s="56" t="n">
        <f aca="false">CF124</f>
        <v>35802</v>
      </c>
      <c r="CJ124" s="3" t="n">
        <f aca="false">STDEV(CO103:CO124)*CJ$24</f>
        <v>0.512205272711383</v>
      </c>
      <c r="CK124" s="3" t="n">
        <f aca="false">STDEV(CP103:CP124)*CK$24</f>
        <v>0.506963487600733</v>
      </c>
      <c r="CO124" s="3" t="n">
        <f aca="false">LN(V124/V123)</f>
        <v>0.00725517088117202</v>
      </c>
      <c r="CP124" s="3" t="n">
        <f aca="false">LN(W124/W123)</f>
        <v>0.0237335843320945</v>
      </c>
    </row>
    <row r="125" customFormat="false" ht="12.75" hidden="false" customHeight="false" outlineLevel="0" collapsed="false">
      <c r="A125" s="1" t="n">
        <f aca="false">A126-1</f>
        <v>558</v>
      </c>
      <c r="B125" s="56" t="n">
        <f aca="false">HLOOKUP("date",IF(TERM2="cash",cash,PRICELOOK),IF(A125&gt;=2,A125,2),FALSE())</f>
        <v>35803</v>
      </c>
      <c r="C125" s="1" t="n">
        <f aca="false">IF(MIN($N125:$O125)=0,0,N125)</f>
        <v>2.05</v>
      </c>
      <c r="D125" s="35" t="n">
        <f aca="false">IF(ma=7,AVERAGE(C119:C125),IF(ma=14,AVERAGE(C112:C125),IF(ma=30,AVERAGE(C96:C125),IF(ma=40,AVERAGE(C86:C125),0))))</f>
        <v>0</v>
      </c>
      <c r="E125" s="1" t="n">
        <f aca="false">IF(MIN($N125:$O125)=0,0,O125)</f>
        <v>2.32</v>
      </c>
      <c r="I125" s="56" t="n">
        <f aca="false">B125</f>
        <v>35803</v>
      </c>
      <c r="J125" s="35" t="n">
        <f aca="false">IF(MIN(C125,E125)=0,0,E125-C125)</f>
        <v>0.27</v>
      </c>
      <c r="K125" s="35" t="n">
        <f aca="false">IF(ma=7,AVERAGE(J119:J125),IF(ma=14,AVERAGE(J112:J125),IF(ma=30,AVERAGE(J96:J125),IF(ma=40,AVERAGE(J86:J125),0))))</f>
        <v>0</v>
      </c>
      <c r="L125" s="35"/>
      <c r="M125" s="35"/>
      <c r="N125" s="28" t="n">
        <f aca="false">IF(BASISYN="YES",Q125-S125,Q125)</f>
        <v>2.05</v>
      </c>
      <c r="O125" s="28" t="n">
        <f aca="false">IF(BASISYN="YES",R125-T125,R125)</f>
        <v>2.32</v>
      </c>
      <c r="Q125" s="28" t="n">
        <f aca="false">IF(ISNA(V125),Q124,V125)</f>
        <v>2.05</v>
      </c>
      <c r="R125" s="28" t="n">
        <f aca="false">IF(ISNA(W125),R124,W125)</f>
        <v>2.32</v>
      </c>
      <c r="S125" s="28" t="n">
        <f aca="false">IF(ISNA(X125),S124,X125)</f>
        <v>2.115</v>
      </c>
      <c r="T125" s="28" t="n">
        <f aca="false">IF(ISNA(Y125),T124,Y125)</f>
        <v>2.115</v>
      </c>
      <c r="V125" s="28" t="n">
        <f aca="false">VLOOKUP($B125,IF(V$1=2,PRICELOOK2,IF(V$1=3,PRICELOOK3,IF(V$1=4,cash,PRICELOOK))),V$2,FALSE())</f>
        <v>2.05</v>
      </c>
      <c r="W125" s="28" t="n">
        <f aca="false">VLOOKUP($B125,IF(W$1=2,PRICELOOK2,IF(W$1=3,PRICELOOK3,IF(W$1=4,cash,PRICELOOK))),W$2,FALSE())</f>
        <v>2.32</v>
      </c>
      <c r="X125" s="28" t="n">
        <f aca="false">VLOOKUP($B125,IF(X$1=2,PRICELOOK2,IF(X$1=3,PRICELOOK3,IF(X$1=4,cash,PRICELOOK))),X$2,FALSE())</f>
        <v>2.115</v>
      </c>
      <c r="Y125" s="28" t="n">
        <f aca="false">VLOOKUP($B125,IF(Y$1=2,PRICELOOK2,IF(Y$1=3,PRICELOOK3,IF(Y$1=4,cash,PRICELOOK))),Y$2,FALSE())</f>
        <v>2.115</v>
      </c>
      <c r="CF125" s="56" t="n">
        <f aca="false">B125</f>
        <v>35803</v>
      </c>
      <c r="CG125" s="1" t="n">
        <f aca="false">CORREL(C104:C125,E104:E125)</f>
        <v>0.815621091361995</v>
      </c>
      <c r="CI125" s="56" t="n">
        <f aca="false">CF125</f>
        <v>35803</v>
      </c>
      <c r="CJ125" s="3" t="n">
        <f aca="false">STDEV(CO104:CO125)*CJ$24</f>
        <v>0.50977801345642</v>
      </c>
      <c r="CK125" s="3" t="n">
        <f aca="false">STDEV(CP104:CP125)*CK$24</f>
        <v>0.499768149625306</v>
      </c>
      <c r="CO125" s="3" t="n">
        <f aca="false">LN(V125/V124)</f>
        <v>-0.012121360532345</v>
      </c>
      <c r="CP125" s="3" t="n">
        <f aca="false">LN(W125/W124)</f>
        <v>-0.0107182162200243</v>
      </c>
    </row>
    <row r="126" customFormat="false" ht="12.75" hidden="false" customHeight="false" outlineLevel="0" collapsed="false">
      <c r="A126" s="1" t="n">
        <f aca="false">A127-1</f>
        <v>559</v>
      </c>
      <c r="B126" s="56" t="n">
        <f aca="false">HLOOKUP("date",IF(TERM2="cash",cash,PRICELOOK),IF(A126&gt;=2,A126,2),FALSE())</f>
        <v>35804</v>
      </c>
      <c r="C126" s="1" t="n">
        <f aca="false">IF(MIN($N126:$O126)=0,0,N126)</f>
        <v>2.02</v>
      </c>
      <c r="D126" s="35" t="n">
        <f aca="false">IF(ma=7,AVERAGE(C120:C126),IF(ma=14,AVERAGE(C113:C126),IF(ma=30,AVERAGE(C97:C126),IF(ma=40,AVERAGE(C87:C126),0))))</f>
        <v>0</v>
      </c>
      <c r="E126" s="1" t="n">
        <f aca="false">IF(MIN($N126:$O126)=0,0,O126)</f>
        <v>2.31</v>
      </c>
      <c r="I126" s="56" t="n">
        <f aca="false">B126</f>
        <v>35804</v>
      </c>
      <c r="J126" s="35" t="n">
        <f aca="false">IF(MIN(C126,E126)=0,0,E126-C126)</f>
        <v>0.29</v>
      </c>
      <c r="K126" s="35" t="n">
        <f aca="false">IF(ma=7,AVERAGE(J120:J126),IF(ma=14,AVERAGE(J113:J126),IF(ma=30,AVERAGE(J97:J126),IF(ma=40,AVERAGE(J87:J126),0))))</f>
        <v>0</v>
      </c>
      <c r="L126" s="35"/>
      <c r="M126" s="35"/>
      <c r="N126" s="28" t="n">
        <f aca="false">IF(BASISYN="YES",Q126-S126,Q126)</f>
        <v>2.02</v>
      </c>
      <c r="O126" s="28" t="n">
        <f aca="false">IF(BASISYN="YES",R126-T126,R126)</f>
        <v>2.31</v>
      </c>
      <c r="Q126" s="28" t="n">
        <f aca="false">IF(ISNA(V126),Q125,V126)</f>
        <v>2.02</v>
      </c>
      <c r="R126" s="28" t="n">
        <f aca="false">IF(ISNA(W126),R125,W126)</f>
        <v>2.31</v>
      </c>
      <c r="S126" s="28" t="n">
        <f aca="false">IF(ISNA(X126),S125,X126)</f>
        <v>2.08</v>
      </c>
      <c r="T126" s="28" t="n">
        <f aca="false">IF(ISNA(Y126),T125,Y126)</f>
        <v>2.08</v>
      </c>
      <c r="V126" s="28" t="n">
        <f aca="false">VLOOKUP($B126,IF(V$1=2,PRICELOOK2,IF(V$1=3,PRICELOOK3,IF(V$1=4,cash,PRICELOOK))),V$2,FALSE())</f>
        <v>2.02</v>
      </c>
      <c r="W126" s="28" t="n">
        <f aca="false">VLOOKUP($B126,IF(W$1=2,PRICELOOK2,IF(W$1=3,PRICELOOK3,IF(W$1=4,cash,PRICELOOK))),W$2,FALSE())</f>
        <v>2.31</v>
      </c>
      <c r="X126" s="28" t="n">
        <f aca="false">VLOOKUP($B126,IF(X$1=2,PRICELOOK2,IF(X$1=3,PRICELOOK3,IF(X$1=4,cash,PRICELOOK))),X$2,FALSE())</f>
        <v>2.08</v>
      </c>
      <c r="Y126" s="28" t="n">
        <f aca="false">VLOOKUP($B126,IF(Y$1=2,PRICELOOK2,IF(Y$1=3,PRICELOOK3,IF(Y$1=4,cash,PRICELOOK))),Y$2,FALSE())</f>
        <v>2.08</v>
      </c>
      <c r="CF126" s="56" t="n">
        <f aca="false">B126</f>
        <v>35804</v>
      </c>
      <c r="CG126" s="1" t="n">
        <f aca="false">CORREL(C105:C126,E105:E126)</f>
        <v>0.795828101442043</v>
      </c>
      <c r="CI126" s="56" t="n">
        <f aca="false">CF126</f>
        <v>35804</v>
      </c>
      <c r="CJ126" s="3" t="n">
        <f aca="false">STDEV(CO105:CO126)*CJ$24</f>
        <v>0.51152275202169</v>
      </c>
      <c r="CK126" s="3" t="n">
        <f aca="false">STDEV(CP105:CP126)*CK$24</f>
        <v>0.490275812182941</v>
      </c>
      <c r="CO126" s="3" t="n">
        <f aca="false">LN(V126/V125)</f>
        <v>-0.0147422817372033</v>
      </c>
      <c r="CP126" s="3" t="n">
        <f aca="false">LN(W126/W125)</f>
        <v>-0.00431966114451628</v>
      </c>
    </row>
    <row r="127" customFormat="false" ht="12.75" hidden="false" customHeight="false" outlineLevel="0" collapsed="false">
      <c r="A127" s="1" t="n">
        <f aca="false">A128-1</f>
        <v>560</v>
      </c>
      <c r="B127" s="56" t="n">
        <f aca="false">HLOOKUP("date",IF(TERM2="cash",cash,PRICELOOK),IF(A127&gt;=2,A127,2),FALSE())</f>
        <v>35805</v>
      </c>
      <c r="C127" s="1" t="n">
        <f aca="false">IF(MIN($N127:$O127)=0,0,N127)</f>
        <v>2.02</v>
      </c>
      <c r="D127" s="35" t="n">
        <f aca="false">IF(ma=7,AVERAGE(C121:C127),IF(ma=14,AVERAGE(C114:C127),IF(ma=30,AVERAGE(C98:C127),IF(ma=40,AVERAGE(C88:C127),0))))</f>
        <v>0</v>
      </c>
      <c r="E127" s="1" t="n">
        <f aca="false">IF(MIN($N127:$O127)=0,0,O127)</f>
        <v>2.31</v>
      </c>
      <c r="I127" s="56" t="n">
        <f aca="false">B127</f>
        <v>35805</v>
      </c>
      <c r="J127" s="35" t="n">
        <f aca="false">IF(MIN(C127,E127)=0,0,E127-C127)</f>
        <v>0.29</v>
      </c>
      <c r="K127" s="35" t="n">
        <f aca="false">IF(ma=7,AVERAGE(J121:J127),IF(ma=14,AVERAGE(J114:J127),IF(ma=30,AVERAGE(J98:J127),IF(ma=40,AVERAGE(J88:J127),0))))</f>
        <v>0</v>
      </c>
      <c r="L127" s="35"/>
      <c r="M127" s="35"/>
      <c r="N127" s="28" t="n">
        <f aca="false">IF(BASISYN="YES",Q127-S127,Q127)</f>
        <v>2.02</v>
      </c>
      <c r="O127" s="28" t="n">
        <f aca="false">IF(BASISYN="YES",R127-T127,R127)</f>
        <v>2.31</v>
      </c>
      <c r="Q127" s="28" t="n">
        <f aca="false">IF(ISNA(V127),Q126,V127)</f>
        <v>2.02</v>
      </c>
      <c r="R127" s="28" t="n">
        <f aca="false">IF(ISNA(W127),R126,W127)</f>
        <v>2.31</v>
      </c>
      <c r="S127" s="28" t="n">
        <f aca="false">IF(ISNA(X127),S126,X127)</f>
        <v>2.08</v>
      </c>
      <c r="T127" s="28" t="n">
        <f aca="false">IF(ISNA(Y127),T126,Y127)</f>
        <v>2.08</v>
      </c>
      <c r="V127" s="28" t="n">
        <f aca="false">VLOOKUP($B127,IF(V$1=2,PRICELOOK2,IF(V$1=3,PRICELOOK3,IF(V$1=4,cash,PRICELOOK))),V$2,FALSE())</f>
        <v>2.02</v>
      </c>
      <c r="W127" s="28" t="n">
        <f aca="false">VLOOKUP($B127,IF(W$1=2,PRICELOOK2,IF(W$1=3,PRICELOOK3,IF(W$1=4,cash,PRICELOOK))),W$2,FALSE())</f>
        <v>2.31</v>
      </c>
      <c r="X127" s="28" t="n">
        <f aca="false">VLOOKUP($B127,IF(X$1=2,PRICELOOK2,IF(X$1=3,PRICELOOK3,IF(X$1=4,cash,PRICELOOK))),X$2,FALSE())</f>
        <v>2.08</v>
      </c>
      <c r="Y127" s="28" t="n">
        <f aca="false">VLOOKUP($B127,IF(Y$1=2,PRICELOOK2,IF(Y$1=3,PRICELOOK3,IF(Y$1=4,cash,PRICELOOK))),Y$2,FALSE())</f>
        <v>2.08</v>
      </c>
      <c r="CF127" s="56" t="n">
        <f aca="false">B127</f>
        <v>35805</v>
      </c>
      <c r="CG127" s="1" t="n">
        <f aca="false">CORREL(C106:C127,E106:E127)</f>
        <v>0.744424769998733</v>
      </c>
      <c r="CI127" s="56" t="n">
        <f aca="false">CF127</f>
        <v>35805</v>
      </c>
      <c r="CJ127" s="3" t="n">
        <f aca="false">STDEV(CO106:CO127)*CJ$24</f>
        <v>0.462388966395092</v>
      </c>
      <c r="CK127" s="3" t="n">
        <f aca="false">STDEV(CP106:CP127)*CK$24</f>
        <v>0.481455435295044</v>
      </c>
      <c r="CO127" s="3" t="n">
        <f aca="false">LN(V127/V126)</f>
        <v>0</v>
      </c>
      <c r="CP127" s="3" t="n">
        <f aca="false">LN(W127/W126)</f>
        <v>0</v>
      </c>
    </row>
    <row r="128" customFormat="false" ht="12.75" hidden="false" customHeight="false" outlineLevel="0" collapsed="false">
      <c r="A128" s="1" t="n">
        <f aca="false">A129-1</f>
        <v>561</v>
      </c>
      <c r="B128" s="56" t="n">
        <f aca="false">HLOOKUP("date",IF(TERM2="cash",cash,PRICELOOK),IF(A128&gt;=2,A128,2),FALSE())</f>
        <v>35806</v>
      </c>
      <c r="C128" s="1" t="n">
        <f aca="false">IF(MIN($N128:$O128)=0,0,N128)</f>
        <v>2.02</v>
      </c>
      <c r="D128" s="35" t="n">
        <f aca="false">IF(ma=7,AVERAGE(C122:C128),IF(ma=14,AVERAGE(C115:C128),IF(ma=30,AVERAGE(C99:C128),IF(ma=40,AVERAGE(C89:C128),0))))</f>
        <v>0</v>
      </c>
      <c r="E128" s="1" t="n">
        <f aca="false">IF(MIN($N128:$O128)=0,0,O128)</f>
        <v>2.31</v>
      </c>
      <c r="I128" s="56" t="n">
        <f aca="false">B128</f>
        <v>35806</v>
      </c>
      <c r="J128" s="35" t="n">
        <f aca="false">IF(MIN(C128,E128)=0,0,E128-C128)</f>
        <v>0.29</v>
      </c>
      <c r="K128" s="35" t="n">
        <f aca="false">IF(ma=7,AVERAGE(J122:J128),IF(ma=14,AVERAGE(J115:J128),IF(ma=30,AVERAGE(J99:J128),IF(ma=40,AVERAGE(J89:J128),0))))</f>
        <v>0</v>
      </c>
      <c r="L128" s="35"/>
      <c r="M128" s="35"/>
      <c r="N128" s="28" t="n">
        <f aca="false">IF(BASISYN="YES",Q128-S128,Q128)</f>
        <v>2.02</v>
      </c>
      <c r="O128" s="28" t="n">
        <f aca="false">IF(BASISYN="YES",R128-T128,R128)</f>
        <v>2.31</v>
      </c>
      <c r="Q128" s="28" t="n">
        <f aca="false">IF(ISNA(V128),Q127,V128)</f>
        <v>2.02</v>
      </c>
      <c r="R128" s="28" t="n">
        <f aca="false">IF(ISNA(W128),R127,W128)</f>
        <v>2.31</v>
      </c>
      <c r="S128" s="28" t="n">
        <f aca="false">IF(ISNA(X128),S127,X128)</f>
        <v>2.08</v>
      </c>
      <c r="T128" s="28" t="n">
        <f aca="false">IF(ISNA(Y128),T127,Y128)</f>
        <v>2.08</v>
      </c>
      <c r="V128" s="28" t="n">
        <f aca="false">VLOOKUP($B128,IF(V$1=2,PRICELOOK2,IF(V$1=3,PRICELOOK3,IF(V$1=4,cash,PRICELOOK))),V$2,FALSE())</f>
        <v>2.02</v>
      </c>
      <c r="W128" s="28" t="n">
        <f aca="false">VLOOKUP($B128,IF(W$1=2,PRICELOOK2,IF(W$1=3,PRICELOOK3,IF(W$1=4,cash,PRICELOOK))),W$2,FALSE())</f>
        <v>2.31</v>
      </c>
      <c r="X128" s="28" t="n">
        <f aca="false">VLOOKUP($B128,IF(X$1=2,PRICELOOK2,IF(X$1=3,PRICELOOK3,IF(X$1=4,cash,PRICELOOK))),X$2,FALSE())</f>
        <v>2.08</v>
      </c>
      <c r="Y128" s="28" t="n">
        <f aca="false">VLOOKUP($B128,IF(Y$1=2,PRICELOOK2,IF(Y$1=3,PRICELOOK3,IF(Y$1=4,cash,PRICELOOK))),Y$2,FALSE())</f>
        <v>2.08</v>
      </c>
      <c r="CF128" s="56" t="n">
        <f aca="false">B128</f>
        <v>35806</v>
      </c>
      <c r="CG128" s="1" t="n">
        <f aca="false">CORREL(C107:C128,E107:E128)</f>
        <v>0.670977838395092</v>
      </c>
      <c r="CI128" s="56" t="n">
        <f aca="false">CF128</f>
        <v>35806</v>
      </c>
      <c r="CJ128" s="3" t="n">
        <f aca="false">STDEV(CO107:CO128)*CJ$24</f>
        <v>0.462388966395092</v>
      </c>
      <c r="CK128" s="3" t="n">
        <f aca="false">STDEV(CP107:CP128)*CK$24</f>
        <v>0.481455435295044</v>
      </c>
      <c r="CO128" s="3" t="n">
        <f aca="false">LN(V128/V127)</f>
        <v>0</v>
      </c>
      <c r="CP128" s="3" t="n">
        <f aca="false">LN(W128/W127)</f>
        <v>0</v>
      </c>
    </row>
    <row r="129" customFormat="false" ht="12.75" hidden="false" customHeight="false" outlineLevel="0" collapsed="false">
      <c r="A129" s="1" t="n">
        <f aca="false">A130-1</f>
        <v>562</v>
      </c>
      <c r="B129" s="56" t="n">
        <f aca="false">HLOOKUP("date",IF(TERM2="cash",cash,PRICELOOK),IF(A129&gt;=2,A129,2),FALSE())</f>
        <v>35807</v>
      </c>
      <c r="C129" s="1" t="n">
        <f aca="false">IF(MIN($N129:$O129)=0,0,N129)</f>
        <v>1.915</v>
      </c>
      <c r="D129" s="35" t="n">
        <f aca="false">IF(ma=7,AVERAGE(C123:C129),IF(ma=14,AVERAGE(C116:C129),IF(ma=30,AVERAGE(C100:C129),IF(ma=40,AVERAGE(C90:C129),0))))</f>
        <v>0</v>
      </c>
      <c r="E129" s="1" t="n">
        <f aca="false">IF(MIN($N129:$O129)=0,0,O129)</f>
        <v>2.27</v>
      </c>
      <c r="I129" s="56" t="n">
        <f aca="false">B129</f>
        <v>35807</v>
      </c>
      <c r="J129" s="35" t="n">
        <f aca="false">IF(MIN(C129,E129)=0,0,E129-C129)</f>
        <v>0.355</v>
      </c>
      <c r="K129" s="35" t="n">
        <f aca="false">IF(ma=7,AVERAGE(J123:J129),IF(ma=14,AVERAGE(J116:J129),IF(ma=30,AVERAGE(J100:J129),IF(ma=40,AVERAGE(J90:J129),0))))</f>
        <v>0</v>
      </c>
      <c r="L129" s="35"/>
      <c r="M129" s="35"/>
      <c r="N129" s="28" t="n">
        <f aca="false">IF(BASISYN="YES",Q129-S129,Q129)</f>
        <v>1.915</v>
      </c>
      <c r="O129" s="28" t="n">
        <f aca="false">IF(BASISYN="YES",R129-T129,R129)</f>
        <v>2.27</v>
      </c>
      <c r="Q129" s="28" t="n">
        <f aca="false">IF(ISNA(V129),Q128,V129)</f>
        <v>1.915</v>
      </c>
      <c r="R129" s="28" t="n">
        <f aca="false">IF(ISNA(W129),R128,W129)</f>
        <v>2.27</v>
      </c>
      <c r="S129" s="28" t="n">
        <f aca="false">IF(ISNA(X129),S128,X129)</f>
        <v>1.995</v>
      </c>
      <c r="T129" s="28" t="n">
        <f aca="false">IF(ISNA(Y129),T128,Y129)</f>
        <v>1.995</v>
      </c>
      <c r="V129" s="28" t="n">
        <f aca="false">VLOOKUP($B129,IF(V$1=2,PRICELOOK2,IF(V$1=3,PRICELOOK3,IF(V$1=4,cash,PRICELOOK))),V$2,FALSE())</f>
        <v>1.915</v>
      </c>
      <c r="W129" s="28" t="n">
        <f aca="false">VLOOKUP($B129,IF(W$1=2,PRICELOOK2,IF(W$1=3,PRICELOOK3,IF(W$1=4,cash,PRICELOOK))),W$2,FALSE())</f>
        <v>2.27</v>
      </c>
      <c r="X129" s="28" t="n">
        <f aca="false">VLOOKUP($B129,IF(X$1=2,PRICELOOK2,IF(X$1=3,PRICELOOK3,IF(X$1=4,cash,PRICELOOK))),X$2,FALSE())</f>
        <v>1.995</v>
      </c>
      <c r="Y129" s="28" t="n">
        <f aca="false">VLOOKUP($B129,IF(Y$1=2,PRICELOOK2,IF(Y$1=3,PRICELOOK3,IF(Y$1=4,cash,PRICELOOK))),Y$2,FALSE())</f>
        <v>1.995</v>
      </c>
      <c r="CF129" s="56" t="n">
        <f aca="false">B129</f>
        <v>35807</v>
      </c>
      <c r="CG129" s="1" t="n">
        <f aca="false">CORREL(C108:C129,E108:E129)</f>
        <v>0.542270101850737</v>
      </c>
      <c r="CI129" s="56" t="n">
        <f aca="false">CF129</f>
        <v>35807</v>
      </c>
      <c r="CJ129" s="3" t="n">
        <f aca="false">STDEV(CO108:CO129)*CJ$24</f>
        <v>0.48971990246578</v>
      </c>
      <c r="CK129" s="3" t="n">
        <f aca="false">STDEV(CP108:CP129)*CK$24</f>
        <v>0.484230127017263</v>
      </c>
      <c r="CO129" s="3" t="n">
        <f aca="false">LN(V129/V128)</f>
        <v>-0.0533798887805041</v>
      </c>
      <c r="CP129" s="3" t="n">
        <f aca="false">LN(W129/W128)</f>
        <v>-0.0174676930403908</v>
      </c>
    </row>
    <row r="130" customFormat="false" ht="12.75" hidden="false" customHeight="false" outlineLevel="0" collapsed="false">
      <c r="A130" s="1" t="n">
        <f aca="false">A131-1</f>
        <v>563</v>
      </c>
      <c r="B130" s="56" t="n">
        <f aca="false">HLOOKUP("date",IF(TERM2="cash",cash,PRICELOOK),IF(A130&gt;=2,A130,2),FALSE())</f>
        <v>35808</v>
      </c>
      <c r="C130" s="1" t="n">
        <f aca="false">IF(MIN($N130:$O130)=0,0,N130)</f>
        <v>1.91</v>
      </c>
      <c r="D130" s="35" t="n">
        <f aca="false">IF(ma=7,AVERAGE(C124:C130),IF(ma=14,AVERAGE(C117:C130),IF(ma=30,AVERAGE(C101:C130),IF(ma=40,AVERAGE(C91:C130),0))))</f>
        <v>0</v>
      </c>
      <c r="E130" s="1" t="n">
        <f aca="false">IF(MIN($N130:$O130)=0,0,O130)</f>
        <v>2.27</v>
      </c>
      <c r="I130" s="56" t="n">
        <f aca="false">B130</f>
        <v>35808</v>
      </c>
      <c r="J130" s="35" t="n">
        <f aca="false">IF(MIN(C130,E130)=0,0,E130-C130)</f>
        <v>0.36</v>
      </c>
      <c r="K130" s="35" t="n">
        <f aca="false">IF(ma=7,AVERAGE(J124:J130),IF(ma=14,AVERAGE(J117:J130),IF(ma=30,AVERAGE(J101:J130),IF(ma=40,AVERAGE(J91:J130),0))))</f>
        <v>0</v>
      </c>
      <c r="L130" s="35"/>
      <c r="M130" s="35"/>
      <c r="N130" s="28" t="n">
        <f aca="false">IF(BASISYN="YES",Q130-S130,Q130)</f>
        <v>1.91</v>
      </c>
      <c r="O130" s="28" t="n">
        <f aca="false">IF(BASISYN="YES",R130-T130,R130)</f>
        <v>2.27</v>
      </c>
      <c r="Q130" s="28" t="n">
        <f aca="false">IF(ISNA(V130),Q129,V130)</f>
        <v>1.91</v>
      </c>
      <c r="R130" s="28" t="n">
        <f aca="false">IF(ISNA(W130),R129,W130)</f>
        <v>2.27</v>
      </c>
      <c r="S130" s="28" t="n">
        <f aca="false">IF(ISNA(X130),S129,X130)</f>
        <v>2.02</v>
      </c>
      <c r="T130" s="28" t="n">
        <f aca="false">IF(ISNA(Y130),T129,Y130)</f>
        <v>2.02</v>
      </c>
      <c r="V130" s="28" t="n">
        <f aca="false">VLOOKUP($B130,IF(V$1=2,PRICELOOK2,IF(V$1=3,PRICELOOK3,IF(V$1=4,cash,PRICELOOK))),V$2,FALSE())</f>
        <v>1.91</v>
      </c>
      <c r="W130" s="28" t="n">
        <f aca="false">VLOOKUP($B130,IF(W$1=2,PRICELOOK2,IF(W$1=3,PRICELOOK3,IF(W$1=4,cash,PRICELOOK))),W$2,FALSE())</f>
        <v>2.27</v>
      </c>
      <c r="X130" s="28" t="n">
        <f aca="false">VLOOKUP($B130,IF(X$1=2,PRICELOOK2,IF(X$1=3,PRICELOOK3,IF(X$1=4,cash,PRICELOOK))),X$2,FALSE())</f>
        <v>2.02</v>
      </c>
      <c r="Y130" s="28" t="n">
        <f aca="false">VLOOKUP($B130,IF(Y$1=2,PRICELOOK2,IF(Y$1=3,PRICELOOK3,IF(Y$1=4,cash,PRICELOOK))),Y$2,FALSE())</f>
        <v>2.02</v>
      </c>
      <c r="CF130" s="56" t="n">
        <f aca="false">B130</f>
        <v>35808</v>
      </c>
      <c r="CG130" s="1" t="n">
        <f aca="false">CORREL(C109:C130,E109:E130)</f>
        <v>0.402248875112784</v>
      </c>
      <c r="CI130" s="56" t="n">
        <f aca="false">CF130</f>
        <v>35808</v>
      </c>
      <c r="CJ130" s="3" t="n">
        <f aca="false">STDEV(CO109:CO130)*CJ$24</f>
        <v>0.489233175729015</v>
      </c>
      <c r="CK130" s="3" t="n">
        <f aca="false">STDEV(CP109:CP130)*CK$24</f>
        <v>0.483062749692571</v>
      </c>
      <c r="CO130" s="3" t="n">
        <f aca="false">LN(V130/V129)</f>
        <v>-0.00261438057407082</v>
      </c>
      <c r="CP130" s="3" t="n">
        <f aca="false">LN(W130/W129)</f>
        <v>0</v>
      </c>
    </row>
    <row r="131" customFormat="false" ht="12.75" hidden="false" customHeight="false" outlineLevel="0" collapsed="false">
      <c r="A131" s="1" t="n">
        <f aca="false">A132-1</f>
        <v>564</v>
      </c>
      <c r="B131" s="56" t="n">
        <f aca="false">HLOOKUP("date",IF(TERM2="cash",cash,PRICELOOK),IF(A131&gt;=2,A131,2),FALSE())</f>
        <v>35809</v>
      </c>
      <c r="C131" s="1" t="n">
        <f aca="false">IF(MIN($N131:$O131)=0,0,N131)</f>
        <v>1.93</v>
      </c>
      <c r="D131" s="35" t="n">
        <f aca="false">IF(ma=7,AVERAGE(C125:C131),IF(ma=14,AVERAGE(C118:C131),IF(ma=30,AVERAGE(C102:C131),IF(ma=40,AVERAGE(C92:C131),0))))</f>
        <v>0</v>
      </c>
      <c r="E131" s="1" t="n">
        <f aca="false">IF(MIN($N131:$O131)=0,0,O131)</f>
        <v>2.28</v>
      </c>
      <c r="I131" s="56" t="n">
        <f aca="false">B131</f>
        <v>35809</v>
      </c>
      <c r="J131" s="35" t="n">
        <f aca="false">IF(MIN(C131,E131)=0,0,E131-C131)</f>
        <v>0.35</v>
      </c>
      <c r="K131" s="35" t="n">
        <f aca="false">IF(ma=7,AVERAGE(J125:J131),IF(ma=14,AVERAGE(J118:J131),IF(ma=30,AVERAGE(J102:J131),IF(ma=40,AVERAGE(J92:J131),0))))</f>
        <v>0</v>
      </c>
      <c r="L131" s="35"/>
      <c r="M131" s="35"/>
      <c r="N131" s="28" t="n">
        <f aca="false">IF(BASISYN="YES",Q131-S131,Q131)</f>
        <v>1.93</v>
      </c>
      <c r="O131" s="28" t="n">
        <f aca="false">IF(BASISYN="YES",R131-T131,R131)</f>
        <v>2.28</v>
      </c>
      <c r="Q131" s="28" t="n">
        <f aca="false">IF(ISNA(V131),Q130,V131)</f>
        <v>1.93</v>
      </c>
      <c r="R131" s="28" t="n">
        <f aca="false">IF(ISNA(W131),R130,W131)</f>
        <v>2.28</v>
      </c>
      <c r="S131" s="28" t="n">
        <f aca="false">IF(ISNA(X131),S130,X131)</f>
        <v>2.04</v>
      </c>
      <c r="T131" s="28" t="n">
        <f aca="false">IF(ISNA(Y131),T130,Y131)</f>
        <v>2.04</v>
      </c>
      <c r="V131" s="28" t="n">
        <f aca="false">VLOOKUP($B131,IF(V$1=2,PRICELOOK2,IF(V$1=3,PRICELOOK3,IF(V$1=4,cash,PRICELOOK))),V$2,FALSE())</f>
        <v>1.93</v>
      </c>
      <c r="W131" s="28" t="n">
        <f aca="false">VLOOKUP($B131,IF(W$1=2,PRICELOOK2,IF(W$1=3,PRICELOOK3,IF(W$1=4,cash,PRICELOOK))),W$2,FALSE())</f>
        <v>2.28</v>
      </c>
      <c r="X131" s="28" t="n">
        <f aca="false">VLOOKUP($B131,IF(X$1=2,PRICELOOK2,IF(X$1=3,PRICELOOK3,IF(X$1=4,cash,PRICELOOK))),X$2,FALSE())</f>
        <v>2.04</v>
      </c>
      <c r="Y131" s="28" t="n">
        <f aca="false">VLOOKUP($B131,IF(Y$1=2,PRICELOOK2,IF(Y$1=3,PRICELOOK3,IF(Y$1=4,cash,PRICELOOK))),Y$2,FALSE())</f>
        <v>2.04</v>
      </c>
      <c r="CF131" s="56" t="n">
        <f aca="false">B131</f>
        <v>35809</v>
      </c>
      <c r="CG131" s="1" t="n">
        <f aca="false">CORREL(C110:C131,E110:E131)</f>
        <v>0.371781517551668</v>
      </c>
      <c r="CI131" s="56" t="n">
        <f aca="false">CF131</f>
        <v>35809</v>
      </c>
      <c r="CJ131" s="3" t="n">
        <f aca="false">STDEV(CO110:CO131)*CJ$24</f>
        <v>0.492381403356911</v>
      </c>
      <c r="CK131" s="3" t="n">
        <f aca="false">STDEV(CP110:CP131)*CK$24</f>
        <v>0.471636750669544</v>
      </c>
      <c r="CO131" s="3" t="n">
        <f aca="false">LN(V131/V130)</f>
        <v>0.0104167608582556</v>
      </c>
      <c r="CP131" s="3" t="n">
        <f aca="false">LN(W131/W130)</f>
        <v>0.00439561147303791</v>
      </c>
    </row>
    <row r="132" customFormat="false" ht="12.75" hidden="false" customHeight="false" outlineLevel="0" collapsed="false">
      <c r="A132" s="1" t="n">
        <f aca="false">A133-1</f>
        <v>565</v>
      </c>
      <c r="B132" s="56" t="n">
        <f aca="false">HLOOKUP("date",IF(TERM2="cash",cash,PRICELOOK),IF(A132&gt;=2,A132,2),FALSE())</f>
        <v>35810</v>
      </c>
      <c r="C132" s="1" t="n">
        <f aca="false">IF(MIN($N132:$O132)=0,0,N132)</f>
        <v>1.935</v>
      </c>
      <c r="D132" s="35" t="n">
        <f aca="false">IF(ma=7,AVERAGE(C126:C132),IF(ma=14,AVERAGE(C119:C132),IF(ma=30,AVERAGE(C103:C132),IF(ma=40,AVERAGE(C93:C132),0))))</f>
        <v>0</v>
      </c>
      <c r="E132" s="1" t="n">
        <f aca="false">IF(MIN($N132:$O132)=0,0,O132)</f>
        <v>2.28</v>
      </c>
      <c r="I132" s="56" t="n">
        <f aca="false">B132</f>
        <v>35810</v>
      </c>
      <c r="J132" s="35" t="n">
        <f aca="false">IF(MIN(C132,E132)=0,0,E132-C132)</f>
        <v>0.345</v>
      </c>
      <c r="K132" s="35" t="n">
        <f aca="false">IF(ma=7,AVERAGE(J126:J132),IF(ma=14,AVERAGE(J119:J132),IF(ma=30,AVERAGE(J103:J132),IF(ma=40,AVERAGE(J93:J132),0))))</f>
        <v>0</v>
      </c>
      <c r="L132" s="35"/>
      <c r="M132" s="35"/>
      <c r="N132" s="28" t="n">
        <f aca="false">IF(BASISYN="YES",Q132-S132,Q132)</f>
        <v>1.935</v>
      </c>
      <c r="O132" s="28" t="n">
        <f aca="false">IF(BASISYN="YES",R132-T132,R132)</f>
        <v>2.28</v>
      </c>
      <c r="Q132" s="28" t="n">
        <f aca="false">IF(ISNA(V132),Q131,V132)</f>
        <v>1.935</v>
      </c>
      <c r="R132" s="28" t="n">
        <f aca="false">IF(ISNA(W132),R131,W132)</f>
        <v>2.28</v>
      </c>
      <c r="S132" s="28" t="n">
        <f aca="false">IF(ISNA(X132),S131,X132)</f>
        <v>2.075</v>
      </c>
      <c r="T132" s="28" t="n">
        <f aca="false">IF(ISNA(Y132),T131,Y132)</f>
        <v>2.075</v>
      </c>
      <c r="V132" s="28" t="n">
        <f aca="false">VLOOKUP($B132,IF(V$1=2,PRICELOOK2,IF(V$1=3,PRICELOOK3,IF(V$1=4,cash,PRICELOOK))),V$2,FALSE())</f>
        <v>1.935</v>
      </c>
      <c r="W132" s="28" t="n">
        <f aca="false">VLOOKUP($B132,IF(W$1=2,PRICELOOK2,IF(W$1=3,PRICELOOK3,IF(W$1=4,cash,PRICELOOK))),W$2,FALSE())</f>
        <v>2.28</v>
      </c>
      <c r="X132" s="28" t="n">
        <f aca="false">VLOOKUP($B132,IF(X$1=2,PRICELOOK2,IF(X$1=3,PRICELOOK3,IF(X$1=4,cash,PRICELOOK))),X$2,FALSE())</f>
        <v>2.075</v>
      </c>
      <c r="Y132" s="28" t="n">
        <f aca="false">VLOOKUP($B132,IF(Y$1=2,PRICELOOK2,IF(Y$1=3,PRICELOOK3,IF(Y$1=4,cash,PRICELOOK))),Y$2,FALSE())</f>
        <v>2.075</v>
      </c>
      <c r="CF132" s="56" t="n">
        <f aca="false">B132</f>
        <v>35810</v>
      </c>
      <c r="CG132" s="1" t="n">
        <f aca="false">CORREL(C111:C132,E111:E132)</f>
        <v>0.382098471471279</v>
      </c>
      <c r="CI132" s="56" t="n">
        <f aca="false">CF132</f>
        <v>35810</v>
      </c>
      <c r="CJ132" s="3" t="n">
        <f aca="false">STDEV(CO111:CO132)*CJ$24</f>
        <v>0.42025320670096</v>
      </c>
      <c r="CK132" s="3" t="n">
        <f aca="false">STDEV(CP111:CP132)*CK$24</f>
        <v>0.459199977253353</v>
      </c>
      <c r="CO132" s="3" t="n">
        <f aca="false">LN(V132/V131)</f>
        <v>0.00258732356495095</v>
      </c>
      <c r="CP132" s="3" t="n">
        <f aca="false">LN(W132/W131)</f>
        <v>0</v>
      </c>
    </row>
    <row r="133" customFormat="false" ht="12.75" hidden="false" customHeight="false" outlineLevel="0" collapsed="false">
      <c r="A133" s="1" t="n">
        <f aca="false">A134-1</f>
        <v>566</v>
      </c>
      <c r="B133" s="56" t="n">
        <f aca="false">HLOOKUP("date",IF(TERM2="cash",cash,PRICELOOK),IF(A133&gt;=2,A133,2),FALSE())</f>
        <v>35811</v>
      </c>
      <c r="C133" s="1" t="n">
        <f aca="false">IF(MIN($N133:$O133)=0,0,N133)</f>
        <v>1.895</v>
      </c>
      <c r="D133" s="35" t="n">
        <f aca="false">IF(ma=7,AVERAGE(C127:C133),IF(ma=14,AVERAGE(C120:C133),IF(ma=30,AVERAGE(C104:C133),IF(ma=40,AVERAGE(C94:C133),0))))</f>
        <v>0</v>
      </c>
      <c r="E133" s="1" t="n">
        <f aca="false">IF(MIN($N133:$O133)=0,0,O133)</f>
        <v>2.265</v>
      </c>
      <c r="I133" s="56" t="n">
        <f aca="false">B133</f>
        <v>35811</v>
      </c>
      <c r="J133" s="35" t="n">
        <f aca="false">IF(MIN(C133,E133)=0,0,E133-C133)</f>
        <v>0.37</v>
      </c>
      <c r="K133" s="35" t="n">
        <f aca="false">IF(ma=7,AVERAGE(J127:J133),IF(ma=14,AVERAGE(J120:J133),IF(ma=30,AVERAGE(J104:J133),IF(ma=40,AVERAGE(J94:J133),0))))</f>
        <v>0</v>
      </c>
      <c r="L133" s="35"/>
      <c r="M133" s="35"/>
      <c r="N133" s="28" t="n">
        <f aca="false">IF(BASISYN="YES",Q133-S133,Q133)</f>
        <v>1.895</v>
      </c>
      <c r="O133" s="28" t="n">
        <f aca="false">IF(BASISYN="YES",R133-T133,R133)</f>
        <v>2.265</v>
      </c>
      <c r="Q133" s="28" t="n">
        <f aca="false">IF(ISNA(V133),Q132,V133)</f>
        <v>1.895</v>
      </c>
      <c r="R133" s="28" t="n">
        <f aca="false">IF(ISNA(W133),R132,W133)</f>
        <v>2.265</v>
      </c>
      <c r="S133" s="28" t="n">
        <f aca="false">IF(ISNA(X133),S132,X133)</f>
        <v>2.11</v>
      </c>
      <c r="T133" s="28" t="n">
        <f aca="false">IF(ISNA(Y133),T132,Y133)</f>
        <v>2.11</v>
      </c>
      <c r="V133" s="28" t="n">
        <f aca="false">VLOOKUP($B133,IF(V$1=2,PRICELOOK2,IF(V$1=3,PRICELOOK3,IF(V$1=4,cash,PRICELOOK))),V$2,FALSE())</f>
        <v>1.895</v>
      </c>
      <c r="W133" s="28" t="n">
        <f aca="false">VLOOKUP($B133,IF(W$1=2,PRICELOOK2,IF(W$1=3,PRICELOOK3,IF(W$1=4,cash,PRICELOOK))),W$2,FALSE())</f>
        <v>2.265</v>
      </c>
      <c r="X133" s="28" t="n">
        <f aca="false">VLOOKUP($B133,IF(X$1=2,PRICELOOK2,IF(X$1=3,PRICELOOK3,IF(X$1=4,cash,PRICELOOK))),X$2,FALSE())</f>
        <v>2.11</v>
      </c>
      <c r="Y133" s="28" t="n">
        <f aca="false">VLOOKUP($B133,IF(Y$1=2,PRICELOOK2,IF(Y$1=3,PRICELOOK3,IF(Y$1=4,cash,PRICELOOK))),Y$2,FALSE())</f>
        <v>2.11</v>
      </c>
      <c r="CF133" s="56" t="n">
        <f aca="false">B133</f>
        <v>35811</v>
      </c>
      <c r="CG133" s="1" t="n">
        <f aca="false">CORREL(C112:C133,E112:E133)</f>
        <v>0.411349573122793</v>
      </c>
      <c r="CI133" s="56" t="n">
        <f aca="false">CF133</f>
        <v>35811</v>
      </c>
      <c r="CJ133" s="3" t="n">
        <f aca="false">STDEV(CO112:CO133)*CJ$24</f>
        <v>0.424399690206797</v>
      </c>
      <c r="CK133" s="3" t="n">
        <f aca="false">STDEV(CP112:CP133)*CK$24</f>
        <v>0.459889759832035</v>
      </c>
      <c r="CO133" s="3" t="n">
        <f aca="false">LN(V133/V132)</f>
        <v>-0.0208884879473554</v>
      </c>
      <c r="CP133" s="3" t="n">
        <f aca="false">LN(W133/W132)</f>
        <v>-0.00660068403135191</v>
      </c>
    </row>
    <row r="134" customFormat="false" ht="12.75" hidden="false" customHeight="false" outlineLevel="0" collapsed="false">
      <c r="A134" s="1" t="n">
        <f aca="false">A135-1</f>
        <v>567</v>
      </c>
      <c r="B134" s="56" t="n">
        <f aca="false">HLOOKUP("date",IF(TERM2="cash",cash,PRICELOOK),IF(A134&gt;=2,A134,2),FALSE())</f>
        <v>35812</v>
      </c>
      <c r="C134" s="1" t="n">
        <f aca="false">IF(MIN($N134:$O134)=0,0,N134)</f>
        <v>1.895</v>
      </c>
      <c r="D134" s="35" t="n">
        <f aca="false">IF(ma=7,AVERAGE(C128:C134),IF(ma=14,AVERAGE(C121:C134),IF(ma=30,AVERAGE(C105:C134),IF(ma=40,AVERAGE(C95:C134),0))))</f>
        <v>0</v>
      </c>
      <c r="E134" s="1" t="n">
        <f aca="false">IF(MIN($N134:$O134)=0,0,O134)</f>
        <v>2.265</v>
      </c>
      <c r="I134" s="56" t="n">
        <f aca="false">B134</f>
        <v>35812</v>
      </c>
      <c r="J134" s="35" t="n">
        <f aca="false">IF(MIN(C134,E134)=0,0,E134-C134)</f>
        <v>0.37</v>
      </c>
      <c r="K134" s="35" t="n">
        <f aca="false">IF(ma=7,AVERAGE(J128:J134),IF(ma=14,AVERAGE(J121:J134),IF(ma=30,AVERAGE(J105:J134),IF(ma=40,AVERAGE(J95:J134),0))))</f>
        <v>0</v>
      </c>
      <c r="L134" s="35"/>
      <c r="M134" s="35"/>
      <c r="N134" s="28" t="n">
        <f aca="false">IF(BASISYN="YES",Q134-S134,Q134)</f>
        <v>1.895</v>
      </c>
      <c r="O134" s="28" t="n">
        <f aca="false">IF(BASISYN="YES",R134-T134,R134)</f>
        <v>2.265</v>
      </c>
      <c r="Q134" s="28" t="n">
        <f aca="false">IF(ISNA(V134),Q133,V134)</f>
        <v>1.895</v>
      </c>
      <c r="R134" s="28" t="n">
        <f aca="false">IF(ISNA(W134),R133,W134)</f>
        <v>2.265</v>
      </c>
      <c r="S134" s="28" t="n">
        <f aca="false">IF(ISNA(X134),S133,X134)</f>
        <v>2.11</v>
      </c>
      <c r="T134" s="28" t="n">
        <f aca="false">IF(ISNA(Y134),T133,Y134)</f>
        <v>2.11</v>
      </c>
      <c r="V134" s="28" t="n">
        <f aca="false">VLOOKUP($B134,IF(V$1=2,PRICELOOK2,IF(V$1=3,PRICELOOK3,IF(V$1=4,cash,PRICELOOK))),V$2,FALSE())</f>
        <v>1.895</v>
      </c>
      <c r="W134" s="28" t="n">
        <f aca="false">VLOOKUP($B134,IF(W$1=2,PRICELOOK2,IF(W$1=3,PRICELOOK3,IF(W$1=4,cash,PRICELOOK))),W$2,FALSE())</f>
        <v>2.265</v>
      </c>
      <c r="X134" s="28" t="n">
        <f aca="false">VLOOKUP($B134,IF(X$1=2,PRICELOOK2,IF(X$1=3,PRICELOOK3,IF(X$1=4,cash,PRICELOOK))),X$2,FALSE())</f>
        <v>2.11</v>
      </c>
      <c r="Y134" s="28" t="n">
        <f aca="false">VLOOKUP($B134,IF(Y$1=2,PRICELOOK2,IF(Y$1=3,PRICELOOK3,IF(Y$1=4,cash,PRICELOOK))),Y$2,FALSE())</f>
        <v>2.11</v>
      </c>
      <c r="CF134" s="56" t="n">
        <f aca="false">B134</f>
        <v>35812</v>
      </c>
      <c r="CG134" s="1" t="n">
        <f aca="false">CORREL(C113:C134,E113:E134)</f>
        <v>0.45101998750702</v>
      </c>
      <c r="CI134" s="56" t="n">
        <f aca="false">CF134</f>
        <v>35812</v>
      </c>
      <c r="CJ134" s="3" t="n">
        <f aca="false">STDEV(CO113:CO134)*CJ$24</f>
        <v>0.424399690206797</v>
      </c>
      <c r="CK134" s="3" t="n">
        <f aca="false">STDEV(CP113:CP134)*CK$24</f>
        <v>0.459889759832035</v>
      </c>
      <c r="CO134" s="3" t="n">
        <f aca="false">LN(V134/V133)</f>
        <v>0</v>
      </c>
      <c r="CP134" s="3" t="n">
        <f aca="false">LN(W134/W133)</f>
        <v>0</v>
      </c>
    </row>
    <row r="135" customFormat="false" ht="12.75" hidden="false" customHeight="false" outlineLevel="0" collapsed="false">
      <c r="A135" s="1" t="n">
        <f aca="false">A136-1</f>
        <v>568</v>
      </c>
      <c r="B135" s="56" t="n">
        <f aca="false">HLOOKUP("date",IF(TERM2="cash",cash,PRICELOOK),IF(A135&gt;=2,A135,2),FALSE())</f>
        <v>35813</v>
      </c>
      <c r="C135" s="1" t="n">
        <f aca="false">IF(MIN($N135:$O135)=0,0,N135)</f>
        <v>1.895</v>
      </c>
      <c r="D135" s="35" t="n">
        <f aca="false">IF(ma=7,AVERAGE(C129:C135),IF(ma=14,AVERAGE(C122:C135),IF(ma=30,AVERAGE(C106:C135),IF(ma=40,AVERAGE(C96:C135),0))))</f>
        <v>0</v>
      </c>
      <c r="E135" s="1" t="n">
        <f aca="false">IF(MIN($N135:$O135)=0,0,O135)</f>
        <v>2.265</v>
      </c>
      <c r="I135" s="56" t="n">
        <f aca="false">B135</f>
        <v>35813</v>
      </c>
      <c r="J135" s="35" t="n">
        <f aca="false">IF(MIN(C135,E135)=0,0,E135-C135)</f>
        <v>0.37</v>
      </c>
      <c r="K135" s="35" t="n">
        <f aca="false">IF(ma=7,AVERAGE(J129:J135),IF(ma=14,AVERAGE(J122:J135),IF(ma=30,AVERAGE(J106:J135),IF(ma=40,AVERAGE(J96:J135),0))))</f>
        <v>0</v>
      </c>
      <c r="L135" s="35"/>
      <c r="M135" s="35"/>
      <c r="N135" s="28" t="n">
        <f aca="false">IF(BASISYN="YES",Q135-S135,Q135)</f>
        <v>1.895</v>
      </c>
      <c r="O135" s="28" t="n">
        <f aca="false">IF(BASISYN="YES",R135-T135,R135)</f>
        <v>2.265</v>
      </c>
      <c r="Q135" s="28" t="n">
        <f aca="false">IF(ISNA(V135),Q134,V135)</f>
        <v>1.895</v>
      </c>
      <c r="R135" s="28" t="n">
        <f aca="false">IF(ISNA(W135),R134,W135)</f>
        <v>2.265</v>
      </c>
      <c r="S135" s="28" t="n">
        <f aca="false">IF(ISNA(X135),S134,X135)</f>
        <v>2.11</v>
      </c>
      <c r="T135" s="28" t="n">
        <f aca="false">IF(ISNA(Y135),T134,Y135)</f>
        <v>2.11</v>
      </c>
      <c r="V135" s="28" t="n">
        <f aca="false">VLOOKUP($B135,IF(V$1=2,PRICELOOK2,IF(V$1=3,PRICELOOK3,IF(V$1=4,cash,PRICELOOK))),V$2,FALSE())</f>
        <v>1.895</v>
      </c>
      <c r="W135" s="28" t="n">
        <f aca="false">VLOOKUP($B135,IF(W$1=2,PRICELOOK2,IF(W$1=3,PRICELOOK3,IF(W$1=4,cash,PRICELOOK))),W$2,FALSE())</f>
        <v>2.265</v>
      </c>
      <c r="X135" s="28" t="n">
        <f aca="false">VLOOKUP($B135,IF(X$1=2,PRICELOOK2,IF(X$1=3,PRICELOOK3,IF(X$1=4,cash,PRICELOOK))),X$2,FALSE())</f>
        <v>2.11</v>
      </c>
      <c r="Y135" s="28" t="n">
        <f aca="false">VLOOKUP($B135,IF(Y$1=2,PRICELOOK2,IF(Y$1=3,PRICELOOK3,IF(Y$1=4,cash,PRICELOOK))),Y$2,FALSE())</f>
        <v>2.11</v>
      </c>
      <c r="CF135" s="56" t="n">
        <f aca="false">B135</f>
        <v>35813</v>
      </c>
      <c r="CG135" s="1" t="n">
        <f aca="false">CORREL(C114:C135,E114:E135)</f>
        <v>0.500868170546622</v>
      </c>
      <c r="CI135" s="56" t="n">
        <f aca="false">CF135</f>
        <v>35813</v>
      </c>
      <c r="CJ135" s="3" t="n">
        <f aca="false">STDEV(CO114:CO135)*CJ$24</f>
        <v>0.424399690206797</v>
      </c>
      <c r="CK135" s="3" t="n">
        <f aca="false">STDEV(CP114:CP135)*CK$24</f>
        <v>0.459889759832035</v>
      </c>
      <c r="CO135" s="3" t="n">
        <f aca="false">LN(V135/V134)</f>
        <v>0</v>
      </c>
      <c r="CP135" s="3" t="n">
        <f aca="false">LN(W135/W134)</f>
        <v>0</v>
      </c>
    </row>
    <row r="136" customFormat="false" ht="12.75" hidden="false" customHeight="false" outlineLevel="0" collapsed="false">
      <c r="A136" s="1" t="n">
        <f aca="false">A137-1</f>
        <v>569</v>
      </c>
      <c r="B136" s="56" t="n">
        <f aca="false">HLOOKUP("date",IF(TERM2="cash",cash,PRICELOOK),IF(A136&gt;=2,A136,2),FALSE())</f>
        <v>35814</v>
      </c>
      <c r="C136" s="1" t="n">
        <f aca="false">IF(MIN($N136:$O136)=0,0,N136)</f>
        <v>1.925</v>
      </c>
      <c r="D136" s="35" t="n">
        <f aca="false">IF(ma=7,AVERAGE(C130:C136),IF(ma=14,AVERAGE(C123:C136),IF(ma=30,AVERAGE(C107:C136),IF(ma=40,AVERAGE(C97:C136),0))))</f>
        <v>0</v>
      </c>
      <c r="E136" s="1" t="n">
        <f aca="false">IF(MIN($N136:$O136)=0,0,O136)</f>
        <v>2.27</v>
      </c>
      <c r="I136" s="56" t="n">
        <f aca="false">B136</f>
        <v>35814</v>
      </c>
      <c r="J136" s="35" t="n">
        <f aca="false">IF(MIN(C136,E136)=0,0,E136-C136)</f>
        <v>0.345</v>
      </c>
      <c r="K136" s="35" t="n">
        <f aca="false">IF(ma=7,AVERAGE(J130:J136),IF(ma=14,AVERAGE(J123:J136),IF(ma=30,AVERAGE(J107:J136),IF(ma=40,AVERAGE(J97:J136),0))))</f>
        <v>0</v>
      </c>
      <c r="L136" s="35"/>
      <c r="M136" s="35"/>
      <c r="N136" s="28" t="n">
        <f aca="false">IF(BASISYN="YES",Q136-S136,Q136)</f>
        <v>1.925</v>
      </c>
      <c r="O136" s="28" t="n">
        <f aca="false">IF(BASISYN="YES",R136-T136,R136)</f>
        <v>2.27</v>
      </c>
      <c r="Q136" s="28" t="n">
        <f aca="false">IF(ISNA(V136),Q135,V136)</f>
        <v>1.925</v>
      </c>
      <c r="R136" s="28" t="n">
        <f aca="false">IF(ISNA(W136),R135,W136)</f>
        <v>2.27</v>
      </c>
      <c r="S136" s="28" t="n">
        <f aca="false">IF(ISNA(X136),S135,X136)</f>
        <v>2.135</v>
      </c>
      <c r="T136" s="28" t="n">
        <f aca="false">IF(ISNA(Y136),T135,Y136)</f>
        <v>2.135</v>
      </c>
      <c r="V136" s="28" t="n">
        <f aca="false">VLOOKUP($B136,IF(V$1=2,PRICELOOK2,IF(V$1=3,PRICELOOK3,IF(V$1=4,cash,PRICELOOK))),V$2,FALSE())</f>
        <v>1.925</v>
      </c>
      <c r="W136" s="28" t="n">
        <f aca="false">VLOOKUP($B136,IF(W$1=2,PRICELOOK2,IF(W$1=3,PRICELOOK3,IF(W$1=4,cash,PRICELOOK))),W$2,FALSE())</f>
        <v>2.27</v>
      </c>
      <c r="X136" s="28" t="n">
        <f aca="false">VLOOKUP($B136,IF(X$1=2,PRICELOOK2,IF(X$1=3,PRICELOOK3,IF(X$1=4,cash,PRICELOOK))),X$2,FALSE())</f>
        <v>2.135</v>
      </c>
      <c r="Y136" s="28" t="n">
        <f aca="false">VLOOKUP($B136,IF(Y$1=2,PRICELOOK2,IF(Y$1=3,PRICELOOK3,IF(Y$1=4,cash,PRICELOOK))),Y$2,FALSE())</f>
        <v>2.135</v>
      </c>
      <c r="CF136" s="56" t="n">
        <f aca="false">B136</f>
        <v>35814</v>
      </c>
      <c r="CG136" s="1" t="n">
        <f aca="false">CORREL(C115:C136,E115:E136)</f>
        <v>0.562683456040044</v>
      </c>
      <c r="CI136" s="56" t="n">
        <f aca="false">CF136</f>
        <v>35814</v>
      </c>
      <c r="CJ136" s="3" t="n">
        <f aca="false">STDEV(CO115:CO136)*CJ$24</f>
        <v>0.429541952324543</v>
      </c>
      <c r="CK136" s="3" t="n">
        <f aca="false">STDEV(CP115:CP136)*CK$24</f>
        <v>0.459921660278553</v>
      </c>
      <c r="CO136" s="3" t="n">
        <f aca="false">LN(V136/V135)</f>
        <v>0.0157071292053579</v>
      </c>
      <c r="CP136" s="3" t="n">
        <f aca="false">LN(W136/W135)</f>
        <v>0.00220507255831398</v>
      </c>
    </row>
    <row r="137" customFormat="false" ht="12.75" hidden="false" customHeight="false" outlineLevel="0" collapsed="false">
      <c r="A137" s="1" t="n">
        <f aca="false">A138-1</f>
        <v>570</v>
      </c>
      <c r="B137" s="56" t="n">
        <f aca="false">HLOOKUP("date",IF(TERM2="cash",cash,PRICELOOK),IF(A137&gt;=2,A137,2),FALSE())</f>
        <v>35815</v>
      </c>
      <c r="C137" s="1" t="n">
        <f aca="false">IF(MIN($N137:$O137)=0,0,N137)</f>
        <v>1.95</v>
      </c>
      <c r="D137" s="35" t="n">
        <f aca="false">IF(ma=7,AVERAGE(C131:C137),IF(ma=14,AVERAGE(C124:C137),IF(ma=30,AVERAGE(C108:C137),IF(ma=40,AVERAGE(C98:C137),0))))</f>
        <v>0</v>
      </c>
      <c r="E137" s="1" t="n">
        <f aca="false">IF(MIN($N137:$O137)=0,0,O137)</f>
        <v>2.275</v>
      </c>
      <c r="I137" s="56" t="n">
        <f aca="false">B137</f>
        <v>35815</v>
      </c>
      <c r="J137" s="35" t="n">
        <f aca="false">IF(MIN(C137,E137)=0,0,E137-C137)</f>
        <v>0.325</v>
      </c>
      <c r="K137" s="35" t="n">
        <f aca="false">IF(ma=7,AVERAGE(J131:J137),IF(ma=14,AVERAGE(J124:J137),IF(ma=30,AVERAGE(J108:J137),IF(ma=40,AVERAGE(J98:J137),0))))</f>
        <v>0</v>
      </c>
      <c r="L137" s="35"/>
      <c r="M137" s="35"/>
      <c r="N137" s="28" t="n">
        <f aca="false">IF(BASISYN="YES",Q137-S137,Q137)</f>
        <v>1.95</v>
      </c>
      <c r="O137" s="28" t="n">
        <f aca="false">IF(BASISYN="YES",R137-T137,R137)</f>
        <v>2.275</v>
      </c>
      <c r="Q137" s="28" t="n">
        <f aca="false">IF(ISNA(V137),Q136,V137)</f>
        <v>1.95</v>
      </c>
      <c r="R137" s="28" t="n">
        <f aca="false">IF(ISNA(W137),R136,W137)</f>
        <v>2.275</v>
      </c>
      <c r="S137" s="28" t="n">
        <f aca="false">IF(ISNA(X137),S136,X137)</f>
        <v>2.115</v>
      </c>
      <c r="T137" s="28" t="n">
        <f aca="false">IF(ISNA(Y137),T136,Y137)</f>
        <v>2.115</v>
      </c>
      <c r="V137" s="28" t="n">
        <f aca="false">VLOOKUP($B137,IF(V$1=2,PRICELOOK2,IF(V$1=3,PRICELOOK3,IF(V$1=4,cash,PRICELOOK))),V$2,FALSE())</f>
        <v>1.95</v>
      </c>
      <c r="W137" s="28" t="n">
        <f aca="false">VLOOKUP($B137,IF(W$1=2,PRICELOOK2,IF(W$1=3,PRICELOOK3,IF(W$1=4,cash,PRICELOOK))),W$2,FALSE())</f>
        <v>2.275</v>
      </c>
      <c r="X137" s="28" t="n">
        <f aca="false">VLOOKUP($B137,IF(X$1=2,PRICELOOK2,IF(X$1=3,PRICELOOK3,IF(X$1=4,cash,PRICELOOK))),X$2,FALSE())</f>
        <v>2.115</v>
      </c>
      <c r="Y137" s="28" t="n">
        <f aca="false">VLOOKUP($B137,IF(Y$1=2,PRICELOOK2,IF(Y$1=3,PRICELOOK3,IF(Y$1=4,cash,PRICELOOK))),Y$2,FALSE())</f>
        <v>2.115</v>
      </c>
      <c r="CF137" s="56" t="n">
        <f aca="false">B137</f>
        <v>35815</v>
      </c>
      <c r="CG137" s="1" t="n">
        <f aca="false">CORREL(C116:C137,E116:E137)</f>
        <v>0.542169215836405</v>
      </c>
      <c r="CI137" s="56" t="n">
        <f aca="false">CF137</f>
        <v>35815</v>
      </c>
      <c r="CJ137" s="3" t="n">
        <f aca="false">STDEV(CO116:CO137)*CJ$24</f>
        <v>0.432978739122466</v>
      </c>
      <c r="CK137" s="3" t="n">
        <f aca="false">STDEV(CP116:CP137)*CK$24</f>
        <v>0.441112050568391</v>
      </c>
      <c r="CO137" s="3" t="n">
        <f aca="false">LN(V137/V136)</f>
        <v>0.0129034048359078</v>
      </c>
      <c r="CP137" s="3" t="n">
        <f aca="false">LN(W137/W136)</f>
        <v>0.00220022090960234</v>
      </c>
    </row>
    <row r="138" customFormat="false" ht="12.75" hidden="false" customHeight="false" outlineLevel="0" collapsed="false">
      <c r="A138" s="1" t="n">
        <f aca="false">A139-1</f>
        <v>571</v>
      </c>
      <c r="B138" s="56" t="n">
        <f aca="false">HLOOKUP("date",IF(TERM2="cash",cash,PRICELOOK),IF(A138&gt;=2,A138,2),FALSE())</f>
        <v>35816</v>
      </c>
      <c r="C138" s="1" t="n">
        <f aca="false">IF(MIN($N138:$O138)=0,0,N138)</f>
        <v>1.935</v>
      </c>
      <c r="D138" s="35" t="n">
        <f aca="false">IF(ma=7,AVERAGE(C132:C138),IF(ma=14,AVERAGE(C125:C138),IF(ma=30,AVERAGE(C109:C138),IF(ma=40,AVERAGE(C99:C138),0))))</f>
        <v>0</v>
      </c>
      <c r="E138" s="1" t="n">
        <f aca="false">IF(MIN($N138:$O138)=0,0,O138)</f>
        <v>2.27</v>
      </c>
      <c r="I138" s="56" t="n">
        <f aca="false">B138</f>
        <v>35816</v>
      </c>
      <c r="J138" s="35" t="n">
        <f aca="false">IF(MIN(C138,E138)=0,0,E138-C138)</f>
        <v>0.335</v>
      </c>
      <c r="K138" s="35" t="n">
        <f aca="false">IF(ma=7,AVERAGE(J132:J138),IF(ma=14,AVERAGE(J125:J138),IF(ma=30,AVERAGE(J109:J138),IF(ma=40,AVERAGE(J99:J138),0))))</f>
        <v>0</v>
      </c>
      <c r="L138" s="35"/>
      <c r="M138" s="35"/>
      <c r="N138" s="28" t="n">
        <f aca="false">IF(BASISYN="YES",Q138-S138,Q138)</f>
        <v>1.935</v>
      </c>
      <c r="O138" s="28" t="n">
        <f aca="false">IF(BASISYN="YES",R138-T138,R138)</f>
        <v>2.27</v>
      </c>
      <c r="Q138" s="28" t="n">
        <f aca="false">IF(ISNA(V138),Q137,V138)</f>
        <v>1.935</v>
      </c>
      <c r="R138" s="28" t="n">
        <f aca="false">IF(ISNA(W138),R137,W138)</f>
        <v>2.27</v>
      </c>
      <c r="S138" s="28" t="n">
        <f aca="false">IF(ISNA(X138),S137,X138)</f>
        <v>2.075</v>
      </c>
      <c r="T138" s="28" t="n">
        <f aca="false">IF(ISNA(Y138),T137,Y138)</f>
        <v>2.075</v>
      </c>
      <c r="V138" s="28" t="n">
        <f aca="false">VLOOKUP($B138,IF(V$1=2,PRICELOOK2,IF(V$1=3,PRICELOOK3,IF(V$1=4,cash,PRICELOOK))),V$2,FALSE())</f>
        <v>1.935</v>
      </c>
      <c r="W138" s="28" t="n">
        <f aca="false">VLOOKUP($B138,IF(W$1=2,PRICELOOK2,IF(W$1=3,PRICELOOK3,IF(W$1=4,cash,PRICELOOK))),W$2,FALSE())</f>
        <v>2.27</v>
      </c>
      <c r="X138" s="28" t="n">
        <f aca="false">VLOOKUP($B138,IF(X$1=2,PRICELOOK2,IF(X$1=3,PRICELOOK3,IF(X$1=4,cash,PRICELOOK))),X$2,FALSE())</f>
        <v>2.075</v>
      </c>
      <c r="Y138" s="28" t="n">
        <f aca="false">VLOOKUP($B138,IF(Y$1=2,PRICELOOK2,IF(Y$1=3,PRICELOOK3,IF(Y$1=4,cash,PRICELOOK))),Y$2,FALSE())</f>
        <v>2.075</v>
      </c>
      <c r="CF138" s="56" t="n">
        <f aca="false">B138</f>
        <v>35816</v>
      </c>
      <c r="CG138" s="1" t="n">
        <f aca="false">CORREL(C117:C138,E117:E138)</f>
        <v>0.544079928063031</v>
      </c>
      <c r="CI138" s="56" t="n">
        <f aca="false">CF138</f>
        <v>35816</v>
      </c>
      <c r="CJ138" s="3" t="n">
        <f aca="false">STDEV(CO117:CO138)*CJ$24</f>
        <v>0.401857982138248</v>
      </c>
      <c r="CK138" s="3" t="n">
        <f aca="false">STDEV(CP117:CP138)*CK$24</f>
        <v>0.440977554300707</v>
      </c>
      <c r="CO138" s="3" t="n">
        <f aca="false">LN(V138/V137)</f>
        <v>-0.00772204609391028</v>
      </c>
      <c r="CP138" s="3" t="n">
        <f aca="false">LN(W138/W137)</f>
        <v>-0.00220022090960242</v>
      </c>
    </row>
    <row r="139" customFormat="false" ht="12.75" hidden="false" customHeight="false" outlineLevel="0" collapsed="false">
      <c r="A139" s="1" t="n">
        <f aca="false">A140-1</f>
        <v>572</v>
      </c>
      <c r="B139" s="56" t="n">
        <f aca="false">HLOOKUP("date",IF(TERM2="cash",cash,PRICELOOK),IF(A139&gt;=2,A139,2),FALSE())</f>
        <v>35817</v>
      </c>
      <c r="C139" s="1" t="n">
        <f aca="false">IF(MIN($N139:$O139)=0,0,N139)</f>
        <v>1.925</v>
      </c>
      <c r="D139" s="35" t="n">
        <f aca="false">IF(ma=7,AVERAGE(C133:C139),IF(ma=14,AVERAGE(C126:C139),IF(ma=30,AVERAGE(C110:C139),IF(ma=40,AVERAGE(C100:C139),0))))</f>
        <v>0</v>
      </c>
      <c r="E139" s="1" t="n">
        <f aca="false">IF(MIN($N139:$O139)=0,0,O139)</f>
        <v>2.235</v>
      </c>
      <c r="I139" s="56" t="n">
        <f aca="false">B139</f>
        <v>35817</v>
      </c>
      <c r="J139" s="35" t="n">
        <f aca="false">IF(MIN(C139,E139)=0,0,E139-C139)</f>
        <v>0.31</v>
      </c>
      <c r="K139" s="35" t="n">
        <f aca="false">IF(ma=7,AVERAGE(J133:J139),IF(ma=14,AVERAGE(J126:J139),IF(ma=30,AVERAGE(J110:J139),IF(ma=40,AVERAGE(J100:J139),0))))</f>
        <v>0</v>
      </c>
      <c r="L139" s="35"/>
      <c r="M139" s="35"/>
      <c r="N139" s="28" t="n">
        <f aca="false">IF(BASISYN="YES",Q139-S139,Q139)</f>
        <v>1.925</v>
      </c>
      <c r="O139" s="28" t="n">
        <f aca="false">IF(BASISYN="YES",R139-T139,R139)</f>
        <v>2.235</v>
      </c>
      <c r="Q139" s="28" t="n">
        <f aca="false">IF(ISNA(V139),Q138,V139)</f>
        <v>1.925</v>
      </c>
      <c r="R139" s="28" t="n">
        <f aca="false">IF(ISNA(W139),R138,W139)</f>
        <v>2.235</v>
      </c>
      <c r="S139" s="28" t="n">
        <f aca="false">IF(ISNA(X139),S138,X139)</f>
        <v>2.09</v>
      </c>
      <c r="T139" s="28" t="n">
        <f aca="false">IF(ISNA(Y139),T138,Y139)</f>
        <v>2.09</v>
      </c>
      <c r="V139" s="28" t="n">
        <f aca="false">VLOOKUP($B139,IF(V$1=2,PRICELOOK2,IF(V$1=3,PRICELOOK3,IF(V$1=4,cash,PRICELOOK))),V$2,FALSE())</f>
        <v>1.925</v>
      </c>
      <c r="W139" s="28" t="n">
        <f aca="false">VLOOKUP($B139,IF(W$1=2,PRICELOOK2,IF(W$1=3,PRICELOOK3,IF(W$1=4,cash,PRICELOOK))),W$2,FALSE())</f>
        <v>2.235</v>
      </c>
      <c r="X139" s="28" t="n">
        <f aca="false">VLOOKUP($B139,IF(X$1=2,PRICELOOK2,IF(X$1=3,PRICELOOK3,IF(X$1=4,cash,PRICELOOK))),X$2,FALSE())</f>
        <v>2.09</v>
      </c>
      <c r="Y139" s="28" t="n">
        <f aca="false">VLOOKUP($B139,IF(Y$1=2,PRICELOOK2,IF(Y$1=3,PRICELOOK3,IF(Y$1=4,cash,PRICELOOK))),Y$2,FALSE())</f>
        <v>2.09</v>
      </c>
      <c r="CF139" s="56" t="n">
        <f aca="false">B139</f>
        <v>35817</v>
      </c>
      <c r="CG139" s="1" t="n">
        <f aca="false">CORREL(C118:C139,E118:E139)</f>
        <v>0.54435114700694</v>
      </c>
      <c r="CI139" s="56" t="n">
        <f aca="false">CF139</f>
        <v>35817</v>
      </c>
      <c r="CJ139" s="3" t="n">
        <f aca="false">STDEV(CO118:CO139)*CJ$24</f>
        <v>0.368759298019141</v>
      </c>
      <c r="CK139" s="3" t="n">
        <f aca="false">STDEV(CP118:CP139)*CK$24</f>
        <v>0.443787887541234</v>
      </c>
      <c r="CO139" s="3" t="n">
        <f aca="false">LN(V139/V138)</f>
        <v>-0.00518135874199763</v>
      </c>
      <c r="CP139" s="3" t="n">
        <f aca="false">LN(W139/W138)</f>
        <v>-0.0155386034277792</v>
      </c>
    </row>
    <row r="140" customFormat="false" ht="12.75" hidden="false" customHeight="false" outlineLevel="0" collapsed="false">
      <c r="A140" s="1" t="n">
        <f aca="false">A141-1</f>
        <v>573</v>
      </c>
      <c r="B140" s="56" t="n">
        <f aca="false">HLOOKUP("date",IF(TERM2="cash",cash,PRICELOOK),IF(A140&gt;=2,A140,2),FALSE())</f>
        <v>35818</v>
      </c>
      <c r="C140" s="1" t="n">
        <f aca="false">IF(MIN($N140:$O140)=0,0,N140)</f>
        <v>1.905</v>
      </c>
      <c r="D140" s="35" t="n">
        <f aca="false">IF(ma=7,AVERAGE(C134:C140),IF(ma=14,AVERAGE(C127:C140),IF(ma=30,AVERAGE(C111:C140),IF(ma=40,AVERAGE(C101:C140),0))))</f>
        <v>0</v>
      </c>
      <c r="E140" s="1" t="n">
        <f aca="false">IF(MIN($N140:$O140)=0,0,O140)</f>
        <v>2.215</v>
      </c>
      <c r="I140" s="56" t="n">
        <f aca="false">B140</f>
        <v>35818</v>
      </c>
      <c r="J140" s="35" t="n">
        <f aca="false">IF(MIN(C140,E140)=0,0,E140-C140)</f>
        <v>0.31</v>
      </c>
      <c r="K140" s="35" t="n">
        <f aca="false">IF(ma=7,AVERAGE(J134:J140),IF(ma=14,AVERAGE(J127:J140),IF(ma=30,AVERAGE(J111:J140),IF(ma=40,AVERAGE(J101:J140),0))))</f>
        <v>0</v>
      </c>
      <c r="L140" s="35"/>
      <c r="M140" s="35"/>
      <c r="N140" s="28" t="n">
        <f aca="false">IF(BASISYN="YES",Q140-S140,Q140)</f>
        <v>1.905</v>
      </c>
      <c r="O140" s="28" t="n">
        <f aca="false">IF(BASISYN="YES",R140-T140,R140)</f>
        <v>2.215</v>
      </c>
      <c r="Q140" s="28" t="n">
        <f aca="false">IF(ISNA(V140),Q139,V140)</f>
        <v>1.905</v>
      </c>
      <c r="R140" s="28" t="n">
        <f aca="false">IF(ISNA(W140),R139,W140)</f>
        <v>2.215</v>
      </c>
      <c r="S140" s="28" t="n">
        <f aca="false">IF(ISNA(X140),S139,X140)</f>
        <v>2.125</v>
      </c>
      <c r="T140" s="28" t="n">
        <f aca="false">IF(ISNA(Y140),T139,Y140)</f>
        <v>2.125</v>
      </c>
      <c r="V140" s="28" t="n">
        <f aca="false">VLOOKUP($B140,IF(V$1=2,PRICELOOK2,IF(V$1=3,PRICELOOK3,IF(V$1=4,cash,PRICELOOK))),V$2,FALSE())</f>
        <v>1.905</v>
      </c>
      <c r="W140" s="28" t="n">
        <f aca="false">VLOOKUP($B140,IF(W$1=2,PRICELOOK2,IF(W$1=3,PRICELOOK3,IF(W$1=4,cash,PRICELOOK))),W$2,FALSE())</f>
        <v>2.215</v>
      </c>
      <c r="X140" s="28" t="n">
        <f aca="false">VLOOKUP($B140,IF(X$1=2,PRICELOOK2,IF(X$1=3,PRICELOOK3,IF(X$1=4,cash,PRICELOOK))),X$2,FALSE())</f>
        <v>2.125</v>
      </c>
      <c r="Y140" s="28" t="n">
        <f aca="false">VLOOKUP($B140,IF(Y$1=2,PRICELOOK2,IF(Y$1=3,PRICELOOK3,IF(Y$1=4,cash,PRICELOOK))),Y$2,FALSE())</f>
        <v>2.125</v>
      </c>
      <c r="CF140" s="56" t="n">
        <f aca="false">B140</f>
        <v>35818</v>
      </c>
      <c r="CG140" s="1" t="n">
        <f aca="false">CORREL(C119:C140,E119:E140)</f>
        <v>0.55314039917321</v>
      </c>
      <c r="CI140" s="56" t="n">
        <f aca="false">CF140</f>
        <v>35818</v>
      </c>
      <c r="CJ140" s="3" t="n">
        <f aca="false">STDEV(CO119:CO140)*CJ$24</f>
        <v>0.369451338326973</v>
      </c>
      <c r="CK140" s="3" t="n">
        <f aca="false">STDEV(CP119:CP140)*CK$24</f>
        <v>0.44447352012788</v>
      </c>
      <c r="CO140" s="3" t="n">
        <f aca="false">LN(V140/V139)</f>
        <v>-0.0104439591610833</v>
      </c>
      <c r="CP140" s="3" t="n">
        <f aca="false">LN(W140/W139)</f>
        <v>-0.00898882456843322</v>
      </c>
    </row>
    <row r="141" customFormat="false" ht="12.75" hidden="false" customHeight="false" outlineLevel="0" collapsed="false">
      <c r="A141" s="1" t="n">
        <f aca="false">A142-1</f>
        <v>574</v>
      </c>
      <c r="B141" s="56" t="n">
        <f aca="false">HLOOKUP("date",IF(TERM2="cash",cash,PRICELOOK),IF(A141&gt;=2,A141,2),FALSE())</f>
        <v>35819</v>
      </c>
      <c r="C141" s="1" t="n">
        <f aca="false">IF(MIN($N141:$O141)=0,0,N141)</f>
        <v>1.905</v>
      </c>
      <c r="D141" s="35" t="n">
        <f aca="false">IF(ma=7,AVERAGE(C135:C141),IF(ma=14,AVERAGE(C128:C141),IF(ma=30,AVERAGE(C112:C141),IF(ma=40,AVERAGE(C102:C141),0))))</f>
        <v>0</v>
      </c>
      <c r="E141" s="1" t="n">
        <f aca="false">IF(MIN($N141:$O141)=0,0,O141)</f>
        <v>2.215</v>
      </c>
      <c r="I141" s="56" t="n">
        <f aca="false">B141</f>
        <v>35819</v>
      </c>
      <c r="J141" s="35" t="n">
        <f aca="false">IF(MIN(C141,E141)=0,0,E141-C141)</f>
        <v>0.31</v>
      </c>
      <c r="K141" s="35" t="n">
        <f aca="false">IF(ma=7,AVERAGE(J135:J141),IF(ma=14,AVERAGE(J128:J141),IF(ma=30,AVERAGE(J112:J141),IF(ma=40,AVERAGE(J102:J141),0))))</f>
        <v>0</v>
      </c>
      <c r="L141" s="35"/>
      <c r="M141" s="35"/>
      <c r="N141" s="28" t="n">
        <f aca="false">IF(BASISYN="YES",Q141-S141,Q141)</f>
        <v>1.905</v>
      </c>
      <c r="O141" s="28" t="n">
        <f aca="false">IF(BASISYN="YES",R141-T141,R141)</f>
        <v>2.215</v>
      </c>
      <c r="Q141" s="28" t="n">
        <f aca="false">IF(ISNA(V141),Q140,V141)</f>
        <v>1.905</v>
      </c>
      <c r="R141" s="28" t="n">
        <f aca="false">IF(ISNA(W141),R140,W141)</f>
        <v>2.215</v>
      </c>
      <c r="S141" s="28" t="n">
        <f aca="false">IF(ISNA(X141),S140,X141)</f>
        <v>2.125</v>
      </c>
      <c r="T141" s="28" t="n">
        <f aca="false">IF(ISNA(Y141),T140,Y141)</f>
        <v>2.125</v>
      </c>
      <c r="V141" s="28" t="n">
        <f aca="false">VLOOKUP($B141,IF(V$1=2,PRICELOOK2,IF(V$1=3,PRICELOOK3,IF(V$1=4,cash,PRICELOOK))),V$2,FALSE())</f>
        <v>1.905</v>
      </c>
      <c r="W141" s="28" t="n">
        <f aca="false">VLOOKUP($B141,IF(W$1=2,PRICELOOK2,IF(W$1=3,PRICELOOK3,IF(W$1=4,cash,PRICELOOK))),W$2,FALSE())</f>
        <v>2.215</v>
      </c>
      <c r="X141" s="28" t="n">
        <f aca="false">VLOOKUP($B141,IF(X$1=2,PRICELOOK2,IF(X$1=3,PRICELOOK3,IF(X$1=4,cash,PRICELOOK))),X$2,FALSE())</f>
        <v>2.125</v>
      </c>
      <c r="Y141" s="28" t="n">
        <f aca="false">VLOOKUP($B141,IF(Y$1=2,PRICELOOK2,IF(Y$1=3,PRICELOOK3,IF(Y$1=4,cash,PRICELOOK))),Y$2,FALSE())</f>
        <v>2.125</v>
      </c>
      <c r="CF141" s="56" t="n">
        <f aca="false">B141</f>
        <v>35819</v>
      </c>
      <c r="CG141" s="1" t="n">
        <f aca="false">CORREL(C120:C141,E120:E141)</f>
        <v>0.580575582442648</v>
      </c>
      <c r="CI141" s="56" t="n">
        <f aca="false">CF141</f>
        <v>35819</v>
      </c>
      <c r="CJ141" s="3" t="n">
        <f aca="false">STDEV(CO120:CO141)*CJ$24</f>
        <v>0.365012143661386</v>
      </c>
      <c r="CK141" s="3" t="n">
        <f aca="false">STDEV(CP120:CP141)*CK$24</f>
        <v>0.441933681475236</v>
      </c>
      <c r="CO141" s="3" t="n">
        <f aca="false">LN(V141/V140)</f>
        <v>0</v>
      </c>
      <c r="CP141" s="3" t="n">
        <f aca="false">LN(W141/W140)</f>
        <v>0</v>
      </c>
    </row>
    <row r="142" customFormat="false" ht="12.75" hidden="false" customHeight="false" outlineLevel="0" collapsed="false">
      <c r="A142" s="1" t="n">
        <f aca="false">A143-1</f>
        <v>575</v>
      </c>
      <c r="B142" s="56" t="n">
        <f aca="false">HLOOKUP("date",IF(TERM2="cash",cash,PRICELOOK),IF(A142&gt;=2,A142,2),FALSE())</f>
        <v>35820</v>
      </c>
      <c r="C142" s="1" t="n">
        <f aca="false">IF(MIN($N142:$O142)=0,0,N142)</f>
        <v>1.905</v>
      </c>
      <c r="D142" s="35" t="n">
        <f aca="false">IF(ma=7,AVERAGE(C136:C142),IF(ma=14,AVERAGE(C129:C142),IF(ma=30,AVERAGE(C113:C142),IF(ma=40,AVERAGE(C103:C142),0))))</f>
        <v>0</v>
      </c>
      <c r="E142" s="1" t="n">
        <f aca="false">IF(MIN($N142:$O142)=0,0,O142)</f>
        <v>2.215</v>
      </c>
      <c r="I142" s="56" t="n">
        <f aca="false">B142</f>
        <v>35820</v>
      </c>
      <c r="J142" s="35" t="n">
        <f aca="false">IF(MIN(C142,E142)=0,0,E142-C142)</f>
        <v>0.31</v>
      </c>
      <c r="K142" s="35" t="n">
        <f aca="false">IF(ma=7,AVERAGE(J136:J142),IF(ma=14,AVERAGE(J129:J142),IF(ma=30,AVERAGE(J113:J142),IF(ma=40,AVERAGE(J103:J142),0))))</f>
        <v>0</v>
      </c>
      <c r="L142" s="35"/>
      <c r="M142" s="35"/>
      <c r="N142" s="28" t="n">
        <f aca="false">IF(BASISYN="YES",Q142-S142,Q142)</f>
        <v>1.905</v>
      </c>
      <c r="O142" s="28" t="n">
        <f aca="false">IF(BASISYN="YES",R142-T142,R142)</f>
        <v>2.215</v>
      </c>
      <c r="Q142" s="28" t="n">
        <f aca="false">IF(ISNA(V142),Q141,V142)</f>
        <v>1.905</v>
      </c>
      <c r="R142" s="28" t="n">
        <f aca="false">IF(ISNA(W142),R141,W142)</f>
        <v>2.215</v>
      </c>
      <c r="S142" s="28" t="n">
        <f aca="false">IF(ISNA(X142),S141,X142)</f>
        <v>2.125</v>
      </c>
      <c r="T142" s="28" t="n">
        <f aca="false">IF(ISNA(Y142),T141,Y142)</f>
        <v>2.125</v>
      </c>
      <c r="V142" s="28" t="n">
        <f aca="false">VLOOKUP($B142,IF(V$1=2,PRICELOOK2,IF(V$1=3,PRICELOOK3,IF(V$1=4,cash,PRICELOOK))),V$2,FALSE())</f>
        <v>1.905</v>
      </c>
      <c r="W142" s="28" t="n">
        <f aca="false">VLOOKUP($B142,IF(W$1=2,PRICELOOK2,IF(W$1=3,PRICELOOK3,IF(W$1=4,cash,PRICELOOK))),W$2,FALSE())</f>
        <v>2.215</v>
      </c>
      <c r="X142" s="28" t="n">
        <f aca="false">VLOOKUP($B142,IF(X$1=2,PRICELOOK2,IF(X$1=3,PRICELOOK3,IF(X$1=4,cash,PRICELOOK))),X$2,FALSE())</f>
        <v>2.125</v>
      </c>
      <c r="Y142" s="28" t="n">
        <f aca="false">VLOOKUP($B142,IF(Y$1=2,PRICELOOK2,IF(Y$1=3,PRICELOOK3,IF(Y$1=4,cash,PRICELOOK))),Y$2,FALSE())</f>
        <v>2.125</v>
      </c>
      <c r="CF142" s="56" t="n">
        <f aca="false">B142</f>
        <v>35820</v>
      </c>
      <c r="CG142" s="1" t="n">
        <f aca="false">CORREL(C121:C142,E121:E142)</f>
        <v>0.603517056575341</v>
      </c>
      <c r="CI142" s="56" t="n">
        <f aca="false">CF142</f>
        <v>35820</v>
      </c>
      <c r="CJ142" s="3" t="n">
        <f aca="false">STDEV(CO121:CO142)*CJ$24</f>
        <v>0.365012143661386</v>
      </c>
      <c r="CK142" s="3" t="n">
        <f aca="false">STDEV(CP121:CP142)*CK$24</f>
        <v>0.441933681475236</v>
      </c>
      <c r="CO142" s="3" t="n">
        <f aca="false">LN(V142/V141)</f>
        <v>0</v>
      </c>
      <c r="CP142" s="3" t="n">
        <f aca="false">LN(W142/W141)</f>
        <v>0</v>
      </c>
    </row>
    <row r="143" customFormat="false" ht="12.75" hidden="false" customHeight="false" outlineLevel="0" collapsed="false">
      <c r="A143" s="1" t="n">
        <f aca="false">A144-1</f>
        <v>576</v>
      </c>
      <c r="B143" s="56" t="n">
        <f aca="false">HLOOKUP("date",IF(TERM2="cash",cash,PRICELOOK),IF(A143&gt;=2,A143,2),FALSE())</f>
        <v>35821</v>
      </c>
      <c r="C143" s="1" t="n">
        <f aca="false">IF(MIN($N143:$O143)=0,0,N143)</f>
        <v>1.85</v>
      </c>
      <c r="D143" s="35" t="n">
        <f aca="false">IF(ma=7,AVERAGE(C137:C143),IF(ma=14,AVERAGE(C130:C143),IF(ma=30,AVERAGE(C114:C143),IF(ma=40,AVERAGE(C104:C143),0))))</f>
        <v>0</v>
      </c>
      <c r="E143" s="1" t="n">
        <f aca="false">IF(MIN($N143:$O143)=0,0,O143)</f>
        <v>2.195</v>
      </c>
      <c r="I143" s="56" t="n">
        <f aca="false">B143</f>
        <v>35821</v>
      </c>
      <c r="J143" s="35" t="n">
        <f aca="false">IF(MIN(C143,E143)=0,0,E143-C143)</f>
        <v>0.345</v>
      </c>
      <c r="K143" s="35" t="n">
        <f aca="false">IF(ma=7,AVERAGE(J137:J143),IF(ma=14,AVERAGE(J130:J143),IF(ma=30,AVERAGE(J114:J143),IF(ma=40,AVERAGE(J104:J143),0))))</f>
        <v>0</v>
      </c>
      <c r="L143" s="35"/>
      <c r="M143" s="35"/>
      <c r="N143" s="28" t="n">
        <f aca="false">IF(BASISYN="YES",Q143-S143,Q143)</f>
        <v>1.85</v>
      </c>
      <c r="O143" s="28" t="n">
        <f aca="false">IF(BASISYN="YES",R143-T143,R143)</f>
        <v>2.195</v>
      </c>
      <c r="Q143" s="28" t="n">
        <f aca="false">IF(ISNA(V143),Q142,V143)</f>
        <v>1.85</v>
      </c>
      <c r="R143" s="28" t="n">
        <f aca="false">IF(ISNA(W143),R142,W143)</f>
        <v>2.195</v>
      </c>
      <c r="S143" s="28" t="n">
        <f aca="false">IF(ISNA(X143),S142,X143)</f>
        <v>2.08</v>
      </c>
      <c r="T143" s="28" t="n">
        <f aca="false">IF(ISNA(Y143),T142,Y143)</f>
        <v>2.08</v>
      </c>
      <c r="V143" s="28" t="n">
        <f aca="false">VLOOKUP($B143,IF(V$1=2,PRICELOOK2,IF(V$1=3,PRICELOOK3,IF(V$1=4,cash,PRICELOOK))),V$2,FALSE())</f>
        <v>1.85</v>
      </c>
      <c r="W143" s="28" t="n">
        <f aca="false">VLOOKUP($B143,IF(W$1=2,PRICELOOK2,IF(W$1=3,PRICELOOK3,IF(W$1=4,cash,PRICELOOK))),W$2,FALSE())</f>
        <v>2.195</v>
      </c>
      <c r="X143" s="28" t="n">
        <f aca="false">VLOOKUP($B143,IF(X$1=2,PRICELOOK2,IF(X$1=3,PRICELOOK3,IF(X$1=4,cash,PRICELOOK))),X$2,FALSE())</f>
        <v>2.08</v>
      </c>
      <c r="Y143" s="28" t="n">
        <f aca="false">VLOOKUP($B143,IF(Y$1=2,PRICELOOK2,IF(Y$1=3,PRICELOOK3,IF(Y$1=4,cash,PRICELOOK))),Y$2,FALSE())</f>
        <v>2.08</v>
      </c>
      <c r="CF143" s="56" t="n">
        <f aca="false">B143</f>
        <v>35821</v>
      </c>
      <c r="CG143" s="1" t="n">
        <f aca="false">CORREL(C122:C143,E122:E143)</f>
        <v>0.646973166412354</v>
      </c>
      <c r="CI143" s="56" t="n">
        <f aca="false">CF143</f>
        <v>35821</v>
      </c>
      <c r="CJ143" s="3" t="n">
        <f aca="false">STDEV(CO122:CO143)*CJ$24</f>
        <v>0.375987491598203</v>
      </c>
      <c r="CK143" s="3" t="n">
        <f aca="false">STDEV(CP122:CP143)*CK$24</f>
        <v>0.442709116778932</v>
      </c>
      <c r="CO143" s="3" t="n">
        <f aca="false">LN(V143/V142)</f>
        <v>-0.0292963694884308</v>
      </c>
      <c r="CP143" s="3" t="n">
        <f aca="false">LN(W143/W142)</f>
        <v>-0.00907035696996427</v>
      </c>
    </row>
    <row r="144" customFormat="false" ht="12.75" hidden="false" customHeight="false" outlineLevel="0" collapsed="false">
      <c r="A144" s="1" t="n">
        <f aca="false">A145-1</f>
        <v>577</v>
      </c>
      <c r="B144" s="56" t="n">
        <f aca="false">HLOOKUP("date",IF(TERM2="cash",cash,PRICELOOK),IF(A144&gt;=2,A144,2),FALSE())</f>
        <v>35822</v>
      </c>
      <c r="C144" s="1" t="n">
        <f aca="false">IF(MIN($N144:$O144)=0,0,N144)</f>
        <v>1.805</v>
      </c>
      <c r="D144" s="35" t="n">
        <f aca="false">IF(ma=7,AVERAGE(C138:C144),IF(ma=14,AVERAGE(C131:C144),IF(ma=30,AVERAGE(C115:C144),IF(ma=40,AVERAGE(C105:C144),0))))</f>
        <v>0</v>
      </c>
      <c r="E144" s="1" t="n">
        <f aca="false">IF(MIN($N144:$O144)=0,0,O144)</f>
        <v>2.15</v>
      </c>
      <c r="I144" s="56" t="n">
        <f aca="false">B144</f>
        <v>35822</v>
      </c>
      <c r="J144" s="35" t="n">
        <f aca="false">IF(MIN(C144,E144)=0,0,E144-C144)</f>
        <v>0.345</v>
      </c>
      <c r="K144" s="35" t="n">
        <f aca="false">IF(ma=7,AVERAGE(J138:J144),IF(ma=14,AVERAGE(J131:J144),IF(ma=30,AVERAGE(J115:J144),IF(ma=40,AVERAGE(J105:J144),0))))</f>
        <v>0</v>
      </c>
      <c r="L144" s="35"/>
      <c r="M144" s="35"/>
      <c r="N144" s="28" t="n">
        <f aca="false">IF(BASISYN="YES",Q144-S144,Q144)</f>
        <v>1.805</v>
      </c>
      <c r="O144" s="28" t="n">
        <f aca="false">IF(BASISYN="YES",R144-T144,R144)</f>
        <v>2.15</v>
      </c>
      <c r="Q144" s="28" t="n">
        <f aca="false">IF(ISNA(V144),Q143,V144)</f>
        <v>1.805</v>
      </c>
      <c r="R144" s="28" t="n">
        <f aca="false">IF(ISNA(W144),R143,W144)</f>
        <v>2.15</v>
      </c>
      <c r="S144" s="28" t="n">
        <f aca="false">IF(ISNA(X144),S143,X144)</f>
        <v>2.06</v>
      </c>
      <c r="T144" s="28" t="n">
        <f aca="false">IF(ISNA(Y144),T143,Y144)</f>
        <v>2.06</v>
      </c>
      <c r="V144" s="28" t="n">
        <f aca="false">VLOOKUP($B144,IF(V$1=2,PRICELOOK2,IF(V$1=3,PRICELOOK3,IF(V$1=4,cash,PRICELOOK))),V$2,FALSE())</f>
        <v>1.805</v>
      </c>
      <c r="W144" s="28" t="n">
        <f aca="false">VLOOKUP($B144,IF(W$1=2,PRICELOOK2,IF(W$1=3,PRICELOOK3,IF(W$1=4,cash,PRICELOOK))),W$2,FALSE())</f>
        <v>2.15</v>
      </c>
      <c r="X144" s="28" t="n">
        <f aca="false">VLOOKUP($B144,IF(X$1=2,PRICELOOK2,IF(X$1=3,PRICELOOK3,IF(X$1=4,cash,PRICELOOK))),X$2,FALSE())</f>
        <v>2.06</v>
      </c>
      <c r="Y144" s="28" t="n">
        <f aca="false">VLOOKUP($B144,IF(Y$1=2,PRICELOOK2,IF(Y$1=3,PRICELOOK3,IF(Y$1=4,cash,PRICELOOK))),Y$2,FALSE())</f>
        <v>2.06</v>
      </c>
      <c r="CF144" s="56" t="n">
        <f aca="false">B144</f>
        <v>35822</v>
      </c>
      <c r="CG144" s="1" t="n">
        <f aca="false">CORREL(C123:C144,E123:E144)</f>
        <v>0.867635872555083</v>
      </c>
      <c r="CI144" s="56" t="n">
        <f aca="false">CF144</f>
        <v>35822</v>
      </c>
      <c r="CJ144" s="3" t="n">
        <f aca="false">STDEV(CO123:CO144)*CJ$24</f>
        <v>0.353721868085526</v>
      </c>
      <c r="CK144" s="3" t="n">
        <f aca="false">STDEV(CP123:CP144)*CK$24</f>
        <v>0.345019035031675</v>
      </c>
      <c r="CO144" s="3" t="n">
        <f aca="false">LN(V144/V143)</f>
        <v>-0.0246250473053893</v>
      </c>
      <c r="CP144" s="3" t="n">
        <f aca="false">LN(W144/W143)</f>
        <v>-0.0207142043875632</v>
      </c>
    </row>
    <row r="145" customFormat="false" ht="12.75" hidden="false" customHeight="false" outlineLevel="0" collapsed="false">
      <c r="A145" s="1" t="n">
        <f aca="false">A146-1</f>
        <v>578</v>
      </c>
      <c r="B145" s="56" t="n">
        <f aca="false">HLOOKUP("date",IF(TERM2="cash",cash,PRICELOOK),IF(A145&gt;=2,A145,2),FALSE())</f>
        <v>35823</v>
      </c>
      <c r="C145" s="1" t="n">
        <f aca="false">IF(MIN($N145:$O145)=0,0,N145)</f>
        <v>1.835</v>
      </c>
      <c r="D145" s="35" t="n">
        <f aca="false">IF(ma=7,AVERAGE(C139:C145),IF(ma=14,AVERAGE(C132:C145),IF(ma=30,AVERAGE(C116:C145),IF(ma=40,AVERAGE(C106:C145),0))))</f>
        <v>0</v>
      </c>
      <c r="E145" s="1" t="n">
        <f aca="false">IF(MIN($N145:$O145)=0,0,O145)</f>
        <v>2.135</v>
      </c>
      <c r="I145" s="56" t="n">
        <f aca="false">B145</f>
        <v>35823</v>
      </c>
      <c r="J145" s="35" t="n">
        <f aca="false">IF(MIN(C145,E145)=0,0,E145-C145)</f>
        <v>0.3</v>
      </c>
      <c r="K145" s="35" t="n">
        <f aca="false">IF(ma=7,AVERAGE(J139:J145),IF(ma=14,AVERAGE(J132:J145),IF(ma=30,AVERAGE(J116:J145),IF(ma=40,AVERAGE(J106:J145),0))))</f>
        <v>0</v>
      </c>
      <c r="L145" s="35"/>
      <c r="M145" s="35"/>
      <c r="N145" s="28" t="n">
        <f aca="false">IF(BASISYN="YES",Q145-S145,Q145)</f>
        <v>1.835</v>
      </c>
      <c r="O145" s="28" t="n">
        <f aca="false">IF(BASISYN="YES",R145-T145,R145)</f>
        <v>2.135</v>
      </c>
      <c r="Q145" s="28" t="n">
        <f aca="false">IF(ISNA(V145),Q144,V145)</f>
        <v>1.835</v>
      </c>
      <c r="R145" s="28" t="n">
        <f aca="false">IF(ISNA(W145),R144,W145)</f>
        <v>2.135</v>
      </c>
      <c r="S145" s="28" t="n">
        <f aca="false">IF(ISNA(X145),S144,X145)</f>
        <v>2.095</v>
      </c>
      <c r="T145" s="28" t="n">
        <f aca="false">IF(ISNA(Y145),T144,Y145)</f>
        <v>2.095</v>
      </c>
      <c r="V145" s="28" t="n">
        <f aca="false">VLOOKUP($B145,IF(V$1=2,PRICELOOK2,IF(V$1=3,PRICELOOK3,IF(V$1=4,cash,PRICELOOK))),V$2,FALSE())</f>
        <v>1.835</v>
      </c>
      <c r="W145" s="28" t="n">
        <f aca="false">VLOOKUP($B145,IF(W$1=2,PRICELOOK2,IF(W$1=3,PRICELOOK3,IF(W$1=4,cash,PRICELOOK))),W$2,FALSE())</f>
        <v>2.135</v>
      </c>
      <c r="X145" s="28" t="n">
        <f aca="false">VLOOKUP($B145,IF(X$1=2,PRICELOOK2,IF(X$1=3,PRICELOOK3,IF(X$1=4,cash,PRICELOOK))),X$2,FALSE())</f>
        <v>2.095</v>
      </c>
      <c r="Y145" s="28" t="n">
        <f aca="false">VLOOKUP($B145,IF(Y$1=2,PRICELOOK2,IF(Y$1=3,PRICELOOK3,IF(Y$1=4,cash,PRICELOOK))),Y$2,FALSE())</f>
        <v>2.095</v>
      </c>
      <c r="CF145" s="56" t="n">
        <f aca="false">B145</f>
        <v>35823</v>
      </c>
      <c r="CG145" s="1" t="n">
        <f aca="false">CORREL(C124:C145,E124:E145)</f>
        <v>0.888607576538562</v>
      </c>
      <c r="CI145" s="56" t="n">
        <f aca="false">CF145</f>
        <v>35823</v>
      </c>
      <c r="CJ145" s="3" t="n">
        <f aca="false">STDEV(CO124:CO145)*CJ$24</f>
        <v>0.259876252031781</v>
      </c>
      <c r="CK145" s="3" t="n">
        <f aca="false">STDEV(CP124:CP145)*CK$24</f>
        <v>0.145303297307719</v>
      </c>
      <c r="CO145" s="3" t="n">
        <f aca="false">LN(V145/V144)</f>
        <v>0.0164838897216894</v>
      </c>
      <c r="CP145" s="3" t="n">
        <f aca="false">LN(W145/W144)</f>
        <v>-0.00700119545898359</v>
      </c>
    </row>
    <row r="146" customFormat="false" ht="12.75" hidden="false" customHeight="false" outlineLevel="0" collapsed="false">
      <c r="A146" s="1" t="n">
        <f aca="false">A147-1</f>
        <v>579</v>
      </c>
      <c r="B146" s="56" t="n">
        <f aca="false">HLOOKUP("date",IF(TERM2="cash",cash,PRICELOOK),IF(A146&gt;=2,A146,2),FALSE())</f>
        <v>35824</v>
      </c>
      <c r="C146" s="1" t="n">
        <f aca="false">IF(MIN($N146:$O146)=0,0,N146)</f>
        <v>1.855</v>
      </c>
      <c r="D146" s="35" t="n">
        <f aca="false">IF(ma=7,AVERAGE(C140:C146),IF(ma=14,AVERAGE(C133:C146),IF(ma=30,AVERAGE(C117:C146),IF(ma=40,AVERAGE(C107:C146),0))))</f>
        <v>0</v>
      </c>
      <c r="E146" s="1" t="n">
        <f aca="false">IF(MIN($N146:$O146)=0,0,O146)</f>
        <v>2.13</v>
      </c>
      <c r="I146" s="56" t="n">
        <f aca="false">B146</f>
        <v>35824</v>
      </c>
      <c r="J146" s="35" t="n">
        <f aca="false">IF(MIN(C146,E146)=0,0,E146-C146)</f>
        <v>0.275</v>
      </c>
      <c r="K146" s="35" t="n">
        <f aca="false">IF(ma=7,AVERAGE(J140:J146),IF(ma=14,AVERAGE(J133:J146),IF(ma=30,AVERAGE(J117:J146),IF(ma=40,AVERAGE(J107:J146),0))))</f>
        <v>0</v>
      </c>
      <c r="L146" s="35"/>
      <c r="M146" s="35"/>
      <c r="N146" s="28" t="n">
        <f aca="false">IF(BASISYN="YES",Q146-S146,Q146)</f>
        <v>1.855</v>
      </c>
      <c r="O146" s="28" t="n">
        <f aca="false">IF(BASISYN="YES",R146-T146,R146)</f>
        <v>2.13</v>
      </c>
      <c r="Q146" s="28" t="n">
        <f aca="false">IF(ISNA(V146),Q145,V146)</f>
        <v>1.855</v>
      </c>
      <c r="R146" s="28" t="n">
        <f aca="false">IF(ISNA(W146),R145,W146)</f>
        <v>2.13</v>
      </c>
      <c r="S146" s="28" t="n">
        <f aca="false">IF(ISNA(X146),S145,X146)</f>
        <v>2.11</v>
      </c>
      <c r="T146" s="28" t="n">
        <f aca="false">IF(ISNA(Y146),T145,Y146)</f>
        <v>2.11</v>
      </c>
      <c r="V146" s="28" t="n">
        <f aca="false">VLOOKUP($B146,IF(V$1=2,PRICELOOK2,IF(V$1=3,PRICELOOK3,IF(V$1=4,cash,PRICELOOK))),V$2,FALSE())</f>
        <v>1.855</v>
      </c>
      <c r="W146" s="28" t="n">
        <f aca="false">VLOOKUP($B146,IF(W$1=2,PRICELOOK2,IF(W$1=3,PRICELOOK3,IF(W$1=4,cash,PRICELOOK))),W$2,FALSE())</f>
        <v>2.13</v>
      </c>
      <c r="X146" s="28" t="n">
        <f aca="false">VLOOKUP($B146,IF(X$1=2,PRICELOOK2,IF(X$1=3,PRICELOOK3,IF(X$1=4,cash,PRICELOOK))),X$2,FALSE())</f>
        <v>2.11</v>
      </c>
      <c r="Y146" s="28" t="n">
        <f aca="false">VLOOKUP($B146,IF(Y$1=2,PRICELOOK2,IF(Y$1=3,PRICELOOK3,IF(Y$1=4,cash,PRICELOOK))),Y$2,FALSE())</f>
        <v>2.11</v>
      </c>
      <c r="CF146" s="56" t="n">
        <f aca="false">B146</f>
        <v>35824</v>
      </c>
      <c r="CG146" s="1" t="n">
        <f aca="false">CORREL(C125:C146,E125:E146)</f>
        <v>0.859038072019415</v>
      </c>
      <c r="CI146" s="56" t="n">
        <f aca="false">CF146</f>
        <v>35824</v>
      </c>
      <c r="CJ146" s="3" t="n">
        <f aca="false">STDEV(CO125:CO146)*CJ$24</f>
        <v>0.262248060333147</v>
      </c>
      <c r="CK146" s="3" t="n">
        <f aca="false">STDEV(CP125:CP146)*CK$24</f>
        <v>0.109302251408966</v>
      </c>
      <c r="CO146" s="3" t="n">
        <f aca="false">LN(V146/V145)</f>
        <v>0.0108402145528648</v>
      </c>
      <c r="CP146" s="3" t="n">
        <f aca="false">LN(W146/W145)</f>
        <v>-0.00234466695925413</v>
      </c>
    </row>
    <row r="147" customFormat="false" ht="12.75" hidden="false" customHeight="false" outlineLevel="0" collapsed="false">
      <c r="A147" s="1" t="n">
        <f aca="false">A148-1</f>
        <v>580</v>
      </c>
      <c r="B147" s="56" t="n">
        <f aca="false">HLOOKUP("date",IF(TERM2="cash",cash,PRICELOOK),IF(A147&gt;=2,A147,2),FALSE())</f>
        <v>35825</v>
      </c>
      <c r="C147" s="1" t="n">
        <f aca="false">IF(MIN($N147:$O147)=0,0,N147)</f>
        <v>1.87</v>
      </c>
      <c r="D147" s="35" t="n">
        <f aca="false">IF(ma=7,AVERAGE(C141:C147),IF(ma=14,AVERAGE(C134:C147),IF(ma=30,AVERAGE(C118:C147),IF(ma=40,AVERAGE(C108:C147),0))))</f>
        <v>0</v>
      </c>
      <c r="E147" s="1" t="n">
        <f aca="false">IF(MIN($N147:$O147)=0,0,O147)</f>
        <v>2.12</v>
      </c>
      <c r="I147" s="56" t="n">
        <f aca="false">B147</f>
        <v>35825</v>
      </c>
      <c r="J147" s="35" t="n">
        <f aca="false">IF(MIN(C147,E147)=0,0,E147-C147)</f>
        <v>0.25</v>
      </c>
      <c r="K147" s="35" t="n">
        <f aca="false">IF(ma=7,AVERAGE(J141:J147),IF(ma=14,AVERAGE(J134:J147),IF(ma=30,AVERAGE(J118:J147),IF(ma=40,AVERAGE(J108:J147),0))))</f>
        <v>0</v>
      </c>
      <c r="L147" s="35"/>
      <c r="M147" s="35"/>
      <c r="N147" s="28" t="n">
        <f aca="false">IF(BASISYN="YES",Q147-S147,Q147)</f>
        <v>1.87</v>
      </c>
      <c r="O147" s="28" t="n">
        <f aca="false">IF(BASISYN="YES",R147-T147,R147)</f>
        <v>2.12</v>
      </c>
      <c r="Q147" s="28" t="n">
        <f aca="false">IF(ISNA(V147),Q146,V147)</f>
        <v>1.87</v>
      </c>
      <c r="R147" s="28" t="n">
        <f aca="false">IF(ISNA(W147),R146,W147)</f>
        <v>2.12</v>
      </c>
      <c r="S147" s="28" t="n">
        <f aca="false">IF(ISNA(X147),S146,X147)</f>
        <v>2.105</v>
      </c>
      <c r="T147" s="28" t="n">
        <f aca="false">IF(ISNA(Y147),T146,Y147)</f>
        <v>2.105</v>
      </c>
      <c r="V147" s="28" t="n">
        <f aca="false">VLOOKUP($B147,IF(V$1=2,PRICELOOK2,IF(V$1=3,PRICELOOK3,IF(V$1=4,cash,PRICELOOK))),V$2,FALSE())</f>
        <v>1.87</v>
      </c>
      <c r="W147" s="28" t="n">
        <f aca="false">VLOOKUP($B147,IF(W$1=2,PRICELOOK2,IF(W$1=3,PRICELOOK3,IF(W$1=4,cash,PRICELOOK))),W$2,FALSE())</f>
        <v>2.12</v>
      </c>
      <c r="X147" s="28" t="n">
        <f aca="false">VLOOKUP($B147,IF(X$1=2,PRICELOOK2,IF(X$1=3,PRICELOOK3,IF(X$1=4,cash,PRICELOOK))),X$2,FALSE())</f>
        <v>2.105</v>
      </c>
      <c r="Y147" s="28" t="n">
        <f aca="false">VLOOKUP($B147,IF(Y$1=2,PRICELOOK2,IF(Y$1=3,PRICELOOK3,IF(Y$1=4,cash,PRICELOOK))),Y$2,FALSE())</f>
        <v>2.105</v>
      </c>
      <c r="CF147" s="56" t="n">
        <f aca="false">B147</f>
        <v>35825</v>
      </c>
      <c r="CG147" s="1" t="n">
        <f aca="false">CORREL(C126:C147,E126:E147)</f>
        <v>0.830629584810855</v>
      </c>
      <c r="CI147" s="56" t="n">
        <f aca="false">CF147</f>
        <v>35825</v>
      </c>
      <c r="CJ147" s="3" t="n">
        <f aca="false">STDEV(CO126:CO147)*CJ$24</f>
        <v>0.264667642745681</v>
      </c>
      <c r="CK147" s="3" t="n">
        <f aca="false">STDEV(CP126:CP147)*CK$24</f>
        <v>0.106954197894168</v>
      </c>
      <c r="CO147" s="3" t="n">
        <f aca="false">LN(V147/V146)</f>
        <v>0.00805373480709683</v>
      </c>
      <c r="CP147" s="3" t="n">
        <f aca="false">LN(W147/W146)</f>
        <v>-0.00470589103741251</v>
      </c>
    </row>
    <row r="148" customFormat="false" ht="12.75" hidden="false" customHeight="false" outlineLevel="0" collapsed="false">
      <c r="A148" s="1" t="n">
        <f aca="false">A149-1</f>
        <v>581</v>
      </c>
      <c r="B148" s="56" t="n">
        <f aca="false">HLOOKUP("date",IF(TERM2="cash",cash,PRICELOOK),IF(A148&gt;=2,A148,2),FALSE())</f>
        <v>35826</v>
      </c>
      <c r="C148" s="1" t="n">
        <f aca="false">IF(MIN($N148:$O148)=0,0,N148)</f>
        <v>1.87</v>
      </c>
      <c r="D148" s="35" t="n">
        <f aca="false">IF(ma=7,AVERAGE(C142:C148),IF(ma=14,AVERAGE(C135:C148),IF(ma=30,AVERAGE(C119:C148),IF(ma=40,AVERAGE(C109:C148),0))))</f>
        <v>0</v>
      </c>
      <c r="E148" s="1" t="n">
        <f aca="false">IF(MIN($N148:$O148)=0,0,O148)</f>
        <v>2.12</v>
      </c>
      <c r="I148" s="56" t="n">
        <f aca="false">B148</f>
        <v>35826</v>
      </c>
      <c r="J148" s="35" t="n">
        <f aca="false">IF(MIN(C148,E148)=0,0,E148-C148)</f>
        <v>0.25</v>
      </c>
      <c r="K148" s="35" t="n">
        <f aca="false">IF(ma=7,AVERAGE(J142:J148),IF(ma=14,AVERAGE(J135:J148),IF(ma=30,AVERAGE(J119:J148),IF(ma=40,AVERAGE(J109:J148),0))))</f>
        <v>0</v>
      </c>
      <c r="L148" s="35"/>
      <c r="M148" s="35"/>
      <c r="N148" s="28" t="n">
        <f aca="false">IF(BASISYN="YES",Q148-S148,Q148)</f>
        <v>1.87</v>
      </c>
      <c r="O148" s="28" t="n">
        <f aca="false">IF(BASISYN="YES",R148-T148,R148)</f>
        <v>2.12</v>
      </c>
      <c r="Q148" s="28" t="n">
        <f aca="false">IF(ISNA(V148),Q147,V148)</f>
        <v>1.87</v>
      </c>
      <c r="R148" s="28" t="n">
        <f aca="false">IF(ISNA(W148),R147,W148)</f>
        <v>2.12</v>
      </c>
      <c r="S148" s="28" t="n">
        <f aca="false">IF(ISNA(X148),S147,X148)</f>
        <v>2.105</v>
      </c>
      <c r="T148" s="28" t="n">
        <f aca="false">IF(ISNA(Y148),T147,Y148)</f>
        <v>2.105</v>
      </c>
      <c r="V148" s="28" t="n">
        <f aca="false">VLOOKUP($B148,IF(V$1=2,PRICELOOK2,IF(V$1=3,PRICELOOK3,IF(V$1=4,cash,PRICELOOK))),V$2,FALSE())</f>
        <v>1.87</v>
      </c>
      <c r="W148" s="28" t="n">
        <f aca="false">VLOOKUP($B148,IF(W$1=2,PRICELOOK2,IF(W$1=3,PRICELOOK3,IF(W$1=4,cash,PRICELOOK))),W$2,FALSE())</f>
        <v>2.12</v>
      </c>
      <c r="X148" s="28" t="n">
        <f aca="false">VLOOKUP($B148,IF(X$1=2,PRICELOOK2,IF(X$1=3,PRICELOOK3,IF(X$1=4,cash,PRICELOOK))),X$2,FALSE())</f>
        <v>2.105</v>
      </c>
      <c r="Y148" s="28" t="n">
        <f aca="false">VLOOKUP($B148,IF(Y$1=2,PRICELOOK2,IF(Y$1=3,PRICELOOK3,IF(Y$1=4,cash,PRICELOOK))),Y$2,FALSE())</f>
        <v>2.105</v>
      </c>
      <c r="CF148" s="56" t="n">
        <f aca="false">B148</f>
        <v>35826</v>
      </c>
      <c r="CG148" s="1" t="n">
        <f aca="false">CORREL(C127:C148,E127:E148)</f>
        <v>0.808830841367197</v>
      </c>
      <c r="CI148" s="56" t="n">
        <f aca="false">CF148</f>
        <v>35826</v>
      </c>
      <c r="CJ148" s="3" t="n">
        <f aca="false">STDEV(CO127:CO148)*CJ$24</f>
        <v>0.262269966261318</v>
      </c>
      <c r="CK148" s="3" t="n">
        <f aca="false">STDEV(CP127:CP148)*CK$24</f>
        <v>0.10785269453845</v>
      </c>
      <c r="CO148" s="3" t="n">
        <f aca="false">LN(V148/V147)</f>
        <v>0</v>
      </c>
      <c r="CP148" s="3" t="n">
        <f aca="false">LN(W148/W147)</f>
        <v>0</v>
      </c>
    </row>
    <row r="149" customFormat="false" ht="12.75" hidden="false" customHeight="false" outlineLevel="0" collapsed="false">
      <c r="A149" s="1" t="n">
        <f aca="false">A150-1</f>
        <v>582</v>
      </c>
      <c r="B149" s="56" t="n">
        <f aca="false">HLOOKUP("date",IF(TERM2="cash",cash,PRICELOOK),IF(A149&gt;=2,A149,2),FALSE())</f>
        <v>35827</v>
      </c>
      <c r="C149" s="1" t="n">
        <f aca="false">IF(MIN($N149:$O149)=0,0,N149)</f>
        <v>1.87</v>
      </c>
      <c r="D149" s="35" t="n">
        <f aca="false">IF(ma=7,AVERAGE(C143:C149),IF(ma=14,AVERAGE(C136:C149),IF(ma=30,AVERAGE(C120:C149),IF(ma=40,AVERAGE(C110:C149),0))))</f>
        <v>0</v>
      </c>
      <c r="E149" s="1" t="n">
        <f aca="false">IF(MIN($N149:$O149)=0,0,O149)</f>
        <v>2.12</v>
      </c>
      <c r="I149" s="56" t="n">
        <f aca="false">B149</f>
        <v>35827</v>
      </c>
      <c r="J149" s="35" t="n">
        <f aca="false">IF(MIN(C149,E149)=0,0,E149-C149)</f>
        <v>0.25</v>
      </c>
      <c r="K149" s="35" t="n">
        <f aca="false">IF(ma=7,AVERAGE(J143:J149),IF(ma=14,AVERAGE(J136:J149),IF(ma=30,AVERAGE(J120:J149),IF(ma=40,AVERAGE(J110:J149),0))))</f>
        <v>0</v>
      </c>
      <c r="L149" s="35"/>
      <c r="M149" s="35"/>
      <c r="N149" s="28" t="n">
        <f aca="false">IF(BASISYN="YES",Q149-S149,Q149)</f>
        <v>1.87</v>
      </c>
      <c r="O149" s="28" t="n">
        <f aca="false">IF(BASISYN="YES",R149-T149,R149)</f>
        <v>2.12</v>
      </c>
      <c r="Q149" s="28" t="n">
        <f aca="false">IF(ISNA(V149),Q148,V149)</f>
        <v>1.87</v>
      </c>
      <c r="R149" s="28" t="n">
        <f aca="false">IF(ISNA(W149),R148,W149)</f>
        <v>2.12</v>
      </c>
      <c r="S149" s="28" t="n">
        <f aca="false">IF(ISNA(X149),S148,X149)</f>
        <v>2.105</v>
      </c>
      <c r="T149" s="28" t="n">
        <f aca="false">IF(ISNA(Y149),T148,Y149)</f>
        <v>2.105</v>
      </c>
      <c r="V149" s="28" t="n">
        <f aca="false">VLOOKUP($B149,IF(V$1=2,PRICELOOK2,IF(V$1=3,PRICELOOK3,IF(V$1=4,cash,PRICELOOK))),V$2,FALSE())</f>
        <v>1.87</v>
      </c>
      <c r="W149" s="28" t="n">
        <f aca="false">VLOOKUP($B149,IF(W$1=2,PRICELOOK2,IF(W$1=3,PRICELOOK3,IF(W$1=4,cash,PRICELOOK))),W$2,FALSE())</f>
        <v>2.12</v>
      </c>
      <c r="X149" s="28" t="n">
        <f aca="false">VLOOKUP($B149,IF(X$1=2,PRICELOOK2,IF(X$1=3,PRICELOOK3,IF(X$1=4,cash,PRICELOOK))),X$2,FALSE())</f>
        <v>2.105</v>
      </c>
      <c r="Y149" s="28" t="n">
        <f aca="false">VLOOKUP($B149,IF(Y$1=2,PRICELOOK2,IF(Y$1=3,PRICELOOK3,IF(Y$1=4,cash,PRICELOOK))),Y$2,FALSE())</f>
        <v>2.105</v>
      </c>
      <c r="CF149" s="56" t="n">
        <f aca="false">B149</f>
        <v>35827</v>
      </c>
      <c r="CG149" s="1" t="n">
        <f aca="false">CORREL(C128:C149,E128:E149)</f>
        <v>0.793383025915671</v>
      </c>
      <c r="CI149" s="56" t="n">
        <f aca="false">CF149</f>
        <v>35827</v>
      </c>
      <c r="CJ149" s="3" t="n">
        <f aca="false">STDEV(CO128:CO149)*CJ$24</f>
        <v>0.262269966261318</v>
      </c>
      <c r="CK149" s="3" t="n">
        <f aca="false">STDEV(CP128:CP149)*CK$24</f>
        <v>0.10785269453845</v>
      </c>
      <c r="CO149" s="3" t="n">
        <f aca="false">LN(V149/V148)</f>
        <v>0</v>
      </c>
      <c r="CP149" s="3" t="n">
        <f aca="false">LN(W149/W148)</f>
        <v>0</v>
      </c>
    </row>
    <row r="150" customFormat="false" ht="12.75" hidden="false" customHeight="false" outlineLevel="0" collapsed="false">
      <c r="A150" s="1" t="n">
        <f aca="false">A151-1</f>
        <v>583</v>
      </c>
      <c r="B150" s="56" t="n">
        <f aca="false">HLOOKUP("date",IF(TERM2="cash",cash,PRICELOOK),IF(A150&gt;=2,A150,2),FALSE())</f>
        <v>35828</v>
      </c>
      <c r="C150" s="1" t="n">
        <f aca="false">IF(MIN($N150:$O150)=0,0,N150)</f>
        <v>1.97</v>
      </c>
      <c r="D150" s="35" t="n">
        <f aca="false">IF(ma=7,AVERAGE(C144:C150),IF(ma=14,AVERAGE(C137:C150),IF(ma=30,AVERAGE(C121:C150),IF(ma=40,AVERAGE(C111:C150),0))))</f>
        <v>0</v>
      </c>
      <c r="E150" s="1" t="n">
        <f aca="false">IF(MIN($N150:$O150)=0,0,O150)</f>
        <v>2.175</v>
      </c>
      <c r="I150" s="56" t="n">
        <f aca="false">B150</f>
        <v>35828</v>
      </c>
      <c r="J150" s="35" t="n">
        <f aca="false">IF(MIN(C150,E150)=0,0,E150-C150)</f>
        <v>0.205</v>
      </c>
      <c r="K150" s="35" t="n">
        <f aca="false">IF(ma=7,AVERAGE(J144:J150),IF(ma=14,AVERAGE(J137:J150),IF(ma=30,AVERAGE(J121:J150),IF(ma=40,AVERAGE(J111:J150),0))))</f>
        <v>0</v>
      </c>
      <c r="L150" s="35"/>
      <c r="M150" s="35"/>
      <c r="N150" s="28" t="n">
        <f aca="false">IF(BASISYN="YES",Q150-S150,Q150)</f>
        <v>1.97</v>
      </c>
      <c r="O150" s="28" t="n">
        <f aca="false">IF(BASISYN="YES",R150-T150,R150)</f>
        <v>2.175</v>
      </c>
      <c r="Q150" s="28" t="n">
        <f aca="false">IF(ISNA(V150),Q149,V150)</f>
        <v>1.97</v>
      </c>
      <c r="R150" s="28" t="n">
        <f aca="false">IF(ISNA(W150),R149,W150)</f>
        <v>2.175</v>
      </c>
      <c r="S150" s="28" t="n">
        <f aca="false">IF(ISNA(X150),S149,X150)</f>
        <v>2.22</v>
      </c>
      <c r="T150" s="28" t="n">
        <f aca="false">IF(ISNA(Y150),T149,Y150)</f>
        <v>2.22</v>
      </c>
      <c r="V150" s="28" t="n">
        <f aca="false">VLOOKUP($B150,IF(V$1=2,PRICELOOK2,IF(V$1=3,PRICELOOK3,IF(V$1=4,cash,PRICELOOK))),V$2,FALSE())</f>
        <v>1.97</v>
      </c>
      <c r="W150" s="28" t="n">
        <f aca="false">VLOOKUP($B150,IF(W$1=2,PRICELOOK2,IF(W$1=3,PRICELOOK3,IF(W$1=4,cash,PRICELOOK))),W$2,FALSE())</f>
        <v>2.175</v>
      </c>
      <c r="X150" s="28" t="n">
        <f aca="false">VLOOKUP($B150,IF(X$1=2,PRICELOOK2,IF(X$1=3,PRICELOOK3,IF(X$1=4,cash,PRICELOOK))),X$2,FALSE())</f>
        <v>2.22</v>
      </c>
      <c r="Y150" s="28" t="n">
        <f aca="false">VLOOKUP($B150,IF(Y$1=2,PRICELOOK2,IF(Y$1=3,PRICELOOK3,IF(Y$1=4,cash,PRICELOOK))),Y$2,FALSE())</f>
        <v>2.22</v>
      </c>
      <c r="CF150" s="56" t="n">
        <f aca="false">B150</f>
        <v>35828</v>
      </c>
      <c r="CG150" s="1" t="n">
        <f aca="false">CORREL(C129:C150,E129:E150)</f>
        <v>0.660034917565758</v>
      </c>
      <c r="CI150" s="56" t="n">
        <f aca="false">CF150</f>
        <v>35828</v>
      </c>
      <c r="CJ150" s="3" t="n">
        <f aca="false">STDEV(CO129:CO150)*CJ$24</f>
        <v>0.323541873859178</v>
      </c>
      <c r="CK150" s="3" t="n">
        <f aca="false">STDEV(CP129:CP150)*CK$24</f>
        <v>0.147182378586622</v>
      </c>
      <c r="CO150" s="3" t="n">
        <f aca="false">LN(V150/V149)</f>
        <v>0.0520951118834019</v>
      </c>
      <c r="CP150" s="3" t="n">
        <f aca="false">LN(W150/W149)</f>
        <v>0.0256125758567263</v>
      </c>
    </row>
    <row r="151" customFormat="false" ht="12.75" hidden="false" customHeight="false" outlineLevel="0" collapsed="false">
      <c r="A151" s="1" t="n">
        <f aca="false">A152-1</f>
        <v>584</v>
      </c>
      <c r="B151" s="56" t="n">
        <f aca="false">HLOOKUP("date",IF(TERM2="cash",cash,PRICELOOK),IF(A151&gt;=2,A151,2),FALSE())</f>
        <v>35829</v>
      </c>
      <c r="C151" s="1" t="n">
        <f aca="false">IF(MIN($N151:$O151)=0,0,N151)</f>
        <v>2.055</v>
      </c>
      <c r="D151" s="35" t="n">
        <f aca="false">IF(ma=7,AVERAGE(C145:C151),IF(ma=14,AVERAGE(C138:C151),IF(ma=30,AVERAGE(C122:C151),IF(ma=40,AVERAGE(C112:C151),0))))</f>
        <v>0</v>
      </c>
      <c r="E151" s="1" t="n">
        <f aca="false">IF(MIN($N151:$O151)=0,0,O151)</f>
        <v>2.27</v>
      </c>
      <c r="I151" s="56" t="n">
        <f aca="false">B151</f>
        <v>35829</v>
      </c>
      <c r="J151" s="35" t="n">
        <f aca="false">IF(MIN(C151,E151)=0,0,E151-C151)</f>
        <v>0.215</v>
      </c>
      <c r="K151" s="35" t="n">
        <f aca="false">IF(ma=7,AVERAGE(J145:J151),IF(ma=14,AVERAGE(J138:J151),IF(ma=30,AVERAGE(J122:J151),IF(ma=40,AVERAGE(J112:J151),0))))</f>
        <v>0</v>
      </c>
      <c r="L151" s="35"/>
      <c r="M151" s="35"/>
      <c r="N151" s="28" t="n">
        <f aca="false">IF(BASISYN="YES",Q151-S151,Q151)</f>
        <v>2.055</v>
      </c>
      <c r="O151" s="28" t="n">
        <f aca="false">IF(BASISYN="YES",R151-T151,R151)</f>
        <v>2.27</v>
      </c>
      <c r="Q151" s="28" t="n">
        <f aca="false">IF(ISNA(V151),Q150,V151)</f>
        <v>2.055</v>
      </c>
      <c r="R151" s="28" t="n">
        <f aca="false">IF(ISNA(W151),R150,W151)</f>
        <v>2.27</v>
      </c>
      <c r="S151" s="28" t="n">
        <f aca="false">IF(ISNA(X151),S150,X151)</f>
        <v>2.26</v>
      </c>
      <c r="T151" s="28" t="n">
        <f aca="false">IF(ISNA(Y151),T150,Y151)</f>
        <v>2.26</v>
      </c>
      <c r="V151" s="28" t="n">
        <f aca="false">VLOOKUP($B151,IF(V$1=2,PRICELOOK2,IF(V$1=3,PRICELOOK3,IF(V$1=4,cash,PRICELOOK))),V$2,FALSE())</f>
        <v>2.055</v>
      </c>
      <c r="W151" s="28" t="n">
        <f aca="false">VLOOKUP($B151,IF(W$1=2,PRICELOOK2,IF(W$1=3,PRICELOOK3,IF(W$1=4,cash,PRICELOOK))),W$2,FALSE())</f>
        <v>2.27</v>
      </c>
      <c r="X151" s="28" t="n">
        <f aca="false">VLOOKUP($B151,IF(X$1=2,PRICELOOK2,IF(X$1=3,PRICELOOK3,IF(X$1=4,cash,PRICELOOK))),X$2,FALSE())</f>
        <v>2.26</v>
      </c>
      <c r="Y151" s="28" t="n">
        <f aca="false">VLOOKUP($B151,IF(Y$1=2,PRICELOOK2,IF(Y$1=3,PRICELOOK3,IF(Y$1=4,cash,PRICELOOK))),Y$2,FALSE())</f>
        <v>2.26</v>
      </c>
      <c r="CF151" s="56" t="n">
        <f aca="false">B151</f>
        <v>35829</v>
      </c>
      <c r="CG151" s="1" t="n">
        <f aca="false">CORREL(C130:C151,E130:E151)</f>
        <v>0.618619599286624</v>
      </c>
      <c r="CI151" s="56" t="n">
        <f aca="false">CF151</f>
        <v>35829</v>
      </c>
      <c r="CJ151" s="3" t="n">
        <f aca="false">STDEV(CO130:CO151)*CJ$24</f>
        <v>0.298908148503924</v>
      </c>
      <c r="CK151" s="3" t="n">
        <f aca="false">STDEV(CP130:CP151)*CK$24</f>
        <v>0.205310003695993</v>
      </c>
      <c r="CO151" s="3" t="n">
        <f aca="false">LN(V151/V150)</f>
        <v>0.042242305198301</v>
      </c>
      <c r="CP151" s="3" t="n">
        <f aca="false">LN(W151/W150)</f>
        <v>0.0427511669526639</v>
      </c>
    </row>
    <row r="152" customFormat="false" ht="12.75" hidden="false" customHeight="false" outlineLevel="0" collapsed="false">
      <c r="A152" s="1" t="n">
        <f aca="false">A153-1</f>
        <v>585</v>
      </c>
      <c r="B152" s="56" t="n">
        <f aca="false">HLOOKUP("date",IF(TERM2="cash",cash,PRICELOOK),IF(A152&gt;=2,A152,2),FALSE())</f>
        <v>35830</v>
      </c>
      <c r="C152" s="1" t="n">
        <f aca="false">IF(MIN($N152:$O152)=0,0,N152)</f>
        <v>1.985</v>
      </c>
      <c r="D152" s="35" t="n">
        <f aca="false">IF(ma=7,AVERAGE(C146:C152),IF(ma=14,AVERAGE(C139:C152),IF(ma=30,AVERAGE(C123:C152),IF(ma=40,AVERAGE(C113:C152),0))))</f>
        <v>0</v>
      </c>
      <c r="E152" s="1" t="n">
        <f aca="false">IF(MIN($N152:$O152)=0,0,O152)</f>
        <v>2.185</v>
      </c>
      <c r="I152" s="56" t="n">
        <f aca="false">B152</f>
        <v>35830</v>
      </c>
      <c r="J152" s="35" t="n">
        <f aca="false">IF(MIN(C152,E152)=0,0,E152-C152)</f>
        <v>0.2</v>
      </c>
      <c r="K152" s="35" t="n">
        <f aca="false">IF(ma=7,AVERAGE(J146:J152),IF(ma=14,AVERAGE(J139:J152),IF(ma=30,AVERAGE(J123:J152),IF(ma=40,AVERAGE(J113:J152),0))))</f>
        <v>0</v>
      </c>
      <c r="L152" s="35"/>
      <c r="M152" s="35"/>
      <c r="N152" s="28" t="n">
        <f aca="false">IF(BASISYN="YES",Q152-S152,Q152)</f>
        <v>1.985</v>
      </c>
      <c r="O152" s="28" t="n">
        <f aca="false">IF(BASISYN="YES",R152-T152,R152)</f>
        <v>2.185</v>
      </c>
      <c r="Q152" s="28" t="n">
        <f aca="false">IF(ISNA(V152),Q151,V152)</f>
        <v>1.985</v>
      </c>
      <c r="R152" s="28" t="n">
        <f aca="false">IF(ISNA(W152),R151,W152)</f>
        <v>2.185</v>
      </c>
      <c r="S152" s="28" t="n">
        <f aca="false">IF(ISNA(X152),S151,X152)</f>
        <v>2.215</v>
      </c>
      <c r="T152" s="28" t="n">
        <f aca="false">IF(ISNA(Y152),T151,Y152)</f>
        <v>2.215</v>
      </c>
      <c r="V152" s="28" t="n">
        <f aca="false">VLOOKUP($B152,IF(V$1=2,PRICELOOK2,IF(V$1=3,PRICELOOK3,IF(V$1=4,cash,PRICELOOK))),V$2,FALSE())</f>
        <v>1.985</v>
      </c>
      <c r="W152" s="28" t="n">
        <f aca="false">VLOOKUP($B152,IF(W$1=2,PRICELOOK2,IF(W$1=3,PRICELOOK3,IF(W$1=4,cash,PRICELOOK))),W$2,FALSE())</f>
        <v>2.185</v>
      </c>
      <c r="X152" s="28" t="n">
        <f aca="false">VLOOKUP($B152,IF(X$1=2,PRICELOOK2,IF(X$1=3,PRICELOOK3,IF(X$1=4,cash,PRICELOOK))),X$2,FALSE())</f>
        <v>2.215</v>
      </c>
      <c r="Y152" s="28" t="n">
        <f aca="false">VLOOKUP($B152,IF(Y$1=2,PRICELOOK2,IF(Y$1=3,PRICELOOK3,IF(Y$1=4,cash,PRICELOOK))),Y$2,FALSE())</f>
        <v>2.215</v>
      </c>
      <c r="CF152" s="56" t="n">
        <f aca="false">B152</f>
        <v>35830</v>
      </c>
      <c r="CG152" s="1" t="n">
        <f aca="false">CORREL(C131:C152,E131:E152)</f>
        <v>0.560294209034816</v>
      </c>
      <c r="CI152" s="56" t="n">
        <f aca="false">CF152</f>
        <v>35830</v>
      </c>
      <c r="CJ152" s="3" t="n">
        <f aca="false">STDEV(CO131:CO152)*CJ$24</f>
        <v>0.325233715524502</v>
      </c>
      <c r="CK152" s="3" t="n">
        <f aca="false">STDEV(CP131:CP152)*CK$24</f>
        <v>0.242969656111757</v>
      </c>
      <c r="CO152" s="3" t="n">
        <f aca="false">LN(V152/V151)</f>
        <v>-0.0346569338090443</v>
      </c>
      <c r="CP152" s="3" t="n">
        <f aca="false">LN(W152/W151)</f>
        <v>-0.0381640029457578</v>
      </c>
    </row>
    <row r="153" customFormat="false" ht="12.75" hidden="false" customHeight="false" outlineLevel="0" collapsed="false">
      <c r="A153" s="1" t="n">
        <f aca="false">A154-1</f>
        <v>586</v>
      </c>
      <c r="B153" s="56" t="n">
        <f aca="false">HLOOKUP("date",IF(TERM2="cash",cash,PRICELOOK),IF(A153&gt;=2,A153,2),FALSE())</f>
        <v>35831</v>
      </c>
      <c r="C153" s="1" t="n">
        <f aca="false">IF(MIN($N153:$O153)=0,0,N153)</f>
        <v>2.105</v>
      </c>
      <c r="D153" s="35" t="n">
        <f aca="false">IF(ma=7,AVERAGE(C147:C153),IF(ma=14,AVERAGE(C140:C153),IF(ma=30,AVERAGE(C124:C153),IF(ma=40,AVERAGE(C114:C153),0))))</f>
        <v>0</v>
      </c>
      <c r="E153" s="1" t="n">
        <f aca="false">IF(MIN($N153:$O153)=0,0,O153)</f>
        <v>2.265</v>
      </c>
      <c r="I153" s="56" t="n">
        <f aca="false">B153</f>
        <v>35831</v>
      </c>
      <c r="J153" s="35" t="n">
        <f aca="false">IF(MIN(C153,E153)=0,0,E153-C153)</f>
        <v>0.16</v>
      </c>
      <c r="K153" s="35" t="n">
        <f aca="false">IF(ma=7,AVERAGE(J147:J153),IF(ma=14,AVERAGE(J140:J153),IF(ma=30,AVERAGE(J124:J153),IF(ma=40,AVERAGE(J114:J153),0))))</f>
        <v>0</v>
      </c>
      <c r="L153" s="35"/>
      <c r="M153" s="35"/>
      <c r="N153" s="28" t="n">
        <f aca="false">IF(BASISYN="YES",Q153-S153,Q153)</f>
        <v>2.105</v>
      </c>
      <c r="O153" s="28" t="n">
        <f aca="false">IF(BASISYN="YES",R153-T153,R153)</f>
        <v>2.265</v>
      </c>
      <c r="Q153" s="28" t="n">
        <f aca="false">IF(ISNA(V153),Q152,V153)</f>
        <v>2.105</v>
      </c>
      <c r="R153" s="28" t="n">
        <f aca="false">IF(ISNA(W153),R152,W153)</f>
        <v>2.265</v>
      </c>
      <c r="S153" s="28" t="n">
        <f aca="false">IF(ISNA(X153),S152,X153)</f>
        <v>2.305</v>
      </c>
      <c r="T153" s="28" t="n">
        <f aca="false">IF(ISNA(Y153),T152,Y153)</f>
        <v>2.305</v>
      </c>
      <c r="V153" s="28" t="n">
        <f aca="false">VLOOKUP($B153,IF(V$1=2,PRICELOOK2,IF(V$1=3,PRICELOOK3,IF(V$1=4,cash,PRICELOOK))),V$2,FALSE())</f>
        <v>2.105</v>
      </c>
      <c r="W153" s="28" t="n">
        <f aca="false">VLOOKUP($B153,IF(W$1=2,PRICELOOK2,IF(W$1=3,PRICELOOK3,IF(W$1=4,cash,PRICELOOK))),W$2,FALSE())</f>
        <v>2.265</v>
      </c>
      <c r="X153" s="28" t="n">
        <f aca="false">VLOOKUP($B153,IF(X$1=2,PRICELOOK2,IF(X$1=3,PRICELOOK3,IF(X$1=4,cash,PRICELOOK))),X$2,FALSE())</f>
        <v>2.305</v>
      </c>
      <c r="Y153" s="28" t="n">
        <f aca="false">VLOOKUP($B153,IF(Y$1=2,PRICELOOK2,IF(Y$1=3,PRICELOOK3,IF(Y$1=4,cash,PRICELOOK))),Y$2,FALSE())</f>
        <v>2.305</v>
      </c>
      <c r="CF153" s="56" t="n">
        <f aca="false">B153</f>
        <v>35831</v>
      </c>
      <c r="CG153" s="1" t="n">
        <f aca="false">CORREL(C132:C153,E132:E153)</f>
        <v>0.55565274040219</v>
      </c>
      <c r="CI153" s="56" t="n">
        <f aca="false">CF153</f>
        <v>35831</v>
      </c>
      <c r="CJ153" s="3" t="n">
        <f aca="false">STDEV(CO132:CO153)*CJ$24</f>
        <v>0.378094810713629</v>
      </c>
      <c r="CK153" s="3" t="n">
        <f aca="false">STDEV(CP132:CP153)*CK$24</f>
        <v>0.274373382723711</v>
      </c>
      <c r="CO153" s="3" t="n">
        <f aca="false">LN(V153/V152)</f>
        <v>0.0586965529951909</v>
      </c>
      <c r="CP153" s="3" t="n">
        <f aca="false">LN(W153/W152)</f>
        <v>0.035958930387444</v>
      </c>
    </row>
    <row r="154" customFormat="false" ht="12.75" hidden="false" customHeight="false" outlineLevel="0" collapsed="false">
      <c r="A154" s="1" t="n">
        <f aca="false">A155-1</f>
        <v>587</v>
      </c>
      <c r="B154" s="56" t="n">
        <f aca="false">HLOOKUP("date",IF(TERM2="cash",cash,PRICELOOK),IF(A154&gt;=2,A154,2),FALSE())</f>
        <v>35832</v>
      </c>
      <c r="C154" s="1" t="n">
        <f aca="false">IF(MIN($N154:$O154)=0,0,N154)</f>
        <v>2.145</v>
      </c>
      <c r="D154" s="35" t="n">
        <f aca="false">IF(ma=7,AVERAGE(C148:C154),IF(ma=14,AVERAGE(C141:C154),IF(ma=30,AVERAGE(C125:C154),IF(ma=40,AVERAGE(C115:C154),0))))</f>
        <v>0</v>
      </c>
      <c r="E154" s="1" t="n">
        <f aca="false">IF(MIN($N154:$O154)=0,0,O154)</f>
        <v>2.24</v>
      </c>
      <c r="I154" s="56" t="n">
        <f aca="false">B154</f>
        <v>35832</v>
      </c>
      <c r="J154" s="35" t="n">
        <f aca="false">IF(MIN(C154,E154)=0,0,E154-C154)</f>
        <v>0.0950000000000002</v>
      </c>
      <c r="K154" s="35" t="n">
        <f aca="false">IF(ma=7,AVERAGE(J148:J154),IF(ma=14,AVERAGE(J141:J154),IF(ma=30,AVERAGE(J125:J154),IF(ma=40,AVERAGE(J115:J154),0))))</f>
        <v>0</v>
      </c>
      <c r="L154" s="35"/>
      <c r="M154" s="35"/>
      <c r="N154" s="28" t="n">
        <f aca="false">IF(BASISYN="YES",Q154-S154,Q154)</f>
        <v>2.145</v>
      </c>
      <c r="O154" s="28" t="n">
        <f aca="false">IF(BASISYN="YES",R154-T154,R154)</f>
        <v>2.24</v>
      </c>
      <c r="Q154" s="28" t="n">
        <f aca="false">IF(ISNA(V154),Q153,V154)</f>
        <v>2.145</v>
      </c>
      <c r="R154" s="28" t="n">
        <f aca="false">IF(ISNA(W154),R153,W154)</f>
        <v>2.24</v>
      </c>
      <c r="S154" s="28" t="n">
        <f aca="false">IF(ISNA(X154),S153,X154)</f>
        <v>2.35</v>
      </c>
      <c r="T154" s="28" t="n">
        <f aca="false">IF(ISNA(Y154),T153,Y154)</f>
        <v>2.35</v>
      </c>
      <c r="V154" s="28" t="n">
        <f aca="false">VLOOKUP($B154,IF(V$1=2,PRICELOOK2,IF(V$1=3,PRICELOOK3,IF(V$1=4,cash,PRICELOOK))),V$2,FALSE())</f>
        <v>2.145</v>
      </c>
      <c r="W154" s="28" t="n">
        <f aca="false">VLOOKUP($B154,IF(W$1=2,PRICELOOK2,IF(W$1=3,PRICELOOK3,IF(W$1=4,cash,PRICELOOK))),W$2,FALSE())</f>
        <v>2.24</v>
      </c>
      <c r="X154" s="28" t="n">
        <f aca="false">VLOOKUP($B154,IF(X$1=2,PRICELOOK2,IF(X$1=3,PRICELOOK3,IF(X$1=4,cash,PRICELOOK))),X$2,FALSE())</f>
        <v>2.35</v>
      </c>
      <c r="Y154" s="28" t="n">
        <f aca="false">VLOOKUP($B154,IF(Y$1=2,PRICELOOK2,IF(Y$1=3,PRICELOOK3,IF(Y$1=4,cash,PRICELOOK))),Y$2,FALSE())</f>
        <v>2.35</v>
      </c>
      <c r="CF154" s="56" t="n">
        <f aca="false">B154</f>
        <v>35832</v>
      </c>
      <c r="CG154" s="1" t="n">
        <f aca="false">CORREL(C133:C154,E133:E154)</f>
        <v>0.521625949535532</v>
      </c>
      <c r="CI154" s="56" t="n">
        <f aca="false">CF154</f>
        <v>35832</v>
      </c>
      <c r="CJ154" s="3" t="n">
        <f aca="false">STDEV(CO133:CO154)*CJ$24</f>
        <v>0.381413118109526</v>
      </c>
      <c r="CK154" s="3" t="n">
        <f aca="false">STDEV(CP133:CP154)*CK$24</f>
        <v>0.276817110186992</v>
      </c>
      <c r="CO154" s="3" t="n">
        <f aca="false">LN(V154/V153)</f>
        <v>0.0188240852456356</v>
      </c>
      <c r="CP154" s="3" t="n">
        <f aca="false">LN(W154/W153)</f>
        <v>-0.0110988930680488</v>
      </c>
    </row>
    <row r="155" customFormat="false" ht="12.75" hidden="false" customHeight="false" outlineLevel="0" collapsed="false">
      <c r="A155" s="1" t="n">
        <f aca="false">A156-1</f>
        <v>588</v>
      </c>
      <c r="B155" s="56" t="n">
        <f aca="false">HLOOKUP("date",IF(TERM2="cash",cash,PRICELOOK),IF(A155&gt;=2,A155,2),FALSE())</f>
        <v>35833</v>
      </c>
      <c r="C155" s="1" t="n">
        <f aca="false">IF(MIN($N155:$O155)=0,0,N155)</f>
        <v>2.145</v>
      </c>
      <c r="D155" s="35" t="n">
        <f aca="false">IF(ma=7,AVERAGE(C149:C155),IF(ma=14,AVERAGE(C142:C155),IF(ma=30,AVERAGE(C126:C155),IF(ma=40,AVERAGE(C116:C155),0))))</f>
        <v>0</v>
      </c>
      <c r="E155" s="1" t="n">
        <f aca="false">IF(MIN($N155:$O155)=0,0,O155)</f>
        <v>2.24</v>
      </c>
      <c r="I155" s="56" t="n">
        <f aca="false">B155</f>
        <v>35833</v>
      </c>
      <c r="J155" s="35" t="n">
        <f aca="false">IF(MIN(C155,E155)=0,0,E155-C155)</f>
        <v>0.0950000000000002</v>
      </c>
      <c r="K155" s="35" t="n">
        <f aca="false">IF(ma=7,AVERAGE(J149:J155),IF(ma=14,AVERAGE(J142:J155),IF(ma=30,AVERAGE(J126:J155),IF(ma=40,AVERAGE(J116:J155),0))))</f>
        <v>0</v>
      </c>
      <c r="L155" s="35"/>
      <c r="M155" s="35"/>
      <c r="N155" s="28" t="n">
        <f aca="false">IF(BASISYN="YES",Q155-S155,Q155)</f>
        <v>2.145</v>
      </c>
      <c r="O155" s="28" t="n">
        <f aca="false">IF(BASISYN="YES",R155-T155,R155)</f>
        <v>2.24</v>
      </c>
      <c r="Q155" s="28" t="n">
        <f aca="false">IF(ISNA(V155),Q154,V155)</f>
        <v>2.145</v>
      </c>
      <c r="R155" s="28" t="n">
        <f aca="false">IF(ISNA(W155),R154,W155)</f>
        <v>2.24</v>
      </c>
      <c r="S155" s="28" t="n">
        <f aca="false">IF(ISNA(X155),S154,X155)</f>
        <v>2.35</v>
      </c>
      <c r="T155" s="28" t="n">
        <f aca="false">IF(ISNA(Y155),T154,Y155)</f>
        <v>2.35</v>
      </c>
      <c r="V155" s="28" t="n">
        <f aca="false">VLOOKUP($B155,IF(V$1=2,PRICELOOK2,IF(V$1=3,PRICELOOK3,IF(V$1=4,cash,PRICELOOK))),V$2,FALSE())</f>
        <v>2.145</v>
      </c>
      <c r="W155" s="28" t="n">
        <f aca="false">VLOOKUP($B155,IF(W$1=2,PRICELOOK2,IF(W$1=3,PRICELOOK3,IF(W$1=4,cash,PRICELOOK))),W$2,FALSE())</f>
        <v>2.24</v>
      </c>
      <c r="X155" s="28" t="n">
        <f aca="false">VLOOKUP($B155,IF(X$1=2,PRICELOOK2,IF(X$1=3,PRICELOOK3,IF(X$1=4,cash,PRICELOOK))),X$2,FALSE())</f>
        <v>2.35</v>
      </c>
      <c r="Y155" s="28" t="n">
        <f aca="false">VLOOKUP($B155,IF(Y$1=2,PRICELOOK2,IF(Y$1=3,PRICELOOK3,IF(Y$1=4,cash,PRICELOOK))),Y$2,FALSE())</f>
        <v>2.35</v>
      </c>
      <c r="CF155" s="56" t="n">
        <f aca="false">B155</f>
        <v>35833</v>
      </c>
      <c r="CG155" s="1" t="n">
        <f aca="false">CORREL(C134:C155,E134:E155)</f>
        <v>0.541607666857679</v>
      </c>
      <c r="CI155" s="56" t="n">
        <f aca="false">CF155</f>
        <v>35833</v>
      </c>
      <c r="CJ155" s="3" t="n">
        <f aca="false">STDEV(CO134:CO155)*CJ$24</f>
        <v>0.370892254731056</v>
      </c>
      <c r="CK155" s="3" t="n">
        <f aca="false">STDEV(CP134:CP155)*CK$24</f>
        <v>0.276049958476012</v>
      </c>
      <c r="CO155" s="3" t="n">
        <f aca="false">LN(V155/V154)</f>
        <v>0</v>
      </c>
      <c r="CP155" s="3" t="n">
        <f aca="false">LN(W155/W154)</f>
        <v>0</v>
      </c>
    </row>
    <row r="156" customFormat="false" ht="12.75" hidden="false" customHeight="false" outlineLevel="0" collapsed="false">
      <c r="A156" s="1" t="n">
        <f aca="false">A157-1</f>
        <v>589</v>
      </c>
      <c r="B156" s="56" t="n">
        <f aca="false">HLOOKUP("date",IF(TERM2="cash",cash,PRICELOOK),IF(A156&gt;=2,A156,2),FALSE())</f>
        <v>35834</v>
      </c>
      <c r="C156" s="1" t="n">
        <f aca="false">IF(MIN($N156:$O156)=0,0,N156)</f>
        <v>2.145</v>
      </c>
      <c r="D156" s="35" t="n">
        <f aca="false">IF(ma=7,AVERAGE(C150:C156),IF(ma=14,AVERAGE(C143:C156),IF(ma=30,AVERAGE(C127:C156),IF(ma=40,AVERAGE(C117:C156),0))))</f>
        <v>0</v>
      </c>
      <c r="E156" s="1" t="n">
        <f aca="false">IF(MIN($N156:$O156)=0,0,O156)</f>
        <v>2.24</v>
      </c>
      <c r="I156" s="56" t="n">
        <f aca="false">B156</f>
        <v>35834</v>
      </c>
      <c r="J156" s="35" t="n">
        <f aca="false">IF(MIN(C156,E156)=0,0,E156-C156)</f>
        <v>0.0950000000000002</v>
      </c>
      <c r="K156" s="35" t="n">
        <f aca="false">IF(ma=7,AVERAGE(J150:J156),IF(ma=14,AVERAGE(J143:J156),IF(ma=30,AVERAGE(J127:J156),IF(ma=40,AVERAGE(J117:J156),0))))</f>
        <v>0</v>
      </c>
      <c r="L156" s="35"/>
      <c r="M156" s="35"/>
      <c r="N156" s="28" t="n">
        <f aca="false">IF(BASISYN="YES",Q156-S156,Q156)</f>
        <v>2.145</v>
      </c>
      <c r="O156" s="28" t="n">
        <f aca="false">IF(BASISYN="YES",R156-T156,R156)</f>
        <v>2.24</v>
      </c>
      <c r="Q156" s="28" t="n">
        <f aca="false">IF(ISNA(V156),Q155,V156)</f>
        <v>2.145</v>
      </c>
      <c r="R156" s="28" t="n">
        <f aca="false">IF(ISNA(W156),R155,W156)</f>
        <v>2.24</v>
      </c>
      <c r="S156" s="28" t="n">
        <f aca="false">IF(ISNA(X156),S155,X156)</f>
        <v>2.35</v>
      </c>
      <c r="T156" s="28" t="n">
        <f aca="false">IF(ISNA(Y156),T155,Y156)</f>
        <v>2.35</v>
      </c>
      <c r="V156" s="28" t="n">
        <f aca="false">VLOOKUP($B156,IF(V$1=2,PRICELOOK2,IF(V$1=3,PRICELOOK3,IF(V$1=4,cash,PRICELOOK))),V$2,FALSE())</f>
        <v>2.145</v>
      </c>
      <c r="W156" s="28" t="n">
        <f aca="false">VLOOKUP($B156,IF(W$1=2,PRICELOOK2,IF(W$1=3,PRICELOOK3,IF(W$1=4,cash,PRICELOOK))),W$2,FALSE())</f>
        <v>2.24</v>
      </c>
      <c r="X156" s="28" t="n">
        <f aca="false">VLOOKUP($B156,IF(X$1=2,PRICELOOK2,IF(X$1=3,PRICELOOK3,IF(X$1=4,cash,PRICELOOK))),X$2,FALSE())</f>
        <v>2.35</v>
      </c>
      <c r="Y156" s="28" t="n">
        <f aca="false">VLOOKUP($B156,IF(Y$1=2,PRICELOOK2,IF(Y$1=3,PRICELOOK3,IF(Y$1=4,cash,PRICELOOK))),Y$2,FALSE())</f>
        <v>2.35</v>
      </c>
      <c r="CF156" s="56" t="n">
        <f aca="false">B156</f>
        <v>35834</v>
      </c>
      <c r="CG156" s="1" t="n">
        <f aca="false">CORREL(C135:C156,E135:E156)</f>
        <v>0.578226881774052</v>
      </c>
      <c r="CI156" s="56" t="n">
        <f aca="false">CF156</f>
        <v>35834</v>
      </c>
      <c r="CJ156" s="3" t="n">
        <f aca="false">STDEV(CO135:CO156)*CJ$24</f>
        <v>0.370892254731056</v>
      </c>
      <c r="CK156" s="3" t="n">
        <f aca="false">STDEV(CP135:CP156)*CK$24</f>
        <v>0.276049958476012</v>
      </c>
      <c r="CO156" s="3" t="n">
        <f aca="false">LN(V156/V155)</f>
        <v>0</v>
      </c>
      <c r="CP156" s="3" t="n">
        <f aca="false">LN(W156/W155)</f>
        <v>0</v>
      </c>
    </row>
    <row r="157" customFormat="false" ht="12.75" hidden="false" customHeight="false" outlineLevel="0" collapsed="false">
      <c r="A157" s="1" t="n">
        <f aca="false">A158-1</f>
        <v>590</v>
      </c>
      <c r="B157" s="56" t="n">
        <f aca="false">HLOOKUP("date",IF(TERM2="cash",cash,PRICELOOK),IF(A157&gt;=2,A157,2),FALSE())</f>
        <v>35835</v>
      </c>
      <c r="C157" s="1" t="n">
        <f aca="false">IF(MIN($N157:$O157)=0,0,N157)</f>
        <v>2.045</v>
      </c>
      <c r="D157" s="35" t="n">
        <f aca="false">IF(ma=7,AVERAGE(C151:C157),IF(ma=14,AVERAGE(C144:C157),IF(ma=30,AVERAGE(C128:C157),IF(ma=40,AVERAGE(C118:C157),0))))</f>
        <v>0</v>
      </c>
      <c r="E157" s="1" t="n">
        <f aca="false">IF(MIN($N157:$O157)=0,0,O157)</f>
        <v>2.215</v>
      </c>
      <c r="I157" s="56" t="n">
        <f aca="false">B157</f>
        <v>35835</v>
      </c>
      <c r="J157" s="35" t="n">
        <f aca="false">IF(MIN(C157,E157)=0,0,E157-C157)</f>
        <v>0.17</v>
      </c>
      <c r="K157" s="35" t="n">
        <f aca="false">IF(ma=7,AVERAGE(J151:J157),IF(ma=14,AVERAGE(J144:J157),IF(ma=30,AVERAGE(J128:J157),IF(ma=40,AVERAGE(J118:J157),0))))</f>
        <v>0</v>
      </c>
      <c r="L157" s="35"/>
      <c r="M157" s="35"/>
      <c r="N157" s="28" t="n">
        <f aca="false">IF(BASISYN="YES",Q157-S157,Q157)</f>
        <v>2.045</v>
      </c>
      <c r="O157" s="28" t="n">
        <f aca="false">IF(BASISYN="YES",R157-T157,R157)</f>
        <v>2.215</v>
      </c>
      <c r="Q157" s="28" t="n">
        <f aca="false">IF(ISNA(V157),Q156,V157)</f>
        <v>2.045</v>
      </c>
      <c r="R157" s="28" t="n">
        <f aca="false">IF(ISNA(W157),R156,W157)</f>
        <v>2.215</v>
      </c>
      <c r="S157" s="28" t="n">
        <f aca="false">IF(ISNA(X157),S156,X157)</f>
        <v>2.25</v>
      </c>
      <c r="T157" s="28" t="n">
        <f aca="false">IF(ISNA(Y157),T156,Y157)</f>
        <v>2.25</v>
      </c>
      <c r="V157" s="28" t="n">
        <f aca="false">VLOOKUP($B157,IF(V$1=2,PRICELOOK2,IF(V$1=3,PRICELOOK3,IF(V$1=4,cash,PRICELOOK))),V$2,FALSE())</f>
        <v>2.045</v>
      </c>
      <c r="W157" s="28" t="n">
        <f aca="false">VLOOKUP($B157,IF(W$1=2,PRICELOOK2,IF(W$1=3,PRICELOOK3,IF(W$1=4,cash,PRICELOOK))),W$2,FALSE())</f>
        <v>2.215</v>
      </c>
      <c r="X157" s="28" t="n">
        <f aca="false">VLOOKUP($B157,IF(X$1=2,PRICELOOK2,IF(X$1=3,PRICELOOK3,IF(X$1=4,cash,PRICELOOK))),X$2,FALSE())</f>
        <v>2.25</v>
      </c>
      <c r="Y157" s="28" t="n">
        <f aca="false">VLOOKUP($B157,IF(Y$1=2,PRICELOOK2,IF(Y$1=3,PRICELOOK3,IF(Y$1=4,cash,PRICELOOK))),Y$2,FALSE())</f>
        <v>2.25</v>
      </c>
      <c r="CF157" s="56" t="n">
        <f aca="false">B157</f>
        <v>35835</v>
      </c>
      <c r="CG157" s="1" t="n">
        <f aca="false">CORREL(C136:C157,E136:E157)</f>
        <v>0.62144545553738</v>
      </c>
      <c r="CI157" s="56" t="n">
        <f aca="false">CF157</f>
        <v>35835</v>
      </c>
      <c r="CJ157" s="3" t="n">
        <f aca="false">STDEV(CO136:CO157)*CJ$24</f>
        <v>0.412929542918847</v>
      </c>
      <c r="CK157" s="3" t="n">
        <f aca="false">STDEV(CP136:CP157)*CK$24</f>
        <v>0.278435147092618</v>
      </c>
      <c r="CO157" s="3" t="n">
        <f aca="false">LN(V157/V156)</f>
        <v>-0.0477417628852153</v>
      </c>
      <c r="CP157" s="3" t="n">
        <f aca="false">LN(W157/W156)</f>
        <v>-0.0112234623698497</v>
      </c>
    </row>
    <row r="158" customFormat="false" ht="12.75" hidden="false" customHeight="false" outlineLevel="0" collapsed="false">
      <c r="A158" s="1" t="n">
        <f aca="false">A159-1</f>
        <v>591</v>
      </c>
      <c r="B158" s="56" t="n">
        <f aca="false">HLOOKUP("date",IF(TERM2="cash",cash,PRICELOOK),IF(A158&gt;=2,A158,2),FALSE())</f>
        <v>35836</v>
      </c>
      <c r="C158" s="1" t="n">
        <f aca="false">IF(MIN($N158:$O158)=0,0,N158)</f>
        <v>2.005</v>
      </c>
      <c r="D158" s="35" t="n">
        <f aca="false">IF(ma=7,AVERAGE(C152:C158),IF(ma=14,AVERAGE(C145:C158),IF(ma=30,AVERAGE(C129:C158),IF(ma=40,AVERAGE(C119:C158),0))))</f>
        <v>0</v>
      </c>
      <c r="E158" s="1" t="n">
        <f aca="false">IF(MIN($N158:$O158)=0,0,O158)</f>
        <v>2.195</v>
      </c>
      <c r="I158" s="56" t="n">
        <f aca="false">B158</f>
        <v>35836</v>
      </c>
      <c r="J158" s="35" t="n">
        <f aca="false">IF(MIN(C158,E158)=0,0,E158-C158)</f>
        <v>0.19</v>
      </c>
      <c r="K158" s="35" t="n">
        <f aca="false">IF(ma=7,AVERAGE(J152:J158),IF(ma=14,AVERAGE(J145:J158),IF(ma=30,AVERAGE(J129:J158),IF(ma=40,AVERAGE(J119:J158),0))))</f>
        <v>0</v>
      </c>
      <c r="L158" s="35"/>
      <c r="M158" s="35"/>
      <c r="N158" s="28" t="n">
        <f aca="false">IF(BASISYN="YES",Q158-S158,Q158)</f>
        <v>2.005</v>
      </c>
      <c r="O158" s="28" t="n">
        <f aca="false">IF(BASISYN="YES",R158-T158,R158)</f>
        <v>2.195</v>
      </c>
      <c r="Q158" s="28" t="n">
        <f aca="false">IF(ISNA(V158),Q157,V158)</f>
        <v>2.005</v>
      </c>
      <c r="R158" s="28" t="n">
        <f aca="false">IF(ISNA(W158),R157,W158)</f>
        <v>2.195</v>
      </c>
      <c r="S158" s="28" t="n">
        <f aca="false">IF(ISNA(X158),S157,X158)</f>
        <v>2.185</v>
      </c>
      <c r="T158" s="28" t="n">
        <f aca="false">IF(ISNA(Y158),T157,Y158)</f>
        <v>2.185</v>
      </c>
      <c r="V158" s="28" t="n">
        <f aca="false">VLOOKUP($B158,IF(V$1=2,PRICELOOK2,IF(V$1=3,PRICELOOK3,IF(V$1=4,cash,PRICELOOK))),V$2,FALSE())</f>
        <v>2.005</v>
      </c>
      <c r="W158" s="28" t="n">
        <f aca="false">VLOOKUP($B158,IF(W$1=2,PRICELOOK2,IF(W$1=3,PRICELOOK3,IF(W$1=4,cash,PRICELOOK))),W$2,FALSE())</f>
        <v>2.195</v>
      </c>
      <c r="X158" s="28" t="n">
        <f aca="false">VLOOKUP($B158,IF(X$1=2,PRICELOOK2,IF(X$1=3,PRICELOOK3,IF(X$1=4,cash,PRICELOOK))),X$2,FALSE())</f>
        <v>2.185</v>
      </c>
      <c r="Y158" s="28" t="n">
        <f aca="false">VLOOKUP($B158,IF(Y$1=2,PRICELOOK2,IF(Y$1=3,PRICELOOK3,IF(Y$1=4,cash,PRICELOOK))),Y$2,FALSE())</f>
        <v>2.185</v>
      </c>
      <c r="CF158" s="56" t="n">
        <f aca="false">B158</f>
        <v>35836</v>
      </c>
      <c r="CG158" s="1" t="n">
        <f aca="false">CORREL(C137:C158,E137:E158)</f>
        <v>0.657766289207834</v>
      </c>
      <c r="CI158" s="56" t="n">
        <f aca="false">CF158</f>
        <v>35836</v>
      </c>
      <c r="CJ158" s="3" t="n">
        <f aca="false">STDEV(CO137:CO158)*CJ$24</f>
        <v>0.417781319508742</v>
      </c>
      <c r="CK158" s="3" t="n">
        <f aca="false">STDEV(CP137:CP158)*CK$24</f>
        <v>0.279496121014785</v>
      </c>
      <c r="CO158" s="3" t="n">
        <f aca="false">LN(V158/V157)</f>
        <v>-0.0197537287362325</v>
      </c>
      <c r="CP158" s="3" t="n">
        <f aca="false">LN(W158/W157)</f>
        <v>-0.00907035696996427</v>
      </c>
    </row>
    <row r="159" customFormat="false" ht="12.75" hidden="false" customHeight="false" outlineLevel="0" collapsed="false">
      <c r="A159" s="1" t="n">
        <f aca="false">A160-1</f>
        <v>592</v>
      </c>
      <c r="B159" s="56" t="n">
        <f aca="false">HLOOKUP("date",IF(TERM2="cash",cash,PRICELOOK),IF(A159&gt;=2,A159,2),FALSE())</f>
        <v>35837</v>
      </c>
      <c r="C159" s="1" t="n">
        <f aca="false">IF(MIN($N159:$O159)=0,0,N159)</f>
        <v>2.035</v>
      </c>
      <c r="D159" s="35" t="n">
        <f aca="false">IF(ma=7,AVERAGE(C153:C159),IF(ma=14,AVERAGE(C146:C159),IF(ma=30,AVERAGE(C130:C159),IF(ma=40,AVERAGE(C120:C159),0))))</f>
        <v>0</v>
      </c>
      <c r="E159" s="1" t="n">
        <f aca="false">IF(MIN($N159:$O159)=0,0,O159)</f>
        <v>2.21</v>
      </c>
      <c r="I159" s="56" t="n">
        <f aca="false">B159</f>
        <v>35837</v>
      </c>
      <c r="J159" s="35" t="n">
        <f aca="false">IF(MIN(C159,E159)=0,0,E159-C159)</f>
        <v>0.175</v>
      </c>
      <c r="K159" s="35" t="n">
        <f aca="false">IF(ma=7,AVERAGE(J153:J159),IF(ma=14,AVERAGE(J146:J159),IF(ma=30,AVERAGE(J130:J159),IF(ma=40,AVERAGE(J120:J159),0))))</f>
        <v>0</v>
      </c>
      <c r="L159" s="35"/>
      <c r="M159" s="35"/>
      <c r="N159" s="28" t="n">
        <f aca="false">IF(BASISYN="YES",Q159-S159,Q159)</f>
        <v>2.035</v>
      </c>
      <c r="O159" s="28" t="n">
        <f aca="false">IF(BASISYN="YES",R159-T159,R159)</f>
        <v>2.21</v>
      </c>
      <c r="Q159" s="28" t="n">
        <f aca="false">IF(ISNA(V159),Q158,V159)</f>
        <v>2.035</v>
      </c>
      <c r="R159" s="28" t="n">
        <f aca="false">IF(ISNA(W159),R158,W159)</f>
        <v>2.21</v>
      </c>
      <c r="S159" s="28" t="n">
        <f aca="false">IF(ISNA(X159),S158,X159)</f>
        <v>2.215</v>
      </c>
      <c r="T159" s="28" t="n">
        <f aca="false">IF(ISNA(Y159),T158,Y159)</f>
        <v>2.215</v>
      </c>
      <c r="V159" s="28" t="n">
        <f aca="false">VLOOKUP($B159,IF(V$1=2,PRICELOOK2,IF(V$1=3,PRICELOOK3,IF(V$1=4,cash,PRICELOOK))),V$2,FALSE())</f>
        <v>2.035</v>
      </c>
      <c r="W159" s="28" t="n">
        <f aca="false">VLOOKUP($B159,IF(W$1=2,PRICELOOK2,IF(W$1=3,PRICELOOK3,IF(W$1=4,cash,PRICELOOK))),W$2,FALSE())</f>
        <v>2.21</v>
      </c>
      <c r="X159" s="28" t="n">
        <f aca="false">VLOOKUP($B159,IF(X$1=2,PRICELOOK2,IF(X$1=3,PRICELOOK3,IF(X$1=4,cash,PRICELOOK))),X$2,FALSE())</f>
        <v>2.215</v>
      </c>
      <c r="Y159" s="28" t="n">
        <f aca="false">VLOOKUP($B159,IF(Y$1=2,PRICELOOK2,IF(Y$1=3,PRICELOOK3,IF(Y$1=4,cash,PRICELOOK))),Y$2,FALSE())</f>
        <v>2.215</v>
      </c>
      <c r="CF159" s="56" t="n">
        <f aca="false">B159</f>
        <v>35837</v>
      </c>
      <c r="CG159" s="1" t="n">
        <f aca="false">CORREL(C138:C159,E138:E159)</f>
        <v>0.697716376866457</v>
      </c>
      <c r="CI159" s="56" t="n">
        <f aca="false">CF159</f>
        <v>35837</v>
      </c>
      <c r="CJ159" s="3" t="n">
        <f aca="false">STDEV(CO138:CO159)*CJ$24</f>
        <v>0.418459326187542</v>
      </c>
      <c r="CK159" s="3" t="n">
        <f aca="false">STDEV(CP138:CP159)*CK$24</f>
        <v>0.280680904335697</v>
      </c>
      <c r="CO159" s="3" t="n">
        <f aca="false">LN(V159/V158)</f>
        <v>0.014851758136026</v>
      </c>
      <c r="CP159" s="3" t="n">
        <f aca="false">LN(W159/W158)</f>
        <v>0.00681046900252688</v>
      </c>
    </row>
    <row r="160" customFormat="false" ht="12.75" hidden="false" customHeight="false" outlineLevel="0" collapsed="false">
      <c r="A160" s="1" t="n">
        <f aca="false">A161-1</f>
        <v>593</v>
      </c>
      <c r="B160" s="56" t="n">
        <f aca="false">HLOOKUP("date",IF(TERM2="cash",cash,PRICELOOK),IF(A160&gt;=2,A160,2),FALSE())</f>
        <v>35838</v>
      </c>
      <c r="C160" s="1" t="n">
        <f aca="false">IF(MIN($N160:$O160)=0,0,N160)</f>
        <v>2.025</v>
      </c>
      <c r="D160" s="35" t="n">
        <f aca="false">IF(ma=7,AVERAGE(C154:C160),IF(ma=14,AVERAGE(C147:C160),IF(ma=30,AVERAGE(C131:C160),IF(ma=40,AVERAGE(C121:C160),0))))</f>
        <v>0</v>
      </c>
      <c r="E160" s="1" t="n">
        <f aca="false">IF(MIN($N160:$O160)=0,0,O160)</f>
        <v>2.205</v>
      </c>
      <c r="I160" s="56" t="n">
        <f aca="false">B160</f>
        <v>35838</v>
      </c>
      <c r="J160" s="35" t="n">
        <f aca="false">IF(MIN(C160,E160)=0,0,E160-C160)</f>
        <v>0.18</v>
      </c>
      <c r="K160" s="35" t="n">
        <f aca="false">IF(ma=7,AVERAGE(J154:J160),IF(ma=14,AVERAGE(J147:J160),IF(ma=30,AVERAGE(J131:J160),IF(ma=40,AVERAGE(J121:J160),0))))</f>
        <v>0</v>
      </c>
      <c r="L160" s="35"/>
      <c r="M160" s="35"/>
      <c r="N160" s="28" t="n">
        <f aca="false">IF(BASISYN="YES",Q160-S160,Q160)</f>
        <v>2.025</v>
      </c>
      <c r="O160" s="28" t="n">
        <f aca="false">IF(BASISYN="YES",R160-T160,R160)</f>
        <v>2.205</v>
      </c>
      <c r="Q160" s="28" t="n">
        <f aca="false">IF(ISNA(V160),Q159,V160)</f>
        <v>2.025</v>
      </c>
      <c r="R160" s="28" t="n">
        <f aca="false">IF(ISNA(W160),R159,W160)</f>
        <v>2.205</v>
      </c>
      <c r="S160" s="28" t="n">
        <f aca="false">IF(ISNA(X160),S159,X160)</f>
        <v>2.195</v>
      </c>
      <c r="T160" s="28" t="n">
        <f aca="false">IF(ISNA(Y160),T159,Y160)</f>
        <v>2.195</v>
      </c>
      <c r="V160" s="28" t="n">
        <f aca="false">VLOOKUP($B160,IF(V$1=2,PRICELOOK2,IF(V$1=3,PRICELOOK3,IF(V$1=4,cash,PRICELOOK))),V$2,FALSE())</f>
        <v>2.025</v>
      </c>
      <c r="W160" s="28" t="n">
        <f aca="false">VLOOKUP($B160,IF(W$1=2,PRICELOOK2,IF(W$1=3,PRICELOOK3,IF(W$1=4,cash,PRICELOOK))),W$2,FALSE())</f>
        <v>2.205</v>
      </c>
      <c r="X160" s="28" t="n">
        <f aca="false">VLOOKUP($B160,IF(X$1=2,PRICELOOK2,IF(X$1=3,PRICELOOK3,IF(X$1=4,cash,PRICELOOK))),X$2,FALSE())</f>
        <v>2.195</v>
      </c>
      <c r="Y160" s="28" t="n">
        <f aca="false">VLOOKUP($B160,IF(Y$1=2,PRICELOOK2,IF(Y$1=3,PRICELOOK3,IF(Y$1=4,cash,PRICELOOK))),Y$2,FALSE())</f>
        <v>2.195</v>
      </c>
      <c r="CF160" s="56" t="n">
        <f aca="false">B160</f>
        <v>35838</v>
      </c>
      <c r="CG160" s="1" t="n">
        <f aca="false">CORREL(C139:C160,E139:E160)</f>
        <v>0.756190990870434</v>
      </c>
      <c r="CI160" s="56" t="n">
        <f aca="false">CF160</f>
        <v>35838</v>
      </c>
      <c r="CJ160" s="3" t="n">
        <f aca="false">STDEV(CO139:CO160)*CJ$24</f>
        <v>0.417783190800593</v>
      </c>
      <c r="CK160" s="3" t="n">
        <f aca="false">STDEV(CP139:CP160)*CK$24</f>
        <v>0.280683464726593</v>
      </c>
      <c r="CO160" s="3" t="n">
        <f aca="false">LN(V160/V159)</f>
        <v>-0.004926118336056</v>
      </c>
      <c r="CP160" s="3" t="n">
        <f aca="false">LN(W160/W159)</f>
        <v>-0.00226500663085213</v>
      </c>
    </row>
    <row r="161" customFormat="false" ht="12.75" hidden="false" customHeight="false" outlineLevel="0" collapsed="false">
      <c r="A161" s="1" t="n">
        <f aca="false">A162-1</f>
        <v>594</v>
      </c>
      <c r="B161" s="56" t="n">
        <f aca="false">HLOOKUP("date",IF(TERM2="cash",cash,PRICELOOK),IF(A161&gt;=2,A161,2),FALSE())</f>
        <v>35839</v>
      </c>
      <c r="C161" s="1" t="n">
        <f aca="false">IF(MIN($N161:$O161)=0,0,N161)</f>
        <v>2.035</v>
      </c>
      <c r="D161" s="35" t="n">
        <f aca="false">IF(ma=7,AVERAGE(C155:C161),IF(ma=14,AVERAGE(C148:C161),IF(ma=30,AVERAGE(C132:C161),IF(ma=40,AVERAGE(C122:C161),0))))</f>
        <v>0</v>
      </c>
      <c r="E161" s="1" t="n">
        <f aca="false">IF(MIN($N161:$O161)=0,0,O161)</f>
        <v>2.235</v>
      </c>
      <c r="I161" s="56" t="n">
        <f aca="false">B161</f>
        <v>35839</v>
      </c>
      <c r="J161" s="35" t="n">
        <f aca="false">IF(MIN(C161,E161)=0,0,E161-C161)</f>
        <v>0.2</v>
      </c>
      <c r="K161" s="35" t="n">
        <f aca="false">IF(ma=7,AVERAGE(J155:J161),IF(ma=14,AVERAGE(J148:J161),IF(ma=30,AVERAGE(J132:J161),IF(ma=40,AVERAGE(J122:J161),0))))</f>
        <v>0</v>
      </c>
      <c r="L161" s="35"/>
      <c r="M161" s="35"/>
      <c r="N161" s="28" t="n">
        <f aca="false">IF(BASISYN="YES",Q161-S161,Q161)</f>
        <v>2.035</v>
      </c>
      <c r="O161" s="28" t="n">
        <f aca="false">IF(BASISYN="YES",R161-T161,R161)</f>
        <v>2.235</v>
      </c>
      <c r="Q161" s="28" t="n">
        <f aca="false">IF(ISNA(V161),Q160,V161)</f>
        <v>2.035</v>
      </c>
      <c r="R161" s="28" t="n">
        <f aca="false">IF(ISNA(W161),R160,W161)</f>
        <v>2.235</v>
      </c>
      <c r="S161" s="28" t="n">
        <f aca="false">IF(ISNA(X161),S160,X161)</f>
        <v>2.22</v>
      </c>
      <c r="T161" s="28" t="n">
        <f aca="false">IF(ISNA(Y161),T160,Y161)</f>
        <v>2.22</v>
      </c>
      <c r="V161" s="28" t="n">
        <f aca="false">VLOOKUP($B161,IF(V$1=2,PRICELOOK2,IF(V$1=3,PRICELOOK3,IF(V$1=4,cash,PRICELOOK))),V$2,FALSE())</f>
        <v>2.035</v>
      </c>
      <c r="W161" s="28" t="n">
        <f aca="false">VLOOKUP($B161,IF(W$1=2,PRICELOOK2,IF(W$1=3,PRICELOOK3,IF(W$1=4,cash,PRICELOOK))),W$2,FALSE())</f>
        <v>2.235</v>
      </c>
      <c r="X161" s="28" t="n">
        <f aca="false">VLOOKUP($B161,IF(X$1=2,PRICELOOK2,IF(X$1=3,PRICELOOK3,IF(X$1=4,cash,PRICELOOK))),X$2,FALSE())</f>
        <v>2.22</v>
      </c>
      <c r="Y161" s="28" t="n">
        <f aca="false">VLOOKUP($B161,IF(Y$1=2,PRICELOOK2,IF(Y$1=3,PRICELOOK3,IF(Y$1=4,cash,PRICELOOK))),Y$2,FALSE())</f>
        <v>2.22</v>
      </c>
      <c r="CF161" s="56" t="n">
        <f aca="false">B161</f>
        <v>35839</v>
      </c>
      <c r="CG161" s="1" t="n">
        <f aca="false">CORREL(C140:C161,E140:E161)</f>
        <v>0.792737203314582</v>
      </c>
      <c r="CI161" s="56" t="n">
        <f aca="false">CF161</f>
        <v>35839</v>
      </c>
      <c r="CJ161" s="3" t="n">
        <f aca="false">STDEV(CO140:CO161)*CJ$24</f>
        <v>0.417070532548157</v>
      </c>
      <c r="CK161" s="3" t="n">
        <f aca="false">STDEV(CP140:CP161)*CK$24</f>
        <v>0.280240498795999</v>
      </c>
      <c r="CO161" s="3" t="n">
        <f aca="false">LN(V161/V160)</f>
        <v>0.004926118336056</v>
      </c>
      <c r="CP161" s="3" t="n">
        <f aca="false">LN(W161/W160)</f>
        <v>0.0135137191667229</v>
      </c>
    </row>
    <row r="162" customFormat="false" ht="12.75" hidden="false" customHeight="false" outlineLevel="0" collapsed="false">
      <c r="A162" s="1" t="n">
        <f aca="false">A163-1</f>
        <v>595</v>
      </c>
      <c r="B162" s="56" t="n">
        <f aca="false">HLOOKUP("date",IF(TERM2="cash",cash,PRICELOOK),IF(A162&gt;=2,A162,2),FALSE())</f>
        <v>35840</v>
      </c>
      <c r="C162" s="1" t="n">
        <f aca="false">IF(MIN($N162:$O162)=0,0,N162)</f>
        <v>2.035</v>
      </c>
      <c r="D162" s="35" t="n">
        <f aca="false">IF(ma=7,AVERAGE(C156:C162),IF(ma=14,AVERAGE(C149:C162),IF(ma=30,AVERAGE(C133:C162),IF(ma=40,AVERAGE(C123:C162),0))))</f>
        <v>0</v>
      </c>
      <c r="E162" s="1" t="n">
        <f aca="false">IF(MIN($N162:$O162)=0,0,O162)</f>
        <v>2.235</v>
      </c>
      <c r="I162" s="56" t="n">
        <f aca="false">B162</f>
        <v>35840</v>
      </c>
      <c r="J162" s="35" t="n">
        <f aca="false">IF(MIN(C162,E162)=0,0,E162-C162)</f>
        <v>0.2</v>
      </c>
      <c r="K162" s="35" t="n">
        <f aca="false">IF(ma=7,AVERAGE(J156:J162),IF(ma=14,AVERAGE(J149:J162),IF(ma=30,AVERAGE(J133:J162),IF(ma=40,AVERAGE(J123:J162),0))))</f>
        <v>0</v>
      </c>
      <c r="L162" s="35"/>
      <c r="M162" s="35"/>
      <c r="N162" s="28" t="n">
        <f aca="false">IF(BASISYN="YES",Q162-S162,Q162)</f>
        <v>2.035</v>
      </c>
      <c r="O162" s="28" t="n">
        <f aca="false">IF(BASISYN="YES",R162-T162,R162)</f>
        <v>2.235</v>
      </c>
      <c r="Q162" s="28" t="n">
        <f aca="false">IF(ISNA(V162),Q161,V162)</f>
        <v>2.035</v>
      </c>
      <c r="R162" s="28" t="n">
        <f aca="false">IF(ISNA(W162),R161,W162)</f>
        <v>2.235</v>
      </c>
      <c r="S162" s="28" t="n">
        <f aca="false">IF(ISNA(X162),S161,X162)</f>
        <v>2.22</v>
      </c>
      <c r="T162" s="28" t="n">
        <f aca="false">IF(ISNA(Y162),T161,Y162)</f>
        <v>2.22</v>
      </c>
      <c r="V162" s="28" t="n">
        <f aca="false">VLOOKUP($B162,IF(V$1=2,PRICELOOK2,IF(V$1=3,PRICELOOK3,IF(V$1=4,cash,PRICELOOK))),V$2,FALSE())</f>
        <v>2.035</v>
      </c>
      <c r="W162" s="28" t="n">
        <f aca="false">VLOOKUP($B162,IF(W$1=2,PRICELOOK2,IF(W$1=3,PRICELOOK3,IF(W$1=4,cash,PRICELOOK))),W$2,FALSE())</f>
        <v>2.235</v>
      </c>
      <c r="X162" s="28" t="n">
        <f aca="false">VLOOKUP($B162,IF(X$1=2,PRICELOOK2,IF(X$1=3,PRICELOOK3,IF(X$1=4,cash,PRICELOOK))),X$2,FALSE())</f>
        <v>2.22</v>
      </c>
      <c r="Y162" s="28" t="n">
        <f aca="false">VLOOKUP($B162,IF(Y$1=2,PRICELOOK2,IF(Y$1=3,PRICELOOK3,IF(Y$1=4,cash,PRICELOOK))),Y$2,FALSE())</f>
        <v>2.22</v>
      </c>
      <c r="CF162" s="56" t="n">
        <f aca="false">B162</f>
        <v>35840</v>
      </c>
      <c r="CG162" s="1" t="n">
        <f aca="false">CORREL(C141:C162,E141:E162)</f>
        <v>0.81877678104663</v>
      </c>
      <c r="CI162" s="56" t="n">
        <f aca="false">CF162</f>
        <v>35840</v>
      </c>
      <c r="CJ162" s="3" t="n">
        <f aca="false">STDEV(CO141:CO162)*CJ$24</f>
        <v>0.414635333269972</v>
      </c>
      <c r="CK162" s="3" t="n">
        <f aca="false">STDEV(CP141:CP162)*CK$24</f>
        <v>0.278404400141008</v>
      </c>
      <c r="CO162" s="3" t="n">
        <f aca="false">LN(V162/V161)</f>
        <v>0</v>
      </c>
      <c r="CP162" s="3" t="n">
        <f aca="false">LN(W162/W161)</f>
        <v>0</v>
      </c>
    </row>
    <row r="163" customFormat="false" ht="12.75" hidden="false" customHeight="false" outlineLevel="0" collapsed="false">
      <c r="A163" s="1" t="n">
        <f aca="false">A164-1</f>
        <v>596</v>
      </c>
      <c r="B163" s="56" t="n">
        <f aca="false">HLOOKUP("date",IF(TERM2="cash",cash,PRICELOOK),IF(A163&gt;=2,A163,2),FALSE())</f>
        <v>35841</v>
      </c>
      <c r="C163" s="1" t="n">
        <f aca="false">IF(MIN($N163:$O163)=0,0,N163)</f>
        <v>2.035</v>
      </c>
      <c r="D163" s="35" t="n">
        <f aca="false">IF(ma=7,AVERAGE(C157:C163),IF(ma=14,AVERAGE(C150:C163),IF(ma=30,AVERAGE(C134:C163),IF(ma=40,AVERAGE(C124:C163),0))))</f>
        <v>0</v>
      </c>
      <c r="E163" s="1" t="n">
        <f aca="false">IF(MIN($N163:$O163)=0,0,O163)</f>
        <v>2.235</v>
      </c>
      <c r="I163" s="56" t="n">
        <f aca="false">B163</f>
        <v>35841</v>
      </c>
      <c r="J163" s="35" t="n">
        <f aca="false">IF(MIN(C163,E163)=0,0,E163-C163)</f>
        <v>0.2</v>
      </c>
      <c r="K163" s="35" t="n">
        <f aca="false">IF(ma=7,AVERAGE(J157:J163),IF(ma=14,AVERAGE(J150:J163),IF(ma=30,AVERAGE(J134:J163),IF(ma=40,AVERAGE(J124:J163),0))))</f>
        <v>0</v>
      </c>
      <c r="L163" s="35"/>
      <c r="M163" s="35"/>
      <c r="N163" s="28" t="n">
        <f aca="false">IF(BASISYN="YES",Q163-S163,Q163)</f>
        <v>2.035</v>
      </c>
      <c r="O163" s="28" t="n">
        <f aca="false">IF(BASISYN="YES",R163-T163,R163)</f>
        <v>2.235</v>
      </c>
      <c r="Q163" s="28" t="n">
        <f aca="false">IF(ISNA(V163),Q162,V163)</f>
        <v>2.035</v>
      </c>
      <c r="R163" s="28" t="n">
        <f aca="false">IF(ISNA(W163),R162,W163)</f>
        <v>2.235</v>
      </c>
      <c r="S163" s="28" t="n">
        <f aca="false">IF(ISNA(X163),S162,X163)</f>
        <v>2.22</v>
      </c>
      <c r="T163" s="28" t="n">
        <f aca="false">IF(ISNA(Y163),T162,Y163)</f>
        <v>2.22</v>
      </c>
      <c r="V163" s="28" t="n">
        <f aca="false">VLOOKUP($B163,IF(V$1=2,PRICELOOK2,IF(V$1=3,PRICELOOK3,IF(V$1=4,cash,PRICELOOK))),V$2,FALSE())</f>
        <v>2.035</v>
      </c>
      <c r="W163" s="28" t="n">
        <f aca="false">VLOOKUP($B163,IF(W$1=2,PRICELOOK2,IF(W$1=3,PRICELOOK3,IF(W$1=4,cash,PRICELOOK))),W$2,FALSE())</f>
        <v>2.235</v>
      </c>
      <c r="X163" s="28" t="n">
        <f aca="false">VLOOKUP($B163,IF(X$1=2,PRICELOOK2,IF(X$1=3,PRICELOOK3,IF(X$1=4,cash,PRICELOOK))),X$2,FALSE())</f>
        <v>2.22</v>
      </c>
      <c r="Y163" s="28" t="n">
        <f aca="false">VLOOKUP($B163,IF(Y$1=2,PRICELOOK2,IF(Y$1=3,PRICELOOK3,IF(Y$1=4,cash,PRICELOOK))),Y$2,FALSE())</f>
        <v>2.22</v>
      </c>
      <c r="CF163" s="56" t="n">
        <f aca="false">B163</f>
        <v>35841</v>
      </c>
      <c r="CG163" s="1" t="n">
        <f aca="false">CORREL(C142:C163,E142:E163)</f>
        <v>0.845256277769232</v>
      </c>
      <c r="CI163" s="56" t="n">
        <f aca="false">CF163</f>
        <v>35841</v>
      </c>
      <c r="CJ163" s="3" t="n">
        <f aca="false">STDEV(CO142:CO163)*CJ$24</f>
        <v>0.414635333269972</v>
      </c>
      <c r="CK163" s="3" t="n">
        <f aca="false">STDEV(CP142:CP163)*CK$24</f>
        <v>0.278404400141008</v>
      </c>
      <c r="CO163" s="3" t="n">
        <f aca="false">LN(V163/V162)</f>
        <v>0</v>
      </c>
      <c r="CP163" s="3" t="n">
        <f aca="false">LN(W163/W162)</f>
        <v>0</v>
      </c>
    </row>
    <row r="164" customFormat="false" ht="12.75" hidden="false" customHeight="false" outlineLevel="0" collapsed="false">
      <c r="A164" s="1" t="n">
        <f aca="false">A165-1</f>
        <v>597</v>
      </c>
      <c r="B164" s="56" t="n">
        <f aca="false">HLOOKUP("date",IF(TERM2="cash",cash,PRICELOOK),IF(A164&gt;=2,A164,2),FALSE())</f>
        <v>35842</v>
      </c>
      <c r="C164" s="1" t="n">
        <f aca="false">IF(MIN($N164:$O164)=0,0,N164)</f>
        <v>2.035</v>
      </c>
      <c r="D164" s="35" t="n">
        <f aca="false">IF(ma=7,AVERAGE(C158:C164),IF(ma=14,AVERAGE(C151:C164),IF(ma=30,AVERAGE(C135:C164),IF(ma=40,AVERAGE(C125:C164),0))))</f>
        <v>0</v>
      </c>
      <c r="E164" s="1" t="n">
        <f aca="false">IF(MIN($N164:$O164)=0,0,O164)</f>
        <v>2.235</v>
      </c>
      <c r="I164" s="56" t="n">
        <f aca="false">B164</f>
        <v>35842</v>
      </c>
      <c r="J164" s="35" t="n">
        <f aca="false">IF(MIN(C164,E164)=0,0,E164-C164)</f>
        <v>0.2</v>
      </c>
      <c r="K164" s="35" t="n">
        <f aca="false">IF(ma=7,AVERAGE(J158:J164),IF(ma=14,AVERAGE(J151:J164),IF(ma=30,AVERAGE(J135:J164),IF(ma=40,AVERAGE(J125:J164),0))))</f>
        <v>0</v>
      </c>
      <c r="L164" s="35"/>
      <c r="M164" s="35"/>
      <c r="N164" s="28" t="n">
        <f aca="false">IF(BASISYN="YES",Q164-S164,Q164)</f>
        <v>2.035</v>
      </c>
      <c r="O164" s="28" t="n">
        <f aca="false">IF(BASISYN="YES",R164-T164,R164)</f>
        <v>2.235</v>
      </c>
      <c r="Q164" s="28" t="n">
        <f aca="false">IF(ISNA(V164),Q163,V164)</f>
        <v>2.035</v>
      </c>
      <c r="R164" s="28" t="n">
        <f aca="false">IF(ISNA(W164),R163,W164)</f>
        <v>2.235</v>
      </c>
      <c r="S164" s="28" t="n">
        <f aca="false">IF(ISNA(X164),S163,X164)</f>
        <v>2.22</v>
      </c>
      <c r="T164" s="28" t="n">
        <f aca="false">IF(ISNA(Y164),T163,Y164)</f>
        <v>2.22</v>
      </c>
      <c r="V164" s="28" t="n">
        <f aca="false">VLOOKUP($B164,IF(V$1=2,PRICELOOK2,IF(V$1=3,PRICELOOK3,IF(V$1=4,cash,PRICELOOK))),V$2,FALSE())</f>
        <v>2.035</v>
      </c>
      <c r="W164" s="28" t="n">
        <f aca="false">VLOOKUP($B164,IF(W$1=2,PRICELOOK2,IF(W$1=3,PRICELOOK3,IF(W$1=4,cash,PRICELOOK))),W$2,FALSE())</f>
        <v>2.235</v>
      </c>
      <c r="X164" s="28" t="n">
        <f aca="false">VLOOKUP($B164,IF(X$1=2,PRICELOOK2,IF(X$1=3,PRICELOOK3,IF(X$1=4,cash,PRICELOOK))),X$2,FALSE())</f>
        <v>2.22</v>
      </c>
      <c r="Y164" s="28" t="n">
        <f aca="false">VLOOKUP($B164,IF(Y$1=2,PRICELOOK2,IF(Y$1=3,PRICELOOK3,IF(Y$1=4,cash,PRICELOOK))),Y$2,FALSE())</f>
        <v>2.22</v>
      </c>
      <c r="CF164" s="56" t="n">
        <f aca="false">B164</f>
        <v>35842</v>
      </c>
      <c r="CG164" s="1" t="n">
        <f aca="false">CORREL(C143:C164,E143:E164)</f>
        <v>0.872572175830631</v>
      </c>
      <c r="CI164" s="56" t="n">
        <f aca="false">CF164</f>
        <v>35842</v>
      </c>
      <c r="CJ164" s="3" t="n">
        <f aca="false">STDEV(CO143:CO164)*CJ$24</f>
        <v>0.414635333269972</v>
      </c>
      <c r="CK164" s="3" t="n">
        <f aca="false">STDEV(CP143:CP164)*CK$24</f>
        <v>0.278404400141008</v>
      </c>
      <c r="CO164" s="3" t="n">
        <f aca="false">LN(V164/V163)</f>
        <v>0</v>
      </c>
      <c r="CP164" s="3" t="n">
        <f aca="false">LN(W164/W163)</f>
        <v>0</v>
      </c>
    </row>
    <row r="165" customFormat="false" ht="12.75" hidden="false" customHeight="false" outlineLevel="0" collapsed="false">
      <c r="A165" s="1" t="n">
        <f aca="false">A166-1</f>
        <v>598</v>
      </c>
      <c r="B165" s="56" t="n">
        <f aca="false">HLOOKUP("date",IF(TERM2="cash",cash,PRICELOOK),IF(A165&gt;=2,A165,2),FALSE())</f>
        <v>35843</v>
      </c>
      <c r="C165" s="1" t="n">
        <f aca="false">IF(MIN($N165:$O165)=0,0,N165)</f>
        <v>2.015</v>
      </c>
      <c r="D165" s="35" t="n">
        <f aca="false">IF(ma=7,AVERAGE(C159:C165),IF(ma=14,AVERAGE(C152:C165),IF(ma=30,AVERAGE(C136:C165),IF(ma=40,AVERAGE(C126:C165),0))))</f>
        <v>0</v>
      </c>
      <c r="E165" s="1" t="n">
        <f aca="false">IF(MIN($N165:$O165)=0,0,O165)</f>
        <v>2.21</v>
      </c>
      <c r="I165" s="56" t="n">
        <f aca="false">B165</f>
        <v>35843</v>
      </c>
      <c r="J165" s="35" t="n">
        <f aca="false">IF(MIN(C165,E165)=0,0,E165-C165)</f>
        <v>0.195</v>
      </c>
      <c r="K165" s="35" t="n">
        <f aca="false">IF(ma=7,AVERAGE(J159:J165),IF(ma=14,AVERAGE(J152:J165),IF(ma=30,AVERAGE(J136:J165),IF(ma=40,AVERAGE(J126:J165),0))))</f>
        <v>0</v>
      </c>
      <c r="L165" s="35"/>
      <c r="M165" s="35"/>
      <c r="N165" s="28" t="n">
        <f aca="false">IF(BASISYN="YES",Q165-S165,Q165)</f>
        <v>2.015</v>
      </c>
      <c r="O165" s="28" t="n">
        <f aca="false">IF(BASISYN="YES",R165-T165,R165)</f>
        <v>2.21</v>
      </c>
      <c r="Q165" s="28" t="n">
        <f aca="false">IF(ISNA(V165),Q164,V165)</f>
        <v>2.015</v>
      </c>
      <c r="R165" s="28" t="n">
        <f aca="false">IF(ISNA(W165),R164,W165)</f>
        <v>2.21</v>
      </c>
      <c r="S165" s="28" t="n">
        <f aca="false">IF(ISNA(X165),S164,X165)</f>
        <v>2.175</v>
      </c>
      <c r="T165" s="28" t="n">
        <f aca="false">IF(ISNA(Y165),T164,Y165)</f>
        <v>2.175</v>
      </c>
      <c r="V165" s="28" t="n">
        <f aca="false">VLOOKUP($B165,IF(V$1=2,PRICELOOK2,IF(V$1=3,PRICELOOK3,IF(V$1=4,cash,PRICELOOK))),V$2,FALSE())</f>
        <v>2.015</v>
      </c>
      <c r="W165" s="28" t="n">
        <f aca="false">VLOOKUP($B165,IF(W$1=2,PRICELOOK2,IF(W$1=3,PRICELOOK3,IF(W$1=4,cash,PRICELOOK))),W$2,FALSE())</f>
        <v>2.21</v>
      </c>
      <c r="X165" s="28" t="n">
        <f aca="false">VLOOKUP($B165,IF(X$1=2,PRICELOOK2,IF(X$1=3,PRICELOOK3,IF(X$1=4,cash,PRICELOOK))),X$2,FALSE())</f>
        <v>2.175</v>
      </c>
      <c r="Y165" s="28" t="n">
        <f aca="false">VLOOKUP($B165,IF(Y$1=2,PRICELOOK2,IF(Y$1=3,PRICELOOK3,IF(Y$1=4,cash,PRICELOOK))),Y$2,FALSE())</f>
        <v>2.175</v>
      </c>
      <c r="CF165" s="56" t="n">
        <f aca="false">B165</f>
        <v>35843</v>
      </c>
      <c r="CG165" s="1" t="n">
        <f aca="false">CORREL(C144:C165,E144:E165)</f>
        <v>0.907611496271211</v>
      </c>
      <c r="CI165" s="56" t="n">
        <f aca="false">CF165</f>
        <v>35843</v>
      </c>
      <c r="CJ165" s="3" t="n">
        <f aca="false">STDEV(CO144:CO165)*CJ$24</f>
        <v>0.401324945074708</v>
      </c>
      <c r="CK165" s="3" t="n">
        <f aca="false">STDEV(CP144:CP165)*CK$24</f>
        <v>0.279401995679589</v>
      </c>
      <c r="CO165" s="3" t="n">
        <f aca="false">LN(V165/V164)</f>
        <v>-0.00987662349591198</v>
      </c>
      <c r="CP165" s="3" t="n">
        <f aca="false">LN(W165/W164)</f>
        <v>-0.0112487125358707</v>
      </c>
    </row>
    <row r="166" customFormat="false" ht="12.75" hidden="false" customHeight="false" outlineLevel="0" collapsed="false">
      <c r="A166" s="1" t="n">
        <f aca="false">A167-1</f>
        <v>599</v>
      </c>
      <c r="B166" s="56" t="n">
        <f aca="false">HLOOKUP("date",IF(TERM2="cash",cash,PRICELOOK),IF(A166&gt;=2,A166,2),FALSE())</f>
        <v>35844</v>
      </c>
      <c r="C166" s="1" t="n">
        <f aca="false">IF(MIN($N166:$O166)=0,0,N166)</f>
        <v>2.06</v>
      </c>
      <c r="D166" s="35" t="n">
        <f aca="false">IF(ma=7,AVERAGE(C160:C166),IF(ma=14,AVERAGE(C153:C166),IF(ma=30,AVERAGE(C137:C166),IF(ma=40,AVERAGE(C127:C166),0))))</f>
        <v>0</v>
      </c>
      <c r="E166" s="1" t="n">
        <f aca="false">IF(MIN($N166:$O166)=0,0,O166)</f>
        <v>2.23</v>
      </c>
      <c r="I166" s="56" t="n">
        <f aca="false">B166</f>
        <v>35844</v>
      </c>
      <c r="J166" s="35" t="n">
        <f aca="false">IF(MIN(C166,E166)=0,0,E166-C166)</f>
        <v>0.17</v>
      </c>
      <c r="K166" s="35" t="n">
        <f aca="false">IF(ma=7,AVERAGE(J160:J166),IF(ma=14,AVERAGE(J153:J166),IF(ma=30,AVERAGE(J137:J166),IF(ma=40,AVERAGE(J127:J166),0))))</f>
        <v>0</v>
      </c>
      <c r="L166" s="35"/>
      <c r="M166" s="35"/>
      <c r="N166" s="28" t="n">
        <f aca="false">IF(BASISYN="YES",Q166-S166,Q166)</f>
        <v>2.06</v>
      </c>
      <c r="O166" s="28" t="n">
        <f aca="false">IF(BASISYN="YES",R166-T166,R166)</f>
        <v>2.23</v>
      </c>
      <c r="Q166" s="28" t="n">
        <f aca="false">IF(ISNA(V166),Q165,V166)</f>
        <v>2.06</v>
      </c>
      <c r="R166" s="28" t="n">
        <f aca="false">IF(ISNA(W166),R165,W166)</f>
        <v>2.23</v>
      </c>
      <c r="S166" s="28" t="n">
        <f aca="false">IF(ISNA(X166),S165,X166)</f>
        <v>2.18</v>
      </c>
      <c r="T166" s="28" t="n">
        <f aca="false">IF(ISNA(Y166),T165,Y166)</f>
        <v>2.18</v>
      </c>
      <c r="V166" s="28" t="n">
        <f aca="false">VLOOKUP($B166,IF(V$1=2,PRICELOOK2,IF(V$1=3,PRICELOOK3,IF(V$1=4,cash,PRICELOOK))),V$2,FALSE())</f>
        <v>2.06</v>
      </c>
      <c r="W166" s="28" t="n">
        <f aca="false">VLOOKUP($B166,IF(W$1=2,PRICELOOK2,IF(W$1=3,PRICELOOK3,IF(W$1=4,cash,PRICELOOK))),W$2,FALSE())</f>
        <v>2.23</v>
      </c>
      <c r="X166" s="28" t="n">
        <f aca="false">VLOOKUP($B166,IF(X$1=2,PRICELOOK2,IF(X$1=3,PRICELOOK3,IF(X$1=4,cash,PRICELOOK))),X$2,FALSE())</f>
        <v>2.18</v>
      </c>
      <c r="Y166" s="28" t="n">
        <f aca="false">VLOOKUP($B166,IF(Y$1=2,PRICELOOK2,IF(Y$1=3,PRICELOOK3,IF(Y$1=4,cash,PRICELOOK))),Y$2,FALSE())</f>
        <v>2.18</v>
      </c>
      <c r="CF166" s="56" t="n">
        <f aca="false">B166</f>
        <v>35844</v>
      </c>
      <c r="CG166" s="1" t="n">
        <f aca="false">CORREL(C145:C166,E145:E166)</f>
        <v>0.920879145226596</v>
      </c>
      <c r="CI166" s="56" t="n">
        <f aca="false">CF166</f>
        <v>35844</v>
      </c>
      <c r="CJ166" s="3" t="n">
        <f aca="false">STDEV(CO145:CO166)*CJ$24</f>
        <v>0.392443934278702</v>
      </c>
      <c r="CK166" s="3" t="n">
        <f aca="false">STDEV(CP145:CP166)*CK$24</f>
        <v>0.270425038969557</v>
      </c>
      <c r="CO166" s="3" t="n">
        <f aca="false">LN(V166/V165)</f>
        <v>0.0220867874028433</v>
      </c>
      <c r="CP166" s="3" t="n">
        <f aca="false">LN(W166/W165)</f>
        <v>0.00900906994236591</v>
      </c>
    </row>
    <row r="167" customFormat="false" ht="12.75" hidden="false" customHeight="false" outlineLevel="0" collapsed="false">
      <c r="A167" s="1" t="n">
        <f aca="false">A168-1</f>
        <v>600</v>
      </c>
      <c r="B167" s="56" t="n">
        <f aca="false">HLOOKUP("date",IF(TERM2="cash",cash,PRICELOOK),IF(A167&gt;=2,A167,2),FALSE())</f>
        <v>35845</v>
      </c>
      <c r="C167" s="1" t="n">
        <f aca="false">IF(MIN($N167:$O167)=0,0,N167)</f>
        <v>2.1</v>
      </c>
      <c r="D167" s="35" t="n">
        <f aca="false">IF(ma=7,AVERAGE(C161:C167),IF(ma=14,AVERAGE(C154:C167),IF(ma=30,AVERAGE(C138:C167),IF(ma=40,AVERAGE(C128:C167),0))))</f>
        <v>0</v>
      </c>
      <c r="E167" s="1" t="n">
        <f aca="false">IF(MIN($N167:$O167)=0,0,O167)</f>
        <v>2.28</v>
      </c>
      <c r="I167" s="56" t="n">
        <f aca="false">B167</f>
        <v>35845</v>
      </c>
      <c r="J167" s="35" t="n">
        <f aca="false">IF(MIN(C167,E167)=0,0,E167-C167)</f>
        <v>0.18</v>
      </c>
      <c r="K167" s="35" t="n">
        <f aca="false">IF(ma=7,AVERAGE(J161:J167),IF(ma=14,AVERAGE(J154:J167),IF(ma=30,AVERAGE(J138:J167),IF(ma=40,AVERAGE(J128:J167),0))))</f>
        <v>0</v>
      </c>
      <c r="L167" s="35"/>
      <c r="M167" s="35"/>
      <c r="N167" s="28" t="n">
        <f aca="false">IF(BASISYN="YES",Q167-S167,Q167)</f>
        <v>2.1</v>
      </c>
      <c r="O167" s="28" t="n">
        <f aca="false">IF(BASISYN="YES",R167-T167,R167)</f>
        <v>2.28</v>
      </c>
      <c r="Q167" s="28" t="n">
        <f aca="false">IF(ISNA(V167),Q166,V167)</f>
        <v>2.1</v>
      </c>
      <c r="R167" s="28" t="n">
        <f aca="false">IF(ISNA(W167),R166,W167)</f>
        <v>2.28</v>
      </c>
      <c r="S167" s="28" t="n">
        <f aca="false">IF(ISNA(X167),S166,X167)</f>
        <v>2.22</v>
      </c>
      <c r="T167" s="28" t="n">
        <f aca="false">IF(ISNA(Y167),T166,Y167)</f>
        <v>2.22</v>
      </c>
      <c r="V167" s="28" t="n">
        <f aca="false">VLOOKUP($B167,IF(V$1=2,PRICELOOK2,IF(V$1=3,PRICELOOK3,IF(V$1=4,cash,PRICELOOK))),V$2,FALSE())</f>
        <v>2.1</v>
      </c>
      <c r="W167" s="28" t="n">
        <f aca="false">VLOOKUP($B167,IF(W$1=2,PRICELOOK2,IF(W$1=3,PRICELOOK3,IF(W$1=4,cash,PRICELOOK))),W$2,FALSE())</f>
        <v>2.28</v>
      </c>
      <c r="X167" s="28" t="n">
        <f aca="false">VLOOKUP($B167,IF(X$1=2,PRICELOOK2,IF(X$1=3,PRICELOOK3,IF(X$1=4,cash,PRICELOOK))),X$2,FALSE())</f>
        <v>2.22</v>
      </c>
      <c r="Y167" s="28" t="n">
        <f aca="false">VLOOKUP($B167,IF(Y$1=2,PRICELOOK2,IF(Y$1=3,PRICELOOK3,IF(Y$1=4,cash,PRICELOOK))),Y$2,FALSE())</f>
        <v>2.22</v>
      </c>
      <c r="CF167" s="56" t="n">
        <f aca="false">B167</f>
        <v>35845</v>
      </c>
      <c r="CG167" s="1" t="n">
        <f aca="false">CORREL(C146:C167,E146:E167)</f>
        <v>0.913275493289867</v>
      </c>
      <c r="CI167" s="56" t="n">
        <f aca="false">CF167</f>
        <v>35845</v>
      </c>
      <c r="CJ167" s="3" t="n">
        <f aca="false">STDEV(CO146:CO167)*CJ$24</f>
        <v>0.393444819809087</v>
      </c>
      <c r="CK167" s="3" t="n">
        <f aca="false">STDEV(CP146:CP167)*CK$24</f>
        <v>0.277233610317292</v>
      </c>
      <c r="CO167" s="3" t="n">
        <f aca="false">LN(V167/V166)</f>
        <v>0.0192313619278876</v>
      </c>
      <c r="CP167" s="3" t="n">
        <f aca="false">LN(W167/W166)</f>
        <v>0.0221738574943219</v>
      </c>
    </row>
    <row r="168" customFormat="false" ht="12.75" hidden="false" customHeight="false" outlineLevel="0" collapsed="false">
      <c r="A168" s="1" t="n">
        <f aca="false">A169-1</f>
        <v>601</v>
      </c>
      <c r="B168" s="56" t="n">
        <f aca="false">HLOOKUP("date",IF(TERM2="cash",cash,PRICELOOK),IF(A168&gt;=2,A168,2),FALSE())</f>
        <v>35846</v>
      </c>
      <c r="C168" s="1" t="n">
        <f aca="false">IF(MIN($N168:$O168)=0,0,N168)</f>
        <v>2.035</v>
      </c>
      <c r="D168" s="35" t="n">
        <f aca="false">IF(ma=7,AVERAGE(C162:C168),IF(ma=14,AVERAGE(C155:C168),IF(ma=30,AVERAGE(C139:C168),IF(ma=40,AVERAGE(C129:C168),0))))</f>
        <v>0</v>
      </c>
      <c r="E168" s="1" t="n">
        <f aca="false">IF(MIN($N168:$O168)=0,0,O168)</f>
        <v>2.25</v>
      </c>
      <c r="I168" s="56" t="n">
        <f aca="false">B168</f>
        <v>35846</v>
      </c>
      <c r="J168" s="35" t="n">
        <f aca="false">IF(MIN(C168,E168)=0,0,E168-C168)</f>
        <v>0.215</v>
      </c>
      <c r="K168" s="35" t="n">
        <f aca="false">IF(ma=7,AVERAGE(J162:J168),IF(ma=14,AVERAGE(J155:J168),IF(ma=30,AVERAGE(J139:J168),IF(ma=40,AVERAGE(J129:J168),0))))</f>
        <v>0</v>
      </c>
      <c r="L168" s="35"/>
      <c r="M168" s="35"/>
      <c r="N168" s="28" t="n">
        <f aca="false">IF(BASISYN="YES",Q168-S168,Q168)</f>
        <v>2.035</v>
      </c>
      <c r="O168" s="28" t="n">
        <f aca="false">IF(BASISYN="YES",R168-T168,R168)</f>
        <v>2.25</v>
      </c>
      <c r="Q168" s="28" t="n">
        <f aca="false">IF(ISNA(V168),Q167,V168)</f>
        <v>2.035</v>
      </c>
      <c r="R168" s="28" t="n">
        <f aca="false">IF(ISNA(W168),R167,W168)</f>
        <v>2.25</v>
      </c>
      <c r="S168" s="28" t="n">
        <f aca="false">IF(ISNA(X168),S167,X168)</f>
        <v>2.19</v>
      </c>
      <c r="T168" s="28" t="n">
        <f aca="false">IF(ISNA(Y168),T167,Y168)</f>
        <v>2.19</v>
      </c>
      <c r="V168" s="28" t="n">
        <f aca="false">VLOOKUP($B168,IF(V$1=2,PRICELOOK2,IF(V$1=3,PRICELOOK3,IF(V$1=4,cash,PRICELOOK))),V$2,FALSE())</f>
        <v>2.035</v>
      </c>
      <c r="W168" s="28" t="n">
        <f aca="false">VLOOKUP($B168,IF(W$1=2,PRICELOOK2,IF(W$1=3,PRICELOOK3,IF(W$1=4,cash,PRICELOOK))),W$2,FALSE())</f>
        <v>2.25</v>
      </c>
      <c r="X168" s="28" t="n">
        <f aca="false">VLOOKUP($B168,IF(X$1=2,PRICELOOK2,IF(X$1=3,PRICELOOK3,IF(X$1=4,cash,PRICELOOK))),X$2,FALSE())</f>
        <v>2.19</v>
      </c>
      <c r="Y168" s="28" t="n">
        <f aca="false">VLOOKUP($B168,IF(Y$1=2,PRICELOOK2,IF(Y$1=3,PRICELOOK3,IF(Y$1=4,cash,PRICELOOK))),Y$2,FALSE())</f>
        <v>2.19</v>
      </c>
      <c r="CF168" s="56" t="n">
        <f aca="false">B168</f>
        <v>35846</v>
      </c>
      <c r="CG168" s="1" t="n">
        <f aca="false">CORREL(C147:C168,E147:E168)</f>
        <v>0.889416086428062</v>
      </c>
      <c r="CI168" s="56" t="n">
        <f aca="false">CF168</f>
        <v>35846</v>
      </c>
      <c r="CJ168" s="3" t="n">
        <f aca="false">STDEV(CO147:CO168)*CJ$24</f>
        <v>0.413140786062739</v>
      </c>
      <c r="CK168" s="3" t="n">
        <f aca="false">STDEV(CP147:CP168)*CK$24</f>
        <v>0.282218196310687</v>
      </c>
      <c r="CO168" s="3" t="n">
        <f aca="false">LN(V168/V167)</f>
        <v>-0.031441525834819</v>
      </c>
      <c r="CP168" s="3" t="n">
        <f aca="false">LN(W168/W167)</f>
        <v>-0.0132452267500206</v>
      </c>
    </row>
    <row r="169" customFormat="false" ht="12.75" hidden="false" customHeight="false" outlineLevel="0" collapsed="false">
      <c r="A169" s="1" t="n">
        <f aca="false">A170-1</f>
        <v>602</v>
      </c>
      <c r="B169" s="56" t="n">
        <f aca="false">HLOOKUP("date",IF(TERM2="cash",cash,PRICELOOK),IF(A169&gt;=2,A169,2),FALSE())</f>
        <v>35847</v>
      </c>
      <c r="C169" s="1" t="n">
        <f aca="false">IF(MIN($N169:$O169)=0,0,N169)</f>
        <v>2.035</v>
      </c>
      <c r="D169" s="35" t="n">
        <f aca="false">IF(ma=7,AVERAGE(C163:C169),IF(ma=14,AVERAGE(C156:C169),IF(ma=30,AVERAGE(C140:C169),IF(ma=40,AVERAGE(C130:C169),0))))</f>
        <v>0</v>
      </c>
      <c r="E169" s="1" t="n">
        <f aca="false">IF(MIN($N169:$O169)=0,0,O169)</f>
        <v>2.25</v>
      </c>
      <c r="I169" s="56" t="n">
        <f aca="false">B169</f>
        <v>35847</v>
      </c>
      <c r="J169" s="35" t="n">
        <f aca="false">IF(MIN(C169,E169)=0,0,E169-C169)</f>
        <v>0.215</v>
      </c>
      <c r="K169" s="35" t="n">
        <f aca="false">IF(ma=7,AVERAGE(J163:J169),IF(ma=14,AVERAGE(J156:J169),IF(ma=30,AVERAGE(J140:J169),IF(ma=40,AVERAGE(J130:J169),0))))</f>
        <v>0</v>
      </c>
      <c r="L169" s="35"/>
      <c r="M169" s="35"/>
      <c r="N169" s="28" t="n">
        <f aca="false">IF(BASISYN="YES",Q169-S169,Q169)</f>
        <v>2.035</v>
      </c>
      <c r="O169" s="28" t="n">
        <f aca="false">IF(BASISYN="YES",R169-T169,R169)</f>
        <v>2.25</v>
      </c>
      <c r="Q169" s="28" t="n">
        <f aca="false">IF(ISNA(V169),Q168,V169)</f>
        <v>2.035</v>
      </c>
      <c r="R169" s="28" t="n">
        <f aca="false">IF(ISNA(W169),R168,W169)</f>
        <v>2.25</v>
      </c>
      <c r="S169" s="28" t="n">
        <f aca="false">IF(ISNA(X169),S168,X169)</f>
        <v>2.19</v>
      </c>
      <c r="T169" s="28" t="n">
        <f aca="false">IF(ISNA(Y169),T168,Y169)</f>
        <v>2.19</v>
      </c>
      <c r="V169" s="28" t="n">
        <f aca="false">VLOOKUP($B169,IF(V$1=2,PRICELOOK2,IF(V$1=3,PRICELOOK3,IF(V$1=4,cash,PRICELOOK))),V$2,FALSE())</f>
        <v>2.035</v>
      </c>
      <c r="W169" s="28" t="n">
        <f aca="false">VLOOKUP($B169,IF(W$1=2,PRICELOOK2,IF(W$1=3,PRICELOOK3,IF(W$1=4,cash,PRICELOOK))),W$2,FALSE())</f>
        <v>2.25</v>
      </c>
      <c r="X169" s="28" t="n">
        <f aca="false">VLOOKUP($B169,IF(X$1=2,PRICELOOK2,IF(X$1=3,PRICELOOK3,IF(X$1=4,cash,PRICELOOK))),X$2,FALSE())</f>
        <v>2.19</v>
      </c>
      <c r="Y169" s="28" t="n">
        <f aca="false">VLOOKUP($B169,IF(Y$1=2,PRICELOOK2,IF(Y$1=3,PRICELOOK3,IF(Y$1=4,cash,PRICELOOK))),Y$2,FALSE())</f>
        <v>2.19</v>
      </c>
      <c r="CF169" s="56" t="n">
        <f aca="false">B169</f>
        <v>35847</v>
      </c>
      <c r="CG169" s="1" t="n">
        <f aca="false">CORREL(C148:C169,E148:E169)</f>
        <v>0.850308974184578</v>
      </c>
      <c r="CI169" s="56" t="n">
        <f aca="false">CF169</f>
        <v>35847</v>
      </c>
      <c r="CJ169" s="3" t="n">
        <f aca="false">STDEV(CO148:CO169)*CJ$24</f>
        <v>0.413140712601914</v>
      </c>
      <c r="CK169" s="3" t="n">
        <f aca="false">STDEV(CP148:CP169)*CK$24</f>
        <v>0.281213904386081</v>
      </c>
      <c r="CO169" s="3" t="n">
        <f aca="false">LN(V169/V168)</f>
        <v>0</v>
      </c>
      <c r="CP169" s="3" t="n">
        <f aca="false">LN(W169/W168)</f>
        <v>0</v>
      </c>
    </row>
    <row r="170" customFormat="false" ht="12.75" hidden="false" customHeight="false" outlineLevel="0" collapsed="false">
      <c r="A170" s="1" t="n">
        <f aca="false">A171-1</f>
        <v>603</v>
      </c>
      <c r="B170" s="56" t="n">
        <f aca="false">HLOOKUP("date",IF(TERM2="cash",cash,PRICELOOK),IF(A170&gt;=2,A170,2),FALSE())</f>
        <v>35848</v>
      </c>
      <c r="C170" s="1" t="n">
        <f aca="false">IF(MIN($N170:$O170)=0,0,N170)</f>
        <v>2.035</v>
      </c>
      <c r="D170" s="35" t="n">
        <f aca="false">IF(ma=7,AVERAGE(C164:C170),IF(ma=14,AVERAGE(C157:C170),IF(ma=30,AVERAGE(C141:C170),IF(ma=40,AVERAGE(C131:C170),0))))</f>
        <v>0</v>
      </c>
      <c r="E170" s="1" t="n">
        <f aca="false">IF(MIN($N170:$O170)=0,0,O170)</f>
        <v>2.25</v>
      </c>
      <c r="I170" s="56" t="n">
        <f aca="false">B170</f>
        <v>35848</v>
      </c>
      <c r="J170" s="35" t="n">
        <f aca="false">IF(MIN(C170,E170)=0,0,E170-C170)</f>
        <v>0.215</v>
      </c>
      <c r="K170" s="35" t="n">
        <f aca="false">IF(ma=7,AVERAGE(J164:J170),IF(ma=14,AVERAGE(J157:J170),IF(ma=30,AVERAGE(J141:J170),IF(ma=40,AVERAGE(J131:J170),0))))</f>
        <v>0</v>
      </c>
      <c r="L170" s="35"/>
      <c r="M170" s="35"/>
      <c r="N170" s="28" t="n">
        <f aca="false">IF(BASISYN="YES",Q170-S170,Q170)</f>
        <v>2.035</v>
      </c>
      <c r="O170" s="28" t="n">
        <f aca="false">IF(BASISYN="YES",R170-T170,R170)</f>
        <v>2.25</v>
      </c>
      <c r="Q170" s="28" t="n">
        <f aca="false">IF(ISNA(V170),Q169,V170)</f>
        <v>2.035</v>
      </c>
      <c r="R170" s="28" t="n">
        <f aca="false">IF(ISNA(W170),R169,W170)</f>
        <v>2.25</v>
      </c>
      <c r="S170" s="28" t="n">
        <f aca="false">IF(ISNA(X170),S169,X170)</f>
        <v>2.19</v>
      </c>
      <c r="T170" s="28" t="n">
        <f aca="false">IF(ISNA(Y170),T169,Y170)</f>
        <v>2.19</v>
      </c>
      <c r="V170" s="28" t="n">
        <f aca="false">VLOOKUP($B170,IF(V$1=2,PRICELOOK2,IF(V$1=3,PRICELOOK3,IF(V$1=4,cash,PRICELOOK))),V$2,FALSE())</f>
        <v>2.035</v>
      </c>
      <c r="W170" s="28" t="n">
        <f aca="false">VLOOKUP($B170,IF(W$1=2,PRICELOOK2,IF(W$1=3,PRICELOOK3,IF(W$1=4,cash,PRICELOOK))),W$2,FALSE())</f>
        <v>2.25</v>
      </c>
      <c r="X170" s="28" t="n">
        <f aca="false">VLOOKUP($B170,IF(X$1=2,PRICELOOK2,IF(X$1=3,PRICELOOK3,IF(X$1=4,cash,PRICELOOK))),X$2,FALSE())</f>
        <v>2.19</v>
      </c>
      <c r="Y170" s="28" t="n">
        <f aca="false">VLOOKUP($B170,IF(Y$1=2,PRICELOOK2,IF(Y$1=3,PRICELOOK3,IF(Y$1=4,cash,PRICELOOK))),Y$2,FALSE())</f>
        <v>2.19</v>
      </c>
      <c r="CF170" s="56" t="n">
        <f aca="false">B170</f>
        <v>35848</v>
      </c>
      <c r="CG170" s="1" t="n">
        <f aca="false">CORREL(C149:C170,E149:E170)</f>
        <v>0.779916543479272</v>
      </c>
      <c r="CI170" s="56" t="n">
        <f aca="false">CF170</f>
        <v>35848</v>
      </c>
      <c r="CJ170" s="3" t="n">
        <f aca="false">STDEV(CO149:CO170)*CJ$24</f>
        <v>0.413140712601914</v>
      </c>
      <c r="CK170" s="3" t="n">
        <f aca="false">STDEV(CP149:CP170)*CK$24</f>
        <v>0.281213904386081</v>
      </c>
      <c r="CO170" s="3" t="n">
        <f aca="false">LN(V170/V169)</f>
        <v>0</v>
      </c>
      <c r="CP170" s="3" t="n">
        <f aca="false">LN(W170/W169)</f>
        <v>0</v>
      </c>
    </row>
    <row r="171" customFormat="false" ht="12.75" hidden="false" customHeight="false" outlineLevel="0" collapsed="false">
      <c r="A171" s="1" t="n">
        <f aca="false">A172-1</f>
        <v>604</v>
      </c>
      <c r="B171" s="56" t="n">
        <f aca="false">HLOOKUP("date",IF(TERM2="cash",cash,PRICELOOK),IF(A171&gt;=2,A171,2),FALSE())</f>
        <v>35849</v>
      </c>
      <c r="C171" s="1" t="n">
        <f aca="false">IF(MIN($N171:$O171)=0,0,N171)</f>
        <v>2.025</v>
      </c>
      <c r="D171" s="35" t="n">
        <f aca="false">IF(ma=7,AVERAGE(C165:C171),IF(ma=14,AVERAGE(C158:C171),IF(ma=30,AVERAGE(C142:C171),IF(ma=40,AVERAGE(C132:C171),0))))</f>
        <v>0</v>
      </c>
      <c r="E171" s="1" t="n">
        <f aca="false">IF(MIN($N171:$O171)=0,0,O171)</f>
        <v>2.27</v>
      </c>
      <c r="I171" s="56" t="n">
        <f aca="false">B171</f>
        <v>35849</v>
      </c>
      <c r="J171" s="35" t="n">
        <f aca="false">IF(MIN(C171,E171)=0,0,E171-C171)</f>
        <v>0.245</v>
      </c>
      <c r="K171" s="35" t="n">
        <f aca="false">IF(ma=7,AVERAGE(J165:J171),IF(ma=14,AVERAGE(J158:J171),IF(ma=30,AVERAGE(J142:J171),IF(ma=40,AVERAGE(J132:J171),0))))</f>
        <v>0</v>
      </c>
      <c r="L171" s="35"/>
      <c r="M171" s="35"/>
      <c r="N171" s="28" t="n">
        <f aca="false">IF(BASISYN="YES",Q171-S171,Q171)</f>
        <v>2.025</v>
      </c>
      <c r="O171" s="28" t="n">
        <f aca="false">IF(BASISYN="YES",R171-T171,R171)</f>
        <v>2.27</v>
      </c>
      <c r="Q171" s="28" t="n">
        <f aca="false">IF(ISNA(V171),Q170,V171)</f>
        <v>2.025</v>
      </c>
      <c r="R171" s="28" t="n">
        <f aca="false">IF(ISNA(W171),R170,W171)</f>
        <v>2.27</v>
      </c>
      <c r="S171" s="28" t="n">
        <f aca="false">IF(ISNA(X171),S170,X171)</f>
        <v>2.19</v>
      </c>
      <c r="T171" s="28" t="n">
        <f aca="false">IF(ISNA(Y171),T170,Y171)</f>
        <v>2.19</v>
      </c>
      <c r="V171" s="28" t="n">
        <f aca="false">VLOOKUP($B171,IF(V$1=2,PRICELOOK2,IF(V$1=3,PRICELOOK3,IF(V$1=4,cash,PRICELOOK))),V$2,FALSE())</f>
        <v>2.025</v>
      </c>
      <c r="W171" s="28" t="n">
        <f aca="false">VLOOKUP($B171,IF(W$1=2,PRICELOOK2,IF(W$1=3,PRICELOOK3,IF(W$1=4,cash,PRICELOOK))),W$2,FALSE())</f>
        <v>2.27</v>
      </c>
      <c r="X171" s="28" t="n">
        <f aca="false">VLOOKUP($B171,IF(X$1=2,PRICELOOK2,IF(X$1=3,PRICELOOK3,IF(X$1=4,cash,PRICELOOK))),X$2,FALSE())</f>
        <v>2.19</v>
      </c>
      <c r="Y171" s="28" t="n">
        <f aca="false">VLOOKUP($B171,IF(Y$1=2,PRICELOOK2,IF(Y$1=3,PRICELOOK3,IF(Y$1=4,cash,PRICELOOK))),Y$2,FALSE())</f>
        <v>2.19</v>
      </c>
      <c r="CF171" s="56" t="n">
        <f aca="false">B171</f>
        <v>35849</v>
      </c>
      <c r="CG171" s="1" t="n">
        <f aca="false">CORREL(C150:C171,E150:E171)</f>
        <v>0.557653571238444</v>
      </c>
      <c r="CI171" s="56" t="n">
        <f aca="false">CF171</f>
        <v>35849</v>
      </c>
      <c r="CJ171" s="3" t="n">
        <f aca="false">STDEV(CO150:CO171)*CJ$24</f>
        <v>0.414036637751407</v>
      </c>
      <c r="CK171" s="3" t="n">
        <f aca="false">STDEV(CP150:CP171)*CK$24</f>
        <v>0.281793564928962</v>
      </c>
      <c r="CO171" s="3" t="n">
        <f aca="false">LN(V171/V170)</f>
        <v>-0.004926118336056</v>
      </c>
      <c r="CP171" s="3" t="n">
        <f aca="false">LN(W171/W170)</f>
        <v>0.0088496152769826</v>
      </c>
    </row>
    <row r="172" customFormat="false" ht="12.75" hidden="false" customHeight="false" outlineLevel="0" collapsed="false">
      <c r="A172" s="1" t="n">
        <f aca="false">A173-1</f>
        <v>605</v>
      </c>
      <c r="B172" s="56" t="n">
        <f aca="false">HLOOKUP("date",IF(TERM2="cash",cash,PRICELOOK),IF(A172&gt;=2,A172,2),FALSE())</f>
        <v>35850</v>
      </c>
      <c r="C172" s="1" t="n">
        <f aca="false">IF(MIN($N172:$O172)=0,0,N172)</f>
        <v>2.03</v>
      </c>
      <c r="D172" s="35" t="n">
        <f aca="false">IF(ma=7,AVERAGE(C166:C172),IF(ma=14,AVERAGE(C159:C172),IF(ma=30,AVERAGE(C143:C172),IF(ma=40,AVERAGE(C133:C172),0))))</f>
        <v>0</v>
      </c>
      <c r="E172" s="1" t="n">
        <f aca="false">IF(MIN($N172:$O172)=0,0,O172)</f>
        <v>2.295</v>
      </c>
      <c r="I172" s="56" t="n">
        <f aca="false">B172</f>
        <v>35850</v>
      </c>
      <c r="J172" s="35" t="n">
        <f aca="false">IF(MIN(C172,E172)=0,0,E172-C172)</f>
        <v>0.265</v>
      </c>
      <c r="K172" s="35" t="n">
        <f aca="false">IF(ma=7,AVERAGE(J166:J172),IF(ma=14,AVERAGE(J159:J172),IF(ma=30,AVERAGE(J143:J172),IF(ma=40,AVERAGE(J133:J172),0))))</f>
        <v>0</v>
      </c>
      <c r="L172" s="35"/>
      <c r="M172" s="35"/>
      <c r="N172" s="28" t="n">
        <f aca="false">IF(BASISYN="YES",Q172-S172,Q172)</f>
        <v>2.03</v>
      </c>
      <c r="O172" s="28" t="n">
        <f aca="false">IF(BASISYN="YES",R172-T172,R172)</f>
        <v>2.295</v>
      </c>
      <c r="Q172" s="28" t="n">
        <f aca="false">IF(ISNA(V172),Q171,V172)</f>
        <v>2.03</v>
      </c>
      <c r="R172" s="28" t="n">
        <f aca="false">IF(ISNA(W172),R171,W172)</f>
        <v>2.295</v>
      </c>
      <c r="S172" s="28" t="n">
        <f aca="false">IF(ISNA(X172),S171,X172)</f>
        <v>2.185</v>
      </c>
      <c r="T172" s="28" t="n">
        <f aca="false">IF(ISNA(Y172),T171,Y172)</f>
        <v>2.185</v>
      </c>
      <c r="V172" s="28" t="n">
        <f aca="false">VLOOKUP($B172,IF(V$1=2,PRICELOOK2,IF(V$1=3,PRICELOOK3,IF(V$1=4,cash,PRICELOOK))),V$2,FALSE())</f>
        <v>2.03</v>
      </c>
      <c r="W172" s="28" t="n">
        <f aca="false">VLOOKUP($B172,IF(W$1=2,PRICELOOK2,IF(W$1=3,PRICELOOK3,IF(W$1=4,cash,PRICELOOK))),W$2,FALSE())</f>
        <v>2.295</v>
      </c>
      <c r="X172" s="28" t="n">
        <f aca="false">VLOOKUP($B172,IF(X$1=2,PRICELOOK2,IF(X$1=3,PRICELOOK3,IF(X$1=4,cash,PRICELOOK))),X$2,FALSE())</f>
        <v>2.185</v>
      </c>
      <c r="Y172" s="28" t="n">
        <f aca="false">VLOOKUP($B172,IF(Y$1=2,PRICELOOK2,IF(Y$1=3,PRICELOOK3,IF(Y$1=4,cash,PRICELOOK))),Y$2,FALSE())</f>
        <v>2.185</v>
      </c>
      <c r="CF172" s="56" t="n">
        <f aca="false">B172</f>
        <v>35850</v>
      </c>
      <c r="CG172" s="1" t="n">
        <f aca="false">CORREL(C151:C172,E151:E172)</f>
        <v>0.363586859553121</v>
      </c>
      <c r="CI172" s="56" t="n">
        <f aca="false">CF172</f>
        <v>35850</v>
      </c>
      <c r="CJ172" s="3" t="n">
        <f aca="false">STDEV(CO151:CO172)*CJ$24</f>
        <v>0.376229755433053</v>
      </c>
      <c r="CK172" s="3" t="n">
        <f aca="false">STDEV(CP151:CP172)*CK$24</f>
        <v>0.27182034549523</v>
      </c>
      <c r="CO172" s="3" t="n">
        <f aca="false">LN(V172/V171)</f>
        <v>0.00246609249519347</v>
      </c>
      <c r="CP172" s="3" t="n">
        <f aca="false">LN(W172/W171)</f>
        <v>0.0109530120191971</v>
      </c>
    </row>
    <row r="173" customFormat="false" ht="12.75" hidden="false" customHeight="false" outlineLevel="0" collapsed="false">
      <c r="A173" s="1" t="n">
        <f aca="false">A174-1</f>
        <v>606</v>
      </c>
      <c r="B173" s="56" t="n">
        <f aca="false">HLOOKUP("date",IF(TERM2="cash",cash,PRICELOOK),IF(A173&gt;=2,A173,2),FALSE())</f>
        <v>35851</v>
      </c>
      <c r="C173" s="1" t="n">
        <f aca="false">IF(MIN($N173:$O173)=0,0,N173)</f>
        <v>2.055</v>
      </c>
      <c r="D173" s="35" t="n">
        <f aca="false">IF(ma=7,AVERAGE(C167:C173),IF(ma=14,AVERAGE(C160:C173),IF(ma=30,AVERAGE(C144:C173),IF(ma=40,AVERAGE(C134:C173),0))))</f>
        <v>0</v>
      </c>
      <c r="E173" s="1" t="n">
        <f aca="false">IF(MIN($N173:$O173)=0,0,O173)</f>
        <v>2.345</v>
      </c>
      <c r="I173" s="56" t="n">
        <f aca="false">B173</f>
        <v>35851</v>
      </c>
      <c r="J173" s="35" t="n">
        <f aca="false">IF(MIN(C173,E173)=0,0,E173-C173)</f>
        <v>0.29</v>
      </c>
      <c r="K173" s="35" t="n">
        <f aca="false">IF(ma=7,AVERAGE(J167:J173),IF(ma=14,AVERAGE(J160:J173),IF(ma=30,AVERAGE(J144:J173),IF(ma=40,AVERAGE(J134:J173),0))))</f>
        <v>0</v>
      </c>
      <c r="L173" s="35"/>
      <c r="M173" s="35"/>
      <c r="N173" s="28" t="n">
        <f aca="false">IF(BASISYN="YES",Q173-S173,Q173)</f>
        <v>2.055</v>
      </c>
      <c r="O173" s="28" t="n">
        <f aca="false">IF(BASISYN="YES",R173-T173,R173)</f>
        <v>2.345</v>
      </c>
      <c r="Q173" s="28" t="n">
        <f aca="false">IF(ISNA(V173),Q172,V173)</f>
        <v>2.055</v>
      </c>
      <c r="R173" s="28" t="n">
        <f aca="false">IF(ISNA(W173),R172,W173)</f>
        <v>2.345</v>
      </c>
      <c r="S173" s="28" t="n">
        <f aca="false">IF(ISNA(X173),S172,X173)</f>
        <v>2.205</v>
      </c>
      <c r="T173" s="28" t="n">
        <f aca="false">IF(ISNA(Y173),T172,Y173)</f>
        <v>2.205</v>
      </c>
      <c r="V173" s="28" t="n">
        <f aca="false">VLOOKUP($B173,IF(V$1=2,PRICELOOK2,IF(V$1=3,PRICELOOK3,IF(V$1=4,cash,PRICELOOK))),V$2,FALSE())</f>
        <v>2.055</v>
      </c>
      <c r="W173" s="28" t="n">
        <f aca="false">VLOOKUP($B173,IF(W$1=2,PRICELOOK2,IF(W$1=3,PRICELOOK3,IF(W$1=4,cash,PRICELOOK))),W$2,FALSE())</f>
        <v>2.345</v>
      </c>
      <c r="X173" s="28" t="n">
        <f aca="false">VLOOKUP($B173,IF(X$1=2,PRICELOOK2,IF(X$1=3,PRICELOOK3,IF(X$1=4,cash,PRICELOOK))),X$2,FALSE())</f>
        <v>2.205</v>
      </c>
      <c r="Y173" s="28" t="n">
        <f aca="false">VLOOKUP($B173,IF(Y$1=2,PRICELOOK2,IF(Y$1=3,PRICELOOK3,IF(Y$1=4,cash,PRICELOOK))),Y$2,FALSE())</f>
        <v>2.205</v>
      </c>
      <c r="CF173" s="56" t="n">
        <f aca="false">B173</f>
        <v>35851</v>
      </c>
      <c r="CG173" s="1" t="n">
        <f aca="false">CORREL(C152:C173,E152:E173)</f>
        <v>0.289586380645009</v>
      </c>
      <c r="CI173" s="56" t="n">
        <f aca="false">CF173</f>
        <v>35851</v>
      </c>
      <c r="CJ173" s="3" t="n">
        <f aca="false">STDEV(CO152:CO173)*CJ$24</f>
        <v>0.34956690696709</v>
      </c>
      <c r="CK173" s="3" t="n">
        <f aca="false">STDEV(CP152:CP173)*CK$24</f>
        <v>0.241541860486323</v>
      </c>
      <c r="CO173" s="3" t="n">
        <f aca="false">LN(V173/V172)</f>
        <v>0.0122400548945022</v>
      </c>
      <c r="CP173" s="3" t="n">
        <f aca="false">LN(W173/W172)</f>
        <v>0.0215525583857343</v>
      </c>
    </row>
    <row r="174" customFormat="false" ht="12.75" hidden="false" customHeight="false" outlineLevel="0" collapsed="false">
      <c r="A174" s="1" t="n">
        <f aca="false">A175-1</f>
        <v>607</v>
      </c>
      <c r="B174" s="56" t="n">
        <f aca="false">HLOOKUP("date",IF(TERM2="cash",cash,PRICELOOK),IF(A174&gt;=2,A174,2),FALSE())</f>
        <v>35852</v>
      </c>
      <c r="C174" s="1" t="n">
        <f aca="false">IF(MIN($N174:$O174)=0,0,N174)</f>
        <v>2.095</v>
      </c>
      <c r="D174" s="35" t="n">
        <f aca="false">IF(ma=7,AVERAGE(C168:C174),IF(ma=14,AVERAGE(C161:C174),IF(ma=30,AVERAGE(C145:C174),IF(ma=40,AVERAGE(C135:C174),0))))</f>
        <v>0</v>
      </c>
      <c r="E174" s="1" t="n">
        <f aca="false">IF(MIN($N174:$O174)=0,0,O174)</f>
        <v>2.38</v>
      </c>
      <c r="I174" s="56" t="n">
        <f aca="false">B174</f>
        <v>35852</v>
      </c>
      <c r="J174" s="35" t="n">
        <f aca="false">IF(MIN(C174,E174)=0,0,E174-C174)</f>
        <v>0.285</v>
      </c>
      <c r="K174" s="35" t="n">
        <f aca="false">IF(ma=7,AVERAGE(J168:J174),IF(ma=14,AVERAGE(J161:J174),IF(ma=30,AVERAGE(J145:J174),IF(ma=40,AVERAGE(J135:J174),0))))</f>
        <v>0</v>
      </c>
      <c r="L174" s="35"/>
      <c r="M174" s="35"/>
      <c r="N174" s="28" t="n">
        <f aca="false">IF(BASISYN="YES",Q174-S174,Q174)</f>
        <v>2.095</v>
      </c>
      <c r="O174" s="28" t="n">
        <f aca="false">IF(BASISYN="YES",R174-T174,R174)</f>
        <v>2.38</v>
      </c>
      <c r="Q174" s="28" t="n">
        <f aca="false">IF(ISNA(V174),Q173,V174)</f>
        <v>2.095</v>
      </c>
      <c r="R174" s="28" t="n">
        <f aca="false">IF(ISNA(W174),R173,W174)</f>
        <v>2.38</v>
      </c>
      <c r="S174" s="28" t="n">
        <f aca="false">IF(ISNA(X174),S173,X174)</f>
        <v>2.22</v>
      </c>
      <c r="T174" s="28" t="n">
        <f aca="false">IF(ISNA(Y174),T173,Y174)</f>
        <v>2.22</v>
      </c>
      <c r="V174" s="28" t="n">
        <f aca="false">VLOOKUP($B174,IF(V$1=2,PRICELOOK2,IF(V$1=3,PRICELOOK3,IF(V$1=4,cash,PRICELOOK))),V$2,FALSE())</f>
        <v>2.095</v>
      </c>
      <c r="W174" s="28" t="n">
        <f aca="false">VLOOKUP($B174,IF(W$1=2,PRICELOOK2,IF(W$1=3,PRICELOOK3,IF(W$1=4,cash,PRICELOOK))),W$2,FALSE())</f>
        <v>2.38</v>
      </c>
      <c r="X174" s="28" t="n">
        <f aca="false">VLOOKUP($B174,IF(X$1=2,PRICELOOK2,IF(X$1=3,PRICELOOK3,IF(X$1=4,cash,PRICELOOK))),X$2,FALSE())</f>
        <v>2.22</v>
      </c>
      <c r="Y174" s="28" t="n">
        <f aca="false">VLOOKUP($B174,IF(Y$1=2,PRICELOOK2,IF(Y$1=3,PRICELOOK3,IF(Y$1=4,cash,PRICELOOK))),Y$2,FALSE())</f>
        <v>2.22</v>
      </c>
      <c r="CF174" s="56" t="n">
        <f aca="false">B174</f>
        <v>35852</v>
      </c>
      <c r="CG174" s="1" t="n">
        <f aca="false">CORREL(C153:C174,E153:E174)</f>
        <v>0.267787304197202</v>
      </c>
      <c r="CI174" s="56" t="n">
        <f aca="false">CF174</f>
        <v>35852</v>
      </c>
      <c r="CJ174" s="3" t="n">
        <f aca="false">STDEV(CO153:CO174)*CJ$24</f>
        <v>0.332444374253846</v>
      </c>
      <c r="CK174" s="3" t="n">
        <f aca="false">STDEV(CP153:CP174)*CK$24</f>
        <v>0.199678410819614</v>
      </c>
      <c r="CO174" s="3" t="n">
        <f aca="false">LN(V174/V173)</f>
        <v>0.0192777054259031</v>
      </c>
      <c r="CP174" s="3" t="n">
        <f aca="false">LN(W174/W173)</f>
        <v>0.0148150857851405</v>
      </c>
    </row>
    <row r="175" customFormat="false" ht="12.75" hidden="false" customHeight="false" outlineLevel="0" collapsed="false">
      <c r="A175" s="1" t="n">
        <f aca="false">A176-1</f>
        <v>608</v>
      </c>
      <c r="B175" s="56" t="n">
        <f aca="false">HLOOKUP("date",IF(TERM2="cash",cash,PRICELOOK),IF(A175&gt;=2,A175,2),FALSE())</f>
        <v>35853</v>
      </c>
      <c r="C175" s="1" t="n">
        <f aca="false">IF(MIN($N175:$O175)=0,0,N175)</f>
        <v>2.1</v>
      </c>
      <c r="D175" s="35" t="n">
        <f aca="false">IF(ma=7,AVERAGE(C169:C175),IF(ma=14,AVERAGE(C162:C175),IF(ma=30,AVERAGE(C146:C175),IF(ma=40,AVERAGE(C136:C175),0))))</f>
        <v>0</v>
      </c>
      <c r="E175" s="1" t="n">
        <f aca="false">IF(MIN($N175:$O175)=0,0,O175)</f>
        <v>2.37</v>
      </c>
      <c r="I175" s="56" t="n">
        <f aca="false">B175</f>
        <v>35853</v>
      </c>
      <c r="J175" s="35" t="n">
        <f aca="false">IF(MIN(C175,E175)=0,0,E175-C175)</f>
        <v>0.27</v>
      </c>
      <c r="K175" s="35" t="n">
        <f aca="false">IF(ma=7,AVERAGE(J169:J175),IF(ma=14,AVERAGE(J162:J175),IF(ma=30,AVERAGE(J146:J175),IF(ma=40,AVERAGE(J136:J175),0))))</f>
        <v>0</v>
      </c>
      <c r="L175" s="35"/>
      <c r="M175" s="35"/>
      <c r="N175" s="28" t="n">
        <f aca="false">IF(BASISYN="YES",Q175-S175,Q175)</f>
        <v>2.1</v>
      </c>
      <c r="O175" s="28" t="n">
        <f aca="false">IF(BASISYN="YES",R175-T175,R175)</f>
        <v>2.37</v>
      </c>
      <c r="Q175" s="28" t="n">
        <f aca="false">IF(ISNA(V175),Q174,V175)</f>
        <v>2.1</v>
      </c>
      <c r="R175" s="28" t="n">
        <f aca="false">IF(ISNA(W175),R174,W175)</f>
        <v>2.37</v>
      </c>
      <c r="S175" s="28" t="n">
        <f aca="false">IF(ISNA(X175),S174,X175)</f>
        <v>2.19</v>
      </c>
      <c r="T175" s="28" t="n">
        <f aca="false">IF(ISNA(Y175),T174,Y175)</f>
        <v>2.19</v>
      </c>
      <c r="V175" s="28" t="n">
        <f aca="false">VLOOKUP($B175,IF(V$1=2,PRICELOOK2,IF(V$1=3,PRICELOOK3,IF(V$1=4,cash,PRICELOOK))),V$2,FALSE())</f>
        <v>2.1</v>
      </c>
      <c r="W175" s="28" t="n">
        <f aca="false">VLOOKUP($B175,IF(W$1=2,PRICELOOK2,IF(W$1=3,PRICELOOK3,IF(W$1=4,cash,PRICELOOK))),W$2,FALSE())</f>
        <v>2.37</v>
      </c>
      <c r="X175" s="28" t="n">
        <f aca="false">VLOOKUP($B175,IF(X$1=2,PRICELOOK2,IF(X$1=3,PRICELOOK3,IF(X$1=4,cash,PRICELOOK))),X$2,FALSE())</f>
        <v>2.19</v>
      </c>
      <c r="Y175" s="28" t="n">
        <f aca="false">VLOOKUP($B175,IF(Y$1=2,PRICELOOK2,IF(Y$1=3,PRICELOOK3,IF(Y$1=4,cash,PRICELOOK))),Y$2,FALSE())</f>
        <v>2.19</v>
      </c>
      <c r="CF175" s="56" t="n">
        <f aca="false">B175</f>
        <v>35853</v>
      </c>
      <c r="CG175" s="1" t="n">
        <f aca="false">CORREL(C154:C175,E154:E175)</f>
        <v>0.327338408463928</v>
      </c>
      <c r="CI175" s="56" t="n">
        <f aca="false">CF175</f>
        <v>35853</v>
      </c>
      <c r="CJ175" s="3" t="n">
        <f aca="false">STDEV(CO154:CO175)*CJ$24</f>
        <v>0.265245397396153</v>
      </c>
      <c r="CK175" s="3" t="n">
        <f aca="false">STDEV(CP154:CP175)*CK$24</f>
        <v>0.165183261844286</v>
      </c>
      <c r="CO175" s="3" t="n">
        <f aca="false">LN(V175/V174)</f>
        <v>0.0023837913552762</v>
      </c>
      <c r="CP175" s="3" t="n">
        <f aca="false">LN(W175/W174)</f>
        <v>-0.00421053253634338</v>
      </c>
    </row>
    <row r="176" customFormat="false" ht="12.75" hidden="false" customHeight="false" outlineLevel="0" collapsed="false">
      <c r="A176" s="1" t="n">
        <f aca="false">A177-1</f>
        <v>609</v>
      </c>
      <c r="B176" s="56" t="n">
        <f aca="false">HLOOKUP("date",IF(TERM2="cash",cash,PRICELOOK),IF(A176&gt;=2,A176,2),FALSE())</f>
        <v>35854</v>
      </c>
      <c r="C176" s="1" t="n">
        <f aca="false">IF(MIN($N176:$O176)=0,0,N176)</f>
        <v>2.1</v>
      </c>
      <c r="D176" s="35" t="n">
        <f aca="false">IF(ma=7,AVERAGE(C170:C176),IF(ma=14,AVERAGE(C163:C176),IF(ma=30,AVERAGE(C147:C176),IF(ma=40,AVERAGE(C137:C176),0))))</f>
        <v>0</v>
      </c>
      <c r="E176" s="1" t="n">
        <f aca="false">IF(MIN($N176:$O176)=0,0,O176)</f>
        <v>2.37</v>
      </c>
      <c r="I176" s="56" t="n">
        <f aca="false">B176</f>
        <v>35854</v>
      </c>
      <c r="J176" s="35" t="n">
        <f aca="false">IF(MIN(C176,E176)=0,0,E176-C176)</f>
        <v>0.27</v>
      </c>
      <c r="K176" s="35" t="n">
        <f aca="false">IF(ma=7,AVERAGE(J170:J176),IF(ma=14,AVERAGE(J163:J176),IF(ma=30,AVERAGE(J147:J176),IF(ma=40,AVERAGE(J137:J176),0))))</f>
        <v>0</v>
      </c>
      <c r="L176" s="35"/>
      <c r="M176" s="35"/>
      <c r="N176" s="28" t="n">
        <f aca="false">IF(BASISYN="YES",Q176-S176,Q176)</f>
        <v>2.1</v>
      </c>
      <c r="O176" s="28" t="n">
        <f aca="false">IF(BASISYN="YES",R176-T176,R176)</f>
        <v>2.37</v>
      </c>
      <c r="Q176" s="28" t="n">
        <f aca="false">IF(ISNA(V176),Q175,V176)</f>
        <v>2.1</v>
      </c>
      <c r="R176" s="28" t="n">
        <f aca="false">IF(ISNA(W176),R175,W176)</f>
        <v>2.37</v>
      </c>
      <c r="S176" s="28" t="n">
        <f aca="false">IF(ISNA(X176),S175,X176)</f>
        <v>2.19</v>
      </c>
      <c r="T176" s="28" t="n">
        <f aca="false">IF(ISNA(Y176),T175,Y176)</f>
        <v>2.19</v>
      </c>
      <c r="V176" s="28" t="n">
        <f aca="false">VLOOKUP($B176,IF(V$1=2,PRICELOOK2,IF(V$1=3,PRICELOOK3,IF(V$1=4,cash,PRICELOOK))),V$2,FALSE())</f>
        <v>2.1</v>
      </c>
      <c r="W176" s="28" t="n">
        <f aca="false">VLOOKUP($B176,IF(W$1=2,PRICELOOK2,IF(W$1=3,PRICELOOK3,IF(W$1=4,cash,PRICELOOK))),W$2,FALSE())</f>
        <v>2.37</v>
      </c>
      <c r="X176" s="28" t="n">
        <f aca="false">VLOOKUP($B176,IF(X$1=2,PRICELOOK2,IF(X$1=3,PRICELOOK3,IF(X$1=4,cash,PRICELOOK))),X$2,FALSE())</f>
        <v>2.19</v>
      </c>
      <c r="Y176" s="28" t="n">
        <f aca="false">VLOOKUP($B176,IF(Y$1=2,PRICELOOK2,IF(Y$1=3,PRICELOOK3,IF(Y$1=4,cash,PRICELOOK))),Y$2,FALSE())</f>
        <v>2.19</v>
      </c>
      <c r="CF176" s="56" t="n">
        <f aca="false">B176</f>
        <v>35854</v>
      </c>
      <c r="CG176" s="1" t="n">
        <f aca="false">CORREL(C155:C176,E155:E176)</f>
        <v>0.45704392531516</v>
      </c>
      <c r="CI176" s="56" t="n">
        <f aca="false">CF176</f>
        <v>35854</v>
      </c>
      <c r="CJ176" s="3" t="n">
        <f aca="false">STDEV(CO155:CO176)*CJ$24</f>
        <v>0.256529429219778</v>
      </c>
      <c r="CK176" s="3" t="n">
        <f aca="false">STDEV(CP155:CP176)*CK$24</f>
        <v>0.158639503535989</v>
      </c>
      <c r="CO176" s="3" t="n">
        <f aca="false">LN(V176/V175)</f>
        <v>0</v>
      </c>
      <c r="CP176" s="3" t="n">
        <f aca="false">LN(W176/W175)</f>
        <v>0</v>
      </c>
    </row>
    <row r="177" customFormat="false" ht="12.75" hidden="false" customHeight="false" outlineLevel="0" collapsed="false">
      <c r="A177" s="1" t="n">
        <f aca="false">A178-1</f>
        <v>610</v>
      </c>
      <c r="B177" s="56" t="n">
        <f aca="false">HLOOKUP("date",IF(TERM2="cash",cash,PRICELOOK),IF(A177&gt;=2,A177,2),FALSE())</f>
        <v>35855</v>
      </c>
      <c r="C177" s="1" t="n">
        <f aca="false">IF(MIN($N177:$O177)=0,0,N177)</f>
        <v>2.1</v>
      </c>
      <c r="D177" s="35" t="n">
        <f aca="false">IF(ma=7,AVERAGE(C171:C177),IF(ma=14,AVERAGE(C164:C177),IF(ma=30,AVERAGE(C148:C177),IF(ma=40,AVERAGE(C138:C177),0))))</f>
        <v>0</v>
      </c>
      <c r="E177" s="1" t="n">
        <f aca="false">IF(MIN($N177:$O177)=0,0,O177)</f>
        <v>2.37</v>
      </c>
      <c r="I177" s="56" t="n">
        <f aca="false">B177</f>
        <v>35855</v>
      </c>
      <c r="J177" s="35" t="n">
        <f aca="false">IF(MIN(C177,E177)=0,0,E177-C177)</f>
        <v>0.27</v>
      </c>
      <c r="K177" s="35" t="n">
        <f aca="false">IF(ma=7,AVERAGE(J171:J177),IF(ma=14,AVERAGE(J164:J177),IF(ma=30,AVERAGE(J148:J177),IF(ma=40,AVERAGE(J138:J177),0))))</f>
        <v>0</v>
      </c>
      <c r="L177" s="35"/>
      <c r="M177" s="35"/>
      <c r="N177" s="28" t="n">
        <f aca="false">IF(BASISYN="YES",Q177-S177,Q177)</f>
        <v>2.1</v>
      </c>
      <c r="O177" s="28" t="n">
        <f aca="false">IF(BASISYN="YES",R177-T177,R177)</f>
        <v>2.37</v>
      </c>
      <c r="Q177" s="28" t="n">
        <f aca="false">IF(ISNA(V177),Q176,V177)</f>
        <v>2.1</v>
      </c>
      <c r="R177" s="28" t="n">
        <f aca="false">IF(ISNA(W177),R176,W177)</f>
        <v>2.37</v>
      </c>
      <c r="S177" s="28" t="n">
        <f aca="false">IF(ISNA(X177),S176,X177)</f>
        <v>2.19</v>
      </c>
      <c r="T177" s="28" t="n">
        <f aca="false">IF(ISNA(Y177),T176,Y177)</f>
        <v>2.19</v>
      </c>
      <c r="V177" s="28" t="n">
        <f aca="false">VLOOKUP($B177,IF(V$1=2,PRICELOOK2,IF(V$1=3,PRICELOOK3,IF(V$1=4,cash,PRICELOOK))),V$2,FALSE())</f>
        <v>2.1</v>
      </c>
      <c r="W177" s="28" t="n">
        <f aca="false">VLOOKUP($B177,IF(W$1=2,PRICELOOK2,IF(W$1=3,PRICELOOK3,IF(W$1=4,cash,PRICELOOK))),W$2,FALSE())</f>
        <v>2.37</v>
      </c>
      <c r="X177" s="28" t="n">
        <f aca="false">VLOOKUP($B177,IF(X$1=2,PRICELOOK2,IF(X$1=3,PRICELOOK3,IF(X$1=4,cash,PRICELOOK))),X$2,FALSE())</f>
        <v>2.19</v>
      </c>
      <c r="Y177" s="28" t="n">
        <f aca="false">VLOOKUP($B177,IF(Y$1=2,PRICELOOK2,IF(Y$1=3,PRICELOOK3,IF(Y$1=4,cash,PRICELOOK))),Y$2,FALSE())</f>
        <v>2.19</v>
      </c>
      <c r="CF177" s="56" t="n">
        <f aca="false">B177</f>
        <v>35855</v>
      </c>
      <c r="CG177" s="1" t="n">
        <f aca="false">CORREL(C156:C177,E156:E177)</f>
        <v>0.62026411319932</v>
      </c>
      <c r="CI177" s="56" t="n">
        <f aca="false">CF177</f>
        <v>35855</v>
      </c>
      <c r="CJ177" s="3" t="n">
        <f aca="false">STDEV(CO156:CO177)*CJ$24</f>
        <v>0.256529429219778</v>
      </c>
      <c r="CK177" s="3" t="n">
        <f aca="false">STDEV(CP156:CP177)*CK$24</f>
        <v>0.158639503535989</v>
      </c>
      <c r="CO177" s="3" t="n">
        <f aca="false">LN(V177/V176)</f>
        <v>0</v>
      </c>
      <c r="CP177" s="3" t="n">
        <f aca="false">LN(W177/W176)</f>
        <v>0</v>
      </c>
    </row>
    <row r="178" customFormat="false" ht="12.75" hidden="false" customHeight="false" outlineLevel="0" collapsed="false">
      <c r="A178" s="1" t="n">
        <f aca="false">A179-1</f>
        <v>611</v>
      </c>
      <c r="B178" s="56" t="n">
        <f aca="false">HLOOKUP("date",IF(TERM2="cash",cash,PRICELOOK),IF(A178&gt;=2,A178,2),FALSE())</f>
        <v>35856</v>
      </c>
      <c r="C178" s="1" t="n">
        <f aca="false">IF(MIN($N178:$O178)=0,0,N178)</f>
        <v>2.165</v>
      </c>
      <c r="D178" s="35" t="n">
        <f aca="false">IF(ma=7,AVERAGE(C172:C178),IF(ma=14,AVERAGE(C165:C178),IF(ma=30,AVERAGE(C149:C178),IF(ma=40,AVERAGE(C139:C178),0))))</f>
        <v>0</v>
      </c>
      <c r="E178" s="1" t="n">
        <f aca="false">IF(MIN($N178:$O178)=0,0,O178)</f>
        <v>2.4</v>
      </c>
      <c r="I178" s="56" t="n">
        <f aca="false">B178</f>
        <v>35856</v>
      </c>
      <c r="J178" s="35" t="n">
        <f aca="false">IF(MIN(C178,E178)=0,0,E178-C178)</f>
        <v>0.235</v>
      </c>
      <c r="K178" s="35" t="n">
        <f aca="false">IF(ma=7,AVERAGE(J172:J178),IF(ma=14,AVERAGE(J165:J178),IF(ma=30,AVERAGE(J149:J178),IF(ma=40,AVERAGE(J139:J178),0))))</f>
        <v>0</v>
      </c>
      <c r="L178" s="35"/>
      <c r="M178" s="35"/>
      <c r="N178" s="28" t="n">
        <f aca="false">IF(BASISYN="YES",Q178-S178,Q178)</f>
        <v>2.165</v>
      </c>
      <c r="O178" s="28" t="n">
        <f aca="false">IF(BASISYN="YES",R178-T178,R178)</f>
        <v>2.4</v>
      </c>
      <c r="Q178" s="28" t="n">
        <f aca="false">IF(ISNA(V178),Q177,V178)</f>
        <v>2.165</v>
      </c>
      <c r="R178" s="28" t="n">
        <f aca="false">IF(ISNA(W178),R177,W178)</f>
        <v>2.4</v>
      </c>
      <c r="S178" s="28" t="n">
        <f aca="false">IF(ISNA(X178),S177,X178)</f>
        <v>2.275</v>
      </c>
      <c r="T178" s="28" t="n">
        <f aca="false">IF(ISNA(Y178),T177,Y178)</f>
        <v>2.275</v>
      </c>
      <c r="V178" s="28" t="n">
        <f aca="false">VLOOKUP($B178,IF(V$1=2,PRICELOOK2,IF(V$1=3,PRICELOOK3,IF(V$1=4,cash,PRICELOOK))),V$2,FALSE())</f>
        <v>2.165</v>
      </c>
      <c r="W178" s="28" t="n">
        <f aca="false">VLOOKUP($B178,IF(W$1=2,PRICELOOK2,IF(W$1=3,PRICELOOK3,IF(W$1=4,cash,PRICELOOK))),W$2,FALSE())</f>
        <v>2.4</v>
      </c>
      <c r="X178" s="28" t="n">
        <f aca="false">VLOOKUP($B178,IF(X$1=2,PRICELOOK2,IF(X$1=3,PRICELOOK3,IF(X$1=4,cash,PRICELOOK))),X$2,FALSE())</f>
        <v>2.275</v>
      </c>
      <c r="Y178" s="28" t="n">
        <f aca="false">VLOOKUP($B178,IF(Y$1=2,PRICELOOK2,IF(Y$1=3,PRICELOOK3,IF(Y$1=4,cash,PRICELOOK))),Y$2,FALSE())</f>
        <v>2.275</v>
      </c>
      <c r="CF178" s="56" t="n">
        <f aca="false">B178</f>
        <v>35856</v>
      </c>
      <c r="CG178" s="1" t="n">
        <f aca="false">CORREL(C157:C178,E157:E178)</f>
        <v>0.844031805490536</v>
      </c>
      <c r="CI178" s="56" t="n">
        <f aca="false">CF178</f>
        <v>35856</v>
      </c>
      <c r="CJ178" s="3" t="n">
        <f aca="false">STDEV(CO157:CO178)*CJ$24</f>
        <v>0.278013026114156</v>
      </c>
      <c r="CK178" s="3" t="n">
        <f aca="false">STDEV(CP157:CP178)*CK$24</f>
        <v>0.161917031689192</v>
      </c>
      <c r="CO178" s="3" t="n">
        <f aca="false">LN(V178/V177)</f>
        <v>0.0304830167250758</v>
      </c>
      <c r="CP178" s="3" t="n">
        <f aca="false">LN(W178/W177)</f>
        <v>0.01257878220686</v>
      </c>
    </row>
    <row r="179" customFormat="false" ht="12.75" hidden="false" customHeight="false" outlineLevel="0" collapsed="false">
      <c r="A179" s="1" t="n">
        <f aca="false">A180-1</f>
        <v>612</v>
      </c>
      <c r="B179" s="56" t="n">
        <f aca="false">HLOOKUP("date",IF(TERM2="cash",cash,PRICELOOK),IF(A179&gt;=2,A179,2),FALSE())</f>
        <v>35857</v>
      </c>
      <c r="C179" s="1" t="n">
        <f aca="false">IF(MIN($N179:$O179)=0,0,N179)</f>
        <v>2.105</v>
      </c>
      <c r="D179" s="35" t="n">
        <f aca="false">IF(ma=7,AVERAGE(C173:C179),IF(ma=14,AVERAGE(C166:C179),IF(ma=30,AVERAGE(C150:C179),IF(ma=40,AVERAGE(C140:C179),0))))</f>
        <v>0</v>
      </c>
      <c r="E179" s="1" t="n">
        <f aca="false">IF(MIN($N179:$O179)=0,0,O179)</f>
        <v>2.38</v>
      </c>
      <c r="I179" s="56" t="n">
        <f aca="false">B179</f>
        <v>35857</v>
      </c>
      <c r="J179" s="35" t="n">
        <f aca="false">IF(MIN(C179,E179)=0,0,E179-C179)</f>
        <v>0.275</v>
      </c>
      <c r="K179" s="35" t="n">
        <f aca="false">IF(ma=7,AVERAGE(J173:J179),IF(ma=14,AVERAGE(J166:J179),IF(ma=30,AVERAGE(J150:J179),IF(ma=40,AVERAGE(J140:J179),0))))</f>
        <v>0</v>
      </c>
      <c r="L179" s="35"/>
      <c r="M179" s="35"/>
      <c r="N179" s="28" t="n">
        <f aca="false">IF(BASISYN="YES",Q179-S179,Q179)</f>
        <v>2.105</v>
      </c>
      <c r="O179" s="28" t="n">
        <f aca="false">IF(BASISYN="YES",R179-T179,R179)</f>
        <v>2.38</v>
      </c>
      <c r="Q179" s="28" t="n">
        <f aca="false">IF(ISNA(V179),Q178,V179)</f>
        <v>2.105</v>
      </c>
      <c r="R179" s="28" t="n">
        <f aca="false">IF(ISNA(W179),R178,W179)</f>
        <v>2.38</v>
      </c>
      <c r="S179" s="28" t="n">
        <f aca="false">IF(ISNA(X179),S178,X179)</f>
        <v>2.235</v>
      </c>
      <c r="T179" s="28" t="n">
        <f aca="false">IF(ISNA(Y179),T178,Y179)</f>
        <v>2.235</v>
      </c>
      <c r="V179" s="28" t="n">
        <f aca="false">VLOOKUP($B179,IF(V$1=2,PRICELOOK2,IF(V$1=3,PRICELOOK3,IF(V$1=4,cash,PRICELOOK))),V$2,FALSE())</f>
        <v>2.105</v>
      </c>
      <c r="W179" s="28" t="n">
        <f aca="false">VLOOKUP($B179,IF(W$1=2,PRICELOOK2,IF(W$1=3,PRICELOOK3,IF(W$1=4,cash,PRICELOOK))),W$2,FALSE())</f>
        <v>2.38</v>
      </c>
      <c r="X179" s="28" t="n">
        <f aca="false">VLOOKUP($B179,IF(X$1=2,PRICELOOK2,IF(X$1=3,PRICELOOK3,IF(X$1=4,cash,PRICELOOK))),X$2,FALSE())</f>
        <v>2.235</v>
      </c>
      <c r="Y179" s="28" t="n">
        <f aca="false">VLOOKUP($B179,IF(Y$1=2,PRICELOOK2,IF(Y$1=3,PRICELOOK3,IF(Y$1=4,cash,PRICELOOK))),Y$2,FALSE())</f>
        <v>2.235</v>
      </c>
      <c r="CF179" s="56" t="n">
        <f aca="false">B179</f>
        <v>35857</v>
      </c>
      <c r="CG179" s="1" t="n">
        <f aca="false">CORREL(C158:C179,E158:E179)</f>
        <v>0.862654281410509</v>
      </c>
      <c r="CI179" s="56" t="n">
        <f aca="false">CF179</f>
        <v>35857</v>
      </c>
      <c r="CJ179" s="3" t="n">
        <f aca="false">STDEV(CO158:CO179)*CJ$24</f>
        <v>0.242470136325722</v>
      </c>
      <c r="CK179" s="3" t="n">
        <f aca="false">STDEV(CP158:CP179)*CK$24</f>
        <v>0.159109762481994</v>
      </c>
      <c r="CO179" s="3" t="n">
        <f aca="false">LN(V179/V178)</f>
        <v>-0.0281048943201085</v>
      </c>
      <c r="CP179" s="3" t="n">
        <f aca="false">LN(W179/W178)</f>
        <v>-0.00836824967051658</v>
      </c>
    </row>
    <row r="180" customFormat="false" ht="12.75" hidden="false" customHeight="false" outlineLevel="0" collapsed="false">
      <c r="A180" s="1" t="n">
        <f aca="false">A181-1</f>
        <v>613</v>
      </c>
      <c r="B180" s="56" t="n">
        <f aca="false">HLOOKUP("date",IF(TERM2="cash",cash,PRICELOOK),IF(A180&gt;=2,A180,2),FALSE())</f>
        <v>35858</v>
      </c>
      <c r="C180" s="1" t="n">
        <f aca="false">IF(MIN($N180:$O180)=0,0,N180)</f>
        <v>2.07</v>
      </c>
      <c r="D180" s="35" t="n">
        <f aca="false">IF(ma=7,AVERAGE(C174:C180),IF(ma=14,AVERAGE(C167:C180),IF(ma=30,AVERAGE(C151:C180),IF(ma=40,AVERAGE(C141:C180),0))))</f>
        <v>0</v>
      </c>
      <c r="E180" s="1" t="n">
        <f aca="false">IF(MIN($N180:$O180)=0,0,O180)</f>
        <v>2.375</v>
      </c>
      <c r="I180" s="56" t="n">
        <f aca="false">B180</f>
        <v>35858</v>
      </c>
      <c r="J180" s="35" t="n">
        <f aca="false">IF(MIN(C180,E180)=0,0,E180-C180)</f>
        <v>0.305</v>
      </c>
      <c r="K180" s="35" t="n">
        <f aca="false">IF(ma=7,AVERAGE(J174:J180),IF(ma=14,AVERAGE(J167:J180),IF(ma=30,AVERAGE(J151:J180),IF(ma=40,AVERAGE(J141:J180),0))))</f>
        <v>0</v>
      </c>
      <c r="L180" s="35"/>
      <c r="M180" s="35"/>
      <c r="N180" s="28" t="n">
        <f aca="false">IF(BASISYN="YES",Q180-S180,Q180)</f>
        <v>2.07</v>
      </c>
      <c r="O180" s="28" t="n">
        <f aca="false">IF(BASISYN="YES",R180-T180,R180)</f>
        <v>2.375</v>
      </c>
      <c r="Q180" s="28" t="n">
        <f aca="false">IF(ISNA(V180),Q179,V180)</f>
        <v>2.07</v>
      </c>
      <c r="R180" s="28" t="n">
        <f aca="false">IF(ISNA(W180),R179,W180)</f>
        <v>2.375</v>
      </c>
      <c r="S180" s="28" t="n">
        <f aca="false">IF(ISNA(X180),S179,X180)</f>
        <v>2.19</v>
      </c>
      <c r="T180" s="28" t="n">
        <f aca="false">IF(ISNA(Y180),T179,Y180)</f>
        <v>2.19</v>
      </c>
      <c r="V180" s="28" t="n">
        <f aca="false">VLOOKUP($B180,IF(V$1=2,PRICELOOK2,IF(V$1=3,PRICELOOK3,IF(V$1=4,cash,PRICELOOK))),V$2,FALSE())</f>
        <v>2.07</v>
      </c>
      <c r="W180" s="28" t="n">
        <f aca="false">VLOOKUP($B180,IF(W$1=2,PRICELOOK2,IF(W$1=3,PRICELOOK3,IF(W$1=4,cash,PRICELOOK))),W$2,FALSE())</f>
        <v>2.375</v>
      </c>
      <c r="X180" s="28" t="n">
        <f aca="false">VLOOKUP($B180,IF(X$1=2,PRICELOOK2,IF(X$1=3,PRICELOOK3,IF(X$1=4,cash,PRICELOOK))),X$2,FALSE())</f>
        <v>2.19</v>
      </c>
      <c r="Y180" s="28" t="n">
        <f aca="false">VLOOKUP($B180,IF(Y$1=2,PRICELOOK2,IF(Y$1=3,PRICELOOK3,IF(Y$1=4,cash,PRICELOOK))),Y$2,FALSE())</f>
        <v>2.19</v>
      </c>
      <c r="CF180" s="56" t="n">
        <f aca="false">B180</f>
        <v>35858</v>
      </c>
      <c r="CG180" s="1" t="n">
        <f aca="false">CORREL(C159:C180,E159:E180)</f>
        <v>0.831568284776945</v>
      </c>
      <c r="CI180" s="56" t="n">
        <f aca="false">CF180</f>
        <v>35858</v>
      </c>
      <c r="CJ180" s="3" t="n">
        <f aca="false">STDEV(CO159:CO180)*CJ$24</f>
        <v>0.239513937004541</v>
      </c>
      <c r="CK180" s="3" t="n">
        <f aca="false">STDEV(CP159:CP180)*CK$24</f>
        <v>0.154244035428441</v>
      </c>
      <c r="CO180" s="3" t="n">
        <f aca="false">LN(V180/V179)</f>
        <v>-0.0167668598570671</v>
      </c>
      <c r="CP180" s="3" t="n">
        <f aca="false">LN(W180/W179)</f>
        <v>-0.00210305019677879</v>
      </c>
    </row>
    <row r="181" customFormat="false" ht="12.75" hidden="false" customHeight="false" outlineLevel="0" collapsed="false">
      <c r="A181" s="1" t="n">
        <f aca="false">A182-1</f>
        <v>614</v>
      </c>
      <c r="B181" s="56" t="n">
        <f aca="false">HLOOKUP("date",IF(TERM2="cash",cash,PRICELOOK),IF(A181&gt;=2,A181,2),FALSE())</f>
        <v>35859</v>
      </c>
      <c r="C181" s="1" t="n">
        <f aca="false">IF(MIN($N181:$O181)=0,0,N181)</f>
        <v>2.06</v>
      </c>
      <c r="D181" s="35" t="n">
        <f aca="false">IF(ma=7,AVERAGE(C175:C181),IF(ma=14,AVERAGE(C168:C181),IF(ma=30,AVERAGE(C152:C181),IF(ma=40,AVERAGE(C142:C181),0))))</f>
        <v>0</v>
      </c>
      <c r="E181" s="1" t="n">
        <f aca="false">IF(MIN($N181:$O181)=0,0,O181)</f>
        <v>2.36</v>
      </c>
      <c r="I181" s="56" t="n">
        <f aca="false">B181</f>
        <v>35859</v>
      </c>
      <c r="J181" s="35" t="n">
        <f aca="false">IF(MIN(C181,E181)=0,0,E181-C181)</f>
        <v>0.3</v>
      </c>
      <c r="K181" s="35" t="n">
        <f aca="false">IF(ma=7,AVERAGE(J175:J181),IF(ma=14,AVERAGE(J168:J181),IF(ma=30,AVERAGE(J152:J181),IF(ma=40,AVERAGE(J142:J181),0))))</f>
        <v>0</v>
      </c>
      <c r="L181" s="35"/>
      <c r="M181" s="35"/>
      <c r="N181" s="28" t="n">
        <f aca="false">IF(BASISYN="YES",Q181-S181,Q181)</f>
        <v>2.06</v>
      </c>
      <c r="O181" s="28" t="n">
        <f aca="false">IF(BASISYN="YES",R181-T181,R181)</f>
        <v>2.36</v>
      </c>
      <c r="Q181" s="28" t="n">
        <f aca="false">IF(ISNA(V181),Q180,V181)</f>
        <v>2.06</v>
      </c>
      <c r="R181" s="28" t="n">
        <f aca="false">IF(ISNA(W181),R180,W181)</f>
        <v>2.36</v>
      </c>
      <c r="S181" s="28" t="n">
        <f aca="false">IF(ISNA(X181),S180,X181)</f>
        <v>2.115</v>
      </c>
      <c r="T181" s="28" t="n">
        <f aca="false">IF(ISNA(Y181),T180,Y181)</f>
        <v>2.115</v>
      </c>
      <c r="V181" s="28" t="n">
        <f aca="false">VLOOKUP($B181,IF(V$1=2,PRICELOOK2,IF(V$1=3,PRICELOOK3,IF(V$1=4,cash,PRICELOOK))),V$2,FALSE())</f>
        <v>2.06</v>
      </c>
      <c r="W181" s="28" t="n">
        <f aca="false">VLOOKUP($B181,IF(W$1=2,PRICELOOK2,IF(W$1=3,PRICELOOK3,IF(W$1=4,cash,PRICELOOK))),W$2,FALSE())</f>
        <v>2.36</v>
      </c>
      <c r="X181" s="28" t="n">
        <f aca="false">VLOOKUP($B181,IF(X$1=2,PRICELOOK2,IF(X$1=3,PRICELOOK3,IF(X$1=4,cash,PRICELOOK))),X$2,FALSE())</f>
        <v>2.115</v>
      </c>
      <c r="Y181" s="28" t="n">
        <f aca="false">VLOOKUP($B181,IF(Y$1=2,PRICELOOK2,IF(Y$1=3,PRICELOOK3,IF(Y$1=4,cash,PRICELOOK))),Y$2,FALSE())</f>
        <v>2.115</v>
      </c>
      <c r="CF181" s="56" t="n">
        <f aca="false">B181</f>
        <v>35859</v>
      </c>
      <c r="CG181" s="1" t="n">
        <f aca="false">CORREL(C160:C181,E160:E181)</f>
        <v>0.810844243285131</v>
      </c>
      <c r="CI181" s="56" t="n">
        <f aca="false">CF181</f>
        <v>35859</v>
      </c>
      <c r="CJ181" s="3" t="n">
        <f aca="false">STDEV(CO160:CO181)*CJ$24</f>
        <v>0.235484224689993</v>
      </c>
      <c r="CK181" s="3" t="n">
        <f aca="false">STDEV(CP160:CP181)*CK$24</f>
        <v>0.157365312636609</v>
      </c>
      <c r="CO181" s="3" t="n">
        <f aca="false">LN(V181/V180)</f>
        <v>-0.0048426244757879</v>
      </c>
      <c r="CP181" s="3" t="n">
        <f aca="false">LN(W181/W180)</f>
        <v>-0.0063358184490859</v>
      </c>
    </row>
    <row r="182" customFormat="false" ht="12.75" hidden="false" customHeight="false" outlineLevel="0" collapsed="false">
      <c r="A182" s="1" t="n">
        <f aca="false">A183-1</f>
        <v>615</v>
      </c>
      <c r="B182" s="56" t="n">
        <f aca="false">HLOOKUP("date",IF(TERM2="cash",cash,PRICELOOK),IF(A182&gt;=2,A182,2),FALSE())</f>
        <v>35860</v>
      </c>
      <c r="C182" s="1" t="n">
        <f aca="false">IF(MIN($N182:$O182)=0,0,N182)</f>
        <v>2.065</v>
      </c>
      <c r="D182" s="35" t="n">
        <f aca="false">IF(ma=7,AVERAGE(C176:C182),IF(ma=14,AVERAGE(C169:C182),IF(ma=30,AVERAGE(C153:C182),IF(ma=40,AVERAGE(C143:C182),0))))</f>
        <v>0</v>
      </c>
      <c r="E182" s="1" t="n">
        <f aca="false">IF(MIN($N182:$O182)=0,0,O182)</f>
        <v>2.355</v>
      </c>
      <c r="I182" s="56" t="n">
        <f aca="false">B182</f>
        <v>35860</v>
      </c>
      <c r="J182" s="35" t="n">
        <f aca="false">IF(MIN(C182,E182)=0,0,E182-C182)</f>
        <v>0.29</v>
      </c>
      <c r="K182" s="35" t="n">
        <f aca="false">IF(ma=7,AVERAGE(J176:J182),IF(ma=14,AVERAGE(J169:J182),IF(ma=30,AVERAGE(J153:J182),IF(ma=40,AVERAGE(J143:J182),0))))</f>
        <v>0</v>
      </c>
      <c r="L182" s="35"/>
      <c r="M182" s="35"/>
      <c r="N182" s="28" t="n">
        <f aca="false">IF(BASISYN="YES",Q182-S182,Q182)</f>
        <v>2.065</v>
      </c>
      <c r="O182" s="28" t="n">
        <f aca="false">IF(BASISYN="YES",R182-T182,R182)</f>
        <v>2.355</v>
      </c>
      <c r="Q182" s="28" t="n">
        <f aca="false">IF(ISNA(V182),Q181,V182)</f>
        <v>2.065</v>
      </c>
      <c r="R182" s="28" t="n">
        <f aca="false">IF(ISNA(W182),R181,W182)</f>
        <v>2.355</v>
      </c>
      <c r="S182" s="28" t="n">
        <f aca="false">IF(ISNA(X182),S181,X182)</f>
        <v>2.09</v>
      </c>
      <c r="T182" s="28" t="n">
        <f aca="false">IF(ISNA(Y182),T181,Y182)</f>
        <v>2.09</v>
      </c>
      <c r="V182" s="28" t="n">
        <f aca="false">VLOOKUP($B182,IF(V$1=2,PRICELOOK2,IF(V$1=3,PRICELOOK3,IF(V$1=4,cash,PRICELOOK))),V$2,FALSE())</f>
        <v>2.065</v>
      </c>
      <c r="W182" s="28" t="n">
        <f aca="false">VLOOKUP($B182,IF(W$1=2,PRICELOOK2,IF(W$1=3,PRICELOOK3,IF(W$1=4,cash,PRICELOOK))),W$2,FALSE())</f>
        <v>2.355</v>
      </c>
      <c r="X182" s="28" t="n">
        <f aca="false">VLOOKUP($B182,IF(X$1=2,PRICELOOK2,IF(X$1=3,PRICELOOK3,IF(X$1=4,cash,PRICELOOK))),X$2,FALSE())</f>
        <v>2.09</v>
      </c>
      <c r="Y182" s="28" t="n">
        <f aca="false">VLOOKUP($B182,IF(Y$1=2,PRICELOOK2,IF(Y$1=3,PRICELOOK3,IF(Y$1=4,cash,PRICELOOK))),Y$2,FALSE())</f>
        <v>2.09</v>
      </c>
      <c r="CF182" s="56" t="n">
        <f aca="false">B182</f>
        <v>35860</v>
      </c>
      <c r="CG182" s="1" t="n">
        <f aca="false">CORREL(C161:C182,E161:E182)</f>
        <v>0.790982926589545</v>
      </c>
      <c r="CI182" s="56" t="n">
        <f aca="false">CF182</f>
        <v>35860</v>
      </c>
      <c r="CJ182" s="3" t="n">
        <f aca="false">STDEV(CO161:CO182)*CJ$24</f>
        <v>0.234735217860136</v>
      </c>
      <c r="CK182" s="3" t="n">
        <f aca="false">STDEV(CP161:CP182)*CK$24</f>
        <v>0.157307685138406</v>
      </c>
      <c r="CO182" s="3" t="n">
        <f aca="false">LN(V182/V181)</f>
        <v>0.00242424361150625</v>
      </c>
      <c r="CP182" s="3" t="n">
        <f aca="false">LN(W182/W181)</f>
        <v>-0.00212089156913762</v>
      </c>
    </row>
    <row r="183" customFormat="false" ht="12.75" hidden="false" customHeight="false" outlineLevel="0" collapsed="false">
      <c r="A183" s="1" t="n">
        <f aca="false">A184-1</f>
        <v>616</v>
      </c>
      <c r="B183" s="56" t="n">
        <f aca="false">HLOOKUP("date",IF(TERM2="cash",cash,PRICELOOK),IF(A183&gt;=2,A183,2),FALSE())</f>
        <v>35861</v>
      </c>
      <c r="C183" s="1" t="n">
        <f aca="false">IF(MIN($N183:$O183)=0,0,N183)</f>
        <v>2.065</v>
      </c>
      <c r="D183" s="35" t="n">
        <f aca="false">IF(ma=7,AVERAGE(C177:C183),IF(ma=14,AVERAGE(C170:C183),IF(ma=30,AVERAGE(C154:C183),IF(ma=40,AVERAGE(C144:C183),0))))</f>
        <v>0</v>
      </c>
      <c r="E183" s="1" t="n">
        <f aca="false">IF(MIN($N183:$O183)=0,0,O183)</f>
        <v>2.355</v>
      </c>
      <c r="I183" s="56" t="n">
        <f aca="false">B183</f>
        <v>35861</v>
      </c>
      <c r="J183" s="35" t="n">
        <f aca="false">IF(MIN(C183,E183)=0,0,E183-C183)</f>
        <v>0.29</v>
      </c>
      <c r="K183" s="35" t="n">
        <f aca="false">IF(ma=7,AVERAGE(J177:J183),IF(ma=14,AVERAGE(J170:J183),IF(ma=30,AVERAGE(J154:J183),IF(ma=40,AVERAGE(J144:J183),0))))</f>
        <v>0</v>
      </c>
      <c r="L183" s="35"/>
      <c r="M183" s="35"/>
      <c r="N183" s="28" t="n">
        <f aca="false">IF(BASISYN="YES",Q183-S183,Q183)</f>
        <v>2.065</v>
      </c>
      <c r="O183" s="28" t="n">
        <f aca="false">IF(BASISYN="YES",R183-T183,R183)</f>
        <v>2.355</v>
      </c>
      <c r="Q183" s="28" t="n">
        <f aca="false">IF(ISNA(V183),Q182,V183)</f>
        <v>2.065</v>
      </c>
      <c r="R183" s="28" t="n">
        <f aca="false">IF(ISNA(W183),R182,W183)</f>
        <v>2.355</v>
      </c>
      <c r="S183" s="28" t="n">
        <f aca="false">IF(ISNA(X183),S182,X183)</f>
        <v>2.09</v>
      </c>
      <c r="T183" s="28" t="n">
        <f aca="false">IF(ISNA(Y183),T182,Y183)</f>
        <v>2.09</v>
      </c>
      <c r="V183" s="28" t="n">
        <f aca="false">VLOOKUP($B183,IF(V$1=2,PRICELOOK2,IF(V$1=3,PRICELOOK3,IF(V$1=4,cash,PRICELOOK))),V$2,FALSE())</f>
        <v>2.065</v>
      </c>
      <c r="W183" s="28" t="n">
        <f aca="false">VLOOKUP($B183,IF(W$1=2,PRICELOOK2,IF(W$1=3,PRICELOOK3,IF(W$1=4,cash,PRICELOOK))),W$2,FALSE())</f>
        <v>2.355</v>
      </c>
      <c r="X183" s="28" t="n">
        <f aca="false">VLOOKUP($B183,IF(X$1=2,PRICELOOK2,IF(X$1=3,PRICELOOK3,IF(X$1=4,cash,PRICELOOK))),X$2,FALSE())</f>
        <v>2.09</v>
      </c>
      <c r="Y183" s="28" t="n">
        <f aca="false">VLOOKUP($B183,IF(Y$1=2,PRICELOOK2,IF(Y$1=3,PRICELOOK3,IF(Y$1=4,cash,PRICELOOK))),Y$2,FALSE())</f>
        <v>2.09</v>
      </c>
      <c r="CF183" s="56" t="n">
        <f aca="false">B183</f>
        <v>35861</v>
      </c>
      <c r="CG183" s="1" t="n">
        <f aca="false">CORREL(C162:C183,E162:E183)</f>
        <v>0.774648557772854</v>
      </c>
      <c r="CI183" s="56" t="n">
        <f aca="false">CF183</f>
        <v>35861</v>
      </c>
      <c r="CJ183" s="3" t="n">
        <f aca="false">STDEV(CO162:CO183)*CJ$24</f>
        <v>0.234305208740581</v>
      </c>
      <c r="CK183" s="3" t="n">
        <f aca="false">STDEV(CP162:CP183)*CK$24</f>
        <v>0.153000520914643</v>
      </c>
      <c r="CO183" s="3" t="n">
        <f aca="false">LN(V183/V182)</f>
        <v>0</v>
      </c>
      <c r="CP183" s="3" t="n">
        <f aca="false">LN(W183/W182)</f>
        <v>0</v>
      </c>
    </row>
    <row r="184" customFormat="false" ht="12.75" hidden="false" customHeight="false" outlineLevel="0" collapsed="false">
      <c r="A184" s="1" t="n">
        <f aca="false">A185-1</f>
        <v>617</v>
      </c>
      <c r="B184" s="56" t="n">
        <f aca="false">HLOOKUP("date",IF(TERM2="cash",cash,PRICELOOK),IF(A184&gt;=2,A184,2),FALSE())</f>
        <v>35862</v>
      </c>
      <c r="C184" s="1" t="n">
        <f aca="false">IF(MIN($N184:$O184)=0,0,N184)</f>
        <v>2.065</v>
      </c>
      <c r="D184" s="35" t="n">
        <f aca="false">IF(ma=7,AVERAGE(C178:C184),IF(ma=14,AVERAGE(C171:C184),IF(ma=30,AVERAGE(C155:C184),IF(ma=40,AVERAGE(C145:C184),0))))</f>
        <v>0</v>
      </c>
      <c r="E184" s="1" t="n">
        <f aca="false">IF(MIN($N184:$O184)=0,0,O184)</f>
        <v>2.355</v>
      </c>
      <c r="I184" s="56" t="n">
        <f aca="false">B184</f>
        <v>35862</v>
      </c>
      <c r="J184" s="35" t="n">
        <f aca="false">IF(MIN(C184,E184)=0,0,E184-C184)</f>
        <v>0.29</v>
      </c>
      <c r="K184" s="35" t="n">
        <f aca="false">IF(ma=7,AVERAGE(J178:J184),IF(ma=14,AVERAGE(J171:J184),IF(ma=30,AVERAGE(J155:J184),IF(ma=40,AVERAGE(J145:J184),0))))</f>
        <v>0</v>
      </c>
      <c r="L184" s="35"/>
      <c r="M184" s="35"/>
      <c r="N184" s="28" t="n">
        <f aca="false">IF(BASISYN="YES",Q184-S184,Q184)</f>
        <v>2.065</v>
      </c>
      <c r="O184" s="28" t="n">
        <f aca="false">IF(BASISYN="YES",R184-T184,R184)</f>
        <v>2.355</v>
      </c>
      <c r="Q184" s="28" t="n">
        <f aca="false">IF(ISNA(V184),Q183,V184)</f>
        <v>2.065</v>
      </c>
      <c r="R184" s="28" t="n">
        <f aca="false">IF(ISNA(W184),R183,W184)</f>
        <v>2.355</v>
      </c>
      <c r="S184" s="28" t="n">
        <f aca="false">IF(ISNA(X184),S183,X184)</f>
        <v>2.09</v>
      </c>
      <c r="T184" s="28" t="n">
        <f aca="false">IF(ISNA(Y184),T183,Y184)</f>
        <v>2.09</v>
      </c>
      <c r="V184" s="28" t="n">
        <f aca="false">VLOOKUP($B184,IF(V$1=2,PRICELOOK2,IF(V$1=3,PRICELOOK3,IF(V$1=4,cash,PRICELOOK))),V$2,FALSE())</f>
        <v>2.065</v>
      </c>
      <c r="W184" s="28" t="n">
        <f aca="false">VLOOKUP($B184,IF(W$1=2,PRICELOOK2,IF(W$1=3,PRICELOOK3,IF(W$1=4,cash,PRICELOOK))),W$2,FALSE())</f>
        <v>2.355</v>
      </c>
      <c r="X184" s="28" t="n">
        <f aca="false">VLOOKUP($B184,IF(X$1=2,PRICELOOK2,IF(X$1=3,PRICELOOK3,IF(X$1=4,cash,PRICELOOK))),X$2,FALSE())</f>
        <v>2.09</v>
      </c>
      <c r="Y184" s="28" t="n">
        <f aca="false">VLOOKUP($B184,IF(Y$1=2,PRICELOOK2,IF(Y$1=3,PRICELOOK3,IF(Y$1=4,cash,PRICELOOK))),Y$2,FALSE())</f>
        <v>2.09</v>
      </c>
      <c r="CF184" s="56" t="n">
        <f aca="false">B184</f>
        <v>35862</v>
      </c>
      <c r="CG184" s="1" t="n">
        <f aca="false">CORREL(C163:C184,E163:E184)</f>
        <v>0.757504361478501</v>
      </c>
      <c r="CI184" s="56" t="n">
        <f aca="false">CF184</f>
        <v>35862</v>
      </c>
      <c r="CJ184" s="3" t="n">
        <f aca="false">STDEV(CO163:CO184)*CJ$24</f>
        <v>0.234305208740581</v>
      </c>
      <c r="CK184" s="3" t="n">
        <f aca="false">STDEV(CP163:CP184)*CK$24</f>
        <v>0.153000520914643</v>
      </c>
      <c r="CO184" s="3" t="n">
        <f aca="false">LN(V184/V183)</f>
        <v>0</v>
      </c>
      <c r="CP184" s="3" t="n">
        <f aca="false">LN(W184/W183)</f>
        <v>0</v>
      </c>
    </row>
    <row r="185" customFormat="false" ht="12.75" hidden="false" customHeight="false" outlineLevel="0" collapsed="false">
      <c r="A185" s="1" t="n">
        <f aca="false">A186-1</f>
        <v>618</v>
      </c>
      <c r="B185" s="56" t="n">
        <f aca="false">HLOOKUP("date",IF(TERM2="cash",cash,PRICELOOK),IF(A185&gt;=2,A185,2),FALSE())</f>
        <v>35863</v>
      </c>
      <c r="C185" s="1" t="n">
        <f aca="false">IF(MIN($N185:$O185)=0,0,N185)</f>
        <v>2.165</v>
      </c>
      <c r="D185" s="35" t="n">
        <f aca="false">IF(ma=7,AVERAGE(C179:C185),IF(ma=14,AVERAGE(C172:C185),IF(ma=30,AVERAGE(C156:C185),IF(ma=40,AVERAGE(C146:C185),0))))</f>
        <v>0</v>
      </c>
      <c r="E185" s="1" t="n">
        <f aca="false">IF(MIN($N185:$O185)=0,0,O185)</f>
        <v>2.43</v>
      </c>
      <c r="I185" s="56" t="n">
        <f aca="false">B185</f>
        <v>35863</v>
      </c>
      <c r="J185" s="35" t="n">
        <f aca="false">IF(MIN(C185,E185)=0,0,E185-C185)</f>
        <v>0.265</v>
      </c>
      <c r="K185" s="35" t="n">
        <f aca="false">IF(ma=7,AVERAGE(J179:J185),IF(ma=14,AVERAGE(J172:J185),IF(ma=30,AVERAGE(J156:J185),IF(ma=40,AVERAGE(J146:J185),0))))</f>
        <v>0</v>
      </c>
      <c r="L185" s="35"/>
      <c r="M185" s="35"/>
      <c r="N185" s="28" t="n">
        <f aca="false">IF(BASISYN="YES",Q185-S185,Q185)</f>
        <v>2.165</v>
      </c>
      <c r="O185" s="28" t="n">
        <f aca="false">IF(BASISYN="YES",R185-T185,R185)</f>
        <v>2.43</v>
      </c>
      <c r="Q185" s="28" t="n">
        <f aca="false">IF(ISNA(V185),Q184,V185)</f>
        <v>2.165</v>
      </c>
      <c r="R185" s="28" t="n">
        <f aca="false">IF(ISNA(W185),R184,W185)</f>
        <v>2.43</v>
      </c>
      <c r="S185" s="28" t="n">
        <f aca="false">IF(ISNA(X185),S184,X185)</f>
        <v>2.165</v>
      </c>
      <c r="T185" s="28" t="n">
        <f aca="false">IF(ISNA(Y185),T184,Y185)</f>
        <v>2.165</v>
      </c>
      <c r="V185" s="28" t="n">
        <f aca="false">VLOOKUP($B185,IF(V$1=2,PRICELOOK2,IF(V$1=3,PRICELOOK3,IF(V$1=4,cash,PRICELOOK))),V$2,FALSE())</f>
        <v>2.165</v>
      </c>
      <c r="W185" s="28" t="n">
        <f aca="false">VLOOKUP($B185,IF(W$1=2,PRICELOOK2,IF(W$1=3,PRICELOOK3,IF(W$1=4,cash,PRICELOOK))),W$2,FALSE())</f>
        <v>2.43</v>
      </c>
      <c r="X185" s="28" t="n">
        <f aca="false">VLOOKUP($B185,IF(X$1=2,PRICELOOK2,IF(X$1=3,PRICELOOK3,IF(X$1=4,cash,PRICELOOK))),X$2,FALSE())</f>
        <v>2.165</v>
      </c>
      <c r="Y185" s="28" t="n">
        <f aca="false">VLOOKUP($B185,IF(Y$1=2,PRICELOOK2,IF(Y$1=3,PRICELOOK3,IF(Y$1=4,cash,PRICELOOK))),Y$2,FALSE())</f>
        <v>2.165</v>
      </c>
      <c r="CF185" s="56" t="n">
        <f aca="false">B185</f>
        <v>35863</v>
      </c>
      <c r="CG185" s="1" t="n">
        <f aca="false">CORREL(C164:C185,E164:E185)</f>
        <v>0.784963841151099</v>
      </c>
      <c r="CI185" s="56" t="n">
        <f aca="false">CF185</f>
        <v>35863</v>
      </c>
      <c r="CJ185" s="3" t="n">
        <f aca="false">STDEV(CO164:CO185)*CJ$24</f>
        <v>0.282942351505697</v>
      </c>
      <c r="CK185" s="3" t="n">
        <f aca="false">STDEV(CP164:CP185)*CK$24</f>
        <v>0.181635304683745</v>
      </c>
      <c r="CO185" s="3" t="n">
        <f aca="false">LN(V185/V184)</f>
        <v>0.0472901350414572</v>
      </c>
      <c r="CP185" s="3" t="n">
        <f aca="false">LN(W185/W184)</f>
        <v>0.031350529884076</v>
      </c>
    </row>
    <row r="186" customFormat="false" ht="12.75" hidden="false" customHeight="false" outlineLevel="0" collapsed="false">
      <c r="A186" s="1" t="n">
        <f aca="false">A187-1</f>
        <v>619</v>
      </c>
      <c r="B186" s="56" t="n">
        <f aca="false">HLOOKUP("date",IF(TERM2="cash",cash,PRICELOOK),IF(A186&gt;=2,A186,2),FALSE())</f>
        <v>35864</v>
      </c>
      <c r="C186" s="1" t="n">
        <f aca="false">IF(MIN($N186:$O186)=0,0,N186)</f>
        <v>2.21</v>
      </c>
      <c r="D186" s="35" t="n">
        <f aca="false">IF(ma=7,AVERAGE(C180:C186),IF(ma=14,AVERAGE(C173:C186),IF(ma=30,AVERAGE(C157:C186),IF(ma=40,AVERAGE(C147:C186),0))))</f>
        <v>0</v>
      </c>
      <c r="E186" s="1" t="n">
        <f aca="false">IF(MIN($N186:$O186)=0,0,O186)</f>
        <v>2.425</v>
      </c>
      <c r="I186" s="56" t="n">
        <f aca="false">B186</f>
        <v>35864</v>
      </c>
      <c r="J186" s="35" t="n">
        <f aca="false">IF(MIN(C186,E186)=0,0,E186-C186)</f>
        <v>0.215</v>
      </c>
      <c r="K186" s="35" t="n">
        <f aca="false">IF(ma=7,AVERAGE(J180:J186),IF(ma=14,AVERAGE(J173:J186),IF(ma=30,AVERAGE(J157:J186),IF(ma=40,AVERAGE(J147:J186),0))))</f>
        <v>0</v>
      </c>
      <c r="L186" s="35"/>
      <c r="M186" s="35"/>
      <c r="N186" s="28" t="n">
        <f aca="false">IF(BASISYN="YES",Q186-S186,Q186)</f>
        <v>2.21</v>
      </c>
      <c r="O186" s="28" t="n">
        <f aca="false">IF(BASISYN="YES",R186-T186,R186)</f>
        <v>2.425</v>
      </c>
      <c r="Q186" s="28" t="n">
        <f aca="false">IF(ISNA(V186),Q185,V186)</f>
        <v>2.21</v>
      </c>
      <c r="R186" s="28" t="n">
        <f aca="false">IF(ISNA(W186),R185,W186)</f>
        <v>2.425</v>
      </c>
      <c r="S186" s="28" t="n">
        <f aca="false">IF(ISNA(X186),S185,X186)</f>
        <v>2.23</v>
      </c>
      <c r="T186" s="28" t="n">
        <f aca="false">IF(ISNA(Y186),T185,Y186)</f>
        <v>2.23</v>
      </c>
      <c r="V186" s="28" t="n">
        <f aca="false">VLOOKUP($B186,IF(V$1=2,PRICELOOK2,IF(V$1=3,PRICELOOK3,IF(V$1=4,cash,PRICELOOK))),V$2,FALSE())</f>
        <v>2.21</v>
      </c>
      <c r="W186" s="28" t="n">
        <f aca="false">VLOOKUP($B186,IF(W$1=2,PRICELOOK2,IF(W$1=3,PRICELOOK3,IF(W$1=4,cash,PRICELOOK))),W$2,FALSE())</f>
        <v>2.425</v>
      </c>
      <c r="X186" s="28" t="n">
        <f aca="false">VLOOKUP($B186,IF(X$1=2,PRICELOOK2,IF(X$1=3,PRICELOOK3,IF(X$1=4,cash,PRICELOOK))),X$2,FALSE())</f>
        <v>2.23</v>
      </c>
      <c r="Y186" s="28" t="n">
        <f aca="false">VLOOKUP($B186,IF(Y$1=2,PRICELOOK2,IF(Y$1=3,PRICELOOK3,IF(Y$1=4,cash,PRICELOOK))),Y$2,FALSE())</f>
        <v>2.23</v>
      </c>
      <c r="CF186" s="56" t="n">
        <f aca="false">B186</f>
        <v>35864</v>
      </c>
      <c r="CG186" s="1" t="n">
        <f aca="false">CORREL(C165:C186,E165:E186)</f>
        <v>0.782407399604428</v>
      </c>
      <c r="CI186" s="56" t="n">
        <f aca="false">CF186</f>
        <v>35864</v>
      </c>
      <c r="CJ186" s="3" t="n">
        <f aca="false">STDEV(CO165:CO186)*CJ$24</f>
        <v>0.289059729237768</v>
      </c>
      <c r="CK186" s="3" t="n">
        <f aca="false">STDEV(CP165:CP186)*CK$24</f>
        <v>0.182293049836934</v>
      </c>
      <c r="CO186" s="3" t="n">
        <f aca="false">LN(V186/V185)</f>
        <v>0.0205721540752083</v>
      </c>
      <c r="CP186" s="3" t="n">
        <f aca="false">LN(W186/W185)</f>
        <v>-0.00205973296301073</v>
      </c>
    </row>
    <row r="187" customFormat="false" ht="12.75" hidden="false" customHeight="false" outlineLevel="0" collapsed="false">
      <c r="A187" s="1" t="n">
        <f aca="false">A188-1</f>
        <v>620</v>
      </c>
      <c r="B187" s="56" t="n">
        <f aca="false">HLOOKUP("date",IF(TERM2="cash",cash,PRICELOOK),IF(A187&gt;=2,A187,2),FALSE())</f>
        <v>35865</v>
      </c>
      <c r="C187" s="1" t="n">
        <f aca="false">IF(MIN($N187:$O187)=0,0,N187)</f>
        <v>2.22</v>
      </c>
      <c r="D187" s="35" t="n">
        <f aca="false">IF(ma=7,AVERAGE(C181:C187),IF(ma=14,AVERAGE(C174:C187),IF(ma=30,AVERAGE(C158:C187),IF(ma=40,AVERAGE(C148:C187),0))))</f>
        <v>0</v>
      </c>
      <c r="E187" s="1" t="n">
        <f aca="false">IF(MIN($N187:$O187)=0,0,O187)</f>
        <v>2.4</v>
      </c>
      <c r="I187" s="56" t="n">
        <f aca="false">B187</f>
        <v>35865</v>
      </c>
      <c r="J187" s="35" t="n">
        <f aca="false">IF(MIN(C187,E187)=0,0,E187-C187)</f>
        <v>0.18</v>
      </c>
      <c r="K187" s="35" t="n">
        <f aca="false">IF(ma=7,AVERAGE(J181:J187),IF(ma=14,AVERAGE(J174:J187),IF(ma=30,AVERAGE(J158:J187),IF(ma=40,AVERAGE(J148:J187),0))))</f>
        <v>0</v>
      </c>
      <c r="L187" s="35"/>
      <c r="M187" s="35"/>
      <c r="N187" s="28" t="n">
        <f aca="false">IF(BASISYN="YES",Q187-S187,Q187)</f>
        <v>2.22</v>
      </c>
      <c r="O187" s="28" t="n">
        <f aca="false">IF(BASISYN="YES",R187-T187,R187)</f>
        <v>2.4</v>
      </c>
      <c r="Q187" s="28" t="n">
        <f aca="false">IF(ISNA(V187),Q186,V187)</f>
        <v>2.22</v>
      </c>
      <c r="R187" s="28" t="n">
        <f aca="false">IF(ISNA(W187),R186,W187)</f>
        <v>2.4</v>
      </c>
      <c r="S187" s="28" t="n">
        <f aca="false">IF(ISNA(X187),S186,X187)</f>
        <v>2.25</v>
      </c>
      <c r="T187" s="28" t="n">
        <f aca="false">IF(ISNA(Y187),T186,Y187)</f>
        <v>2.25</v>
      </c>
      <c r="V187" s="28" t="n">
        <f aca="false">VLOOKUP($B187,IF(V$1=2,PRICELOOK2,IF(V$1=3,PRICELOOK3,IF(V$1=4,cash,PRICELOOK))),V$2,FALSE())</f>
        <v>2.22</v>
      </c>
      <c r="W187" s="28" t="n">
        <f aca="false">VLOOKUP($B187,IF(W$1=2,PRICELOOK2,IF(W$1=3,PRICELOOK3,IF(W$1=4,cash,PRICELOOK))),W$2,FALSE())</f>
        <v>2.4</v>
      </c>
      <c r="X187" s="28" t="n">
        <f aca="false">VLOOKUP($B187,IF(X$1=2,PRICELOOK2,IF(X$1=3,PRICELOOK3,IF(X$1=4,cash,PRICELOOK))),X$2,FALSE())</f>
        <v>2.25</v>
      </c>
      <c r="Y187" s="28" t="n">
        <f aca="false">VLOOKUP($B187,IF(Y$1=2,PRICELOOK2,IF(Y$1=3,PRICELOOK3,IF(Y$1=4,cash,PRICELOOK))),Y$2,FALSE())</f>
        <v>2.25</v>
      </c>
      <c r="CF187" s="56" t="n">
        <f aca="false">B187</f>
        <v>35865</v>
      </c>
      <c r="CG187" s="1" t="n">
        <f aca="false">CORREL(C166:C187,E166:E187)</f>
        <v>0.746060666947062</v>
      </c>
      <c r="CI187" s="56" t="n">
        <f aca="false">CF187</f>
        <v>35865</v>
      </c>
      <c r="CJ187" s="3" t="n">
        <f aca="false">STDEV(CO166:CO187)*CJ$24</f>
        <v>0.284944944388914</v>
      </c>
      <c r="CK187" s="3" t="n">
        <f aca="false">STDEV(CP166:CP187)*CK$24</f>
        <v>0.181433295360035</v>
      </c>
      <c r="CO187" s="3" t="n">
        <f aca="false">LN(V187/V186)</f>
        <v>0.00451468035452683</v>
      </c>
      <c r="CP187" s="3" t="n">
        <f aca="false">LN(W187/W186)</f>
        <v>-0.0103627870355465</v>
      </c>
    </row>
    <row r="188" customFormat="false" ht="12.75" hidden="false" customHeight="false" outlineLevel="0" collapsed="false">
      <c r="A188" s="1" t="n">
        <f aca="false">A189-1</f>
        <v>621</v>
      </c>
      <c r="B188" s="56" t="n">
        <f aca="false">HLOOKUP("date",IF(TERM2="cash",cash,PRICELOOK),IF(A188&gt;=2,A188,2),FALSE())</f>
        <v>35866</v>
      </c>
      <c r="C188" s="1" t="n">
        <f aca="false">IF(MIN($N188:$O188)=0,0,N188)</f>
        <v>2.205</v>
      </c>
      <c r="D188" s="35" t="n">
        <f aca="false">IF(ma=7,AVERAGE(C182:C188),IF(ma=14,AVERAGE(C175:C188),IF(ma=30,AVERAGE(C159:C188),IF(ma=40,AVERAGE(C149:C188),0))))</f>
        <v>0</v>
      </c>
      <c r="E188" s="1" t="n">
        <f aca="false">IF(MIN($N188:$O188)=0,0,O188)</f>
        <v>2.4</v>
      </c>
      <c r="I188" s="56" t="n">
        <f aca="false">B188</f>
        <v>35866</v>
      </c>
      <c r="J188" s="35" t="n">
        <f aca="false">IF(MIN(C188,E188)=0,0,E188-C188)</f>
        <v>0.195</v>
      </c>
      <c r="K188" s="35" t="n">
        <f aca="false">IF(ma=7,AVERAGE(J182:J188),IF(ma=14,AVERAGE(J175:J188),IF(ma=30,AVERAGE(J159:J188),IF(ma=40,AVERAGE(J149:J188),0))))</f>
        <v>0</v>
      </c>
      <c r="L188" s="35"/>
      <c r="M188" s="35"/>
      <c r="N188" s="28" t="n">
        <f aca="false">IF(BASISYN="YES",Q188-S188,Q188)</f>
        <v>2.205</v>
      </c>
      <c r="O188" s="28" t="n">
        <f aca="false">IF(BASISYN="YES",R188-T188,R188)</f>
        <v>2.4</v>
      </c>
      <c r="Q188" s="28" t="n">
        <f aca="false">IF(ISNA(V188),Q187,V188)</f>
        <v>2.205</v>
      </c>
      <c r="R188" s="28" t="n">
        <f aca="false">IF(ISNA(W188),R187,W188)</f>
        <v>2.4</v>
      </c>
      <c r="S188" s="28" t="n">
        <f aca="false">IF(ISNA(X188),S187,X188)</f>
        <v>2.245</v>
      </c>
      <c r="T188" s="28" t="n">
        <f aca="false">IF(ISNA(Y188),T187,Y188)</f>
        <v>2.245</v>
      </c>
      <c r="V188" s="28" t="n">
        <f aca="false">VLOOKUP($B188,IF(V$1=2,PRICELOOK2,IF(V$1=3,PRICELOOK3,IF(V$1=4,cash,PRICELOOK))),V$2,FALSE())</f>
        <v>2.205</v>
      </c>
      <c r="W188" s="28" t="n">
        <f aca="false">VLOOKUP($B188,IF(W$1=2,PRICELOOK2,IF(W$1=3,PRICELOOK3,IF(W$1=4,cash,PRICELOOK))),W$2,FALSE())</f>
        <v>2.4</v>
      </c>
      <c r="X188" s="28" t="n">
        <f aca="false">VLOOKUP($B188,IF(X$1=2,PRICELOOK2,IF(X$1=3,PRICELOOK3,IF(X$1=4,cash,PRICELOOK))),X$2,FALSE())</f>
        <v>2.245</v>
      </c>
      <c r="Y188" s="28" t="n">
        <f aca="false">VLOOKUP($B188,IF(Y$1=2,PRICELOOK2,IF(Y$1=3,PRICELOOK3,IF(Y$1=4,cash,PRICELOOK))),Y$2,FALSE())</f>
        <v>2.245</v>
      </c>
      <c r="CF188" s="56" t="n">
        <f aca="false">B188</f>
        <v>35866</v>
      </c>
      <c r="CG188" s="1" t="n">
        <f aca="false">CORREL(C167:C188,E167:E188)</f>
        <v>0.771834029028964</v>
      </c>
      <c r="CI188" s="56" t="n">
        <f aca="false">CF188</f>
        <v>35866</v>
      </c>
      <c r="CJ188" s="3" t="n">
        <f aca="false">STDEV(CO167:CO188)*CJ$24</f>
        <v>0.280099310043572</v>
      </c>
      <c r="CK188" s="3" t="n">
        <f aca="false">STDEV(CP167:CP188)*CK$24</f>
        <v>0.180853311424839</v>
      </c>
      <c r="CO188" s="3" t="n">
        <f aca="false">LN(V188/V187)</f>
        <v>-0.0067796869853788</v>
      </c>
      <c r="CP188" s="3" t="n">
        <f aca="false">LN(W188/W187)</f>
        <v>0</v>
      </c>
    </row>
    <row r="189" customFormat="false" ht="12.75" hidden="false" customHeight="false" outlineLevel="0" collapsed="false">
      <c r="A189" s="1" t="n">
        <f aca="false">A190-1</f>
        <v>622</v>
      </c>
      <c r="B189" s="56" t="n">
        <f aca="false">HLOOKUP("date",IF(TERM2="cash",cash,PRICELOOK),IF(A189&gt;=2,A189,2),FALSE())</f>
        <v>35867</v>
      </c>
      <c r="C189" s="1" t="n">
        <f aca="false">IF(MIN($N189:$O189)=0,0,N189)</f>
        <v>2.135</v>
      </c>
      <c r="D189" s="35" t="n">
        <f aca="false">IF(ma=7,AVERAGE(C183:C189),IF(ma=14,AVERAGE(C176:C189),IF(ma=30,AVERAGE(C160:C189),IF(ma=40,AVERAGE(C150:C189),0))))</f>
        <v>0</v>
      </c>
      <c r="E189" s="1" t="n">
        <f aca="false">IF(MIN($N189:$O189)=0,0,O189)</f>
        <v>2.36</v>
      </c>
      <c r="I189" s="56" t="n">
        <f aca="false">B189</f>
        <v>35867</v>
      </c>
      <c r="J189" s="35" t="n">
        <f aca="false">IF(MIN(C189,E189)=0,0,E189-C189)</f>
        <v>0.225</v>
      </c>
      <c r="K189" s="35" t="n">
        <f aca="false">IF(ma=7,AVERAGE(J183:J189),IF(ma=14,AVERAGE(J176:J189),IF(ma=30,AVERAGE(J160:J189),IF(ma=40,AVERAGE(J150:J189),0))))</f>
        <v>0</v>
      </c>
      <c r="L189" s="35"/>
      <c r="M189" s="35"/>
      <c r="N189" s="28" t="n">
        <f aca="false">IF(BASISYN="YES",Q189-S189,Q189)</f>
        <v>2.135</v>
      </c>
      <c r="O189" s="28" t="n">
        <f aca="false">IF(BASISYN="YES",R189-T189,R189)</f>
        <v>2.36</v>
      </c>
      <c r="Q189" s="28" t="n">
        <f aca="false">IF(ISNA(V189),Q188,V189)</f>
        <v>2.135</v>
      </c>
      <c r="R189" s="28" t="n">
        <f aca="false">IF(ISNA(W189),R188,W189)</f>
        <v>2.36</v>
      </c>
      <c r="S189" s="28" t="n">
        <f aca="false">IF(ISNA(X189),S188,X189)</f>
        <v>2.205</v>
      </c>
      <c r="T189" s="28" t="n">
        <f aca="false">IF(ISNA(Y189),T188,Y189)</f>
        <v>2.205</v>
      </c>
      <c r="V189" s="28" t="n">
        <f aca="false">VLOOKUP($B189,IF(V$1=2,PRICELOOK2,IF(V$1=3,PRICELOOK3,IF(V$1=4,cash,PRICELOOK))),V$2,FALSE())</f>
        <v>2.135</v>
      </c>
      <c r="W189" s="28" t="n">
        <f aca="false">VLOOKUP($B189,IF(W$1=2,PRICELOOK2,IF(W$1=3,PRICELOOK3,IF(W$1=4,cash,PRICELOOK))),W$2,FALSE())</f>
        <v>2.36</v>
      </c>
      <c r="X189" s="28" t="n">
        <f aca="false">VLOOKUP($B189,IF(X$1=2,PRICELOOK2,IF(X$1=3,PRICELOOK3,IF(X$1=4,cash,PRICELOOK))),X$2,FALSE())</f>
        <v>2.205</v>
      </c>
      <c r="Y189" s="28" t="n">
        <f aca="false">VLOOKUP($B189,IF(Y$1=2,PRICELOOK2,IF(Y$1=3,PRICELOOK3,IF(Y$1=4,cash,PRICELOOK))),Y$2,FALSE())</f>
        <v>2.205</v>
      </c>
      <c r="CF189" s="56" t="n">
        <f aca="false">B189</f>
        <v>35867</v>
      </c>
      <c r="CG189" s="1" t="n">
        <f aca="false">CORREL(C168:C189,E168:E189)</f>
        <v>0.802353399943381</v>
      </c>
      <c r="CI189" s="56" t="n">
        <f aca="false">CF189</f>
        <v>35867</v>
      </c>
      <c r="CJ189" s="3" t="n">
        <f aca="false">STDEV(CO168:CO189)*CJ$24</f>
        <v>0.29833790600539</v>
      </c>
      <c r="CK189" s="3" t="n">
        <f aca="false">STDEV(CP168:CP189)*CK$24</f>
        <v>0.180250638440167</v>
      </c>
      <c r="CO189" s="3" t="n">
        <f aca="false">LN(V189/V188)</f>
        <v>-0.0322608622182216</v>
      </c>
      <c r="CP189" s="3" t="n">
        <f aca="false">LN(W189/W188)</f>
        <v>-0.0168071183163813</v>
      </c>
    </row>
    <row r="190" customFormat="false" ht="12.75" hidden="false" customHeight="false" outlineLevel="0" collapsed="false">
      <c r="A190" s="1" t="n">
        <f aca="false">A191-1</f>
        <v>623</v>
      </c>
      <c r="B190" s="56" t="n">
        <f aca="false">HLOOKUP("date",IF(TERM2="cash",cash,PRICELOOK),IF(A190&gt;=2,A190,2),FALSE())</f>
        <v>35868</v>
      </c>
      <c r="C190" s="1" t="n">
        <f aca="false">IF(MIN($N190:$O190)=0,0,N190)</f>
        <v>2.135</v>
      </c>
      <c r="D190" s="35" t="n">
        <f aca="false">IF(ma=7,AVERAGE(C184:C190),IF(ma=14,AVERAGE(C177:C190),IF(ma=30,AVERAGE(C161:C190),IF(ma=40,AVERAGE(C151:C190),0))))</f>
        <v>0</v>
      </c>
      <c r="E190" s="1" t="n">
        <f aca="false">IF(MIN($N190:$O190)=0,0,O190)</f>
        <v>2.36</v>
      </c>
      <c r="I190" s="56" t="n">
        <f aca="false">B190</f>
        <v>35868</v>
      </c>
      <c r="J190" s="35" t="n">
        <f aca="false">IF(MIN(C190,E190)=0,0,E190-C190)</f>
        <v>0.225</v>
      </c>
      <c r="K190" s="35" t="n">
        <f aca="false">IF(ma=7,AVERAGE(J184:J190),IF(ma=14,AVERAGE(J177:J190),IF(ma=30,AVERAGE(J161:J190),IF(ma=40,AVERAGE(J151:J190),0))))</f>
        <v>0</v>
      </c>
      <c r="L190" s="35"/>
      <c r="M190" s="35"/>
      <c r="N190" s="28" t="n">
        <f aca="false">IF(BASISYN="YES",Q190-S190,Q190)</f>
        <v>2.135</v>
      </c>
      <c r="O190" s="28" t="n">
        <f aca="false">IF(BASISYN="YES",R190-T190,R190)</f>
        <v>2.36</v>
      </c>
      <c r="Q190" s="28" t="n">
        <f aca="false">IF(ISNA(V190),Q189,V190)</f>
        <v>2.135</v>
      </c>
      <c r="R190" s="28" t="n">
        <f aca="false">IF(ISNA(W190),R189,W190)</f>
        <v>2.36</v>
      </c>
      <c r="S190" s="28" t="n">
        <f aca="false">IF(ISNA(X190),S189,X190)</f>
        <v>2.205</v>
      </c>
      <c r="T190" s="28" t="n">
        <f aca="false">IF(ISNA(Y190),T189,Y190)</f>
        <v>2.205</v>
      </c>
      <c r="V190" s="28" t="n">
        <f aca="false">VLOOKUP($B190,IF(V$1=2,PRICELOOK2,IF(V$1=3,PRICELOOK3,IF(V$1=4,cash,PRICELOOK))),V$2,FALSE())</f>
        <v>2.135</v>
      </c>
      <c r="W190" s="28" t="n">
        <f aca="false">VLOOKUP($B190,IF(W$1=2,PRICELOOK2,IF(W$1=3,PRICELOOK3,IF(W$1=4,cash,PRICELOOK))),W$2,FALSE())</f>
        <v>2.36</v>
      </c>
      <c r="X190" s="28" t="n">
        <f aca="false">VLOOKUP($B190,IF(X$1=2,PRICELOOK2,IF(X$1=3,PRICELOOK3,IF(X$1=4,cash,PRICELOOK))),X$2,FALSE())</f>
        <v>2.205</v>
      </c>
      <c r="Y190" s="28" t="n">
        <f aca="false">VLOOKUP($B190,IF(Y$1=2,PRICELOOK2,IF(Y$1=3,PRICELOOK3,IF(Y$1=4,cash,PRICELOOK))),Y$2,FALSE())</f>
        <v>2.205</v>
      </c>
      <c r="CF190" s="56" t="n">
        <f aca="false">B190</f>
        <v>35868</v>
      </c>
      <c r="CG190" s="1" t="n">
        <f aca="false">CORREL(C169:C190,E169:E190)</f>
        <v>0.794774303550777</v>
      </c>
      <c r="CI190" s="56" t="n">
        <f aca="false">CF190</f>
        <v>35868</v>
      </c>
      <c r="CJ190" s="3" t="n">
        <f aca="false">STDEV(CO169:CO190)*CJ$24</f>
        <v>0.275467069518446</v>
      </c>
      <c r="CK190" s="3" t="n">
        <f aca="false">STDEV(CP169:CP190)*CK$24</f>
        <v>0.172507773206089</v>
      </c>
      <c r="CO190" s="3" t="n">
        <f aca="false">LN(V190/V189)</f>
        <v>0</v>
      </c>
      <c r="CP190" s="3" t="n">
        <f aca="false">LN(W190/W189)</f>
        <v>0</v>
      </c>
    </row>
    <row r="191" customFormat="false" ht="12.75" hidden="false" customHeight="false" outlineLevel="0" collapsed="false">
      <c r="A191" s="1" t="n">
        <f aca="false">A192-1</f>
        <v>624</v>
      </c>
      <c r="B191" s="56" t="n">
        <f aca="false">HLOOKUP("date",IF(TERM2="cash",cash,PRICELOOK),IF(A191&gt;=2,A191,2),FALSE())</f>
        <v>35869</v>
      </c>
      <c r="C191" s="1" t="n">
        <f aca="false">IF(MIN($N191:$O191)=0,0,N191)</f>
        <v>2.135</v>
      </c>
      <c r="D191" s="35" t="n">
        <f aca="false">IF(ma=7,AVERAGE(C185:C191),IF(ma=14,AVERAGE(C178:C191),IF(ma=30,AVERAGE(C162:C191),IF(ma=40,AVERAGE(C152:C191),0))))</f>
        <v>0</v>
      </c>
      <c r="E191" s="1" t="n">
        <f aca="false">IF(MIN($N191:$O191)=0,0,O191)</f>
        <v>2.36</v>
      </c>
      <c r="I191" s="56" t="n">
        <f aca="false">B191</f>
        <v>35869</v>
      </c>
      <c r="J191" s="35" t="n">
        <f aca="false">IF(MIN(C191,E191)=0,0,E191-C191)</f>
        <v>0.225</v>
      </c>
      <c r="K191" s="35" t="n">
        <f aca="false">IF(ma=7,AVERAGE(J185:J191),IF(ma=14,AVERAGE(J178:J191),IF(ma=30,AVERAGE(J162:J191),IF(ma=40,AVERAGE(J152:J191),0))))</f>
        <v>0</v>
      </c>
      <c r="L191" s="35"/>
      <c r="M191" s="35"/>
      <c r="N191" s="28" t="n">
        <f aca="false">IF(BASISYN="YES",Q191-S191,Q191)</f>
        <v>2.135</v>
      </c>
      <c r="O191" s="28" t="n">
        <f aca="false">IF(BASISYN="YES",R191-T191,R191)</f>
        <v>2.36</v>
      </c>
      <c r="Q191" s="28" t="n">
        <f aca="false">IF(ISNA(V191),Q190,V191)</f>
        <v>2.135</v>
      </c>
      <c r="R191" s="28" t="n">
        <f aca="false">IF(ISNA(W191),R190,W191)</f>
        <v>2.36</v>
      </c>
      <c r="S191" s="28" t="n">
        <f aca="false">IF(ISNA(X191),S190,X191)</f>
        <v>2.205</v>
      </c>
      <c r="T191" s="28" t="n">
        <f aca="false">IF(ISNA(Y191),T190,Y191)</f>
        <v>2.205</v>
      </c>
      <c r="V191" s="28" t="n">
        <f aca="false">VLOOKUP($B191,IF(V$1=2,PRICELOOK2,IF(V$1=3,PRICELOOK3,IF(V$1=4,cash,PRICELOOK))),V$2,FALSE())</f>
        <v>2.135</v>
      </c>
      <c r="W191" s="28" t="n">
        <f aca="false">VLOOKUP($B191,IF(W$1=2,PRICELOOK2,IF(W$1=3,PRICELOOK3,IF(W$1=4,cash,PRICELOOK))),W$2,FALSE())</f>
        <v>2.36</v>
      </c>
      <c r="X191" s="28" t="n">
        <f aca="false">VLOOKUP($B191,IF(X$1=2,PRICELOOK2,IF(X$1=3,PRICELOOK3,IF(X$1=4,cash,PRICELOOK))),X$2,FALSE())</f>
        <v>2.205</v>
      </c>
      <c r="Y191" s="28" t="n">
        <f aca="false">VLOOKUP($B191,IF(Y$1=2,PRICELOOK2,IF(Y$1=3,PRICELOOK3,IF(Y$1=4,cash,PRICELOOK))),Y$2,FALSE())</f>
        <v>2.205</v>
      </c>
      <c r="CF191" s="56" t="n">
        <f aca="false">B191</f>
        <v>35869</v>
      </c>
      <c r="CG191" s="1" t="n">
        <f aca="false">CORREL(C170:C191,E170:E191)</f>
        <v>0.789079278638152</v>
      </c>
      <c r="CI191" s="56" t="n">
        <f aca="false">CF191</f>
        <v>35869</v>
      </c>
      <c r="CJ191" s="3" t="n">
        <f aca="false">STDEV(CO170:CO191)*CJ$24</f>
        <v>0.275467069518446</v>
      </c>
      <c r="CK191" s="3" t="n">
        <f aca="false">STDEV(CP170:CP191)*CK$24</f>
        <v>0.172507773206089</v>
      </c>
      <c r="CO191" s="3" t="n">
        <f aca="false">LN(V191/V190)</f>
        <v>0</v>
      </c>
      <c r="CP191" s="3" t="n">
        <f aca="false">LN(W191/W190)</f>
        <v>0</v>
      </c>
    </row>
    <row r="192" customFormat="false" ht="12.75" hidden="false" customHeight="false" outlineLevel="0" collapsed="false">
      <c r="A192" s="1" t="n">
        <f aca="false">A193-1</f>
        <v>625</v>
      </c>
      <c r="B192" s="56" t="n">
        <f aca="false">HLOOKUP("date",IF(TERM2="cash",cash,PRICELOOK),IF(A192&gt;=2,A192,2),FALSE())</f>
        <v>35870</v>
      </c>
      <c r="C192" s="1" t="n">
        <f aca="false">IF(MIN($N192:$O192)=0,0,N192)</f>
        <v>2.075</v>
      </c>
      <c r="D192" s="35" t="n">
        <f aca="false">IF(ma=7,AVERAGE(C186:C192),IF(ma=14,AVERAGE(C179:C192),IF(ma=30,AVERAGE(C163:C192),IF(ma=40,AVERAGE(C153:C192),0))))</f>
        <v>0</v>
      </c>
      <c r="E192" s="1" t="n">
        <f aca="false">IF(MIN($N192:$O192)=0,0,O192)</f>
        <v>2.325</v>
      </c>
      <c r="I192" s="56" t="n">
        <f aca="false">B192</f>
        <v>35870</v>
      </c>
      <c r="J192" s="35" t="n">
        <f aca="false">IF(MIN(C192,E192)=0,0,E192-C192)</f>
        <v>0.25</v>
      </c>
      <c r="K192" s="35" t="n">
        <f aca="false">IF(ma=7,AVERAGE(J186:J192),IF(ma=14,AVERAGE(J179:J192),IF(ma=30,AVERAGE(J163:J192),IF(ma=40,AVERAGE(J153:J192),0))))</f>
        <v>0</v>
      </c>
      <c r="L192" s="35"/>
      <c r="M192" s="35"/>
      <c r="N192" s="28" t="n">
        <f aca="false">IF(BASISYN="YES",Q192-S192,Q192)</f>
        <v>2.075</v>
      </c>
      <c r="O192" s="28" t="n">
        <f aca="false">IF(BASISYN="YES",R192-T192,R192)</f>
        <v>2.325</v>
      </c>
      <c r="Q192" s="28" t="n">
        <f aca="false">IF(ISNA(V192),Q191,V192)</f>
        <v>2.075</v>
      </c>
      <c r="R192" s="28" t="n">
        <f aca="false">IF(ISNA(W192),R191,W192)</f>
        <v>2.325</v>
      </c>
      <c r="S192" s="28" t="n">
        <f aca="false">IF(ISNA(X192),S191,X192)</f>
        <v>2.2</v>
      </c>
      <c r="T192" s="28" t="n">
        <f aca="false">IF(ISNA(Y192),T191,Y192)</f>
        <v>2.2</v>
      </c>
      <c r="V192" s="28" t="n">
        <f aca="false">VLOOKUP($B192,IF(V$1=2,PRICELOOK2,IF(V$1=3,PRICELOOK3,IF(V$1=4,cash,PRICELOOK))),V$2,FALSE())</f>
        <v>2.075</v>
      </c>
      <c r="W192" s="28" t="n">
        <f aca="false">VLOOKUP($B192,IF(W$1=2,PRICELOOK2,IF(W$1=3,PRICELOOK3,IF(W$1=4,cash,PRICELOOK))),W$2,FALSE())</f>
        <v>2.325</v>
      </c>
      <c r="X192" s="28" t="n">
        <f aca="false">VLOOKUP($B192,IF(X$1=2,PRICELOOK2,IF(X$1=3,PRICELOOK3,IF(X$1=4,cash,PRICELOOK))),X$2,FALSE())</f>
        <v>2.2</v>
      </c>
      <c r="Y192" s="28" t="n">
        <f aca="false">VLOOKUP($B192,IF(Y$1=2,PRICELOOK2,IF(Y$1=3,PRICELOOK3,IF(Y$1=4,cash,PRICELOOK))),Y$2,FALSE())</f>
        <v>2.2</v>
      </c>
      <c r="CF192" s="56" t="n">
        <f aca="false">B192</f>
        <v>35870</v>
      </c>
      <c r="CG192" s="1" t="n">
        <f aca="false">CORREL(C171:C192,E171:E192)</f>
        <v>0.803837645126458</v>
      </c>
      <c r="CI192" s="56" t="n">
        <f aca="false">CF192</f>
        <v>35870</v>
      </c>
      <c r="CJ192" s="3" t="n">
        <f aca="false">STDEV(CO171:CO192)*CJ$24</f>
        <v>0.294635291053859</v>
      </c>
      <c r="CK192" s="3" t="n">
        <f aca="false">STDEV(CP171:CP192)*CK$24</f>
        <v>0.182027171480261</v>
      </c>
      <c r="CO192" s="3" t="n">
        <f aca="false">LN(V192/V191)</f>
        <v>-0.0285054929979261</v>
      </c>
      <c r="CP192" s="3" t="n">
        <f aca="false">LN(W192/W191)</f>
        <v>-0.0149415799981989</v>
      </c>
    </row>
    <row r="193" customFormat="false" ht="12.75" hidden="false" customHeight="false" outlineLevel="0" collapsed="false">
      <c r="A193" s="1" t="n">
        <f aca="false">A194-1</f>
        <v>626</v>
      </c>
      <c r="B193" s="56" t="n">
        <f aca="false">HLOOKUP("date",IF(TERM2="cash",cash,PRICELOOK),IF(A193&gt;=2,A193,2),FALSE())</f>
        <v>35871</v>
      </c>
      <c r="C193" s="1" t="n">
        <f aca="false">IF(MIN($N193:$O193)=0,0,N193)</f>
        <v>2.07</v>
      </c>
      <c r="D193" s="35" t="n">
        <f aca="false">IF(ma=7,AVERAGE(C187:C193),IF(ma=14,AVERAGE(C180:C193),IF(ma=30,AVERAGE(C164:C193),IF(ma=40,AVERAGE(C154:C193),0))))</f>
        <v>0</v>
      </c>
      <c r="E193" s="1" t="n">
        <f aca="false">IF(MIN($N193:$O193)=0,0,O193)</f>
        <v>2.33</v>
      </c>
      <c r="I193" s="56" t="n">
        <f aca="false">B193</f>
        <v>35871</v>
      </c>
      <c r="J193" s="35" t="n">
        <f aca="false">IF(MIN(C193,E193)=0,0,E193-C193)</f>
        <v>0.26</v>
      </c>
      <c r="K193" s="35" t="n">
        <f aca="false">IF(ma=7,AVERAGE(J187:J193),IF(ma=14,AVERAGE(J180:J193),IF(ma=30,AVERAGE(J164:J193),IF(ma=40,AVERAGE(J154:J193),0))))</f>
        <v>0</v>
      </c>
      <c r="L193" s="35"/>
      <c r="M193" s="35"/>
      <c r="N193" s="28" t="n">
        <f aca="false">IF(BASISYN="YES",Q193-S193,Q193)</f>
        <v>2.07</v>
      </c>
      <c r="O193" s="28" t="n">
        <f aca="false">IF(BASISYN="YES",R193-T193,R193)</f>
        <v>2.33</v>
      </c>
      <c r="Q193" s="28" t="n">
        <f aca="false">IF(ISNA(V193),Q192,V193)</f>
        <v>2.07</v>
      </c>
      <c r="R193" s="28" t="n">
        <f aca="false">IF(ISNA(W193),R192,W193)</f>
        <v>2.33</v>
      </c>
      <c r="S193" s="28" t="n">
        <f aca="false">IF(ISNA(X193),S192,X193)</f>
        <v>2.205</v>
      </c>
      <c r="T193" s="28" t="n">
        <f aca="false">IF(ISNA(Y193),T192,Y193)</f>
        <v>2.205</v>
      </c>
      <c r="V193" s="28" t="n">
        <f aca="false">VLOOKUP($B193,IF(V$1=2,PRICELOOK2,IF(V$1=3,PRICELOOK3,IF(V$1=4,cash,PRICELOOK))),V$2,FALSE())</f>
        <v>2.07</v>
      </c>
      <c r="W193" s="28" t="n">
        <f aca="false">VLOOKUP($B193,IF(W$1=2,PRICELOOK2,IF(W$1=3,PRICELOOK3,IF(W$1=4,cash,PRICELOOK))),W$2,FALSE())</f>
        <v>2.33</v>
      </c>
      <c r="X193" s="28" t="n">
        <f aca="false">VLOOKUP($B193,IF(X$1=2,PRICELOOK2,IF(X$1=3,PRICELOOK3,IF(X$1=4,cash,PRICELOOK))),X$2,FALSE())</f>
        <v>2.205</v>
      </c>
      <c r="Y193" s="28" t="n">
        <f aca="false">VLOOKUP($B193,IF(Y$1=2,PRICELOOK2,IF(Y$1=3,PRICELOOK3,IF(Y$1=4,cash,PRICELOOK))),Y$2,FALSE())</f>
        <v>2.205</v>
      </c>
      <c r="CF193" s="56" t="n">
        <f aca="false">B193</f>
        <v>35871</v>
      </c>
      <c r="CG193" s="1" t="n">
        <f aca="false">CORREL(C172:C193,E172:E193)</f>
        <v>0.801640109827836</v>
      </c>
      <c r="CI193" s="56" t="n">
        <f aca="false">CF193</f>
        <v>35871</v>
      </c>
      <c r="CJ193" s="3" t="n">
        <f aca="false">STDEV(CO172:CO193)*CJ$24</f>
        <v>0.294157213550788</v>
      </c>
      <c r="CK193" s="3" t="n">
        <f aca="false">STDEV(CP172:CP193)*CK$24</f>
        <v>0.180157522019671</v>
      </c>
      <c r="CO193" s="3" t="n">
        <f aca="false">LN(V193/V192)</f>
        <v>-0.0024125464053841</v>
      </c>
      <c r="CP193" s="3" t="n">
        <f aca="false">LN(W193/W192)</f>
        <v>0.00214822853828961</v>
      </c>
    </row>
    <row r="194" customFormat="false" ht="12.75" hidden="false" customHeight="false" outlineLevel="0" collapsed="false">
      <c r="A194" s="1" t="n">
        <f aca="false">A195-1</f>
        <v>627</v>
      </c>
      <c r="B194" s="56" t="n">
        <f aca="false">HLOOKUP("date",IF(TERM2="cash",cash,PRICELOOK),IF(A194&gt;=2,A194,2),FALSE())</f>
        <v>35872</v>
      </c>
      <c r="C194" s="1" t="n">
        <f aca="false">IF(MIN($N194:$O194)=0,0,N194)</f>
        <v>2.05</v>
      </c>
      <c r="D194" s="35" t="n">
        <f aca="false">IF(ma=7,AVERAGE(C188:C194),IF(ma=14,AVERAGE(C181:C194),IF(ma=30,AVERAGE(C165:C194),IF(ma=40,AVERAGE(C155:C194),0))))</f>
        <v>0</v>
      </c>
      <c r="E194" s="1" t="n">
        <f aca="false">IF(MIN($N194:$O194)=0,0,O194)</f>
        <v>2.315</v>
      </c>
      <c r="I194" s="56" t="n">
        <f aca="false">B194</f>
        <v>35872</v>
      </c>
      <c r="J194" s="35" t="n">
        <f aca="false">IF(MIN(C194,E194)=0,0,E194-C194)</f>
        <v>0.265</v>
      </c>
      <c r="K194" s="35" t="n">
        <f aca="false">IF(ma=7,AVERAGE(J188:J194),IF(ma=14,AVERAGE(J181:J194),IF(ma=30,AVERAGE(J165:J194),IF(ma=40,AVERAGE(J155:J194),0))))</f>
        <v>0</v>
      </c>
      <c r="L194" s="35"/>
      <c r="M194" s="35"/>
      <c r="N194" s="28" t="n">
        <f aca="false">IF(BASISYN="YES",Q194-S194,Q194)</f>
        <v>2.05</v>
      </c>
      <c r="O194" s="28" t="n">
        <f aca="false">IF(BASISYN="YES",R194-T194,R194)</f>
        <v>2.315</v>
      </c>
      <c r="Q194" s="28" t="n">
        <f aca="false">IF(ISNA(V194),Q193,V194)</f>
        <v>2.05</v>
      </c>
      <c r="R194" s="28" t="n">
        <f aca="false">IF(ISNA(W194),R193,W194)</f>
        <v>2.315</v>
      </c>
      <c r="S194" s="28" t="n">
        <f aca="false">IF(ISNA(X194),S193,X194)</f>
        <v>2.205</v>
      </c>
      <c r="T194" s="28" t="n">
        <f aca="false">IF(ISNA(Y194),T193,Y194)</f>
        <v>2.205</v>
      </c>
      <c r="V194" s="28" t="n">
        <f aca="false">VLOOKUP($B194,IF(V$1=2,PRICELOOK2,IF(V$1=3,PRICELOOK3,IF(V$1=4,cash,PRICELOOK))),V$2,FALSE())</f>
        <v>2.05</v>
      </c>
      <c r="W194" s="28" t="n">
        <f aca="false">VLOOKUP($B194,IF(W$1=2,PRICELOOK2,IF(W$1=3,PRICELOOK3,IF(W$1=4,cash,PRICELOOK))),W$2,FALSE())</f>
        <v>2.315</v>
      </c>
      <c r="X194" s="28" t="n">
        <f aca="false">VLOOKUP($B194,IF(X$1=2,PRICELOOK2,IF(X$1=3,PRICELOOK3,IF(X$1=4,cash,PRICELOOK))),X$2,FALSE())</f>
        <v>2.205</v>
      </c>
      <c r="Y194" s="28" t="n">
        <f aca="false">VLOOKUP($B194,IF(Y$1=2,PRICELOOK2,IF(Y$1=3,PRICELOOK3,IF(Y$1=4,cash,PRICELOOK))),Y$2,FALSE())</f>
        <v>2.205</v>
      </c>
      <c r="CF194" s="56" t="n">
        <f aca="false">B194</f>
        <v>35872</v>
      </c>
      <c r="CG194" s="1" t="n">
        <f aca="false">CORREL(C173:C194,E173:E194)</f>
        <v>0.794452940664666</v>
      </c>
      <c r="CI194" s="56" t="n">
        <f aca="false">CF194</f>
        <v>35872</v>
      </c>
      <c r="CJ194" s="3" t="n">
        <f aca="false">STDEV(CO173:CO194)*CJ$24</f>
        <v>0.296332238084391</v>
      </c>
      <c r="CK194" s="3" t="n">
        <f aca="false">STDEV(CP173:CP194)*CK$24</f>
        <v>0.178439332557521</v>
      </c>
      <c r="CO194" s="3" t="n">
        <f aca="false">LN(V194/V193)</f>
        <v>-0.00970881412696094</v>
      </c>
      <c r="CP194" s="3" t="n">
        <f aca="false">LN(W194/W193)</f>
        <v>-0.00645858003941182</v>
      </c>
    </row>
    <row r="195" customFormat="false" ht="12.75" hidden="false" customHeight="false" outlineLevel="0" collapsed="false">
      <c r="A195" s="1" t="n">
        <f aca="false">A196-1</f>
        <v>628</v>
      </c>
      <c r="B195" s="56" t="n">
        <f aca="false">HLOOKUP("date",IF(TERM2="cash",cash,PRICELOOK),IF(A195&gt;=2,A195,2),FALSE())</f>
        <v>35873</v>
      </c>
      <c r="C195" s="1" t="n">
        <f aca="false">IF(MIN($N195:$O195)=0,0,N195)</f>
        <v>2.085</v>
      </c>
      <c r="D195" s="35" t="n">
        <f aca="false">IF(ma=7,AVERAGE(C189:C195),IF(ma=14,AVERAGE(C182:C195),IF(ma=30,AVERAGE(C166:C195),IF(ma=40,AVERAGE(C156:C195),0))))</f>
        <v>0</v>
      </c>
      <c r="E195" s="1" t="n">
        <f aca="false">IF(MIN($N195:$O195)=0,0,O195)</f>
        <v>2.325</v>
      </c>
      <c r="I195" s="56" t="n">
        <f aca="false">B195</f>
        <v>35873</v>
      </c>
      <c r="J195" s="35" t="n">
        <f aca="false">IF(MIN(C195,E195)=0,0,E195-C195)</f>
        <v>0.24</v>
      </c>
      <c r="K195" s="35" t="n">
        <f aca="false">IF(ma=7,AVERAGE(J189:J195),IF(ma=14,AVERAGE(J182:J195),IF(ma=30,AVERAGE(J166:J195),IF(ma=40,AVERAGE(J156:J195),0))))</f>
        <v>0</v>
      </c>
      <c r="L195" s="35"/>
      <c r="M195" s="35"/>
      <c r="N195" s="28" t="n">
        <f aca="false">IF(BASISYN="YES",Q195-S195,Q195)</f>
        <v>2.085</v>
      </c>
      <c r="O195" s="28" t="n">
        <f aca="false">IF(BASISYN="YES",R195-T195,R195)</f>
        <v>2.325</v>
      </c>
      <c r="Q195" s="28" t="n">
        <f aca="false">IF(ISNA(V195),Q194,V195)</f>
        <v>2.085</v>
      </c>
      <c r="R195" s="28" t="n">
        <f aca="false">IF(ISNA(W195),R194,W195)</f>
        <v>2.325</v>
      </c>
      <c r="S195" s="28" t="n">
        <f aca="false">IF(ISNA(X195),S194,X195)</f>
        <v>2.235</v>
      </c>
      <c r="T195" s="28" t="n">
        <f aca="false">IF(ISNA(Y195),T194,Y195)</f>
        <v>2.235</v>
      </c>
      <c r="V195" s="28" t="n">
        <f aca="false">VLOOKUP($B195,IF(V$1=2,PRICELOOK2,IF(V$1=3,PRICELOOK3,IF(V$1=4,cash,PRICELOOK))),V$2,FALSE())</f>
        <v>2.085</v>
      </c>
      <c r="W195" s="28" t="n">
        <f aca="false">VLOOKUP($B195,IF(W$1=2,PRICELOOK2,IF(W$1=3,PRICELOOK3,IF(W$1=4,cash,PRICELOOK))),W$2,FALSE())</f>
        <v>2.325</v>
      </c>
      <c r="X195" s="28" t="n">
        <f aca="false">VLOOKUP($B195,IF(X$1=2,PRICELOOK2,IF(X$1=3,PRICELOOK3,IF(X$1=4,cash,PRICELOOK))),X$2,FALSE())</f>
        <v>2.235</v>
      </c>
      <c r="Y195" s="28" t="n">
        <f aca="false">VLOOKUP($B195,IF(Y$1=2,PRICELOOK2,IF(Y$1=3,PRICELOOK3,IF(Y$1=4,cash,PRICELOOK))),Y$2,FALSE())</f>
        <v>2.235</v>
      </c>
      <c r="CF195" s="56" t="n">
        <f aca="false">B195</f>
        <v>35873</v>
      </c>
      <c r="CG195" s="1" t="n">
        <f aca="false">CORREL(C174:C195,E174:E195)</f>
        <v>0.777692582577128</v>
      </c>
      <c r="CI195" s="56" t="n">
        <f aca="false">CF195</f>
        <v>35873</v>
      </c>
      <c r="CJ195" s="3" t="n">
        <f aca="false">STDEV(CO174:CO195)*CJ$24</f>
        <v>0.299016290683357</v>
      </c>
      <c r="CK195" s="3" t="n">
        <f aca="false">STDEV(CP174:CP195)*CK$24</f>
        <v>0.162563058001514</v>
      </c>
      <c r="CO195" s="3" t="n">
        <f aca="false">LN(V195/V194)</f>
        <v>0.016929062100448</v>
      </c>
      <c r="CP195" s="3" t="n">
        <f aca="false">LN(W195/W194)</f>
        <v>0.00431035150112226</v>
      </c>
    </row>
    <row r="196" customFormat="false" ht="12.75" hidden="false" customHeight="false" outlineLevel="0" collapsed="false">
      <c r="A196" s="1" t="n">
        <f aca="false">A197-1</f>
        <v>629</v>
      </c>
      <c r="B196" s="56" t="n">
        <f aca="false">HLOOKUP("date",IF(TERM2="cash",cash,PRICELOOK),IF(A196&gt;=2,A196,2),FALSE())</f>
        <v>35874</v>
      </c>
      <c r="C196" s="1" t="n">
        <f aca="false">IF(MIN($N196:$O196)=0,0,N196)</f>
        <v>2.085</v>
      </c>
      <c r="D196" s="35" t="n">
        <f aca="false">IF(ma=7,AVERAGE(C190:C196),IF(ma=14,AVERAGE(C183:C196),IF(ma=30,AVERAGE(C167:C196),IF(ma=40,AVERAGE(C157:C196),0))))</f>
        <v>0</v>
      </c>
      <c r="E196" s="1" t="n">
        <f aca="false">IF(MIN($N196:$O196)=0,0,O196)</f>
        <v>2.32</v>
      </c>
      <c r="I196" s="56" t="n">
        <f aca="false">B196</f>
        <v>35874</v>
      </c>
      <c r="J196" s="35" t="n">
        <f aca="false">IF(MIN(C196,E196)=0,0,E196-C196)</f>
        <v>0.235</v>
      </c>
      <c r="K196" s="35" t="n">
        <f aca="false">IF(ma=7,AVERAGE(J190:J196),IF(ma=14,AVERAGE(J183:J196),IF(ma=30,AVERAGE(J167:J196),IF(ma=40,AVERAGE(J157:J196),0))))</f>
        <v>0</v>
      </c>
      <c r="L196" s="35"/>
      <c r="M196" s="35"/>
      <c r="N196" s="28" t="n">
        <f aca="false">IF(BASISYN="YES",Q196-S196,Q196)</f>
        <v>2.085</v>
      </c>
      <c r="O196" s="28" t="n">
        <f aca="false">IF(BASISYN="YES",R196-T196,R196)</f>
        <v>2.32</v>
      </c>
      <c r="Q196" s="28" t="n">
        <f aca="false">IF(ISNA(V196),Q195,V196)</f>
        <v>2.085</v>
      </c>
      <c r="R196" s="28" t="n">
        <f aca="false">IF(ISNA(W196),R195,W196)</f>
        <v>2.32</v>
      </c>
      <c r="S196" s="28" t="n">
        <f aca="false">IF(ISNA(X196),S195,X196)</f>
        <v>2.285</v>
      </c>
      <c r="T196" s="28" t="n">
        <f aca="false">IF(ISNA(Y196),T195,Y196)</f>
        <v>2.285</v>
      </c>
      <c r="V196" s="28" t="n">
        <f aca="false">VLOOKUP($B196,IF(V$1=2,PRICELOOK2,IF(V$1=3,PRICELOOK3,IF(V$1=4,cash,PRICELOOK))),V$2,FALSE())</f>
        <v>2.085</v>
      </c>
      <c r="W196" s="28" t="n">
        <f aca="false">VLOOKUP($B196,IF(W$1=2,PRICELOOK2,IF(W$1=3,PRICELOOK3,IF(W$1=4,cash,PRICELOOK))),W$2,FALSE())</f>
        <v>2.32</v>
      </c>
      <c r="X196" s="28" t="n">
        <f aca="false">VLOOKUP($B196,IF(X$1=2,PRICELOOK2,IF(X$1=3,PRICELOOK3,IF(X$1=4,cash,PRICELOOK))),X$2,FALSE())</f>
        <v>2.285</v>
      </c>
      <c r="Y196" s="28" t="n">
        <f aca="false">VLOOKUP($B196,IF(Y$1=2,PRICELOOK2,IF(Y$1=3,PRICELOOK3,IF(Y$1=4,cash,PRICELOOK))),Y$2,FALSE())</f>
        <v>2.285</v>
      </c>
      <c r="CF196" s="56" t="n">
        <f aca="false">B196</f>
        <v>35874</v>
      </c>
      <c r="CG196" s="1" t="n">
        <f aca="false">CORREL(C175:C196,E175:E196)</f>
        <v>0.780127943121387</v>
      </c>
      <c r="CI196" s="56" t="n">
        <f aca="false">CF196</f>
        <v>35874</v>
      </c>
      <c r="CJ196" s="3" t="n">
        <f aca="false">STDEV(CO175:CO196)*CJ$24</f>
        <v>0.291549982388519</v>
      </c>
      <c r="CK196" s="3" t="n">
        <f aca="false">STDEV(CP175:CP196)*CK$24</f>
        <v>0.153292147431726</v>
      </c>
      <c r="CO196" s="3" t="n">
        <f aca="false">LN(V196/V195)</f>
        <v>0</v>
      </c>
      <c r="CP196" s="3" t="n">
        <f aca="false">LN(W196/W195)</f>
        <v>-0.0021528533611012</v>
      </c>
    </row>
    <row r="197" customFormat="false" ht="12.75" hidden="false" customHeight="false" outlineLevel="0" collapsed="false">
      <c r="A197" s="1" t="n">
        <f aca="false">A198-1</f>
        <v>630</v>
      </c>
      <c r="B197" s="56" t="n">
        <f aca="false">HLOOKUP("date",IF(TERM2="cash",cash,PRICELOOK),IF(A197&gt;=2,A197,2),FALSE())</f>
        <v>35875</v>
      </c>
      <c r="C197" s="1" t="n">
        <f aca="false">IF(MIN($N197:$O197)=0,0,N197)</f>
        <v>2.085</v>
      </c>
      <c r="D197" s="35" t="n">
        <f aca="false">IF(ma=7,AVERAGE(C191:C197),IF(ma=14,AVERAGE(C184:C197),IF(ma=30,AVERAGE(C168:C197),IF(ma=40,AVERAGE(C158:C197),0))))</f>
        <v>0</v>
      </c>
      <c r="E197" s="1" t="n">
        <f aca="false">IF(MIN($N197:$O197)=0,0,O197)</f>
        <v>2.32</v>
      </c>
      <c r="I197" s="56" t="n">
        <f aca="false">B197</f>
        <v>35875</v>
      </c>
      <c r="J197" s="35" t="n">
        <f aca="false">IF(MIN(C197,E197)=0,0,E197-C197)</f>
        <v>0.235</v>
      </c>
      <c r="K197" s="35" t="n">
        <f aca="false">IF(ma=7,AVERAGE(J191:J197),IF(ma=14,AVERAGE(J184:J197),IF(ma=30,AVERAGE(J168:J197),IF(ma=40,AVERAGE(J158:J197),0))))</f>
        <v>0</v>
      </c>
      <c r="L197" s="35"/>
      <c r="M197" s="35"/>
      <c r="N197" s="28" t="n">
        <f aca="false">IF(BASISYN="YES",Q197-S197,Q197)</f>
        <v>2.085</v>
      </c>
      <c r="O197" s="28" t="n">
        <f aca="false">IF(BASISYN="YES",R197-T197,R197)</f>
        <v>2.32</v>
      </c>
      <c r="Q197" s="28" t="n">
        <f aca="false">IF(ISNA(V197),Q196,V197)</f>
        <v>2.085</v>
      </c>
      <c r="R197" s="28" t="n">
        <f aca="false">IF(ISNA(W197),R196,W197)</f>
        <v>2.32</v>
      </c>
      <c r="S197" s="28" t="n">
        <f aca="false">IF(ISNA(X197),S196,X197)</f>
        <v>2.285</v>
      </c>
      <c r="T197" s="28" t="n">
        <f aca="false">IF(ISNA(Y197),T196,Y197)</f>
        <v>2.285</v>
      </c>
      <c r="V197" s="28" t="n">
        <f aca="false">VLOOKUP($B197,IF(V$1=2,PRICELOOK2,IF(V$1=3,PRICELOOK3,IF(V$1=4,cash,PRICELOOK))),V$2,FALSE())</f>
        <v>2.085</v>
      </c>
      <c r="W197" s="28" t="n">
        <f aca="false">VLOOKUP($B197,IF(W$1=2,PRICELOOK2,IF(W$1=3,PRICELOOK3,IF(W$1=4,cash,PRICELOOK))),W$2,FALSE())</f>
        <v>2.32</v>
      </c>
      <c r="X197" s="28" t="n">
        <f aca="false">VLOOKUP($B197,IF(X$1=2,PRICELOOK2,IF(X$1=3,PRICELOOK3,IF(X$1=4,cash,PRICELOOK))),X$2,FALSE())</f>
        <v>2.285</v>
      </c>
      <c r="Y197" s="28" t="n">
        <f aca="false">VLOOKUP($B197,IF(Y$1=2,PRICELOOK2,IF(Y$1=3,PRICELOOK3,IF(Y$1=4,cash,PRICELOOK))),Y$2,FALSE())</f>
        <v>2.285</v>
      </c>
      <c r="CF197" s="56" t="n">
        <f aca="false">B197</f>
        <v>35875</v>
      </c>
      <c r="CG197" s="1" t="n">
        <f aca="false">CORREL(C176:C197,E176:E197)</f>
        <v>0.777350055666411</v>
      </c>
      <c r="CI197" s="56" t="n">
        <f aca="false">CF197</f>
        <v>35875</v>
      </c>
      <c r="CJ197" s="3" t="n">
        <f aca="false">STDEV(CO176:CO197)*CJ$24</f>
        <v>0.291404639222434</v>
      </c>
      <c r="CK197" s="3" t="n">
        <f aca="false">STDEV(CP176:CP197)*CK$24</f>
        <v>0.152944761548465</v>
      </c>
      <c r="CO197" s="3" t="n">
        <f aca="false">LN(V197/V196)</f>
        <v>0</v>
      </c>
      <c r="CP197" s="3" t="n">
        <f aca="false">LN(W197/W196)</f>
        <v>0</v>
      </c>
    </row>
    <row r="198" customFormat="false" ht="12.75" hidden="false" customHeight="false" outlineLevel="0" collapsed="false">
      <c r="A198" s="1" t="n">
        <f aca="false">A199-1</f>
        <v>631</v>
      </c>
      <c r="B198" s="56" t="n">
        <f aca="false">HLOOKUP("date",IF(TERM2="cash",cash,PRICELOOK),IF(A198&gt;=2,A198,2),FALSE())</f>
        <v>35876</v>
      </c>
      <c r="C198" s="1" t="n">
        <f aca="false">IF(MIN($N198:$O198)=0,0,N198)</f>
        <v>2.085</v>
      </c>
      <c r="D198" s="35" t="n">
        <f aca="false">IF(ma=7,AVERAGE(C192:C198),IF(ma=14,AVERAGE(C185:C198),IF(ma=30,AVERAGE(C169:C198),IF(ma=40,AVERAGE(C159:C198),0))))</f>
        <v>0</v>
      </c>
      <c r="E198" s="1" t="n">
        <f aca="false">IF(MIN($N198:$O198)=0,0,O198)</f>
        <v>2.32</v>
      </c>
      <c r="I198" s="56" t="n">
        <f aca="false">B198</f>
        <v>35876</v>
      </c>
      <c r="J198" s="35" t="n">
        <f aca="false">IF(MIN(C198,E198)=0,0,E198-C198)</f>
        <v>0.235</v>
      </c>
      <c r="K198" s="35" t="n">
        <f aca="false">IF(ma=7,AVERAGE(J192:J198),IF(ma=14,AVERAGE(J185:J198),IF(ma=30,AVERAGE(J169:J198),IF(ma=40,AVERAGE(J159:J198),0))))</f>
        <v>0</v>
      </c>
      <c r="L198" s="35"/>
      <c r="M198" s="35"/>
      <c r="N198" s="28" t="n">
        <f aca="false">IF(BASISYN="YES",Q198-S198,Q198)</f>
        <v>2.085</v>
      </c>
      <c r="O198" s="28" t="n">
        <f aca="false">IF(BASISYN="YES",R198-T198,R198)</f>
        <v>2.32</v>
      </c>
      <c r="Q198" s="28" t="n">
        <f aca="false">IF(ISNA(V198),Q197,V198)</f>
        <v>2.085</v>
      </c>
      <c r="R198" s="28" t="n">
        <f aca="false">IF(ISNA(W198),R197,W198)</f>
        <v>2.32</v>
      </c>
      <c r="S198" s="28" t="n">
        <f aca="false">IF(ISNA(X198),S197,X198)</f>
        <v>2.285</v>
      </c>
      <c r="T198" s="28" t="n">
        <f aca="false">IF(ISNA(Y198),T197,Y198)</f>
        <v>2.285</v>
      </c>
      <c r="V198" s="28" t="n">
        <f aca="false">VLOOKUP($B198,IF(V$1=2,PRICELOOK2,IF(V$1=3,PRICELOOK3,IF(V$1=4,cash,PRICELOOK))),V$2,FALSE())</f>
        <v>2.085</v>
      </c>
      <c r="W198" s="28" t="n">
        <f aca="false">VLOOKUP($B198,IF(W$1=2,PRICELOOK2,IF(W$1=3,PRICELOOK3,IF(W$1=4,cash,PRICELOOK))),W$2,FALSE())</f>
        <v>2.32</v>
      </c>
      <c r="X198" s="28" t="n">
        <f aca="false">VLOOKUP($B198,IF(X$1=2,PRICELOOK2,IF(X$1=3,PRICELOOK3,IF(X$1=4,cash,PRICELOOK))),X$2,FALSE())</f>
        <v>2.285</v>
      </c>
      <c r="Y198" s="28" t="n">
        <f aca="false">VLOOKUP($B198,IF(Y$1=2,PRICELOOK2,IF(Y$1=3,PRICELOOK3,IF(Y$1=4,cash,PRICELOOK))),Y$2,FALSE())</f>
        <v>2.285</v>
      </c>
      <c r="CF198" s="56" t="n">
        <f aca="false">B198</f>
        <v>35876</v>
      </c>
      <c r="CG198" s="1" t="n">
        <f aca="false">CORREL(C177:C198,E177:E198)</f>
        <v>0.777703982826194</v>
      </c>
      <c r="CI198" s="56" t="n">
        <f aca="false">CF198</f>
        <v>35876</v>
      </c>
      <c r="CJ198" s="3" t="n">
        <f aca="false">STDEV(CO177:CO198)*CJ$24</f>
        <v>0.291404639222434</v>
      </c>
      <c r="CK198" s="3" t="n">
        <f aca="false">STDEV(CP177:CP198)*CK$24</f>
        <v>0.152944761548465</v>
      </c>
      <c r="CO198" s="3" t="n">
        <f aca="false">LN(V198/V197)</f>
        <v>0</v>
      </c>
      <c r="CP198" s="3" t="n">
        <f aca="false">LN(W198/W197)</f>
        <v>0</v>
      </c>
    </row>
    <row r="199" customFormat="false" ht="12.75" hidden="false" customHeight="false" outlineLevel="0" collapsed="false">
      <c r="A199" s="1" t="n">
        <f aca="false">A200-1</f>
        <v>632</v>
      </c>
      <c r="B199" s="56" t="n">
        <f aca="false">HLOOKUP("date",IF(TERM2="cash",cash,PRICELOOK),IF(A199&gt;=2,A199,2),FALSE())</f>
        <v>35877</v>
      </c>
      <c r="C199" s="1" t="n">
        <f aca="false">IF(MIN($N199:$O199)=0,0,N199)</f>
        <v>2.085</v>
      </c>
      <c r="D199" s="35" t="n">
        <f aca="false">IF(ma=7,AVERAGE(C193:C199),IF(ma=14,AVERAGE(C186:C199),IF(ma=30,AVERAGE(C170:C199),IF(ma=40,AVERAGE(C160:C199),0))))</f>
        <v>0</v>
      </c>
      <c r="E199" s="1" t="n">
        <f aca="false">IF(MIN($N199:$O199)=0,0,O199)</f>
        <v>2.34</v>
      </c>
      <c r="I199" s="56" t="n">
        <f aca="false">B199</f>
        <v>35877</v>
      </c>
      <c r="J199" s="35" t="n">
        <f aca="false">IF(MIN(C199,E199)=0,0,E199-C199)</f>
        <v>0.255</v>
      </c>
      <c r="K199" s="35" t="n">
        <f aca="false">IF(ma=7,AVERAGE(J193:J199),IF(ma=14,AVERAGE(J186:J199),IF(ma=30,AVERAGE(J170:J199),IF(ma=40,AVERAGE(J160:J199),0))))</f>
        <v>0</v>
      </c>
      <c r="L199" s="35"/>
      <c r="M199" s="35"/>
      <c r="N199" s="28" t="n">
        <f aca="false">IF(BASISYN="YES",Q199-S199,Q199)</f>
        <v>2.085</v>
      </c>
      <c r="O199" s="28" t="n">
        <f aca="false">IF(BASISYN="YES",R199-T199,R199)</f>
        <v>2.34</v>
      </c>
      <c r="Q199" s="28" t="n">
        <f aca="false">IF(ISNA(V199),Q198,V199)</f>
        <v>2.085</v>
      </c>
      <c r="R199" s="28" t="n">
        <f aca="false">IF(ISNA(W199),R198,W199)</f>
        <v>2.34</v>
      </c>
      <c r="S199" s="28" t="n">
        <f aca="false">IF(ISNA(X199),S198,X199)</f>
        <v>2.325</v>
      </c>
      <c r="T199" s="28" t="n">
        <f aca="false">IF(ISNA(Y199),T198,Y199)</f>
        <v>2.325</v>
      </c>
      <c r="V199" s="28" t="n">
        <f aca="false">VLOOKUP($B199,IF(V$1=2,PRICELOOK2,IF(V$1=3,PRICELOOK3,IF(V$1=4,cash,PRICELOOK))),V$2,FALSE())</f>
        <v>2.085</v>
      </c>
      <c r="W199" s="28" t="n">
        <f aca="false">VLOOKUP($B199,IF(W$1=2,PRICELOOK2,IF(W$1=3,PRICELOOK3,IF(W$1=4,cash,PRICELOOK))),W$2,FALSE())</f>
        <v>2.34</v>
      </c>
      <c r="X199" s="28" t="n">
        <f aca="false">VLOOKUP($B199,IF(X$1=2,PRICELOOK2,IF(X$1=3,PRICELOOK3,IF(X$1=4,cash,PRICELOOK))),X$2,FALSE())</f>
        <v>2.325</v>
      </c>
      <c r="Y199" s="28" t="n">
        <f aca="false">VLOOKUP($B199,IF(Y$1=2,PRICELOOK2,IF(Y$1=3,PRICELOOK3,IF(Y$1=4,cash,PRICELOOK))),Y$2,FALSE())</f>
        <v>2.325</v>
      </c>
      <c r="CF199" s="56" t="n">
        <f aca="false">B199</f>
        <v>35877</v>
      </c>
      <c r="CG199" s="1" t="n">
        <f aca="false">CORREL(C178:C199,E178:E199)</f>
        <v>0.785265554447477</v>
      </c>
      <c r="CI199" s="56" t="n">
        <f aca="false">CF199</f>
        <v>35877</v>
      </c>
      <c r="CJ199" s="3" t="n">
        <f aca="false">STDEV(CO178:CO199)*CJ$24</f>
        <v>0.291404639222434</v>
      </c>
      <c r="CK199" s="3" t="n">
        <f aca="false">STDEV(CP178:CP199)*CK$24</f>
        <v>0.15635910934518</v>
      </c>
      <c r="CO199" s="3" t="n">
        <f aca="false">LN(V199/V198)</f>
        <v>0</v>
      </c>
      <c r="CP199" s="3" t="n">
        <f aca="false">LN(W199/W198)</f>
        <v>0.00858374369139144</v>
      </c>
    </row>
    <row r="200" customFormat="false" ht="12.75" hidden="false" customHeight="false" outlineLevel="0" collapsed="false">
      <c r="A200" s="1" t="n">
        <f aca="false">A201-1</f>
        <v>633</v>
      </c>
      <c r="B200" s="56" t="n">
        <f aca="false">HLOOKUP("date",IF(TERM2="cash",cash,PRICELOOK),IF(A200&gt;=2,A200,2),FALSE())</f>
        <v>35878</v>
      </c>
      <c r="C200" s="1" t="n">
        <f aca="false">IF(MIN($N200:$O200)=0,0,N200)</f>
        <v>2.08</v>
      </c>
      <c r="D200" s="35" t="n">
        <f aca="false">IF(ma=7,AVERAGE(C194:C200),IF(ma=14,AVERAGE(C187:C200),IF(ma=30,AVERAGE(C171:C200),IF(ma=40,AVERAGE(C161:C200),0))))</f>
        <v>0</v>
      </c>
      <c r="E200" s="1" t="n">
        <f aca="false">IF(MIN($N200:$O200)=0,0,O200)</f>
        <v>2.34</v>
      </c>
      <c r="I200" s="56" t="n">
        <f aca="false">B200</f>
        <v>35878</v>
      </c>
      <c r="J200" s="35" t="n">
        <f aca="false">IF(MIN(C200,E200)=0,0,E200-C200)</f>
        <v>0.26</v>
      </c>
      <c r="K200" s="35" t="n">
        <f aca="false">IF(ma=7,AVERAGE(J194:J200),IF(ma=14,AVERAGE(J187:J200),IF(ma=30,AVERAGE(J171:J200),IF(ma=40,AVERAGE(J161:J200),0))))</f>
        <v>0</v>
      </c>
      <c r="L200" s="35"/>
      <c r="M200" s="35"/>
      <c r="N200" s="28" t="n">
        <f aca="false">IF(BASISYN="YES",Q200-S200,Q200)</f>
        <v>2.08</v>
      </c>
      <c r="O200" s="28" t="n">
        <f aca="false">IF(BASISYN="YES",R200-T200,R200)</f>
        <v>2.34</v>
      </c>
      <c r="Q200" s="28" t="n">
        <f aca="false">IF(ISNA(V200),Q199,V200)</f>
        <v>2.08</v>
      </c>
      <c r="R200" s="28" t="n">
        <f aca="false">IF(ISNA(W200),R199,W200)</f>
        <v>2.34</v>
      </c>
      <c r="S200" s="28" t="n">
        <f aca="false">IF(ISNA(X200),S199,X200)</f>
        <v>2.28</v>
      </c>
      <c r="T200" s="28" t="n">
        <f aca="false">IF(ISNA(Y200),T199,Y200)</f>
        <v>2.28</v>
      </c>
      <c r="V200" s="28" t="n">
        <f aca="false">VLOOKUP($B200,IF(V$1=2,PRICELOOK2,IF(V$1=3,PRICELOOK3,IF(V$1=4,cash,PRICELOOK))),V$2,FALSE())</f>
        <v>2.08</v>
      </c>
      <c r="W200" s="28" t="n">
        <f aca="false">VLOOKUP($B200,IF(W$1=2,PRICELOOK2,IF(W$1=3,PRICELOOK3,IF(W$1=4,cash,PRICELOOK))),W$2,FALSE())</f>
        <v>2.34</v>
      </c>
      <c r="X200" s="28" t="n">
        <f aca="false">VLOOKUP($B200,IF(X$1=2,PRICELOOK2,IF(X$1=3,PRICELOOK3,IF(X$1=4,cash,PRICELOOK))),X$2,FALSE())</f>
        <v>2.28</v>
      </c>
      <c r="Y200" s="28" t="n">
        <f aca="false">VLOOKUP($B200,IF(Y$1=2,PRICELOOK2,IF(Y$1=3,PRICELOOK3,IF(Y$1=4,cash,PRICELOOK))),Y$2,FALSE())</f>
        <v>2.28</v>
      </c>
      <c r="CF200" s="56" t="n">
        <f aca="false">B200</f>
        <v>35878</v>
      </c>
      <c r="CG200" s="1" t="n">
        <f aca="false">CORREL(C179:C200,E179:E200)</f>
        <v>0.774654141888089</v>
      </c>
      <c r="CI200" s="56" t="n">
        <f aca="false">CF200</f>
        <v>35878</v>
      </c>
      <c r="CJ200" s="3" t="n">
        <f aca="false">STDEV(CO179:CO200)*CJ$24</f>
        <v>0.269900489060848</v>
      </c>
      <c r="CK200" s="3" t="n">
        <f aca="false">STDEV(CP179:CP200)*CK$24</f>
        <v>0.149206688727912</v>
      </c>
      <c r="CO200" s="3" t="n">
        <f aca="false">LN(V200/V199)</f>
        <v>-0.00240096153753815</v>
      </c>
      <c r="CP200" s="3" t="n">
        <f aca="false">LN(W200/W199)</f>
        <v>0</v>
      </c>
    </row>
    <row r="201" customFormat="false" ht="12.75" hidden="false" customHeight="false" outlineLevel="0" collapsed="false">
      <c r="A201" s="1" t="n">
        <f aca="false">A202-1</f>
        <v>634</v>
      </c>
      <c r="B201" s="56" t="n">
        <f aca="false">HLOOKUP("date",IF(TERM2="cash",cash,PRICELOOK),IF(A201&gt;=2,A201,2),FALSE())</f>
        <v>35879</v>
      </c>
      <c r="C201" s="1" t="n">
        <f aca="false">IF(MIN($N201:$O201)=0,0,N201)</f>
        <v>2.13</v>
      </c>
      <c r="D201" s="35" t="n">
        <f aca="false">IF(ma=7,AVERAGE(C195:C201),IF(ma=14,AVERAGE(C188:C201),IF(ma=30,AVERAGE(C172:C201),IF(ma=40,AVERAGE(C162:C201),0))))</f>
        <v>0</v>
      </c>
      <c r="E201" s="1" t="n">
        <f aca="false">IF(MIN($N201:$O201)=0,0,O201)</f>
        <v>2.36</v>
      </c>
      <c r="I201" s="56" t="n">
        <f aca="false">B201</f>
        <v>35879</v>
      </c>
      <c r="J201" s="35" t="n">
        <f aca="false">IF(MIN(C201,E201)=0,0,E201-C201)</f>
        <v>0.23</v>
      </c>
      <c r="K201" s="35" t="n">
        <f aca="false">IF(ma=7,AVERAGE(J195:J201),IF(ma=14,AVERAGE(J188:J201),IF(ma=30,AVERAGE(J172:J201),IF(ma=40,AVERAGE(J162:J201),0))))</f>
        <v>0</v>
      </c>
      <c r="L201" s="35"/>
      <c r="M201" s="35"/>
      <c r="N201" s="28" t="n">
        <f aca="false">IF(BASISYN="YES",Q201-S201,Q201)</f>
        <v>2.13</v>
      </c>
      <c r="O201" s="28" t="n">
        <f aca="false">IF(BASISYN="YES",R201-T201,R201)</f>
        <v>2.36</v>
      </c>
      <c r="Q201" s="28" t="n">
        <f aca="false">IF(ISNA(V201),Q200,V201)</f>
        <v>2.13</v>
      </c>
      <c r="R201" s="28" t="n">
        <f aca="false">IF(ISNA(W201),R200,W201)</f>
        <v>2.36</v>
      </c>
      <c r="S201" s="28" t="n">
        <f aca="false">IF(ISNA(X201),S200,X201)</f>
        <v>2.325</v>
      </c>
      <c r="T201" s="28" t="n">
        <f aca="false">IF(ISNA(Y201),T200,Y201)</f>
        <v>2.325</v>
      </c>
      <c r="V201" s="28" t="n">
        <f aca="false">VLOOKUP($B201,IF(V$1=2,PRICELOOK2,IF(V$1=3,PRICELOOK3,IF(V$1=4,cash,PRICELOOK))),V$2,FALSE())</f>
        <v>2.13</v>
      </c>
      <c r="W201" s="28" t="n">
        <f aca="false">VLOOKUP($B201,IF(W$1=2,PRICELOOK2,IF(W$1=3,PRICELOOK3,IF(W$1=4,cash,PRICELOOK))),W$2,FALSE())</f>
        <v>2.36</v>
      </c>
      <c r="X201" s="28" t="n">
        <f aca="false">VLOOKUP($B201,IF(X$1=2,PRICELOOK2,IF(X$1=3,PRICELOOK3,IF(X$1=4,cash,PRICELOOK))),X$2,FALSE())</f>
        <v>2.325</v>
      </c>
      <c r="Y201" s="28" t="n">
        <f aca="false">VLOOKUP($B201,IF(Y$1=2,PRICELOOK2,IF(Y$1=3,PRICELOOK3,IF(Y$1=4,cash,PRICELOOK))),Y$2,FALSE())</f>
        <v>2.325</v>
      </c>
      <c r="CF201" s="56" t="n">
        <f aca="false">B201</f>
        <v>35879</v>
      </c>
      <c r="CG201" s="1" t="n">
        <f aca="false">CORREL(C180:C201,E180:E201)</f>
        <v>0.783406854026876</v>
      </c>
      <c r="CI201" s="56" t="n">
        <f aca="false">CF201</f>
        <v>35879</v>
      </c>
      <c r="CJ201" s="3" t="n">
        <f aca="false">STDEV(CO180:CO201)*CJ$24</f>
        <v>0.266298698119132</v>
      </c>
      <c r="CK201" s="3" t="n">
        <f aca="false">STDEV(CP180:CP201)*CK$24</f>
        <v>0.150353974023808</v>
      </c>
      <c r="CO201" s="3" t="n">
        <f aca="false">LN(V201/V200)</f>
        <v>0.0237540860081071</v>
      </c>
      <c r="CP201" s="3" t="n">
        <f aca="false">LN(W201/W200)</f>
        <v>0.00851068966790861</v>
      </c>
    </row>
    <row r="202" customFormat="false" ht="12.75" hidden="false" customHeight="false" outlineLevel="0" collapsed="false">
      <c r="A202" s="1" t="n">
        <f aca="false">A203-1</f>
        <v>635</v>
      </c>
      <c r="B202" s="56" t="n">
        <f aca="false">HLOOKUP("date",IF(TERM2="cash",cash,PRICELOOK),IF(A202&gt;=2,A202,2),FALSE())</f>
        <v>35880</v>
      </c>
      <c r="C202" s="1" t="n">
        <f aca="false">IF(MIN($N202:$O202)=0,0,N202)</f>
        <v>2.095</v>
      </c>
      <c r="D202" s="35" t="n">
        <f aca="false">IF(ma=7,AVERAGE(C196:C202),IF(ma=14,AVERAGE(C189:C202),IF(ma=30,AVERAGE(C173:C202),IF(ma=40,AVERAGE(C163:C202),0))))</f>
        <v>0</v>
      </c>
      <c r="E202" s="1" t="n">
        <f aca="false">IF(MIN($N202:$O202)=0,0,O202)</f>
        <v>2.365</v>
      </c>
      <c r="I202" s="56" t="n">
        <f aca="false">B202</f>
        <v>35880</v>
      </c>
      <c r="J202" s="35" t="n">
        <f aca="false">IF(MIN(C202,E202)=0,0,E202-C202)</f>
        <v>0.27</v>
      </c>
      <c r="K202" s="35" t="n">
        <f aca="false">IF(ma=7,AVERAGE(J196:J202),IF(ma=14,AVERAGE(J189:J202),IF(ma=30,AVERAGE(J173:J202),IF(ma=40,AVERAGE(J163:J202),0))))</f>
        <v>0</v>
      </c>
      <c r="L202" s="35"/>
      <c r="M202" s="35"/>
      <c r="N202" s="28" t="n">
        <f aca="false">IF(BASISYN="YES",Q202-S202,Q202)</f>
        <v>2.095</v>
      </c>
      <c r="O202" s="28" t="n">
        <f aca="false">IF(BASISYN="YES",R202-T202,R202)</f>
        <v>2.365</v>
      </c>
      <c r="Q202" s="28" t="n">
        <f aca="false">IF(ISNA(V202),Q201,V202)</f>
        <v>2.095</v>
      </c>
      <c r="R202" s="28" t="n">
        <f aca="false">IF(ISNA(W202),R201,W202)</f>
        <v>2.365</v>
      </c>
      <c r="S202" s="28" t="n">
        <f aca="false">IF(ISNA(X202),S201,X202)</f>
        <v>2.285</v>
      </c>
      <c r="T202" s="28" t="n">
        <f aca="false">IF(ISNA(Y202),T201,Y202)</f>
        <v>2.285</v>
      </c>
      <c r="V202" s="28" t="n">
        <f aca="false">VLOOKUP($B202,IF(V$1=2,PRICELOOK2,IF(V$1=3,PRICELOOK3,IF(V$1=4,cash,PRICELOOK))),V$2,FALSE())</f>
        <v>2.095</v>
      </c>
      <c r="W202" s="28" t="n">
        <f aca="false">VLOOKUP($B202,IF(W$1=2,PRICELOOK2,IF(W$1=3,PRICELOOK3,IF(W$1=4,cash,PRICELOOK))),W$2,FALSE())</f>
        <v>2.365</v>
      </c>
      <c r="X202" s="28" t="n">
        <f aca="false">VLOOKUP($B202,IF(X$1=2,PRICELOOK2,IF(X$1=3,PRICELOOK3,IF(X$1=4,cash,PRICELOOK))),X$2,FALSE())</f>
        <v>2.285</v>
      </c>
      <c r="Y202" s="28" t="n">
        <f aca="false">VLOOKUP($B202,IF(Y$1=2,PRICELOOK2,IF(Y$1=3,PRICELOOK3,IF(Y$1=4,cash,PRICELOOK))),Y$2,FALSE())</f>
        <v>2.285</v>
      </c>
      <c r="CF202" s="56" t="n">
        <f aca="false">B202</f>
        <v>35880</v>
      </c>
      <c r="CG202" s="1" t="n">
        <f aca="false">CORREL(C181:C202,E181:E202)</f>
        <v>0.814321928953298</v>
      </c>
      <c r="CI202" s="56" t="n">
        <f aca="false">CF202</f>
        <v>35880</v>
      </c>
      <c r="CJ202" s="3" t="n">
        <f aca="false">STDEV(CO181:CO202)*CJ$24</f>
        <v>0.266142942118029</v>
      </c>
      <c r="CK202" s="3" t="n">
        <f aca="false">STDEV(CP181:CP202)*CK$24</f>
        <v>0.15045425140094</v>
      </c>
      <c r="CO202" s="3" t="n">
        <f aca="false">LN(V202/V201)</f>
        <v>-0.0165684263472326</v>
      </c>
      <c r="CP202" s="3" t="n">
        <f aca="false">LN(W202/W201)</f>
        <v>0.00211640290637769</v>
      </c>
    </row>
    <row r="203" customFormat="false" ht="12.75" hidden="false" customHeight="false" outlineLevel="0" collapsed="false">
      <c r="A203" s="1" t="n">
        <f aca="false">A204-1</f>
        <v>636</v>
      </c>
      <c r="B203" s="56" t="n">
        <f aca="false">HLOOKUP("date",IF(TERM2="cash",cash,PRICELOOK),IF(A203&gt;=2,A203,2),FALSE())</f>
        <v>35881</v>
      </c>
      <c r="C203" s="1" t="n">
        <f aca="false">IF(MIN($N203:$O203)=0,0,N203)</f>
        <v>2.09</v>
      </c>
      <c r="D203" s="35" t="n">
        <f aca="false">IF(ma=7,AVERAGE(C197:C203),IF(ma=14,AVERAGE(C190:C203),IF(ma=30,AVERAGE(C174:C203),IF(ma=40,AVERAGE(C164:C203),0))))</f>
        <v>0</v>
      </c>
      <c r="E203" s="1" t="n">
        <f aca="false">IF(MIN($N203:$O203)=0,0,O203)</f>
        <v>2.39</v>
      </c>
      <c r="I203" s="56" t="n">
        <f aca="false">B203</f>
        <v>35881</v>
      </c>
      <c r="J203" s="35" t="n">
        <f aca="false">IF(MIN(C203,E203)=0,0,E203-C203)</f>
        <v>0.3</v>
      </c>
      <c r="K203" s="35" t="n">
        <f aca="false">IF(ma=7,AVERAGE(J197:J203),IF(ma=14,AVERAGE(J190:J203),IF(ma=30,AVERAGE(J174:J203),IF(ma=40,AVERAGE(J164:J203),0))))</f>
        <v>0</v>
      </c>
      <c r="L203" s="35"/>
      <c r="M203" s="35"/>
      <c r="N203" s="28" t="n">
        <f aca="false">IF(BASISYN="YES",Q203-S203,Q203)</f>
        <v>2.09</v>
      </c>
      <c r="O203" s="28" t="n">
        <f aca="false">IF(BASISYN="YES",R203-T203,R203)</f>
        <v>2.39</v>
      </c>
      <c r="Q203" s="28" t="n">
        <f aca="false">IF(ISNA(V203),Q202,V203)</f>
        <v>2.09</v>
      </c>
      <c r="R203" s="28" t="n">
        <f aca="false">IF(ISNA(W203),R202,W203)</f>
        <v>2.39</v>
      </c>
      <c r="S203" s="28" t="n">
        <f aca="false">IF(ISNA(X203),S202,X203)</f>
        <v>2.25</v>
      </c>
      <c r="T203" s="28" t="n">
        <f aca="false">IF(ISNA(Y203),T202,Y203)</f>
        <v>2.25</v>
      </c>
      <c r="V203" s="28" t="n">
        <f aca="false">VLOOKUP($B203,IF(V$1=2,PRICELOOK2,IF(V$1=3,PRICELOOK3,IF(V$1=4,cash,PRICELOOK))),V$2,FALSE())</f>
        <v>2.09</v>
      </c>
      <c r="W203" s="28" t="n">
        <f aca="false">VLOOKUP($B203,IF(W$1=2,PRICELOOK2,IF(W$1=3,PRICELOOK3,IF(W$1=4,cash,PRICELOOK))),W$2,FALSE())</f>
        <v>2.39</v>
      </c>
      <c r="X203" s="28" t="n">
        <f aca="false">VLOOKUP($B203,IF(X$1=2,PRICELOOK2,IF(X$1=3,PRICELOOK3,IF(X$1=4,cash,PRICELOOK))),X$2,FALSE())</f>
        <v>2.25</v>
      </c>
      <c r="Y203" s="28" t="n">
        <f aca="false">VLOOKUP($B203,IF(Y$1=2,PRICELOOK2,IF(Y$1=3,PRICELOOK3,IF(Y$1=4,cash,PRICELOOK))),Y$2,FALSE())</f>
        <v>2.25</v>
      </c>
      <c r="CF203" s="56" t="n">
        <f aca="false">B203</f>
        <v>35881</v>
      </c>
      <c r="CG203" s="1" t="n">
        <f aca="false">CORREL(C182:C203,E182:E203)</f>
        <v>0.797266047273636</v>
      </c>
      <c r="CI203" s="56" t="n">
        <f aca="false">CF203</f>
        <v>35881</v>
      </c>
      <c r="CJ203" s="3" t="n">
        <f aca="false">STDEV(CO182:CO203)*CJ$24</f>
        <v>0.265670479662071</v>
      </c>
      <c r="CK203" s="3" t="n">
        <f aca="false">STDEV(CP182:CP203)*CK$24</f>
        <v>0.153014570324081</v>
      </c>
      <c r="CO203" s="3" t="n">
        <f aca="false">LN(V203/V202)</f>
        <v>-0.00238948739738158</v>
      </c>
      <c r="CP203" s="3" t="n">
        <f aca="false">LN(W203/W202)</f>
        <v>0.0105153439995229</v>
      </c>
    </row>
    <row r="204" customFormat="false" ht="12.75" hidden="false" customHeight="false" outlineLevel="0" collapsed="false">
      <c r="A204" s="1" t="n">
        <f aca="false">A205-1</f>
        <v>637</v>
      </c>
      <c r="B204" s="56" t="n">
        <f aca="false">HLOOKUP("date",IF(TERM2="cash",cash,PRICELOOK),IF(A204&gt;=2,A204,2),FALSE())</f>
        <v>35882</v>
      </c>
      <c r="C204" s="1" t="n">
        <f aca="false">IF(MIN($N204:$O204)=0,0,N204)</f>
        <v>2.09</v>
      </c>
      <c r="D204" s="35" t="n">
        <f aca="false">IF(ma=7,AVERAGE(C198:C204),IF(ma=14,AVERAGE(C191:C204),IF(ma=30,AVERAGE(C175:C204),IF(ma=40,AVERAGE(C165:C204),0))))</f>
        <v>0</v>
      </c>
      <c r="E204" s="1" t="n">
        <f aca="false">IF(MIN($N204:$O204)=0,0,O204)</f>
        <v>2.39</v>
      </c>
      <c r="I204" s="56" t="n">
        <f aca="false">B204</f>
        <v>35882</v>
      </c>
      <c r="J204" s="35" t="n">
        <f aca="false">IF(MIN(C204,E204)=0,0,E204-C204)</f>
        <v>0.3</v>
      </c>
      <c r="K204" s="35" t="n">
        <f aca="false">IF(ma=7,AVERAGE(J198:J204),IF(ma=14,AVERAGE(J191:J204),IF(ma=30,AVERAGE(J175:J204),IF(ma=40,AVERAGE(J165:J204),0))))</f>
        <v>0</v>
      </c>
      <c r="L204" s="35"/>
      <c r="M204" s="35"/>
      <c r="N204" s="28" t="n">
        <f aca="false">IF(BASISYN="YES",Q204-S204,Q204)</f>
        <v>2.09</v>
      </c>
      <c r="O204" s="28" t="n">
        <f aca="false">IF(BASISYN="YES",R204-T204,R204)</f>
        <v>2.39</v>
      </c>
      <c r="Q204" s="28" t="n">
        <f aca="false">IF(ISNA(V204),Q203,V204)</f>
        <v>2.09</v>
      </c>
      <c r="R204" s="28" t="n">
        <f aca="false">IF(ISNA(W204),R203,W204)</f>
        <v>2.39</v>
      </c>
      <c r="S204" s="28" t="n">
        <f aca="false">IF(ISNA(X204),S203,X204)</f>
        <v>2.25</v>
      </c>
      <c r="T204" s="28" t="n">
        <f aca="false">IF(ISNA(Y204),T203,Y204)</f>
        <v>2.25</v>
      </c>
      <c r="V204" s="28" t="n">
        <f aca="false">VLOOKUP($B204,IF(V$1=2,PRICELOOK2,IF(V$1=3,PRICELOOK3,IF(V$1=4,cash,PRICELOOK))),V$2,FALSE())</f>
        <v>2.09</v>
      </c>
      <c r="W204" s="28" t="n">
        <f aca="false">VLOOKUP($B204,IF(W$1=2,PRICELOOK2,IF(W$1=3,PRICELOOK3,IF(W$1=4,cash,PRICELOOK))),W$2,FALSE())</f>
        <v>2.39</v>
      </c>
      <c r="X204" s="28" t="n">
        <f aca="false">VLOOKUP($B204,IF(X$1=2,PRICELOOK2,IF(X$1=3,PRICELOOK3,IF(X$1=4,cash,PRICELOOK))),X$2,FALSE())</f>
        <v>2.25</v>
      </c>
      <c r="Y204" s="28" t="n">
        <f aca="false">VLOOKUP($B204,IF(Y$1=2,PRICELOOK2,IF(Y$1=3,PRICELOOK3,IF(Y$1=4,cash,PRICELOOK))),Y$2,FALSE())</f>
        <v>2.25</v>
      </c>
      <c r="CF204" s="56" t="n">
        <f aca="false">B204</f>
        <v>35882</v>
      </c>
      <c r="CG204" s="1" t="n">
        <f aca="false">CORREL(C183:C204,E183:E204)</f>
        <v>0.771277784081653</v>
      </c>
      <c r="CI204" s="56" t="n">
        <f aca="false">CF204</f>
        <v>35882</v>
      </c>
      <c r="CJ204" s="3" t="n">
        <f aca="false">STDEV(CO183:CO204)*CJ$24</f>
        <v>0.265602877250921</v>
      </c>
      <c r="CK204" s="3" t="n">
        <f aca="false">STDEV(CP183:CP204)*CK$24</f>
        <v>0.152731074763562</v>
      </c>
      <c r="CO204" s="3" t="n">
        <f aca="false">LN(V204/V203)</f>
        <v>0</v>
      </c>
      <c r="CP204" s="3" t="n">
        <f aca="false">LN(W204/W203)</f>
        <v>0</v>
      </c>
    </row>
    <row r="205" customFormat="false" ht="12.75" hidden="false" customHeight="false" outlineLevel="0" collapsed="false">
      <c r="A205" s="1" t="n">
        <f aca="false">A206-1</f>
        <v>638</v>
      </c>
      <c r="B205" s="56" t="n">
        <f aca="false">HLOOKUP("date",IF(TERM2="cash",cash,PRICELOOK),IF(A205&gt;=2,A205,2),FALSE())</f>
        <v>35883</v>
      </c>
      <c r="C205" s="1" t="n">
        <f aca="false">IF(MIN($N205:$O205)=0,0,N205)</f>
        <v>2.09</v>
      </c>
      <c r="D205" s="35" t="n">
        <f aca="false">IF(ma=7,AVERAGE(C199:C205),IF(ma=14,AVERAGE(C192:C205),IF(ma=30,AVERAGE(C176:C205),IF(ma=40,AVERAGE(C166:C205),0))))</f>
        <v>0</v>
      </c>
      <c r="E205" s="1" t="n">
        <f aca="false">IF(MIN($N205:$O205)=0,0,O205)</f>
        <v>2.39</v>
      </c>
      <c r="I205" s="56" t="n">
        <f aca="false">B205</f>
        <v>35883</v>
      </c>
      <c r="J205" s="35" t="n">
        <f aca="false">IF(MIN(C205,E205)=0,0,E205-C205)</f>
        <v>0.3</v>
      </c>
      <c r="K205" s="35" t="n">
        <f aca="false">IF(ma=7,AVERAGE(J199:J205),IF(ma=14,AVERAGE(J192:J205),IF(ma=30,AVERAGE(J176:J205),IF(ma=40,AVERAGE(J166:J205),0))))</f>
        <v>0</v>
      </c>
      <c r="L205" s="35"/>
      <c r="M205" s="35"/>
      <c r="N205" s="28" t="n">
        <f aca="false">IF(BASISYN="YES",Q205-S205,Q205)</f>
        <v>2.09</v>
      </c>
      <c r="O205" s="28" t="n">
        <f aca="false">IF(BASISYN="YES",R205-T205,R205)</f>
        <v>2.39</v>
      </c>
      <c r="Q205" s="28" t="n">
        <f aca="false">IF(ISNA(V205),Q204,V205)</f>
        <v>2.09</v>
      </c>
      <c r="R205" s="28" t="n">
        <f aca="false">IF(ISNA(W205),R204,W205)</f>
        <v>2.39</v>
      </c>
      <c r="S205" s="28" t="n">
        <f aca="false">IF(ISNA(X205),S204,X205)</f>
        <v>2.25</v>
      </c>
      <c r="T205" s="28" t="n">
        <f aca="false">IF(ISNA(Y205),T204,Y205)</f>
        <v>2.25</v>
      </c>
      <c r="V205" s="28" t="n">
        <f aca="false">VLOOKUP($B205,IF(V$1=2,PRICELOOK2,IF(V$1=3,PRICELOOK3,IF(V$1=4,cash,PRICELOOK))),V$2,FALSE())</f>
        <v>2.09</v>
      </c>
      <c r="W205" s="28" t="n">
        <f aca="false">VLOOKUP($B205,IF(W$1=2,PRICELOOK2,IF(W$1=3,PRICELOOK3,IF(W$1=4,cash,PRICELOOK))),W$2,FALSE())</f>
        <v>2.39</v>
      </c>
      <c r="X205" s="28" t="n">
        <f aca="false">VLOOKUP($B205,IF(X$1=2,PRICELOOK2,IF(X$1=3,PRICELOOK3,IF(X$1=4,cash,PRICELOOK))),X$2,FALSE())</f>
        <v>2.25</v>
      </c>
      <c r="Y205" s="28" t="n">
        <f aca="false">VLOOKUP($B205,IF(Y$1=2,PRICELOOK2,IF(Y$1=3,PRICELOOK3,IF(Y$1=4,cash,PRICELOOK))),Y$2,FALSE())</f>
        <v>2.25</v>
      </c>
      <c r="CF205" s="56" t="n">
        <f aca="false">B205</f>
        <v>35883</v>
      </c>
      <c r="CG205" s="1" t="n">
        <f aca="false">CORREL(C184:C205,E184:E205)</f>
        <v>0.746389530447378</v>
      </c>
      <c r="CI205" s="56" t="n">
        <f aca="false">CF205</f>
        <v>35883</v>
      </c>
      <c r="CJ205" s="3" t="n">
        <f aca="false">STDEV(CO184:CO205)*CJ$24</f>
        <v>0.265602877250921</v>
      </c>
      <c r="CK205" s="3" t="n">
        <f aca="false">STDEV(CP184:CP205)*CK$24</f>
        <v>0.152731074763562</v>
      </c>
      <c r="CO205" s="3" t="n">
        <f aca="false">LN(V205/V204)</f>
        <v>0</v>
      </c>
      <c r="CP205" s="3" t="n">
        <f aca="false">LN(W205/W204)</f>
        <v>0</v>
      </c>
    </row>
    <row r="206" customFormat="false" ht="12.75" hidden="false" customHeight="false" outlineLevel="0" collapsed="false">
      <c r="A206" s="1" t="n">
        <f aca="false">A207-1</f>
        <v>639</v>
      </c>
      <c r="B206" s="56" t="n">
        <f aca="false">HLOOKUP("date",IF(TERM2="cash",cash,PRICELOOK),IF(A206&gt;=2,A206,2),FALSE())</f>
        <v>35884</v>
      </c>
      <c r="C206" s="1" t="n">
        <f aca="false">IF(MIN($N206:$O206)=0,0,N206)</f>
        <v>2.115</v>
      </c>
      <c r="D206" s="35" t="n">
        <f aca="false">IF(ma=7,AVERAGE(C200:C206),IF(ma=14,AVERAGE(C193:C206),IF(ma=30,AVERAGE(C177:C206),IF(ma=40,AVERAGE(C167:C206),0))))</f>
        <v>0</v>
      </c>
      <c r="E206" s="1" t="n">
        <f aca="false">IF(MIN($N206:$O206)=0,0,O206)</f>
        <v>2.43</v>
      </c>
      <c r="I206" s="56" t="n">
        <f aca="false">B206</f>
        <v>35884</v>
      </c>
      <c r="J206" s="35" t="n">
        <f aca="false">IF(MIN(C206,E206)=0,0,E206-C206)</f>
        <v>0.315</v>
      </c>
      <c r="K206" s="35" t="n">
        <f aca="false">IF(ma=7,AVERAGE(J200:J206),IF(ma=14,AVERAGE(J193:J206),IF(ma=30,AVERAGE(J177:J206),IF(ma=40,AVERAGE(J167:J206),0))))</f>
        <v>0</v>
      </c>
      <c r="L206" s="35"/>
      <c r="M206" s="35"/>
      <c r="N206" s="28" t="n">
        <f aca="false">IF(BASISYN="YES",Q206-S206,Q206)</f>
        <v>2.115</v>
      </c>
      <c r="O206" s="28" t="n">
        <f aca="false">IF(BASISYN="YES",R206-T206,R206)</f>
        <v>2.43</v>
      </c>
      <c r="Q206" s="28" t="n">
        <f aca="false">IF(ISNA(V206),Q205,V206)</f>
        <v>2.115</v>
      </c>
      <c r="R206" s="28" t="n">
        <f aca="false">IF(ISNA(W206),R205,W206)</f>
        <v>2.43</v>
      </c>
      <c r="S206" s="28" t="n">
        <f aca="false">IF(ISNA(X206),S205,X206)</f>
        <v>2.26</v>
      </c>
      <c r="T206" s="28" t="n">
        <f aca="false">IF(ISNA(Y206),T205,Y206)</f>
        <v>2.26</v>
      </c>
      <c r="V206" s="28" t="n">
        <f aca="false">VLOOKUP($B206,IF(V$1=2,PRICELOOK2,IF(V$1=3,PRICELOOK3,IF(V$1=4,cash,PRICELOOK))),V$2,FALSE())</f>
        <v>2.115</v>
      </c>
      <c r="W206" s="28" t="n">
        <f aca="false">VLOOKUP($B206,IF(W$1=2,PRICELOOK2,IF(W$1=3,PRICELOOK3,IF(W$1=4,cash,PRICELOOK))),W$2,FALSE())</f>
        <v>2.43</v>
      </c>
      <c r="X206" s="28" t="n">
        <f aca="false">VLOOKUP($B206,IF(X$1=2,PRICELOOK2,IF(X$1=3,PRICELOOK3,IF(X$1=4,cash,PRICELOOK))),X$2,FALSE())</f>
        <v>2.26</v>
      </c>
      <c r="Y206" s="28" t="n">
        <f aca="false">VLOOKUP($B206,IF(Y$1=2,PRICELOOK2,IF(Y$1=3,PRICELOOK3,IF(Y$1=4,cash,PRICELOOK))),Y$2,FALSE())</f>
        <v>2.26</v>
      </c>
      <c r="CF206" s="56" t="n">
        <f aca="false">B206</f>
        <v>35884</v>
      </c>
      <c r="CG206" s="1" t="n">
        <f aca="false">CORREL(C185:C206,E185:E206)</f>
        <v>0.699143672669541</v>
      </c>
      <c r="CI206" s="56" t="n">
        <f aca="false">CF206</f>
        <v>35884</v>
      </c>
      <c r="CJ206" s="3" t="n">
        <f aca="false">STDEV(CO185:CO206)*CJ$24</f>
        <v>0.2683761676572</v>
      </c>
      <c r="CK206" s="3" t="n">
        <f aca="false">STDEV(CP185:CP206)*CK$24</f>
        <v>0.162017461293178</v>
      </c>
      <c r="CO206" s="3" t="n">
        <f aca="false">LN(V206/V205)</f>
        <v>0.0118907465215218</v>
      </c>
      <c r="CP206" s="3" t="n">
        <f aca="false">LN(W206/W205)</f>
        <v>0.0165978914090378</v>
      </c>
    </row>
    <row r="207" customFormat="false" ht="12.75" hidden="false" customHeight="false" outlineLevel="0" collapsed="false">
      <c r="A207" s="1" t="n">
        <f aca="false">A208-1</f>
        <v>640</v>
      </c>
      <c r="B207" s="56" t="n">
        <f aca="false">HLOOKUP("date",IF(TERM2="cash",cash,PRICELOOK),IF(A207&gt;=2,A207,2),FALSE())</f>
        <v>35885</v>
      </c>
      <c r="C207" s="1" t="n">
        <f aca="false">IF(MIN($N207:$O207)=0,0,N207)</f>
        <v>2.135</v>
      </c>
      <c r="D207" s="35" t="n">
        <f aca="false">IF(ma=7,AVERAGE(C201:C207),IF(ma=14,AVERAGE(C194:C207),IF(ma=30,AVERAGE(C178:C207),IF(ma=40,AVERAGE(C168:C207),0))))</f>
        <v>0</v>
      </c>
      <c r="E207" s="1" t="n">
        <f aca="false">IF(MIN($N207:$O207)=0,0,O207)</f>
        <v>2.4</v>
      </c>
      <c r="I207" s="56" t="n">
        <f aca="false">B207</f>
        <v>35885</v>
      </c>
      <c r="J207" s="35" t="n">
        <f aca="false">IF(MIN(C207,E207)=0,0,E207-C207)</f>
        <v>0.265</v>
      </c>
      <c r="K207" s="35" t="n">
        <f aca="false">IF(ma=7,AVERAGE(J201:J207),IF(ma=14,AVERAGE(J194:J207),IF(ma=30,AVERAGE(J178:J207),IF(ma=40,AVERAGE(J168:J207),0))))</f>
        <v>0</v>
      </c>
      <c r="L207" s="35"/>
      <c r="M207" s="35"/>
      <c r="N207" s="28" t="n">
        <f aca="false">IF(BASISYN="YES",Q207-S207,Q207)</f>
        <v>2.135</v>
      </c>
      <c r="O207" s="28" t="n">
        <f aca="false">IF(BASISYN="YES",R207-T207,R207)</f>
        <v>2.4</v>
      </c>
      <c r="Q207" s="28" t="n">
        <f aca="false">IF(ISNA(V207),Q206,V207)</f>
        <v>2.135</v>
      </c>
      <c r="R207" s="28" t="n">
        <f aca="false">IF(ISNA(W207),R206,W207)</f>
        <v>2.4</v>
      </c>
      <c r="S207" s="28" t="n">
        <f aca="false">IF(ISNA(X207),S206,X207)</f>
        <v>2.31</v>
      </c>
      <c r="T207" s="28" t="n">
        <f aca="false">IF(ISNA(Y207),T206,Y207)</f>
        <v>2.31</v>
      </c>
      <c r="V207" s="28" t="n">
        <f aca="false">VLOOKUP($B207,IF(V$1=2,PRICELOOK2,IF(V$1=3,PRICELOOK3,IF(V$1=4,cash,PRICELOOK))),V$2,FALSE())</f>
        <v>2.135</v>
      </c>
      <c r="W207" s="28" t="n">
        <f aca="false">VLOOKUP($B207,IF(W$1=2,PRICELOOK2,IF(W$1=3,PRICELOOK3,IF(W$1=4,cash,PRICELOOK))),W$2,FALSE())</f>
        <v>2.4</v>
      </c>
      <c r="X207" s="28" t="n">
        <f aca="false">VLOOKUP($B207,IF(X$1=2,PRICELOOK2,IF(X$1=3,PRICELOOK3,IF(X$1=4,cash,PRICELOOK))),X$2,FALSE())</f>
        <v>2.31</v>
      </c>
      <c r="Y207" s="28" t="n">
        <f aca="false">VLOOKUP($B207,IF(Y$1=2,PRICELOOK2,IF(Y$1=3,PRICELOOK3,IF(Y$1=4,cash,PRICELOOK))),Y$2,FALSE())</f>
        <v>2.31</v>
      </c>
      <c r="CF207" s="56" t="n">
        <f aca="false">B207</f>
        <v>35885</v>
      </c>
      <c r="CG207" s="1" t="n">
        <f aca="false">CORREL(C186:C207,E186:E207)</f>
        <v>0.68035099550691</v>
      </c>
      <c r="CI207" s="56" t="n">
        <f aca="false">CF207</f>
        <v>35885</v>
      </c>
      <c r="CJ207" s="3" t="n">
        <f aca="false">STDEV(CO186:CO207)*CJ$24</f>
        <v>0.214835078684239</v>
      </c>
      <c r="CK207" s="3" t="n">
        <f aca="false">STDEV(CP186:CP207)*CK$24</f>
        <v>0.129020013771043</v>
      </c>
      <c r="CO207" s="3" t="n">
        <f aca="false">LN(V207/V206)</f>
        <v>0.00941183418234638</v>
      </c>
      <c r="CP207" s="3" t="n">
        <f aca="false">LN(W207/W206)</f>
        <v>-0.0124225199985572</v>
      </c>
    </row>
    <row r="208" customFormat="false" ht="12.75" hidden="false" customHeight="false" outlineLevel="0" collapsed="false">
      <c r="A208" s="1" t="n">
        <f aca="false">A209-1</f>
        <v>641</v>
      </c>
      <c r="B208" s="56" t="n">
        <f aca="false">HLOOKUP("date",IF(TERM2="cash",cash,PRICELOOK),IF(A208&gt;=2,A208,2),FALSE())</f>
        <v>35886</v>
      </c>
      <c r="C208" s="1" t="n">
        <f aca="false">IF(MIN($N208:$O208)=0,0,N208)</f>
        <v>2.255</v>
      </c>
      <c r="D208" s="35" t="n">
        <f aca="false">IF(ma=7,AVERAGE(C202:C208),IF(ma=14,AVERAGE(C195:C208),IF(ma=30,AVERAGE(C179:C208),IF(ma=40,AVERAGE(C169:C208),0))))</f>
        <v>0</v>
      </c>
      <c r="E208" s="1" t="n">
        <f aca="false">IF(MIN($N208:$O208)=0,0,O208)</f>
        <v>2.465</v>
      </c>
      <c r="I208" s="56" t="n">
        <f aca="false">B208</f>
        <v>35886</v>
      </c>
      <c r="J208" s="35" t="n">
        <f aca="false">IF(MIN(C208,E208)=0,0,E208-C208)</f>
        <v>0.21</v>
      </c>
      <c r="K208" s="35" t="n">
        <f aca="false">IF(ma=7,AVERAGE(J202:J208),IF(ma=14,AVERAGE(J195:J208),IF(ma=30,AVERAGE(J179:J208),IF(ma=40,AVERAGE(J169:J208),0))))</f>
        <v>0</v>
      </c>
      <c r="L208" s="35"/>
      <c r="M208" s="35"/>
      <c r="N208" s="28" t="n">
        <f aca="false">IF(BASISYN="YES",Q208-S208,Q208)</f>
        <v>2.255</v>
      </c>
      <c r="O208" s="28" t="n">
        <f aca="false">IF(BASISYN="YES",R208-T208,R208)</f>
        <v>2.465</v>
      </c>
      <c r="Q208" s="28" t="n">
        <f aca="false">IF(ISNA(V208),Q207,V208)</f>
        <v>2.255</v>
      </c>
      <c r="R208" s="28" t="n">
        <f aca="false">IF(ISNA(W208),R207,W208)</f>
        <v>2.465</v>
      </c>
      <c r="S208" s="28" t="n">
        <f aca="false">IF(ISNA(X208),S207,X208)</f>
        <v>2.46</v>
      </c>
      <c r="T208" s="28" t="n">
        <f aca="false">IF(ISNA(Y208),T207,Y208)</f>
        <v>2.46</v>
      </c>
      <c r="V208" s="28" t="n">
        <f aca="false">VLOOKUP($B208,IF(V$1=2,PRICELOOK2,IF(V$1=3,PRICELOOK3,IF(V$1=4,cash,PRICELOOK))),V$2,FALSE())</f>
        <v>2.255</v>
      </c>
      <c r="W208" s="28" t="n">
        <f aca="false">VLOOKUP($B208,IF(W$1=2,PRICELOOK2,IF(W$1=3,PRICELOOK3,IF(W$1=4,cash,PRICELOOK))),W$2,FALSE())</f>
        <v>2.465</v>
      </c>
      <c r="X208" s="28" t="n">
        <f aca="false">VLOOKUP($B208,IF(X$1=2,PRICELOOK2,IF(X$1=3,PRICELOOK3,IF(X$1=4,cash,PRICELOOK))),X$2,FALSE())</f>
        <v>2.46</v>
      </c>
      <c r="Y208" s="28" t="n">
        <f aca="false">VLOOKUP($B208,IF(Y$1=2,PRICELOOK2,IF(Y$1=3,PRICELOOK3,IF(Y$1=4,cash,PRICELOOK))),Y$2,FALSE())</f>
        <v>2.46</v>
      </c>
      <c r="CF208" s="56" t="n">
        <f aca="false">B208</f>
        <v>35886</v>
      </c>
      <c r="CG208" s="1" t="n">
        <f aca="false">CORREL(C187:C208,E187:E208)</f>
        <v>0.742829928227944</v>
      </c>
      <c r="CI208" s="56" t="n">
        <f aca="false">CF208</f>
        <v>35886</v>
      </c>
      <c r="CJ208" s="3" t="n">
        <f aca="false">STDEV(CO187:CO208)*CJ$24</f>
        <v>0.277864468896414</v>
      </c>
      <c r="CK208" s="3" t="n">
        <f aca="false">STDEV(CP187:CP208)*CK$24</f>
        <v>0.158756346009496</v>
      </c>
      <c r="CO208" s="3" t="n">
        <f aca="false">LN(V208/V207)</f>
        <v>0.0546833262740539</v>
      </c>
      <c r="CP208" s="3" t="n">
        <f aca="false">LN(W208/W207)</f>
        <v>0.0267230701407535</v>
      </c>
    </row>
    <row r="209" customFormat="false" ht="12.75" hidden="false" customHeight="false" outlineLevel="0" collapsed="false">
      <c r="A209" s="1" t="n">
        <f aca="false">A210-1</f>
        <v>642</v>
      </c>
      <c r="B209" s="56" t="n">
        <f aca="false">HLOOKUP("date",IF(TERM2="cash",cash,PRICELOOK),IF(A209&gt;=2,A209,2),FALSE())</f>
        <v>35887</v>
      </c>
      <c r="C209" s="1" t="n">
        <f aca="false">IF(MIN($N209:$O209)=0,0,N209)</f>
        <v>2.19</v>
      </c>
      <c r="D209" s="35" t="n">
        <f aca="false">IF(ma=7,AVERAGE(C203:C209),IF(ma=14,AVERAGE(C196:C209),IF(ma=30,AVERAGE(C180:C209),IF(ma=40,AVERAGE(C170:C209),0))))</f>
        <v>0</v>
      </c>
      <c r="E209" s="1" t="n">
        <f aca="false">IF(MIN($N209:$O209)=0,0,O209)</f>
        <v>2.435</v>
      </c>
      <c r="I209" s="56" t="n">
        <f aca="false">B209</f>
        <v>35887</v>
      </c>
      <c r="J209" s="35" t="n">
        <f aca="false">IF(MIN(C209,E209)=0,0,E209-C209)</f>
        <v>0.245</v>
      </c>
      <c r="K209" s="35" t="n">
        <f aca="false">IF(ma=7,AVERAGE(J203:J209),IF(ma=14,AVERAGE(J196:J209),IF(ma=30,AVERAGE(J180:J209),IF(ma=40,AVERAGE(J170:J209),0))))</f>
        <v>0</v>
      </c>
      <c r="L209" s="35"/>
      <c r="M209" s="35"/>
      <c r="N209" s="28" t="n">
        <f aca="false">IF(BASISYN="YES",Q209-S209,Q209)</f>
        <v>2.19</v>
      </c>
      <c r="O209" s="28" t="n">
        <f aca="false">IF(BASISYN="YES",R209-T209,R209)</f>
        <v>2.435</v>
      </c>
      <c r="Q209" s="28" t="n">
        <f aca="false">IF(ISNA(V209),Q208,V209)</f>
        <v>2.19</v>
      </c>
      <c r="R209" s="28" t="n">
        <f aca="false">IF(ISNA(W209),R208,W209)</f>
        <v>2.435</v>
      </c>
      <c r="S209" s="28" t="n">
        <f aca="false">IF(ISNA(X209),S208,X209)</f>
        <v>2.4</v>
      </c>
      <c r="T209" s="28" t="n">
        <f aca="false">IF(ISNA(Y209),T208,Y209)</f>
        <v>2.4</v>
      </c>
      <c r="V209" s="28" t="n">
        <f aca="false">VLOOKUP($B209,IF(V$1=2,PRICELOOK2,IF(V$1=3,PRICELOOK3,IF(V$1=4,cash,PRICELOOK))),V$2,FALSE())</f>
        <v>2.19</v>
      </c>
      <c r="W209" s="28" t="n">
        <f aca="false">VLOOKUP($B209,IF(W$1=2,PRICELOOK2,IF(W$1=3,PRICELOOK3,IF(W$1=4,cash,PRICELOOK))),W$2,FALSE())</f>
        <v>2.435</v>
      </c>
      <c r="X209" s="28" t="n">
        <f aca="false">VLOOKUP($B209,IF(X$1=2,PRICELOOK2,IF(X$1=3,PRICELOOK3,IF(X$1=4,cash,PRICELOOK))),X$2,FALSE())</f>
        <v>2.4</v>
      </c>
      <c r="Y209" s="28" t="n">
        <f aca="false">VLOOKUP($B209,IF(Y$1=2,PRICELOOK2,IF(Y$1=3,PRICELOOK3,IF(Y$1=4,cash,PRICELOOK))),Y$2,FALSE())</f>
        <v>2.4</v>
      </c>
      <c r="CF209" s="56" t="n">
        <f aca="false">B209</f>
        <v>35887</v>
      </c>
      <c r="CG209" s="1" t="n">
        <f aca="false">CORREL(C188:C209,E188:E209)</f>
        <v>0.778454920979053</v>
      </c>
      <c r="CI209" s="56" t="n">
        <f aca="false">CF209</f>
        <v>35887</v>
      </c>
      <c r="CJ209" s="3" t="n">
        <f aca="false">STDEV(CO188:CO209)*CJ$24</f>
        <v>0.295755163378694</v>
      </c>
      <c r="CK209" s="3" t="n">
        <f aca="false">STDEV(CP188:CP209)*CK$24</f>
        <v>0.160475362044414</v>
      </c>
      <c r="CO209" s="3" t="n">
        <f aca="false">LN(V209/V208)</f>
        <v>-0.0292484291262322</v>
      </c>
      <c r="CP209" s="3" t="n">
        <f aca="false">LN(W209/W208)</f>
        <v>-0.0122450509601003</v>
      </c>
    </row>
    <row r="210" customFormat="false" ht="12.75" hidden="false" customHeight="false" outlineLevel="0" collapsed="false">
      <c r="A210" s="1" t="n">
        <f aca="false">A211-1</f>
        <v>643</v>
      </c>
      <c r="B210" s="56" t="n">
        <f aca="false">HLOOKUP("date",IF(TERM2="cash",cash,PRICELOOK),IF(A210&gt;=2,A210,2),FALSE())</f>
        <v>35888</v>
      </c>
      <c r="C210" s="1" t="n">
        <f aca="false">IF(MIN($N210:$O210)=0,0,N210)</f>
        <v>2.275</v>
      </c>
      <c r="D210" s="35" t="n">
        <f aca="false">IF(ma=7,AVERAGE(C204:C210),IF(ma=14,AVERAGE(C197:C210),IF(ma=30,AVERAGE(C181:C210),IF(ma=40,AVERAGE(C171:C210),0))))</f>
        <v>0</v>
      </c>
      <c r="E210" s="1" t="n">
        <f aca="false">IF(MIN($N210:$O210)=0,0,O210)</f>
        <v>2.465</v>
      </c>
      <c r="I210" s="56" t="n">
        <f aca="false">B210</f>
        <v>35888</v>
      </c>
      <c r="J210" s="35" t="n">
        <f aca="false">IF(MIN(C210,E210)=0,0,E210-C210)</f>
        <v>0.19</v>
      </c>
      <c r="K210" s="35" t="n">
        <f aca="false">IF(ma=7,AVERAGE(J204:J210),IF(ma=14,AVERAGE(J197:J210),IF(ma=30,AVERAGE(J181:J210),IF(ma=40,AVERAGE(J171:J210),0))))</f>
        <v>0</v>
      </c>
      <c r="L210" s="35"/>
      <c r="M210" s="35"/>
      <c r="N210" s="28" t="n">
        <f aca="false">IF(BASISYN="YES",Q210-S210,Q210)</f>
        <v>2.275</v>
      </c>
      <c r="O210" s="28" t="n">
        <f aca="false">IF(BASISYN="YES",R210-T210,R210)</f>
        <v>2.465</v>
      </c>
      <c r="Q210" s="28" t="n">
        <f aca="false">IF(ISNA(V210),Q209,V210)</f>
        <v>2.275</v>
      </c>
      <c r="R210" s="28" t="n">
        <f aca="false">IF(ISNA(W210),R209,W210)</f>
        <v>2.465</v>
      </c>
      <c r="S210" s="28" t="n">
        <f aca="false">IF(ISNA(X210),S209,X210)</f>
        <v>2.505</v>
      </c>
      <c r="T210" s="28" t="n">
        <f aca="false">IF(ISNA(Y210),T209,Y210)</f>
        <v>2.505</v>
      </c>
      <c r="V210" s="28" t="n">
        <f aca="false">VLOOKUP($B210,IF(V$1=2,PRICELOOK2,IF(V$1=3,PRICELOOK3,IF(V$1=4,cash,PRICELOOK))),V$2,FALSE())</f>
        <v>2.275</v>
      </c>
      <c r="W210" s="28" t="n">
        <f aca="false">VLOOKUP($B210,IF(W$1=2,PRICELOOK2,IF(W$1=3,PRICELOOK3,IF(W$1=4,cash,PRICELOOK))),W$2,FALSE())</f>
        <v>2.465</v>
      </c>
      <c r="X210" s="28" t="n">
        <f aca="false">VLOOKUP($B210,IF(X$1=2,PRICELOOK2,IF(X$1=3,PRICELOOK3,IF(X$1=4,cash,PRICELOOK))),X$2,FALSE())</f>
        <v>2.505</v>
      </c>
      <c r="Y210" s="28" t="n">
        <f aca="false">VLOOKUP($B210,IF(Y$1=2,PRICELOOK2,IF(Y$1=3,PRICELOOK3,IF(Y$1=4,cash,PRICELOOK))),Y$2,FALSE())</f>
        <v>2.505</v>
      </c>
      <c r="CF210" s="56" t="n">
        <f aca="false">B210</f>
        <v>35888</v>
      </c>
      <c r="CG210" s="1" t="n">
        <f aca="false">CORREL(C189:C210,E189:E210)</f>
        <v>0.832415752311969</v>
      </c>
      <c r="CI210" s="56" t="n">
        <f aca="false">CF210</f>
        <v>35888</v>
      </c>
      <c r="CJ210" s="3" t="n">
        <f aca="false">STDEV(CO189:CO210)*CJ$24</f>
        <v>0.322618764045682</v>
      </c>
      <c r="CK210" s="3" t="n">
        <f aca="false">STDEV(CP189:CP210)*CK$24</f>
        <v>0.165210757154741</v>
      </c>
      <c r="CO210" s="3" t="n">
        <f aca="false">LN(V210/V209)</f>
        <v>0.0380785085745044</v>
      </c>
      <c r="CP210" s="3" t="n">
        <f aca="false">LN(W210/W209)</f>
        <v>0.0122450509601002</v>
      </c>
    </row>
    <row r="211" customFormat="false" ht="12.75" hidden="false" customHeight="false" outlineLevel="0" collapsed="false">
      <c r="A211" s="1" t="n">
        <f aca="false">A212-1</f>
        <v>644</v>
      </c>
      <c r="B211" s="56" t="n">
        <f aca="false">HLOOKUP("date",IF(TERM2="cash",cash,PRICELOOK),IF(A211&gt;=2,A211,2),FALSE())</f>
        <v>35889</v>
      </c>
      <c r="C211" s="1" t="n">
        <f aca="false">IF(MIN($N211:$O211)=0,0,N211)</f>
        <v>2.275</v>
      </c>
      <c r="D211" s="35" t="n">
        <f aca="false">IF(ma=7,AVERAGE(C205:C211),IF(ma=14,AVERAGE(C198:C211),IF(ma=30,AVERAGE(C182:C211),IF(ma=40,AVERAGE(C172:C211),0))))</f>
        <v>0</v>
      </c>
      <c r="E211" s="1" t="n">
        <f aca="false">IF(MIN($N211:$O211)=0,0,O211)</f>
        <v>2.465</v>
      </c>
      <c r="I211" s="56" t="n">
        <f aca="false">B211</f>
        <v>35889</v>
      </c>
      <c r="J211" s="35" t="n">
        <f aca="false">IF(MIN(C211,E211)=0,0,E211-C211)</f>
        <v>0.19</v>
      </c>
      <c r="K211" s="35" t="n">
        <f aca="false">IF(ma=7,AVERAGE(J205:J211),IF(ma=14,AVERAGE(J198:J211),IF(ma=30,AVERAGE(J182:J211),IF(ma=40,AVERAGE(J172:J211),0))))</f>
        <v>0</v>
      </c>
      <c r="L211" s="35"/>
      <c r="M211" s="35"/>
      <c r="N211" s="28" t="n">
        <f aca="false">IF(BASISYN="YES",Q211-S211,Q211)</f>
        <v>2.275</v>
      </c>
      <c r="O211" s="28" t="n">
        <f aca="false">IF(BASISYN="YES",R211-T211,R211)</f>
        <v>2.465</v>
      </c>
      <c r="Q211" s="28" t="n">
        <f aca="false">IF(ISNA(V211),Q210,V211)</f>
        <v>2.275</v>
      </c>
      <c r="R211" s="28" t="n">
        <f aca="false">IF(ISNA(W211),R210,W211)</f>
        <v>2.465</v>
      </c>
      <c r="S211" s="28" t="n">
        <f aca="false">IF(ISNA(X211),S210,X211)</f>
        <v>2.505</v>
      </c>
      <c r="T211" s="28" t="n">
        <f aca="false">IF(ISNA(Y211),T210,Y211)</f>
        <v>2.505</v>
      </c>
      <c r="V211" s="28" t="n">
        <f aca="false">VLOOKUP($B211,IF(V$1=2,PRICELOOK2,IF(V$1=3,PRICELOOK3,IF(V$1=4,cash,PRICELOOK))),V$2,FALSE())</f>
        <v>2.275</v>
      </c>
      <c r="W211" s="28" t="n">
        <f aca="false">VLOOKUP($B211,IF(W$1=2,PRICELOOK2,IF(W$1=3,PRICELOOK3,IF(W$1=4,cash,PRICELOOK))),W$2,FALSE())</f>
        <v>2.465</v>
      </c>
      <c r="X211" s="28" t="n">
        <f aca="false">VLOOKUP($B211,IF(X$1=2,PRICELOOK2,IF(X$1=3,PRICELOOK3,IF(X$1=4,cash,PRICELOOK))),X$2,FALSE())</f>
        <v>2.505</v>
      </c>
      <c r="Y211" s="28" t="n">
        <f aca="false">VLOOKUP($B211,IF(Y$1=2,PRICELOOK2,IF(Y$1=3,PRICELOOK3,IF(Y$1=4,cash,PRICELOOK))),Y$2,FALSE())</f>
        <v>2.505</v>
      </c>
      <c r="CF211" s="56" t="n">
        <f aca="false">B211</f>
        <v>35889</v>
      </c>
      <c r="CG211" s="1" t="n">
        <f aca="false">CORREL(C190:C211,E190:E211)</f>
        <v>0.864683261715302</v>
      </c>
      <c r="CI211" s="56" t="n">
        <f aca="false">CF211</f>
        <v>35889</v>
      </c>
      <c r="CJ211" s="3" t="n">
        <f aca="false">STDEV(CO190:CO211)*CJ$24</f>
        <v>0.299595719024381</v>
      </c>
      <c r="CK211" s="3" t="n">
        <f aca="false">STDEV(CP190:CP211)*CK$24</f>
        <v>0.15235738926412</v>
      </c>
      <c r="CO211" s="3" t="n">
        <f aca="false">LN(V211/V210)</f>
        <v>0</v>
      </c>
      <c r="CP211" s="3" t="n">
        <f aca="false">LN(W211/W210)</f>
        <v>0</v>
      </c>
    </row>
    <row r="212" customFormat="false" ht="12.75" hidden="false" customHeight="false" outlineLevel="0" collapsed="false">
      <c r="A212" s="1" t="n">
        <f aca="false">A213-1</f>
        <v>645</v>
      </c>
      <c r="B212" s="56" t="n">
        <f aca="false">HLOOKUP("date",IF(TERM2="cash",cash,PRICELOOK),IF(A212&gt;=2,A212,2),FALSE())</f>
        <v>35890</v>
      </c>
      <c r="C212" s="1" t="n">
        <f aca="false">IF(MIN($N212:$O212)=0,0,N212)</f>
        <v>2.275</v>
      </c>
      <c r="D212" s="35" t="n">
        <f aca="false">IF(ma=7,AVERAGE(C206:C212),IF(ma=14,AVERAGE(C199:C212),IF(ma=30,AVERAGE(C183:C212),IF(ma=40,AVERAGE(C173:C212),0))))</f>
        <v>0</v>
      </c>
      <c r="E212" s="1" t="n">
        <f aca="false">IF(MIN($N212:$O212)=0,0,O212)</f>
        <v>2.465</v>
      </c>
      <c r="I212" s="56" t="n">
        <f aca="false">B212</f>
        <v>35890</v>
      </c>
      <c r="J212" s="35" t="n">
        <f aca="false">IF(MIN(C212,E212)=0,0,E212-C212)</f>
        <v>0.19</v>
      </c>
      <c r="K212" s="35" t="n">
        <f aca="false">IF(ma=7,AVERAGE(J206:J212),IF(ma=14,AVERAGE(J199:J212),IF(ma=30,AVERAGE(J183:J212),IF(ma=40,AVERAGE(J173:J212),0))))</f>
        <v>0</v>
      </c>
      <c r="L212" s="35"/>
      <c r="M212" s="35"/>
      <c r="N212" s="28" t="n">
        <f aca="false">IF(BASISYN="YES",Q212-S212,Q212)</f>
        <v>2.275</v>
      </c>
      <c r="O212" s="28" t="n">
        <f aca="false">IF(BASISYN="YES",R212-T212,R212)</f>
        <v>2.465</v>
      </c>
      <c r="Q212" s="28" t="n">
        <f aca="false">IF(ISNA(V212),Q211,V212)</f>
        <v>2.275</v>
      </c>
      <c r="R212" s="28" t="n">
        <f aca="false">IF(ISNA(W212),R211,W212)</f>
        <v>2.465</v>
      </c>
      <c r="S212" s="28" t="n">
        <f aca="false">IF(ISNA(X212),S211,X212)</f>
        <v>2.505</v>
      </c>
      <c r="T212" s="28" t="n">
        <f aca="false">IF(ISNA(Y212),T211,Y212)</f>
        <v>2.505</v>
      </c>
      <c r="V212" s="28" t="n">
        <f aca="false">VLOOKUP($B212,IF(V$1=2,PRICELOOK2,IF(V$1=3,PRICELOOK3,IF(V$1=4,cash,PRICELOOK))),V$2,FALSE())</f>
        <v>2.275</v>
      </c>
      <c r="W212" s="28" t="n">
        <f aca="false">VLOOKUP($B212,IF(W$1=2,PRICELOOK2,IF(W$1=3,PRICELOOK3,IF(W$1=4,cash,PRICELOOK))),W$2,FALSE())</f>
        <v>2.465</v>
      </c>
      <c r="X212" s="28" t="n">
        <f aca="false">VLOOKUP($B212,IF(X$1=2,PRICELOOK2,IF(X$1=3,PRICELOOK3,IF(X$1=4,cash,PRICELOOK))),X$2,FALSE())</f>
        <v>2.505</v>
      </c>
      <c r="Y212" s="28" t="n">
        <f aca="false">VLOOKUP($B212,IF(Y$1=2,PRICELOOK2,IF(Y$1=3,PRICELOOK3,IF(Y$1=4,cash,PRICELOOK))),Y$2,FALSE())</f>
        <v>2.505</v>
      </c>
      <c r="CF212" s="56" t="n">
        <f aca="false">B212</f>
        <v>35890</v>
      </c>
      <c r="CG212" s="1" t="n">
        <f aca="false">CORREL(C191:C212,E191:E212)</f>
        <v>0.885857350884236</v>
      </c>
      <c r="CI212" s="56" t="n">
        <f aca="false">CF212</f>
        <v>35890</v>
      </c>
      <c r="CJ212" s="3" t="n">
        <f aca="false">STDEV(CO191:CO212)*CJ$24</f>
        <v>0.299595719024381</v>
      </c>
      <c r="CK212" s="3" t="n">
        <f aca="false">STDEV(CP191:CP212)*CK$24</f>
        <v>0.15235738926412</v>
      </c>
      <c r="CO212" s="3" t="n">
        <f aca="false">LN(V212/V211)</f>
        <v>0</v>
      </c>
      <c r="CP212" s="3" t="n">
        <f aca="false">LN(W212/W211)</f>
        <v>0</v>
      </c>
    </row>
    <row r="213" customFormat="false" ht="12.75" hidden="false" customHeight="false" outlineLevel="0" collapsed="false">
      <c r="A213" s="1" t="n">
        <f aca="false">A214-1</f>
        <v>646</v>
      </c>
      <c r="B213" s="56" t="n">
        <f aca="false">HLOOKUP("date",IF(TERM2="cash",cash,PRICELOOK),IF(A213&gt;=2,A213,2),FALSE())</f>
        <v>35891</v>
      </c>
      <c r="C213" s="1" t="n">
        <f aca="false">IF(MIN($N213:$O213)=0,0,N213)</f>
        <v>2.27</v>
      </c>
      <c r="D213" s="35" t="n">
        <f aca="false">IF(ma=7,AVERAGE(C207:C213),IF(ma=14,AVERAGE(C200:C213),IF(ma=30,AVERAGE(C184:C213),IF(ma=40,AVERAGE(C174:C213),0))))</f>
        <v>0</v>
      </c>
      <c r="E213" s="1" t="n">
        <f aca="false">IF(MIN($N213:$O213)=0,0,O213)</f>
        <v>2.475</v>
      </c>
      <c r="I213" s="56" t="n">
        <f aca="false">B213</f>
        <v>35891</v>
      </c>
      <c r="J213" s="35" t="n">
        <f aca="false">IF(MIN(C213,E213)=0,0,E213-C213)</f>
        <v>0.205</v>
      </c>
      <c r="K213" s="35" t="n">
        <f aca="false">IF(ma=7,AVERAGE(J207:J213),IF(ma=14,AVERAGE(J200:J213),IF(ma=30,AVERAGE(J184:J213),IF(ma=40,AVERAGE(J174:J213),0))))</f>
        <v>0</v>
      </c>
      <c r="L213" s="35"/>
      <c r="M213" s="35"/>
      <c r="N213" s="28" t="n">
        <f aca="false">IF(BASISYN="YES",Q213-S213,Q213)</f>
        <v>2.27</v>
      </c>
      <c r="O213" s="28" t="n">
        <f aca="false">IF(BASISYN="YES",R213-T213,R213)</f>
        <v>2.475</v>
      </c>
      <c r="Q213" s="28" t="n">
        <f aca="false">IF(ISNA(V213),Q212,V213)</f>
        <v>2.27</v>
      </c>
      <c r="R213" s="28" t="n">
        <f aca="false">IF(ISNA(W213),R212,W213)</f>
        <v>2.475</v>
      </c>
      <c r="S213" s="28" t="n">
        <f aca="false">IF(ISNA(X213),S212,X213)</f>
        <v>2.505</v>
      </c>
      <c r="T213" s="28" t="n">
        <f aca="false">IF(ISNA(Y213),T212,Y213)</f>
        <v>2.505</v>
      </c>
      <c r="V213" s="28" t="n">
        <f aca="false">VLOOKUP($B213,IF(V$1=2,PRICELOOK2,IF(V$1=3,PRICELOOK3,IF(V$1=4,cash,PRICELOOK))),V$2,FALSE())</f>
        <v>2.27</v>
      </c>
      <c r="W213" s="28" t="n">
        <f aca="false">VLOOKUP($B213,IF(W$1=2,PRICELOOK2,IF(W$1=3,PRICELOOK3,IF(W$1=4,cash,PRICELOOK))),W$2,FALSE())</f>
        <v>2.475</v>
      </c>
      <c r="X213" s="28" t="n">
        <f aca="false">VLOOKUP($B213,IF(X$1=2,PRICELOOK2,IF(X$1=3,PRICELOOK3,IF(X$1=4,cash,PRICELOOK))),X$2,FALSE())</f>
        <v>2.505</v>
      </c>
      <c r="Y213" s="28" t="n">
        <f aca="false">VLOOKUP($B213,IF(Y$1=2,PRICELOOK2,IF(Y$1=3,PRICELOOK3,IF(Y$1=4,cash,PRICELOOK))),Y$2,FALSE())</f>
        <v>2.505</v>
      </c>
      <c r="CF213" s="56" t="n">
        <f aca="false">B213</f>
        <v>35891</v>
      </c>
      <c r="CG213" s="1" t="n">
        <f aca="false">CORREL(C192:C213,E192:E213)</f>
        <v>0.903905276597744</v>
      </c>
      <c r="CI213" s="56" t="n">
        <f aca="false">CF213</f>
        <v>35891</v>
      </c>
      <c r="CJ213" s="3" t="n">
        <f aca="false">STDEV(CO192:CO213)*CJ$24</f>
        <v>0.29994660934176</v>
      </c>
      <c r="CK213" s="3" t="n">
        <f aca="false">STDEV(CP192:CP213)*CK$24</f>
        <v>0.152342428160798</v>
      </c>
      <c r="CO213" s="3" t="n">
        <f aca="false">LN(V213/V212)</f>
        <v>-0.00220022090960242</v>
      </c>
      <c r="CP213" s="3" t="n">
        <f aca="false">LN(W213/W212)</f>
        <v>0.00404858852600033</v>
      </c>
    </row>
    <row r="214" customFormat="false" ht="12.75" hidden="false" customHeight="false" outlineLevel="0" collapsed="false">
      <c r="A214" s="1" t="n">
        <f aca="false">A215-1</f>
        <v>647</v>
      </c>
      <c r="B214" s="56" t="n">
        <f aca="false">HLOOKUP("date",IF(TERM2="cash",cash,PRICELOOK),IF(A214&gt;=2,A214,2),FALSE())</f>
        <v>35892</v>
      </c>
      <c r="C214" s="1" t="n">
        <f aca="false">IF(MIN($N214:$O214)=0,0,N214)</f>
        <v>2.275</v>
      </c>
      <c r="D214" s="35" t="n">
        <f aca="false">IF(ma=7,AVERAGE(C208:C214),IF(ma=14,AVERAGE(C201:C214),IF(ma=30,AVERAGE(C185:C214),IF(ma=40,AVERAGE(C175:C214),0))))</f>
        <v>0</v>
      </c>
      <c r="E214" s="1" t="n">
        <f aca="false">IF(MIN($N214:$O214)=0,0,O214)</f>
        <v>2.475</v>
      </c>
      <c r="I214" s="56" t="n">
        <f aca="false">B214</f>
        <v>35892</v>
      </c>
      <c r="J214" s="35" t="n">
        <f aca="false">IF(MIN(C214,E214)=0,0,E214-C214)</f>
        <v>0.2</v>
      </c>
      <c r="K214" s="35" t="n">
        <f aca="false">IF(ma=7,AVERAGE(J208:J214),IF(ma=14,AVERAGE(J201:J214),IF(ma=30,AVERAGE(J185:J214),IF(ma=40,AVERAGE(J175:J214),0))))</f>
        <v>0</v>
      </c>
      <c r="L214" s="35"/>
      <c r="M214" s="35"/>
      <c r="N214" s="28" t="n">
        <f aca="false">IF(BASISYN="YES",Q214-S214,Q214)</f>
        <v>2.275</v>
      </c>
      <c r="O214" s="28" t="n">
        <f aca="false">IF(BASISYN="YES",R214-T214,R214)</f>
        <v>2.475</v>
      </c>
      <c r="Q214" s="28" t="n">
        <f aca="false">IF(ISNA(V214),Q213,V214)</f>
        <v>2.275</v>
      </c>
      <c r="R214" s="28" t="n">
        <f aca="false">IF(ISNA(W214),R213,W214)</f>
        <v>2.475</v>
      </c>
      <c r="S214" s="28" t="n">
        <f aca="false">IF(ISNA(X214),S213,X214)</f>
        <v>2.5</v>
      </c>
      <c r="T214" s="28" t="n">
        <f aca="false">IF(ISNA(Y214),T213,Y214)</f>
        <v>2.5</v>
      </c>
      <c r="V214" s="28" t="n">
        <f aca="false">VLOOKUP($B214,IF(V$1=2,PRICELOOK2,IF(V$1=3,PRICELOOK3,IF(V$1=4,cash,PRICELOOK))),V$2,FALSE())</f>
        <v>2.275</v>
      </c>
      <c r="W214" s="28" t="n">
        <f aca="false">VLOOKUP($B214,IF(W$1=2,PRICELOOK2,IF(W$1=3,PRICELOOK3,IF(W$1=4,cash,PRICELOOK))),W$2,FALSE())</f>
        <v>2.475</v>
      </c>
      <c r="X214" s="28" t="n">
        <f aca="false">VLOOKUP($B214,IF(X$1=2,PRICELOOK2,IF(X$1=3,PRICELOOK3,IF(X$1=4,cash,PRICELOOK))),X$2,FALSE())</f>
        <v>2.5</v>
      </c>
      <c r="Y214" s="28" t="n">
        <f aca="false">VLOOKUP($B214,IF(Y$1=2,PRICELOOK2,IF(Y$1=3,PRICELOOK3,IF(Y$1=4,cash,PRICELOOK))),Y$2,FALSE())</f>
        <v>2.5</v>
      </c>
      <c r="CF214" s="56" t="n">
        <f aca="false">B214</f>
        <v>35892</v>
      </c>
      <c r="CG214" s="1" t="n">
        <f aca="false">CORREL(C193:C214,E193:E214)</f>
        <v>0.911848266426197</v>
      </c>
      <c r="CI214" s="56" t="n">
        <f aca="false">CF214</f>
        <v>35892</v>
      </c>
      <c r="CJ214" s="3" t="n">
        <f aca="false">STDEV(CO193:CO214)*CJ$24</f>
        <v>0.278498200723914</v>
      </c>
      <c r="CK214" s="3" t="n">
        <f aca="false">STDEV(CP193:CP214)*CK$24</f>
        <v>0.139961879731936</v>
      </c>
      <c r="CO214" s="3" t="n">
        <f aca="false">LN(V214/V213)</f>
        <v>0.00220022090960234</v>
      </c>
      <c r="CP214" s="3" t="n">
        <f aca="false">LN(W214/W213)</f>
        <v>0</v>
      </c>
    </row>
    <row r="215" customFormat="false" ht="12.75" hidden="false" customHeight="false" outlineLevel="0" collapsed="false">
      <c r="A215" s="1" t="n">
        <f aca="false">A216-1</f>
        <v>648</v>
      </c>
      <c r="B215" s="56" t="n">
        <f aca="false">HLOOKUP("date",IF(TERM2="cash",cash,PRICELOOK),IF(A215&gt;=2,A215,2),FALSE())</f>
        <v>35893</v>
      </c>
      <c r="C215" s="1" t="n">
        <f aca="false">IF(MIN($N215:$O215)=0,0,N215)</f>
        <v>2.435</v>
      </c>
      <c r="D215" s="35" t="n">
        <f aca="false">IF(ma=7,AVERAGE(C209:C215),IF(ma=14,AVERAGE(C202:C215),IF(ma=30,AVERAGE(C186:C215),IF(ma=40,AVERAGE(C176:C215),0))))</f>
        <v>0</v>
      </c>
      <c r="E215" s="1" t="n">
        <f aca="false">IF(MIN($N215:$O215)=0,0,O215)</f>
        <v>2.685</v>
      </c>
      <c r="I215" s="56" t="n">
        <f aca="false">B215</f>
        <v>35893</v>
      </c>
      <c r="J215" s="35" t="n">
        <f aca="false">IF(MIN(C215,E215)=0,0,E215-C215)</f>
        <v>0.25</v>
      </c>
      <c r="K215" s="35" t="n">
        <f aca="false">IF(ma=7,AVERAGE(J209:J215),IF(ma=14,AVERAGE(J202:J215),IF(ma=30,AVERAGE(J186:J215),IF(ma=40,AVERAGE(J176:J215),0))))</f>
        <v>0</v>
      </c>
      <c r="L215" s="35"/>
      <c r="M215" s="35"/>
      <c r="N215" s="28" t="n">
        <f aca="false">IF(BASISYN="YES",Q215-S215,Q215)</f>
        <v>2.435</v>
      </c>
      <c r="O215" s="28" t="n">
        <f aca="false">IF(BASISYN="YES",R215-T215,R215)</f>
        <v>2.685</v>
      </c>
      <c r="Q215" s="28" t="n">
        <f aca="false">IF(ISNA(V215),Q214,V215)</f>
        <v>2.435</v>
      </c>
      <c r="R215" s="28" t="n">
        <f aca="false">IF(ISNA(W215),R214,W215)</f>
        <v>2.685</v>
      </c>
      <c r="S215" s="28" t="n">
        <f aca="false">IF(ISNA(X215),S214,X215)</f>
        <v>2.65</v>
      </c>
      <c r="T215" s="28" t="n">
        <f aca="false">IF(ISNA(Y215),T214,Y215)</f>
        <v>2.65</v>
      </c>
      <c r="V215" s="28" t="n">
        <f aca="false">VLOOKUP($B215,IF(V$1=2,PRICELOOK2,IF(V$1=3,PRICELOOK3,IF(V$1=4,cash,PRICELOOK))),V$2,FALSE())</f>
        <v>2.435</v>
      </c>
      <c r="W215" s="28" t="n">
        <f aca="false">VLOOKUP($B215,IF(W$1=2,PRICELOOK2,IF(W$1=3,PRICELOOK3,IF(W$1=4,cash,PRICELOOK))),W$2,FALSE())</f>
        <v>2.685</v>
      </c>
      <c r="X215" s="28" t="n">
        <f aca="false">VLOOKUP($B215,IF(X$1=2,PRICELOOK2,IF(X$1=3,PRICELOOK3,IF(X$1=4,cash,PRICELOOK))),X$2,FALSE())</f>
        <v>2.65</v>
      </c>
      <c r="Y215" s="28" t="n">
        <f aca="false">VLOOKUP($B215,IF(Y$1=2,PRICELOOK2,IF(Y$1=3,PRICELOOK3,IF(Y$1=4,cash,PRICELOOK))),Y$2,FALSE())</f>
        <v>2.65</v>
      </c>
      <c r="CF215" s="56" t="n">
        <f aca="false">B215</f>
        <v>35893</v>
      </c>
      <c r="CG215" s="1" t="n">
        <f aca="false">CORREL(C194:C215,E194:E215)</f>
        <v>0.933914522834871</v>
      </c>
      <c r="CI215" s="56" t="n">
        <f aca="false">CF215</f>
        <v>35893</v>
      </c>
      <c r="CJ215" s="3" t="n">
        <f aca="false">STDEV(CO194:CO215)*CJ$24</f>
        <v>0.35171176418815</v>
      </c>
      <c r="CK215" s="3" t="n">
        <f aca="false">STDEV(CP194:CP215)*CK$24</f>
        <v>0.301874932955726</v>
      </c>
      <c r="CO215" s="3" t="n">
        <f aca="false">LN(V215/V214)</f>
        <v>0.0679667041316394</v>
      </c>
      <c r="CP215" s="3" t="n">
        <f aca="false">LN(W215/W214)</f>
        <v>0.0814403319401743</v>
      </c>
    </row>
    <row r="216" customFormat="false" ht="12.75" hidden="false" customHeight="false" outlineLevel="0" collapsed="false">
      <c r="A216" s="1" t="n">
        <f aca="false">A217-1</f>
        <v>649</v>
      </c>
      <c r="B216" s="56" t="n">
        <f aca="false">HLOOKUP("date",IF(TERM2="cash",cash,PRICELOOK),IF(A216&gt;=2,A216,2),FALSE())</f>
        <v>35894</v>
      </c>
      <c r="C216" s="1" t="n">
        <f aca="false">IF(MIN($N216:$O216)=0,0,N216)</f>
        <v>2.37</v>
      </c>
      <c r="D216" s="35" t="n">
        <f aca="false">IF(ma=7,AVERAGE(C210:C216),IF(ma=14,AVERAGE(C203:C216),IF(ma=30,AVERAGE(C187:C216),IF(ma=40,AVERAGE(C177:C216),0))))</f>
        <v>0</v>
      </c>
      <c r="E216" s="1" t="n">
        <f aca="false">IF(MIN($N216:$O216)=0,0,O216)</f>
        <v>2.655</v>
      </c>
      <c r="I216" s="56" t="n">
        <f aca="false">B216</f>
        <v>35894</v>
      </c>
      <c r="J216" s="35" t="n">
        <f aca="false">IF(MIN(C216,E216)=0,0,E216-C216)</f>
        <v>0.285</v>
      </c>
      <c r="K216" s="35" t="n">
        <f aca="false">IF(ma=7,AVERAGE(J210:J216),IF(ma=14,AVERAGE(J203:J216),IF(ma=30,AVERAGE(J187:J216),IF(ma=40,AVERAGE(J177:J216),0))))</f>
        <v>0</v>
      </c>
      <c r="L216" s="35"/>
      <c r="M216" s="35"/>
      <c r="N216" s="28" t="n">
        <f aca="false">IF(BASISYN="YES",Q216-S216,Q216)</f>
        <v>2.37</v>
      </c>
      <c r="O216" s="28" t="n">
        <f aca="false">IF(BASISYN="YES",R216-T216,R216)</f>
        <v>2.655</v>
      </c>
      <c r="Q216" s="28" t="n">
        <f aca="false">IF(ISNA(V216),Q215,V216)</f>
        <v>2.37</v>
      </c>
      <c r="R216" s="28" t="n">
        <f aca="false">IF(ISNA(W216),R215,W216)</f>
        <v>2.655</v>
      </c>
      <c r="S216" s="28" t="n">
        <f aca="false">IF(ISNA(X216),S215,X216)</f>
        <v>2.59</v>
      </c>
      <c r="T216" s="28" t="n">
        <f aca="false">IF(ISNA(Y216),T215,Y216)</f>
        <v>2.59</v>
      </c>
      <c r="V216" s="28" t="n">
        <f aca="false">VLOOKUP($B216,IF(V$1=2,PRICELOOK2,IF(V$1=3,PRICELOOK3,IF(V$1=4,cash,PRICELOOK))),V$2,FALSE())</f>
        <v>2.37</v>
      </c>
      <c r="W216" s="28" t="n">
        <f aca="false">VLOOKUP($B216,IF(W$1=2,PRICELOOK2,IF(W$1=3,PRICELOOK3,IF(W$1=4,cash,PRICELOOK))),W$2,FALSE())</f>
        <v>2.655</v>
      </c>
      <c r="X216" s="28" t="n">
        <f aca="false">VLOOKUP($B216,IF(X$1=2,PRICELOOK2,IF(X$1=3,PRICELOOK3,IF(X$1=4,cash,PRICELOOK))),X$2,FALSE())</f>
        <v>2.59</v>
      </c>
      <c r="Y216" s="28" t="n">
        <f aca="false">VLOOKUP($B216,IF(Y$1=2,PRICELOOK2,IF(Y$1=3,PRICELOOK3,IF(Y$1=4,cash,PRICELOOK))),Y$2,FALSE())</f>
        <v>2.59</v>
      </c>
      <c r="CF216" s="56" t="n">
        <f aca="false">B216</f>
        <v>35894</v>
      </c>
      <c r="CG216" s="1" t="n">
        <f aca="false">CORREL(C195:C216,E195:E216)</f>
        <v>0.934465265394832</v>
      </c>
      <c r="CI216" s="56" t="n">
        <f aca="false">CF216</f>
        <v>35894</v>
      </c>
      <c r="CJ216" s="3" t="n">
        <f aca="false">STDEV(CO195:CO216)*CJ$24</f>
        <v>0.366592238279744</v>
      </c>
      <c r="CK216" s="3" t="n">
        <f aca="false">STDEV(CP195:CP216)*CK$24</f>
        <v>0.304779076346366</v>
      </c>
      <c r="CO216" s="3" t="n">
        <f aca="false">LN(V216/V215)</f>
        <v>-0.0270568013875133</v>
      </c>
      <c r="CP216" s="3" t="n">
        <f aca="false">LN(W216/W215)</f>
        <v>-0.011236073266926</v>
      </c>
    </row>
    <row r="217" customFormat="false" ht="12.75" hidden="false" customHeight="false" outlineLevel="0" collapsed="false">
      <c r="A217" s="1" t="n">
        <f aca="false">A218-1</f>
        <v>650</v>
      </c>
      <c r="B217" s="56" t="n">
        <f aca="false">HLOOKUP("date",IF(TERM2="cash",cash,PRICELOOK),IF(A217&gt;=2,A217,2),FALSE())</f>
        <v>35895</v>
      </c>
      <c r="C217" s="1" t="n">
        <f aca="false">IF(MIN($N217:$O217)=0,0,N217)</f>
        <v>2.37</v>
      </c>
      <c r="D217" s="35" t="n">
        <f aca="false">IF(ma=7,AVERAGE(C211:C217),IF(ma=14,AVERAGE(C204:C217),IF(ma=30,AVERAGE(C188:C217),IF(ma=40,AVERAGE(C178:C217),0))))</f>
        <v>0</v>
      </c>
      <c r="E217" s="1" t="n">
        <f aca="false">IF(MIN($N217:$O217)=0,0,O217)</f>
        <v>2.655</v>
      </c>
      <c r="I217" s="56" t="n">
        <f aca="false">B217</f>
        <v>35895</v>
      </c>
      <c r="J217" s="35" t="n">
        <f aca="false">IF(MIN(C217,E217)=0,0,E217-C217)</f>
        <v>0.285</v>
      </c>
      <c r="K217" s="35" t="n">
        <f aca="false">IF(ma=7,AVERAGE(J211:J217),IF(ma=14,AVERAGE(J204:J217),IF(ma=30,AVERAGE(J188:J217),IF(ma=40,AVERAGE(J178:J217),0))))</f>
        <v>0</v>
      </c>
      <c r="L217" s="35"/>
      <c r="M217" s="35"/>
      <c r="N217" s="28" t="n">
        <f aca="false">IF(BASISYN="YES",Q217-S217,Q217)</f>
        <v>2.37</v>
      </c>
      <c r="O217" s="28" t="n">
        <f aca="false">IF(BASISYN="YES",R217-T217,R217)</f>
        <v>2.655</v>
      </c>
      <c r="Q217" s="28" t="n">
        <f aca="false">IF(ISNA(V217),Q216,V217)</f>
        <v>2.37</v>
      </c>
      <c r="R217" s="28" t="n">
        <f aca="false">IF(ISNA(W217),R216,W217)</f>
        <v>2.655</v>
      </c>
      <c r="S217" s="28" t="n">
        <f aca="false">IF(ISNA(X217),S216,X217)</f>
        <v>2.59</v>
      </c>
      <c r="T217" s="28" t="n">
        <f aca="false">IF(ISNA(Y217),T216,Y217)</f>
        <v>2.59</v>
      </c>
      <c r="V217" s="28" t="n">
        <f aca="false">VLOOKUP($B217,IF(V$1=2,PRICELOOK2,IF(V$1=3,PRICELOOK3,IF(V$1=4,cash,PRICELOOK))),V$2,FALSE())</f>
        <v>2.37</v>
      </c>
      <c r="W217" s="28" t="n">
        <f aca="false">VLOOKUP($B217,IF(W$1=2,PRICELOOK2,IF(W$1=3,PRICELOOK3,IF(W$1=4,cash,PRICELOOK))),W$2,FALSE())</f>
        <v>2.655</v>
      </c>
      <c r="X217" s="28" t="n">
        <f aca="false">VLOOKUP($B217,IF(X$1=2,PRICELOOK2,IF(X$1=3,PRICELOOK3,IF(X$1=4,cash,PRICELOOK))),X$2,FALSE())</f>
        <v>2.59</v>
      </c>
      <c r="Y217" s="28" t="n">
        <f aca="false">VLOOKUP($B217,IF(Y$1=2,PRICELOOK2,IF(Y$1=3,PRICELOOK3,IF(Y$1=4,cash,PRICELOOK))),Y$2,FALSE())</f>
        <v>2.59</v>
      </c>
      <c r="CF217" s="56" t="n">
        <f aca="false">B217</f>
        <v>35895</v>
      </c>
      <c r="CG217" s="1" t="n">
        <f aca="false">CORREL(C196:C217,E196:E217)</f>
        <v>0.937664463107227</v>
      </c>
      <c r="CI217" s="56" t="n">
        <f aca="false">CF217</f>
        <v>35895</v>
      </c>
      <c r="CJ217" s="3" t="n">
        <f aca="false">STDEV(CO196:CO217)*CJ$24</f>
        <v>0.365324939866223</v>
      </c>
      <c r="CK217" s="3" t="n">
        <f aca="false">STDEV(CP196:CP217)*CK$24</f>
        <v>0.305461067917071</v>
      </c>
      <c r="CO217" s="3" t="n">
        <f aca="false">LN(V217/V216)</f>
        <v>0</v>
      </c>
      <c r="CP217" s="3" t="n">
        <f aca="false">LN(W217/W216)</f>
        <v>0</v>
      </c>
    </row>
    <row r="218" customFormat="false" ht="12.75" hidden="false" customHeight="false" outlineLevel="0" collapsed="false">
      <c r="A218" s="1" t="n">
        <f aca="false">A219-1</f>
        <v>651</v>
      </c>
      <c r="B218" s="56" t="n">
        <f aca="false">HLOOKUP("date",IF(TERM2="cash",cash,PRICELOOK),IF(A218&gt;=2,A218,2),FALSE())</f>
        <v>35896</v>
      </c>
      <c r="C218" s="1" t="n">
        <f aca="false">IF(MIN($N218:$O218)=0,0,N218)</f>
        <v>2.37</v>
      </c>
      <c r="D218" s="35" t="n">
        <f aca="false">IF(ma=7,AVERAGE(C212:C218),IF(ma=14,AVERAGE(C205:C218),IF(ma=30,AVERAGE(C189:C218),IF(ma=40,AVERAGE(C179:C218),0))))</f>
        <v>0</v>
      </c>
      <c r="E218" s="1" t="n">
        <f aca="false">IF(MIN($N218:$O218)=0,0,O218)</f>
        <v>2.655</v>
      </c>
      <c r="I218" s="56" t="n">
        <f aca="false">B218</f>
        <v>35896</v>
      </c>
      <c r="J218" s="35" t="n">
        <f aca="false">IF(MIN(C218,E218)=0,0,E218-C218)</f>
        <v>0.285</v>
      </c>
      <c r="K218" s="35" t="n">
        <f aca="false">IF(ma=7,AVERAGE(J212:J218),IF(ma=14,AVERAGE(J205:J218),IF(ma=30,AVERAGE(J189:J218),IF(ma=40,AVERAGE(J179:J218),0))))</f>
        <v>0</v>
      </c>
      <c r="L218" s="35"/>
      <c r="M218" s="35"/>
      <c r="N218" s="28" t="n">
        <f aca="false">IF(BASISYN="YES",Q218-S218,Q218)</f>
        <v>2.37</v>
      </c>
      <c r="O218" s="28" t="n">
        <f aca="false">IF(BASISYN="YES",R218-T218,R218)</f>
        <v>2.655</v>
      </c>
      <c r="Q218" s="28" t="n">
        <f aca="false">IF(ISNA(V218),Q217,V218)</f>
        <v>2.37</v>
      </c>
      <c r="R218" s="28" t="n">
        <f aca="false">IF(ISNA(W218),R217,W218)</f>
        <v>2.655</v>
      </c>
      <c r="S218" s="28" t="n">
        <f aca="false">IF(ISNA(X218),S217,X218)</f>
        <v>2.59</v>
      </c>
      <c r="T218" s="28" t="n">
        <f aca="false">IF(ISNA(Y218),T217,Y218)</f>
        <v>2.59</v>
      </c>
      <c r="V218" s="28" t="n">
        <f aca="false">VLOOKUP($B218,IF(V$1=2,PRICELOOK2,IF(V$1=3,PRICELOOK3,IF(V$1=4,cash,PRICELOOK))),V$2,FALSE())</f>
        <v>2.37</v>
      </c>
      <c r="W218" s="28" t="n">
        <f aca="false">VLOOKUP($B218,IF(W$1=2,PRICELOOK2,IF(W$1=3,PRICELOOK3,IF(W$1=4,cash,PRICELOOK))),W$2,FALSE())</f>
        <v>2.655</v>
      </c>
      <c r="X218" s="28" t="n">
        <f aca="false">VLOOKUP($B218,IF(X$1=2,PRICELOOK2,IF(X$1=3,PRICELOOK3,IF(X$1=4,cash,PRICELOOK))),X$2,FALSE())</f>
        <v>2.59</v>
      </c>
      <c r="Y218" s="28" t="n">
        <f aca="false">VLOOKUP($B218,IF(Y$1=2,PRICELOOK2,IF(Y$1=3,PRICELOOK3,IF(Y$1=4,cash,PRICELOOK))),Y$2,FALSE())</f>
        <v>2.59</v>
      </c>
      <c r="CF218" s="56" t="n">
        <f aca="false">B218</f>
        <v>35896</v>
      </c>
      <c r="CG218" s="1" t="n">
        <f aca="false">CORREL(C197:C218,E197:E218)</f>
        <v>0.94002512083135</v>
      </c>
      <c r="CI218" s="56" t="n">
        <f aca="false">CF218</f>
        <v>35896</v>
      </c>
      <c r="CJ218" s="3" t="n">
        <f aca="false">STDEV(CO197:CO218)*CJ$24</f>
        <v>0.365324939866223</v>
      </c>
      <c r="CK218" s="3" t="n">
        <f aca="false">STDEV(CP197:CP218)*CK$24</f>
        <v>0.304847835577579</v>
      </c>
      <c r="CO218" s="3" t="n">
        <f aca="false">LN(V218/V217)</f>
        <v>0</v>
      </c>
      <c r="CP218" s="3" t="n">
        <f aca="false">LN(W218/W217)</f>
        <v>0</v>
      </c>
    </row>
    <row r="219" customFormat="false" ht="12.75" hidden="false" customHeight="false" outlineLevel="0" collapsed="false">
      <c r="A219" s="1" t="n">
        <f aca="false">A220-1</f>
        <v>652</v>
      </c>
      <c r="B219" s="56" t="n">
        <f aca="false">HLOOKUP("date",IF(TERM2="cash",cash,PRICELOOK),IF(A219&gt;=2,A219,2),FALSE())</f>
        <v>35897</v>
      </c>
      <c r="C219" s="1" t="n">
        <f aca="false">IF(MIN($N219:$O219)=0,0,N219)</f>
        <v>2.37</v>
      </c>
      <c r="D219" s="35" t="n">
        <f aca="false">IF(ma=7,AVERAGE(C213:C219),IF(ma=14,AVERAGE(C206:C219),IF(ma=30,AVERAGE(C190:C219),IF(ma=40,AVERAGE(C180:C219),0))))</f>
        <v>0</v>
      </c>
      <c r="E219" s="1" t="n">
        <f aca="false">IF(MIN($N219:$O219)=0,0,O219)</f>
        <v>2.655</v>
      </c>
      <c r="I219" s="56" t="n">
        <f aca="false">B219</f>
        <v>35897</v>
      </c>
      <c r="J219" s="35" t="n">
        <f aca="false">IF(MIN(C219,E219)=0,0,E219-C219)</f>
        <v>0.285</v>
      </c>
      <c r="K219" s="35" t="n">
        <f aca="false">IF(ma=7,AVERAGE(J213:J219),IF(ma=14,AVERAGE(J206:J219),IF(ma=30,AVERAGE(J190:J219),IF(ma=40,AVERAGE(J180:J219),0))))</f>
        <v>0</v>
      </c>
      <c r="L219" s="35"/>
      <c r="M219" s="35"/>
      <c r="N219" s="28" t="n">
        <f aca="false">IF(BASISYN="YES",Q219-S219,Q219)</f>
        <v>2.37</v>
      </c>
      <c r="O219" s="28" t="n">
        <f aca="false">IF(BASISYN="YES",R219-T219,R219)</f>
        <v>2.655</v>
      </c>
      <c r="Q219" s="28" t="n">
        <f aca="false">IF(ISNA(V219),Q218,V219)</f>
        <v>2.37</v>
      </c>
      <c r="R219" s="28" t="n">
        <f aca="false">IF(ISNA(W219),R218,W219)</f>
        <v>2.655</v>
      </c>
      <c r="S219" s="28" t="n">
        <f aca="false">IF(ISNA(X219),S218,X219)</f>
        <v>2.59</v>
      </c>
      <c r="T219" s="28" t="n">
        <f aca="false">IF(ISNA(Y219),T218,Y219)</f>
        <v>2.59</v>
      </c>
      <c r="V219" s="28" t="n">
        <f aca="false">VLOOKUP($B219,IF(V$1=2,PRICELOOK2,IF(V$1=3,PRICELOOK3,IF(V$1=4,cash,PRICELOOK))),V$2,FALSE())</f>
        <v>2.37</v>
      </c>
      <c r="W219" s="28" t="n">
        <f aca="false">VLOOKUP($B219,IF(W$1=2,PRICELOOK2,IF(W$1=3,PRICELOOK3,IF(W$1=4,cash,PRICELOOK))),W$2,FALSE())</f>
        <v>2.655</v>
      </c>
      <c r="X219" s="28" t="n">
        <f aca="false">VLOOKUP($B219,IF(X$1=2,PRICELOOK2,IF(X$1=3,PRICELOOK3,IF(X$1=4,cash,PRICELOOK))),X$2,FALSE())</f>
        <v>2.59</v>
      </c>
      <c r="Y219" s="28" t="n">
        <f aca="false">VLOOKUP($B219,IF(Y$1=2,PRICELOOK2,IF(Y$1=3,PRICELOOK3,IF(Y$1=4,cash,PRICELOOK))),Y$2,FALSE())</f>
        <v>2.59</v>
      </c>
      <c r="CF219" s="56" t="n">
        <f aca="false">B219</f>
        <v>35897</v>
      </c>
      <c r="CG219" s="1" t="n">
        <f aca="false">CORREL(C198:C219,E198:E219)</f>
        <v>0.94118889222697</v>
      </c>
      <c r="CI219" s="56" t="n">
        <f aca="false">CF219</f>
        <v>35897</v>
      </c>
      <c r="CJ219" s="3" t="n">
        <f aca="false">STDEV(CO198:CO219)*CJ$24</f>
        <v>0.365324939866223</v>
      </c>
      <c r="CK219" s="3" t="n">
        <f aca="false">STDEV(CP198:CP219)*CK$24</f>
        <v>0.304847835577579</v>
      </c>
      <c r="CO219" s="3" t="n">
        <f aca="false">LN(V219/V218)</f>
        <v>0</v>
      </c>
      <c r="CP219" s="3" t="n">
        <f aca="false">LN(W219/W218)</f>
        <v>0</v>
      </c>
    </row>
    <row r="220" customFormat="false" ht="12.75" hidden="false" customHeight="false" outlineLevel="0" collapsed="false">
      <c r="A220" s="1" t="n">
        <f aca="false">A221-1</f>
        <v>653</v>
      </c>
      <c r="B220" s="56" t="n">
        <f aca="false">HLOOKUP("date",IF(TERM2="cash",cash,PRICELOOK),IF(A220&gt;=2,A220,2),FALSE())</f>
        <v>35898</v>
      </c>
      <c r="C220" s="1" t="n">
        <f aca="false">IF(MIN($N220:$O220)=0,0,N220)</f>
        <v>2.33</v>
      </c>
      <c r="D220" s="35" t="n">
        <f aca="false">IF(ma=7,AVERAGE(C214:C220),IF(ma=14,AVERAGE(C207:C220),IF(ma=30,AVERAGE(C191:C220),IF(ma=40,AVERAGE(C181:C220),0))))</f>
        <v>0</v>
      </c>
      <c r="E220" s="1" t="n">
        <f aca="false">IF(MIN($N220:$O220)=0,0,O220)</f>
        <v>2.58</v>
      </c>
      <c r="I220" s="56" t="n">
        <f aca="false">B220</f>
        <v>35898</v>
      </c>
      <c r="J220" s="35" t="n">
        <f aca="false">IF(MIN(C220,E220)=0,0,E220-C220)</f>
        <v>0.25</v>
      </c>
      <c r="K220" s="35" t="n">
        <f aca="false">IF(ma=7,AVERAGE(J214:J220),IF(ma=14,AVERAGE(J207:J220),IF(ma=30,AVERAGE(J191:J220),IF(ma=40,AVERAGE(J181:J220),0))))</f>
        <v>0</v>
      </c>
      <c r="L220" s="35"/>
      <c r="M220" s="35"/>
      <c r="N220" s="28" t="n">
        <f aca="false">IF(BASISYN="YES",Q220-S220,Q220)</f>
        <v>2.33</v>
      </c>
      <c r="O220" s="28" t="n">
        <f aca="false">IF(BASISYN="YES",R220-T220,R220)</f>
        <v>2.58</v>
      </c>
      <c r="Q220" s="28" t="n">
        <f aca="false">IF(ISNA(V220),Q219,V220)</f>
        <v>2.33</v>
      </c>
      <c r="R220" s="28" t="n">
        <f aca="false">IF(ISNA(W220),R219,W220)</f>
        <v>2.58</v>
      </c>
      <c r="S220" s="28" t="n">
        <f aca="false">IF(ISNA(X220),S219,X220)</f>
        <v>2.55</v>
      </c>
      <c r="T220" s="28" t="n">
        <f aca="false">IF(ISNA(Y220),T219,Y220)</f>
        <v>2.55</v>
      </c>
      <c r="V220" s="28" t="n">
        <f aca="false">VLOOKUP($B220,IF(V$1=2,PRICELOOK2,IF(V$1=3,PRICELOOK3,IF(V$1=4,cash,PRICELOOK))),V$2,FALSE())</f>
        <v>2.33</v>
      </c>
      <c r="W220" s="28" t="n">
        <f aca="false">VLOOKUP($B220,IF(W$1=2,PRICELOOK2,IF(W$1=3,PRICELOOK3,IF(W$1=4,cash,PRICELOOK))),W$2,FALSE())</f>
        <v>2.58</v>
      </c>
      <c r="X220" s="28" t="n">
        <f aca="false">VLOOKUP($B220,IF(X$1=2,PRICELOOK2,IF(X$1=3,PRICELOOK3,IF(X$1=4,cash,PRICELOOK))),X$2,FALSE())</f>
        <v>2.55</v>
      </c>
      <c r="Y220" s="28" t="n">
        <f aca="false">VLOOKUP($B220,IF(Y$1=2,PRICELOOK2,IF(Y$1=3,PRICELOOK3,IF(Y$1=4,cash,PRICELOOK))),Y$2,FALSE())</f>
        <v>2.55</v>
      </c>
      <c r="CF220" s="56" t="n">
        <f aca="false">B220</f>
        <v>35898</v>
      </c>
      <c r="CG220" s="1" t="n">
        <f aca="false">CORREL(C199:C220,E199:E220)</f>
        <v>0.940085988396672</v>
      </c>
      <c r="CI220" s="56" t="n">
        <f aca="false">CF220</f>
        <v>35898</v>
      </c>
      <c r="CJ220" s="3" t="n">
        <f aca="false">STDEV(CO199:CO220)*CJ$24</f>
        <v>0.373132757308901</v>
      </c>
      <c r="CK220" s="3" t="n">
        <f aca="false">STDEV(CP199:CP220)*CK$24</f>
        <v>0.326674569355001</v>
      </c>
      <c r="CO220" s="3" t="n">
        <f aca="false">LN(V220/V219)</f>
        <v>-0.0170216875694306</v>
      </c>
      <c r="CP220" s="3" t="n">
        <f aca="false">LN(W220/W219)</f>
        <v>-0.0286552557603759</v>
      </c>
    </row>
    <row r="221" customFormat="false" ht="12.75" hidden="false" customHeight="false" outlineLevel="0" collapsed="false">
      <c r="A221" s="1" t="n">
        <f aca="false">A222-1</f>
        <v>654</v>
      </c>
      <c r="B221" s="56" t="n">
        <f aca="false">HLOOKUP("date",IF(TERM2="cash",cash,PRICELOOK),IF(A221&gt;=2,A221,2),FALSE())</f>
        <v>35899</v>
      </c>
      <c r="C221" s="1" t="n">
        <f aca="false">IF(MIN($N221:$O221)=0,0,N221)</f>
        <v>2.26</v>
      </c>
      <c r="D221" s="35" t="n">
        <f aca="false">IF(ma=7,AVERAGE(C215:C221),IF(ma=14,AVERAGE(C208:C221),IF(ma=30,AVERAGE(C192:C221),IF(ma=40,AVERAGE(C182:C221),0))))</f>
        <v>0</v>
      </c>
      <c r="E221" s="1" t="n">
        <f aca="false">IF(MIN($N221:$O221)=0,0,O221)</f>
        <v>2.565</v>
      </c>
      <c r="I221" s="56" t="n">
        <f aca="false">B221</f>
        <v>35899</v>
      </c>
      <c r="J221" s="35" t="n">
        <f aca="false">IF(MIN(C221,E221)=0,0,E221-C221)</f>
        <v>0.305</v>
      </c>
      <c r="K221" s="35" t="n">
        <f aca="false">IF(ma=7,AVERAGE(J215:J221),IF(ma=14,AVERAGE(J208:J221),IF(ma=30,AVERAGE(J192:J221),IF(ma=40,AVERAGE(J182:J221),0))))</f>
        <v>0</v>
      </c>
      <c r="L221" s="35"/>
      <c r="M221" s="35"/>
      <c r="N221" s="28" t="n">
        <f aca="false">IF(BASISYN="YES",Q221-S221,Q221)</f>
        <v>2.26</v>
      </c>
      <c r="O221" s="28" t="n">
        <f aca="false">IF(BASISYN="YES",R221-T221,R221)</f>
        <v>2.565</v>
      </c>
      <c r="Q221" s="28" t="n">
        <f aca="false">IF(ISNA(V221),Q220,V221)</f>
        <v>2.26</v>
      </c>
      <c r="R221" s="28" t="n">
        <f aca="false">IF(ISNA(W221),R220,W221)</f>
        <v>2.565</v>
      </c>
      <c r="S221" s="28" t="n">
        <f aca="false">IF(ISNA(X221),S220,X221)</f>
        <v>2.415</v>
      </c>
      <c r="T221" s="28" t="n">
        <f aca="false">IF(ISNA(Y221),T220,Y221)</f>
        <v>2.415</v>
      </c>
      <c r="V221" s="28" t="n">
        <f aca="false">VLOOKUP($B221,IF(V$1=2,PRICELOOK2,IF(V$1=3,PRICELOOK3,IF(V$1=4,cash,PRICELOOK))),V$2,FALSE())</f>
        <v>2.26</v>
      </c>
      <c r="W221" s="28" t="n">
        <f aca="false">VLOOKUP($B221,IF(W$1=2,PRICELOOK2,IF(W$1=3,PRICELOOK3,IF(W$1=4,cash,PRICELOOK))),W$2,FALSE())</f>
        <v>2.565</v>
      </c>
      <c r="X221" s="28" t="n">
        <f aca="false">VLOOKUP($B221,IF(X$1=2,PRICELOOK2,IF(X$1=3,PRICELOOK3,IF(X$1=4,cash,PRICELOOK))),X$2,FALSE())</f>
        <v>2.415</v>
      </c>
      <c r="Y221" s="28" t="n">
        <f aca="false">VLOOKUP($B221,IF(Y$1=2,PRICELOOK2,IF(Y$1=3,PRICELOOK3,IF(Y$1=4,cash,PRICELOOK))),Y$2,FALSE())</f>
        <v>2.415</v>
      </c>
      <c r="CF221" s="56" t="n">
        <f aca="false">B221</f>
        <v>35899</v>
      </c>
      <c r="CG221" s="1" t="n">
        <f aca="false">CORREL(C200:C221,E200:E221)</f>
        <v>0.931207946362291</v>
      </c>
      <c r="CI221" s="56" t="n">
        <f aca="false">CF221</f>
        <v>35899</v>
      </c>
      <c r="CJ221" s="3" t="n">
        <f aca="false">STDEV(CO200:CO221)*CJ$24</f>
        <v>0.39211471693662</v>
      </c>
      <c r="CK221" s="3" t="n">
        <f aca="false">STDEV(CP200:CP221)*CK$24</f>
        <v>0.32834431151309</v>
      </c>
      <c r="CO221" s="3" t="n">
        <f aca="false">LN(V221/V220)</f>
        <v>-0.0305034542934149</v>
      </c>
      <c r="CP221" s="3" t="n">
        <f aca="false">LN(W221/W220)</f>
        <v>-0.00583092031079321</v>
      </c>
    </row>
    <row r="222" customFormat="false" ht="12.75" hidden="false" customHeight="false" outlineLevel="0" collapsed="false">
      <c r="A222" s="1" t="n">
        <f aca="false">A223-1</f>
        <v>655</v>
      </c>
      <c r="B222" s="56" t="n">
        <f aca="false">HLOOKUP("date",IF(TERM2="cash",cash,PRICELOOK),IF(A222&gt;=2,A222,2),FALSE())</f>
        <v>35900</v>
      </c>
      <c r="C222" s="1" t="n">
        <f aca="false">IF(MIN($N222:$O222)=0,0,N222)</f>
        <v>2.335</v>
      </c>
      <c r="D222" s="35" t="n">
        <f aca="false">IF(ma=7,AVERAGE(C216:C222),IF(ma=14,AVERAGE(C209:C222),IF(ma=30,AVERAGE(C193:C222),IF(ma=40,AVERAGE(C183:C222),0))))</f>
        <v>0</v>
      </c>
      <c r="E222" s="1" t="n">
        <f aca="false">IF(MIN($N222:$O222)=0,0,O222)</f>
        <v>2.625</v>
      </c>
      <c r="I222" s="56" t="n">
        <f aca="false">B222</f>
        <v>35900</v>
      </c>
      <c r="J222" s="35" t="n">
        <f aca="false">IF(MIN(C222,E222)=0,0,E222-C222)</f>
        <v>0.29</v>
      </c>
      <c r="K222" s="35" t="n">
        <f aca="false">IF(ma=7,AVERAGE(J216:J222),IF(ma=14,AVERAGE(J209:J222),IF(ma=30,AVERAGE(J193:J222),IF(ma=40,AVERAGE(J183:J222),0))))</f>
        <v>0</v>
      </c>
      <c r="L222" s="35"/>
      <c r="M222" s="35"/>
      <c r="N222" s="28" t="n">
        <f aca="false">IF(BASISYN="YES",Q222-S222,Q222)</f>
        <v>2.335</v>
      </c>
      <c r="O222" s="28" t="n">
        <f aca="false">IF(BASISYN="YES",R222-T222,R222)</f>
        <v>2.625</v>
      </c>
      <c r="Q222" s="28" t="n">
        <f aca="false">IF(ISNA(V222),Q221,V222)</f>
        <v>2.335</v>
      </c>
      <c r="R222" s="28" t="n">
        <f aca="false">IF(ISNA(W222),R221,W222)</f>
        <v>2.625</v>
      </c>
      <c r="S222" s="28" t="n">
        <f aca="false">IF(ISNA(X222),S221,X222)</f>
        <v>2.48</v>
      </c>
      <c r="T222" s="28" t="n">
        <f aca="false">IF(ISNA(Y222),T221,Y222)</f>
        <v>2.48</v>
      </c>
      <c r="V222" s="28" t="n">
        <f aca="false">VLOOKUP($B222,IF(V$1=2,PRICELOOK2,IF(V$1=3,PRICELOOK3,IF(V$1=4,cash,PRICELOOK))),V$2,FALSE())</f>
        <v>2.335</v>
      </c>
      <c r="W222" s="28" t="n">
        <f aca="false">VLOOKUP($B222,IF(W$1=2,PRICELOOK2,IF(W$1=3,PRICELOOK3,IF(W$1=4,cash,PRICELOOK))),W$2,FALSE())</f>
        <v>2.625</v>
      </c>
      <c r="X222" s="28" t="n">
        <f aca="false">VLOOKUP($B222,IF(X$1=2,PRICELOOK2,IF(X$1=3,PRICELOOK3,IF(X$1=4,cash,PRICELOOK))),X$2,FALSE())</f>
        <v>2.48</v>
      </c>
      <c r="Y222" s="28" t="n">
        <f aca="false">VLOOKUP($B222,IF(Y$1=2,PRICELOOK2,IF(Y$1=3,PRICELOOK3,IF(Y$1=4,cash,PRICELOOK))),Y$2,FALSE())</f>
        <v>2.48</v>
      </c>
      <c r="CF222" s="56" t="n">
        <f aca="false">B222</f>
        <v>35900</v>
      </c>
      <c r="CG222" s="1" t="n">
        <f aca="false">CORREL(C201:C222,E201:E222)</f>
        <v>0.925582095648462</v>
      </c>
      <c r="CI222" s="56" t="n">
        <f aca="false">CF222</f>
        <v>35900</v>
      </c>
      <c r="CJ222" s="3" t="n">
        <f aca="false">STDEV(CO201:CO222)*CJ$24</f>
        <v>0.403521984287042</v>
      </c>
      <c r="CK222" s="3" t="n">
        <f aca="false">STDEV(CP201:CP222)*CK$24</f>
        <v>0.334161125559182</v>
      </c>
      <c r="CO222" s="3" t="n">
        <f aca="false">LN(V222/V221)</f>
        <v>0.0326470778366661</v>
      </c>
      <c r="CP222" s="3" t="n">
        <f aca="false">LN(W222/W221)</f>
        <v>0.0231224174208542</v>
      </c>
    </row>
    <row r="223" customFormat="false" ht="12.75" hidden="false" customHeight="false" outlineLevel="0" collapsed="false">
      <c r="A223" s="1" t="n">
        <f aca="false">A224-1</f>
        <v>656</v>
      </c>
      <c r="B223" s="56" t="n">
        <f aca="false">HLOOKUP("date",IF(TERM2="cash",cash,PRICELOOK),IF(A223&gt;=2,A223,2),FALSE())</f>
        <v>35901</v>
      </c>
      <c r="C223" s="1" t="n">
        <f aca="false">IF(MIN($N223:$O223)=0,0,N223)</f>
        <v>2.36</v>
      </c>
      <c r="D223" s="35" t="n">
        <f aca="false">IF(ma=7,AVERAGE(C217:C223),IF(ma=14,AVERAGE(C210:C223),IF(ma=30,AVERAGE(C194:C223),IF(ma=40,AVERAGE(C184:C223),0))))</f>
        <v>0</v>
      </c>
      <c r="E223" s="1" t="n">
        <f aca="false">IF(MIN($N223:$O223)=0,0,O223)</f>
        <v>2.65</v>
      </c>
      <c r="I223" s="56" t="n">
        <f aca="false">B223</f>
        <v>35901</v>
      </c>
      <c r="J223" s="35" t="n">
        <f aca="false">IF(MIN(C223,E223)=0,0,E223-C223)</f>
        <v>0.29</v>
      </c>
      <c r="K223" s="35" t="n">
        <f aca="false">IF(ma=7,AVERAGE(J217:J223),IF(ma=14,AVERAGE(J210:J223),IF(ma=30,AVERAGE(J194:J223),IF(ma=40,AVERAGE(J184:J223),0))))</f>
        <v>0</v>
      </c>
      <c r="L223" s="35"/>
      <c r="M223" s="35"/>
      <c r="N223" s="28" t="n">
        <f aca="false">IF(BASISYN="YES",Q223-S223,Q223)</f>
        <v>2.36</v>
      </c>
      <c r="O223" s="28" t="n">
        <f aca="false">IF(BASISYN="YES",R223-T223,R223)</f>
        <v>2.65</v>
      </c>
      <c r="Q223" s="28" t="n">
        <f aca="false">IF(ISNA(V223),Q222,V223)</f>
        <v>2.36</v>
      </c>
      <c r="R223" s="28" t="n">
        <f aca="false">IF(ISNA(W223),R222,W223)</f>
        <v>2.65</v>
      </c>
      <c r="S223" s="28" t="n">
        <f aca="false">IF(ISNA(X223),S222,X223)</f>
        <v>2.475</v>
      </c>
      <c r="T223" s="28" t="n">
        <f aca="false">IF(ISNA(Y223),T222,Y223)</f>
        <v>2.475</v>
      </c>
      <c r="V223" s="28" t="n">
        <f aca="false">VLOOKUP($B223,IF(V$1=2,PRICELOOK2,IF(V$1=3,PRICELOOK3,IF(V$1=4,cash,PRICELOOK))),V$2,FALSE())</f>
        <v>2.36</v>
      </c>
      <c r="W223" s="28" t="n">
        <f aca="false">VLOOKUP($B223,IF(W$1=2,PRICELOOK2,IF(W$1=3,PRICELOOK3,IF(W$1=4,cash,PRICELOOK))),W$2,FALSE())</f>
        <v>2.65</v>
      </c>
      <c r="X223" s="28" t="n">
        <f aca="false">VLOOKUP($B223,IF(X$1=2,PRICELOOK2,IF(X$1=3,PRICELOOK3,IF(X$1=4,cash,PRICELOOK))),X$2,FALSE())</f>
        <v>2.475</v>
      </c>
      <c r="Y223" s="28" t="n">
        <f aca="false">VLOOKUP($B223,IF(Y$1=2,PRICELOOK2,IF(Y$1=3,PRICELOOK3,IF(Y$1=4,cash,PRICELOOK))),Y$2,FALSE())</f>
        <v>2.475</v>
      </c>
      <c r="CF223" s="56" t="n">
        <f aca="false">B223</f>
        <v>35901</v>
      </c>
      <c r="CG223" s="1" t="n">
        <f aca="false">CORREL(C202:C223,E202:E223)</f>
        <v>0.924406633512938</v>
      </c>
      <c r="CI223" s="56" t="n">
        <f aca="false">CF223</f>
        <v>35901</v>
      </c>
      <c r="CJ223" s="3" t="n">
        <f aca="false">STDEV(CO202:CO223)*CJ$24</f>
        <v>0.398664788008764</v>
      </c>
      <c r="CK223" s="3" t="n">
        <f aca="false">STDEV(CP202:CP223)*CK$24</f>
        <v>0.334292966757477</v>
      </c>
      <c r="CO223" s="3" t="n">
        <f aca="false">LN(V223/V222)</f>
        <v>0.0106497279166579</v>
      </c>
      <c r="CP223" s="3" t="n">
        <f aca="false">LN(W223/W222)</f>
        <v>0.00947874395454374</v>
      </c>
    </row>
    <row r="224" customFormat="false" ht="12.75" hidden="false" customHeight="false" outlineLevel="0" collapsed="false">
      <c r="A224" s="1" t="n">
        <f aca="false">A225-1</f>
        <v>657</v>
      </c>
      <c r="B224" s="56" t="n">
        <f aca="false">HLOOKUP("date",IF(TERM2="cash",cash,PRICELOOK),IF(A224&gt;=2,A224,2),FALSE())</f>
        <v>35902</v>
      </c>
      <c r="C224" s="1" t="n">
        <f aca="false">IF(MIN($N224:$O224)=0,0,N224)</f>
        <v>2.28</v>
      </c>
      <c r="D224" s="35" t="n">
        <f aca="false">IF(ma=7,AVERAGE(C218:C224),IF(ma=14,AVERAGE(C211:C224),IF(ma=30,AVERAGE(C195:C224),IF(ma=40,AVERAGE(C185:C224),0))))</f>
        <v>0</v>
      </c>
      <c r="E224" s="1" t="n">
        <f aca="false">IF(MIN($N224:$O224)=0,0,O224)</f>
        <v>2.57</v>
      </c>
      <c r="I224" s="56" t="n">
        <f aca="false">B224</f>
        <v>35902</v>
      </c>
      <c r="J224" s="35" t="n">
        <f aca="false">IF(MIN(C224,E224)=0,0,E224-C224)</f>
        <v>0.29</v>
      </c>
      <c r="K224" s="35" t="n">
        <f aca="false">IF(ma=7,AVERAGE(J218:J224),IF(ma=14,AVERAGE(J211:J224),IF(ma=30,AVERAGE(J195:J224),IF(ma=40,AVERAGE(J185:J224),0))))</f>
        <v>0</v>
      </c>
      <c r="L224" s="35"/>
      <c r="M224" s="35"/>
      <c r="N224" s="28" t="n">
        <f aca="false">IF(BASISYN="YES",Q224-S224,Q224)</f>
        <v>2.28</v>
      </c>
      <c r="O224" s="28" t="n">
        <f aca="false">IF(BASISYN="YES",R224-T224,R224)</f>
        <v>2.57</v>
      </c>
      <c r="Q224" s="28" t="n">
        <f aca="false">IF(ISNA(V224),Q223,V224)</f>
        <v>2.28</v>
      </c>
      <c r="R224" s="28" t="n">
        <f aca="false">IF(ISNA(W224),R223,W224)</f>
        <v>2.57</v>
      </c>
      <c r="S224" s="28" t="n">
        <f aca="false">IF(ISNA(X224),S223,X224)</f>
        <v>2.39</v>
      </c>
      <c r="T224" s="28" t="n">
        <f aca="false">IF(ISNA(Y224),T223,Y224)</f>
        <v>2.39</v>
      </c>
      <c r="V224" s="28" t="n">
        <f aca="false">VLOOKUP($B224,IF(V$1=2,PRICELOOK2,IF(V$1=3,PRICELOOK3,IF(V$1=4,cash,PRICELOOK))),V$2,FALSE())</f>
        <v>2.28</v>
      </c>
      <c r="W224" s="28" t="n">
        <f aca="false">VLOOKUP($B224,IF(W$1=2,PRICELOOK2,IF(W$1=3,PRICELOOK3,IF(W$1=4,cash,PRICELOOK))),W$2,FALSE())</f>
        <v>2.57</v>
      </c>
      <c r="X224" s="28" t="n">
        <f aca="false">VLOOKUP($B224,IF(X$1=2,PRICELOOK2,IF(X$1=3,PRICELOOK3,IF(X$1=4,cash,PRICELOOK))),X$2,FALSE())</f>
        <v>2.39</v>
      </c>
      <c r="Y224" s="28" t="n">
        <f aca="false">VLOOKUP($B224,IF(Y$1=2,PRICELOOK2,IF(Y$1=3,PRICELOOK3,IF(Y$1=4,cash,PRICELOOK))),Y$2,FALSE())</f>
        <v>2.39</v>
      </c>
      <c r="CF224" s="56" t="n">
        <f aca="false">B224</f>
        <v>35902</v>
      </c>
      <c r="CG224" s="1" t="n">
        <f aca="false">CORREL(C203:C224,E203:E224)</f>
        <v>0.914745229674733</v>
      </c>
      <c r="CI224" s="56" t="n">
        <f aca="false">CF224</f>
        <v>35902</v>
      </c>
      <c r="CJ224" s="3" t="n">
        <f aca="false">STDEV(CO203:CO224)*CJ$24</f>
        <v>0.414599402839641</v>
      </c>
      <c r="CK224" s="3" t="n">
        <f aca="false">STDEV(CP203:CP224)*CK$24</f>
        <v>0.355959717296672</v>
      </c>
      <c r="CO224" s="3" t="n">
        <f aca="false">LN(V224/V223)</f>
        <v>-0.0344861760711693</v>
      </c>
      <c r="CP224" s="3" t="n">
        <f aca="false">LN(W224/W223)</f>
        <v>-0.0306537410910024</v>
      </c>
    </row>
    <row r="225" customFormat="false" ht="12.75" hidden="false" customHeight="false" outlineLevel="0" collapsed="false">
      <c r="A225" s="1" t="n">
        <f aca="false">A226-1</f>
        <v>658</v>
      </c>
      <c r="B225" s="56" t="n">
        <f aca="false">HLOOKUP("date",IF(TERM2="cash",cash,PRICELOOK),IF(A225&gt;=2,A225,2),FALSE())</f>
        <v>35903</v>
      </c>
      <c r="C225" s="1" t="n">
        <f aca="false">IF(MIN($N225:$O225)=0,0,N225)</f>
        <v>2.28</v>
      </c>
      <c r="D225" s="35" t="n">
        <f aca="false">IF(ma=7,AVERAGE(C219:C225),IF(ma=14,AVERAGE(C212:C225),IF(ma=30,AVERAGE(C196:C225),IF(ma=40,AVERAGE(C186:C225),0))))</f>
        <v>0</v>
      </c>
      <c r="E225" s="1" t="n">
        <f aca="false">IF(MIN($N225:$O225)=0,0,O225)</f>
        <v>2.57</v>
      </c>
      <c r="I225" s="56" t="n">
        <f aca="false">B225</f>
        <v>35903</v>
      </c>
      <c r="J225" s="35" t="n">
        <f aca="false">IF(MIN(C225,E225)=0,0,E225-C225)</f>
        <v>0.29</v>
      </c>
      <c r="K225" s="35" t="n">
        <f aca="false">IF(ma=7,AVERAGE(J219:J225),IF(ma=14,AVERAGE(J212:J225),IF(ma=30,AVERAGE(J196:J225),IF(ma=40,AVERAGE(J186:J225),0))))</f>
        <v>0</v>
      </c>
      <c r="L225" s="35"/>
      <c r="M225" s="35"/>
      <c r="N225" s="28" t="n">
        <f aca="false">IF(BASISYN="YES",Q225-S225,Q225)</f>
        <v>2.28</v>
      </c>
      <c r="O225" s="28" t="n">
        <f aca="false">IF(BASISYN="YES",R225-T225,R225)</f>
        <v>2.57</v>
      </c>
      <c r="Q225" s="28" t="n">
        <f aca="false">IF(ISNA(V225),Q224,V225)</f>
        <v>2.28</v>
      </c>
      <c r="R225" s="28" t="n">
        <f aca="false">IF(ISNA(W225),R224,W225)</f>
        <v>2.57</v>
      </c>
      <c r="S225" s="28" t="n">
        <f aca="false">IF(ISNA(X225),S224,X225)</f>
        <v>2.39</v>
      </c>
      <c r="T225" s="28" t="n">
        <f aca="false">IF(ISNA(Y225),T224,Y225)</f>
        <v>2.39</v>
      </c>
      <c r="V225" s="28" t="n">
        <f aca="false">VLOOKUP($B225,IF(V$1=2,PRICELOOK2,IF(V$1=3,PRICELOOK3,IF(V$1=4,cash,PRICELOOK))),V$2,FALSE())</f>
        <v>2.28</v>
      </c>
      <c r="W225" s="28" t="n">
        <f aca="false">VLOOKUP($B225,IF(W$1=2,PRICELOOK2,IF(W$1=3,PRICELOOK3,IF(W$1=4,cash,PRICELOOK))),W$2,FALSE())</f>
        <v>2.57</v>
      </c>
      <c r="X225" s="28" t="n">
        <f aca="false">VLOOKUP($B225,IF(X$1=2,PRICELOOK2,IF(X$1=3,PRICELOOK3,IF(X$1=4,cash,PRICELOOK))),X$2,FALSE())</f>
        <v>2.39</v>
      </c>
      <c r="Y225" s="28" t="n">
        <f aca="false">VLOOKUP($B225,IF(Y$1=2,PRICELOOK2,IF(Y$1=3,PRICELOOK3,IF(Y$1=4,cash,PRICELOOK))),Y$2,FALSE())</f>
        <v>2.39</v>
      </c>
      <c r="CF225" s="56" t="n">
        <f aca="false">B225</f>
        <v>35903</v>
      </c>
      <c r="CG225" s="1" t="n">
        <f aca="false">CORREL(C204:C225,E204:E225)</f>
        <v>0.907054875949546</v>
      </c>
      <c r="CI225" s="56" t="n">
        <f aca="false">CF225</f>
        <v>35903</v>
      </c>
      <c r="CJ225" s="3" t="n">
        <f aca="false">STDEV(CO204:CO225)*CJ$24</f>
        <v>0.414242647374665</v>
      </c>
      <c r="CK225" s="3" t="n">
        <f aca="false">STDEV(CP204:CP225)*CK$24</f>
        <v>0.355342876958896</v>
      </c>
      <c r="CO225" s="3" t="n">
        <f aca="false">LN(V225/V224)</f>
        <v>0</v>
      </c>
      <c r="CP225" s="3" t="n">
        <f aca="false">LN(W225/W224)</f>
        <v>0</v>
      </c>
    </row>
    <row r="226" customFormat="false" ht="12.75" hidden="false" customHeight="false" outlineLevel="0" collapsed="false">
      <c r="A226" s="1" t="n">
        <f aca="false">A227-1</f>
        <v>659</v>
      </c>
      <c r="B226" s="56" t="n">
        <f aca="false">HLOOKUP("date",IF(TERM2="cash",cash,PRICELOOK),IF(A226&gt;=2,A226,2),FALSE())</f>
        <v>35904</v>
      </c>
      <c r="C226" s="1" t="n">
        <f aca="false">IF(MIN($N226:$O226)=0,0,N226)</f>
        <v>2.28</v>
      </c>
      <c r="D226" s="35" t="n">
        <f aca="false">IF(ma=7,AVERAGE(C220:C226),IF(ma=14,AVERAGE(C213:C226),IF(ma=30,AVERAGE(C197:C226),IF(ma=40,AVERAGE(C187:C226),0))))</f>
        <v>0</v>
      </c>
      <c r="E226" s="1" t="n">
        <f aca="false">IF(MIN($N226:$O226)=0,0,O226)</f>
        <v>2.57</v>
      </c>
      <c r="I226" s="56" t="n">
        <f aca="false">B226</f>
        <v>35904</v>
      </c>
      <c r="J226" s="35" t="n">
        <f aca="false">IF(MIN(C226,E226)=0,0,E226-C226)</f>
        <v>0.29</v>
      </c>
      <c r="K226" s="35" t="n">
        <f aca="false">IF(ma=7,AVERAGE(J220:J226),IF(ma=14,AVERAGE(J213:J226),IF(ma=30,AVERAGE(J197:J226),IF(ma=40,AVERAGE(J187:J226),0))))</f>
        <v>0</v>
      </c>
      <c r="L226" s="35"/>
      <c r="M226" s="35"/>
      <c r="N226" s="28" t="n">
        <f aca="false">IF(BASISYN="YES",Q226-S226,Q226)</f>
        <v>2.28</v>
      </c>
      <c r="O226" s="28" t="n">
        <f aca="false">IF(BASISYN="YES",R226-T226,R226)</f>
        <v>2.57</v>
      </c>
      <c r="Q226" s="28" t="n">
        <f aca="false">IF(ISNA(V226),Q225,V226)</f>
        <v>2.28</v>
      </c>
      <c r="R226" s="28" t="n">
        <f aca="false">IF(ISNA(W226),R225,W226)</f>
        <v>2.57</v>
      </c>
      <c r="S226" s="28" t="n">
        <f aca="false">IF(ISNA(X226),S225,X226)</f>
        <v>2.39</v>
      </c>
      <c r="T226" s="28" t="n">
        <f aca="false">IF(ISNA(Y226),T225,Y226)</f>
        <v>2.39</v>
      </c>
      <c r="V226" s="28" t="n">
        <f aca="false">VLOOKUP($B226,IF(V$1=2,PRICELOOK2,IF(V$1=3,PRICELOOK3,IF(V$1=4,cash,PRICELOOK))),V$2,FALSE())</f>
        <v>2.28</v>
      </c>
      <c r="W226" s="28" t="n">
        <f aca="false">VLOOKUP($B226,IF(W$1=2,PRICELOOK2,IF(W$1=3,PRICELOOK3,IF(W$1=4,cash,PRICELOOK))),W$2,FALSE())</f>
        <v>2.57</v>
      </c>
      <c r="X226" s="28" t="n">
        <f aca="false">VLOOKUP($B226,IF(X$1=2,PRICELOOK2,IF(X$1=3,PRICELOOK3,IF(X$1=4,cash,PRICELOOK))),X$2,FALSE())</f>
        <v>2.39</v>
      </c>
      <c r="Y226" s="28" t="n">
        <f aca="false">VLOOKUP($B226,IF(Y$1=2,PRICELOOK2,IF(Y$1=3,PRICELOOK3,IF(Y$1=4,cash,PRICELOOK))),Y$2,FALSE())</f>
        <v>2.39</v>
      </c>
      <c r="BP226" s="28" t="n">
        <f aca="false">AVERAGE(BP$250:BP$755)</f>
        <v>0.786655464625599</v>
      </c>
      <c r="CF226" s="56" t="n">
        <f aca="false">B226</f>
        <v>35904</v>
      </c>
      <c r="CG226" s="1" t="n">
        <f aca="false">CORREL(C205:C226,E205:E226)</f>
        <v>0.897296821072462</v>
      </c>
      <c r="CI226" s="56" t="n">
        <f aca="false">CF226</f>
        <v>35904</v>
      </c>
      <c r="CJ226" s="3" t="n">
        <f aca="false">STDEV(CO205:CO226)*CJ$24</f>
        <v>0.414242647374665</v>
      </c>
      <c r="CK226" s="3" t="n">
        <f aca="false">STDEV(CP205:CP226)*CK$24</f>
        <v>0.355342876958896</v>
      </c>
      <c r="CO226" s="3" t="n">
        <f aca="false">LN(V226/V225)</f>
        <v>0</v>
      </c>
      <c r="CP226" s="3" t="n">
        <f aca="false">LN(W226/W225)</f>
        <v>0</v>
      </c>
    </row>
    <row r="227" customFormat="false" ht="12.75" hidden="false" customHeight="false" outlineLevel="0" collapsed="false">
      <c r="A227" s="1" t="n">
        <f aca="false">A228-1</f>
        <v>660</v>
      </c>
      <c r="B227" s="56" t="n">
        <f aca="false">HLOOKUP("date",IF(TERM2="cash",cash,PRICELOOK),IF(A227&gt;=2,A227,2),FALSE())</f>
        <v>35905</v>
      </c>
      <c r="C227" s="1" t="n">
        <f aca="false">IF(MIN($N227:$O227)=0,0,N227)</f>
        <v>2.26</v>
      </c>
      <c r="D227" s="35" t="n">
        <f aca="false">IF(ma=7,AVERAGE(C221:C227),IF(ma=14,AVERAGE(C214:C227),IF(ma=30,AVERAGE(C198:C227),IF(ma=40,AVERAGE(C188:C227),0))))</f>
        <v>0</v>
      </c>
      <c r="E227" s="1" t="n">
        <f aca="false">IF(MIN($N227:$O227)=0,0,O227)</f>
        <v>2.535</v>
      </c>
      <c r="I227" s="56" t="n">
        <f aca="false">B227</f>
        <v>35905</v>
      </c>
      <c r="J227" s="35" t="n">
        <f aca="false">IF(MIN(C227,E227)=0,0,E227-C227)</f>
        <v>0.275</v>
      </c>
      <c r="K227" s="35" t="n">
        <f aca="false">IF(ma=7,AVERAGE(J221:J227),IF(ma=14,AVERAGE(J214:J227),IF(ma=30,AVERAGE(J198:J227),IF(ma=40,AVERAGE(J188:J227),0))))</f>
        <v>0</v>
      </c>
      <c r="L227" s="35"/>
      <c r="M227" s="35"/>
      <c r="N227" s="28" t="n">
        <f aca="false">IF(BASISYN="YES",Q227-S227,Q227)</f>
        <v>2.26</v>
      </c>
      <c r="O227" s="28" t="n">
        <f aca="false">IF(BASISYN="YES",R227-T227,R227)</f>
        <v>2.535</v>
      </c>
      <c r="Q227" s="28" t="n">
        <f aca="false">IF(ISNA(V227),Q226,V227)</f>
        <v>2.26</v>
      </c>
      <c r="R227" s="28" t="n">
        <f aca="false">IF(ISNA(W227),R226,W227)</f>
        <v>2.535</v>
      </c>
      <c r="S227" s="28" t="n">
        <f aca="false">IF(ISNA(X227),S226,X227)</f>
        <v>2.4</v>
      </c>
      <c r="T227" s="28" t="n">
        <f aca="false">IF(ISNA(Y227),T226,Y227)</f>
        <v>2.4</v>
      </c>
      <c r="V227" s="28" t="n">
        <f aca="false">VLOOKUP($B227,IF(V$1=2,PRICELOOK2,IF(V$1=3,PRICELOOK3,IF(V$1=4,cash,PRICELOOK))),V$2,FALSE())</f>
        <v>2.26</v>
      </c>
      <c r="W227" s="28" t="n">
        <f aca="false">VLOOKUP($B227,IF(W$1=2,PRICELOOK2,IF(W$1=3,PRICELOOK3,IF(W$1=4,cash,PRICELOOK))),W$2,FALSE())</f>
        <v>2.535</v>
      </c>
      <c r="X227" s="28" t="n">
        <f aca="false">VLOOKUP($B227,IF(X$1=2,PRICELOOK2,IF(X$1=3,PRICELOOK3,IF(X$1=4,cash,PRICELOOK))),X$2,FALSE())</f>
        <v>2.4</v>
      </c>
      <c r="Y227" s="28" t="n">
        <f aca="false">VLOOKUP($B227,IF(Y$1=2,PRICELOOK2,IF(Y$1=3,PRICELOOK3,IF(Y$1=4,cash,PRICELOOK))),Y$2,FALSE())</f>
        <v>2.4</v>
      </c>
      <c r="BP227" s="28" t="n">
        <f aca="false">ROUND(BP$226,2)</f>
        <v>0.79</v>
      </c>
      <c r="CF227" s="56" t="n">
        <f aca="false">B227</f>
        <v>35905</v>
      </c>
      <c r="CG227" s="1" t="n">
        <f aca="false">CORREL(C206:C227,E206:E227)</f>
        <v>0.887326235754323</v>
      </c>
      <c r="CI227" s="56" t="n">
        <f aca="false">CF227</f>
        <v>35905</v>
      </c>
      <c r="CJ227" s="3" t="n">
        <f aca="false">STDEV(CO206:CO227)*CJ$24</f>
        <v>0.416344827087342</v>
      </c>
      <c r="CK227" s="3" t="n">
        <f aca="false">STDEV(CP206:CP227)*CK$24</f>
        <v>0.359926497338003</v>
      </c>
      <c r="CO227" s="3" t="n">
        <f aca="false">LN(V227/V226)</f>
        <v>-0.00881062968215492</v>
      </c>
      <c r="CP227" s="3" t="n">
        <f aca="false">LN(W227/W226)</f>
        <v>-0.0137122618639818</v>
      </c>
    </row>
    <row r="228" customFormat="false" ht="12.75" hidden="false" customHeight="false" outlineLevel="0" collapsed="false">
      <c r="A228" s="1" t="n">
        <f aca="false">A229-1</f>
        <v>661</v>
      </c>
      <c r="B228" s="56" t="n">
        <f aca="false">HLOOKUP("date",IF(TERM2="cash",cash,PRICELOOK),IF(A228&gt;=2,A228,2),FALSE())</f>
        <v>35906</v>
      </c>
      <c r="C228" s="1" t="n">
        <f aca="false">IF(MIN($N228:$O228)=0,0,N228)</f>
        <v>2.285</v>
      </c>
      <c r="D228" s="35" t="n">
        <f aca="false">IF(ma=7,AVERAGE(C222:C228),IF(ma=14,AVERAGE(C215:C228),IF(ma=30,AVERAGE(C199:C228),IF(ma=40,AVERAGE(C189:C228),0))))</f>
        <v>0</v>
      </c>
      <c r="E228" s="1" t="n">
        <f aca="false">IF(MIN($N228:$O228)=0,0,O228)</f>
        <v>2.595</v>
      </c>
      <c r="I228" s="56" t="n">
        <f aca="false">B228</f>
        <v>35906</v>
      </c>
      <c r="J228" s="35" t="n">
        <f aca="false">IF(MIN(C228,E228)=0,0,E228-C228)</f>
        <v>0.31</v>
      </c>
      <c r="K228" s="35" t="n">
        <f aca="false">IF(ma=7,AVERAGE(J222:J228),IF(ma=14,AVERAGE(J215:J228),IF(ma=30,AVERAGE(J199:J228),IF(ma=40,AVERAGE(J189:J228),0))))</f>
        <v>0</v>
      </c>
      <c r="L228" s="35"/>
      <c r="M228" s="35"/>
      <c r="N228" s="28" t="n">
        <f aca="false">IF(BASISYN="YES",Q228-S228,Q228)</f>
        <v>2.285</v>
      </c>
      <c r="O228" s="28" t="n">
        <f aca="false">IF(BASISYN="YES",R228-T228,R228)</f>
        <v>2.595</v>
      </c>
      <c r="Q228" s="28" t="n">
        <f aca="false">IF(ISNA(V228),Q227,V228)</f>
        <v>2.285</v>
      </c>
      <c r="R228" s="28" t="n">
        <f aca="false">IF(ISNA(W228),R227,W228)</f>
        <v>2.595</v>
      </c>
      <c r="S228" s="28" t="n">
        <f aca="false">IF(ISNA(X228),S227,X228)</f>
        <v>2.455</v>
      </c>
      <c r="T228" s="28" t="n">
        <f aca="false">IF(ISNA(Y228),T227,Y228)</f>
        <v>2.455</v>
      </c>
      <c r="V228" s="28" t="n">
        <f aca="false">VLOOKUP($B228,IF(V$1=2,PRICELOOK2,IF(V$1=3,PRICELOOK3,IF(V$1=4,cash,PRICELOOK))),V$2,FALSE())</f>
        <v>2.285</v>
      </c>
      <c r="W228" s="28" t="n">
        <f aca="false">VLOOKUP($B228,IF(W$1=2,PRICELOOK2,IF(W$1=3,PRICELOOK3,IF(W$1=4,cash,PRICELOOK))),W$2,FALSE())</f>
        <v>2.595</v>
      </c>
      <c r="X228" s="28" t="n">
        <f aca="false">VLOOKUP($B228,IF(X$1=2,PRICELOOK2,IF(X$1=3,PRICELOOK3,IF(X$1=4,cash,PRICELOOK))),X$2,FALSE())</f>
        <v>2.455</v>
      </c>
      <c r="Y228" s="28" t="n">
        <f aca="false">VLOOKUP($B228,IF(Y$1=2,PRICELOOK2,IF(Y$1=3,PRICELOOK3,IF(Y$1=4,cash,PRICELOOK))),Y$2,FALSE())</f>
        <v>2.455</v>
      </c>
      <c r="BP228" s="28" t="n">
        <f aca="false">ROUND(BP$226,2)</f>
        <v>0.79</v>
      </c>
      <c r="CF228" s="56" t="n">
        <f aca="false">B228</f>
        <v>35906</v>
      </c>
      <c r="CG228" s="1" t="n">
        <f aca="false">CORREL(C207:C228,E207:E228)</f>
        <v>0.887077483033526</v>
      </c>
      <c r="CI228" s="56" t="n">
        <f aca="false">CF228</f>
        <v>35906</v>
      </c>
      <c r="CJ228" s="3" t="n">
        <f aca="false">STDEV(CO207:CO228)*CJ$24</f>
        <v>0.416139520315419</v>
      </c>
      <c r="CK228" s="3" t="n">
        <f aca="false">STDEV(CP207:CP228)*CK$24</f>
        <v>0.363839870977976</v>
      </c>
      <c r="CO228" s="3" t="n">
        <f aca="false">LN(V228/V227)</f>
        <v>0.0110012110619736</v>
      </c>
      <c r="CP228" s="3" t="n">
        <f aca="false">LN(W228/W227)</f>
        <v>0.0233928795747056</v>
      </c>
    </row>
    <row r="229" customFormat="false" ht="12.75" hidden="false" customHeight="false" outlineLevel="0" collapsed="false">
      <c r="A229" s="1" t="n">
        <f aca="false">A230-1</f>
        <v>662</v>
      </c>
      <c r="B229" s="56" t="n">
        <f aca="false">HLOOKUP("date",IF(TERM2="cash",cash,PRICELOOK),IF(A229&gt;=2,A229,2),FALSE())</f>
        <v>35907</v>
      </c>
      <c r="C229" s="1" t="n">
        <f aca="false">IF(MIN($N229:$O229)=0,0,N229)</f>
        <v>2.355</v>
      </c>
      <c r="D229" s="35" t="n">
        <f aca="false">IF(ma=7,AVERAGE(C223:C229),IF(ma=14,AVERAGE(C216:C229),IF(ma=30,AVERAGE(C200:C229),IF(ma=40,AVERAGE(C190:C229),0))))</f>
        <v>0</v>
      </c>
      <c r="E229" s="1" t="n">
        <f aca="false">IF(MIN($N229:$O229)=0,0,O229)</f>
        <v>2.655</v>
      </c>
      <c r="I229" s="56" t="n">
        <f aca="false">B229</f>
        <v>35907</v>
      </c>
      <c r="J229" s="35" t="n">
        <f aca="false">IF(MIN(C229,E229)=0,0,E229-C229)</f>
        <v>0.3</v>
      </c>
      <c r="K229" s="35" t="n">
        <f aca="false">IF(ma=7,AVERAGE(J223:J229),IF(ma=14,AVERAGE(J216:J229),IF(ma=30,AVERAGE(J200:J229),IF(ma=40,AVERAGE(J190:J229),0))))</f>
        <v>0</v>
      </c>
      <c r="L229" s="35"/>
      <c r="M229" s="35"/>
      <c r="N229" s="28" t="n">
        <f aca="false">IF(BASISYN="YES",Q229-S229,Q229)</f>
        <v>2.355</v>
      </c>
      <c r="O229" s="28" t="n">
        <f aca="false">IF(BASISYN="YES",R229-T229,R229)</f>
        <v>2.655</v>
      </c>
      <c r="Q229" s="28" t="n">
        <f aca="false">IF(ISNA(V229),Q228,V229)</f>
        <v>2.355</v>
      </c>
      <c r="R229" s="28" t="n">
        <f aca="false">IF(ISNA(W229),R228,W229)</f>
        <v>2.655</v>
      </c>
      <c r="S229" s="28" t="n">
        <f aca="false">IF(ISNA(X229),S228,X229)</f>
        <v>2.51</v>
      </c>
      <c r="T229" s="28" t="n">
        <f aca="false">IF(ISNA(Y229),T228,Y229)</f>
        <v>2.51</v>
      </c>
      <c r="V229" s="28" t="n">
        <f aca="false">VLOOKUP($B229,IF(V$1=2,PRICELOOK2,IF(V$1=3,PRICELOOK3,IF(V$1=4,cash,PRICELOOK))),V$2,FALSE())</f>
        <v>2.355</v>
      </c>
      <c r="W229" s="28" t="n">
        <f aca="false">VLOOKUP($B229,IF(W$1=2,PRICELOOK2,IF(W$1=3,PRICELOOK3,IF(W$1=4,cash,PRICELOOK))),W$2,FALSE())</f>
        <v>2.655</v>
      </c>
      <c r="X229" s="28" t="n">
        <f aca="false">VLOOKUP($B229,IF(X$1=2,PRICELOOK2,IF(X$1=3,PRICELOOK3,IF(X$1=4,cash,PRICELOOK))),X$2,FALSE())</f>
        <v>2.51</v>
      </c>
      <c r="Y229" s="28" t="n">
        <f aca="false">VLOOKUP($B229,IF(Y$1=2,PRICELOOK2,IF(Y$1=3,PRICELOOK3,IF(Y$1=4,cash,PRICELOOK))),Y$2,FALSE())</f>
        <v>2.51</v>
      </c>
      <c r="CF229" s="56" t="n">
        <f aca="false">B229</f>
        <v>35907</v>
      </c>
      <c r="CG229" s="1" t="n">
        <f aca="false">CORREL(C208:C229,E208:E229)</f>
        <v>0.875471488395273</v>
      </c>
      <c r="CI229" s="56" t="n">
        <f aca="false">CF229</f>
        <v>35907</v>
      </c>
      <c r="CJ229" s="3" t="n">
        <f aca="false">STDEV(CO208:CO229)*CJ$24</f>
        <v>0.425608693676</v>
      </c>
      <c r="CK229" s="3" t="n">
        <f aca="false">STDEV(CP208:CP229)*CK$24</f>
        <v>0.365519563064201</v>
      </c>
      <c r="CO229" s="3" t="n">
        <f aca="false">LN(V229/V228)</f>
        <v>0.030174703122213</v>
      </c>
      <c r="CP229" s="3" t="n">
        <f aca="false">LN(W229/W228)</f>
        <v>0.02285813807605</v>
      </c>
    </row>
    <row r="230" customFormat="false" ht="12.75" hidden="false" customHeight="false" outlineLevel="0" collapsed="false">
      <c r="A230" s="1" t="n">
        <f aca="false">A231-1</f>
        <v>663</v>
      </c>
      <c r="B230" s="56" t="n">
        <f aca="false">HLOOKUP("date",IF(TERM2="cash",cash,PRICELOOK),IF(A230&gt;=2,A230,2),FALSE())</f>
        <v>35908</v>
      </c>
      <c r="C230" s="1" t="n">
        <f aca="false">IF(MIN($N230:$O230)=0,0,N230)</f>
        <v>2.215</v>
      </c>
      <c r="D230" s="35" t="n">
        <f aca="false">IF(ma=7,AVERAGE(C224:C230),IF(ma=14,AVERAGE(C217:C230),IF(ma=30,AVERAGE(C201:C230),IF(ma=40,AVERAGE(C191:C230),0))))</f>
        <v>0</v>
      </c>
      <c r="E230" s="1" t="n">
        <f aca="false">IF(MIN($N230:$O230)=0,0,O230)</f>
        <v>2.5</v>
      </c>
      <c r="I230" s="56" t="n">
        <f aca="false">B230</f>
        <v>35908</v>
      </c>
      <c r="J230" s="35" t="n">
        <f aca="false">IF(MIN(C230,E230)=0,0,E230-C230)</f>
        <v>0.285</v>
      </c>
      <c r="K230" s="35" t="n">
        <f aca="false">IF(ma=7,AVERAGE(J224:J230),IF(ma=14,AVERAGE(J217:J230),IF(ma=30,AVERAGE(J201:J230),IF(ma=40,AVERAGE(J191:J230),0))))</f>
        <v>0</v>
      </c>
      <c r="L230" s="35"/>
      <c r="M230" s="35"/>
      <c r="N230" s="28" t="n">
        <f aca="false">IF(BASISYN="YES",Q230-S230,Q230)</f>
        <v>2.215</v>
      </c>
      <c r="O230" s="28" t="n">
        <f aca="false">IF(BASISYN="YES",R230-T230,R230)</f>
        <v>2.5</v>
      </c>
      <c r="Q230" s="28" t="n">
        <f aca="false">IF(ISNA(V230),Q229,V230)</f>
        <v>2.215</v>
      </c>
      <c r="R230" s="28" t="n">
        <f aca="false">IF(ISNA(W230),R229,W230)</f>
        <v>2.5</v>
      </c>
      <c r="S230" s="28" t="n">
        <f aca="false">IF(ISNA(X230),S229,X230)</f>
        <v>2.335</v>
      </c>
      <c r="T230" s="28" t="n">
        <f aca="false">IF(ISNA(Y230),T229,Y230)</f>
        <v>2.335</v>
      </c>
      <c r="V230" s="28" t="n">
        <f aca="false">VLOOKUP($B230,IF(V$1=2,PRICELOOK2,IF(V$1=3,PRICELOOK3,IF(V$1=4,cash,PRICELOOK))),V$2,FALSE())</f>
        <v>2.215</v>
      </c>
      <c r="W230" s="28" t="n">
        <f aca="false">VLOOKUP($B230,IF(W$1=2,PRICELOOK2,IF(W$1=3,PRICELOOK3,IF(W$1=4,cash,PRICELOOK))),W$2,FALSE())</f>
        <v>2.5</v>
      </c>
      <c r="X230" s="28" t="n">
        <f aca="false">VLOOKUP($B230,IF(X$1=2,PRICELOOK2,IF(X$1=3,PRICELOOK3,IF(X$1=4,cash,PRICELOOK))),X$2,FALSE())</f>
        <v>2.335</v>
      </c>
      <c r="Y230" s="28" t="n">
        <f aca="false">VLOOKUP($B230,IF(Y$1=2,PRICELOOK2,IF(Y$1=3,PRICELOOK3,IF(Y$1=4,cash,PRICELOOK))),Y$2,FALSE())</f>
        <v>2.335</v>
      </c>
      <c r="BK230" s="28" t="n">
        <f aca="false">V230</f>
        <v>2.215</v>
      </c>
      <c r="BL230" s="28" t="n">
        <f aca="false">W230</f>
        <v>2.5</v>
      </c>
      <c r="BM230" s="1" t="n">
        <f aca="false">IF(BK230=0,0,IF(BL230=0,0,1))</f>
        <v>1</v>
      </c>
      <c r="BN230" s="56" t="n">
        <f aca="false">B230</f>
        <v>35908</v>
      </c>
      <c r="BP230" s="28"/>
      <c r="BV230" s="56" t="n">
        <f aca="false">BN230</f>
        <v>35908</v>
      </c>
      <c r="BW230" s="28" t="n">
        <f aca="false">V230</f>
        <v>2.215</v>
      </c>
      <c r="BX230" s="28" t="n">
        <f aca="false">W230</f>
        <v>2.5</v>
      </c>
      <c r="CF230" s="56" t="n">
        <f aca="false">B230</f>
        <v>35908</v>
      </c>
      <c r="CG230" s="1" t="n">
        <f aca="false">CORREL(C209:C230,E209:E230)</f>
        <v>0.868231464157844</v>
      </c>
      <c r="CI230" s="56" t="n">
        <f aca="false">CF230</f>
        <v>35908</v>
      </c>
      <c r="CJ230" s="3" t="n">
        <f aca="false">STDEV(CO209:CO230)*CJ$24</f>
        <v>0.442240005072477</v>
      </c>
      <c r="CK230" s="3" t="n">
        <f aca="false">STDEV(CP209:CP230)*CK$24</f>
        <v>0.417600222680553</v>
      </c>
      <c r="CO230" s="3" t="n">
        <f aca="false">LN(V230/V229)</f>
        <v>-0.0612883239712822</v>
      </c>
      <c r="CP230" s="3" t="n">
        <f aca="false">LN(W230/W229)</f>
        <v>-0.060153922819747</v>
      </c>
    </row>
    <row r="231" customFormat="false" ht="12.75" hidden="false" customHeight="false" outlineLevel="0" collapsed="false">
      <c r="A231" s="1" t="n">
        <f aca="false">A232-1</f>
        <v>664</v>
      </c>
      <c r="B231" s="56" t="n">
        <f aca="false">HLOOKUP("date",IF(TERM2="cash",cash,PRICELOOK),IF(A231&gt;=2,A231,2),FALSE())</f>
        <v>35909</v>
      </c>
      <c r="C231" s="1" t="n">
        <f aca="false">IF(MIN($N231:$O231)=0,0,N231)</f>
        <v>2.115</v>
      </c>
      <c r="D231" s="35" t="n">
        <f aca="false">IF(ma=7,AVERAGE(C225:C231),IF(ma=14,AVERAGE(C218:C231),IF(ma=30,AVERAGE(C202:C231),IF(ma=40,AVERAGE(C192:C231),0))))</f>
        <v>0</v>
      </c>
      <c r="E231" s="1" t="n">
        <f aca="false">IF(MIN($N231:$O231)=0,0,O231)</f>
        <v>2.375</v>
      </c>
      <c r="I231" s="56" t="n">
        <f aca="false">B231</f>
        <v>35909</v>
      </c>
      <c r="J231" s="35" t="n">
        <f aca="false">IF(MIN(C231,E231)=0,0,E231-C231)</f>
        <v>0.26</v>
      </c>
      <c r="K231" s="35" t="n">
        <f aca="false">IF(ma=7,AVERAGE(J225:J231),IF(ma=14,AVERAGE(J218:J231),IF(ma=30,AVERAGE(J202:J231),IF(ma=40,AVERAGE(J192:J231),0))))</f>
        <v>0</v>
      </c>
      <c r="L231" s="35"/>
      <c r="M231" s="35"/>
      <c r="N231" s="28" t="n">
        <f aca="false">IF(BASISYN="YES",Q231-S231,Q231)</f>
        <v>2.115</v>
      </c>
      <c r="O231" s="28" t="n">
        <f aca="false">IF(BASISYN="YES",R231-T231,R231)</f>
        <v>2.375</v>
      </c>
      <c r="Q231" s="28" t="n">
        <f aca="false">IF(ISNA(V231),Q230,V231)</f>
        <v>2.115</v>
      </c>
      <c r="R231" s="28" t="n">
        <f aca="false">IF(ISNA(W231),R230,W231)</f>
        <v>2.375</v>
      </c>
      <c r="S231" s="28" t="n">
        <f aca="false">IF(ISNA(X231),S230,X231)</f>
        <v>2.305</v>
      </c>
      <c r="T231" s="28" t="n">
        <f aca="false">IF(ISNA(Y231),T230,Y231)</f>
        <v>2.305</v>
      </c>
      <c r="V231" s="28" t="n">
        <f aca="false">VLOOKUP($B231,IF(V$1=2,PRICELOOK2,IF(V$1=3,PRICELOOK3,IF(V$1=4,cash,PRICELOOK))),V$2,FALSE())</f>
        <v>2.115</v>
      </c>
      <c r="W231" s="28" t="n">
        <f aca="false">VLOOKUP($B231,IF(W$1=2,PRICELOOK2,IF(W$1=3,PRICELOOK3,IF(W$1=4,cash,PRICELOOK))),W$2,FALSE())</f>
        <v>2.375</v>
      </c>
      <c r="X231" s="28" t="n">
        <f aca="false">VLOOKUP($B231,IF(X$1=2,PRICELOOK2,IF(X$1=3,PRICELOOK3,IF(X$1=4,cash,PRICELOOK))),X$2,FALSE())</f>
        <v>2.305</v>
      </c>
      <c r="Y231" s="28" t="n">
        <f aca="false">VLOOKUP($B231,IF(Y$1=2,PRICELOOK2,IF(Y$1=3,PRICELOOK3,IF(Y$1=4,cash,PRICELOOK))),Y$2,FALSE())</f>
        <v>2.305</v>
      </c>
      <c r="BK231" s="28" t="n">
        <f aca="false">V231</f>
        <v>2.115</v>
      </c>
      <c r="BL231" s="28" t="n">
        <f aca="false">W231</f>
        <v>2.375</v>
      </c>
      <c r="BM231" s="1" t="n">
        <f aca="false">IF(BK231=0,0,IF(BL231=0,0,1))</f>
        <v>1</v>
      </c>
      <c r="BN231" s="56" t="n">
        <f aca="false">B231</f>
        <v>35909</v>
      </c>
      <c r="BP231" s="28"/>
      <c r="BV231" s="56" t="n">
        <f aca="false">BN231</f>
        <v>35909</v>
      </c>
      <c r="BW231" s="28" t="n">
        <f aca="false">V231</f>
        <v>2.115</v>
      </c>
      <c r="BX231" s="28" t="n">
        <f aca="false">W231</f>
        <v>2.375</v>
      </c>
      <c r="BY231" s="1" t="n">
        <f aca="false">LN(BW231/BW230)</f>
        <v>-0.0461975909988576</v>
      </c>
      <c r="BZ231" s="1" t="n">
        <f aca="false">LN(BX231/BX230)</f>
        <v>-0.0512932943875506</v>
      </c>
      <c r="CB231" s="1" t="n">
        <f aca="false">IF(ISNUMBER(BY231),BY231," ")</f>
        <v>-0.0461975909988576</v>
      </c>
      <c r="CC231" s="1" t="n">
        <f aca="false">IF(ISNUMBER(BZ231),BZ231," ")</f>
        <v>-0.0512932943875506</v>
      </c>
      <c r="CF231" s="56" t="n">
        <f aca="false">B231</f>
        <v>35909</v>
      </c>
      <c r="CG231" s="1" t="n">
        <f aca="false">CORREL(C210:C231,E210:E231)</f>
        <v>0.883704001723272</v>
      </c>
      <c r="CI231" s="56" t="n">
        <f aca="false">CF231</f>
        <v>35909</v>
      </c>
      <c r="CJ231" s="3" t="n">
        <f aca="false">STDEV(CO210:CO231)*CJ$24</f>
        <v>0.4589231264177</v>
      </c>
      <c r="CK231" s="3" t="n">
        <f aca="false">STDEV(CP210:CP231)*CK$24</f>
        <v>0.451977055073894</v>
      </c>
      <c r="CO231" s="3" t="n">
        <f aca="false">LN(V231/V230)</f>
        <v>-0.0461975909988576</v>
      </c>
      <c r="CP231" s="3" t="n">
        <f aca="false">LN(W231/W230)</f>
        <v>-0.0512932943875506</v>
      </c>
    </row>
    <row r="232" customFormat="false" ht="12.75" hidden="false" customHeight="false" outlineLevel="0" collapsed="false">
      <c r="A232" s="1" t="n">
        <f aca="false">A233-1</f>
        <v>665</v>
      </c>
      <c r="B232" s="56" t="n">
        <f aca="false">HLOOKUP("date",IF(TERM2="cash",cash,PRICELOOK),IF(A232&gt;=2,A232,2),FALSE())</f>
        <v>35910</v>
      </c>
      <c r="C232" s="1" t="n">
        <f aca="false">IF(MIN($N232:$O232)=0,0,N232)</f>
        <v>2.115</v>
      </c>
      <c r="D232" s="35" t="n">
        <f aca="false">IF(ma=7,AVERAGE(C226:C232),IF(ma=14,AVERAGE(C219:C232),IF(ma=30,AVERAGE(C203:C232),IF(ma=40,AVERAGE(C193:C232),0))))</f>
        <v>0</v>
      </c>
      <c r="E232" s="1" t="n">
        <f aca="false">IF(MIN($N232:$O232)=0,0,O232)</f>
        <v>2.375</v>
      </c>
      <c r="I232" s="56" t="n">
        <f aca="false">B232</f>
        <v>35910</v>
      </c>
      <c r="J232" s="35" t="n">
        <f aca="false">IF(MIN(C232,E232)=0,0,E232-C232)</f>
        <v>0.26</v>
      </c>
      <c r="K232" s="35" t="n">
        <f aca="false">IF(ma=7,AVERAGE(J226:J232),IF(ma=14,AVERAGE(J219:J232),IF(ma=30,AVERAGE(J203:J232),IF(ma=40,AVERAGE(J193:J232),0))))</f>
        <v>0</v>
      </c>
      <c r="L232" s="35"/>
      <c r="M232" s="35"/>
      <c r="N232" s="28" t="n">
        <f aca="false">IF(BASISYN="YES",Q232-S232,Q232)</f>
        <v>2.115</v>
      </c>
      <c r="O232" s="28" t="n">
        <f aca="false">IF(BASISYN="YES",R232-T232,R232)</f>
        <v>2.375</v>
      </c>
      <c r="Q232" s="28" t="n">
        <f aca="false">IF(ISNA(V232),Q231,V232)</f>
        <v>2.115</v>
      </c>
      <c r="R232" s="28" t="n">
        <f aca="false">IF(ISNA(W232),R231,W232)</f>
        <v>2.375</v>
      </c>
      <c r="S232" s="28" t="n">
        <f aca="false">IF(ISNA(X232),S231,X232)</f>
        <v>2.305</v>
      </c>
      <c r="T232" s="28" t="n">
        <f aca="false">IF(ISNA(Y232),T231,Y232)</f>
        <v>2.305</v>
      </c>
      <c r="V232" s="28" t="n">
        <f aca="false">VLOOKUP($B232,IF(V$1=2,PRICELOOK2,IF(V$1=3,PRICELOOK3,IF(V$1=4,cash,PRICELOOK))),V$2,FALSE())</f>
        <v>2.115</v>
      </c>
      <c r="W232" s="28" t="n">
        <f aca="false">VLOOKUP($B232,IF(W$1=2,PRICELOOK2,IF(W$1=3,PRICELOOK3,IF(W$1=4,cash,PRICELOOK))),W$2,FALSE())</f>
        <v>2.375</v>
      </c>
      <c r="X232" s="28" t="n">
        <f aca="false">VLOOKUP($B232,IF(X$1=2,PRICELOOK2,IF(X$1=3,PRICELOOK3,IF(X$1=4,cash,PRICELOOK))),X$2,FALSE())</f>
        <v>2.305</v>
      </c>
      <c r="Y232" s="28" t="n">
        <f aca="false">VLOOKUP($B232,IF(Y$1=2,PRICELOOK2,IF(Y$1=3,PRICELOOK3,IF(Y$1=4,cash,PRICELOOK))),Y$2,FALSE())</f>
        <v>2.305</v>
      </c>
      <c r="BK232" s="28" t="n">
        <f aca="false">V232</f>
        <v>2.115</v>
      </c>
      <c r="BL232" s="28" t="n">
        <f aca="false">W232</f>
        <v>2.375</v>
      </c>
      <c r="BM232" s="1" t="n">
        <f aca="false">IF(BK232=0,0,IF(BL232=0,0,1))</f>
        <v>1</v>
      </c>
      <c r="BN232" s="56" t="n">
        <f aca="false">B232</f>
        <v>35910</v>
      </c>
      <c r="BP232" s="28"/>
      <c r="BV232" s="56" t="n">
        <f aca="false">BN232</f>
        <v>35910</v>
      </c>
      <c r="BW232" s="28" t="n">
        <f aca="false">V232</f>
        <v>2.115</v>
      </c>
      <c r="BX232" s="28" t="n">
        <f aca="false">W232</f>
        <v>2.375</v>
      </c>
      <c r="BY232" s="1" t="n">
        <f aca="false">LN(BW232/BW231)</f>
        <v>0</v>
      </c>
      <c r="BZ232" s="1" t="n">
        <f aca="false">LN(BX232/BX231)</f>
        <v>0</v>
      </c>
      <c r="CB232" s="1" t="n">
        <f aca="false">IF(ISNUMBER(BY232),BY232," ")</f>
        <v>0</v>
      </c>
      <c r="CC232" s="1" t="n">
        <f aca="false">IF(ISNUMBER(BZ232),BZ232," ")</f>
        <v>0</v>
      </c>
      <c r="CF232" s="56" t="n">
        <f aca="false">B232</f>
        <v>35910</v>
      </c>
      <c r="CG232" s="1" t="n">
        <f aca="false">CORREL(C211:C232,E211:E232)</f>
        <v>0.916973054332603</v>
      </c>
      <c r="CI232" s="56" t="n">
        <f aca="false">CF232</f>
        <v>35910</v>
      </c>
      <c r="CJ232" s="3" t="n">
        <f aca="false">STDEV(CO211:CO232)*CJ$24</f>
        <v>0.436736237372984</v>
      </c>
      <c r="CK232" s="3" t="n">
        <f aca="false">STDEV(CP211:CP232)*CK$24</f>
        <v>0.449491419860621</v>
      </c>
      <c r="CO232" s="3" t="n">
        <f aca="false">LN(V232/V231)</f>
        <v>0</v>
      </c>
      <c r="CP232" s="3" t="n">
        <f aca="false">LN(W232/W231)</f>
        <v>0</v>
      </c>
    </row>
    <row r="233" customFormat="false" ht="12.75" hidden="false" customHeight="false" outlineLevel="0" collapsed="false">
      <c r="A233" s="1" t="n">
        <f aca="false">A234-1</f>
        <v>666</v>
      </c>
      <c r="B233" s="56" t="n">
        <f aca="false">HLOOKUP("date",IF(TERM2="cash",cash,PRICELOOK),IF(A233&gt;=2,A233,2),FALSE())</f>
        <v>35911</v>
      </c>
      <c r="C233" s="1" t="n">
        <f aca="false">IF(MIN($N233:$O233)=0,0,N233)</f>
        <v>2.115</v>
      </c>
      <c r="D233" s="35" t="n">
        <f aca="false">IF(ma=7,AVERAGE(C227:C233),IF(ma=14,AVERAGE(C220:C233),IF(ma=30,AVERAGE(C204:C233),IF(ma=40,AVERAGE(C194:C233),0))))</f>
        <v>0</v>
      </c>
      <c r="E233" s="1" t="n">
        <f aca="false">IF(MIN($N233:$O233)=0,0,O233)</f>
        <v>2.375</v>
      </c>
      <c r="I233" s="56" t="n">
        <f aca="false">B233</f>
        <v>35911</v>
      </c>
      <c r="J233" s="35" t="n">
        <f aca="false">IF(MIN(C233,E233)=0,0,E233-C233)</f>
        <v>0.26</v>
      </c>
      <c r="K233" s="35" t="n">
        <f aca="false">IF(ma=7,AVERAGE(J227:J233),IF(ma=14,AVERAGE(J220:J233),IF(ma=30,AVERAGE(J204:J233),IF(ma=40,AVERAGE(J194:J233),0))))</f>
        <v>0</v>
      </c>
      <c r="L233" s="35"/>
      <c r="M233" s="35"/>
      <c r="N233" s="28" t="n">
        <f aca="false">IF(BASISYN="YES",Q233-S233,Q233)</f>
        <v>2.115</v>
      </c>
      <c r="O233" s="28" t="n">
        <f aca="false">IF(BASISYN="YES",R233-T233,R233)</f>
        <v>2.375</v>
      </c>
      <c r="Q233" s="28" t="n">
        <f aca="false">IF(ISNA(V233),Q232,V233)</f>
        <v>2.115</v>
      </c>
      <c r="R233" s="28" t="n">
        <f aca="false">IF(ISNA(W233),R232,W233)</f>
        <v>2.375</v>
      </c>
      <c r="S233" s="28" t="n">
        <f aca="false">IF(ISNA(X233),S232,X233)</f>
        <v>2.305</v>
      </c>
      <c r="T233" s="28" t="n">
        <f aca="false">IF(ISNA(Y233),T232,Y233)</f>
        <v>2.305</v>
      </c>
      <c r="V233" s="28" t="n">
        <f aca="false">VLOOKUP($B233,IF(V$1=2,PRICELOOK2,IF(V$1=3,PRICELOOK3,IF(V$1=4,cash,PRICELOOK))),V$2,FALSE())</f>
        <v>2.115</v>
      </c>
      <c r="W233" s="28" t="n">
        <f aca="false">VLOOKUP($B233,IF(W$1=2,PRICELOOK2,IF(W$1=3,PRICELOOK3,IF(W$1=4,cash,PRICELOOK))),W$2,FALSE())</f>
        <v>2.375</v>
      </c>
      <c r="X233" s="28" t="n">
        <f aca="false">VLOOKUP($B233,IF(X$1=2,PRICELOOK2,IF(X$1=3,PRICELOOK3,IF(X$1=4,cash,PRICELOOK))),X$2,FALSE())</f>
        <v>2.305</v>
      </c>
      <c r="Y233" s="28" t="n">
        <f aca="false">VLOOKUP($B233,IF(Y$1=2,PRICELOOK2,IF(Y$1=3,PRICELOOK3,IF(Y$1=4,cash,PRICELOOK))),Y$2,FALSE())</f>
        <v>2.305</v>
      </c>
      <c r="BK233" s="28" t="n">
        <f aca="false">V233</f>
        <v>2.115</v>
      </c>
      <c r="BL233" s="28" t="n">
        <f aca="false">W233</f>
        <v>2.375</v>
      </c>
      <c r="BM233" s="1" t="n">
        <f aca="false">IF(BK233=0,0,IF(BL233=0,0,1))</f>
        <v>1</v>
      </c>
      <c r="BN233" s="56" t="n">
        <f aca="false">B233</f>
        <v>35911</v>
      </c>
      <c r="BP233" s="28"/>
      <c r="BV233" s="56" t="n">
        <f aca="false">BN233</f>
        <v>35911</v>
      </c>
      <c r="BW233" s="28" t="n">
        <f aca="false">V233</f>
        <v>2.115</v>
      </c>
      <c r="BX233" s="28" t="n">
        <f aca="false">W233</f>
        <v>2.375</v>
      </c>
      <c r="BY233" s="1" t="n">
        <f aca="false">LN(BW233/BW232)</f>
        <v>0</v>
      </c>
      <c r="BZ233" s="1" t="n">
        <f aca="false">LN(BX233/BX232)</f>
        <v>0</v>
      </c>
      <c r="CB233" s="1" t="n">
        <f aca="false">IF(ISNUMBER(BY233),BY233," ")</f>
        <v>0</v>
      </c>
      <c r="CC233" s="1" t="n">
        <f aca="false">IF(ISNUMBER(BZ233),BZ233," ")</f>
        <v>0</v>
      </c>
      <c r="CF233" s="56" t="n">
        <f aca="false">B233</f>
        <v>35911</v>
      </c>
      <c r="CG233" s="1" t="n">
        <f aca="false">CORREL(C212:C233,E212:E233)</f>
        <v>0.942977564870458</v>
      </c>
      <c r="CI233" s="56" t="n">
        <f aca="false">CF233</f>
        <v>35911</v>
      </c>
      <c r="CJ233" s="3" t="n">
        <f aca="false">STDEV(CO212:CO233)*CJ$24</f>
        <v>0.436736237372984</v>
      </c>
      <c r="CK233" s="3" t="n">
        <f aca="false">STDEV(CP212:CP233)*CK$24</f>
        <v>0.449491419860621</v>
      </c>
      <c r="CO233" s="3" t="n">
        <f aca="false">LN(V233/V232)</f>
        <v>0</v>
      </c>
      <c r="CP233" s="3" t="n">
        <f aca="false">LN(W233/W232)</f>
        <v>0</v>
      </c>
    </row>
    <row r="234" customFormat="false" ht="12.75" hidden="false" customHeight="false" outlineLevel="0" collapsed="false">
      <c r="A234" s="1" t="n">
        <f aca="false">A235-1</f>
        <v>667</v>
      </c>
      <c r="B234" s="56" t="n">
        <f aca="false">HLOOKUP("date",IF(TERM2="cash",cash,PRICELOOK),IF(A234&gt;=2,A234,2),FALSE())</f>
        <v>35912</v>
      </c>
      <c r="C234" s="1" t="n">
        <f aca="false">IF(MIN($N234:$O234)=0,0,N234)</f>
        <v>2.09</v>
      </c>
      <c r="D234" s="35" t="n">
        <f aca="false">IF(ma=7,AVERAGE(C228:C234),IF(ma=14,AVERAGE(C221:C234),IF(ma=30,AVERAGE(C205:C234),IF(ma=40,AVERAGE(C195:C234),0))))</f>
        <v>0</v>
      </c>
      <c r="E234" s="1" t="n">
        <f aca="false">IF(MIN($N234:$O234)=0,0,O234)</f>
        <v>2.35</v>
      </c>
      <c r="I234" s="56" t="n">
        <f aca="false">B234</f>
        <v>35912</v>
      </c>
      <c r="J234" s="35" t="n">
        <f aca="false">IF(MIN(C234,E234)=0,0,E234-C234)</f>
        <v>0.26</v>
      </c>
      <c r="K234" s="35" t="n">
        <f aca="false">IF(ma=7,AVERAGE(J228:J234),IF(ma=14,AVERAGE(J221:J234),IF(ma=30,AVERAGE(J205:J234),IF(ma=40,AVERAGE(J195:J234),0))))</f>
        <v>0</v>
      </c>
      <c r="L234" s="35"/>
      <c r="M234" s="35"/>
      <c r="N234" s="28" t="n">
        <f aca="false">IF(BASISYN="YES",Q234-S234,Q234)</f>
        <v>2.09</v>
      </c>
      <c r="O234" s="28" t="n">
        <f aca="false">IF(BASISYN="YES",R234-T234,R234)</f>
        <v>2.35</v>
      </c>
      <c r="Q234" s="28" t="n">
        <f aca="false">IF(ISNA(V234),Q233,V234)</f>
        <v>2.09</v>
      </c>
      <c r="R234" s="28" t="n">
        <f aca="false">IF(ISNA(W234),R233,W234)</f>
        <v>2.35</v>
      </c>
      <c r="S234" s="28" t="n">
        <f aca="false">IF(ISNA(X234),S233,X234)</f>
        <v>2.28</v>
      </c>
      <c r="T234" s="28" t="n">
        <f aca="false">IF(ISNA(Y234),T233,Y234)</f>
        <v>2.28</v>
      </c>
      <c r="V234" s="28" t="n">
        <f aca="false">VLOOKUP($B234,IF(V$1=2,PRICELOOK2,IF(V$1=3,PRICELOOK3,IF(V$1=4,cash,PRICELOOK))),V$2,FALSE())</f>
        <v>2.09</v>
      </c>
      <c r="W234" s="28" t="n">
        <f aca="false">VLOOKUP($B234,IF(W$1=2,PRICELOOK2,IF(W$1=3,PRICELOOK3,IF(W$1=4,cash,PRICELOOK))),W$2,FALSE())</f>
        <v>2.35</v>
      </c>
      <c r="X234" s="28" t="n">
        <f aca="false">VLOOKUP($B234,IF(X$1=2,PRICELOOK2,IF(X$1=3,PRICELOOK3,IF(X$1=4,cash,PRICELOOK))),X$2,FALSE())</f>
        <v>2.28</v>
      </c>
      <c r="Y234" s="28" t="n">
        <f aca="false">VLOOKUP($B234,IF(Y$1=2,PRICELOOK2,IF(Y$1=3,PRICELOOK3,IF(Y$1=4,cash,PRICELOOK))),Y$2,FALSE())</f>
        <v>2.28</v>
      </c>
      <c r="BK234" s="28" t="n">
        <f aca="false">V234</f>
        <v>2.09</v>
      </c>
      <c r="BL234" s="28" t="n">
        <f aca="false">W234</f>
        <v>2.35</v>
      </c>
      <c r="BM234" s="1" t="n">
        <f aca="false">IF(BK234=0,0,IF(BL234=0,0,1))</f>
        <v>1</v>
      </c>
      <c r="BN234" s="56" t="n">
        <f aca="false">B234</f>
        <v>35912</v>
      </c>
      <c r="BP234" s="28"/>
      <c r="BV234" s="56" t="n">
        <f aca="false">BN234</f>
        <v>35912</v>
      </c>
      <c r="BW234" s="28" t="n">
        <f aca="false">V234</f>
        <v>2.09</v>
      </c>
      <c r="BX234" s="28" t="n">
        <f aca="false">W234</f>
        <v>2.35</v>
      </c>
      <c r="BY234" s="1" t="n">
        <f aca="false">LN(BW234/BW233)</f>
        <v>-0.0118907465215218</v>
      </c>
      <c r="BZ234" s="1" t="n">
        <f aca="false">LN(BX234/BX233)</f>
        <v>-0.0105821093305369</v>
      </c>
      <c r="CB234" s="1" t="n">
        <f aca="false">IF(ISNUMBER(BY234),BY234," ")</f>
        <v>-0.0118907465215218</v>
      </c>
      <c r="CC234" s="1" t="n">
        <f aca="false">IF(ISNUMBER(BZ234),BZ234," ")</f>
        <v>-0.0105821093305369</v>
      </c>
      <c r="CF234" s="56" t="n">
        <f aca="false">B234</f>
        <v>35912</v>
      </c>
      <c r="CG234" s="1" t="n">
        <f aca="false">CORREL(C213:C234,E213:E234)</f>
        <v>0.965590484975397</v>
      </c>
      <c r="CI234" s="56" t="n">
        <f aca="false">CF234</f>
        <v>35912</v>
      </c>
      <c r="CJ234" s="3" t="n">
        <f aca="false">STDEV(CO213:CO234)*CJ$24</f>
        <v>0.437515885903791</v>
      </c>
      <c r="CK234" s="3" t="n">
        <f aca="false">STDEV(CP213:CP234)*CK$24</f>
        <v>0.450450897094067</v>
      </c>
      <c r="CO234" s="3" t="n">
        <f aca="false">LN(V234/V233)</f>
        <v>-0.0118907465215218</v>
      </c>
      <c r="CP234" s="3" t="n">
        <f aca="false">LN(W234/W233)</f>
        <v>-0.0105821093305369</v>
      </c>
    </row>
    <row r="235" customFormat="false" ht="12.75" hidden="false" customHeight="false" outlineLevel="0" collapsed="false">
      <c r="A235" s="1" t="n">
        <f aca="false">A236-1</f>
        <v>668</v>
      </c>
      <c r="B235" s="56" t="n">
        <f aca="false">HLOOKUP("date",IF(TERM2="cash",cash,PRICELOOK),IF(A235&gt;=2,A235,2),FALSE())</f>
        <v>35913</v>
      </c>
      <c r="C235" s="1" t="n">
        <f aca="false">IF(MIN($N235:$O235)=0,0,N235)</f>
        <v>2.07</v>
      </c>
      <c r="D235" s="35" t="n">
        <f aca="false">IF(ma=7,AVERAGE(C229:C235),IF(ma=14,AVERAGE(C222:C235),IF(ma=30,AVERAGE(C206:C235),IF(ma=40,AVERAGE(C196:C235),0))))</f>
        <v>0</v>
      </c>
      <c r="E235" s="1" t="n">
        <f aca="false">IF(MIN($N235:$O235)=0,0,O235)</f>
        <v>2.36</v>
      </c>
      <c r="I235" s="56" t="n">
        <f aca="false">B235</f>
        <v>35913</v>
      </c>
      <c r="J235" s="35" t="n">
        <f aca="false">IF(MIN(C235,E235)=0,0,E235-C235)</f>
        <v>0.29</v>
      </c>
      <c r="K235" s="35" t="n">
        <f aca="false">IF(ma=7,AVERAGE(J229:J235),IF(ma=14,AVERAGE(J222:J235),IF(ma=30,AVERAGE(J206:J235),IF(ma=40,AVERAGE(J196:J235),0))))</f>
        <v>0</v>
      </c>
      <c r="L235" s="35"/>
      <c r="M235" s="35"/>
      <c r="N235" s="28" t="n">
        <f aca="false">IF(BASISYN="YES",Q235-S235,Q235)</f>
        <v>2.07</v>
      </c>
      <c r="O235" s="28" t="n">
        <f aca="false">IF(BASISYN="YES",R235-T235,R235)</f>
        <v>2.36</v>
      </c>
      <c r="Q235" s="28" t="n">
        <f aca="false">IF(ISNA(V235),Q234,V235)</f>
        <v>2.07</v>
      </c>
      <c r="R235" s="28" t="n">
        <f aca="false">IF(ISNA(W235),R234,W235)</f>
        <v>2.36</v>
      </c>
      <c r="S235" s="28" t="n">
        <f aca="false">IF(ISNA(X235),S234,X235)</f>
        <v>2.265</v>
      </c>
      <c r="T235" s="28" t="n">
        <f aca="false">IF(ISNA(Y235),T234,Y235)</f>
        <v>2.265</v>
      </c>
      <c r="V235" s="28" t="n">
        <f aca="false">VLOOKUP($B235,IF(V$1=2,PRICELOOK2,IF(V$1=3,PRICELOOK3,IF(V$1=4,cash,PRICELOOK))),V$2,FALSE())</f>
        <v>2.07</v>
      </c>
      <c r="W235" s="28" t="n">
        <f aca="false">VLOOKUP($B235,IF(W$1=2,PRICELOOK2,IF(W$1=3,PRICELOOK3,IF(W$1=4,cash,PRICELOOK))),W$2,FALSE())</f>
        <v>2.36</v>
      </c>
      <c r="X235" s="28" t="n">
        <f aca="false">VLOOKUP($B235,IF(X$1=2,PRICELOOK2,IF(X$1=3,PRICELOOK3,IF(X$1=4,cash,PRICELOOK))),X$2,FALSE())</f>
        <v>2.265</v>
      </c>
      <c r="Y235" s="28" t="n">
        <f aca="false">VLOOKUP($B235,IF(Y$1=2,PRICELOOK2,IF(Y$1=3,PRICELOOK3,IF(Y$1=4,cash,PRICELOOK))),Y$2,FALSE())</f>
        <v>2.265</v>
      </c>
      <c r="BK235" s="28" t="n">
        <f aca="false">V235</f>
        <v>2.07</v>
      </c>
      <c r="BL235" s="28" t="n">
        <f aca="false">W235</f>
        <v>2.36</v>
      </c>
      <c r="BM235" s="1" t="n">
        <f aca="false">IF(BK235=0,0,IF(BL235=0,0,1))</f>
        <v>1</v>
      </c>
      <c r="BN235" s="56" t="n">
        <f aca="false">B235</f>
        <v>35913</v>
      </c>
      <c r="BP235" s="28"/>
      <c r="BV235" s="56" t="n">
        <f aca="false">BN235</f>
        <v>35913</v>
      </c>
      <c r="BW235" s="28" t="n">
        <f aca="false">V235</f>
        <v>2.07</v>
      </c>
      <c r="BX235" s="28" t="n">
        <f aca="false">W235</f>
        <v>2.36</v>
      </c>
      <c r="BY235" s="1" t="n">
        <f aca="false">LN(BW235/BW234)</f>
        <v>-0.00961545869944198</v>
      </c>
      <c r="BZ235" s="1" t="n">
        <f aca="false">LN(BX235/BX234)</f>
        <v>0.004246290881451</v>
      </c>
      <c r="CB235" s="1" t="n">
        <f aca="false">IF(ISNUMBER(BY235),BY235," ")</f>
        <v>-0.00961545869944198</v>
      </c>
      <c r="CC235" s="1" t="n">
        <f aca="false">IF(ISNUMBER(BZ235),BZ235," ")</f>
        <v>0.004246290881451</v>
      </c>
      <c r="CF235" s="56" t="n">
        <f aca="false">B235</f>
        <v>35913</v>
      </c>
      <c r="CG235" s="1" t="n">
        <f aca="false">CORREL(C214:C235,E214:E235)</f>
        <v>0.977621942671529</v>
      </c>
      <c r="CI235" s="56" t="n">
        <f aca="false">CF235</f>
        <v>35913</v>
      </c>
      <c r="CJ235" s="3" t="n">
        <f aca="false">STDEV(CO214:CO235)*CJ$24</f>
        <v>0.437903455628372</v>
      </c>
      <c r="CK235" s="3" t="n">
        <f aca="false">STDEV(CP214:CP235)*CK$24</f>
        <v>0.450484549429859</v>
      </c>
      <c r="CO235" s="3" t="n">
        <f aca="false">LN(V235/V234)</f>
        <v>-0.00961545869944198</v>
      </c>
      <c r="CP235" s="3" t="n">
        <f aca="false">LN(W235/W234)</f>
        <v>0.004246290881451</v>
      </c>
    </row>
    <row r="236" customFormat="false" ht="12.75" hidden="false" customHeight="false" outlineLevel="0" collapsed="false">
      <c r="A236" s="1" t="n">
        <f aca="false">A237-1</f>
        <v>669</v>
      </c>
      <c r="B236" s="56" t="n">
        <f aca="false">HLOOKUP("date",IF(TERM2="cash",cash,PRICELOOK),IF(A236&gt;=2,A236,2),FALSE())</f>
        <v>35914</v>
      </c>
      <c r="C236" s="1" t="n">
        <f aca="false">IF(MIN($N236:$O236)=0,0,N236)</f>
        <v>2.09</v>
      </c>
      <c r="D236" s="35" t="n">
        <f aca="false">IF(ma=7,AVERAGE(C230:C236),IF(ma=14,AVERAGE(C223:C236),IF(ma=30,AVERAGE(C207:C236),IF(ma=40,AVERAGE(C197:C236),0))))</f>
        <v>0</v>
      </c>
      <c r="E236" s="1" t="n">
        <f aca="false">IF(MIN($N236:$O236)=0,0,O236)</f>
        <v>2.39</v>
      </c>
      <c r="I236" s="56" t="n">
        <f aca="false">B236</f>
        <v>35914</v>
      </c>
      <c r="J236" s="35" t="n">
        <f aca="false">IF(MIN(C236,E236)=0,0,E236-C236)</f>
        <v>0.3</v>
      </c>
      <c r="K236" s="35" t="n">
        <f aca="false">IF(ma=7,AVERAGE(J230:J236),IF(ma=14,AVERAGE(J223:J236),IF(ma=30,AVERAGE(J207:J236),IF(ma=40,AVERAGE(J197:J236),0))))</f>
        <v>0</v>
      </c>
      <c r="L236" s="35"/>
      <c r="M236" s="35"/>
      <c r="N236" s="28" t="n">
        <f aca="false">IF(BASISYN="YES",Q236-S236,Q236)</f>
        <v>2.09</v>
      </c>
      <c r="O236" s="28" t="n">
        <f aca="false">IF(BASISYN="YES",R236-T236,R236)</f>
        <v>2.39</v>
      </c>
      <c r="Q236" s="28" t="n">
        <f aca="false">IF(ISNA(V236),Q235,V236)</f>
        <v>2.09</v>
      </c>
      <c r="R236" s="28" t="n">
        <f aca="false">IF(ISNA(W236),R235,W236)</f>
        <v>2.39</v>
      </c>
      <c r="S236" s="28" t="n">
        <f aca="false">IF(ISNA(X236),S235,X236)</f>
        <v>2.29</v>
      </c>
      <c r="T236" s="28" t="n">
        <f aca="false">IF(ISNA(Y236),T235,Y236)</f>
        <v>2.29</v>
      </c>
      <c r="V236" s="28" t="n">
        <f aca="false">VLOOKUP($B236,IF(V$1=2,PRICELOOK2,IF(V$1=3,PRICELOOK3,IF(V$1=4,cash,PRICELOOK))),V$2,FALSE())</f>
        <v>2.09</v>
      </c>
      <c r="W236" s="28" t="n">
        <f aca="false">VLOOKUP($B236,IF(W$1=2,PRICELOOK2,IF(W$1=3,PRICELOOK3,IF(W$1=4,cash,PRICELOOK))),W$2,FALSE())</f>
        <v>2.39</v>
      </c>
      <c r="X236" s="28" t="n">
        <f aca="false">VLOOKUP($B236,IF(X$1=2,PRICELOOK2,IF(X$1=3,PRICELOOK3,IF(X$1=4,cash,PRICELOOK))),X$2,FALSE())</f>
        <v>2.29</v>
      </c>
      <c r="Y236" s="28" t="n">
        <f aca="false">VLOOKUP($B236,IF(Y$1=2,PRICELOOK2,IF(Y$1=3,PRICELOOK3,IF(Y$1=4,cash,PRICELOOK))),Y$2,FALSE())</f>
        <v>2.29</v>
      </c>
      <c r="BK236" s="28" t="n">
        <f aca="false">V236</f>
        <v>2.09</v>
      </c>
      <c r="BL236" s="28" t="n">
        <f aca="false">W236</f>
        <v>2.39</v>
      </c>
      <c r="BM236" s="1" t="n">
        <f aca="false">IF(BK236=0,0,IF(BL236=0,0,1))</f>
        <v>1</v>
      </c>
      <c r="BN236" s="56" t="n">
        <f aca="false">B236</f>
        <v>35914</v>
      </c>
      <c r="BP236" s="28"/>
      <c r="BV236" s="56" t="n">
        <f aca="false">BN236</f>
        <v>35914</v>
      </c>
      <c r="BW236" s="28" t="n">
        <f aca="false">V236</f>
        <v>2.09</v>
      </c>
      <c r="BX236" s="28" t="n">
        <f aca="false">W236</f>
        <v>2.39</v>
      </c>
      <c r="BY236" s="1" t="n">
        <f aca="false">LN(BW236/BW235)</f>
        <v>0.00961545869944197</v>
      </c>
      <c r="BZ236" s="1" t="n">
        <f aca="false">LN(BX236/BX235)</f>
        <v>0.0126317469059008</v>
      </c>
      <c r="CB236" s="1" t="n">
        <f aca="false">IF(ISNUMBER(BY236),BY236," ")</f>
        <v>0.00961545869944197</v>
      </c>
      <c r="CC236" s="1" t="n">
        <f aca="false">IF(ISNUMBER(BZ236),BZ236," ")</f>
        <v>0.0126317469059008</v>
      </c>
      <c r="CF236" s="56" t="n">
        <f aca="false">B236</f>
        <v>35914</v>
      </c>
      <c r="CG236" s="1" t="n">
        <f aca="false">CORREL(C215:C236,E215:E236)</f>
        <v>0.989077935411159</v>
      </c>
      <c r="CI236" s="56" t="n">
        <f aca="false">CF236</f>
        <v>35914</v>
      </c>
      <c r="CJ236" s="3" t="n">
        <f aca="false">STDEV(CO215:CO236)*CJ$24</f>
        <v>0.439940870296175</v>
      </c>
      <c r="CK236" s="3" t="n">
        <f aca="false">STDEV(CP215:CP236)*CK$24</f>
        <v>0.453265078748871</v>
      </c>
      <c r="CO236" s="3" t="n">
        <f aca="false">LN(V236/V235)</f>
        <v>0.00961545869944197</v>
      </c>
      <c r="CP236" s="3" t="n">
        <f aca="false">LN(W236/W235)</f>
        <v>0.0126317469059008</v>
      </c>
    </row>
    <row r="237" customFormat="false" ht="12.75" hidden="false" customHeight="false" outlineLevel="0" collapsed="false">
      <c r="A237" s="1" t="n">
        <f aca="false">A238-1</f>
        <v>670</v>
      </c>
      <c r="B237" s="56" t="n">
        <f aca="false">HLOOKUP("date",IF(TERM2="cash",cash,PRICELOOK),IF(A237&gt;=2,A237,2),FALSE())</f>
        <v>35915</v>
      </c>
      <c r="C237" s="1" t="n">
        <f aca="false">IF(MIN($N237:$O237)=0,0,N237)</f>
        <v>2.01</v>
      </c>
      <c r="D237" s="35" t="n">
        <f aca="false">IF(ma=7,AVERAGE(C231:C237),IF(ma=14,AVERAGE(C224:C237),IF(ma=30,AVERAGE(C208:C237),IF(ma=40,AVERAGE(C198:C237),0))))</f>
        <v>0</v>
      </c>
      <c r="E237" s="1" t="n">
        <f aca="false">IF(MIN($N237:$O237)=0,0,O237)</f>
        <v>2.225</v>
      </c>
      <c r="I237" s="56" t="n">
        <f aca="false">B237</f>
        <v>35915</v>
      </c>
      <c r="J237" s="35" t="n">
        <f aca="false">IF(MIN(C237,E237)=0,0,E237-C237)</f>
        <v>0.215</v>
      </c>
      <c r="K237" s="35" t="n">
        <f aca="false">IF(ma=7,AVERAGE(J231:J237),IF(ma=14,AVERAGE(J224:J237),IF(ma=30,AVERAGE(J208:J237),IF(ma=40,AVERAGE(J198:J237),0))))</f>
        <v>0</v>
      </c>
      <c r="L237" s="35"/>
      <c r="M237" s="35"/>
      <c r="N237" s="28" t="n">
        <f aca="false">IF(BASISYN="YES",Q237-S237,Q237)</f>
        <v>2.01</v>
      </c>
      <c r="O237" s="28" t="n">
        <f aca="false">IF(BASISYN="YES",R237-T237,R237)</f>
        <v>2.225</v>
      </c>
      <c r="Q237" s="28" t="n">
        <f aca="false">IF(ISNA(V237),Q236,V237)</f>
        <v>2.01</v>
      </c>
      <c r="R237" s="28" t="n">
        <f aca="false">IF(ISNA(W237),R236,W237)</f>
        <v>2.225</v>
      </c>
      <c r="S237" s="28" t="n">
        <f aca="false">IF(ISNA(X237),S236,X237)</f>
        <v>2.175</v>
      </c>
      <c r="T237" s="28" t="n">
        <f aca="false">IF(ISNA(Y237),T236,Y237)</f>
        <v>2.175</v>
      </c>
      <c r="V237" s="28" t="n">
        <f aca="false">VLOOKUP($B237,IF(V$1=2,PRICELOOK2,IF(V$1=3,PRICELOOK3,IF(V$1=4,cash,PRICELOOK))),V$2,FALSE())</f>
        <v>2.01</v>
      </c>
      <c r="W237" s="28" t="n">
        <f aca="false">VLOOKUP($B237,IF(W$1=2,PRICELOOK2,IF(W$1=3,PRICELOOK3,IF(W$1=4,cash,PRICELOOK))),W$2,FALSE())</f>
        <v>2.225</v>
      </c>
      <c r="X237" s="28" t="n">
        <f aca="false">VLOOKUP($B237,IF(X$1=2,PRICELOOK2,IF(X$1=3,PRICELOOK3,IF(X$1=4,cash,PRICELOOK))),X$2,FALSE())</f>
        <v>2.175</v>
      </c>
      <c r="Y237" s="28" t="n">
        <f aca="false">VLOOKUP($B237,IF(Y$1=2,PRICELOOK2,IF(Y$1=3,PRICELOOK3,IF(Y$1=4,cash,PRICELOOK))),Y$2,FALSE())</f>
        <v>2.175</v>
      </c>
      <c r="BK237" s="28" t="n">
        <f aca="false">V237</f>
        <v>2.01</v>
      </c>
      <c r="BL237" s="28" t="n">
        <f aca="false">W237</f>
        <v>2.225</v>
      </c>
      <c r="BM237" s="1" t="n">
        <f aca="false">IF(BK237=0,0,IF(BL237=0,0,1))</f>
        <v>1</v>
      </c>
      <c r="BN237" s="56" t="n">
        <f aca="false">B237</f>
        <v>35915</v>
      </c>
      <c r="BP237" s="28"/>
      <c r="BV237" s="56" t="n">
        <f aca="false">BN237</f>
        <v>35915</v>
      </c>
      <c r="BW237" s="28" t="n">
        <f aca="false">V237</f>
        <v>2.01</v>
      </c>
      <c r="BX237" s="28" t="n">
        <f aca="false">W237</f>
        <v>2.225</v>
      </c>
      <c r="BY237" s="1" t="n">
        <f aca="false">LN(BW237/BW236)</f>
        <v>-0.0390293439057353</v>
      </c>
      <c r="BZ237" s="1" t="n">
        <f aca="false">LN(BX237/BX236)</f>
        <v>-0.0715364503252158</v>
      </c>
      <c r="CB237" s="1" t="n">
        <f aca="false">IF(ISNUMBER(BY237),BY237," ")</f>
        <v>-0.0390293439057353</v>
      </c>
      <c r="CC237" s="1" t="n">
        <f aca="false">IF(ISNUMBER(BZ237),BZ237," ")</f>
        <v>-0.0715364503252158</v>
      </c>
      <c r="CF237" s="56" t="n">
        <f aca="false">B237</f>
        <v>35915</v>
      </c>
      <c r="CG237" s="1" t="n">
        <f aca="false">CORREL(C216:C237,E216:E237)</f>
        <v>0.990016037521334</v>
      </c>
      <c r="CI237" s="56" t="n">
        <f aca="false">CF237</f>
        <v>35915</v>
      </c>
      <c r="CJ237" s="3" t="n">
        <f aca="false">STDEV(CO216:CO237)*CJ$24</f>
        <v>0.373650696310384</v>
      </c>
      <c r="CK237" s="3" t="n">
        <f aca="false">STDEV(CP216:CP237)*CK$24</f>
        <v>0.410163228749662</v>
      </c>
      <c r="CO237" s="3" t="n">
        <f aca="false">LN(V237/V236)</f>
        <v>-0.0390293439057353</v>
      </c>
      <c r="CP237" s="3" t="n">
        <f aca="false">LN(W237/W236)</f>
        <v>-0.0715364503252158</v>
      </c>
    </row>
    <row r="238" customFormat="false" ht="12.75" hidden="false" customHeight="false" outlineLevel="0" collapsed="false">
      <c r="A238" s="1" t="n">
        <f aca="false">A239-1</f>
        <v>671</v>
      </c>
      <c r="B238" s="56" t="n">
        <f aca="false">HLOOKUP("date",IF(TERM2="cash",cash,PRICELOOK),IF(A238&gt;=2,A238,2),FALSE())</f>
        <v>35916</v>
      </c>
      <c r="C238" s="1" t="n">
        <f aca="false">IF(MIN($N238:$O238)=0,0,N238)</f>
        <v>1.895</v>
      </c>
      <c r="D238" s="35" t="n">
        <f aca="false">IF(ma=7,AVERAGE(C232:C238),IF(ma=14,AVERAGE(C225:C238),IF(ma=30,AVERAGE(C209:C238),IF(ma=40,AVERAGE(C199:C238),0))))</f>
        <v>0</v>
      </c>
      <c r="E238" s="1" t="n">
        <f aca="false">IF(MIN($N238:$O238)=0,0,O238)</f>
        <v>2.135</v>
      </c>
      <c r="I238" s="56" t="n">
        <f aca="false">B238</f>
        <v>35916</v>
      </c>
      <c r="J238" s="35" t="n">
        <f aca="false">IF(MIN(C238,E238)=0,0,E238-C238)</f>
        <v>0.24</v>
      </c>
      <c r="K238" s="35" t="n">
        <f aca="false">IF(ma=7,AVERAGE(J232:J238),IF(ma=14,AVERAGE(J225:J238),IF(ma=30,AVERAGE(J209:J238),IF(ma=40,AVERAGE(J199:J238),0))))</f>
        <v>0</v>
      </c>
      <c r="L238" s="35"/>
      <c r="M238" s="35"/>
      <c r="N238" s="28" t="n">
        <f aca="false">IF(BASISYN="YES",Q238-S238,Q238)</f>
        <v>1.895</v>
      </c>
      <c r="O238" s="28" t="n">
        <f aca="false">IF(BASISYN="YES",R238-T238,R238)</f>
        <v>2.135</v>
      </c>
      <c r="Q238" s="28" t="n">
        <f aca="false">IF(ISNA(V238),Q237,V238)</f>
        <v>1.895</v>
      </c>
      <c r="R238" s="28" t="n">
        <f aca="false">IF(ISNA(W238),R237,W238)</f>
        <v>2.135</v>
      </c>
      <c r="S238" s="28" t="n">
        <f aca="false">IF(ISNA(X238),S237,X238)</f>
        <v>2.115</v>
      </c>
      <c r="T238" s="28" t="n">
        <f aca="false">IF(ISNA(Y238),T237,Y238)</f>
        <v>2.115</v>
      </c>
      <c r="V238" s="28" t="n">
        <f aca="false">VLOOKUP($B238,IF(V$1=2,PRICELOOK2,IF(V$1=3,PRICELOOK3,IF(V$1=4,cash,PRICELOOK))),V$2,FALSE())</f>
        <v>1.895</v>
      </c>
      <c r="W238" s="28" t="n">
        <f aca="false">VLOOKUP($B238,IF(W$1=2,PRICELOOK2,IF(W$1=3,PRICELOOK3,IF(W$1=4,cash,PRICELOOK))),W$2,FALSE())</f>
        <v>2.135</v>
      </c>
      <c r="X238" s="28" t="n">
        <f aca="false">VLOOKUP($B238,IF(X$1=2,PRICELOOK2,IF(X$1=3,PRICELOOK3,IF(X$1=4,cash,PRICELOOK))),X$2,FALSE())</f>
        <v>2.115</v>
      </c>
      <c r="Y238" s="28" t="n">
        <f aca="false">VLOOKUP($B238,IF(Y$1=2,PRICELOOK2,IF(Y$1=3,PRICELOOK3,IF(Y$1=4,cash,PRICELOOK))),Y$2,FALSE())</f>
        <v>2.115</v>
      </c>
      <c r="BK238" s="28" t="n">
        <f aca="false">V238</f>
        <v>1.895</v>
      </c>
      <c r="BL238" s="28" t="n">
        <f aca="false">W238</f>
        <v>2.135</v>
      </c>
      <c r="BM238" s="1" t="n">
        <f aca="false">IF(BK238=0,0,IF(BL238=0,0,1))</f>
        <v>1</v>
      </c>
      <c r="BN238" s="56" t="n">
        <f aca="false">B238</f>
        <v>35916</v>
      </c>
      <c r="BP238" s="28"/>
      <c r="BV238" s="56" t="n">
        <f aca="false">BN238</f>
        <v>35916</v>
      </c>
      <c r="BW238" s="28" t="n">
        <f aca="false">V238</f>
        <v>1.895</v>
      </c>
      <c r="BX238" s="28" t="n">
        <f aca="false">W238</f>
        <v>2.135</v>
      </c>
      <c r="BY238" s="1" t="n">
        <f aca="false">LN(BW238/BW237)</f>
        <v>-0.0589158835365946</v>
      </c>
      <c r="BZ238" s="1" t="n">
        <f aca="false">LN(BX238/BX237)</f>
        <v>-0.0412902689376158</v>
      </c>
      <c r="CB238" s="1" t="n">
        <f aca="false">IF(ISNUMBER(BY238),BY238," ")</f>
        <v>-0.0589158835365946</v>
      </c>
      <c r="CC238" s="1" t="n">
        <f aca="false">IF(ISNUMBER(BZ238),BZ238," ")</f>
        <v>-0.0412902689376158</v>
      </c>
      <c r="CF238" s="56" t="n">
        <f aca="false">B238</f>
        <v>35916</v>
      </c>
      <c r="CG238" s="1" t="n">
        <f aca="false">CORREL(C217:C238,E217:E238)</f>
        <v>0.992551736979941</v>
      </c>
      <c r="CI238" s="56" t="n">
        <f aca="false">CF238</f>
        <v>35916</v>
      </c>
      <c r="CJ238" s="3" t="n">
        <f aca="false">STDEV(CO217:CO238)*CJ$24</f>
        <v>0.40690069106472</v>
      </c>
      <c r="CK238" s="3" t="n">
        <f aca="false">STDEV(CP217:CP238)*CK$24</f>
        <v>0.425052695546897</v>
      </c>
      <c r="CO238" s="3" t="n">
        <f aca="false">LN(V238/V237)</f>
        <v>-0.0589158835365946</v>
      </c>
      <c r="CP238" s="3" t="n">
        <f aca="false">LN(W238/W237)</f>
        <v>-0.0412902689376158</v>
      </c>
    </row>
    <row r="239" customFormat="false" ht="12.75" hidden="false" customHeight="false" outlineLevel="0" collapsed="false">
      <c r="A239" s="1" t="n">
        <f aca="false">A240-1</f>
        <v>672</v>
      </c>
      <c r="B239" s="56" t="n">
        <f aca="false">HLOOKUP("date",IF(TERM2="cash",cash,PRICELOOK),IF(A239&gt;=2,A239,2),FALSE())</f>
        <v>35917</v>
      </c>
      <c r="C239" s="1" t="n">
        <f aca="false">IF(MIN($N239:$O239)=0,0,N239)</f>
        <v>1.895</v>
      </c>
      <c r="D239" s="35" t="n">
        <f aca="false">IF(ma=7,AVERAGE(C233:C239),IF(ma=14,AVERAGE(C226:C239),IF(ma=30,AVERAGE(C210:C239),IF(ma=40,AVERAGE(C200:C239),0))))</f>
        <v>0</v>
      </c>
      <c r="E239" s="1" t="n">
        <f aca="false">IF(MIN($N239:$O239)=0,0,O239)</f>
        <v>2.135</v>
      </c>
      <c r="I239" s="56" t="n">
        <f aca="false">B239</f>
        <v>35917</v>
      </c>
      <c r="J239" s="35" t="n">
        <f aca="false">IF(MIN(C239,E239)=0,0,E239-C239)</f>
        <v>0.24</v>
      </c>
      <c r="K239" s="35" t="n">
        <f aca="false">IF(ma=7,AVERAGE(J233:J239),IF(ma=14,AVERAGE(J226:J239),IF(ma=30,AVERAGE(J210:J239),IF(ma=40,AVERAGE(J200:J239),0))))</f>
        <v>0</v>
      </c>
      <c r="L239" s="35"/>
      <c r="M239" s="35"/>
      <c r="N239" s="28" t="n">
        <f aca="false">IF(BASISYN="YES",Q239-S239,Q239)</f>
        <v>1.895</v>
      </c>
      <c r="O239" s="28" t="n">
        <f aca="false">IF(BASISYN="YES",R239-T239,R239)</f>
        <v>2.135</v>
      </c>
      <c r="Q239" s="28" t="n">
        <f aca="false">IF(ISNA(V239),Q238,V239)</f>
        <v>1.895</v>
      </c>
      <c r="R239" s="28" t="n">
        <f aca="false">IF(ISNA(W239),R238,W239)</f>
        <v>2.135</v>
      </c>
      <c r="S239" s="28" t="n">
        <f aca="false">IF(ISNA(X239),S238,X239)</f>
        <v>2.115</v>
      </c>
      <c r="T239" s="28" t="n">
        <f aca="false">IF(ISNA(Y239),T238,Y239)</f>
        <v>2.115</v>
      </c>
      <c r="V239" s="28" t="n">
        <f aca="false">VLOOKUP($B239,IF(V$1=2,PRICELOOK2,IF(V$1=3,PRICELOOK3,IF(V$1=4,cash,PRICELOOK))),V$2,FALSE())</f>
        <v>1.895</v>
      </c>
      <c r="W239" s="28" t="n">
        <f aca="false">VLOOKUP($B239,IF(W$1=2,PRICELOOK2,IF(W$1=3,PRICELOOK3,IF(W$1=4,cash,PRICELOOK))),W$2,FALSE())</f>
        <v>2.135</v>
      </c>
      <c r="X239" s="28" t="n">
        <f aca="false">VLOOKUP($B239,IF(X$1=2,PRICELOOK2,IF(X$1=3,PRICELOOK3,IF(X$1=4,cash,PRICELOOK))),X$2,FALSE())</f>
        <v>2.115</v>
      </c>
      <c r="Y239" s="28" t="n">
        <f aca="false">VLOOKUP($B239,IF(Y$1=2,PRICELOOK2,IF(Y$1=3,PRICELOOK3,IF(Y$1=4,cash,PRICELOOK))),Y$2,FALSE())</f>
        <v>2.115</v>
      </c>
      <c r="BK239" s="28" t="n">
        <f aca="false">V239</f>
        <v>1.895</v>
      </c>
      <c r="BL239" s="28" t="n">
        <f aca="false">W239</f>
        <v>2.135</v>
      </c>
      <c r="BM239" s="1" t="n">
        <f aca="false">IF(BK239=0,0,IF(BL239=0,0,1))</f>
        <v>1</v>
      </c>
      <c r="BN239" s="56" t="n">
        <f aca="false">B239</f>
        <v>35917</v>
      </c>
      <c r="BP239" s="28"/>
      <c r="BV239" s="56" t="n">
        <f aca="false">BN239</f>
        <v>35917</v>
      </c>
      <c r="BW239" s="28" t="n">
        <f aca="false">V239</f>
        <v>1.895</v>
      </c>
      <c r="BX239" s="28" t="n">
        <f aca="false">W239</f>
        <v>2.135</v>
      </c>
      <c r="BY239" s="1" t="n">
        <f aca="false">LN(BW239/BW238)</f>
        <v>0</v>
      </c>
      <c r="BZ239" s="1" t="n">
        <f aca="false">LN(BX239/BX238)</f>
        <v>0</v>
      </c>
      <c r="CB239" s="1" t="n">
        <f aca="false">IF(ISNUMBER(BY239),BY239," ")</f>
        <v>0</v>
      </c>
      <c r="CC239" s="1" t="n">
        <f aca="false">IF(ISNUMBER(BZ239),BZ239," ")</f>
        <v>0</v>
      </c>
      <c r="CF239" s="56" t="n">
        <f aca="false">B239</f>
        <v>35917</v>
      </c>
      <c r="CG239" s="1" t="n">
        <f aca="false">CORREL(C218:C239,E218:E239)</f>
        <v>0.993851239399596</v>
      </c>
      <c r="CI239" s="56" t="n">
        <f aca="false">CF239</f>
        <v>35917</v>
      </c>
      <c r="CJ239" s="3" t="n">
        <f aca="false">STDEV(CO218:CO239)*CJ$24</f>
        <v>0.40690069106472</v>
      </c>
      <c r="CK239" s="3" t="n">
        <f aca="false">STDEV(CP218:CP239)*CK$24</f>
        <v>0.425052695546897</v>
      </c>
      <c r="CO239" s="3" t="n">
        <f aca="false">LN(V239/V238)</f>
        <v>0</v>
      </c>
      <c r="CP239" s="3" t="n">
        <f aca="false">LN(W239/W238)</f>
        <v>0</v>
      </c>
    </row>
    <row r="240" customFormat="false" ht="12.75" hidden="false" customHeight="false" outlineLevel="0" collapsed="false">
      <c r="A240" s="1" t="n">
        <f aca="false">A241-1</f>
        <v>673</v>
      </c>
      <c r="B240" s="56" t="n">
        <f aca="false">HLOOKUP("date",IF(TERM2="cash",cash,PRICELOOK),IF(A240&gt;=2,A240,2),FALSE())</f>
        <v>35918</v>
      </c>
      <c r="C240" s="1" t="n">
        <f aca="false">IF(MIN($N240:$O240)=0,0,N240)</f>
        <v>1.895</v>
      </c>
      <c r="D240" s="35" t="n">
        <f aca="false">IF(ma=7,AVERAGE(C234:C240),IF(ma=14,AVERAGE(C227:C240),IF(ma=30,AVERAGE(C211:C240),IF(ma=40,AVERAGE(C201:C240),0))))</f>
        <v>0</v>
      </c>
      <c r="E240" s="1" t="n">
        <f aca="false">IF(MIN($N240:$O240)=0,0,O240)</f>
        <v>2.135</v>
      </c>
      <c r="I240" s="56" t="n">
        <f aca="false">B240</f>
        <v>35918</v>
      </c>
      <c r="J240" s="35" t="n">
        <f aca="false">IF(MIN(C240,E240)=0,0,E240-C240)</f>
        <v>0.24</v>
      </c>
      <c r="K240" s="35" t="n">
        <f aca="false">IF(ma=7,AVERAGE(J234:J240),IF(ma=14,AVERAGE(J227:J240),IF(ma=30,AVERAGE(J211:J240),IF(ma=40,AVERAGE(J201:J240),0))))</f>
        <v>0</v>
      </c>
      <c r="L240" s="35"/>
      <c r="M240" s="35"/>
      <c r="N240" s="28" t="n">
        <f aca="false">IF(BASISYN="YES",Q240-S240,Q240)</f>
        <v>1.895</v>
      </c>
      <c r="O240" s="28" t="n">
        <f aca="false">IF(BASISYN="YES",R240-T240,R240)</f>
        <v>2.135</v>
      </c>
      <c r="Q240" s="28" t="n">
        <f aca="false">IF(ISNA(V240),Q239,V240)</f>
        <v>1.895</v>
      </c>
      <c r="R240" s="28" t="n">
        <f aca="false">IF(ISNA(W240),R239,W240)</f>
        <v>2.135</v>
      </c>
      <c r="S240" s="28" t="n">
        <f aca="false">IF(ISNA(X240),S239,X240)</f>
        <v>2.115</v>
      </c>
      <c r="T240" s="28" t="n">
        <f aca="false">IF(ISNA(Y240),T239,Y240)</f>
        <v>2.115</v>
      </c>
      <c r="V240" s="28" t="n">
        <f aca="false">VLOOKUP($B240,IF(V$1=2,PRICELOOK2,IF(V$1=3,PRICELOOK3,IF(V$1=4,cash,PRICELOOK))),V$2,FALSE())</f>
        <v>1.895</v>
      </c>
      <c r="W240" s="28" t="n">
        <f aca="false">VLOOKUP($B240,IF(W$1=2,PRICELOOK2,IF(W$1=3,PRICELOOK3,IF(W$1=4,cash,PRICELOOK))),W$2,FALSE())</f>
        <v>2.135</v>
      </c>
      <c r="X240" s="28" t="n">
        <f aca="false">VLOOKUP($B240,IF(X$1=2,PRICELOOK2,IF(X$1=3,PRICELOOK3,IF(X$1=4,cash,PRICELOOK))),X$2,FALSE())</f>
        <v>2.115</v>
      </c>
      <c r="Y240" s="28" t="n">
        <f aca="false">VLOOKUP($B240,IF(Y$1=2,PRICELOOK2,IF(Y$1=3,PRICELOOK3,IF(Y$1=4,cash,PRICELOOK))),Y$2,FALSE())</f>
        <v>2.115</v>
      </c>
      <c r="BK240" s="28" t="n">
        <f aca="false">V240</f>
        <v>1.895</v>
      </c>
      <c r="BL240" s="28" t="n">
        <f aca="false">W240</f>
        <v>2.135</v>
      </c>
      <c r="BM240" s="1" t="n">
        <f aca="false">IF(BK240=0,0,IF(BL240=0,0,1))</f>
        <v>1</v>
      </c>
      <c r="BN240" s="56" t="n">
        <f aca="false">B240</f>
        <v>35918</v>
      </c>
      <c r="BP240" s="28"/>
      <c r="BV240" s="56" t="n">
        <f aca="false">BN240</f>
        <v>35918</v>
      </c>
      <c r="BW240" s="28" t="n">
        <f aca="false">V240</f>
        <v>1.895</v>
      </c>
      <c r="BX240" s="28" t="n">
        <f aca="false">W240</f>
        <v>2.135</v>
      </c>
      <c r="BY240" s="1" t="n">
        <f aca="false">LN(BW240/BW239)</f>
        <v>0</v>
      </c>
      <c r="BZ240" s="1" t="n">
        <f aca="false">LN(BX240/BX239)</f>
        <v>0</v>
      </c>
      <c r="CB240" s="1" t="n">
        <f aca="false">IF(ISNUMBER(BY240),BY240," ")</f>
        <v>0</v>
      </c>
      <c r="CC240" s="1" t="n">
        <f aca="false">IF(ISNUMBER(BZ240),BZ240," ")</f>
        <v>0</v>
      </c>
      <c r="CF240" s="56" t="n">
        <f aca="false">B240</f>
        <v>35918</v>
      </c>
      <c r="CG240" s="1" t="n">
        <f aca="false">CORREL(C219:C240,E219:E240)</f>
        <v>0.994605365920333</v>
      </c>
      <c r="CI240" s="56" t="n">
        <f aca="false">CF240</f>
        <v>35918</v>
      </c>
      <c r="CJ240" s="3" t="n">
        <f aca="false">STDEV(CO219:CO240)*CJ$24</f>
        <v>0.40690069106472</v>
      </c>
      <c r="CK240" s="3" t="n">
        <f aca="false">STDEV(CP219:CP240)*CK$24</f>
        <v>0.425052695546897</v>
      </c>
      <c r="CO240" s="3" t="n">
        <f aca="false">LN(V240/V239)</f>
        <v>0</v>
      </c>
      <c r="CP240" s="3" t="n">
        <f aca="false">LN(W240/W239)</f>
        <v>0</v>
      </c>
    </row>
    <row r="241" customFormat="false" ht="12.75" hidden="false" customHeight="false" outlineLevel="0" collapsed="false">
      <c r="A241" s="1" t="n">
        <f aca="false">A242-1</f>
        <v>674</v>
      </c>
      <c r="B241" s="56" t="n">
        <f aca="false">HLOOKUP("date",IF(TERM2="cash",cash,PRICELOOK),IF(A241&gt;=2,A241,2),FALSE())</f>
        <v>35919</v>
      </c>
      <c r="C241" s="1" t="n">
        <f aca="false">IF(MIN($N241:$O241)=0,0,N241)</f>
        <v>1.895</v>
      </c>
      <c r="D241" s="35" t="n">
        <f aca="false">IF(ma=7,AVERAGE(C235:C241),IF(ma=14,AVERAGE(C228:C241),IF(ma=30,AVERAGE(C212:C241),IF(ma=40,AVERAGE(C202:C241),0))))</f>
        <v>0</v>
      </c>
      <c r="E241" s="1" t="n">
        <f aca="false">IF(MIN($N241:$O241)=0,0,O241)</f>
        <v>2.1</v>
      </c>
      <c r="I241" s="56" t="n">
        <f aca="false">B241</f>
        <v>35919</v>
      </c>
      <c r="J241" s="35" t="n">
        <f aca="false">IF(MIN(C241,E241)=0,0,E241-C241)</f>
        <v>0.205</v>
      </c>
      <c r="K241" s="35" t="n">
        <f aca="false">IF(ma=7,AVERAGE(J235:J241),IF(ma=14,AVERAGE(J228:J241),IF(ma=30,AVERAGE(J212:J241),IF(ma=40,AVERAGE(J202:J241),0))))</f>
        <v>0</v>
      </c>
      <c r="L241" s="35"/>
      <c r="M241" s="35"/>
      <c r="N241" s="28" t="n">
        <f aca="false">IF(BASISYN="YES",Q241-S241,Q241)</f>
        <v>1.895</v>
      </c>
      <c r="O241" s="28" t="n">
        <f aca="false">IF(BASISYN="YES",R241-T241,R241)</f>
        <v>2.1</v>
      </c>
      <c r="Q241" s="28" t="n">
        <f aca="false">IF(ISNA(V241),Q240,V241)</f>
        <v>1.895</v>
      </c>
      <c r="R241" s="28" t="n">
        <f aca="false">IF(ISNA(W241),R240,W241)</f>
        <v>2.1</v>
      </c>
      <c r="S241" s="28" t="n">
        <f aca="false">IF(ISNA(X241),S240,X241)</f>
        <v>2.055</v>
      </c>
      <c r="T241" s="28" t="n">
        <f aca="false">IF(ISNA(Y241),T240,Y241)</f>
        <v>2.055</v>
      </c>
      <c r="V241" s="28" t="n">
        <f aca="false">VLOOKUP($B241,IF(V$1=2,PRICELOOK2,IF(V$1=3,PRICELOOK3,IF(V$1=4,cash,PRICELOOK))),V$2,FALSE())</f>
        <v>1.895</v>
      </c>
      <c r="W241" s="28" t="n">
        <f aca="false">VLOOKUP($B241,IF(W$1=2,PRICELOOK2,IF(W$1=3,PRICELOOK3,IF(W$1=4,cash,PRICELOOK))),W$2,FALSE())</f>
        <v>2.1</v>
      </c>
      <c r="X241" s="28" t="n">
        <f aca="false">VLOOKUP($B241,IF(X$1=2,PRICELOOK2,IF(X$1=3,PRICELOOK3,IF(X$1=4,cash,PRICELOOK))),X$2,FALSE())</f>
        <v>2.055</v>
      </c>
      <c r="Y241" s="28" t="n">
        <f aca="false">VLOOKUP($B241,IF(Y$1=2,PRICELOOK2,IF(Y$1=3,PRICELOOK3,IF(Y$1=4,cash,PRICELOOK))),Y$2,FALSE())</f>
        <v>2.055</v>
      </c>
      <c r="BK241" s="28" t="n">
        <f aca="false">V241</f>
        <v>1.895</v>
      </c>
      <c r="BL241" s="28" t="n">
        <f aca="false">W241</f>
        <v>2.1</v>
      </c>
      <c r="BM241" s="1" t="n">
        <f aca="false">IF(BK241=0,0,IF(BL241=0,0,1))</f>
        <v>1</v>
      </c>
      <c r="BN241" s="56" t="n">
        <f aca="false">B241</f>
        <v>35919</v>
      </c>
      <c r="BP241" s="28"/>
      <c r="BV241" s="56" t="n">
        <f aca="false">BN241</f>
        <v>35919</v>
      </c>
      <c r="BW241" s="28" t="n">
        <f aca="false">V241</f>
        <v>1.895</v>
      </c>
      <c r="BX241" s="28" t="n">
        <f aca="false">W241</f>
        <v>2.1</v>
      </c>
      <c r="BY241" s="1" t="n">
        <f aca="false">LN(BW241/BW240)</f>
        <v>0</v>
      </c>
      <c r="BZ241" s="1" t="n">
        <f aca="false">LN(BX241/BX240)</f>
        <v>-0.0165293019512105</v>
      </c>
      <c r="CB241" s="1" t="n">
        <f aca="false">IF(ISNUMBER(BY241),BY241," ")</f>
        <v>0</v>
      </c>
      <c r="CC241" s="1" t="n">
        <f aca="false">IF(ISNUMBER(BZ241),BZ241," ")</f>
        <v>-0.0165293019512105</v>
      </c>
      <c r="CF241" s="56" t="n">
        <f aca="false">B241</f>
        <v>35919</v>
      </c>
      <c r="CG241" s="1" t="n">
        <f aca="false">CORREL(C220:C241,E220:E241)</f>
        <v>0.994466146143701</v>
      </c>
      <c r="CI241" s="56" t="n">
        <f aca="false">CF241</f>
        <v>35919</v>
      </c>
      <c r="CJ241" s="3" t="n">
        <f aca="false">STDEV(CO220:CO241)*CJ$24</f>
        <v>0.40690069106472</v>
      </c>
      <c r="CK241" s="3" t="n">
        <f aca="false">STDEV(CP220:CP241)*CK$24</f>
        <v>0.424098187261474</v>
      </c>
      <c r="CO241" s="3" t="n">
        <f aca="false">LN(V241/V240)</f>
        <v>0</v>
      </c>
      <c r="CP241" s="3" t="n">
        <f aca="false">LN(W241/W240)</f>
        <v>-0.0165293019512105</v>
      </c>
    </row>
    <row r="242" customFormat="false" ht="12.75" hidden="false" customHeight="false" outlineLevel="0" collapsed="false">
      <c r="A242" s="1" t="n">
        <f aca="false">A243-1</f>
        <v>675</v>
      </c>
      <c r="B242" s="56" t="n">
        <f aca="false">HLOOKUP("date",IF(TERM2="cash",cash,PRICELOOK),IF(A242&gt;=2,A242,2),FALSE())</f>
        <v>35920</v>
      </c>
      <c r="C242" s="1" t="n">
        <f aca="false">IF(MIN($N242:$O242)=0,0,N242)</f>
        <v>2.02</v>
      </c>
      <c r="D242" s="35" t="n">
        <f aca="false">IF(ma=7,AVERAGE(C236:C242),IF(ma=14,AVERAGE(C229:C242),IF(ma=30,AVERAGE(C213:C242),IF(ma=40,AVERAGE(C203:C242),0))))</f>
        <v>0</v>
      </c>
      <c r="E242" s="1" t="n">
        <f aca="false">IF(MIN($N242:$O242)=0,0,O242)</f>
        <v>2.19</v>
      </c>
      <c r="I242" s="56" t="n">
        <f aca="false">B242</f>
        <v>35920</v>
      </c>
      <c r="J242" s="35" t="n">
        <f aca="false">IF(MIN(C242,E242)=0,0,E242-C242)</f>
        <v>0.17</v>
      </c>
      <c r="K242" s="35" t="n">
        <f aca="false">IF(ma=7,AVERAGE(J236:J242),IF(ma=14,AVERAGE(J229:J242),IF(ma=30,AVERAGE(J213:J242),IF(ma=40,AVERAGE(J203:J242),0))))</f>
        <v>0</v>
      </c>
      <c r="L242" s="35"/>
      <c r="M242" s="35"/>
      <c r="N242" s="28" t="n">
        <f aca="false">IF(BASISYN="YES",Q242-S242,Q242)</f>
        <v>2.02</v>
      </c>
      <c r="O242" s="28" t="n">
        <f aca="false">IF(BASISYN="YES",R242-T242,R242)</f>
        <v>2.19</v>
      </c>
      <c r="Q242" s="28" t="n">
        <f aca="false">IF(ISNA(V242),Q241,V242)</f>
        <v>2.02</v>
      </c>
      <c r="R242" s="28" t="n">
        <f aca="false">IF(ISNA(W242),R241,W242)</f>
        <v>2.19</v>
      </c>
      <c r="S242" s="28" t="n">
        <f aca="false">IF(ISNA(X242),S241,X242)</f>
        <v>2.175</v>
      </c>
      <c r="T242" s="28" t="n">
        <f aca="false">IF(ISNA(Y242),T241,Y242)</f>
        <v>2.175</v>
      </c>
      <c r="V242" s="28" t="n">
        <f aca="false">VLOOKUP($B242,IF(V$1=2,PRICELOOK2,IF(V$1=3,PRICELOOK3,IF(V$1=4,cash,PRICELOOK))),V$2,FALSE())</f>
        <v>2.02</v>
      </c>
      <c r="W242" s="28" t="n">
        <f aca="false">VLOOKUP($B242,IF(W$1=2,PRICELOOK2,IF(W$1=3,PRICELOOK3,IF(W$1=4,cash,PRICELOOK))),W$2,FALSE())</f>
        <v>2.19</v>
      </c>
      <c r="X242" s="28" t="n">
        <f aca="false">VLOOKUP($B242,IF(X$1=2,PRICELOOK2,IF(X$1=3,PRICELOOK3,IF(X$1=4,cash,PRICELOOK))),X$2,FALSE())</f>
        <v>2.175</v>
      </c>
      <c r="Y242" s="28" t="n">
        <f aca="false">VLOOKUP($B242,IF(Y$1=2,PRICELOOK2,IF(Y$1=3,PRICELOOK3,IF(Y$1=4,cash,PRICELOOK))),Y$2,FALSE())</f>
        <v>2.175</v>
      </c>
      <c r="BK242" s="28" t="n">
        <f aca="false">V242</f>
        <v>2.02</v>
      </c>
      <c r="BL242" s="28" t="n">
        <f aca="false">W242</f>
        <v>2.19</v>
      </c>
      <c r="BM242" s="1" t="n">
        <f aca="false">IF(BK242=0,0,IF(BL242=0,0,1))</f>
        <v>1</v>
      </c>
      <c r="BN242" s="56" t="n">
        <f aca="false">B242</f>
        <v>35920</v>
      </c>
      <c r="BP242" s="28"/>
      <c r="BV242" s="56" t="n">
        <f aca="false">BN242</f>
        <v>35920</v>
      </c>
      <c r="BW242" s="28" t="n">
        <f aca="false">V242</f>
        <v>2.02</v>
      </c>
      <c r="BX242" s="28" t="n">
        <f aca="false">W242</f>
        <v>2.19</v>
      </c>
      <c r="BY242" s="1" t="n">
        <f aca="false">LN(BW242/BW241)</f>
        <v>0.0638786728787237</v>
      </c>
      <c r="BZ242" s="1" t="n">
        <f aca="false">LN(BX242/BX241)</f>
        <v>0.041964199099032</v>
      </c>
      <c r="CB242" s="1" t="n">
        <f aca="false">IF(ISNUMBER(BY242),BY242," ")</f>
        <v>0.0638786728787237</v>
      </c>
      <c r="CC242" s="1" t="n">
        <f aca="false">IF(ISNUMBER(BZ242),BZ242," ")</f>
        <v>0.041964199099032</v>
      </c>
      <c r="CF242" s="56" t="n">
        <f aca="false">B242</f>
        <v>35920</v>
      </c>
      <c r="CG242" s="1" t="n">
        <f aca="false">CORREL(C221:C242,E221:E242)</f>
        <v>0.991890035173586</v>
      </c>
      <c r="CI242" s="56" t="n">
        <f aca="false">CF242</f>
        <v>35920</v>
      </c>
      <c r="CJ242" s="3" t="n">
        <f aca="false">STDEV(CO221:CO242)*CJ$24</f>
        <v>0.477452956852219</v>
      </c>
      <c r="CK242" s="3" t="n">
        <f aca="false">STDEV(CP221:CP242)*CK$24</f>
        <v>0.454753491501836</v>
      </c>
      <c r="CO242" s="3" t="n">
        <f aca="false">LN(V242/V241)</f>
        <v>0.0638786728787237</v>
      </c>
      <c r="CP242" s="3" t="n">
        <f aca="false">LN(W242/W241)</f>
        <v>0.041964199099032</v>
      </c>
    </row>
    <row r="243" customFormat="false" ht="12.75" hidden="false" customHeight="false" outlineLevel="0" collapsed="false">
      <c r="A243" s="1" t="n">
        <f aca="false">A244-1</f>
        <v>676</v>
      </c>
      <c r="B243" s="56" t="n">
        <f aca="false">HLOOKUP("date",IF(TERM2="cash",cash,PRICELOOK),IF(A243&gt;=2,A243,2),FALSE())</f>
        <v>35921</v>
      </c>
      <c r="C243" s="1" t="n">
        <f aca="false">IF(MIN($N243:$O243)=0,0,N243)</f>
        <v>1.93</v>
      </c>
      <c r="D243" s="35" t="n">
        <f aca="false">IF(ma=7,AVERAGE(C237:C243),IF(ma=14,AVERAGE(C230:C243),IF(ma=30,AVERAGE(C214:C243),IF(ma=40,AVERAGE(C204:C243),0))))</f>
        <v>0</v>
      </c>
      <c r="E243" s="1" t="n">
        <f aca="false">IF(MIN($N243:$O243)=0,0,O243)</f>
        <v>2.14</v>
      </c>
      <c r="I243" s="56" t="n">
        <f aca="false">B243</f>
        <v>35921</v>
      </c>
      <c r="J243" s="35" t="n">
        <f aca="false">IF(MIN(C243,E243)=0,0,E243-C243)</f>
        <v>0.21</v>
      </c>
      <c r="K243" s="35" t="n">
        <f aca="false">IF(ma=7,AVERAGE(J237:J243),IF(ma=14,AVERAGE(J230:J243),IF(ma=30,AVERAGE(J214:J243),IF(ma=40,AVERAGE(J204:J243),0))))</f>
        <v>0</v>
      </c>
      <c r="L243" s="35"/>
      <c r="M243" s="35"/>
      <c r="N243" s="28" t="n">
        <f aca="false">IF(BASISYN="YES",Q243-S243,Q243)</f>
        <v>1.93</v>
      </c>
      <c r="O243" s="28" t="n">
        <f aca="false">IF(BASISYN="YES",R243-T243,R243)</f>
        <v>2.14</v>
      </c>
      <c r="Q243" s="28" t="n">
        <f aca="false">IF(ISNA(V243),Q242,V243)</f>
        <v>1.93</v>
      </c>
      <c r="R243" s="28" t="n">
        <f aca="false">IF(ISNA(W243),R242,W243)</f>
        <v>2.14</v>
      </c>
      <c r="S243" s="28" t="n">
        <f aca="false">IF(ISNA(X243),S242,X243)</f>
        <v>2.115</v>
      </c>
      <c r="T243" s="28" t="n">
        <f aca="false">IF(ISNA(Y243),T242,Y243)</f>
        <v>2.115</v>
      </c>
      <c r="V243" s="28" t="n">
        <f aca="false">VLOOKUP($B243,IF(V$1=2,PRICELOOK2,IF(V$1=3,PRICELOOK3,IF(V$1=4,cash,PRICELOOK))),V$2,FALSE())</f>
        <v>1.93</v>
      </c>
      <c r="W243" s="28" t="n">
        <f aca="false">VLOOKUP($B243,IF(W$1=2,PRICELOOK2,IF(W$1=3,PRICELOOK3,IF(W$1=4,cash,PRICELOOK))),W$2,FALSE())</f>
        <v>2.14</v>
      </c>
      <c r="X243" s="28" t="n">
        <f aca="false">VLOOKUP($B243,IF(X$1=2,PRICELOOK2,IF(X$1=3,PRICELOOK3,IF(X$1=4,cash,PRICELOOK))),X$2,FALSE())</f>
        <v>2.115</v>
      </c>
      <c r="Y243" s="28" t="n">
        <f aca="false">VLOOKUP($B243,IF(Y$1=2,PRICELOOK2,IF(Y$1=3,PRICELOOK3,IF(Y$1=4,cash,PRICELOOK))),Y$2,FALSE())</f>
        <v>2.115</v>
      </c>
      <c r="BK243" s="28" t="n">
        <f aca="false">V243</f>
        <v>1.93</v>
      </c>
      <c r="BL243" s="28" t="n">
        <f aca="false">W243</f>
        <v>2.14</v>
      </c>
      <c r="BM243" s="1" t="n">
        <f aca="false">IF(BK243=0,0,IF(BL243=0,0,1))</f>
        <v>1</v>
      </c>
      <c r="BN243" s="56" t="n">
        <f aca="false">B243</f>
        <v>35921</v>
      </c>
      <c r="BP243" s="28"/>
      <c r="BV243" s="56" t="n">
        <f aca="false">BN243</f>
        <v>35921</v>
      </c>
      <c r="BW243" s="28" t="n">
        <f aca="false">V243</f>
        <v>1.93</v>
      </c>
      <c r="BX243" s="28" t="n">
        <f aca="false">W243</f>
        <v>2.14</v>
      </c>
      <c r="BY243" s="1" t="n">
        <f aca="false">LN(BW243/BW242)</f>
        <v>-0.0455775084963193</v>
      </c>
      <c r="BZ243" s="1" t="n">
        <f aca="false">LN(BX243/BX242)</f>
        <v>-0.0230957147946493</v>
      </c>
      <c r="CB243" s="1" t="n">
        <f aca="false">IF(ISNUMBER(BY243),BY243," ")</f>
        <v>-0.0455775084963193</v>
      </c>
      <c r="CC243" s="1" t="n">
        <f aca="false">IF(ISNUMBER(BZ243),BZ243," ")</f>
        <v>-0.0230957147946493</v>
      </c>
      <c r="CF243" s="56" t="n">
        <f aca="false">B243</f>
        <v>35921</v>
      </c>
      <c r="CG243" s="1" t="n">
        <f aca="false">CORREL(C222:C243,E222:E243)</f>
        <v>0.992289666956304</v>
      </c>
      <c r="CI243" s="56" t="n">
        <f aca="false">CF243</f>
        <v>35921</v>
      </c>
      <c r="CJ243" s="3" t="n">
        <f aca="false">STDEV(CO222:CO243)*CJ$24</f>
        <v>0.489271084543391</v>
      </c>
      <c r="CK243" s="3" t="n">
        <f aca="false">STDEV(CP222:CP243)*CK$24</f>
        <v>0.457795857959563</v>
      </c>
      <c r="CO243" s="3" t="n">
        <f aca="false">LN(V243/V242)</f>
        <v>-0.0455775084963193</v>
      </c>
      <c r="CP243" s="3" t="n">
        <f aca="false">LN(W243/W242)</f>
        <v>-0.0230957147946493</v>
      </c>
    </row>
    <row r="244" customFormat="false" ht="12.75" hidden="false" customHeight="false" outlineLevel="0" collapsed="false">
      <c r="A244" s="1" t="n">
        <f aca="false">A245-1</f>
        <v>677</v>
      </c>
      <c r="B244" s="56" t="n">
        <f aca="false">HLOOKUP("date",IF(TERM2="cash",cash,PRICELOOK),IF(A244&gt;=2,A244,2),FALSE())</f>
        <v>35922</v>
      </c>
      <c r="C244" s="1" t="n">
        <f aca="false">IF(MIN($N244:$O244)=0,0,N244)</f>
        <v>1.995</v>
      </c>
      <c r="D244" s="35" t="n">
        <f aca="false">IF(ma=7,AVERAGE(C238:C244),IF(ma=14,AVERAGE(C231:C244),IF(ma=30,AVERAGE(C215:C244),IF(ma=40,AVERAGE(C205:C244),0))))</f>
        <v>0</v>
      </c>
      <c r="E244" s="1" t="n">
        <f aca="false">IF(MIN($N244:$O244)=0,0,O244)</f>
        <v>2.185</v>
      </c>
      <c r="I244" s="56" t="n">
        <f aca="false">B244</f>
        <v>35922</v>
      </c>
      <c r="J244" s="35" t="n">
        <f aca="false">IF(MIN(C244,E244)=0,0,E244-C244)</f>
        <v>0.19</v>
      </c>
      <c r="K244" s="35" t="n">
        <f aca="false">IF(ma=7,AVERAGE(J238:J244),IF(ma=14,AVERAGE(J231:J244),IF(ma=30,AVERAGE(J215:J244),IF(ma=40,AVERAGE(J205:J244),0))))</f>
        <v>0</v>
      </c>
      <c r="L244" s="35"/>
      <c r="M244" s="35"/>
      <c r="N244" s="28" t="n">
        <f aca="false">IF(BASISYN="YES",Q244-S244,Q244)</f>
        <v>1.995</v>
      </c>
      <c r="O244" s="28" t="n">
        <f aca="false">IF(BASISYN="YES",R244-T244,R244)</f>
        <v>2.185</v>
      </c>
      <c r="Q244" s="28" t="n">
        <f aca="false">IF(ISNA(V244),Q243,V244)</f>
        <v>1.995</v>
      </c>
      <c r="R244" s="28" t="n">
        <f aca="false">IF(ISNA(W244),R243,W244)</f>
        <v>2.185</v>
      </c>
      <c r="S244" s="28" t="n">
        <f aca="false">IF(ISNA(X244),S243,X244)</f>
        <v>2.15</v>
      </c>
      <c r="T244" s="28" t="n">
        <f aca="false">IF(ISNA(Y244),T243,Y244)</f>
        <v>2.15</v>
      </c>
      <c r="V244" s="28" t="n">
        <f aca="false">VLOOKUP($B244,IF(V$1=2,PRICELOOK2,IF(V$1=3,PRICELOOK3,IF(V$1=4,cash,PRICELOOK))),V$2,FALSE())</f>
        <v>1.995</v>
      </c>
      <c r="W244" s="28" t="n">
        <f aca="false">VLOOKUP($B244,IF(W$1=2,PRICELOOK2,IF(W$1=3,PRICELOOK3,IF(W$1=4,cash,PRICELOOK))),W$2,FALSE())</f>
        <v>2.185</v>
      </c>
      <c r="X244" s="28" t="n">
        <f aca="false">VLOOKUP($B244,IF(X$1=2,PRICELOOK2,IF(X$1=3,PRICELOOK3,IF(X$1=4,cash,PRICELOOK))),X$2,FALSE())</f>
        <v>2.15</v>
      </c>
      <c r="Y244" s="28" t="n">
        <f aca="false">VLOOKUP($B244,IF(Y$1=2,PRICELOOK2,IF(Y$1=3,PRICELOOK3,IF(Y$1=4,cash,PRICELOOK))),Y$2,FALSE())</f>
        <v>2.15</v>
      </c>
      <c r="BK244" s="28" t="n">
        <f aca="false">V244</f>
        <v>1.995</v>
      </c>
      <c r="BL244" s="28" t="n">
        <f aca="false">W244</f>
        <v>2.185</v>
      </c>
      <c r="BM244" s="1" t="n">
        <f aca="false">IF(BK244=0,0,IF(BL244=0,0,1))</f>
        <v>1</v>
      </c>
      <c r="BN244" s="56" t="n">
        <f aca="false">B244</f>
        <v>35922</v>
      </c>
      <c r="BP244" s="28"/>
      <c r="BV244" s="56" t="n">
        <f aca="false">BN244</f>
        <v>35922</v>
      </c>
      <c r="BW244" s="28" t="n">
        <f aca="false">V244</f>
        <v>1.995</v>
      </c>
      <c r="BX244" s="28" t="n">
        <f aca="false">W244</f>
        <v>2.185</v>
      </c>
      <c r="BY244" s="1" t="n">
        <f aca="false">LN(BW244/BW243)</f>
        <v>0.0331240474250327</v>
      </c>
      <c r="BZ244" s="1" t="n">
        <f aca="false">LN(BX244/BX243)</f>
        <v>0.0208099995137933</v>
      </c>
      <c r="CB244" s="1" t="n">
        <f aca="false">IF(ISNUMBER(BY244),BY244," ")</f>
        <v>0.0331240474250327</v>
      </c>
      <c r="CC244" s="1" t="n">
        <f aca="false">IF(ISNUMBER(BZ244),BZ244," ")</f>
        <v>0.0208099995137933</v>
      </c>
      <c r="CF244" s="56" t="n">
        <f aca="false">B244</f>
        <v>35922</v>
      </c>
      <c r="CG244" s="1" t="n">
        <f aca="false">CORREL(C223:C244,E223:E244)</f>
        <v>0.990592975039602</v>
      </c>
      <c r="CI244" s="56" t="n">
        <f aca="false">CF244</f>
        <v>35922</v>
      </c>
      <c r="CJ244" s="3" t="n">
        <f aca="false">STDEV(CO223:CO244)*CJ$24</f>
        <v>0.489744943093394</v>
      </c>
      <c r="CK244" s="3" t="n">
        <f aca="false">STDEV(CP223:CP244)*CK$24</f>
        <v>0.455936485936145</v>
      </c>
      <c r="CO244" s="3" t="n">
        <f aca="false">LN(V244/V243)</f>
        <v>0.0331240474250327</v>
      </c>
      <c r="CP244" s="3" t="n">
        <f aca="false">LN(W244/W243)</f>
        <v>0.0208099995137933</v>
      </c>
    </row>
    <row r="245" customFormat="false" ht="12.75" hidden="false" customHeight="false" outlineLevel="0" collapsed="false">
      <c r="A245" s="1" t="n">
        <f aca="false">A246-1</f>
        <v>678</v>
      </c>
      <c r="B245" s="56" t="n">
        <f aca="false">HLOOKUP("date",IF(TERM2="cash",cash,PRICELOOK),IF(A245&gt;=2,A245,2),FALSE())</f>
        <v>35923</v>
      </c>
      <c r="C245" s="1" t="n">
        <f aca="false">IF(MIN($N245:$O245)=0,0,N245)</f>
        <v>1.955</v>
      </c>
      <c r="D245" s="35" t="n">
        <f aca="false">IF(ma=7,AVERAGE(C239:C245),IF(ma=14,AVERAGE(C232:C245),IF(ma=30,AVERAGE(C216:C245),IF(ma=40,AVERAGE(C206:C245),0))))</f>
        <v>0</v>
      </c>
      <c r="E245" s="1" t="n">
        <f aca="false">IF(MIN($N245:$O245)=0,0,O245)</f>
        <v>2.09</v>
      </c>
      <c r="I245" s="56" t="n">
        <f aca="false">B245</f>
        <v>35923</v>
      </c>
      <c r="J245" s="35" t="n">
        <f aca="false">IF(MIN(C245,E245)=0,0,E245-C245)</f>
        <v>0.135</v>
      </c>
      <c r="K245" s="35" t="n">
        <f aca="false">IF(ma=7,AVERAGE(J239:J245),IF(ma=14,AVERAGE(J232:J245),IF(ma=30,AVERAGE(J216:J245),IF(ma=40,AVERAGE(J206:J245),0))))</f>
        <v>0</v>
      </c>
      <c r="L245" s="35"/>
      <c r="M245" s="35"/>
      <c r="N245" s="28" t="n">
        <f aca="false">IF(BASISYN="YES",Q245-S245,Q245)</f>
        <v>1.955</v>
      </c>
      <c r="O245" s="28" t="n">
        <f aca="false">IF(BASISYN="YES",R245-T245,R245)</f>
        <v>2.09</v>
      </c>
      <c r="Q245" s="28" t="n">
        <f aca="false">IF(ISNA(V245),Q244,V245)</f>
        <v>1.955</v>
      </c>
      <c r="R245" s="28" t="n">
        <f aca="false">IF(ISNA(W245),R244,W245)</f>
        <v>2.09</v>
      </c>
      <c r="S245" s="28" t="n">
        <f aca="false">IF(ISNA(X245),S244,X245)</f>
        <v>2.11</v>
      </c>
      <c r="T245" s="28" t="n">
        <f aca="false">IF(ISNA(Y245),T244,Y245)</f>
        <v>2.11</v>
      </c>
      <c r="V245" s="28" t="n">
        <f aca="false">VLOOKUP($B245,IF(V$1=2,PRICELOOK2,IF(V$1=3,PRICELOOK3,IF(V$1=4,cash,PRICELOOK))),V$2,FALSE())</f>
        <v>1.955</v>
      </c>
      <c r="W245" s="28" t="n">
        <f aca="false">VLOOKUP($B245,IF(W$1=2,PRICELOOK2,IF(W$1=3,PRICELOOK3,IF(W$1=4,cash,PRICELOOK))),W$2,FALSE())</f>
        <v>2.09</v>
      </c>
      <c r="X245" s="28" t="n">
        <f aca="false">VLOOKUP($B245,IF(X$1=2,PRICELOOK2,IF(X$1=3,PRICELOOK3,IF(X$1=4,cash,PRICELOOK))),X$2,FALSE())</f>
        <v>2.11</v>
      </c>
      <c r="Y245" s="28" t="n">
        <f aca="false">VLOOKUP($B245,IF(Y$1=2,PRICELOOK2,IF(Y$1=3,PRICELOOK3,IF(Y$1=4,cash,PRICELOOK))),Y$2,FALSE())</f>
        <v>2.11</v>
      </c>
      <c r="BK245" s="28" t="n">
        <f aca="false">V245</f>
        <v>1.955</v>
      </c>
      <c r="BL245" s="28" t="n">
        <f aca="false">W245</f>
        <v>2.09</v>
      </c>
      <c r="BM245" s="1" t="n">
        <f aca="false">IF(BK245=0,0,IF(BL245=0,0,1))</f>
        <v>1</v>
      </c>
      <c r="BN245" s="56" t="n">
        <f aca="false">B245</f>
        <v>35923</v>
      </c>
      <c r="BP245" s="28"/>
      <c r="BV245" s="56" t="n">
        <f aca="false">BN245</f>
        <v>35923</v>
      </c>
      <c r="BW245" s="28" t="n">
        <f aca="false">V245</f>
        <v>1.955</v>
      </c>
      <c r="BX245" s="28" t="n">
        <f aca="false">W245</f>
        <v>2.09</v>
      </c>
      <c r="BY245" s="1" t="n">
        <f aca="false">LN(BW245/BW244)</f>
        <v>-0.0202538569044977</v>
      </c>
      <c r="BZ245" s="1" t="n">
        <f aca="false">LN(BX245/BX244)</f>
        <v>-0.0444517625708339</v>
      </c>
      <c r="CB245" s="1" t="n">
        <f aca="false">IF(ISNUMBER(BY245),BY245," ")</f>
        <v>-0.0202538569044977</v>
      </c>
      <c r="CC245" s="1" t="n">
        <f aca="false">IF(ISNUMBER(BZ245),BZ245," ")</f>
        <v>-0.0444517625708339</v>
      </c>
      <c r="CF245" s="56" t="n">
        <f aca="false">B245</f>
        <v>35923</v>
      </c>
      <c r="CG245" s="1" t="n">
        <f aca="false">CORREL(C224:C245,E224:E245)</f>
        <v>0.985162979663175</v>
      </c>
      <c r="CI245" s="56" t="n">
        <f aca="false">CF245</f>
        <v>35923</v>
      </c>
      <c r="CJ245" s="3" t="n">
        <f aca="false">STDEV(CO224:CO245)*CJ$24</f>
        <v>0.487399738240286</v>
      </c>
      <c r="CK245" s="3" t="n">
        <f aca="false">STDEV(CP224:CP245)*CK$24</f>
        <v>0.46717575346616</v>
      </c>
      <c r="CO245" s="3" t="n">
        <f aca="false">LN(V245/V244)</f>
        <v>-0.0202538569044977</v>
      </c>
      <c r="CP245" s="3" t="n">
        <f aca="false">LN(W245/W244)</f>
        <v>-0.0444517625708339</v>
      </c>
    </row>
    <row r="246" customFormat="false" ht="12.75" hidden="false" customHeight="false" outlineLevel="0" collapsed="false">
      <c r="A246" s="1" t="n">
        <f aca="false">A247-1</f>
        <v>679</v>
      </c>
      <c r="B246" s="56" t="n">
        <f aca="false">HLOOKUP("date",IF(TERM2="cash",cash,PRICELOOK),IF(A246&gt;=2,A246,2),FALSE())</f>
        <v>35924</v>
      </c>
      <c r="C246" s="1" t="n">
        <f aca="false">IF(MIN($N246:$O246)=0,0,N246)</f>
        <v>1.955</v>
      </c>
      <c r="D246" s="35" t="n">
        <f aca="false">IF(ma=7,AVERAGE(C240:C246),IF(ma=14,AVERAGE(C233:C246),IF(ma=30,AVERAGE(C217:C246),IF(ma=40,AVERAGE(C207:C246),0))))</f>
        <v>0</v>
      </c>
      <c r="E246" s="1" t="n">
        <f aca="false">IF(MIN($N246:$O246)=0,0,O246)</f>
        <v>2.09</v>
      </c>
      <c r="I246" s="56" t="n">
        <f aca="false">B246</f>
        <v>35924</v>
      </c>
      <c r="J246" s="35" t="n">
        <f aca="false">IF(MIN(C246,E246)=0,0,E246-C246)</f>
        <v>0.135</v>
      </c>
      <c r="K246" s="35" t="n">
        <f aca="false">IF(ma=7,AVERAGE(J240:J246),IF(ma=14,AVERAGE(J233:J246),IF(ma=30,AVERAGE(J217:J246),IF(ma=40,AVERAGE(J207:J246),0))))</f>
        <v>0</v>
      </c>
      <c r="L246" s="35"/>
      <c r="M246" s="35"/>
      <c r="N246" s="28" t="n">
        <f aca="false">IF(BASISYN="YES",Q246-S246,Q246)</f>
        <v>1.955</v>
      </c>
      <c r="O246" s="28" t="n">
        <f aca="false">IF(BASISYN="YES",R246-T246,R246)</f>
        <v>2.09</v>
      </c>
      <c r="Q246" s="28" t="n">
        <f aca="false">IF(ISNA(V246),Q245,V246)</f>
        <v>1.955</v>
      </c>
      <c r="R246" s="28" t="n">
        <f aca="false">IF(ISNA(W246),R245,W246)</f>
        <v>2.09</v>
      </c>
      <c r="S246" s="28" t="n">
        <f aca="false">IF(ISNA(X246),S245,X246)</f>
        <v>2.11</v>
      </c>
      <c r="T246" s="28" t="n">
        <f aca="false">IF(ISNA(Y246),T245,Y246)</f>
        <v>2.11</v>
      </c>
      <c r="V246" s="28" t="n">
        <f aca="false">VLOOKUP($B246,IF(V$1=2,PRICELOOK2,IF(V$1=3,PRICELOOK3,IF(V$1=4,cash,PRICELOOK))),V$2,FALSE())</f>
        <v>1.955</v>
      </c>
      <c r="W246" s="28" t="n">
        <f aca="false">VLOOKUP($B246,IF(W$1=2,PRICELOOK2,IF(W$1=3,PRICELOOK3,IF(W$1=4,cash,PRICELOOK))),W$2,FALSE())</f>
        <v>2.09</v>
      </c>
      <c r="X246" s="28" t="n">
        <f aca="false">VLOOKUP($B246,IF(X$1=2,PRICELOOK2,IF(X$1=3,PRICELOOK3,IF(X$1=4,cash,PRICELOOK))),X$2,FALSE())</f>
        <v>2.11</v>
      </c>
      <c r="Y246" s="28" t="n">
        <f aca="false">VLOOKUP($B246,IF(Y$1=2,PRICELOOK2,IF(Y$1=3,PRICELOOK3,IF(Y$1=4,cash,PRICELOOK))),Y$2,FALSE())</f>
        <v>2.11</v>
      </c>
      <c r="BK246" s="28" t="n">
        <f aca="false">V246</f>
        <v>1.955</v>
      </c>
      <c r="BL246" s="28" t="n">
        <f aca="false">W246</f>
        <v>2.09</v>
      </c>
      <c r="BM246" s="1" t="n">
        <f aca="false">IF(BK246=0,0,IF(BL246=0,0,1))</f>
        <v>1</v>
      </c>
      <c r="BN246" s="56" t="n">
        <f aca="false">B246</f>
        <v>35924</v>
      </c>
      <c r="BP246" s="28"/>
      <c r="BV246" s="56" t="n">
        <f aca="false">BN246</f>
        <v>35924</v>
      </c>
      <c r="BW246" s="28" t="n">
        <f aca="false">V246</f>
        <v>1.955</v>
      </c>
      <c r="BX246" s="28" t="n">
        <f aca="false">W246</f>
        <v>2.09</v>
      </c>
      <c r="BY246" s="1" t="n">
        <f aca="false">LN(BW246/BW245)</f>
        <v>0</v>
      </c>
      <c r="BZ246" s="1" t="n">
        <f aca="false">LN(BX246/BX245)</f>
        <v>0</v>
      </c>
      <c r="CB246" s="1" t="n">
        <f aca="false">IF(ISNUMBER(BY246),BY246," ")</f>
        <v>0</v>
      </c>
      <c r="CC246" s="1" t="n">
        <f aca="false">IF(ISNUMBER(BZ246),BZ246," ")</f>
        <v>0</v>
      </c>
      <c r="CF246" s="56" t="n">
        <f aca="false">B246</f>
        <v>35924</v>
      </c>
      <c r="CG246" s="1" t="n">
        <f aca="false">CORREL(C225:C246,E225:E246)</f>
        <v>0.980653647736438</v>
      </c>
      <c r="CI246" s="56" t="n">
        <f aca="false">CF246</f>
        <v>35924</v>
      </c>
      <c r="CJ246" s="3" t="n">
        <f aca="false">STDEV(CO225:CO246)*CJ$24</f>
        <v>0.47919511020097</v>
      </c>
      <c r="CK246" s="3" t="n">
        <f aca="false">STDEV(CP225:CP246)*CK$24</f>
        <v>0.462987697925421</v>
      </c>
      <c r="CO246" s="3" t="n">
        <f aca="false">LN(V246/V245)</f>
        <v>0</v>
      </c>
      <c r="CP246" s="3" t="n">
        <f aca="false">LN(W246/W245)</f>
        <v>0</v>
      </c>
    </row>
    <row r="247" customFormat="false" ht="12.75" hidden="false" customHeight="false" outlineLevel="0" collapsed="false">
      <c r="A247" s="1" t="n">
        <f aca="false">A248-1</f>
        <v>680</v>
      </c>
      <c r="B247" s="56" t="n">
        <f aca="false">HLOOKUP("date",IF(TERM2="cash",cash,PRICELOOK),IF(A247&gt;=2,A247,2),FALSE())</f>
        <v>35925</v>
      </c>
      <c r="C247" s="1" t="n">
        <f aca="false">IF(MIN($N247:$O247)=0,0,N247)</f>
        <v>1.955</v>
      </c>
      <c r="D247" s="35" t="n">
        <f aca="false">IF(ma=7,AVERAGE(C241:C247),IF(ma=14,AVERAGE(C234:C247),IF(ma=30,AVERAGE(C218:C247),IF(ma=40,AVERAGE(C208:C247),0))))</f>
        <v>0</v>
      </c>
      <c r="E247" s="1" t="n">
        <f aca="false">IF(MIN($N247:$O247)=0,0,O247)</f>
        <v>2.09</v>
      </c>
      <c r="I247" s="56" t="n">
        <f aca="false">B247</f>
        <v>35925</v>
      </c>
      <c r="J247" s="35" t="n">
        <f aca="false">IF(MIN(C247,E247)=0,0,E247-C247)</f>
        <v>0.135</v>
      </c>
      <c r="K247" s="35" t="n">
        <f aca="false">IF(ma=7,AVERAGE(J241:J247),IF(ma=14,AVERAGE(J234:J247),IF(ma=30,AVERAGE(J218:J247),IF(ma=40,AVERAGE(J208:J247),0))))</f>
        <v>0</v>
      </c>
      <c r="L247" s="35"/>
      <c r="M247" s="35"/>
      <c r="N247" s="28" t="n">
        <f aca="false">IF(BASISYN="YES",Q247-S247,Q247)</f>
        <v>1.955</v>
      </c>
      <c r="O247" s="28" t="n">
        <f aca="false">IF(BASISYN="YES",R247-T247,R247)</f>
        <v>2.09</v>
      </c>
      <c r="Q247" s="28" t="n">
        <f aca="false">IF(ISNA(V247),Q246,V247)</f>
        <v>1.955</v>
      </c>
      <c r="R247" s="28" t="n">
        <f aca="false">IF(ISNA(W247),R246,W247)</f>
        <v>2.09</v>
      </c>
      <c r="S247" s="28" t="n">
        <f aca="false">IF(ISNA(X247),S246,X247)</f>
        <v>2.11</v>
      </c>
      <c r="T247" s="28" t="n">
        <f aca="false">IF(ISNA(Y247),T246,Y247)</f>
        <v>2.11</v>
      </c>
      <c r="V247" s="28" t="n">
        <f aca="false">VLOOKUP($B247,IF(V$1=2,PRICELOOK2,IF(V$1=3,PRICELOOK3,IF(V$1=4,cash,PRICELOOK))),V$2,FALSE())</f>
        <v>1.955</v>
      </c>
      <c r="W247" s="28" t="n">
        <f aca="false">VLOOKUP($B247,IF(W$1=2,PRICELOOK2,IF(W$1=3,PRICELOOK3,IF(W$1=4,cash,PRICELOOK))),W$2,FALSE())</f>
        <v>2.09</v>
      </c>
      <c r="X247" s="28" t="n">
        <f aca="false">VLOOKUP($B247,IF(X$1=2,PRICELOOK2,IF(X$1=3,PRICELOOK3,IF(X$1=4,cash,PRICELOOK))),X$2,FALSE())</f>
        <v>2.11</v>
      </c>
      <c r="Y247" s="28" t="n">
        <f aca="false">VLOOKUP($B247,IF(Y$1=2,PRICELOOK2,IF(Y$1=3,PRICELOOK3,IF(Y$1=4,cash,PRICELOOK))),Y$2,FALSE())</f>
        <v>2.11</v>
      </c>
      <c r="BK247" s="28" t="n">
        <f aca="false">V247</f>
        <v>1.955</v>
      </c>
      <c r="BL247" s="28" t="n">
        <f aca="false">W247</f>
        <v>2.09</v>
      </c>
      <c r="BM247" s="1" t="n">
        <f aca="false">IF(BK247=0,0,IF(BL247=0,0,1))</f>
        <v>1</v>
      </c>
      <c r="BN247" s="56" t="n">
        <f aca="false">B247</f>
        <v>35925</v>
      </c>
      <c r="BP247" s="28"/>
      <c r="BV247" s="56" t="n">
        <f aca="false">BN247</f>
        <v>35925</v>
      </c>
      <c r="BW247" s="28" t="n">
        <f aca="false">V247</f>
        <v>1.955</v>
      </c>
      <c r="BX247" s="28" t="n">
        <f aca="false">W247</f>
        <v>2.09</v>
      </c>
      <c r="BY247" s="1" t="n">
        <f aca="false">LN(BW247/BW246)</f>
        <v>0</v>
      </c>
      <c r="BZ247" s="1" t="n">
        <f aca="false">LN(BX247/BX246)</f>
        <v>0</v>
      </c>
      <c r="CB247" s="1" t="n">
        <f aca="false">IF(ISNUMBER(BY247),BY247," ")</f>
        <v>0</v>
      </c>
      <c r="CC247" s="1" t="n">
        <f aca="false">IF(ISNUMBER(BZ247),BZ247," ")</f>
        <v>0</v>
      </c>
      <c r="CF247" s="56" t="n">
        <f aca="false">B247</f>
        <v>35925</v>
      </c>
      <c r="CG247" s="1" t="n">
        <f aca="false">CORREL(C226:C247,E226:E247)</f>
        <v>0.976147901572171</v>
      </c>
      <c r="CI247" s="56" t="n">
        <f aca="false">CF247</f>
        <v>35925</v>
      </c>
      <c r="CJ247" s="3" t="n">
        <f aca="false">STDEV(CO226:CO247)*CJ$24</f>
        <v>0.47919511020097</v>
      </c>
      <c r="CK247" s="3" t="n">
        <f aca="false">STDEV(CP226:CP247)*CK$24</f>
        <v>0.462987697925421</v>
      </c>
      <c r="CO247" s="3" t="n">
        <f aca="false">LN(V247/V246)</f>
        <v>0</v>
      </c>
      <c r="CP247" s="3" t="n">
        <f aca="false">LN(W247/W246)</f>
        <v>0</v>
      </c>
    </row>
    <row r="248" customFormat="false" ht="12.75" hidden="false" customHeight="false" outlineLevel="0" collapsed="false">
      <c r="A248" s="1" t="n">
        <f aca="false">A249-1</f>
        <v>681</v>
      </c>
      <c r="B248" s="56" t="n">
        <f aca="false">HLOOKUP("date",IF(TERM2="cash",cash,PRICELOOK),IF(A248&gt;=2,A248,2),FALSE())</f>
        <v>35926</v>
      </c>
      <c r="C248" s="1" t="n">
        <f aca="false">IF(MIN($N248:$O248)=0,0,N248)</f>
        <v>2.01</v>
      </c>
      <c r="D248" s="35" t="n">
        <f aca="false">IF(ma=7,AVERAGE(C242:C248),IF(ma=14,AVERAGE(C235:C248),IF(ma=30,AVERAGE(C219:C248),IF(ma=40,AVERAGE(C209:C248),0))))</f>
        <v>0</v>
      </c>
      <c r="E248" s="1" t="n">
        <f aca="false">IF(MIN($N248:$O248)=0,0,O248)</f>
        <v>2.175</v>
      </c>
      <c r="I248" s="56" t="n">
        <f aca="false">B248</f>
        <v>35926</v>
      </c>
      <c r="J248" s="35" t="n">
        <f aca="false">IF(MIN(C248,E248)=0,0,E248-C248)</f>
        <v>0.165</v>
      </c>
      <c r="K248" s="35" t="n">
        <f aca="false">IF(ma=7,AVERAGE(J242:J248),IF(ma=14,AVERAGE(J235:J248),IF(ma=30,AVERAGE(J219:J248),IF(ma=40,AVERAGE(J209:J248),0))))</f>
        <v>0</v>
      </c>
      <c r="L248" s="35"/>
      <c r="M248" s="35"/>
      <c r="N248" s="28" t="n">
        <f aca="false">IF(BASISYN="YES",Q248-S248,Q248)</f>
        <v>2.01</v>
      </c>
      <c r="O248" s="28" t="n">
        <f aca="false">IF(BASISYN="YES",R248-T248,R248)</f>
        <v>2.175</v>
      </c>
      <c r="Q248" s="28" t="n">
        <f aca="false">IF(ISNA(V248),Q247,V248)</f>
        <v>2.01</v>
      </c>
      <c r="R248" s="28" t="n">
        <f aca="false">IF(ISNA(W248),R247,W248)</f>
        <v>2.175</v>
      </c>
      <c r="S248" s="28" t="n">
        <f aca="false">IF(ISNA(X248),S247,X248)</f>
        <v>2.175</v>
      </c>
      <c r="T248" s="28" t="n">
        <f aca="false">IF(ISNA(Y248),T247,Y248)</f>
        <v>2.175</v>
      </c>
      <c r="V248" s="28" t="n">
        <f aca="false">VLOOKUP($B248,IF(V$1=2,PRICELOOK2,IF(V$1=3,PRICELOOK3,IF(V$1=4,cash,PRICELOOK))),V$2,FALSE())</f>
        <v>2.01</v>
      </c>
      <c r="W248" s="28" t="n">
        <f aca="false">VLOOKUP($B248,IF(W$1=2,PRICELOOK2,IF(W$1=3,PRICELOOK3,IF(W$1=4,cash,PRICELOOK))),W$2,FALSE())</f>
        <v>2.175</v>
      </c>
      <c r="X248" s="28" t="n">
        <f aca="false">VLOOKUP($B248,IF(X$1=2,PRICELOOK2,IF(X$1=3,PRICELOOK3,IF(X$1=4,cash,PRICELOOK))),X$2,FALSE())</f>
        <v>2.175</v>
      </c>
      <c r="Y248" s="28" t="n">
        <f aca="false">VLOOKUP($B248,IF(Y$1=2,PRICELOOK2,IF(Y$1=3,PRICELOOK3,IF(Y$1=4,cash,PRICELOOK))),Y$2,FALSE())</f>
        <v>2.175</v>
      </c>
      <c r="BK248" s="28" t="n">
        <f aca="false">V248</f>
        <v>2.01</v>
      </c>
      <c r="BL248" s="28" t="n">
        <f aca="false">W248</f>
        <v>2.175</v>
      </c>
      <c r="BM248" s="1" t="n">
        <f aca="false">IF(BK248=0,0,IF(BL248=0,0,1))</f>
        <v>1</v>
      </c>
      <c r="BN248" s="56" t="n">
        <f aca="false">B248</f>
        <v>35926</v>
      </c>
      <c r="BP248" s="28"/>
      <c r="BV248" s="56" t="n">
        <f aca="false">BN248</f>
        <v>35926</v>
      </c>
      <c r="BW248" s="28" t="n">
        <f aca="false">V248</f>
        <v>2.01</v>
      </c>
      <c r="BX248" s="28" t="n">
        <f aca="false">W248</f>
        <v>2.175</v>
      </c>
      <c r="BY248" s="1" t="n">
        <f aca="false">LN(BW248/BW247)</f>
        <v>0.0277445286336552</v>
      </c>
      <c r="BZ248" s="1" t="n">
        <f aca="false">LN(BX248/BX247)</f>
        <v>0.0398645985639278</v>
      </c>
      <c r="CB248" s="1" t="n">
        <f aca="false">IF(ISNUMBER(BY248),BY248," ")</f>
        <v>0.0277445286336552</v>
      </c>
      <c r="CC248" s="1" t="n">
        <f aca="false">IF(ISNUMBER(BZ248),BZ248," ")</f>
        <v>0.0398645985639278</v>
      </c>
      <c r="CF248" s="56" t="n">
        <f aca="false">B248</f>
        <v>35926</v>
      </c>
      <c r="CG248" s="1" t="n">
        <f aca="false">CORREL(C227:C248,E227:E248)</f>
        <v>0.971352168370588</v>
      </c>
      <c r="CI248" s="56" t="n">
        <f aca="false">CF248</f>
        <v>35926</v>
      </c>
      <c r="CJ248" s="3" t="n">
        <f aca="false">STDEV(CO227:CO248)*CJ$24</f>
        <v>0.493214103004688</v>
      </c>
      <c r="CK248" s="3" t="n">
        <f aca="false">STDEV(CP227:CP248)*CK$24</f>
        <v>0.491808580705269</v>
      </c>
      <c r="CO248" s="3" t="n">
        <f aca="false">LN(V248/V247)</f>
        <v>0.0277445286336552</v>
      </c>
      <c r="CP248" s="3" t="n">
        <f aca="false">LN(W248/W247)</f>
        <v>0.0398645985639278</v>
      </c>
    </row>
    <row r="249" customFormat="false" ht="12.75" hidden="false" customHeight="false" outlineLevel="0" collapsed="false">
      <c r="A249" s="1" t="n">
        <f aca="false">A250-1</f>
        <v>682</v>
      </c>
      <c r="B249" s="56" t="n">
        <f aca="false">HLOOKUP("date",IF(TERM2="cash",cash,PRICELOOK),IF(A249&gt;=2,A249,2),FALSE())</f>
        <v>35927</v>
      </c>
      <c r="C249" s="1" t="n">
        <f aca="false">IF(MIN($N249:$O249)=0,0,N249)</f>
        <v>2.065</v>
      </c>
      <c r="D249" s="35" t="n">
        <f aca="false">IF(ma=7,AVERAGE(C243:C249),IF(ma=14,AVERAGE(C236:C249),IF(ma=30,AVERAGE(C220:C249),IF(ma=40,AVERAGE(C210:C249),0))))</f>
        <v>0</v>
      </c>
      <c r="E249" s="1" t="n">
        <f aca="false">IF(MIN($N249:$O249)=0,0,O249)</f>
        <v>2.32</v>
      </c>
      <c r="I249" s="56" t="n">
        <f aca="false">B249</f>
        <v>35927</v>
      </c>
      <c r="J249" s="35" t="n">
        <f aca="false">IF(MIN(C249,E249)=0,0,E249-C249)</f>
        <v>0.255</v>
      </c>
      <c r="K249" s="35" t="n">
        <f aca="false">IF(ma=7,AVERAGE(J243:J249),IF(ma=14,AVERAGE(J236:J249),IF(ma=30,AVERAGE(J220:J249),IF(ma=40,AVERAGE(J210:J249),0))))</f>
        <v>0</v>
      </c>
      <c r="L249" s="35"/>
      <c r="M249" s="35"/>
      <c r="N249" s="28" t="n">
        <f aca="false">IF(BASISYN="YES",Q249-S249,Q249)</f>
        <v>2.065</v>
      </c>
      <c r="O249" s="28" t="n">
        <f aca="false">IF(BASISYN="YES",R249-T249,R249)</f>
        <v>2.32</v>
      </c>
      <c r="Q249" s="28" t="n">
        <f aca="false">IF(ISNA(V249),Q248,V249)</f>
        <v>2.065</v>
      </c>
      <c r="R249" s="28" t="n">
        <f aca="false">IF(ISNA(W249),R248,W249)</f>
        <v>2.32</v>
      </c>
      <c r="S249" s="28" t="n">
        <f aca="false">IF(ISNA(X249),S248,X249)</f>
        <v>2.23</v>
      </c>
      <c r="T249" s="28" t="n">
        <f aca="false">IF(ISNA(Y249),T248,Y249)</f>
        <v>2.23</v>
      </c>
      <c r="V249" s="28" t="n">
        <f aca="false">VLOOKUP($B249,IF(V$1=2,PRICELOOK2,IF(V$1=3,PRICELOOK3,IF(V$1=4,cash,PRICELOOK))),V$2,FALSE())</f>
        <v>2.065</v>
      </c>
      <c r="W249" s="28" t="n">
        <f aca="false">VLOOKUP($B249,IF(W$1=2,PRICELOOK2,IF(W$1=3,PRICELOOK3,IF(W$1=4,cash,PRICELOOK))),W$2,FALSE())</f>
        <v>2.32</v>
      </c>
      <c r="X249" s="28" t="n">
        <f aca="false">VLOOKUP($B249,IF(X$1=2,PRICELOOK2,IF(X$1=3,PRICELOOK3,IF(X$1=4,cash,PRICELOOK))),X$2,FALSE())</f>
        <v>2.23</v>
      </c>
      <c r="Y249" s="28" t="n">
        <f aca="false">VLOOKUP($B249,IF(Y$1=2,PRICELOOK2,IF(Y$1=3,PRICELOOK3,IF(Y$1=4,cash,PRICELOOK))),Y$2,FALSE())</f>
        <v>2.23</v>
      </c>
      <c r="BK249" s="28" t="n">
        <f aca="false">V249</f>
        <v>2.065</v>
      </c>
      <c r="BL249" s="28" t="n">
        <f aca="false">W249</f>
        <v>2.32</v>
      </c>
      <c r="BM249" s="1" t="n">
        <f aca="false">IF(BK249=0,0,IF(BL249=0,0,1))</f>
        <v>1</v>
      </c>
      <c r="BN249" s="56" t="n">
        <f aca="false">B249</f>
        <v>35927</v>
      </c>
      <c r="BP249" s="28"/>
      <c r="BV249" s="56" t="n">
        <f aca="false">BN249</f>
        <v>35927</v>
      </c>
      <c r="BW249" s="28" t="n">
        <f aca="false">V249</f>
        <v>2.065</v>
      </c>
      <c r="BX249" s="28" t="n">
        <f aca="false">W249</f>
        <v>2.32</v>
      </c>
      <c r="BY249" s="1" t="n">
        <f aca="false">LN(BW249/BW248)</f>
        <v>0.0269955043420117</v>
      </c>
      <c r="BZ249" s="1" t="n">
        <f aca="false">LN(BX249/BX248)</f>
        <v>0.0645385211375712</v>
      </c>
      <c r="CB249" s="1" t="n">
        <f aca="false">IF(ISNUMBER(BY249),BY249," ")</f>
        <v>0.0269955043420117</v>
      </c>
      <c r="CC249" s="1" t="n">
        <f aca="false">IF(ISNUMBER(BZ249),BZ249," ")</f>
        <v>0.0645385211375712</v>
      </c>
      <c r="CF249" s="56" t="n">
        <f aca="false">B249</f>
        <v>35927</v>
      </c>
      <c r="CG249" s="1" t="n">
        <f aca="false">CORREL(C228:C249,E228:E249)</f>
        <v>0.968068121811506</v>
      </c>
      <c r="CI249" s="56" t="n">
        <f aca="false">CF249</f>
        <v>35927</v>
      </c>
      <c r="CJ249" s="3" t="n">
        <f aca="false">STDEV(CO228:CO249)*CJ$24</f>
        <v>0.505411720120657</v>
      </c>
      <c r="CK249" s="3" t="n">
        <f aca="false">STDEV(CP228:CP249)*CK$24</f>
        <v>0.548821905312586</v>
      </c>
      <c r="CO249" s="3" t="n">
        <f aca="false">LN(V249/V248)</f>
        <v>0.0269955043420117</v>
      </c>
      <c r="CP249" s="3" t="n">
        <f aca="false">LN(W249/W248)</f>
        <v>0.0645385211375712</v>
      </c>
    </row>
    <row r="250" customFormat="false" ht="12.75" hidden="false" customHeight="false" outlineLevel="0" collapsed="false">
      <c r="A250" s="1" t="n">
        <f aca="false">A251-1</f>
        <v>683</v>
      </c>
      <c r="B250" s="56" t="n">
        <f aca="false">HLOOKUP("date",IF(TERM2="cash",cash,PRICELOOK),IF(A250&gt;=2,A250,2),FALSE())</f>
        <v>35928</v>
      </c>
      <c r="C250" s="1" t="n">
        <f aca="false">IF(MIN($N250:$O250)=0,0,N250)</f>
        <v>2.09</v>
      </c>
      <c r="D250" s="35" t="n">
        <f aca="false">IF(ma=7,AVERAGE(C244:C250),IF(ma=14,AVERAGE(C237:C250),IF(ma=30,AVERAGE(C221:C250),IF(ma=40,AVERAGE(C211:C250),0))))</f>
        <v>0</v>
      </c>
      <c r="E250" s="1" t="n">
        <f aca="false">IF(MIN($N250:$O250)=0,0,O250)</f>
        <v>2.38</v>
      </c>
      <c r="I250" s="56" t="n">
        <f aca="false">B250</f>
        <v>35928</v>
      </c>
      <c r="J250" s="35" t="n">
        <f aca="false">IF(MIN(C250,E250)=0,0,E250-C250)</f>
        <v>0.29</v>
      </c>
      <c r="K250" s="35" t="n">
        <f aca="false">IF(ma=7,AVERAGE(J244:J250),IF(ma=14,AVERAGE(J237:J250),IF(ma=30,AVERAGE(J221:J250),IF(ma=40,AVERAGE(J211:J250),0))))</f>
        <v>0</v>
      </c>
      <c r="L250" s="35"/>
      <c r="M250" s="35"/>
      <c r="N250" s="28" t="n">
        <f aca="false">IF(BASISYN="YES",Q250-S250,Q250)</f>
        <v>2.09</v>
      </c>
      <c r="O250" s="28" t="n">
        <f aca="false">IF(BASISYN="YES",R250-T250,R250)</f>
        <v>2.38</v>
      </c>
      <c r="Q250" s="28" t="n">
        <f aca="false">IF(ISNA(V250),Q249,V250)</f>
        <v>2.09</v>
      </c>
      <c r="R250" s="28" t="n">
        <f aca="false">IF(ISNA(W250),R249,W250)</f>
        <v>2.38</v>
      </c>
      <c r="S250" s="28" t="n">
        <f aca="false">IF(ISNA(X250),S249,X250)</f>
        <v>2.235</v>
      </c>
      <c r="T250" s="28" t="n">
        <f aca="false">IF(ISNA(Y250),T249,Y250)</f>
        <v>2.235</v>
      </c>
      <c r="V250" s="28" t="n">
        <f aca="false">VLOOKUP($B250,IF(V$1=2,PRICELOOK2,IF(V$1=3,PRICELOOK3,IF(V$1=4,cash,PRICELOOK))),V$2,FALSE())</f>
        <v>2.09</v>
      </c>
      <c r="W250" s="28" t="n">
        <f aca="false">VLOOKUP($B250,IF(W$1=2,PRICELOOK2,IF(W$1=3,PRICELOOK3,IF(W$1=4,cash,PRICELOOK))),W$2,FALSE())</f>
        <v>2.38</v>
      </c>
      <c r="X250" s="28" t="n">
        <f aca="false">VLOOKUP($B250,IF(X$1=2,PRICELOOK2,IF(X$1=3,PRICELOOK3,IF(X$1=4,cash,PRICELOOK))),X$2,FALSE())</f>
        <v>2.235</v>
      </c>
      <c r="Y250" s="28" t="n">
        <f aca="false">VLOOKUP($B250,IF(Y$1=2,PRICELOOK2,IF(Y$1=3,PRICELOOK3,IF(Y$1=4,cash,PRICELOOK))),Y$2,FALSE())</f>
        <v>2.235</v>
      </c>
      <c r="BK250" s="28" t="n">
        <f aca="false">V250</f>
        <v>2.09</v>
      </c>
      <c r="BL250" s="28" t="n">
        <f aca="false">W250</f>
        <v>2.38</v>
      </c>
      <c r="BM250" s="1" t="n">
        <f aca="false">IF(BK250=0,0,IF(BL250=0,0,1))</f>
        <v>1</v>
      </c>
      <c r="BN250" s="56" t="n">
        <f aca="false">B250</f>
        <v>35928</v>
      </c>
      <c r="BO250" s="71" t="n">
        <f aca="false">IF(BM250=1,CORREL(BK231:BK250,BL231:BL250),1.1)</f>
        <v>0.925637403225032</v>
      </c>
      <c r="BP250" s="28" t="n">
        <f aca="false">IF(BM250=0," ",BO250)</f>
        <v>0.925637403225032</v>
      </c>
      <c r="BQ250" s="35" t="str">
        <f aca="false">CONCATENATE(TERM2," ",PIPE_2," - ",TERM1," ",PIPE_1,"CORRELATION ",BP227)</f>
        <v>CASH SOCAL - CASH EP PERMCORRELATION 0.79</v>
      </c>
      <c r="BV250" s="56" t="n">
        <f aca="false">BN250</f>
        <v>35928</v>
      </c>
      <c r="BW250" s="28" t="n">
        <f aca="false">V250</f>
        <v>2.09</v>
      </c>
      <c r="BX250" s="28" t="n">
        <f aca="false">W250</f>
        <v>2.38</v>
      </c>
      <c r="BY250" s="1" t="n">
        <f aca="false">LN(BW250/BW249)</f>
        <v>0.0120338395637235</v>
      </c>
      <c r="BZ250" s="1" t="n">
        <f aca="false">LN(BX250/BX249)</f>
        <v>0.0255333020051648</v>
      </c>
      <c r="CB250" s="1" t="n">
        <f aca="false">IF(ISNUMBER(BY250),BY250," ")</f>
        <v>0.0120338395637235</v>
      </c>
      <c r="CC250" s="1" t="n">
        <f aca="false">IF(ISNUMBER(BZ250),BZ250," ")</f>
        <v>0.0255333020051648</v>
      </c>
      <c r="CF250" s="56" t="n">
        <f aca="false">B250</f>
        <v>35928</v>
      </c>
      <c r="CG250" s="1" t="n">
        <f aca="false">CORREL(C229:C250,E229:E250)</f>
        <v>0.959823113314523</v>
      </c>
      <c r="CI250" s="56" t="n">
        <f aca="false">CF250</f>
        <v>35928</v>
      </c>
      <c r="CJ250" s="3" t="n">
        <f aca="false">STDEV(CO229:CO250)*CJ$24</f>
        <v>0.505798493367641</v>
      </c>
      <c r="CK250" s="3" t="n">
        <f aca="false">STDEV(CP229:CP250)*CK$24</f>
        <v>0.550167242506203</v>
      </c>
      <c r="CO250" s="3" t="n">
        <f aca="false">LN(V250/V249)</f>
        <v>0.0120338395637235</v>
      </c>
      <c r="CP250" s="3" t="n">
        <f aca="false">LN(W250/W249)</f>
        <v>0.0255333020051648</v>
      </c>
    </row>
    <row r="251" customFormat="false" ht="12.75" hidden="false" customHeight="false" outlineLevel="0" collapsed="false">
      <c r="A251" s="1" t="n">
        <f aca="false">A252-1</f>
        <v>684</v>
      </c>
      <c r="B251" s="56" t="n">
        <f aca="false">HLOOKUP("date",IF(TERM2="cash",cash,PRICELOOK),IF(A251&gt;=2,A251,2),FALSE())</f>
        <v>35929</v>
      </c>
      <c r="C251" s="1" t="n">
        <f aca="false">IF(MIN($N251:$O251)=0,0,N251)</f>
        <v>2.005</v>
      </c>
      <c r="D251" s="35" t="n">
        <f aca="false">IF(ma=7,AVERAGE(C245:C251),IF(ma=14,AVERAGE(C238:C251),IF(ma=30,AVERAGE(C222:C251),IF(ma=40,AVERAGE(C212:C251),0))))</f>
        <v>0</v>
      </c>
      <c r="E251" s="1" t="n">
        <f aca="false">IF(MIN($N251:$O251)=0,0,O251)</f>
        <v>2.3</v>
      </c>
      <c r="I251" s="56" t="n">
        <f aca="false">B251</f>
        <v>35929</v>
      </c>
      <c r="J251" s="35" t="n">
        <f aca="false">IF(MIN(C251,E251)=0,0,E251-C251)</f>
        <v>0.295</v>
      </c>
      <c r="K251" s="35" t="n">
        <f aca="false">IF(ma=7,AVERAGE(J245:J251),IF(ma=14,AVERAGE(J238:J251),IF(ma=30,AVERAGE(J222:J251),IF(ma=40,AVERAGE(J212:J251),0))))</f>
        <v>0</v>
      </c>
      <c r="L251" s="35"/>
      <c r="M251" s="35"/>
      <c r="N251" s="28" t="n">
        <f aca="false">IF(BASISYN="YES",Q251-S251,Q251)</f>
        <v>2.005</v>
      </c>
      <c r="O251" s="28" t="n">
        <f aca="false">IF(BASISYN="YES",R251-T251,R251)</f>
        <v>2.3</v>
      </c>
      <c r="Q251" s="28" t="n">
        <f aca="false">IF(ISNA(V251),Q250,V251)</f>
        <v>2.005</v>
      </c>
      <c r="R251" s="28" t="n">
        <f aca="false">IF(ISNA(W251),R250,W251)</f>
        <v>2.3</v>
      </c>
      <c r="S251" s="28" t="n">
        <f aca="false">IF(ISNA(X251),S250,X251)</f>
        <v>2.17</v>
      </c>
      <c r="T251" s="28" t="n">
        <f aca="false">IF(ISNA(Y251),T250,Y251)</f>
        <v>2.17</v>
      </c>
      <c r="V251" s="28" t="n">
        <f aca="false">VLOOKUP($B251,IF(V$1=2,PRICELOOK2,IF(V$1=3,PRICELOOK3,IF(V$1=4,cash,PRICELOOK))),V$2,FALSE())</f>
        <v>2.005</v>
      </c>
      <c r="W251" s="28" t="n">
        <f aca="false">VLOOKUP($B251,IF(W$1=2,PRICELOOK2,IF(W$1=3,PRICELOOK3,IF(W$1=4,cash,PRICELOOK))),W$2,FALSE())</f>
        <v>2.3</v>
      </c>
      <c r="X251" s="28" t="n">
        <f aca="false">VLOOKUP($B251,IF(X$1=2,PRICELOOK2,IF(X$1=3,PRICELOOK3,IF(X$1=4,cash,PRICELOOK))),X$2,FALSE())</f>
        <v>2.17</v>
      </c>
      <c r="Y251" s="28" t="n">
        <f aca="false">VLOOKUP($B251,IF(Y$1=2,PRICELOOK2,IF(Y$1=3,PRICELOOK3,IF(Y$1=4,cash,PRICELOOK))),Y$2,FALSE())</f>
        <v>2.17</v>
      </c>
      <c r="BK251" s="28" t="n">
        <f aca="false">V251</f>
        <v>2.005</v>
      </c>
      <c r="BL251" s="28" t="n">
        <f aca="false">W251</f>
        <v>2.3</v>
      </c>
      <c r="BM251" s="1" t="n">
        <f aca="false">IF(BK251=0,0,IF(BL251=0,0,1))</f>
        <v>1</v>
      </c>
      <c r="BN251" s="56" t="n">
        <f aca="false">B251</f>
        <v>35929</v>
      </c>
      <c r="BO251" s="71" t="n">
        <f aca="false">IF(BM251=1,CORREL(BK232:BK251,BL232:BL251),1.1)</f>
        <v>0.909541883222289</v>
      </c>
      <c r="BP251" s="28" t="n">
        <f aca="false">IF(BM251=0," ",BO251)</f>
        <v>0.909541883222289</v>
      </c>
      <c r="BV251" s="56" t="n">
        <f aca="false">BN251</f>
        <v>35929</v>
      </c>
      <c r="BW251" s="28" t="n">
        <f aca="false">V251</f>
        <v>2.005</v>
      </c>
      <c r="BX251" s="28" t="n">
        <f aca="false">W251</f>
        <v>2.3</v>
      </c>
      <c r="BY251" s="1" t="n">
        <f aca="false">LN(BW251/BW250)</f>
        <v>-0.0415200052181871</v>
      </c>
      <c r="BZ251" s="1" t="n">
        <f aca="false">LN(BX251/BX250)</f>
        <v>-0.0341913647482793</v>
      </c>
      <c r="CB251" s="1" t="str">
        <f aca="false">CONCATENATE(PIPE_1," ",TERM1)</f>
        <v>EP PERM CASH</v>
      </c>
      <c r="CC251" s="1" t="str">
        <f aca="false">CONCATENATE(PIPE_2," ",TERM2)</f>
        <v>SOCAL CASH</v>
      </c>
      <c r="CF251" s="56" t="n">
        <f aca="false">B251</f>
        <v>35929</v>
      </c>
      <c r="CG251" s="1" t="n">
        <f aca="false">CORREL(C230:C251,E230:E251)</f>
        <v>0.933714430742043</v>
      </c>
      <c r="CI251" s="56" t="n">
        <f aca="false">CF251</f>
        <v>35929</v>
      </c>
      <c r="CJ251" s="3" t="n">
        <f aca="false">STDEV(CO230:CO251)*CJ$24</f>
        <v>0.505778856521744</v>
      </c>
      <c r="CK251" s="3" t="n">
        <f aca="false">STDEV(CP230:CP251)*CK$24</f>
        <v>0.550719544709284</v>
      </c>
      <c r="CO251" s="3" t="n">
        <f aca="false">LN(V251/V250)</f>
        <v>-0.0415200052181871</v>
      </c>
      <c r="CP251" s="3" t="n">
        <f aca="false">LN(W251/W250)</f>
        <v>-0.0341913647482793</v>
      </c>
    </row>
    <row r="252" customFormat="false" ht="12.75" hidden="false" customHeight="false" outlineLevel="0" collapsed="false">
      <c r="A252" s="1" t="n">
        <f aca="false">A253-1</f>
        <v>685</v>
      </c>
      <c r="B252" s="56" t="n">
        <f aca="false">HLOOKUP("date",IF(TERM2="cash",cash,PRICELOOK),IF(A252&gt;=2,A252,2),FALSE())</f>
        <v>35930</v>
      </c>
      <c r="C252" s="1" t="n">
        <f aca="false">IF(MIN($N252:$O252)=0,0,N252)</f>
        <v>1.98</v>
      </c>
      <c r="D252" s="35" t="n">
        <f aca="false">IF(ma=7,AVERAGE(C246:C252),IF(ma=14,AVERAGE(C239:C252),IF(ma=30,AVERAGE(C223:C252),IF(ma=40,AVERAGE(C213:C252),0))))</f>
        <v>0</v>
      </c>
      <c r="E252" s="1" t="n">
        <f aca="false">IF(MIN($N252:$O252)=0,0,O252)</f>
        <v>2.275</v>
      </c>
      <c r="I252" s="56" t="n">
        <f aca="false">B252</f>
        <v>35930</v>
      </c>
      <c r="J252" s="35" t="n">
        <f aca="false">IF(MIN(C252,E252)=0,0,E252-C252)</f>
        <v>0.295</v>
      </c>
      <c r="K252" s="35" t="n">
        <f aca="false">IF(ma=7,AVERAGE(J246:J252),IF(ma=14,AVERAGE(J239:J252),IF(ma=30,AVERAGE(J223:J252),IF(ma=40,AVERAGE(J213:J252),0))))</f>
        <v>0</v>
      </c>
      <c r="L252" s="35"/>
      <c r="M252" s="35"/>
      <c r="N252" s="28" t="n">
        <f aca="false">IF(BASISYN="YES",Q252-S252,Q252)</f>
        <v>1.98</v>
      </c>
      <c r="O252" s="28" t="n">
        <f aca="false">IF(BASISYN="YES",R252-T252,R252)</f>
        <v>2.275</v>
      </c>
      <c r="Q252" s="28" t="n">
        <f aca="false">IF(ISNA(V252),Q251,V252)</f>
        <v>1.98</v>
      </c>
      <c r="R252" s="28" t="n">
        <f aca="false">IF(ISNA(W252),R251,W252)</f>
        <v>2.275</v>
      </c>
      <c r="S252" s="28" t="n">
        <f aca="false">IF(ISNA(X252),S251,X252)</f>
        <v>2.17</v>
      </c>
      <c r="T252" s="28" t="n">
        <f aca="false">IF(ISNA(Y252),T251,Y252)</f>
        <v>2.17</v>
      </c>
      <c r="V252" s="28" t="n">
        <f aca="false">VLOOKUP($B252,IF(V$1=2,PRICELOOK2,IF(V$1=3,PRICELOOK3,IF(V$1=4,cash,PRICELOOK))),V$2,FALSE())</f>
        <v>1.98</v>
      </c>
      <c r="W252" s="28" t="n">
        <f aca="false">VLOOKUP($B252,IF(W$1=2,PRICELOOK2,IF(W$1=3,PRICELOOK3,IF(W$1=4,cash,PRICELOOK))),W$2,FALSE())</f>
        <v>2.275</v>
      </c>
      <c r="X252" s="28" t="n">
        <f aca="false">VLOOKUP($B252,IF(X$1=2,PRICELOOK2,IF(X$1=3,PRICELOOK3,IF(X$1=4,cash,PRICELOOK))),X$2,FALSE())</f>
        <v>2.17</v>
      </c>
      <c r="Y252" s="28" t="n">
        <f aca="false">VLOOKUP($B252,IF(Y$1=2,PRICELOOK2,IF(Y$1=3,PRICELOOK3,IF(Y$1=4,cash,PRICELOOK))),Y$2,FALSE())</f>
        <v>2.17</v>
      </c>
      <c r="BK252" s="28" t="n">
        <f aca="false">V252</f>
        <v>1.98</v>
      </c>
      <c r="BL252" s="28" t="n">
        <f aca="false">W252</f>
        <v>2.275</v>
      </c>
      <c r="BM252" s="1" t="n">
        <f aca="false">IF(BK252=0,0,IF(BL252=0,0,1))</f>
        <v>1</v>
      </c>
      <c r="BN252" s="56" t="n">
        <f aca="false">B252</f>
        <v>35930</v>
      </c>
      <c r="BO252" s="71" t="n">
        <f aca="false">IF(BM252=1,CORREL(BK233:BK252,BL233:BL252),1.1)</f>
        <v>0.887343423905613</v>
      </c>
      <c r="BP252" s="28" t="n">
        <f aca="false">IF(BM252=0," ",BO252)</f>
        <v>0.887343423905613</v>
      </c>
      <c r="BV252" s="56" t="n">
        <f aca="false">BN252</f>
        <v>35930</v>
      </c>
      <c r="BW252" s="28" t="n">
        <f aca="false">V252</f>
        <v>1.98</v>
      </c>
      <c r="BX252" s="28" t="n">
        <f aca="false">W252</f>
        <v>2.275</v>
      </c>
      <c r="BY252" s="1" t="n">
        <f aca="false">LN(BW252/BW251)</f>
        <v>-0.0125472160520886</v>
      </c>
      <c r="BZ252" s="1" t="n">
        <f aca="false">LN(BX252/BX251)</f>
        <v>-0.0109290705321902</v>
      </c>
      <c r="CA252" s="56" t="n">
        <f aca="false">BV252</f>
        <v>35930</v>
      </c>
      <c r="CB252" s="1" t="n">
        <f aca="false">IF(ISNUMBER(STDEV(BY231:BY252)),STDEV(BY231:BY252)*SQRT(252),0)</f>
        <v>0.465699652187764</v>
      </c>
      <c r="CC252" s="1" t="n">
        <f aca="false">IF(ISNUMBER(STDEV(BZ231:BZ252)),STDEV(BZ231:BZ252)*SQRT(252),0)</f>
        <v>0.513927454980267</v>
      </c>
      <c r="CF252" s="56" t="n">
        <f aca="false">B252</f>
        <v>35930</v>
      </c>
      <c r="CG252" s="1" t="n">
        <f aca="false">CORREL(C231:C252,E231:E252)</f>
        <v>0.905632783469366</v>
      </c>
      <c r="CI252" s="56" t="n">
        <f aca="false">CF252</f>
        <v>35930</v>
      </c>
      <c r="CJ252" s="3" t="n">
        <f aca="false">STDEV(CO231:CO252)*CJ$24</f>
        <v>0.46846347260744</v>
      </c>
      <c r="CK252" s="3" t="n">
        <f aca="false">STDEV(CP231:CP252)*CK$24</f>
        <v>0.516977496326945</v>
      </c>
      <c r="CO252" s="3" t="n">
        <f aca="false">LN(V252/V251)</f>
        <v>-0.0125472160520886</v>
      </c>
      <c r="CP252" s="3" t="n">
        <f aca="false">LN(W252/W251)</f>
        <v>-0.0109290705321902</v>
      </c>
    </row>
    <row r="253" customFormat="false" ht="12.75" hidden="false" customHeight="false" outlineLevel="0" collapsed="false">
      <c r="A253" s="1" t="n">
        <f aca="false">A254-1</f>
        <v>686</v>
      </c>
      <c r="B253" s="56" t="n">
        <f aca="false">HLOOKUP("date",IF(TERM2="cash",cash,PRICELOOK),IF(A253&gt;=2,A253,2),FALSE())</f>
        <v>35931</v>
      </c>
      <c r="C253" s="1" t="n">
        <f aca="false">IF(MIN($N253:$O253)=0,0,N253)</f>
        <v>1.98</v>
      </c>
      <c r="D253" s="35" t="n">
        <f aca="false">IF(ma=7,AVERAGE(C247:C253),IF(ma=14,AVERAGE(C240:C253),IF(ma=30,AVERAGE(C224:C253),IF(ma=40,AVERAGE(C214:C253),0))))</f>
        <v>0</v>
      </c>
      <c r="E253" s="1" t="n">
        <f aca="false">IF(MIN($N253:$O253)=0,0,O253)</f>
        <v>2.275</v>
      </c>
      <c r="I253" s="56" t="n">
        <f aca="false">B253</f>
        <v>35931</v>
      </c>
      <c r="J253" s="35" t="n">
        <f aca="false">IF(MIN(C253,E253)=0,0,E253-C253)</f>
        <v>0.295</v>
      </c>
      <c r="K253" s="35" t="n">
        <f aca="false">IF(ma=7,AVERAGE(J247:J253),IF(ma=14,AVERAGE(J240:J253),IF(ma=30,AVERAGE(J224:J253),IF(ma=40,AVERAGE(J214:J253),0))))</f>
        <v>0</v>
      </c>
      <c r="L253" s="35"/>
      <c r="M253" s="35"/>
      <c r="N253" s="28" t="n">
        <f aca="false">IF(BASISYN="YES",Q253-S253,Q253)</f>
        <v>1.98</v>
      </c>
      <c r="O253" s="28" t="n">
        <f aca="false">IF(BASISYN="YES",R253-T253,R253)</f>
        <v>2.275</v>
      </c>
      <c r="Q253" s="28" t="n">
        <f aca="false">IF(ISNA(V253),Q252,V253)</f>
        <v>1.98</v>
      </c>
      <c r="R253" s="28" t="n">
        <f aca="false">IF(ISNA(W253),R252,W253)</f>
        <v>2.275</v>
      </c>
      <c r="S253" s="28" t="n">
        <f aca="false">IF(ISNA(X253),S252,X253)</f>
        <v>2.17</v>
      </c>
      <c r="T253" s="28" t="n">
        <f aca="false">IF(ISNA(Y253),T252,Y253)</f>
        <v>2.17</v>
      </c>
      <c r="V253" s="28" t="n">
        <f aca="false">VLOOKUP($B253,IF(V$1=2,PRICELOOK2,IF(V$1=3,PRICELOOK3,IF(V$1=4,cash,PRICELOOK))),V$2,FALSE())</f>
        <v>1.98</v>
      </c>
      <c r="W253" s="28" t="n">
        <f aca="false">VLOOKUP($B253,IF(W$1=2,PRICELOOK2,IF(W$1=3,PRICELOOK3,IF(W$1=4,cash,PRICELOOK))),W$2,FALSE())</f>
        <v>2.275</v>
      </c>
      <c r="X253" s="28" t="n">
        <f aca="false">VLOOKUP($B253,IF(X$1=2,PRICELOOK2,IF(X$1=3,PRICELOOK3,IF(X$1=4,cash,PRICELOOK))),X$2,FALSE())</f>
        <v>2.17</v>
      </c>
      <c r="Y253" s="28" t="n">
        <f aca="false">VLOOKUP($B253,IF(Y$1=2,PRICELOOK2,IF(Y$1=3,PRICELOOK3,IF(Y$1=4,cash,PRICELOOK))),Y$2,FALSE())</f>
        <v>2.17</v>
      </c>
      <c r="BK253" s="28" t="n">
        <f aca="false">V253</f>
        <v>1.98</v>
      </c>
      <c r="BL253" s="28" t="n">
        <f aca="false">W253</f>
        <v>2.275</v>
      </c>
      <c r="BM253" s="1" t="n">
        <f aca="false">IF(BK253=0,0,IF(BL253=0,0,1))</f>
        <v>1</v>
      </c>
      <c r="BN253" s="56" t="n">
        <f aca="false">B253</f>
        <v>35931</v>
      </c>
      <c r="BO253" s="71" t="n">
        <f aca="false">IF(BM253=1,CORREL(BK234:BK253,BL234:BL253),1.1)</f>
        <v>0.861261077945356</v>
      </c>
      <c r="BP253" s="28" t="n">
        <f aca="false">IF(BM253=0," ",BO253)</f>
        <v>0.861261077945356</v>
      </c>
      <c r="BV253" s="56" t="n">
        <f aca="false">BN253</f>
        <v>35931</v>
      </c>
      <c r="BW253" s="28" t="n">
        <f aca="false">V253</f>
        <v>1.98</v>
      </c>
      <c r="BX253" s="28" t="n">
        <f aca="false">W253</f>
        <v>2.275</v>
      </c>
      <c r="BY253" s="1" t="n">
        <f aca="false">LN(BW253/BW252)</f>
        <v>0</v>
      </c>
      <c r="BZ253" s="1" t="n">
        <f aca="false">LN(BX253/BX252)</f>
        <v>0</v>
      </c>
      <c r="CA253" s="56" t="n">
        <f aca="false">BV253</f>
        <v>35931</v>
      </c>
      <c r="CB253" s="1" t="n">
        <f aca="false">IF(ISNUMBER(STDEV(BY232:BY253)),STDEV(BY232:BY253)*SQRT(252),0)</f>
        <v>0.442440712307564</v>
      </c>
      <c r="CC253" s="1" t="n">
        <f aca="false">IF(ISNUMBER(STDEV(BZ232:BZ253)),STDEV(BZ232:BZ253)*SQRT(252),0)</f>
        <v>0.486201183703346</v>
      </c>
      <c r="CF253" s="56" t="n">
        <f aca="false">B253</f>
        <v>35931</v>
      </c>
      <c r="CG253" s="1" t="n">
        <f aca="false">CORREL(C232:C253,E232:E253)</f>
        <v>0.887120522212244</v>
      </c>
      <c r="CI253" s="56" t="n">
        <f aca="false">CF253</f>
        <v>35931</v>
      </c>
      <c r="CJ253" s="3" t="n">
        <f aca="false">STDEV(CO232:CO253)*CJ$24</f>
        <v>0.445066496263869</v>
      </c>
      <c r="CK253" s="3" t="n">
        <f aca="false">STDEV(CP232:CP253)*CK$24</f>
        <v>0.48908667600139</v>
      </c>
      <c r="CO253" s="3" t="n">
        <f aca="false">LN(V253/V252)</f>
        <v>0</v>
      </c>
      <c r="CP253" s="3" t="n">
        <f aca="false">LN(W253/W252)</f>
        <v>0</v>
      </c>
    </row>
    <row r="254" customFormat="false" ht="12.75" hidden="false" customHeight="false" outlineLevel="0" collapsed="false">
      <c r="A254" s="1" t="n">
        <f aca="false">A255-1</f>
        <v>687</v>
      </c>
      <c r="B254" s="56" t="n">
        <f aca="false">HLOOKUP("date",IF(TERM2="cash",cash,PRICELOOK),IF(A254&gt;=2,A254,2),FALSE())</f>
        <v>35932</v>
      </c>
      <c r="C254" s="1" t="n">
        <f aca="false">IF(MIN($N254:$O254)=0,0,N254)</f>
        <v>1.98</v>
      </c>
      <c r="D254" s="35" t="n">
        <f aca="false">IF(ma=7,AVERAGE(C248:C254),IF(ma=14,AVERAGE(C241:C254),IF(ma=30,AVERAGE(C225:C254),IF(ma=40,AVERAGE(C215:C254),0))))</f>
        <v>0</v>
      </c>
      <c r="E254" s="1" t="n">
        <f aca="false">IF(MIN($N254:$O254)=0,0,O254)</f>
        <v>2.275</v>
      </c>
      <c r="I254" s="56" t="n">
        <f aca="false">B254</f>
        <v>35932</v>
      </c>
      <c r="J254" s="35" t="n">
        <f aca="false">IF(MIN(C254,E254)=0,0,E254-C254)</f>
        <v>0.295</v>
      </c>
      <c r="K254" s="35" t="n">
        <f aca="false">IF(ma=7,AVERAGE(J248:J254),IF(ma=14,AVERAGE(J241:J254),IF(ma=30,AVERAGE(J225:J254),IF(ma=40,AVERAGE(J215:J254),0))))</f>
        <v>0</v>
      </c>
      <c r="L254" s="35"/>
      <c r="M254" s="35"/>
      <c r="N254" s="28" t="n">
        <f aca="false">IF(BASISYN="YES",Q254-S254,Q254)</f>
        <v>1.98</v>
      </c>
      <c r="O254" s="28" t="n">
        <f aca="false">IF(BASISYN="YES",R254-T254,R254)</f>
        <v>2.275</v>
      </c>
      <c r="Q254" s="28" t="n">
        <f aca="false">IF(ISNA(V254),Q253,V254)</f>
        <v>1.98</v>
      </c>
      <c r="R254" s="28" t="n">
        <f aca="false">IF(ISNA(W254),R253,W254)</f>
        <v>2.275</v>
      </c>
      <c r="S254" s="28" t="n">
        <f aca="false">IF(ISNA(X254),S253,X254)</f>
        <v>2.17</v>
      </c>
      <c r="T254" s="28" t="n">
        <f aca="false">IF(ISNA(Y254),T253,Y254)</f>
        <v>2.17</v>
      </c>
      <c r="V254" s="28" t="n">
        <f aca="false">VLOOKUP($B254,IF(V$1=2,PRICELOOK2,IF(V$1=3,PRICELOOK3,IF(V$1=4,cash,PRICELOOK))),V$2,FALSE())</f>
        <v>1.98</v>
      </c>
      <c r="W254" s="28" t="n">
        <f aca="false">VLOOKUP($B254,IF(W$1=2,PRICELOOK2,IF(W$1=3,PRICELOOK3,IF(W$1=4,cash,PRICELOOK))),W$2,FALSE())</f>
        <v>2.275</v>
      </c>
      <c r="X254" s="28" t="n">
        <f aca="false">VLOOKUP($B254,IF(X$1=2,PRICELOOK2,IF(X$1=3,PRICELOOK3,IF(X$1=4,cash,PRICELOOK))),X$2,FALSE())</f>
        <v>2.17</v>
      </c>
      <c r="Y254" s="28" t="n">
        <f aca="false">VLOOKUP($B254,IF(Y$1=2,PRICELOOK2,IF(Y$1=3,PRICELOOK3,IF(Y$1=4,cash,PRICELOOK))),Y$2,FALSE())</f>
        <v>2.17</v>
      </c>
      <c r="BK254" s="28" t="n">
        <f aca="false">V254</f>
        <v>1.98</v>
      </c>
      <c r="BL254" s="28" t="n">
        <f aca="false">W254</f>
        <v>2.275</v>
      </c>
      <c r="BM254" s="1" t="n">
        <f aca="false">IF(BK254=0,0,IF(BL254=0,0,1))</f>
        <v>1</v>
      </c>
      <c r="BN254" s="56" t="n">
        <f aca="false">B254</f>
        <v>35932</v>
      </c>
      <c r="BO254" s="71" t="n">
        <f aca="false">IF(BM254=1,CORREL(BK235:BK254,BL235:BL254),1.1)</f>
        <v>0.835974297994874</v>
      </c>
      <c r="BP254" s="28" t="n">
        <f aca="false">IF(BM254=0," ",BO254)</f>
        <v>0.835974297994874</v>
      </c>
      <c r="BV254" s="56" t="n">
        <f aca="false">BN254</f>
        <v>35932</v>
      </c>
      <c r="BW254" s="28" t="n">
        <f aca="false">V254</f>
        <v>1.98</v>
      </c>
      <c r="BX254" s="28" t="n">
        <f aca="false">W254</f>
        <v>2.275</v>
      </c>
      <c r="BY254" s="1" t="n">
        <f aca="false">LN(BW254/BW253)</f>
        <v>0</v>
      </c>
      <c r="BZ254" s="1" t="n">
        <f aca="false">LN(BX254/BX253)</f>
        <v>0</v>
      </c>
      <c r="CA254" s="56" t="n">
        <f aca="false">BV254</f>
        <v>35932</v>
      </c>
      <c r="CB254" s="1" t="n">
        <f aca="false">IF(ISNUMBER(STDEV(BY233:BY254)),STDEV(BY233:BY254)*SQRT(252),0)</f>
        <v>0.442440712307564</v>
      </c>
      <c r="CC254" s="1" t="n">
        <f aca="false">IF(ISNUMBER(STDEV(BZ233:BZ254)),STDEV(BZ233:BZ254)*SQRT(252),0)</f>
        <v>0.486201183703346</v>
      </c>
      <c r="CF254" s="56" t="n">
        <f aca="false">B254</f>
        <v>35932</v>
      </c>
      <c r="CG254" s="1" t="n">
        <f aca="false">CORREL(C233:C254,E233:E254)</f>
        <v>0.866072976422557</v>
      </c>
      <c r="CI254" s="56" t="n">
        <f aca="false">CF254</f>
        <v>35932</v>
      </c>
      <c r="CJ254" s="3" t="n">
        <f aca="false">STDEV(CO233:CO254)*CJ$24</f>
        <v>0.445066496263869</v>
      </c>
      <c r="CK254" s="3" t="n">
        <f aca="false">STDEV(CP233:CP254)*CK$24</f>
        <v>0.48908667600139</v>
      </c>
      <c r="CO254" s="3" t="n">
        <f aca="false">LN(V254/V253)</f>
        <v>0</v>
      </c>
      <c r="CP254" s="3" t="n">
        <f aca="false">LN(W254/W253)</f>
        <v>0</v>
      </c>
    </row>
    <row r="255" customFormat="false" ht="12.75" hidden="false" customHeight="false" outlineLevel="0" collapsed="false">
      <c r="A255" s="1" t="n">
        <f aca="false">A256-1</f>
        <v>688</v>
      </c>
      <c r="B255" s="56" t="n">
        <f aca="false">HLOOKUP("date",IF(TERM2="cash",cash,PRICELOOK),IF(A255&gt;=2,A255,2),FALSE())</f>
        <v>35933</v>
      </c>
      <c r="C255" s="1" t="n">
        <f aca="false">IF(MIN($N255:$O255)=0,0,N255)</f>
        <v>2.095</v>
      </c>
      <c r="D255" s="35" t="n">
        <f aca="false">IF(ma=7,AVERAGE(C249:C255),IF(ma=14,AVERAGE(C242:C255),IF(ma=30,AVERAGE(C226:C255),IF(ma=40,AVERAGE(C216:C255),0))))</f>
        <v>0</v>
      </c>
      <c r="E255" s="1" t="n">
        <f aca="false">IF(MIN($N255:$O255)=0,0,O255)</f>
        <v>2.34</v>
      </c>
      <c r="I255" s="56" t="n">
        <f aca="false">B255</f>
        <v>35933</v>
      </c>
      <c r="J255" s="35" t="n">
        <f aca="false">IF(MIN(C255,E255)=0,0,E255-C255)</f>
        <v>0.245</v>
      </c>
      <c r="K255" s="35" t="n">
        <f aca="false">IF(ma=7,AVERAGE(J249:J255),IF(ma=14,AVERAGE(J242:J255),IF(ma=30,AVERAGE(J226:J255),IF(ma=40,AVERAGE(J216:J255),0))))</f>
        <v>0</v>
      </c>
      <c r="L255" s="35"/>
      <c r="M255" s="35"/>
      <c r="N255" s="28" t="n">
        <f aca="false">IF(BASISYN="YES",Q255-S255,Q255)</f>
        <v>2.095</v>
      </c>
      <c r="O255" s="28" t="n">
        <f aca="false">IF(BASISYN="YES",R255-T255,R255)</f>
        <v>2.34</v>
      </c>
      <c r="Q255" s="28" t="n">
        <f aca="false">IF(ISNA(V255),Q254,V255)</f>
        <v>2.095</v>
      </c>
      <c r="R255" s="28" t="n">
        <f aca="false">IF(ISNA(W255),R254,W255)</f>
        <v>2.34</v>
      </c>
      <c r="S255" s="28" t="n">
        <f aca="false">IF(ISNA(X255),S254,X255)</f>
        <v>2.19</v>
      </c>
      <c r="T255" s="28" t="n">
        <f aca="false">IF(ISNA(Y255),T254,Y255)</f>
        <v>2.19</v>
      </c>
      <c r="V255" s="28" t="n">
        <f aca="false">VLOOKUP($B255,IF(V$1=2,PRICELOOK2,IF(V$1=3,PRICELOOK3,IF(V$1=4,cash,PRICELOOK))),V$2,FALSE())</f>
        <v>2.095</v>
      </c>
      <c r="W255" s="28" t="n">
        <f aca="false">VLOOKUP($B255,IF(W$1=2,PRICELOOK2,IF(W$1=3,PRICELOOK3,IF(W$1=4,cash,PRICELOOK))),W$2,FALSE())</f>
        <v>2.34</v>
      </c>
      <c r="X255" s="28" t="n">
        <f aca="false">VLOOKUP($B255,IF(X$1=2,PRICELOOK2,IF(X$1=3,PRICELOOK3,IF(X$1=4,cash,PRICELOOK))),X$2,FALSE())</f>
        <v>2.19</v>
      </c>
      <c r="Y255" s="28" t="n">
        <f aca="false">VLOOKUP($B255,IF(Y$1=2,PRICELOOK2,IF(Y$1=3,PRICELOOK3,IF(Y$1=4,cash,PRICELOOK))),Y$2,FALSE())</f>
        <v>2.19</v>
      </c>
      <c r="BK255" s="28" t="n">
        <f aca="false">V255</f>
        <v>2.095</v>
      </c>
      <c r="BL255" s="28" t="n">
        <f aca="false">W255</f>
        <v>2.34</v>
      </c>
      <c r="BM255" s="1" t="n">
        <f aca="false">IF(BK255=0,0,IF(BL255=0,0,1))</f>
        <v>1</v>
      </c>
      <c r="BN255" s="56" t="n">
        <f aca="false">B255</f>
        <v>35933</v>
      </c>
      <c r="BO255" s="71" t="n">
        <f aca="false">IF(BM255=1,CORREL(BK236:BK255,BL236:BL255),1.1)</f>
        <v>0.833750266674924</v>
      </c>
      <c r="BP255" s="28" t="n">
        <f aca="false">IF(BM255=0," ",BO255)</f>
        <v>0.833750266674924</v>
      </c>
      <c r="BV255" s="56" t="n">
        <f aca="false">BN255</f>
        <v>35933</v>
      </c>
      <c r="BW255" s="28" t="n">
        <f aca="false">V255</f>
        <v>2.095</v>
      </c>
      <c r="BX255" s="28" t="n">
        <f aca="false">W255</f>
        <v>2.34</v>
      </c>
      <c r="BY255" s="1" t="n">
        <f aca="false">LN(BW255/BW254)</f>
        <v>0.0564567086676573</v>
      </c>
      <c r="BZ255" s="1" t="n">
        <f aca="false">LN(BX255/BX254)</f>
        <v>0.0281708769666962</v>
      </c>
      <c r="CA255" s="56" t="n">
        <f aca="false">BV255</f>
        <v>35933</v>
      </c>
      <c r="CB255" s="1" t="n">
        <f aca="false">IF(ISNUMBER(STDEV(BY234:BY255)),STDEV(BY234:BY255)*SQRT(252),0)</f>
        <v>0.486133559500074</v>
      </c>
      <c r="CC255" s="1" t="n">
        <f aca="false">IF(ISNUMBER(STDEV(BZ234:BZ255)),STDEV(BZ234:BZ255)*SQRT(252),0)</f>
        <v>0.496793622587022</v>
      </c>
      <c r="CF255" s="56" t="n">
        <f aca="false">B255</f>
        <v>35933</v>
      </c>
      <c r="CG255" s="1" t="n">
        <f aca="false">CORREL(C234:C255,E234:E255)</f>
        <v>0.859582511750923</v>
      </c>
      <c r="CI255" s="56" t="n">
        <f aca="false">CF255</f>
        <v>35933</v>
      </c>
      <c r="CJ255" s="3" t="n">
        <f aca="false">STDEV(CO234:CO255)*CJ$24</f>
        <v>0.489018650464012</v>
      </c>
      <c r="CK255" s="3" t="n">
        <f aca="false">STDEV(CP234:CP255)*CK$24</f>
        <v>0.499741978575738</v>
      </c>
      <c r="CO255" s="3" t="n">
        <f aca="false">LN(V255/V254)</f>
        <v>0.0564567086676573</v>
      </c>
      <c r="CP255" s="3" t="n">
        <f aca="false">LN(W255/W254)</f>
        <v>0.0281708769666962</v>
      </c>
    </row>
    <row r="256" customFormat="false" ht="12.75" hidden="false" customHeight="false" outlineLevel="0" collapsed="false">
      <c r="A256" s="1" t="n">
        <f aca="false">A257-1</f>
        <v>689</v>
      </c>
      <c r="B256" s="56" t="n">
        <f aca="false">HLOOKUP("date",IF(TERM2="cash",cash,PRICELOOK),IF(A256&gt;=2,A256,2),FALSE())</f>
        <v>35934</v>
      </c>
      <c r="C256" s="1" t="n">
        <f aca="false">IF(MIN($N256:$O256)=0,0,N256)</f>
        <v>2.07</v>
      </c>
      <c r="D256" s="35" t="n">
        <f aca="false">IF(ma=7,AVERAGE(C250:C256),IF(ma=14,AVERAGE(C243:C256),IF(ma=30,AVERAGE(C227:C256),IF(ma=40,AVERAGE(C217:C256),0))))</f>
        <v>0</v>
      </c>
      <c r="E256" s="1" t="n">
        <f aca="false">IF(MIN($N256:$O256)=0,0,O256)</f>
        <v>2.335</v>
      </c>
      <c r="I256" s="56" t="n">
        <f aca="false">B256</f>
        <v>35934</v>
      </c>
      <c r="J256" s="35" t="n">
        <f aca="false">IF(MIN(C256,E256)=0,0,E256-C256)</f>
        <v>0.265</v>
      </c>
      <c r="K256" s="35" t="n">
        <f aca="false">IF(ma=7,AVERAGE(J250:J256),IF(ma=14,AVERAGE(J243:J256),IF(ma=30,AVERAGE(J227:J256),IF(ma=40,AVERAGE(J217:J256),0))))</f>
        <v>0</v>
      </c>
      <c r="L256" s="35"/>
      <c r="M256" s="35"/>
      <c r="N256" s="28" t="n">
        <f aca="false">IF(BASISYN="YES",Q256-S256,Q256)</f>
        <v>2.07</v>
      </c>
      <c r="O256" s="28" t="n">
        <f aca="false">IF(BASISYN="YES",R256-T256,R256)</f>
        <v>2.335</v>
      </c>
      <c r="Q256" s="28" t="n">
        <f aca="false">IF(ISNA(V256),Q255,V256)</f>
        <v>2.07</v>
      </c>
      <c r="R256" s="28" t="n">
        <f aca="false">IF(ISNA(W256),R255,W256)</f>
        <v>2.335</v>
      </c>
      <c r="S256" s="28" t="n">
        <f aca="false">IF(ISNA(X256),S255,X256)</f>
        <v>2.16</v>
      </c>
      <c r="T256" s="28" t="n">
        <f aca="false">IF(ISNA(Y256),T255,Y256)</f>
        <v>2.16</v>
      </c>
      <c r="V256" s="28" t="n">
        <f aca="false">VLOOKUP($B256,IF(V$1=2,PRICELOOK2,IF(V$1=3,PRICELOOK3,IF(V$1=4,cash,PRICELOOK))),V$2,FALSE())</f>
        <v>2.07</v>
      </c>
      <c r="W256" s="28" t="n">
        <f aca="false">VLOOKUP($B256,IF(W$1=2,PRICELOOK2,IF(W$1=3,PRICELOOK3,IF(W$1=4,cash,PRICELOOK))),W$2,FALSE())</f>
        <v>2.335</v>
      </c>
      <c r="X256" s="28" t="n">
        <f aca="false">VLOOKUP($B256,IF(X$1=2,PRICELOOK2,IF(X$1=3,PRICELOOK3,IF(X$1=4,cash,PRICELOOK))),X$2,FALSE())</f>
        <v>2.16</v>
      </c>
      <c r="Y256" s="28" t="n">
        <f aca="false">VLOOKUP($B256,IF(Y$1=2,PRICELOOK2,IF(Y$1=3,PRICELOOK3,IF(Y$1=4,cash,PRICELOOK))),Y$2,FALSE())</f>
        <v>2.16</v>
      </c>
      <c r="BK256" s="28" t="n">
        <f aca="false">V256</f>
        <v>2.07</v>
      </c>
      <c r="BL256" s="28" t="n">
        <f aca="false">W256</f>
        <v>2.335</v>
      </c>
      <c r="BM256" s="1" t="n">
        <f aca="false">IF(BK256=0,0,IF(BL256=0,0,1))</f>
        <v>1</v>
      </c>
      <c r="BN256" s="56" t="n">
        <f aca="false">B256</f>
        <v>35934</v>
      </c>
      <c r="BO256" s="71" t="n">
        <f aca="false">IF(BM256=1,CORREL(BK237:BK256,BL237:BL256),1.1)</f>
        <v>0.822715489891545</v>
      </c>
      <c r="BP256" s="28" t="n">
        <f aca="false">IF(BM256=0," ",BO256)</f>
        <v>0.822715489891545</v>
      </c>
      <c r="BV256" s="56" t="n">
        <f aca="false">BN256</f>
        <v>35934</v>
      </c>
      <c r="BW256" s="28" t="n">
        <f aca="false">V256</f>
        <v>2.07</v>
      </c>
      <c r="BX256" s="28" t="n">
        <f aca="false">W256</f>
        <v>2.335</v>
      </c>
      <c r="BY256" s="1" t="n">
        <f aca="false">LN(BW256/BW255)</f>
        <v>-0.0120049460968235</v>
      </c>
      <c r="BZ256" s="1" t="n">
        <f aca="false">LN(BX256/BX255)</f>
        <v>-0.00213903824874942</v>
      </c>
      <c r="CA256" s="56" t="n">
        <f aca="false">BV256</f>
        <v>35934</v>
      </c>
      <c r="CB256" s="1" t="n">
        <f aca="false">IF(ISNUMBER(STDEV(BY235:BY256)),STDEV(BY235:BY256)*SQRT(252),0)</f>
        <v>0.486166014252633</v>
      </c>
      <c r="CC256" s="1" t="n">
        <f aca="false">IF(ISNUMBER(STDEV(BZ235:BZ256)),STDEV(BZ235:BZ256)*SQRT(252),0)</f>
        <v>0.49559348202015</v>
      </c>
      <c r="CF256" s="56" t="n">
        <f aca="false">B256</f>
        <v>35934</v>
      </c>
      <c r="CG256" s="1" t="n">
        <f aca="false">CORREL(C235:C256,E235:E256)</f>
        <v>0.85698770966643</v>
      </c>
      <c r="CI256" s="56" t="n">
        <f aca="false">CF256</f>
        <v>35934</v>
      </c>
      <c r="CJ256" s="3" t="n">
        <f aca="false">STDEV(CO235:CO256)*CJ$24</f>
        <v>0.489051297828069</v>
      </c>
      <c r="CK256" s="3" t="n">
        <f aca="false">STDEV(CP235:CP256)*CK$24</f>
        <v>0.498534715450389</v>
      </c>
      <c r="CO256" s="3" t="n">
        <f aca="false">LN(V256/V255)</f>
        <v>-0.0120049460968235</v>
      </c>
      <c r="CP256" s="3" t="n">
        <f aca="false">LN(W256/W255)</f>
        <v>-0.00213903824874942</v>
      </c>
    </row>
    <row r="257" customFormat="false" ht="12.75" hidden="false" customHeight="false" outlineLevel="0" collapsed="false">
      <c r="A257" s="1" t="n">
        <f aca="false">A258-1</f>
        <v>690</v>
      </c>
      <c r="B257" s="56" t="n">
        <f aca="false">HLOOKUP("date",IF(TERM2="cash",cash,PRICELOOK),IF(A257&gt;=2,A257,2),FALSE())</f>
        <v>35935</v>
      </c>
      <c r="C257" s="1" t="n">
        <f aca="false">IF(MIN($N257:$O257)=0,0,N257)</f>
        <v>2.02</v>
      </c>
      <c r="D257" s="35" t="n">
        <f aca="false">IF(ma=7,AVERAGE(C251:C257),IF(ma=14,AVERAGE(C244:C257),IF(ma=30,AVERAGE(C228:C257),IF(ma=40,AVERAGE(C218:C257),0))))</f>
        <v>0</v>
      </c>
      <c r="E257" s="1" t="n">
        <f aca="false">IF(MIN($N257:$O257)=0,0,O257)</f>
        <v>2.27</v>
      </c>
      <c r="I257" s="56" t="n">
        <f aca="false">B257</f>
        <v>35935</v>
      </c>
      <c r="J257" s="35" t="n">
        <f aca="false">IF(MIN(C257,E257)=0,0,E257-C257)</f>
        <v>0.25</v>
      </c>
      <c r="K257" s="35" t="n">
        <f aca="false">IF(ma=7,AVERAGE(J251:J257),IF(ma=14,AVERAGE(J244:J257),IF(ma=30,AVERAGE(J228:J257),IF(ma=40,AVERAGE(J218:J257),0))))</f>
        <v>0</v>
      </c>
      <c r="L257" s="35"/>
      <c r="M257" s="35"/>
      <c r="N257" s="28" t="n">
        <f aca="false">IF(BASISYN="YES",Q257-S257,Q257)</f>
        <v>2.02</v>
      </c>
      <c r="O257" s="28" t="n">
        <f aca="false">IF(BASISYN="YES",R257-T257,R257)</f>
        <v>2.27</v>
      </c>
      <c r="Q257" s="28" t="n">
        <f aca="false">IF(ISNA(V257),Q256,V257)</f>
        <v>2.02</v>
      </c>
      <c r="R257" s="28" t="n">
        <f aca="false">IF(ISNA(W257),R256,W257)</f>
        <v>2.27</v>
      </c>
      <c r="S257" s="28" t="n">
        <f aca="false">IF(ISNA(X257),S256,X257)</f>
        <v>2.175</v>
      </c>
      <c r="T257" s="28" t="n">
        <f aca="false">IF(ISNA(Y257),T256,Y257)</f>
        <v>2.175</v>
      </c>
      <c r="V257" s="28" t="n">
        <f aca="false">VLOOKUP($B257,IF(V$1=2,PRICELOOK2,IF(V$1=3,PRICELOOK3,IF(V$1=4,cash,PRICELOOK))),V$2,FALSE())</f>
        <v>2.02</v>
      </c>
      <c r="W257" s="28" t="n">
        <f aca="false">VLOOKUP($B257,IF(W$1=2,PRICELOOK2,IF(W$1=3,PRICELOOK3,IF(W$1=4,cash,PRICELOOK))),W$2,FALSE())</f>
        <v>2.27</v>
      </c>
      <c r="X257" s="28" t="n">
        <f aca="false">VLOOKUP($B257,IF(X$1=2,PRICELOOK2,IF(X$1=3,PRICELOOK3,IF(X$1=4,cash,PRICELOOK))),X$2,FALSE())</f>
        <v>2.175</v>
      </c>
      <c r="Y257" s="28" t="n">
        <f aca="false">VLOOKUP($B257,IF(Y$1=2,PRICELOOK2,IF(Y$1=3,PRICELOOK3,IF(Y$1=4,cash,PRICELOOK))),Y$2,FALSE())</f>
        <v>2.175</v>
      </c>
      <c r="BK257" s="28" t="n">
        <f aca="false">V257</f>
        <v>2.02</v>
      </c>
      <c r="BL257" s="28" t="n">
        <f aca="false">W257</f>
        <v>2.27</v>
      </c>
      <c r="BM257" s="1" t="n">
        <f aca="false">IF(BK257=0,0,IF(BL257=0,0,1))</f>
        <v>1</v>
      </c>
      <c r="BN257" s="56" t="n">
        <f aca="false">B257</f>
        <v>35935</v>
      </c>
      <c r="BO257" s="71" t="n">
        <f aca="false">IF(BM257=1,CORREL(BK238:BK257,BL238:BL257),1.1)</f>
        <v>0.82670371829543</v>
      </c>
      <c r="BP257" s="28" t="n">
        <f aca="false">IF(BM257=0," ",BO257)</f>
        <v>0.82670371829543</v>
      </c>
      <c r="BV257" s="56" t="n">
        <f aca="false">BN257</f>
        <v>35935</v>
      </c>
      <c r="BW257" s="28" t="n">
        <f aca="false">V257</f>
        <v>2.02</v>
      </c>
      <c r="BX257" s="28" t="n">
        <f aca="false">W257</f>
        <v>2.27</v>
      </c>
      <c r="BY257" s="1" t="n">
        <f aca="false">LN(BW257/BW256)</f>
        <v>-0.0244510958641642</v>
      </c>
      <c r="BZ257" s="1" t="n">
        <f aca="false">LN(BX257/BX256)</f>
        <v>-0.0282320596275493</v>
      </c>
      <c r="CA257" s="56" t="n">
        <f aca="false">BV257</f>
        <v>35935</v>
      </c>
      <c r="CB257" s="1" t="n">
        <f aca="false">IF(ISNUMBER(STDEV(BY236:BY257)),STDEV(BY236:BY257)*SQRT(252),0)</f>
        <v>0.492083844201917</v>
      </c>
      <c r="CC257" s="1" t="n">
        <f aca="false">IF(ISNUMBER(STDEV(BZ236:BZ257)),STDEV(BZ236:BZ257)*SQRT(252),0)</f>
        <v>0.504141715308053</v>
      </c>
      <c r="CF257" s="56" t="n">
        <f aca="false">B257</f>
        <v>35935</v>
      </c>
      <c r="CG257" s="1" t="n">
        <f aca="false">CORREL(C236:C257,E236:E257)</f>
        <v>0.847654344886894</v>
      </c>
      <c r="CI257" s="56" t="n">
        <f aca="false">CF257</f>
        <v>35935</v>
      </c>
      <c r="CJ257" s="3" t="n">
        <f aca="false">STDEV(CO236:CO257)*CJ$24</f>
        <v>0.495004248738206</v>
      </c>
      <c r="CK257" s="3" t="n">
        <f aca="false">STDEV(CP236:CP257)*CK$24</f>
        <v>0.507133680538503</v>
      </c>
      <c r="CO257" s="3" t="n">
        <f aca="false">LN(V257/V256)</f>
        <v>-0.0244510958641642</v>
      </c>
      <c r="CP257" s="3" t="n">
        <f aca="false">LN(W257/W256)</f>
        <v>-0.0282320596275493</v>
      </c>
    </row>
    <row r="258" customFormat="false" ht="12.75" hidden="false" customHeight="false" outlineLevel="0" collapsed="false">
      <c r="A258" s="1" t="n">
        <f aca="false">A259-1</f>
        <v>691</v>
      </c>
      <c r="B258" s="56" t="n">
        <f aca="false">HLOOKUP("date",IF(TERM2="cash",cash,PRICELOOK),IF(A258&gt;=2,A258,2),FALSE())</f>
        <v>35936</v>
      </c>
      <c r="C258" s="1" t="n">
        <f aca="false">IF(MIN($N258:$O258)=0,0,N258)</f>
        <v>1.94</v>
      </c>
      <c r="D258" s="35" t="n">
        <f aca="false">IF(ma=7,AVERAGE(C252:C258),IF(ma=14,AVERAGE(C245:C258),IF(ma=30,AVERAGE(C229:C258),IF(ma=40,AVERAGE(C219:C258),0))))</f>
        <v>0</v>
      </c>
      <c r="E258" s="1" t="n">
        <f aca="false">IF(MIN($N258:$O258)=0,0,O258)</f>
        <v>2.165</v>
      </c>
      <c r="I258" s="56" t="n">
        <f aca="false">B258</f>
        <v>35936</v>
      </c>
      <c r="J258" s="35" t="n">
        <f aca="false">IF(MIN(C258,E258)=0,0,E258-C258)</f>
        <v>0.225</v>
      </c>
      <c r="K258" s="35" t="n">
        <f aca="false">IF(ma=7,AVERAGE(J252:J258),IF(ma=14,AVERAGE(J245:J258),IF(ma=30,AVERAGE(J229:J258),IF(ma=40,AVERAGE(J219:J258),0))))</f>
        <v>0</v>
      </c>
      <c r="L258" s="35"/>
      <c r="M258" s="35"/>
      <c r="N258" s="28" t="n">
        <f aca="false">IF(BASISYN="YES",Q258-S258,Q258)</f>
        <v>1.94</v>
      </c>
      <c r="O258" s="28" t="n">
        <f aca="false">IF(BASISYN="YES",R258-T258,R258)</f>
        <v>2.165</v>
      </c>
      <c r="Q258" s="28" t="n">
        <f aca="false">IF(ISNA(V258),Q257,V258)</f>
        <v>1.94</v>
      </c>
      <c r="R258" s="28" t="n">
        <f aca="false">IF(ISNA(W258),R257,W258)</f>
        <v>2.165</v>
      </c>
      <c r="S258" s="28" t="n">
        <f aca="false">IF(ISNA(X258),S257,X258)</f>
        <v>2.105</v>
      </c>
      <c r="T258" s="28" t="n">
        <f aca="false">IF(ISNA(Y258),T257,Y258)</f>
        <v>2.105</v>
      </c>
      <c r="V258" s="28" t="n">
        <f aca="false">VLOOKUP($B258,IF(V$1=2,PRICELOOK2,IF(V$1=3,PRICELOOK3,IF(V$1=4,cash,PRICELOOK))),V$2,FALSE())</f>
        <v>1.94</v>
      </c>
      <c r="W258" s="28" t="n">
        <f aca="false">VLOOKUP($B258,IF(W$1=2,PRICELOOK2,IF(W$1=3,PRICELOOK3,IF(W$1=4,cash,PRICELOOK))),W$2,FALSE())</f>
        <v>2.165</v>
      </c>
      <c r="X258" s="28" t="n">
        <f aca="false">VLOOKUP($B258,IF(X$1=2,PRICELOOK2,IF(X$1=3,PRICELOOK3,IF(X$1=4,cash,PRICELOOK))),X$2,FALSE())</f>
        <v>2.105</v>
      </c>
      <c r="Y258" s="28" t="n">
        <f aca="false">VLOOKUP($B258,IF(Y$1=2,PRICELOOK2,IF(Y$1=3,PRICELOOK3,IF(Y$1=4,cash,PRICELOOK))),Y$2,FALSE())</f>
        <v>2.105</v>
      </c>
      <c r="BK258" s="28" t="n">
        <f aca="false">V258</f>
        <v>1.94</v>
      </c>
      <c r="BL258" s="28" t="n">
        <f aca="false">W258</f>
        <v>2.165</v>
      </c>
      <c r="BM258" s="1" t="n">
        <f aca="false">IF(BK258=0,0,IF(BL258=0,0,1))</f>
        <v>1</v>
      </c>
      <c r="BN258" s="56" t="n">
        <f aca="false">B258</f>
        <v>35936</v>
      </c>
      <c r="BO258" s="71" t="n">
        <f aca="false">IF(BM258=1,CORREL(BK239:BK258,BL239:BL258),1.1)</f>
        <v>0.826858315523264</v>
      </c>
      <c r="BP258" s="28" t="n">
        <f aca="false">IF(BM258=0," ",BO258)</f>
        <v>0.826858315523264</v>
      </c>
      <c r="BV258" s="56" t="n">
        <f aca="false">BN258</f>
        <v>35936</v>
      </c>
      <c r="BW258" s="28" t="n">
        <f aca="false">V258</f>
        <v>1.94</v>
      </c>
      <c r="BX258" s="28" t="n">
        <f aca="false">W258</f>
        <v>2.165</v>
      </c>
      <c r="BY258" s="1" t="n">
        <f aca="false">LN(BW258/BW257)</f>
        <v>-0.0404095383378767</v>
      </c>
      <c r="BZ258" s="1" t="n">
        <f aca="false">LN(BX258/BX257)</f>
        <v>-0.0473594700388582</v>
      </c>
      <c r="CA258" s="56" t="n">
        <f aca="false">BV258</f>
        <v>35936</v>
      </c>
      <c r="CB258" s="1" t="n">
        <f aca="false">IF(ISNUMBER(STDEV(BY237:BY258)),STDEV(BY237:BY258)*SQRT(252),0)</f>
        <v>0.507870880786029</v>
      </c>
      <c r="CC258" s="1" t="n">
        <f aca="false">IF(ISNUMBER(STDEV(BZ237:BZ258)),STDEV(BZ237:BZ258)*SQRT(252),0)</f>
        <v>0.524072028336543</v>
      </c>
      <c r="CF258" s="56" t="n">
        <f aca="false">B258</f>
        <v>35936</v>
      </c>
      <c r="CG258" s="1" t="n">
        <f aca="false">CORREL(C237:C258,E237:E258)</f>
        <v>0.827806111500848</v>
      </c>
      <c r="CI258" s="56" t="n">
        <f aca="false">CF258</f>
        <v>35936</v>
      </c>
      <c r="CJ258" s="3" t="n">
        <f aca="false">STDEV(CO237:CO258)*CJ$24</f>
        <v>0.510884977756642</v>
      </c>
      <c r="CK258" s="3" t="n">
        <f aca="false">STDEV(CP237:CP258)*CK$24</f>
        <v>0.527182275394906</v>
      </c>
      <c r="CO258" s="3" t="n">
        <f aca="false">LN(V258/V257)</f>
        <v>-0.0404095383378767</v>
      </c>
      <c r="CP258" s="3" t="n">
        <f aca="false">LN(W258/W257)</f>
        <v>-0.0473594700388582</v>
      </c>
    </row>
    <row r="259" customFormat="false" ht="12.75" hidden="false" customHeight="false" outlineLevel="0" collapsed="false">
      <c r="A259" s="1" t="n">
        <f aca="false">A260-1</f>
        <v>692</v>
      </c>
      <c r="B259" s="56" t="n">
        <f aca="false">HLOOKUP("date",IF(TERM2="cash",cash,PRICELOOK),IF(A259&gt;=2,A259,2),FALSE())</f>
        <v>35937</v>
      </c>
      <c r="C259" s="1" t="n">
        <f aca="false">IF(MIN($N259:$O259)=0,0,N259)</f>
        <v>1.81</v>
      </c>
      <c r="D259" s="35" t="n">
        <f aca="false">IF(ma=7,AVERAGE(C253:C259),IF(ma=14,AVERAGE(C246:C259),IF(ma=30,AVERAGE(C230:C259),IF(ma=40,AVERAGE(C220:C259),0))))</f>
        <v>0</v>
      </c>
      <c r="E259" s="1" t="n">
        <f aca="false">IF(MIN($N259:$O259)=0,0,O259)</f>
        <v>2.005</v>
      </c>
      <c r="I259" s="56" t="n">
        <f aca="false">B259</f>
        <v>35937</v>
      </c>
      <c r="J259" s="35" t="n">
        <f aca="false">IF(MIN(C259,E259)=0,0,E259-C259)</f>
        <v>0.195</v>
      </c>
      <c r="K259" s="35" t="n">
        <f aca="false">IF(ma=7,AVERAGE(J253:J259),IF(ma=14,AVERAGE(J246:J259),IF(ma=30,AVERAGE(J230:J259),IF(ma=40,AVERAGE(J220:J259),0))))</f>
        <v>0</v>
      </c>
      <c r="L259" s="35"/>
      <c r="M259" s="35"/>
      <c r="N259" s="28" t="n">
        <f aca="false">IF(BASISYN="YES",Q259-S259,Q259)</f>
        <v>1.81</v>
      </c>
      <c r="O259" s="28" t="n">
        <f aca="false">IF(BASISYN="YES",R259-T259,R259)</f>
        <v>2.005</v>
      </c>
      <c r="Q259" s="28" t="n">
        <f aca="false">IF(ISNA(V259),Q258,V259)</f>
        <v>1.81</v>
      </c>
      <c r="R259" s="28" t="n">
        <f aca="false">IF(ISNA(W259),R258,W259)</f>
        <v>2.005</v>
      </c>
      <c r="S259" s="28" t="n">
        <f aca="false">IF(ISNA(X259),S258,X259)</f>
        <v>2.01</v>
      </c>
      <c r="T259" s="28" t="n">
        <f aca="false">IF(ISNA(Y259),T258,Y259)</f>
        <v>2.01</v>
      </c>
      <c r="V259" s="28" t="n">
        <f aca="false">VLOOKUP($B259,IF(V$1=2,PRICELOOK2,IF(V$1=3,PRICELOOK3,IF(V$1=4,cash,PRICELOOK))),V$2,FALSE())</f>
        <v>1.81</v>
      </c>
      <c r="W259" s="28" t="n">
        <f aca="false">VLOOKUP($B259,IF(W$1=2,PRICELOOK2,IF(W$1=3,PRICELOOK3,IF(W$1=4,cash,PRICELOOK))),W$2,FALSE())</f>
        <v>2.005</v>
      </c>
      <c r="X259" s="28" t="n">
        <f aca="false">VLOOKUP($B259,IF(X$1=2,PRICELOOK2,IF(X$1=3,PRICELOOK3,IF(X$1=4,cash,PRICELOOK))),X$2,FALSE())</f>
        <v>2.01</v>
      </c>
      <c r="Y259" s="28" t="n">
        <f aca="false">VLOOKUP($B259,IF(Y$1=2,PRICELOOK2,IF(Y$1=3,PRICELOOK3,IF(Y$1=4,cash,PRICELOOK))),Y$2,FALSE())</f>
        <v>2.01</v>
      </c>
      <c r="BK259" s="28" t="n">
        <f aca="false">V259</f>
        <v>1.81</v>
      </c>
      <c r="BL259" s="28" t="n">
        <f aca="false">W259</f>
        <v>2.005</v>
      </c>
      <c r="BM259" s="1" t="n">
        <f aca="false">IF(BK259=0,0,IF(BL259=0,0,1))</f>
        <v>1</v>
      </c>
      <c r="BN259" s="56" t="n">
        <f aca="false">B259</f>
        <v>35937</v>
      </c>
      <c r="BO259" s="71" t="n">
        <f aca="false">IF(BM259=1,CORREL(BK240:BK259,BL240:BL259),1.1)</f>
        <v>0.862783159726363</v>
      </c>
      <c r="BP259" s="28" t="n">
        <f aca="false">IF(BM259=0," ",BO259)</f>
        <v>0.862783159726363</v>
      </c>
      <c r="BV259" s="56" t="n">
        <f aca="false">BN259</f>
        <v>35937</v>
      </c>
      <c r="BW259" s="28" t="n">
        <f aca="false">V259</f>
        <v>1.81</v>
      </c>
      <c r="BX259" s="28" t="n">
        <f aca="false">W259</f>
        <v>2.005</v>
      </c>
      <c r="BY259" s="1" t="n">
        <f aca="false">LN(BW259/BW258)</f>
        <v>-0.0693611277975024</v>
      </c>
      <c r="BZ259" s="1" t="n">
        <f aca="false">LN(BX259/BX258)</f>
        <v>-0.0767763006959207</v>
      </c>
      <c r="CA259" s="56" t="n">
        <f aca="false">BV259</f>
        <v>35937</v>
      </c>
      <c r="CB259" s="1" t="n">
        <f aca="false">IF(ISNUMBER(STDEV(BY238:BY259)),STDEV(BY238:BY259)*SQRT(252),0)</f>
        <v>0.542603690242199</v>
      </c>
      <c r="CC259" s="1" t="n">
        <f aca="false">IF(ISNUMBER(STDEV(BZ238:BZ259)),STDEV(BZ238:BZ259)*SQRT(252),0)</f>
        <v>0.532350426354812</v>
      </c>
      <c r="CF259" s="56" t="n">
        <f aca="false">B259</f>
        <v>35937</v>
      </c>
      <c r="CG259" s="1" t="n">
        <f aca="false">CORREL(C238:C259,E238:E259)</f>
        <v>0.862320738028008</v>
      </c>
      <c r="CI259" s="56" t="n">
        <f aca="false">CF259</f>
        <v>35937</v>
      </c>
      <c r="CJ259" s="3" t="n">
        <f aca="false">STDEV(CO238:CO259)*CJ$24</f>
        <v>0.545823918455464</v>
      </c>
      <c r="CK259" s="3" t="n">
        <f aca="false">STDEV(CP238:CP259)*CK$24</f>
        <v>0.535509803803068</v>
      </c>
      <c r="CO259" s="3" t="n">
        <f aca="false">LN(V259/V258)</f>
        <v>-0.0693611277975024</v>
      </c>
      <c r="CP259" s="3" t="n">
        <f aca="false">LN(W259/W258)</f>
        <v>-0.0767763006959207</v>
      </c>
    </row>
    <row r="260" customFormat="false" ht="12.75" hidden="false" customHeight="false" outlineLevel="0" collapsed="false">
      <c r="A260" s="1" t="n">
        <f aca="false">A261-1</f>
        <v>693</v>
      </c>
      <c r="B260" s="56" t="n">
        <f aca="false">HLOOKUP("date",IF(TERM2="cash",cash,PRICELOOK),IF(A260&gt;=2,A260,2),FALSE())</f>
        <v>35938</v>
      </c>
      <c r="C260" s="1" t="n">
        <f aca="false">IF(MIN($N260:$O260)=0,0,N260)</f>
        <v>1.81</v>
      </c>
      <c r="D260" s="35" t="n">
        <f aca="false">IF(ma=7,AVERAGE(C254:C260),IF(ma=14,AVERAGE(C247:C260),IF(ma=30,AVERAGE(C231:C260),IF(ma=40,AVERAGE(C221:C260),0))))</f>
        <v>0</v>
      </c>
      <c r="E260" s="1" t="n">
        <f aca="false">IF(MIN($N260:$O260)=0,0,O260)</f>
        <v>2.005</v>
      </c>
      <c r="I260" s="56" t="n">
        <f aca="false">B260</f>
        <v>35938</v>
      </c>
      <c r="J260" s="35" t="n">
        <f aca="false">IF(MIN(C260,E260)=0,0,E260-C260)</f>
        <v>0.195</v>
      </c>
      <c r="K260" s="35" t="n">
        <f aca="false">IF(ma=7,AVERAGE(J254:J260),IF(ma=14,AVERAGE(J247:J260),IF(ma=30,AVERAGE(J231:J260),IF(ma=40,AVERAGE(J221:J260),0))))</f>
        <v>0</v>
      </c>
      <c r="L260" s="35"/>
      <c r="M260" s="35"/>
      <c r="N260" s="28" t="n">
        <f aca="false">IF(BASISYN="YES",Q260-S260,Q260)</f>
        <v>1.81</v>
      </c>
      <c r="O260" s="28" t="n">
        <f aca="false">IF(BASISYN="YES",R260-T260,R260)</f>
        <v>2.005</v>
      </c>
      <c r="Q260" s="28" t="n">
        <f aca="false">IF(ISNA(V260),Q259,V260)</f>
        <v>1.81</v>
      </c>
      <c r="R260" s="28" t="n">
        <f aca="false">IF(ISNA(W260),R259,W260)</f>
        <v>2.005</v>
      </c>
      <c r="S260" s="28" t="n">
        <f aca="false">IF(ISNA(X260),S259,X260)</f>
        <v>2.01</v>
      </c>
      <c r="T260" s="28" t="n">
        <f aca="false">IF(ISNA(Y260),T259,Y260)</f>
        <v>2.01</v>
      </c>
      <c r="V260" s="28" t="n">
        <f aca="false">VLOOKUP($B260,IF(V$1=2,PRICELOOK2,IF(V$1=3,PRICELOOK3,IF(V$1=4,cash,PRICELOOK))),V$2,FALSE())</f>
        <v>1.81</v>
      </c>
      <c r="W260" s="28" t="n">
        <f aca="false">VLOOKUP($B260,IF(W$1=2,PRICELOOK2,IF(W$1=3,PRICELOOK3,IF(W$1=4,cash,PRICELOOK))),W$2,FALSE())</f>
        <v>2.005</v>
      </c>
      <c r="X260" s="28" t="n">
        <f aca="false">VLOOKUP($B260,IF(X$1=2,PRICELOOK2,IF(X$1=3,PRICELOOK3,IF(X$1=4,cash,PRICELOOK))),X$2,FALSE())</f>
        <v>2.01</v>
      </c>
      <c r="Y260" s="28" t="n">
        <f aca="false">VLOOKUP($B260,IF(Y$1=2,PRICELOOK2,IF(Y$1=3,PRICELOOK3,IF(Y$1=4,cash,PRICELOOK))),Y$2,FALSE())</f>
        <v>2.01</v>
      </c>
      <c r="BK260" s="28" t="n">
        <f aca="false">V260</f>
        <v>1.81</v>
      </c>
      <c r="BL260" s="28" t="n">
        <f aca="false">W260</f>
        <v>2.005</v>
      </c>
      <c r="BM260" s="1" t="n">
        <f aca="false">IF(BK260=0,0,IF(BL260=0,0,1))</f>
        <v>1</v>
      </c>
      <c r="BN260" s="56" t="n">
        <f aca="false">B260</f>
        <v>35938</v>
      </c>
      <c r="BO260" s="71" t="n">
        <f aca="false">IF(BM260=1,CORREL(BK241:BK260,BL241:BL260),1.1)</f>
        <v>0.886487112344874</v>
      </c>
      <c r="BP260" s="28" t="n">
        <f aca="false">IF(BM260=0," ",BO260)</f>
        <v>0.886487112344874</v>
      </c>
      <c r="BV260" s="56" t="n">
        <f aca="false">BN260</f>
        <v>35938</v>
      </c>
      <c r="BW260" s="28" t="n">
        <f aca="false">V260</f>
        <v>1.81</v>
      </c>
      <c r="BX260" s="28" t="n">
        <f aca="false">W260</f>
        <v>2.005</v>
      </c>
      <c r="BY260" s="1" t="n">
        <f aca="false">LN(BW260/BW259)</f>
        <v>0</v>
      </c>
      <c r="BZ260" s="1" t="n">
        <f aca="false">LN(BX260/BX259)</f>
        <v>0</v>
      </c>
      <c r="CA260" s="56" t="n">
        <f aca="false">BV260</f>
        <v>35938</v>
      </c>
      <c r="CB260" s="1" t="n">
        <f aca="false">IF(ISNUMBER(STDEV(BY239:BY260)),STDEV(BY239:BY260)*SQRT(252),0)</f>
        <v>0.507551642811174</v>
      </c>
      <c r="CC260" s="1" t="n">
        <f aca="false">IF(ISNUMBER(STDEV(BZ239:BZ260)),STDEV(BZ239:BZ260)*SQRT(252),0)</f>
        <v>0.516428170093917</v>
      </c>
      <c r="CF260" s="56" t="n">
        <f aca="false">B260</f>
        <v>35938</v>
      </c>
      <c r="CG260" s="1" t="n">
        <f aca="false">CORREL(C239:C260,E239:E260)</f>
        <v>0.883917064577185</v>
      </c>
      <c r="CI260" s="56" t="n">
        <f aca="false">CF260</f>
        <v>35938</v>
      </c>
      <c r="CJ260" s="3" t="n">
        <f aca="false">STDEV(CO239:CO260)*CJ$24</f>
        <v>0.510563845177766</v>
      </c>
      <c r="CK260" s="3" t="n">
        <f aca="false">STDEV(CP239:CP260)*CK$24</f>
        <v>0.51949305261014</v>
      </c>
      <c r="CO260" s="3" t="n">
        <f aca="false">LN(V260/V259)</f>
        <v>0</v>
      </c>
      <c r="CP260" s="3" t="n">
        <f aca="false">LN(W260/W259)</f>
        <v>0</v>
      </c>
    </row>
    <row r="261" customFormat="false" ht="12.75" hidden="false" customHeight="false" outlineLevel="0" collapsed="false">
      <c r="A261" s="1" t="n">
        <f aca="false">A262-1</f>
        <v>694</v>
      </c>
      <c r="B261" s="56" t="n">
        <f aca="false">HLOOKUP("date",IF(TERM2="cash",cash,PRICELOOK),IF(A261&gt;=2,A261,2),FALSE())</f>
        <v>35939</v>
      </c>
      <c r="C261" s="1" t="n">
        <f aca="false">IF(MIN($N261:$O261)=0,0,N261)</f>
        <v>1.81</v>
      </c>
      <c r="D261" s="35" t="n">
        <f aca="false">IF(ma=7,AVERAGE(C255:C261),IF(ma=14,AVERAGE(C248:C261),IF(ma=30,AVERAGE(C232:C261),IF(ma=40,AVERAGE(C222:C261),0))))</f>
        <v>0</v>
      </c>
      <c r="E261" s="1" t="n">
        <f aca="false">IF(MIN($N261:$O261)=0,0,O261)</f>
        <v>2.005</v>
      </c>
      <c r="I261" s="56" t="n">
        <f aca="false">B261</f>
        <v>35939</v>
      </c>
      <c r="J261" s="35" t="n">
        <f aca="false">IF(MIN(C261,E261)=0,0,E261-C261)</f>
        <v>0.195</v>
      </c>
      <c r="K261" s="35" t="n">
        <f aca="false">IF(ma=7,AVERAGE(J255:J261),IF(ma=14,AVERAGE(J248:J261),IF(ma=30,AVERAGE(J232:J261),IF(ma=40,AVERAGE(J222:J261),0))))</f>
        <v>0</v>
      </c>
      <c r="L261" s="35"/>
      <c r="M261" s="35"/>
      <c r="N261" s="28" t="n">
        <f aca="false">IF(BASISYN="YES",Q261-S261,Q261)</f>
        <v>1.81</v>
      </c>
      <c r="O261" s="28" t="n">
        <f aca="false">IF(BASISYN="YES",R261-T261,R261)</f>
        <v>2.005</v>
      </c>
      <c r="Q261" s="28" t="n">
        <f aca="false">IF(ISNA(V261),Q260,V261)</f>
        <v>1.81</v>
      </c>
      <c r="R261" s="28" t="n">
        <f aca="false">IF(ISNA(W261),R260,W261)</f>
        <v>2.005</v>
      </c>
      <c r="S261" s="28" t="n">
        <f aca="false">IF(ISNA(X261),S260,X261)</f>
        <v>2.01</v>
      </c>
      <c r="T261" s="28" t="n">
        <f aca="false">IF(ISNA(Y261),T260,Y261)</f>
        <v>2.01</v>
      </c>
      <c r="V261" s="28" t="n">
        <f aca="false">VLOOKUP($B261,IF(V$1=2,PRICELOOK2,IF(V$1=3,PRICELOOK3,IF(V$1=4,cash,PRICELOOK))),V$2,FALSE())</f>
        <v>1.81</v>
      </c>
      <c r="W261" s="28" t="n">
        <f aca="false">VLOOKUP($B261,IF(W$1=2,PRICELOOK2,IF(W$1=3,PRICELOOK3,IF(W$1=4,cash,PRICELOOK))),W$2,FALSE())</f>
        <v>2.005</v>
      </c>
      <c r="X261" s="28" t="n">
        <f aca="false">VLOOKUP($B261,IF(X$1=2,PRICELOOK2,IF(X$1=3,PRICELOOK3,IF(X$1=4,cash,PRICELOOK))),X$2,FALSE())</f>
        <v>2.01</v>
      </c>
      <c r="Y261" s="28" t="n">
        <f aca="false">VLOOKUP($B261,IF(Y$1=2,PRICELOOK2,IF(Y$1=3,PRICELOOK3,IF(Y$1=4,cash,PRICELOOK))),Y$2,FALSE())</f>
        <v>2.01</v>
      </c>
      <c r="BK261" s="28" t="n">
        <f aca="false">V261</f>
        <v>1.81</v>
      </c>
      <c r="BL261" s="28" t="n">
        <f aca="false">W261</f>
        <v>2.005</v>
      </c>
      <c r="BM261" s="1" t="n">
        <f aca="false">IF(BK261=0,0,IF(BL261=0,0,1))</f>
        <v>1</v>
      </c>
      <c r="BN261" s="56" t="n">
        <f aca="false">B261</f>
        <v>35939</v>
      </c>
      <c r="BO261" s="71" t="n">
        <f aca="false">IF(BM261=1,CORREL(BK242:BK261,BL242:BL261),1.1)</f>
        <v>0.898027036927169</v>
      </c>
      <c r="BP261" s="28" t="n">
        <f aca="false">IF(BM261=0," ",BO261)</f>
        <v>0.898027036927169</v>
      </c>
      <c r="BV261" s="56" t="n">
        <f aca="false">BN261</f>
        <v>35939</v>
      </c>
      <c r="BW261" s="28" t="n">
        <f aca="false">V261</f>
        <v>1.81</v>
      </c>
      <c r="BX261" s="28" t="n">
        <f aca="false">W261</f>
        <v>2.005</v>
      </c>
      <c r="BY261" s="1" t="n">
        <f aca="false">LN(BW261/BW260)</f>
        <v>0</v>
      </c>
      <c r="BZ261" s="1" t="n">
        <f aca="false">LN(BX261/BX260)</f>
        <v>0</v>
      </c>
      <c r="CA261" s="56" t="n">
        <f aca="false">BV261</f>
        <v>35939</v>
      </c>
      <c r="CB261" s="1" t="n">
        <f aca="false">IF(ISNUMBER(STDEV(BY240:BY261)),STDEV(BY240:BY261)*SQRT(252),0)</f>
        <v>0.507551642811174</v>
      </c>
      <c r="CC261" s="1" t="n">
        <f aca="false">IF(ISNUMBER(STDEV(BZ240:BZ261)),STDEV(BZ240:BZ261)*SQRT(252),0)</f>
        <v>0.516428170093917</v>
      </c>
      <c r="CF261" s="56" t="n">
        <f aca="false">B261</f>
        <v>35939</v>
      </c>
      <c r="CG261" s="1" t="n">
        <f aca="false">CORREL(C240:C261,E240:E261)</f>
        <v>0.899733459832029</v>
      </c>
      <c r="CI261" s="56" t="n">
        <f aca="false">CF261</f>
        <v>35939</v>
      </c>
      <c r="CJ261" s="3" t="n">
        <f aca="false">STDEV(CO240:CO261)*CJ$24</f>
        <v>0.510563845177766</v>
      </c>
      <c r="CK261" s="3" t="n">
        <f aca="false">STDEV(CP240:CP261)*CK$24</f>
        <v>0.51949305261014</v>
      </c>
      <c r="CO261" s="3" t="n">
        <f aca="false">LN(V261/V260)</f>
        <v>0</v>
      </c>
      <c r="CP261" s="3" t="n">
        <f aca="false">LN(W261/W260)</f>
        <v>0</v>
      </c>
    </row>
    <row r="262" customFormat="false" ht="12.75" hidden="false" customHeight="false" outlineLevel="0" collapsed="false">
      <c r="A262" s="1" t="n">
        <f aca="false">A263-1</f>
        <v>695</v>
      </c>
      <c r="B262" s="56" t="n">
        <f aca="false">HLOOKUP("date",IF(TERM2="cash",cash,PRICELOOK),IF(A262&gt;=2,A262,2),FALSE())</f>
        <v>35940</v>
      </c>
      <c r="C262" s="1" t="n">
        <f aca="false">IF(MIN($N262:$O262)=0,0,N262)</f>
        <v>1.81</v>
      </c>
      <c r="D262" s="35" t="n">
        <f aca="false">IF(ma=7,AVERAGE(C256:C262),IF(ma=14,AVERAGE(C249:C262),IF(ma=30,AVERAGE(C233:C262),IF(ma=40,AVERAGE(C223:C262),0))))</f>
        <v>0</v>
      </c>
      <c r="E262" s="1" t="n">
        <f aca="false">IF(MIN($N262:$O262)=0,0,O262)</f>
        <v>2.005</v>
      </c>
      <c r="I262" s="56" t="n">
        <f aca="false">B262</f>
        <v>35940</v>
      </c>
      <c r="J262" s="35" t="n">
        <f aca="false">IF(MIN(C262,E262)=0,0,E262-C262)</f>
        <v>0.195</v>
      </c>
      <c r="K262" s="35" t="n">
        <f aca="false">IF(ma=7,AVERAGE(J256:J262),IF(ma=14,AVERAGE(J249:J262),IF(ma=30,AVERAGE(J233:J262),IF(ma=40,AVERAGE(J223:J262),0))))</f>
        <v>0</v>
      </c>
      <c r="L262" s="35"/>
      <c r="M262" s="35"/>
      <c r="N262" s="28" t="n">
        <f aca="false">IF(BASISYN="YES",Q262-S262,Q262)</f>
        <v>1.81</v>
      </c>
      <c r="O262" s="28" t="n">
        <f aca="false">IF(BASISYN="YES",R262-T262,R262)</f>
        <v>2.005</v>
      </c>
      <c r="Q262" s="28" t="n">
        <f aca="false">IF(ISNA(V262),Q261,V262)</f>
        <v>1.81</v>
      </c>
      <c r="R262" s="28" t="n">
        <f aca="false">IF(ISNA(W262),R261,W262)</f>
        <v>2.005</v>
      </c>
      <c r="S262" s="28" t="n">
        <f aca="false">IF(ISNA(X262),S261,X262)</f>
        <v>2.01</v>
      </c>
      <c r="T262" s="28" t="n">
        <f aca="false">IF(ISNA(Y262),T261,Y262)</f>
        <v>2.01</v>
      </c>
      <c r="V262" s="28" t="n">
        <f aca="false">VLOOKUP($B262,IF(V$1=2,PRICELOOK2,IF(V$1=3,PRICELOOK3,IF(V$1=4,cash,PRICELOOK))),V$2,FALSE())</f>
        <v>1.81</v>
      </c>
      <c r="W262" s="28" t="n">
        <f aca="false">VLOOKUP($B262,IF(W$1=2,PRICELOOK2,IF(W$1=3,PRICELOOK3,IF(W$1=4,cash,PRICELOOK))),W$2,FALSE())</f>
        <v>2.005</v>
      </c>
      <c r="X262" s="28" t="n">
        <f aca="false">VLOOKUP($B262,IF(X$1=2,PRICELOOK2,IF(X$1=3,PRICELOOK3,IF(X$1=4,cash,PRICELOOK))),X$2,FALSE())</f>
        <v>2.01</v>
      </c>
      <c r="Y262" s="28" t="n">
        <f aca="false">VLOOKUP($B262,IF(Y$1=2,PRICELOOK2,IF(Y$1=3,PRICELOOK3,IF(Y$1=4,cash,PRICELOOK))),Y$2,FALSE())</f>
        <v>2.01</v>
      </c>
      <c r="BK262" s="28" t="n">
        <f aca="false">V262</f>
        <v>1.81</v>
      </c>
      <c r="BL262" s="28" t="n">
        <f aca="false">W262</f>
        <v>2.005</v>
      </c>
      <c r="BM262" s="1" t="n">
        <f aca="false">IF(BK262=0,0,IF(BL262=0,0,1))</f>
        <v>1</v>
      </c>
      <c r="BN262" s="56" t="n">
        <f aca="false">B262</f>
        <v>35940</v>
      </c>
      <c r="BO262" s="71" t="n">
        <f aca="false">IF(BM262=1,CORREL(BK243:BK262,BL243:BL262),1.1)</f>
        <v>0.917488278318838</v>
      </c>
      <c r="BP262" s="28" t="n">
        <f aca="false">IF(BM262=0," ",BO262)</f>
        <v>0.917488278318838</v>
      </c>
      <c r="BV262" s="56" t="n">
        <f aca="false">BN262</f>
        <v>35940</v>
      </c>
      <c r="BW262" s="28" t="n">
        <f aca="false">V262</f>
        <v>1.81</v>
      </c>
      <c r="BX262" s="28" t="n">
        <f aca="false">W262</f>
        <v>2.005</v>
      </c>
      <c r="BY262" s="1" t="n">
        <f aca="false">LN(BW262/BW261)</f>
        <v>0</v>
      </c>
      <c r="BZ262" s="1" t="n">
        <f aca="false">LN(BX262/BX261)</f>
        <v>0</v>
      </c>
      <c r="CA262" s="56" t="n">
        <f aca="false">BV262</f>
        <v>35940</v>
      </c>
      <c r="CB262" s="1" t="n">
        <f aca="false">IF(ISNUMBER(STDEV(BY241:BY262)),STDEV(BY241:BY262)*SQRT(252),0)</f>
        <v>0.507551642811174</v>
      </c>
      <c r="CC262" s="1" t="n">
        <f aca="false">IF(ISNUMBER(STDEV(BZ241:BZ262)),STDEV(BZ241:BZ262)*SQRT(252),0)</f>
        <v>0.516428170093917</v>
      </c>
      <c r="CF262" s="56" t="n">
        <f aca="false">B262</f>
        <v>35940</v>
      </c>
      <c r="CG262" s="1" t="n">
        <f aca="false">CORREL(C241:C262,E241:E262)</f>
        <v>0.911846849812649</v>
      </c>
      <c r="CI262" s="56" t="n">
        <f aca="false">CF262</f>
        <v>35940</v>
      </c>
      <c r="CJ262" s="3" t="n">
        <f aca="false">STDEV(CO241:CO262)*CJ$24</f>
        <v>0.510563845177766</v>
      </c>
      <c r="CK262" s="3" t="n">
        <f aca="false">STDEV(CP241:CP262)*CK$24</f>
        <v>0.51949305261014</v>
      </c>
      <c r="CO262" s="3" t="n">
        <f aca="false">LN(V262/V261)</f>
        <v>0</v>
      </c>
      <c r="CP262" s="3" t="n">
        <f aca="false">LN(W262/W261)</f>
        <v>0</v>
      </c>
    </row>
    <row r="263" customFormat="false" ht="12.75" hidden="false" customHeight="false" outlineLevel="0" collapsed="false">
      <c r="A263" s="1" t="n">
        <f aca="false">A264-1</f>
        <v>696</v>
      </c>
      <c r="B263" s="56" t="n">
        <f aca="false">HLOOKUP("date",IF(TERM2="cash",cash,PRICELOOK),IF(A263&gt;=2,A263,2),FALSE())</f>
        <v>35941</v>
      </c>
      <c r="C263" s="1" t="n">
        <f aca="false">IF(MIN($N263:$O263)=0,0,N263)</f>
        <v>1.9</v>
      </c>
      <c r="D263" s="35" t="n">
        <f aca="false">IF(ma=7,AVERAGE(C257:C263),IF(ma=14,AVERAGE(C250:C263),IF(ma=30,AVERAGE(C234:C263),IF(ma=40,AVERAGE(C224:C263),0))))</f>
        <v>0</v>
      </c>
      <c r="E263" s="1" t="n">
        <f aca="false">IF(MIN($N263:$O263)=0,0,O263)</f>
        <v>2.125</v>
      </c>
      <c r="I263" s="56" t="n">
        <f aca="false">B263</f>
        <v>35941</v>
      </c>
      <c r="J263" s="35" t="n">
        <f aca="false">IF(MIN(C263,E263)=0,0,E263-C263)</f>
        <v>0.225</v>
      </c>
      <c r="K263" s="35" t="n">
        <f aca="false">IF(ma=7,AVERAGE(J257:J263),IF(ma=14,AVERAGE(J250:J263),IF(ma=30,AVERAGE(J234:J263),IF(ma=40,AVERAGE(J224:J263),0))))</f>
        <v>0</v>
      </c>
      <c r="L263" s="35"/>
      <c r="M263" s="35"/>
      <c r="N263" s="28" t="n">
        <f aca="false">IF(BASISYN="YES",Q263-S263,Q263)</f>
        <v>1.9</v>
      </c>
      <c r="O263" s="28" t="n">
        <f aca="false">IF(BASISYN="YES",R263-T263,R263)</f>
        <v>2.125</v>
      </c>
      <c r="Q263" s="28" t="n">
        <f aca="false">IF(ISNA(V263),Q262,V263)</f>
        <v>1.9</v>
      </c>
      <c r="R263" s="28" t="n">
        <f aca="false">IF(ISNA(W263),R262,W263)</f>
        <v>2.125</v>
      </c>
      <c r="S263" s="28" t="n">
        <f aca="false">IF(ISNA(X263),S262,X263)</f>
        <v>2.09</v>
      </c>
      <c r="T263" s="28" t="n">
        <f aca="false">IF(ISNA(Y263),T262,Y263)</f>
        <v>2.09</v>
      </c>
      <c r="V263" s="28" t="n">
        <f aca="false">VLOOKUP($B263,IF(V$1=2,PRICELOOK2,IF(V$1=3,PRICELOOK3,IF(V$1=4,cash,PRICELOOK))),V$2,FALSE())</f>
        <v>1.9</v>
      </c>
      <c r="W263" s="28" t="n">
        <f aca="false">VLOOKUP($B263,IF(W$1=2,PRICELOOK2,IF(W$1=3,PRICELOOK3,IF(W$1=4,cash,PRICELOOK))),W$2,FALSE())</f>
        <v>2.125</v>
      </c>
      <c r="X263" s="28" t="n">
        <f aca="false">VLOOKUP($B263,IF(X$1=2,PRICELOOK2,IF(X$1=3,PRICELOOK3,IF(X$1=4,cash,PRICELOOK))),X$2,FALSE())</f>
        <v>2.09</v>
      </c>
      <c r="Y263" s="28" t="n">
        <f aca="false">VLOOKUP($B263,IF(Y$1=2,PRICELOOK2,IF(Y$1=3,PRICELOOK3,IF(Y$1=4,cash,PRICELOOK))),Y$2,FALSE())</f>
        <v>2.09</v>
      </c>
      <c r="BK263" s="28" t="n">
        <f aca="false">V263</f>
        <v>1.9</v>
      </c>
      <c r="BL263" s="28" t="n">
        <f aca="false">W263</f>
        <v>2.125</v>
      </c>
      <c r="BM263" s="1" t="n">
        <f aca="false">IF(BK263=0,0,IF(BL263=0,0,1))</f>
        <v>1</v>
      </c>
      <c r="BN263" s="56" t="n">
        <f aca="false">B263</f>
        <v>35941</v>
      </c>
      <c r="BO263" s="71" t="n">
        <f aca="false">IF(BM263=1,CORREL(BK244:BK263,BL244:BL263),1.1)</f>
        <v>0.917385189592086</v>
      </c>
      <c r="BP263" s="28" t="n">
        <f aca="false">IF(BM263=0," ",BO263)</f>
        <v>0.917385189592086</v>
      </c>
      <c r="BV263" s="56" t="n">
        <f aca="false">BN263</f>
        <v>35941</v>
      </c>
      <c r="BW263" s="28" t="n">
        <f aca="false">V263</f>
        <v>1.9</v>
      </c>
      <c r="BX263" s="28" t="n">
        <f aca="false">W263</f>
        <v>2.125</v>
      </c>
      <c r="BY263" s="1" t="n">
        <f aca="false">LN(BW263/BW262)</f>
        <v>0.0485270408946604</v>
      </c>
      <c r="BZ263" s="1" t="n">
        <f aca="false">LN(BX263/BX262)</f>
        <v>0.0581277416178477</v>
      </c>
      <c r="CA263" s="56" t="n">
        <f aca="false">BV263</f>
        <v>35941</v>
      </c>
      <c r="CB263" s="1" t="n">
        <f aca="false">IF(ISNUMBER(STDEV(BY242:BY263)),STDEV(BY242:BY263)*SQRT(252),0)</f>
        <v>0.535735135446661</v>
      </c>
      <c r="CC263" s="1" t="n">
        <f aca="false">IF(ISNUMBER(STDEV(BZ242:BZ263)),STDEV(BZ242:BZ263)*SQRT(252),0)</f>
        <v>0.553210441793231</v>
      </c>
      <c r="CF263" s="56" t="n">
        <f aca="false">B263</f>
        <v>35941</v>
      </c>
      <c r="CG263" s="1" t="n">
        <f aca="false">CORREL(C242:C263,E242:E263)</f>
        <v>0.910085609083524</v>
      </c>
      <c r="CI263" s="56" t="n">
        <f aca="false">CF263</f>
        <v>35941</v>
      </c>
      <c r="CJ263" s="3" t="n">
        <f aca="false">STDEV(CO242:CO263)*CJ$24</f>
        <v>0.538914600365582</v>
      </c>
      <c r="CK263" s="3" t="n">
        <f aca="false">STDEV(CP242:CP263)*CK$24</f>
        <v>0.556493618639559</v>
      </c>
      <c r="CO263" s="3" t="n">
        <f aca="false">LN(V263/V262)</f>
        <v>0.0485270408946604</v>
      </c>
      <c r="CP263" s="3" t="n">
        <f aca="false">LN(W263/W262)</f>
        <v>0.0581277416178477</v>
      </c>
    </row>
    <row r="264" customFormat="false" ht="12.75" hidden="false" customHeight="false" outlineLevel="0" collapsed="false">
      <c r="A264" s="1" t="n">
        <f aca="false">A265-1</f>
        <v>697</v>
      </c>
      <c r="B264" s="56" t="n">
        <f aca="false">HLOOKUP("date",IF(TERM2="cash",cash,PRICELOOK),IF(A264&gt;=2,A264,2),FALSE())</f>
        <v>35942</v>
      </c>
      <c r="C264" s="1" t="n">
        <f aca="false">IF(MIN($N264:$O264)=0,0,N264)</f>
        <v>1.865</v>
      </c>
      <c r="D264" s="35" t="n">
        <f aca="false">IF(ma=7,AVERAGE(C258:C264),IF(ma=14,AVERAGE(C251:C264),IF(ma=30,AVERAGE(C235:C264),IF(ma=40,AVERAGE(C225:C264),0))))</f>
        <v>0</v>
      </c>
      <c r="E264" s="1" t="n">
        <f aca="false">IF(MIN($N264:$O264)=0,0,O264)</f>
        <v>2.095</v>
      </c>
      <c r="I264" s="56" t="n">
        <f aca="false">B264</f>
        <v>35942</v>
      </c>
      <c r="J264" s="35" t="n">
        <f aca="false">IF(MIN(C264,E264)=0,0,E264-C264)</f>
        <v>0.23</v>
      </c>
      <c r="K264" s="35" t="n">
        <f aca="false">IF(ma=7,AVERAGE(J258:J264),IF(ma=14,AVERAGE(J251:J264),IF(ma=30,AVERAGE(J235:J264),IF(ma=40,AVERAGE(J225:J264),0))))</f>
        <v>0</v>
      </c>
      <c r="L264" s="35"/>
      <c r="M264" s="35"/>
      <c r="N264" s="28" t="n">
        <f aca="false">IF(BASISYN="YES",Q264-S264,Q264)</f>
        <v>1.865</v>
      </c>
      <c r="O264" s="28" t="n">
        <f aca="false">IF(BASISYN="YES",R264-T264,R264)</f>
        <v>2.095</v>
      </c>
      <c r="Q264" s="28" t="n">
        <f aca="false">IF(ISNA(V264),Q263,V264)</f>
        <v>1.865</v>
      </c>
      <c r="R264" s="28" t="n">
        <f aca="false">IF(ISNA(W264),R263,W264)</f>
        <v>2.095</v>
      </c>
      <c r="S264" s="28" t="n">
        <f aca="false">IF(ISNA(X264),S263,X264)</f>
        <v>2.08</v>
      </c>
      <c r="T264" s="28" t="n">
        <f aca="false">IF(ISNA(Y264),T263,Y264)</f>
        <v>2.08</v>
      </c>
      <c r="V264" s="28" t="n">
        <f aca="false">VLOOKUP($B264,IF(V$1=2,PRICELOOK2,IF(V$1=3,PRICELOOK3,IF(V$1=4,cash,PRICELOOK))),V$2,FALSE())</f>
        <v>1.865</v>
      </c>
      <c r="W264" s="28" t="n">
        <f aca="false">VLOOKUP($B264,IF(W$1=2,PRICELOOK2,IF(W$1=3,PRICELOOK3,IF(W$1=4,cash,PRICELOOK))),W$2,FALSE())</f>
        <v>2.095</v>
      </c>
      <c r="X264" s="28" t="n">
        <f aca="false">VLOOKUP($B264,IF(X$1=2,PRICELOOK2,IF(X$1=3,PRICELOOK3,IF(X$1=4,cash,PRICELOOK))),X$2,FALSE())</f>
        <v>2.08</v>
      </c>
      <c r="Y264" s="28" t="n">
        <f aca="false">VLOOKUP($B264,IF(Y$1=2,PRICELOOK2,IF(Y$1=3,PRICELOOK3,IF(Y$1=4,cash,PRICELOOK))),Y$2,FALSE())</f>
        <v>2.08</v>
      </c>
      <c r="BK264" s="28" t="n">
        <f aca="false">V264</f>
        <v>1.865</v>
      </c>
      <c r="BL264" s="28" t="n">
        <f aca="false">W264</f>
        <v>2.095</v>
      </c>
      <c r="BM264" s="1" t="n">
        <f aca="false">IF(BK264=0,0,IF(BL264=0,0,1))</f>
        <v>1</v>
      </c>
      <c r="BN264" s="56" t="n">
        <f aca="false">B264</f>
        <v>35942</v>
      </c>
      <c r="BO264" s="71" t="n">
        <f aca="false">IF(BM264=1,CORREL(BK245:BK264,BL245:BL264),1.1)</f>
        <v>0.921375331188999</v>
      </c>
      <c r="BP264" s="28" t="n">
        <f aca="false">IF(BM264=0," ",BO264)</f>
        <v>0.921375331188999</v>
      </c>
      <c r="BV264" s="56" t="n">
        <f aca="false">BN264</f>
        <v>35942</v>
      </c>
      <c r="BW264" s="28" t="n">
        <f aca="false">V264</f>
        <v>1.865</v>
      </c>
      <c r="BX264" s="28" t="n">
        <f aca="false">W264</f>
        <v>2.095</v>
      </c>
      <c r="BY264" s="1" t="n">
        <f aca="false">LN(BW264/BW263)</f>
        <v>-0.0185928330766159</v>
      </c>
      <c r="BZ264" s="1" t="n">
        <f aca="false">LN(BX264/BX263)</f>
        <v>-0.014218249002279</v>
      </c>
      <c r="CA264" s="56" t="n">
        <f aca="false">BV264</f>
        <v>35942</v>
      </c>
      <c r="CB264" s="1" t="n">
        <f aca="false">IF(ISNUMBER(STDEV(BY243:BY264)),STDEV(BY243:BY264)*SQRT(252),0)</f>
        <v>0.488591623821509</v>
      </c>
      <c r="CC264" s="1" t="n">
        <f aca="false">IF(ISNUMBER(STDEV(BZ243:BZ264)),STDEV(BZ243:BZ264)*SQRT(252),0)</f>
        <v>0.53510689754534</v>
      </c>
      <c r="CF264" s="56" t="n">
        <f aca="false">B264</f>
        <v>35942</v>
      </c>
      <c r="CG264" s="1" t="n">
        <f aca="false">CORREL(C243:C264,E243:E264)</f>
        <v>0.918305279497389</v>
      </c>
      <c r="CI264" s="56" t="n">
        <f aca="false">CF264</f>
        <v>35942</v>
      </c>
      <c r="CJ264" s="3" t="n">
        <f aca="false">STDEV(CO243:CO264)*CJ$24</f>
        <v>0.49149130283234</v>
      </c>
      <c r="CK264" s="3" t="n">
        <f aca="false">STDEV(CP243:CP264)*CK$24</f>
        <v>0.538282634016684</v>
      </c>
      <c r="CO264" s="3" t="n">
        <f aca="false">LN(V264/V263)</f>
        <v>-0.0185928330766159</v>
      </c>
      <c r="CP264" s="3" t="n">
        <f aca="false">LN(W264/W263)</f>
        <v>-0.014218249002279</v>
      </c>
    </row>
    <row r="265" customFormat="false" ht="12.75" hidden="false" customHeight="false" outlineLevel="0" collapsed="false">
      <c r="A265" s="1" t="n">
        <f aca="false">A266-1</f>
        <v>698</v>
      </c>
      <c r="B265" s="56" t="n">
        <f aca="false">HLOOKUP("date",IF(TERM2="cash",cash,PRICELOOK),IF(A265&gt;=2,A265,2),FALSE())</f>
        <v>35943</v>
      </c>
      <c r="C265" s="1" t="n">
        <f aca="false">IF(MIN($N265:$O265)=0,0,N265)</f>
        <v>1.88</v>
      </c>
      <c r="D265" s="35" t="n">
        <f aca="false">IF(ma=7,AVERAGE(C259:C265),IF(ma=14,AVERAGE(C252:C265),IF(ma=30,AVERAGE(C236:C265),IF(ma=40,AVERAGE(C226:C265),0))))</f>
        <v>0</v>
      </c>
      <c r="E265" s="1" t="n">
        <f aca="false">IF(MIN($N265:$O265)=0,0,O265)</f>
        <v>2.095</v>
      </c>
      <c r="I265" s="56" t="n">
        <f aca="false">B265</f>
        <v>35943</v>
      </c>
      <c r="J265" s="35" t="n">
        <f aca="false">IF(MIN(C265,E265)=0,0,E265-C265)</f>
        <v>0.215</v>
      </c>
      <c r="K265" s="35" t="n">
        <f aca="false">IF(ma=7,AVERAGE(J259:J265),IF(ma=14,AVERAGE(J252:J265),IF(ma=30,AVERAGE(J236:J265),IF(ma=40,AVERAGE(J226:J265),0))))</f>
        <v>0</v>
      </c>
      <c r="L265" s="35"/>
      <c r="M265" s="35"/>
      <c r="N265" s="28" t="n">
        <f aca="false">IF(BASISYN="YES",Q265-S265,Q265)</f>
        <v>1.88</v>
      </c>
      <c r="O265" s="28" t="n">
        <f aca="false">IF(BASISYN="YES",R265-T265,R265)</f>
        <v>2.095</v>
      </c>
      <c r="Q265" s="28" t="n">
        <f aca="false">IF(ISNA(V265),Q264,V265)</f>
        <v>1.88</v>
      </c>
      <c r="R265" s="28" t="n">
        <f aca="false">IF(ISNA(W265),R264,W265)</f>
        <v>2.095</v>
      </c>
      <c r="S265" s="28" t="n">
        <f aca="false">IF(ISNA(X265),S264,X265)</f>
        <v>2.085</v>
      </c>
      <c r="T265" s="28" t="n">
        <f aca="false">IF(ISNA(Y265),T264,Y265)</f>
        <v>2.085</v>
      </c>
      <c r="V265" s="28" t="n">
        <f aca="false">VLOOKUP($B265,IF(V$1=2,PRICELOOK2,IF(V$1=3,PRICELOOK3,IF(V$1=4,cash,PRICELOOK))),V$2,FALSE())</f>
        <v>1.88</v>
      </c>
      <c r="W265" s="28" t="n">
        <f aca="false">VLOOKUP($B265,IF(W$1=2,PRICELOOK2,IF(W$1=3,PRICELOOK3,IF(W$1=4,cash,PRICELOOK))),W$2,FALSE())</f>
        <v>2.095</v>
      </c>
      <c r="X265" s="28" t="n">
        <f aca="false">VLOOKUP($B265,IF(X$1=2,PRICELOOK2,IF(X$1=3,PRICELOOK3,IF(X$1=4,cash,PRICELOOK))),X$2,FALSE())</f>
        <v>2.085</v>
      </c>
      <c r="Y265" s="28" t="n">
        <f aca="false">VLOOKUP($B265,IF(Y$1=2,PRICELOOK2,IF(Y$1=3,PRICELOOK3,IF(Y$1=4,cash,PRICELOOK))),Y$2,FALSE())</f>
        <v>2.085</v>
      </c>
      <c r="BK265" s="28" t="n">
        <f aca="false">V265</f>
        <v>1.88</v>
      </c>
      <c r="BL265" s="28" t="n">
        <f aca="false">W265</f>
        <v>2.095</v>
      </c>
      <c r="BM265" s="1" t="n">
        <f aca="false">IF(BK265=0,0,IF(BL265=0,0,1))</f>
        <v>1</v>
      </c>
      <c r="BN265" s="56" t="n">
        <f aca="false">B265</f>
        <v>35943</v>
      </c>
      <c r="BO265" s="71" t="n">
        <f aca="false">IF(BM265=1,CORREL(BK246:BK265,BL246:BL265),1.1)</f>
        <v>0.935912878135349</v>
      </c>
      <c r="BP265" s="28" t="n">
        <f aca="false">IF(BM265=0," ",BO265)</f>
        <v>0.935912878135349</v>
      </c>
      <c r="BV265" s="56" t="n">
        <f aca="false">BN265</f>
        <v>35943</v>
      </c>
      <c r="BW265" s="28" t="n">
        <f aca="false">V265</f>
        <v>1.88</v>
      </c>
      <c r="BX265" s="28" t="n">
        <f aca="false">W265</f>
        <v>2.095</v>
      </c>
      <c r="BY265" s="1" t="n">
        <f aca="false">LN(BW265/BW264)</f>
        <v>0.00801072374607898</v>
      </c>
      <c r="BZ265" s="1" t="n">
        <f aca="false">LN(BX265/BX264)</f>
        <v>0</v>
      </c>
      <c r="CA265" s="56" t="n">
        <f aca="false">BV265</f>
        <v>35943</v>
      </c>
      <c r="CB265" s="1" t="n">
        <f aca="false">IF(ISNUMBER(STDEV(BY244:BY265)),STDEV(BY244:BY265)*SQRT(252),0)</f>
        <v>0.466545789086354</v>
      </c>
      <c r="CC265" s="1" t="n">
        <f aca="false">IF(ISNUMBER(STDEV(BZ244:BZ265)),STDEV(BZ244:BZ265)*SQRT(252),0)</f>
        <v>0.529872491565721</v>
      </c>
      <c r="CF265" s="56" t="n">
        <f aca="false">B265</f>
        <v>35943</v>
      </c>
      <c r="CG265" s="1" t="n">
        <f aca="false">CORREL(C244:C265,E244:E265)</f>
        <v>0.919684195632316</v>
      </c>
      <c r="CI265" s="56" t="n">
        <f aca="false">CF265</f>
        <v>35943</v>
      </c>
      <c r="CJ265" s="3" t="n">
        <f aca="false">STDEV(CO244:CO265)*CJ$24</f>
        <v>0.469314631134083</v>
      </c>
      <c r="CK265" s="3" t="n">
        <f aca="false">STDEV(CP244:CP265)*CK$24</f>
        <v>0.533017163040423</v>
      </c>
      <c r="CO265" s="3" t="n">
        <f aca="false">LN(V265/V264)</f>
        <v>0.00801072374607898</v>
      </c>
      <c r="CP265" s="3" t="n">
        <f aca="false">LN(W265/W264)</f>
        <v>0</v>
      </c>
    </row>
    <row r="266" customFormat="false" ht="12.75" hidden="false" customHeight="false" outlineLevel="0" collapsed="false">
      <c r="A266" s="1" t="n">
        <f aca="false">A267-1</f>
        <v>699</v>
      </c>
      <c r="B266" s="56" t="n">
        <f aca="false">HLOOKUP("date",IF(TERM2="cash",cash,PRICELOOK),IF(A266&gt;=2,A266,2),FALSE())</f>
        <v>35944</v>
      </c>
      <c r="C266" s="1" t="n">
        <f aca="false">IF(MIN($N266:$O266)=0,0,N266)</f>
        <v>1.92</v>
      </c>
      <c r="D266" s="35" t="n">
        <f aca="false">IF(ma=7,AVERAGE(C260:C266),IF(ma=14,AVERAGE(C253:C266),IF(ma=30,AVERAGE(C237:C266),IF(ma=40,AVERAGE(C227:C266),0))))</f>
        <v>0</v>
      </c>
      <c r="E266" s="1" t="n">
        <f aca="false">IF(MIN($N266:$O266)=0,0,O266)</f>
        <v>2.01</v>
      </c>
      <c r="I266" s="56" t="n">
        <f aca="false">B266</f>
        <v>35944</v>
      </c>
      <c r="J266" s="35" t="n">
        <f aca="false">IF(MIN(C266,E266)=0,0,E266-C266)</f>
        <v>0.0899999999999999</v>
      </c>
      <c r="K266" s="35" t="n">
        <f aca="false">IF(ma=7,AVERAGE(J260:J266),IF(ma=14,AVERAGE(J253:J266),IF(ma=30,AVERAGE(J237:J266),IF(ma=40,AVERAGE(J227:J266),0))))</f>
        <v>0</v>
      </c>
      <c r="L266" s="35"/>
      <c r="M266" s="35"/>
      <c r="N266" s="28" t="n">
        <f aca="false">IF(BASISYN="YES",Q266-S266,Q266)</f>
        <v>1.92</v>
      </c>
      <c r="O266" s="28" t="n">
        <f aca="false">IF(BASISYN="YES",R266-T266,R266)</f>
        <v>2.01</v>
      </c>
      <c r="Q266" s="28" t="n">
        <f aca="false">IF(ISNA(V266),Q265,V266)</f>
        <v>1.92</v>
      </c>
      <c r="R266" s="28" t="n">
        <f aca="false">IF(ISNA(W266),R265,W266)</f>
        <v>2.01</v>
      </c>
      <c r="S266" s="28" t="n">
        <f aca="false">IF(ISNA(X266),S265,X266)</f>
        <v>2.115</v>
      </c>
      <c r="T266" s="28" t="n">
        <f aca="false">IF(ISNA(Y266),T265,Y266)</f>
        <v>2.115</v>
      </c>
      <c r="V266" s="28" t="n">
        <f aca="false">VLOOKUP($B266,IF(V$1=2,PRICELOOK2,IF(V$1=3,PRICELOOK3,IF(V$1=4,cash,PRICELOOK))),V$2,FALSE())</f>
        <v>1.92</v>
      </c>
      <c r="W266" s="28" t="n">
        <f aca="false">VLOOKUP($B266,IF(W$1=2,PRICELOOK2,IF(W$1=3,PRICELOOK3,IF(W$1=4,cash,PRICELOOK))),W$2,FALSE())</f>
        <v>2.01</v>
      </c>
      <c r="X266" s="28" t="n">
        <f aca="false">VLOOKUP($B266,IF(X$1=2,PRICELOOK2,IF(X$1=3,PRICELOOK3,IF(X$1=4,cash,PRICELOOK))),X$2,FALSE())</f>
        <v>2.115</v>
      </c>
      <c r="Y266" s="28" t="n">
        <f aca="false">VLOOKUP($B266,IF(Y$1=2,PRICELOOK2,IF(Y$1=3,PRICELOOK3,IF(Y$1=4,cash,PRICELOOK))),Y$2,FALSE())</f>
        <v>2.115</v>
      </c>
      <c r="BK266" s="28" t="n">
        <f aca="false">V266</f>
        <v>1.92</v>
      </c>
      <c r="BL266" s="28" t="n">
        <f aca="false">W266</f>
        <v>2.01</v>
      </c>
      <c r="BM266" s="1" t="n">
        <f aca="false">IF(BK266=0,0,IF(BL266=0,0,1))</f>
        <v>1</v>
      </c>
      <c r="BN266" s="56" t="n">
        <f aca="false">B266</f>
        <v>35944</v>
      </c>
      <c r="BO266" s="71" t="n">
        <f aca="false">IF(BM266=1,CORREL(BK247:BK266,BL247:BL266),1.1)</f>
        <v>0.927170909679056</v>
      </c>
      <c r="BP266" s="28" t="n">
        <f aca="false">IF(BM266=0," ",BO266)</f>
        <v>0.927170909679056</v>
      </c>
      <c r="BV266" s="56" t="n">
        <f aca="false">BN266</f>
        <v>35944</v>
      </c>
      <c r="BW266" s="28" t="n">
        <f aca="false">V266</f>
        <v>1.92</v>
      </c>
      <c r="BX266" s="28" t="n">
        <f aca="false">W266</f>
        <v>2.01</v>
      </c>
      <c r="BY266" s="1" t="n">
        <f aca="false">LN(BW266/BW265)</f>
        <v>0.0210534091978323</v>
      </c>
      <c r="BZ266" s="1" t="n">
        <f aca="false">LN(BX266/BX265)</f>
        <v>-0.0414188313031169</v>
      </c>
      <c r="CA266" s="56" t="n">
        <f aca="false">BV266</f>
        <v>35944</v>
      </c>
      <c r="CB266" s="1" t="n">
        <f aca="false">IF(ISNUMBER(STDEV(BY245:BY266)),STDEV(BY245:BY266)*SQRT(252),0)</f>
        <v>0.457594128945276</v>
      </c>
      <c r="CC266" s="1" t="n">
        <f aca="false">IF(ISNUMBER(STDEV(BZ245:BZ266)),STDEV(BZ245:BZ266)*SQRT(252),0)</f>
        <v>0.54092462908708</v>
      </c>
      <c r="CF266" s="56" t="n">
        <f aca="false">B266</f>
        <v>35944</v>
      </c>
      <c r="CG266" s="1" t="n">
        <f aca="false">CORREL(C245:C266,E245:E266)</f>
        <v>0.905157412740531</v>
      </c>
      <c r="CI266" s="56" t="n">
        <f aca="false">CF266</f>
        <v>35944</v>
      </c>
      <c r="CJ266" s="3" t="n">
        <f aca="false">STDEV(CO245:CO266)*CJ$24</f>
        <v>0.460309844947126</v>
      </c>
      <c r="CK266" s="3" t="n">
        <f aca="false">STDEV(CP245:CP266)*CK$24</f>
        <v>0.544134892458231</v>
      </c>
      <c r="CO266" s="3" t="n">
        <f aca="false">LN(V266/V265)</f>
        <v>0.0210534091978323</v>
      </c>
      <c r="CP266" s="3" t="n">
        <f aca="false">LN(W266/W265)</f>
        <v>-0.0414188313031169</v>
      </c>
    </row>
    <row r="267" customFormat="false" ht="12.75" hidden="false" customHeight="false" outlineLevel="0" collapsed="false">
      <c r="A267" s="1" t="n">
        <f aca="false">A268-1</f>
        <v>700</v>
      </c>
      <c r="B267" s="56" t="n">
        <f aca="false">HLOOKUP("date",IF(TERM2="cash",cash,PRICELOOK),IF(A267&gt;=2,A267,2),FALSE())</f>
        <v>35945</v>
      </c>
      <c r="C267" s="1" t="n">
        <f aca="false">IF(MIN($N267:$O267)=0,0,N267)</f>
        <v>1.92</v>
      </c>
      <c r="D267" s="35" t="n">
        <f aca="false">IF(ma=7,AVERAGE(C261:C267),IF(ma=14,AVERAGE(C254:C267),IF(ma=30,AVERAGE(C238:C267),IF(ma=40,AVERAGE(C228:C267),0))))</f>
        <v>0</v>
      </c>
      <c r="E267" s="1" t="n">
        <f aca="false">IF(MIN($N267:$O267)=0,0,O267)</f>
        <v>2.01</v>
      </c>
      <c r="I267" s="56" t="n">
        <f aca="false">B267</f>
        <v>35945</v>
      </c>
      <c r="J267" s="35" t="n">
        <f aca="false">IF(MIN(C267,E267)=0,0,E267-C267)</f>
        <v>0.0899999999999999</v>
      </c>
      <c r="K267" s="35" t="n">
        <f aca="false">IF(ma=7,AVERAGE(J261:J267),IF(ma=14,AVERAGE(J254:J267),IF(ma=30,AVERAGE(J238:J267),IF(ma=40,AVERAGE(J228:J267),0))))</f>
        <v>0</v>
      </c>
      <c r="L267" s="35"/>
      <c r="M267" s="35"/>
      <c r="N267" s="28" t="n">
        <f aca="false">IF(BASISYN="YES",Q267-S267,Q267)</f>
        <v>1.92</v>
      </c>
      <c r="O267" s="28" t="n">
        <f aca="false">IF(BASISYN="YES",R267-T267,R267)</f>
        <v>2.01</v>
      </c>
      <c r="Q267" s="28" t="n">
        <f aca="false">IF(ISNA(V267),Q266,V267)</f>
        <v>1.92</v>
      </c>
      <c r="R267" s="28" t="n">
        <f aca="false">IF(ISNA(W267),R266,W267)</f>
        <v>2.01</v>
      </c>
      <c r="S267" s="28" t="n">
        <f aca="false">IF(ISNA(X267),S266,X267)</f>
        <v>2.115</v>
      </c>
      <c r="T267" s="28" t="n">
        <f aca="false">IF(ISNA(Y267),T266,Y267)</f>
        <v>2.115</v>
      </c>
      <c r="V267" s="28" t="n">
        <f aca="false">VLOOKUP($B267,IF(V$1=2,PRICELOOK2,IF(V$1=3,PRICELOOK3,IF(V$1=4,cash,PRICELOOK))),V$2,FALSE())</f>
        <v>1.92</v>
      </c>
      <c r="W267" s="28" t="n">
        <f aca="false">VLOOKUP($B267,IF(W$1=2,PRICELOOK2,IF(W$1=3,PRICELOOK3,IF(W$1=4,cash,PRICELOOK))),W$2,FALSE())</f>
        <v>2.01</v>
      </c>
      <c r="X267" s="28" t="n">
        <f aca="false">VLOOKUP($B267,IF(X$1=2,PRICELOOK2,IF(X$1=3,PRICELOOK3,IF(X$1=4,cash,PRICELOOK))),X$2,FALSE())</f>
        <v>2.115</v>
      </c>
      <c r="Y267" s="28" t="n">
        <f aca="false">VLOOKUP($B267,IF(Y$1=2,PRICELOOK2,IF(Y$1=3,PRICELOOK3,IF(Y$1=4,cash,PRICELOOK))),Y$2,FALSE())</f>
        <v>2.115</v>
      </c>
      <c r="BK267" s="28" t="n">
        <f aca="false">V267</f>
        <v>1.92</v>
      </c>
      <c r="BL267" s="28" t="n">
        <f aca="false">W267</f>
        <v>2.01</v>
      </c>
      <c r="BM267" s="1" t="n">
        <f aca="false">IF(BK267=0,0,IF(BL267=0,0,1))</f>
        <v>1</v>
      </c>
      <c r="BN267" s="56" t="n">
        <f aca="false">B267</f>
        <v>35945</v>
      </c>
      <c r="BO267" s="71" t="n">
        <f aca="false">IF(BM267=1,CORREL(BK248:BK267,BL248:BL267),1.1)</f>
        <v>0.919737992162394</v>
      </c>
      <c r="BP267" s="28" t="n">
        <f aca="false">IF(BM267=0," ",BO267)</f>
        <v>0.919737992162394</v>
      </c>
      <c r="BV267" s="56" t="n">
        <f aca="false">BN267</f>
        <v>35945</v>
      </c>
      <c r="BW267" s="28" t="n">
        <f aca="false">V267</f>
        <v>1.92</v>
      </c>
      <c r="BX267" s="28" t="n">
        <f aca="false">W267</f>
        <v>2.01</v>
      </c>
      <c r="BY267" s="1" t="n">
        <f aca="false">LN(BW267/BW266)</f>
        <v>0</v>
      </c>
      <c r="BZ267" s="1" t="n">
        <f aca="false">LN(BX267/BX266)</f>
        <v>0</v>
      </c>
      <c r="CA267" s="56" t="n">
        <f aca="false">BV267</f>
        <v>35945</v>
      </c>
      <c r="CB267" s="1" t="n">
        <f aca="false">IF(ISNUMBER(STDEV(BY246:BY267)),STDEV(BY246:BY267)*SQRT(252),0)</f>
        <v>0.452871578178102</v>
      </c>
      <c r="CC267" s="1" t="n">
        <f aca="false">IF(ISNUMBER(STDEV(BZ246:BZ267)),STDEV(BZ246:BZ267)*SQRT(252),0)</f>
        <v>0.521400405967489</v>
      </c>
      <c r="CF267" s="56" t="n">
        <f aca="false">B267</f>
        <v>35945</v>
      </c>
      <c r="CG267" s="1" t="n">
        <f aca="false">CORREL(C246:C267,E246:E267)</f>
        <v>0.899505590179114</v>
      </c>
      <c r="CI267" s="56" t="n">
        <f aca="false">CF267</f>
        <v>35945</v>
      </c>
      <c r="CJ267" s="3" t="n">
        <f aca="false">STDEV(CO246:CO267)*CJ$24</f>
        <v>0.455559266926374</v>
      </c>
      <c r="CK267" s="3" t="n">
        <f aca="false">STDEV(CP246:CP267)*CK$24</f>
        <v>0.52449479756102</v>
      </c>
      <c r="CO267" s="3" t="n">
        <f aca="false">LN(V267/V266)</f>
        <v>0</v>
      </c>
      <c r="CP267" s="3" t="n">
        <f aca="false">LN(W267/W266)</f>
        <v>0</v>
      </c>
    </row>
    <row r="268" customFormat="false" ht="12.75" hidden="false" customHeight="false" outlineLevel="0" collapsed="false">
      <c r="A268" s="1" t="n">
        <f aca="false">A269-1</f>
        <v>701</v>
      </c>
      <c r="B268" s="56" t="n">
        <f aca="false">HLOOKUP("date",IF(TERM2="cash",cash,PRICELOOK),IF(A268&gt;=2,A268,2),FALSE())</f>
        <v>35946</v>
      </c>
      <c r="C268" s="1" t="n">
        <f aca="false">IF(MIN($N268:$O268)=0,0,N268)</f>
        <v>1.92</v>
      </c>
      <c r="D268" s="35" t="n">
        <f aca="false">IF(ma=7,AVERAGE(C262:C268),IF(ma=14,AVERAGE(C255:C268),IF(ma=30,AVERAGE(C239:C268),IF(ma=40,AVERAGE(C229:C268),0))))</f>
        <v>0</v>
      </c>
      <c r="E268" s="1" t="n">
        <f aca="false">IF(MIN($N268:$O268)=0,0,O268)</f>
        <v>2.045</v>
      </c>
      <c r="I268" s="56" t="n">
        <f aca="false">B268</f>
        <v>35946</v>
      </c>
      <c r="J268" s="35" t="n">
        <f aca="false">IF(MIN(C268,E268)=0,0,E268-C268)</f>
        <v>0.125</v>
      </c>
      <c r="K268" s="35" t="n">
        <f aca="false">IF(ma=7,AVERAGE(J262:J268),IF(ma=14,AVERAGE(J255:J268),IF(ma=30,AVERAGE(J239:J268),IF(ma=40,AVERAGE(J229:J268),0))))</f>
        <v>0</v>
      </c>
      <c r="L268" s="35"/>
      <c r="M268" s="35"/>
      <c r="N268" s="28" t="n">
        <f aca="false">IF(BASISYN="YES",Q268-S268,Q268)</f>
        <v>1.92</v>
      </c>
      <c r="O268" s="28" t="n">
        <f aca="false">IF(BASISYN="YES",R268-T268,R268)</f>
        <v>2.045</v>
      </c>
      <c r="Q268" s="28" t="n">
        <f aca="false">IF(ISNA(V268),Q267,V268)</f>
        <v>1.92</v>
      </c>
      <c r="R268" s="28" t="n">
        <f aca="false">IF(ISNA(W268),R267,W268)</f>
        <v>2.045</v>
      </c>
      <c r="S268" s="28" t="n">
        <f aca="false">IF(ISNA(X268),S267,X268)</f>
        <v>2.115</v>
      </c>
      <c r="T268" s="28" t="n">
        <f aca="false">IF(ISNA(Y268),T267,Y268)</f>
        <v>2.115</v>
      </c>
      <c r="V268" s="28" t="n">
        <f aca="false">VLOOKUP($B268,IF(V$1=2,PRICELOOK2,IF(V$1=3,PRICELOOK3,IF(V$1=4,cash,PRICELOOK))),V$2,FALSE())</f>
        <v>1.92</v>
      </c>
      <c r="W268" s="28" t="n">
        <f aca="false">VLOOKUP($B268,IF(W$1=2,PRICELOOK2,IF(W$1=3,PRICELOOK3,IF(W$1=4,cash,PRICELOOK))),W$2,FALSE())</f>
        <v>2.045</v>
      </c>
      <c r="X268" s="28" t="n">
        <f aca="false">VLOOKUP($B268,IF(X$1=2,PRICELOOK2,IF(X$1=3,PRICELOOK3,IF(X$1=4,cash,PRICELOOK))),X$2,FALSE())</f>
        <v>2.115</v>
      </c>
      <c r="Y268" s="28" t="n">
        <f aca="false">VLOOKUP($B268,IF(Y$1=2,PRICELOOK2,IF(Y$1=3,PRICELOOK3,IF(Y$1=4,cash,PRICELOOK))),Y$2,FALSE())</f>
        <v>2.115</v>
      </c>
      <c r="BK268" s="28" t="n">
        <f aca="false">V268</f>
        <v>1.92</v>
      </c>
      <c r="BL268" s="28" t="n">
        <f aca="false">W268</f>
        <v>2.045</v>
      </c>
      <c r="BM268" s="1" t="n">
        <f aca="false">IF(BK268=0,0,IF(BL268=0,0,1))</f>
        <v>1</v>
      </c>
      <c r="BN268" s="56" t="n">
        <f aca="false">B268</f>
        <v>35946</v>
      </c>
      <c r="BO268" s="71" t="n">
        <f aca="false">IF(BM268=1,CORREL(BK249:BK268,BL249:BL268),1.1)</f>
        <v>0.920548451408029</v>
      </c>
      <c r="BP268" s="28" t="n">
        <f aca="false">IF(BM268=0," ",BO268)</f>
        <v>0.920548451408029</v>
      </c>
      <c r="BV268" s="56" t="n">
        <f aca="false">BN268</f>
        <v>35946</v>
      </c>
      <c r="BW268" s="28" t="n">
        <f aca="false">V268</f>
        <v>1.92</v>
      </c>
      <c r="BX268" s="28" t="n">
        <f aca="false">W268</f>
        <v>2.045</v>
      </c>
      <c r="BY268" s="1" t="n">
        <f aca="false">LN(BW268/BW267)</f>
        <v>0</v>
      </c>
      <c r="BZ268" s="1" t="n">
        <f aca="false">LN(BX268/BX267)</f>
        <v>0.0172630674237808</v>
      </c>
      <c r="CA268" s="56" t="n">
        <f aca="false">BV268</f>
        <v>35946</v>
      </c>
      <c r="CB268" s="1" t="n">
        <f aca="false">IF(ISNUMBER(STDEV(BY247:BY268)),STDEV(BY247:BY268)*SQRT(252),0)</f>
        <v>0.452871578178102</v>
      </c>
      <c r="CC268" s="1" t="n">
        <f aca="false">IF(ISNUMBER(STDEV(BZ247:BZ268)),STDEV(BZ247:BZ268)*SQRT(252),0)</f>
        <v>0.525363693222871</v>
      </c>
      <c r="CF268" s="56" t="n">
        <f aca="false">B268</f>
        <v>35946</v>
      </c>
      <c r="CG268" s="1" t="n">
        <f aca="false">CORREL(C247:C268,E247:E268)</f>
        <v>0.902124515667586</v>
      </c>
      <c r="CI268" s="56" t="n">
        <f aca="false">CF268</f>
        <v>35946</v>
      </c>
      <c r="CJ268" s="3" t="n">
        <f aca="false">STDEV(CO247:CO268)*CJ$24</f>
        <v>0.455559266926374</v>
      </c>
      <c r="CK268" s="3" t="n">
        <f aca="false">STDEV(CP247:CP268)*CK$24</f>
        <v>0.528481606015513</v>
      </c>
      <c r="CO268" s="3" t="n">
        <f aca="false">LN(V268/V267)</f>
        <v>0</v>
      </c>
      <c r="CP268" s="3" t="n">
        <f aca="false">LN(W268/W267)</f>
        <v>0.0172630674237808</v>
      </c>
    </row>
    <row r="269" customFormat="false" ht="12.75" hidden="false" customHeight="false" outlineLevel="0" collapsed="false">
      <c r="A269" s="1" t="n">
        <f aca="false">A270-1</f>
        <v>702</v>
      </c>
      <c r="B269" s="56" t="n">
        <f aca="false">HLOOKUP("date",IF(TERM2="cash",cash,PRICELOOK),IF(A269&gt;=2,A269,2),FALSE())</f>
        <v>35947</v>
      </c>
      <c r="C269" s="1" t="n">
        <f aca="false">IF(MIN($N269:$O269)=0,0,N269)</f>
        <v>1.965</v>
      </c>
      <c r="D269" s="35" t="n">
        <f aca="false">IF(ma=7,AVERAGE(C263:C269),IF(ma=14,AVERAGE(C256:C269),IF(ma=30,AVERAGE(C240:C269),IF(ma=40,AVERAGE(C230:C269),0))))</f>
        <v>0</v>
      </c>
      <c r="E269" s="1" t="n">
        <f aca="false">IF(MIN($N269:$O269)=0,0,O269)</f>
        <v>2.075</v>
      </c>
      <c r="I269" s="56" t="n">
        <f aca="false">B269</f>
        <v>35947</v>
      </c>
      <c r="J269" s="35" t="n">
        <f aca="false">IF(MIN(C269,E269)=0,0,E269-C269)</f>
        <v>0.11</v>
      </c>
      <c r="K269" s="35" t="n">
        <f aca="false">IF(ma=7,AVERAGE(J263:J269),IF(ma=14,AVERAGE(J256:J269),IF(ma=30,AVERAGE(J240:J269),IF(ma=40,AVERAGE(J230:J269),0))))</f>
        <v>0</v>
      </c>
      <c r="L269" s="35"/>
      <c r="M269" s="35"/>
      <c r="N269" s="28" t="n">
        <f aca="false">IF(BASISYN="YES",Q269-S269,Q269)</f>
        <v>1.965</v>
      </c>
      <c r="O269" s="28" t="n">
        <f aca="false">IF(BASISYN="YES",R269-T269,R269)</f>
        <v>2.075</v>
      </c>
      <c r="Q269" s="28" t="n">
        <f aca="false">IF(ISNA(V269),Q268,V269)</f>
        <v>1.965</v>
      </c>
      <c r="R269" s="28" t="n">
        <f aca="false">IF(ISNA(W269),R268,W269)</f>
        <v>2.075</v>
      </c>
      <c r="S269" s="28" t="n">
        <f aca="false">IF(ISNA(X269),S268,X269)</f>
        <v>2.165</v>
      </c>
      <c r="T269" s="28" t="n">
        <f aca="false">IF(ISNA(Y269),T268,Y269)</f>
        <v>2.165</v>
      </c>
      <c r="V269" s="28" t="n">
        <f aca="false">VLOOKUP($B269,IF(V$1=2,PRICELOOK2,IF(V$1=3,PRICELOOK3,IF(V$1=4,cash,PRICELOOK))),V$2,FALSE())</f>
        <v>1.965</v>
      </c>
      <c r="W269" s="28" t="n">
        <f aca="false">VLOOKUP($B269,IF(W$1=2,PRICELOOK2,IF(W$1=3,PRICELOOK3,IF(W$1=4,cash,PRICELOOK))),W$2,FALSE())</f>
        <v>2.075</v>
      </c>
      <c r="X269" s="28" t="n">
        <f aca="false">VLOOKUP($B269,IF(X$1=2,PRICELOOK2,IF(X$1=3,PRICELOOK3,IF(X$1=4,cash,PRICELOOK))),X$2,FALSE())</f>
        <v>2.165</v>
      </c>
      <c r="Y269" s="28" t="n">
        <f aca="false">VLOOKUP($B269,IF(Y$1=2,PRICELOOK2,IF(Y$1=3,PRICELOOK3,IF(Y$1=4,cash,PRICELOOK))),Y$2,FALSE())</f>
        <v>2.165</v>
      </c>
      <c r="BK269" s="28" t="n">
        <f aca="false">V269</f>
        <v>1.965</v>
      </c>
      <c r="BL269" s="28" t="n">
        <f aca="false">W269</f>
        <v>2.075</v>
      </c>
      <c r="BM269" s="1" t="n">
        <f aca="false">IF(BK269=0,0,IF(BL269=0,0,1))</f>
        <v>1</v>
      </c>
      <c r="BN269" s="56" t="n">
        <f aca="false">B269</f>
        <v>35947</v>
      </c>
      <c r="BO269" s="71" t="n">
        <f aca="false">IF(BM269=1,CORREL(BK250:BK269,BL250:BL269),1.1)</f>
        <v>0.894700632183468</v>
      </c>
      <c r="BP269" s="28" t="n">
        <f aca="false">IF(BM269=0," ",BO269)</f>
        <v>0.894700632183468</v>
      </c>
      <c r="BV269" s="56" t="n">
        <f aca="false">BN269</f>
        <v>35947</v>
      </c>
      <c r="BW269" s="28" t="n">
        <f aca="false">V269</f>
        <v>1.965</v>
      </c>
      <c r="BX269" s="28" t="n">
        <f aca="false">W269</f>
        <v>2.075</v>
      </c>
      <c r="BY269" s="1" t="n">
        <f aca="false">LN(BW269/BW268)</f>
        <v>0.0231670592815344</v>
      </c>
      <c r="BZ269" s="1" t="n">
        <f aca="false">LN(BX269/BX268)</f>
        <v>0.0145633641878967</v>
      </c>
      <c r="CA269" s="56" t="n">
        <f aca="false">BV269</f>
        <v>35947</v>
      </c>
      <c r="CB269" s="1" t="n">
        <f aca="false">IF(ISNUMBER(STDEV(BY248:BY269)),STDEV(BY248:BY269)*SQRT(252),0)</f>
        <v>0.460105450246258</v>
      </c>
      <c r="CC269" s="1" t="n">
        <f aca="false">IF(ISNUMBER(STDEV(BZ248:BZ269)),STDEV(BZ248:BZ269)*SQRT(252),0)</f>
        <v>0.527998324110349</v>
      </c>
      <c r="CF269" s="56" t="n">
        <f aca="false">B269</f>
        <v>35947</v>
      </c>
      <c r="CG269" s="1" t="n">
        <f aca="false">CORREL(C248:C269,E248:E269)</f>
        <v>0.894760484360479</v>
      </c>
      <c r="CI269" s="56" t="n">
        <f aca="false">CF269</f>
        <v>35947</v>
      </c>
      <c r="CJ269" s="3" t="n">
        <f aca="false">STDEV(CO248:CO269)*CJ$24</f>
        <v>0.462836070362937</v>
      </c>
      <c r="CK269" s="3" t="n">
        <f aca="false">STDEV(CP248:CP269)*CK$24</f>
        <v>0.53113187283188</v>
      </c>
      <c r="CO269" s="3" t="n">
        <f aca="false">LN(V269/V268)</f>
        <v>0.0231670592815344</v>
      </c>
      <c r="CP269" s="3" t="n">
        <f aca="false">LN(W269/W268)</f>
        <v>0.0145633641878967</v>
      </c>
    </row>
    <row r="270" customFormat="false" ht="12.75" hidden="false" customHeight="false" outlineLevel="0" collapsed="false">
      <c r="A270" s="1" t="n">
        <f aca="false">A271-1</f>
        <v>703</v>
      </c>
      <c r="B270" s="56" t="n">
        <f aca="false">HLOOKUP("date",IF(TERM2="cash",cash,PRICELOOK),IF(A270&gt;=2,A270,2),FALSE())</f>
        <v>35948</v>
      </c>
      <c r="C270" s="1" t="n">
        <f aca="false">IF(MIN($N270:$O270)=0,0,N270)</f>
        <v>1.98</v>
      </c>
      <c r="D270" s="35" t="n">
        <f aca="false">IF(ma=7,AVERAGE(C264:C270),IF(ma=14,AVERAGE(C257:C270),IF(ma=30,AVERAGE(C241:C270),IF(ma=40,AVERAGE(C231:C270),0))))</f>
        <v>0</v>
      </c>
      <c r="E270" s="1" t="n">
        <f aca="false">IF(MIN($N270:$O270)=0,0,O270)</f>
        <v>2.075</v>
      </c>
      <c r="I270" s="56" t="n">
        <f aca="false">B270</f>
        <v>35948</v>
      </c>
      <c r="J270" s="35" t="n">
        <f aca="false">IF(MIN(C270,E270)=0,0,E270-C270)</f>
        <v>0.0950000000000002</v>
      </c>
      <c r="K270" s="35" t="n">
        <f aca="false">IF(ma=7,AVERAGE(J264:J270),IF(ma=14,AVERAGE(J257:J270),IF(ma=30,AVERAGE(J241:J270),IF(ma=40,AVERAGE(J231:J270),0))))</f>
        <v>0</v>
      </c>
      <c r="L270" s="35"/>
      <c r="M270" s="35"/>
      <c r="N270" s="28" t="n">
        <f aca="false">IF(BASISYN="YES",Q270-S270,Q270)</f>
        <v>1.98</v>
      </c>
      <c r="O270" s="28" t="n">
        <f aca="false">IF(BASISYN="YES",R270-T270,R270)</f>
        <v>2.075</v>
      </c>
      <c r="Q270" s="28" t="n">
        <f aca="false">IF(ISNA(V270),Q269,V270)</f>
        <v>1.98</v>
      </c>
      <c r="R270" s="28" t="n">
        <f aca="false">IF(ISNA(W270),R269,W270)</f>
        <v>2.075</v>
      </c>
      <c r="S270" s="28" t="n">
        <f aca="false">IF(ISNA(X270),S269,X270)</f>
        <v>2.19</v>
      </c>
      <c r="T270" s="28" t="n">
        <f aca="false">IF(ISNA(Y270),T269,Y270)</f>
        <v>2.19</v>
      </c>
      <c r="V270" s="28" t="n">
        <f aca="false">VLOOKUP($B270,IF(V$1=2,PRICELOOK2,IF(V$1=3,PRICELOOK3,IF(V$1=4,cash,PRICELOOK))),V$2,FALSE())</f>
        <v>1.98</v>
      </c>
      <c r="W270" s="28" t="n">
        <f aca="false">VLOOKUP($B270,IF(W$1=2,PRICELOOK2,IF(W$1=3,PRICELOOK3,IF(W$1=4,cash,PRICELOOK))),W$2,FALSE())</f>
        <v>2.075</v>
      </c>
      <c r="X270" s="28" t="n">
        <f aca="false">VLOOKUP($B270,IF(X$1=2,PRICELOOK2,IF(X$1=3,PRICELOOK3,IF(X$1=4,cash,PRICELOOK))),X$2,FALSE())</f>
        <v>2.19</v>
      </c>
      <c r="Y270" s="28" t="n">
        <f aca="false">VLOOKUP($B270,IF(Y$1=2,PRICELOOK2,IF(Y$1=3,PRICELOOK3,IF(Y$1=4,cash,PRICELOOK))),Y$2,FALSE())</f>
        <v>2.19</v>
      </c>
      <c r="BK270" s="28" t="n">
        <f aca="false">V270</f>
        <v>1.98</v>
      </c>
      <c r="BL270" s="28" t="n">
        <f aca="false">W270</f>
        <v>2.075</v>
      </c>
      <c r="BM270" s="1" t="n">
        <f aca="false">IF(BK270=0,0,IF(BL270=0,0,1))</f>
        <v>1</v>
      </c>
      <c r="BN270" s="56" t="n">
        <f aca="false">B270</f>
        <v>35948</v>
      </c>
      <c r="BO270" s="71" t="n">
        <f aca="false">IF(BM270=1,CORREL(BK251:BK270,BL251:BL270),1.1)</f>
        <v>0.846641859171995</v>
      </c>
      <c r="BP270" s="28" t="n">
        <f aca="false">IF(BM270=0," ",BO270)</f>
        <v>0.846641859171995</v>
      </c>
      <c r="BV270" s="56" t="n">
        <f aca="false">BN270</f>
        <v>35948</v>
      </c>
      <c r="BW270" s="28" t="n">
        <f aca="false">V270</f>
        <v>1.98</v>
      </c>
      <c r="BX270" s="28" t="n">
        <f aca="false">W270</f>
        <v>2.075</v>
      </c>
      <c r="BY270" s="1" t="n">
        <f aca="false">LN(BW270/BW269)</f>
        <v>0.00760459938521921</v>
      </c>
      <c r="BZ270" s="1" t="n">
        <f aca="false">LN(BX270/BX269)</f>
        <v>0</v>
      </c>
      <c r="CA270" s="56" t="n">
        <f aca="false">BV270</f>
        <v>35948</v>
      </c>
      <c r="CB270" s="1" t="n">
        <f aca="false">IF(ISNUMBER(STDEV(BY249:BY270)),STDEV(BY249:BY270)*SQRT(252),0)</f>
        <v>0.450604847868989</v>
      </c>
      <c r="CC270" s="1" t="n">
        <f aca="false">IF(ISNUMBER(STDEV(BZ249:BZ270)),STDEV(BZ249:BZ270)*SQRT(252),0)</f>
        <v>0.508460344412072</v>
      </c>
      <c r="CF270" s="56" t="n">
        <f aca="false">B270</f>
        <v>35948</v>
      </c>
      <c r="CG270" s="1" t="n">
        <f aca="false">CORREL(C249:C270,E249:E270)</f>
        <v>0.879355881057143</v>
      </c>
      <c r="CI270" s="56" t="n">
        <f aca="false">CF270</f>
        <v>35948</v>
      </c>
      <c r="CJ270" s="3" t="n">
        <f aca="false">STDEV(CO249:CO270)*CJ$24</f>
        <v>0.453279084093763</v>
      </c>
      <c r="CK270" s="3" t="n">
        <f aca="false">STDEV(CP249:CP270)*CK$24</f>
        <v>0.51147793971385</v>
      </c>
      <c r="CO270" s="3" t="n">
        <f aca="false">LN(V270/V269)</f>
        <v>0.00760459938521921</v>
      </c>
      <c r="CP270" s="3" t="n">
        <f aca="false">LN(W270/W269)</f>
        <v>0</v>
      </c>
    </row>
    <row r="271" customFormat="false" ht="12.75" hidden="false" customHeight="false" outlineLevel="0" collapsed="false">
      <c r="A271" s="1" t="n">
        <f aca="false">A272-1</f>
        <v>704</v>
      </c>
      <c r="B271" s="56" t="n">
        <f aca="false">HLOOKUP("date",IF(TERM2="cash",cash,PRICELOOK),IF(A271&gt;=2,A271,2),FALSE())</f>
        <v>35949</v>
      </c>
      <c r="C271" s="1" t="n">
        <f aca="false">IF(MIN($N271:$O271)=0,0,N271)</f>
        <v>1.845</v>
      </c>
      <c r="D271" s="35" t="n">
        <f aca="false">IF(ma=7,AVERAGE(C265:C271),IF(ma=14,AVERAGE(C258:C271),IF(ma=30,AVERAGE(C242:C271),IF(ma=40,AVERAGE(C232:C271),0))))</f>
        <v>0</v>
      </c>
      <c r="E271" s="1" t="n">
        <f aca="false">IF(MIN($N271:$O271)=0,0,O271)</f>
        <v>2.04</v>
      </c>
      <c r="I271" s="56" t="n">
        <f aca="false">B271</f>
        <v>35949</v>
      </c>
      <c r="J271" s="35" t="n">
        <f aca="false">IF(MIN(C271,E271)=0,0,E271-C271)</f>
        <v>0.195</v>
      </c>
      <c r="K271" s="35" t="n">
        <f aca="false">IF(ma=7,AVERAGE(J265:J271),IF(ma=14,AVERAGE(J258:J271),IF(ma=30,AVERAGE(J242:J271),IF(ma=40,AVERAGE(J232:J271),0))))</f>
        <v>0</v>
      </c>
      <c r="L271" s="35"/>
      <c r="M271" s="35"/>
      <c r="N271" s="28" t="n">
        <f aca="false">IF(BASISYN="YES",Q271-S271,Q271)</f>
        <v>1.845</v>
      </c>
      <c r="O271" s="28" t="n">
        <f aca="false">IF(BASISYN="YES",R271-T271,R271)</f>
        <v>2.04</v>
      </c>
      <c r="Q271" s="28" t="n">
        <f aca="false">IF(ISNA(V271),Q270,V271)</f>
        <v>1.845</v>
      </c>
      <c r="R271" s="28" t="n">
        <f aca="false">IF(ISNA(W271),R270,W271)</f>
        <v>2.04</v>
      </c>
      <c r="S271" s="28" t="n">
        <f aca="false">IF(ISNA(X271),S270,X271)</f>
        <v>2.12</v>
      </c>
      <c r="T271" s="28" t="n">
        <f aca="false">IF(ISNA(Y271),T270,Y271)</f>
        <v>2.12</v>
      </c>
      <c r="V271" s="28" t="n">
        <f aca="false">VLOOKUP($B271,IF(V$1=2,PRICELOOK2,IF(V$1=3,PRICELOOK3,IF(V$1=4,cash,PRICELOOK))),V$2,FALSE())</f>
        <v>1.845</v>
      </c>
      <c r="W271" s="28" t="n">
        <f aca="false">VLOOKUP($B271,IF(W$1=2,PRICELOOK2,IF(W$1=3,PRICELOOK3,IF(W$1=4,cash,PRICELOOK))),W$2,FALSE())</f>
        <v>2.04</v>
      </c>
      <c r="X271" s="28" t="n">
        <f aca="false">VLOOKUP($B271,IF(X$1=2,PRICELOOK2,IF(X$1=3,PRICELOOK3,IF(X$1=4,cash,PRICELOOK))),X$2,FALSE())</f>
        <v>2.12</v>
      </c>
      <c r="Y271" s="28" t="n">
        <f aca="false">VLOOKUP($B271,IF(Y$1=2,PRICELOOK2,IF(Y$1=3,PRICELOOK3,IF(Y$1=4,cash,PRICELOOK))),Y$2,FALSE())</f>
        <v>2.12</v>
      </c>
      <c r="BK271" s="28" t="n">
        <f aca="false">V271</f>
        <v>1.845</v>
      </c>
      <c r="BL271" s="28" t="n">
        <f aca="false">W271</f>
        <v>2.04</v>
      </c>
      <c r="BM271" s="1" t="n">
        <f aca="false">IF(BK271=0,0,IF(BL271=0,0,1))</f>
        <v>1</v>
      </c>
      <c r="BN271" s="56" t="n">
        <f aca="false">B271</f>
        <v>35949</v>
      </c>
      <c r="BO271" s="71" t="n">
        <f aca="false">IF(BM271=1,CORREL(BK252:BK271,BL252:BL271),1.1)</f>
        <v>0.846129374328743</v>
      </c>
      <c r="BP271" s="28" t="n">
        <f aca="false">IF(BM271=0," ",BO271)</f>
        <v>0.846129374328743</v>
      </c>
      <c r="BV271" s="56" t="n">
        <f aca="false">BN271</f>
        <v>35949</v>
      </c>
      <c r="BW271" s="28" t="n">
        <f aca="false">V271</f>
        <v>1.845</v>
      </c>
      <c r="BX271" s="28" t="n">
        <f aca="false">W271</f>
        <v>2.04</v>
      </c>
      <c r="BY271" s="1" t="n">
        <f aca="false">LN(BW271/BW270)</f>
        <v>-0.0706175672139534</v>
      </c>
      <c r="BZ271" s="1" t="n">
        <f aca="false">LN(BX271/BX270)</f>
        <v>-0.0170113458265367</v>
      </c>
      <c r="CA271" s="56" t="n">
        <f aca="false">BV271</f>
        <v>35949</v>
      </c>
      <c r="CB271" s="1" t="n">
        <f aca="false">IF(ISNUMBER(STDEV(BY250:BY271)),STDEV(BY250:BY271)*SQRT(252),0)</f>
        <v>0.497336035548857</v>
      </c>
      <c r="CC271" s="1" t="n">
        <f aca="false">IF(ISNUMBER(STDEV(BZ250:BZ271)),STDEV(BZ250:BZ271)*SQRT(252),0)</f>
        <v>0.451892834007274</v>
      </c>
      <c r="CF271" s="56" t="n">
        <f aca="false">B271</f>
        <v>35949</v>
      </c>
      <c r="CG271" s="1" t="n">
        <f aca="false">CORREL(C250:C271,E250:E271)</f>
        <v>0.87372121475956</v>
      </c>
      <c r="CI271" s="56" t="n">
        <f aca="false">CF271</f>
        <v>35949</v>
      </c>
      <c r="CJ271" s="3" t="n">
        <f aca="false">STDEV(CO250:CO271)*CJ$24</f>
        <v>0.500287610633857</v>
      </c>
      <c r="CK271" s="3" t="n">
        <f aca="false">STDEV(CP250:CP271)*CK$24</f>
        <v>0.454574714133804</v>
      </c>
      <c r="CO271" s="3" t="n">
        <f aca="false">LN(V271/V270)</f>
        <v>-0.0706175672139534</v>
      </c>
      <c r="CP271" s="3" t="n">
        <f aca="false">LN(W271/W270)</f>
        <v>-0.0170113458265367</v>
      </c>
    </row>
    <row r="272" customFormat="false" ht="12.75" hidden="false" customHeight="false" outlineLevel="0" collapsed="false">
      <c r="A272" s="1" t="n">
        <f aca="false">A273-1</f>
        <v>705</v>
      </c>
      <c r="B272" s="56" t="n">
        <f aca="false">HLOOKUP("date",IF(TERM2="cash",cash,PRICELOOK),IF(A272&gt;=2,A272,2),FALSE())</f>
        <v>35950</v>
      </c>
      <c r="C272" s="1" t="n">
        <f aca="false">IF(MIN($N272:$O272)=0,0,N272)</f>
        <v>1.72</v>
      </c>
      <c r="D272" s="35" t="n">
        <f aca="false">IF(ma=7,AVERAGE(C266:C272),IF(ma=14,AVERAGE(C259:C272),IF(ma=30,AVERAGE(C243:C272),IF(ma=40,AVERAGE(C233:C272),0))))</f>
        <v>0</v>
      </c>
      <c r="E272" s="1" t="n">
        <f aca="false">IF(MIN($N272:$O272)=0,0,O272)</f>
        <v>1.955</v>
      </c>
      <c r="I272" s="56" t="n">
        <f aca="false">B272</f>
        <v>35950</v>
      </c>
      <c r="J272" s="35" t="n">
        <f aca="false">IF(MIN(C272,E272)=0,0,E272-C272)</f>
        <v>0.235</v>
      </c>
      <c r="K272" s="35" t="n">
        <f aca="false">IF(ma=7,AVERAGE(J266:J272),IF(ma=14,AVERAGE(J259:J272),IF(ma=30,AVERAGE(J243:J272),IF(ma=40,AVERAGE(J233:J272),0))))</f>
        <v>0</v>
      </c>
      <c r="L272" s="35"/>
      <c r="M272" s="35"/>
      <c r="N272" s="28" t="n">
        <f aca="false">IF(BASISYN="YES",Q272-S272,Q272)</f>
        <v>1.72</v>
      </c>
      <c r="O272" s="28" t="n">
        <f aca="false">IF(BASISYN="YES",R272-T272,R272)</f>
        <v>1.955</v>
      </c>
      <c r="Q272" s="28" t="n">
        <f aca="false">IF(ISNA(V272),Q271,V272)</f>
        <v>1.72</v>
      </c>
      <c r="R272" s="28" t="n">
        <f aca="false">IF(ISNA(W272),R271,W272)</f>
        <v>1.955</v>
      </c>
      <c r="S272" s="28" t="n">
        <f aca="false">IF(ISNA(X272),S271,X272)</f>
        <v>2.035</v>
      </c>
      <c r="T272" s="28" t="n">
        <f aca="false">IF(ISNA(Y272),T271,Y272)</f>
        <v>2.035</v>
      </c>
      <c r="V272" s="28" t="n">
        <f aca="false">VLOOKUP($B272,IF(V$1=2,PRICELOOK2,IF(V$1=3,PRICELOOK3,IF(V$1=4,cash,PRICELOOK))),V$2,FALSE())</f>
        <v>1.72</v>
      </c>
      <c r="W272" s="28" t="n">
        <f aca="false">VLOOKUP($B272,IF(W$1=2,PRICELOOK2,IF(W$1=3,PRICELOOK3,IF(W$1=4,cash,PRICELOOK))),W$2,FALSE())</f>
        <v>1.955</v>
      </c>
      <c r="X272" s="28" t="n">
        <f aca="false">VLOOKUP($B272,IF(X$1=2,PRICELOOK2,IF(X$1=3,PRICELOOK3,IF(X$1=4,cash,PRICELOOK))),X$2,FALSE())</f>
        <v>2.035</v>
      </c>
      <c r="Y272" s="28" t="n">
        <f aca="false">VLOOKUP($B272,IF(Y$1=2,PRICELOOK2,IF(Y$1=3,PRICELOOK3,IF(Y$1=4,cash,PRICELOOK))),Y$2,FALSE())</f>
        <v>2.035</v>
      </c>
      <c r="BK272" s="28" t="n">
        <f aca="false">V272</f>
        <v>1.72</v>
      </c>
      <c r="BL272" s="28" t="n">
        <f aca="false">W272</f>
        <v>1.955</v>
      </c>
      <c r="BM272" s="1" t="n">
        <f aca="false">IF(BK272=0,0,IF(BL272=0,0,1))</f>
        <v>1</v>
      </c>
      <c r="BN272" s="56" t="n">
        <f aca="false">B272</f>
        <v>35950</v>
      </c>
      <c r="BO272" s="71" t="n">
        <f aca="false">IF(BM272=1,CORREL(BK253:BK272,BL253:BL272),1.1)</f>
        <v>0.853736780912263</v>
      </c>
      <c r="BP272" s="28" t="n">
        <f aca="false">IF(BM272=0," ",BO272)</f>
        <v>0.853736780912263</v>
      </c>
      <c r="BV272" s="56" t="n">
        <f aca="false">BN272</f>
        <v>35950</v>
      </c>
      <c r="BW272" s="28" t="n">
        <f aca="false">V272</f>
        <v>1.72</v>
      </c>
      <c r="BX272" s="28" t="n">
        <f aca="false">W272</f>
        <v>1.955</v>
      </c>
      <c r="BY272" s="1" t="n">
        <f aca="false">LN(BW272/BW271)</f>
        <v>-0.0701549866671289</v>
      </c>
      <c r="BZ272" s="1" t="n">
        <f aca="false">LN(BX272/BX271)</f>
        <v>-0.0425596144187959</v>
      </c>
      <c r="CA272" s="56" t="n">
        <f aca="false">BV272</f>
        <v>35950</v>
      </c>
      <c r="CB272" s="1" t="n">
        <f aca="false">IF(ISNUMBER(STDEV(BY251:BY272)),STDEV(BY251:BY272)*SQRT(252),0)</f>
        <v>0.539333984411223</v>
      </c>
      <c r="CC272" s="1" t="n">
        <f aca="false">IF(ISNUMBER(STDEV(BZ251:BZ272)),STDEV(BZ251:BZ272)*SQRT(252),0)</f>
        <v>0.453912327857603</v>
      </c>
      <c r="CF272" s="56" t="n">
        <f aca="false">B272</f>
        <v>35950</v>
      </c>
      <c r="CG272" s="1" t="n">
        <f aca="false">CORREL(C251:C272,E251:E272)</f>
        <v>0.857247765191062</v>
      </c>
      <c r="CI272" s="56" t="n">
        <f aca="false">CF272</f>
        <v>35950</v>
      </c>
      <c r="CJ272" s="3" t="n">
        <f aca="false">STDEV(CO251:CO272)*CJ$24</f>
        <v>0.542534807671747</v>
      </c>
      <c r="CK272" s="3" t="n">
        <f aca="false">STDEV(CP251:CP272)*CK$24</f>
        <v>0.456606193216062</v>
      </c>
      <c r="CO272" s="3" t="n">
        <f aca="false">LN(V272/V271)</f>
        <v>-0.0701549866671289</v>
      </c>
      <c r="CP272" s="3" t="n">
        <f aca="false">LN(W272/W271)</f>
        <v>-0.0425596144187959</v>
      </c>
    </row>
    <row r="273" customFormat="false" ht="12.75" hidden="false" customHeight="false" outlineLevel="0" collapsed="false">
      <c r="A273" s="1" t="n">
        <f aca="false">A274-1</f>
        <v>706</v>
      </c>
      <c r="B273" s="56" t="n">
        <f aca="false">HLOOKUP("date",IF(TERM2="cash",cash,PRICELOOK),IF(A273&gt;=2,A273,2),FALSE())</f>
        <v>35951</v>
      </c>
      <c r="C273" s="1" t="n">
        <f aca="false">IF(MIN($N273:$O273)=0,0,N273)</f>
        <v>1.645</v>
      </c>
      <c r="D273" s="35" t="n">
        <f aca="false">IF(ma=7,AVERAGE(C267:C273),IF(ma=14,AVERAGE(C260:C273),IF(ma=30,AVERAGE(C244:C273),IF(ma=40,AVERAGE(C234:C273),0))))</f>
        <v>0</v>
      </c>
      <c r="E273" s="1" t="n">
        <f aca="false">IF(MIN($N273:$O273)=0,0,O273)</f>
        <v>1.83</v>
      </c>
      <c r="I273" s="56" t="n">
        <f aca="false">B273</f>
        <v>35951</v>
      </c>
      <c r="J273" s="35" t="n">
        <f aca="false">IF(MIN(C273,E273)=0,0,E273-C273)</f>
        <v>0.185</v>
      </c>
      <c r="K273" s="35" t="n">
        <f aca="false">IF(ma=7,AVERAGE(J267:J273),IF(ma=14,AVERAGE(J260:J273),IF(ma=30,AVERAGE(J244:J273),IF(ma=40,AVERAGE(J234:J273),0))))</f>
        <v>0</v>
      </c>
      <c r="L273" s="35"/>
      <c r="M273" s="35"/>
      <c r="N273" s="28" t="n">
        <f aca="false">IF(BASISYN="YES",Q273-S273,Q273)</f>
        <v>1.645</v>
      </c>
      <c r="O273" s="28" t="n">
        <f aca="false">IF(BASISYN="YES",R273-T273,R273)</f>
        <v>1.83</v>
      </c>
      <c r="Q273" s="28" t="n">
        <f aca="false">IF(ISNA(V273),Q272,V273)</f>
        <v>1.645</v>
      </c>
      <c r="R273" s="28" t="n">
        <f aca="false">IF(ISNA(W273),R272,W273)</f>
        <v>1.83</v>
      </c>
      <c r="S273" s="28" t="n">
        <f aca="false">IF(ISNA(X273),S272,X273)</f>
        <v>2.01</v>
      </c>
      <c r="T273" s="28" t="n">
        <f aca="false">IF(ISNA(Y273),T272,Y273)</f>
        <v>2.01</v>
      </c>
      <c r="V273" s="28" t="n">
        <f aca="false">VLOOKUP($B273,IF(V$1=2,PRICELOOK2,IF(V$1=3,PRICELOOK3,IF(V$1=4,cash,PRICELOOK))),V$2,FALSE())</f>
        <v>1.645</v>
      </c>
      <c r="W273" s="28" t="n">
        <f aca="false">VLOOKUP($B273,IF(W$1=2,PRICELOOK2,IF(W$1=3,PRICELOOK3,IF(W$1=4,cash,PRICELOOK))),W$2,FALSE())</f>
        <v>1.83</v>
      </c>
      <c r="X273" s="28" t="n">
        <f aca="false">VLOOKUP($B273,IF(X$1=2,PRICELOOK2,IF(X$1=3,PRICELOOK3,IF(X$1=4,cash,PRICELOOK))),X$2,FALSE())</f>
        <v>2.01</v>
      </c>
      <c r="Y273" s="28" t="n">
        <f aca="false">VLOOKUP($B273,IF(Y$1=2,PRICELOOK2,IF(Y$1=3,PRICELOOK3,IF(Y$1=4,cash,PRICELOOK))),Y$2,FALSE())</f>
        <v>2.01</v>
      </c>
      <c r="BK273" s="28" t="n">
        <f aca="false">V273</f>
        <v>1.645</v>
      </c>
      <c r="BL273" s="28" t="n">
        <f aca="false">W273</f>
        <v>1.83</v>
      </c>
      <c r="BM273" s="1" t="n">
        <f aca="false">IF(BK273=0,0,IF(BL273=0,0,1))</f>
        <v>1</v>
      </c>
      <c r="BN273" s="56" t="n">
        <f aca="false">B273</f>
        <v>35951</v>
      </c>
      <c r="BO273" s="71" t="n">
        <f aca="false">IF(BM273=1,CORREL(BK254:BK273,BL254:BL273),1.1)</f>
        <v>0.888734947724071</v>
      </c>
      <c r="BP273" s="28" t="n">
        <f aca="false">IF(BM273=0," ",BO273)</f>
        <v>0.888734947724071</v>
      </c>
      <c r="BV273" s="56" t="n">
        <f aca="false">BN273</f>
        <v>35951</v>
      </c>
      <c r="BW273" s="28" t="n">
        <f aca="false">V273</f>
        <v>1.645</v>
      </c>
      <c r="BX273" s="28" t="n">
        <f aca="false">W273</f>
        <v>1.83</v>
      </c>
      <c r="BY273" s="1" t="n">
        <f aca="false">LN(BW273/BW272)</f>
        <v>-0.0445839066080264</v>
      </c>
      <c r="BZ273" s="1" t="n">
        <f aca="false">LN(BX273/BX272)</f>
        <v>-0.0660742265839995</v>
      </c>
      <c r="CA273" s="56" t="n">
        <f aca="false">BV273</f>
        <v>35951</v>
      </c>
      <c r="CB273" s="1" t="n">
        <f aca="false">IF(ISNUMBER(STDEV(BY252:BY273)),STDEV(BY252:BY273)*SQRT(252),0)</f>
        <v>0.541655382311733</v>
      </c>
      <c r="CC273" s="1" t="n">
        <f aca="false">IF(ISNUMBER(STDEV(BZ252:BZ273)),STDEV(BZ252:BZ273)*SQRT(252),0)</f>
        <v>0.486827633833633</v>
      </c>
      <c r="CF273" s="56" t="n">
        <f aca="false">B273</f>
        <v>35951</v>
      </c>
      <c r="CG273" s="1" t="n">
        <f aca="false">CORREL(C252:C273,E252:E273)</f>
        <v>0.884164715678804</v>
      </c>
      <c r="CI273" s="56" t="n">
        <f aca="false">CF273</f>
        <v>35951</v>
      </c>
      <c r="CJ273" s="3" t="n">
        <f aca="false">STDEV(CO252:CO273)*CJ$24</f>
        <v>0.544869982535348</v>
      </c>
      <c r="CK273" s="3" t="n">
        <f aca="false">STDEV(CP252:CP273)*CK$24</f>
        <v>0.489716843969244</v>
      </c>
      <c r="CO273" s="3" t="n">
        <f aca="false">LN(V273/V272)</f>
        <v>-0.0445839066080264</v>
      </c>
      <c r="CP273" s="3" t="n">
        <f aca="false">LN(W273/W272)</f>
        <v>-0.0660742265839995</v>
      </c>
    </row>
    <row r="274" customFormat="false" ht="12.75" hidden="false" customHeight="false" outlineLevel="0" collapsed="false">
      <c r="A274" s="1" t="n">
        <f aca="false">A275-1</f>
        <v>707</v>
      </c>
      <c r="B274" s="56" t="n">
        <f aca="false">HLOOKUP("date",IF(TERM2="cash",cash,PRICELOOK),IF(A274&gt;=2,A274,2),FALSE())</f>
        <v>35952</v>
      </c>
      <c r="C274" s="1" t="n">
        <f aca="false">IF(MIN($N274:$O274)=0,0,N274)</f>
        <v>1.645</v>
      </c>
      <c r="D274" s="35" t="n">
        <f aca="false">IF(ma=7,AVERAGE(C268:C274),IF(ma=14,AVERAGE(C261:C274),IF(ma=30,AVERAGE(C245:C274),IF(ma=40,AVERAGE(C235:C274),0))))</f>
        <v>0</v>
      </c>
      <c r="E274" s="1" t="n">
        <f aca="false">IF(MIN($N274:$O274)=0,0,O274)</f>
        <v>1.83</v>
      </c>
      <c r="I274" s="56" t="n">
        <f aca="false">B274</f>
        <v>35952</v>
      </c>
      <c r="J274" s="35" t="n">
        <f aca="false">IF(MIN(C274,E274)=0,0,E274-C274)</f>
        <v>0.185</v>
      </c>
      <c r="K274" s="35" t="n">
        <f aca="false">IF(ma=7,AVERAGE(J268:J274),IF(ma=14,AVERAGE(J261:J274),IF(ma=30,AVERAGE(J245:J274),IF(ma=40,AVERAGE(J235:J274),0))))</f>
        <v>0</v>
      </c>
      <c r="L274" s="35"/>
      <c r="M274" s="35"/>
      <c r="N274" s="28" t="n">
        <f aca="false">IF(BASISYN="YES",Q274-S274,Q274)</f>
        <v>1.645</v>
      </c>
      <c r="O274" s="28" t="n">
        <f aca="false">IF(BASISYN="YES",R274-T274,R274)</f>
        <v>1.83</v>
      </c>
      <c r="Q274" s="28" t="n">
        <f aca="false">IF(ISNA(V274),Q273,V274)</f>
        <v>1.645</v>
      </c>
      <c r="R274" s="28" t="n">
        <f aca="false">IF(ISNA(W274),R273,W274)</f>
        <v>1.83</v>
      </c>
      <c r="S274" s="28" t="n">
        <f aca="false">IF(ISNA(X274),S273,X274)</f>
        <v>2.01</v>
      </c>
      <c r="T274" s="28" t="n">
        <f aca="false">IF(ISNA(Y274),T273,Y274)</f>
        <v>2.01</v>
      </c>
      <c r="V274" s="28" t="n">
        <f aca="false">VLOOKUP($B274,IF(V$1=2,PRICELOOK2,IF(V$1=3,PRICELOOK3,IF(V$1=4,cash,PRICELOOK))),V$2,FALSE())</f>
        <v>1.645</v>
      </c>
      <c r="W274" s="28" t="n">
        <f aca="false">VLOOKUP($B274,IF(W$1=2,PRICELOOK2,IF(W$1=3,PRICELOOK3,IF(W$1=4,cash,PRICELOOK))),W$2,FALSE())</f>
        <v>1.83</v>
      </c>
      <c r="X274" s="28" t="n">
        <f aca="false">VLOOKUP($B274,IF(X$1=2,PRICELOOK2,IF(X$1=3,PRICELOOK3,IF(X$1=4,cash,PRICELOOK))),X$2,FALSE())</f>
        <v>2.01</v>
      </c>
      <c r="Y274" s="28" t="n">
        <f aca="false">VLOOKUP($B274,IF(Y$1=2,PRICELOOK2,IF(Y$1=3,PRICELOOK3,IF(Y$1=4,cash,PRICELOOK))),Y$2,FALSE())</f>
        <v>2.01</v>
      </c>
      <c r="BK274" s="28" t="n">
        <f aca="false">V274</f>
        <v>1.645</v>
      </c>
      <c r="BL274" s="28" t="n">
        <f aca="false">W274</f>
        <v>1.83</v>
      </c>
      <c r="BM274" s="1" t="n">
        <f aca="false">IF(BK274=0,0,IF(BL274=0,0,1))</f>
        <v>1</v>
      </c>
      <c r="BN274" s="56" t="n">
        <f aca="false">B274</f>
        <v>35952</v>
      </c>
      <c r="BO274" s="71" t="n">
        <f aca="false">IF(BM274=1,CORREL(BK255:BK274,BL255:BL274),1.1)</f>
        <v>0.912517879495289</v>
      </c>
      <c r="BP274" s="28" t="n">
        <f aca="false">IF(BM274=0," ",BO274)</f>
        <v>0.912517879495289</v>
      </c>
      <c r="BV274" s="56" t="n">
        <f aca="false">BN274</f>
        <v>35952</v>
      </c>
      <c r="BW274" s="28" t="n">
        <f aca="false">V274</f>
        <v>1.645</v>
      </c>
      <c r="BX274" s="28" t="n">
        <f aca="false">W274</f>
        <v>1.83</v>
      </c>
      <c r="BY274" s="1" t="n">
        <f aca="false">LN(BW274/BW273)</f>
        <v>0</v>
      </c>
      <c r="BZ274" s="1" t="n">
        <f aca="false">LN(BX274/BX273)</f>
        <v>0</v>
      </c>
      <c r="CA274" s="56" t="n">
        <f aca="false">BV274</f>
        <v>35952</v>
      </c>
      <c r="CB274" s="1" t="n">
        <f aca="false">IF(ISNUMBER(STDEV(BY253:BY274)),STDEV(BY253:BY274)*SQRT(252),0)</f>
        <v>0.542332342276811</v>
      </c>
      <c r="CC274" s="1" t="n">
        <f aca="false">IF(ISNUMBER(STDEV(BZ253:BZ274)),STDEV(BZ253:BZ274)*SQRT(252),0)</f>
        <v>0.488086148506616</v>
      </c>
      <c r="CF274" s="56" t="n">
        <f aca="false">B274</f>
        <v>35952</v>
      </c>
      <c r="CG274" s="1" t="n">
        <f aca="false">CORREL(C253:C274,E253:E274)</f>
        <v>0.904755909665881</v>
      </c>
      <c r="CI274" s="56" t="n">
        <f aca="false">CF274</f>
        <v>35952</v>
      </c>
      <c r="CJ274" s="3" t="n">
        <f aca="false">STDEV(CO253:CO274)*CJ$24</f>
        <v>0.545550960102255</v>
      </c>
      <c r="CK274" s="3" t="n">
        <f aca="false">STDEV(CP253:CP274)*CK$24</f>
        <v>0.49098282763761</v>
      </c>
      <c r="CO274" s="3" t="n">
        <f aca="false">LN(V274/V273)</f>
        <v>0</v>
      </c>
      <c r="CP274" s="3" t="n">
        <f aca="false">LN(W274/W273)</f>
        <v>0</v>
      </c>
    </row>
    <row r="275" customFormat="false" ht="12.75" hidden="false" customHeight="false" outlineLevel="0" collapsed="false">
      <c r="A275" s="1" t="n">
        <f aca="false">A276-1</f>
        <v>708</v>
      </c>
      <c r="B275" s="56" t="n">
        <f aca="false">HLOOKUP("date",IF(TERM2="cash",cash,PRICELOOK),IF(A275&gt;=2,A275,2),FALSE())</f>
        <v>35953</v>
      </c>
      <c r="C275" s="1" t="n">
        <f aca="false">IF(MIN($N275:$O275)=0,0,N275)</f>
        <v>1.645</v>
      </c>
      <c r="D275" s="35" t="n">
        <f aca="false">IF(ma=7,AVERAGE(C269:C275),IF(ma=14,AVERAGE(C262:C275),IF(ma=30,AVERAGE(C246:C275),IF(ma=40,AVERAGE(C236:C275),0))))</f>
        <v>0</v>
      </c>
      <c r="E275" s="1" t="n">
        <f aca="false">IF(MIN($N275:$O275)=0,0,O275)</f>
        <v>1.83</v>
      </c>
      <c r="I275" s="56" t="n">
        <f aca="false">B275</f>
        <v>35953</v>
      </c>
      <c r="J275" s="35" t="n">
        <f aca="false">IF(MIN(C275,E275)=0,0,E275-C275)</f>
        <v>0.185</v>
      </c>
      <c r="K275" s="35" t="n">
        <f aca="false">IF(ma=7,AVERAGE(J269:J275),IF(ma=14,AVERAGE(J262:J275),IF(ma=30,AVERAGE(J246:J275),IF(ma=40,AVERAGE(J236:J275),0))))</f>
        <v>0</v>
      </c>
      <c r="L275" s="35"/>
      <c r="M275" s="35"/>
      <c r="N275" s="28" t="n">
        <f aca="false">IF(BASISYN="YES",Q275-S275,Q275)</f>
        <v>1.645</v>
      </c>
      <c r="O275" s="28" t="n">
        <f aca="false">IF(BASISYN="YES",R275-T275,R275)</f>
        <v>1.83</v>
      </c>
      <c r="Q275" s="28" t="n">
        <f aca="false">IF(ISNA(V275),Q274,V275)</f>
        <v>1.645</v>
      </c>
      <c r="R275" s="28" t="n">
        <f aca="false">IF(ISNA(W275),R274,W275)</f>
        <v>1.83</v>
      </c>
      <c r="S275" s="28" t="n">
        <f aca="false">IF(ISNA(X275),S274,X275)</f>
        <v>2.01</v>
      </c>
      <c r="T275" s="28" t="n">
        <f aca="false">IF(ISNA(Y275),T274,Y275)</f>
        <v>2.01</v>
      </c>
      <c r="V275" s="28" t="n">
        <f aca="false">VLOOKUP($B275,IF(V$1=2,PRICELOOK2,IF(V$1=3,PRICELOOK3,IF(V$1=4,cash,PRICELOOK))),V$2,FALSE())</f>
        <v>1.645</v>
      </c>
      <c r="W275" s="28" t="n">
        <f aca="false">VLOOKUP($B275,IF(W$1=2,PRICELOOK2,IF(W$1=3,PRICELOOK3,IF(W$1=4,cash,PRICELOOK))),W$2,FALSE())</f>
        <v>1.83</v>
      </c>
      <c r="X275" s="28" t="n">
        <f aca="false">VLOOKUP($B275,IF(X$1=2,PRICELOOK2,IF(X$1=3,PRICELOOK3,IF(X$1=4,cash,PRICELOOK))),X$2,FALSE())</f>
        <v>2.01</v>
      </c>
      <c r="Y275" s="28" t="n">
        <f aca="false">VLOOKUP($B275,IF(Y$1=2,PRICELOOK2,IF(Y$1=3,PRICELOOK3,IF(Y$1=4,cash,PRICELOOK))),Y$2,FALSE())</f>
        <v>2.01</v>
      </c>
      <c r="BK275" s="28" t="n">
        <f aca="false">V275</f>
        <v>1.645</v>
      </c>
      <c r="BL275" s="28" t="n">
        <f aca="false">W275</f>
        <v>1.83</v>
      </c>
      <c r="BM275" s="1" t="n">
        <f aca="false">IF(BK275=0,0,IF(BL275=0,0,1))</f>
        <v>1</v>
      </c>
      <c r="BN275" s="56" t="n">
        <f aca="false">B275</f>
        <v>35953</v>
      </c>
      <c r="BO275" s="71" t="n">
        <f aca="false">IF(BM275=1,CORREL(BK256:BK275,BL256:BL275),1.1)</f>
        <v>0.909700219503486</v>
      </c>
      <c r="BP275" s="28" t="n">
        <f aca="false">IF(BM275=0," ",BO275)</f>
        <v>0.909700219503486</v>
      </c>
      <c r="BV275" s="56" t="n">
        <f aca="false">BN275</f>
        <v>35953</v>
      </c>
      <c r="BW275" s="28" t="n">
        <f aca="false">V275</f>
        <v>1.645</v>
      </c>
      <c r="BX275" s="28" t="n">
        <f aca="false">W275</f>
        <v>1.83</v>
      </c>
      <c r="BY275" s="1" t="n">
        <f aca="false">LN(BW275/BW274)</f>
        <v>0</v>
      </c>
      <c r="BZ275" s="1" t="n">
        <f aca="false">LN(BX275/BX274)</f>
        <v>0</v>
      </c>
      <c r="CA275" s="56" t="n">
        <f aca="false">BV275</f>
        <v>35953</v>
      </c>
      <c r="CB275" s="1" t="n">
        <f aca="false">IF(ISNUMBER(STDEV(BY254:BY275)),STDEV(BY254:BY275)*SQRT(252),0)</f>
        <v>0.54233234227681</v>
      </c>
      <c r="CC275" s="1" t="n">
        <f aca="false">IF(ISNUMBER(STDEV(BZ254:BZ275)),STDEV(BZ254:BZ275)*SQRT(252),0)</f>
        <v>0.488086148506616</v>
      </c>
      <c r="CF275" s="56" t="n">
        <f aca="false">B275</f>
        <v>35953</v>
      </c>
      <c r="CG275" s="1" t="n">
        <f aca="false">CORREL(C254:C275,E254:E275)</f>
        <v>0.919982722906426</v>
      </c>
      <c r="CI275" s="56" t="n">
        <f aca="false">CF275</f>
        <v>35953</v>
      </c>
      <c r="CJ275" s="3" t="n">
        <f aca="false">STDEV(CO254:CO275)*CJ$24</f>
        <v>0.545550960102255</v>
      </c>
      <c r="CK275" s="3" t="n">
        <f aca="false">STDEV(CP254:CP275)*CK$24</f>
        <v>0.49098282763761</v>
      </c>
      <c r="CO275" s="3" t="n">
        <f aca="false">LN(V275/V274)</f>
        <v>0</v>
      </c>
      <c r="CP275" s="3" t="n">
        <f aca="false">LN(W275/W274)</f>
        <v>0</v>
      </c>
    </row>
    <row r="276" customFormat="false" ht="12.75" hidden="false" customHeight="false" outlineLevel="0" collapsed="false">
      <c r="A276" s="1" t="n">
        <f aca="false">A277-1</f>
        <v>709</v>
      </c>
      <c r="B276" s="56" t="n">
        <f aca="false">HLOOKUP("date",IF(TERM2="cash",cash,PRICELOOK),IF(A276&gt;=2,A276,2),FALSE())</f>
        <v>35954</v>
      </c>
      <c r="C276" s="1" t="n">
        <f aca="false">IF(MIN($N276:$O276)=0,0,N276)</f>
        <v>1.655</v>
      </c>
      <c r="D276" s="35" t="n">
        <f aca="false">IF(ma=7,AVERAGE(C270:C276),IF(ma=14,AVERAGE(C263:C276),IF(ma=30,AVERAGE(C247:C276),IF(ma=40,AVERAGE(C237:C276),0))))</f>
        <v>0</v>
      </c>
      <c r="E276" s="1" t="n">
        <f aca="false">IF(MIN($N276:$O276)=0,0,O276)</f>
        <v>1.85</v>
      </c>
      <c r="I276" s="56" t="n">
        <f aca="false">B276</f>
        <v>35954</v>
      </c>
      <c r="J276" s="35" t="n">
        <f aca="false">IF(MIN(C276,E276)=0,0,E276-C276)</f>
        <v>0.195</v>
      </c>
      <c r="K276" s="35" t="n">
        <f aca="false">IF(ma=7,AVERAGE(J270:J276),IF(ma=14,AVERAGE(J263:J276),IF(ma=30,AVERAGE(J247:J276),IF(ma=40,AVERAGE(J237:J276),0))))</f>
        <v>0</v>
      </c>
      <c r="L276" s="35"/>
      <c r="M276" s="35"/>
      <c r="N276" s="28" t="n">
        <f aca="false">IF(BASISYN="YES",Q276-S276,Q276)</f>
        <v>1.655</v>
      </c>
      <c r="O276" s="28" t="n">
        <f aca="false">IF(BASISYN="YES",R276-T276,R276)</f>
        <v>1.85</v>
      </c>
      <c r="Q276" s="28" t="n">
        <f aca="false">IF(ISNA(V276),Q275,V276)</f>
        <v>1.655</v>
      </c>
      <c r="R276" s="28" t="n">
        <f aca="false">IF(ISNA(W276),R275,W276)</f>
        <v>1.85</v>
      </c>
      <c r="S276" s="28" t="n">
        <f aca="false">IF(ISNA(X276),S275,X276)</f>
        <v>2</v>
      </c>
      <c r="T276" s="28" t="n">
        <f aca="false">IF(ISNA(Y276),T275,Y276)</f>
        <v>2</v>
      </c>
      <c r="V276" s="28" t="n">
        <f aca="false">VLOOKUP($B276,IF(V$1=2,PRICELOOK2,IF(V$1=3,PRICELOOK3,IF(V$1=4,cash,PRICELOOK))),V$2,FALSE())</f>
        <v>1.655</v>
      </c>
      <c r="W276" s="28" t="n">
        <f aca="false">VLOOKUP($B276,IF(W$1=2,PRICELOOK2,IF(W$1=3,PRICELOOK3,IF(W$1=4,cash,PRICELOOK))),W$2,FALSE())</f>
        <v>1.85</v>
      </c>
      <c r="X276" s="28" t="n">
        <f aca="false">VLOOKUP($B276,IF(X$1=2,PRICELOOK2,IF(X$1=3,PRICELOOK3,IF(X$1=4,cash,PRICELOOK))),X$2,FALSE())</f>
        <v>2</v>
      </c>
      <c r="Y276" s="28" t="n">
        <f aca="false">VLOOKUP($B276,IF(Y$1=2,PRICELOOK2,IF(Y$1=3,PRICELOOK3,IF(Y$1=4,cash,PRICELOOK))),Y$2,FALSE())</f>
        <v>2</v>
      </c>
      <c r="BK276" s="28" t="n">
        <f aca="false">V276</f>
        <v>1.655</v>
      </c>
      <c r="BL276" s="28" t="n">
        <f aca="false">W276</f>
        <v>1.85</v>
      </c>
      <c r="BM276" s="1" t="n">
        <f aca="false">IF(BK276=0,0,IF(BL276=0,0,1))</f>
        <v>1</v>
      </c>
      <c r="BN276" s="56" t="n">
        <f aca="false">B276</f>
        <v>35954</v>
      </c>
      <c r="BO276" s="71" t="n">
        <f aca="false">IF(BM276=1,CORREL(BK257:BK276,BL257:BL276),1.1)</f>
        <v>0.907741188193968</v>
      </c>
      <c r="BP276" s="28" t="n">
        <f aca="false">IF(BM276=0," ",BO276)</f>
        <v>0.907741188193968</v>
      </c>
      <c r="BV276" s="56" t="n">
        <f aca="false">BN276</f>
        <v>35954</v>
      </c>
      <c r="BW276" s="28" t="n">
        <f aca="false">V276</f>
        <v>1.655</v>
      </c>
      <c r="BX276" s="28" t="n">
        <f aca="false">W276</f>
        <v>1.85</v>
      </c>
      <c r="BY276" s="1" t="n">
        <f aca="false">LN(BW276/BW275)</f>
        <v>0.00606062461169095</v>
      </c>
      <c r="BZ276" s="1" t="n">
        <f aca="false">LN(BX276/BX275)</f>
        <v>0.0108696722369039</v>
      </c>
      <c r="CA276" s="56" t="n">
        <f aca="false">BV276</f>
        <v>35954</v>
      </c>
      <c r="CB276" s="1" t="n">
        <f aca="false">IF(ISNUMBER(STDEV(BY255:BY276)),STDEV(BY255:BY276)*SQRT(252),0)</f>
        <v>0.543847965293831</v>
      </c>
      <c r="CC276" s="1" t="n">
        <f aca="false">IF(ISNUMBER(STDEV(BZ255:BZ276)),STDEV(BZ255:BZ276)*SQRT(252),0)</f>
        <v>0.492100053648372</v>
      </c>
      <c r="CF276" s="56" t="n">
        <f aca="false">B276</f>
        <v>35954</v>
      </c>
      <c r="CG276" s="1" t="n">
        <f aca="false">CORREL(C255:C276,E255:E276)</f>
        <v>0.931427834247612</v>
      </c>
      <c r="CI276" s="56" t="n">
        <f aca="false">CF276</f>
        <v>35954</v>
      </c>
      <c r="CJ276" s="3" t="n">
        <f aca="false">STDEV(CO255:CO276)*CJ$24</f>
        <v>0.547075577993598</v>
      </c>
      <c r="CK276" s="3" t="n">
        <f aca="false">STDEV(CP255:CP276)*CK$24</f>
        <v>0.495020554384001</v>
      </c>
      <c r="CO276" s="3" t="n">
        <f aca="false">LN(V276/V275)</f>
        <v>0.00606062461169095</v>
      </c>
      <c r="CP276" s="3" t="n">
        <f aca="false">LN(W276/W275)</f>
        <v>0.0108696722369039</v>
      </c>
    </row>
    <row r="277" customFormat="false" ht="12.75" hidden="false" customHeight="false" outlineLevel="0" collapsed="false">
      <c r="A277" s="1" t="n">
        <f aca="false">A278-1</f>
        <v>710</v>
      </c>
      <c r="B277" s="56" t="n">
        <f aca="false">HLOOKUP("date",IF(TERM2="cash",cash,PRICELOOK),IF(A277&gt;=2,A277,2),FALSE())</f>
        <v>35955</v>
      </c>
      <c r="C277" s="1" t="n">
        <f aca="false">IF(MIN($N277:$O277)=0,0,N277)</f>
        <v>1.705</v>
      </c>
      <c r="D277" s="35" t="n">
        <f aca="false">IF(ma=7,AVERAGE(C271:C277),IF(ma=14,AVERAGE(C264:C277),IF(ma=30,AVERAGE(C248:C277),IF(ma=40,AVERAGE(C238:C277),0))))</f>
        <v>0</v>
      </c>
      <c r="E277" s="1" t="n">
        <f aca="false">IF(MIN($N277:$O277)=0,0,O277)</f>
        <v>1.88</v>
      </c>
      <c r="I277" s="56" t="n">
        <f aca="false">B277</f>
        <v>35955</v>
      </c>
      <c r="J277" s="35" t="n">
        <f aca="false">IF(MIN(C277,E277)=0,0,E277-C277)</f>
        <v>0.175</v>
      </c>
      <c r="K277" s="35" t="n">
        <f aca="false">IF(ma=7,AVERAGE(J271:J277),IF(ma=14,AVERAGE(J264:J277),IF(ma=30,AVERAGE(J248:J277),IF(ma=40,AVERAGE(J238:J277),0))))</f>
        <v>0</v>
      </c>
      <c r="L277" s="35"/>
      <c r="M277" s="35"/>
      <c r="N277" s="28" t="n">
        <f aca="false">IF(BASISYN="YES",Q277-S277,Q277)</f>
        <v>1.705</v>
      </c>
      <c r="O277" s="28" t="n">
        <f aca="false">IF(BASISYN="YES",R277-T277,R277)</f>
        <v>1.88</v>
      </c>
      <c r="Q277" s="28" t="n">
        <f aca="false">IF(ISNA(V277),Q276,V277)</f>
        <v>1.705</v>
      </c>
      <c r="R277" s="28" t="n">
        <f aca="false">IF(ISNA(W277),R276,W277)</f>
        <v>1.88</v>
      </c>
      <c r="S277" s="28" t="n">
        <f aca="false">IF(ISNA(X277),S276,X277)</f>
        <v>2.005</v>
      </c>
      <c r="T277" s="28" t="n">
        <f aca="false">IF(ISNA(Y277),T276,Y277)</f>
        <v>2.005</v>
      </c>
      <c r="V277" s="28" t="n">
        <f aca="false">VLOOKUP($B277,IF(V$1=2,PRICELOOK2,IF(V$1=3,PRICELOOK3,IF(V$1=4,cash,PRICELOOK))),V$2,FALSE())</f>
        <v>1.705</v>
      </c>
      <c r="W277" s="28" t="n">
        <f aca="false">VLOOKUP($B277,IF(W$1=2,PRICELOOK2,IF(W$1=3,PRICELOOK3,IF(W$1=4,cash,PRICELOOK))),W$2,FALSE())</f>
        <v>1.88</v>
      </c>
      <c r="X277" s="28" t="n">
        <f aca="false">VLOOKUP($B277,IF(X$1=2,PRICELOOK2,IF(X$1=3,PRICELOOK3,IF(X$1=4,cash,PRICELOOK))),X$2,FALSE())</f>
        <v>2.005</v>
      </c>
      <c r="Y277" s="28" t="n">
        <f aca="false">VLOOKUP($B277,IF(Y$1=2,PRICELOOK2,IF(Y$1=3,PRICELOOK3,IF(Y$1=4,cash,PRICELOOK))),Y$2,FALSE())</f>
        <v>2.005</v>
      </c>
      <c r="BK277" s="28" t="n">
        <f aca="false">V277</f>
        <v>1.705</v>
      </c>
      <c r="BL277" s="28" t="n">
        <f aca="false">W277</f>
        <v>1.88</v>
      </c>
      <c r="BM277" s="1" t="n">
        <f aca="false">IF(BK277=0,0,IF(BL277=0,0,1))</f>
        <v>1</v>
      </c>
      <c r="BN277" s="56" t="n">
        <f aca="false">B277</f>
        <v>35955</v>
      </c>
      <c r="BO277" s="71" t="n">
        <f aca="false">IF(BM277=1,CORREL(BK258:BK277,BL258:BL277),1.1)</f>
        <v>0.907629069598174</v>
      </c>
      <c r="BP277" s="28" t="n">
        <f aca="false">IF(BM277=0," ",BO277)</f>
        <v>0.907629069598174</v>
      </c>
      <c r="BV277" s="56" t="n">
        <f aca="false">BN277</f>
        <v>35955</v>
      </c>
      <c r="BW277" s="28" t="n">
        <f aca="false">V277</f>
        <v>1.705</v>
      </c>
      <c r="BX277" s="28" t="n">
        <f aca="false">W277</f>
        <v>1.88</v>
      </c>
      <c r="BY277" s="1" t="n">
        <f aca="false">LN(BW277/BW276)</f>
        <v>0.0297641019064539</v>
      </c>
      <c r="BZ277" s="1" t="n">
        <f aca="false">LN(BX277/BX276)</f>
        <v>0.0160861377516242</v>
      </c>
      <c r="CA277" s="56" t="n">
        <f aca="false">BV277</f>
        <v>35955</v>
      </c>
      <c r="CB277" s="1" t="n">
        <f aca="false">IF(ISNUMBER(STDEV(BY256:BY277)),STDEV(BY256:BY277)*SQRT(252),0)</f>
        <v>0.512390012252789</v>
      </c>
      <c r="CC277" s="1" t="n">
        <f aca="false">IF(ISNUMBER(STDEV(BZ256:BZ277)),STDEV(BZ256:BZ277)*SQRT(252),0)</f>
        <v>0.482637075683895</v>
      </c>
      <c r="CF277" s="56" t="n">
        <f aca="false">B277</f>
        <v>35955</v>
      </c>
      <c r="CG277" s="1" t="n">
        <f aca="false">CORREL(C256:C277,E256:E277)</f>
        <v>0.923549515145549</v>
      </c>
      <c r="CI277" s="56" t="n">
        <f aca="false">CF277</f>
        <v>35955</v>
      </c>
      <c r="CJ277" s="3" t="n">
        <f aca="false">STDEV(CO256:CO277)*CJ$24</f>
        <v>0.515430929230178</v>
      </c>
      <c r="CK277" s="3" t="n">
        <f aca="false">STDEV(CP256:CP277)*CK$24</f>
        <v>0.485501415819863</v>
      </c>
      <c r="CO277" s="3" t="n">
        <f aca="false">LN(V277/V276)</f>
        <v>0.0297641019064539</v>
      </c>
      <c r="CP277" s="3" t="n">
        <f aca="false">LN(W277/W276)</f>
        <v>0.0160861377516242</v>
      </c>
    </row>
    <row r="278" customFormat="false" ht="12.75" hidden="false" customHeight="false" outlineLevel="0" collapsed="false">
      <c r="A278" s="1" t="n">
        <f aca="false">A279-1</f>
        <v>711</v>
      </c>
      <c r="B278" s="56" t="n">
        <f aca="false">HLOOKUP("date",IF(TERM2="cash",cash,PRICELOOK),IF(A278&gt;=2,A278,2),FALSE())</f>
        <v>35956</v>
      </c>
      <c r="C278" s="1" t="n">
        <f aca="false">IF(MIN($N278:$O278)=0,0,N278)</f>
        <v>1.785</v>
      </c>
      <c r="D278" s="35" t="n">
        <f aca="false">IF(ma=7,AVERAGE(C272:C278),IF(ma=14,AVERAGE(C265:C278),IF(ma=30,AVERAGE(C249:C278),IF(ma=40,AVERAGE(C239:C278),0))))</f>
        <v>0</v>
      </c>
      <c r="E278" s="1" t="n">
        <f aca="false">IF(MIN($N278:$O278)=0,0,O278)</f>
        <v>1.905</v>
      </c>
      <c r="I278" s="56" t="n">
        <f aca="false">B278</f>
        <v>35956</v>
      </c>
      <c r="J278" s="35" t="n">
        <f aca="false">IF(MIN(C278,E278)=0,0,E278-C278)</f>
        <v>0.12</v>
      </c>
      <c r="K278" s="35" t="n">
        <f aca="false">IF(ma=7,AVERAGE(J272:J278),IF(ma=14,AVERAGE(J265:J278),IF(ma=30,AVERAGE(J249:J278),IF(ma=40,AVERAGE(J239:J278),0))))</f>
        <v>0</v>
      </c>
      <c r="L278" s="35"/>
      <c r="M278" s="35"/>
      <c r="N278" s="28" t="n">
        <f aca="false">IF(BASISYN="YES",Q278-S278,Q278)</f>
        <v>1.785</v>
      </c>
      <c r="O278" s="28" t="n">
        <f aca="false">IF(BASISYN="YES",R278-T278,R278)</f>
        <v>1.905</v>
      </c>
      <c r="Q278" s="28" t="n">
        <f aca="false">IF(ISNA(V278),Q277,V278)</f>
        <v>1.785</v>
      </c>
      <c r="R278" s="28" t="n">
        <f aca="false">IF(ISNA(W278),R277,W278)</f>
        <v>1.905</v>
      </c>
      <c r="S278" s="28" t="n">
        <f aca="false">IF(ISNA(X278),S277,X278)</f>
        <v>1.97</v>
      </c>
      <c r="T278" s="28" t="n">
        <f aca="false">IF(ISNA(Y278),T277,Y278)</f>
        <v>1.97</v>
      </c>
      <c r="V278" s="28" t="n">
        <f aca="false">VLOOKUP($B278,IF(V$1=2,PRICELOOK2,IF(V$1=3,PRICELOOK3,IF(V$1=4,cash,PRICELOOK))),V$2,FALSE())</f>
        <v>1.785</v>
      </c>
      <c r="W278" s="28" t="n">
        <f aca="false">VLOOKUP($B278,IF(W$1=2,PRICELOOK2,IF(W$1=3,PRICELOOK3,IF(W$1=4,cash,PRICELOOK))),W$2,FALSE())</f>
        <v>1.905</v>
      </c>
      <c r="X278" s="28" t="n">
        <f aca="false">VLOOKUP($B278,IF(X$1=2,PRICELOOK2,IF(X$1=3,PRICELOOK3,IF(X$1=4,cash,PRICELOOK))),X$2,FALSE())</f>
        <v>1.97</v>
      </c>
      <c r="Y278" s="28" t="n">
        <f aca="false">VLOOKUP($B278,IF(Y$1=2,PRICELOOK2,IF(Y$1=3,PRICELOOK3,IF(Y$1=4,cash,PRICELOOK))),Y$2,FALSE())</f>
        <v>1.97</v>
      </c>
      <c r="BK278" s="28" t="n">
        <f aca="false">V278</f>
        <v>1.785</v>
      </c>
      <c r="BL278" s="28" t="n">
        <f aca="false">W278</f>
        <v>1.905</v>
      </c>
      <c r="BM278" s="1" t="n">
        <f aca="false">IF(BK278=0,0,IF(BL278=0,0,1))</f>
        <v>1</v>
      </c>
      <c r="BN278" s="56" t="n">
        <f aca="false">B278</f>
        <v>35956</v>
      </c>
      <c r="BO278" s="71" t="n">
        <f aca="false">IF(BM278=1,CORREL(BK259:BK278,BL259:BL278),1.1)</f>
        <v>0.900911539946747</v>
      </c>
      <c r="BP278" s="28" t="n">
        <f aca="false">IF(BM278=0," ",BO278)</f>
        <v>0.900911539946747</v>
      </c>
      <c r="BV278" s="56" t="n">
        <f aca="false">BN278</f>
        <v>35956</v>
      </c>
      <c r="BW278" s="28" t="n">
        <f aca="false">V278</f>
        <v>1.785</v>
      </c>
      <c r="BX278" s="28" t="n">
        <f aca="false">W278</f>
        <v>1.905</v>
      </c>
      <c r="BY278" s="1" t="n">
        <f aca="false">LN(BW278/BW277)</f>
        <v>0.0458533044961222</v>
      </c>
      <c r="BZ278" s="1" t="n">
        <f aca="false">LN(BX278/BX277)</f>
        <v>0.0132102317368065</v>
      </c>
      <c r="CA278" s="56" t="n">
        <f aca="false">BV278</f>
        <v>35956</v>
      </c>
      <c r="CB278" s="1" t="n">
        <f aca="false">IF(ISNUMBER(STDEV(BY257:BY278)),STDEV(BY257:BY278)*SQRT(252),0)</f>
        <v>0.545178917868589</v>
      </c>
      <c r="CC278" s="1" t="n">
        <f aca="false">IF(ISNUMBER(STDEV(BZ257:BZ278)),STDEV(BZ257:BZ278)*SQRT(252),0)</f>
        <v>0.48837926975751</v>
      </c>
      <c r="CF278" s="56" t="n">
        <f aca="false">B278</f>
        <v>35956</v>
      </c>
      <c r="CG278" s="1" t="n">
        <f aca="false">CORREL(C257:C278,E257:E278)</f>
        <v>0.908757181777006</v>
      </c>
      <c r="CI278" s="56" t="n">
        <f aca="false">CF278</f>
        <v>35956</v>
      </c>
      <c r="CJ278" s="3" t="n">
        <f aca="false">STDEV(CO257:CO278)*CJ$24</f>
        <v>0.548414429466038</v>
      </c>
      <c r="CK278" s="3" t="n">
        <f aca="false">STDEV(CP257:CP278)*CK$24</f>
        <v>0.49127768849577</v>
      </c>
      <c r="CO278" s="3" t="n">
        <f aca="false">LN(V278/V277)</f>
        <v>0.0458533044961222</v>
      </c>
      <c r="CP278" s="3" t="n">
        <f aca="false">LN(W278/W277)</f>
        <v>0.0132102317368065</v>
      </c>
    </row>
    <row r="279" customFormat="false" ht="12.75" hidden="false" customHeight="false" outlineLevel="0" collapsed="false">
      <c r="A279" s="1" t="n">
        <f aca="false">A280-1</f>
        <v>712</v>
      </c>
      <c r="B279" s="56" t="n">
        <f aca="false">HLOOKUP("date",IF(TERM2="cash",cash,PRICELOOK),IF(A279&gt;=2,A279,2),FALSE())</f>
        <v>35957</v>
      </c>
      <c r="C279" s="1" t="n">
        <f aca="false">IF(MIN($N279:$O279)=0,0,N279)</f>
        <v>1.85</v>
      </c>
      <c r="D279" s="35" t="n">
        <f aca="false">IF(ma=7,AVERAGE(C273:C279),IF(ma=14,AVERAGE(C266:C279),IF(ma=30,AVERAGE(C250:C279),IF(ma=40,AVERAGE(C240:C279),0))))</f>
        <v>0</v>
      </c>
      <c r="E279" s="1" t="n">
        <f aca="false">IF(MIN($N279:$O279)=0,0,O279)</f>
        <v>1.93</v>
      </c>
      <c r="I279" s="56" t="n">
        <f aca="false">B279</f>
        <v>35957</v>
      </c>
      <c r="J279" s="35" t="n">
        <f aca="false">IF(MIN(C279,E279)=0,0,E279-C279)</f>
        <v>0.0799999999999999</v>
      </c>
      <c r="K279" s="35" t="n">
        <f aca="false">IF(ma=7,AVERAGE(J273:J279),IF(ma=14,AVERAGE(J266:J279),IF(ma=30,AVERAGE(J250:J279),IF(ma=40,AVERAGE(J240:J279),0))))</f>
        <v>0</v>
      </c>
      <c r="L279" s="35"/>
      <c r="M279" s="35"/>
      <c r="N279" s="28" t="n">
        <f aca="false">IF(BASISYN="YES",Q279-S279,Q279)</f>
        <v>1.85</v>
      </c>
      <c r="O279" s="28" t="n">
        <f aca="false">IF(BASISYN="YES",R279-T279,R279)</f>
        <v>1.93</v>
      </c>
      <c r="Q279" s="28" t="n">
        <f aca="false">IF(ISNA(V279),Q278,V279)</f>
        <v>1.85</v>
      </c>
      <c r="R279" s="28" t="n">
        <f aca="false">IF(ISNA(W279),R278,W279)</f>
        <v>1.93</v>
      </c>
      <c r="S279" s="28" t="n">
        <f aca="false">IF(ISNA(X279),S278,X279)</f>
        <v>1.99</v>
      </c>
      <c r="T279" s="28" t="n">
        <f aca="false">IF(ISNA(Y279),T278,Y279)</f>
        <v>1.99</v>
      </c>
      <c r="V279" s="28" t="n">
        <f aca="false">VLOOKUP($B279,IF(V$1=2,PRICELOOK2,IF(V$1=3,PRICELOOK3,IF(V$1=4,cash,PRICELOOK))),V$2,FALSE())</f>
        <v>1.85</v>
      </c>
      <c r="W279" s="28" t="n">
        <f aca="false">VLOOKUP($B279,IF(W$1=2,PRICELOOK2,IF(W$1=3,PRICELOOK3,IF(W$1=4,cash,PRICELOOK))),W$2,FALSE())</f>
        <v>1.93</v>
      </c>
      <c r="X279" s="28" t="n">
        <f aca="false">VLOOKUP($B279,IF(X$1=2,PRICELOOK2,IF(X$1=3,PRICELOOK3,IF(X$1=4,cash,PRICELOOK))),X$2,FALSE())</f>
        <v>1.99</v>
      </c>
      <c r="Y279" s="28" t="n">
        <f aca="false">VLOOKUP($B279,IF(Y$1=2,PRICELOOK2,IF(Y$1=3,PRICELOOK3,IF(Y$1=4,cash,PRICELOOK))),Y$2,FALSE())</f>
        <v>1.99</v>
      </c>
      <c r="BK279" s="28" t="n">
        <f aca="false">V279</f>
        <v>1.85</v>
      </c>
      <c r="BL279" s="28" t="n">
        <f aca="false">W279</f>
        <v>1.93</v>
      </c>
      <c r="BM279" s="1" t="n">
        <f aca="false">IF(BK279=0,0,IF(BL279=0,0,1))</f>
        <v>1</v>
      </c>
      <c r="BN279" s="56" t="n">
        <f aca="false">B279</f>
        <v>35957</v>
      </c>
      <c r="BO279" s="71" t="n">
        <f aca="false">IF(BM279=1,CORREL(BK260:BK279,BL260:BL279),1.1)</f>
        <v>0.883878249318125</v>
      </c>
      <c r="BP279" s="28" t="n">
        <f aca="false">IF(BM279=0," ",BO279)</f>
        <v>0.883878249318125</v>
      </c>
      <c r="BV279" s="56" t="n">
        <f aca="false">BN279</f>
        <v>35957</v>
      </c>
      <c r="BW279" s="28" t="n">
        <f aca="false">V279</f>
        <v>1.85</v>
      </c>
      <c r="BX279" s="28" t="n">
        <f aca="false">W279</f>
        <v>1.93</v>
      </c>
      <c r="BY279" s="1" t="n">
        <f aca="false">LN(BW279/BW278)</f>
        <v>0.0357672238586311</v>
      </c>
      <c r="BZ279" s="1" t="n">
        <f aca="false">LN(BX279/BX278)</f>
        <v>0.0130379943381298</v>
      </c>
      <c r="CA279" s="56" t="n">
        <f aca="false">BV279</f>
        <v>35957</v>
      </c>
      <c r="CB279" s="1" t="n">
        <f aca="false">IF(ISNUMBER(STDEV(BY258:BY279)),STDEV(BY258:BY279)*SQRT(252),0)</f>
        <v>0.559598456733819</v>
      </c>
      <c r="CC279" s="1" t="n">
        <f aca="false">IF(ISNUMBER(STDEV(BZ258:BZ279)),STDEV(BZ258:BZ279)*SQRT(252),0)</f>
        <v>0.489105164659049</v>
      </c>
      <c r="CF279" s="56" t="n">
        <f aca="false">B279</f>
        <v>35957</v>
      </c>
      <c r="CG279" s="1" t="n">
        <f aca="false">CORREL(C258:C279,E258:E279)</f>
        <v>0.883458294803533</v>
      </c>
      <c r="CI279" s="56" t="n">
        <f aca="false">CF279</f>
        <v>35957</v>
      </c>
      <c r="CJ279" s="3" t="n">
        <f aca="false">STDEV(CO258:CO279)*CJ$24</f>
        <v>0.562919544980877</v>
      </c>
      <c r="CK279" s="3" t="n">
        <f aca="false">STDEV(CP258:CP279)*CK$24</f>
        <v>0.492007891416741</v>
      </c>
      <c r="CO279" s="3" t="n">
        <f aca="false">LN(V279/V278)</f>
        <v>0.0357672238586311</v>
      </c>
      <c r="CP279" s="3" t="n">
        <f aca="false">LN(W279/W278)</f>
        <v>0.0130379943381298</v>
      </c>
    </row>
    <row r="280" customFormat="false" ht="12.75" hidden="false" customHeight="false" outlineLevel="0" collapsed="false">
      <c r="A280" s="1" t="n">
        <f aca="false">A281-1</f>
        <v>713</v>
      </c>
      <c r="B280" s="56" t="n">
        <f aca="false">HLOOKUP("date",IF(TERM2="cash",cash,PRICELOOK),IF(A280&gt;=2,A280,2),FALSE())</f>
        <v>35958</v>
      </c>
      <c r="C280" s="1" t="n">
        <f aca="false">IF(MIN($N280:$O280)=0,0,N280)</f>
        <v>1.81</v>
      </c>
      <c r="D280" s="35" t="n">
        <f aca="false">IF(ma=7,AVERAGE(C274:C280),IF(ma=14,AVERAGE(C267:C280),IF(ma=30,AVERAGE(C251:C280),IF(ma=40,AVERAGE(C241:C280),0))))</f>
        <v>0</v>
      </c>
      <c r="E280" s="1" t="n">
        <f aca="false">IF(MIN($N280:$O280)=0,0,O280)</f>
        <v>1.835</v>
      </c>
      <c r="I280" s="56" t="n">
        <f aca="false">B280</f>
        <v>35958</v>
      </c>
      <c r="J280" s="35" t="n">
        <f aca="false">IF(MIN(C280,E280)=0,0,E280-C280)</f>
        <v>0.0249999999999999</v>
      </c>
      <c r="K280" s="35" t="n">
        <f aca="false">IF(ma=7,AVERAGE(J274:J280),IF(ma=14,AVERAGE(J267:J280),IF(ma=30,AVERAGE(J251:J280),IF(ma=40,AVERAGE(J241:J280),0))))</f>
        <v>0</v>
      </c>
      <c r="L280" s="35"/>
      <c r="M280" s="35"/>
      <c r="N280" s="28" t="n">
        <f aca="false">IF(BASISYN="YES",Q280-S280,Q280)</f>
        <v>1.81</v>
      </c>
      <c r="O280" s="28" t="n">
        <f aca="false">IF(BASISYN="YES",R280-T280,R280)</f>
        <v>1.835</v>
      </c>
      <c r="Q280" s="28" t="n">
        <f aca="false">IF(ISNA(V280),Q279,V280)</f>
        <v>1.81</v>
      </c>
      <c r="R280" s="28" t="n">
        <f aca="false">IF(ISNA(W280),R279,W280)</f>
        <v>1.835</v>
      </c>
      <c r="S280" s="28" t="n">
        <f aca="false">IF(ISNA(X280),S279,X280)</f>
        <v>2.005</v>
      </c>
      <c r="T280" s="28" t="n">
        <f aca="false">IF(ISNA(Y280),T279,Y280)</f>
        <v>2.005</v>
      </c>
      <c r="V280" s="28" t="n">
        <f aca="false">VLOOKUP($B280,IF(V$1=2,PRICELOOK2,IF(V$1=3,PRICELOOK3,IF(V$1=4,cash,PRICELOOK))),V$2,FALSE())</f>
        <v>1.81</v>
      </c>
      <c r="W280" s="28" t="n">
        <f aca="false">VLOOKUP($B280,IF(W$1=2,PRICELOOK2,IF(W$1=3,PRICELOOK3,IF(W$1=4,cash,PRICELOOK))),W$2,FALSE())</f>
        <v>1.835</v>
      </c>
      <c r="X280" s="28" t="n">
        <f aca="false">VLOOKUP($B280,IF(X$1=2,PRICELOOK2,IF(X$1=3,PRICELOOK3,IF(X$1=4,cash,PRICELOOK))),X$2,FALSE())</f>
        <v>2.005</v>
      </c>
      <c r="Y280" s="28" t="n">
        <f aca="false">VLOOKUP($B280,IF(Y$1=2,PRICELOOK2,IF(Y$1=3,PRICELOOK3,IF(Y$1=4,cash,PRICELOOK))),Y$2,FALSE())</f>
        <v>2.005</v>
      </c>
      <c r="BK280" s="28" t="n">
        <f aca="false">V280</f>
        <v>1.81</v>
      </c>
      <c r="BL280" s="28" t="n">
        <f aca="false">W280</f>
        <v>1.835</v>
      </c>
      <c r="BM280" s="1" t="n">
        <f aca="false">IF(BK280=0,0,IF(BL280=0,0,1))</f>
        <v>1</v>
      </c>
      <c r="BN280" s="56" t="n">
        <f aca="false">B280</f>
        <v>35958</v>
      </c>
      <c r="BO280" s="71" t="n">
        <f aca="false">IF(BM280=1,CORREL(BK261:BK280,BL261:BL280),1.1)</f>
        <v>0.843896613464047</v>
      </c>
      <c r="BP280" s="28" t="n">
        <f aca="false">IF(BM280=0," ",BO280)</f>
        <v>0.843896613464047</v>
      </c>
      <c r="BV280" s="56" t="n">
        <f aca="false">BN280</f>
        <v>35958</v>
      </c>
      <c r="BW280" s="28" t="n">
        <f aca="false">V280</f>
        <v>1.81</v>
      </c>
      <c r="BX280" s="28" t="n">
        <f aca="false">W280</f>
        <v>1.835</v>
      </c>
      <c r="BY280" s="1" t="n">
        <f aca="false">LN(BW280/BW279)</f>
        <v>-0.0218587938124991</v>
      </c>
      <c r="BZ280" s="1" t="n">
        <f aca="false">LN(BX280/BX279)</f>
        <v>-0.0504755214102605</v>
      </c>
      <c r="CA280" s="56" t="n">
        <f aca="false">BV280</f>
        <v>35958</v>
      </c>
      <c r="CB280" s="1" t="n">
        <f aca="false">IF(ISNUMBER(STDEV(BY259:BY280)),STDEV(BY259:BY280)*SQRT(252),0)</f>
        <v>0.548525593201974</v>
      </c>
      <c r="CC280" s="1" t="n">
        <f aca="false">IF(ISNUMBER(STDEV(BZ259:BZ280)),STDEV(BZ259:BZ280)*SQRT(252),0)</f>
        <v>0.492265474782289</v>
      </c>
      <c r="CF280" s="56" t="n">
        <f aca="false">B280</f>
        <v>35958</v>
      </c>
      <c r="CG280" s="1" t="n">
        <f aca="false">CORREL(C259:C280,E259:E280)</f>
        <v>0.83843184570708</v>
      </c>
      <c r="CI280" s="56" t="n">
        <f aca="false">CF280</f>
        <v>35958</v>
      </c>
      <c r="CJ280" s="3" t="n">
        <f aca="false">STDEV(CO259:CO280)*CJ$24</f>
        <v>0.551780966548474</v>
      </c>
      <c r="CK280" s="3" t="n">
        <f aca="false">STDEV(CP259:CP280)*CK$24</f>
        <v>0.495186957254335</v>
      </c>
      <c r="CO280" s="3" t="n">
        <f aca="false">LN(V280/V279)</f>
        <v>-0.0218587938124991</v>
      </c>
      <c r="CP280" s="3" t="n">
        <f aca="false">LN(W280/W279)</f>
        <v>-0.0504755214102605</v>
      </c>
    </row>
    <row r="281" customFormat="false" ht="12.75" hidden="false" customHeight="false" outlineLevel="0" collapsed="false">
      <c r="A281" s="1" t="n">
        <f aca="false">A282-1</f>
        <v>714</v>
      </c>
      <c r="B281" s="56" t="n">
        <f aca="false">HLOOKUP("date",IF(TERM2="cash",cash,PRICELOOK),IF(A281&gt;=2,A281,2),FALSE())</f>
        <v>35959</v>
      </c>
      <c r="C281" s="1" t="n">
        <f aca="false">IF(MIN($N281:$O281)=0,0,N281)</f>
        <v>1.81</v>
      </c>
      <c r="D281" s="35" t="n">
        <f aca="false">IF(ma=7,AVERAGE(C275:C281),IF(ma=14,AVERAGE(C268:C281),IF(ma=30,AVERAGE(C252:C281),IF(ma=40,AVERAGE(C242:C281),0))))</f>
        <v>0</v>
      </c>
      <c r="E281" s="1" t="n">
        <f aca="false">IF(MIN($N281:$O281)=0,0,O281)</f>
        <v>1.835</v>
      </c>
      <c r="I281" s="56" t="n">
        <f aca="false">B281</f>
        <v>35959</v>
      </c>
      <c r="J281" s="35" t="n">
        <f aca="false">IF(MIN(C281,E281)=0,0,E281-C281)</f>
        <v>0.0249999999999999</v>
      </c>
      <c r="K281" s="35" t="n">
        <f aca="false">IF(ma=7,AVERAGE(J275:J281),IF(ma=14,AVERAGE(J268:J281),IF(ma=30,AVERAGE(J252:J281),IF(ma=40,AVERAGE(J242:J281),0))))</f>
        <v>0</v>
      </c>
      <c r="L281" s="35"/>
      <c r="M281" s="35"/>
      <c r="N281" s="28" t="n">
        <f aca="false">IF(BASISYN="YES",Q281-S281,Q281)</f>
        <v>1.81</v>
      </c>
      <c r="O281" s="28" t="n">
        <f aca="false">IF(BASISYN="YES",R281-T281,R281)</f>
        <v>1.835</v>
      </c>
      <c r="Q281" s="28" t="n">
        <f aca="false">IF(ISNA(V281),Q280,V281)</f>
        <v>1.81</v>
      </c>
      <c r="R281" s="28" t="n">
        <f aca="false">IF(ISNA(W281),R280,W281)</f>
        <v>1.835</v>
      </c>
      <c r="S281" s="28" t="n">
        <f aca="false">IF(ISNA(X281),S280,X281)</f>
        <v>2.005</v>
      </c>
      <c r="T281" s="28" t="n">
        <f aca="false">IF(ISNA(Y281),T280,Y281)</f>
        <v>2.005</v>
      </c>
      <c r="V281" s="28" t="n">
        <f aca="false">VLOOKUP($B281,IF(V$1=2,PRICELOOK2,IF(V$1=3,PRICELOOK3,IF(V$1=4,cash,PRICELOOK))),V$2,FALSE())</f>
        <v>1.81</v>
      </c>
      <c r="W281" s="28" t="n">
        <f aca="false">VLOOKUP($B281,IF(W$1=2,PRICELOOK2,IF(W$1=3,PRICELOOK3,IF(W$1=4,cash,PRICELOOK))),W$2,FALSE())</f>
        <v>1.835</v>
      </c>
      <c r="X281" s="28" t="n">
        <f aca="false">VLOOKUP($B281,IF(X$1=2,PRICELOOK2,IF(X$1=3,PRICELOOK3,IF(X$1=4,cash,PRICELOOK))),X$2,FALSE())</f>
        <v>2.005</v>
      </c>
      <c r="Y281" s="28" t="n">
        <f aca="false">VLOOKUP($B281,IF(Y$1=2,PRICELOOK2,IF(Y$1=3,PRICELOOK3,IF(Y$1=4,cash,PRICELOOK))),Y$2,FALSE())</f>
        <v>2.005</v>
      </c>
      <c r="BK281" s="28" t="n">
        <f aca="false">V281</f>
        <v>1.81</v>
      </c>
      <c r="BL281" s="28" t="n">
        <f aca="false">W281</f>
        <v>1.835</v>
      </c>
      <c r="BM281" s="1" t="n">
        <f aca="false">IF(BK281=0,0,IF(BL281=0,0,1))</f>
        <v>1</v>
      </c>
      <c r="BN281" s="56" t="n">
        <f aca="false">B281</f>
        <v>35959</v>
      </c>
      <c r="BO281" s="71" t="n">
        <f aca="false">IF(BM281=1,CORREL(BK262:BK281,BL262:BL281),1.1)</f>
        <v>0.814779837615678</v>
      </c>
      <c r="BP281" s="28" t="n">
        <f aca="false">IF(BM281=0," ",BO281)</f>
        <v>0.814779837615678</v>
      </c>
      <c r="BV281" s="56" t="n">
        <f aca="false">BN281</f>
        <v>35959</v>
      </c>
      <c r="BW281" s="28" t="n">
        <f aca="false">V281</f>
        <v>1.81</v>
      </c>
      <c r="BX281" s="28" t="n">
        <f aca="false">W281</f>
        <v>1.835</v>
      </c>
      <c r="BY281" s="1" t="n">
        <f aca="false">LN(BW281/BW280)</f>
        <v>0</v>
      </c>
      <c r="BZ281" s="1" t="n">
        <f aca="false">LN(BX281/BX280)</f>
        <v>0</v>
      </c>
      <c r="CA281" s="56" t="n">
        <f aca="false">BV281</f>
        <v>35959</v>
      </c>
      <c r="CB281" s="1" t="n">
        <f aca="false">IF(ISNUMBER(STDEV(BY260:BY281)),STDEV(BY260:BY281)*SQRT(252),0)</f>
        <v>0.49575487602758</v>
      </c>
      <c r="CC281" s="1" t="n">
        <f aca="false">IF(ISNUMBER(STDEV(BZ260:BZ281)),STDEV(BZ260:BZ281)*SQRT(252),0)</f>
        <v>0.426879459846774</v>
      </c>
      <c r="CF281" s="56" t="n">
        <f aca="false">B281</f>
        <v>35959</v>
      </c>
      <c r="CG281" s="1" t="n">
        <f aca="false">CORREL(C260:C281,E260:E281)</f>
        <v>0.807378475792956</v>
      </c>
      <c r="CI281" s="56" t="n">
        <f aca="false">CF281</f>
        <v>35959</v>
      </c>
      <c r="CJ281" s="3" t="n">
        <f aca="false">STDEV(CO260:CO281)*CJ$24</f>
        <v>0.498697067294165</v>
      </c>
      <c r="CK281" s="3" t="n">
        <f aca="false">STDEV(CP260:CP281)*CK$24</f>
        <v>0.429412891345642</v>
      </c>
      <c r="CO281" s="3" t="n">
        <f aca="false">LN(V281/V280)</f>
        <v>0</v>
      </c>
      <c r="CP281" s="3" t="n">
        <f aca="false">LN(W281/W280)</f>
        <v>0</v>
      </c>
    </row>
    <row r="282" customFormat="false" ht="12.75" hidden="false" customHeight="false" outlineLevel="0" collapsed="false">
      <c r="A282" s="1" t="n">
        <f aca="false">A283-1</f>
        <v>715</v>
      </c>
      <c r="B282" s="56" t="n">
        <f aca="false">HLOOKUP("date",IF(TERM2="cash",cash,PRICELOOK),IF(A282&gt;=2,A282,2),FALSE())</f>
        <v>35960</v>
      </c>
      <c r="C282" s="1" t="n">
        <f aca="false">IF(MIN($N282:$O282)=0,0,N282)</f>
        <v>1.81</v>
      </c>
      <c r="D282" s="35" t="n">
        <f aca="false">IF(ma=7,AVERAGE(C276:C282),IF(ma=14,AVERAGE(C269:C282),IF(ma=30,AVERAGE(C253:C282),IF(ma=40,AVERAGE(C243:C282),0))))</f>
        <v>0</v>
      </c>
      <c r="E282" s="1" t="n">
        <f aca="false">IF(MIN($N282:$O282)=0,0,O282)</f>
        <v>1.835</v>
      </c>
      <c r="I282" s="56" t="n">
        <f aca="false">B282</f>
        <v>35960</v>
      </c>
      <c r="J282" s="35" t="n">
        <f aca="false">IF(MIN(C282,E282)=0,0,E282-C282)</f>
        <v>0.0249999999999999</v>
      </c>
      <c r="K282" s="35" t="n">
        <f aca="false">IF(ma=7,AVERAGE(J276:J282),IF(ma=14,AVERAGE(J269:J282),IF(ma=30,AVERAGE(J253:J282),IF(ma=40,AVERAGE(J243:J282),0))))</f>
        <v>0</v>
      </c>
      <c r="L282" s="35"/>
      <c r="M282" s="35"/>
      <c r="N282" s="28" t="n">
        <f aca="false">IF(BASISYN="YES",Q282-S282,Q282)</f>
        <v>1.81</v>
      </c>
      <c r="O282" s="28" t="n">
        <f aca="false">IF(BASISYN="YES",R282-T282,R282)</f>
        <v>1.835</v>
      </c>
      <c r="Q282" s="28" t="n">
        <f aca="false">IF(ISNA(V282),Q281,V282)</f>
        <v>1.81</v>
      </c>
      <c r="R282" s="28" t="n">
        <f aca="false">IF(ISNA(W282),R281,W282)</f>
        <v>1.835</v>
      </c>
      <c r="S282" s="28" t="n">
        <f aca="false">IF(ISNA(X282),S281,X282)</f>
        <v>2.005</v>
      </c>
      <c r="T282" s="28" t="n">
        <f aca="false">IF(ISNA(Y282),T281,Y282)</f>
        <v>2.005</v>
      </c>
      <c r="V282" s="28" t="n">
        <f aca="false">VLOOKUP($B282,IF(V$1=2,PRICELOOK2,IF(V$1=3,PRICELOOK3,IF(V$1=4,cash,PRICELOOK))),V$2,FALSE())</f>
        <v>1.81</v>
      </c>
      <c r="W282" s="28" t="n">
        <f aca="false">VLOOKUP($B282,IF(W$1=2,PRICELOOK2,IF(W$1=3,PRICELOOK3,IF(W$1=4,cash,PRICELOOK))),W$2,FALSE())</f>
        <v>1.835</v>
      </c>
      <c r="X282" s="28" t="n">
        <f aca="false">VLOOKUP($B282,IF(X$1=2,PRICELOOK2,IF(X$1=3,PRICELOOK3,IF(X$1=4,cash,PRICELOOK))),X$2,FALSE())</f>
        <v>2.005</v>
      </c>
      <c r="Y282" s="28" t="n">
        <f aca="false">VLOOKUP($B282,IF(Y$1=2,PRICELOOK2,IF(Y$1=3,PRICELOOK3,IF(Y$1=4,cash,PRICELOOK))),Y$2,FALSE())</f>
        <v>2.005</v>
      </c>
      <c r="BK282" s="28" t="n">
        <f aca="false">V282</f>
        <v>1.81</v>
      </c>
      <c r="BL282" s="28" t="n">
        <f aca="false">W282</f>
        <v>1.835</v>
      </c>
      <c r="BM282" s="1" t="n">
        <f aca="false">IF(BK282=0,0,IF(BL282=0,0,1))</f>
        <v>1</v>
      </c>
      <c r="BN282" s="56" t="n">
        <f aca="false">B282</f>
        <v>35960</v>
      </c>
      <c r="BO282" s="71" t="n">
        <f aca="false">IF(BM282=1,CORREL(BK263:BK282,BL263:BL282),1.1)</f>
        <v>0.793820716875082</v>
      </c>
      <c r="BP282" s="28" t="n">
        <f aca="false">IF(BM282=0," ",BO282)</f>
        <v>0.793820716875082</v>
      </c>
      <c r="BV282" s="56" t="n">
        <f aca="false">BN282</f>
        <v>35960</v>
      </c>
      <c r="BW282" s="28" t="n">
        <f aca="false">V282</f>
        <v>1.81</v>
      </c>
      <c r="BX282" s="28" t="n">
        <f aca="false">W282</f>
        <v>1.835</v>
      </c>
      <c r="BY282" s="1" t="n">
        <f aca="false">LN(BW282/BW281)</f>
        <v>0</v>
      </c>
      <c r="BZ282" s="1" t="n">
        <f aca="false">LN(BX282/BX281)</f>
        <v>0</v>
      </c>
      <c r="CA282" s="56" t="n">
        <f aca="false">BV282</f>
        <v>35960</v>
      </c>
      <c r="CB282" s="1" t="n">
        <f aca="false">IF(ISNUMBER(STDEV(BY261:BY282)),STDEV(BY261:BY282)*SQRT(252),0)</f>
        <v>0.49575487602758</v>
      </c>
      <c r="CC282" s="1" t="n">
        <f aca="false">IF(ISNUMBER(STDEV(BZ261:BZ282)),STDEV(BZ261:BZ282)*SQRT(252),0)</f>
        <v>0.426879459846774</v>
      </c>
      <c r="CF282" s="56" t="n">
        <f aca="false">B282</f>
        <v>35960</v>
      </c>
      <c r="CG282" s="1" t="n">
        <f aca="false">CORREL(C261:C282,E261:E282)</f>
        <v>0.784268137698432</v>
      </c>
      <c r="CI282" s="56" t="n">
        <f aca="false">CF282</f>
        <v>35960</v>
      </c>
      <c r="CJ282" s="3" t="n">
        <f aca="false">STDEV(CO261:CO282)*CJ$24</f>
        <v>0.498697067294165</v>
      </c>
      <c r="CK282" s="3" t="n">
        <f aca="false">STDEV(CP261:CP282)*CK$24</f>
        <v>0.429412891345642</v>
      </c>
      <c r="CO282" s="3" t="n">
        <f aca="false">LN(V282/V281)</f>
        <v>0</v>
      </c>
      <c r="CP282" s="3" t="n">
        <f aca="false">LN(W282/W281)</f>
        <v>0</v>
      </c>
    </row>
    <row r="283" customFormat="false" ht="12.75" hidden="false" customHeight="false" outlineLevel="0" collapsed="false">
      <c r="A283" s="1" t="n">
        <f aca="false">A284-1</f>
        <v>716</v>
      </c>
      <c r="B283" s="56" t="n">
        <f aca="false">HLOOKUP("date",IF(TERM2="cash",cash,PRICELOOK),IF(A283&gt;=2,A283,2),FALSE())</f>
        <v>35961</v>
      </c>
      <c r="C283" s="1" t="n">
        <f aca="false">IF(MIN($N283:$O283)=0,0,N283)</f>
        <v>1.915</v>
      </c>
      <c r="D283" s="35" t="n">
        <f aca="false">IF(ma=7,AVERAGE(C277:C283),IF(ma=14,AVERAGE(C270:C283),IF(ma=30,AVERAGE(C254:C283),IF(ma=40,AVERAGE(C244:C283),0))))</f>
        <v>0</v>
      </c>
      <c r="E283" s="1" t="n">
        <f aca="false">IF(MIN($N283:$O283)=0,0,O283)</f>
        <v>1.95</v>
      </c>
      <c r="I283" s="56" t="n">
        <f aca="false">B283</f>
        <v>35961</v>
      </c>
      <c r="J283" s="35" t="n">
        <f aca="false">IF(MIN(C283,E283)=0,0,E283-C283)</f>
        <v>0.0349999999999999</v>
      </c>
      <c r="K283" s="35" t="n">
        <f aca="false">IF(ma=7,AVERAGE(J277:J283),IF(ma=14,AVERAGE(J270:J283),IF(ma=30,AVERAGE(J254:J283),IF(ma=40,AVERAGE(J244:J283),0))))</f>
        <v>0</v>
      </c>
      <c r="L283" s="35"/>
      <c r="M283" s="35"/>
      <c r="N283" s="28" t="n">
        <f aca="false">IF(BASISYN="YES",Q283-S283,Q283)</f>
        <v>1.915</v>
      </c>
      <c r="O283" s="28" t="n">
        <f aca="false">IF(BASISYN="YES",R283-T283,R283)</f>
        <v>1.95</v>
      </c>
      <c r="Q283" s="28" t="n">
        <f aca="false">IF(ISNA(V283),Q282,V283)</f>
        <v>1.915</v>
      </c>
      <c r="R283" s="28" t="n">
        <f aca="false">IF(ISNA(W283),R282,W283)</f>
        <v>1.95</v>
      </c>
      <c r="S283" s="28" t="n">
        <f aca="false">IF(ISNA(X283),S282,X283)</f>
        <v>2.085</v>
      </c>
      <c r="T283" s="28" t="n">
        <f aca="false">IF(ISNA(Y283),T282,Y283)</f>
        <v>2.085</v>
      </c>
      <c r="V283" s="28" t="n">
        <f aca="false">VLOOKUP($B283,IF(V$1=2,PRICELOOK2,IF(V$1=3,PRICELOOK3,IF(V$1=4,cash,PRICELOOK))),V$2,FALSE())</f>
        <v>1.915</v>
      </c>
      <c r="W283" s="28" t="n">
        <f aca="false">VLOOKUP($B283,IF(W$1=2,PRICELOOK2,IF(W$1=3,PRICELOOK3,IF(W$1=4,cash,PRICELOOK))),W$2,FALSE())</f>
        <v>1.95</v>
      </c>
      <c r="X283" s="28" t="n">
        <f aca="false">VLOOKUP($B283,IF(X$1=2,PRICELOOK2,IF(X$1=3,PRICELOOK3,IF(X$1=4,cash,PRICELOOK))),X$2,FALSE())</f>
        <v>2.085</v>
      </c>
      <c r="Y283" s="28" t="n">
        <f aca="false">VLOOKUP($B283,IF(Y$1=2,PRICELOOK2,IF(Y$1=3,PRICELOOK3,IF(Y$1=4,cash,PRICELOOK))),Y$2,FALSE())</f>
        <v>2.085</v>
      </c>
      <c r="BK283" s="28" t="n">
        <f aca="false">V283</f>
        <v>1.915</v>
      </c>
      <c r="BL283" s="28" t="n">
        <f aca="false">W283</f>
        <v>1.95</v>
      </c>
      <c r="BM283" s="1" t="n">
        <f aca="false">IF(BK283=0,0,IF(BL283=0,0,1))</f>
        <v>1</v>
      </c>
      <c r="BN283" s="56" t="n">
        <f aca="false">B283</f>
        <v>35961</v>
      </c>
      <c r="BO283" s="71" t="n">
        <f aca="false">IF(BM283=1,CORREL(BK264:BK283,BL264:BL283),1.1)</f>
        <v>0.778566237258719</v>
      </c>
      <c r="BP283" s="28" t="n">
        <f aca="false">IF(BM283=0," ",BO283)</f>
        <v>0.778566237258719</v>
      </c>
      <c r="BV283" s="56" t="n">
        <f aca="false">BN283</f>
        <v>35961</v>
      </c>
      <c r="BW283" s="28" t="n">
        <f aca="false">V283</f>
        <v>1.915</v>
      </c>
      <c r="BX283" s="28" t="n">
        <f aca="false">W283</f>
        <v>1.95</v>
      </c>
      <c r="BY283" s="1" t="n">
        <f aca="false">LN(BW283/BW282)</f>
        <v>0.056390777354875</v>
      </c>
      <c r="BZ283" s="1" t="n">
        <f aca="false">LN(BX283/BX282)</f>
        <v>0.0607848910691218</v>
      </c>
      <c r="CA283" s="56" t="n">
        <f aca="false">BV283</f>
        <v>35961</v>
      </c>
      <c r="CB283" s="1" t="n">
        <f aca="false">IF(ISNUMBER(STDEV(BY262:BY283)),STDEV(BY262:BY283)*SQRT(252),0)</f>
        <v>0.531222582972772</v>
      </c>
      <c r="CC283" s="1" t="n">
        <f aca="false">IF(ISNUMBER(STDEV(BZ262:BZ283)),STDEV(BZ262:BZ283)*SQRT(252),0)</f>
        <v>0.480024447358574</v>
      </c>
      <c r="CF283" s="56" t="n">
        <f aca="false">B283</f>
        <v>35961</v>
      </c>
      <c r="CG283" s="1" t="n">
        <f aca="false">CORREL(C262:C283,E262:E283)</f>
        <v>0.769887994807497</v>
      </c>
      <c r="CI283" s="56" t="n">
        <f aca="false">CF283</f>
        <v>35961</v>
      </c>
      <c r="CJ283" s="3" t="n">
        <f aca="false">STDEV(CO262:CO283)*CJ$24</f>
        <v>0.534375266929729</v>
      </c>
      <c r="CK283" s="3" t="n">
        <f aca="false">STDEV(CP262:CP283)*CK$24</f>
        <v>0.482873282145803</v>
      </c>
      <c r="CO283" s="3" t="n">
        <f aca="false">LN(V283/V282)</f>
        <v>0.056390777354875</v>
      </c>
      <c r="CP283" s="3" t="n">
        <f aca="false">LN(W283/W282)</f>
        <v>0.0607848910691218</v>
      </c>
    </row>
    <row r="284" customFormat="false" ht="12.75" hidden="false" customHeight="false" outlineLevel="0" collapsed="false">
      <c r="A284" s="1" t="n">
        <f aca="false">A285-1</f>
        <v>717</v>
      </c>
      <c r="B284" s="56" t="n">
        <f aca="false">HLOOKUP("date",IF(TERM2="cash",cash,PRICELOOK),IF(A284&gt;=2,A284,2),FALSE())</f>
        <v>35962</v>
      </c>
      <c r="C284" s="1" t="n">
        <f aca="false">IF(MIN($N284:$O284)=0,0,N284)</f>
        <v>1.925</v>
      </c>
      <c r="D284" s="35" t="n">
        <f aca="false">IF(ma=7,AVERAGE(C278:C284),IF(ma=14,AVERAGE(C271:C284),IF(ma=30,AVERAGE(C255:C284),IF(ma=40,AVERAGE(C245:C284),0))))</f>
        <v>0</v>
      </c>
      <c r="E284" s="1" t="n">
        <f aca="false">IF(MIN($N284:$O284)=0,0,O284)</f>
        <v>1.995</v>
      </c>
      <c r="I284" s="56" t="n">
        <f aca="false">B284</f>
        <v>35962</v>
      </c>
      <c r="J284" s="35" t="n">
        <f aca="false">IF(MIN(C284,E284)=0,0,E284-C284)</f>
        <v>0.0700000000000001</v>
      </c>
      <c r="K284" s="35" t="n">
        <f aca="false">IF(ma=7,AVERAGE(J278:J284),IF(ma=14,AVERAGE(J271:J284),IF(ma=30,AVERAGE(J255:J284),IF(ma=40,AVERAGE(J245:J284),0))))</f>
        <v>0</v>
      </c>
      <c r="L284" s="35"/>
      <c r="M284" s="35"/>
      <c r="N284" s="28" t="n">
        <f aca="false">IF(BASISYN="YES",Q284-S284,Q284)</f>
        <v>1.925</v>
      </c>
      <c r="O284" s="28" t="n">
        <f aca="false">IF(BASISYN="YES",R284-T284,R284)</f>
        <v>1.995</v>
      </c>
      <c r="Q284" s="28" t="n">
        <f aca="false">IF(ISNA(V284),Q283,V284)</f>
        <v>1.925</v>
      </c>
      <c r="R284" s="28" t="n">
        <f aca="false">IF(ISNA(W284),R283,W284)</f>
        <v>1.995</v>
      </c>
      <c r="S284" s="28" t="n">
        <f aca="false">IF(ISNA(X284),S283,X284)</f>
        <v>2.09</v>
      </c>
      <c r="T284" s="28" t="n">
        <f aca="false">IF(ISNA(Y284),T283,Y284)</f>
        <v>2.09</v>
      </c>
      <c r="V284" s="28" t="n">
        <f aca="false">VLOOKUP($B284,IF(V$1=2,PRICELOOK2,IF(V$1=3,PRICELOOK3,IF(V$1=4,cash,PRICELOOK))),V$2,FALSE())</f>
        <v>1.925</v>
      </c>
      <c r="W284" s="28" t="n">
        <f aca="false">VLOOKUP($B284,IF(W$1=2,PRICELOOK2,IF(W$1=3,PRICELOOK3,IF(W$1=4,cash,PRICELOOK))),W$2,FALSE())</f>
        <v>1.995</v>
      </c>
      <c r="X284" s="28" t="n">
        <f aca="false">VLOOKUP($B284,IF(X$1=2,PRICELOOK2,IF(X$1=3,PRICELOOK3,IF(X$1=4,cash,PRICELOOK))),X$2,FALSE())</f>
        <v>2.09</v>
      </c>
      <c r="Y284" s="28" t="n">
        <f aca="false">VLOOKUP($B284,IF(Y$1=2,PRICELOOK2,IF(Y$1=3,PRICELOOK3,IF(Y$1=4,cash,PRICELOOK))),Y$2,FALSE())</f>
        <v>2.09</v>
      </c>
      <c r="BK284" s="28" t="n">
        <f aca="false">V284</f>
        <v>1.925</v>
      </c>
      <c r="BL284" s="28" t="n">
        <f aca="false">W284</f>
        <v>1.995</v>
      </c>
      <c r="BM284" s="1" t="n">
        <f aca="false">IF(BK284=0,0,IF(BL284=0,0,1))</f>
        <v>1</v>
      </c>
      <c r="BN284" s="56" t="n">
        <f aca="false">B284</f>
        <v>35962</v>
      </c>
      <c r="BO284" s="71" t="n">
        <f aca="false">IF(BM284=1,CORREL(BK265:BK284,BL265:BL284),1.1)</f>
        <v>0.797631976613922</v>
      </c>
      <c r="BP284" s="28" t="n">
        <f aca="false">IF(BM284=0," ",BO284)</f>
        <v>0.797631976613922</v>
      </c>
      <c r="BV284" s="56" t="n">
        <f aca="false">BN284</f>
        <v>35962</v>
      </c>
      <c r="BW284" s="28" t="n">
        <f aca="false">V284</f>
        <v>1.925</v>
      </c>
      <c r="BX284" s="28" t="n">
        <f aca="false">W284</f>
        <v>1.995</v>
      </c>
      <c r="BY284" s="1" t="n">
        <f aca="false">LN(BW284/BW283)</f>
        <v>0.00520834510713826</v>
      </c>
      <c r="BZ284" s="1" t="n">
        <f aca="false">LN(BX284/BX283)</f>
        <v>0.0228146777661715</v>
      </c>
      <c r="CA284" s="56" t="n">
        <f aca="false">BV284</f>
        <v>35962</v>
      </c>
      <c r="CB284" s="1" t="n">
        <f aca="false">IF(ISNUMBER(STDEV(BY263:BY284)),STDEV(BY263:BY284)*SQRT(252),0)</f>
        <v>0.531213474630077</v>
      </c>
      <c r="CC284" s="1" t="n">
        <f aca="false">IF(ISNUMBER(STDEV(BZ263:BZ284)),STDEV(BZ263:BZ284)*SQRT(252),0)</f>
        <v>0.486906502895017</v>
      </c>
      <c r="CF284" s="56" t="n">
        <f aca="false">B284</f>
        <v>35962</v>
      </c>
      <c r="CG284" s="1" t="n">
        <f aca="false">CORREL(C263:C284,E263:E284)</f>
        <v>0.773813029114502</v>
      </c>
      <c r="CI284" s="56" t="n">
        <f aca="false">CF284</f>
        <v>35962</v>
      </c>
      <c r="CJ284" s="3" t="n">
        <f aca="false">STDEV(CO263:CO284)*CJ$24</f>
        <v>0.534366104531113</v>
      </c>
      <c r="CK284" s="3" t="n">
        <f aca="false">STDEV(CP263:CP284)*CK$24</f>
        <v>0.489796181100384</v>
      </c>
      <c r="CO284" s="3" t="n">
        <f aca="false">LN(V284/V283)</f>
        <v>0.00520834510713826</v>
      </c>
      <c r="CP284" s="3" t="n">
        <f aca="false">LN(W284/W283)</f>
        <v>0.0228146777661715</v>
      </c>
    </row>
    <row r="285" customFormat="false" ht="12.75" hidden="false" customHeight="false" outlineLevel="0" collapsed="false">
      <c r="A285" s="1" t="n">
        <f aca="false">A286-1</f>
        <v>718</v>
      </c>
      <c r="B285" s="56" t="n">
        <f aca="false">HLOOKUP("date",IF(TERM2="cash",cash,PRICELOOK),IF(A285&gt;=2,A285,2),FALSE())</f>
        <v>35963</v>
      </c>
      <c r="C285" s="1" t="n">
        <f aca="false">IF(MIN($N285:$O285)=0,0,N285)</f>
        <v>1.87</v>
      </c>
      <c r="D285" s="35" t="n">
        <f aca="false">IF(ma=7,AVERAGE(C279:C285),IF(ma=14,AVERAGE(C272:C285),IF(ma=30,AVERAGE(C256:C285),IF(ma=40,AVERAGE(C246:C285),0))))</f>
        <v>0</v>
      </c>
      <c r="E285" s="1" t="n">
        <f aca="false">IF(MIN($N285:$O285)=0,0,O285)</f>
        <v>2.02</v>
      </c>
      <c r="I285" s="56" t="n">
        <f aca="false">B285</f>
        <v>35963</v>
      </c>
      <c r="J285" s="35" t="n">
        <f aca="false">IF(MIN(C285,E285)=0,0,E285-C285)</f>
        <v>0.15</v>
      </c>
      <c r="K285" s="35" t="n">
        <f aca="false">IF(ma=7,AVERAGE(J279:J285),IF(ma=14,AVERAGE(J272:J285),IF(ma=30,AVERAGE(J256:J285),IF(ma=40,AVERAGE(J246:J285),0))))</f>
        <v>0</v>
      </c>
      <c r="L285" s="35"/>
      <c r="M285" s="35"/>
      <c r="N285" s="28" t="n">
        <f aca="false">IF(BASISYN="YES",Q285-S285,Q285)</f>
        <v>1.87</v>
      </c>
      <c r="O285" s="28" t="n">
        <f aca="false">IF(BASISYN="YES",R285-T285,R285)</f>
        <v>2.02</v>
      </c>
      <c r="Q285" s="28" t="n">
        <f aca="false">IF(ISNA(V285),Q284,V285)</f>
        <v>1.87</v>
      </c>
      <c r="R285" s="28" t="n">
        <f aca="false">IF(ISNA(W285),R284,W285)</f>
        <v>2.02</v>
      </c>
      <c r="S285" s="28" t="n">
        <f aca="false">IF(ISNA(X285),S284,X285)</f>
        <v>2.025</v>
      </c>
      <c r="T285" s="28" t="n">
        <f aca="false">IF(ISNA(Y285),T284,Y285)</f>
        <v>2.025</v>
      </c>
      <c r="V285" s="28" t="n">
        <f aca="false">VLOOKUP($B285,IF(V$1=2,PRICELOOK2,IF(V$1=3,PRICELOOK3,IF(V$1=4,cash,PRICELOOK))),V$2,FALSE())</f>
        <v>1.87</v>
      </c>
      <c r="W285" s="28" t="n">
        <f aca="false">VLOOKUP($B285,IF(W$1=2,PRICELOOK2,IF(W$1=3,PRICELOOK3,IF(W$1=4,cash,PRICELOOK))),W$2,FALSE())</f>
        <v>2.02</v>
      </c>
      <c r="X285" s="28" t="n">
        <f aca="false">VLOOKUP($B285,IF(X$1=2,PRICELOOK2,IF(X$1=3,PRICELOOK3,IF(X$1=4,cash,PRICELOOK))),X$2,FALSE())</f>
        <v>2.025</v>
      </c>
      <c r="Y285" s="28" t="n">
        <f aca="false">VLOOKUP($B285,IF(Y$1=2,PRICELOOK2,IF(Y$1=3,PRICELOOK3,IF(Y$1=4,cash,PRICELOOK))),Y$2,FALSE())</f>
        <v>2.025</v>
      </c>
      <c r="BK285" s="28" t="n">
        <f aca="false">V285</f>
        <v>1.87</v>
      </c>
      <c r="BL285" s="28" t="n">
        <f aca="false">W285</f>
        <v>2.02</v>
      </c>
      <c r="BM285" s="1" t="n">
        <f aca="false">IF(BK285=0,0,IF(BL285=0,0,1))</f>
        <v>1</v>
      </c>
      <c r="BN285" s="56" t="n">
        <f aca="false">B285</f>
        <v>35963</v>
      </c>
      <c r="BO285" s="71" t="n">
        <f aca="false">IF(BM285=1,CORREL(BK266:BK285,BL266:BL285),1.1)</f>
        <v>0.815112952190019</v>
      </c>
      <c r="BP285" s="28" t="n">
        <f aca="false">IF(BM285=0," ",BO285)</f>
        <v>0.815112952190019</v>
      </c>
      <c r="BV285" s="56" t="n">
        <f aca="false">BN285</f>
        <v>35963</v>
      </c>
      <c r="BW285" s="28" t="n">
        <f aca="false">V285</f>
        <v>1.87</v>
      </c>
      <c r="BX285" s="28" t="n">
        <f aca="false">W285</f>
        <v>2.02</v>
      </c>
      <c r="BY285" s="1" t="n">
        <f aca="false">LN(BW285/BW284)</f>
        <v>-0.0289875368732523</v>
      </c>
      <c r="BZ285" s="1" t="n">
        <f aca="false">LN(BX285/BX284)</f>
        <v>0.0124534610712866</v>
      </c>
      <c r="CA285" s="56" t="n">
        <f aca="false">BV285</f>
        <v>35963</v>
      </c>
      <c r="CB285" s="1" t="n">
        <f aca="false">IF(ISNUMBER(STDEV(BY264:BY285)),STDEV(BY264:BY285)*SQRT(252),0)</f>
        <v>0.51569771692051</v>
      </c>
      <c r="CC285" s="1" t="n">
        <f aca="false">IF(ISNUMBER(STDEV(BZ264:BZ285)),STDEV(BZ264:BZ285)*SQRT(252),0)</f>
        <v>0.443853542596032</v>
      </c>
      <c r="CF285" s="56" t="n">
        <f aca="false">B285</f>
        <v>35963</v>
      </c>
      <c r="CG285" s="1" t="n">
        <f aca="false">CORREL(C264:C285,E264:E285)</f>
        <v>0.78109929319566</v>
      </c>
      <c r="CI285" s="56" t="n">
        <f aca="false">CF285</f>
        <v>35963</v>
      </c>
      <c r="CJ285" s="3" t="n">
        <f aca="false">STDEV(CO264:CO285)*CJ$24</f>
        <v>0.518758264365004</v>
      </c>
      <c r="CK285" s="3" t="n">
        <f aca="false">STDEV(CP264:CP285)*CK$24</f>
        <v>0.446487711375435</v>
      </c>
      <c r="CO285" s="3" t="n">
        <f aca="false">LN(V285/V284)</f>
        <v>-0.0289875368732523</v>
      </c>
      <c r="CP285" s="3" t="n">
        <f aca="false">LN(W285/W284)</f>
        <v>0.0124534610712866</v>
      </c>
    </row>
    <row r="286" customFormat="false" ht="12.75" hidden="false" customHeight="false" outlineLevel="0" collapsed="false">
      <c r="A286" s="1" t="n">
        <f aca="false">A287-1</f>
        <v>719</v>
      </c>
      <c r="B286" s="56" t="n">
        <f aca="false">HLOOKUP("date",IF(TERM2="cash",cash,PRICELOOK),IF(A286&gt;=2,A286,2),FALSE())</f>
        <v>35964</v>
      </c>
      <c r="C286" s="1" t="n">
        <f aca="false">IF(MIN($N286:$O286)=0,0,N286)</f>
        <v>1.97</v>
      </c>
      <c r="D286" s="35" t="n">
        <f aca="false">IF(ma=7,AVERAGE(C280:C286),IF(ma=14,AVERAGE(C273:C286),IF(ma=30,AVERAGE(C257:C286),IF(ma=40,AVERAGE(C247:C286),0))))</f>
        <v>0</v>
      </c>
      <c r="E286" s="1" t="n">
        <f aca="false">IF(MIN($N286:$O286)=0,0,O286)</f>
        <v>2.09</v>
      </c>
      <c r="I286" s="56" t="n">
        <f aca="false">B286</f>
        <v>35964</v>
      </c>
      <c r="J286" s="35" t="n">
        <f aca="false">IF(MIN(C286,E286)=0,0,E286-C286)</f>
        <v>0.12</v>
      </c>
      <c r="K286" s="35" t="n">
        <f aca="false">IF(ma=7,AVERAGE(J280:J286),IF(ma=14,AVERAGE(J273:J286),IF(ma=30,AVERAGE(J257:J286),IF(ma=40,AVERAGE(J247:J286),0))))</f>
        <v>0</v>
      </c>
      <c r="L286" s="35"/>
      <c r="M286" s="35"/>
      <c r="N286" s="28" t="n">
        <f aca="false">IF(BASISYN="YES",Q286-S286,Q286)</f>
        <v>1.97</v>
      </c>
      <c r="O286" s="28" t="n">
        <f aca="false">IF(BASISYN="YES",R286-T286,R286)</f>
        <v>2.09</v>
      </c>
      <c r="Q286" s="28" t="n">
        <f aca="false">IF(ISNA(V286),Q285,V286)</f>
        <v>1.97</v>
      </c>
      <c r="R286" s="28" t="n">
        <f aca="false">IF(ISNA(W286),R285,W286)</f>
        <v>2.09</v>
      </c>
      <c r="S286" s="28" t="n">
        <f aca="false">IF(ISNA(X286),S285,X286)</f>
        <v>2.15</v>
      </c>
      <c r="T286" s="28" t="n">
        <f aca="false">IF(ISNA(Y286),T285,Y286)</f>
        <v>2.15</v>
      </c>
      <c r="V286" s="28" t="n">
        <f aca="false">VLOOKUP($B286,IF(V$1=2,PRICELOOK2,IF(V$1=3,PRICELOOK3,IF(V$1=4,cash,PRICELOOK))),V$2,FALSE())</f>
        <v>1.97</v>
      </c>
      <c r="W286" s="28" t="n">
        <f aca="false">VLOOKUP($B286,IF(W$1=2,PRICELOOK2,IF(W$1=3,PRICELOOK3,IF(W$1=4,cash,PRICELOOK))),W$2,FALSE())</f>
        <v>2.09</v>
      </c>
      <c r="X286" s="28" t="n">
        <f aca="false">VLOOKUP($B286,IF(X$1=2,PRICELOOK2,IF(X$1=3,PRICELOOK3,IF(X$1=4,cash,PRICELOOK))),X$2,FALSE())</f>
        <v>2.15</v>
      </c>
      <c r="Y286" s="28" t="n">
        <f aca="false">VLOOKUP($B286,IF(Y$1=2,PRICELOOK2,IF(Y$1=3,PRICELOOK3,IF(Y$1=4,cash,PRICELOOK))),Y$2,FALSE())</f>
        <v>2.15</v>
      </c>
      <c r="BK286" s="28" t="n">
        <f aca="false">V286</f>
        <v>1.97</v>
      </c>
      <c r="BL286" s="28" t="n">
        <f aca="false">W286</f>
        <v>2.09</v>
      </c>
      <c r="BM286" s="1" t="n">
        <f aca="false">IF(BK286=0,0,IF(BL286=0,0,1))</f>
        <v>1</v>
      </c>
      <c r="BN286" s="56" t="n">
        <f aca="false">B286</f>
        <v>35964</v>
      </c>
      <c r="BO286" s="71" t="n">
        <f aca="false">IF(BM286=1,CORREL(BK267:BK286,BL267:BL286),1.1)</f>
        <v>0.827358181168644</v>
      </c>
      <c r="BP286" s="28" t="n">
        <f aca="false">IF(BM286=0," ",BO286)</f>
        <v>0.827358181168644</v>
      </c>
      <c r="BV286" s="56" t="n">
        <f aca="false">BN286</f>
        <v>35964</v>
      </c>
      <c r="BW286" s="28" t="n">
        <f aca="false">V286</f>
        <v>1.97</v>
      </c>
      <c r="BX286" s="28" t="n">
        <f aca="false">W286</f>
        <v>2.09</v>
      </c>
      <c r="BY286" s="1" t="n">
        <f aca="false">LN(BW286/BW285)</f>
        <v>0.0520951118834019</v>
      </c>
      <c r="BZ286" s="1" t="n">
        <f aca="false">LN(BX286/BX285)</f>
        <v>0.0340665545636063</v>
      </c>
      <c r="CA286" s="56" t="n">
        <f aca="false">BV286</f>
        <v>35964</v>
      </c>
      <c r="CB286" s="1" t="n">
        <f aca="false">IF(ISNUMBER(STDEV(BY265:BY286)),STDEV(BY265:BY286)*SQRT(252),0)</f>
        <v>0.541169482770152</v>
      </c>
      <c r="CC286" s="1" t="n">
        <f aca="false">IF(ISNUMBER(STDEV(BZ265:BZ286)),STDEV(BZ265:BZ286)*SQRT(252),0)</f>
        <v>0.45815278588462</v>
      </c>
      <c r="CF286" s="56" t="n">
        <f aca="false">B286</f>
        <v>35964</v>
      </c>
      <c r="CG286" s="1" t="n">
        <f aca="false">CORREL(C265:C286,E265:E286)</f>
        <v>0.816326512802526</v>
      </c>
      <c r="CI286" s="56" t="n">
        <f aca="false">CF286</f>
        <v>35964</v>
      </c>
      <c r="CJ286" s="3" t="n">
        <f aca="false">STDEV(CO265:CO286)*CJ$24</f>
        <v>0.544381199291646</v>
      </c>
      <c r="CK286" s="3" t="n">
        <f aca="false">STDEV(CP265:CP286)*CK$24</f>
        <v>0.460871817387028</v>
      </c>
      <c r="CO286" s="3" t="n">
        <f aca="false">LN(V286/V285)</f>
        <v>0.0520951118834019</v>
      </c>
      <c r="CP286" s="3" t="n">
        <f aca="false">LN(W286/W285)</f>
        <v>0.0340665545636063</v>
      </c>
    </row>
    <row r="287" customFormat="false" ht="12.75" hidden="false" customHeight="false" outlineLevel="0" collapsed="false">
      <c r="A287" s="1" t="n">
        <f aca="false">A288-1</f>
        <v>720</v>
      </c>
      <c r="B287" s="56" t="n">
        <f aca="false">HLOOKUP("date",IF(TERM2="cash",cash,PRICELOOK),IF(A287&gt;=2,A287,2),FALSE())</f>
        <v>35965</v>
      </c>
      <c r="C287" s="1" t="n">
        <f aca="false">IF(MIN($N287:$O287)=0,0,N287)</f>
        <v>2.015</v>
      </c>
      <c r="D287" s="35" t="n">
        <f aca="false">IF(ma=7,AVERAGE(C281:C287),IF(ma=14,AVERAGE(C274:C287),IF(ma=30,AVERAGE(C258:C287),IF(ma=40,AVERAGE(C248:C287),0))))</f>
        <v>0</v>
      </c>
      <c r="E287" s="1" t="n">
        <f aca="false">IF(MIN($N287:$O287)=0,0,O287)</f>
        <v>2.085</v>
      </c>
      <c r="I287" s="56" t="n">
        <f aca="false">B287</f>
        <v>35965</v>
      </c>
      <c r="J287" s="35" t="n">
        <f aca="false">IF(MIN(C287,E287)=0,0,E287-C287)</f>
        <v>0.0699999999999998</v>
      </c>
      <c r="K287" s="35" t="n">
        <f aca="false">IF(ma=7,AVERAGE(J281:J287),IF(ma=14,AVERAGE(J274:J287),IF(ma=30,AVERAGE(J258:J287),IF(ma=40,AVERAGE(J248:J287),0))))</f>
        <v>0</v>
      </c>
      <c r="L287" s="35"/>
      <c r="M287" s="35"/>
      <c r="N287" s="28" t="n">
        <f aca="false">IF(BASISYN="YES",Q287-S287,Q287)</f>
        <v>2.015</v>
      </c>
      <c r="O287" s="28" t="n">
        <f aca="false">IF(BASISYN="YES",R287-T287,R287)</f>
        <v>2.085</v>
      </c>
      <c r="Q287" s="28" t="n">
        <f aca="false">IF(ISNA(V287),Q286,V287)</f>
        <v>2.015</v>
      </c>
      <c r="R287" s="28" t="n">
        <f aca="false">IF(ISNA(W287),R286,W287)</f>
        <v>2.085</v>
      </c>
      <c r="S287" s="28" t="n">
        <f aca="false">IF(ISNA(X287),S286,X287)</f>
        <v>2.195</v>
      </c>
      <c r="T287" s="28" t="n">
        <f aca="false">IF(ISNA(Y287),T286,Y287)</f>
        <v>2.195</v>
      </c>
      <c r="V287" s="28" t="n">
        <f aca="false">VLOOKUP($B287,IF(V$1=2,PRICELOOK2,IF(V$1=3,PRICELOOK3,IF(V$1=4,cash,PRICELOOK))),V$2,FALSE())</f>
        <v>2.015</v>
      </c>
      <c r="W287" s="28" t="n">
        <f aca="false">VLOOKUP($B287,IF(W$1=2,PRICELOOK2,IF(W$1=3,PRICELOOK3,IF(W$1=4,cash,PRICELOOK))),W$2,FALSE())</f>
        <v>2.085</v>
      </c>
      <c r="X287" s="28" t="n">
        <f aca="false">VLOOKUP($B287,IF(X$1=2,PRICELOOK2,IF(X$1=3,PRICELOOK3,IF(X$1=4,cash,PRICELOOK))),X$2,FALSE())</f>
        <v>2.195</v>
      </c>
      <c r="Y287" s="28" t="n">
        <f aca="false">VLOOKUP($B287,IF(Y$1=2,PRICELOOK2,IF(Y$1=3,PRICELOOK3,IF(Y$1=4,cash,PRICELOOK))),Y$2,FALSE())</f>
        <v>2.195</v>
      </c>
      <c r="BK287" s="28" t="n">
        <f aca="false">V287</f>
        <v>2.015</v>
      </c>
      <c r="BL287" s="28" t="n">
        <f aca="false">W287</f>
        <v>2.085</v>
      </c>
      <c r="BM287" s="1" t="n">
        <f aca="false">IF(BK287=0,0,IF(BL287=0,0,1))</f>
        <v>1</v>
      </c>
      <c r="BN287" s="56" t="n">
        <f aca="false">B287</f>
        <v>35965</v>
      </c>
      <c r="BO287" s="71" t="n">
        <f aca="false">IF(BM287=1,CORREL(BK268:BK287,BL268:BL287),1.1)</f>
        <v>0.842519301227244</v>
      </c>
      <c r="BP287" s="28" t="n">
        <f aca="false">IF(BM287=0," ",BO287)</f>
        <v>0.842519301227244</v>
      </c>
      <c r="BV287" s="56" t="n">
        <f aca="false">BN287</f>
        <v>35965</v>
      </c>
      <c r="BW287" s="28" t="n">
        <f aca="false">V287</f>
        <v>2.015</v>
      </c>
      <c r="BX287" s="28" t="n">
        <f aca="false">W287</f>
        <v>2.085</v>
      </c>
      <c r="BY287" s="1" t="n">
        <f aca="false">LN(BW287/BW286)</f>
        <v>0.0225856526487493</v>
      </c>
      <c r="BZ287" s="1" t="n">
        <f aca="false">LN(BX287/BX286)</f>
        <v>-0.00239521072595482</v>
      </c>
      <c r="CA287" s="56" t="n">
        <f aca="false">BV287</f>
        <v>35965</v>
      </c>
      <c r="CB287" s="1" t="n">
        <f aca="false">IF(ISNUMBER(STDEV(BY266:BY287)),STDEV(BY266:BY287)*SQRT(252),0)</f>
        <v>0.545187069502258</v>
      </c>
      <c r="CC287" s="1" t="n">
        <f aca="false">IF(ISNUMBER(STDEV(BZ266:BZ287)),STDEV(BZ266:BZ287)*SQRT(252),0)</f>
        <v>0.458217684847718</v>
      </c>
      <c r="CF287" s="56" t="n">
        <f aca="false">B287</f>
        <v>35965</v>
      </c>
      <c r="CG287" s="1" t="n">
        <f aca="false">CORREL(C266:C287,E266:E287)</f>
        <v>0.849186892917435</v>
      </c>
      <c r="CI287" s="56" t="n">
        <f aca="false">CF287</f>
        <v>35965</v>
      </c>
      <c r="CJ287" s="3" t="n">
        <f aca="false">STDEV(CO266:CO287)*CJ$24</f>
        <v>0.54842262947778</v>
      </c>
      <c r="CK287" s="3" t="n">
        <f aca="false">STDEV(CP266:CP287)*CK$24</f>
        <v>0.460937101510559</v>
      </c>
      <c r="CO287" s="3" t="n">
        <f aca="false">LN(V287/V286)</f>
        <v>0.0225856526487493</v>
      </c>
      <c r="CP287" s="3" t="n">
        <f aca="false">LN(W287/W286)</f>
        <v>-0.00239521072595482</v>
      </c>
    </row>
    <row r="288" customFormat="false" ht="12.75" hidden="false" customHeight="false" outlineLevel="0" collapsed="false">
      <c r="A288" s="1" t="n">
        <f aca="false">A289-1</f>
        <v>721</v>
      </c>
      <c r="B288" s="56" t="n">
        <f aca="false">HLOOKUP("date",IF(TERM2="cash",cash,PRICELOOK),IF(A288&gt;=2,A288,2),FALSE())</f>
        <v>35966</v>
      </c>
      <c r="C288" s="1" t="n">
        <f aca="false">IF(MIN($N288:$O288)=0,0,N288)</f>
        <v>2.015</v>
      </c>
      <c r="D288" s="35" t="n">
        <f aca="false">IF(ma=7,AVERAGE(C282:C288),IF(ma=14,AVERAGE(C275:C288),IF(ma=30,AVERAGE(C259:C288),IF(ma=40,AVERAGE(C249:C288),0))))</f>
        <v>0</v>
      </c>
      <c r="E288" s="1" t="n">
        <f aca="false">IF(MIN($N288:$O288)=0,0,O288)</f>
        <v>2.085</v>
      </c>
      <c r="I288" s="56" t="n">
        <f aca="false">B288</f>
        <v>35966</v>
      </c>
      <c r="J288" s="35" t="n">
        <f aca="false">IF(MIN(C288,E288)=0,0,E288-C288)</f>
        <v>0.0699999999999998</v>
      </c>
      <c r="K288" s="35" t="n">
        <f aca="false">IF(ma=7,AVERAGE(J282:J288),IF(ma=14,AVERAGE(J275:J288),IF(ma=30,AVERAGE(J259:J288),IF(ma=40,AVERAGE(J249:J288),0))))</f>
        <v>0</v>
      </c>
      <c r="L288" s="35"/>
      <c r="M288" s="35"/>
      <c r="N288" s="28" t="n">
        <f aca="false">IF(BASISYN="YES",Q288-S288,Q288)</f>
        <v>2.015</v>
      </c>
      <c r="O288" s="28" t="n">
        <f aca="false">IF(BASISYN="YES",R288-T288,R288)</f>
        <v>2.085</v>
      </c>
      <c r="Q288" s="28" t="n">
        <f aca="false">IF(ISNA(V288),Q287,V288)</f>
        <v>2.015</v>
      </c>
      <c r="R288" s="28" t="n">
        <f aca="false">IF(ISNA(W288),R287,W288)</f>
        <v>2.085</v>
      </c>
      <c r="S288" s="28" t="n">
        <f aca="false">IF(ISNA(X288),S287,X288)</f>
        <v>2.195</v>
      </c>
      <c r="T288" s="28" t="n">
        <f aca="false">IF(ISNA(Y288),T287,Y288)</f>
        <v>2.195</v>
      </c>
      <c r="V288" s="28" t="n">
        <f aca="false">VLOOKUP($B288,IF(V$1=2,PRICELOOK2,IF(V$1=3,PRICELOOK3,IF(V$1=4,cash,PRICELOOK))),V$2,FALSE())</f>
        <v>2.015</v>
      </c>
      <c r="W288" s="28" t="n">
        <f aca="false">VLOOKUP($B288,IF(W$1=2,PRICELOOK2,IF(W$1=3,PRICELOOK3,IF(W$1=4,cash,PRICELOOK))),W$2,FALSE())</f>
        <v>2.085</v>
      </c>
      <c r="X288" s="28" t="n">
        <f aca="false">VLOOKUP($B288,IF(X$1=2,PRICELOOK2,IF(X$1=3,PRICELOOK3,IF(X$1=4,cash,PRICELOOK))),X$2,FALSE())</f>
        <v>2.195</v>
      </c>
      <c r="Y288" s="28" t="n">
        <f aca="false">VLOOKUP($B288,IF(Y$1=2,PRICELOOK2,IF(Y$1=3,PRICELOOK3,IF(Y$1=4,cash,PRICELOOK))),Y$2,FALSE())</f>
        <v>2.195</v>
      </c>
      <c r="BK288" s="28" t="n">
        <f aca="false">V288</f>
        <v>2.015</v>
      </c>
      <c r="BL288" s="28" t="n">
        <f aca="false">W288</f>
        <v>2.085</v>
      </c>
      <c r="BM288" s="1" t="n">
        <f aca="false">IF(BK288=0,0,IF(BL288=0,0,1))</f>
        <v>1</v>
      </c>
      <c r="BN288" s="56" t="n">
        <f aca="false">B288</f>
        <v>35966</v>
      </c>
      <c r="BO288" s="71" t="n">
        <f aca="false">IF(BM288=1,CORREL(BK269:BK288,BL269:BL288),1.1)</f>
        <v>0.853916149112138</v>
      </c>
      <c r="BP288" s="28" t="n">
        <f aca="false">IF(BM288=0," ",BO288)</f>
        <v>0.853916149112138</v>
      </c>
      <c r="BV288" s="56" t="n">
        <f aca="false">BN288</f>
        <v>35966</v>
      </c>
      <c r="BW288" s="28" t="n">
        <f aca="false">V288</f>
        <v>2.015</v>
      </c>
      <c r="BX288" s="28" t="n">
        <f aca="false">W288</f>
        <v>2.085</v>
      </c>
      <c r="BY288" s="1" t="n">
        <f aca="false">LN(BW288/BW287)</f>
        <v>0</v>
      </c>
      <c r="BZ288" s="1" t="n">
        <f aca="false">LN(BX288/BX287)</f>
        <v>0</v>
      </c>
      <c r="CA288" s="56" t="n">
        <f aca="false">BV288</f>
        <v>35966</v>
      </c>
      <c r="CB288" s="1" t="n">
        <f aca="false">IF(ISNUMBER(STDEV(BY267:BY288)),STDEV(BY267:BY288)*SQRT(252),0)</f>
        <v>0.541535727846099</v>
      </c>
      <c r="CC288" s="1" t="n">
        <f aca="false">IF(ISNUMBER(STDEV(BZ267:BZ288)),STDEV(BZ267:BZ288)*SQRT(252),0)</f>
        <v>0.434347402860984</v>
      </c>
      <c r="CF288" s="56" t="n">
        <f aca="false">B288</f>
        <v>35966</v>
      </c>
      <c r="CG288" s="1" t="n">
        <f aca="false">CORREL(C267:C288,E267:E288)</f>
        <v>0.85988698869266</v>
      </c>
      <c r="CI288" s="56" t="n">
        <f aca="false">CF288</f>
        <v>35966</v>
      </c>
      <c r="CJ288" s="3" t="n">
        <f aca="false">STDEV(CO267:CO288)*CJ$24</f>
        <v>0.544749617947957</v>
      </c>
      <c r="CK288" s="3" t="n">
        <f aca="false">STDEV(CP267:CP288)*CK$24</f>
        <v>0.436925154885536</v>
      </c>
      <c r="CO288" s="3" t="n">
        <f aca="false">LN(V288/V287)</f>
        <v>0</v>
      </c>
      <c r="CP288" s="3" t="n">
        <f aca="false">LN(W288/W287)</f>
        <v>0</v>
      </c>
    </row>
    <row r="289" customFormat="false" ht="12.75" hidden="false" customHeight="false" outlineLevel="0" collapsed="false">
      <c r="A289" s="1" t="n">
        <f aca="false">A290-1</f>
        <v>722</v>
      </c>
      <c r="B289" s="56" t="n">
        <f aca="false">HLOOKUP("date",IF(TERM2="cash",cash,PRICELOOK),IF(A289&gt;=2,A289,2),FALSE())</f>
        <v>35967</v>
      </c>
      <c r="C289" s="1" t="n">
        <f aca="false">IF(MIN($N289:$O289)=0,0,N289)</f>
        <v>2.015</v>
      </c>
      <c r="D289" s="35" t="n">
        <f aca="false">IF(ma=7,AVERAGE(C283:C289),IF(ma=14,AVERAGE(C276:C289),IF(ma=30,AVERAGE(C260:C289),IF(ma=40,AVERAGE(C250:C289),0))))</f>
        <v>0</v>
      </c>
      <c r="E289" s="1" t="n">
        <f aca="false">IF(MIN($N289:$O289)=0,0,O289)</f>
        <v>2.085</v>
      </c>
      <c r="I289" s="56" t="n">
        <f aca="false">B289</f>
        <v>35967</v>
      </c>
      <c r="J289" s="35" t="n">
        <f aca="false">IF(MIN(C289,E289)=0,0,E289-C289)</f>
        <v>0.0699999999999998</v>
      </c>
      <c r="K289" s="35" t="n">
        <f aca="false">IF(ma=7,AVERAGE(J283:J289),IF(ma=14,AVERAGE(J276:J289),IF(ma=30,AVERAGE(J260:J289),IF(ma=40,AVERAGE(J250:J289),0))))</f>
        <v>0</v>
      </c>
      <c r="L289" s="35"/>
      <c r="M289" s="35"/>
      <c r="N289" s="28" t="n">
        <f aca="false">IF(BASISYN="YES",Q289-S289,Q289)</f>
        <v>2.015</v>
      </c>
      <c r="O289" s="28" t="n">
        <f aca="false">IF(BASISYN="YES",R289-T289,R289)</f>
        <v>2.085</v>
      </c>
      <c r="Q289" s="28" t="n">
        <f aca="false">IF(ISNA(V289),Q288,V289)</f>
        <v>2.015</v>
      </c>
      <c r="R289" s="28" t="n">
        <f aca="false">IF(ISNA(W289),R288,W289)</f>
        <v>2.085</v>
      </c>
      <c r="S289" s="28" t="n">
        <f aca="false">IF(ISNA(X289),S288,X289)</f>
        <v>2.195</v>
      </c>
      <c r="T289" s="28" t="n">
        <f aca="false">IF(ISNA(Y289),T288,Y289)</f>
        <v>2.195</v>
      </c>
      <c r="V289" s="28" t="n">
        <f aca="false">VLOOKUP($B289,IF(V$1=2,PRICELOOK2,IF(V$1=3,PRICELOOK3,IF(V$1=4,cash,PRICELOOK))),V$2,FALSE())</f>
        <v>2.015</v>
      </c>
      <c r="W289" s="28" t="n">
        <f aca="false">VLOOKUP($B289,IF(W$1=2,PRICELOOK2,IF(W$1=3,PRICELOOK3,IF(W$1=4,cash,PRICELOOK))),W$2,FALSE())</f>
        <v>2.085</v>
      </c>
      <c r="X289" s="28" t="n">
        <f aca="false">VLOOKUP($B289,IF(X$1=2,PRICELOOK2,IF(X$1=3,PRICELOOK3,IF(X$1=4,cash,PRICELOOK))),X$2,FALSE())</f>
        <v>2.195</v>
      </c>
      <c r="Y289" s="28" t="n">
        <f aca="false">VLOOKUP($B289,IF(Y$1=2,PRICELOOK2,IF(Y$1=3,PRICELOOK3,IF(Y$1=4,cash,PRICELOOK))),Y$2,FALSE())</f>
        <v>2.195</v>
      </c>
      <c r="BK289" s="28" t="n">
        <f aca="false">V289</f>
        <v>2.015</v>
      </c>
      <c r="BL289" s="28" t="n">
        <f aca="false">W289</f>
        <v>2.085</v>
      </c>
      <c r="BM289" s="1" t="n">
        <f aca="false">IF(BK289=0,0,IF(BL289=0,0,1))</f>
        <v>1</v>
      </c>
      <c r="BN289" s="56" t="n">
        <f aca="false">B289</f>
        <v>35967</v>
      </c>
      <c r="BO289" s="71" t="n">
        <f aca="false">IF(BM289=1,CORREL(BK270:BK289,BL270:BL289),1.1)</f>
        <v>0.859277540484725</v>
      </c>
      <c r="BP289" s="28" t="n">
        <f aca="false">IF(BM289=0," ",BO289)</f>
        <v>0.859277540484725</v>
      </c>
      <c r="BV289" s="56" t="n">
        <f aca="false">BN289</f>
        <v>35967</v>
      </c>
      <c r="BW289" s="28" t="n">
        <f aca="false">V289</f>
        <v>2.015</v>
      </c>
      <c r="BX289" s="28" t="n">
        <f aca="false">W289</f>
        <v>2.085</v>
      </c>
      <c r="BY289" s="1" t="n">
        <f aca="false">LN(BW289/BW288)</f>
        <v>0</v>
      </c>
      <c r="BZ289" s="1" t="n">
        <f aca="false">LN(BX289/BX288)</f>
        <v>0</v>
      </c>
      <c r="CA289" s="56" t="n">
        <f aca="false">BV289</f>
        <v>35967</v>
      </c>
      <c r="CB289" s="1" t="n">
        <f aca="false">IF(ISNUMBER(STDEV(BY268:BY289)),STDEV(BY268:BY289)*SQRT(252),0)</f>
        <v>0.541535727846099</v>
      </c>
      <c r="CC289" s="1" t="n">
        <f aca="false">IF(ISNUMBER(STDEV(BZ268:BZ289)),STDEV(BZ268:BZ289)*SQRT(252),0)</f>
        <v>0.434347402860984</v>
      </c>
      <c r="CF289" s="56" t="n">
        <f aca="false">B289</f>
        <v>35967</v>
      </c>
      <c r="CG289" s="1" t="n">
        <f aca="false">CORREL(C268:C289,E268:E289)</f>
        <v>0.868876884884596</v>
      </c>
      <c r="CI289" s="56" t="n">
        <f aca="false">CF289</f>
        <v>35967</v>
      </c>
      <c r="CJ289" s="3" t="n">
        <f aca="false">STDEV(CO268:CO289)*CJ$24</f>
        <v>0.544749617947957</v>
      </c>
      <c r="CK289" s="3" t="n">
        <f aca="false">STDEV(CP268:CP289)*CK$24</f>
        <v>0.436925154885536</v>
      </c>
      <c r="CO289" s="3" t="n">
        <f aca="false">LN(V289/V288)</f>
        <v>0</v>
      </c>
      <c r="CP289" s="3" t="n">
        <f aca="false">LN(W289/W288)</f>
        <v>0</v>
      </c>
    </row>
    <row r="290" customFormat="false" ht="12.75" hidden="false" customHeight="false" outlineLevel="0" collapsed="false">
      <c r="A290" s="1" t="n">
        <f aca="false">A291-1</f>
        <v>723</v>
      </c>
      <c r="B290" s="56" t="n">
        <f aca="false">HLOOKUP("date",IF(TERM2="cash",cash,PRICELOOK),IF(A290&gt;=2,A290,2),FALSE())</f>
        <v>35968</v>
      </c>
      <c r="C290" s="1" t="n">
        <f aca="false">IF(MIN($N290:$O290)=0,0,N290)</f>
        <v>2.17</v>
      </c>
      <c r="D290" s="35" t="n">
        <f aca="false">IF(ma=7,AVERAGE(C284:C290),IF(ma=14,AVERAGE(C277:C290),IF(ma=30,AVERAGE(C261:C290),IF(ma=40,AVERAGE(C251:C290),0))))</f>
        <v>0</v>
      </c>
      <c r="E290" s="1" t="n">
        <f aca="false">IF(MIN($N290:$O290)=0,0,O290)</f>
        <v>2.28</v>
      </c>
      <c r="I290" s="56" t="n">
        <f aca="false">B290</f>
        <v>35968</v>
      </c>
      <c r="J290" s="35" t="n">
        <f aca="false">IF(MIN(C290,E290)=0,0,E290-C290)</f>
        <v>0.11</v>
      </c>
      <c r="K290" s="35" t="n">
        <f aca="false">IF(ma=7,AVERAGE(J284:J290),IF(ma=14,AVERAGE(J277:J290),IF(ma=30,AVERAGE(J261:J290),IF(ma=40,AVERAGE(J251:J290),0))))</f>
        <v>0</v>
      </c>
      <c r="L290" s="35"/>
      <c r="M290" s="35"/>
      <c r="N290" s="28" t="n">
        <f aca="false">IF(BASISYN="YES",Q290-S290,Q290)</f>
        <v>2.17</v>
      </c>
      <c r="O290" s="28" t="n">
        <f aca="false">IF(BASISYN="YES",R290-T290,R290)</f>
        <v>2.28</v>
      </c>
      <c r="Q290" s="28" t="n">
        <f aca="false">IF(ISNA(V290),Q289,V290)</f>
        <v>2.17</v>
      </c>
      <c r="R290" s="28" t="n">
        <f aca="false">IF(ISNA(W290),R289,W290)</f>
        <v>2.28</v>
      </c>
      <c r="S290" s="28" t="n">
        <f aca="false">IF(ISNA(X290),S289,X290)</f>
        <v>2.345</v>
      </c>
      <c r="T290" s="28" t="n">
        <f aca="false">IF(ISNA(Y290),T289,Y290)</f>
        <v>2.345</v>
      </c>
      <c r="V290" s="28" t="n">
        <f aca="false">VLOOKUP($B290,IF(V$1=2,PRICELOOK2,IF(V$1=3,PRICELOOK3,IF(V$1=4,cash,PRICELOOK))),V$2,FALSE())</f>
        <v>2.17</v>
      </c>
      <c r="W290" s="28" t="n">
        <f aca="false">VLOOKUP($B290,IF(W$1=2,PRICELOOK2,IF(W$1=3,PRICELOOK3,IF(W$1=4,cash,PRICELOOK))),W$2,FALSE())</f>
        <v>2.28</v>
      </c>
      <c r="X290" s="28" t="n">
        <f aca="false">VLOOKUP($B290,IF(X$1=2,PRICELOOK2,IF(X$1=3,PRICELOOK3,IF(X$1=4,cash,PRICELOOK))),X$2,FALSE())</f>
        <v>2.345</v>
      </c>
      <c r="Y290" s="28" t="n">
        <f aca="false">VLOOKUP($B290,IF(Y$1=2,PRICELOOK2,IF(Y$1=3,PRICELOOK3,IF(Y$1=4,cash,PRICELOOK))),Y$2,FALSE())</f>
        <v>2.345</v>
      </c>
      <c r="BK290" s="28" t="n">
        <f aca="false">V290</f>
        <v>2.17</v>
      </c>
      <c r="BL290" s="28" t="n">
        <f aca="false">W290</f>
        <v>2.28</v>
      </c>
      <c r="BM290" s="1" t="n">
        <f aca="false">IF(BK290=0,0,IF(BL290=0,0,1))</f>
        <v>1</v>
      </c>
      <c r="BN290" s="56" t="n">
        <f aca="false">B290</f>
        <v>35968</v>
      </c>
      <c r="BO290" s="71" t="n">
        <f aca="false">IF(BM290=1,CORREL(BK271:BK290,BL271:BL290),1.1)</f>
        <v>0.891501269027675</v>
      </c>
      <c r="BP290" s="28" t="n">
        <f aca="false">IF(BM290=0," ",BO290)</f>
        <v>0.891501269027675</v>
      </c>
      <c r="BV290" s="56" t="n">
        <f aca="false">BN290</f>
        <v>35968</v>
      </c>
      <c r="BW290" s="28" t="n">
        <f aca="false">V290</f>
        <v>2.17</v>
      </c>
      <c r="BX290" s="28" t="n">
        <f aca="false">W290</f>
        <v>2.28</v>
      </c>
      <c r="BY290" s="1" t="n">
        <f aca="false">LN(BW290/BW289)</f>
        <v>0.0741079721537218</v>
      </c>
      <c r="BZ290" s="1" t="n">
        <f aca="false">LN(BX290/BX289)</f>
        <v>0.0894065877155845</v>
      </c>
      <c r="CA290" s="56" t="n">
        <f aca="false">BV290</f>
        <v>35968</v>
      </c>
      <c r="CB290" s="1" t="n">
        <f aca="false">IF(ISNUMBER(STDEV(BY269:BY290)),STDEV(BY269:BY290)*SQRT(252),0)</f>
        <v>0.593519063819697</v>
      </c>
      <c r="CC290" s="1" t="n">
        <f aca="false">IF(ISNUMBER(STDEV(BZ269:BZ290)),STDEV(BZ269:BZ290)*SQRT(252),0)</f>
        <v>0.524673096991743</v>
      </c>
      <c r="CF290" s="56" t="n">
        <f aca="false">B290</f>
        <v>35968</v>
      </c>
      <c r="CG290" s="1" t="n">
        <f aca="false">CORREL(C269:C290,E269:E290)</f>
        <v>0.899299386114278</v>
      </c>
      <c r="CI290" s="56" t="n">
        <f aca="false">CF290</f>
        <v>35968</v>
      </c>
      <c r="CJ290" s="3" t="n">
        <f aca="false">STDEV(CO269:CO290)*CJ$24</f>
        <v>0.597041463074979</v>
      </c>
      <c r="CK290" s="3" t="n">
        <f aca="false">STDEV(CP269:CP290)*CK$24</f>
        <v>0.52778691125445</v>
      </c>
      <c r="CO290" s="3" t="n">
        <f aca="false">LN(V290/V289)</f>
        <v>0.0741079721537218</v>
      </c>
      <c r="CP290" s="3" t="n">
        <f aca="false">LN(W290/W289)</f>
        <v>0.0894065877155845</v>
      </c>
    </row>
    <row r="291" customFormat="false" ht="12.75" hidden="false" customHeight="false" outlineLevel="0" collapsed="false">
      <c r="A291" s="1" t="n">
        <f aca="false">A292-1</f>
        <v>724</v>
      </c>
      <c r="B291" s="56" t="n">
        <f aca="false">HLOOKUP("date",IF(TERM2="cash",cash,PRICELOOK),IF(A291&gt;=2,A291,2),FALSE())</f>
        <v>35969</v>
      </c>
      <c r="C291" s="1" t="n">
        <f aca="false">IF(MIN($N291:$O291)=0,0,N291)</f>
        <v>2.185</v>
      </c>
      <c r="D291" s="35" t="n">
        <f aca="false">IF(ma=7,AVERAGE(C285:C291),IF(ma=14,AVERAGE(C278:C291),IF(ma=30,AVERAGE(C262:C291),IF(ma=40,AVERAGE(C252:C291),0))))</f>
        <v>0</v>
      </c>
      <c r="E291" s="1" t="n">
        <f aca="false">IF(MIN($N291:$O291)=0,0,O291)</f>
        <v>2.265</v>
      </c>
      <c r="I291" s="56" t="n">
        <f aca="false">B291</f>
        <v>35969</v>
      </c>
      <c r="J291" s="35" t="n">
        <f aca="false">IF(MIN(C291,E291)=0,0,E291-C291)</f>
        <v>0.0800000000000001</v>
      </c>
      <c r="K291" s="35" t="n">
        <f aca="false">IF(ma=7,AVERAGE(J285:J291),IF(ma=14,AVERAGE(J278:J291),IF(ma=30,AVERAGE(J262:J291),IF(ma=40,AVERAGE(J252:J291),0))))</f>
        <v>0</v>
      </c>
      <c r="L291" s="35"/>
      <c r="M291" s="35"/>
      <c r="N291" s="28" t="n">
        <f aca="false">IF(BASISYN="YES",Q291-S291,Q291)</f>
        <v>2.185</v>
      </c>
      <c r="O291" s="28" t="n">
        <f aca="false">IF(BASISYN="YES",R291-T291,R291)</f>
        <v>2.265</v>
      </c>
      <c r="Q291" s="28" t="n">
        <f aca="false">IF(ISNA(V291),Q290,V291)</f>
        <v>2.185</v>
      </c>
      <c r="R291" s="28" t="n">
        <f aca="false">IF(ISNA(W291),R290,W291)</f>
        <v>2.265</v>
      </c>
      <c r="S291" s="28" t="n">
        <f aca="false">IF(ISNA(X291),S290,X291)</f>
        <v>2.37</v>
      </c>
      <c r="T291" s="28" t="n">
        <f aca="false">IF(ISNA(Y291),T290,Y291)</f>
        <v>2.37</v>
      </c>
      <c r="V291" s="28" t="n">
        <f aca="false">VLOOKUP($B291,IF(V$1=2,PRICELOOK2,IF(V$1=3,PRICELOOK3,IF(V$1=4,cash,PRICELOOK))),V$2,FALSE())</f>
        <v>2.185</v>
      </c>
      <c r="W291" s="28" t="n">
        <f aca="false">VLOOKUP($B291,IF(W$1=2,PRICELOOK2,IF(W$1=3,PRICELOOK3,IF(W$1=4,cash,PRICELOOK))),W$2,FALSE())</f>
        <v>2.265</v>
      </c>
      <c r="X291" s="28" t="n">
        <f aca="false">VLOOKUP($B291,IF(X$1=2,PRICELOOK2,IF(X$1=3,PRICELOOK3,IF(X$1=4,cash,PRICELOOK))),X$2,FALSE())</f>
        <v>2.37</v>
      </c>
      <c r="Y291" s="28" t="n">
        <f aca="false">VLOOKUP($B291,IF(Y$1=2,PRICELOOK2,IF(Y$1=3,PRICELOOK3,IF(Y$1=4,cash,PRICELOOK))),Y$2,FALSE())</f>
        <v>2.37</v>
      </c>
      <c r="BK291" s="28" t="n">
        <f aca="false">V291</f>
        <v>2.185</v>
      </c>
      <c r="BL291" s="28" t="n">
        <f aca="false">W291</f>
        <v>2.265</v>
      </c>
      <c r="BM291" s="1" t="n">
        <f aca="false">IF(BK291=0,0,IF(BL291=0,0,1))</f>
        <v>1</v>
      </c>
      <c r="BN291" s="56" t="n">
        <f aca="false">B291</f>
        <v>35969</v>
      </c>
      <c r="BO291" s="71" t="n">
        <f aca="false">IF(BM291=1,CORREL(BK272:BK291,BL272:BL291),1.1)</f>
        <v>0.923256732327155</v>
      </c>
      <c r="BP291" s="28" t="n">
        <f aca="false">IF(BM291=0," ",BO291)</f>
        <v>0.923256732327155</v>
      </c>
      <c r="BV291" s="56" t="n">
        <f aca="false">BN291</f>
        <v>35969</v>
      </c>
      <c r="BW291" s="28" t="n">
        <f aca="false">V291</f>
        <v>2.185</v>
      </c>
      <c r="BX291" s="28" t="n">
        <f aca="false">W291</f>
        <v>2.265</v>
      </c>
      <c r="BY291" s="1" t="n">
        <f aca="false">LN(BW291/BW290)</f>
        <v>0.00688866099518532</v>
      </c>
      <c r="BZ291" s="1" t="n">
        <f aca="false">LN(BX291/BX290)</f>
        <v>-0.00660068403135191</v>
      </c>
      <c r="CA291" s="56" t="n">
        <f aca="false">BV291</f>
        <v>35969</v>
      </c>
      <c r="CB291" s="1" t="n">
        <f aca="false">IF(ISNUMBER(STDEV(BY270:BY291)),STDEV(BY270:BY291)*SQRT(252),0)</f>
        <v>0.590273562556228</v>
      </c>
      <c r="CC291" s="1" t="n">
        <f aca="false">IF(ISNUMBER(STDEV(BZ270:BZ291)),STDEV(BZ270:BZ291)*SQRT(252),0)</f>
        <v>0.524906404991911</v>
      </c>
      <c r="CF291" s="56" t="n">
        <f aca="false">B291</f>
        <v>35969</v>
      </c>
      <c r="CG291" s="1" t="n">
        <f aca="false">CORREL(C270:C291,E270:E291)</f>
        <v>0.917539196477187</v>
      </c>
      <c r="CI291" s="56" t="n">
        <f aca="false">CF291</f>
        <v>35969</v>
      </c>
      <c r="CJ291" s="3" t="n">
        <f aca="false">STDEV(CO270:CO291)*CJ$24</f>
        <v>0.593776700507316</v>
      </c>
      <c r="CK291" s="3" t="n">
        <f aca="false">STDEV(CP270:CP291)*CK$24</f>
        <v>0.528021603883986</v>
      </c>
      <c r="CO291" s="3" t="n">
        <f aca="false">LN(V291/V290)</f>
        <v>0.00688866099518532</v>
      </c>
      <c r="CP291" s="3" t="n">
        <f aca="false">LN(W291/W290)</f>
        <v>-0.00660068403135191</v>
      </c>
    </row>
    <row r="292" customFormat="false" ht="12.75" hidden="false" customHeight="false" outlineLevel="0" collapsed="false">
      <c r="A292" s="1" t="n">
        <f aca="false">A293-1</f>
        <v>725</v>
      </c>
      <c r="B292" s="56" t="n">
        <f aca="false">HLOOKUP("date",IF(TERM2="cash",cash,PRICELOOK),IF(A292&gt;=2,A292,2),FALSE())</f>
        <v>35970</v>
      </c>
      <c r="C292" s="1" t="n">
        <f aca="false">IF(MIN($N292:$O292)=0,0,N292)</f>
        <v>2.24</v>
      </c>
      <c r="D292" s="35" t="n">
        <f aca="false">IF(ma=7,AVERAGE(C286:C292),IF(ma=14,AVERAGE(C279:C292),IF(ma=30,AVERAGE(C263:C292),IF(ma=40,AVERAGE(C253:C292),0))))</f>
        <v>0</v>
      </c>
      <c r="E292" s="1" t="n">
        <f aca="false">IF(MIN($N292:$O292)=0,0,O292)</f>
        <v>2.255</v>
      </c>
      <c r="I292" s="56" t="n">
        <f aca="false">B292</f>
        <v>35970</v>
      </c>
      <c r="J292" s="35" t="n">
        <f aca="false">IF(MIN(C292,E292)=0,0,E292-C292)</f>
        <v>0.0149999999999997</v>
      </c>
      <c r="K292" s="35" t="n">
        <f aca="false">IF(ma=7,AVERAGE(J286:J292),IF(ma=14,AVERAGE(J279:J292),IF(ma=30,AVERAGE(J263:J292),IF(ma=40,AVERAGE(J253:J292),0))))</f>
        <v>0</v>
      </c>
      <c r="L292" s="35"/>
      <c r="M292" s="35"/>
      <c r="N292" s="28" t="n">
        <f aca="false">IF(BASISYN="YES",Q292-S292,Q292)</f>
        <v>2.24</v>
      </c>
      <c r="O292" s="28" t="n">
        <f aca="false">IF(BASISYN="YES",R292-T292,R292)</f>
        <v>2.255</v>
      </c>
      <c r="Q292" s="28" t="n">
        <f aca="false">IF(ISNA(V292),Q291,V292)</f>
        <v>2.24</v>
      </c>
      <c r="R292" s="28" t="n">
        <f aca="false">IF(ISNA(W292),R291,W292)</f>
        <v>2.255</v>
      </c>
      <c r="S292" s="28" t="n">
        <f aca="false">IF(ISNA(X292),S291,X292)</f>
        <v>2.405</v>
      </c>
      <c r="T292" s="28" t="n">
        <f aca="false">IF(ISNA(Y292),T291,Y292)</f>
        <v>2.405</v>
      </c>
      <c r="V292" s="28" t="n">
        <f aca="false">VLOOKUP($B292,IF(V$1=2,PRICELOOK2,IF(V$1=3,PRICELOOK3,IF(V$1=4,cash,PRICELOOK))),V$2,FALSE())</f>
        <v>2.24</v>
      </c>
      <c r="W292" s="28" t="n">
        <f aca="false">VLOOKUP($B292,IF(W$1=2,PRICELOOK2,IF(W$1=3,PRICELOOK3,IF(W$1=4,cash,PRICELOOK))),W$2,FALSE())</f>
        <v>2.255</v>
      </c>
      <c r="X292" s="28" t="n">
        <f aca="false">VLOOKUP($B292,IF(X$1=2,PRICELOOK2,IF(X$1=3,PRICELOOK3,IF(X$1=4,cash,PRICELOOK))),X$2,FALSE())</f>
        <v>2.405</v>
      </c>
      <c r="Y292" s="28" t="n">
        <f aca="false">VLOOKUP($B292,IF(Y$1=2,PRICELOOK2,IF(Y$1=3,PRICELOOK3,IF(Y$1=4,cash,PRICELOOK))),Y$2,FALSE())</f>
        <v>2.405</v>
      </c>
      <c r="BK292" s="28" t="n">
        <f aca="false">V292</f>
        <v>2.24</v>
      </c>
      <c r="BL292" s="28" t="n">
        <f aca="false">W292</f>
        <v>2.255</v>
      </c>
      <c r="BM292" s="1" t="n">
        <f aca="false">IF(BK292=0,0,IF(BL292=0,0,1))</f>
        <v>1</v>
      </c>
      <c r="BN292" s="56" t="n">
        <f aca="false">B292</f>
        <v>35970</v>
      </c>
      <c r="BO292" s="71" t="n">
        <f aca="false">IF(BM292=1,CORREL(BK273:BK292,BL273:BL292),1.1)</f>
        <v>0.947636738505033</v>
      </c>
      <c r="BP292" s="28" t="n">
        <f aca="false">IF(BM292=0," ",BO292)</f>
        <v>0.947636738505033</v>
      </c>
      <c r="BV292" s="56" t="n">
        <f aca="false">BN292</f>
        <v>35970</v>
      </c>
      <c r="BW292" s="28" t="n">
        <f aca="false">V292</f>
        <v>2.24</v>
      </c>
      <c r="BX292" s="28" t="n">
        <f aca="false">W292</f>
        <v>2.255</v>
      </c>
      <c r="BY292" s="1" t="n">
        <f aca="false">LN(BW292/BW291)</f>
        <v>0.024860037319395</v>
      </c>
      <c r="BZ292" s="1" t="n">
        <f aca="false">LN(BX292/BX291)</f>
        <v>-0.00442478598035581</v>
      </c>
      <c r="CA292" s="56" t="n">
        <f aca="false">BV292</f>
        <v>35970</v>
      </c>
      <c r="CB292" s="1" t="n">
        <f aca="false">IF(ISNUMBER(STDEV(BY271:BY292)),STDEV(BY271:BY292)*SQRT(252),0)</f>
        <v>0.594125479449085</v>
      </c>
      <c r="CC292" s="1" t="n">
        <f aca="false">IF(ISNUMBER(STDEV(BZ271:BZ292)),STDEV(BZ271:BZ292)*SQRT(252),0)</f>
        <v>0.525522515004727</v>
      </c>
      <c r="CF292" s="56" t="n">
        <f aca="false">B292</f>
        <v>35970</v>
      </c>
      <c r="CG292" s="1" t="n">
        <f aca="false">CORREL(C271:C292,E271:E292)</f>
        <v>0.929605113844756</v>
      </c>
      <c r="CI292" s="56" t="n">
        <f aca="false">CF292</f>
        <v>35970</v>
      </c>
      <c r="CJ292" s="3" t="n">
        <f aca="false">STDEV(CO271:CO292)*CJ$24</f>
        <v>0.597651477641775</v>
      </c>
      <c r="CK292" s="3" t="n">
        <f aca="false">STDEV(CP271:CP292)*CK$24</f>
        <v>0.528641370368148</v>
      </c>
      <c r="CO292" s="3" t="n">
        <f aca="false">LN(V292/V291)</f>
        <v>0.024860037319395</v>
      </c>
      <c r="CP292" s="3" t="n">
        <f aca="false">LN(W292/W291)</f>
        <v>-0.00442478598035581</v>
      </c>
    </row>
    <row r="293" customFormat="false" ht="12.75" hidden="false" customHeight="false" outlineLevel="0" collapsed="false">
      <c r="A293" s="1" t="n">
        <f aca="false">A294-1</f>
        <v>726</v>
      </c>
      <c r="B293" s="56" t="n">
        <f aca="false">HLOOKUP("date",IF(TERM2="cash",cash,PRICELOOK),IF(A293&gt;=2,A293,2),FALSE())</f>
        <v>35971</v>
      </c>
      <c r="C293" s="1" t="n">
        <f aca="false">IF(MIN($N293:$O293)=0,0,N293)</f>
        <v>2.225</v>
      </c>
      <c r="D293" s="35" t="n">
        <f aca="false">IF(ma=7,AVERAGE(C287:C293),IF(ma=14,AVERAGE(C280:C293),IF(ma=30,AVERAGE(C264:C293),IF(ma=40,AVERAGE(C254:C293),0))))</f>
        <v>0</v>
      </c>
      <c r="E293" s="1" t="n">
        <f aca="false">IF(MIN($N293:$O293)=0,0,O293)</f>
        <v>2.19</v>
      </c>
      <c r="I293" s="56" t="n">
        <f aca="false">B293</f>
        <v>35971</v>
      </c>
      <c r="J293" s="35" t="n">
        <f aca="false">IF(MIN(C293,E293)=0,0,E293-C293)</f>
        <v>-0.0350000000000001</v>
      </c>
      <c r="K293" s="35" t="n">
        <f aca="false">IF(ma=7,AVERAGE(J287:J293),IF(ma=14,AVERAGE(J280:J293),IF(ma=30,AVERAGE(J264:J293),IF(ma=40,AVERAGE(J254:J293),0))))</f>
        <v>0</v>
      </c>
      <c r="L293" s="35"/>
      <c r="M293" s="35"/>
      <c r="N293" s="28" t="n">
        <f aca="false">IF(BASISYN="YES",Q293-S293,Q293)</f>
        <v>2.225</v>
      </c>
      <c r="O293" s="28" t="n">
        <f aca="false">IF(BASISYN="YES",R293-T293,R293)</f>
        <v>2.19</v>
      </c>
      <c r="Q293" s="28" t="n">
        <f aca="false">IF(ISNA(V293),Q292,V293)</f>
        <v>2.225</v>
      </c>
      <c r="R293" s="28" t="n">
        <f aca="false">IF(ISNA(W293),R292,W293)</f>
        <v>2.19</v>
      </c>
      <c r="S293" s="28" t="n">
        <f aca="false">IF(ISNA(X293),S292,X293)</f>
        <v>2.38</v>
      </c>
      <c r="T293" s="28" t="n">
        <f aca="false">IF(ISNA(Y293),T292,Y293)</f>
        <v>2.38</v>
      </c>
      <c r="V293" s="28" t="n">
        <f aca="false">VLOOKUP($B293,IF(V$1=2,PRICELOOK2,IF(V$1=3,PRICELOOK3,IF(V$1=4,cash,PRICELOOK))),V$2,FALSE())</f>
        <v>2.225</v>
      </c>
      <c r="W293" s="28" t="n">
        <f aca="false">VLOOKUP($B293,IF(W$1=2,PRICELOOK2,IF(W$1=3,PRICELOOK3,IF(W$1=4,cash,PRICELOOK))),W$2,FALSE())</f>
        <v>2.19</v>
      </c>
      <c r="X293" s="28" t="n">
        <f aca="false">VLOOKUP($B293,IF(X$1=2,PRICELOOK2,IF(X$1=3,PRICELOOK3,IF(X$1=4,cash,PRICELOOK))),X$2,FALSE())</f>
        <v>2.38</v>
      </c>
      <c r="Y293" s="28" t="n">
        <f aca="false">VLOOKUP($B293,IF(Y$1=2,PRICELOOK2,IF(Y$1=3,PRICELOOK3,IF(Y$1=4,cash,PRICELOOK))),Y$2,FALSE())</f>
        <v>2.38</v>
      </c>
      <c r="BK293" s="28" t="n">
        <f aca="false">V293</f>
        <v>2.225</v>
      </c>
      <c r="BL293" s="28" t="n">
        <f aca="false">W293</f>
        <v>2.19</v>
      </c>
      <c r="BM293" s="1" t="n">
        <f aca="false">IF(BK293=0,0,IF(BL293=0,0,1))</f>
        <v>1</v>
      </c>
      <c r="BN293" s="56" t="n">
        <f aca="false">B293</f>
        <v>35971</v>
      </c>
      <c r="BO293" s="71" t="n">
        <f aca="false">IF(BM293=1,CORREL(BK274:BK293,BL274:BL293),1.1)</f>
        <v>0.94651522071822</v>
      </c>
      <c r="BP293" s="28" t="n">
        <f aca="false">IF(BM293=0," ",BO293)</f>
        <v>0.94651522071822</v>
      </c>
      <c r="BV293" s="56" t="n">
        <f aca="false">BN293</f>
        <v>35971</v>
      </c>
      <c r="BW293" s="28" t="n">
        <f aca="false">V293</f>
        <v>2.225</v>
      </c>
      <c r="BX293" s="28" t="n">
        <f aca="false">W293</f>
        <v>2.19</v>
      </c>
      <c r="BY293" s="1" t="n">
        <f aca="false">LN(BW293/BW292)</f>
        <v>-0.00671895024874498</v>
      </c>
      <c r="BZ293" s="1" t="n">
        <f aca="false">LN(BX293/BX292)</f>
        <v>-0.0292484291262322</v>
      </c>
      <c r="CA293" s="56" t="n">
        <f aca="false">BV293</f>
        <v>35971</v>
      </c>
      <c r="CB293" s="1" t="n">
        <f aca="false">IF(ISNUMBER(STDEV(BY272:BY293)),STDEV(BY272:BY293)*SQRT(252),0)</f>
        <v>0.531843177028222</v>
      </c>
      <c r="CC293" s="1" t="n">
        <f aca="false">IF(ISNUMBER(STDEV(BZ272:BZ293)),STDEV(BZ272:BZ293)*SQRT(252),0)</f>
        <v>0.532912547781193</v>
      </c>
      <c r="CF293" s="56" t="n">
        <f aca="false">B293</f>
        <v>35971</v>
      </c>
      <c r="CG293" s="1" t="n">
        <f aca="false">CORREL(C272:C293,E272:E293)</f>
        <v>0.938504057303301</v>
      </c>
      <c r="CI293" s="56" t="n">
        <f aca="false">CF293</f>
        <v>35971</v>
      </c>
      <c r="CJ293" s="3" t="n">
        <f aca="false">STDEV(CO272:CO293)*CJ$24</f>
        <v>0.534999544068288</v>
      </c>
      <c r="CK293" s="3" t="n">
        <f aca="false">STDEV(CP272:CP293)*CK$24</f>
        <v>0.53607526129094</v>
      </c>
      <c r="CO293" s="3" t="n">
        <f aca="false">LN(V293/V292)</f>
        <v>-0.00671895024874498</v>
      </c>
      <c r="CP293" s="3" t="n">
        <f aca="false">LN(W293/W292)</f>
        <v>-0.0292484291262322</v>
      </c>
    </row>
    <row r="294" customFormat="false" ht="12.75" hidden="false" customHeight="false" outlineLevel="0" collapsed="false">
      <c r="A294" s="1" t="n">
        <f aca="false">A295-1</f>
        <v>727</v>
      </c>
      <c r="B294" s="56" t="n">
        <f aca="false">HLOOKUP("date",IF(TERM2="cash",cash,PRICELOOK),IF(A294&gt;=2,A294,2),FALSE())</f>
        <v>35972</v>
      </c>
      <c r="C294" s="1" t="n">
        <f aca="false">IF(MIN($N294:$O294)=0,0,N294)</f>
        <v>2.18</v>
      </c>
      <c r="D294" s="35" t="n">
        <f aca="false">IF(ma=7,AVERAGE(C288:C294),IF(ma=14,AVERAGE(C281:C294),IF(ma=30,AVERAGE(C265:C294),IF(ma=40,AVERAGE(C255:C294),0))))</f>
        <v>0</v>
      </c>
      <c r="E294" s="1" t="n">
        <f aca="false">IF(MIN($N294:$O294)=0,0,O294)</f>
        <v>2.03</v>
      </c>
      <c r="I294" s="56" t="n">
        <f aca="false">B294</f>
        <v>35972</v>
      </c>
      <c r="J294" s="35" t="n">
        <f aca="false">IF(MIN(C294,E294)=0,0,E294-C294)</f>
        <v>-0.15</v>
      </c>
      <c r="K294" s="35" t="n">
        <f aca="false">IF(ma=7,AVERAGE(J288:J294),IF(ma=14,AVERAGE(J281:J294),IF(ma=30,AVERAGE(J265:J294),IF(ma=40,AVERAGE(J255:J294),0))))</f>
        <v>0</v>
      </c>
      <c r="L294" s="35"/>
      <c r="M294" s="35"/>
      <c r="N294" s="28" t="n">
        <f aca="false">IF(BASISYN="YES",Q294-S294,Q294)</f>
        <v>2.18</v>
      </c>
      <c r="O294" s="28" t="n">
        <f aca="false">IF(BASISYN="YES",R294-T294,R294)</f>
        <v>2.03</v>
      </c>
      <c r="Q294" s="28" t="n">
        <f aca="false">IF(ISNA(V294),Q293,V294)</f>
        <v>2.18</v>
      </c>
      <c r="R294" s="28" t="n">
        <f aca="false">IF(ISNA(W294),R293,W294)</f>
        <v>2.03</v>
      </c>
      <c r="S294" s="28" t="n">
        <f aca="false">IF(ISNA(X294),S293,X294)</f>
        <v>2.405</v>
      </c>
      <c r="T294" s="28" t="n">
        <f aca="false">IF(ISNA(Y294),T293,Y294)</f>
        <v>2.405</v>
      </c>
      <c r="V294" s="28" t="n">
        <f aca="false">VLOOKUP($B294,IF(V$1=2,PRICELOOK2,IF(V$1=3,PRICELOOK3,IF(V$1=4,cash,PRICELOOK))),V$2,FALSE())</f>
        <v>2.18</v>
      </c>
      <c r="W294" s="28" t="n">
        <f aca="false">VLOOKUP($B294,IF(W$1=2,PRICELOOK2,IF(W$1=3,PRICELOOK3,IF(W$1=4,cash,PRICELOOK))),W$2,FALSE())</f>
        <v>2.03</v>
      </c>
      <c r="X294" s="28" t="n">
        <f aca="false">VLOOKUP($B294,IF(X$1=2,PRICELOOK2,IF(X$1=3,PRICELOOK3,IF(X$1=4,cash,PRICELOOK))),X$2,FALSE())</f>
        <v>2.405</v>
      </c>
      <c r="Y294" s="28" t="n">
        <f aca="false">VLOOKUP($B294,IF(Y$1=2,PRICELOOK2,IF(Y$1=3,PRICELOOK3,IF(Y$1=4,cash,PRICELOOK))),Y$2,FALSE())</f>
        <v>2.405</v>
      </c>
      <c r="BK294" s="28" t="n">
        <f aca="false">V294</f>
        <v>2.18</v>
      </c>
      <c r="BL294" s="28" t="n">
        <f aca="false">W294</f>
        <v>2.03</v>
      </c>
      <c r="BM294" s="1" t="n">
        <f aca="false">IF(BK294=0,0,IF(BL294=0,0,1))</f>
        <v>1</v>
      </c>
      <c r="BN294" s="56" t="n">
        <f aca="false">B294</f>
        <v>35972</v>
      </c>
      <c r="BO294" s="71" t="n">
        <f aca="false">IF(BM294=1,CORREL(BK275:BK294,BL275:BL294),1.1)</f>
        <v>0.909278322404298</v>
      </c>
      <c r="BP294" s="28" t="n">
        <f aca="false">IF(BM294=0," ",BO294)</f>
        <v>0.909278322404298</v>
      </c>
      <c r="BV294" s="56" t="n">
        <f aca="false">BN294</f>
        <v>35972</v>
      </c>
      <c r="BW294" s="28" t="n">
        <f aca="false">V294</f>
        <v>2.18</v>
      </c>
      <c r="BX294" s="28" t="n">
        <f aca="false">W294</f>
        <v>2.03</v>
      </c>
      <c r="BY294" s="1" t="n">
        <f aca="false">LN(BW294/BW293)</f>
        <v>-0.0204320388172059</v>
      </c>
      <c r="BZ294" s="1" t="n">
        <f aca="false">LN(BX294/BX293)</f>
        <v>-0.0758657507747136</v>
      </c>
      <c r="CA294" s="56" t="n">
        <f aca="false">BV294</f>
        <v>35972</v>
      </c>
      <c r="CB294" s="1" t="n">
        <f aca="false">IF(ISNUMBER(STDEV(BY273:BY294)),STDEV(BY273:BY294)*SQRT(252),0)</f>
        <v>0.466153418930662</v>
      </c>
      <c r="CC294" s="1" t="n">
        <f aca="false">IF(ISNUMBER(STDEV(BZ273:BZ294)),STDEV(BZ273:BZ294)*SQRT(252),0)</f>
        <v>0.577321544649461</v>
      </c>
      <c r="CF294" s="56" t="n">
        <f aca="false">B294</f>
        <v>35972</v>
      </c>
      <c r="CG294" s="1" t="n">
        <f aca="false">CORREL(C273:C294,E273:E294)</f>
        <v>0.918511429625564</v>
      </c>
      <c r="CI294" s="56" t="n">
        <f aca="false">CF294</f>
        <v>35972</v>
      </c>
      <c r="CJ294" s="3" t="n">
        <f aca="false">STDEV(CO273:CO294)*CJ$24</f>
        <v>0.468919932351682</v>
      </c>
      <c r="CK294" s="3" t="n">
        <f aca="false">STDEV(CP273:CP294)*CK$24</f>
        <v>0.580747815350598</v>
      </c>
      <c r="CO294" s="3" t="n">
        <f aca="false">LN(V294/V293)</f>
        <v>-0.0204320388172059</v>
      </c>
      <c r="CP294" s="3" t="n">
        <f aca="false">LN(W294/W293)</f>
        <v>-0.0758657507747136</v>
      </c>
    </row>
    <row r="295" customFormat="false" ht="12.75" hidden="false" customHeight="false" outlineLevel="0" collapsed="false">
      <c r="A295" s="1" t="n">
        <f aca="false">A296-1</f>
        <v>728</v>
      </c>
      <c r="B295" s="56" t="n">
        <f aca="false">HLOOKUP("date",IF(TERM2="cash",cash,PRICELOOK),IF(A295&gt;=2,A295,2),FALSE())</f>
        <v>35973</v>
      </c>
      <c r="C295" s="1" t="n">
        <f aca="false">IF(MIN($N295:$O295)=0,0,N295)</f>
        <v>2.18</v>
      </c>
      <c r="D295" s="35" t="n">
        <f aca="false">IF(ma=7,AVERAGE(C289:C295),IF(ma=14,AVERAGE(C282:C295),IF(ma=30,AVERAGE(C266:C295),IF(ma=40,AVERAGE(C256:C295),0))))</f>
        <v>0</v>
      </c>
      <c r="E295" s="1" t="n">
        <f aca="false">IF(MIN($N295:$O295)=0,0,O295)</f>
        <v>2.03</v>
      </c>
      <c r="I295" s="56" t="n">
        <f aca="false">B295</f>
        <v>35973</v>
      </c>
      <c r="J295" s="35" t="n">
        <f aca="false">IF(MIN(C295,E295)=0,0,E295-C295)</f>
        <v>-0.15</v>
      </c>
      <c r="K295" s="35" t="n">
        <f aca="false">IF(ma=7,AVERAGE(J289:J295),IF(ma=14,AVERAGE(J282:J295),IF(ma=30,AVERAGE(J266:J295),IF(ma=40,AVERAGE(J256:J295),0))))</f>
        <v>0</v>
      </c>
      <c r="L295" s="35"/>
      <c r="M295" s="35"/>
      <c r="N295" s="28" t="n">
        <f aca="false">IF(BASISYN="YES",Q295-S295,Q295)</f>
        <v>2.18</v>
      </c>
      <c r="O295" s="28" t="n">
        <f aca="false">IF(BASISYN="YES",R295-T295,R295)</f>
        <v>2.03</v>
      </c>
      <c r="Q295" s="28" t="n">
        <f aca="false">IF(ISNA(V295),Q294,V295)</f>
        <v>2.18</v>
      </c>
      <c r="R295" s="28" t="n">
        <f aca="false">IF(ISNA(W295),R294,W295)</f>
        <v>2.03</v>
      </c>
      <c r="S295" s="28" t="n">
        <f aca="false">IF(ISNA(X295),S294,X295)</f>
        <v>2.405</v>
      </c>
      <c r="T295" s="28" t="n">
        <f aca="false">IF(ISNA(Y295),T294,Y295)</f>
        <v>2.405</v>
      </c>
      <c r="V295" s="28" t="n">
        <f aca="false">VLOOKUP($B295,IF(V$1=2,PRICELOOK2,IF(V$1=3,PRICELOOK3,IF(V$1=4,cash,PRICELOOK))),V$2,FALSE())</f>
        <v>2.18</v>
      </c>
      <c r="W295" s="28" t="n">
        <f aca="false">VLOOKUP($B295,IF(W$1=2,PRICELOOK2,IF(W$1=3,PRICELOOK3,IF(W$1=4,cash,PRICELOOK))),W$2,FALSE())</f>
        <v>2.03</v>
      </c>
      <c r="X295" s="28" t="n">
        <f aca="false">VLOOKUP($B295,IF(X$1=2,PRICELOOK2,IF(X$1=3,PRICELOOK3,IF(X$1=4,cash,PRICELOOK))),X$2,FALSE())</f>
        <v>2.405</v>
      </c>
      <c r="Y295" s="28" t="n">
        <f aca="false">VLOOKUP($B295,IF(Y$1=2,PRICELOOK2,IF(Y$1=3,PRICELOOK3,IF(Y$1=4,cash,PRICELOOK))),Y$2,FALSE())</f>
        <v>2.405</v>
      </c>
      <c r="BK295" s="28" t="n">
        <f aca="false">V295</f>
        <v>2.18</v>
      </c>
      <c r="BL295" s="28" t="n">
        <f aca="false">W295</f>
        <v>2.03</v>
      </c>
      <c r="BM295" s="1" t="n">
        <f aca="false">IF(BK295=0,0,IF(BL295=0,0,1))</f>
        <v>1</v>
      </c>
      <c r="BN295" s="56" t="n">
        <f aca="false">B295</f>
        <v>35973</v>
      </c>
      <c r="BO295" s="71" t="n">
        <f aca="false">IF(BM295=1,CORREL(BK276:BK295,BL276:BL295),1.1)</f>
        <v>0.871786528315669</v>
      </c>
      <c r="BP295" s="28" t="n">
        <f aca="false">IF(BM295=0," ",BO295)</f>
        <v>0.871786528315669</v>
      </c>
      <c r="BV295" s="56" t="n">
        <f aca="false">BN295</f>
        <v>35973</v>
      </c>
      <c r="BW295" s="28" t="n">
        <f aca="false">V295</f>
        <v>2.18</v>
      </c>
      <c r="BX295" s="28" t="n">
        <f aca="false">W295</f>
        <v>2.03</v>
      </c>
      <c r="BY295" s="1" t="n">
        <f aca="false">LN(BW295/BW294)</f>
        <v>0</v>
      </c>
      <c r="BZ295" s="1" t="n">
        <f aca="false">LN(BX295/BX294)</f>
        <v>0</v>
      </c>
      <c r="CA295" s="56" t="n">
        <f aca="false">BV295</f>
        <v>35973</v>
      </c>
      <c r="CB295" s="1" t="n">
        <f aca="false">IF(ISNUMBER(STDEV(BY274:BY295)),STDEV(BY274:BY295)*SQRT(252),0)</f>
        <v>0.425247110339195</v>
      </c>
      <c r="CC295" s="1" t="n">
        <f aca="false">IF(ISNUMBER(STDEV(BZ274:BZ295)),STDEV(BZ274:BZ295)*SQRT(252),0)</f>
        <v>0.525181536298429</v>
      </c>
      <c r="CF295" s="56" t="n">
        <f aca="false">B295</f>
        <v>35973</v>
      </c>
      <c r="CG295" s="1" t="n">
        <f aca="false">CORREL(C274:C295,E274:E295)</f>
        <v>0.888984843833766</v>
      </c>
      <c r="CI295" s="56" t="n">
        <f aca="false">CF295</f>
        <v>35973</v>
      </c>
      <c r="CJ295" s="3" t="n">
        <f aca="false">STDEV(CO274:CO295)*CJ$24</f>
        <v>0.427770854218843</v>
      </c>
      <c r="CK295" s="3" t="n">
        <f aca="false">STDEV(CP274:CP295)*CK$24</f>
        <v>0.528298368031584</v>
      </c>
      <c r="CO295" s="3" t="n">
        <f aca="false">LN(V295/V294)</f>
        <v>0</v>
      </c>
      <c r="CP295" s="3" t="n">
        <f aca="false">LN(W295/W294)</f>
        <v>0</v>
      </c>
    </row>
    <row r="296" customFormat="false" ht="12.75" hidden="false" customHeight="false" outlineLevel="0" collapsed="false">
      <c r="A296" s="1" t="n">
        <f aca="false">A297-1</f>
        <v>729</v>
      </c>
      <c r="B296" s="56" t="n">
        <f aca="false">HLOOKUP("date",IF(TERM2="cash",cash,PRICELOOK),IF(A296&gt;=2,A296,2),FALSE())</f>
        <v>35974</v>
      </c>
      <c r="C296" s="1" t="n">
        <f aca="false">IF(MIN($N296:$O296)=0,0,N296)</f>
        <v>2.18</v>
      </c>
      <c r="D296" s="35" t="n">
        <f aca="false">IF(ma=7,AVERAGE(C290:C296),IF(ma=14,AVERAGE(C283:C296),IF(ma=30,AVERAGE(C267:C296),IF(ma=40,AVERAGE(C257:C296),0))))</f>
        <v>0</v>
      </c>
      <c r="E296" s="1" t="n">
        <f aca="false">IF(MIN($N296:$O296)=0,0,O296)</f>
        <v>2.03</v>
      </c>
      <c r="I296" s="56" t="n">
        <f aca="false">B296</f>
        <v>35974</v>
      </c>
      <c r="J296" s="35" t="n">
        <f aca="false">IF(MIN(C296,E296)=0,0,E296-C296)</f>
        <v>-0.15</v>
      </c>
      <c r="K296" s="35" t="n">
        <f aca="false">IF(ma=7,AVERAGE(J290:J296),IF(ma=14,AVERAGE(J283:J296),IF(ma=30,AVERAGE(J267:J296),IF(ma=40,AVERAGE(J257:J296),0))))</f>
        <v>0</v>
      </c>
      <c r="L296" s="35"/>
      <c r="M296" s="35"/>
      <c r="N296" s="28" t="n">
        <f aca="false">IF(BASISYN="YES",Q296-S296,Q296)</f>
        <v>2.18</v>
      </c>
      <c r="O296" s="28" t="n">
        <f aca="false">IF(BASISYN="YES",R296-T296,R296)</f>
        <v>2.03</v>
      </c>
      <c r="Q296" s="28" t="n">
        <f aca="false">IF(ISNA(V296),Q295,V296)</f>
        <v>2.18</v>
      </c>
      <c r="R296" s="28" t="n">
        <f aca="false">IF(ISNA(W296),R295,W296)</f>
        <v>2.03</v>
      </c>
      <c r="S296" s="28" t="n">
        <f aca="false">IF(ISNA(X296),S295,X296)</f>
        <v>2.405</v>
      </c>
      <c r="T296" s="28" t="n">
        <f aca="false">IF(ISNA(Y296),T295,Y296)</f>
        <v>2.405</v>
      </c>
      <c r="V296" s="28" t="n">
        <f aca="false">VLOOKUP($B296,IF(V$1=2,PRICELOOK2,IF(V$1=3,PRICELOOK3,IF(V$1=4,cash,PRICELOOK))),V$2,FALSE())</f>
        <v>2.18</v>
      </c>
      <c r="W296" s="28" t="n">
        <f aca="false">VLOOKUP($B296,IF(W$1=2,PRICELOOK2,IF(W$1=3,PRICELOOK3,IF(W$1=4,cash,PRICELOOK))),W$2,FALSE())</f>
        <v>2.03</v>
      </c>
      <c r="X296" s="28" t="n">
        <f aca="false">VLOOKUP($B296,IF(X$1=2,PRICELOOK2,IF(X$1=3,PRICELOOK3,IF(X$1=4,cash,PRICELOOK))),X$2,FALSE())</f>
        <v>2.405</v>
      </c>
      <c r="Y296" s="28" t="n">
        <f aca="false">VLOOKUP($B296,IF(Y$1=2,PRICELOOK2,IF(Y$1=3,PRICELOOK3,IF(Y$1=4,cash,PRICELOOK))),Y$2,FALSE())</f>
        <v>2.405</v>
      </c>
      <c r="BK296" s="28" t="n">
        <f aca="false">V296</f>
        <v>2.18</v>
      </c>
      <c r="BL296" s="28" t="n">
        <f aca="false">W296</f>
        <v>2.03</v>
      </c>
      <c r="BM296" s="1" t="n">
        <f aca="false">IF(BK296=0,0,IF(BL296=0,0,1))</f>
        <v>1</v>
      </c>
      <c r="BN296" s="56" t="n">
        <f aca="false">B296</f>
        <v>35974</v>
      </c>
      <c r="BO296" s="71" t="n">
        <f aca="false">IF(BM296=1,CORREL(BK277:BK296,BL277:BL296),1.1)</f>
        <v>0.835667756985824</v>
      </c>
      <c r="BP296" s="28" t="n">
        <f aca="false">IF(BM296=0," ",BO296)</f>
        <v>0.835667756985824</v>
      </c>
      <c r="BV296" s="56" t="n">
        <f aca="false">BN296</f>
        <v>35974</v>
      </c>
      <c r="BW296" s="28" t="n">
        <f aca="false">V296</f>
        <v>2.18</v>
      </c>
      <c r="BX296" s="28" t="n">
        <f aca="false">W296</f>
        <v>2.03</v>
      </c>
      <c r="BY296" s="1" t="n">
        <f aca="false">LN(BW296/BW295)</f>
        <v>0</v>
      </c>
      <c r="BZ296" s="1" t="n">
        <f aca="false">LN(BX296/BX295)</f>
        <v>0</v>
      </c>
      <c r="CA296" s="56" t="n">
        <f aca="false">BV296</f>
        <v>35974</v>
      </c>
      <c r="CB296" s="1" t="n">
        <f aca="false">IF(ISNUMBER(STDEV(BY275:BY296)),STDEV(BY275:BY296)*SQRT(252),0)</f>
        <v>0.425247110339195</v>
      </c>
      <c r="CC296" s="1" t="n">
        <f aca="false">IF(ISNUMBER(STDEV(BZ275:BZ296)),STDEV(BZ275:BZ296)*SQRT(252),0)</f>
        <v>0.525181536298429</v>
      </c>
      <c r="CF296" s="56" t="n">
        <f aca="false">B296</f>
        <v>35974</v>
      </c>
      <c r="CG296" s="1" t="n">
        <f aca="false">CORREL(C275:C296,E275:E296)</f>
        <v>0.858793065840153</v>
      </c>
      <c r="CI296" s="56" t="n">
        <f aca="false">CF296</f>
        <v>35974</v>
      </c>
      <c r="CJ296" s="3" t="n">
        <f aca="false">STDEV(CO275:CO296)*CJ$24</f>
        <v>0.427770854218843</v>
      </c>
      <c r="CK296" s="3" t="n">
        <f aca="false">STDEV(CP275:CP296)*CK$24</f>
        <v>0.528298368031584</v>
      </c>
      <c r="CO296" s="3" t="n">
        <f aca="false">LN(V296/V295)</f>
        <v>0</v>
      </c>
      <c r="CP296" s="3" t="n">
        <f aca="false">LN(W296/W295)</f>
        <v>0</v>
      </c>
    </row>
    <row r="297" customFormat="false" ht="12.75" hidden="false" customHeight="false" outlineLevel="0" collapsed="false">
      <c r="A297" s="1" t="n">
        <f aca="false">A298-1</f>
        <v>730</v>
      </c>
      <c r="B297" s="56" t="n">
        <f aca="false">HLOOKUP("date",IF(TERM2="cash",cash,PRICELOOK),IF(A297&gt;=2,A297,2),FALSE())</f>
        <v>35975</v>
      </c>
      <c r="C297" s="1" t="n">
        <f aca="false">IF(MIN($N297:$O297)=0,0,N297)</f>
        <v>2.185</v>
      </c>
      <c r="D297" s="35" t="n">
        <f aca="false">IF(ma=7,AVERAGE(C291:C297),IF(ma=14,AVERAGE(C284:C297),IF(ma=30,AVERAGE(C268:C297),IF(ma=40,AVERAGE(C258:C297),0))))</f>
        <v>0</v>
      </c>
      <c r="E297" s="1" t="n">
        <f aca="false">IF(MIN($N297:$O297)=0,0,O297)</f>
        <v>2.185</v>
      </c>
      <c r="I297" s="56" t="n">
        <f aca="false">B297</f>
        <v>35975</v>
      </c>
      <c r="J297" s="35" t="n">
        <f aca="false">IF(MIN(C297,E297)=0,0,E297-C297)</f>
        <v>0</v>
      </c>
      <c r="K297" s="35" t="n">
        <f aca="false">IF(ma=7,AVERAGE(J291:J297),IF(ma=14,AVERAGE(J284:J297),IF(ma=30,AVERAGE(J268:J297),IF(ma=40,AVERAGE(J258:J297),0))))</f>
        <v>0</v>
      </c>
      <c r="L297" s="35"/>
      <c r="M297" s="35"/>
      <c r="N297" s="28" t="n">
        <f aca="false">IF(BASISYN="YES",Q297-S297,Q297)</f>
        <v>2.185</v>
      </c>
      <c r="O297" s="28" t="n">
        <f aca="false">IF(BASISYN="YES",R297-T297,R297)</f>
        <v>2.185</v>
      </c>
      <c r="Q297" s="28" t="n">
        <f aca="false">IF(ISNA(V297),Q296,V297)</f>
        <v>2.185</v>
      </c>
      <c r="R297" s="28" t="n">
        <f aca="false">IF(ISNA(W297),R296,W297)</f>
        <v>2.185</v>
      </c>
      <c r="S297" s="28" t="n">
        <f aca="false">IF(ISNA(X297),S296,X297)</f>
        <v>2.38</v>
      </c>
      <c r="T297" s="28" t="n">
        <f aca="false">IF(ISNA(Y297),T296,Y297)</f>
        <v>2.38</v>
      </c>
      <c r="V297" s="28" t="n">
        <f aca="false">VLOOKUP($B297,IF(V$1=2,PRICELOOK2,IF(V$1=3,PRICELOOK3,IF(V$1=4,cash,PRICELOOK))),V$2,FALSE())</f>
        <v>2.185</v>
      </c>
      <c r="W297" s="28" t="n">
        <f aca="false">VLOOKUP($B297,IF(W$1=2,PRICELOOK2,IF(W$1=3,PRICELOOK3,IF(W$1=4,cash,PRICELOOK))),W$2,FALSE())</f>
        <v>2.185</v>
      </c>
      <c r="X297" s="28" t="n">
        <f aca="false">VLOOKUP($B297,IF(X$1=2,PRICELOOK2,IF(X$1=3,PRICELOOK3,IF(X$1=4,cash,PRICELOOK))),X$2,FALSE())</f>
        <v>2.38</v>
      </c>
      <c r="Y297" s="28" t="n">
        <f aca="false">VLOOKUP($B297,IF(Y$1=2,PRICELOOK2,IF(Y$1=3,PRICELOOK3,IF(Y$1=4,cash,PRICELOOK))),Y$2,FALSE())</f>
        <v>2.38</v>
      </c>
      <c r="BK297" s="28" t="n">
        <f aca="false">V297</f>
        <v>2.185</v>
      </c>
      <c r="BL297" s="28" t="n">
        <f aca="false">W297</f>
        <v>2.185</v>
      </c>
      <c r="BM297" s="1" t="n">
        <f aca="false">IF(BK297=0,0,IF(BL297=0,0,1))</f>
        <v>1</v>
      </c>
      <c r="BN297" s="56" t="n">
        <f aca="false">B297</f>
        <v>35975</v>
      </c>
      <c r="BO297" s="71" t="n">
        <f aca="false">IF(BM297=1,CORREL(BK278:BK297,BL278:BL297),1.1)</f>
        <v>0.837672173774102</v>
      </c>
      <c r="BP297" s="28" t="n">
        <f aca="false">IF(BM297=0," ",BO297)</f>
        <v>0.837672173774102</v>
      </c>
      <c r="BV297" s="56" t="n">
        <f aca="false">BN297</f>
        <v>35975</v>
      </c>
      <c r="BW297" s="28" t="n">
        <f aca="false">V297</f>
        <v>2.185</v>
      </c>
      <c r="BX297" s="28" t="n">
        <f aca="false">W297</f>
        <v>2.185</v>
      </c>
      <c r="BY297" s="1" t="n">
        <f aca="false">LN(BW297/BW296)</f>
        <v>0.00229095174655576</v>
      </c>
      <c r="BZ297" s="1" t="n">
        <f aca="false">LN(BX297/BX296)</f>
        <v>0.0735800354938576</v>
      </c>
      <c r="CA297" s="56" t="n">
        <f aca="false">BV297</f>
        <v>35975</v>
      </c>
      <c r="CB297" s="1" t="n">
        <f aca="false">IF(ISNUMBER(STDEV(BY276:BY297)),STDEV(BY276:BY297)*SQRT(252),0)</f>
        <v>0.424489672376476</v>
      </c>
      <c r="CC297" s="1" t="n">
        <f aca="false">IF(ISNUMBER(STDEV(BZ276:BZ297)),STDEV(BZ276:BZ297)*SQRT(252),0)</f>
        <v>0.574025524406412</v>
      </c>
      <c r="CF297" s="56" t="n">
        <f aca="false">B297</f>
        <v>35975</v>
      </c>
      <c r="CG297" s="1" t="n">
        <f aca="false">CORREL(C276:C297,E276:E297)</f>
        <v>0.855336943461573</v>
      </c>
      <c r="CI297" s="56" t="n">
        <f aca="false">CF297</f>
        <v>35975</v>
      </c>
      <c r="CJ297" s="3" t="n">
        <f aca="false">STDEV(CO276:CO297)*CJ$24</f>
        <v>0.427008921035873</v>
      </c>
      <c r="CK297" s="3" t="n">
        <f aca="false">STDEV(CP276:CP297)*CK$24</f>
        <v>0.57743223398482</v>
      </c>
      <c r="CO297" s="3" t="n">
        <f aca="false">LN(V297/V296)</f>
        <v>0.00229095174655576</v>
      </c>
      <c r="CP297" s="3" t="n">
        <f aca="false">LN(W297/W296)</f>
        <v>0.0735800354938576</v>
      </c>
    </row>
    <row r="298" customFormat="false" ht="12.75" hidden="false" customHeight="false" outlineLevel="0" collapsed="false">
      <c r="A298" s="1" t="n">
        <f aca="false">A299-1</f>
        <v>731</v>
      </c>
      <c r="B298" s="56" t="n">
        <f aca="false">HLOOKUP("date",IF(TERM2="cash",cash,PRICELOOK),IF(A298&gt;=2,A298,2),FALSE())</f>
        <v>35976</v>
      </c>
      <c r="C298" s="1" t="n">
        <f aca="false">IF(MIN($N298:$O298)=0,0,N298)</f>
        <v>2.21</v>
      </c>
      <c r="D298" s="35" t="n">
        <f aca="false">IF(ma=7,AVERAGE(C292:C298),IF(ma=14,AVERAGE(C285:C298),IF(ma=30,AVERAGE(C269:C298),IF(ma=40,AVERAGE(C259:C298),0))))</f>
        <v>0</v>
      </c>
      <c r="E298" s="1" t="n">
        <f aca="false">IF(MIN($N298:$O298)=0,0,O298)</f>
        <v>2.2</v>
      </c>
      <c r="I298" s="56" t="n">
        <f aca="false">B298</f>
        <v>35976</v>
      </c>
      <c r="J298" s="35" t="n">
        <f aca="false">IF(MIN(C298,E298)=0,0,E298-C298)</f>
        <v>-0.00999999999999979</v>
      </c>
      <c r="K298" s="35" t="n">
        <f aca="false">IF(ma=7,AVERAGE(J292:J298),IF(ma=14,AVERAGE(J285:J298),IF(ma=30,AVERAGE(J269:J298),IF(ma=40,AVERAGE(J259:J298),0))))</f>
        <v>0</v>
      </c>
      <c r="L298" s="35"/>
      <c r="M298" s="35"/>
      <c r="N298" s="28" t="n">
        <f aca="false">IF(BASISYN="YES",Q298-S298,Q298)</f>
        <v>2.21</v>
      </c>
      <c r="O298" s="28" t="n">
        <f aca="false">IF(BASISYN="YES",R298-T298,R298)</f>
        <v>2.2</v>
      </c>
      <c r="Q298" s="28" t="n">
        <f aca="false">IF(ISNA(V298),Q297,V298)</f>
        <v>2.21</v>
      </c>
      <c r="R298" s="28" t="n">
        <f aca="false">IF(ISNA(W298),R297,W298)</f>
        <v>2.2</v>
      </c>
      <c r="S298" s="28" t="n">
        <f aca="false">IF(ISNA(X298),S297,X298)</f>
        <v>2.365</v>
      </c>
      <c r="T298" s="28" t="n">
        <f aca="false">IF(ISNA(Y298),T297,Y298)</f>
        <v>2.365</v>
      </c>
      <c r="V298" s="28" t="n">
        <f aca="false">VLOOKUP($B298,IF(V$1=2,PRICELOOK2,IF(V$1=3,PRICELOOK3,IF(V$1=4,cash,PRICELOOK))),V$2,FALSE())</f>
        <v>2.21</v>
      </c>
      <c r="W298" s="28" t="n">
        <f aca="false">VLOOKUP($B298,IF(W$1=2,PRICELOOK2,IF(W$1=3,PRICELOOK3,IF(W$1=4,cash,PRICELOOK))),W$2,FALSE())</f>
        <v>2.2</v>
      </c>
      <c r="X298" s="28" t="n">
        <f aca="false">VLOOKUP($B298,IF(X$1=2,PRICELOOK2,IF(X$1=3,PRICELOOK3,IF(X$1=4,cash,PRICELOOK))),X$2,FALSE())</f>
        <v>2.365</v>
      </c>
      <c r="Y298" s="28" t="n">
        <f aca="false">VLOOKUP($B298,IF(Y$1=2,PRICELOOK2,IF(Y$1=3,PRICELOOK3,IF(Y$1=4,cash,PRICELOOK))),Y$2,FALSE())</f>
        <v>2.365</v>
      </c>
      <c r="BK298" s="28" t="n">
        <f aca="false">V298</f>
        <v>2.21</v>
      </c>
      <c r="BL298" s="28" t="n">
        <f aca="false">W298</f>
        <v>2.2</v>
      </c>
      <c r="BM298" s="1" t="n">
        <f aca="false">IF(BK298=0,0,IF(BL298=0,0,1))</f>
        <v>1</v>
      </c>
      <c r="BN298" s="56" t="n">
        <f aca="false">B298</f>
        <v>35976</v>
      </c>
      <c r="BO298" s="71" t="n">
        <f aca="false">IF(BM298=1,CORREL(BK279:BK298,BL279:BL298),1.1)</f>
        <v>0.838503469207834</v>
      </c>
      <c r="BP298" s="28" t="n">
        <f aca="false">IF(BM298=0," ",BO298)</f>
        <v>0.838503469207834</v>
      </c>
      <c r="BV298" s="56" t="n">
        <f aca="false">BN298</f>
        <v>35976</v>
      </c>
      <c r="BW298" s="28" t="n">
        <f aca="false">V298</f>
        <v>2.21</v>
      </c>
      <c r="BX298" s="28" t="n">
        <f aca="false">W298</f>
        <v>2.2</v>
      </c>
      <c r="BY298" s="1" t="n">
        <f aca="false">LN(BW298/BW297)</f>
        <v>0.0113766869821078</v>
      </c>
      <c r="BZ298" s="1" t="n">
        <f aca="false">LN(BX298/BX297)</f>
        <v>0.00684153181671678</v>
      </c>
      <c r="CA298" s="56" t="n">
        <f aca="false">BV298</f>
        <v>35976</v>
      </c>
      <c r="CB298" s="1" t="n">
        <f aca="false">IF(ISNUMBER(STDEV(BY277:BY298)),STDEV(BY277:BY298)*SQRT(252),0)</f>
        <v>0.423842129478033</v>
      </c>
      <c r="CC298" s="1" t="n">
        <f aca="false">IF(ISNUMBER(STDEV(BZ277:BZ298)),STDEV(BZ277:BZ298)*SQRT(252),0)</f>
        <v>0.573950737046298</v>
      </c>
      <c r="CF298" s="56" t="n">
        <f aca="false">B298</f>
        <v>35976</v>
      </c>
      <c r="CG298" s="1" t="n">
        <f aca="false">CORREL(C277:C298,E277:E298)</f>
        <v>0.854691085144348</v>
      </c>
      <c r="CI298" s="56" t="n">
        <f aca="false">CF298</f>
        <v>35976</v>
      </c>
      <c r="CJ298" s="3" t="n">
        <f aca="false">STDEV(CO277:CO298)*CJ$24</f>
        <v>0.42635753511913</v>
      </c>
      <c r="CK298" s="3" t="n">
        <f aca="false">STDEV(CP277:CP298)*CK$24</f>
        <v>0.577357002778909</v>
      </c>
      <c r="CO298" s="3" t="n">
        <f aca="false">LN(V298/V297)</f>
        <v>0.0113766869821078</v>
      </c>
      <c r="CP298" s="3" t="n">
        <f aca="false">LN(W298/W297)</f>
        <v>0.00684153181671678</v>
      </c>
    </row>
    <row r="299" customFormat="false" ht="12.75" hidden="false" customHeight="false" outlineLevel="0" collapsed="false">
      <c r="A299" s="1" t="n">
        <f aca="false">A300-1</f>
        <v>732</v>
      </c>
      <c r="B299" s="56" t="n">
        <f aca="false">HLOOKUP("date",IF(TERM2="cash",cash,PRICELOOK),IF(A299&gt;=2,A299,2),FALSE())</f>
        <v>35977</v>
      </c>
      <c r="C299" s="1" t="n">
        <f aca="false">IF(MIN($N299:$O299)=0,0,N299)</f>
        <v>2.335</v>
      </c>
      <c r="D299" s="35" t="n">
        <f aca="false">IF(ma=7,AVERAGE(C293:C299),IF(ma=14,AVERAGE(C286:C299),IF(ma=30,AVERAGE(C270:C299),IF(ma=40,AVERAGE(C260:C299),0))))</f>
        <v>0</v>
      </c>
      <c r="E299" s="1" t="n">
        <f aca="false">IF(MIN($N299:$O299)=0,0,O299)</f>
        <v>2.335</v>
      </c>
      <c r="I299" s="56" t="n">
        <f aca="false">B299</f>
        <v>35977</v>
      </c>
      <c r="J299" s="35" t="n">
        <f aca="false">IF(MIN(C299,E299)=0,0,E299-C299)</f>
        <v>0</v>
      </c>
      <c r="K299" s="35" t="n">
        <f aca="false">IF(ma=7,AVERAGE(J293:J299),IF(ma=14,AVERAGE(J286:J299),IF(ma=30,AVERAGE(J270:J299),IF(ma=40,AVERAGE(J260:J299),0))))</f>
        <v>0</v>
      </c>
      <c r="L299" s="35"/>
      <c r="M299" s="35"/>
      <c r="N299" s="28" t="n">
        <f aca="false">IF(BASISYN="YES",Q299-S299,Q299)</f>
        <v>2.335</v>
      </c>
      <c r="O299" s="28" t="n">
        <f aca="false">IF(BASISYN="YES",R299-T299,R299)</f>
        <v>2.335</v>
      </c>
      <c r="Q299" s="28" t="n">
        <f aca="false">IF(ISNA(V299),Q298,V299)</f>
        <v>2.335</v>
      </c>
      <c r="R299" s="28" t="n">
        <f aca="false">IF(ISNA(W299),R298,W299)</f>
        <v>2.335</v>
      </c>
      <c r="S299" s="28" t="n">
        <f aca="false">IF(ISNA(X299),S298,X299)</f>
        <v>2.465</v>
      </c>
      <c r="T299" s="28" t="n">
        <f aca="false">IF(ISNA(Y299),T298,Y299)</f>
        <v>2.465</v>
      </c>
      <c r="V299" s="28" t="n">
        <f aca="false">VLOOKUP($B299,IF(V$1=2,PRICELOOK2,IF(V$1=3,PRICELOOK3,IF(V$1=4,cash,PRICELOOK))),V$2,FALSE())</f>
        <v>2.335</v>
      </c>
      <c r="W299" s="28" t="n">
        <f aca="false">VLOOKUP($B299,IF(W$1=2,PRICELOOK2,IF(W$1=3,PRICELOOK3,IF(W$1=4,cash,PRICELOOK))),W$2,FALSE())</f>
        <v>2.335</v>
      </c>
      <c r="X299" s="28" t="n">
        <f aca="false">VLOOKUP($B299,IF(X$1=2,PRICELOOK2,IF(X$1=3,PRICELOOK3,IF(X$1=4,cash,PRICELOOK))),X$2,FALSE())</f>
        <v>2.465</v>
      </c>
      <c r="Y299" s="28" t="n">
        <f aca="false">VLOOKUP($B299,IF(Y$1=2,PRICELOOK2,IF(Y$1=3,PRICELOOK3,IF(Y$1=4,cash,PRICELOOK))),Y$2,FALSE())</f>
        <v>2.465</v>
      </c>
      <c r="BK299" s="28" t="n">
        <f aca="false">V299</f>
        <v>2.335</v>
      </c>
      <c r="BL299" s="28" t="n">
        <f aca="false">W299</f>
        <v>2.335</v>
      </c>
      <c r="BM299" s="1" t="n">
        <f aca="false">IF(BK299=0,0,IF(BL299=0,0,1))</f>
        <v>1</v>
      </c>
      <c r="BN299" s="56" t="n">
        <f aca="false">B299</f>
        <v>35977</v>
      </c>
      <c r="BO299" s="71" t="n">
        <f aca="false">IF(BM299=1,CORREL(BK280:BK299,BL280:BL299),1.1)</f>
        <v>0.856044269045033</v>
      </c>
      <c r="BP299" s="28" t="n">
        <f aca="false">IF(BM299=0," ",BO299)</f>
        <v>0.856044269045033</v>
      </c>
      <c r="BV299" s="56" t="n">
        <f aca="false">BN299</f>
        <v>35977</v>
      </c>
      <c r="BW299" s="28" t="n">
        <f aca="false">V299</f>
        <v>2.335</v>
      </c>
      <c r="BX299" s="28" t="n">
        <f aca="false">W299</f>
        <v>2.335</v>
      </c>
      <c r="BY299" s="1" t="n">
        <f aca="false">LN(BW299/BW298)</f>
        <v>0.0550193755911992</v>
      </c>
      <c r="BZ299" s="1" t="n">
        <f aca="false">LN(BX299/BX298)</f>
        <v>0.0595545307565904</v>
      </c>
      <c r="CA299" s="56" t="n">
        <f aca="false">BV299</f>
        <v>35977</v>
      </c>
      <c r="CB299" s="1" t="n">
        <f aca="false">IF(ISNUMBER(STDEV(BY278:BY299)),STDEV(BY278:BY299)*SQRT(252),0)</f>
        <v>0.443870958680459</v>
      </c>
      <c r="CC299" s="1" t="n">
        <f aca="false">IF(ISNUMBER(STDEV(BZ278:BZ299)),STDEV(BZ278:BZ299)*SQRT(252),0)</f>
        <v>0.599689915632519</v>
      </c>
      <c r="CF299" s="56" t="n">
        <f aca="false">B299</f>
        <v>35977</v>
      </c>
      <c r="CG299" s="1" t="n">
        <f aca="false">CORREL(C278:C299,E278:E299)</f>
        <v>0.870497505429812</v>
      </c>
      <c r="CI299" s="56" t="n">
        <f aca="false">CF299</f>
        <v>35977</v>
      </c>
      <c r="CJ299" s="3" t="n">
        <f aca="false">STDEV(CO278:CO299)*CJ$24</f>
        <v>0.446505230820322</v>
      </c>
      <c r="CK299" s="3" t="n">
        <f aca="false">STDEV(CP278:CP299)*CK$24</f>
        <v>0.603248937475272</v>
      </c>
      <c r="CO299" s="3" t="n">
        <f aca="false">LN(V299/V298)</f>
        <v>0.0550193755911992</v>
      </c>
      <c r="CP299" s="3" t="n">
        <f aca="false">LN(W299/W298)</f>
        <v>0.0595545307565904</v>
      </c>
    </row>
    <row r="300" customFormat="false" ht="12.75" hidden="false" customHeight="false" outlineLevel="0" collapsed="false">
      <c r="A300" s="1" t="n">
        <f aca="false">A301-1</f>
        <v>733</v>
      </c>
      <c r="B300" s="56" t="n">
        <f aca="false">HLOOKUP("date",IF(TERM2="cash",cash,PRICELOOK),IF(A300&gt;=2,A300,2),FALSE())</f>
        <v>35978</v>
      </c>
      <c r="C300" s="1" t="n">
        <f aca="false">IF(MIN($N300:$O300)=0,0,N300)</f>
        <v>2.185</v>
      </c>
      <c r="D300" s="35" t="n">
        <f aca="false">IF(ma=7,AVERAGE(C294:C300),IF(ma=14,AVERAGE(C287:C300),IF(ma=30,AVERAGE(C271:C300),IF(ma=40,AVERAGE(C261:C300),0))))</f>
        <v>0</v>
      </c>
      <c r="E300" s="1" t="n">
        <f aca="false">IF(MIN($N300:$O300)=0,0,O300)</f>
        <v>2.11</v>
      </c>
      <c r="I300" s="56" t="n">
        <f aca="false">B300</f>
        <v>35978</v>
      </c>
      <c r="J300" s="35" t="n">
        <f aca="false">IF(MIN(C300,E300)=0,0,E300-C300)</f>
        <v>-0.0750000000000002</v>
      </c>
      <c r="K300" s="35" t="n">
        <f aca="false">IF(ma=7,AVERAGE(J294:J300),IF(ma=14,AVERAGE(J287:J300),IF(ma=30,AVERAGE(J271:J300),IF(ma=40,AVERAGE(J261:J300),0))))</f>
        <v>0</v>
      </c>
      <c r="L300" s="35"/>
      <c r="M300" s="35"/>
      <c r="N300" s="28" t="n">
        <f aca="false">IF(BASISYN="YES",Q300-S300,Q300)</f>
        <v>2.185</v>
      </c>
      <c r="O300" s="28" t="n">
        <f aca="false">IF(BASISYN="YES",R300-T300,R300)</f>
        <v>2.11</v>
      </c>
      <c r="Q300" s="28" t="n">
        <f aca="false">IF(ISNA(V300),Q299,V300)</f>
        <v>2.185</v>
      </c>
      <c r="R300" s="28" t="n">
        <f aca="false">IF(ISNA(W300),R299,W300)</f>
        <v>2.11</v>
      </c>
      <c r="S300" s="28" t="n">
        <f aca="false">IF(ISNA(X300),S299,X300)</f>
        <v>2.36</v>
      </c>
      <c r="T300" s="28" t="n">
        <f aca="false">IF(ISNA(Y300),T299,Y300)</f>
        <v>2.36</v>
      </c>
      <c r="V300" s="28" t="n">
        <f aca="false">VLOOKUP($B300,IF(V$1=2,PRICELOOK2,IF(V$1=3,PRICELOOK3,IF(V$1=4,cash,PRICELOOK))),V$2,FALSE())</f>
        <v>2.185</v>
      </c>
      <c r="W300" s="28" t="n">
        <f aca="false">VLOOKUP($B300,IF(W$1=2,PRICELOOK2,IF(W$1=3,PRICELOOK3,IF(W$1=4,cash,PRICELOOK))),W$2,FALSE())</f>
        <v>2.11</v>
      </c>
      <c r="X300" s="28" t="n">
        <f aca="false">VLOOKUP($B300,IF(X$1=2,PRICELOOK2,IF(X$1=3,PRICELOOK3,IF(X$1=4,cash,PRICELOOK))),X$2,FALSE())</f>
        <v>2.36</v>
      </c>
      <c r="Y300" s="28" t="n">
        <f aca="false">VLOOKUP($B300,IF(Y$1=2,PRICELOOK2,IF(Y$1=3,PRICELOOK3,IF(Y$1=4,cash,PRICELOOK))),Y$2,FALSE())</f>
        <v>2.36</v>
      </c>
      <c r="BK300" s="28" t="n">
        <f aca="false">V300</f>
        <v>2.185</v>
      </c>
      <c r="BL300" s="28" t="n">
        <f aca="false">W300</f>
        <v>2.11</v>
      </c>
      <c r="BM300" s="1" t="n">
        <f aca="false">IF(BK300=0,0,IF(BL300=0,0,1))</f>
        <v>1</v>
      </c>
      <c r="BN300" s="56" t="n">
        <f aca="false">B300</f>
        <v>35978</v>
      </c>
      <c r="BO300" s="71" t="n">
        <f aca="false">IF(BM300=1,CORREL(BK281:BK300,BL281:BL300),1.1)</f>
        <v>0.826893966878898</v>
      </c>
      <c r="BP300" s="28" t="n">
        <f aca="false">IF(BM300=0," ",BO300)</f>
        <v>0.826893966878898</v>
      </c>
      <c r="BV300" s="56" t="n">
        <f aca="false">BN300</f>
        <v>35978</v>
      </c>
      <c r="BW300" s="28" t="n">
        <f aca="false">V300</f>
        <v>2.185</v>
      </c>
      <c r="BX300" s="28" t="n">
        <f aca="false">W300</f>
        <v>2.11</v>
      </c>
      <c r="BY300" s="1" t="n">
        <f aca="false">LN(BW300/BW299)</f>
        <v>-0.0663960625733071</v>
      </c>
      <c r="BZ300" s="1" t="n">
        <f aca="false">LN(BX300/BX299)</f>
        <v>-0.101323943632886</v>
      </c>
      <c r="CA300" s="56" t="n">
        <f aca="false">BV300</f>
        <v>35978</v>
      </c>
      <c r="CB300" s="1" t="n">
        <f aca="false">IF(ISNUMBER(STDEV(BY279:BY300)),STDEV(BY279:BY300)*SQRT(252),0)</f>
        <v>0.506285397430473</v>
      </c>
      <c r="CC300" s="1" t="n">
        <f aca="false">IF(ISNUMBER(STDEV(BZ279:BZ300)),STDEV(BZ279:BZ300)*SQRT(252),0)</f>
        <v>0.707571867138451</v>
      </c>
      <c r="CF300" s="56" t="n">
        <f aca="false">B300</f>
        <v>35978</v>
      </c>
      <c r="CG300" s="1" t="n">
        <f aca="false">CORREL(C279:C300,E279:E300)</f>
        <v>0.858674871018991</v>
      </c>
      <c r="CI300" s="56" t="n">
        <f aca="false">CF300</f>
        <v>35978</v>
      </c>
      <c r="CJ300" s="3" t="n">
        <f aca="false">STDEV(CO279:CO300)*CJ$24</f>
        <v>0.50929008492171</v>
      </c>
      <c r="CK300" s="3" t="n">
        <f aca="false">STDEV(CP279:CP300)*CK$24</f>
        <v>0.711771143572518</v>
      </c>
      <c r="CO300" s="3" t="n">
        <f aca="false">LN(V300/V299)</f>
        <v>-0.0663960625733071</v>
      </c>
      <c r="CP300" s="3" t="n">
        <f aca="false">LN(W300/W299)</f>
        <v>-0.101323943632886</v>
      </c>
    </row>
    <row r="301" customFormat="false" ht="12.75" hidden="false" customHeight="false" outlineLevel="0" collapsed="false">
      <c r="A301" s="1" t="n">
        <f aca="false">A302-1</f>
        <v>734</v>
      </c>
      <c r="B301" s="56" t="n">
        <f aca="false">HLOOKUP("date",IF(TERM2="cash",cash,PRICELOOK),IF(A301&gt;=2,A301,2),FALSE())</f>
        <v>35979</v>
      </c>
      <c r="C301" s="1" t="n">
        <f aca="false">IF(MIN($N301:$O301)=0,0,N301)</f>
        <v>2.185</v>
      </c>
      <c r="D301" s="35" t="n">
        <f aca="false">IF(ma=7,AVERAGE(C295:C301),IF(ma=14,AVERAGE(C288:C301),IF(ma=30,AVERAGE(C272:C301),IF(ma=40,AVERAGE(C262:C301),0))))</f>
        <v>0</v>
      </c>
      <c r="E301" s="1" t="n">
        <f aca="false">IF(MIN($N301:$O301)=0,0,O301)</f>
        <v>2.11</v>
      </c>
      <c r="I301" s="56" t="n">
        <f aca="false">B301</f>
        <v>35979</v>
      </c>
      <c r="J301" s="35" t="n">
        <f aca="false">IF(MIN(C301,E301)=0,0,E301-C301)</f>
        <v>-0.0750000000000002</v>
      </c>
      <c r="K301" s="35" t="n">
        <f aca="false">IF(ma=7,AVERAGE(J295:J301),IF(ma=14,AVERAGE(J288:J301),IF(ma=30,AVERAGE(J272:J301),IF(ma=40,AVERAGE(J262:J301),0))))</f>
        <v>0</v>
      </c>
      <c r="L301" s="35"/>
      <c r="M301" s="35"/>
      <c r="N301" s="28" t="n">
        <f aca="false">IF(BASISYN="YES",Q301-S301,Q301)</f>
        <v>2.185</v>
      </c>
      <c r="O301" s="28" t="n">
        <f aca="false">IF(BASISYN="YES",R301-T301,R301)</f>
        <v>2.11</v>
      </c>
      <c r="Q301" s="28" t="n">
        <f aca="false">IF(ISNA(V301),Q300,V301)</f>
        <v>2.185</v>
      </c>
      <c r="R301" s="28" t="n">
        <f aca="false">IF(ISNA(W301),R300,W301)</f>
        <v>2.11</v>
      </c>
      <c r="S301" s="28" t="n">
        <f aca="false">IF(ISNA(X301),S300,X301)</f>
        <v>2.36</v>
      </c>
      <c r="T301" s="28" t="n">
        <f aca="false">IF(ISNA(Y301),T300,Y301)</f>
        <v>2.36</v>
      </c>
      <c r="V301" s="28" t="n">
        <f aca="false">VLOOKUP($B301,IF(V$1=2,PRICELOOK2,IF(V$1=3,PRICELOOK3,IF(V$1=4,cash,PRICELOOK))),V$2,FALSE())</f>
        <v>2.185</v>
      </c>
      <c r="W301" s="28" t="n">
        <f aca="false">VLOOKUP($B301,IF(W$1=2,PRICELOOK2,IF(W$1=3,PRICELOOK3,IF(W$1=4,cash,PRICELOOK))),W$2,FALSE())</f>
        <v>2.11</v>
      </c>
      <c r="X301" s="28" t="n">
        <f aca="false">VLOOKUP($B301,IF(X$1=2,PRICELOOK2,IF(X$1=3,PRICELOOK3,IF(X$1=4,cash,PRICELOOK))),X$2,FALSE())</f>
        <v>2.36</v>
      </c>
      <c r="Y301" s="28" t="n">
        <f aca="false">VLOOKUP($B301,IF(Y$1=2,PRICELOOK2,IF(Y$1=3,PRICELOOK3,IF(Y$1=4,cash,PRICELOOK))),Y$2,FALSE())</f>
        <v>2.36</v>
      </c>
      <c r="BK301" s="28" t="n">
        <f aca="false">V301</f>
        <v>2.185</v>
      </c>
      <c r="BL301" s="28" t="n">
        <f aca="false">W301</f>
        <v>2.11</v>
      </c>
      <c r="BM301" s="1" t="n">
        <f aca="false">IF(BK301=0,0,IF(BL301=0,0,1))</f>
        <v>1</v>
      </c>
      <c r="BN301" s="56" t="n">
        <f aca="false">B301</f>
        <v>35979</v>
      </c>
      <c r="BO301" s="71" t="n">
        <f aca="false">IF(BM301=1,CORREL(BK282:BK301,BL282:BL301),1.1)</f>
        <v>0.782241647021316</v>
      </c>
      <c r="BP301" s="28" t="n">
        <f aca="false">IF(BM301=0," ",BO301)</f>
        <v>0.782241647021316</v>
      </c>
      <c r="BV301" s="56" t="n">
        <f aca="false">BN301</f>
        <v>35979</v>
      </c>
      <c r="BW301" s="28" t="n">
        <f aca="false">V301</f>
        <v>2.185</v>
      </c>
      <c r="BX301" s="28" t="n">
        <f aca="false">W301</f>
        <v>2.11</v>
      </c>
      <c r="BY301" s="1" t="n">
        <f aca="false">LN(BW301/BW300)</f>
        <v>0</v>
      </c>
      <c r="BZ301" s="1" t="n">
        <f aca="false">LN(BX301/BX300)</f>
        <v>0</v>
      </c>
      <c r="CA301" s="56" t="n">
        <f aca="false">BV301</f>
        <v>35979</v>
      </c>
      <c r="CB301" s="1" t="n">
        <f aca="false">IF(ISNUMBER(STDEV(BY280:BY301)),STDEV(BY280:BY301)*SQRT(252),0)</f>
        <v>0.498161694100581</v>
      </c>
      <c r="CC301" s="1" t="n">
        <f aca="false">IF(ISNUMBER(STDEV(BZ280:BZ301)),STDEV(BZ280:BZ301)*SQRT(252),0)</f>
        <v>0.707091971731579</v>
      </c>
      <c r="CF301" s="56" t="n">
        <f aca="false">B301</f>
        <v>35979</v>
      </c>
      <c r="CG301" s="1" t="n">
        <f aca="false">CORREL(C280:C301,E280:E301)</f>
        <v>0.846395130811925</v>
      </c>
      <c r="CI301" s="56" t="n">
        <f aca="false">CF301</f>
        <v>35979</v>
      </c>
      <c r="CJ301" s="3" t="n">
        <f aca="false">STDEV(CO280:CO301)*CJ$24</f>
        <v>0.501118169279352</v>
      </c>
      <c r="CK301" s="3" t="n">
        <f aca="false">STDEV(CP280:CP301)*CK$24</f>
        <v>0.711288400096684</v>
      </c>
      <c r="CO301" s="3" t="n">
        <f aca="false">LN(V301/V300)</f>
        <v>0</v>
      </c>
      <c r="CP301" s="3" t="n">
        <f aca="false">LN(W301/W300)</f>
        <v>0</v>
      </c>
    </row>
    <row r="302" customFormat="false" ht="12.75" hidden="false" customHeight="false" outlineLevel="0" collapsed="false">
      <c r="A302" s="1" t="n">
        <f aca="false">A303-1</f>
        <v>735</v>
      </c>
      <c r="B302" s="56" t="n">
        <f aca="false">HLOOKUP("date",IF(TERM2="cash",cash,PRICELOOK),IF(A302&gt;=2,A302,2),FALSE())</f>
        <v>35980</v>
      </c>
      <c r="C302" s="1" t="n">
        <f aca="false">IF(MIN($N302:$O302)=0,0,N302)</f>
        <v>2.185</v>
      </c>
      <c r="D302" s="35" t="n">
        <f aca="false">IF(ma=7,AVERAGE(C296:C302),IF(ma=14,AVERAGE(C289:C302),IF(ma=30,AVERAGE(C273:C302),IF(ma=40,AVERAGE(C263:C302),0))))</f>
        <v>0</v>
      </c>
      <c r="E302" s="1" t="n">
        <f aca="false">IF(MIN($N302:$O302)=0,0,O302)</f>
        <v>2.11</v>
      </c>
      <c r="I302" s="56" t="n">
        <f aca="false">B302</f>
        <v>35980</v>
      </c>
      <c r="J302" s="35" t="n">
        <f aca="false">IF(MIN(C302,E302)=0,0,E302-C302)</f>
        <v>-0.0750000000000002</v>
      </c>
      <c r="K302" s="35" t="n">
        <f aca="false">IF(ma=7,AVERAGE(J296:J302),IF(ma=14,AVERAGE(J289:J302),IF(ma=30,AVERAGE(J273:J302),IF(ma=40,AVERAGE(J263:J302),0))))</f>
        <v>0</v>
      </c>
      <c r="L302" s="35"/>
      <c r="M302" s="35"/>
      <c r="N302" s="28" t="n">
        <f aca="false">IF(BASISYN="YES",Q302-S302,Q302)</f>
        <v>2.185</v>
      </c>
      <c r="O302" s="28" t="n">
        <f aca="false">IF(BASISYN="YES",R302-T302,R302)</f>
        <v>2.11</v>
      </c>
      <c r="Q302" s="28" t="n">
        <f aca="false">IF(ISNA(V302),Q301,V302)</f>
        <v>2.185</v>
      </c>
      <c r="R302" s="28" t="n">
        <f aca="false">IF(ISNA(W302),R301,W302)</f>
        <v>2.11</v>
      </c>
      <c r="S302" s="28" t="n">
        <f aca="false">IF(ISNA(X302),S301,X302)</f>
        <v>2.36</v>
      </c>
      <c r="T302" s="28" t="n">
        <f aca="false">IF(ISNA(Y302),T301,Y302)</f>
        <v>2.36</v>
      </c>
      <c r="V302" s="28" t="n">
        <f aca="false">VLOOKUP($B302,IF(V$1=2,PRICELOOK2,IF(V$1=3,PRICELOOK3,IF(V$1=4,cash,PRICELOOK))),V$2,FALSE())</f>
        <v>2.185</v>
      </c>
      <c r="W302" s="28" t="n">
        <f aca="false">VLOOKUP($B302,IF(W$1=2,PRICELOOK2,IF(W$1=3,PRICELOOK3,IF(W$1=4,cash,PRICELOOK))),W$2,FALSE())</f>
        <v>2.11</v>
      </c>
      <c r="X302" s="28" t="n">
        <f aca="false">VLOOKUP($B302,IF(X$1=2,PRICELOOK2,IF(X$1=3,PRICELOOK3,IF(X$1=4,cash,PRICELOOK))),X$2,FALSE())</f>
        <v>2.36</v>
      </c>
      <c r="Y302" s="28" t="n">
        <f aca="false">VLOOKUP($B302,IF(Y$1=2,PRICELOOK2,IF(Y$1=3,PRICELOOK3,IF(Y$1=4,cash,PRICELOOK))),Y$2,FALSE())</f>
        <v>2.36</v>
      </c>
      <c r="BK302" s="28" t="n">
        <f aca="false">V302</f>
        <v>2.185</v>
      </c>
      <c r="BL302" s="28" t="n">
        <f aca="false">W302</f>
        <v>2.11</v>
      </c>
      <c r="BM302" s="1" t="n">
        <f aca="false">IF(BK302=0,0,IF(BL302=0,0,1))</f>
        <v>1</v>
      </c>
      <c r="BN302" s="56" t="n">
        <f aca="false">B302</f>
        <v>35980</v>
      </c>
      <c r="BO302" s="71" t="n">
        <f aca="false">IF(BM302=1,CORREL(BK283:BK302,BL283:BL302),1.1)</f>
        <v>0.703668123492719</v>
      </c>
      <c r="BP302" s="28" t="n">
        <f aca="false">IF(BM302=0," ",BO302)</f>
        <v>0.703668123492719</v>
      </c>
      <c r="BV302" s="56" t="n">
        <f aca="false">BN302</f>
        <v>35980</v>
      </c>
      <c r="BW302" s="28" t="n">
        <f aca="false">V302</f>
        <v>2.185</v>
      </c>
      <c r="BX302" s="28" t="n">
        <f aca="false">W302</f>
        <v>2.11</v>
      </c>
      <c r="BY302" s="1" t="n">
        <f aca="false">LN(BW302/BW301)</f>
        <v>0</v>
      </c>
      <c r="BZ302" s="1" t="n">
        <f aca="false">LN(BX302/BX301)</f>
        <v>0</v>
      </c>
      <c r="CA302" s="56" t="n">
        <f aca="false">BV302</f>
        <v>35980</v>
      </c>
      <c r="CB302" s="1" t="n">
        <f aca="false">IF(ISNUMBER(STDEV(BY281:BY302)),STDEV(BY281:BY302)*SQRT(252),0)</f>
        <v>0.488059506634288</v>
      </c>
      <c r="CC302" s="1" t="n">
        <f aca="false">IF(ISNUMBER(STDEV(BZ281:BZ302)),STDEV(BZ281:BZ302)*SQRT(252),0)</f>
        <v>0.680518962350862</v>
      </c>
      <c r="CF302" s="56" t="n">
        <f aca="false">B302</f>
        <v>35980</v>
      </c>
      <c r="CG302" s="1" t="n">
        <f aca="false">CORREL(C281:C302,E281:E302)</f>
        <v>0.816487445938534</v>
      </c>
      <c r="CI302" s="56" t="n">
        <f aca="false">CF302</f>
        <v>35980</v>
      </c>
      <c r="CJ302" s="3" t="n">
        <f aca="false">STDEV(CO281:CO302)*CJ$24</f>
        <v>0.490956027651891</v>
      </c>
      <c r="CK302" s="3" t="n">
        <f aca="false">STDEV(CP281:CP302)*CK$24</f>
        <v>0.684557686011672</v>
      </c>
      <c r="CO302" s="3" t="n">
        <f aca="false">LN(V302/V301)</f>
        <v>0</v>
      </c>
      <c r="CP302" s="3" t="n">
        <f aca="false">LN(W302/W301)</f>
        <v>0</v>
      </c>
    </row>
    <row r="303" customFormat="false" ht="12.75" hidden="false" customHeight="false" outlineLevel="0" collapsed="false">
      <c r="A303" s="1" t="n">
        <f aca="false">A304-1</f>
        <v>736</v>
      </c>
      <c r="B303" s="56" t="n">
        <f aca="false">HLOOKUP("date",IF(TERM2="cash",cash,PRICELOOK),IF(A303&gt;=2,A303,2),FALSE())</f>
        <v>35981</v>
      </c>
      <c r="C303" s="1" t="n">
        <f aca="false">IF(MIN($N303:$O303)=0,0,N303)</f>
        <v>2.185</v>
      </c>
      <c r="D303" s="35" t="n">
        <f aca="false">IF(ma=7,AVERAGE(C297:C303),IF(ma=14,AVERAGE(C290:C303),IF(ma=30,AVERAGE(C274:C303),IF(ma=40,AVERAGE(C264:C303),0))))</f>
        <v>0</v>
      </c>
      <c r="E303" s="1" t="n">
        <f aca="false">IF(MIN($N303:$O303)=0,0,O303)</f>
        <v>2.11</v>
      </c>
      <c r="I303" s="56" t="n">
        <f aca="false">B303</f>
        <v>35981</v>
      </c>
      <c r="J303" s="35" t="n">
        <f aca="false">IF(MIN(C303,E303)=0,0,E303-C303)</f>
        <v>-0.0750000000000002</v>
      </c>
      <c r="K303" s="35" t="n">
        <f aca="false">IF(ma=7,AVERAGE(J297:J303),IF(ma=14,AVERAGE(J290:J303),IF(ma=30,AVERAGE(J274:J303),IF(ma=40,AVERAGE(J264:J303),0))))</f>
        <v>0</v>
      </c>
      <c r="L303" s="35"/>
      <c r="M303" s="35"/>
      <c r="N303" s="28" t="n">
        <f aca="false">IF(BASISYN="YES",Q303-S303,Q303)</f>
        <v>2.185</v>
      </c>
      <c r="O303" s="28" t="n">
        <f aca="false">IF(BASISYN="YES",R303-T303,R303)</f>
        <v>2.11</v>
      </c>
      <c r="Q303" s="28" t="n">
        <f aca="false">IF(ISNA(V303),Q302,V303)</f>
        <v>2.185</v>
      </c>
      <c r="R303" s="28" t="n">
        <f aca="false">IF(ISNA(W303),R302,W303)</f>
        <v>2.11</v>
      </c>
      <c r="S303" s="28" t="n">
        <f aca="false">IF(ISNA(X303),S302,X303)</f>
        <v>2.36</v>
      </c>
      <c r="T303" s="28" t="n">
        <f aca="false">IF(ISNA(Y303),T302,Y303)</f>
        <v>2.36</v>
      </c>
      <c r="V303" s="28" t="n">
        <f aca="false">VLOOKUP($B303,IF(V$1=2,PRICELOOK2,IF(V$1=3,PRICELOOK3,IF(V$1=4,cash,PRICELOOK))),V$2,FALSE())</f>
        <v>2.185</v>
      </c>
      <c r="W303" s="28" t="n">
        <f aca="false">VLOOKUP($B303,IF(W$1=2,PRICELOOK2,IF(W$1=3,PRICELOOK3,IF(W$1=4,cash,PRICELOOK))),W$2,FALSE())</f>
        <v>2.11</v>
      </c>
      <c r="X303" s="28" t="n">
        <f aca="false">VLOOKUP($B303,IF(X$1=2,PRICELOOK2,IF(X$1=3,PRICELOOK3,IF(X$1=4,cash,PRICELOOK))),X$2,FALSE())</f>
        <v>2.36</v>
      </c>
      <c r="Y303" s="28" t="n">
        <f aca="false">VLOOKUP($B303,IF(Y$1=2,PRICELOOK2,IF(Y$1=3,PRICELOOK3,IF(Y$1=4,cash,PRICELOOK))),Y$2,FALSE())</f>
        <v>2.36</v>
      </c>
      <c r="BK303" s="28" t="n">
        <f aca="false">V303</f>
        <v>2.185</v>
      </c>
      <c r="BL303" s="28" t="n">
        <f aca="false">W303</f>
        <v>2.11</v>
      </c>
      <c r="BM303" s="1" t="n">
        <f aca="false">IF(BK303=0,0,IF(BL303=0,0,1))</f>
        <v>1</v>
      </c>
      <c r="BN303" s="56" t="n">
        <f aca="false">B303</f>
        <v>35981</v>
      </c>
      <c r="BO303" s="71" t="n">
        <f aca="false">IF(BM303=1,CORREL(BK284:BK303,BL284:BL303),1.1)</f>
        <v>0.644567039309275</v>
      </c>
      <c r="BP303" s="28" t="n">
        <f aca="false">IF(BM303=0," ",BO303)</f>
        <v>0.644567039309275</v>
      </c>
      <c r="BV303" s="56" t="n">
        <f aca="false">BN303</f>
        <v>35981</v>
      </c>
      <c r="BW303" s="28" t="n">
        <f aca="false">V303</f>
        <v>2.185</v>
      </c>
      <c r="BX303" s="28" t="n">
        <f aca="false">W303</f>
        <v>2.11</v>
      </c>
      <c r="BY303" s="1" t="n">
        <f aca="false">LN(BW303/BW302)</f>
        <v>0</v>
      </c>
      <c r="BZ303" s="1" t="n">
        <f aca="false">LN(BX303/BX302)</f>
        <v>0</v>
      </c>
      <c r="CA303" s="56" t="n">
        <f aca="false">BV303</f>
        <v>35981</v>
      </c>
      <c r="CB303" s="1" t="n">
        <f aca="false">IF(ISNUMBER(STDEV(BY282:BY303)),STDEV(BY282:BY303)*SQRT(252),0)</f>
        <v>0.488059506634288</v>
      </c>
      <c r="CC303" s="1" t="n">
        <f aca="false">IF(ISNUMBER(STDEV(BZ282:BZ303)),STDEV(BZ282:BZ303)*SQRT(252),0)</f>
        <v>0.680518962350863</v>
      </c>
      <c r="CF303" s="56" t="n">
        <f aca="false">B303</f>
        <v>35981</v>
      </c>
      <c r="CG303" s="1" t="n">
        <f aca="false">CORREL(C282:C303,E282:E303)</f>
        <v>0.770289487723335</v>
      </c>
      <c r="CI303" s="56" t="n">
        <f aca="false">CF303</f>
        <v>35981</v>
      </c>
      <c r="CJ303" s="3" t="n">
        <f aca="false">STDEV(CO282:CO303)*CJ$24</f>
        <v>0.490956027651891</v>
      </c>
      <c r="CK303" s="3" t="n">
        <f aca="false">STDEV(CP282:CP303)*CK$24</f>
        <v>0.684557686011672</v>
      </c>
      <c r="CO303" s="3" t="n">
        <f aca="false">LN(V303/V302)</f>
        <v>0</v>
      </c>
      <c r="CP303" s="3" t="n">
        <f aca="false">LN(W303/W302)</f>
        <v>0</v>
      </c>
    </row>
    <row r="304" customFormat="false" ht="12.75" hidden="false" customHeight="false" outlineLevel="0" collapsed="false">
      <c r="A304" s="1" t="n">
        <f aca="false">A305-1</f>
        <v>737</v>
      </c>
      <c r="B304" s="56" t="n">
        <f aca="false">HLOOKUP("date",IF(TERM2="cash",cash,PRICELOOK),IF(A304&gt;=2,A304,2),FALSE())</f>
        <v>35982</v>
      </c>
      <c r="C304" s="1" t="n">
        <f aca="false">IF(MIN($N304:$O304)=0,0,N304)</f>
        <v>2.22</v>
      </c>
      <c r="D304" s="35" t="n">
        <f aca="false">IF(ma=7,AVERAGE(C298:C304),IF(ma=14,AVERAGE(C291:C304),IF(ma=30,AVERAGE(C275:C304),IF(ma=40,AVERAGE(C265:C304),0))))</f>
        <v>0</v>
      </c>
      <c r="E304" s="1" t="n">
        <f aca="false">IF(MIN($N304:$O304)=0,0,O304)</f>
        <v>2.285</v>
      </c>
      <c r="I304" s="56" t="n">
        <f aca="false">B304</f>
        <v>35982</v>
      </c>
      <c r="J304" s="35" t="n">
        <f aca="false">IF(MIN(C304,E304)=0,0,E304-C304)</f>
        <v>0.065</v>
      </c>
      <c r="K304" s="35" t="n">
        <f aca="false">IF(ma=7,AVERAGE(J298:J304),IF(ma=14,AVERAGE(J291:J304),IF(ma=30,AVERAGE(J275:J304),IF(ma=40,AVERAGE(J265:J304),0))))</f>
        <v>0</v>
      </c>
      <c r="L304" s="35"/>
      <c r="M304" s="35"/>
      <c r="N304" s="28" t="n">
        <f aca="false">IF(BASISYN="YES",Q304-S304,Q304)</f>
        <v>2.22</v>
      </c>
      <c r="O304" s="28" t="n">
        <f aca="false">IF(BASISYN="YES",R304-T304,R304)</f>
        <v>2.285</v>
      </c>
      <c r="Q304" s="28" t="n">
        <f aca="false">IF(ISNA(V304),Q303,V304)</f>
        <v>2.22</v>
      </c>
      <c r="R304" s="28" t="n">
        <f aca="false">IF(ISNA(W304),R303,W304)</f>
        <v>2.285</v>
      </c>
      <c r="S304" s="28" t="n">
        <f aca="false">IF(ISNA(X304),S303,X304)</f>
        <v>2.37</v>
      </c>
      <c r="T304" s="28" t="n">
        <f aca="false">IF(ISNA(Y304),T303,Y304)</f>
        <v>2.37</v>
      </c>
      <c r="V304" s="28" t="n">
        <f aca="false">VLOOKUP($B304,IF(V$1=2,PRICELOOK2,IF(V$1=3,PRICELOOK3,IF(V$1=4,cash,PRICELOOK))),V$2,FALSE())</f>
        <v>2.22</v>
      </c>
      <c r="W304" s="28" t="n">
        <f aca="false">VLOOKUP($B304,IF(W$1=2,PRICELOOK2,IF(W$1=3,PRICELOOK3,IF(W$1=4,cash,PRICELOOK))),W$2,FALSE())</f>
        <v>2.285</v>
      </c>
      <c r="X304" s="28" t="n">
        <f aca="false">VLOOKUP($B304,IF(X$1=2,PRICELOOK2,IF(X$1=3,PRICELOOK3,IF(X$1=4,cash,PRICELOOK))),X$2,FALSE())</f>
        <v>2.37</v>
      </c>
      <c r="Y304" s="28" t="n">
        <f aca="false">VLOOKUP($B304,IF(Y$1=2,PRICELOOK2,IF(Y$1=3,PRICELOOK3,IF(Y$1=4,cash,PRICELOOK))),Y$2,FALSE())</f>
        <v>2.37</v>
      </c>
      <c r="BK304" s="28" t="n">
        <f aca="false">V304</f>
        <v>2.22</v>
      </c>
      <c r="BL304" s="28" t="n">
        <f aca="false">W304</f>
        <v>2.285</v>
      </c>
      <c r="BM304" s="1" t="n">
        <f aca="false">IF(BK304=0,0,IF(BL304=0,0,1))</f>
        <v>1</v>
      </c>
      <c r="BN304" s="56" t="n">
        <f aca="false">B304</f>
        <v>35982</v>
      </c>
      <c r="BO304" s="71" t="n">
        <f aca="false">IF(BM304=1,CORREL(BK285:BK304,BL285:BL304),1.1)</f>
        <v>0.603487739080897</v>
      </c>
      <c r="BP304" s="28" t="n">
        <f aca="false">IF(BM304=0," ",BO304)</f>
        <v>0.603487739080897</v>
      </c>
      <c r="BV304" s="56" t="n">
        <f aca="false">BN304</f>
        <v>35982</v>
      </c>
      <c r="BW304" s="28" t="n">
        <f aca="false">V304</f>
        <v>2.22</v>
      </c>
      <c r="BX304" s="28" t="n">
        <f aca="false">W304</f>
        <v>2.285</v>
      </c>
      <c r="BY304" s="1" t="n">
        <f aca="false">LN(BW304/BW303)</f>
        <v>0.0158913673366347</v>
      </c>
      <c r="BZ304" s="1" t="n">
        <f aca="false">LN(BX304/BX303)</f>
        <v>0.079678076858193</v>
      </c>
      <c r="CA304" s="56" t="n">
        <f aca="false">BV304</f>
        <v>35982</v>
      </c>
      <c r="CB304" s="1" t="n">
        <f aca="false">IF(ISNUMBER(STDEV(BY283:BY304)),STDEV(BY283:BY304)*SQRT(252),0)</f>
        <v>0.487678764373404</v>
      </c>
      <c r="CC304" s="1" t="n">
        <f aca="false">IF(ISNUMBER(STDEV(BZ283:BZ304)),STDEV(BZ283:BZ304)*SQRT(252),0)</f>
        <v>0.723663121834564</v>
      </c>
      <c r="CF304" s="56" t="n">
        <f aca="false">B304</f>
        <v>35982</v>
      </c>
      <c r="CG304" s="1" t="n">
        <f aca="false">CORREL(C283:C304,E283:E304)</f>
        <v>0.703066308719393</v>
      </c>
      <c r="CI304" s="56" t="n">
        <f aca="false">CF304</f>
        <v>35982</v>
      </c>
      <c r="CJ304" s="3" t="n">
        <f aca="false">STDEV(CO283:CO304)*CJ$24</f>
        <v>0.490573025773182</v>
      </c>
      <c r="CK304" s="3" t="n">
        <f aca="false">STDEV(CP283:CP304)*CK$24</f>
        <v>0.727957896167541</v>
      </c>
      <c r="CO304" s="3" t="n">
        <f aca="false">LN(V304/V303)</f>
        <v>0.0158913673366347</v>
      </c>
      <c r="CP304" s="3" t="n">
        <f aca="false">LN(W304/W303)</f>
        <v>0.079678076858193</v>
      </c>
    </row>
    <row r="305" customFormat="false" ht="12.75" hidden="false" customHeight="false" outlineLevel="0" collapsed="false">
      <c r="A305" s="1" t="n">
        <f aca="false">A306-1</f>
        <v>738</v>
      </c>
      <c r="B305" s="56" t="n">
        <f aca="false">HLOOKUP("date",IF(TERM2="cash",cash,PRICELOOK),IF(A305&gt;=2,A305,2),FALSE())</f>
        <v>35983</v>
      </c>
      <c r="C305" s="1" t="n">
        <f aca="false">IF(MIN($N305:$O305)=0,0,N305)</f>
        <v>2.165</v>
      </c>
      <c r="D305" s="35" t="n">
        <f aca="false">IF(ma=7,AVERAGE(C299:C305),IF(ma=14,AVERAGE(C292:C305),IF(ma=30,AVERAGE(C276:C305),IF(ma=40,AVERAGE(C266:C305),0))))</f>
        <v>0</v>
      </c>
      <c r="E305" s="1" t="n">
        <f aca="false">IF(MIN($N305:$O305)=0,0,O305)</f>
        <v>2.25</v>
      </c>
      <c r="I305" s="56" t="n">
        <f aca="false">B305</f>
        <v>35983</v>
      </c>
      <c r="J305" s="35" t="n">
        <f aca="false">IF(MIN(C305,E305)=0,0,E305-C305)</f>
        <v>0.085</v>
      </c>
      <c r="K305" s="35" t="n">
        <f aca="false">IF(ma=7,AVERAGE(J299:J305),IF(ma=14,AVERAGE(J292:J305),IF(ma=30,AVERAGE(J276:J305),IF(ma=40,AVERAGE(J266:J305),0))))</f>
        <v>0</v>
      </c>
      <c r="L305" s="35"/>
      <c r="M305" s="35"/>
      <c r="N305" s="28" t="n">
        <f aca="false">IF(BASISYN="YES",Q305-S305,Q305)</f>
        <v>2.165</v>
      </c>
      <c r="O305" s="28" t="n">
        <f aca="false">IF(BASISYN="YES",R305-T305,R305)</f>
        <v>2.25</v>
      </c>
      <c r="Q305" s="28" t="n">
        <f aca="false">IF(ISNA(V305),Q304,V305)</f>
        <v>2.165</v>
      </c>
      <c r="R305" s="28" t="n">
        <f aca="false">IF(ISNA(W305),R304,W305)</f>
        <v>2.25</v>
      </c>
      <c r="S305" s="28" t="n">
        <f aca="false">IF(ISNA(X305),S304,X305)</f>
        <v>2.34</v>
      </c>
      <c r="T305" s="28" t="n">
        <f aca="false">IF(ISNA(Y305),T304,Y305)</f>
        <v>2.34</v>
      </c>
      <c r="V305" s="28" t="n">
        <f aca="false">VLOOKUP($B305,IF(V$1=2,PRICELOOK2,IF(V$1=3,PRICELOOK3,IF(V$1=4,cash,PRICELOOK))),V$2,FALSE())</f>
        <v>2.165</v>
      </c>
      <c r="W305" s="28" t="n">
        <f aca="false">VLOOKUP($B305,IF(W$1=2,PRICELOOK2,IF(W$1=3,PRICELOOK3,IF(W$1=4,cash,PRICELOOK))),W$2,FALSE())</f>
        <v>2.25</v>
      </c>
      <c r="X305" s="28" t="n">
        <f aca="false">VLOOKUP($B305,IF(X$1=2,PRICELOOK2,IF(X$1=3,PRICELOOK3,IF(X$1=4,cash,PRICELOOK))),X$2,FALSE())</f>
        <v>2.34</v>
      </c>
      <c r="Y305" s="28" t="n">
        <f aca="false">VLOOKUP($B305,IF(Y$1=2,PRICELOOK2,IF(Y$1=3,PRICELOOK3,IF(Y$1=4,cash,PRICELOOK))),Y$2,FALSE())</f>
        <v>2.34</v>
      </c>
      <c r="BK305" s="28" t="n">
        <f aca="false">V305</f>
        <v>2.165</v>
      </c>
      <c r="BL305" s="28" t="n">
        <f aca="false">W305</f>
        <v>2.25</v>
      </c>
      <c r="BM305" s="1" t="n">
        <f aca="false">IF(BK305=0,0,IF(BL305=0,0,1))</f>
        <v>1</v>
      </c>
      <c r="BN305" s="56" t="n">
        <f aca="false">B305</f>
        <v>35983</v>
      </c>
      <c r="BO305" s="71" t="n">
        <f aca="false">IF(BM305=1,CORREL(BK286:BK305,BL286:BL305),1.1)</f>
        <v>0.54067197527652</v>
      </c>
      <c r="BP305" s="28" t="n">
        <f aca="false">IF(BM305=0," ",BO305)</f>
        <v>0.54067197527652</v>
      </c>
      <c r="BV305" s="56" t="n">
        <f aca="false">BN305</f>
        <v>35983</v>
      </c>
      <c r="BW305" s="28" t="n">
        <f aca="false">V305</f>
        <v>2.165</v>
      </c>
      <c r="BX305" s="28" t="n">
        <f aca="false">W305</f>
        <v>2.25</v>
      </c>
      <c r="BY305" s="1" t="n">
        <f aca="false">LN(BW305/BW304)</f>
        <v>-0.025086834429735</v>
      </c>
      <c r="BZ305" s="1" t="n">
        <f aca="false">LN(BX305/BX304)</f>
        <v>-0.0154358081298394</v>
      </c>
      <c r="CA305" s="56" t="n">
        <f aca="false">BV305</f>
        <v>35983</v>
      </c>
      <c r="CB305" s="1" t="n">
        <f aca="false">IF(ISNUMBER(STDEV(BY284:BY305)),STDEV(BY284:BY305)*SQRT(252),0)</f>
        <v>0.470904638387085</v>
      </c>
      <c r="CC305" s="1" t="n">
        <f aca="false">IF(ISNUMBER(STDEV(BZ284:BZ305)),STDEV(BZ284:BZ305)*SQRT(252),0)</f>
        <v>0.705179078241091</v>
      </c>
      <c r="CF305" s="56" t="n">
        <f aca="false">B305</f>
        <v>35983</v>
      </c>
      <c r="CG305" s="1" t="n">
        <f aca="false">CORREL(C284:C305,E284:E305)</f>
        <v>0.646657472400992</v>
      </c>
      <c r="CI305" s="56" t="n">
        <f aca="false">CF305</f>
        <v>35983</v>
      </c>
      <c r="CJ305" s="3" t="n">
        <f aca="false">STDEV(CO284:CO305)*CJ$24</f>
        <v>0.473699349203767</v>
      </c>
      <c r="CK305" s="3" t="n">
        <f aca="false">STDEV(CP284:CP305)*CK$24</f>
        <v>0.709364154022906</v>
      </c>
      <c r="CO305" s="3" t="n">
        <f aca="false">LN(V305/V304)</f>
        <v>-0.025086834429735</v>
      </c>
      <c r="CP305" s="3" t="n">
        <f aca="false">LN(W305/W304)</f>
        <v>-0.0154358081298394</v>
      </c>
    </row>
    <row r="306" customFormat="false" ht="12.75" hidden="false" customHeight="false" outlineLevel="0" collapsed="false">
      <c r="A306" s="1" t="n">
        <f aca="false">A307-1</f>
        <v>739</v>
      </c>
      <c r="B306" s="56" t="n">
        <f aca="false">HLOOKUP("date",IF(TERM2="cash",cash,PRICELOOK),IF(A306&gt;=2,A306,2),FALSE())</f>
        <v>35984</v>
      </c>
      <c r="C306" s="1" t="n">
        <f aca="false">IF(MIN($N306:$O306)=0,0,N306)</f>
        <v>2.23</v>
      </c>
      <c r="D306" s="35" t="n">
        <f aca="false">IF(ma=7,AVERAGE(C300:C306),IF(ma=14,AVERAGE(C293:C306),IF(ma=30,AVERAGE(C277:C306),IF(ma=40,AVERAGE(C267:C306),0))))</f>
        <v>0</v>
      </c>
      <c r="E306" s="1" t="n">
        <f aca="false">IF(MIN($N306:$O306)=0,0,O306)</f>
        <v>2.42</v>
      </c>
      <c r="I306" s="56" t="n">
        <f aca="false">B306</f>
        <v>35984</v>
      </c>
      <c r="J306" s="35" t="n">
        <f aca="false">IF(MIN(C306,E306)=0,0,E306-C306)</f>
        <v>0.19</v>
      </c>
      <c r="K306" s="35" t="n">
        <f aca="false">IF(ma=7,AVERAGE(J300:J306),IF(ma=14,AVERAGE(J293:J306),IF(ma=30,AVERAGE(J277:J306),IF(ma=40,AVERAGE(J267:J306),0))))</f>
        <v>0</v>
      </c>
      <c r="L306" s="35"/>
      <c r="M306" s="35"/>
      <c r="N306" s="28" t="n">
        <f aca="false">IF(BASISYN="YES",Q306-S306,Q306)</f>
        <v>2.23</v>
      </c>
      <c r="O306" s="28" t="n">
        <f aca="false">IF(BASISYN="YES",R306-T306,R306)</f>
        <v>2.42</v>
      </c>
      <c r="Q306" s="28" t="n">
        <f aca="false">IF(ISNA(V306),Q305,V306)</f>
        <v>2.23</v>
      </c>
      <c r="R306" s="28" t="n">
        <f aca="false">IF(ISNA(W306),R305,W306)</f>
        <v>2.42</v>
      </c>
      <c r="S306" s="28" t="n">
        <f aca="false">IF(ISNA(X306),S305,X306)</f>
        <v>2.38</v>
      </c>
      <c r="T306" s="28" t="n">
        <f aca="false">IF(ISNA(Y306),T305,Y306)</f>
        <v>2.38</v>
      </c>
      <c r="V306" s="28" t="n">
        <f aca="false">VLOOKUP($B306,IF(V$1=2,PRICELOOK2,IF(V$1=3,PRICELOOK3,IF(V$1=4,cash,PRICELOOK))),V$2,FALSE())</f>
        <v>2.23</v>
      </c>
      <c r="W306" s="28" t="n">
        <f aca="false">VLOOKUP($B306,IF(W$1=2,PRICELOOK2,IF(W$1=3,PRICELOOK3,IF(W$1=4,cash,PRICELOOK))),W$2,FALSE())</f>
        <v>2.42</v>
      </c>
      <c r="X306" s="28" t="n">
        <f aca="false">VLOOKUP($B306,IF(X$1=2,PRICELOOK2,IF(X$1=3,PRICELOOK3,IF(X$1=4,cash,PRICELOOK))),X$2,FALSE())</f>
        <v>2.38</v>
      </c>
      <c r="Y306" s="28" t="n">
        <f aca="false">VLOOKUP($B306,IF(Y$1=2,PRICELOOK2,IF(Y$1=3,PRICELOOK3,IF(Y$1=4,cash,PRICELOOK))),Y$2,FALSE())</f>
        <v>2.38</v>
      </c>
      <c r="BK306" s="28" t="n">
        <f aca="false">V306</f>
        <v>2.23</v>
      </c>
      <c r="BL306" s="28" t="n">
        <f aca="false">W306</f>
        <v>2.42</v>
      </c>
      <c r="BM306" s="1" t="n">
        <f aca="false">IF(BK306=0,0,IF(BL306=0,0,1))</f>
        <v>1</v>
      </c>
      <c r="BN306" s="56" t="n">
        <f aca="false">B306</f>
        <v>35984</v>
      </c>
      <c r="BO306" s="71" t="n">
        <f aca="false">IF(BM306=1,CORREL(BK287:BK306,BL287:BL306),1.1)</f>
        <v>0.539621877396137</v>
      </c>
      <c r="BP306" s="28" t="n">
        <f aca="false">IF(BM306=0," ",BO306)</f>
        <v>0.539621877396137</v>
      </c>
      <c r="BV306" s="56" t="n">
        <f aca="false">BN306</f>
        <v>35984</v>
      </c>
      <c r="BW306" s="28" t="n">
        <f aca="false">V306</f>
        <v>2.23</v>
      </c>
      <c r="BX306" s="28" t="n">
        <f aca="false">W306</f>
        <v>2.42</v>
      </c>
      <c r="BY306" s="1" t="n">
        <f aca="false">LN(BW306/BW305)</f>
        <v>0.0295812240175741</v>
      </c>
      <c r="BZ306" s="1" t="n">
        <f aca="false">LN(BX306/BX305)</f>
        <v>0.0728373239522663</v>
      </c>
      <c r="CA306" s="56" t="n">
        <f aca="false">BV306</f>
        <v>35984</v>
      </c>
      <c r="CB306" s="1" t="n">
        <f aca="false">IF(ISNUMBER(STDEV(BY285:BY306)),STDEV(BY285:BY306)*SQRT(252),0)</f>
        <v>0.477849064210913</v>
      </c>
      <c r="CC306" s="1" t="n">
        <f aca="false">IF(ISNUMBER(STDEV(BZ285:BZ306)),STDEV(BZ285:BZ306)*SQRT(252),0)</f>
        <v>0.738593812259432</v>
      </c>
      <c r="CF306" s="56" t="n">
        <f aca="false">B306</f>
        <v>35984</v>
      </c>
      <c r="CG306" s="1" t="n">
        <f aca="false">CORREL(C285:C306,E285:E306)</f>
        <v>0.587408513738244</v>
      </c>
      <c r="CI306" s="56" t="n">
        <f aca="false">CF306</f>
        <v>35984</v>
      </c>
      <c r="CJ306" s="3" t="n">
        <f aca="false">STDEV(CO285:CO306)*CJ$24</f>
        <v>0.480684988599056</v>
      </c>
      <c r="CK306" s="3" t="n">
        <f aca="false">STDEV(CP285:CP306)*CK$24</f>
        <v>0.742977196809063</v>
      </c>
      <c r="CO306" s="3" t="n">
        <f aca="false">LN(V306/V305)</f>
        <v>0.0295812240175741</v>
      </c>
      <c r="CP306" s="3" t="n">
        <f aca="false">LN(W306/W305)</f>
        <v>0.0728373239522663</v>
      </c>
    </row>
    <row r="307" customFormat="false" ht="12.75" hidden="false" customHeight="false" outlineLevel="0" collapsed="false">
      <c r="A307" s="1" t="n">
        <f aca="false">A308-1</f>
        <v>740</v>
      </c>
      <c r="B307" s="56" t="n">
        <f aca="false">HLOOKUP("date",IF(TERM2="cash",cash,PRICELOOK),IF(A307&gt;=2,A307,2),FALSE())</f>
        <v>35985</v>
      </c>
      <c r="C307" s="1" t="n">
        <f aca="false">IF(MIN($N307:$O307)=0,0,N307)</f>
        <v>2.235</v>
      </c>
      <c r="D307" s="35" t="n">
        <f aca="false">IF(ma=7,AVERAGE(C301:C307),IF(ma=14,AVERAGE(C294:C307),IF(ma=30,AVERAGE(C278:C307),IF(ma=40,AVERAGE(C268:C307),0))))</f>
        <v>0</v>
      </c>
      <c r="E307" s="1" t="n">
        <f aca="false">IF(MIN($N307:$O307)=0,0,O307)</f>
        <v>2.425</v>
      </c>
      <c r="I307" s="56" t="n">
        <f aca="false">B307</f>
        <v>35985</v>
      </c>
      <c r="J307" s="35" t="n">
        <f aca="false">IF(MIN(C307,E307)=0,0,E307-C307)</f>
        <v>0.19</v>
      </c>
      <c r="K307" s="35" t="n">
        <f aca="false">IF(ma=7,AVERAGE(J301:J307),IF(ma=14,AVERAGE(J294:J307),IF(ma=30,AVERAGE(J278:J307),IF(ma=40,AVERAGE(J268:J307),0))))</f>
        <v>0</v>
      </c>
      <c r="L307" s="35"/>
      <c r="M307" s="35"/>
      <c r="N307" s="28" t="n">
        <f aca="false">IF(BASISYN="YES",Q307-S307,Q307)</f>
        <v>2.235</v>
      </c>
      <c r="O307" s="28" t="n">
        <f aca="false">IF(BASISYN="YES",R307-T307,R307)</f>
        <v>2.425</v>
      </c>
      <c r="Q307" s="28" t="n">
        <f aca="false">IF(ISNA(V307),Q306,V307)</f>
        <v>2.235</v>
      </c>
      <c r="R307" s="28" t="n">
        <f aca="false">IF(ISNA(W307),R306,W307)</f>
        <v>2.425</v>
      </c>
      <c r="S307" s="28" t="n">
        <f aca="false">IF(ISNA(X307),S306,X307)</f>
        <v>2.37</v>
      </c>
      <c r="T307" s="28" t="n">
        <f aca="false">IF(ISNA(Y307),T306,Y307)</f>
        <v>2.37</v>
      </c>
      <c r="V307" s="28" t="n">
        <f aca="false">VLOOKUP($B307,IF(V$1=2,PRICELOOK2,IF(V$1=3,PRICELOOK3,IF(V$1=4,cash,PRICELOOK))),V$2,FALSE())</f>
        <v>2.235</v>
      </c>
      <c r="W307" s="28" t="n">
        <f aca="false">VLOOKUP($B307,IF(W$1=2,PRICELOOK2,IF(W$1=3,PRICELOOK3,IF(W$1=4,cash,PRICELOOK))),W$2,FALSE())</f>
        <v>2.425</v>
      </c>
      <c r="X307" s="28" t="n">
        <f aca="false">VLOOKUP($B307,IF(X$1=2,PRICELOOK2,IF(X$1=3,PRICELOOK3,IF(X$1=4,cash,PRICELOOK))),X$2,FALSE())</f>
        <v>2.37</v>
      </c>
      <c r="Y307" s="28" t="n">
        <f aca="false">VLOOKUP($B307,IF(Y$1=2,PRICELOOK2,IF(Y$1=3,PRICELOOK3,IF(Y$1=4,cash,PRICELOOK))),Y$2,FALSE())</f>
        <v>2.37</v>
      </c>
      <c r="BK307" s="28" t="n">
        <f aca="false">V307</f>
        <v>2.235</v>
      </c>
      <c r="BL307" s="28" t="n">
        <f aca="false">W307</f>
        <v>2.425</v>
      </c>
      <c r="BM307" s="1" t="n">
        <f aca="false">IF(BK307=0,0,IF(BL307=0,0,1))</f>
        <v>1</v>
      </c>
      <c r="BN307" s="56" t="n">
        <f aca="false">B307</f>
        <v>35985</v>
      </c>
      <c r="BO307" s="71" t="n">
        <f aca="false">IF(BM307=1,CORREL(BK288:BK307,BL288:BL307),1.1)</f>
        <v>0.535211501893029</v>
      </c>
      <c r="BP307" s="28" t="n">
        <f aca="false">IF(BM307=0," ",BO307)</f>
        <v>0.535211501893029</v>
      </c>
      <c r="BV307" s="56" t="n">
        <f aca="false">BN307</f>
        <v>35985</v>
      </c>
      <c r="BW307" s="28" t="n">
        <f aca="false">V307</f>
        <v>2.235</v>
      </c>
      <c r="BX307" s="28" t="n">
        <f aca="false">W307</f>
        <v>2.425</v>
      </c>
      <c r="BY307" s="1" t="n">
        <f aca="false">LN(BW307/BW306)</f>
        <v>0.00223964259350466</v>
      </c>
      <c r="BZ307" s="1" t="n">
        <f aca="false">LN(BX307/BX306)</f>
        <v>0.00206398422085143</v>
      </c>
      <c r="CA307" s="56" t="n">
        <f aca="false">BV307</f>
        <v>35985</v>
      </c>
      <c r="CB307" s="1" t="n">
        <f aca="false">IF(ISNUMBER(STDEV(BY286:BY307)),STDEV(BY286:BY307)*SQRT(252),0)</f>
        <v>0.461274776910242</v>
      </c>
      <c r="CC307" s="1" t="n">
        <f aca="false">IF(ISNUMBER(STDEV(BZ286:BZ307)),STDEV(BZ286:BZ307)*SQRT(252),0)</f>
        <v>0.738810432579873</v>
      </c>
      <c r="CF307" s="56" t="n">
        <f aca="false">B307</f>
        <v>35985</v>
      </c>
      <c r="CG307" s="1" t="n">
        <f aca="false">CORREL(C286:C307,E286:E307)</f>
        <v>0.553684329059459</v>
      </c>
      <c r="CI307" s="56" t="n">
        <f aca="false">CF307</f>
        <v>35985</v>
      </c>
      <c r="CJ307" s="3" t="n">
        <f aca="false">STDEV(CO286:CO307)*CJ$24</f>
        <v>0.464012336711965</v>
      </c>
      <c r="CK307" s="3" t="n">
        <f aca="false">STDEV(CP286:CP307)*CK$24</f>
        <v>0.743195102721327</v>
      </c>
      <c r="CO307" s="3" t="n">
        <f aca="false">LN(V307/V306)</f>
        <v>0.00223964259350466</v>
      </c>
      <c r="CP307" s="3" t="n">
        <f aca="false">LN(W307/W306)</f>
        <v>0.00206398422085143</v>
      </c>
    </row>
    <row r="308" customFormat="false" ht="12.75" hidden="false" customHeight="false" outlineLevel="0" collapsed="false">
      <c r="A308" s="1" t="n">
        <f aca="false">A309-1</f>
        <v>741</v>
      </c>
      <c r="B308" s="56" t="n">
        <f aca="false">HLOOKUP("date",IF(TERM2="cash",cash,PRICELOOK),IF(A308&gt;=2,A308,2),FALSE())</f>
        <v>35986</v>
      </c>
      <c r="C308" s="1" t="n">
        <f aca="false">IF(MIN($N308:$O308)=0,0,N308)</f>
        <v>2.15</v>
      </c>
      <c r="D308" s="35" t="n">
        <f aca="false">IF(ma=7,AVERAGE(C302:C308),IF(ma=14,AVERAGE(C295:C308),IF(ma=30,AVERAGE(C279:C308),IF(ma=40,AVERAGE(C269:C308),0))))</f>
        <v>0</v>
      </c>
      <c r="E308" s="1" t="n">
        <f aca="false">IF(MIN($N308:$O308)=0,0,O308)</f>
        <v>2.24</v>
      </c>
      <c r="I308" s="56" t="n">
        <f aca="false">B308</f>
        <v>35986</v>
      </c>
      <c r="J308" s="35" t="n">
        <f aca="false">IF(MIN(C308,E308)=0,0,E308-C308)</f>
        <v>0.0900000000000003</v>
      </c>
      <c r="K308" s="35" t="n">
        <f aca="false">IF(ma=7,AVERAGE(J302:J308),IF(ma=14,AVERAGE(J295:J308),IF(ma=30,AVERAGE(J279:J308),IF(ma=40,AVERAGE(J269:J308),0))))</f>
        <v>0</v>
      </c>
      <c r="L308" s="35"/>
      <c r="M308" s="35"/>
      <c r="N308" s="28" t="n">
        <f aca="false">IF(BASISYN="YES",Q308-S308,Q308)</f>
        <v>2.15</v>
      </c>
      <c r="O308" s="28" t="n">
        <f aca="false">IF(BASISYN="YES",R308-T308,R308)</f>
        <v>2.24</v>
      </c>
      <c r="Q308" s="28" t="n">
        <f aca="false">IF(ISNA(V308),Q307,V308)</f>
        <v>2.15</v>
      </c>
      <c r="R308" s="28" t="n">
        <f aca="false">IF(ISNA(W308),R307,W308)</f>
        <v>2.24</v>
      </c>
      <c r="S308" s="28" t="n">
        <f aca="false">IF(ISNA(X308),S307,X308)</f>
        <v>2.315</v>
      </c>
      <c r="T308" s="28" t="n">
        <f aca="false">IF(ISNA(Y308),T307,Y308)</f>
        <v>2.315</v>
      </c>
      <c r="V308" s="28" t="n">
        <f aca="false">VLOOKUP($B308,IF(V$1=2,PRICELOOK2,IF(V$1=3,PRICELOOK3,IF(V$1=4,cash,PRICELOOK))),V$2,FALSE())</f>
        <v>2.15</v>
      </c>
      <c r="W308" s="28" t="n">
        <f aca="false">VLOOKUP($B308,IF(W$1=2,PRICELOOK2,IF(W$1=3,PRICELOOK3,IF(W$1=4,cash,PRICELOOK))),W$2,FALSE())</f>
        <v>2.24</v>
      </c>
      <c r="X308" s="28" t="n">
        <f aca="false">VLOOKUP($B308,IF(X$1=2,PRICELOOK2,IF(X$1=3,PRICELOOK3,IF(X$1=4,cash,PRICELOOK))),X$2,FALSE())</f>
        <v>2.315</v>
      </c>
      <c r="Y308" s="28" t="n">
        <f aca="false">VLOOKUP($B308,IF(Y$1=2,PRICELOOK2,IF(Y$1=3,PRICELOOK3,IF(Y$1=4,cash,PRICELOOK))),Y$2,FALSE())</f>
        <v>2.315</v>
      </c>
      <c r="BK308" s="28" t="n">
        <f aca="false">V308</f>
        <v>2.15</v>
      </c>
      <c r="BL308" s="28" t="n">
        <f aca="false">W308</f>
        <v>2.24</v>
      </c>
      <c r="BM308" s="1" t="n">
        <f aca="false">IF(BK308=0,0,IF(BL308=0,0,1))</f>
        <v>1</v>
      </c>
      <c r="BN308" s="56" t="n">
        <f aca="false">B308</f>
        <v>35986</v>
      </c>
      <c r="BO308" s="71" t="n">
        <f aca="false">IF(BM308=1,CORREL(BK289:BK308,BL289:BL308),1.1)</f>
        <v>0.499824208158351</v>
      </c>
      <c r="BP308" s="28" t="n">
        <f aca="false">IF(BM308=0," ",BO308)</f>
        <v>0.499824208158351</v>
      </c>
      <c r="BV308" s="56" t="n">
        <f aca="false">BN308</f>
        <v>35986</v>
      </c>
      <c r="BW308" s="28" t="n">
        <f aca="false">V308</f>
        <v>2.15</v>
      </c>
      <c r="BX308" s="28" t="n">
        <f aca="false">W308</f>
        <v>2.24</v>
      </c>
      <c r="BY308" s="1" t="n">
        <f aca="false">LN(BW308/BW307)</f>
        <v>-0.0387733859259607</v>
      </c>
      <c r="BZ308" s="1" t="n">
        <f aca="false">LN(BX308/BX307)</f>
        <v>-0.0793556585224979</v>
      </c>
      <c r="CA308" s="56" t="n">
        <f aca="false">BV308</f>
        <v>35986</v>
      </c>
      <c r="CB308" s="1" t="n">
        <f aca="false">IF(ISNUMBER(STDEV(BY287:BY308)),STDEV(BY287:BY308)*SQRT(252),0)</f>
        <v>0.459803522545278</v>
      </c>
      <c r="CC308" s="1" t="n">
        <f aca="false">IF(ISNUMBER(STDEV(BZ287:BZ308)),STDEV(BZ287:BZ308)*SQRT(252),0)</f>
        <v>0.789351362270709</v>
      </c>
      <c r="CF308" s="56" t="n">
        <f aca="false">B308</f>
        <v>35986</v>
      </c>
      <c r="CG308" s="1" t="n">
        <f aca="false">CORREL(C287:C308,E287:E308)</f>
        <v>0.539221190661937</v>
      </c>
      <c r="CI308" s="56" t="n">
        <f aca="false">CF308</f>
        <v>35986</v>
      </c>
      <c r="CJ308" s="3" t="n">
        <f aca="false">STDEV(CO287:CO308)*CJ$24</f>
        <v>0.462532350790434</v>
      </c>
      <c r="CK308" s="3" t="n">
        <f aca="false">STDEV(CP287:CP308)*CK$24</f>
        <v>0.79403598121576</v>
      </c>
      <c r="CO308" s="3" t="n">
        <f aca="false">LN(V308/V307)</f>
        <v>-0.0387733859259607</v>
      </c>
      <c r="CP308" s="3" t="n">
        <f aca="false">LN(W308/W307)</f>
        <v>-0.0793556585224979</v>
      </c>
    </row>
    <row r="309" customFormat="false" ht="12.75" hidden="false" customHeight="false" outlineLevel="0" collapsed="false">
      <c r="A309" s="1" t="n">
        <f aca="false">A310-1</f>
        <v>742</v>
      </c>
      <c r="B309" s="56" t="n">
        <f aca="false">HLOOKUP("date",IF(TERM2="cash",cash,PRICELOOK),IF(A309&gt;=2,A309,2),FALSE())</f>
        <v>35987</v>
      </c>
      <c r="C309" s="1" t="n">
        <f aca="false">IF(MIN($N309:$O309)=0,0,N309)</f>
        <v>2.15</v>
      </c>
      <c r="D309" s="35" t="n">
        <f aca="false">IF(ma=7,AVERAGE(C303:C309),IF(ma=14,AVERAGE(C296:C309),IF(ma=30,AVERAGE(C280:C309),IF(ma=40,AVERAGE(C270:C309),0))))</f>
        <v>0</v>
      </c>
      <c r="E309" s="1" t="n">
        <f aca="false">IF(MIN($N309:$O309)=0,0,O309)</f>
        <v>2.24</v>
      </c>
      <c r="I309" s="56" t="n">
        <f aca="false">B309</f>
        <v>35987</v>
      </c>
      <c r="J309" s="35" t="n">
        <f aca="false">IF(MIN(C309,E309)=0,0,E309-C309)</f>
        <v>0.0900000000000003</v>
      </c>
      <c r="K309" s="35" t="n">
        <f aca="false">IF(ma=7,AVERAGE(J303:J309),IF(ma=14,AVERAGE(J296:J309),IF(ma=30,AVERAGE(J280:J309),IF(ma=40,AVERAGE(J270:J309),0))))</f>
        <v>0</v>
      </c>
      <c r="L309" s="35"/>
      <c r="M309" s="35"/>
      <c r="N309" s="28" t="n">
        <f aca="false">IF(BASISYN="YES",Q309-S309,Q309)</f>
        <v>2.15</v>
      </c>
      <c r="O309" s="28" t="n">
        <f aca="false">IF(BASISYN="YES",R309-T309,R309)</f>
        <v>2.24</v>
      </c>
      <c r="Q309" s="28" t="n">
        <f aca="false">IF(ISNA(V309),Q308,V309)</f>
        <v>2.15</v>
      </c>
      <c r="R309" s="28" t="n">
        <f aca="false">IF(ISNA(W309),R308,W309)</f>
        <v>2.24</v>
      </c>
      <c r="S309" s="28" t="n">
        <f aca="false">IF(ISNA(X309),S308,X309)</f>
        <v>2.315</v>
      </c>
      <c r="T309" s="28" t="n">
        <f aca="false">IF(ISNA(Y309),T308,Y309)</f>
        <v>2.315</v>
      </c>
      <c r="V309" s="28" t="n">
        <f aca="false">VLOOKUP($B309,IF(V$1=2,PRICELOOK2,IF(V$1=3,PRICELOOK3,IF(V$1=4,cash,PRICELOOK))),V$2,FALSE())</f>
        <v>2.15</v>
      </c>
      <c r="W309" s="28" t="n">
        <f aca="false">VLOOKUP($B309,IF(W$1=2,PRICELOOK2,IF(W$1=3,PRICELOOK3,IF(W$1=4,cash,PRICELOOK))),W$2,FALSE())</f>
        <v>2.24</v>
      </c>
      <c r="X309" s="28" t="n">
        <f aca="false">VLOOKUP($B309,IF(X$1=2,PRICELOOK2,IF(X$1=3,PRICELOOK3,IF(X$1=4,cash,PRICELOOK))),X$2,FALSE())</f>
        <v>2.315</v>
      </c>
      <c r="Y309" s="28" t="n">
        <f aca="false">VLOOKUP($B309,IF(Y$1=2,PRICELOOK2,IF(Y$1=3,PRICELOOK3,IF(Y$1=4,cash,PRICELOOK))),Y$2,FALSE())</f>
        <v>2.315</v>
      </c>
      <c r="BK309" s="28" t="n">
        <f aca="false">V309</f>
        <v>2.15</v>
      </c>
      <c r="BL309" s="28" t="n">
        <f aca="false">W309</f>
        <v>2.24</v>
      </c>
      <c r="BM309" s="1" t="n">
        <f aca="false">IF(BK309=0,0,IF(BL309=0,0,1))</f>
        <v>1</v>
      </c>
      <c r="BN309" s="56" t="n">
        <f aca="false">B309</f>
        <v>35987</v>
      </c>
      <c r="BO309" s="71" t="n">
        <f aca="false">IF(BM309=1,CORREL(BK290:BK309,BL290:BL309),1.1)</f>
        <v>0.465303624015211</v>
      </c>
      <c r="BP309" s="28" t="n">
        <f aca="false">IF(BM309=0," ",BO309)</f>
        <v>0.465303624015211</v>
      </c>
      <c r="BV309" s="56" t="n">
        <f aca="false">BN309</f>
        <v>35987</v>
      </c>
      <c r="BW309" s="28" t="n">
        <f aca="false">V309</f>
        <v>2.15</v>
      </c>
      <c r="BX309" s="28" t="n">
        <f aca="false">W309</f>
        <v>2.24</v>
      </c>
      <c r="BY309" s="1" t="n">
        <f aca="false">LN(BW309/BW308)</f>
        <v>0</v>
      </c>
      <c r="BZ309" s="1" t="n">
        <f aca="false">LN(BX309/BX308)</f>
        <v>0</v>
      </c>
      <c r="CA309" s="56" t="n">
        <f aca="false">BV309</f>
        <v>35987</v>
      </c>
      <c r="CB309" s="1" t="n">
        <f aca="false">IF(ISNUMBER(STDEV(BY288:BY309)),STDEV(BY288:BY309)*SQRT(252),0)</f>
        <v>0.455163685443747</v>
      </c>
      <c r="CC309" s="1" t="n">
        <f aca="false">IF(ISNUMBER(STDEV(BZ288:BZ309)),STDEV(BZ288:BZ309)*SQRT(252),0)</f>
        <v>0.789191035586803</v>
      </c>
      <c r="CF309" s="56" t="n">
        <f aca="false">B309</f>
        <v>35987</v>
      </c>
      <c r="CG309" s="1" t="n">
        <f aca="false">CORREL(C288:C309,E288:E309)</f>
        <v>0.504660337703144</v>
      </c>
      <c r="CI309" s="56" t="n">
        <f aca="false">CF309</f>
        <v>35987</v>
      </c>
      <c r="CJ309" s="3" t="n">
        <f aca="false">STDEV(CO288:CO309)*CJ$24</f>
        <v>0.457864977321922</v>
      </c>
      <c r="CK309" s="3" t="n">
        <f aca="false">STDEV(CP288:CP309)*CK$24</f>
        <v>0.793874703029827</v>
      </c>
      <c r="CO309" s="3" t="n">
        <f aca="false">LN(V309/V308)</f>
        <v>0</v>
      </c>
      <c r="CP309" s="3" t="n">
        <f aca="false">LN(W309/W308)</f>
        <v>0</v>
      </c>
    </row>
    <row r="310" customFormat="false" ht="12.75" hidden="false" customHeight="false" outlineLevel="0" collapsed="false">
      <c r="A310" s="1" t="n">
        <f aca="false">A311-1</f>
        <v>743</v>
      </c>
      <c r="B310" s="56" t="n">
        <f aca="false">HLOOKUP("date",IF(TERM2="cash",cash,PRICELOOK),IF(A310&gt;=2,A310,2),FALSE())</f>
        <v>35988</v>
      </c>
      <c r="C310" s="1" t="n">
        <f aca="false">IF(MIN($N310:$O310)=0,0,N310)</f>
        <v>2.15</v>
      </c>
      <c r="D310" s="35" t="n">
        <f aca="false">IF(ma=7,AVERAGE(C304:C310),IF(ma=14,AVERAGE(C297:C310),IF(ma=30,AVERAGE(C281:C310),IF(ma=40,AVERAGE(C271:C310),0))))</f>
        <v>0</v>
      </c>
      <c r="E310" s="1" t="n">
        <f aca="false">IF(MIN($N310:$O310)=0,0,O310)</f>
        <v>2.24</v>
      </c>
      <c r="I310" s="56" t="n">
        <f aca="false">B310</f>
        <v>35988</v>
      </c>
      <c r="J310" s="35" t="n">
        <f aca="false">IF(MIN(C310,E310)=0,0,E310-C310)</f>
        <v>0.0900000000000003</v>
      </c>
      <c r="K310" s="35" t="n">
        <f aca="false">IF(ma=7,AVERAGE(J304:J310),IF(ma=14,AVERAGE(J297:J310),IF(ma=30,AVERAGE(J281:J310),IF(ma=40,AVERAGE(J271:J310),0))))</f>
        <v>0</v>
      </c>
      <c r="L310" s="35"/>
      <c r="M310" s="35"/>
      <c r="N310" s="28" t="n">
        <f aca="false">IF(BASISYN="YES",Q310-S310,Q310)</f>
        <v>2.15</v>
      </c>
      <c r="O310" s="28" t="n">
        <f aca="false">IF(BASISYN="YES",R310-T310,R310)</f>
        <v>2.24</v>
      </c>
      <c r="Q310" s="28" t="n">
        <f aca="false">IF(ISNA(V310),Q309,V310)</f>
        <v>2.15</v>
      </c>
      <c r="R310" s="28" t="n">
        <f aca="false">IF(ISNA(W310),R309,W310)</f>
        <v>2.24</v>
      </c>
      <c r="S310" s="28" t="n">
        <f aca="false">IF(ISNA(X310),S309,X310)</f>
        <v>2.315</v>
      </c>
      <c r="T310" s="28" t="n">
        <f aca="false">IF(ISNA(Y310),T309,Y310)</f>
        <v>2.315</v>
      </c>
      <c r="V310" s="28" t="n">
        <f aca="false">VLOOKUP($B310,IF(V$1=2,PRICELOOK2,IF(V$1=3,PRICELOOK3,IF(V$1=4,cash,PRICELOOK))),V$2,FALSE())</f>
        <v>2.15</v>
      </c>
      <c r="W310" s="28" t="n">
        <f aca="false">VLOOKUP($B310,IF(W$1=2,PRICELOOK2,IF(W$1=3,PRICELOOK3,IF(W$1=4,cash,PRICELOOK))),W$2,FALSE())</f>
        <v>2.24</v>
      </c>
      <c r="X310" s="28" t="n">
        <f aca="false">VLOOKUP($B310,IF(X$1=2,PRICELOOK2,IF(X$1=3,PRICELOOK3,IF(X$1=4,cash,PRICELOOK))),X$2,FALSE())</f>
        <v>2.315</v>
      </c>
      <c r="Y310" s="28" t="n">
        <f aca="false">VLOOKUP($B310,IF(Y$1=2,PRICELOOK2,IF(Y$1=3,PRICELOOK3,IF(Y$1=4,cash,PRICELOOK))),Y$2,FALSE())</f>
        <v>2.315</v>
      </c>
      <c r="BK310" s="28" t="n">
        <f aca="false">V310</f>
        <v>2.15</v>
      </c>
      <c r="BL310" s="28" t="n">
        <f aca="false">W310</f>
        <v>2.24</v>
      </c>
      <c r="BM310" s="1" t="n">
        <f aca="false">IF(BK310=0,0,IF(BL310=0,0,1))</f>
        <v>1</v>
      </c>
      <c r="BN310" s="56" t="n">
        <f aca="false">B310</f>
        <v>35988</v>
      </c>
      <c r="BO310" s="71" t="n">
        <f aca="false">IF(BM310=1,CORREL(BK291:BK310,BL291:BL310),1.1)</f>
        <v>0.463119989222498</v>
      </c>
      <c r="BP310" s="28" t="n">
        <f aca="false">IF(BM310=0," ",BO310)</f>
        <v>0.463119989222498</v>
      </c>
      <c r="BV310" s="56" t="n">
        <f aca="false">BN310</f>
        <v>35988</v>
      </c>
      <c r="BW310" s="28" t="n">
        <f aca="false">V310</f>
        <v>2.15</v>
      </c>
      <c r="BX310" s="28" t="n">
        <f aca="false">W310</f>
        <v>2.24</v>
      </c>
      <c r="BY310" s="1" t="n">
        <f aca="false">LN(BW310/BW309)</f>
        <v>0</v>
      </c>
      <c r="BZ310" s="1" t="n">
        <f aca="false">LN(BX310/BX309)</f>
        <v>0</v>
      </c>
      <c r="CA310" s="56" t="n">
        <f aca="false">BV310</f>
        <v>35988</v>
      </c>
      <c r="CB310" s="1" t="n">
        <f aca="false">IF(ISNUMBER(STDEV(BY289:BY310)),STDEV(BY289:BY310)*SQRT(252),0)</f>
        <v>0.455163685443747</v>
      </c>
      <c r="CC310" s="1" t="n">
        <f aca="false">IF(ISNUMBER(STDEV(BZ289:BZ310)),STDEV(BZ289:BZ310)*SQRT(252),0)</f>
        <v>0.789191035586803</v>
      </c>
      <c r="CF310" s="56" t="n">
        <f aca="false">B310</f>
        <v>35988</v>
      </c>
      <c r="CG310" s="1" t="n">
        <f aca="false">CORREL(C289:C310,E289:E310)</f>
        <v>0.460409341523546</v>
      </c>
      <c r="CI310" s="56" t="n">
        <f aca="false">CF310</f>
        <v>35988</v>
      </c>
      <c r="CJ310" s="3" t="n">
        <f aca="false">STDEV(CO289:CO310)*CJ$24</f>
        <v>0.457864977321922</v>
      </c>
      <c r="CK310" s="3" t="n">
        <f aca="false">STDEV(CP289:CP310)*CK$24</f>
        <v>0.793874703029827</v>
      </c>
      <c r="CO310" s="3" t="n">
        <f aca="false">LN(V310/V309)</f>
        <v>0</v>
      </c>
      <c r="CP310" s="3" t="n">
        <f aca="false">LN(W310/W309)</f>
        <v>0</v>
      </c>
    </row>
    <row r="311" customFormat="false" ht="12.75" hidden="false" customHeight="false" outlineLevel="0" collapsed="false">
      <c r="A311" s="1" t="n">
        <f aca="false">A312-1</f>
        <v>744</v>
      </c>
      <c r="B311" s="56" t="n">
        <f aca="false">HLOOKUP("date",IF(TERM2="cash",cash,PRICELOOK),IF(A311&gt;=2,A311,2),FALSE())</f>
        <v>35989</v>
      </c>
      <c r="C311" s="1" t="n">
        <f aca="false">IF(MIN($N311:$O311)=0,0,N311)</f>
        <v>2.205</v>
      </c>
      <c r="D311" s="35" t="n">
        <f aca="false">IF(ma=7,AVERAGE(C305:C311),IF(ma=14,AVERAGE(C298:C311),IF(ma=30,AVERAGE(C282:C311),IF(ma=40,AVERAGE(C272:C311),0))))</f>
        <v>0</v>
      </c>
      <c r="E311" s="1" t="n">
        <f aca="false">IF(MIN($N311:$O311)=0,0,O311)</f>
        <v>2.515</v>
      </c>
      <c r="I311" s="56" t="n">
        <f aca="false">B311</f>
        <v>35989</v>
      </c>
      <c r="J311" s="35" t="n">
        <f aca="false">IF(MIN(C311,E311)=0,0,E311-C311)</f>
        <v>0.31</v>
      </c>
      <c r="K311" s="35" t="n">
        <f aca="false">IF(ma=7,AVERAGE(J305:J311),IF(ma=14,AVERAGE(J298:J311),IF(ma=30,AVERAGE(J282:J311),IF(ma=40,AVERAGE(J272:J311),0))))</f>
        <v>0</v>
      </c>
      <c r="L311" s="35"/>
      <c r="M311" s="35"/>
      <c r="N311" s="28" t="n">
        <f aca="false">IF(BASISYN="YES",Q311-S311,Q311)</f>
        <v>2.205</v>
      </c>
      <c r="O311" s="28" t="n">
        <f aca="false">IF(BASISYN="YES",R311-T311,R311)</f>
        <v>2.515</v>
      </c>
      <c r="Q311" s="28" t="n">
        <f aca="false">IF(ISNA(V311),Q310,V311)</f>
        <v>2.205</v>
      </c>
      <c r="R311" s="28" t="n">
        <f aca="false">IF(ISNA(W311),R310,W311)</f>
        <v>2.515</v>
      </c>
      <c r="S311" s="28" t="n">
        <f aca="false">IF(ISNA(X311),S310,X311)</f>
        <v>2.275</v>
      </c>
      <c r="T311" s="28" t="n">
        <f aca="false">IF(ISNA(Y311),T310,Y311)</f>
        <v>2.275</v>
      </c>
      <c r="V311" s="28" t="n">
        <f aca="false">VLOOKUP($B311,IF(V$1=2,PRICELOOK2,IF(V$1=3,PRICELOOK3,IF(V$1=4,cash,PRICELOOK))),V$2,FALSE())</f>
        <v>2.205</v>
      </c>
      <c r="W311" s="28" t="n">
        <f aca="false">VLOOKUP($B311,IF(W$1=2,PRICELOOK2,IF(W$1=3,PRICELOOK3,IF(W$1=4,cash,PRICELOOK))),W$2,FALSE())</f>
        <v>2.515</v>
      </c>
      <c r="X311" s="28" t="n">
        <f aca="false">VLOOKUP($B311,IF(X$1=2,PRICELOOK2,IF(X$1=3,PRICELOOK3,IF(X$1=4,cash,PRICELOOK))),X$2,FALSE())</f>
        <v>2.275</v>
      </c>
      <c r="Y311" s="28" t="n">
        <f aca="false">VLOOKUP($B311,IF(Y$1=2,PRICELOOK2,IF(Y$1=3,PRICELOOK3,IF(Y$1=4,cash,PRICELOOK))),Y$2,FALSE())</f>
        <v>2.275</v>
      </c>
      <c r="BK311" s="28" t="n">
        <f aca="false">V311</f>
        <v>2.205</v>
      </c>
      <c r="BL311" s="28" t="n">
        <f aca="false">W311</f>
        <v>2.515</v>
      </c>
      <c r="BM311" s="1" t="n">
        <f aca="false">IF(BK311=0,0,IF(BL311=0,0,1))</f>
        <v>1</v>
      </c>
      <c r="BN311" s="56" t="n">
        <f aca="false">B311</f>
        <v>35989</v>
      </c>
      <c r="BO311" s="71" t="n">
        <f aca="false">IF(BM311=1,CORREL(BK292:BK311,BL292:BL311),1.1)</f>
        <v>0.424536383754787</v>
      </c>
      <c r="BP311" s="28" t="n">
        <f aca="false">IF(BM311=0," ",BO311)</f>
        <v>0.424536383754787</v>
      </c>
      <c r="BV311" s="56" t="n">
        <f aca="false">BN311</f>
        <v>35989</v>
      </c>
      <c r="BW311" s="28" t="n">
        <f aca="false">V311</f>
        <v>2.205</v>
      </c>
      <c r="BX311" s="28" t="n">
        <f aca="false">W311</f>
        <v>2.515</v>
      </c>
      <c r="BY311" s="1" t="n">
        <f aca="false">LN(BW311/BW310)</f>
        <v>0.025259666759238</v>
      </c>
      <c r="BZ311" s="1" t="n">
        <f aca="false">LN(BX311/BX310)</f>
        <v>0.115796937684754</v>
      </c>
      <c r="CA311" s="56" t="n">
        <f aca="false">BV311</f>
        <v>35989</v>
      </c>
      <c r="CB311" s="1" t="n">
        <f aca="false">IF(ISNUMBER(STDEV(BY290:BY311)),STDEV(BY290:BY311)*SQRT(252),0)</f>
        <v>0.461189324158919</v>
      </c>
      <c r="CC311" s="1" t="n">
        <f aca="false">IF(ISNUMBER(STDEV(BZ290:BZ311)),STDEV(BZ290:BZ311)*SQRT(252),0)</f>
        <v>0.87598937562054</v>
      </c>
      <c r="CF311" s="56" t="n">
        <f aca="false">B311</f>
        <v>35989</v>
      </c>
      <c r="CG311" s="1" t="n">
        <f aca="false">CORREL(C290:C311,E290:E311)</f>
        <v>0.394178219789262</v>
      </c>
      <c r="CI311" s="56" t="n">
        <f aca="false">CF311</f>
        <v>35989</v>
      </c>
      <c r="CJ311" s="3" t="n">
        <f aca="false">STDEV(CO290:CO311)*CJ$24</f>
        <v>0.4639263768182</v>
      </c>
      <c r="CK311" s="3" t="n">
        <f aca="false">STDEV(CP290:CP311)*CK$24</f>
        <v>0.881188171265727</v>
      </c>
      <c r="CO311" s="3" t="n">
        <f aca="false">LN(V311/V310)</f>
        <v>0.025259666759238</v>
      </c>
      <c r="CP311" s="3" t="n">
        <f aca="false">LN(W311/W310)</f>
        <v>0.115796937684754</v>
      </c>
    </row>
    <row r="312" customFormat="false" ht="12.75" hidden="false" customHeight="false" outlineLevel="0" collapsed="false">
      <c r="A312" s="1" t="n">
        <f aca="false">A313-1</f>
        <v>745</v>
      </c>
      <c r="B312" s="56" t="n">
        <f aca="false">HLOOKUP("date",IF(TERM2="cash",cash,PRICELOOK),IF(A312&gt;=2,A312,2),FALSE())</f>
        <v>35990</v>
      </c>
      <c r="C312" s="1" t="n">
        <f aca="false">IF(MIN($N312:$O312)=0,0,N312)</f>
        <v>2.225</v>
      </c>
      <c r="D312" s="35" t="n">
        <f aca="false">IF(ma=7,AVERAGE(C306:C312),IF(ma=14,AVERAGE(C299:C312),IF(ma=30,AVERAGE(C283:C312),IF(ma=40,AVERAGE(C273:C312),0))))</f>
        <v>0</v>
      </c>
      <c r="E312" s="1" t="n">
        <f aca="false">IF(MIN($N312:$O312)=0,0,O312)</f>
        <v>2.505</v>
      </c>
      <c r="I312" s="56" t="n">
        <f aca="false">B312</f>
        <v>35990</v>
      </c>
      <c r="J312" s="35" t="n">
        <f aca="false">IF(MIN(C312,E312)=0,0,E312-C312)</f>
        <v>0.28</v>
      </c>
      <c r="K312" s="35" t="n">
        <f aca="false">IF(ma=7,AVERAGE(J306:J312),IF(ma=14,AVERAGE(J299:J312),IF(ma=30,AVERAGE(J283:J312),IF(ma=40,AVERAGE(J273:J312),0))))</f>
        <v>0</v>
      </c>
      <c r="L312" s="35"/>
      <c r="M312" s="35"/>
      <c r="N312" s="28" t="n">
        <f aca="false">IF(BASISYN="YES",Q312-S312,Q312)</f>
        <v>2.225</v>
      </c>
      <c r="O312" s="28" t="n">
        <f aca="false">IF(BASISYN="YES",R312-T312,R312)</f>
        <v>2.505</v>
      </c>
      <c r="Q312" s="28" t="n">
        <f aca="false">IF(ISNA(V312),Q311,V312)</f>
        <v>2.225</v>
      </c>
      <c r="R312" s="28" t="n">
        <f aca="false">IF(ISNA(W312),R311,W312)</f>
        <v>2.505</v>
      </c>
      <c r="S312" s="28" t="n">
        <f aca="false">IF(ISNA(X312),S311,X312)</f>
        <v>2.235</v>
      </c>
      <c r="T312" s="28" t="n">
        <f aca="false">IF(ISNA(Y312),T311,Y312)</f>
        <v>2.235</v>
      </c>
      <c r="V312" s="28" t="n">
        <f aca="false">VLOOKUP($B312,IF(V$1=2,PRICELOOK2,IF(V$1=3,PRICELOOK3,IF(V$1=4,cash,PRICELOOK))),V$2,FALSE())</f>
        <v>2.225</v>
      </c>
      <c r="W312" s="28" t="n">
        <f aca="false">VLOOKUP($B312,IF(W$1=2,PRICELOOK2,IF(W$1=3,PRICELOOK3,IF(W$1=4,cash,PRICELOOK))),W$2,FALSE())</f>
        <v>2.505</v>
      </c>
      <c r="X312" s="28" t="n">
        <f aca="false">VLOOKUP($B312,IF(X$1=2,PRICELOOK2,IF(X$1=3,PRICELOOK3,IF(X$1=4,cash,PRICELOOK))),X$2,FALSE())</f>
        <v>2.235</v>
      </c>
      <c r="Y312" s="28" t="n">
        <f aca="false">VLOOKUP($B312,IF(Y$1=2,PRICELOOK2,IF(Y$1=3,PRICELOOK3,IF(Y$1=4,cash,PRICELOOK))),Y$2,FALSE())</f>
        <v>2.235</v>
      </c>
      <c r="BK312" s="28" t="n">
        <f aca="false">V312</f>
        <v>2.225</v>
      </c>
      <c r="BL312" s="28" t="n">
        <f aca="false">W312</f>
        <v>2.505</v>
      </c>
      <c r="BM312" s="1" t="n">
        <f aca="false">IF(BK312=0,0,IF(BL312=0,0,1))</f>
        <v>1</v>
      </c>
      <c r="BN312" s="56" t="n">
        <f aca="false">B312</f>
        <v>35990</v>
      </c>
      <c r="BO312" s="71" t="n">
        <f aca="false">IF(BM312=1,CORREL(BK293:BK312,BL293:BL312),1.1)</f>
        <v>0.44031489862657</v>
      </c>
      <c r="BP312" s="28" t="n">
        <f aca="false">IF(BM312=0," ",BO312)</f>
        <v>0.44031489862657</v>
      </c>
      <c r="BV312" s="56" t="n">
        <f aca="false">BN312</f>
        <v>35990</v>
      </c>
      <c r="BW312" s="28" t="n">
        <f aca="false">V312</f>
        <v>2.225</v>
      </c>
      <c r="BX312" s="28" t="n">
        <f aca="false">W312</f>
        <v>2.505</v>
      </c>
      <c r="BY312" s="1" t="n">
        <f aca="false">LN(BW312/BW311)</f>
        <v>0.00902940671939416</v>
      </c>
      <c r="BZ312" s="1" t="n">
        <f aca="false">LN(BX312/BX311)</f>
        <v>-0.00398406901487446</v>
      </c>
      <c r="CA312" s="56" t="n">
        <f aca="false">BV312</f>
        <v>35990</v>
      </c>
      <c r="CB312" s="1" t="n">
        <f aca="false">IF(ISNUMBER(STDEV(BY291:BY312)),STDEV(BY291:BY312)*SQRT(252),0)</f>
        <v>0.389688540061174</v>
      </c>
      <c r="CC312" s="1" t="n">
        <f aca="false">IF(ISNUMBER(STDEV(BZ291:BZ312)),STDEV(BZ291:BZ312)*SQRT(252),0)</f>
        <v>0.828233715702722</v>
      </c>
      <c r="CF312" s="56" t="n">
        <f aca="false">B312</f>
        <v>35990</v>
      </c>
      <c r="CG312" s="1" t="n">
        <f aca="false">CORREL(C291:C312,E291:E312)</f>
        <v>0.431878131248225</v>
      </c>
      <c r="CI312" s="56" t="n">
        <f aca="false">CF312</f>
        <v>35990</v>
      </c>
      <c r="CJ312" s="3" t="n">
        <f aca="false">STDEV(CO291:CO312)*CJ$24</f>
        <v>0.39200125199745</v>
      </c>
      <c r="CK312" s="3" t="n">
        <f aca="false">STDEV(CP291:CP312)*CK$24</f>
        <v>0.83314909248037</v>
      </c>
      <c r="CO312" s="3" t="n">
        <f aca="false">LN(V312/V311)</f>
        <v>0.00902940671939416</v>
      </c>
      <c r="CP312" s="3" t="n">
        <f aca="false">LN(W312/W311)</f>
        <v>-0.00398406901487446</v>
      </c>
    </row>
    <row r="313" customFormat="false" ht="12.75" hidden="false" customHeight="false" outlineLevel="0" collapsed="false">
      <c r="A313" s="1" t="n">
        <f aca="false">A314-1</f>
        <v>746</v>
      </c>
      <c r="B313" s="56" t="n">
        <f aca="false">HLOOKUP("date",IF(TERM2="cash",cash,PRICELOOK),IF(A313&gt;=2,A313,2),FALSE())</f>
        <v>35991</v>
      </c>
      <c r="C313" s="1" t="n">
        <f aca="false">IF(MIN($N313:$O313)=0,0,N313)</f>
        <v>2.21</v>
      </c>
      <c r="D313" s="35" t="n">
        <f aca="false">IF(ma=7,AVERAGE(C307:C313),IF(ma=14,AVERAGE(C300:C313),IF(ma=30,AVERAGE(C284:C313),IF(ma=40,AVERAGE(C274:C313),0))))</f>
        <v>0</v>
      </c>
      <c r="E313" s="1" t="n">
        <f aca="false">IF(MIN($N313:$O313)=0,0,O313)</f>
        <v>2.515</v>
      </c>
      <c r="I313" s="56" t="n">
        <f aca="false">B313</f>
        <v>35991</v>
      </c>
      <c r="J313" s="35" t="n">
        <f aca="false">IF(MIN(C313,E313)=0,0,E313-C313)</f>
        <v>0.305</v>
      </c>
      <c r="K313" s="35" t="n">
        <f aca="false">IF(ma=7,AVERAGE(J307:J313),IF(ma=14,AVERAGE(J300:J313),IF(ma=30,AVERAGE(J284:J313),IF(ma=40,AVERAGE(J274:J313),0))))</f>
        <v>0</v>
      </c>
      <c r="L313" s="35"/>
      <c r="M313" s="35"/>
      <c r="N313" s="28" t="n">
        <f aca="false">IF(BASISYN="YES",Q313-S313,Q313)</f>
        <v>2.21</v>
      </c>
      <c r="O313" s="28" t="n">
        <f aca="false">IF(BASISYN="YES",R313-T313,R313)</f>
        <v>2.515</v>
      </c>
      <c r="Q313" s="28" t="n">
        <f aca="false">IF(ISNA(V313),Q312,V313)</f>
        <v>2.21</v>
      </c>
      <c r="R313" s="28" t="n">
        <f aca="false">IF(ISNA(W313),R312,W313)</f>
        <v>2.515</v>
      </c>
      <c r="S313" s="28" t="n">
        <f aca="false">IF(ISNA(X313),S312,X313)</f>
        <v>2.215</v>
      </c>
      <c r="T313" s="28" t="n">
        <f aca="false">IF(ISNA(Y313),T312,Y313)</f>
        <v>2.215</v>
      </c>
      <c r="V313" s="28" t="n">
        <f aca="false">VLOOKUP($B313,IF(V$1=2,PRICELOOK2,IF(V$1=3,PRICELOOK3,IF(V$1=4,cash,PRICELOOK))),V$2,FALSE())</f>
        <v>2.21</v>
      </c>
      <c r="W313" s="28" t="n">
        <f aca="false">VLOOKUP($B313,IF(W$1=2,PRICELOOK2,IF(W$1=3,PRICELOOK3,IF(W$1=4,cash,PRICELOOK))),W$2,FALSE())</f>
        <v>2.515</v>
      </c>
      <c r="X313" s="28" t="n">
        <f aca="false">VLOOKUP($B313,IF(X$1=2,PRICELOOK2,IF(X$1=3,PRICELOOK3,IF(X$1=4,cash,PRICELOOK))),X$2,FALSE())</f>
        <v>2.215</v>
      </c>
      <c r="Y313" s="28" t="n">
        <f aca="false">VLOOKUP($B313,IF(Y$1=2,PRICELOOK2,IF(Y$1=3,PRICELOOK3,IF(Y$1=4,cash,PRICELOOK))),Y$2,FALSE())</f>
        <v>2.215</v>
      </c>
      <c r="BK313" s="28" t="n">
        <f aca="false">V313</f>
        <v>2.21</v>
      </c>
      <c r="BL313" s="28" t="n">
        <f aca="false">W313</f>
        <v>2.515</v>
      </c>
      <c r="BM313" s="1" t="n">
        <f aca="false">IF(BK313=0,0,IF(BL313=0,0,1))</f>
        <v>1</v>
      </c>
      <c r="BN313" s="56" t="n">
        <f aca="false">B313</f>
        <v>35991</v>
      </c>
      <c r="BO313" s="71" t="n">
        <f aca="false">IF(BM313=1,CORREL(BK294:BK313,BL294:BL313),1.1)</f>
        <v>0.445747886257407</v>
      </c>
      <c r="BP313" s="28" t="n">
        <f aca="false">IF(BM313=0," ",BO313)</f>
        <v>0.445747886257407</v>
      </c>
      <c r="BV313" s="56" t="n">
        <f aca="false">BN313</f>
        <v>35991</v>
      </c>
      <c r="BW313" s="28" t="n">
        <f aca="false">V313</f>
        <v>2.21</v>
      </c>
      <c r="BX313" s="28" t="n">
        <f aca="false">W313</f>
        <v>2.515</v>
      </c>
      <c r="BY313" s="1" t="n">
        <f aca="false">LN(BW313/BW312)</f>
        <v>-0.00676440008854215</v>
      </c>
      <c r="BZ313" s="1" t="n">
        <f aca="false">LN(BX313/BX312)</f>
        <v>0.00398406901487451</v>
      </c>
      <c r="CA313" s="56" t="n">
        <f aca="false">BV313</f>
        <v>35991</v>
      </c>
      <c r="CB313" s="1" t="n">
        <f aca="false">IF(ISNUMBER(STDEV(BY292:BY313)),STDEV(BY292:BY313)*SQRT(252),0)</f>
        <v>0.390010157558116</v>
      </c>
      <c r="CC313" s="1" t="n">
        <f aca="false">IF(ISNUMBER(STDEV(BZ292:BZ313)),STDEV(BZ292:BZ313)*SQRT(252),0)</f>
        <v>0.827339649455846</v>
      </c>
      <c r="CF313" s="56" t="n">
        <f aca="false">B313</f>
        <v>35991</v>
      </c>
      <c r="CG313" s="1" t="n">
        <f aca="false">CORREL(C292:C313,E292:E313)</f>
        <v>0.42251781046576</v>
      </c>
      <c r="CI313" s="56" t="n">
        <f aca="false">CF313</f>
        <v>35991</v>
      </c>
      <c r="CJ313" s="3" t="n">
        <f aca="false">STDEV(CO292:CO313)*CJ$24</f>
        <v>0.39232477822033</v>
      </c>
      <c r="CK313" s="3" t="n">
        <f aca="false">STDEV(CP292:CP313)*CK$24</f>
        <v>0.832249720155773</v>
      </c>
      <c r="CO313" s="3" t="n">
        <f aca="false">LN(V313/V312)</f>
        <v>-0.00676440008854215</v>
      </c>
      <c r="CP313" s="3" t="n">
        <f aca="false">LN(W313/W312)</f>
        <v>0.00398406901487451</v>
      </c>
    </row>
    <row r="314" customFormat="false" ht="12.75" hidden="false" customHeight="false" outlineLevel="0" collapsed="false">
      <c r="A314" s="1" t="n">
        <f aca="false">A315-1</f>
        <v>747</v>
      </c>
      <c r="B314" s="56" t="n">
        <f aca="false">HLOOKUP("date",IF(TERM2="cash",cash,PRICELOOK),IF(A314&gt;=2,A314,2),FALSE())</f>
        <v>35992</v>
      </c>
      <c r="C314" s="1" t="n">
        <f aca="false">IF(MIN($N314:$O314)=0,0,N314)</f>
        <v>2.125</v>
      </c>
      <c r="D314" s="35" t="n">
        <f aca="false">IF(ma=7,AVERAGE(C308:C314),IF(ma=14,AVERAGE(C301:C314),IF(ma=30,AVERAGE(C285:C314),IF(ma=40,AVERAGE(C275:C314),0))))</f>
        <v>0</v>
      </c>
      <c r="E314" s="1" t="n">
        <f aca="false">IF(MIN($N314:$O314)=0,0,O314)</f>
        <v>2.515</v>
      </c>
      <c r="I314" s="56" t="n">
        <f aca="false">B314</f>
        <v>35992</v>
      </c>
      <c r="J314" s="35" t="n">
        <f aca="false">IF(MIN(C314,E314)=0,0,E314-C314)</f>
        <v>0.39</v>
      </c>
      <c r="K314" s="35" t="n">
        <f aca="false">IF(ma=7,AVERAGE(J308:J314),IF(ma=14,AVERAGE(J301:J314),IF(ma=30,AVERAGE(J285:J314),IF(ma=40,AVERAGE(J275:J314),0))))</f>
        <v>0</v>
      </c>
      <c r="L314" s="35"/>
      <c r="M314" s="35"/>
      <c r="N314" s="28" t="n">
        <f aca="false">IF(BASISYN="YES",Q314-S314,Q314)</f>
        <v>2.125</v>
      </c>
      <c r="O314" s="28" t="n">
        <f aca="false">IF(BASISYN="YES",R314-T314,R314)</f>
        <v>2.515</v>
      </c>
      <c r="Q314" s="28" t="n">
        <f aca="false">IF(ISNA(V314),Q313,V314)</f>
        <v>2.125</v>
      </c>
      <c r="R314" s="28" t="n">
        <f aca="false">IF(ISNA(W314),R313,W314)</f>
        <v>2.515</v>
      </c>
      <c r="S314" s="28" t="n">
        <f aca="false">IF(ISNA(X314),S313,X314)</f>
        <v>2.145</v>
      </c>
      <c r="T314" s="28" t="n">
        <f aca="false">IF(ISNA(Y314),T313,Y314)</f>
        <v>2.145</v>
      </c>
      <c r="V314" s="28" t="n">
        <f aca="false">VLOOKUP($B314,IF(V$1=2,PRICELOOK2,IF(V$1=3,PRICELOOK3,IF(V$1=4,cash,PRICELOOK))),V$2,FALSE())</f>
        <v>2.125</v>
      </c>
      <c r="W314" s="28" t="n">
        <f aca="false">VLOOKUP($B314,IF(W$1=2,PRICELOOK2,IF(W$1=3,PRICELOOK3,IF(W$1=4,cash,PRICELOOK))),W$2,FALSE())</f>
        <v>2.515</v>
      </c>
      <c r="X314" s="28" t="n">
        <f aca="false">VLOOKUP($B314,IF(X$1=2,PRICELOOK2,IF(X$1=3,PRICELOOK3,IF(X$1=4,cash,PRICELOOK))),X$2,FALSE())</f>
        <v>2.145</v>
      </c>
      <c r="Y314" s="28" t="n">
        <f aca="false">VLOOKUP($B314,IF(Y$1=2,PRICELOOK2,IF(Y$1=3,PRICELOOK3,IF(Y$1=4,cash,PRICELOOK))),Y$2,FALSE())</f>
        <v>2.145</v>
      </c>
      <c r="BK314" s="28" t="n">
        <f aca="false">V314</f>
        <v>2.125</v>
      </c>
      <c r="BL314" s="28" t="n">
        <f aca="false">W314</f>
        <v>2.515</v>
      </c>
      <c r="BM314" s="1" t="n">
        <f aca="false">IF(BK314=0,0,IF(BL314=0,0,1))</f>
        <v>1</v>
      </c>
      <c r="BN314" s="56" t="n">
        <f aca="false">B314</f>
        <v>35992</v>
      </c>
      <c r="BO314" s="71" t="n">
        <f aca="false">IF(BM314=1,CORREL(BK295:BK314,BL295:BL314),1.1)</f>
        <v>0.25140600444078</v>
      </c>
      <c r="BP314" s="28" t="n">
        <f aca="false">IF(BM314=0," ",BO314)</f>
        <v>0.25140600444078</v>
      </c>
      <c r="BV314" s="56" t="n">
        <f aca="false">BN314</f>
        <v>35992</v>
      </c>
      <c r="BW314" s="28" t="n">
        <f aca="false">V314</f>
        <v>2.125</v>
      </c>
      <c r="BX314" s="28" t="n">
        <f aca="false">W314</f>
        <v>2.515</v>
      </c>
      <c r="BY314" s="1" t="n">
        <f aca="false">LN(BW314/BW313)</f>
        <v>-0.0392207131532813</v>
      </c>
      <c r="BZ314" s="1" t="n">
        <f aca="false">LN(BX314/BX313)</f>
        <v>0</v>
      </c>
      <c r="CA314" s="56" t="n">
        <f aca="false">BV314</f>
        <v>35992</v>
      </c>
      <c r="CB314" s="1" t="n">
        <f aca="false">IF(ISNUMBER(STDEV(BY293:BY314)),STDEV(BY293:BY314)*SQRT(252),0)</f>
        <v>0.402127238791359</v>
      </c>
      <c r="CC314" s="1" t="n">
        <f aca="false">IF(ISNUMBER(STDEV(BZ293:BZ314)),STDEV(BZ293:BZ314)*SQRT(252),0)</f>
        <v>0.826885657096166</v>
      </c>
      <c r="CF314" s="56" t="n">
        <f aca="false">B314</f>
        <v>35992</v>
      </c>
      <c r="CG314" s="1" t="n">
        <f aca="false">CORREL(C293:C314,E293:E314)</f>
        <v>0.24400715313489</v>
      </c>
      <c r="CI314" s="56" t="n">
        <f aca="false">CF314</f>
        <v>35992</v>
      </c>
      <c r="CJ314" s="3" t="n">
        <f aca="false">STDEV(CO293:CO314)*CJ$24</f>
        <v>0.404513771546232</v>
      </c>
      <c r="CK314" s="3" t="n">
        <f aca="false">STDEV(CP293:CP314)*CK$24</f>
        <v>0.831793033455763</v>
      </c>
      <c r="CO314" s="3" t="n">
        <f aca="false">LN(V314/V313)</f>
        <v>-0.0392207131532813</v>
      </c>
      <c r="CP314" s="3" t="n">
        <f aca="false">LN(W314/W313)</f>
        <v>0</v>
      </c>
    </row>
    <row r="315" customFormat="false" ht="12.75" hidden="false" customHeight="false" outlineLevel="0" collapsed="false">
      <c r="A315" s="1" t="n">
        <f aca="false">A316-1</f>
        <v>748</v>
      </c>
      <c r="B315" s="56" t="n">
        <f aca="false">HLOOKUP("date",IF(TERM2="cash",cash,PRICELOOK),IF(A315&gt;=2,A315,2),FALSE())</f>
        <v>35993</v>
      </c>
      <c r="C315" s="1" t="n">
        <f aca="false">IF(MIN($N315:$O315)=0,0,N315)</f>
        <v>2.125</v>
      </c>
      <c r="D315" s="35" t="n">
        <f aca="false">IF(ma=7,AVERAGE(C309:C315),IF(ma=14,AVERAGE(C302:C315),IF(ma=30,AVERAGE(C286:C315),IF(ma=40,AVERAGE(C276:C315),0))))</f>
        <v>0</v>
      </c>
      <c r="E315" s="1" t="n">
        <f aca="false">IF(MIN($N315:$O315)=0,0,O315)</f>
        <v>2.48</v>
      </c>
      <c r="I315" s="56" t="n">
        <f aca="false">B315</f>
        <v>35993</v>
      </c>
      <c r="J315" s="35" t="n">
        <f aca="false">IF(MIN(C315,E315)=0,0,E315-C315)</f>
        <v>0.355</v>
      </c>
      <c r="K315" s="35" t="n">
        <f aca="false">IF(ma=7,AVERAGE(J309:J315),IF(ma=14,AVERAGE(J302:J315),IF(ma=30,AVERAGE(J286:J315),IF(ma=40,AVERAGE(J276:J315),0))))</f>
        <v>0</v>
      </c>
      <c r="L315" s="35"/>
      <c r="M315" s="35"/>
      <c r="N315" s="28" t="n">
        <f aca="false">IF(BASISYN="YES",Q315-S315,Q315)</f>
        <v>2.125</v>
      </c>
      <c r="O315" s="28" t="n">
        <f aca="false">IF(BASISYN="YES",R315-T315,R315)</f>
        <v>2.48</v>
      </c>
      <c r="Q315" s="28" t="n">
        <f aca="false">IF(ISNA(V315),Q314,V315)</f>
        <v>2.125</v>
      </c>
      <c r="R315" s="28" t="n">
        <f aca="false">IF(ISNA(W315),R314,W315)</f>
        <v>2.48</v>
      </c>
      <c r="S315" s="28" t="n">
        <f aca="false">IF(ISNA(X315),S314,X315)</f>
        <v>2.155</v>
      </c>
      <c r="T315" s="28" t="n">
        <f aca="false">IF(ISNA(Y315),T314,Y315)</f>
        <v>2.155</v>
      </c>
      <c r="V315" s="28" t="n">
        <f aca="false">VLOOKUP($B315,IF(V$1=2,PRICELOOK2,IF(V$1=3,PRICELOOK3,IF(V$1=4,cash,PRICELOOK))),V$2,FALSE())</f>
        <v>2.125</v>
      </c>
      <c r="W315" s="28" t="n">
        <f aca="false">VLOOKUP($B315,IF(W$1=2,PRICELOOK2,IF(W$1=3,PRICELOOK3,IF(W$1=4,cash,PRICELOOK))),W$2,FALSE())</f>
        <v>2.48</v>
      </c>
      <c r="X315" s="28" t="n">
        <f aca="false">VLOOKUP($B315,IF(X$1=2,PRICELOOK2,IF(X$1=3,PRICELOOK3,IF(X$1=4,cash,PRICELOOK))),X$2,FALSE())</f>
        <v>2.155</v>
      </c>
      <c r="Y315" s="28" t="n">
        <f aca="false">VLOOKUP($B315,IF(Y$1=2,PRICELOOK2,IF(Y$1=3,PRICELOOK3,IF(Y$1=4,cash,PRICELOOK))),Y$2,FALSE())</f>
        <v>2.155</v>
      </c>
      <c r="BK315" s="28" t="n">
        <f aca="false">V315</f>
        <v>2.125</v>
      </c>
      <c r="BL315" s="28" t="n">
        <f aca="false">W315</f>
        <v>2.48</v>
      </c>
      <c r="BM315" s="1" t="n">
        <f aca="false">IF(BK315=0,0,IF(BL315=0,0,1))</f>
        <v>1</v>
      </c>
      <c r="BN315" s="56" t="n">
        <f aca="false">B315</f>
        <v>35993</v>
      </c>
      <c r="BO315" s="71" t="n">
        <f aca="false">IF(BM315=1,CORREL(BK296:BK315,BL296:BL315),1.1)</f>
        <v>0.124604081018689</v>
      </c>
      <c r="BP315" s="28" t="n">
        <f aca="false">IF(BM315=0," ",BO315)</f>
        <v>0.124604081018689</v>
      </c>
      <c r="BV315" s="56" t="n">
        <f aca="false">BN315</f>
        <v>35993</v>
      </c>
      <c r="BW315" s="28" t="n">
        <f aca="false">V315</f>
        <v>2.125</v>
      </c>
      <c r="BX315" s="28" t="n">
        <f aca="false">W315</f>
        <v>2.48</v>
      </c>
      <c r="BY315" s="1" t="n">
        <f aca="false">LN(BW315/BW314)</f>
        <v>0</v>
      </c>
      <c r="BZ315" s="1" t="n">
        <f aca="false">LN(BX315/BX314)</f>
        <v>-0.0140142433748118</v>
      </c>
      <c r="CA315" s="56" t="n">
        <f aca="false">BV315</f>
        <v>35993</v>
      </c>
      <c r="CB315" s="1" t="n">
        <f aca="false">IF(ISNUMBER(STDEV(BY294:BY315)),STDEV(BY294:BY315)*SQRT(252),0)</f>
        <v>0.401903307838427</v>
      </c>
      <c r="CC315" s="1" t="n">
        <f aca="false">IF(ISNUMBER(STDEV(BZ294:BZ315)),STDEV(BZ294:BZ315)*SQRT(252),0)</f>
        <v>0.820908592361015</v>
      </c>
      <c r="CF315" s="56" t="n">
        <f aca="false">B315</f>
        <v>35993</v>
      </c>
      <c r="CG315" s="1" t="n">
        <f aca="false">CORREL(C294:C315,E294:E315)</f>
        <v>0.146368880249914</v>
      </c>
      <c r="CI315" s="56" t="n">
        <f aca="false">CF315</f>
        <v>35993</v>
      </c>
      <c r="CJ315" s="3" t="n">
        <f aca="false">STDEV(CO294:CO315)*CJ$24</f>
        <v>0.404288511614553</v>
      </c>
      <c r="CK315" s="3" t="n">
        <f aca="false">STDEV(CP294:CP315)*CK$24</f>
        <v>0.825780496214917</v>
      </c>
      <c r="CO315" s="3" t="n">
        <f aca="false">LN(V315/V314)</f>
        <v>0</v>
      </c>
      <c r="CP315" s="3" t="n">
        <f aca="false">LN(W315/W314)</f>
        <v>-0.0140142433748118</v>
      </c>
    </row>
    <row r="316" customFormat="false" ht="12.75" hidden="false" customHeight="false" outlineLevel="0" collapsed="false">
      <c r="A316" s="1" t="n">
        <f aca="false">A317-1</f>
        <v>749</v>
      </c>
      <c r="B316" s="56" t="n">
        <f aca="false">HLOOKUP("date",IF(TERM2="cash",cash,PRICELOOK),IF(A316&gt;=2,A316,2),FALSE())</f>
        <v>35994</v>
      </c>
      <c r="C316" s="1" t="n">
        <f aca="false">IF(MIN($N316:$O316)=0,0,N316)</f>
        <v>2.125</v>
      </c>
      <c r="D316" s="35" t="n">
        <f aca="false">IF(ma=7,AVERAGE(C310:C316),IF(ma=14,AVERAGE(C303:C316),IF(ma=30,AVERAGE(C287:C316),IF(ma=40,AVERAGE(C277:C316),0))))</f>
        <v>0</v>
      </c>
      <c r="E316" s="1" t="n">
        <f aca="false">IF(MIN($N316:$O316)=0,0,O316)</f>
        <v>2.48</v>
      </c>
      <c r="I316" s="56" t="n">
        <f aca="false">B316</f>
        <v>35994</v>
      </c>
      <c r="J316" s="35" t="n">
        <f aca="false">IF(MIN(C316,E316)=0,0,E316-C316)</f>
        <v>0.355</v>
      </c>
      <c r="K316" s="35" t="n">
        <f aca="false">IF(ma=7,AVERAGE(J310:J316),IF(ma=14,AVERAGE(J303:J316),IF(ma=30,AVERAGE(J287:J316),IF(ma=40,AVERAGE(J277:J316),0))))</f>
        <v>0</v>
      </c>
      <c r="L316" s="35"/>
      <c r="M316" s="35"/>
      <c r="N316" s="28" t="n">
        <f aca="false">IF(BASISYN="YES",Q316-S316,Q316)</f>
        <v>2.125</v>
      </c>
      <c r="O316" s="28" t="n">
        <f aca="false">IF(BASISYN="YES",R316-T316,R316)</f>
        <v>2.48</v>
      </c>
      <c r="Q316" s="28" t="n">
        <f aca="false">IF(ISNA(V316),Q315,V316)</f>
        <v>2.125</v>
      </c>
      <c r="R316" s="28" t="n">
        <f aca="false">IF(ISNA(W316),R315,W316)</f>
        <v>2.48</v>
      </c>
      <c r="S316" s="28" t="n">
        <f aca="false">IF(ISNA(X316),S315,X316)</f>
        <v>2.155</v>
      </c>
      <c r="T316" s="28" t="n">
        <f aca="false">IF(ISNA(Y316),T315,Y316)</f>
        <v>2.155</v>
      </c>
      <c r="V316" s="28" t="n">
        <f aca="false">VLOOKUP($B316,IF(V$1=2,PRICELOOK2,IF(V$1=3,PRICELOOK3,IF(V$1=4,cash,PRICELOOK))),V$2,FALSE())</f>
        <v>2.125</v>
      </c>
      <c r="W316" s="28" t="n">
        <f aca="false">VLOOKUP($B316,IF(W$1=2,PRICELOOK2,IF(W$1=3,PRICELOOK3,IF(W$1=4,cash,PRICELOOK))),W$2,FALSE())</f>
        <v>2.48</v>
      </c>
      <c r="X316" s="28" t="n">
        <f aca="false">VLOOKUP($B316,IF(X$1=2,PRICELOOK2,IF(X$1=3,PRICELOOK3,IF(X$1=4,cash,PRICELOOK))),X$2,FALSE())</f>
        <v>2.155</v>
      </c>
      <c r="Y316" s="28" t="n">
        <f aca="false">VLOOKUP($B316,IF(Y$1=2,PRICELOOK2,IF(Y$1=3,PRICELOOK3,IF(Y$1=4,cash,PRICELOOK))),Y$2,FALSE())</f>
        <v>2.155</v>
      </c>
      <c r="BK316" s="28" t="n">
        <f aca="false">V316</f>
        <v>2.125</v>
      </c>
      <c r="BL316" s="28" t="n">
        <f aca="false">W316</f>
        <v>2.48</v>
      </c>
      <c r="BM316" s="1" t="n">
        <f aca="false">IF(BK316=0,0,IF(BL316=0,0,1))</f>
        <v>1</v>
      </c>
      <c r="BN316" s="56" t="n">
        <f aca="false">B316</f>
        <v>35994</v>
      </c>
      <c r="BO316" s="71" t="n">
        <f aca="false">IF(BM316=1,CORREL(BK297:BK316,BL297:BL316),1.1)</f>
        <v>0.0235344721171372</v>
      </c>
      <c r="BP316" s="28" t="n">
        <f aca="false">IF(BM316=0," ",BO316)</f>
        <v>0.0235344721171372</v>
      </c>
      <c r="BV316" s="56" t="n">
        <f aca="false">BN316</f>
        <v>35994</v>
      </c>
      <c r="BW316" s="28" t="n">
        <f aca="false">V316</f>
        <v>2.125</v>
      </c>
      <c r="BX316" s="28" t="n">
        <f aca="false">W316</f>
        <v>2.48</v>
      </c>
      <c r="BY316" s="1" t="n">
        <f aca="false">LN(BW316/BW315)</f>
        <v>0</v>
      </c>
      <c r="BZ316" s="1" t="n">
        <f aca="false">LN(BX316/BX315)</f>
        <v>0</v>
      </c>
      <c r="CA316" s="56" t="n">
        <f aca="false">BV316</f>
        <v>35994</v>
      </c>
      <c r="CB316" s="1" t="n">
        <f aca="false">IF(ISNUMBER(STDEV(BY295:BY316)),STDEV(BY295:BY316)*SQRT(252),0)</f>
        <v>0.396628195460866</v>
      </c>
      <c r="CC316" s="1" t="n">
        <f aca="false">IF(ISNUMBER(STDEV(BZ295:BZ316)),STDEV(BZ295:BZ316)*SQRT(252),0)</f>
        <v>0.769020176518423</v>
      </c>
      <c r="CF316" s="56" t="n">
        <f aca="false">B316</f>
        <v>35994</v>
      </c>
      <c r="CG316" s="1" t="n">
        <f aca="false">CORREL(C295:C316,E295:E316)</f>
        <v>0.0490742959727338</v>
      </c>
      <c r="CI316" s="56" t="n">
        <f aca="false">CF316</f>
        <v>35994</v>
      </c>
      <c r="CJ316" s="3" t="n">
        <f aca="false">STDEV(CO295:CO316)*CJ$24</f>
        <v>0.398982092657232</v>
      </c>
      <c r="CK316" s="3" t="n">
        <f aca="false">STDEV(CP295:CP316)*CK$24</f>
        <v>0.773584134548066</v>
      </c>
      <c r="CO316" s="3" t="n">
        <f aca="false">LN(V316/V315)</f>
        <v>0</v>
      </c>
      <c r="CP316" s="3" t="n">
        <f aca="false">LN(W316/W315)</f>
        <v>0</v>
      </c>
    </row>
    <row r="317" customFormat="false" ht="12.75" hidden="false" customHeight="false" outlineLevel="0" collapsed="false">
      <c r="A317" s="1" t="n">
        <f aca="false">A318-1</f>
        <v>750</v>
      </c>
      <c r="B317" s="56" t="n">
        <f aca="false">HLOOKUP("date",IF(TERM2="cash",cash,PRICELOOK),IF(A317&gt;=2,A317,2),FALSE())</f>
        <v>35995</v>
      </c>
      <c r="C317" s="1" t="n">
        <f aca="false">IF(MIN($N317:$O317)=0,0,N317)</f>
        <v>2.125</v>
      </c>
      <c r="D317" s="35" t="n">
        <f aca="false">IF(ma=7,AVERAGE(C311:C317),IF(ma=14,AVERAGE(C304:C317),IF(ma=30,AVERAGE(C288:C317),IF(ma=40,AVERAGE(C278:C317),0))))</f>
        <v>0</v>
      </c>
      <c r="E317" s="1" t="n">
        <f aca="false">IF(MIN($N317:$O317)=0,0,O317)</f>
        <v>2.48</v>
      </c>
      <c r="I317" s="56" t="n">
        <f aca="false">B317</f>
        <v>35995</v>
      </c>
      <c r="J317" s="35" t="n">
        <f aca="false">IF(MIN(C317,E317)=0,0,E317-C317)</f>
        <v>0.355</v>
      </c>
      <c r="K317" s="35" t="n">
        <f aca="false">IF(ma=7,AVERAGE(J311:J317),IF(ma=14,AVERAGE(J304:J317),IF(ma=30,AVERAGE(J288:J317),IF(ma=40,AVERAGE(J278:J317),0))))</f>
        <v>0</v>
      </c>
      <c r="L317" s="35"/>
      <c r="M317" s="35"/>
      <c r="N317" s="28" t="n">
        <f aca="false">IF(BASISYN="YES",Q317-S317,Q317)</f>
        <v>2.125</v>
      </c>
      <c r="O317" s="28" t="n">
        <f aca="false">IF(BASISYN="YES",R317-T317,R317)</f>
        <v>2.48</v>
      </c>
      <c r="Q317" s="28" t="n">
        <f aca="false">IF(ISNA(V317),Q316,V317)</f>
        <v>2.125</v>
      </c>
      <c r="R317" s="28" t="n">
        <f aca="false">IF(ISNA(W317),R316,W317)</f>
        <v>2.48</v>
      </c>
      <c r="S317" s="28" t="n">
        <f aca="false">IF(ISNA(X317),S316,X317)</f>
        <v>2.155</v>
      </c>
      <c r="T317" s="28" t="n">
        <f aca="false">IF(ISNA(Y317),T316,Y317)</f>
        <v>2.155</v>
      </c>
      <c r="V317" s="28" t="n">
        <f aca="false">VLOOKUP($B317,IF(V$1=2,PRICELOOK2,IF(V$1=3,PRICELOOK3,IF(V$1=4,cash,PRICELOOK))),V$2,FALSE())</f>
        <v>2.125</v>
      </c>
      <c r="W317" s="28" t="n">
        <f aca="false">VLOOKUP($B317,IF(W$1=2,PRICELOOK2,IF(W$1=3,PRICELOOK3,IF(W$1=4,cash,PRICELOOK))),W$2,FALSE())</f>
        <v>2.48</v>
      </c>
      <c r="X317" s="28" t="n">
        <f aca="false">VLOOKUP($B317,IF(X$1=2,PRICELOOK2,IF(X$1=3,PRICELOOK3,IF(X$1=4,cash,PRICELOOK))),X$2,FALSE())</f>
        <v>2.155</v>
      </c>
      <c r="Y317" s="28" t="n">
        <f aca="false">VLOOKUP($B317,IF(Y$1=2,PRICELOOK2,IF(Y$1=3,PRICELOOK3,IF(Y$1=4,cash,PRICELOOK))),Y$2,FALSE())</f>
        <v>2.155</v>
      </c>
      <c r="BK317" s="28" t="n">
        <f aca="false">V317</f>
        <v>2.125</v>
      </c>
      <c r="BL317" s="28" t="n">
        <f aca="false">W317</f>
        <v>2.48</v>
      </c>
      <c r="BM317" s="1" t="n">
        <f aca="false">IF(BK317=0,0,IF(BL317=0,0,1))</f>
        <v>1</v>
      </c>
      <c r="BN317" s="56" t="n">
        <f aca="false">B317</f>
        <v>35995</v>
      </c>
      <c r="BO317" s="71" t="n">
        <f aca="false">IF(BM317=1,CORREL(BK298:BK317,BL298:BL317),1.1)</f>
        <v>-0.0458385183451987</v>
      </c>
      <c r="BP317" s="28" t="n">
        <f aca="false">IF(BM317=0," ",BO317)</f>
        <v>-0.0458385183451987</v>
      </c>
      <c r="BV317" s="56" t="n">
        <f aca="false">BN317</f>
        <v>35995</v>
      </c>
      <c r="BW317" s="28" t="n">
        <f aca="false">V317</f>
        <v>2.125</v>
      </c>
      <c r="BX317" s="28" t="n">
        <f aca="false">W317</f>
        <v>2.48</v>
      </c>
      <c r="BY317" s="1" t="n">
        <f aca="false">LN(BW317/BW316)</f>
        <v>0</v>
      </c>
      <c r="BZ317" s="1" t="n">
        <f aca="false">LN(BX317/BX316)</f>
        <v>0</v>
      </c>
      <c r="CA317" s="56" t="n">
        <f aca="false">BV317</f>
        <v>35995</v>
      </c>
      <c r="CB317" s="1" t="n">
        <f aca="false">IF(ISNUMBER(STDEV(BY296:BY317)),STDEV(BY296:BY317)*SQRT(252),0)</f>
        <v>0.396628195460866</v>
      </c>
      <c r="CC317" s="1" t="n">
        <f aca="false">IF(ISNUMBER(STDEV(BZ296:BZ317)),STDEV(BZ296:BZ317)*SQRT(252),0)</f>
        <v>0.769020176518423</v>
      </c>
      <c r="CF317" s="56" t="n">
        <f aca="false">B317</f>
        <v>35995</v>
      </c>
      <c r="CG317" s="1" t="n">
        <f aca="false">CORREL(C296:C317,E296:E317)</f>
        <v>-0.0302199491903933</v>
      </c>
      <c r="CI317" s="56" t="n">
        <f aca="false">CF317</f>
        <v>35995</v>
      </c>
      <c r="CJ317" s="3" t="n">
        <f aca="false">STDEV(CO296:CO317)*CJ$24</f>
        <v>0.398982092657232</v>
      </c>
      <c r="CK317" s="3" t="n">
        <f aca="false">STDEV(CP296:CP317)*CK$24</f>
        <v>0.773584134548066</v>
      </c>
      <c r="CO317" s="3" t="n">
        <f aca="false">LN(V317/V316)</f>
        <v>0</v>
      </c>
      <c r="CP317" s="3" t="n">
        <f aca="false">LN(W317/W316)</f>
        <v>0</v>
      </c>
    </row>
    <row r="318" customFormat="false" ht="12.75" hidden="false" customHeight="false" outlineLevel="0" collapsed="false">
      <c r="A318" s="1" t="n">
        <f aca="false">A319-1</f>
        <v>751</v>
      </c>
      <c r="B318" s="56" t="n">
        <f aca="false">HLOOKUP("date",IF(TERM2="cash",cash,PRICELOOK),IF(A318&gt;=2,A318,2),FALSE())</f>
        <v>35996</v>
      </c>
      <c r="C318" s="1" t="n">
        <f aca="false">IF(MIN($N318:$O318)=0,0,N318)</f>
        <v>2.16</v>
      </c>
      <c r="D318" s="35" t="n">
        <f aca="false">IF(ma=7,AVERAGE(C312:C318),IF(ma=14,AVERAGE(C305:C318),IF(ma=30,AVERAGE(C289:C318),IF(ma=40,AVERAGE(C279:C318),0))))</f>
        <v>0</v>
      </c>
      <c r="E318" s="1" t="n">
        <f aca="false">IF(MIN($N318:$O318)=0,0,O318)</f>
        <v>2.56</v>
      </c>
      <c r="I318" s="56" t="n">
        <f aca="false">B318</f>
        <v>35996</v>
      </c>
      <c r="J318" s="35" t="n">
        <f aca="false">IF(MIN(C318,E318)=0,0,E318-C318)</f>
        <v>0.4</v>
      </c>
      <c r="K318" s="35" t="n">
        <f aca="false">IF(ma=7,AVERAGE(J312:J318),IF(ma=14,AVERAGE(J305:J318),IF(ma=30,AVERAGE(J289:J318),IF(ma=40,AVERAGE(J279:J318),0))))</f>
        <v>0</v>
      </c>
      <c r="L318" s="35"/>
      <c r="M318" s="35"/>
      <c r="N318" s="28" t="n">
        <f aca="false">IF(BASISYN="YES",Q318-S318,Q318)</f>
        <v>2.16</v>
      </c>
      <c r="O318" s="28" t="n">
        <f aca="false">IF(BASISYN="YES",R318-T318,R318)</f>
        <v>2.56</v>
      </c>
      <c r="Q318" s="28" t="n">
        <f aca="false">IF(ISNA(V318),Q317,V318)</f>
        <v>2.16</v>
      </c>
      <c r="R318" s="28" t="n">
        <f aca="false">IF(ISNA(W318),R317,W318)</f>
        <v>2.56</v>
      </c>
      <c r="S318" s="28" t="n">
        <f aca="false">IF(ISNA(X318),S317,X318)</f>
        <v>2.18</v>
      </c>
      <c r="T318" s="28" t="n">
        <f aca="false">IF(ISNA(Y318),T317,Y318)</f>
        <v>2.18</v>
      </c>
      <c r="V318" s="28" t="n">
        <f aca="false">VLOOKUP($B318,IF(V$1=2,PRICELOOK2,IF(V$1=3,PRICELOOK3,IF(V$1=4,cash,PRICELOOK))),V$2,FALSE())</f>
        <v>2.16</v>
      </c>
      <c r="W318" s="28" t="n">
        <f aca="false">VLOOKUP($B318,IF(W$1=2,PRICELOOK2,IF(W$1=3,PRICELOOK3,IF(W$1=4,cash,PRICELOOK))),W$2,FALSE())</f>
        <v>2.56</v>
      </c>
      <c r="X318" s="28" t="n">
        <f aca="false">VLOOKUP($B318,IF(X$1=2,PRICELOOK2,IF(X$1=3,PRICELOOK3,IF(X$1=4,cash,PRICELOOK))),X$2,FALSE())</f>
        <v>2.18</v>
      </c>
      <c r="Y318" s="28" t="n">
        <f aca="false">VLOOKUP($B318,IF(Y$1=2,PRICELOOK2,IF(Y$1=3,PRICELOOK3,IF(Y$1=4,cash,PRICELOOK))),Y$2,FALSE())</f>
        <v>2.18</v>
      </c>
      <c r="BK318" s="28" t="n">
        <f aca="false">V318</f>
        <v>2.16</v>
      </c>
      <c r="BL318" s="28" t="n">
        <f aca="false">W318</f>
        <v>2.56</v>
      </c>
      <c r="BM318" s="1" t="n">
        <f aca="false">IF(BK318=0,0,IF(BL318=0,0,1))</f>
        <v>1</v>
      </c>
      <c r="BN318" s="56" t="n">
        <f aca="false">B318</f>
        <v>35996</v>
      </c>
      <c r="BO318" s="71" t="n">
        <f aca="false">IF(BM318=1,CORREL(BK299:BK318,BL299:BL318),1.1)</f>
        <v>-0.0580185384741448</v>
      </c>
      <c r="BP318" s="28" t="n">
        <f aca="false">IF(BM318=0," ",BO318)</f>
        <v>-0.0580185384741448</v>
      </c>
      <c r="BV318" s="56" t="n">
        <f aca="false">BN318</f>
        <v>35996</v>
      </c>
      <c r="BW318" s="28" t="n">
        <f aca="false">V318</f>
        <v>2.16</v>
      </c>
      <c r="BX318" s="28" t="n">
        <f aca="false">W318</f>
        <v>2.56</v>
      </c>
      <c r="BY318" s="1" t="n">
        <f aca="false">LN(BW318/BW317)</f>
        <v>0.0163364193196936</v>
      </c>
      <c r="BZ318" s="1" t="n">
        <f aca="false">LN(BX318/BX317)</f>
        <v>0.0317486983145803</v>
      </c>
      <c r="CA318" s="56" t="n">
        <f aca="false">BV318</f>
        <v>35996</v>
      </c>
      <c r="CB318" s="1" t="n">
        <f aca="false">IF(ISNUMBER(STDEV(BY297:BY318)),STDEV(BY297:BY318)*SQRT(252),0)</f>
        <v>0.401031537159799</v>
      </c>
      <c r="CC318" s="1" t="n">
        <f aca="false">IF(ISNUMBER(STDEV(BZ297:BZ318)),STDEV(BZ297:BZ318)*SQRT(252),0)</f>
        <v>0.772012486032794</v>
      </c>
      <c r="CF318" s="56" t="n">
        <f aca="false">B318</f>
        <v>35996</v>
      </c>
      <c r="CG318" s="1" t="n">
        <f aca="false">CORREL(C297:C318,E297:E318)</f>
        <v>-0.0774931955708834</v>
      </c>
      <c r="CI318" s="56" t="n">
        <f aca="false">CF318</f>
        <v>35996</v>
      </c>
      <c r="CJ318" s="3" t="n">
        <f aca="false">STDEV(CO297:CO318)*CJ$24</f>
        <v>0.403411567177277</v>
      </c>
      <c r="CK318" s="3" t="n">
        <f aca="false">STDEV(CP297:CP318)*CK$24</f>
        <v>0.776594202731783</v>
      </c>
      <c r="CO318" s="3" t="n">
        <f aca="false">LN(V318/V317)</f>
        <v>0.0163364193196936</v>
      </c>
      <c r="CP318" s="3" t="n">
        <f aca="false">LN(W318/W317)</f>
        <v>0.0317486983145803</v>
      </c>
    </row>
    <row r="319" customFormat="false" ht="12.75" hidden="false" customHeight="false" outlineLevel="0" collapsed="false">
      <c r="A319" s="1" t="n">
        <f aca="false">A320-1</f>
        <v>752</v>
      </c>
      <c r="B319" s="56" t="n">
        <f aca="false">HLOOKUP("date",IF(TERM2="cash",cash,PRICELOOK),IF(A319&gt;=2,A319,2),FALSE())</f>
        <v>35997</v>
      </c>
      <c r="C319" s="1" t="n">
        <f aca="false">IF(MIN($N319:$O319)=0,0,N319)</f>
        <v>2.025</v>
      </c>
      <c r="D319" s="35" t="n">
        <f aca="false">IF(ma=7,AVERAGE(C313:C319),IF(ma=14,AVERAGE(C306:C319),IF(ma=30,AVERAGE(C290:C319),IF(ma=40,AVERAGE(C280:C319),0))))</f>
        <v>0</v>
      </c>
      <c r="E319" s="1" t="n">
        <f aca="false">IF(MIN($N319:$O319)=0,0,O319)</f>
        <v>2.48</v>
      </c>
      <c r="I319" s="56" t="n">
        <f aca="false">B319</f>
        <v>35997</v>
      </c>
      <c r="J319" s="35" t="n">
        <f aca="false">IF(MIN(C319,E319)=0,0,E319-C319)</f>
        <v>0.455</v>
      </c>
      <c r="K319" s="35" t="n">
        <f aca="false">IF(ma=7,AVERAGE(J313:J319),IF(ma=14,AVERAGE(J306:J319),IF(ma=30,AVERAGE(J290:J319),IF(ma=40,AVERAGE(J280:J319),0))))</f>
        <v>0</v>
      </c>
      <c r="L319" s="35"/>
      <c r="M319" s="35"/>
      <c r="N319" s="28" t="n">
        <f aca="false">IF(BASISYN="YES",Q319-S319,Q319)</f>
        <v>2.025</v>
      </c>
      <c r="O319" s="28" t="n">
        <f aca="false">IF(BASISYN="YES",R319-T319,R319)</f>
        <v>2.48</v>
      </c>
      <c r="Q319" s="28" t="n">
        <f aca="false">IF(ISNA(V319),Q318,V319)</f>
        <v>2.025</v>
      </c>
      <c r="R319" s="28" t="n">
        <f aca="false">IF(ISNA(W319),R318,W319)</f>
        <v>2.48</v>
      </c>
      <c r="S319" s="28" t="n">
        <f aca="false">IF(ISNA(X319),S318,X319)</f>
        <v>2.07</v>
      </c>
      <c r="T319" s="28" t="n">
        <f aca="false">IF(ISNA(Y319),T318,Y319)</f>
        <v>2.07</v>
      </c>
      <c r="V319" s="28" t="n">
        <f aca="false">VLOOKUP($B319,IF(V$1=2,PRICELOOK2,IF(V$1=3,PRICELOOK3,IF(V$1=4,cash,PRICELOOK))),V$2,FALSE())</f>
        <v>2.025</v>
      </c>
      <c r="W319" s="28" t="n">
        <f aca="false">VLOOKUP($B319,IF(W$1=2,PRICELOOK2,IF(W$1=3,PRICELOOK3,IF(W$1=4,cash,PRICELOOK))),W$2,FALSE())</f>
        <v>2.48</v>
      </c>
      <c r="X319" s="28" t="n">
        <f aca="false">VLOOKUP($B319,IF(X$1=2,PRICELOOK2,IF(X$1=3,PRICELOOK3,IF(X$1=4,cash,PRICELOOK))),X$2,FALSE())</f>
        <v>2.07</v>
      </c>
      <c r="Y319" s="28" t="n">
        <f aca="false">VLOOKUP($B319,IF(Y$1=2,PRICELOOK2,IF(Y$1=3,PRICELOOK3,IF(Y$1=4,cash,PRICELOOK))),Y$2,FALSE())</f>
        <v>2.07</v>
      </c>
      <c r="BK319" s="28" t="n">
        <f aca="false">V319</f>
        <v>2.025</v>
      </c>
      <c r="BL319" s="28" t="n">
        <f aca="false">W319</f>
        <v>2.48</v>
      </c>
      <c r="BM319" s="1" t="n">
        <f aca="false">IF(BK319=0,0,IF(BL319=0,0,1))</f>
        <v>1</v>
      </c>
      <c r="BN319" s="56" t="n">
        <f aca="false">B319</f>
        <v>35997</v>
      </c>
      <c r="BO319" s="71" t="n">
        <f aca="false">IF(BM319=1,CORREL(BK300:BK319,BL300:BL319),1.1)</f>
        <v>-0.1697705263512</v>
      </c>
      <c r="BP319" s="28" t="n">
        <f aca="false">IF(BM319=0," ",BO319)</f>
        <v>-0.1697705263512</v>
      </c>
      <c r="BV319" s="56" t="n">
        <f aca="false">BN319</f>
        <v>35997</v>
      </c>
      <c r="BW319" s="28" t="n">
        <f aca="false">V319</f>
        <v>2.025</v>
      </c>
      <c r="BX319" s="28" t="n">
        <f aca="false">W319</f>
        <v>2.48</v>
      </c>
      <c r="BY319" s="1" t="n">
        <f aca="false">LN(BW319/BW318)</f>
        <v>-0.0645385211375713</v>
      </c>
      <c r="BZ319" s="1" t="n">
        <f aca="false">LN(BX319/BX318)</f>
        <v>-0.0317486983145803</v>
      </c>
      <c r="CA319" s="56" t="n">
        <f aca="false">BV319</f>
        <v>35997</v>
      </c>
      <c r="CB319" s="1" t="n">
        <f aca="false">IF(ISNUMBER(STDEV(BY298:BY319)),STDEV(BY298:BY319)*SQRT(252),0)</f>
        <v>0.455673045440821</v>
      </c>
      <c r="CC319" s="1" t="n">
        <f aca="false">IF(ISNUMBER(STDEV(BZ298:BZ319)),STDEV(BZ298:BZ319)*SQRT(252),0)</f>
        <v>0.750822144872273</v>
      </c>
      <c r="CF319" s="56" t="n">
        <f aca="false">B319</f>
        <v>35997</v>
      </c>
      <c r="CG319" s="1" t="n">
        <f aca="false">CORREL(C298:C319,E298:E319)</f>
        <v>-0.171512100062046</v>
      </c>
      <c r="CI319" s="56" t="n">
        <f aca="false">CF319</f>
        <v>35997</v>
      </c>
      <c r="CJ319" s="3" t="n">
        <f aca="false">STDEV(CO298:CO319)*CJ$24</f>
        <v>0.45837736025353</v>
      </c>
      <c r="CK319" s="3" t="n">
        <f aca="false">STDEV(CP298:CP319)*CK$24</f>
        <v>0.755278101765936</v>
      </c>
      <c r="CO319" s="3" t="n">
        <f aca="false">LN(V319/V318)</f>
        <v>-0.0645385211375713</v>
      </c>
      <c r="CP319" s="3" t="n">
        <f aca="false">LN(W319/W318)</f>
        <v>-0.0317486983145803</v>
      </c>
    </row>
    <row r="320" customFormat="false" ht="12.75" hidden="false" customHeight="false" outlineLevel="0" collapsed="false">
      <c r="A320" s="1" t="n">
        <f aca="false">A321-1</f>
        <v>753</v>
      </c>
      <c r="B320" s="56" t="n">
        <f aca="false">HLOOKUP("date",IF(TERM2="cash",cash,PRICELOOK),IF(A320&gt;=2,A320,2),FALSE())</f>
        <v>35998</v>
      </c>
      <c r="C320" s="1" t="n">
        <f aca="false">IF(MIN($N320:$O320)=0,0,N320)</f>
        <v>1.94</v>
      </c>
      <c r="D320" s="35" t="n">
        <f aca="false">IF(ma=7,AVERAGE(C314:C320),IF(ma=14,AVERAGE(C307:C320),IF(ma=30,AVERAGE(C291:C320),IF(ma=40,AVERAGE(C281:C320),0))))</f>
        <v>0</v>
      </c>
      <c r="E320" s="1" t="n">
        <f aca="false">IF(MIN($N320:$O320)=0,0,O320)</f>
        <v>2.33</v>
      </c>
      <c r="I320" s="56" t="n">
        <f aca="false">B320</f>
        <v>35998</v>
      </c>
      <c r="J320" s="35" t="n">
        <f aca="false">IF(MIN(C320,E320)=0,0,E320-C320)</f>
        <v>0.39</v>
      </c>
      <c r="K320" s="35" t="n">
        <f aca="false">IF(ma=7,AVERAGE(J314:J320),IF(ma=14,AVERAGE(J307:J320),IF(ma=30,AVERAGE(J291:J320),IF(ma=40,AVERAGE(J281:J320),0))))</f>
        <v>0</v>
      </c>
      <c r="L320" s="35"/>
      <c r="M320" s="35"/>
      <c r="N320" s="28" t="n">
        <f aca="false">IF(BASISYN="YES",Q320-S320,Q320)</f>
        <v>1.94</v>
      </c>
      <c r="O320" s="28" t="n">
        <f aca="false">IF(BASISYN="YES",R320-T320,R320)</f>
        <v>2.33</v>
      </c>
      <c r="Q320" s="28" t="n">
        <f aca="false">IF(ISNA(V320),Q319,V320)</f>
        <v>1.94</v>
      </c>
      <c r="R320" s="28" t="n">
        <f aca="false">IF(ISNA(W320),R319,W320)</f>
        <v>2.33</v>
      </c>
      <c r="S320" s="28" t="n">
        <f aca="false">IF(ISNA(X320),S319,X320)</f>
        <v>2.005</v>
      </c>
      <c r="T320" s="28" t="n">
        <f aca="false">IF(ISNA(Y320),T319,Y320)</f>
        <v>2.005</v>
      </c>
      <c r="V320" s="28" t="n">
        <f aca="false">VLOOKUP($B320,IF(V$1=2,PRICELOOK2,IF(V$1=3,PRICELOOK3,IF(V$1=4,cash,PRICELOOK))),V$2,FALSE())</f>
        <v>1.94</v>
      </c>
      <c r="W320" s="28" t="n">
        <f aca="false">VLOOKUP($B320,IF(W$1=2,PRICELOOK2,IF(W$1=3,PRICELOOK3,IF(W$1=4,cash,PRICELOOK))),W$2,FALSE())</f>
        <v>2.33</v>
      </c>
      <c r="X320" s="28" t="n">
        <f aca="false">VLOOKUP($B320,IF(X$1=2,PRICELOOK2,IF(X$1=3,PRICELOOK3,IF(X$1=4,cash,PRICELOOK))),X$2,FALSE())</f>
        <v>2.005</v>
      </c>
      <c r="Y320" s="28" t="n">
        <f aca="false">VLOOKUP($B320,IF(Y$1=2,PRICELOOK2,IF(Y$1=3,PRICELOOK3,IF(Y$1=4,cash,PRICELOOK))),Y$2,FALSE())</f>
        <v>2.005</v>
      </c>
      <c r="BK320" s="28" t="n">
        <f aca="false">V320</f>
        <v>1.94</v>
      </c>
      <c r="BL320" s="28" t="n">
        <f aca="false">W320</f>
        <v>2.33</v>
      </c>
      <c r="BM320" s="1" t="n">
        <f aca="false">IF(BK320=0,0,IF(BL320=0,0,1))</f>
        <v>1</v>
      </c>
      <c r="BN320" s="56" t="n">
        <f aca="false">B320</f>
        <v>35998</v>
      </c>
      <c r="BO320" s="71" t="n">
        <f aca="false">IF(BM320=1,CORREL(BK301:BK320,BL301:BL320),1.1)</f>
        <v>-0.0686075828600646</v>
      </c>
      <c r="BP320" s="28" t="n">
        <f aca="false">IF(BM320=0," ",BO320)</f>
        <v>-0.0686075828600646</v>
      </c>
      <c r="BV320" s="56" t="n">
        <f aca="false">BN320</f>
        <v>35998</v>
      </c>
      <c r="BW320" s="28" t="n">
        <f aca="false">V320</f>
        <v>1.94</v>
      </c>
      <c r="BX320" s="28" t="n">
        <f aca="false">W320</f>
        <v>2.33</v>
      </c>
      <c r="BY320" s="1" t="n">
        <f aca="false">LN(BW320/BW319)</f>
        <v>-0.0428817274832657</v>
      </c>
      <c r="BZ320" s="1" t="n">
        <f aca="false">LN(BX320/BX319)</f>
        <v>-0.0623902925992816</v>
      </c>
      <c r="CA320" s="56" t="n">
        <f aca="false">BV320</f>
        <v>35998</v>
      </c>
      <c r="CB320" s="1" t="n">
        <f aca="false">IF(ISNUMBER(STDEV(BY299:BY320)),STDEV(BY299:BY320)*SQRT(252),0)</f>
        <v>0.471215275500584</v>
      </c>
      <c r="CC320" s="1" t="n">
        <f aca="false">IF(ISNUMBER(STDEV(BZ299:BZ320)),STDEV(BZ299:BZ320)*SQRT(252),0)</f>
        <v>0.785387280945508</v>
      </c>
      <c r="CF320" s="56" t="n">
        <f aca="false">B320</f>
        <v>35998</v>
      </c>
      <c r="CG320" s="1" t="n">
        <f aca="false">CORREL(C299:C320,E299:E320)</f>
        <v>-0.095132142255471</v>
      </c>
      <c r="CI320" s="56" t="n">
        <f aca="false">CF320</f>
        <v>35998</v>
      </c>
      <c r="CJ320" s="3" t="n">
        <f aca="false">STDEV(CO299:CO320)*CJ$24</f>
        <v>0.474011829877151</v>
      </c>
      <c r="CK320" s="3" t="n">
        <f aca="false">STDEV(CP299:CP320)*CK$24</f>
        <v>0.790048373978825</v>
      </c>
      <c r="CO320" s="3" t="n">
        <f aca="false">LN(V320/V319)</f>
        <v>-0.0428817274832657</v>
      </c>
      <c r="CP320" s="3" t="n">
        <f aca="false">LN(W320/W319)</f>
        <v>-0.0623902925992816</v>
      </c>
    </row>
    <row r="321" customFormat="false" ht="12.75" hidden="false" customHeight="false" outlineLevel="0" collapsed="false">
      <c r="A321" s="1" t="n">
        <f aca="false">A322-1</f>
        <v>754</v>
      </c>
      <c r="B321" s="56" t="n">
        <f aca="false">HLOOKUP("date",IF(TERM2="cash",cash,PRICELOOK),IF(A321&gt;=2,A321,2),FALSE())</f>
        <v>35999</v>
      </c>
      <c r="C321" s="1" t="n">
        <f aca="false">IF(MIN($N321:$O321)=0,0,N321)</f>
        <v>1.895</v>
      </c>
      <c r="D321" s="35" t="n">
        <f aca="false">IF(ma=7,AVERAGE(C315:C321),IF(ma=14,AVERAGE(C308:C321),IF(ma=30,AVERAGE(C292:C321),IF(ma=40,AVERAGE(C282:C321),0))))</f>
        <v>0</v>
      </c>
      <c r="E321" s="1" t="n">
        <f aca="false">IF(MIN($N321:$O321)=0,0,O321)</f>
        <v>2.25</v>
      </c>
      <c r="I321" s="56" t="n">
        <f aca="false">B321</f>
        <v>35999</v>
      </c>
      <c r="J321" s="35" t="n">
        <f aca="false">IF(MIN(C321,E321)=0,0,E321-C321)</f>
        <v>0.355</v>
      </c>
      <c r="K321" s="35" t="n">
        <f aca="false">IF(ma=7,AVERAGE(J315:J321),IF(ma=14,AVERAGE(J308:J321),IF(ma=30,AVERAGE(J292:J321),IF(ma=40,AVERAGE(J282:J321),0))))</f>
        <v>0</v>
      </c>
      <c r="L321" s="35"/>
      <c r="M321" s="35"/>
      <c r="N321" s="28" t="n">
        <f aca="false">IF(BASISYN="YES",Q321-S321,Q321)</f>
        <v>1.895</v>
      </c>
      <c r="O321" s="28" t="n">
        <f aca="false">IF(BASISYN="YES",R321-T321,R321)</f>
        <v>2.25</v>
      </c>
      <c r="Q321" s="28" t="n">
        <f aca="false">IF(ISNA(V321),Q320,V321)</f>
        <v>1.895</v>
      </c>
      <c r="R321" s="28" t="n">
        <f aca="false">IF(ISNA(W321),R320,W321)</f>
        <v>2.25</v>
      </c>
      <c r="S321" s="28" t="n">
        <f aca="false">IF(ISNA(X321),S320,X321)</f>
        <v>1.985</v>
      </c>
      <c r="T321" s="28" t="n">
        <f aca="false">IF(ISNA(Y321),T320,Y321)</f>
        <v>1.985</v>
      </c>
      <c r="V321" s="28" t="n">
        <f aca="false">VLOOKUP($B321,IF(V$1=2,PRICELOOK2,IF(V$1=3,PRICELOOK3,IF(V$1=4,cash,PRICELOOK))),V$2,FALSE())</f>
        <v>1.895</v>
      </c>
      <c r="W321" s="28" t="n">
        <f aca="false">VLOOKUP($B321,IF(W$1=2,PRICELOOK2,IF(W$1=3,PRICELOOK3,IF(W$1=4,cash,PRICELOOK))),W$2,FALSE())</f>
        <v>2.25</v>
      </c>
      <c r="X321" s="28" t="n">
        <f aca="false">VLOOKUP($B321,IF(X$1=2,PRICELOOK2,IF(X$1=3,PRICELOOK3,IF(X$1=4,cash,PRICELOOK))),X$2,FALSE())</f>
        <v>1.985</v>
      </c>
      <c r="Y321" s="28" t="n">
        <f aca="false">VLOOKUP($B321,IF(Y$1=2,PRICELOOK2,IF(Y$1=3,PRICELOOK3,IF(Y$1=4,cash,PRICELOOK))),Y$2,FALSE())</f>
        <v>1.985</v>
      </c>
      <c r="BK321" s="28" t="n">
        <f aca="false">V321</f>
        <v>1.895</v>
      </c>
      <c r="BL321" s="28" t="n">
        <f aca="false">W321</f>
        <v>2.25</v>
      </c>
      <c r="BM321" s="1" t="n">
        <f aca="false">IF(BK321=0,0,IF(BL321=0,0,1))</f>
        <v>1</v>
      </c>
      <c r="BN321" s="56" t="n">
        <f aca="false">B321</f>
        <v>35999</v>
      </c>
      <c r="BO321" s="71" t="n">
        <f aca="false">IF(BM321=1,CORREL(BK302:BK321,BL302:BL321),1.1)</f>
        <v>0.0998895916374301</v>
      </c>
      <c r="BP321" s="28" t="n">
        <f aca="false">IF(BM321=0," ",BO321)</f>
        <v>0.0998895916374301</v>
      </c>
      <c r="BV321" s="56" t="n">
        <f aca="false">BN321</f>
        <v>35999</v>
      </c>
      <c r="BW321" s="28" t="n">
        <f aca="false">V321</f>
        <v>1.895</v>
      </c>
      <c r="BX321" s="28" t="n">
        <f aca="false">W321</f>
        <v>2.25</v>
      </c>
      <c r="BY321" s="1" t="n">
        <f aca="false">LN(BW321/BW320)</f>
        <v>-0.023469134540847</v>
      </c>
      <c r="BZ321" s="1" t="n">
        <f aca="false">LN(BX321/BX320)</f>
        <v>-0.0349380513612805</v>
      </c>
      <c r="CA321" s="56" t="n">
        <f aca="false">BV321</f>
        <v>35999</v>
      </c>
      <c r="CB321" s="1" t="n">
        <f aca="false">IF(ISNUMBER(STDEV(BY300:BY321)),STDEV(BY300:BY321)*SQRT(252),0)</f>
        <v>0.421675754113298</v>
      </c>
      <c r="CC321" s="1" t="n">
        <f aca="false">IF(ISNUMBER(STDEV(BZ300:BZ321)),STDEV(BZ300:BZ321)*SQRT(252),0)</f>
        <v>0.768093797610593</v>
      </c>
      <c r="CF321" s="56" t="n">
        <f aca="false">B321</f>
        <v>35999</v>
      </c>
      <c r="CG321" s="1" t="n">
        <f aca="false">CORREL(C300:C321,E300:E321)</f>
        <v>0.0150414785434674</v>
      </c>
      <c r="CI321" s="56" t="n">
        <f aca="false">CF321</f>
        <v>35999</v>
      </c>
      <c r="CJ321" s="3" t="n">
        <f aca="false">STDEV(CO300:CO321)*CJ$24</f>
        <v>0.424178302814431</v>
      </c>
      <c r="CK321" s="3" t="n">
        <f aca="false">STDEV(CP300:CP321)*CK$24</f>
        <v>0.772652257794296</v>
      </c>
      <c r="CO321" s="3" t="n">
        <f aca="false">LN(V321/V320)</f>
        <v>-0.023469134540847</v>
      </c>
      <c r="CP321" s="3" t="n">
        <f aca="false">LN(W321/W320)</f>
        <v>-0.0349380513612805</v>
      </c>
    </row>
    <row r="322" customFormat="false" ht="12.75" hidden="false" customHeight="false" outlineLevel="0" collapsed="false">
      <c r="A322" s="1" t="n">
        <f aca="false">A323-1</f>
        <v>755</v>
      </c>
      <c r="B322" s="56" t="n">
        <f aca="false">HLOOKUP("date",IF(TERM2="cash",cash,PRICELOOK),IF(A322&gt;=2,A322,2),FALSE())</f>
        <v>36000</v>
      </c>
      <c r="C322" s="1" t="n">
        <f aca="false">IF(MIN($N322:$O322)=0,0,N322)</f>
        <v>1.885</v>
      </c>
      <c r="D322" s="35" t="n">
        <f aca="false">IF(ma=7,AVERAGE(C316:C322),IF(ma=14,AVERAGE(C309:C322),IF(ma=30,AVERAGE(C293:C322),IF(ma=40,AVERAGE(C283:C322),0))))</f>
        <v>0</v>
      </c>
      <c r="E322" s="1" t="n">
        <f aca="false">IF(MIN($N322:$O322)=0,0,O322)</f>
        <v>2.155</v>
      </c>
      <c r="I322" s="56" t="n">
        <f aca="false">B322</f>
        <v>36000</v>
      </c>
      <c r="J322" s="35" t="n">
        <f aca="false">IF(MIN(C322,E322)=0,0,E322-C322)</f>
        <v>0.27</v>
      </c>
      <c r="K322" s="35" t="n">
        <f aca="false">IF(ma=7,AVERAGE(J316:J322),IF(ma=14,AVERAGE(J309:J322),IF(ma=30,AVERAGE(J293:J322),IF(ma=40,AVERAGE(J283:J322),0))))</f>
        <v>0</v>
      </c>
      <c r="L322" s="35"/>
      <c r="M322" s="35"/>
      <c r="N322" s="28" t="n">
        <f aca="false">IF(BASISYN="YES",Q322-S322,Q322)</f>
        <v>1.885</v>
      </c>
      <c r="O322" s="28" t="n">
        <f aca="false">IF(BASISYN="YES",R322-T322,R322)</f>
        <v>2.155</v>
      </c>
      <c r="Q322" s="28" t="n">
        <f aca="false">IF(ISNA(V322),Q321,V322)</f>
        <v>1.885</v>
      </c>
      <c r="R322" s="28" t="n">
        <f aca="false">IF(ISNA(W322),R321,W322)</f>
        <v>2.155</v>
      </c>
      <c r="S322" s="28" t="n">
        <f aca="false">IF(ISNA(X322),S321,X322)</f>
        <v>1.965</v>
      </c>
      <c r="T322" s="28" t="n">
        <f aca="false">IF(ISNA(Y322),T321,Y322)</f>
        <v>1.965</v>
      </c>
      <c r="V322" s="28" t="n">
        <f aca="false">VLOOKUP($B322,IF(V$1=2,PRICELOOK2,IF(V$1=3,PRICELOOK3,IF(V$1=4,cash,PRICELOOK))),V$2,FALSE())</f>
        <v>1.885</v>
      </c>
      <c r="W322" s="28" t="n">
        <f aca="false">VLOOKUP($B322,IF(W$1=2,PRICELOOK2,IF(W$1=3,PRICELOOK3,IF(W$1=4,cash,PRICELOOK))),W$2,FALSE())</f>
        <v>2.155</v>
      </c>
      <c r="X322" s="28" t="n">
        <f aca="false">VLOOKUP($B322,IF(X$1=2,PRICELOOK2,IF(X$1=3,PRICELOOK3,IF(X$1=4,cash,PRICELOOK))),X$2,FALSE())</f>
        <v>1.965</v>
      </c>
      <c r="Y322" s="28" t="n">
        <f aca="false">VLOOKUP($B322,IF(Y$1=2,PRICELOOK2,IF(Y$1=3,PRICELOOK3,IF(Y$1=4,cash,PRICELOOK))),Y$2,FALSE())</f>
        <v>1.965</v>
      </c>
      <c r="BK322" s="28" t="n">
        <f aca="false">V322</f>
        <v>1.885</v>
      </c>
      <c r="BL322" s="28" t="n">
        <f aca="false">W322</f>
        <v>2.155</v>
      </c>
      <c r="BM322" s="1" t="n">
        <f aca="false">IF(BK322=0,0,IF(BL322=0,0,1))</f>
        <v>1</v>
      </c>
      <c r="BN322" s="56" t="n">
        <f aca="false">B322</f>
        <v>36000</v>
      </c>
      <c r="BO322" s="71" t="n">
        <f aca="false">IF(BM322=1,CORREL(BK303:BK322,BL303:BL322),1.1)</f>
        <v>0.32422063436827</v>
      </c>
      <c r="BP322" s="28" t="n">
        <f aca="false">IF(BM322=0," ",BO322)</f>
        <v>0.32422063436827</v>
      </c>
      <c r="BV322" s="56" t="n">
        <f aca="false">BN322</f>
        <v>36000</v>
      </c>
      <c r="BW322" s="28" t="n">
        <f aca="false">V322</f>
        <v>1.885</v>
      </c>
      <c r="BX322" s="28" t="n">
        <f aca="false">W322</f>
        <v>2.155</v>
      </c>
      <c r="BY322" s="1" t="n">
        <f aca="false">LN(BW322/BW321)</f>
        <v>-0.00529101763441555</v>
      </c>
      <c r="BZ322" s="1" t="n">
        <f aca="false">LN(BX322/BX321)</f>
        <v>-0.0431394926606177</v>
      </c>
      <c r="CA322" s="56" t="n">
        <f aca="false">BV322</f>
        <v>36000</v>
      </c>
      <c r="CB322" s="1" t="n">
        <f aca="false">IF(ISNUMBER(STDEV(BY301:BY322)),STDEV(BY301:BY322)*SQRT(252),0)</f>
        <v>0.370306166558373</v>
      </c>
      <c r="CC322" s="1" t="n">
        <f aca="false">IF(ISNUMBER(STDEV(BZ301:BZ322)),STDEV(BZ301:BZ322)*SQRT(252),0)</f>
        <v>0.699720583588389</v>
      </c>
      <c r="CF322" s="56" t="n">
        <f aca="false">B322</f>
        <v>36000</v>
      </c>
      <c r="CG322" s="1" t="n">
        <f aca="false">CORREL(C301:C322,E301:E322)</f>
        <v>0.192625114632453</v>
      </c>
      <c r="CI322" s="56" t="n">
        <f aca="false">CF322</f>
        <v>36000</v>
      </c>
      <c r="CJ322" s="3" t="n">
        <f aca="false">STDEV(CO301:CO322)*CJ$24</f>
        <v>0.372503848561908</v>
      </c>
      <c r="CK322" s="3" t="n">
        <f aca="false">STDEV(CP301:CP322)*CK$24</f>
        <v>0.703873264458782</v>
      </c>
      <c r="CO322" s="3" t="n">
        <f aca="false">LN(V322/V321)</f>
        <v>-0.00529101763441555</v>
      </c>
      <c r="CP322" s="3" t="n">
        <f aca="false">LN(W322/W321)</f>
        <v>-0.0431394926606177</v>
      </c>
    </row>
    <row r="323" customFormat="false" ht="12.75" hidden="false" customHeight="false" outlineLevel="0" collapsed="false">
      <c r="A323" s="1" t="n">
        <f aca="false">A324-1</f>
        <v>756</v>
      </c>
      <c r="B323" s="56" t="n">
        <f aca="false">HLOOKUP("date",IF(TERM2="cash",cash,PRICELOOK),IF(A323&gt;=2,A323,2),FALSE())</f>
        <v>36001</v>
      </c>
      <c r="C323" s="1" t="n">
        <f aca="false">IF(MIN($N323:$O323)=0,0,N323)</f>
        <v>1.885</v>
      </c>
      <c r="D323" s="35" t="n">
        <f aca="false">IF(ma=7,AVERAGE(C317:C323),IF(ma=14,AVERAGE(C310:C323),IF(ma=30,AVERAGE(C294:C323),IF(ma=40,AVERAGE(C284:C323),0))))</f>
        <v>0</v>
      </c>
      <c r="E323" s="1" t="n">
        <f aca="false">IF(MIN($N323:$O323)=0,0,O323)</f>
        <v>2.155</v>
      </c>
      <c r="I323" s="56" t="n">
        <f aca="false">B323</f>
        <v>36001</v>
      </c>
      <c r="J323" s="35" t="n">
        <f aca="false">IF(MIN(C323,E323)=0,0,E323-C323)</f>
        <v>0.27</v>
      </c>
      <c r="K323" s="35" t="n">
        <f aca="false">IF(ma=7,AVERAGE(J317:J323),IF(ma=14,AVERAGE(J310:J323),IF(ma=30,AVERAGE(J294:J323),IF(ma=40,AVERAGE(J284:J323),0))))</f>
        <v>0</v>
      </c>
      <c r="L323" s="35"/>
      <c r="M323" s="35"/>
      <c r="N323" s="28" t="n">
        <f aca="false">IF(BASISYN="YES",Q323-S323,Q323)</f>
        <v>1.885</v>
      </c>
      <c r="O323" s="28" t="n">
        <f aca="false">IF(BASISYN="YES",R323-T323,R323)</f>
        <v>2.155</v>
      </c>
      <c r="Q323" s="28" t="n">
        <f aca="false">IF(ISNA(V323),Q322,V323)</f>
        <v>1.885</v>
      </c>
      <c r="R323" s="28" t="n">
        <f aca="false">IF(ISNA(W323),R322,W323)</f>
        <v>2.155</v>
      </c>
      <c r="S323" s="28" t="n">
        <f aca="false">IF(ISNA(X323),S322,X323)</f>
        <v>1.965</v>
      </c>
      <c r="T323" s="28" t="n">
        <f aca="false">IF(ISNA(Y323),T322,Y323)</f>
        <v>1.965</v>
      </c>
      <c r="V323" s="28" t="n">
        <f aca="false">VLOOKUP($B323,IF(V$1=2,PRICELOOK2,IF(V$1=3,PRICELOOK3,IF(V$1=4,cash,PRICELOOK))),V$2,FALSE())</f>
        <v>1.885</v>
      </c>
      <c r="W323" s="28" t="n">
        <f aca="false">VLOOKUP($B323,IF(W$1=2,PRICELOOK2,IF(W$1=3,PRICELOOK3,IF(W$1=4,cash,PRICELOOK))),W$2,FALSE())</f>
        <v>2.155</v>
      </c>
      <c r="X323" s="28" t="n">
        <f aca="false">VLOOKUP($B323,IF(X$1=2,PRICELOOK2,IF(X$1=3,PRICELOOK3,IF(X$1=4,cash,PRICELOOK))),X$2,FALSE())</f>
        <v>1.965</v>
      </c>
      <c r="Y323" s="28" t="n">
        <f aca="false">VLOOKUP($B323,IF(Y$1=2,PRICELOOK2,IF(Y$1=3,PRICELOOK3,IF(Y$1=4,cash,PRICELOOK))),Y$2,FALSE())</f>
        <v>1.965</v>
      </c>
      <c r="BK323" s="28" t="n">
        <f aca="false">V323</f>
        <v>1.885</v>
      </c>
      <c r="BL323" s="28" t="n">
        <f aca="false">W323</f>
        <v>2.155</v>
      </c>
      <c r="BM323" s="1" t="n">
        <f aca="false">IF(BK323=0,0,IF(BL323=0,0,1))</f>
        <v>1</v>
      </c>
      <c r="BN323" s="56" t="n">
        <f aca="false">B323</f>
        <v>36001</v>
      </c>
      <c r="BO323" s="71" t="n">
        <f aca="false">IF(BM323=1,CORREL(BK304:BK323,BL304:BL323),1.1)</f>
        <v>0.525376907408449</v>
      </c>
      <c r="BP323" s="28" t="n">
        <f aca="false">IF(BM323=0," ",BO323)</f>
        <v>0.525376907408449</v>
      </c>
      <c r="BV323" s="56" t="n">
        <f aca="false">BN323</f>
        <v>36001</v>
      </c>
      <c r="BW323" s="28" t="n">
        <f aca="false">V323</f>
        <v>1.885</v>
      </c>
      <c r="BX323" s="28" t="n">
        <f aca="false">W323</f>
        <v>2.155</v>
      </c>
      <c r="BY323" s="1" t="n">
        <f aca="false">LN(BW323/BW322)</f>
        <v>0</v>
      </c>
      <c r="BZ323" s="1" t="n">
        <f aca="false">LN(BX323/BX322)</f>
        <v>0</v>
      </c>
      <c r="CA323" s="56" t="n">
        <f aca="false">BV323</f>
        <v>36001</v>
      </c>
      <c r="CB323" s="1" t="n">
        <f aca="false">IF(ISNUMBER(STDEV(BY302:BY323)),STDEV(BY302:BY323)*SQRT(252),0)</f>
        <v>0.370306166558373</v>
      </c>
      <c r="CC323" s="1" t="n">
        <f aca="false">IF(ISNUMBER(STDEV(BZ302:BZ323)),STDEV(BZ302:BZ323)*SQRT(252),0)</f>
        <v>0.699720583588389</v>
      </c>
      <c r="CF323" s="56" t="n">
        <f aca="false">B323</f>
        <v>36001</v>
      </c>
      <c r="CG323" s="1" t="n">
        <f aca="false">CORREL(C302:C323,E302:E323)</f>
        <v>0.344374912299443</v>
      </c>
      <c r="CI323" s="56" t="n">
        <f aca="false">CF323</f>
        <v>36001</v>
      </c>
      <c r="CJ323" s="3" t="n">
        <f aca="false">STDEV(CO302:CO323)*CJ$24</f>
        <v>0.372503848561908</v>
      </c>
      <c r="CK323" s="3" t="n">
        <f aca="false">STDEV(CP302:CP323)*CK$24</f>
        <v>0.703873264458782</v>
      </c>
      <c r="CO323" s="3" t="n">
        <f aca="false">LN(V323/V322)</f>
        <v>0</v>
      </c>
      <c r="CP323" s="3" t="n">
        <f aca="false">LN(W323/W322)</f>
        <v>0</v>
      </c>
    </row>
    <row r="324" customFormat="false" ht="12.75" hidden="false" customHeight="false" outlineLevel="0" collapsed="false">
      <c r="A324" s="1" t="n">
        <f aca="false">A325-1</f>
        <v>757</v>
      </c>
      <c r="B324" s="56" t="n">
        <f aca="false">HLOOKUP("date",IF(TERM2="cash",cash,PRICELOOK),IF(A324&gt;=2,A324,2),FALSE())</f>
        <v>36002</v>
      </c>
      <c r="C324" s="1" t="n">
        <f aca="false">IF(MIN($N324:$O324)=0,0,N324)</f>
        <v>1.885</v>
      </c>
      <c r="D324" s="35" t="n">
        <f aca="false">IF(ma=7,AVERAGE(C318:C324),IF(ma=14,AVERAGE(C311:C324),IF(ma=30,AVERAGE(C295:C324),IF(ma=40,AVERAGE(C285:C324),0))))</f>
        <v>0</v>
      </c>
      <c r="E324" s="1" t="n">
        <f aca="false">IF(MIN($N324:$O324)=0,0,O324)</f>
        <v>2.155</v>
      </c>
      <c r="I324" s="56" t="n">
        <f aca="false">B324</f>
        <v>36002</v>
      </c>
      <c r="J324" s="35" t="n">
        <f aca="false">IF(MIN(C324,E324)=0,0,E324-C324)</f>
        <v>0.27</v>
      </c>
      <c r="K324" s="35" t="n">
        <f aca="false">IF(ma=7,AVERAGE(J318:J324),IF(ma=14,AVERAGE(J311:J324),IF(ma=30,AVERAGE(J295:J324),IF(ma=40,AVERAGE(J285:J324),0))))</f>
        <v>0</v>
      </c>
      <c r="L324" s="35"/>
      <c r="M324" s="35"/>
      <c r="N324" s="28" t="n">
        <f aca="false">IF(BASISYN="YES",Q324-S324,Q324)</f>
        <v>1.885</v>
      </c>
      <c r="O324" s="28" t="n">
        <f aca="false">IF(BASISYN="YES",R324-T324,R324)</f>
        <v>2.155</v>
      </c>
      <c r="Q324" s="28" t="n">
        <f aca="false">IF(ISNA(V324),Q323,V324)</f>
        <v>1.885</v>
      </c>
      <c r="R324" s="28" t="n">
        <f aca="false">IF(ISNA(W324),R323,W324)</f>
        <v>2.155</v>
      </c>
      <c r="S324" s="28" t="n">
        <f aca="false">IF(ISNA(X324),S323,X324)</f>
        <v>1.965</v>
      </c>
      <c r="T324" s="28" t="n">
        <f aca="false">IF(ISNA(Y324),T323,Y324)</f>
        <v>1.965</v>
      </c>
      <c r="V324" s="28" t="n">
        <f aca="false">VLOOKUP($B324,IF(V$1=2,PRICELOOK2,IF(V$1=3,PRICELOOK3,IF(V$1=4,cash,PRICELOOK))),V$2,FALSE())</f>
        <v>1.885</v>
      </c>
      <c r="W324" s="28" t="n">
        <f aca="false">VLOOKUP($B324,IF(W$1=2,PRICELOOK2,IF(W$1=3,PRICELOOK3,IF(W$1=4,cash,PRICELOOK))),W$2,FALSE())</f>
        <v>2.155</v>
      </c>
      <c r="X324" s="28" t="n">
        <f aca="false">VLOOKUP($B324,IF(X$1=2,PRICELOOK2,IF(X$1=3,PRICELOOK3,IF(X$1=4,cash,PRICELOOK))),X$2,FALSE())</f>
        <v>1.965</v>
      </c>
      <c r="Y324" s="28" t="n">
        <f aca="false">VLOOKUP($B324,IF(Y$1=2,PRICELOOK2,IF(Y$1=3,PRICELOOK3,IF(Y$1=4,cash,PRICELOOK))),Y$2,FALSE())</f>
        <v>1.965</v>
      </c>
      <c r="BK324" s="28" t="n">
        <f aca="false">V324</f>
        <v>1.885</v>
      </c>
      <c r="BL324" s="28" t="n">
        <f aca="false">W324</f>
        <v>2.155</v>
      </c>
      <c r="BM324" s="1" t="n">
        <f aca="false">IF(BK324=0,0,IF(BL324=0,0,1))</f>
        <v>1</v>
      </c>
      <c r="BN324" s="56" t="n">
        <f aca="false">B324</f>
        <v>36002</v>
      </c>
      <c r="BO324" s="71" t="n">
        <f aca="false">IF(BM324=1,CORREL(BK305:BK324,BL305:BL324),1.1)</f>
        <v>0.63704174813189</v>
      </c>
      <c r="BP324" s="28" t="n">
        <f aca="false">IF(BM324=0," ",BO324)</f>
        <v>0.63704174813189</v>
      </c>
      <c r="BV324" s="56" t="n">
        <f aca="false">BN324</f>
        <v>36002</v>
      </c>
      <c r="BW324" s="28" t="n">
        <f aca="false">V324</f>
        <v>1.885</v>
      </c>
      <c r="BX324" s="28" t="n">
        <f aca="false">W324</f>
        <v>2.155</v>
      </c>
      <c r="BY324" s="1" t="n">
        <f aca="false">LN(BW324/BW323)</f>
        <v>0</v>
      </c>
      <c r="BZ324" s="1" t="n">
        <f aca="false">LN(BX324/BX323)</f>
        <v>0</v>
      </c>
      <c r="CA324" s="56" t="n">
        <f aca="false">BV324</f>
        <v>36002</v>
      </c>
      <c r="CB324" s="1" t="n">
        <f aca="false">IF(ISNUMBER(STDEV(BY303:BY324)),STDEV(BY303:BY324)*SQRT(252),0)</f>
        <v>0.370306166558373</v>
      </c>
      <c r="CC324" s="1" t="n">
        <f aca="false">IF(ISNUMBER(STDEV(BZ303:BZ324)),STDEV(BZ303:BZ324)*SQRT(252),0)</f>
        <v>0.699720583588389</v>
      </c>
      <c r="CF324" s="56" t="n">
        <f aca="false">B324</f>
        <v>36002</v>
      </c>
      <c r="CG324" s="1" t="n">
        <f aca="false">CORREL(C303:C324,E303:E324)</f>
        <v>0.488055347899836</v>
      </c>
      <c r="CI324" s="56" t="n">
        <f aca="false">CF324</f>
        <v>36002</v>
      </c>
      <c r="CJ324" s="3" t="n">
        <f aca="false">STDEV(CO303:CO324)*CJ$24</f>
        <v>0.372503848561908</v>
      </c>
      <c r="CK324" s="3" t="n">
        <f aca="false">STDEV(CP303:CP324)*CK$24</f>
        <v>0.703873264458782</v>
      </c>
      <c r="CO324" s="3" t="n">
        <f aca="false">LN(V324/V323)</f>
        <v>0</v>
      </c>
      <c r="CP324" s="3" t="n">
        <f aca="false">LN(W324/W323)</f>
        <v>0</v>
      </c>
    </row>
    <row r="325" customFormat="false" ht="12.75" hidden="false" customHeight="false" outlineLevel="0" collapsed="false">
      <c r="A325" s="1" t="n">
        <f aca="false">A326-1</f>
        <v>758</v>
      </c>
      <c r="B325" s="56" t="n">
        <f aca="false">HLOOKUP("date",IF(TERM2="cash",cash,PRICELOOK),IF(A325&gt;=2,A325,2),FALSE())</f>
        <v>36003</v>
      </c>
      <c r="C325" s="1" t="n">
        <f aca="false">IF(MIN($N325:$O325)=0,0,N325)</f>
        <v>1.995</v>
      </c>
      <c r="D325" s="35" t="n">
        <f aca="false">IF(ma=7,AVERAGE(C319:C325),IF(ma=14,AVERAGE(C312:C325),IF(ma=30,AVERAGE(C296:C325),IF(ma=40,AVERAGE(C286:C325),0))))</f>
        <v>0</v>
      </c>
      <c r="E325" s="1" t="n">
        <f aca="false">IF(MIN($N325:$O325)=0,0,O325)</f>
        <v>2.38</v>
      </c>
      <c r="I325" s="56" t="n">
        <f aca="false">B325</f>
        <v>36003</v>
      </c>
      <c r="J325" s="35" t="n">
        <f aca="false">IF(MIN(C325,E325)=0,0,E325-C325)</f>
        <v>0.385</v>
      </c>
      <c r="K325" s="35" t="n">
        <f aca="false">IF(ma=7,AVERAGE(J319:J325),IF(ma=14,AVERAGE(J312:J325),IF(ma=30,AVERAGE(J296:J325),IF(ma=40,AVERAGE(J286:J325),0))))</f>
        <v>0</v>
      </c>
      <c r="L325" s="35"/>
      <c r="M325" s="35"/>
      <c r="N325" s="28" t="n">
        <f aca="false">IF(BASISYN="YES",Q325-S325,Q325)</f>
        <v>1.995</v>
      </c>
      <c r="O325" s="28" t="n">
        <f aca="false">IF(BASISYN="YES",R325-T325,R325)</f>
        <v>2.38</v>
      </c>
      <c r="Q325" s="28" t="n">
        <f aca="false">IF(ISNA(V325),Q324,V325)</f>
        <v>1.995</v>
      </c>
      <c r="R325" s="28" t="n">
        <f aca="false">IF(ISNA(W325),R324,W325)</f>
        <v>2.38</v>
      </c>
      <c r="S325" s="28" t="n">
        <f aca="false">IF(ISNA(X325),S324,X325)</f>
        <v>2.005</v>
      </c>
      <c r="T325" s="28" t="n">
        <f aca="false">IF(ISNA(Y325),T324,Y325)</f>
        <v>2.005</v>
      </c>
      <c r="V325" s="28" t="n">
        <f aca="false">VLOOKUP($B325,IF(V$1=2,PRICELOOK2,IF(V$1=3,PRICELOOK3,IF(V$1=4,cash,PRICELOOK))),V$2,FALSE())</f>
        <v>1.995</v>
      </c>
      <c r="W325" s="28" t="n">
        <f aca="false">VLOOKUP($B325,IF(W$1=2,PRICELOOK2,IF(W$1=3,PRICELOOK3,IF(W$1=4,cash,PRICELOOK))),W$2,FALSE())</f>
        <v>2.38</v>
      </c>
      <c r="X325" s="28" t="n">
        <f aca="false">VLOOKUP($B325,IF(X$1=2,PRICELOOK2,IF(X$1=3,PRICELOOK3,IF(X$1=4,cash,PRICELOOK))),X$2,FALSE())</f>
        <v>2.005</v>
      </c>
      <c r="Y325" s="28" t="n">
        <f aca="false">VLOOKUP($B325,IF(Y$1=2,PRICELOOK2,IF(Y$1=3,PRICELOOK3,IF(Y$1=4,cash,PRICELOOK))),Y$2,FALSE())</f>
        <v>2.005</v>
      </c>
      <c r="BK325" s="28" t="n">
        <f aca="false">V325</f>
        <v>1.995</v>
      </c>
      <c r="BL325" s="28" t="n">
        <f aca="false">W325</f>
        <v>2.38</v>
      </c>
      <c r="BM325" s="1" t="n">
        <f aca="false">IF(BK325=0,0,IF(BL325=0,0,1))</f>
        <v>1</v>
      </c>
      <c r="BN325" s="56" t="n">
        <f aca="false">B325</f>
        <v>36003</v>
      </c>
      <c r="BO325" s="71" t="n">
        <f aca="false">IF(BM325=1,CORREL(BK306:BK325,BL306:BL325),1.1)</f>
        <v>0.670731769770825</v>
      </c>
      <c r="BP325" s="28" t="n">
        <f aca="false">IF(BM325=0," ",BO325)</f>
        <v>0.670731769770825</v>
      </c>
      <c r="BV325" s="56" t="n">
        <f aca="false">BN325</f>
        <v>36003</v>
      </c>
      <c r="BW325" s="28" t="n">
        <f aca="false">V325</f>
        <v>1.995</v>
      </c>
      <c r="BX325" s="28" t="n">
        <f aca="false">W325</f>
        <v>2.38</v>
      </c>
      <c r="BY325" s="1" t="n">
        <f aca="false">LN(BW325/BW324)</f>
        <v>0.0567162294418526</v>
      </c>
      <c r="BZ325" s="1" t="n">
        <f aca="false">LN(BX325/BX324)</f>
        <v>0.0993097641276723</v>
      </c>
      <c r="CA325" s="56" t="n">
        <f aca="false">BV325</f>
        <v>36003</v>
      </c>
      <c r="CB325" s="1" t="n">
        <f aca="false">IF(ISNUMBER(STDEV(BY304:BY325)),STDEV(BY304:BY325)*SQRT(252),0)</f>
        <v>0.427914283682868</v>
      </c>
      <c r="CC325" s="1" t="n">
        <f aca="false">IF(ISNUMBER(STDEV(BZ304:BZ325)),STDEV(BZ304:BZ325)*SQRT(252),0)</f>
        <v>0.774785330453373</v>
      </c>
      <c r="CF325" s="56" t="n">
        <f aca="false">B325</f>
        <v>36003</v>
      </c>
      <c r="CG325" s="1" t="n">
        <f aca="false">CORREL(C304:C325,E304:E325)</f>
        <v>0.574402037596758</v>
      </c>
      <c r="CI325" s="56" t="n">
        <f aca="false">CF325</f>
        <v>36003</v>
      </c>
      <c r="CJ325" s="3" t="n">
        <f aca="false">STDEV(CO304:CO325)*CJ$24</f>
        <v>0.430453856623405</v>
      </c>
      <c r="CK325" s="3" t="n">
        <f aca="false">STDEV(CP304:CP325)*CK$24</f>
        <v>0.779383503346808</v>
      </c>
      <c r="CO325" s="3" t="n">
        <f aca="false">LN(V325/V324)</f>
        <v>0.0567162294418526</v>
      </c>
      <c r="CP325" s="3" t="n">
        <f aca="false">LN(W325/W324)</f>
        <v>0.0993097641276723</v>
      </c>
    </row>
    <row r="326" customFormat="false" ht="12.75" hidden="false" customHeight="false" outlineLevel="0" collapsed="false">
      <c r="A326" s="1" t="n">
        <f aca="false">A327-1</f>
        <v>759</v>
      </c>
      <c r="B326" s="56" t="n">
        <f aca="false">HLOOKUP("date",IF(TERM2="cash",cash,PRICELOOK),IF(A326&gt;=2,A326,2),FALSE())</f>
        <v>36004</v>
      </c>
      <c r="C326" s="1" t="n">
        <f aca="false">IF(MIN($N326:$O326)=0,0,N326)</f>
        <v>1.95</v>
      </c>
      <c r="D326" s="35" t="n">
        <f aca="false">IF(ma=7,AVERAGE(C320:C326),IF(ma=14,AVERAGE(C313:C326),IF(ma=30,AVERAGE(C297:C326),IF(ma=40,AVERAGE(C287:C326),0))))</f>
        <v>0</v>
      </c>
      <c r="E326" s="1" t="n">
        <f aca="false">IF(MIN($N326:$O326)=0,0,O326)</f>
        <v>2.36</v>
      </c>
      <c r="I326" s="56" t="n">
        <f aca="false">B326</f>
        <v>36004</v>
      </c>
      <c r="J326" s="35" t="n">
        <f aca="false">IF(MIN(C326,E326)=0,0,E326-C326)</f>
        <v>0.41</v>
      </c>
      <c r="K326" s="35" t="n">
        <f aca="false">IF(ma=7,AVERAGE(J320:J326),IF(ma=14,AVERAGE(J313:J326),IF(ma=30,AVERAGE(J297:J326),IF(ma=40,AVERAGE(J287:J326),0))))</f>
        <v>0</v>
      </c>
      <c r="L326" s="35"/>
      <c r="M326" s="35"/>
      <c r="N326" s="28" t="n">
        <f aca="false">IF(BASISYN="YES",Q326-S326,Q326)</f>
        <v>1.95</v>
      </c>
      <c r="O326" s="28" t="n">
        <f aca="false">IF(BASISYN="YES",R326-T326,R326)</f>
        <v>2.36</v>
      </c>
      <c r="Q326" s="28" t="n">
        <f aca="false">IF(ISNA(V326),Q325,V326)</f>
        <v>1.95</v>
      </c>
      <c r="R326" s="28" t="n">
        <f aca="false">IF(ISNA(W326),R325,W326)</f>
        <v>2.36</v>
      </c>
      <c r="S326" s="28" t="n">
        <f aca="false">IF(ISNA(X326),S325,X326)</f>
        <v>1.955</v>
      </c>
      <c r="T326" s="28" t="n">
        <f aca="false">IF(ISNA(Y326),T325,Y326)</f>
        <v>1.955</v>
      </c>
      <c r="V326" s="28" t="n">
        <f aca="false">VLOOKUP($B326,IF(V$1=2,PRICELOOK2,IF(V$1=3,PRICELOOK3,IF(V$1=4,cash,PRICELOOK))),V$2,FALSE())</f>
        <v>1.95</v>
      </c>
      <c r="W326" s="28" t="n">
        <f aca="false">VLOOKUP($B326,IF(W$1=2,PRICELOOK2,IF(W$1=3,PRICELOOK3,IF(W$1=4,cash,PRICELOOK))),W$2,FALSE())</f>
        <v>2.36</v>
      </c>
      <c r="X326" s="28" t="n">
        <f aca="false">VLOOKUP($B326,IF(X$1=2,PRICELOOK2,IF(X$1=3,PRICELOOK3,IF(X$1=4,cash,PRICELOOK))),X$2,FALSE())</f>
        <v>1.955</v>
      </c>
      <c r="Y326" s="28" t="n">
        <f aca="false">VLOOKUP($B326,IF(Y$1=2,PRICELOOK2,IF(Y$1=3,PRICELOOK3,IF(Y$1=4,cash,PRICELOOK))),Y$2,FALSE())</f>
        <v>1.955</v>
      </c>
      <c r="BK326" s="28" t="n">
        <f aca="false">V326</f>
        <v>1.95</v>
      </c>
      <c r="BL326" s="28" t="n">
        <f aca="false">W326</f>
        <v>2.36</v>
      </c>
      <c r="BM326" s="1" t="n">
        <f aca="false">IF(BK326=0,0,IF(BL326=0,0,1))</f>
        <v>1</v>
      </c>
      <c r="BN326" s="56" t="n">
        <f aca="false">B326</f>
        <v>36004</v>
      </c>
      <c r="BO326" s="71" t="n">
        <f aca="false">IF(BM326=1,CORREL(BK307:BK326,BL307:BL326),1.1)</f>
        <v>0.664233159335765</v>
      </c>
      <c r="BP326" s="28" t="n">
        <f aca="false">IF(BM326=0," ",BO326)</f>
        <v>0.664233159335765</v>
      </c>
      <c r="BV326" s="56" t="n">
        <f aca="false">BN326</f>
        <v>36004</v>
      </c>
      <c r="BW326" s="28" t="n">
        <f aca="false">V326</f>
        <v>1.95</v>
      </c>
      <c r="BX326" s="28" t="n">
        <f aca="false">W326</f>
        <v>2.36</v>
      </c>
      <c r="BY326" s="1" t="n">
        <f aca="false">LN(BW326/BW325)</f>
        <v>-0.0228146777661714</v>
      </c>
      <c r="BZ326" s="1" t="n">
        <f aca="false">LN(BX326/BX325)</f>
        <v>-0.0084388686458646</v>
      </c>
      <c r="CA326" s="56" t="n">
        <f aca="false">BV326</f>
        <v>36004</v>
      </c>
      <c r="CB326" s="1" t="n">
        <f aca="false">IF(ISNUMBER(STDEV(BY305:BY326)),STDEV(BY305:BY326)*SQRT(252),0)</f>
        <v>0.426225153782684</v>
      </c>
      <c r="CC326" s="1" t="n">
        <f aca="false">IF(ISNUMBER(STDEV(BZ305:BZ326)),STDEV(BZ305:BZ326)*SQRT(252),0)</f>
        <v>0.729591298360246</v>
      </c>
      <c r="CF326" s="56" t="n">
        <f aca="false">B326</f>
        <v>36004</v>
      </c>
      <c r="CG326" s="1" t="n">
        <f aca="false">CORREL(C305:C326,E305:E326)</f>
        <v>0.610122963429942</v>
      </c>
      <c r="CI326" s="56" t="n">
        <f aca="false">CF326</f>
        <v>36004</v>
      </c>
      <c r="CJ326" s="3" t="n">
        <f aca="false">STDEV(CO305:CO326)*CJ$24</f>
        <v>0.428754702125419</v>
      </c>
      <c r="CK326" s="3" t="n">
        <f aca="false">STDEV(CP305:CP326)*CK$24</f>
        <v>0.73392125505863</v>
      </c>
      <c r="CO326" s="3" t="n">
        <f aca="false">LN(V326/V325)</f>
        <v>-0.0228146777661714</v>
      </c>
      <c r="CP326" s="3" t="n">
        <f aca="false">LN(W326/W325)</f>
        <v>-0.0084388686458646</v>
      </c>
    </row>
    <row r="327" customFormat="false" ht="12.75" hidden="false" customHeight="false" outlineLevel="0" collapsed="false">
      <c r="A327" s="1" t="n">
        <f aca="false">A328-1</f>
        <v>760</v>
      </c>
      <c r="B327" s="56" t="n">
        <f aca="false">HLOOKUP("date",IF(TERM2="cash",cash,PRICELOOK),IF(A327&gt;=2,A327,2),FALSE())</f>
        <v>36005</v>
      </c>
      <c r="C327" s="1" t="n">
        <f aca="false">IF(MIN($N327:$O327)=0,0,N327)</f>
        <v>1.97</v>
      </c>
      <c r="D327" s="35" t="n">
        <f aca="false">IF(ma=7,AVERAGE(C321:C327),IF(ma=14,AVERAGE(C314:C327),IF(ma=30,AVERAGE(C298:C327),IF(ma=40,AVERAGE(C288:C327),0))))</f>
        <v>0</v>
      </c>
      <c r="E327" s="1" t="n">
        <f aca="false">IF(MIN($N327:$O327)=0,0,O327)</f>
        <v>2.33</v>
      </c>
      <c r="I327" s="56" t="n">
        <f aca="false">B327</f>
        <v>36005</v>
      </c>
      <c r="J327" s="35" t="n">
        <f aca="false">IF(MIN(C327,E327)=0,0,E327-C327)</f>
        <v>0.36</v>
      </c>
      <c r="K327" s="35" t="n">
        <f aca="false">IF(ma=7,AVERAGE(J321:J327),IF(ma=14,AVERAGE(J314:J327),IF(ma=30,AVERAGE(J298:J327),IF(ma=40,AVERAGE(J288:J327),0))))</f>
        <v>0</v>
      </c>
      <c r="L327" s="35"/>
      <c r="M327" s="35"/>
      <c r="N327" s="28" t="n">
        <f aca="false">IF(BASISYN="YES",Q327-S327,Q327)</f>
        <v>1.97</v>
      </c>
      <c r="O327" s="28" t="n">
        <f aca="false">IF(BASISYN="YES",R327-T327,R327)</f>
        <v>2.33</v>
      </c>
      <c r="Q327" s="28" t="n">
        <f aca="false">IF(ISNA(V327),Q326,V327)</f>
        <v>1.97</v>
      </c>
      <c r="R327" s="28" t="n">
        <f aca="false">IF(ISNA(W327),R326,W327)</f>
        <v>2.33</v>
      </c>
      <c r="S327" s="28" t="n">
        <f aca="false">IF(ISNA(X327),S326,X327)</f>
        <v>1.99</v>
      </c>
      <c r="T327" s="28" t="n">
        <f aca="false">IF(ISNA(Y327),T326,Y327)</f>
        <v>1.99</v>
      </c>
      <c r="V327" s="28" t="n">
        <f aca="false">VLOOKUP($B327,IF(V$1=2,PRICELOOK2,IF(V$1=3,PRICELOOK3,IF(V$1=4,cash,PRICELOOK))),V$2,FALSE())</f>
        <v>1.97</v>
      </c>
      <c r="W327" s="28" t="n">
        <f aca="false">VLOOKUP($B327,IF(W$1=2,PRICELOOK2,IF(W$1=3,PRICELOOK3,IF(W$1=4,cash,PRICELOOK))),W$2,FALSE())</f>
        <v>2.33</v>
      </c>
      <c r="X327" s="28" t="n">
        <f aca="false">VLOOKUP($B327,IF(X$1=2,PRICELOOK2,IF(X$1=3,PRICELOOK3,IF(X$1=4,cash,PRICELOOK))),X$2,FALSE())</f>
        <v>1.99</v>
      </c>
      <c r="Y327" s="28" t="n">
        <f aca="false">VLOOKUP($B327,IF(Y$1=2,PRICELOOK2,IF(Y$1=3,PRICELOOK3,IF(Y$1=4,cash,PRICELOOK))),Y$2,FALSE())</f>
        <v>1.99</v>
      </c>
      <c r="BK327" s="28" t="n">
        <f aca="false">V327</f>
        <v>1.97</v>
      </c>
      <c r="BL327" s="28" t="n">
        <f aca="false">W327</f>
        <v>2.33</v>
      </c>
      <c r="BM327" s="1" t="n">
        <f aca="false">IF(BK327=0,0,IF(BL327=0,0,1))</f>
        <v>1</v>
      </c>
      <c r="BN327" s="56" t="n">
        <f aca="false">B327</f>
        <v>36005</v>
      </c>
      <c r="BO327" s="71" t="n">
        <f aca="false">IF(BM327=1,CORREL(BK308:BK327,BL308:BL327),1.1)</f>
        <v>0.671692034864887</v>
      </c>
      <c r="BP327" s="28" t="n">
        <f aca="false">IF(BM327=0," ",BO327)</f>
        <v>0.671692034864887</v>
      </c>
      <c r="BV327" s="56" t="n">
        <f aca="false">BN327</f>
        <v>36005</v>
      </c>
      <c r="BW327" s="28" t="n">
        <f aca="false">V327</f>
        <v>1.97</v>
      </c>
      <c r="BX327" s="28" t="n">
        <f aca="false">W327</f>
        <v>2.33</v>
      </c>
      <c r="BY327" s="1" t="n">
        <f aca="false">LN(BW327/BW326)</f>
        <v>0.0102041701742417</v>
      </c>
      <c r="BZ327" s="1" t="n">
        <f aca="false">LN(BX327/BX326)</f>
        <v>-0.0127933514599095</v>
      </c>
      <c r="CA327" s="56" t="n">
        <f aca="false">BV327</f>
        <v>36005</v>
      </c>
      <c r="CB327" s="1" t="n">
        <f aca="false">IF(ISNUMBER(STDEV(BY306:BY327)),STDEV(BY306:BY327)*SQRT(252),0)</f>
        <v>0.423884837057587</v>
      </c>
      <c r="CC327" s="1" t="n">
        <f aca="false">IF(ISNUMBER(STDEV(BZ306:BZ327)),STDEV(BZ306:BZ327)*SQRT(252),0)</f>
        <v>0.728911122241207</v>
      </c>
      <c r="CF327" s="56" t="n">
        <f aca="false">B327</f>
        <v>36005</v>
      </c>
      <c r="CG327" s="1" t="n">
        <f aca="false">CORREL(C306:C327,E306:E327)</f>
        <v>0.658188479930861</v>
      </c>
      <c r="CI327" s="56" t="n">
        <f aca="false">CF327</f>
        <v>36005</v>
      </c>
      <c r="CJ327" s="3" t="n">
        <f aca="false">STDEV(CO306:CO327)*CJ$24</f>
        <v>0.426400496158355</v>
      </c>
      <c r="CK327" s="3" t="n">
        <f aca="false">STDEV(CP306:CP327)*CK$24</f>
        <v>0.733237042250626</v>
      </c>
      <c r="CO327" s="3" t="n">
        <f aca="false">LN(V327/V326)</f>
        <v>0.0102041701742417</v>
      </c>
      <c r="CP327" s="3" t="n">
        <f aca="false">LN(W327/W326)</f>
        <v>-0.0127933514599095</v>
      </c>
    </row>
    <row r="328" customFormat="false" ht="12.75" hidden="false" customHeight="false" outlineLevel="0" collapsed="false">
      <c r="A328" s="1" t="n">
        <f aca="false">A329-1</f>
        <v>761</v>
      </c>
      <c r="B328" s="56" t="n">
        <f aca="false">HLOOKUP("date",IF(TERM2="cash",cash,PRICELOOK),IF(A328&gt;=2,A328,2),FALSE())</f>
        <v>36006</v>
      </c>
      <c r="C328" s="1" t="n">
        <f aca="false">IF(MIN($N328:$O328)=0,0,N328)</f>
        <v>1.965</v>
      </c>
      <c r="D328" s="35" t="n">
        <f aca="false">IF(ma=7,AVERAGE(C322:C328),IF(ma=14,AVERAGE(C315:C328),IF(ma=30,AVERAGE(C299:C328),IF(ma=40,AVERAGE(C289:C328),0))))</f>
        <v>0</v>
      </c>
      <c r="E328" s="1" t="n">
        <f aca="false">IF(MIN($N328:$O328)=0,0,O328)</f>
        <v>2.33</v>
      </c>
      <c r="I328" s="56" t="n">
        <f aca="false">B328</f>
        <v>36006</v>
      </c>
      <c r="J328" s="35" t="n">
        <f aca="false">IF(MIN(C328,E328)=0,0,E328-C328)</f>
        <v>0.365</v>
      </c>
      <c r="K328" s="35" t="n">
        <f aca="false">IF(ma=7,AVERAGE(J322:J328),IF(ma=14,AVERAGE(J315:J328),IF(ma=30,AVERAGE(J299:J328),IF(ma=40,AVERAGE(J289:J328),0))))</f>
        <v>0</v>
      </c>
      <c r="L328" s="35"/>
      <c r="M328" s="35"/>
      <c r="N328" s="28" t="n">
        <f aca="false">IF(BASISYN="YES",Q328-S328,Q328)</f>
        <v>1.965</v>
      </c>
      <c r="O328" s="28" t="n">
        <f aca="false">IF(BASISYN="YES",R328-T328,R328)</f>
        <v>2.33</v>
      </c>
      <c r="Q328" s="28" t="n">
        <f aca="false">IF(ISNA(V328),Q327,V328)</f>
        <v>1.965</v>
      </c>
      <c r="R328" s="28" t="n">
        <f aca="false">IF(ISNA(W328),R327,W328)</f>
        <v>2.33</v>
      </c>
      <c r="S328" s="28" t="n">
        <f aca="false">IF(ISNA(X328),S327,X328)</f>
        <v>1.985</v>
      </c>
      <c r="T328" s="28" t="n">
        <f aca="false">IF(ISNA(Y328),T327,Y328)</f>
        <v>1.985</v>
      </c>
      <c r="V328" s="28" t="n">
        <f aca="false">VLOOKUP($B328,IF(V$1=2,PRICELOOK2,IF(V$1=3,PRICELOOK3,IF(V$1=4,cash,PRICELOOK))),V$2,FALSE())</f>
        <v>1.965</v>
      </c>
      <c r="W328" s="28" t="n">
        <f aca="false">VLOOKUP($B328,IF(W$1=2,PRICELOOK2,IF(W$1=3,PRICELOOK3,IF(W$1=4,cash,PRICELOOK))),W$2,FALSE())</f>
        <v>2.33</v>
      </c>
      <c r="X328" s="28" t="n">
        <f aca="false">VLOOKUP($B328,IF(X$1=2,PRICELOOK2,IF(X$1=3,PRICELOOK3,IF(X$1=4,cash,PRICELOOK))),X$2,FALSE())</f>
        <v>1.985</v>
      </c>
      <c r="Y328" s="28" t="n">
        <f aca="false">VLOOKUP($B328,IF(Y$1=2,PRICELOOK2,IF(Y$1=3,PRICELOOK3,IF(Y$1=4,cash,PRICELOOK))),Y$2,FALSE())</f>
        <v>1.985</v>
      </c>
      <c r="BK328" s="28" t="n">
        <f aca="false">V328</f>
        <v>1.965</v>
      </c>
      <c r="BL328" s="28" t="n">
        <f aca="false">W328</f>
        <v>2.33</v>
      </c>
      <c r="BM328" s="1" t="n">
        <f aca="false">IF(BK328=0,0,IF(BL328=0,0,1))</f>
        <v>1</v>
      </c>
      <c r="BN328" s="56" t="n">
        <f aca="false">B328</f>
        <v>36006</v>
      </c>
      <c r="BO328" s="71" t="n">
        <f aca="false">IF(BM328=1,CORREL(BK309:BK328,BL309:BL328),1.1)</f>
        <v>0.738300423017054</v>
      </c>
      <c r="BP328" s="28" t="n">
        <f aca="false">IF(BM328=0," ",BO328)</f>
        <v>0.738300423017054</v>
      </c>
      <c r="BV328" s="56" t="n">
        <f aca="false">BN328</f>
        <v>36006</v>
      </c>
      <c r="BW328" s="28" t="n">
        <f aca="false">V328</f>
        <v>1.965</v>
      </c>
      <c r="BX328" s="28" t="n">
        <f aca="false">W328</f>
        <v>2.33</v>
      </c>
      <c r="BY328" s="1" t="n">
        <f aca="false">LN(BW328/BW327)</f>
        <v>-0.00254129742867253</v>
      </c>
      <c r="BZ328" s="1" t="n">
        <f aca="false">LN(BX328/BX327)</f>
        <v>0</v>
      </c>
      <c r="CA328" s="56" t="n">
        <f aca="false">BV328</f>
        <v>36006</v>
      </c>
      <c r="CB328" s="1" t="n">
        <f aca="false">IF(ISNUMBER(STDEV(BY307:BY328)),STDEV(BY307:BY328)*SQRT(252),0)</f>
        <v>0.406675378056062</v>
      </c>
      <c r="CC328" s="1" t="n">
        <f aca="false">IF(ISNUMBER(STDEV(BZ307:BZ328)),STDEV(BZ307:BZ328)*SQRT(252),0)</f>
        <v>0.683761996100627</v>
      </c>
      <c r="CF328" s="56" t="n">
        <f aca="false">B328</f>
        <v>36006</v>
      </c>
      <c r="CG328" s="1" t="n">
        <f aca="false">CORREL(C307:C328,E307:E328)</f>
        <v>0.663888984858024</v>
      </c>
      <c r="CI328" s="56" t="n">
        <f aca="false">CF328</f>
        <v>36006</v>
      </c>
      <c r="CJ328" s="3" t="n">
        <f aca="false">STDEV(CO307:CO328)*CJ$24</f>
        <v>0.409088902972325</v>
      </c>
      <c r="CK328" s="3" t="n">
        <f aca="false">STDEV(CP307:CP328)*CK$24</f>
        <v>0.687819966421505</v>
      </c>
      <c r="CO328" s="3" t="n">
        <f aca="false">LN(V328/V327)</f>
        <v>-0.00254129742867253</v>
      </c>
      <c r="CP328" s="3" t="n">
        <f aca="false">LN(W328/W327)</f>
        <v>0</v>
      </c>
    </row>
    <row r="329" customFormat="false" ht="12.75" hidden="false" customHeight="false" outlineLevel="0" collapsed="false">
      <c r="A329" s="1" t="n">
        <f aca="false">A330-1</f>
        <v>762</v>
      </c>
      <c r="B329" s="56" t="n">
        <f aca="false">HLOOKUP("date",IF(TERM2="cash",cash,PRICELOOK),IF(A329&gt;=2,A329,2),FALSE())</f>
        <v>36007</v>
      </c>
      <c r="C329" s="1" t="n">
        <f aca="false">IF(MIN($N329:$O329)=0,0,N329)</f>
        <v>1.835</v>
      </c>
      <c r="D329" s="35" t="n">
        <f aca="false">IF(ma=7,AVERAGE(C323:C329),IF(ma=14,AVERAGE(C316:C329),IF(ma=30,AVERAGE(C300:C329),IF(ma=40,AVERAGE(C290:C329),0))))</f>
        <v>0</v>
      </c>
      <c r="E329" s="1" t="n">
        <f aca="false">IF(MIN($N329:$O329)=0,0,O329)</f>
        <v>2.3</v>
      </c>
      <c r="I329" s="56" t="n">
        <f aca="false">B329</f>
        <v>36007</v>
      </c>
      <c r="J329" s="35" t="n">
        <f aca="false">IF(MIN(C329,E329)=0,0,E329-C329)</f>
        <v>0.465</v>
      </c>
      <c r="K329" s="35" t="n">
        <f aca="false">IF(ma=7,AVERAGE(J323:J329),IF(ma=14,AVERAGE(J316:J329),IF(ma=30,AVERAGE(J300:J329),IF(ma=40,AVERAGE(J290:J329),0))))</f>
        <v>0</v>
      </c>
      <c r="L329" s="35"/>
      <c r="M329" s="35"/>
      <c r="N329" s="28" t="n">
        <f aca="false">IF(BASISYN="YES",Q329-S329,Q329)</f>
        <v>1.835</v>
      </c>
      <c r="O329" s="28" t="n">
        <f aca="false">IF(BASISYN="YES",R329-T329,R329)</f>
        <v>2.3</v>
      </c>
      <c r="Q329" s="28" t="n">
        <f aca="false">IF(ISNA(V329),Q328,V329)</f>
        <v>1.835</v>
      </c>
      <c r="R329" s="28" t="n">
        <f aca="false">IF(ISNA(W329),R328,W329)</f>
        <v>2.3</v>
      </c>
      <c r="S329" s="28" t="n">
        <f aca="false">IF(ISNA(X329),S328,X329)</f>
        <v>1.845</v>
      </c>
      <c r="T329" s="28" t="n">
        <f aca="false">IF(ISNA(Y329),T328,Y329)</f>
        <v>1.845</v>
      </c>
      <c r="V329" s="28" t="n">
        <f aca="false">VLOOKUP($B329,IF(V$1=2,PRICELOOK2,IF(V$1=3,PRICELOOK3,IF(V$1=4,cash,PRICELOOK))),V$2,FALSE())</f>
        <v>1.835</v>
      </c>
      <c r="W329" s="28" t="n">
        <f aca="false">VLOOKUP($B329,IF(W$1=2,PRICELOOK2,IF(W$1=3,PRICELOOK3,IF(W$1=4,cash,PRICELOOK))),W$2,FALSE())</f>
        <v>2.3</v>
      </c>
      <c r="X329" s="28" t="n">
        <f aca="false">VLOOKUP($B329,IF(X$1=2,PRICELOOK2,IF(X$1=3,PRICELOOK3,IF(X$1=4,cash,PRICELOOK))),X$2,FALSE())</f>
        <v>1.845</v>
      </c>
      <c r="Y329" s="28" t="n">
        <f aca="false">VLOOKUP($B329,IF(Y$1=2,PRICELOOK2,IF(Y$1=3,PRICELOOK3,IF(Y$1=4,cash,PRICELOOK))),Y$2,FALSE())</f>
        <v>1.845</v>
      </c>
      <c r="BK329" s="28" t="n">
        <f aca="false">V329</f>
        <v>1.835</v>
      </c>
      <c r="BL329" s="28" t="n">
        <f aca="false">W329</f>
        <v>2.3</v>
      </c>
      <c r="BM329" s="1" t="n">
        <f aca="false">IF(BK329=0,0,IF(BL329=0,0,1))</f>
        <v>1</v>
      </c>
      <c r="BN329" s="56" t="n">
        <f aca="false">B329</f>
        <v>36007</v>
      </c>
      <c r="BO329" s="71" t="n">
        <f aca="false">IF(BM329=1,CORREL(BK310:BK329,BL310:BL329),1.1)</f>
        <v>0.804196864959084</v>
      </c>
      <c r="BP329" s="28" t="n">
        <f aca="false">IF(BM329=0," ",BO329)</f>
        <v>0.804196864959084</v>
      </c>
      <c r="BV329" s="56" t="n">
        <f aca="false">BN329</f>
        <v>36007</v>
      </c>
      <c r="BW329" s="28" t="n">
        <f aca="false">V329</f>
        <v>1.835</v>
      </c>
      <c r="BX329" s="28" t="n">
        <f aca="false">W329</f>
        <v>2.3</v>
      </c>
      <c r="BY329" s="1" t="n">
        <f aca="false">LN(BW329/BW328)</f>
        <v>-0.068447763814691</v>
      </c>
      <c r="BZ329" s="1" t="n">
        <f aca="false">LN(BX329/BX328)</f>
        <v>-0.0129591446425053</v>
      </c>
      <c r="CA329" s="56" t="n">
        <f aca="false">BV329</f>
        <v>36007</v>
      </c>
      <c r="CB329" s="1" t="n">
        <f aca="false">IF(ISNUMBER(STDEV(BY308:BY329)),STDEV(BY308:BY329)*SQRT(252),0)</f>
        <v>0.457236008402733</v>
      </c>
      <c r="CC329" s="1" t="n">
        <f aca="false">IF(ISNUMBER(STDEV(BZ308:BZ329)),STDEV(BZ308:BZ329)*SQRT(252),0)</f>
        <v>0.684653480158077</v>
      </c>
      <c r="CF329" s="56" t="n">
        <f aca="false">B329</f>
        <v>36007</v>
      </c>
      <c r="CG329" s="1" t="n">
        <f aca="false">CORREL(C308:C329,E308:E329)</f>
        <v>0.658912220563693</v>
      </c>
      <c r="CI329" s="56" t="n">
        <f aca="false">CF329</f>
        <v>36007</v>
      </c>
      <c r="CJ329" s="3" t="n">
        <f aca="false">STDEV(CO308:CO329)*CJ$24</f>
        <v>0.459949599041458</v>
      </c>
      <c r="CK329" s="3" t="n">
        <f aca="false">STDEV(CP308:CP329)*CK$24</f>
        <v>0.688716741231976</v>
      </c>
      <c r="CO329" s="3" t="n">
        <f aca="false">LN(V329/V328)</f>
        <v>-0.068447763814691</v>
      </c>
      <c r="CP329" s="3" t="n">
        <f aca="false">LN(W329/W328)</f>
        <v>-0.0129591446425053</v>
      </c>
    </row>
    <row r="330" customFormat="false" ht="12.75" hidden="false" customHeight="false" outlineLevel="0" collapsed="false">
      <c r="A330" s="1" t="n">
        <f aca="false">A331-1</f>
        <v>763</v>
      </c>
      <c r="B330" s="56" t="n">
        <f aca="false">HLOOKUP("date",IF(TERM2="cash",cash,PRICELOOK),IF(A330&gt;=2,A330,2),FALSE())</f>
        <v>36008</v>
      </c>
      <c r="C330" s="1" t="n">
        <f aca="false">IF(MIN($N330:$O330)=0,0,N330)</f>
        <v>1.835</v>
      </c>
      <c r="D330" s="35" t="n">
        <f aca="false">IF(ma=7,AVERAGE(C324:C330),IF(ma=14,AVERAGE(C317:C330),IF(ma=30,AVERAGE(C301:C330),IF(ma=40,AVERAGE(C291:C330),0))))</f>
        <v>0</v>
      </c>
      <c r="E330" s="1" t="n">
        <f aca="false">IF(MIN($N330:$O330)=0,0,O330)</f>
        <v>2.3</v>
      </c>
      <c r="I330" s="56" t="n">
        <f aca="false">B330</f>
        <v>36008</v>
      </c>
      <c r="J330" s="35" t="n">
        <f aca="false">IF(MIN(C330,E330)=0,0,E330-C330)</f>
        <v>0.465</v>
      </c>
      <c r="K330" s="35" t="n">
        <f aca="false">IF(ma=7,AVERAGE(J324:J330),IF(ma=14,AVERAGE(J317:J330),IF(ma=30,AVERAGE(J301:J330),IF(ma=40,AVERAGE(J291:J330),0))))</f>
        <v>0</v>
      </c>
      <c r="L330" s="35"/>
      <c r="M330" s="35"/>
      <c r="N330" s="28" t="n">
        <f aca="false">IF(BASISYN="YES",Q330-S330,Q330)</f>
        <v>1.835</v>
      </c>
      <c r="O330" s="28" t="n">
        <f aca="false">IF(BASISYN="YES",R330-T330,R330)</f>
        <v>2.3</v>
      </c>
      <c r="Q330" s="28" t="n">
        <f aca="false">IF(ISNA(V330),Q329,V330)</f>
        <v>1.835</v>
      </c>
      <c r="R330" s="28" t="n">
        <f aca="false">IF(ISNA(W330),R329,W330)</f>
        <v>2.3</v>
      </c>
      <c r="S330" s="28" t="n">
        <f aca="false">IF(ISNA(X330),S329,X330)</f>
        <v>1.845</v>
      </c>
      <c r="T330" s="28" t="n">
        <f aca="false">IF(ISNA(Y330),T329,Y330)</f>
        <v>1.845</v>
      </c>
      <c r="V330" s="28" t="n">
        <f aca="false">VLOOKUP($B330,IF(V$1=2,PRICELOOK2,IF(V$1=3,PRICELOOK3,IF(V$1=4,cash,PRICELOOK))),V$2,FALSE())</f>
        <v>1.835</v>
      </c>
      <c r="W330" s="28" t="n">
        <f aca="false">VLOOKUP($B330,IF(W$1=2,PRICELOOK2,IF(W$1=3,PRICELOOK3,IF(W$1=4,cash,PRICELOOK))),W$2,FALSE())</f>
        <v>2.3</v>
      </c>
      <c r="X330" s="28" t="n">
        <f aca="false">VLOOKUP($B330,IF(X$1=2,PRICELOOK2,IF(X$1=3,PRICELOOK3,IF(X$1=4,cash,PRICELOOK))),X$2,FALSE())</f>
        <v>1.845</v>
      </c>
      <c r="Y330" s="28" t="n">
        <f aca="false">VLOOKUP($B330,IF(Y$1=2,PRICELOOK2,IF(Y$1=3,PRICELOOK3,IF(Y$1=4,cash,PRICELOOK))),Y$2,FALSE())</f>
        <v>1.845</v>
      </c>
      <c r="BK330" s="28" t="n">
        <f aca="false">V330</f>
        <v>1.835</v>
      </c>
      <c r="BL330" s="28" t="n">
        <f aca="false">W330</f>
        <v>2.3</v>
      </c>
      <c r="BM330" s="1" t="n">
        <f aca="false">IF(BK330=0,0,IF(BL330=0,0,1))</f>
        <v>1</v>
      </c>
      <c r="BN330" s="56" t="n">
        <f aca="false">B330</f>
        <v>36008</v>
      </c>
      <c r="BO330" s="71" t="n">
        <f aca="false">IF(BM330=1,CORREL(BK311:BK330,BL311:BL330),1.1)</f>
        <v>0.888696979077249</v>
      </c>
      <c r="BP330" s="28" t="n">
        <f aca="false">IF(BM330=0," ",BO330)</f>
        <v>0.888696979077249</v>
      </c>
      <c r="BV330" s="56" t="n">
        <f aca="false">BN330</f>
        <v>36008</v>
      </c>
      <c r="BW330" s="28" t="n">
        <f aca="false">V330</f>
        <v>1.835</v>
      </c>
      <c r="BX330" s="28" t="n">
        <f aca="false">W330</f>
        <v>2.3</v>
      </c>
      <c r="BY330" s="1" t="n">
        <f aca="false">LN(BW330/BW329)</f>
        <v>0</v>
      </c>
      <c r="BZ330" s="1" t="n">
        <f aca="false">LN(BX330/BX329)</f>
        <v>0</v>
      </c>
      <c r="CA330" s="56" t="n">
        <f aca="false">BV330</f>
        <v>36008</v>
      </c>
      <c r="CB330" s="1" t="n">
        <f aca="false">IF(ISNUMBER(STDEV(BY309:BY330)),STDEV(BY309:BY330)*SQRT(252),0)</f>
        <v>0.44558423904335</v>
      </c>
      <c r="CC330" s="1" t="n">
        <f aca="false">IF(ISNUMBER(STDEV(BZ309:BZ330)),STDEV(BZ309:BZ330)*SQRT(252),0)</f>
        <v>0.627956305412308</v>
      </c>
      <c r="CF330" s="56" t="n">
        <f aca="false">B330</f>
        <v>36008</v>
      </c>
      <c r="CG330" s="1" t="n">
        <f aca="false">CORREL(C309:C330,E309:E330)</f>
        <v>0.716827954559361</v>
      </c>
      <c r="CI330" s="56" t="n">
        <f aca="false">CF330</f>
        <v>36008</v>
      </c>
      <c r="CJ330" s="3" t="n">
        <f aca="false">STDEV(CO309:CO330)*CJ$24</f>
        <v>0.448228679108461</v>
      </c>
      <c r="CK330" s="3" t="n">
        <f aca="false">STDEV(CP309:CP330)*CK$24</f>
        <v>0.631683081782892</v>
      </c>
      <c r="CO330" s="3" t="n">
        <f aca="false">LN(V330/V329)</f>
        <v>0</v>
      </c>
      <c r="CP330" s="3" t="n">
        <f aca="false">LN(W330/W329)</f>
        <v>0</v>
      </c>
    </row>
    <row r="331" customFormat="false" ht="12.75" hidden="false" customHeight="false" outlineLevel="0" collapsed="false">
      <c r="A331" s="1" t="n">
        <f aca="false">A332-1</f>
        <v>764</v>
      </c>
      <c r="B331" s="56" t="n">
        <f aca="false">HLOOKUP("date",IF(TERM2="cash",cash,PRICELOOK),IF(A331&gt;=2,A331,2),FALSE())</f>
        <v>36009</v>
      </c>
      <c r="C331" s="1" t="n">
        <f aca="false">IF(MIN($N331:$O331)=0,0,N331)</f>
        <v>1.835</v>
      </c>
      <c r="D331" s="35" t="n">
        <f aca="false">IF(ma=7,AVERAGE(C325:C331),IF(ma=14,AVERAGE(C318:C331),IF(ma=30,AVERAGE(C302:C331),IF(ma=40,AVERAGE(C292:C331),0))))</f>
        <v>0</v>
      </c>
      <c r="E331" s="1" t="n">
        <f aca="false">IF(MIN($N331:$O331)=0,0,O331)</f>
        <v>2.3</v>
      </c>
      <c r="I331" s="56" t="n">
        <f aca="false">B331</f>
        <v>36009</v>
      </c>
      <c r="J331" s="35" t="n">
        <f aca="false">IF(MIN(C331,E331)=0,0,E331-C331)</f>
        <v>0.465</v>
      </c>
      <c r="K331" s="35" t="n">
        <f aca="false">IF(ma=7,AVERAGE(J325:J331),IF(ma=14,AVERAGE(J318:J331),IF(ma=30,AVERAGE(J302:J331),IF(ma=40,AVERAGE(J292:J331),0))))</f>
        <v>0</v>
      </c>
      <c r="L331" s="35"/>
      <c r="M331" s="35"/>
      <c r="N331" s="28" t="n">
        <f aca="false">IF(BASISYN="YES",Q331-S331,Q331)</f>
        <v>1.835</v>
      </c>
      <c r="O331" s="28" t="n">
        <f aca="false">IF(BASISYN="YES",R331-T331,R331)</f>
        <v>2.3</v>
      </c>
      <c r="Q331" s="28" t="n">
        <f aca="false">IF(ISNA(V331),Q330,V331)</f>
        <v>1.835</v>
      </c>
      <c r="R331" s="28" t="n">
        <f aca="false">IF(ISNA(W331),R330,W331)</f>
        <v>2.3</v>
      </c>
      <c r="S331" s="28" t="n">
        <f aca="false">IF(ISNA(X331),S330,X331)</f>
        <v>1.845</v>
      </c>
      <c r="T331" s="28" t="n">
        <f aca="false">IF(ISNA(Y331),T330,Y331)</f>
        <v>1.845</v>
      </c>
      <c r="V331" s="28" t="n">
        <f aca="false">VLOOKUP($B331,IF(V$1=2,PRICELOOK2,IF(V$1=3,PRICELOOK3,IF(V$1=4,cash,PRICELOOK))),V$2,FALSE())</f>
        <v>1.835</v>
      </c>
      <c r="W331" s="28" t="n">
        <f aca="false">VLOOKUP($B331,IF(W$1=2,PRICELOOK2,IF(W$1=3,PRICELOOK3,IF(W$1=4,cash,PRICELOOK))),W$2,FALSE())</f>
        <v>2.3</v>
      </c>
      <c r="X331" s="28" t="n">
        <f aca="false">VLOOKUP($B331,IF(X$1=2,PRICELOOK2,IF(X$1=3,PRICELOOK3,IF(X$1=4,cash,PRICELOOK))),X$2,FALSE())</f>
        <v>1.845</v>
      </c>
      <c r="Y331" s="28" t="n">
        <f aca="false">VLOOKUP($B331,IF(Y$1=2,PRICELOOK2,IF(Y$1=3,PRICELOOK3,IF(Y$1=4,cash,PRICELOOK))),Y$2,FALSE())</f>
        <v>1.845</v>
      </c>
      <c r="BK331" s="28" t="n">
        <f aca="false">V331</f>
        <v>1.835</v>
      </c>
      <c r="BL331" s="28" t="n">
        <f aca="false">W331</f>
        <v>2.3</v>
      </c>
      <c r="BM331" s="1" t="n">
        <f aca="false">IF(BK331=0,0,IF(BL331=0,0,1))</f>
        <v>1</v>
      </c>
      <c r="BN331" s="56" t="n">
        <f aca="false">B331</f>
        <v>36009</v>
      </c>
      <c r="BO331" s="71" t="n">
        <f aca="false">IF(BM331=1,CORREL(BK312:BK331,BL312:BL331),1.1)</f>
        <v>0.873611025022978</v>
      </c>
      <c r="BP331" s="28" t="n">
        <f aca="false">IF(BM331=0," ",BO331)</f>
        <v>0.873611025022978</v>
      </c>
      <c r="BV331" s="56" t="n">
        <f aca="false">BN331</f>
        <v>36009</v>
      </c>
      <c r="BW331" s="28" t="n">
        <f aca="false">V331</f>
        <v>1.835</v>
      </c>
      <c r="BX331" s="28" t="n">
        <f aca="false">W331</f>
        <v>2.3</v>
      </c>
      <c r="BY331" s="1" t="n">
        <f aca="false">LN(BW331/BW330)</f>
        <v>0</v>
      </c>
      <c r="BZ331" s="1" t="n">
        <f aca="false">LN(BX331/BX330)</f>
        <v>0</v>
      </c>
      <c r="CA331" s="56" t="n">
        <f aca="false">BV331</f>
        <v>36009</v>
      </c>
      <c r="CB331" s="1" t="n">
        <f aca="false">IF(ISNUMBER(STDEV(BY310:BY331)),STDEV(BY310:BY331)*SQRT(252),0)</f>
        <v>0.44558423904335</v>
      </c>
      <c r="CC331" s="1" t="n">
        <f aca="false">IF(ISNUMBER(STDEV(BZ310:BZ331)),STDEV(BZ310:BZ331)*SQRT(252),0)</f>
        <v>0.627956305412308</v>
      </c>
      <c r="CF331" s="56" t="n">
        <f aca="false">B331</f>
        <v>36009</v>
      </c>
      <c r="CG331" s="1" t="n">
        <f aca="false">CORREL(C310:C331,E310:E331)</f>
        <v>0.788244722784488</v>
      </c>
      <c r="CI331" s="56" t="n">
        <f aca="false">CF331</f>
        <v>36009</v>
      </c>
      <c r="CJ331" s="3" t="n">
        <f aca="false">STDEV(CO310:CO331)*CJ$24</f>
        <v>0.448228679108461</v>
      </c>
      <c r="CK331" s="3" t="n">
        <f aca="false">STDEV(CP310:CP331)*CK$24</f>
        <v>0.631683081782892</v>
      </c>
      <c r="CO331" s="3" t="n">
        <f aca="false">LN(V331/V330)</f>
        <v>0</v>
      </c>
      <c r="CP331" s="3" t="n">
        <f aca="false">LN(W331/W330)</f>
        <v>0</v>
      </c>
    </row>
    <row r="332" customFormat="false" ht="12.75" hidden="false" customHeight="false" outlineLevel="0" collapsed="false">
      <c r="A332" s="1" t="n">
        <f aca="false">A333-1</f>
        <v>765</v>
      </c>
      <c r="B332" s="56" t="n">
        <f aca="false">HLOOKUP("date",IF(TERM2="cash",cash,PRICELOOK),IF(A332&gt;=2,A332,2),FALSE())</f>
        <v>36010</v>
      </c>
      <c r="C332" s="1" t="n">
        <f aca="false">IF(MIN($N332:$O332)=0,0,N332)</f>
        <v>1.825</v>
      </c>
      <c r="D332" s="35" t="n">
        <f aca="false">IF(ma=7,AVERAGE(C326:C332),IF(ma=14,AVERAGE(C319:C332),IF(ma=30,AVERAGE(C303:C332),IF(ma=40,AVERAGE(C293:C332),0))))</f>
        <v>0</v>
      </c>
      <c r="E332" s="1" t="n">
        <f aca="false">IF(MIN($N332:$O332)=0,0,O332)</f>
        <v>2.35</v>
      </c>
      <c r="I332" s="56" t="n">
        <f aca="false">B332</f>
        <v>36010</v>
      </c>
      <c r="J332" s="35" t="n">
        <f aca="false">IF(MIN(C332,E332)=0,0,E332-C332)</f>
        <v>0.525</v>
      </c>
      <c r="K332" s="35" t="n">
        <f aca="false">IF(ma=7,AVERAGE(J326:J332),IF(ma=14,AVERAGE(J319:J332),IF(ma=30,AVERAGE(J303:J332),IF(ma=40,AVERAGE(J293:J332),0))))</f>
        <v>0</v>
      </c>
      <c r="L332" s="35"/>
      <c r="M332" s="35"/>
      <c r="N332" s="28" t="n">
        <f aca="false">IF(BASISYN="YES",Q332-S332,Q332)</f>
        <v>1.825</v>
      </c>
      <c r="O332" s="28" t="n">
        <f aca="false">IF(BASISYN="YES",R332-T332,R332)</f>
        <v>2.35</v>
      </c>
      <c r="Q332" s="28" t="n">
        <f aca="false">IF(ISNA(V332),Q331,V332)</f>
        <v>1.825</v>
      </c>
      <c r="R332" s="28" t="n">
        <f aca="false">IF(ISNA(W332),R331,W332)</f>
        <v>2.35</v>
      </c>
      <c r="S332" s="28" t="n">
        <f aca="false">IF(ISNA(X332),S331,X332)</f>
        <v>1.825</v>
      </c>
      <c r="T332" s="28" t="n">
        <f aca="false">IF(ISNA(Y332),T331,Y332)</f>
        <v>1.825</v>
      </c>
      <c r="V332" s="28" t="n">
        <f aca="false">VLOOKUP($B332,IF(V$1=2,PRICELOOK2,IF(V$1=3,PRICELOOK3,IF(V$1=4,cash,PRICELOOK))),V$2,FALSE())</f>
        <v>1.825</v>
      </c>
      <c r="W332" s="28" t="n">
        <f aca="false">VLOOKUP($B332,IF(W$1=2,PRICELOOK2,IF(W$1=3,PRICELOOK3,IF(W$1=4,cash,PRICELOOK))),W$2,FALSE())</f>
        <v>2.35</v>
      </c>
      <c r="X332" s="28" t="n">
        <f aca="false">VLOOKUP($B332,IF(X$1=2,PRICELOOK2,IF(X$1=3,PRICELOOK3,IF(X$1=4,cash,PRICELOOK))),X$2,FALSE())</f>
        <v>1.825</v>
      </c>
      <c r="Y332" s="28" t="n">
        <f aca="false">VLOOKUP($B332,IF(Y$1=2,PRICELOOK2,IF(Y$1=3,PRICELOOK3,IF(Y$1=4,cash,PRICELOOK))),Y$2,FALSE())</f>
        <v>1.825</v>
      </c>
      <c r="BK332" s="28" t="n">
        <f aca="false">V332</f>
        <v>1.825</v>
      </c>
      <c r="BL332" s="28" t="n">
        <f aca="false">W332</f>
        <v>2.35</v>
      </c>
      <c r="BM332" s="1" t="n">
        <f aca="false">IF(BK332=0,0,IF(BL332=0,0,1))</f>
        <v>1</v>
      </c>
      <c r="BN332" s="56" t="n">
        <f aca="false">B332</f>
        <v>36010</v>
      </c>
      <c r="BO332" s="71" t="n">
        <f aca="false">IF(BM332=1,CORREL(BK313:BK332,BL313:BL332),1.1)</f>
        <v>0.840167240975583</v>
      </c>
      <c r="BP332" s="28" t="n">
        <f aca="false">IF(BM332=0," ",BO332)</f>
        <v>0.840167240975583</v>
      </c>
      <c r="BV332" s="56" t="n">
        <f aca="false">BN332</f>
        <v>36010</v>
      </c>
      <c r="BW332" s="28" t="n">
        <f aca="false">V332</f>
        <v>1.825</v>
      </c>
      <c r="BX332" s="28" t="n">
        <f aca="false">W332</f>
        <v>2.35</v>
      </c>
      <c r="BY332" s="1" t="n">
        <f aca="false">LN(BW332/BW331)</f>
        <v>-0.00546449447207874</v>
      </c>
      <c r="BZ332" s="1" t="n">
        <f aca="false">LN(BX332/BX331)</f>
        <v>0.0215062052209637</v>
      </c>
      <c r="CA332" s="56" t="n">
        <f aca="false">BV332</f>
        <v>36010</v>
      </c>
      <c r="CB332" s="1" t="n">
        <f aca="false">IF(ISNUMBER(STDEV(BY311:BY332)),STDEV(BY311:BY332)*SQRT(252),0)</f>
        <v>0.44490780047519</v>
      </c>
      <c r="CC332" s="1" t="n">
        <f aca="false">IF(ISNUMBER(STDEV(BZ311:BZ332)),STDEV(BZ311:BZ332)*SQRT(252),0)</f>
        <v>0.63166991615318</v>
      </c>
      <c r="CF332" s="56" t="n">
        <f aca="false">B332</f>
        <v>36010</v>
      </c>
      <c r="CG332" s="1" t="n">
        <f aca="false">CORREL(C311:C332,E311:E332)</f>
        <v>0.854932517321257</v>
      </c>
      <c r="CI332" s="56" t="n">
        <f aca="false">CF332</f>
        <v>36010</v>
      </c>
      <c r="CJ332" s="3" t="n">
        <f aca="false">STDEV(CO311:CO332)*CJ$24</f>
        <v>0.447548226032842</v>
      </c>
      <c r="CK332" s="3" t="n">
        <f aca="false">STDEV(CP311:CP332)*CK$24</f>
        <v>0.635418731950137</v>
      </c>
      <c r="CO332" s="3" t="n">
        <f aca="false">LN(V332/V331)</f>
        <v>-0.00546449447207874</v>
      </c>
      <c r="CP332" s="3" t="n">
        <f aca="false">LN(W332/W331)</f>
        <v>0.0215062052209637</v>
      </c>
    </row>
    <row r="333" customFormat="false" ht="12.75" hidden="false" customHeight="false" outlineLevel="0" collapsed="false">
      <c r="A333" s="1" t="n">
        <f aca="false">A334-1</f>
        <v>766</v>
      </c>
      <c r="B333" s="56" t="n">
        <f aca="false">HLOOKUP("date",IF(TERM2="cash",cash,PRICELOOK),IF(A333&gt;=2,A333,2),FALSE())</f>
        <v>36011</v>
      </c>
      <c r="C333" s="1" t="n">
        <f aca="false">IF(MIN($N333:$O333)=0,0,N333)</f>
        <v>1.87</v>
      </c>
      <c r="D333" s="35" t="n">
        <f aca="false">IF(ma=7,AVERAGE(C327:C333),IF(ma=14,AVERAGE(C320:C333),IF(ma=30,AVERAGE(C304:C333),IF(ma=40,AVERAGE(C294:C333),0))))</f>
        <v>0</v>
      </c>
      <c r="E333" s="1" t="n">
        <f aca="false">IF(MIN($N333:$O333)=0,0,O333)</f>
        <v>2.39</v>
      </c>
      <c r="I333" s="56" t="n">
        <f aca="false">B333</f>
        <v>36011</v>
      </c>
      <c r="J333" s="35" t="n">
        <f aca="false">IF(MIN(C333,E333)=0,0,E333-C333)</f>
        <v>0.52</v>
      </c>
      <c r="K333" s="35" t="n">
        <f aca="false">IF(ma=7,AVERAGE(J327:J333),IF(ma=14,AVERAGE(J320:J333),IF(ma=30,AVERAGE(J304:J333),IF(ma=40,AVERAGE(J294:J333),0))))</f>
        <v>0</v>
      </c>
      <c r="L333" s="35"/>
      <c r="M333" s="35"/>
      <c r="N333" s="28" t="n">
        <f aca="false">IF(BASISYN="YES",Q333-S333,Q333)</f>
        <v>1.87</v>
      </c>
      <c r="O333" s="28" t="n">
        <f aca="false">IF(BASISYN="YES",R333-T333,R333)</f>
        <v>2.39</v>
      </c>
      <c r="Q333" s="28" t="n">
        <f aca="false">IF(ISNA(V333),Q332,V333)</f>
        <v>1.87</v>
      </c>
      <c r="R333" s="28" t="n">
        <f aca="false">IF(ISNA(W333),R332,W333)</f>
        <v>2.39</v>
      </c>
      <c r="S333" s="28" t="n">
        <f aca="false">IF(ISNA(X333),S332,X333)</f>
        <v>1.9</v>
      </c>
      <c r="T333" s="28" t="n">
        <f aca="false">IF(ISNA(Y333),T332,Y333)</f>
        <v>1.9</v>
      </c>
      <c r="V333" s="28" t="n">
        <f aca="false">VLOOKUP($B333,IF(V$1=2,PRICELOOK2,IF(V$1=3,PRICELOOK3,IF(V$1=4,cash,PRICELOOK))),V$2,FALSE())</f>
        <v>1.87</v>
      </c>
      <c r="W333" s="28" t="n">
        <f aca="false">VLOOKUP($B333,IF(W$1=2,PRICELOOK2,IF(W$1=3,PRICELOOK3,IF(W$1=4,cash,PRICELOOK))),W$2,FALSE())</f>
        <v>2.39</v>
      </c>
      <c r="X333" s="28" t="n">
        <f aca="false">VLOOKUP($B333,IF(X$1=2,PRICELOOK2,IF(X$1=3,PRICELOOK3,IF(X$1=4,cash,PRICELOOK))),X$2,FALSE())</f>
        <v>1.9</v>
      </c>
      <c r="Y333" s="28" t="n">
        <f aca="false">VLOOKUP($B333,IF(Y$1=2,PRICELOOK2,IF(Y$1=3,PRICELOOK3,IF(Y$1=4,cash,PRICELOOK))),Y$2,FALSE())</f>
        <v>1.9</v>
      </c>
      <c r="BK333" s="28" t="n">
        <f aca="false">V333</f>
        <v>1.87</v>
      </c>
      <c r="BL333" s="28" t="n">
        <f aca="false">W333</f>
        <v>2.39</v>
      </c>
      <c r="BM333" s="1" t="n">
        <f aca="false">IF(BK333=0,0,IF(BL333=0,0,1))</f>
        <v>1</v>
      </c>
      <c r="BN333" s="56" t="n">
        <f aca="false">B333</f>
        <v>36011</v>
      </c>
      <c r="BO333" s="71" t="n">
        <f aca="false">IF(BM333=1,CORREL(BK314:BK333,BL314:BL333),1.1)</f>
        <v>0.79760714678921</v>
      </c>
      <c r="BP333" s="28" t="n">
        <f aca="false">IF(BM333=0," ",BO333)</f>
        <v>0.79760714678921</v>
      </c>
      <c r="BV333" s="56" t="n">
        <f aca="false">BN333</f>
        <v>36011</v>
      </c>
      <c r="BW333" s="28" t="n">
        <f aca="false">V333</f>
        <v>1.87</v>
      </c>
      <c r="BX333" s="28" t="n">
        <f aca="false">W333</f>
        <v>2.39</v>
      </c>
      <c r="BY333" s="1" t="n">
        <f aca="false">LN(BW333/BW332)</f>
        <v>0.0243584438320404</v>
      </c>
      <c r="BZ333" s="1" t="n">
        <f aca="false">LN(BX333/BX332)</f>
        <v>0.0168780377873517</v>
      </c>
      <c r="CA333" s="56" t="n">
        <f aca="false">BV333</f>
        <v>36011</v>
      </c>
      <c r="CB333" s="1" t="n">
        <f aca="false">IF(ISNUMBER(STDEV(BY312:BY333)),STDEV(BY312:BY333)*SQRT(252),0)</f>
        <v>0.444122480221899</v>
      </c>
      <c r="CC333" s="1" t="n">
        <f aca="false">IF(ISNUMBER(STDEV(BZ312:BZ333)),STDEV(BZ312:BZ333)*SQRT(252),0)</f>
        <v>0.491278034693154</v>
      </c>
      <c r="CF333" s="56" t="n">
        <f aca="false">B333</f>
        <v>36011</v>
      </c>
      <c r="CG333" s="1" t="n">
        <f aca="false">CORREL(C312:C333,E312:E333)</f>
        <v>0.820644188408809</v>
      </c>
      <c r="CI333" s="56" t="n">
        <f aca="false">CF333</f>
        <v>36011</v>
      </c>
      <c r="CJ333" s="3" t="n">
        <f aca="false">STDEV(CO312:CO333)*CJ$24</f>
        <v>0.446758245084311</v>
      </c>
      <c r="CK333" s="3" t="n">
        <f aca="false">STDEV(CP312:CP333)*CK$24</f>
        <v>0.494193656935181</v>
      </c>
      <c r="CO333" s="3" t="n">
        <f aca="false">LN(V333/V332)</f>
        <v>0.0243584438320404</v>
      </c>
      <c r="CP333" s="3" t="n">
        <f aca="false">LN(W333/W332)</f>
        <v>0.0168780377873517</v>
      </c>
    </row>
    <row r="334" customFormat="false" ht="12.75" hidden="false" customHeight="false" outlineLevel="0" collapsed="false">
      <c r="A334" s="1" t="n">
        <f aca="false">A335-1</f>
        <v>767</v>
      </c>
      <c r="B334" s="56" t="n">
        <f aca="false">HLOOKUP("date",IF(TERM2="cash",cash,PRICELOOK),IF(A334&gt;=2,A334,2),FALSE())</f>
        <v>36012</v>
      </c>
      <c r="C334" s="1" t="n">
        <f aca="false">IF(MIN($N334:$O334)=0,0,N334)</f>
        <v>1.885</v>
      </c>
      <c r="D334" s="35" t="n">
        <f aca="false">IF(ma=7,AVERAGE(C328:C334),IF(ma=14,AVERAGE(C321:C334),IF(ma=30,AVERAGE(C305:C334),IF(ma=40,AVERAGE(C295:C334),0))))</f>
        <v>0</v>
      </c>
      <c r="E334" s="1" t="n">
        <f aca="false">IF(MIN($N334:$O334)=0,0,O334)</f>
        <v>2.42</v>
      </c>
      <c r="I334" s="56" t="n">
        <f aca="false">B334</f>
        <v>36012</v>
      </c>
      <c r="J334" s="35" t="n">
        <f aca="false">IF(MIN(C334,E334)=0,0,E334-C334)</f>
        <v>0.535</v>
      </c>
      <c r="K334" s="35" t="n">
        <f aca="false">IF(ma=7,AVERAGE(J328:J334),IF(ma=14,AVERAGE(J321:J334),IF(ma=30,AVERAGE(J305:J334),IF(ma=40,AVERAGE(J295:J334),0))))</f>
        <v>0</v>
      </c>
      <c r="L334" s="35"/>
      <c r="M334" s="35"/>
      <c r="N334" s="28" t="n">
        <f aca="false">IF(BASISYN="YES",Q334-S334,Q334)</f>
        <v>1.885</v>
      </c>
      <c r="O334" s="28" t="n">
        <f aca="false">IF(BASISYN="YES",R334-T334,R334)</f>
        <v>2.42</v>
      </c>
      <c r="Q334" s="28" t="n">
        <f aca="false">IF(ISNA(V334),Q333,V334)</f>
        <v>1.885</v>
      </c>
      <c r="R334" s="28" t="n">
        <f aca="false">IF(ISNA(W334),R333,W334)</f>
        <v>2.42</v>
      </c>
      <c r="S334" s="28" t="n">
        <f aca="false">IF(ISNA(X334),S333,X334)</f>
        <v>1.91</v>
      </c>
      <c r="T334" s="28" t="n">
        <f aca="false">IF(ISNA(Y334),T333,Y334)</f>
        <v>1.91</v>
      </c>
      <c r="V334" s="28" t="n">
        <f aca="false">VLOOKUP($B334,IF(V$1=2,PRICELOOK2,IF(V$1=3,PRICELOOK3,IF(V$1=4,cash,PRICELOOK))),V$2,FALSE())</f>
        <v>1.885</v>
      </c>
      <c r="W334" s="28" t="n">
        <f aca="false">VLOOKUP($B334,IF(W$1=2,PRICELOOK2,IF(W$1=3,PRICELOOK3,IF(W$1=4,cash,PRICELOOK))),W$2,FALSE())</f>
        <v>2.42</v>
      </c>
      <c r="X334" s="28" t="n">
        <f aca="false">VLOOKUP($B334,IF(X$1=2,PRICELOOK2,IF(X$1=3,PRICELOOK3,IF(X$1=4,cash,PRICELOOK))),X$2,FALSE())</f>
        <v>1.91</v>
      </c>
      <c r="Y334" s="28" t="n">
        <f aca="false">VLOOKUP($B334,IF(Y$1=2,PRICELOOK2,IF(Y$1=3,PRICELOOK3,IF(Y$1=4,cash,PRICELOOK))),Y$2,FALSE())</f>
        <v>1.91</v>
      </c>
      <c r="BK334" s="28" t="n">
        <f aca="false">V334</f>
        <v>1.885</v>
      </c>
      <c r="BL334" s="28" t="n">
        <f aca="false">W334</f>
        <v>2.42</v>
      </c>
      <c r="BM334" s="1" t="n">
        <f aca="false">IF(BK334=0,0,IF(BL334=0,0,1))</f>
        <v>1</v>
      </c>
      <c r="BN334" s="56" t="n">
        <f aca="false">B334</f>
        <v>36012</v>
      </c>
      <c r="BO334" s="71" t="n">
        <f aca="false">IF(BM334=1,CORREL(BK315:BK334,BL315:BL334),1.1)</f>
        <v>0.737548049459343</v>
      </c>
      <c r="BP334" s="28" t="n">
        <f aca="false">IF(BM334=0," ",BO334)</f>
        <v>0.737548049459343</v>
      </c>
      <c r="BV334" s="56" t="n">
        <f aca="false">BN334</f>
        <v>36012</v>
      </c>
      <c r="BW334" s="28" t="n">
        <f aca="false">V334</f>
        <v>1.885</v>
      </c>
      <c r="BX334" s="28" t="n">
        <f aca="false">W334</f>
        <v>2.42</v>
      </c>
      <c r="BY334" s="1" t="n">
        <f aca="false">LN(BW334/BW333)</f>
        <v>0.00798939003347886</v>
      </c>
      <c r="BZ334" s="1" t="n">
        <f aca="false">LN(BX334/BX333)</f>
        <v>0.0124741742251756</v>
      </c>
      <c r="CA334" s="56" t="n">
        <f aca="false">BV334</f>
        <v>36012</v>
      </c>
      <c r="CB334" s="1" t="n">
        <f aca="false">IF(ISNUMBER(STDEV(BY313:BY334)),STDEV(BY313:BY334)*SQRT(252),0)</f>
        <v>0.443671979919457</v>
      </c>
      <c r="CC334" s="1" t="n">
        <f aca="false">IF(ISNUMBER(STDEV(BZ313:BZ334)),STDEV(BZ313:BZ334)*SQRT(252),0)</f>
        <v>0.49375950852833</v>
      </c>
      <c r="CF334" s="56" t="n">
        <f aca="false">B334</f>
        <v>36012</v>
      </c>
      <c r="CG334" s="1" t="n">
        <f aca="false">CORREL(C313:C334,E313:E334)</f>
        <v>0.782483643155983</v>
      </c>
      <c r="CI334" s="56" t="n">
        <f aca="false">CF334</f>
        <v>36012</v>
      </c>
      <c r="CJ334" s="3" t="n">
        <f aca="false">STDEV(CO313:CO334)*CJ$24</f>
        <v>0.446305071166098</v>
      </c>
      <c r="CK334" s="3" t="n">
        <f aca="false">STDEV(CP313:CP334)*CK$24</f>
        <v>0.496689857747336</v>
      </c>
      <c r="CO334" s="3" t="n">
        <f aca="false">LN(V334/V333)</f>
        <v>0.00798939003347886</v>
      </c>
      <c r="CP334" s="3" t="n">
        <f aca="false">LN(W334/W333)</f>
        <v>0.0124741742251756</v>
      </c>
    </row>
    <row r="335" customFormat="false" ht="12.75" hidden="false" customHeight="false" outlineLevel="0" collapsed="false">
      <c r="A335" s="1" t="n">
        <f aca="false">A336-1</f>
        <v>768</v>
      </c>
      <c r="B335" s="56" t="n">
        <f aca="false">HLOOKUP("date",IF(TERM2="cash",cash,PRICELOOK),IF(A335&gt;=2,A335,2),FALSE())</f>
        <v>36013</v>
      </c>
      <c r="C335" s="1" t="n">
        <f aca="false">IF(MIN($N335:$O335)=0,0,N335)</f>
        <v>1.81</v>
      </c>
      <c r="D335" s="35" t="n">
        <f aca="false">IF(ma=7,AVERAGE(C329:C335),IF(ma=14,AVERAGE(C322:C335),IF(ma=30,AVERAGE(C306:C335),IF(ma=40,AVERAGE(C296:C335),0))))</f>
        <v>0</v>
      </c>
      <c r="E335" s="1" t="n">
        <f aca="false">IF(MIN($N335:$O335)=0,0,O335)</f>
        <v>2.37</v>
      </c>
      <c r="I335" s="56" t="n">
        <f aca="false">B335</f>
        <v>36013</v>
      </c>
      <c r="J335" s="35" t="n">
        <f aca="false">IF(MIN(C335,E335)=0,0,E335-C335)</f>
        <v>0.56</v>
      </c>
      <c r="K335" s="35" t="n">
        <f aca="false">IF(ma=7,AVERAGE(J329:J335),IF(ma=14,AVERAGE(J322:J335),IF(ma=30,AVERAGE(J306:J335),IF(ma=40,AVERAGE(J296:J335),0))))</f>
        <v>0</v>
      </c>
      <c r="L335" s="35"/>
      <c r="M335" s="35"/>
      <c r="N335" s="28" t="n">
        <f aca="false">IF(BASISYN="YES",Q335-S335,Q335)</f>
        <v>1.81</v>
      </c>
      <c r="O335" s="28" t="n">
        <f aca="false">IF(BASISYN="YES",R335-T335,R335)</f>
        <v>2.37</v>
      </c>
      <c r="Q335" s="28" t="n">
        <f aca="false">IF(ISNA(V335),Q334,V335)</f>
        <v>1.81</v>
      </c>
      <c r="R335" s="28" t="n">
        <f aca="false">IF(ISNA(W335),R334,W335)</f>
        <v>2.37</v>
      </c>
      <c r="S335" s="28" t="n">
        <f aca="false">IF(ISNA(X335),S334,X335)</f>
        <v>1.845</v>
      </c>
      <c r="T335" s="28" t="n">
        <f aca="false">IF(ISNA(Y335),T334,Y335)</f>
        <v>1.845</v>
      </c>
      <c r="V335" s="28" t="n">
        <f aca="false">VLOOKUP($B335,IF(V$1=2,PRICELOOK2,IF(V$1=3,PRICELOOK3,IF(V$1=4,cash,PRICELOOK))),V$2,FALSE())</f>
        <v>1.81</v>
      </c>
      <c r="W335" s="28" t="n">
        <f aca="false">VLOOKUP($B335,IF(W$1=2,PRICELOOK2,IF(W$1=3,PRICELOOK3,IF(W$1=4,cash,PRICELOOK))),W$2,FALSE())</f>
        <v>2.37</v>
      </c>
      <c r="X335" s="28" t="n">
        <f aca="false">VLOOKUP($B335,IF(X$1=2,PRICELOOK2,IF(X$1=3,PRICELOOK3,IF(X$1=4,cash,PRICELOOK))),X$2,FALSE())</f>
        <v>1.845</v>
      </c>
      <c r="Y335" s="28" t="n">
        <f aca="false">VLOOKUP($B335,IF(Y$1=2,PRICELOOK2,IF(Y$1=3,PRICELOOK3,IF(Y$1=4,cash,PRICELOOK))),Y$2,FALSE())</f>
        <v>1.845</v>
      </c>
      <c r="BK335" s="28" t="n">
        <f aca="false">V335</f>
        <v>1.81</v>
      </c>
      <c r="BL335" s="28" t="n">
        <f aca="false">W335</f>
        <v>2.37</v>
      </c>
      <c r="BM335" s="1" t="n">
        <f aca="false">IF(BK335=0,0,IF(BL335=0,0,1))</f>
        <v>1</v>
      </c>
      <c r="BN335" s="56" t="n">
        <f aca="false">B335</f>
        <v>36013</v>
      </c>
      <c r="BO335" s="71" t="n">
        <f aca="false">IF(BM335=1,CORREL(BK316:BK335,BL316:BL335),1.1)</f>
        <v>0.668416910854283</v>
      </c>
      <c r="BP335" s="28" t="n">
        <f aca="false">IF(BM335=0," ",BO335)</f>
        <v>0.668416910854283</v>
      </c>
      <c r="BV335" s="56" t="n">
        <f aca="false">BN335</f>
        <v>36013</v>
      </c>
      <c r="BW335" s="28" t="n">
        <f aca="false">V335</f>
        <v>1.81</v>
      </c>
      <c r="BX335" s="28" t="n">
        <f aca="false">W335</f>
        <v>2.37</v>
      </c>
      <c r="BY335" s="1" t="n">
        <f aca="false">LN(BW335/BW334)</f>
        <v>-0.0406009756222396</v>
      </c>
      <c r="BZ335" s="1" t="n">
        <f aca="false">LN(BX335/BX334)</f>
        <v>-0.0208775850215551</v>
      </c>
      <c r="CA335" s="56" t="n">
        <f aca="false">BV335</f>
        <v>36013</v>
      </c>
      <c r="CB335" s="1" t="n">
        <f aca="false">IF(ISNUMBER(STDEV(BY314:BY335)),STDEV(BY314:BY335)*SQRT(252),0)</f>
        <v>0.45752740355038</v>
      </c>
      <c r="CC335" s="1" t="n">
        <f aca="false">IF(ISNUMBER(STDEV(BZ314:BZ335)),STDEV(BZ314:BZ335)*SQRT(252),0)</f>
        <v>0.497559079634525</v>
      </c>
      <c r="CF335" s="56" t="n">
        <f aca="false">B335</f>
        <v>36013</v>
      </c>
      <c r="CG335" s="1" t="n">
        <f aca="false">CORREL(C314:C335,E314:E335)</f>
        <v>0.727543814550031</v>
      </c>
      <c r="CI335" s="56" t="n">
        <f aca="false">CF335</f>
        <v>36013</v>
      </c>
      <c r="CJ335" s="3" t="n">
        <f aca="false">STDEV(CO314:CO335)*CJ$24</f>
        <v>0.460242723552345</v>
      </c>
      <c r="CK335" s="3" t="n">
        <f aca="false">STDEV(CP314:CP335)*CK$24</f>
        <v>0.500511978434918</v>
      </c>
      <c r="CO335" s="3" t="n">
        <f aca="false">LN(V335/V334)</f>
        <v>-0.0406009756222396</v>
      </c>
      <c r="CP335" s="3" t="n">
        <f aca="false">LN(W335/W334)</f>
        <v>-0.0208775850215551</v>
      </c>
    </row>
    <row r="336" customFormat="false" ht="12.75" hidden="false" customHeight="false" outlineLevel="0" collapsed="false">
      <c r="A336" s="1" t="n">
        <f aca="false">A337-1</f>
        <v>769</v>
      </c>
      <c r="B336" s="56" t="n">
        <f aca="false">HLOOKUP("date",IF(TERM2="cash",cash,PRICELOOK),IF(A336&gt;=2,A336,2),FALSE())</f>
        <v>36014</v>
      </c>
      <c r="C336" s="1" t="n">
        <f aca="false">IF(MIN($N336:$O336)=0,0,N336)</f>
        <v>1.7</v>
      </c>
      <c r="D336" s="35" t="n">
        <f aca="false">IF(ma=7,AVERAGE(C330:C336),IF(ma=14,AVERAGE(C323:C336),IF(ma=30,AVERAGE(C307:C336),IF(ma=40,AVERAGE(C297:C336),0))))</f>
        <v>0</v>
      </c>
      <c r="E336" s="1" t="n">
        <f aca="false">IF(MIN($N336:$O336)=0,0,O336)</f>
        <v>2.265</v>
      </c>
      <c r="I336" s="56" t="n">
        <f aca="false">B336</f>
        <v>36014</v>
      </c>
      <c r="J336" s="35" t="n">
        <f aca="false">IF(MIN(C336,E336)=0,0,E336-C336)</f>
        <v>0.565</v>
      </c>
      <c r="K336" s="35" t="n">
        <f aca="false">IF(ma=7,AVERAGE(J330:J336),IF(ma=14,AVERAGE(J323:J336),IF(ma=30,AVERAGE(J307:J336),IF(ma=40,AVERAGE(J297:J336),0))))</f>
        <v>0</v>
      </c>
      <c r="L336" s="35"/>
      <c r="M336" s="35"/>
      <c r="N336" s="28" t="n">
        <f aca="false">IF(BASISYN="YES",Q336-S336,Q336)</f>
        <v>1.7</v>
      </c>
      <c r="O336" s="28" t="n">
        <f aca="false">IF(BASISYN="YES",R336-T336,R336)</f>
        <v>2.265</v>
      </c>
      <c r="Q336" s="28" t="n">
        <f aca="false">IF(ISNA(V336),Q335,V336)</f>
        <v>1.7</v>
      </c>
      <c r="R336" s="28" t="n">
        <f aca="false">IF(ISNA(W336),R335,W336)</f>
        <v>2.265</v>
      </c>
      <c r="S336" s="28" t="n">
        <f aca="false">IF(ISNA(X336),S335,X336)</f>
        <v>1.815</v>
      </c>
      <c r="T336" s="28" t="n">
        <f aca="false">IF(ISNA(Y336),T335,Y336)</f>
        <v>1.815</v>
      </c>
      <c r="V336" s="28" t="n">
        <f aca="false">VLOOKUP($B336,IF(V$1=2,PRICELOOK2,IF(V$1=3,PRICELOOK3,IF(V$1=4,cash,PRICELOOK))),V$2,FALSE())</f>
        <v>1.7</v>
      </c>
      <c r="W336" s="28" t="n">
        <f aca="false">VLOOKUP($B336,IF(W$1=2,PRICELOOK2,IF(W$1=3,PRICELOOK3,IF(W$1=4,cash,PRICELOOK))),W$2,FALSE())</f>
        <v>2.265</v>
      </c>
      <c r="X336" s="28" t="n">
        <f aca="false">VLOOKUP($B336,IF(X$1=2,PRICELOOK2,IF(X$1=3,PRICELOOK3,IF(X$1=4,cash,PRICELOOK))),X$2,FALSE())</f>
        <v>1.815</v>
      </c>
      <c r="Y336" s="28" t="n">
        <f aca="false">VLOOKUP($B336,IF(Y$1=2,PRICELOOK2,IF(Y$1=3,PRICELOOK3,IF(Y$1=4,cash,PRICELOOK))),Y$2,FALSE())</f>
        <v>1.815</v>
      </c>
      <c r="BK336" s="28" t="n">
        <f aca="false">V336</f>
        <v>1.7</v>
      </c>
      <c r="BL336" s="28" t="n">
        <f aca="false">W336</f>
        <v>2.265</v>
      </c>
      <c r="BM336" s="1" t="n">
        <f aca="false">IF(BK336=0,0,IF(BL336=0,0,1))</f>
        <v>1</v>
      </c>
      <c r="BN336" s="56" t="n">
        <f aca="false">B336</f>
        <v>36014</v>
      </c>
      <c r="BO336" s="71" t="n">
        <f aca="false">IF(BM336=1,CORREL(BK317:BK336,BL317:BL336),1.1)</f>
        <v>0.620115007317992</v>
      </c>
      <c r="BP336" s="28" t="n">
        <f aca="false">IF(BM336=0," ",BO336)</f>
        <v>0.620115007317992</v>
      </c>
      <c r="BV336" s="56" t="n">
        <f aca="false">BN336</f>
        <v>36014</v>
      </c>
      <c r="BW336" s="28" t="n">
        <f aca="false">V336</f>
        <v>1.7</v>
      </c>
      <c r="BX336" s="28" t="n">
        <f aca="false">W336</f>
        <v>2.265</v>
      </c>
      <c r="BY336" s="1" t="n">
        <f aca="false">LN(BW336/BW335)</f>
        <v>-0.0626985942155641</v>
      </c>
      <c r="BZ336" s="1" t="n">
        <f aca="false">LN(BX336/BX335)</f>
        <v>-0.0453151962120425</v>
      </c>
      <c r="CA336" s="56" t="n">
        <f aca="false">BV336</f>
        <v>36014</v>
      </c>
      <c r="CB336" s="1" t="n">
        <f aca="false">IF(ISNUMBER(STDEV(BY315:BY336)),STDEV(BY315:BY336)*SQRT(252),0)</f>
        <v>0.482318331789123</v>
      </c>
      <c r="CC336" s="1" t="n">
        <f aca="false">IF(ISNUMBER(STDEV(BZ315:BZ336)),STDEV(BZ315:BZ336)*SQRT(252),0)</f>
        <v>0.517832977007767</v>
      </c>
      <c r="CF336" s="56" t="n">
        <f aca="false">B336</f>
        <v>36014</v>
      </c>
      <c r="CG336" s="1" t="n">
        <f aca="false">CORREL(C315:C336,E315:E336)</f>
        <v>0.690257464331904</v>
      </c>
      <c r="CI336" s="56" t="n">
        <f aca="false">CF336</f>
        <v>36014</v>
      </c>
      <c r="CJ336" s="3" t="n">
        <f aca="false">STDEV(CO315:CO336)*CJ$24</f>
        <v>0.485180780253322</v>
      </c>
      <c r="CK336" s="3" t="n">
        <f aca="false">STDEV(CP315:CP336)*CK$24</f>
        <v>0.520906196730204</v>
      </c>
      <c r="CO336" s="3" t="n">
        <f aca="false">LN(V336/V335)</f>
        <v>-0.0626985942155641</v>
      </c>
      <c r="CP336" s="3" t="n">
        <f aca="false">LN(W336/W335)</f>
        <v>-0.0453151962120425</v>
      </c>
    </row>
    <row r="337" customFormat="false" ht="12.75" hidden="false" customHeight="false" outlineLevel="0" collapsed="false">
      <c r="A337" s="1" t="n">
        <f aca="false">A338-1</f>
        <v>770</v>
      </c>
      <c r="B337" s="56" t="n">
        <f aca="false">HLOOKUP("date",IF(TERM2="cash",cash,PRICELOOK),IF(A337&gt;=2,A337,2),FALSE())</f>
        <v>36015</v>
      </c>
      <c r="C337" s="1" t="n">
        <f aca="false">IF(MIN($N337:$O337)=0,0,N337)</f>
        <v>1.7</v>
      </c>
      <c r="D337" s="35" t="n">
        <f aca="false">IF(ma=7,AVERAGE(C331:C337),IF(ma=14,AVERAGE(C324:C337),IF(ma=30,AVERAGE(C308:C337),IF(ma=40,AVERAGE(C298:C337),0))))</f>
        <v>0</v>
      </c>
      <c r="E337" s="1" t="n">
        <f aca="false">IF(MIN($N337:$O337)=0,0,O337)</f>
        <v>2.265</v>
      </c>
      <c r="I337" s="56" t="n">
        <f aca="false">B337</f>
        <v>36015</v>
      </c>
      <c r="J337" s="35" t="n">
        <f aca="false">IF(MIN(C337,E337)=0,0,E337-C337)</f>
        <v>0.565</v>
      </c>
      <c r="K337" s="35" t="n">
        <f aca="false">IF(ma=7,AVERAGE(J331:J337),IF(ma=14,AVERAGE(J324:J337),IF(ma=30,AVERAGE(J308:J337),IF(ma=40,AVERAGE(J298:J337),0))))</f>
        <v>0</v>
      </c>
      <c r="L337" s="35"/>
      <c r="M337" s="35"/>
      <c r="N337" s="28" t="n">
        <f aca="false">IF(BASISYN="YES",Q337-S337,Q337)</f>
        <v>1.7</v>
      </c>
      <c r="O337" s="28" t="n">
        <f aca="false">IF(BASISYN="YES",R337-T337,R337)</f>
        <v>2.265</v>
      </c>
      <c r="Q337" s="28" t="n">
        <f aca="false">IF(ISNA(V337),Q336,V337)</f>
        <v>1.7</v>
      </c>
      <c r="R337" s="28" t="n">
        <f aca="false">IF(ISNA(W337),R336,W337)</f>
        <v>2.265</v>
      </c>
      <c r="S337" s="28" t="n">
        <f aca="false">IF(ISNA(X337),S336,X337)</f>
        <v>1.815</v>
      </c>
      <c r="T337" s="28" t="n">
        <f aca="false">IF(ISNA(Y337),T336,Y337)</f>
        <v>1.815</v>
      </c>
      <c r="V337" s="28" t="n">
        <f aca="false">VLOOKUP($B337,IF(V$1=2,PRICELOOK2,IF(V$1=3,PRICELOOK3,IF(V$1=4,cash,PRICELOOK))),V$2,FALSE())</f>
        <v>1.7</v>
      </c>
      <c r="W337" s="28" t="n">
        <f aca="false">VLOOKUP($B337,IF(W$1=2,PRICELOOK2,IF(W$1=3,PRICELOOK3,IF(W$1=4,cash,PRICELOOK))),W$2,FALSE())</f>
        <v>2.265</v>
      </c>
      <c r="X337" s="28" t="n">
        <f aca="false">VLOOKUP($B337,IF(X$1=2,PRICELOOK2,IF(X$1=3,PRICELOOK3,IF(X$1=4,cash,PRICELOOK))),X$2,FALSE())</f>
        <v>1.815</v>
      </c>
      <c r="Y337" s="28" t="n">
        <f aca="false">VLOOKUP($B337,IF(Y$1=2,PRICELOOK2,IF(Y$1=3,PRICELOOK3,IF(Y$1=4,cash,PRICELOOK))),Y$2,FALSE())</f>
        <v>1.815</v>
      </c>
      <c r="BK337" s="28" t="n">
        <f aca="false">V337</f>
        <v>1.7</v>
      </c>
      <c r="BL337" s="28" t="n">
        <f aca="false">W337</f>
        <v>2.265</v>
      </c>
      <c r="BM337" s="1" t="n">
        <f aca="false">IF(BK337=0,0,IF(BL337=0,0,1))</f>
        <v>1</v>
      </c>
      <c r="BN337" s="56" t="n">
        <f aca="false">B337</f>
        <v>36015</v>
      </c>
      <c r="BO337" s="71" t="n">
        <f aca="false">IF(BM337=1,CORREL(BK318:BK337,BL318:BL337),1.1)</f>
        <v>0.559208170714242</v>
      </c>
      <c r="BP337" s="28" t="n">
        <f aca="false">IF(BM337=0," ",BO337)</f>
        <v>0.559208170714242</v>
      </c>
      <c r="BV337" s="56" t="n">
        <f aca="false">BN337</f>
        <v>36015</v>
      </c>
      <c r="BW337" s="28" t="n">
        <f aca="false">V337</f>
        <v>1.7</v>
      </c>
      <c r="BX337" s="28" t="n">
        <f aca="false">W337</f>
        <v>2.265</v>
      </c>
      <c r="BY337" s="1" t="n">
        <f aca="false">LN(BW337/BW336)</f>
        <v>0</v>
      </c>
      <c r="BZ337" s="1" t="n">
        <f aca="false">LN(BX337/BX336)</f>
        <v>0</v>
      </c>
      <c r="CA337" s="56" t="n">
        <f aca="false">BV337</f>
        <v>36015</v>
      </c>
      <c r="CB337" s="1" t="n">
        <f aca="false">IF(ISNUMBER(STDEV(BY316:BY337)),STDEV(BY316:BY337)*SQRT(252),0)</f>
        <v>0.482318331789123</v>
      </c>
      <c r="CC337" s="1" t="n">
        <f aca="false">IF(ISNUMBER(STDEV(BZ316:BZ337)),STDEV(BZ316:BZ337)*SQRT(252),0)</f>
        <v>0.516998770438546</v>
      </c>
      <c r="CF337" s="56" t="n">
        <f aca="false">B337</f>
        <v>36015</v>
      </c>
      <c r="CG337" s="1" t="n">
        <f aca="false">CORREL(C316:C337,E316:E337)</f>
        <v>0.658901809698688</v>
      </c>
      <c r="CI337" s="56" t="n">
        <f aca="false">CF337</f>
        <v>36015</v>
      </c>
      <c r="CJ337" s="3" t="n">
        <f aca="false">STDEV(CO316:CO337)*CJ$24</f>
        <v>0.485180780253322</v>
      </c>
      <c r="CK337" s="3" t="n">
        <f aca="false">STDEV(CP316:CP337)*CK$24</f>
        <v>0.520067039336691</v>
      </c>
      <c r="CO337" s="3" t="n">
        <f aca="false">LN(V337/V336)</f>
        <v>0</v>
      </c>
      <c r="CP337" s="3" t="n">
        <f aca="false">LN(W337/W336)</f>
        <v>0</v>
      </c>
    </row>
    <row r="338" customFormat="false" ht="12.75" hidden="false" customHeight="false" outlineLevel="0" collapsed="false">
      <c r="A338" s="1" t="n">
        <f aca="false">A339-1</f>
        <v>771</v>
      </c>
      <c r="B338" s="56" t="n">
        <f aca="false">HLOOKUP("date",IF(TERM2="cash",cash,PRICELOOK),IF(A338&gt;=2,A338,2),FALSE())</f>
        <v>36016</v>
      </c>
      <c r="C338" s="1" t="n">
        <f aca="false">IF(MIN($N338:$O338)=0,0,N338)</f>
        <v>1.7</v>
      </c>
      <c r="D338" s="35" t="n">
        <f aca="false">IF(ma=7,AVERAGE(C332:C338),IF(ma=14,AVERAGE(C325:C338),IF(ma=30,AVERAGE(C309:C338),IF(ma=40,AVERAGE(C299:C338),0))))</f>
        <v>0</v>
      </c>
      <c r="E338" s="1" t="n">
        <f aca="false">IF(MIN($N338:$O338)=0,0,O338)</f>
        <v>2.265</v>
      </c>
      <c r="I338" s="56" t="n">
        <f aca="false">B338</f>
        <v>36016</v>
      </c>
      <c r="J338" s="35" t="n">
        <f aca="false">IF(MIN(C338,E338)=0,0,E338-C338)</f>
        <v>0.565</v>
      </c>
      <c r="K338" s="35" t="n">
        <f aca="false">IF(ma=7,AVERAGE(J332:J338),IF(ma=14,AVERAGE(J325:J338),IF(ma=30,AVERAGE(J309:J338),IF(ma=40,AVERAGE(J299:J338),0))))</f>
        <v>0</v>
      </c>
      <c r="L338" s="35"/>
      <c r="M338" s="35"/>
      <c r="N338" s="28" t="n">
        <f aca="false">IF(BASISYN="YES",Q338-S338,Q338)</f>
        <v>1.7</v>
      </c>
      <c r="O338" s="28" t="n">
        <f aca="false">IF(BASISYN="YES",R338-T338,R338)</f>
        <v>2.265</v>
      </c>
      <c r="Q338" s="28" t="n">
        <f aca="false">IF(ISNA(V338),Q337,V338)</f>
        <v>1.7</v>
      </c>
      <c r="R338" s="28" t="n">
        <f aca="false">IF(ISNA(W338),R337,W338)</f>
        <v>2.265</v>
      </c>
      <c r="S338" s="28" t="n">
        <f aca="false">IF(ISNA(X338),S337,X338)</f>
        <v>1.815</v>
      </c>
      <c r="T338" s="28" t="n">
        <f aca="false">IF(ISNA(Y338),T337,Y338)</f>
        <v>1.815</v>
      </c>
      <c r="V338" s="28" t="n">
        <f aca="false">VLOOKUP($B338,IF(V$1=2,PRICELOOK2,IF(V$1=3,PRICELOOK3,IF(V$1=4,cash,PRICELOOK))),V$2,FALSE())</f>
        <v>1.7</v>
      </c>
      <c r="W338" s="28" t="n">
        <f aca="false">VLOOKUP($B338,IF(W$1=2,PRICELOOK2,IF(W$1=3,PRICELOOK3,IF(W$1=4,cash,PRICELOOK))),W$2,FALSE())</f>
        <v>2.265</v>
      </c>
      <c r="X338" s="28" t="n">
        <f aca="false">VLOOKUP($B338,IF(X$1=2,PRICELOOK2,IF(X$1=3,PRICELOOK3,IF(X$1=4,cash,PRICELOOK))),X$2,FALSE())</f>
        <v>1.815</v>
      </c>
      <c r="Y338" s="28" t="n">
        <f aca="false">VLOOKUP($B338,IF(Y$1=2,PRICELOOK2,IF(Y$1=3,PRICELOOK3,IF(Y$1=4,cash,PRICELOOK))),Y$2,FALSE())</f>
        <v>1.815</v>
      </c>
      <c r="BK338" s="28" t="n">
        <f aca="false">V338</f>
        <v>1.7</v>
      </c>
      <c r="BL338" s="28" t="n">
        <f aca="false">W338</f>
        <v>2.265</v>
      </c>
      <c r="BM338" s="1" t="n">
        <f aca="false">IF(BK338=0,0,IF(BL338=0,0,1))</f>
        <v>1</v>
      </c>
      <c r="BN338" s="56" t="n">
        <f aca="false">B338</f>
        <v>36016</v>
      </c>
      <c r="BO338" s="71" t="n">
        <f aca="false">IF(BM338=1,CORREL(BK319:BK338,BL319:BL338),1.1)</f>
        <v>0.362652843610092</v>
      </c>
      <c r="BP338" s="28" t="n">
        <f aca="false">IF(BM338=0," ",BO338)</f>
        <v>0.362652843610092</v>
      </c>
      <c r="BV338" s="56" t="n">
        <f aca="false">BN338</f>
        <v>36016</v>
      </c>
      <c r="BW338" s="28" t="n">
        <f aca="false">V338</f>
        <v>1.7</v>
      </c>
      <c r="BX338" s="28" t="n">
        <f aca="false">W338</f>
        <v>2.265</v>
      </c>
      <c r="BY338" s="1" t="n">
        <f aca="false">LN(BW338/BW337)</f>
        <v>0</v>
      </c>
      <c r="BZ338" s="1" t="n">
        <f aca="false">LN(BX338/BX337)</f>
        <v>0</v>
      </c>
      <c r="CA338" s="56" t="n">
        <f aca="false">BV338</f>
        <v>36016</v>
      </c>
      <c r="CB338" s="1" t="n">
        <f aca="false">IF(ISNUMBER(STDEV(BY317:BY338)),STDEV(BY317:BY338)*SQRT(252),0)</f>
        <v>0.482318331789123</v>
      </c>
      <c r="CC338" s="1" t="n">
        <f aca="false">IF(ISNUMBER(STDEV(BZ317:BZ338)),STDEV(BZ317:BZ338)*SQRT(252),0)</f>
        <v>0.516998770438546</v>
      </c>
      <c r="CF338" s="56" t="n">
        <f aca="false">B338</f>
        <v>36016</v>
      </c>
      <c r="CG338" s="1" t="n">
        <f aca="false">CORREL(C317:C338,E317:E338)</f>
        <v>0.619048729491647</v>
      </c>
      <c r="CI338" s="56" t="n">
        <f aca="false">CF338</f>
        <v>36016</v>
      </c>
      <c r="CJ338" s="3" t="n">
        <f aca="false">STDEV(CO317:CO338)*CJ$24</f>
        <v>0.485180780253322</v>
      </c>
      <c r="CK338" s="3" t="n">
        <f aca="false">STDEV(CP317:CP338)*CK$24</f>
        <v>0.520067039336691</v>
      </c>
      <c r="CO338" s="3" t="n">
        <f aca="false">LN(V338/V337)</f>
        <v>0</v>
      </c>
      <c r="CP338" s="3" t="n">
        <f aca="false">LN(W338/W337)</f>
        <v>0</v>
      </c>
    </row>
    <row r="339" customFormat="false" ht="12.75" hidden="false" customHeight="false" outlineLevel="0" collapsed="false">
      <c r="A339" s="1" t="n">
        <f aca="false">A340-1</f>
        <v>772</v>
      </c>
      <c r="B339" s="56" t="n">
        <f aca="false">HLOOKUP("date",IF(TERM2="cash",cash,PRICELOOK),IF(A339&gt;=2,A339,2),FALSE())</f>
        <v>36017</v>
      </c>
      <c r="C339" s="1" t="n">
        <f aca="false">IF(MIN($N339:$O339)=0,0,N339)</f>
        <v>1.82</v>
      </c>
      <c r="D339" s="35" t="n">
        <f aca="false">IF(ma=7,AVERAGE(C333:C339),IF(ma=14,AVERAGE(C326:C339),IF(ma=30,AVERAGE(C310:C339),IF(ma=40,AVERAGE(C300:C339),0))))</f>
        <v>0</v>
      </c>
      <c r="E339" s="1" t="n">
        <f aca="false">IF(MIN($N339:$O339)=0,0,O339)</f>
        <v>2.345</v>
      </c>
      <c r="I339" s="56" t="n">
        <f aca="false">B339</f>
        <v>36017</v>
      </c>
      <c r="J339" s="35" t="n">
        <f aca="false">IF(MIN(C339,E339)=0,0,E339-C339)</f>
        <v>0.525</v>
      </c>
      <c r="K339" s="35" t="n">
        <f aca="false">IF(ma=7,AVERAGE(J333:J339),IF(ma=14,AVERAGE(J326:J339),IF(ma=30,AVERAGE(J310:J339),IF(ma=40,AVERAGE(J300:J339),0))))</f>
        <v>0</v>
      </c>
      <c r="L339" s="35"/>
      <c r="M339" s="35"/>
      <c r="N339" s="28" t="n">
        <f aca="false">IF(BASISYN="YES",Q339-S339,Q339)</f>
        <v>1.82</v>
      </c>
      <c r="O339" s="28" t="n">
        <f aca="false">IF(BASISYN="YES",R339-T339,R339)</f>
        <v>2.345</v>
      </c>
      <c r="Q339" s="28" t="n">
        <f aca="false">IF(ISNA(V339),Q338,V339)</f>
        <v>1.82</v>
      </c>
      <c r="R339" s="28" t="n">
        <f aca="false">IF(ISNA(W339),R338,W339)</f>
        <v>2.345</v>
      </c>
      <c r="S339" s="28" t="n">
        <f aca="false">IF(ISNA(X339),S338,X339)</f>
        <v>1.855</v>
      </c>
      <c r="T339" s="28" t="n">
        <f aca="false">IF(ISNA(Y339),T338,Y339)</f>
        <v>1.855</v>
      </c>
      <c r="V339" s="28" t="n">
        <f aca="false">VLOOKUP($B339,IF(V$1=2,PRICELOOK2,IF(V$1=3,PRICELOOK3,IF(V$1=4,cash,PRICELOOK))),V$2,FALSE())</f>
        <v>1.82</v>
      </c>
      <c r="W339" s="28" t="n">
        <f aca="false">VLOOKUP($B339,IF(W$1=2,PRICELOOK2,IF(W$1=3,PRICELOOK3,IF(W$1=4,cash,PRICELOOK))),W$2,FALSE())</f>
        <v>2.345</v>
      </c>
      <c r="X339" s="28" t="n">
        <f aca="false">VLOOKUP($B339,IF(X$1=2,PRICELOOK2,IF(X$1=3,PRICELOOK3,IF(X$1=4,cash,PRICELOOK))),X$2,FALSE())</f>
        <v>1.855</v>
      </c>
      <c r="Y339" s="28" t="n">
        <f aca="false">VLOOKUP($B339,IF(Y$1=2,PRICELOOK2,IF(Y$1=3,PRICELOOK3,IF(Y$1=4,cash,PRICELOOK))),Y$2,FALSE())</f>
        <v>1.855</v>
      </c>
      <c r="BK339" s="28" t="n">
        <f aca="false">V339</f>
        <v>1.82</v>
      </c>
      <c r="BL339" s="28" t="n">
        <f aca="false">W339</f>
        <v>2.345</v>
      </c>
      <c r="BM339" s="1" t="n">
        <f aca="false">IF(BK339=0,0,IF(BL339=0,0,1))</f>
        <v>1</v>
      </c>
      <c r="BN339" s="56" t="n">
        <f aca="false">B339</f>
        <v>36017</v>
      </c>
      <c r="BO339" s="71" t="n">
        <f aca="false">IF(BM339=1,CORREL(BK320:BK339,BL320:BL339),1.1)</f>
        <v>0.20396014470912</v>
      </c>
      <c r="BP339" s="28" t="n">
        <f aca="false">IF(BM339=0," ",BO339)</f>
        <v>0.20396014470912</v>
      </c>
      <c r="BV339" s="56" t="n">
        <f aca="false">BN339</f>
        <v>36017</v>
      </c>
      <c r="BW339" s="28" t="n">
        <f aca="false">V339</f>
        <v>1.82</v>
      </c>
      <c r="BX339" s="28" t="n">
        <f aca="false">W339</f>
        <v>2.345</v>
      </c>
      <c r="BY339" s="1" t="n">
        <f aca="false">LN(BW339/BW338)</f>
        <v>0.0682082500265336</v>
      </c>
      <c r="BZ339" s="1" t="n">
        <f aca="false">LN(BX339/BX338)</f>
        <v>0.0347106429632453</v>
      </c>
      <c r="CA339" s="56" t="n">
        <f aca="false">BV339</f>
        <v>36017</v>
      </c>
      <c r="CB339" s="1" t="n">
        <f aca="false">IF(ISNUMBER(STDEV(BY318:BY339)),STDEV(BY318:BY339)*SQRT(252),0)</f>
        <v>0.550023265250777</v>
      </c>
      <c r="CC339" s="1" t="n">
        <f aca="false">IF(ISNUMBER(STDEV(BZ318:BZ339)),STDEV(BZ318:BZ339)*SQRT(252),0)</f>
        <v>0.533406356453441</v>
      </c>
      <c r="CF339" s="56" t="n">
        <f aca="false">B339</f>
        <v>36017</v>
      </c>
      <c r="CG339" s="1" t="n">
        <f aca="false">CORREL(C318:C339,E318:E339)</f>
        <v>0.548670249679036</v>
      </c>
      <c r="CI339" s="56" t="n">
        <f aca="false">CF339</f>
        <v>36017</v>
      </c>
      <c r="CJ339" s="3" t="n">
        <f aca="false">STDEV(CO318:CO339)*CJ$24</f>
        <v>0.553287526936727</v>
      </c>
      <c r="CK339" s="3" t="n">
        <f aca="false">STDEV(CP318:CP339)*CK$24</f>
        <v>0.536572000604183</v>
      </c>
      <c r="CO339" s="3" t="n">
        <f aca="false">LN(V339/V338)</f>
        <v>0.0682082500265336</v>
      </c>
      <c r="CP339" s="3" t="n">
        <f aca="false">LN(W339/W338)</f>
        <v>0.0347106429632453</v>
      </c>
    </row>
    <row r="340" customFormat="false" ht="12.75" hidden="false" customHeight="false" outlineLevel="0" collapsed="false">
      <c r="A340" s="1" t="n">
        <f aca="false">A341-1</f>
        <v>773</v>
      </c>
      <c r="B340" s="56" t="n">
        <f aca="false">HLOOKUP("date",IF(TERM2="cash",cash,PRICELOOK),IF(A340&gt;=2,A340,2),FALSE())</f>
        <v>36018</v>
      </c>
      <c r="C340" s="1" t="n">
        <f aca="false">IF(MIN($N340:$O340)=0,0,N340)</f>
        <v>1.895</v>
      </c>
      <c r="D340" s="35" t="n">
        <f aca="false">IF(ma=7,AVERAGE(C334:C340),IF(ma=14,AVERAGE(C327:C340),IF(ma=30,AVERAGE(C311:C340),IF(ma=40,AVERAGE(C301:C340),0))))</f>
        <v>0</v>
      </c>
      <c r="E340" s="1" t="n">
        <f aca="false">IF(MIN($N340:$O340)=0,0,O340)</f>
        <v>2.34</v>
      </c>
      <c r="I340" s="56" t="n">
        <f aca="false">B340</f>
        <v>36018</v>
      </c>
      <c r="J340" s="35" t="n">
        <f aca="false">IF(MIN(C340,E340)=0,0,E340-C340)</f>
        <v>0.445</v>
      </c>
      <c r="K340" s="35" t="n">
        <f aca="false">IF(ma=7,AVERAGE(J334:J340),IF(ma=14,AVERAGE(J327:J340),IF(ma=30,AVERAGE(J311:J340),IF(ma=40,AVERAGE(J301:J340),0))))</f>
        <v>0</v>
      </c>
      <c r="L340" s="35"/>
      <c r="M340" s="35"/>
      <c r="N340" s="28" t="n">
        <f aca="false">IF(BASISYN="YES",Q340-S340,Q340)</f>
        <v>1.895</v>
      </c>
      <c r="O340" s="28" t="n">
        <f aca="false">IF(BASISYN="YES",R340-T340,R340)</f>
        <v>2.34</v>
      </c>
      <c r="Q340" s="28" t="n">
        <f aca="false">IF(ISNA(V340),Q339,V340)</f>
        <v>1.895</v>
      </c>
      <c r="R340" s="28" t="n">
        <f aca="false">IF(ISNA(W340),R339,W340)</f>
        <v>2.34</v>
      </c>
      <c r="S340" s="28" t="n">
        <f aca="false">IF(ISNA(X340),S339,X340)</f>
        <v>1.87</v>
      </c>
      <c r="T340" s="28" t="n">
        <f aca="false">IF(ISNA(Y340),T339,Y340)</f>
        <v>1.87</v>
      </c>
      <c r="V340" s="28" t="n">
        <f aca="false">VLOOKUP($B340,IF(V$1=2,PRICELOOK2,IF(V$1=3,PRICELOOK3,IF(V$1=4,cash,PRICELOOK))),V$2,FALSE())</f>
        <v>1.895</v>
      </c>
      <c r="W340" s="28" t="n">
        <f aca="false">VLOOKUP($B340,IF(W$1=2,PRICELOOK2,IF(W$1=3,PRICELOOK3,IF(W$1=4,cash,PRICELOOK))),W$2,FALSE())</f>
        <v>2.34</v>
      </c>
      <c r="X340" s="28" t="n">
        <f aca="false">VLOOKUP($B340,IF(X$1=2,PRICELOOK2,IF(X$1=3,PRICELOOK3,IF(X$1=4,cash,PRICELOOK))),X$2,FALSE())</f>
        <v>1.87</v>
      </c>
      <c r="Y340" s="28" t="n">
        <f aca="false">VLOOKUP($B340,IF(Y$1=2,PRICELOOK2,IF(Y$1=3,PRICELOOK3,IF(Y$1=4,cash,PRICELOOK))),Y$2,FALSE())</f>
        <v>1.87</v>
      </c>
      <c r="BK340" s="28" t="n">
        <f aca="false">V340</f>
        <v>1.895</v>
      </c>
      <c r="BL340" s="28" t="n">
        <f aca="false">W340</f>
        <v>2.34</v>
      </c>
      <c r="BM340" s="1" t="n">
        <f aca="false">IF(BK340=0,0,IF(BL340=0,0,1))</f>
        <v>1</v>
      </c>
      <c r="BN340" s="56" t="n">
        <f aca="false">B340</f>
        <v>36018</v>
      </c>
      <c r="BO340" s="71" t="n">
        <f aca="false">IF(BM340=1,CORREL(BK321:BK340,BL321:BL340),1.1)</f>
        <v>0.199806586632226</v>
      </c>
      <c r="BP340" s="28" t="n">
        <f aca="false">IF(BM340=0," ",BO340)</f>
        <v>0.199806586632226</v>
      </c>
      <c r="BV340" s="56" t="n">
        <f aca="false">BN340</f>
        <v>36018</v>
      </c>
      <c r="BW340" s="28" t="n">
        <f aca="false">V340</f>
        <v>1.895</v>
      </c>
      <c r="BX340" s="28" t="n">
        <f aca="false">W340</f>
        <v>2.34</v>
      </c>
      <c r="BY340" s="1" t="n">
        <f aca="false">LN(BW340/BW339)</f>
        <v>0.0403823374456858</v>
      </c>
      <c r="BZ340" s="1" t="n">
        <f aca="false">LN(BX340/BX339)</f>
        <v>-0.00213447252863279</v>
      </c>
      <c r="CA340" s="56" t="n">
        <f aca="false">BV340</f>
        <v>36018</v>
      </c>
      <c r="CB340" s="1" t="n">
        <f aca="false">IF(ISNUMBER(STDEV(BY319:BY340)),STDEV(BY319:BY340)*SQRT(252),0)</f>
        <v>0.568014710276512</v>
      </c>
      <c r="CC340" s="1" t="n">
        <f aca="false">IF(ISNUMBER(STDEV(BZ319:BZ340)),STDEV(BZ319:BZ340)*SQRT(252),0)</f>
        <v>0.519409350606941</v>
      </c>
      <c r="CF340" s="56" t="n">
        <f aca="false">B340</f>
        <v>36018</v>
      </c>
      <c r="CG340" s="1" t="n">
        <f aca="false">CORREL(C319:C340,E319:E340)</f>
        <v>0.350550098585525</v>
      </c>
      <c r="CI340" s="56" t="n">
        <f aca="false">CF340</f>
        <v>36018</v>
      </c>
      <c r="CJ340" s="3" t="n">
        <f aca="false">STDEV(CO319:CO340)*CJ$24</f>
        <v>0.571385747054321</v>
      </c>
      <c r="CK340" s="3" t="n">
        <f aca="false">STDEV(CP319:CP340)*CK$24</f>
        <v>0.522491925744444</v>
      </c>
      <c r="CO340" s="3" t="n">
        <f aca="false">LN(V340/V339)</f>
        <v>0.0403823374456858</v>
      </c>
      <c r="CP340" s="3" t="n">
        <f aca="false">LN(W340/W339)</f>
        <v>-0.00213447252863279</v>
      </c>
    </row>
    <row r="341" customFormat="false" ht="12.75" hidden="false" customHeight="false" outlineLevel="0" collapsed="false">
      <c r="A341" s="1" t="n">
        <f aca="false">A342-1</f>
        <v>774</v>
      </c>
      <c r="B341" s="56" t="n">
        <f aca="false">HLOOKUP("date",IF(TERM2="cash",cash,PRICELOOK),IF(A341&gt;=2,A341,2),FALSE())</f>
        <v>36019</v>
      </c>
      <c r="C341" s="1" t="n">
        <f aca="false">IF(MIN($N341:$O341)=0,0,N341)</f>
        <v>1.81</v>
      </c>
      <c r="D341" s="35" t="n">
        <f aca="false">IF(ma=7,AVERAGE(C335:C341),IF(ma=14,AVERAGE(C328:C341),IF(ma=30,AVERAGE(C312:C341),IF(ma=40,AVERAGE(C302:C341),0))))</f>
        <v>0</v>
      </c>
      <c r="E341" s="1" t="n">
        <f aca="false">IF(MIN($N341:$O341)=0,0,O341)</f>
        <v>2.27</v>
      </c>
      <c r="I341" s="56" t="n">
        <f aca="false">B341</f>
        <v>36019</v>
      </c>
      <c r="J341" s="35" t="n">
        <f aca="false">IF(MIN(C341,E341)=0,0,E341-C341)</f>
        <v>0.46</v>
      </c>
      <c r="K341" s="35" t="n">
        <f aca="false">IF(ma=7,AVERAGE(J335:J341),IF(ma=14,AVERAGE(J328:J341),IF(ma=30,AVERAGE(J312:J341),IF(ma=40,AVERAGE(J302:J341),0))))</f>
        <v>0</v>
      </c>
      <c r="L341" s="35"/>
      <c r="M341" s="35"/>
      <c r="N341" s="28" t="n">
        <f aca="false">IF(BASISYN="YES",Q341-S341,Q341)</f>
        <v>1.81</v>
      </c>
      <c r="O341" s="28" t="n">
        <f aca="false">IF(BASISYN="YES",R341-T341,R341)</f>
        <v>2.27</v>
      </c>
      <c r="Q341" s="28" t="n">
        <f aca="false">IF(ISNA(V341),Q340,V341)</f>
        <v>1.81</v>
      </c>
      <c r="R341" s="28" t="n">
        <f aca="false">IF(ISNA(W341),R340,W341)</f>
        <v>2.27</v>
      </c>
      <c r="S341" s="28" t="n">
        <f aca="false">IF(ISNA(X341),S340,X341)</f>
        <v>1.835</v>
      </c>
      <c r="T341" s="28" t="n">
        <f aca="false">IF(ISNA(Y341),T340,Y341)</f>
        <v>1.835</v>
      </c>
      <c r="V341" s="28" t="n">
        <f aca="false">VLOOKUP($B341,IF(V$1=2,PRICELOOK2,IF(V$1=3,PRICELOOK3,IF(V$1=4,cash,PRICELOOK))),V$2,FALSE())</f>
        <v>1.81</v>
      </c>
      <c r="W341" s="28" t="n">
        <f aca="false">VLOOKUP($B341,IF(W$1=2,PRICELOOK2,IF(W$1=3,PRICELOOK3,IF(W$1=4,cash,PRICELOOK))),W$2,FALSE())</f>
        <v>2.27</v>
      </c>
      <c r="X341" s="28" t="n">
        <f aca="false">VLOOKUP($B341,IF(X$1=2,PRICELOOK2,IF(X$1=3,PRICELOOK3,IF(X$1=4,cash,PRICELOOK))),X$2,FALSE())</f>
        <v>1.835</v>
      </c>
      <c r="Y341" s="28" t="n">
        <f aca="false">VLOOKUP($B341,IF(Y$1=2,PRICELOOK2,IF(Y$1=3,PRICELOOK3,IF(Y$1=4,cash,PRICELOOK))),Y$2,FALSE())</f>
        <v>1.835</v>
      </c>
      <c r="BK341" s="28" t="n">
        <f aca="false">V341</f>
        <v>1.81</v>
      </c>
      <c r="BL341" s="28" t="n">
        <f aca="false">W341</f>
        <v>2.27</v>
      </c>
      <c r="BM341" s="1" t="n">
        <f aca="false">IF(BK341=0,0,IF(BL341=0,0,1))</f>
        <v>1</v>
      </c>
      <c r="BN341" s="56" t="n">
        <f aca="false">B341</f>
        <v>36019</v>
      </c>
      <c r="BO341" s="71" t="n">
        <f aca="false">IF(BM341=1,CORREL(BK322:BK341,BL322:BL341),1.1)</f>
        <v>0.228966363777872</v>
      </c>
      <c r="BP341" s="28" t="n">
        <f aca="false">IF(BM341=0," ",BO341)</f>
        <v>0.228966363777872</v>
      </c>
      <c r="BV341" s="56" t="n">
        <f aca="false">BN341</f>
        <v>36019</v>
      </c>
      <c r="BW341" s="28" t="n">
        <f aca="false">V341</f>
        <v>1.81</v>
      </c>
      <c r="BX341" s="28" t="n">
        <f aca="false">W341</f>
        <v>2.27</v>
      </c>
      <c r="BY341" s="1" t="n">
        <f aca="false">LN(BW341/BW340)</f>
        <v>-0.0458919932566553</v>
      </c>
      <c r="BZ341" s="1" t="n">
        <f aca="false">LN(BX341/BX340)</f>
        <v>-0.0303710978762986</v>
      </c>
      <c r="CA341" s="56" t="n">
        <f aca="false">BV341</f>
        <v>36019</v>
      </c>
      <c r="CB341" s="1" t="n">
        <f aca="false">IF(ISNUMBER(STDEV(BY320:BY341)),STDEV(BY320:BY341)*SQRT(252),0)</f>
        <v>0.548091069615877</v>
      </c>
      <c r="CC341" s="1" t="n">
        <f aca="false">IF(ISNUMBER(STDEV(BZ320:BZ341)),STDEV(BZ320:BZ341)*SQRT(252),0)</f>
        <v>0.518549093764463</v>
      </c>
      <c r="CF341" s="56" t="n">
        <f aca="false">B341</f>
        <v>36019</v>
      </c>
      <c r="CG341" s="1" t="n">
        <f aca="false">CORREL(C320:C341,E320:E341)</f>
        <v>0.221548503582161</v>
      </c>
      <c r="CI341" s="56" t="n">
        <f aca="false">CF341</f>
        <v>36019</v>
      </c>
      <c r="CJ341" s="3" t="n">
        <f aca="false">STDEV(CO320:CO341)*CJ$24</f>
        <v>0.551343864164745</v>
      </c>
      <c r="CK341" s="3" t="n">
        <f aca="false">STDEV(CP320:CP341)*CK$24</f>
        <v>0.52162656347529</v>
      </c>
      <c r="CO341" s="3" t="n">
        <f aca="false">LN(V341/V340)</f>
        <v>-0.0458919932566553</v>
      </c>
      <c r="CP341" s="3" t="n">
        <f aca="false">LN(W341/W340)</f>
        <v>-0.0303710978762986</v>
      </c>
    </row>
    <row r="342" customFormat="false" ht="12.75" hidden="false" customHeight="false" outlineLevel="0" collapsed="false">
      <c r="A342" s="1" t="n">
        <f aca="false">A343-1</f>
        <v>775</v>
      </c>
      <c r="B342" s="56" t="n">
        <f aca="false">HLOOKUP("date",IF(TERM2="cash",cash,PRICELOOK),IF(A342&gt;=2,A342,2),FALSE())</f>
        <v>36020</v>
      </c>
      <c r="C342" s="1" t="n">
        <f aca="false">IF(MIN($N342:$O342)=0,0,N342)</f>
        <v>1.755</v>
      </c>
      <c r="D342" s="35" t="n">
        <f aca="false">IF(ma=7,AVERAGE(C336:C342),IF(ma=14,AVERAGE(C329:C342),IF(ma=30,AVERAGE(C313:C342),IF(ma=40,AVERAGE(C303:C342),0))))</f>
        <v>0</v>
      </c>
      <c r="E342" s="1" t="n">
        <f aca="false">IF(MIN($N342:$O342)=0,0,O342)</f>
        <v>2.23</v>
      </c>
      <c r="I342" s="56" t="n">
        <f aca="false">B342</f>
        <v>36020</v>
      </c>
      <c r="J342" s="35" t="n">
        <f aca="false">IF(MIN(C342,E342)=0,0,E342-C342)</f>
        <v>0.475</v>
      </c>
      <c r="K342" s="35" t="n">
        <f aca="false">IF(ma=7,AVERAGE(J336:J342),IF(ma=14,AVERAGE(J329:J342),IF(ma=30,AVERAGE(J313:J342),IF(ma=40,AVERAGE(J303:J342),0))))</f>
        <v>0</v>
      </c>
      <c r="L342" s="35"/>
      <c r="M342" s="35"/>
      <c r="N342" s="28" t="n">
        <f aca="false">IF(BASISYN="YES",Q342-S342,Q342)</f>
        <v>1.755</v>
      </c>
      <c r="O342" s="28" t="n">
        <f aca="false">IF(BASISYN="YES",R342-T342,R342)</f>
        <v>2.23</v>
      </c>
      <c r="Q342" s="28" t="n">
        <f aca="false">IF(ISNA(V342),Q341,V342)</f>
        <v>1.755</v>
      </c>
      <c r="R342" s="28" t="n">
        <f aca="false">IF(ISNA(W342),R341,W342)</f>
        <v>2.23</v>
      </c>
      <c r="S342" s="28" t="n">
        <f aca="false">IF(ISNA(X342),S341,X342)</f>
        <v>1.825</v>
      </c>
      <c r="T342" s="28" t="n">
        <f aca="false">IF(ISNA(Y342),T341,Y342)</f>
        <v>1.825</v>
      </c>
      <c r="V342" s="28" t="n">
        <f aca="false">VLOOKUP($B342,IF(V$1=2,PRICELOOK2,IF(V$1=3,PRICELOOK3,IF(V$1=4,cash,PRICELOOK))),V$2,FALSE())</f>
        <v>1.755</v>
      </c>
      <c r="W342" s="28" t="n">
        <f aca="false">VLOOKUP($B342,IF(W$1=2,PRICELOOK2,IF(W$1=3,PRICELOOK3,IF(W$1=4,cash,PRICELOOK))),W$2,FALSE())</f>
        <v>2.23</v>
      </c>
      <c r="X342" s="28" t="n">
        <f aca="false">VLOOKUP($B342,IF(X$1=2,PRICELOOK2,IF(X$1=3,PRICELOOK3,IF(X$1=4,cash,PRICELOOK))),X$2,FALSE())</f>
        <v>1.825</v>
      </c>
      <c r="Y342" s="28" t="n">
        <f aca="false">VLOOKUP($B342,IF(Y$1=2,PRICELOOK2,IF(Y$1=3,PRICELOOK3,IF(Y$1=4,cash,PRICELOOK))),Y$2,FALSE())</f>
        <v>1.825</v>
      </c>
      <c r="BK342" s="28" t="n">
        <f aca="false">V342</f>
        <v>1.755</v>
      </c>
      <c r="BL342" s="28" t="n">
        <f aca="false">W342</f>
        <v>2.23</v>
      </c>
      <c r="BM342" s="1" t="n">
        <f aca="false">IF(BK342=0,0,IF(BL342=0,0,1))</f>
        <v>1</v>
      </c>
      <c r="BN342" s="56" t="n">
        <f aca="false">B342</f>
        <v>36020</v>
      </c>
      <c r="BO342" s="71" t="n">
        <f aca="false">IF(BM342=1,CORREL(BK323:BK342,BL323:BL342),1.1)</f>
        <v>0.345193943295975</v>
      </c>
      <c r="BP342" s="28" t="n">
        <f aca="false">IF(BM342=0," ",BO342)</f>
        <v>0.345193943295975</v>
      </c>
      <c r="BV342" s="56" t="n">
        <f aca="false">BN342</f>
        <v>36020</v>
      </c>
      <c r="BW342" s="28" t="n">
        <f aca="false">V342</f>
        <v>1.755</v>
      </c>
      <c r="BX342" s="28" t="n">
        <f aca="false">W342</f>
        <v>2.23</v>
      </c>
      <c r="BY342" s="1" t="n">
        <f aca="false">LN(BW342/BW341)</f>
        <v>-0.0308579883599053</v>
      </c>
      <c r="BZ342" s="1" t="n">
        <f aca="false">LN(BX342/BX341)</f>
        <v>-0.0177782460212839</v>
      </c>
      <c r="CA342" s="56" t="n">
        <f aca="false">BV342</f>
        <v>36020</v>
      </c>
      <c r="CB342" s="1" t="n">
        <f aca="false">IF(ISNUMBER(STDEV(BY321:BY342)),STDEV(BY321:BY342)*SQRT(252),0)</f>
        <v>0.539590313646571</v>
      </c>
      <c r="CC342" s="1" t="n">
        <f aca="false">IF(ISNUMBER(STDEV(BZ321:BZ342)),STDEV(BZ321:BZ342)*SQRT(252),0)</f>
        <v>0.478744027870125</v>
      </c>
      <c r="CF342" s="56" t="n">
        <f aca="false">B342</f>
        <v>36020</v>
      </c>
      <c r="CG342" s="1" t="n">
        <f aca="false">CORREL(C321:C342,E321:E342)</f>
        <v>0.24733877441427</v>
      </c>
      <c r="CI342" s="56" t="n">
        <f aca="false">CF342</f>
        <v>36020</v>
      </c>
      <c r="CJ342" s="3" t="n">
        <f aca="false">STDEV(CO321:CO342)*CJ$24</f>
        <v>0.542792658162203</v>
      </c>
      <c r="CK342" s="3" t="n">
        <f aca="false">STDEV(CP321:CP342)*CK$24</f>
        <v>0.481585263661926</v>
      </c>
      <c r="CO342" s="3" t="n">
        <f aca="false">LN(V342/V341)</f>
        <v>-0.0308579883599053</v>
      </c>
      <c r="CP342" s="3" t="n">
        <f aca="false">LN(W342/W341)</f>
        <v>-0.0177782460212839</v>
      </c>
    </row>
    <row r="343" customFormat="false" ht="12.75" hidden="false" customHeight="false" outlineLevel="0" collapsed="false">
      <c r="A343" s="1" t="n">
        <f aca="false">A344-1</f>
        <v>776</v>
      </c>
      <c r="B343" s="56" t="n">
        <f aca="false">HLOOKUP("date",IF(TERM2="cash",cash,PRICELOOK),IF(A343&gt;=2,A343,2),FALSE())</f>
        <v>36021</v>
      </c>
      <c r="C343" s="1" t="n">
        <f aca="false">IF(MIN($N343:$O343)=0,0,N343)</f>
        <v>1.735</v>
      </c>
      <c r="D343" s="35" t="n">
        <f aca="false">IF(ma=7,AVERAGE(C337:C343),IF(ma=14,AVERAGE(C330:C343),IF(ma=30,AVERAGE(C314:C343),IF(ma=40,AVERAGE(C304:C343),0))))</f>
        <v>0</v>
      </c>
      <c r="E343" s="1" t="n">
        <f aca="false">IF(MIN($N343:$O343)=0,0,O343)</f>
        <v>2.215</v>
      </c>
      <c r="I343" s="56" t="n">
        <f aca="false">B343</f>
        <v>36021</v>
      </c>
      <c r="J343" s="35" t="n">
        <f aca="false">IF(MIN(C343,E343)=0,0,E343-C343)</f>
        <v>0.48</v>
      </c>
      <c r="K343" s="35" t="n">
        <f aca="false">IF(ma=7,AVERAGE(J337:J343),IF(ma=14,AVERAGE(J330:J343),IF(ma=30,AVERAGE(J314:J343),IF(ma=40,AVERAGE(J304:J343),0))))</f>
        <v>0</v>
      </c>
      <c r="L343" s="35"/>
      <c r="M343" s="35"/>
      <c r="N343" s="28" t="n">
        <f aca="false">IF(BASISYN="YES",Q343-S343,Q343)</f>
        <v>1.735</v>
      </c>
      <c r="O343" s="28" t="n">
        <f aca="false">IF(BASISYN="YES",R343-T343,R343)</f>
        <v>2.215</v>
      </c>
      <c r="Q343" s="28" t="n">
        <f aca="false">IF(ISNA(V343),Q342,V343)</f>
        <v>1.735</v>
      </c>
      <c r="R343" s="28" t="n">
        <f aca="false">IF(ISNA(W343),R342,W343)</f>
        <v>2.215</v>
      </c>
      <c r="S343" s="28" t="n">
        <f aca="false">IF(ISNA(X343),S342,X343)</f>
        <v>1.825</v>
      </c>
      <c r="T343" s="28" t="n">
        <f aca="false">IF(ISNA(Y343),T342,Y343)</f>
        <v>1.825</v>
      </c>
      <c r="V343" s="28" t="n">
        <f aca="false">VLOOKUP($B343,IF(V$1=2,PRICELOOK2,IF(V$1=3,PRICELOOK3,IF(V$1=4,cash,PRICELOOK))),V$2,FALSE())</f>
        <v>1.735</v>
      </c>
      <c r="W343" s="28" t="n">
        <f aca="false">VLOOKUP($B343,IF(W$1=2,PRICELOOK2,IF(W$1=3,PRICELOOK3,IF(W$1=4,cash,PRICELOOK))),W$2,FALSE())</f>
        <v>2.215</v>
      </c>
      <c r="X343" s="28" t="n">
        <f aca="false">VLOOKUP($B343,IF(X$1=2,PRICELOOK2,IF(X$1=3,PRICELOOK3,IF(X$1=4,cash,PRICELOOK))),X$2,FALSE())</f>
        <v>1.825</v>
      </c>
      <c r="Y343" s="28" t="n">
        <f aca="false">VLOOKUP($B343,IF(Y$1=2,PRICELOOK2,IF(Y$1=3,PRICELOOK3,IF(Y$1=4,cash,PRICELOOK))),Y$2,FALSE())</f>
        <v>1.825</v>
      </c>
      <c r="BK343" s="28" t="n">
        <f aca="false">V343</f>
        <v>1.735</v>
      </c>
      <c r="BL343" s="28" t="n">
        <f aca="false">W343</f>
        <v>2.215</v>
      </c>
      <c r="BM343" s="1" t="n">
        <f aca="false">IF(BK343=0,0,IF(BL343=0,0,1))</f>
        <v>1</v>
      </c>
      <c r="BN343" s="56" t="n">
        <f aca="false">B343</f>
        <v>36021</v>
      </c>
      <c r="BO343" s="71" t="n">
        <f aca="false">IF(BM343=1,CORREL(BK324:BK343,BL324:BL343),1.1)</f>
        <v>0.508824692124617</v>
      </c>
      <c r="BP343" s="28" t="n">
        <f aca="false">IF(BM343=0," ",BO343)</f>
        <v>0.508824692124617</v>
      </c>
      <c r="BV343" s="56" t="n">
        <f aca="false">BN343</f>
        <v>36021</v>
      </c>
      <c r="BW343" s="28" t="n">
        <f aca="false">V343</f>
        <v>1.735</v>
      </c>
      <c r="BX343" s="28" t="n">
        <f aca="false">W343</f>
        <v>2.215</v>
      </c>
      <c r="BY343" s="1" t="n">
        <f aca="false">LN(BW343/BW342)</f>
        <v>-0.0114614435190065</v>
      </c>
      <c r="BZ343" s="1" t="n">
        <f aca="false">LN(BX343/BX342)</f>
        <v>-0.00674918197492845</v>
      </c>
      <c r="CA343" s="56" t="n">
        <f aca="false">BV343</f>
        <v>36021</v>
      </c>
      <c r="CB343" s="1" t="n">
        <f aca="false">IF(ISNUMBER(STDEV(BY322:BY343)),STDEV(BY322:BY343)*SQRT(252),0)</f>
        <v>0.536058423632187</v>
      </c>
      <c r="CC343" s="1" t="n">
        <f aca="false">IF(ISNUMBER(STDEV(BZ322:BZ343)),STDEV(BZ322:BZ343)*SQRT(252),0)</f>
        <v>0.464768752820341</v>
      </c>
      <c r="CF343" s="56" t="n">
        <f aca="false">B343</f>
        <v>36021</v>
      </c>
      <c r="CG343" s="1" t="n">
        <f aca="false">CORREL(C322:C343,E322:E343)</f>
        <v>0.314666753113144</v>
      </c>
      <c r="CI343" s="56" t="n">
        <f aca="false">CF343</f>
        <v>36021</v>
      </c>
      <c r="CJ343" s="3" t="n">
        <f aca="false">STDEV(CO322:CO343)*CJ$24</f>
        <v>0.539239807192199</v>
      </c>
      <c r="CK343" s="3" t="n">
        <f aca="false">STDEV(CP322:CP343)*CK$24</f>
        <v>0.467527048566188</v>
      </c>
      <c r="CO343" s="3" t="n">
        <f aca="false">LN(V343/V342)</f>
        <v>-0.0114614435190065</v>
      </c>
      <c r="CP343" s="3" t="n">
        <f aca="false">LN(W343/W342)</f>
        <v>-0.00674918197492845</v>
      </c>
    </row>
    <row r="344" customFormat="false" ht="12.75" hidden="false" customHeight="false" outlineLevel="0" collapsed="false">
      <c r="A344" s="1" t="n">
        <f aca="false">A345-1</f>
        <v>777</v>
      </c>
      <c r="B344" s="56" t="n">
        <f aca="false">HLOOKUP("date",IF(TERM2="cash",cash,PRICELOOK),IF(A344&gt;=2,A344,2),FALSE())</f>
        <v>36022</v>
      </c>
      <c r="C344" s="1" t="n">
        <f aca="false">IF(MIN($N344:$O344)=0,0,N344)</f>
        <v>1.735</v>
      </c>
      <c r="D344" s="35" t="n">
        <f aca="false">IF(ma=7,AVERAGE(C338:C344),IF(ma=14,AVERAGE(C331:C344),IF(ma=30,AVERAGE(C315:C344),IF(ma=40,AVERAGE(C305:C344),0))))</f>
        <v>0</v>
      </c>
      <c r="E344" s="1" t="n">
        <f aca="false">IF(MIN($N344:$O344)=0,0,O344)</f>
        <v>2.215</v>
      </c>
      <c r="I344" s="56" t="n">
        <f aca="false">B344</f>
        <v>36022</v>
      </c>
      <c r="J344" s="35" t="n">
        <f aca="false">IF(MIN(C344,E344)=0,0,E344-C344)</f>
        <v>0.48</v>
      </c>
      <c r="K344" s="35" t="n">
        <f aca="false">IF(ma=7,AVERAGE(J338:J344),IF(ma=14,AVERAGE(J331:J344),IF(ma=30,AVERAGE(J315:J344),IF(ma=40,AVERAGE(J305:J344),0))))</f>
        <v>0</v>
      </c>
      <c r="L344" s="35"/>
      <c r="M344" s="35"/>
      <c r="N344" s="28" t="n">
        <f aca="false">IF(BASISYN="YES",Q344-S344,Q344)</f>
        <v>1.735</v>
      </c>
      <c r="O344" s="28" t="n">
        <f aca="false">IF(BASISYN="YES",R344-T344,R344)</f>
        <v>2.215</v>
      </c>
      <c r="Q344" s="28" t="n">
        <f aca="false">IF(ISNA(V344),Q343,V344)</f>
        <v>1.735</v>
      </c>
      <c r="R344" s="28" t="n">
        <f aca="false">IF(ISNA(W344),R343,W344)</f>
        <v>2.215</v>
      </c>
      <c r="S344" s="28" t="n">
        <f aca="false">IF(ISNA(X344),S343,X344)</f>
        <v>1.825</v>
      </c>
      <c r="T344" s="28" t="n">
        <f aca="false">IF(ISNA(Y344),T343,Y344)</f>
        <v>1.825</v>
      </c>
      <c r="V344" s="28" t="n">
        <f aca="false">VLOOKUP($B344,IF(V$1=2,PRICELOOK2,IF(V$1=3,PRICELOOK3,IF(V$1=4,cash,PRICELOOK))),V$2,FALSE())</f>
        <v>1.735</v>
      </c>
      <c r="W344" s="28" t="n">
        <f aca="false">VLOOKUP($B344,IF(W$1=2,PRICELOOK2,IF(W$1=3,PRICELOOK3,IF(W$1=4,cash,PRICELOOK))),W$2,FALSE())</f>
        <v>2.215</v>
      </c>
      <c r="X344" s="28" t="n">
        <f aca="false">VLOOKUP($B344,IF(X$1=2,PRICELOOK2,IF(X$1=3,PRICELOOK3,IF(X$1=4,cash,PRICELOOK))),X$2,FALSE())</f>
        <v>1.825</v>
      </c>
      <c r="Y344" s="28" t="n">
        <f aca="false">VLOOKUP($B344,IF(Y$1=2,PRICELOOK2,IF(Y$1=3,PRICELOOK3,IF(Y$1=4,cash,PRICELOOK))),Y$2,FALSE())</f>
        <v>1.825</v>
      </c>
      <c r="BK344" s="28" t="n">
        <f aca="false">V344</f>
        <v>1.735</v>
      </c>
      <c r="BL344" s="28" t="n">
        <f aca="false">W344</f>
        <v>2.215</v>
      </c>
      <c r="BM344" s="1" t="n">
        <f aca="false">IF(BK344=0,0,IF(BL344=0,0,1))</f>
        <v>1</v>
      </c>
      <c r="BN344" s="56" t="n">
        <f aca="false">B344</f>
        <v>36022</v>
      </c>
      <c r="BO344" s="71" t="n">
        <f aca="false">IF(BM344=1,CORREL(BK325:BK344,BL325:BL344),1.1)</f>
        <v>0.71677851883173</v>
      </c>
      <c r="BP344" s="28" t="n">
        <f aca="false">IF(BM344=0," ",BO344)</f>
        <v>0.71677851883173</v>
      </c>
      <c r="BV344" s="56" t="n">
        <f aca="false">BN344</f>
        <v>36022</v>
      </c>
      <c r="BW344" s="28" t="n">
        <f aca="false">V344</f>
        <v>1.735</v>
      </c>
      <c r="BX344" s="28" t="n">
        <f aca="false">W344</f>
        <v>2.215</v>
      </c>
      <c r="BY344" s="1" t="n">
        <f aca="false">LN(BW344/BW343)</f>
        <v>0</v>
      </c>
      <c r="BZ344" s="1" t="n">
        <f aca="false">LN(BX344/BX343)</f>
        <v>0</v>
      </c>
      <c r="CA344" s="56" t="n">
        <f aca="false">BV344</f>
        <v>36022</v>
      </c>
      <c r="CB344" s="1" t="n">
        <f aca="false">IF(ISNUMBER(STDEV(BY323:BY344)),STDEV(BY323:BY344)*SQRT(252),0)</f>
        <v>0.5362057284763</v>
      </c>
      <c r="CC344" s="1" t="n">
        <f aca="false">IF(ISNUMBER(STDEV(BZ323:BZ344)),STDEV(BZ323:BZ344)*SQRT(252),0)</f>
        <v>0.439773261836827</v>
      </c>
      <c r="CF344" s="56" t="n">
        <f aca="false">B344</f>
        <v>36022</v>
      </c>
      <c r="CG344" s="1" t="n">
        <f aca="false">CORREL(C323:C344,E323:E344)</f>
        <v>0.43314609893039</v>
      </c>
      <c r="CI344" s="56" t="n">
        <f aca="false">CF344</f>
        <v>36022</v>
      </c>
      <c r="CJ344" s="3" t="n">
        <f aca="false">STDEV(CO323:CO344)*CJ$24</f>
        <v>0.539387986256712</v>
      </c>
      <c r="CK344" s="3" t="n">
        <f aca="false">STDEV(CP323:CP344)*CK$24</f>
        <v>0.442383215087558</v>
      </c>
      <c r="CO344" s="3" t="n">
        <f aca="false">LN(V344/V343)</f>
        <v>0</v>
      </c>
      <c r="CP344" s="3" t="n">
        <f aca="false">LN(W344/W343)</f>
        <v>0</v>
      </c>
    </row>
    <row r="345" customFormat="false" ht="12.75" hidden="false" customHeight="false" outlineLevel="0" collapsed="false">
      <c r="A345" s="1" t="n">
        <f aca="false">A346-1</f>
        <v>778</v>
      </c>
      <c r="B345" s="56" t="n">
        <f aca="false">HLOOKUP("date",IF(TERM2="cash",cash,PRICELOOK),IF(A345&gt;=2,A345,2),FALSE())</f>
        <v>36023</v>
      </c>
      <c r="C345" s="1" t="n">
        <f aca="false">IF(MIN($N345:$O345)=0,0,N345)</f>
        <v>1.735</v>
      </c>
      <c r="D345" s="35" t="n">
        <f aca="false">IF(ma=7,AVERAGE(C339:C345),IF(ma=14,AVERAGE(C332:C345),IF(ma=30,AVERAGE(C316:C345),IF(ma=40,AVERAGE(C306:C345),0))))</f>
        <v>0</v>
      </c>
      <c r="E345" s="1" t="n">
        <f aca="false">IF(MIN($N345:$O345)=0,0,O345)</f>
        <v>2.215</v>
      </c>
      <c r="I345" s="56" t="n">
        <f aca="false">B345</f>
        <v>36023</v>
      </c>
      <c r="J345" s="35" t="n">
        <f aca="false">IF(MIN(C345,E345)=0,0,E345-C345)</f>
        <v>0.48</v>
      </c>
      <c r="K345" s="35" t="n">
        <f aca="false">IF(ma=7,AVERAGE(J339:J345),IF(ma=14,AVERAGE(J332:J345),IF(ma=30,AVERAGE(J316:J345),IF(ma=40,AVERAGE(J306:J345),0))))</f>
        <v>0</v>
      </c>
      <c r="L345" s="35"/>
      <c r="M345" s="35"/>
      <c r="N345" s="28" t="n">
        <f aca="false">IF(BASISYN="YES",Q345-S345,Q345)</f>
        <v>1.735</v>
      </c>
      <c r="O345" s="28" t="n">
        <f aca="false">IF(BASISYN="YES",R345-T345,R345)</f>
        <v>2.215</v>
      </c>
      <c r="Q345" s="28" t="n">
        <f aca="false">IF(ISNA(V345),Q344,V345)</f>
        <v>1.735</v>
      </c>
      <c r="R345" s="28" t="n">
        <f aca="false">IF(ISNA(W345),R344,W345)</f>
        <v>2.215</v>
      </c>
      <c r="S345" s="28" t="n">
        <f aca="false">IF(ISNA(X345),S344,X345)</f>
        <v>1.825</v>
      </c>
      <c r="T345" s="28" t="n">
        <f aca="false">IF(ISNA(Y345),T344,Y345)</f>
        <v>1.825</v>
      </c>
      <c r="V345" s="28" t="n">
        <f aca="false">VLOOKUP($B345,IF(V$1=2,PRICELOOK2,IF(V$1=3,PRICELOOK3,IF(V$1=4,cash,PRICELOOK))),V$2,FALSE())</f>
        <v>1.735</v>
      </c>
      <c r="W345" s="28" t="n">
        <f aca="false">VLOOKUP($B345,IF(W$1=2,PRICELOOK2,IF(W$1=3,PRICELOOK3,IF(W$1=4,cash,PRICELOOK))),W$2,FALSE())</f>
        <v>2.215</v>
      </c>
      <c r="X345" s="28" t="n">
        <f aca="false">VLOOKUP($B345,IF(X$1=2,PRICELOOK2,IF(X$1=3,PRICELOOK3,IF(X$1=4,cash,PRICELOOK))),X$2,FALSE())</f>
        <v>1.825</v>
      </c>
      <c r="Y345" s="28" t="n">
        <f aca="false">VLOOKUP($B345,IF(Y$1=2,PRICELOOK2,IF(Y$1=3,PRICELOOK3,IF(Y$1=4,cash,PRICELOOK))),Y$2,FALSE())</f>
        <v>1.825</v>
      </c>
      <c r="BK345" s="28" t="n">
        <f aca="false">V345</f>
        <v>1.735</v>
      </c>
      <c r="BL345" s="28" t="n">
        <f aca="false">W345</f>
        <v>2.215</v>
      </c>
      <c r="BM345" s="1" t="n">
        <f aca="false">IF(BK345=0,0,IF(BL345=0,0,1))</f>
        <v>1</v>
      </c>
      <c r="BN345" s="56" t="n">
        <f aca="false">B345</f>
        <v>36023</v>
      </c>
      <c r="BO345" s="71" t="n">
        <f aca="false">IF(BM345=1,CORREL(BK326:BK345,BL326:BL345),1.1)</f>
        <v>0.708963100539148</v>
      </c>
      <c r="BP345" s="28" t="n">
        <f aca="false">IF(BM345=0," ",BO345)</f>
        <v>0.708963100539148</v>
      </c>
      <c r="BV345" s="56" t="n">
        <f aca="false">BN345</f>
        <v>36023</v>
      </c>
      <c r="BW345" s="28" t="n">
        <f aca="false">V345</f>
        <v>1.735</v>
      </c>
      <c r="BX345" s="28" t="n">
        <f aca="false">W345</f>
        <v>2.215</v>
      </c>
      <c r="BY345" s="1" t="n">
        <f aca="false">LN(BW345/BW344)</f>
        <v>0</v>
      </c>
      <c r="BZ345" s="1" t="n">
        <f aca="false">LN(BX345/BX344)</f>
        <v>0</v>
      </c>
      <c r="CA345" s="56" t="n">
        <f aca="false">BV345</f>
        <v>36023</v>
      </c>
      <c r="CB345" s="1" t="n">
        <f aca="false">IF(ISNUMBER(STDEV(BY324:BY345)),STDEV(BY324:BY345)*SQRT(252),0)</f>
        <v>0.5362057284763</v>
      </c>
      <c r="CC345" s="1" t="n">
        <f aca="false">IF(ISNUMBER(STDEV(BZ324:BZ345)),STDEV(BZ324:BZ345)*SQRT(252),0)</f>
        <v>0.439773261836827</v>
      </c>
      <c r="CF345" s="56" t="n">
        <f aca="false">B345</f>
        <v>36023</v>
      </c>
      <c r="CG345" s="1" t="n">
        <f aca="false">CORREL(C324:C345,E324:E345)</f>
        <v>0.573829726034828</v>
      </c>
      <c r="CI345" s="56" t="n">
        <f aca="false">CF345</f>
        <v>36023</v>
      </c>
      <c r="CJ345" s="3" t="n">
        <f aca="false">STDEV(CO324:CO345)*CJ$24</f>
        <v>0.539387986256712</v>
      </c>
      <c r="CK345" s="3" t="n">
        <f aca="false">STDEV(CP324:CP345)*CK$24</f>
        <v>0.442383215087558</v>
      </c>
      <c r="CO345" s="3" t="n">
        <f aca="false">LN(V345/V344)</f>
        <v>0</v>
      </c>
      <c r="CP345" s="3" t="n">
        <f aca="false">LN(W345/W344)</f>
        <v>0</v>
      </c>
    </row>
    <row r="346" customFormat="false" ht="12.75" hidden="false" customHeight="false" outlineLevel="0" collapsed="false">
      <c r="A346" s="1" t="n">
        <f aca="false">A347-1</f>
        <v>779</v>
      </c>
      <c r="B346" s="56" t="n">
        <f aca="false">HLOOKUP("date",IF(TERM2="cash",cash,PRICELOOK),IF(A346&gt;=2,A346,2),FALSE())</f>
        <v>36024</v>
      </c>
      <c r="C346" s="1" t="n">
        <f aca="false">IF(MIN($N346:$O346)=0,0,N346)</f>
        <v>1.845</v>
      </c>
      <c r="D346" s="35" t="n">
        <f aca="false">IF(ma=7,AVERAGE(C340:C346),IF(ma=14,AVERAGE(C333:C346),IF(ma=30,AVERAGE(C317:C346),IF(ma=40,AVERAGE(C307:C346),0))))</f>
        <v>0</v>
      </c>
      <c r="E346" s="1" t="n">
        <f aca="false">IF(MIN($N346:$O346)=0,0,O346)</f>
        <v>2.27</v>
      </c>
      <c r="I346" s="56" t="n">
        <f aca="false">B346</f>
        <v>36024</v>
      </c>
      <c r="J346" s="35" t="n">
        <f aca="false">IF(MIN(C346,E346)=0,0,E346-C346)</f>
        <v>0.425</v>
      </c>
      <c r="K346" s="35" t="n">
        <f aca="false">IF(ma=7,AVERAGE(J340:J346),IF(ma=14,AVERAGE(J333:J346),IF(ma=30,AVERAGE(J317:J346),IF(ma=40,AVERAGE(J307:J346),0))))</f>
        <v>0</v>
      </c>
      <c r="L346" s="35"/>
      <c r="M346" s="35"/>
      <c r="N346" s="28" t="n">
        <f aca="false">IF(BASISYN="YES",Q346-S346,Q346)</f>
        <v>1.845</v>
      </c>
      <c r="O346" s="28" t="n">
        <f aca="false">IF(BASISYN="YES",R346-T346,R346)</f>
        <v>2.27</v>
      </c>
      <c r="Q346" s="28" t="n">
        <f aca="false">IF(ISNA(V346),Q345,V346)</f>
        <v>1.845</v>
      </c>
      <c r="R346" s="28" t="n">
        <f aca="false">IF(ISNA(W346),R345,W346)</f>
        <v>2.27</v>
      </c>
      <c r="S346" s="28" t="n">
        <f aca="false">IF(ISNA(X346),S345,X346)</f>
        <v>1.895</v>
      </c>
      <c r="T346" s="28" t="n">
        <f aca="false">IF(ISNA(Y346),T345,Y346)</f>
        <v>1.895</v>
      </c>
      <c r="V346" s="28" t="n">
        <f aca="false">VLOOKUP($B346,IF(V$1=2,PRICELOOK2,IF(V$1=3,PRICELOOK3,IF(V$1=4,cash,PRICELOOK))),V$2,FALSE())</f>
        <v>1.845</v>
      </c>
      <c r="W346" s="28" t="n">
        <f aca="false">VLOOKUP($B346,IF(W$1=2,PRICELOOK2,IF(W$1=3,PRICELOOK3,IF(W$1=4,cash,PRICELOOK))),W$2,FALSE())</f>
        <v>2.27</v>
      </c>
      <c r="X346" s="28" t="n">
        <f aca="false">VLOOKUP($B346,IF(X$1=2,PRICELOOK2,IF(X$1=3,PRICELOOK3,IF(X$1=4,cash,PRICELOOK))),X$2,FALSE())</f>
        <v>1.895</v>
      </c>
      <c r="Y346" s="28" t="n">
        <f aca="false">VLOOKUP($B346,IF(Y$1=2,PRICELOOK2,IF(Y$1=3,PRICELOOK3,IF(Y$1=4,cash,PRICELOOK))),Y$2,FALSE())</f>
        <v>1.895</v>
      </c>
      <c r="BK346" s="28" t="n">
        <f aca="false">V346</f>
        <v>1.845</v>
      </c>
      <c r="BL346" s="28" t="n">
        <f aca="false">W346</f>
        <v>2.27</v>
      </c>
      <c r="BM346" s="1" t="n">
        <f aca="false">IF(BK346=0,0,IF(BL346=0,0,1))</f>
        <v>1</v>
      </c>
      <c r="BN346" s="56" t="n">
        <f aca="false">B346</f>
        <v>36024</v>
      </c>
      <c r="BO346" s="71" t="n">
        <f aca="false">IF(BM346=1,CORREL(BK327:BK346,BL327:BL346),1.1)</f>
        <v>0.673925521135985</v>
      </c>
      <c r="BP346" s="28" t="n">
        <f aca="false">IF(BM346=0," ",BO346)</f>
        <v>0.673925521135985</v>
      </c>
      <c r="BV346" s="56" t="n">
        <f aca="false">BN346</f>
        <v>36024</v>
      </c>
      <c r="BW346" s="28" t="n">
        <f aca="false">V346</f>
        <v>1.845</v>
      </c>
      <c r="BX346" s="28" t="n">
        <f aca="false">W346</f>
        <v>2.27</v>
      </c>
      <c r="BY346" s="1" t="n">
        <f aca="false">LN(BW346/BW345)</f>
        <v>0.061471864093668</v>
      </c>
      <c r="BZ346" s="1" t="n">
        <f aca="false">LN(BX346/BX345)</f>
        <v>0.0245274279962124</v>
      </c>
      <c r="CA346" s="56" t="n">
        <f aca="false">BV346</f>
        <v>36024</v>
      </c>
      <c r="CB346" s="1" t="n">
        <f aca="false">IF(ISNUMBER(STDEV(BY325:BY346)),STDEV(BY325:BY346)*SQRT(252),0)</f>
        <v>0.579966866567219</v>
      </c>
      <c r="CC346" s="1" t="n">
        <f aca="false">IF(ISNUMBER(STDEV(BZ325:BZ346)),STDEV(BZ325:BZ346)*SQRT(252),0)</f>
        <v>0.446717716725552</v>
      </c>
      <c r="CF346" s="56" t="n">
        <f aca="false">B346</f>
        <v>36024</v>
      </c>
      <c r="CG346" s="1" t="n">
        <f aca="false">CORREL(C325:C346,E325:E346)</f>
        <v>0.720604306800562</v>
      </c>
      <c r="CI346" s="56" t="n">
        <f aca="false">CF346</f>
        <v>36024</v>
      </c>
      <c r="CJ346" s="3" t="n">
        <f aca="false">STDEV(CO325:CO346)*CJ$24</f>
        <v>0.583408836646052</v>
      </c>
      <c r="CK346" s="3" t="n">
        <f aca="false">STDEV(CP325:CP346)*CK$24</f>
        <v>0.449368883720238</v>
      </c>
      <c r="CO346" s="3" t="n">
        <f aca="false">LN(V346/V345)</f>
        <v>0.061471864093668</v>
      </c>
      <c r="CP346" s="3" t="n">
        <f aca="false">LN(W346/W345)</f>
        <v>0.0245274279962124</v>
      </c>
    </row>
    <row r="347" customFormat="false" ht="12.75" hidden="false" customHeight="false" outlineLevel="0" collapsed="false">
      <c r="A347" s="1" t="n">
        <f aca="false">A348-1</f>
        <v>780</v>
      </c>
      <c r="B347" s="56" t="n">
        <f aca="false">HLOOKUP("date",IF(TERM2="cash",cash,PRICELOOK),IF(A347&gt;=2,A347,2),FALSE())</f>
        <v>36025</v>
      </c>
      <c r="C347" s="1" t="n">
        <f aca="false">IF(MIN($N347:$O347)=0,0,N347)</f>
        <v>1.88</v>
      </c>
      <c r="D347" s="35" t="n">
        <f aca="false">IF(ma=7,AVERAGE(C341:C347),IF(ma=14,AVERAGE(C334:C347),IF(ma=30,AVERAGE(C318:C347),IF(ma=40,AVERAGE(C308:C347),0))))</f>
        <v>0</v>
      </c>
      <c r="E347" s="1" t="n">
        <f aca="false">IF(MIN($N347:$O347)=0,0,O347)</f>
        <v>2.27</v>
      </c>
      <c r="I347" s="56" t="n">
        <f aca="false">B347</f>
        <v>36025</v>
      </c>
      <c r="J347" s="35" t="n">
        <f aca="false">IF(MIN(C347,E347)=0,0,E347-C347)</f>
        <v>0.39</v>
      </c>
      <c r="K347" s="35" t="n">
        <f aca="false">IF(ma=7,AVERAGE(J341:J347),IF(ma=14,AVERAGE(J334:J347),IF(ma=30,AVERAGE(J318:J347),IF(ma=40,AVERAGE(J308:J347),0))))</f>
        <v>0</v>
      </c>
      <c r="L347" s="35"/>
      <c r="M347" s="35"/>
      <c r="N347" s="28" t="n">
        <f aca="false">IF(BASISYN="YES",Q347-S347,Q347)</f>
        <v>1.88</v>
      </c>
      <c r="O347" s="28" t="n">
        <f aca="false">IF(BASISYN="YES",R347-T347,R347)</f>
        <v>2.27</v>
      </c>
      <c r="Q347" s="28" t="n">
        <f aca="false">IF(ISNA(V347),Q346,V347)</f>
        <v>1.88</v>
      </c>
      <c r="R347" s="28" t="n">
        <f aca="false">IF(ISNA(W347),R346,W347)</f>
        <v>2.27</v>
      </c>
      <c r="S347" s="28" t="n">
        <f aca="false">IF(ISNA(X347),S346,X347)</f>
        <v>1.94</v>
      </c>
      <c r="T347" s="28" t="n">
        <f aca="false">IF(ISNA(Y347),T346,Y347)</f>
        <v>1.94</v>
      </c>
      <c r="V347" s="28" t="n">
        <f aca="false">VLOOKUP($B347,IF(V$1=2,PRICELOOK2,IF(V$1=3,PRICELOOK3,IF(V$1=4,cash,PRICELOOK))),V$2,FALSE())</f>
        <v>1.88</v>
      </c>
      <c r="W347" s="28" t="n">
        <f aca="false">VLOOKUP($B347,IF(W$1=2,PRICELOOK2,IF(W$1=3,PRICELOOK3,IF(W$1=4,cash,PRICELOOK))),W$2,FALSE())</f>
        <v>2.27</v>
      </c>
      <c r="X347" s="28" t="n">
        <f aca="false">VLOOKUP($B347,IF(X$1=2,PRICELOOK2,IF(X$1=3,PRICELOOK3,IF(X$1=4,cash,PRICELOOK))),X$2,FALSE())</f>
        <v>1.94</v>
      </c>
      <c r="Y347" s="28" t="n">
        <f aca="false">VLOOKUP($B347,IF(Y$1=2,PRICELOOK2,IF(Y$1=3,PRICELOOK3,IF(Y$1=4,cash,PRICELOOK))),Y$2,FALSE())</f>
        <v>1.94</v>
      </c>
      <c r="BK347" s="28" t="n">
        <f aca="false">V347</f>
        <v>1.88</v>
      </c>
      <c r="BL347" s="28" t="n">
        <f aca="false">W347</f>
        <v>2.27</v>
      </c>
      <c r="BM347" s="1" t="n">
        <f aca="false">IF(BK347=0,0,IF(BL347=0,0,1))</f>
        <v>1</v>
      </c>
      <c r="BN347" s="56" t="n">
        <f aca="false">B347</f>
        <v>36025</v>
      </c>
      <c r="BO347" s="71" t="n">
        <f aca="false">IF(BM347=1,CORREL(BK328:BK347,BL328:BL347),1.1)</f>
        <v>0.654377889521378</v>
      </c>
      <c r="BP347" s="28" t="n">
        <f aca="false">IF(BM347=0," ",BO347)</f>
        <v>0.654377889521378</v>
      </c>
      <c r="BV347" s="56" t="n">
        <f aca="false">BN347</f>
        <v>36025</v>
      </c>
      <c r="BW347" s="28" t="n">
        <f aca="false">V347</f>
        <v>1.88</v>
      </c>
      <c r="BX347" s="28" t="n">
        <f aca="false">W347</f>
        <v>2.27</v>
      </c>
      <c r="BY347" s="1" t="n">
        <f aca="false">LN(BW347/BW346)</f>
        <v>0.0187924993493673</v>
      </c>
      <c r="BZ347" s="1" t="n">
        <f aca="false">LN(BX347/BX346)</f>
        <v>0</v>
      </c>
      <c r="CA347" s="56" t="n">
        <f aca="false">BV347</f>
        <v>36025</v>
      </c>
      <c r="CB347" s="1" t="n">
        <f aca="false">IF(ISNUMBER(STDEV(BY326:BY347)),STDEV(BY326:BY347)*SQRT(252),0)</f>
        <v>0.548020858806406</v>
      </c>
      <c r="CC347" s="1" t="n">
        <f aca="false">IF(ISNUMBER(STDEV(BZ326:BZ347)),STDEV(BZ326:BZ347)*SQRT(252),0)</f>
        <v>0.285412775835015</v>
      </c>
      <c r="CF347" s="56" t="n">
        <f aca="false">B347</f>
        <v>36025</v>
      </c>
      <c r="CG347" s="1" t="n">
        <f aca="false">CORREL(C326:C347,E326:E347)</f>
        <v>0.662249043360092</v>
      </c>
      <c r="CI347" s="56" t="n">
        <f aca="false">CF347</f>
        <v>36025</v>
      </c>
      <c r="CJ347" s="3" t="n">
        <f aca="false">STDEV(CO326:CO347)*CJ$24</f>
        <v>0.551273236670254</v>
      </c>
      <c r="CK347" s="3" t="n">
        <f aca="false">STDEV(CP326:CP347)*CK$24</f>
        <v>0.287106635072794</v>
      </c>
      <c r="CO347" s="3" t="n">
        <f aca="false">LN(V347/V346)</f>
        <v>0.0187924993493673</v>
      </c>
      <c r="CP347" s="3" t="n">
        <f aca="false">LN(W347/W346)</f>
        <v>0</v>
      </c>
    </row>
    <row r="348" customFormat="false" ht="12.75" hidden="false" customHeight="false" outlineLevel="0" collapsed="false">
      <c r="A348" s="1" t="n">
        <f aca="false">A349-1</f>
        <v>781</v>
      </c>
      <c r="B348" s="56" t="n">
        <f aca="false">HLOOKUP("date",IF(TERM2="cash",cash,PRICELOOK),IF(A348&gt;=2,A348,2),FALSE())</f>
        <v>36026</v>
      </c>
      <c r="C348" s="1" t="n">
        <f aca="false">IF(MIN($N348:$O348)=0,0,N348)</f>
        <v>1.865</v>
      </c>
      <c r="D348" s="35" t="n">
        <f aca="false">IF(ma=7,AVERAGE(C342:C348),IF(ma=14,AVERAGE(C335:C348),IF(ma=30,AVERAGE(C319:C348),IF(ma=40,AVERAGE(C309:C348),0))))</f>
        <v>0</v>
      </c>
      <c r="E348" s="1" t="n">
        <f aca="false">IF(MIN($N348:$O348)=0,0,O348)</f>
        <v>2.25</v>
      </c>
      <c r="I348" s="56" t="n">
        <f aca="false">B348</f>
        <v>36026</v>
      </c>
      <c r="J348" s="35" t="n">
        <f aca="false">IF(MIN(C348,E348)=0,0,E348-C348)</f>
        <v>0.385</v>
      </c>
      <c r="K348" s="35" t="n">
        <f aca="false">IF(ma=7,AVERAGE(J342:J348),IF(ma=14,AVERAGE(J335:J348),IF(ma=30,AVERAGE(J319:J348),IF(ma=40,AVERAGE(J309:J348),0))))</f>
        <v>0</v>
      </c>
      <c r="L348" s="35"/>
      <c r="M348" s="35"/>
      <c r="N348" s="28" t="n">
        <f aca="false">IF(BASISYN="YES",Q348-S348,Q348)</f>
        <v>1.865</v>
      </c>
      <c r="O348" s="28" t="n">
        <f aca="false">IF(BASISYN="YES",R348-T348,R348)</f>
        <v>2.25</v>
      </c>
      <c r="Q348" s="28" t="n">
        <f aca="false">IF(ISNA(V348),Q347,V348)</f>
        <v>1.865</v>
      </c>
      <c r="R348" s="28" t="n">
        <f aca="false">IF(ISNA(W348),R347,W348)</f>
        <v>2.25</v>
      </c>
      <c r="S348" s="28" t="n">
        <f aca="false">IF(ISNA(X348),S347,X348)</f>
        <v>1.96</v>
      </c>
      <c r="T348" s="28" t="n">
        <f aca="false">IF(ISNA(Y348),T347,Y348)</f>
        <v>1.96</v>
      </c>
      <c r="V348" s="28" t="n">
        <f aca="false">VLOOKUP($B348,IF(V$1=2,PRICELOOK2,IF(V$1=3,PRICELOOK3,IF(V$1=4,cash,PRICELOOK))),V$2,FALSE())</f>
        <v>1.865</v>
      </c>
      <c r="W348" s="28" t="n">
        <f aca="false">VLOOKUP($B348,IF(W$1=2,PRICELOOK2,IF(W$1=3,PRICELOOK3,IF(W$1=4,cash,PRICELOOK))),W$2,FALSE())</f>
        <v>2.25</v>
      </c>
      <c r="X348" s="28" t="n">
        <f aca="false">VLOOKUP($B348,IF(X$1=2,PRICELOOK2,IF(X$1=3,PRICELOOK3,IF(X$1=4,cash,PRICELOOK))),X$2,FALSE())</f>
        <v>1.96</v>
      </c>
      <c r="Y348" s="28" t="n">
        <f aca="false">VLOOKUP($B348,IF(Y$1=2,PRICELOOK2,IF(Y$1=3,PRICELOOK3,IF(Y$1=4,cash,PRICELOOK))),Y$2,FALSE())</f>
        <v>1.96</v>
      </c>
      <c r="BK348" s="28" t="n">
        <f aca="false">V348</f>
        <v>1.865</v>
      </c>
      <c r="BL348" s="28" t="n">
        <f aca="false">W348</f>
        <v>2.25</v>
      </c>
      <c r="BM348" s="1" t="n">
        <f aca="false">IF(BK348=0,0,IF(BL348=0,0,1))</f>
        <v>1</v>
      </c>
      <c r="BN348" s="56" t="n">
        <f aca="false">B348</f>
        <v>36026</v>
      </c>
      <c r="BO348" s="71" t="n">
        <f aca="false">IF(BM348=1,CORREL(BK329:BK348,BL329:BL348),1.1)</f>
        <v>0.620974887383164</v>
      </c>
      <c r="BP348" s="28" t="n">
        <f aca="false">IF(BM348=0," ",BO348)</f>
        <v>0.620974887383164</v>
      </c>
      <c r="BV348" s="56" t="n">
        <f aca="false">BN348</f>
        <v>36026</v>
      </c>
      <c r="BW348" s="28" t="n">
        <f aca="false">V348</f>
        <v>1.865</v>
      </c>
      <c r="BX348" s="28" t="n">
        <f aca="false">W348</f>
        <v>2.25</v>
      </c>
      <c r="BY348" s="1" t="n">
        <f aca="false">LN(BW348/BW347)</f>
        <v>-0.00801072374607897</v>
      </c>
      <c r="BZ348" s="1" t="n">
        <f aca="false">LN(BX348/BX347)</f>
        <v>-0.0088496152769825</v>
      </c>
      <c r="CA348" s="56" t="n">
        <f aca="false">BV348</f>
        <v>36026</v>
      </c>
      <c r="CB348" s="1" t="n">
        <f aca="false">IF(ISNUMBER(STDEV(BY327:BY348)),STDEV(BY327:BY348)*SQRT(252),0)</f>
        <v>0.54377395671326</v>
      </c>
      <c r="CC348" s="1" t="n">
        <f aca="false">IF(ISNUMBER(STDEV(BZ327:BZ348)),STDEV(BZ327:BZ348)*SQRT(252),0)</f>
        <v>0.285524729298686</v>
      </c>
      <c r="CF348" s="56" t="n">
        <f aca="false">B348</f>
        <v>36026</v>
      </c>
      <c r="CG348" s="1" t="n">
        <f aca="false">CORREL(C327:C348,E327:E348)</f>
        <v>0.600349100325104</v>
      </c>
      <c r="CI348" s="56" t="n">
        <f aca="false">CF348</f>
        <v>36026</v>
      </c>
      <c r="CJ348" s="3" t="n">
        <f aca="false">STDEV(CO327:CO348)*CJ$24</f>
        <v>0.547001130189107</v>
      </c>
      <c r="CK348" s="3" t="n">
        <f aca="false">STDEV(CP327:CP348)*CK$24</f>
        <v>0.287219252954546</v>
      </c>
      <c r="CO348" s="3" t="n">
        <f aca="false">LN(V348/V347)</f>
        <v>-0.00801072374607897</v>
      </c>
      <c r="CP348" s="3" t="n">
        <f aca="false">LN(W348/W347)</f>
        <v>-0.0088496152769825</v>
      </c>
    </row>
    <row r="349" customFormat="false" ht="12.75" hidden="false" customHeight="false" outlineLevel="0" collapsed="false">
      <c r="A349" s="1" t="n">
        <f aca="false">A350-1</f>
        <v>782</v>
      </c>
      <c r="B349" s="56" t="n">
        <f aca="false">HLOOKUP("date",IF(TERM2="cash",cash,PRICELOOK),IF(A349&gt;=2,A349,2),FALSE())</f>
        <v>36027</v>
      </c>
      <c r="C349" s="1" t="n">
        <f aca="false">IF(MIN($N349:$O349)=0,0,N349)</f>
        <v>1.805</v>
      </c>
      <c r="D349" s="35" t="n">
        <f aca="false">IF(ma=7,AVERAGE(C343:C349),IF(ma=14,AVERAGE(C336:C349),IF(ma=30,AVERAGE(C320:C349),IF(ma=40,AVERAGE(C310:C349),0))))</f>
        <v>0</v>
      </c>
      <c r="E349" s="1" t="n">
        <f aca="false">IF(MIN($N349:$O349)=0,0,O349)</f>
        <v>2.19</v>
      </c>
      <c r="I349" s="56" t="n">
        <f aca="false">B349</f>
        <v>36027</v>
      </c>
      <c r="J349" s="35" t="n">
        <f aca="false">IF(MIN(C349,E349)=0,0,E349-C349)</f>
        <v>0.385</v>
      </c>
      <c r="K349" s="35" t="n">
        <f aca="false">IF(ma=7,AVERAGE(J343:J349),IF(ma=14,AVERAGE(J336:J349),IF(ma=30,AVERAGE(J320:J349),IF(ma=40,AVERAGE(J310:J349),0))))</f>
        <v>0</v>
      </c>
      <c r="L349" s="35"/>
      <c r="M349" s="35"/>
      <c r="N349" s="28" t="n">
        <f aca="false">IF(BASISYN="YES",Q349-S349,Q349)</f>
        <v>1.805</v>
      </c>
      <c r="O349" s="28" t="n">
        <f aca="false">IF(BASISYN="YES",R349-T349,R349)</f>
        <v>2.19</v>
      </c>
      <c r="Q349" s="28" t="n">
        <f aca="false">IF(ISNA(V349),Q348,V349)</f>
        <v>1.805</v>
      </c>
      <c r="R349" s="28" t="n">
        <f aca="false">IF(ISNA(W349),R348,W349)</f>
        <v>2.19</v>
      </c>
      <c r="S349" s="28" t="n">
        <f aca="false">IF(ISNA(X349),S348,X349)</f>
        <v>1.895</v>
      </c>
      <c r="T349" s="28" t="n">
        <f aca="false">IF(ISNA(Y349),T348,Y349)</f>
        <v>1.895</v>
      </c>
      <c r="V349" s="28" t="n">
        <f aca="false">VLOOKUP($B349,IF(V$1=2,PRICELOOK2,IF(V$1=3,PRICELOOK3,IF(V$1=4,cash,PRICELOOK))),V$2,FALSE())</f>
        <v>1.805</v>
      </c>
      <c r="W349" s="28" t="n">
        <f aca="false">VLOOKUP($B349,IF(W$1=2,PRICELOOK2,IF(W$1=3,PRICELOOK3,IF(W$1=4,cash,PRICELOOK))),W$2,FALSE())</f>
        <v>2.19</v>
      </c>
      <c r="X349" s="28" t="n">
        <f aca="false">VLOOKUP($B349,IF(X$1=2,PRICELOOK2,IF(X$1=3,PRICELOOK3,IF(X$1=4,cash,PRICELOOK))),X$2,FALSE())</f>
        <v>1.895</v>
      </c>
      <c r="Y349" s="28" t="n">
        <f aca="false">VLOOKUP($B349,IF(Y$1=2,PRICELOOK2,IF(Y$1=3,PRICELOOK3,IF(Y$1=4,cash,PRICELOOK))),Y$2,FALSE())</f>
        <v>1.895</v>
      </c>
      <c r="BK349" s="28" t="n">
        <f aca="false">V349</f>
        <v>1.805</v>
      </c>
      <c r="BL349" s="28" t="n">
        <f aca="false">W349</f>
        <v>2.19</v>
      </c>
      <c r="BM349" s="1" t="n">
        <f aca="false">IF(BK349=0,0,IF(BL349=0,0,1))</f>
        <v>1</v>
      </c>
      <c r="BN349" s="56" t="n">
        <f aca="false">B349</f>
        <v>36027</v>
      </c>
      <c r="BO349" s="71" t="n">
        <f aca="false">IF(BM349=1,CORREL(BK330:BK349,BL330:BL349),1.1)</f>
        <v>0.577062585623912</v>
      </c>
      <c r="BP349" s="28" t="n">
        <f aca="false">IF(BM349=0," ",BO349)</f>
        <v>0.577062585623912</v>
      </c>
      <c r="BV349" s="56" t="n">
        <f aca="false">BN349</f>
        <v>36027</v>
      </c>
      <c r="BW349" s="28" t="n">
        <f aca="false">V349</f>
        <v>1.805</v>
      </c>
      <c r="BX349" s="28" t="n">
        <f aca="false">W349</f>
        <v>2.19</v>
      </c>
      <c r="BY349" s="1" t="n">
        <f aca="false">LN(BW349/BW348)</f>
        <v>-0.0327004613109346</v>
      </c>
      <c r="BZ349" s="1" t="n">
        <f aca="false">LN(BX349/BX348)</f>
        <v>-0.0270286723879194</v>
      </c>
      <c r="CA349" s="56" t="n">
        <f aca="false">BV349</f>
        <v>36027</v>
      </c>
      <c r="CB349" s="1" t="n">
        <f aca="false">IF(ISNUMBER(STDEV(BY328:BY349)),STDEV(BY328:BY349)*SQRT(252),0)</f>
        <v>0.551527295491371</v>
      </c>
      <c r="CC349" s="1" t="n">
        <f aca="false">IF(ISNUMBER(STDEV(BZ328:BZ349)),STDEV(BZ328:BZ349)*SQRT(252),0)</f>
        <v>0.295761977309351</v>
      </c>
      <c r="CF349" s="56" t="n">
        <f aca="false">B349</f>
        <v>36027</v>
      </c>
      <c r="CG349" s="1" t="n">
        <f aca="false">CORREL(C328:C349,E328:E349)</f>
        <v>0.572438960268429</v>
      </c>
      <c r="CI349" s="56" t="n">
        <f aca="false">CF349</f>
        <v>36027</v>
      </c>
      <c r="CJ349" s="3" t="n">
        <f aca="false">STDEV(CO328:CO349)*CJ$24</f>
        <v>0.554800483251178</v>
      </c>
      <c r="CK349" s="3" t="n">
        <f aca="false">STDEV(CP328:CP349)*CK$24</f>
        <v>0.297517256679673</v>
      </c>
      <c r="CO349" s="3" t="n">
        <f aca="false">LN(V349/V348)</f>
        <v>-0.0327004613109346</v>
      </c>
      <c r="CP349" s="3" t="n">
        <f aca="false">LN(W349/W348)</f>
        <v>-0.0270286723879194</v>
      </c>
    </row>
    <row r="350" customFormat="false" ht="12.75" hidden="false" customHeight="false" outlineLevel="0" collapsed="false">
      <c r="A350" s="1" t="n">
        <f aca="false">A351-1</f>
        <v>783</v>
      </c>
      <c r="B350" s="56" t="n">
        <f aca="false">HLOOKUP("date",IF(TERM2="cash",cash,PRICELOOK),IF(A350&gt;=2,A350,2),FALSE())</f>
        <v>36028</v>
      </c>
      <c r="C350" s="1" t="n">
        <f aca="false">IF(MIN($N350:$O350)=0,0,N350)</f>
        <v>1.775</v>
      </c>
      <c r="D350" s="35" t="n">
        <f aca="false">IF(ma=7,AVERAGE(C344:C350),IF(ma=14,AVERAGE(C337:C350),IF(ma=30,AVERAGE(C321:C350),IF(ma=40,AVERAGE(C311:C350),0))))</f>
        <v>0</v>
      </c>
      <c r="E350" s="1" t="n">
        <f aca="false">IF(MIN($N350:$O350)=0,0,O350)</f>
        <v>2.085</v>
      </c>
      <c r="I350" s="56" t="n">
        <f aca="false">B350</f>
        <v>36028</v>
      </c>
      <c r="J350" s="35" t="n">
        <f aca="false">IF(MIN(C350,E350)=0,0,E350-C350)</f>
        <v>0.31</v>
      </c>
      <c r="K350" s="35" t="n">
        <f aca="false">IF(ma=7,AVERAGE(J344:J350),IF(ma=14,AVERAGE(J337:J350),IF(ma=30,AVERAGE(J321:J350),IF(ma=40,AVERAGE(J311:J350),0))))</f>
        <v>0</v>
      </c>
      <c r="L350" s="35"/>
      <c r="M350" s="35"/>
      <c r="N350" s="28" t="n">
        <f aca="false">IF(BASISYN="YES",Q350-S350,Q350)</f>
        <v>1.775</v>
      </c>
      <c r="O350" s="28" t="n">
        <f aca="false">IF(BASISYN="YES",R350-T350,R350)</f>
        <v>2.085</v>
      </c>
      <c r="Q350" s="28" t="n">
        <f aca="false">IF(ISNA(V350),Q349,V350)</f>
        <v>1.775</v>
      </c>
      <c r="R350" s="28" t="n">
        <f aca="false">IF(ISNA(W350),R349,W350)</f>
        <v>2.085</v>
      </c>
      <c r="S350" s="28" t="n">
        <f aca="false">IF(ISNA(X350),S349,X350)</f>
        <v>1.925</v>
      </c>
      <c r="T350" s="28" t="n">
        <f aca="false">IF(ISNA(Y350),T349,Y350)</f>
        <v>1.925</v>
      </c>
      <c r="V350" s="28" t="n">
        <f aca="false">VLOOKUP($B350,IF(V$1=2,PRICELOOK2,IF(V$1=3,PRICELOOK3,IF(V$1=4,cash,PRICELOOK))),V$2,FALSE())</f>
        <v>1.775</v>
      </c>
      <c r="W350" s="28" t="n">
        <f aca="false">VLOOKUP($B350,IF(W$1=2,PRICELOOK2,IF(W$1=3,PRICELOOK3,IF(W$1=4,cash,PRICELOOK))),W$2,FALSE())</f>
        <v>2.085</v>
      </c>
      <c r="X350" s="28" t="n">
        <f aca="false">VLOOKUP($B350,IF(X$1=2,PRICELOOK2,IF(X$1=3,PRICELOOK3,IF(X$1=4,cash,PRICELOOK))),X$2,FALSE())</f>
        <v>1.925</v>
      </c>
      <c r="Y350" s="28" t="n">
        <f aca="false">VLOOKUP($B350,IF(Y$1=2,PRICELOOK2,IF(Y$1=3,PRICELOOK3,IF(Y$1=4,cash,PRICELOOK))),Y$2,FALSE())</f>
        <v>1.925</v>
      </c>
      <c r="BK350" s="28" t="n">
        <f aca="false">V350</f>
        <v>1.775</v>
      </c>
      <c r="BL350" s="28" t="n">
        <f aca="false">W350</f>
        <v>2.085</v>
      </c>
      <c r="BM350" s="1" t="n">
        <f aca="false">IF(BK350=0,0,IF(BL350=0,0,1))</f>
        <v>1</v>
      </c>
      <c r="BN350" s="56" t="n">
        <f aca="false">B350</f>
        <v>36028</v>
      </c>
      <c r="BO350" s="71" t="n">
        <f aca="false">IF(BM350=1,CORREL(BK331:BK350,BL331:BL350),1.1)</f>
        <v>0.518793132186356</v>
      </c>
      <c r="BP350" s="28" t="n">
        <f aca="false">IF(BM350=0," ",BO350)</f>
        <v>0.518793132186356</v>
      </c>
      <c r="BV350" s="56" t="n">
        <f aca="false">BN350</f>
        <v>36028</v>
      </c>
      <c r="BW350" s="28" t="n">
        <f aca="false">V350</f>
        <v>1.775</v>
      </c>
      <c r="BX350" s="28" t="n">
        <f aca="false">W350</f>
        <v>2.085</v>
      </c>
      <c r="BY350" s="1" t="n">
        <f aca="false">LN(BW350/BW349)</f>
        <v>-0.0167601688574652</v>
      </c>
      <c r="BZ350" s="1" t="n">
        <f aca="false">LN(BX350/BX349)</f>
        <v>-0.0491326885776447</v>
      </c>
      <c r="CA350" s="56" t="n">
        <f aca="false">BV350</f>
        <v>36028</v>
      </c>
      <c r="CB350" s="1" t="n">
        <f aca="false">IF(ISNUMBER(STDEV(BY329:BY350)),STDEV(BY329:BY350)*SQRT(252),0)</f>
        <v>0.553180426406833</v>
      </c>
      <c r="CC350" s="1" t="n">
        <f aca="false">IF(ISNUMBER(STDEV(BZ329:BZ350)),STDEV(BZ329:BZ350)*SQRT(252),0)</f>
        <v>0.334372978397273</v>
      </c>
      <c r="CF350" s="56" t="n">
        <f aca="false">B350</f>
        <v>36028</v>
      </c>
      <c r="CG350" s="1" t="n">
        <f aca="false">CORREL(C329:C350,E329:E350)</f>
        <v>0.52502528212335</v>
      </c>
      <c r="CI350" s="56" t="n">
        <f aca="false">CF350</f>
        <v>36028</v>
      </c>
      <c r="CJ350" s="3" t="n">
        <f aca="false">STDEV(CO329:CO350)*CJ$24</f>
        <v>0.55646342511874</v>
      </c>
      <c r="CK350" s="3" t="n">
        <f aca="false">STDEV(CP329:CP350)*CK$24</f>
        <v>0.336357405186386</v>
      </c>
      <c r="CO350" s="3" t="n">
        <f aca="false">LN(V350/V349)</f>
        <v>-0.0167601688574652</v>
      </c>
      <c r="CP350" s="3" t="n">
        <f aca="false">LN(W350/W349)</f>
        <v>-0.0491326885776447</v>
      </c>
    </row>
    <row r="351" customFormat="false" ht="12.75" hidden="false" customHeight="false" outlineLevel="0" collapsed="false">
      <c r="A351" s="1" t="n">
        <f aca="false">A352-1</f>
        <v>784</v>
      </c>
      <c r="B351" s="56" t="n">
        <f aca="false">HLOOKUP("date",IF(TERM2="cash",cash,PRICELOOK),IF(A351&gt;=2,A351,2),FALSE())</f>
        <v>36029</v>
      </c>
      <c r="C351" s="1" t="n">
        <f aca="false">IF(MIN($N351:$O351)=0,0,N351)</f>
        <v>1.775</v>
      </c>
      <c r="D351" s="35" t="n">
        <f aca="false">IF(ma=7,AVERAGE(C345:C351),IF(ma=14,AVERAGE(C338:C351),IF(ma=30,AVERAGE(C322:C351),IF(ma=40,AVERAGE(C312:C351),0))))</f>
        <v>0</v>
      </c>
      <c r="E351" s="1" t="n">
        <f aca="false">IF(MIN($N351:$O351)=0,0,O351)</f>
        <v>2.085</v>
      </c>
      <c r="I351" s="56" t="n">
        <f aca="false">B351</f>
        <v>36029</v>
      </c>
      <c r="J351" s="35" t="n">
        <f aca="false">IF(MIN(C351,E351)=0,0,E351-C351)</f>
        <v>0.31</v>
      </c>
      <c r="K351" s="35" t="n">
        <f aca="false">IF(ma=7,AVERAGE(J345:J351),IF(ma=14,AVERAGE(J338:J351),IF(ma=30,AVERAGE(J322:J351),IF(ma=40,AVERAGE(J312:J351),0))))</f>
        <v>0</v>
      </c>
      <c r="L351" s="35"/>
      <c r="M351" s="35"/>
      <c r="N351" s="28" t="n">
        <f aca="false">IF(BASISYN="YES",Q351-S351,Q351)</f>
        <v>1.775</v>
      </c>
      <c r="O351" s="28" t="n">
        <f aca="false">IF(BASISYN="YES",R351-T351,R351)</f>
        <v>2.085</v>
      </c>
      <c r="Q351" s="28" t="n">
        <f aca="false">IF(ISNA(V351),Q350,V351)</f>
        <v>1.775</v>
      </c>
      <c r="R351" s="28" t="n">
        <f aca="false">IF(ISNA(W351),R350,W351)</f>
        <v>2.085</v>
      </c>
      <c r="S351" s="28" t="n">
        <f aca="false">IF(ISNA(X351),S350,X351)</f>
        <v>1.925</v>
      </c>
      <c r="T351" s="28" t="n">
        <f aca="false">IF(ISNA(Y351),T350,Y351)</f>
        <v>1.925</v>
      </c>
      <c r="V351" s="28" t="n">
        <f aca="false">VLOOKUP($B351,IF(V$1=2,PRICELOOK2,IF(V$1=3,PRICELOOK3,IF(V$1=4,cash,PRICELOOK))),V$2,FALSE())</f>
        <v>1.775</v>
      </c>
      <c r="W351" s="28" t="n">
        <f aca="false">VLOOKUP($B351,IF(W$1=2,PRICELOOK2,IF(W$1=3,PRICELOOK3,IF(W$1=4,cash,PRICELOOK))),W$2,FALSE())</f>
        <v>2.085</v>
      </c>
      <c r="X351" s="28" t="n">
        <f aca="false">VLOOKUP($B351,IF(X$1=2,PRICELOOK2,IF(X$1=3,PRICELOOK3,IF(X$1=4,cash,PRICELOOK))),X$2,FALSE())</f>
        <v>1.925</v>
      </c>
      <c r="Y351" s="28" t="n">
        <f aca="false">VLOOKUP($B351,IF(Y$1=2,PRICELOOK2,IF(Y$1=3,PRICELOOK3,IF(Y$1=4,cash,PRICELOOK))),Y$2,FALSE())</f>
        <v>1.925</v>
      </c>
      <c r="BK351" s="28" t="n">
        <f aca="false">V351</f>
        <v>1.775</v>
      </c>
      <c r="BL351" s="28" t="n">
        <f aca="false">W351</f>
        <v>2.085</v>
      </c>
      <c r="BM351" s="1" t="n">
        <f aca="false">IF(BK351=0,0,IF(BL351=0,0,1))</f>
        <v>1</v>
      </c>
      <c r="BN351" s="56" t="n">
        <f aca="false">B351</f>
        <v>36029</v>
      </c>
      <c r="BO351" s="71" t="n">
        <f aca="false">IF(BM351=1,CORREL(BK332:BK351,BL332:BL351),1.1)</f>
        <v>0.487296290177429</v>
      </c>
      <c r="BP351" s="28" t="n">
        <f aca="false">IF(BM351=0," ",BO351)</f>
        <v>0.487296290177429</v>
      </c>
      <c r="BV351" s="56" t="n">
        <f aca="false">BN351</f>
        <v>36029</v>
      </c>
      <c r="BW351" s="28" t="n">
        <f aca="false">V351</f>
        <v>1.775</v>
      </c>
      <c r="BX351" s="28" t="n">
        <f aca="false">W351</f>
        <v>2.085</v>
      </c>
      <c r="BY351" s="1" t="n">
        <f aca="false">LN(BW351/BW350)</f>
        <v>0</v>
      </c>
      <c r="BZ351" s="1" t="n">
        <f aca="false">LN(BX351/BX350)</f>
        <v>0</v>
      </c>
      <c r="CA351" s="56" t="n">
        <f aca="false">BV351</f>
        <v>36029</v>
      </c>
      <c r="CB351" s="1" t="n">
        <f aca="false">IF(ISNUMBER(STDEV(BY330:BY351)),STDEV(BY330:BY351)*SQRT(252),0)</f>
        <v>0.50480221695048</v>
      </c>
      <c r="CC351" s="1" t="n">
        <f aca="false">IF(ISNUMBER(STDEV(BZ330:BZ351)),STDEV(BZ330:BZ351)*SQRT(252),0)</f>
        <v>0.333570160867377</v>
      </c>
      <c r="CF351" s="56" t="n">
        <f aca="false">B351</f>
        <v>36029</v>
      </c>
      <c r="CG351" s="1" t="n">
        <f aca="false">CORREL(C330:C351,E330:E351)</f>
        <v>0.497580852276631</v>
      </c>
      <c r="CI351" s="56" t="n">
        <f aca="false">CF351</f>
        <v>36029</v>
      </c>
      <c r="CJ351" s="3" t="n">
        <f aca="false">STDEV(CO330:CO351)*CJ$24</f>
        <v>0.507798102106397</v>
      </c>
      <c r="CK351" s="3" t="n">
        <f aca="false">STDEV(CP330:CP351)*CK$24</f>
        <v>0.335549823118935</v>
      </c>
      <c r="CO351" s="3" t="n">
        <f aca="false">LN(V351/V350)</f>
        <v>0</v>
      </c>
      <c r="CP351" s="3" t="n">
        <f aca="false">LN(W351/W350)</f>
        <v>0</v>
      </c>
    </row>
    <row r="352" customFormat="false" ht="12.75" hidden="false" customHeight="false" outlineLevel="0" collapsed="false">
      <c r="A352" s="1" t="n">
        <f aca="false">A353-1</f>
        <v>785</v>
      </c>
      <c r="B352" s="56" t="n">
        <f aca="false">HLOOKUP("date",IF(TERM2="cash",cash,PRICELOOK),IF(A352&gt;=2,A352,2),FALSE())</f>
        <v>36030</v>
      </c>
      <c r="C352" s="1" t="n">
        <f aca="false">IF(MIN($N352:$O352)=0,0,N352)</f>
        <v>1.775</v>
      </c>
      <c r="D352" s="35" t="n">
        <f aca="false">IF(ma=7,AVERAGE(C346:C352),IF(ma=14,AVERAGE(C339:C352),IF(ma=30,AVERAGE(C323:C352),IF(ma=40,AVERAGE(C313:C352),0))))</f>
        <v>0</v>
      </c>
      <c r="E352" s="1" t="n">
        <f aca="false">IF(MIN($N352:$O352)=0,0,O352)</f>
        <v>2.085</v>
      </c>
      <c r="I352" s="56" t="n">
        <f aca="false">B352</f>
        <v>36030</v>
      </c>
      <c r="J352" s="35" t="n">
        <f aca="false">IF(MIN(C352,E352)=0,0,E352-C352)</f>
        <v>0.31</v>
      </c>
      <c r="K352" s="35" t="n">
        <f aca="false">IF(ma=7,AVERAGE(J346:J352),IF(ma=14,AVERAGE(J339:J352),IF(ma=30,AVERAGE(J323:J352),IF(ma=40,AVERAGE(J313:J352),0))))</f>
        <v>0</v>
      </c>
      <c r="L352" s="35"/>
      <c r="M352" s="35"/>
      <c r="N352" s="28" t="n">
        <f aca="false">IF(BASISYN="YES",Q352-S352,Q352)</f>
        <v>1.775</v>
      </c>
      <c r="O352" s="28" t="n">
        <f aca="false">IF(BASISYN="YES",R352-T352,R352)</f>
        <v>2.085</v>
      </c>
      <c r="Q352" s="28" t="n">
        <f aca="false">IF(ISNA(V352),Q351,V352)</f>
        <v>1.775</v>
      </c>
      <c r="R352" s="28" t="n">
        <f aca="false">IF(ISNA(W352),R351,W352)</f>
        <v>2.085</v>
      </c>
      <c r="S352" s="28" t="n">
        <f aca="false">IF(ISNA(X352),S351,X352)</f>
        <v>1.925</v>
      </c>
      <c r="T352" s="28" t="n">
        <f aca="false">IF(ISNA(Y352),T351,Y352)</f>
        <v>1.925</v>
      </c>
      <c r="V352" s="28" t="n">
        <f aca="false">VLOOKUP($B352,IF(V$1=2,PRICELOOK2,IF(V$1=3,PRICELOOK3,IF(V$1=4,cash,PRICELOOK))),V$2,FALSE())</f>
        <v>1.775</v>
      </c>
      <c r="W352" s="28" t="n">
        <f aca="false">VLOOKUP($B352,IF(W$1=2,PRICELOOK2,IF(W$1=3,PRICELOOK3,IF(W$1=4,cash,PRICELOOK))),W$2,FALSE())</f>
        <v>2.085</v>
      </c>
      <c r="X352" s="28" t="n">
        <f aca="false">VLOOKUP($B352,IF(X$1=2,PRICELOOK2,IF(X$1=3,PRICELOOK3,IF(X$1=4,cash,PRICELOOK))),X$2,FALSE())</f>
        <v>1.925</v>
      </c>
      <c r="Y352" s="28" t="n">
        <f aca="false">VLOOKUP($B352,IF(Y$1=2,PRICELOOK2,IF(Y$1=3,PRICELOOK3,IF(Y$1=4,cash,PRICELOOK))),Y$2,FALSE())</f>
        <v>1.925</v>
      </c>
      <c r="BK352" s="28" t="n">
        <f aca="false">V352</f>
        <v>1.775</v>
      </c>
      <c r="BL352" s="28" t="n">
        <f aca="false">W352</f>
        <v>2.085</v>
      </c>
      <c r="BM352" s="1" t="n">
        <f aca="false">IF(BK352=0,0,IF(BL352=0,0,1))</f>
        <v>1</v>
      </c>
      <c r="BN352" s="56" t="n">
        <f aca="false">B352</f>
        <v>36030</v>
      </c>
      <c r="BO352" s="71" t="n">
        <f aca="false">IF(BM352=1,CORREL(BK333:BK352,BL333:BL352),1.1)</f>
        <v>0.46238051154698</v>
      </c>
      <c r="BP352" s="28" t="n">
        <f aca="false">IF(BM352=0," ",BO352)</f>
        <v>0.46238051154698</v>
      </c>
      <c r="BV352" s="56" t="n">
        <f aca="false">BN352</f>
        <v>36030</v>
      </c>
      <c r="BW352" s="28" t="n">
        <f aca="false">V352</f>
        <v>1.775</v>
      </c>
      <c r="BX352" s="28" t="n">
        <f aca="false">W352</f>
        <v>2.085</v>
      </c>
      <c r="BY352" s="1" t="n">
        <f aca="false">LN(BW352/BW351)</f>
        <v>0</v>
      </c>
      <c r="BZ352" s="1" t="n">
        <f aca="false">LN(BX352/BX351)</f>
        <v>0</v>
      </c>
      <c r="CA352" s="56" t="n">
        <f aca="false">BV352</f>
        <v>36030</v>
      </c>
      <c r="CB352" s="1" t="n">
        <f aca="false">IF(ISNUMBER(STDEV(BY331:BY352)),STDEV(BY331:BY352)*SQRT(252),0)</f>
        <v>0.50480221695048</v>
      </c>
      <c r="CC352" s="1" t="n">
        <f aca="false">IF(ISNUMBER(STDEV(BZ331:BZ352)),STDEV(BZ331:BZ352)*SQRT(252),0)</f>
        <v>0.333570160867377</v>
      </c>
      <c r="CF352" s="56" t="n">
        <f aca="false">B352</f>
        <v>36030</v>
      </c>
      <c r="CG352" s="1" t="n">
        <f aca="false">CORREL(C331:C352,E331:E352)</f>
        <v>0.478976215761599</v>
      </c>
      <c r="CI352" s="56" t="n">
        <f aca="false">CF352</f>
        <v>36030</v>
      </c>
      <c r="CJ352" s="3" t="n">
        <f aca="false">STDEV(CO331:CO352)*CJ$24</f>
        <v>0.507798102106397</v>
      </c>
      <c r="CK352" s="3" t="n">
        <f aca="false">STDEV(CP331:CP352)*CK$24</f>
        <v>0.335549823118935</v>
      </c>
      <c r="CO352" s="3" t="n">
        <f aca="false">LN(V352/V351)</f>
        <v>0</v>
      </c>
      <c r="CP352" s="3" t="n">
        <f aca="false">LN(W352/W351)</f>
        <v>0</v>
      </c>
    </row>
    <row r="353" customFormat="false" ht="12.75" hidden="false" customHeight="false" outlineLevel="0" collapsed="false">
      <c r="A353" s="1" t="n">
        <f aca="false">A354-1</f>
        <v>786</v>
      </c>
      <c r="B353" s="56" t="n">
        <f aca="false">HLOOKUP("date",IF(TERM2="cash",cash,PRICELOOK),IF(A353&gt;=2,A353,2),FALSE())</f>
        <v>36031</v>
      </c>
      <c r="C353" s="1" t="n">
        <f aca="false">IF(MIN($N353:$O353)=0,0,N353)</f>
        <v>1.79</v>
      </c>
      <c r="D353" s="35" t="n">
        <f aca="false">IF(ma=7,AVERAGE(C347:C353),IF(ma=14,AVERAGE(C340:C353),IF(ma=30,AVERAGE(C324:C353),IF(ma=40,AVERAGE(C314:C353),0))))</f>
        <v>0</v>
      </c>
      <c r="E353" s="1" t="n">
        <f aca="false">IF(MIN($N353:$O353)=0,0,O353)</f>
        <v>2.17</v>
      </c>
      <c r="I353" s="56" t="n">
        <f aca="false">B353</f>
        <v>36031</v>
      </c>
      <c r="J353" s="35" t="n">
        <f aca="false">IF(MIN(C353,E353)=0,0,E353-C353)</f>
        <v>0.38</v>
      </c>
      <c r="K353" s="35" t="n">
        <f aca="false">IF(ma=7,AVERAGE(J347:J353),IF(ma=14,AVERAGE(J340:J353),IF(ma=30,AVERAGE(J324:J353),IF(ma=40,AVERAGE(J314:J353),0))))</f>
        <v>0</v>
      </c>
      <c r="L353" s="35"/>
      <c r="M353" s="35"/>
      <c r="N353" s="28" t="n">
        <f aca="false">IF(BASISYN="YES",Q353-S353,Q353)</f>
        <v>1.79</v>
      </c>
      <c r="O353" s="28" t="n">
        <f aca="false">IF(BASISYN="YES",R353-T353,R353)</f>
        <v>2.17</v>
      </c>
      <c r="Q353" s="28" t="n">
        <f aca="false">IF(ISNA(V353),Q352,V353)</f>
        <v>1.79</v>
      </c>
      <c r="R353" s="28" t="n">
        <f aca="false">IF(ISNA(W353),R352,W353)</f>
        <v>2.17</v>
      </c>
      <c r="S353" s="28" t="n">
        <f aca="false">IF(ISNA(X353),S352,X353)</f>
        <v>1.895</v>
      </c>
      <c r="T353" s="28" t="n">
        <f aca="false">IF(ISNA(Y353),T352,Y353)</f>
        <v>1.895</v>
      </c>
      <c r="V353" s="28" t="n">
        <f aca="false">VLOOKUP($B353,IF(V$1=2,PRICELOOK2,IF(V$1=3,PRICELOOK3,IF(V$1=4,cash,PRICELOOK))),V$2,FALSE())</f>
        <v>1.79</v>
      </c>
      <c r="W353" s="28" t="n">
        <f aca="false">VLOOKUP($B353,IF(W$1=2,PRICELOOK2,IF(W$1=3,PRICELOOK3,IF(W$1=4,cash,PRICELOOK))),W$2,FALSE())</f>
        <v>2.17</v>
      </c>
      <c r="X353" s="28" t="n">
        <f aca="false">VLOOKUP($B353,IF(X$1=2,PRICELOOK2,IF(X$1=3,PRICELOOK3,IF(X$1=4,cash,PRICELOOK))),X$2,FALSE())</f>
        <v>1.895</v>
      </c>
      <c r="Y353" s="28" t="n">
        <f aca="false">VLOOKUP($B353,IF(Y$1=2,PRICELOOK2,IF(Y$1=3,PRICELOOK3,IF(Y$1=4,cash,PRICELOOK))),Y$2,FALSE())</f>
        <v>1.895</v>
      </c>
      <c r="BK353" s="28" t="n">
        <f aca="false">V353</f>
        <v>1.79</v>
      </c>
      <c r="BL353" s="28" t="n">
        <f aca="false">W353</f>
        <v>2.17</v>
      </c>
      <c r="BM353" s="1" t="n">
        <f aca="false">IF(BK353=0,0,IF(BL353=0,0,1))</f>
        <v>1</v>
      </c>
      <c r="BN353" s="56" t="n">
        <f aca="false">B353</f>
        <v>36031</v>
      </c>
      <c r="BO353" s="71" t="n">
        <f aca="false">IF(BM353=1,CORREL(BK334:BK353,BL334:BL353),1.1)</f>
        <v>0.39976818887888</v>
      </c>
      <c r="BP353" s="28" t="n">
        <f aca="false">IF(BM353=0," ",BO353)</f>
        <v>0.39976818887888</v>
      </c>
      <c r="BV353" s="56" t="n">
        <f aca="false">BN353</f>
        <v>36031</v>
      </c>
      <c r="BW353" s="28" t="n">
        <f aca="false">V353</f>
        <v>1.79</v>
      </c>
      <c r="BX353" s="28" t="n">
        <f aca="false">W353</f>
        <v>2.17</v>
      </c>
      <c r="BY353" s="1" t="n">
        <f aca="false">LN(BW353/BW352)</f>
        <v>0.0084151969252845</v>
      </c>
      <c r="BZ353" s="1" t="n">
        <f aca="false">LN(BX353/BX352)</f>
        <v>0.0399583123016034</v>
      </c>
      <c r="CA353" s="56" t="n">
        <f aca="false">BV353</f>
        <v>36031</v>
      </c>
      <c r="CB353" s="1" t="n">
        <f aca="false">IF(ISNUMBER(STDEV(BY332:BY353)),STDEV(BY332:BY353)*SQRT(252),0)</f>
        <v>0.50590673611973</v>
      </c>
      <c r="CC353" s="1" t="n">
        <f aca="false">IF(ISNUMBER(STDEV(BZ332:BZ353)),STDEV(BZ332:BZ353)*SQRT(252),0)</f>
        <v>0.365836254352948</v>
      </c>
      <c r="CF353" s="56" t="n">
        <f aca="false">B353</f>
        <v>36031</v>
      </c>
      <c r="CG353" s="1" t="n">
        <f aca="false">CORREL(C332:C353,E332:E353)</f>
        <v>0.466349667128184</v>
      </c>
      <c r="CI353" s="56" t="n">
        <f aca="false">CF353</f>
        <v>36031</v>
      </c>
      <c r="CJ353" s="3" t="n">
        <f aca="false">STDEV(CO332:CO353)*CJ$24</f>
        <v>0.508909176343102</v>
      </c>
      <c r="CK353" s="3" t="n">
        <f aca="false">STDEV(CP332:CP353)*CK$24</f>
        <v>0.368007408454713</v>
      </c>
      <c r="CO353" s="3" t="n">
        <f aca="false">LN(V353/V352)</f>
        <v>0.0084151969252845</v>
      </c>
      <c r="CP353" s="3" t="n">
        <f aca="false">LN(W353/W352)</f>
        <v>0.0399583123016034</v>
      </c>
    </row>
    <row r="354" customFormat="false" ht="12.75" hidden="false" customHeight="false" outlineLevel="0" collapsed="false">
      <c r="A354" s="1" t="n">
        <f aca="false">A355-1</f>
        <v>787</v>
      </c>
      <c r="B354" s="56" t="n">
        <f aca="false">HLOOKUP("date",IF(TERM2="cash",cash,PRICELOOK),IF(A354&gt;=2,A354,2),FALSE())</f>
        <v>36032</v>
      </c>
      <c r="C354" s="1" t="n">
        <f aca="false">IF(MIN($N354:$O354)=0,0,N354)</f>
        <v>1.805</v>
      </c>
      <c r="D354" s="35" t="n">
        <f aca="false">IF(ma=7,AVERAGE(C348:C354),IF(ma=14,AVERAGE(C341:C354),IF(ma=30,AVERAGE(C325:C354),IF(ma=40,AVERAGE(C315:C354),0))))</f>
        <v>0</v>
      </c>
      <c r="E354" s="1" t="n">
        <f aca="false">IF(MIN($N354:$O354)=0,0,O354)</f>
        <v>2.205</v>
      </c>
      <c r="I354" s="56" t="n">
        <f aca="false">B354</f>
        <v>36032</v>
      </c>
      <c r="J354" s="35" t="n">
        <f aca="false">IF(MIN(C354,E354)=0,0,E354-C354)</f>
        <v>0.4</v>
      </c>
      <c r="K354" s="35" t="n">
        <f aca="false">IF(ma=7,AVERAGE(J348:J354),IF(ma=14,AVERAGE(J341:J354),IF(ma=30,AVERAGE(J325:J354),IF(ma=40,AVERAGE(J315:J354),0))))</f>
        <v>0</v>
      </c>
      <c r="L354" s="35"/>
      <c r="M354" s="35"/>
      <c r="N354" s="28" t="n">
        <f aca="false">IF(BASISYN="YES",Q354-S354,Q354)</f>
        <v>1.805</v>
      </c>
      <c r="O354" s="28" t="n">
        <f aca="false">IF(BASISYN="YES",R354-T354,R354)</f>
        <v>2.205</v>
      </c>
      <c r="Q354" s="28" t="n">
        <f aca="false">IF(ISNA(V354),Q353,V354)</f>
        <v>1.805</v>
      </c>
      <c r="R354" s="28" t="n">
        <f aca="false">IF(ISNA(W354),R353,W354)</f>
        <v>2.205</v>
      </c>
      <c r="S354" s="28" t="n">
        <f aca="false">IF(ISNA(X354),S353,X354)</f>
        <v>1.88</v>
      </c>
      <c r="T354" s="28" t="n">
        <f aca="false">IF(ISNA(Y354),T353,Y354)</f>
        <v>1.88</v>
      </c>
      <c r="V354" s="28" t="n">
        <f aca="false">VLOOKUP($B354,IF(V$1=2,PRICELOOK2,IF(V$1=3,PRICELOOK3,IF(V$1=4,cash,PRICELOOK))),V$2,FALSE())</f>
        <v>1.805</v>
      </c>
      <c r="W354" s="28" t="n">
        <f aca="false">VLOOKUP($B354,IF(W$1=2,PRICELOOK2,IF(W$1=3,PRICELOOK3,IF(W$1=4,cash,PRICELOOK))),W$2,FALSE())</f>
        <v>2.205</v>
      </c>
      <c r="X354" s="28" t="n">
        <f aca="false">VLOOKUP($B354,IF(X$1=2,PRICELOOK2,IF(X$1=3,PRICELOOK3,IF(X$1=4,cash,PRICELOOK))),X$2,FALSE())</f>
        <v>1.88</v>
      </c>
      <c r="Y354" s="28" t="n">
        <f aca="false">VLOOKUP($B354,IF(Y$1=2,PRICELOOK2,IF(Y$1=3,PRICELOOK3,IF(Y$1=4,cash,PRICELOOK))),Y$2,FALSE())</f>
        <v>1.88</v>
      </c>
      <c r="BK354" s="28" t="n">
        <f aca="false">V354</f>
        <v>1.805</v>
      </c>
      <c r="BL354" s="28" t="n">
        <f aca="false">W354</f>
        <v>2.205</v>
      </c>
      <c r="BM354" s="1" t="n">
        <f aca="false">IF(BK354=0,0,IF(BL354=0,0,1))</f>
        <v>1</v>
      </c>
      <c r="BN354" s="56" t="n">
        <f aca="false">B354</f>
        <v>36032</v>
      </c>
      <c r="BO354" s="71" t="n">
        <f aca="false">IF(BM354=1,CORREL(BK335:BK354,BL335:BL354),1.1)</f>
        <v>0.273993106570908</v>
      </c>
      <c r="BP354" s="28" t="n">
        <f aca="false">IF(BM354=0," ",BO354)</f>
        <v>0.273993106570908</v>
      </c>
      <c r="BV354" s="56" t="n">
        <f aca="false">BN354</f>
        <v>36032</v>
      </c>
      <c r="BW354" s="28" t="n">
        <f aca="false">V354</f>
        <v>1.805</v>
      </c>
      <c r="BX354" s="28" t="n">
        <f aca="false">W354</f>
        <v>2.205</v>
      </c>
      <c r="BY354" s="1" t="n">
        <f aca="false">LN(BW354/BW353)</f>
        <v>0.00834497193218047</v>
      </c>
      <c r="BZ354" s="1" t="n">
        <f aca="false">LN(BX354/BX353)</f>
        <v>0.0160003413464411</v>
      </c>
      <c r="CA354" s="56" t="n">
        <f aca="false">BV354</f>
        <v>36032</v>
      </c>
      <c r="CB354" s="1" t="n">
        <f aca="false">IF(ISNUMBER(STDEV(BY333:BY354)),STDEV(BY333:BY354)*SQRT(252),0)</f>
        <v>0.506644830863418</v>
      </c>
      <c r="CC354" s="1" t="n">
        <f aca="false">IF(ISNUMBER(STDEV(BZ333:BZ354)),STDEV(BZ333:BZ354)*SQRT(252),0)</f>
        <v>0.361928300357625</v>
      </c>
      <c r="CF354" s="56" t="n">
        <f aca="false">B354</f>
        <v>36032</v>
      </c>
      <c r="CG354" s="1" t="n">
        <f aca="false">CORREL(C333:C354,E333:E354)</f>
        <v>0.449597382994468</v>
      </c>
      <c r="CI354" s="56" t="n">
        <f aca="false">CF354</f>
        <v>36032</v>
      </c>
      <c r="CJ354" s="3" t="n">
        <f aca="false">STDEV(CO333:CO354)*CJ$24</f>
        <v>0.509651651509483</v>
      </c>
      <c r="CK354" s="3" t="n">
        <f aca="false">STDEV(CP333:CP354)*CK$24</f>
        <v>0.364076261650461</v>
      </c>
      <c r="CO354" s="3" t="n">
        <f aca="false">LN(V354/V353)</f>
        <v>0.00834497193218047</v>
      </c>
      <c r="CP354" s="3" t="n">
        <f aca="false">LN(W354/W353)</f>
        <v>0.0160003413464411</v>
      </c>
    </row>
    <row r="355" customFormat="false" ht="12.75" hidden="false" customHeight="false" outlineLevel="0" collapsed="false">
      <c r="A355" s="1" t="n">
        <f aca="false">A356-1</f>
        <v>788</v>
      </c>
      <c r="B355" s="56" t="n">
        <f aca="false">HLOOKUP("date",IF(TERM2="cash",cash,PRICELOOK),IF(A355&gt;=2,A355,2),FALSE())</f>
        <v>36033</v>
      </c>
      <c r="C355" s="1" t="n">
        <f aca="false">IF(MIN($N355:$O355)=0,0,N355)</f>
        <v>1.745</v>
      </c>
      <c r="D355" s="35" t="n">
        <f aca="false">IF(ma=7,AVERAGE(C349:C355),IF(ma=14,AVERAGE(C342:C355),IF(ma=30,AVERAGE(C326:C355),IF(ma=40,AVERAGE(C316:C355),0))))</f>
        <v>0</v>
      </c>
      <c r="E355" s="1" t="n">
        <f aca="false">IF(MIN($N355:$O355)=0,0,O355)</f>
        <v>2.14</v>
      </c>
      <c r="I355" s="56" t="n">
        <f aca="false">B355</f>
        <v>36033</v>
      </c>
      <c r="J355" s="35" t="n">
        <f aca="false">IF(MIN(C355,E355)=0,0,E355-C355)</f>
        <v>0.395</v>
      </c>
      <c r="K355" s="35" t="n">
        <f aca="false">IF(ma=7,AVERAGE(J349:J355),IF(ma=14,AVERAGE(J342:J355),IF(ma=30,AVERAGE(J326:J355),IF(ma=40,AVERAGE(J316:J355),0))))</f>
        <v>0</v>
      </c>
      <c r="L355" s="35"/>
      <c r="M355" s="35"/>
      <c r="N355" s="28" t="n">
        <f aca="false">IF(BASISYN="YES",Q355-S355,Q355)</f>
        <v>1.745</v>
      </c>
      <c r="O355" s="28" t="n">
        <f aca="false">IF(BASISYN="YES",R355-T355,R355)</f>
        <v>2.14</v>
      </c>
      <c r="Q355" s="28" t="n">
        <f aca="false">IF(ISNA(V355),Q354,V355)</f>
        <v>1.745</v>
      </c>
      <c r="R355" s="28" t="n">
        <f aca="false">IF(ISNA(W355),R354,W355)</f>
        <v>2.14</v>
      </c>
      <c r="S355" s="28" t="n">
        <f aca="false">IF(ISNA(X355),S354,X355)</f>
        <v>1.83</v>
      </c>
      <c r="T355" s="28" t="n">
        <f aca="false">IF(ISNA(Y355),T354,Y355)</f>
        <v>1.83</v>
      </c>
      <c r="V355" s="28" t="n">
        <f aca="false">VLOOKUP($B355,IF(V$1=2,PRICELOOK2,IF(V$1=3,PRICELOOK3,IF(V$1=4,cash,PRICELOOK))),V$2,FALSE())</f>
        <v>1.745</v>
      </c>
      <c r="W355" s="28" t="n">
        <f aca="false">VLOOKUP($B355,IF(W$1=2,PRICELOOK2,IF(W$1=3,PRICELOOK3,IF(W$1=4,cash,PRICELOOK))),W$2,FALSE())</f>
        <v>2.14</v>
      </c>
      <c r="X355" s="28" t="n">
        <f aca="false">VLOOKUP($B355,IF(X$1=2,PRICELOOK2,IF(X$1=3,PRICELOOK3,IF(X$1=4,cash,PRICELOOK))),X$2,FALSE())</f>
        <v>1.83</v>
      </c>
      <c r="Y355" s="28" t="n">
        <f aca="false">VLOOKUP($B355,IF(Y$1=2,PRICELOOK2,IF(Y$1=3,PRICELOOK3,IF(Y$1=4,cash,PRICELOOK))),Y$2,FALSE())</f>
        <v>1.83</v>
      </c>
      <c r="BK355" s="28" t="n">
        <f aca="false">V355</f>
        <v>1.745</v>
      </c>
      <c r="BL355" s="28" t="n">
        <f aca="false">W355</f>
        <v>2.14</v>
      </c>
      <c r="BM355" s="1" t="n">
        <f aca="false">IF(BK355=0,0,IF(BL355=0,0,1))</f>
        <v>1</v>
      </c>
      <c r="BN355" s="56" t="n">
        <f aca="false">B355</f>
        <v>36033</v>
      </c>
      <c r="BO355" s="71" t="n">
        <f aca="false">IF(BM355=1,CORREL(BK336:BK355,BL336:BL355),1.1)</f>
        <v>0.283102896280056</v>
      </c>
      <c r="BP355" s="28" t="n">
        <f aca="false">IF(BM355=0," ",BO355)</f>
        <v>0.283102896280056</v>
      </c>
      <c r="BV355" s="56" t="n">
        <f aca="false">BN355</f>
        <v>36033</v>
      </c>
      <c r="BW355" s="28" t="n">
        <f aca="false">V355</f>
        <v>1.745</v>
      </c>
      <c r="BX355" s="28" t="n">
        <f aca="false">W355</f>
        <v>2.14</v>
      </c>
      <c r="BY355" s="1" t="n">
        <f aca="false">LN(BW355/BW354)</f>
        <v>-0.0338060361304537</v>
      </c>
      <c r="BZ355" s="1" t="n">
        <f aca="false">LN(BX355/BX354)</f>
        <v>-0.0299216798650492</v>
      </c>
      <c r="CA355" s="56" t="n">
        <f aca="false">BV355</f>
        <v>36033</v>
      </c>
      <c r="CB355" s="1" t="n">
        <f aca="false">IF(ISNUMBER(STDEV(BY334:BY355)),STDEV(BY334:BY355)*SQRT(252),0)</f>
        <v>0.510625714964053</v>
      </c>
      <c r="CC355" s="1" t="n">
        <f aca="false">IF(ISNUMBER(STDEV(BZ334:BZ355)),STDEV(BZ334:BZ355)*SQRT(252),0)</f>
        <v>0.365884086565157</v>
      </c>
      <c r="CF355" s="56" t="n">
        <f aca="false">B355</f>
        <v>36033</v>
      </c>
      <c r="CG355" s="1" t="n">
        <f aca="false">CORREL(C334:C355,E334:E355)</f>
        <v>0.41453615332057</v>
      </c>
      <c r="CI355" s="56" t="n">
        <f aca="false">CF355</f>
        <v>36033</v>
      </c>
      <c r="CJ355" s="3" t="n">
        <f aca="false">STDEV(CO334:CO355)*CJ$24</f>
        <v>0.513656161242463</v>
      </c>
      <c r="CK355" s="3" t="n">
        <f aca="false">STDEV(CP334:CP355)*CK$24</f>
        <v>0.36805552454011</v>
      </c>
      <c r="CO355" s="3" t="n">
        <f aca="false">LN(V355/V354)</f>
        <v>-0.0338060361304537</v>
      </c>
      <c r="CP355" s="3" t="n">
        <f aca="false">LN(W355/W354)</f>
        <v>-0.0299216798650492</v>
      </c>
    </row>
    <row r="356" customFormat="false" ht="12.75" hidden="false" customHeight="false" outlineLevel="0" collapsed="false">
      <c r="A356" s="1" t="n">
        <f aca="false">A357-1</f>
        <v>789</v>
      </c>
      <c r="B356" s="56" t="n">
        <f aca="false">HLOOKUP("date",IF(TERM2="cash",cash,PRICELOOK),IF(A356&gt;=2,A356,2),FALSE())</f>
        <v>36034</v>
      </c>
      <c r="C356" s="1" t="n">
        <f aca="false">IF(MIN($N356:$O356)=0,0,N356)</f>
        <v>1.66</v>
      </c>
      <c r="D356" s="35" t="n">
        <f aca="false">IF(ma=7,AVERAGE(C350:C356),IF(ma=14,AVERAGE(C343:C356),IF(ma=30,AVERAGE(C327:C356),IF(ma=40,AVERAGE(C317:C356),0))))</f>
        <v>0</v>
      </c>
      <c r="E356" s="1" t="n">
        <f aca="false">IF(MIN($N356:$O356)=0,0,O356)</f>
        <v>2.04</v>
      </c>
      <c r="I356" s="56" t="n">
        <f aca="false">B356</f>
        <v>36034</v>
      </c>
      <c r="J356" s="35" t="n">
        <f aca="false">IF(MIN(C356,E356)=0,0,E356-C356)</f>
        <v>0.38</v>
      </c>
      <c r="K356" s="35" t="n">
        <f aca="false">IF(ma=7,AVERAGE(J350:J356),IF(ma=14,AVERAGE(J343:J356),IF(ma=30,AVERAGE(J327:J356),IF(ma=40,AVERAGE(J317:J356),0))))</f>
        <v>0</v>
      </c>
      <c r="L356" s="35"/>
      <c r="M356" s="35"/>
      <c r="N356" s="28" t="n">
        <f aca="false">IF(BASISYN="YES",Q356-S356,Q356)</f>
        <v>1.66</v>
      </c>
      <c r="O356" s="28" t="n">
        <f aca="false">IF(BASISYN="YES",R356-T356,R356)</f>
        <v>2.04</v>
      </c>
      <c r="Q356" s="28" t="n">
        <f aca="false">IF(ISNA(V356),Q355,V356)</f>
        <v>1.66</v>
      </c>
      <c r="R356" s="28" t="n">
        <f aca="false">IF(ISNA(W356),R355,W356)</f>
        <v>2.04</v>
      </c>
      <c r="S356" s="28" t="n">
        <f aca="false">IF(ISNA(X356),S355,X356)</f>
        <v>1.75</v>
      </c>
      <c r="T356" s="28" t="n">
        <f aca="false">IF(ISNA(Y356),T355,Y356)</f>
        <v>1.75</v>
      </c>
      <c r="V356" s="28" t="n">
        <f aca="false">VLOOKUP($B356,IF(V$1=2,PRICELOOK2,IF(V$1=3,PRICELOOK3,IF(V$1=4,cash,PRICELOOK))),V$2,FALSE())</f>
        <v>1.66</v>
      </c>
      <c r="W356" s="28" t="n">
        <f aca="false">VLOOKUP($B356,IF(W$1=2,PRICELOOK2,IF(W$1=3,PRICELOOK3,IF(W$1=4,cash,PRICELOOK))),W$2,FALSE())</f>
        <v>2.04</v>
      </c>
      <c r="X356" s="28" t="n">
        <f aca="false">VLOOKUP($B356,IF(X$1=2,PRICELOOK2,IF(X$1=3,PRICELOOK3,IF(X$1=4,cash,PRICELOOK))),X$2,FALSE())</f>
        <v>1.75</v>
      </c>
      <c r="Y356" s="28" t="n">
        <f aca="false">VLOOKUP($B356,IF(Y$1=2,PRICELOOK2,IF(Y$1=3,PRICELOOK3,IF(Y$1=4,cash,PRICELOOK))),Y$2,FALSE())</f>
        <v>1.75</v>
      </c>
      <c r="BK356" s="28" t="n">
        <f aca="false">V356</f>
        <v>1.66</v>
      </c>
      <c r="BL356" s="28" t="n">
        <f aca="false">W356</f>
        <v>2.04</v>
      </c>
      <c r="BM356" s="1" t="n">
        <f aca="false">IF(BK356=0,0,IF(BL356=0,0,1))</f>
        <v>1</v>
      </c>
      <c r="BN356" s="56" t="n">
        <f aca="false">B356</f>
        <v>36034</v>
      </c>
      <c r="BO356" s="71" t="n">
        <f aca="false">IF(BM356=1,CORREL(BK337:BK356,BL337:BL356),1.1)</f>
        <v>0.490101411571922</v>
      </c>
      <c r="BP356" s="28" t="n">
        <f aca="false">IF(BM356=0," ",BO356)</f>
        <v>0.490101411571922</v>
      </c>
      <c r="BV356" s="56" t="n">
        <f aca="false">BN356</f>
        <v>36034</v>
      </c>
      <c r="BW356" s="28" t="n">
        <f aca="false">V356</f>
        <v>1.66</v>
      </c>
      <c r="BX356" s="28" t="n">
        <f aca="false">W356</f>
        <v>2.04</v>
      </c>
      <c r="BY356" s="1" t="n">
        <f aca="false">LN(BW356/BW355)</f>
        <v>-0.0499369532859388</v>
      </c>
      <c r="BZ356" s="1" t="n">
        <f aca="false">LN(BX356/BX355)</f>
        <v>-0.0478560211776351</v>
      </c>
      <c r="CA356" s="56" t="n">
        <f aca="false">BV356</f>
        <v>36034</v>
      </c>
      <c r="CB356" s="1" t="n">
        <f aca="false">IF(ISNUMBER(STDEV(BY335:BY356)),STDEV(BY335:BY356)*SQRT(252),0)</f>
        <v>0.532630174926361</v>
      </c>
      <c r="CC356" s="1" t="n">
        <f aca="false">IF(ISNUMBER(STDEV(BZ335:BZ356)),STDEV(BZ335:BZ356)*SQRT(252),0)</f>
        <v>0.387594208534519</v>
      </c>
      <c r="CF356" s="56" t="n">
        <f aca="false">B356</f>
        <v>36034</v>
      </c>
      <c r="CG356" s="1" t="n">
        <f aca="false">CORREL(C335:C356,E335:E356)</f>
        <v>0.433054662185763</v>
      </c>
      <c r="CI356" s="56" t="n">
        <f aca="false">CF356</f>
        <v>36034</v>
      </c>
      <c r="CJ356" s="3" t="n">
        <f aca="false">STDEV(CO335:CO356)*CJ$24</f>
        <v>0.535791212618104</v>
      </c>
      <c r="CK356" s="3" t="n">
        <f aca="false">STDEV(CP335:CP356)*CK$24</f>
        <v>0.389894491094454</v>
      </c>
      <c r="CO356" s="3" t="n">
        <f aca="false">LN(V356/V355)</f>
        <v>-0.0499369532859388</v>
      </c>
      <c r="CP356" s="3" t="n">
        <f aca="false">LN(W356/W355)</f>
        <v>-0.0478560211776351</v>
      </c>
    </row>
    <row r="357" customFormat="false" ht="12.75" hidden="false" customHeight="false" outlineLevel="0" collapsed="false">
      <c r="A357" s="1" t="n">
        <f aca="false">A358-1</f>
        <v>790</v>
      </c>
      <c r="B357" s="56" t="n">
        <f aca="false">HLOOKUP("date",IF(TERM2="cash",cash,PRICELOOK),IF(A357&gt;=2,A357,2),FALSE())</f>
        <v>36035</v>
      </c>
      <c r="C357" s="1" t="n">
        <f aca="false">IF(MIN($N357:$O357)=0,0,N357)</f>
        <v>1.565</v>
      </c>
      <c r="D357" s="35" t="n">
        <f aca="false">IF(ma=7,AVERAGE(C351:C357),IF(ma=14,AVERAGE(C344:C357),IF(ma=30,AVERAGE(C328:C357),IF(ma=40,AVERAGE(C318:C357),0))))</f>
        <v>0</v>
      </c>
      <c r="E357" s="1" t="n">
        <f aca="false">IF(MIN($N357:$O357)=0,0,O357)</f>
        <v>2.025</v>
      </c>
      <c r="I357" s="56" t="n">
        <f aca="false">B357</f>
        <v>36035</v>
      </c>
      <c r="J357" s="35" t="n">
        <f aca="false">IF(MIN(C357,E357)=0,0,E357-C357)</f>
        <v>0.46</v>
      </c>
      <c r="K357" s="35" t="n">
        <f aca="false">IF(ma=7,AVERAGE(J351:J357),IF(ma=14,AVERAGE(J344:J357),IF(ma=30,AVERAGE(J328:J357),IF(ma=40,AVERAGE(J318:J357),0))))</f>
        <v>0</v>
      </c>
      <c r="L357" s="35"/>
      <c r="M357" s="35"/>
      <c r="N357" s="28" t="n">
        <f aca="false">IF(BASISYN="YES",Q357-S357,Q357)</f>
        <v>1.565</v>
      </c>
      <c r="O357" s="28" t="n">
        <f aca="false">IF(BASISYN="YES",R357-T357,R357)</f>
        <v>2.025</v>
      </c>
      <c r="Q357" s="28" t="n">
        <f aca="false">IF(ISNA(V357),Q356,V357)</f>
        <v>1.565</v>
      </c>
      <c r="R357" s="28" t="n">
        <f aca="false">IF(ISNA(W357),R356,W357)</f>
        <v>2.025</v>
      </c>
      <c r="S357" s="28" t="n">
        <f aca="false">IF(ISNA(X357),S356,X357)</f>
        <v>1.64</v>
      </c>
      <c r="T357" s="28" t="n">
        <f aca="false">IF(ISNA(Y357),T356,Y357)</f>
        <v>1.64</v>
      </c>
      <c r="V357" s="28" t="n">
        <f aca="false">VLOOKUP($B357,IF(V$1=2,PRICELOOK2,IF(V$1=3,PRICELOOK3,IF(V$1=4,cash,PRICELOOK))),V$2,FALSE())</f>
        <v>1.565</v>
      </c>
      <c r="W357" s="28" t="n">
        <f aca="false">VLOOKUP($B357,IF(W$1=2,PRICELOOK2,IF(W$1=3,PRICELOOK3,IF(W$1=4,cash,PRICELOOK))),W$2,FALSE())</f>
        <v>2.025</v>
      </c>
      <c r="X357" s="28" t="n">
        <f aca="false">VLOOKUP($B357,IF(X$1=2,PRICELOOK2,IF(X$1=3,PRICELOOK3,IF(X$1=4,cash,PRICELOOK))),X$2,FALSE())</f>
        <v>1.64</v>
      </c>
      <c r="Y357" s="28" t="n">
        <f aca="false">VLOOKUP($B357,IF(Y$1=2,PRICELOOK2,IF(Y$1=3,PRICELOOK3,IF(Y$1=4,cash,PRICELOOK))),Y$2,FALSE())</f>
        <v>1.64</v>
      </c>
      <c r="BK357" s="28" t="n">
        <f aca="false">V357</f>
        <v>1.565</v>
      </c>
      <c r="BL357" s="28" t="n">
        <f aca="false">W357</f>
        <v>2.025</v>
      </c>
      <c r="BM357" s="1" t="n">
        <f aca="false">IF(BK357=0,0,IF(BL357=0,0,1))</f>
        <v>1</v>
      </c>
      <c r="BN357" s="56" t="n">
        <f aca="false">B357</f>
        <v>36035</v>
      </c>
      <c r="BO357" s="71" t="n">
        <f aca="false">IF(BM357=1,CORREL(BK338:BK357,BL338:BL357),1.1)</f>
        <v>0.673285595714053</v>
      </c>
      <c r="BP357" s="28" t="n">
        <f aca="false">IF(BM357=0," ",BO357)</f>
        <v>0.673285595714053</v>
      </c>
      <c r="BV357" s="56" t="n">
        <f aca="false">BN357</f>
        <v>36035</v>
      </c>
      <c r="BW357" s="28" t="n">
        <f aca="false">V357</f>
        <v>1.565</v>
      </c>
      <c r="BX357" s="28" t="n">
        <f aca="false">W357</f>
        <v>2.025</v>
      </c>
      <c r="BY357" s="1" t="n">
        <f aca="false">LN(BW357/BW356)</f>
        <v>-0.0589317783763353</v>
      </c>
      <c r="BZ357" s="1" t="n">
        <f aca="false">LN(BX357/BX356)</f>
        <v>-0.00738010729762265</v>
      </c>
      <c r="CA357" s="56" t="n">
        <f aca="false">BV357</f>
        <v>36035</v>
      </c>
      <c r="CB357" s="1" t="n">
        <f aca="false">IF(ISNUMBER(STDEV(BY336:BY357)),STDEV(BY336:BY357)*SQRT(252),0)</f>
        <v>0.550330764562709</v>
      </c>
      <c r="CC357" s="1" t="n">
        <f aca="false">IF(ISNUMBER(STDEV(BZ336:BZ357)),STDEV(BZ336:BZ357)*SQRT(252),0)</f>
        <v>0.38479633182098</v>
      </c>
      <c r="CF357" s="56" t="n">
        <f aca="false">B357</f>
        <v>36035</v>
      </c>
      <c r="CG357" s="1" t="n">
        <f aca="false">CORREL(C336:C357,E336:E357)</f>
        <v>0.565205607531826</v>
      </c>
      <c r="CI357" s="56" t="n">
        <f aca="false">CF357</f>
        <v>36035</v>
      </c>
      <c r="CJ357" s="3" t="n">
        <f aca="false">STDEV(CO336:CO357)*CJ$24</f>
        <v>0.553596851186412</v>
      </c>
      <c r="CK357" s="3" t="n">
        <f aca="false">STDEV(CP336:CP357)*CK$24</f>
        <v>0.387080009625562</v>
      </c>
      <c r="CO357" s="3" t="n">
        <f aca="false">LN(V357/V356)</f>
        <v>-0.0589317783763353</v>
      </c>
      <c r="CP357" s="3" t="n">
        <f aca="false">LN(W357/W356)</f>
        <v>-0.00738010729762265</v>
      </c>
    </row>
    <row r="358" customFormat="false" ht="12.75" hidden="false" customHeight="false" outlineLevel="0" collapsed="false">
      <c r="A358" s="1" t="n">
        <f aca="false">A359-1</f>
        <v>791</v>
      </c>
      <c r="B358" s="56" t="n">
        <f aca="false">HLOOKUP("date",IF(TERM2="cash",cash,PRICELOOK),IF(A358&gt;=2,A358,2),FALSE())</f>
        <v>36036</v>
      </c>
      <c r="C358" s="1" t="n">
        <f aca="false">IF(MIN($N358:$O358)=0,0,N358)</f>
        <v>1.565</v>
      </c>
      <c r="D358" s="35" t="n">
        <f aca="false">IF(ma=7,AVERAGE(C352:C358),IF(ma=14,AVERAGE(C345:C358),IF(ma=30,AVERAGE(C329:C358),IF(ma=40,AVERAGE(C319:C358),0))))</f>
        <v>0</v>
      </c>
      <c r="E358" s="1" t="n">
        <f aca="false">IF(MIN($N358:$O358)=0,0,O358)</f>
        <v>2.025</v>
      </c>
      <c r="I358" s="56" t="n">
        <f aca="false">B358</f>
        <v>36036</v>
      </c>
      <c r="J358" s="35" t="n">
        <f aca="false">IF(MIN(C358,E358)=0,0,E358-C358)</f>
        <v>0.46</v>
      </c>
      <c r="K358" s="35" t="n">
        <f aca="false">IF(ma=7,AVERAGE(J352:J358),IF(ma=14,AVERAGE(J345:J358),IF(ma=30,AVERAGE(J329:J358),IF(ma=40,AVERAGE(J319:J358),0))))</f>
        <v>0</v>
      </c>
      <c r="L358" s="35"/>
      <c r="M358" s="35"/>
      <c r="N358" s="28" t="n">
        <f aca="false">IF(BASISYN="YES",Q358-S358,Q358)</f>
        <v>1.565</v>
      </c>
      <c r="O358" s="28" t="n">
        <f aca="false">IF(BASISYN="YES",R358-T358,R358)</f>
        <v>2.025</v>
      </c>
      <c r="Q358" s="28" t="n">
        <f aca="false">IF(ISNA(V358),Q357,V358)</f>
        <v>1.565</v>
      </c>
      <c r="R358" s="28" t="n">
        <f aca="false">IF(ISNA(W358),R357,W358)</f>
        <v>2.025</v>
      </c>
      <c r="S358" s="28" t="n">
        <f aca="false">IF(ISNA(X358),S357,X358)</f>
        <v>1.64</v>
      </c>
      <c r="T358" s="28" t="n">
        <f aca="false">IF(ISNA(Y358),T357,Y358)</f>
        <v>1.64</v>
      </c>
      <c r="V358" s="28" t="n">
        <f aca="false">VLOOKUP($B358,IF(V$1=2,PRICELOOK2,IF(V$1=3,PRICELOOK3,IF(V$1=4,cash,PRICELOOK))),V$2,FALSE())</f>
        <v>1.565</v>
      </c>
      <c r="W358" s="28" t="n">
        <f aca="false">VLOOKUP($B358,IF(W$1=2,PRICELOOK2,IF(W$1=3,PRICELOOK3,IF(W$1=4,cash,PRICELOOK))),W$2,FALSE())</f>
        <v>2.025</v>
      </c>
      <c r="X358" s="28" t="n">
        <f aca="false">VLOOKUP($B358,IF(X$1=2,PRICELOOK2,IF(X$1=3,PRICELOOK3,IF(X$1=4,cash,PRICELOOK))),X$2,FALSE())</f>
        <v>1.64</v>
      </c>
      <c r="Y358" s="28" t="n">
        <f aca="false">VLOOKUP($B358,IF(Y$1=2,PRICELOOK2,IF(Y$1=3,PRICELOOK3,IF(Y$1=4,cash,PRICELOOK))),Y$2,FALSE())</f>
        <v>1.64</v>
      </c>
      <c r="BK358" s="28" t="n">
        <f aca="false">V358</f>
        <v>1.565</v>
      </c>
      <c r="BL358" s="28" t="n">
        <f aca="false">W358</f>
        <v>2.025</v>
      </c>
      <c r="BM358" s="1" t="n">
        <f aca="false">IF(BK358=0,0,IF(BL358=0,0,1))</f>
        <v>1</v>
      </c>
      <c r="BN358" s="56" t="n">
        <f aca="false">B358</f>
        <v>36036</v>
      </c>
      <c r="BO358" s="71" t="n">
        <f aca="false">IF(BM358=1,CORREL(BK339:BK358,BL339:BL358),1.1)</f>
        <v>0.78354051665067</v>
      </c>
      <c r="BP358" s="28" t="n">
        <f aca="false">IF(BM358=0," ",BO358)</f>
        <v>0.78354051665067</v>
      </c>
      <c r="BV358" s="56" t="n">
        <f aca="false">BN358</f>
        <v>36036</v>
      </c>
      <c r="BW358" s="28" t="n">
        <f aca="false">V358</f>
        <v>1.565</v>
      </c>
      <c r="BX358" s="28" t="n">
        <f aca="false">W358</f>
        <v>2.025</v>
      </c>
      <c r="BY358" s="1" t="n">
        <f aca="false">LN(BW358/BW357)</f>
        <v>0</v>
      </c>
      <c r="BZ358" s="1" t="n">
        <f aca="false">LN(BX358/BX357)</f>
        <v>0</v>
      </c>
      <c r="CA358" s="56" t="n">
        <f aca="false">BV358</f>
        <v>36036</v>
      </c>
      <c r="CB358" s="1" t="n">
        <f aca="false">IF(ISNUMBER(STDEV(BY337:BY358)),STDEV(BY337:BY358)*SQRT(252),0)</f>
        <v>0.513316943797409</v>
      </c>
      <c r="CC358" s="1" t="n">
        <f aca="false">IF(ISNUMBER(STDEV(BZ337:BZ358)),STDEV(BZ337:BZ358)*SQRT(252),0)</f>
        <v>0.360671081357294</v>
      </c>
      <c r="CF358" s="56" t="n">
        <f aca="false">B358</f>
        <v>36036</v>
      </c>
      <c r="CG358" s="1" t="n">
        <f aca="false">CORREL(C337:C358,E337:E358)</f>
        <v>0.683399522035898</v>
      </c>
      <c r="CI358" s="56" t="n">
        <f aca="false">CF358</f>
        <v>36036</v>
      </c>
      <c r="CJ358" s="3" t="n">
        <f aca="false">STDEV(CO337:CO358)*CJ$24</f>
        <v>0.51636336190051</v>
      </c>
      <c r="CK358" s="3" t="n">
        <f aca="false">STDEV(CP337:CP358)*CK$24</f>
        <v>0.362811581344268</v>
      </c>
      <c r="CO358" s="3" t="n">
        <f aca="false">LN(V358/V357)</f>
        <v>0</v>
      </c>
      <c r="CP358" s="3" t="n">
        <f aca="false">LN(W358/W357)</f>
        <v>0</v>
      </c>
    </row>
    <row r="359" customFormat="false" ht="12.75" hidden="false" customHeight="false" outlineLevel="0" collapsed="false">
      <c r="A359" s="1" t="n">
        <f aca="false">A360-1</f>
        <v>792</v>
      </c>
      <c r="B359" s="56" t="n">
        <f aca="false">HLOOKUP("date",IF(TERM2="cash",cash,PRICELOOK),IF(A359&gt;=2,A359,2),FALSE())</f>
        <v>36037</v>
      </c>
      <c r="C359" s="1" t="n">
        <f aca="false">IF(MIN($N359:$O359)=0,0,N359)</f>
        <v>1.565</v>
      </c>
      <c r="D359" s="35" t="n">
        <f aca="false">IF(ma=7,AVERAGE(C353:C359),IF(ma=14,AVERAGE(C346:C359),IF(ma=30,AVERAGE(C330:C359),IF(ma=40,AVERAGE(C320:C359),0))))</f>
        <v>0</v>
      </c>
      <c r="E359" s="1" t="n">
        <f aca="false">IF(MIN($N359:$O359)=0,0,O359)</f>
        <v>2.025</v>
      </c>
      <c r="I359" s="56" t="n">
        <f aca="false">B359</f>
        <v>36037</v>
      </c>
      <c r="J359" s="35" t="n">
        <f aca="false">IF(MIN(C359,E359)=0,0,E359-C359)</f>
        <v>0.46</v>
      </c>
      <c r="K359" s="35" t="n">
        <f aca="false">IF(ma=7,AVERAGE(J353:J359),IF(ma=14,AVERAGE(J346:J359),IF(ma=30,AVERAGE(J330:J359),IF(ma=40,AVERAGE(J320:J359),0))))</f>
        <v>0</v>
      </c>
      <c r="L359" s="35"/>
      <c r="M359" s="35"/>
      <c r="N359" s="28" t="n">
        <f aca="false">IF(BASISYN="YES",Q359-S359,Q359)</f>
        <v>1.565</v>
      </c>
      <c r="O359" s="28" t="n">
        <f aca="false">IF(BASISYN="YES",R359-T359,R359)</f>
        <v>2.025</v>
      </c>
      <c r="Q359" s="28" t="n">
        <f aca="false">IF(ISNA(V359),Q358,V359)</f>
        <v>1.565</v>
      </c>
      <c r="R359" s="28" t="n">
        <f aca="false">IF(ISNA(W359),R358,W359)</f>
        <v>2.025</v>
      </c>
      <c r="S359" s="28" t="n">
        <f aca="false">IF(ISNA(X359),S358,X359)</f>
        <v>1.64</v>
      </c>
      <c r="T359" s="28" t="n">
        <f aca="false">IF(ISNA(Y359),T358,Y359)</f>
        <v>1.64</v>
      </c>
      <c r="V359" s="28" t="n">
        <f aca="false">VLOOKUP($B359,IF(V$1=2,PRICELOOK2,IF(V$1=3,PRICELOOK3,IF(V$1=4,cash,PRICELOOK))),V$2,FALSE())</f>
        <v>1.565</v>
      </c>
      <c r="W359" s="28" t="n">
        <f aca="false">VLOOKUP($B359,IF(W$1=2,PRICELOOK2,IF(W$1=3,PRICELOOK3,IF(W$1=4,cash,PRICELOOK))),W$2,FALSE())</f>
        <v>2.025</v>
      </c>
      <c r="X359" s="28" t="n">
        <f aca="false">VLOOKUP($B359,IF(X$1=2,PRICELOOK2,IF(X$1=3,PRICELOOK3,IF(X$1=4,cash,PRICELOOK))),X$2,FALSE())</f>
        <v>1.64</v>
      </c>
      <c r="Y359" s="28" t="n">
        <f aca="false">VLOOKUP($B359,IF(Y$1=2,PRICELOOK2,IF(Y$1=3,PRICELOOK3,IF(Y$1=4,cash,PRICELOOK))),Y$2,FALSE())</f>
        <v>1.64</v>
      </c>
      <c r="BK359" s="28" t="n">
        <f aca="false">V359</f>
        <v>1.565</v>
      </c>
      <c r="BL359" s="28" t="n">
        <f aca="false">W359</f>
        <v>2.025</v>
      </c>
      <c r="BM359" s="1" t="n">
        <f aca="false">IF(BK359=0,0,IF(BL359=0,0,1))</f>
        <v>1</v>
      </c>
      <c r="BN359" s="56" t="n">
        <f aca="false">B359</f>
        <v>36037</v>
      </c>
      <c r="BO359" s="71" t="n">
        <f aca="false">IF(BM359=1,CORREL(BK340:BK359,BL340:BL359),1.1)</f>
        <v>0.824290561851345</v>
      </c>
      <c r="BP359" s="28" t="n">
        <f aca="false">IF(BM359=0," ",BO359)</f>
        <v>0.824290561851345</v>
      </c>
      <c r="BV359" s="56" t="n">
        <f aca="false">BN359</f>
        <v>36037</v>
      </c>
      <c r="BW359" s="28" t="n">
        <f aca="false">V359</f>
        <v>1.565</v>
      </c>
      <c r="BX359" s="28" t="n">
        <f aca="false">W359</f>
        <v>2.025</v>
      </c>
      <c r="BY359" s="1" t="n">
        <f aca="false">LN(BW359/BW358)</f>
        <v>0</v>
      </c>
      <c r="BZ359" s="1" t="n">
        <f aca="false">LN(BX359/BX358)</f>
        <v>0</v>
      </c>
      <c r="CA359" s="56" t="n">
        <f aca="false">BV359</f>
        <v>36037</v>
      </c>
      <c r="CB359" s="1" t="n">
        <f aca="false">IF(ISNUMBER(STDEV(BY338:BY359)),STDEV(BY338:BY359)*SQRT(252),0)</f>
        <v>0.513316943797409</v>
      </c>
      <c r="CC359" s="1" t="n">
        <f aca="false">IF(ISNUMBER(STDEV(BZ338:BZ359)),STDEV(BZ338:BZ359)*SQRT(252),0)</f>
        <v>0.360671081357294</v>
      </c>
      <c r="CF359" s="56" t="n">
        <f aca="false">B359</f>
        <v>36037</v>
      </c>
      <c r="CG359" s="1" t="n">
        <f aca="false">CORREL(C338:C359,E338:E359)</f>
        <v>0.765968902601944</v>
      </c>
      <c r="CI359" s="56" t="n">
        <f aca="false">CF359</f>
        <v>36037</v>
      </c>
      <c r="CJ359" s="3" t="n">
        <f aca="false">STDEV(CO338:CO359)*CJ$24</f>
        <v>0.51636336190051</v>
      </c>
      <c r="CK359" s="3" t="n">
        <f aca="false">STDEV(CP338:CP359)*CK$24</f>
        <v>0.362811581344268</v>
      </c>
      <c r="CO359" s="3" t="n">
        <f aca="false">LN(V359/V358)</f>
        <v>0</v>
      </c>
      <c r="CP359" s="3" t="n">
        <f aca="false">LN(W359/W358)</f>
        <v>0</v>
      </c>
    </row>
    <row r="360" customFormat="false" ht="12.75" hidden="false" customHeight="false" outlineLevel="0" collapsed="false">
      <c r="A360" s="1" t="n">
        <f aca="false">A361-1</f>
        <v>793</v>
      </c>
      <c r="B360" s="56" t="n">
        <f aca="false">HLOOKUP("date",IF(TERM2="cash",cash,PRICELOOK),IF(A360&gt;=2,A360,2),FALSE())</f>
        <v>36038</v>
      </c>
      <c r="C360" s="1" t="n">
        <f aca="false">IF(MIN($N360:$O360)=0,0,N360)</f>
        <v>1.57</v>
      </c>
      <c r="D360" s="35" t="n">
        <f aca="false">IF(ma=7,AVERAGE(C354:C360),IF(ma=14,AVERAGE(C347:C360),IF(ma=30,AVERAGE(C331:C360),IF(ma=40,AVERAGE(C321:C360),0))))</f>
        <v>0</v>
      </c>
      <c r="E360" s="1" t="n">
        <f aca="false">IF(MIN($N360:$O360)=0,0,O360)</f>
        <v>2.1</v>
      </c>
      <c r="I360" s="56" t="n">
        <f aca="false">B360</f>
        <v>36038</v>
      </c>
      <c r="J360" s="35" t="n">
        <f aca="false">IF(MIN(C360,E360)=0,0,E360-C360)</f>
        <v>0.53</v>
      </c>
      <c r="K360" s="35" t="n">
        <f aca="false">IF(ma=7,AVERAGE(J354:J360),IF(ma=14,AVERAGE(J347:J360),IF(ma=30,AVERAGE(J331:J360),IF(ma=40,AVERAGE(J321:J360),0))))</f>
        <v>0</v>
      </c>
      <c r="L360" s="35"/>
      <c r="M360" s="35"/>
      <c r="N360" s="28" t="n">
        <f aca="false">IF(BASISYN="YES",Q360-S360,Q360)</f>
        <v>1.57</v>
      </c>
      <c r="O360" s="28" t="n">
        <f aca="false">IF(BASISYN="YES",R360-T360,R360)</f>
        <v>2.1</v>
      </c>
      <c r="Q360" s="28" t="n">
        <f aca="false">IF(ISNA(V360),Q359,V360)</f>
        <v>1.57</v>
      </c>
      <c r="R360" s="28" t="n">
        <f aca="false">IF(ISNA(W360),R359,W360)</f>
        <v>2.1</v>
      </c>
      <c r="S360" s="28" t="n">
        <f aca="false">IF(ISNA(X360),S359,X360)</f>
        <v>1.57</v>
      </c>
      <c r="T360" s="28" t="n">
        <f aca="false">IF(ISNA(Y360),T359,Y360)</f>
        <v>1.57</v>
      </c>
      <c r="V360" s="28" t="n">
        <f aca="false">VLOOKUP($B360,IF(V$1=2,PRICELOOK2,IF(V$1=3,PRICELOOK3,IF(V$1=4,cash,PRICELOOK))),V$2,FALSE())</f>
        <v>1.57</v>
      </c>
      <c r="W360" s="28" t="n">
        <f aca="false">VLOOKUP($B360,IF(W$1=2,PRICELOOK2,IF(W$1=3,PRICELOOK3,IF(W$1=4,cash,PRICELOOK))),W$2,FALSE())</f>
        <v>2.1</v>
      </c>
      <c r="X360" s="28" t="n">
        <f aca="false">VLOOKUP($B360,IF(X$1=2,PRICELOOK2,IF(X$1=3,PRICELOOK3,IF(X$1=4,cash,PRICELOOK))),X$2,FALSE())</f>
        <v>1.57</v>
      </c>
      <c r="Y360" s="28" t="n">
        <f aca="false">VLOOKUP($B360,IF(Y$1=2,PRICELOOK2,IF(Y$1=3,PRICELOOK3,IF(Y$1=4,cash,PRICELOOK))),Y$2,FALSE())</f>
        <v>1.57</v>
      </c>
      <c r="BK360" s="28" t="n">
        <f aca="false">V360</f>
        <v>1.57</v>
      </c>
      <c r="BL360" s="28" t="n">
        <f aca="false">W360</f>
        <v>2.1</v>
      </c>
      <c r="BM360" s="1" t="n">
        <f aca="false">IF(BK360=0,0,IF(BL360=0,0,1))</f>
        <v>1</v>
      </c>
      <c r="BN360" s="56" t="n">
        <f aca="false">B360</f>
        <v>36038</v>
      </c>
      <c r="BO360" s="71" t="n">
        <f aca="false">IF(BM360=1,CORREL(BK341:BK360,BL341:BL360),1.1)</f>
        <v>0.784717385528234</v>
      </c>
      <c r="BP360" s="28" t="n">
        <f aca="false">IF(BM360=0," ",BO360)</f>
        <v>0.784717385528234</v>
      </c>
      <c r="BV360" s="56" t="n">
        <f aca="false">BN360</f>
        <v>36038</v>
      </c>
      <c r="BW360" s="28" t="n">
        <f aca="false">V360</f>
        <v>1.57</v>
      </c>
      <c r="BX360" s="28" t="n">
        <f aca="false">W360</f>
        <v>2.1</v>
      </c>
      <c r="BY360" s="1" t="n">
        <f aca="false">LN(BW360/BW359)</f>
        <v>0.0031897953681003</v>
      </c>
      <c r="BZ360" s="1" t="n">
        <f aca="false">LN(BX360/BX359)</f>
        <v>0.036367644170875</v>
      </c>
      <c r="CA360" s="56" t="n">
        <f aca="false">BV360</f>
        <v>36038</v>
      </c>
      <c r="CB360" s="1" t="n">
        <f aca="false">IF(ISNUMBER(STDEV(BY339:BY360)),STDEV(BY339:BY360)*SQRT(252),0)</f>
        <v>0.513710772332747</v>
      </c>
      <c r="CC360" s="1" t="n">
        <f aca="false">IF(ISNUMBER(STDEV(BZ339:BZ360)),STDEV(BZ339:BZ360)*SQRT(252),0)</f>
        <v>0.38688129937445</v>
      </c>
      <c r="CF360" s="56" t="n">
        <f aca="false">B360</f>
        <v>36038</v>
      </c>
      <c r="CG360" s="1" t="n">
        <f aca="false">CORREL(C339:C360,E339:E360)</f>
        <v>0.799598112323282</v>
      </c>
      <c r="CI360" s="56" t="n">
        <f aca="false">CF360</f>
        <v>36038</v>
      </c>
      <c r="CJ360" s="3" t="n">
        <f aca="false">STDEV(CO339:CO360)*CJ$24</f>
        <v>0.516759527717705</v>
      </c>
      <c r="CK360" s="3" t="n">
        <f aca="false">STDEV(CP339:CP360)*CK$24</f>
        <v>0.389177350982345</v>
      </c>
      <c r="CO360" s="3" t="n">
        <f aca="false">LN(V360/V359)</f>
        <v>0.0031897953681003</v>
      </c>
      <c r="CP360" s="3" t="n">
        <f aca="false">LN(W360/W359)</f>
        <v>0.036367644170875</v>
      </c>
    </row>
    <row r="361" customFormat="false" ht="12.75" hidden="false" customHeight="false" outlineLevel="0" collapsed="false">
      <c r="A361" s="1" t="n">
        <f aca="false">A362-1</f>
        <v>794</v>
      </c>
      <c r="B361" s="56" t="n">
        <f aca="false">HLOOKUP("date",IF(TERM2="cash",cash,PRICELOOK),IF(A361&gt;=2,A361,2),FALSE())</f>
        <v>36039</v>
      </c>
      <c r="C361" s="1" t="n">
        <f aca="false">IF(MIN($N361:$O361)=0,0,N361)</f>
        <v>1.795</v>
      </c>
      <c r="D361" s="35" t="n">
        <f aca="false">IF(ma=7,AVERAGE(C355:C361),IF(ma=14,AVERAGE(C348:C361),IF(ma=30,AVERAGE(C332:C361),IF(ma=40,AVERAGE(C322:C361),0))))</f>
        <v>0</v>
      </c>
      <c r="E361" s="1" t="n">
        <f aca="false">IF(MIN($N361:$O361)=0,0,O361)</f>
        <v>2.27</v>
      </c>
      <c r="I361" s="56" t="n">
        <f aca="false">B361</f>
        <v>36039</v>
      </c>
      <c r="J361" s="35" t="n">
        <f aca="false">IF(MIN(C361,E361)=0,0,E361-C361)</f>
        <v>0.475</v>
      </c>
      <c r="K361" s="35" t="n">
        <f aca="false">IF(ma=7,AVERAGE(J355:J361),IF(ma=14,AVERAGE(J348:J361),IF(ma=30,AVERAGE(J332:J361),IF(ma=40,AVERAGE(J322:J361),0))))</f>
        <v>0</v>
      </c>
      <c r="L361" s="35"/>
      <c r="M361" s="35"/>
      <c r="N361" s="28" t="n">
        <f aca="false">IF(BASISYN="YES",Q361-S361,Q361)</f>
        <v>1.795</v>
      </c>
      <c r="O361" s="28" t="n">
        <f aca="false">IF(BASISYN="YES",R361-T361,R361)</f>
        <v>2.27</v>
      </c>
      <c r="Q361" s="28" t="n">
        <f aca="false">IF(ISNA(V361),Q360,V361)</f>
        <v>1.795</v>
      </c>
      <c r="R361" s="28" t="n">
        <f aca="false">IF(ISNA(W361),R360,W361)</f>
        <v>2.27</v>
      </c>
      <c r="S361" s="28" t="n">
        <f aca="false">IF(ISNA(X361),S360,X361)</f>
        <v>1.84</v>
      </c>
      <c r="T361" s="28" t="n">
        <f aca="false">IF(ISNA(Y361),T360,Y361)</f>
        <v>1.84</v>
      </c>
      <c r="V361" s="28" t="n">
        <f aca="false">VLOOKUP($B361,IF(V$1=2,PRICELOOK2,IF(V$1=3,PRICELOOK3,IF(V$1=4,cash,PRICELOOK))),V$2,FALSE())</f>
        <v>1.795</v>
      </c>
      <c r="W361" s="28" t="n">
        <f aca="false">VLOOKUP($B361,IF(W$1=2,PRICELOOK2,IF(W$1=3,PRICELOOK3,IF(W$1=4,cash,PRICELOOK))),W$2,FALSE())</f>
        <v>2.27</v>
      </c>
      <c r="X361" s="28" t="n">
        <f aca="false">VLOOKUP($B361,IF(X$1=2,PRICELOOK2,IF(X$1=3,PRICELOOK3,IF(X$1=4,cash,PRICELOOK))),X$2,FALSE())</f>
        <v>1.84</v>
      </c>
      <c r="Y361" s="28" t="n">
        <f aca="false">VLOOKUP($B361,IF(Y$1=2,PRICELOOK2,IF(Y$1=3,PRICELOOK3,IF(Y$1=4,cash,PRICELOOK))),Y$2,FALSE())</f>
        <v>1.84</v>
      </c>
      <c r="BK361" s="28" t="n">
        <f aca="false">V361</f>
        <v>1.795</v>
      </c>
      <c r="BL361" s="28" t="n">
        <f aca="false">W361</f>
        <v>2.27</v>
      </c>
      <c r="BM361" s="1" t="n">
        <f aca="false">IF(BK361=0,0,IF(BL361=0,0,1))</f>
        <v>1</v>
      </c>
      <c r="BN361" s="56" t="n">
        <f aca="false">B361</f>
        <v>36039</v>
      </c>
      <c r="BO361" s="71" t="n">
        <f aca="false">IF(BM361=1,CORREL(BK342:BK361,BL342:BL361),1.1)</f>
        <v>0.77860674820529</v>
      </c>
      <c r="BP361" s="28" t="n">
        <f aca="false">IF(BM361=0," ",BO361)</f>
        <v>0.77860674820529</v>
      </c>
      <c r="BV361" s="56" t="n">
        <f aca="false">BN361</f>
        <v>36039</v>
      </c>
      <c r="BW361" s="28" t="n">
        <f aca="false">V361</f>
        <v>1.795</v>
      </c>
      <c r="BX361" s="28" t="n">
        <f aca="false">W361</f>
        <v>2.27</v>
      </c>
      <c r="BY361" s="1" t="n">
        <f aca="false">LN(BW361/BW360)</f>
        <v>0.133929402580025</v>
      </c>
      <c r="BZ361" s="1" t="n">
        <f aca="false">LN(BX361/BX360)</f>
        <v>0.0778424867639339</v>
      </c>
      <c r="CA361" s="56" t="n">
        <f aca="false">BV361</f>
        <v>36039</v>
      </c>
      <c r="CB361" s="1" t="n">
        <f aca="false">IF(ISNUMBER(STDEV(BY340:BY361)),STDEV(BY340:BY361)*SQRT(252),0)</f>
        <v>0.653194470317419</v>
      </c>
      <c r="CC361" s="1" t="n">
        <f aca="false">IF(ISNUMBER(STDEV(BZ340:BZ361)),STDEV(BZ340:BZ361)*SQRT(252),0)</f>
        <v>0.458777560003765</v>
      </c>
      <c r="CF361" s="56" t="n">
        <f aca="false">B361</f>
        <v>36039</v>
      </c>
      <c r="CG361" s="1" t="n">
        <f aca="false">CORREL(C340:C361,E340:E361)</f>
        <v>0.808276666223865</v>
      </c>
      <c r="CI361" s="56" t="n">
        <f aca="false">CF361</f>
        <v>36039</v>
      </c>
      <c r="CJ361" s="3" t="n">
        <f aca="false">STDEV(CO340:CO361)*CJ$24</f>
        <v>0.657071029397078</v>
      </c>
      <c r="CK361" s="3" t="n">
        <f aca="false">STDEV(CP340:CP361)*CK$24</f>
        <v>0.461500299396999</v>
      </c>
      <c r="CO361" s="3" t="n">
        <f aca="false">LN(V361/V360)</f>
        <v>0.133929402580025</v>
      </c>
      <c r="CP361" s="3" t="n">
        <f aca="false">LN(W361/W360)</f>
        <v>0.0778424867639339</v>
      </c>
    </row>
    <row r="362" customFormat="false" ht="12.75" hidden="false" customHeight="false" outlineLevel="0" collapsed="false">
      <c r="A362" s="1" t="n">
        <f aca="false">A363-1</f>
        <v>795</v>
      </c>
      <c r="B362" s="56" t="n">
        <f aca="false">HLOOKUP("date",IF(TERM2="cash",cash,PRICELOOK),IF(A362&gt;=2,A362,2),FALSE())</f>
        <v>36040</v>
      </c>
      <c r="C362" s="1" t="n">
        <f aca="false">IF(MIN($N362:$O362)=0,0,N362)</f>
        <v>1.685</v>
      </c>
      <c r="D362" s="35" t="n">
        <f aca="false">IF(ma=7,AVERAGE(C356:C362),IF(ma=14,AVERAGE(C349:C362),IF(ma=30,AVERAGE(C333:C362),IF(ma=40,AVERAGE(C323:C362),0))))</f>
        <v>0</v>
      </c>
      <c r="E362" s="1" t="n">
        <f aca="false">IF(MIN($N362:$O362)=0,0,O362)</f>
        <v>2.21</v>
      </c>
      <c r="I362" s="56" t="n">
        <f aca="false">B362</f>
        <v>36040</v>
      </c>
      <c r="J362" s="35" t="n">
        <f aca="false">IF(MIN(C362,E362)=0,0,E362-C362)</f>
        <v>0.525</v>
      </c>
      <c r="K362" s="35" t="n">
        <f aca="false">IF(ma=7,AVERAGE(J356:J362),IF(ma=14,AVERAGE(J349:J362),IF(ma=30,AVERAGE(J333:J362),IF(ma=40,AVERAGE(J323:J362),0))))</f>
        <v>0</v>
      </c>
      <c r="L362" s="35"/>
      <c r="M362" s="35"/>
      <c r="N362" s="28" t="n">
        <f aca="false">IF(BASISYN="YES",Q362-S362,Q362)</f>
        <v>1.685</v>
      </c>
      <c r="O362" s="28" t="n">
        <f aca="false">IF(BASISYN="YES",R362-T362,R362)</f>
        <v>2.21</v>
      </c>
      <c r="Q362" s="28" t="n">
        <f aca="false">IF(ISNA(V362),Q361,V362)</f>
        <v>1.685</v>
      </c>
      <c r="R362" s="28" t="n">
        <f aca="false">IF(ISNA(W362),R361,W362)</f>
        <v>2.21</v>
      </c>
      <c r="S362" s="28" t="n">
        <f aca="false">IF(ISNA(X362),S361,X362)</f>
        <v>1.72</v>
      </c>
      <c r="T362" s="28" t="n">
        <f aca="false">IF(ISNA(Y362),T361,Y362)</f>
        <v>1.72</v>
      </c>
      <c r="V362" s="28" t="n">
        <f aca="false">VLOOKUP($B362,IF(V$1=2,PRICELOOK2,IF(V$1=3,PRICELOOK3,IF(V$1=4,cash,PRICELOOK))),V$2,FALSE())</f>
        <v>1.685</v>
      </c>
      <c r="W362" s="28" t="n">
        <f aca="false">VLOOKUP($B362,IF(W$1=2,PRICELOOK2,IF(W$1=3,PRICELOOK3,IF(W$1=4,cash,PRICELOOK))),W$2,FALSE())</f>
        <v>2.21</v>
      </c>
      <c r="X362" s="28" t="n">
        <f aca="false">VLOOKUP($B362,IF(X$1=2,PRICELOOK2,IF(X$1=3,PRICELOOK3,IF(X$1=4,cash,PRICELOOK))),X$2,FALSE())</f>
        <v>1.72</v>
      </c>
      <c r="Y362" s="28" t="n">
        <f aca="false">VLOOKUP($B362,IF(Y$1=2,PRICELOOK2,IF(Y$1=3,PRICELOOK3,IF(Y$1=4,cash,PRICELOOK))),Y$2,FALSE())</f>
        <v>1.72</v>
      </c>
      <c r="BK362" s="28" t="n">
        <f aca="false">V362</f>
        <v>1.685</v>
      </c>
      <c r="BL362" s="28" t="n">
        <f aca="false">W362</f>
        <v>2.21</v>
      </c>
      <c r="BM362" s="1" t="n">
        <f aca="false">IF(BK362=0,0,IF(BL362=0,0,1))</f>
        <v>1</v>
      </c>
      <c r="BN362" s="56" t="n">
        <f aca="false">B362</f>
        <v>36040</v>
      </c>
      <c r="BO362" s="71" t="n">
        <f aca="false">IF(BM362=1,CORREL(BK343:BK362,BL343:BL362),1.1)</f>
        <v>0.755987380212734</v>
      </c>
      <c r="BP362" s="28" t="n">
        <f aca="false">IF(BM362=0," ",BO362)</f>
        <v>0.755987380212734</v>
      </c>
      <c r="BV362" s="56" t="n">
        <f aca="false">BN362</f>
        <v>36040</v>
      </c>
      <c r="BW362" s="28" t="n">
        <f aca="false">V362</f>
        <v>1.685</v>
      </c>
      <c r="BX362" s="28" t="n">
        <f aca="false">W362</f>
        <v>2.21</v>
      </c>
      <c r="BY362" s="1" t="n">
        <f aca="false">LN(BW362/BW361)</f>
        <v>-0.0632394581359171</v>
      </c>
      <c r="BZ362" s="1" t="n">
        <f aca="false">LN(BX362/BX361)</f>
        <v>-0.0267873159636498</v>
      </c>
      <c r="CA362" s="56" t="n">
        <f aca="false">BV362</f>
        <v>36040</v>
      </c>
      <c r="CB362" s="1" t="n">
        <f aca="false">IF(ISNUMBER(STDEV(BY341:BY362)),STDEV(BY341:BY362)*SQRT(252),0)</f>
        <v>0.669077442330593</v>
      </c>
      <c r="CC362" s="1" t="n">
        <f aca="false">IF(ISNUMBER(STDEV(BZ341:BZ362)),STDEV(BZ341:BZ362)*SQRT(252),0)</f>
        <v>0.466719604640247</v>
      </c>
      <c r="CF362" s="56" t="n">
        <f aca="false">B362</f>
        <v>36040</v>
      </c>
      <c r="CG362" s="1" t="n">
        <f aca="false">CORREL(C341:C362,E341:E362)</f>
        <v>0.757490383835427</v>
      </c>
      <c r="CI362" s="56" t="n">
        <f aca="false">CF362</f>
        <v>36040</v>
      </c>
      <c r="CJ362" s="3" t="n">
        <f aca="false">STDEV(CO341:CO362)*CJ$24</f>
        <v>0.673048263199301</v>
      </c>
      <c r="CK362" s="3" t="n">
        <f aca="false">STDEV(CP341:CP362)*CK$24</f>
        <v>0.469489478243347</v>
      </c>
      <c r="CO362" s="3" t="n">
        <f aca="false">LN(V362/V361)</f>
        <v>-0.0632394581359171</v>
      </c>
      <c r="CP362" s="3" t="n">
        <f aca="false">LN(W362/W361)</f>
        <v>-0.0267873159636498</v>
      </c>
    </row>
    <row r="363" customFormat="false" ht="12.75" hidden="false" customHeight="false" outlineLevel="0" collapsed="false">
      <c r="A363" s="1" t="n">
        <f aca="false">A364-1</f>
        <v>796</v>
      </c>
      <c r="B363" s="56" t="n">
        <f aca="false">HLOOKUP("date",IF(TERM2="cash",cash,PRICELOOK),IF(A363&gt;=2,A363,2),FALSE())</f>
        <v>36041</v>
      </c>
      <c r="C363" s="1" t="n">
        <f aca="false">IF(MIN($N363:$O363)=0,0,N363)</f>
        <v>1.61</v>
      </c>
      <c r="D363" s="35" t="n">
        <f aca="false">IF(ma=7,AVERAGE(C357:C363),IF(ma=14,AVERAGE(C350:C363),IF(ma=30,AVERAGE(C334:C363),IF(ma=40,AVERAGE(C324:C363),0))))</f>
        <v>0</v>
      </c>
      <c r="E363" s="1" t="n">
        <f aca="false">IF(MIN($N363:$O363)=0,0,O363)</f>
        <v>2.115</v>
      </c>
      <c r="I363" s="56" t="n">
        <f aca="false">B363</f>
        <v>36041</v>
      </c>
      <c r="J363" s="35" t="n">
        <f aca="false">IF(MIN(C363,E363)=0,0,E363-C363)</f>
        <v>0.505</v>
      </c>
      <c r="K363" s="35" t="n">
        <f aca="false">IF(ma=7,AVERAGE(J357:J363),IF(ma=14,AVERAGE(J350:J363),IF(ma=30,AVERAGE(J334:J363),IF(ma=40,AVERAGE(J324:J363),0))))</f>
        <v>0</v>
      </c>
      <c r="L363" s="35"/>
      <c r="M363" s="35"/>
      <c r="N363" s="28" t="n">
        <f aca="false">IF(BASISYN="YES",Q363-S363,Q363)</f>
        <v>1.61</v>
      </c>
      <c r="O363" s="28" t="n">
        <f aca="false">IF(BASISYN="YES",R363-T363,R363)</f>
        <v>2.115</v>
      </c>
      <c r="Q363" s="28" t="n">
        <f aca="false">IF(ISNA(V363),Q362,V363)</f>
        <v>1.61</v>
      </c>
      <c r="R363" s="28" t="n">
        <f aca="false">IF(ISNA(W363),R362,W363)</f>
        <v>2.115</v>
      </c>
      <c r="S363" s="28" t="n">
        <f aca="false">IF(ISNA(X363),S362,X363)</f>
        <v>1.685</v>
      </c>
      <c r="T363" s="28" t="n">
        <f aca="false">IF(ISNA(Y363),T362,Y363)</f>
        <v>1.685</v>
      </c>
      <c r="V363" s="28" t="n">
        <f aca="false">VLOOKUP($B363,IF(V$1=2,PRICELOOK2,IF(V$1=3,PRICELOOK3,IF(V$1=4,cash,PRICELOOK))),V$2,FALSE())</f>
        <v>1.61</v>
      </c>
      <c r="W363" s="28" t="n">
        <f aca="false">VLOOKUP($B363,IF(W$1=2,PRICELOOK2,IF(W$1=3,PRICELOOK3,IF(W$1=4,cash,PRICELOOK))),W$2,FALSE())</f>
        <v>2.115</v>
      </c>
      <c r="X363" s="28" t="n">
        <f aca="false">VLOOKUP($B363,IF(X$1=2,PRICELOOK2,IF(X$1=3,PRICELOOK3,IF(X$1=4,cash,PRICELOOK))),X$2,FALSE())</f>
        <v>1.685</v>
      </c>
      <c r="Y363" s="28" t="n">
        <f aca="false">VLOOKUP($B363,IF(Y$1=2,PRICELOOK2,IF(Y$1=3,PRICELOOK3,IF(Y$1=4,cash,PRICELOOK))),Y$2,FALSE())</f>
        <v>1.685</v>
      </c>
      <c r="BK363" s="28" t="n">
        <f aca="false">V363</f>
        <v>1.61</v>
      </c>
      <c r="BL363" s="28" t="n">
        <f aca="false">W363</f>
        <v>2.115</v>
      </c>
      <c r="BM363" s="1" t="n">
        <f aca="false">IF(BK363=0,0,IF(BL363=0,0,1))</f>
        <v>1</v>
      </c>
      <c r="BN363" s="56" t="n">
        <f aca="false">B363</f>
        <v>36041</v>
      </c>
      <c r="BO363" s="71" t="n">
        <f aca="false">IF(BM363=1,CORREL(BK344:BK363,BL344:BL363),1.1)</f>
        <v>0.759589270359225</v>
      </c>
      <c r="BP363" s="28" t="n">
        <f aca="false">IF(BM363=0," ",BO363)</f>
        <v>0.759589270359225</v>
      </c>
      <c r="BV363" s="56" t="n">
        <f aca="false">BN363</f>
        <v>36041</v>
      </c>
      <c r="BW363" s="28" t="n">
        <f aca="false">V363</f>
        <v>1.61</v>
      </c>
      <c r="BX363" s="28" t="n">
        <f aca="false">W363</f>
        <v>2.115</v>
      </c>
      <c r="BY363" s="1" t="n">
        <f aca="false">LN(BW363/BW362)</f>
        <v>-0.0455313848079534</v>
      </c>
      <c r="BZ363" s="1" t="n">
        <f aca="false">LN(BX363/BX362)</f>
        <v>-0.04393770303142</v>
      </c>
      <c r="CA363" s="56" t="n">
        <f aca="false">BV363</f>
        <v>36041</v>
      </c>
      <c r="CB363" s="1" t="n">
        <f aca="false">IF(ISNUMBER(STDEV(BY342:BY363)),STDEV(BY342:BY363)*SQRT(252),0)</f>
        <v>0.668816223981162</v>
      </c>
      <c r="CC363" s="1" t="n">
        <f aca="false">IF(ISNUMBER(STDEV(BZ342:BZ363)),STDEV(BZ342:BZ363)*SQRT(252),0)</f>
        <v>0.478516743887682</v>
      </c>
      <c r="CF363" s="56" t="n">
        <f aca="false">B363</f>
        <v>36041</v>
      </c>
      <c r="CG363" s="1" t="n">
        <f aca="false">CORREL(C342:C363,E342:E363)</f>
        <v>0.747815969496533</v>
      </c>
      <c r="CI363" s="56" t="n">
        <f aca="false">CF363</f>
        <v>36041</v>
      </c>
      <c r="CJ363" s="3" t="n">
        <f aca="false">STDEV(CO342:CO363)*CJ$24</f>
        <v>0.672785494578993</v>
      </c>
      <c r="CK363" s="3" t="n">
        <f aca="false">STDEV(CP342:CP363)*CK$24</f>
        <v>0.481356630801276</v>
      </c>
      <c r="CO363" s="3" t="n">
        <f aca="false">LN(V363/V362)</f>
        <v>-0.0455313848079534</v>
      </c>
      <c r="CP363" s="3" t="n">
        <f aca="false">LN(W363/W362)</f>
        <v>-0.04393770303142</v>
      </c>
    </row>
    <row r="364" customFormat="false" ht="12.75" hidden="false" customHeight="false" outlineLevel="0" collapsed="false">
      <c r="A364" s="1" t="n">
        <f aca="false">A365-1</f>
        <v>797</v>
      </c>
      <c r="B364" s="56" t="n">
        <f aca="false">HLOOKUP("date",IF(TERM2="cash",cash,PRICELOOK),IF(A364&gt;=2,A364,2),FALSE())</f>
        <v>36042</v>
      </c>
      <c r="C364" s="1" t="n">
        <f aca="false">IF(MIN($N364:$O364)=0,0,N364)</f>
        <v>1.615</v>
      </c>
      <c r="D364" s="35" t="n">
        <f aca="false">IF(ma=7,AVERAGE(C358:C364),IF(ma=14,AVERAGE(C351:C364),IF(ma=30,AVERAGE(C335:C364),IF(ma=40,AVERAGE(C325:C364),0))))</f>
        <v>0</v>
      </c>
      <c r="E364" s="1" t="n">
        <f aca="false">IF(MIN($N364:$O364)=0,0,O364)</f>
        <v>2.09</v>
      </c>
      <c r="I364" s="56" t="n">
        <f aca="false">B364</f>
        <v>36042</v>
      </c>
      <c r="J364" s="35" t="n">
        <f aca="false">IF(MIN(C364,E364)=0,0,E364-C364)</f>
        <v>0.475</v>
      </c>
      <c r="K364" s="35" t="n">
        <f aca="false">IF(ma=7,AVERAGE(J358:J364),IF(ma=14,AVERAGE(J351:J364),IF(ma=30,AVERAGE(J335:J364),IF(ma=40,AVERAGE(J325:J364),0))))</f>
        <v>0</v>
      </c>
      <c r="L364" s="35"/>
      <c r="M364" s="35"/>
      <c r="N364" s="28" t="n">
        <f aca="false">IF(BASISYN="YES",Q364-S364,Q364)</f>
        <v>1.615</v>
      </c>
      <c r="O364" s="28" t="n">
        <f aca="false">IF(BASISYN="YES",R364-T364,R364)</f>
        <v>2.09</v>
      </c>
      <c r="Q364" s="28" t="n">
        <f aca="false">IF(ISNA(V364),Q363,V364)</f>
        <v>1.615</v>
      </c>
      <c r="R364" s="28" t="n">
        <f aca="false">IF(ISNA(W364),R363,W364)</f>
        <v>2.09</v>
      </c>
      <c r="S364" s="28" t="n">
        <f aca="false">IF(ISNA(X364),S363,X364)</f>
        <v>1.69</v>
      </c>
      <c r="T364" s="28" t="n">
        <f aca="false">IF(ISNA(Y364),T363,Y364)</f>
        <v>1.69</v>
      </c>
      <c r="V364" s="28" t="n">
        <f aca="false">VLOOKUP($B364,IF(V$1=2,PRICELOOK2,IF(V$1=3,PRICELOOK3,IF(V$1=4,cash,PRICELOOK))),V$2,FALSE())</f>
        <v>1.615</v>
      </c>
      <c r="W364" s="28" t="n">
        <f aca="false">VLOOKUP($B364,IF(W$1=2,PRICELOOK2,IF(W$1=3,PRICELOOK3,IF(W$1=4,cash,PRICELOOK))),W$2,FALSE())</f>
        <v>2.09</v>
      </c>
      <c r="X364" s="28" t="n">
        <f aca="false">VLOOKUP($B364,IF(X$1=2,PRICELOOK2,IF(X$1=3,PRICELOOK3,IF(X$1=4,cash,PRICELOOK))),X$2,FALSE())</f>
        <v>1.69</v>
      </c>
      <c r="Y364" s="28" t="n">
        <f aca="false">VLOOKUP($B364,IF(Y$1=2,PRICELOOK2,IF(Y$1=3,PRICELOOK3,IF(Y$1=4,cash,PRICELOOK))),Y$2,FALSE())</f>
        <v>1.69</v>
      </c>
      <c r="BK364" s="28" t="n">
        <f aca="false">V364</f>
        <v>1.615</v>
      </c>
      <c r="BL364" s="28" t="n">
        <f aca="false">W364</f>
        <v>2.09</v>
      </c>
      <c r="BM364" s="1" t="n">
        <f aca="false">IF(BK364=0,0,IF(BL364=0,0,1))</f>
        <v>1</v>
      </c>
      <c r="BN364" s="56" t="n">
        <f aca="false">B364</f>
        <v>36042</v>
      </c>
      <c r="BO364" s="71" t="n">
        <f aca="false">IF(BM364=1,CORREL(BK345:BK364,BL345:BL364),1.1)</f>
        <v>0.773240955617377</v>
      </c>
      <c r="BP364" s="28" t="n">
        <f aca="false">IF(BM364=0," ",BO364)</f>
        <v>0.773240955617377</v>
      </c>
      <c r="BV364" s="56" t="n">
        <f aca="false">BN364</f>
        <v>36042</v>
      </c>
      <c r="BW364" s="28" t="n">
        <f aca="false">V364</f>
        <v>1.615</v>
      </c>
      <c r="BX364" s="28" t="n">
        <f aca="false">W364</f>
        <v>2.09</v>
      </c>
      <c r="BY364" s="1" t="n">
        <f aca="false">LN(BW364/BW363)</f>
        <v>0.00310077767824819</v>
      </c>
      <c r="BZ364" s="1" t="n">
        <f aca="false">LN(BX364/BX363)</f>
        <v>-0.0118907465215218</v>
      </c>
      <c r="CA364" s="56" t="n">
        <f aca="false">BV364</f>
        <v>36042</v>
      </c>
      <c r="CB364" s="1" t="n">
        <f aca="false">IF(ISNUMBER(STDEV(BY343:BY364)),STDEV(BY343:BY364)*SQRT(252),0)</f>
        <v>0.663108379770323</v>
      </c>
      <c r="CC364" s="1" t="n">
        <f aca="false">IF(ISNUMBER(STDEV(BZ343:BZ364)),STDEV(BZ343:BZ364)*SQRT(252),0)</f>
        <v>0.476778250977738</v>
      </c>
      <c r="CF364" s="56" t="n">
        <f aca="false">B364</f>
        <v>36042</v>
      </c>
      <c r="CG364" s="1" t="n">
        <f aca="false">CORREL(C343:C364,E343:E364)</f>
        <v>0.758479867725772</v>
      </c>
      <c r="CI364" s="56" t="n">
        <f aca="false">CF364</f>
        <v>36042</v>
      </c>
      <c r="CJ364" s="3" t="n">
        <f aca="false">STDEV(CO343:CO364)*CJ$24</f>
        <v>0.667043775624405</v>
      </c>
      <c r="CK364" s="3" t="n">
        <f aca="false">STDEV(CP343:CP364)*CK$24</f>
        <v>0.47960782033541</v>
      </c>
      <c r="CO364" s="3" t="n">
        <f aca="false">LN(V364/V363)</f>
        <v>0.00310077767824819</v>
      </c>
      <c r="CP364" s="3" t="n">
        <f aca="false">LN(W364/W363)</f>
        <v>-0.0118907465215218</v>
      </c>
    </row>
    <row r="365" customFormat="false" ht="12.75" hidden="false" customHeight="false" outlineLevel="0" collapsed="false">
      <c r="A365" s="1" t="n">
        <f aca="false">A366-1</f>
        <v>798</v>
      </c>
      <c r="B365" s="56" t="n">
        <f aca="false">HLOOKUP("date",IF(TERM2="cash",cash,PRICELOOK),IF(A365&gt;=2,A365,2),FALSE())</f>
        <v>36043</v>
      </c>
      <c r="C365" s="1" t="n">
        <f aca="false">IF(MIN($N365:$O365)=0,0,N365)</f>
        <v>1.615</v>
      </c>
      <c r="D365" s="35" t="n">
        <f aca="false">IF(ma=7,AVERAGE(C359:C365),IF(ma=14,AVERAGE(C352:C365),IF(ma=30,AVERAGE(C336:C365),IF(ma=40,AVERAGE(C326:C365),0))))</f>
        <v>0</v>
      </c>
      <c r="E365" s="1" t="n">
        <f aca="false">IF(MIN($N365:$O365)=0,0,O365)</f>
        <v>2.09</v>
      </c>
      <c r="I365" s="56" t="n">
        <f aca="false">B365</f>
        <v>36043</v>
      </c>
      <c r="J365" s="35" t="n">
        <f aca="false">IF(MIN(C365,E365)=0,0,E365-C365)</f>
        <v>0.475</v>
      </c>
      <c r="K365" s="35" t="n">
        <f aca="false">IF(ma=7,AVERAGE(J359:J365),IF(ma=14,AVERAGE(J352:J365),IF(ma=30,AVERAGE(J336:J365),IF(ma=40,AVERAGE(J326:J365),0))))</f>
        <v>0</v>
      </c>
      <c r="L365" s="35"/>
      <c r="M365" s="35"/>
      <c r="N365" s="28" t="n">
        <f aca="false">IF(BASISYN="YES",Q365-S365,Q365)</f>
        <v>1.615</v>
      </c>
      <c r="O365" s="28" t="n">
        <f aca="false">IF(BASISYN="YES",R365-T365,R365)</f>
        <v>2.09</v>
      </c>
      <c r="Q365" s="28" t="n">
        <f aca="false">IF(ISNA(V365),Q364,V365)</f>
        <v>1.615</v>
      </c>
      <c r="R365" s="28" t="n">
        <f aca="false">IF(ISNA(W365),R364,W365)</f>
        <v>2.09</v>
      </c>
      <c r="S365" s="28" t="n">
        <f aca="false">IF(ISNA(X365),S364,X365)</f>
        <v>1.69</v>
      </c>
      <c r="T365" s="28" t="n">
        <f aca="false">IF(ISNA(Y365),T364,Y365)</f>
        <v>1.69</v>
      </c>
      <c r="V365" s="28" t="n">
        <f aca="false">VLOOKUP($B365,IF(V$1=2,PRICELOOK2,IF(V$1=3,PRICELOOK3,IF(V$1=4,cash,PRICELOOK))),V$2,FALSE())</f>
        <v>1.615</v>
      </c>
      <c r="W365" s="28" t="n">
        <f aca="false">VLOOKUP($B365,IF(W$1=2,PRICELOOK2,IF(W$1=3,PRICELOOK3,IF(W$1=4,cash,PRICELOOK))),W$2,FALSE())</f>
        <v>2.09</v>
      </c>
      <c r="X365" s="28" t="n">
        <f aca="false">VLOOKUP($B365,IF(X$1=2,PRICELOOK2,IF(X$1=3,PRICELOOK3,IF(X$1=4,cash,PRICELOOK))),X$2,FALSE())</f>
        <v>1.69</v>
      </c>
      <c r="Y365" s="28" t="n">
        <f aca="false">VLOOKUP($B365,IF(Y$1=2,PRICELOOK2,IF(Y$1=3,PRICELOOK3,IF(Y$1=4,cash,PRICELOOK))),Y$2,FALSE())</f>
        <v>1.69</v>
      </c>
      <c r="BK365" s="28" t="n">
        <f aca="false">V365</f>
        <v>1.615</v>
      </c>
      <c r="BL365" s="28" t="n">
        <f aca="false">W365</f>
        <v>2.09</v>
      </c>
      <c r="BM365" s="1" t="n">
        <f aca="false">IF(BK365=0,0,IF(BL365=0,0,1))</f>
        <v>1</v>
      </c>
      <c r="BN365" s="56" t="n">
        <f aca="false">B365</f>
        <v>36043</v>
      </c>
      <c r="BO365" s="71" t="n">
        <f aca="false">IF(BM365=1,CORREL(BK346:BK365,BL346:BL365),1.1)</f>
        <v>0.78559474139143</v>
      </c>
      <c r="BP365" s="28" t="n">
        <f aca="false">IF(BM365=0," ",BO365)</f>
        <v>0.78559474139143</v>
      </c>
      <c r="BV365" s="56" t="n">
        <f aca="false">BN365</f>
        <v>36043</v>
      </c>
      <c r="BW365" s="28" t="n">
        <f aca="false">V365</f>
        <v>1.615</v>
      </c>
      <c r="BX365" s="28" t="n">
        <f aca="false">W365</f>
        <v>2.09</v>
      </c>
      <c r="BY365" s="1" t="n">
        <f aca="false">LN(BW365/BW364)</f>
        <v>0</v>
      </c>
      <c r="BZ365" s="1" t="n">
        <f aca="false">LN(BX365/BX364)</f>
        <v>0</v>
      </c>
      <c r="CA365" s="56" t="n">
        <f aca="false">BV365</f>
        <v>36043</v>
      </c>
      <c r="CB365" s="1" t="n">
        <f aca="false">IF(ISNUMBER(STDEV(BY344:BY365)),STDEV(BY344:BY365)*SQRT(252),0)</f>
        <v>0.662649341224867</v>
      </c>
      <c r="CC365" s="1" t="n">
        <f aca="false">IF(ISNUMBER(STDEV(BZ344:BZ365)),STDEV(BZ344:BZ365)*SQRT(252),0)</f>
        <v>0.476679576784904</v>
      </c>
      <c r="CF365" s="56" t="n">
        <f aca="false">B365</f>
        <v>36043</v>
      </c>
      <c r="CG365" s="1" t="n">
        <f aca="false">CORREL(C344:C365,E344:E365)</f>
        <v>0.770288188272823</v>
      </c>
      <c r="CI365" s="56" t="n">
        <f aca="false">CF365</f>
        <v>36043</v>
      </c>
      <c r="CJ365" s="3" t="n">
        <f aca="false">STDEV(CO344:CO365)*CJ$24</f>
        <v>0.666582012790667</v>
      </c>
      <c r="CK365" s="3" t="n">
        <f aca="false">STDEV(CP344:CP365)*CK$24</f>
        <v>0.479508560533917</v>
      </c>
      <c r="CO365" s="3" t="n">
        <f aca="false">LN(V365/V364)</f>
        <v>0</v>
      </c>
      <c r="CP365" s="3" t="n">
        <f aca="false">LN(W365/W364)</f>
        <v>0</v>
      </c>
    </row>
    <row r="366" customFormat="false" ht="12.75" hidden="false" customHeight="false" outlineLevel="0" collapsed="false">
      <c r="A366" s="1" t="n">
        <f aca="false">A367-1</f>
        <v>799</v>
      </c>
      <c r="B366" s="56" t="n">
        <f aca="false">HLOOKUP("date",IF(TERM2="cash",cash,PRICELOOK),IF(A366&gt;=2,A366,2),FALSE())</f>
        <v>36044</v>
      </c>
      <c r="C366" s="1" t="n">
        <f aca="false">IF(MIN($N366:$O366)=0,0,N366)</f>
        <v>1.615</v>
      </c>
      <c r="D366" s="35" t="n">
        <f aca="false">IF(ma=7,AVERAGE(C360:C366),IF(ma=14,AVERAGE(C353:C366),IF(ma=30,AVERAGE(C337:C366),IF(ma=40,AVERAGE(C327:C366),0))))</f>
        <v>0</v>
      </c>
      <c r="E366" s="1" t="n">
        <f aca="false">IF(MIN($N366:$O366)=0,0,O366)</f>
        <v>2.09</v>
      </c>
      <c r="I366" s="56" t="n">
        <f aca="false">B366</f>
        <v>36044</v>
      </c>
      <c r="J366" s="35" t="n">
        <f aca="false">IF(MIN(C366,E366)=0,0,E366-C366)</f>
        <v>0.475</v>
      </c>
      <c r="K366" s="35" t="n">
        <f aca="false">IF(ma=7,AVERAGE(J360:J366),IF(ma=14,AVERAGE(J353:J366),IF(ma=30,AVERAGE(J337:J366),IF(ma=40,AVERAGE(J327:J366),0))))</f>
        <v>0</v>
      </c>
      <c r="L366" s="35"/>
      <c r="M366" s="35"/>
      <c r="N366" s="28" t="n">
        <f aca="false">IF(BASISYN="YES",Q366-S366,Q366)</f>
        <v>1.615</v>
      </c>
      <c r="O366" s="28" t="n">
        <f aca="false">IF(BASISYN="YES",R366-T366,R366)</f>
        <v>2.09</v>
      </c>
      <c r="Q366" s="28" t="n">
        <f aca="false">IF(ISNA(V366),Q365,V366)</f>
        <v>1.615</v>
      </c>
      <c r="R366" s="28" t="n">
        <f aca="false">IF(ISNA(W366),R365,W366)</f>
        <v>2.09</v>
      </c>
      <c r="S366" s="28" t="n">
        <f aca="false">IF(ISNA(X366),S365,X366)</f>
        <v>1.69</v>
      </c>
      <c r="T366" s="28" t="n">
        <f aca="false">IF(ISNA(Y366),T365,Y366)</f>
        <v>1.69</v>
      </c>
      <c r="V366" s="28" t="n">
        <f aca="false">VLOOKUP($B366,IF(V$1=2,PRICELOOK2,IF(V$1=3,PRICELOOK3,IF(V$1=4,cash,PRICELOOK))),V$2,FALSE())</f>
        <v>1.615</v>
      </c>
      <c r="W366" s="28" t="n">
        <f aca="false">VLOOKUP($B366,IF(W$1=2,PRICELOOK2,IF(W$1=3,PRICELOOK3,IF(W$1=4,cash,PRICELOOK))),W$2,FALSE())</f>
        <v>2.09</v>
      </c>
      <c r="X366" s="28" t="n">
        <f aca="false">VLOOKUP($B366,IF(X$1=2,PRICELOOK2,IF(X$1=3,PRICELOOK3,IF(X$1=4,cash,PRICELOOK))),X$2,FALSE())</f>
        <v>1.69</v>
      </c>
      <c r="Y366" s="28" t="n">
        <f aca="false">VLOOKUP($B366,IF(Y$1=2,PRICELOOK2,IF(Y$1=3,PRICELOOK3,IF(Y$1=4,cash,PRICELOOK))),Y$2,FALSE())</f>
        <v>1.69</v>
      </c>
      <c r="BK366" s="28" t="n">
        <f aca="false">V366</f>
        <v>1.615</v>
      </c>
      <c r="BL366" s="28" t="n">
        <f aca="false">W366</f>
        <v>2.09</v>
      </c>
      <c r="BM366" s="1" t="n">
        <f aca="false">IF(BK366=0,0,IF(BL366=0,0,1))</f>
        <v>1</v>
      </c>
      <c r="BN366" s="56" t="n">
        <f aca="false">B366</f>
        <v>36044</v>
      </c>
      <c r="BO366" s="71" t="n">
        <f aca="false">IF(BM366=1,CORREL(BK347:BK366,BL347:BL366),1.1)</f>
        <v>0.767369805893473</v>
      </c>
      <c r="BP366" s="28" t="n">
        <f aca="false">IF(BM366=0," ",BO366)</f>
        <v>0.767369805893473</v>
      </c>
      <c r="BV366" s="56" t="n">
        <f aca="false">BN366</f>
        <v>36044</v>
      </c>
      <c r="BW366" s="28" t="n">
        <f aca="false">V366</f>
        <v>1.615</v>
      </c>
      <c r="BX366" s="28" t="n">
        <f aca="false">W366</f>
        <v>2.09</v>
      </c>
      <c r="BY366" s="1" t="n">
        <f aca="false">LN(BW366/BW365)</f>
        <v>0</v>
      </c>
      <c r="BZ366" s="1" t="n">
        <f aca="false">LN(BX366/BX365)</f>
        <v>0</v>
      </c>
      <c r="CA366" s="56" t="n">
        <f aca="false">BV366</f>
        <v>36044</v>
      </c>
      <c r="CB366" s="1" t="n">
        <f aca="false">IF(ISNUMBER(STDEV(BY345:BY366)),STDEV(BY345:BY366)*SQRT(252),0)</f>
        <v>0.662649341224867</v>
      </c>
      <c r="CC366" s="1" t="n">
        <f aca="false">IF(ISNUMBER(STDEV(BZ345:BZ366)),STDEV(BZ345:BZ366)*SQRT(252),0)</f>
        <v>0.476679576784904</v>
      </c>
      <c r="CF366" s="56" t="n">
        <f aca="false">B366</f>
        <v>36044</v>
      </c>
      <c r="CG366" s="1" t="n">
        <f aca="false">CORREL(C345:C366,E345:E366)</f>
        <v>0.780899951629733</v>
      </c>
      <c r="CI366" s="56" t="n">
        <f aca="false">CF366</f>
        <v>36044</v>
      </c>
      <c r="CJ366" s="3" t="n">
        <f aca="false">STDEV(CO345:CO366)*CJ$24</f>
        <v>0.666582012790667</v>
      </c>
      <c r="CK366" s="3" t="n">
        <f aca="false">STDEV(CP345:CP366)*CK$24</f>
        <v>0.479508560533917</v>
      </c>
      <c r="CO366" s="3" t="n">
        <f aca="false">LN(V366/V365)</f>
        <v>0</v>
      </c>
      <c r="CP366" s="3" t="n">
        <f aca="false">LN(W366/W365)</f>
        <v>0</v>
      </c>
    </row>
    <row r="367" customFormat="false" ht="12.75" hidden="false" customHeight="false" outlineLevel="0" collapsed="false">
      <c r="A367" s="1" t="n">
        <f aca="false">A368-1</f>
        <v>800</v>
      </c>
      <c r="B367" s="56" t="n">
        <f aca="false">HLOOKUP("date",IF(TERM2="cash",cash,PRICELOOK),IF(A367&gt;=2,A367,2),FALSE())</f>
        <v>36045</v>
      </c>
      <c r="C367" s="1" t="n">
        <f aca="false">IF(MIN($N367:$O367)=0,0,N367)</f>
        <v>1.615</v>
      </c>
      <c r="D367" s="35" t="n">
        <f aca="false">IF(ma=7,AVERAGE(C361:C367),IF(ma=14,AVERAGE(C354:C367),IF(ma=30,AVERAGE(C338:C367),IF(ma=40,AVERAGE(C328:C367),0))))</f>
        <v>0</v>
      </c>
      <c r="E367" s="1" t="n">
        <f aca="false">IF(MIN($N367:$O367)=0,0,O367)</f>
        <v>2.09</v>
      </c>
      <c r="I367" s="56" t="n">
        <f aca="false">B367</f>
        <v>36045</v>
      </c>
      <c r="J367" s="35" t="n">
        <f aca="false">IF(MIN(C367,E367)=0,0,E367-C367)</f>
        <v>0.475</v>
      </c>
      <c r="K367" s="35" t="n">
        <f aca="false">IF(ma=7,AVERAGE(J361:J367),IF(ma=14,AVERAGE(J354:J367),IF(ma=30,AVERAGE(J338:J367),IF(ma=40,AVERAGE(J328:J367),0))))</f>
        <v>0</v>
      </c>
      <c r="L367" s="35"/>
      <c r="M367" s="35"/>
      <c r="N367" s="28" t="n">
        <f aca="false">IF(BASISYN="YES",Q367-S367,Q367)</f>
        <v>1.615</v>
      </c>
      <c r="O367" s="28" t="n">
        <f aca="false">IF(BASISYN="YES",R367-T367,R367)</f>
        <v>2.09</v>
      </c>
      <c r="Q367" s="28" t="n">
        <f aca="false">IF(ISNA(V367),Q366,V367)</f>
        <v>1.615</v>
      </c>
      <c r="R367" s="28" t="n">
        <f aca="false">IF(ISNA(W367),R366,W367)</f>
        <v>2.09</v>
      </c>
      <c r="S367" s="28" t="n">
        <f aca="false">IF(ISNA(X367),S366,X367)</f>
        <v>1.69</v>
      </c>
      <c r="T367" s="28" t="n">
        <f aca="false">IF(ISNA(Y367),T366,Y367)</f>
        <v>1.69</v>
      </c>
      <c r="V367" s="28" t="n">
        <f aca="false">VLOOKUP($B367,IF(V$1=2,PRICELOOK2,IF(V$1=3,PRICELOOK3,IF(V$1=4,cash,PRICELOOK))),V$2,FALSE())</f>
        <v>1.615</v>
      </c>
      <c r="W367" s="28" t="n">
        <f aca="false">VLOOKUP($B367,IF(W$1=2,PRICELOOK2,IF(W$1=3,PRICELOOK3,IF(W$1=4,cash,PRICELOOK))),W$2,FALSE())</f>
        <v>2.09</v>
      </c>
      <c r="X367" s="28" t="n">
        <f aca="false">VLOOKUP($B367,IF(X$1=2,PRICELOOK2,IF(X$1=3,PRICELOOK3,IF(X$1=4,cash,PRICELOOK))),X$2,FALSE())</f>
        <v>1.69</v>
      </c>
      <c r="Y367" s="28" t="n">
        <f aca="false">VLOOKUP($B367,IF(Y$1=2,PRICELOOK2,IF(Y$1=3,PRICELOOK3,IF(Y$1=4,cash,PRICELOOK))),Y$2,FALSE())</f>
        <v>1.69</v>
      </c>
      <c r="BK367" s="28" t="n">
        <f aca="false">V367</f>
        <v>1.615</v>
      </c>
      <c r="BL367" s="28" t="n">
        <f aca="false">W367</f>
        <v>2.09</v>
      </c>
      <c r="BM367" s="1" t="n">
        <f aca="false">IF(BK367=0,0,IF(BL367=0,0,1))</f>
        <v>1</v>
      </c>
      <c r="BN367" s="56" t="n">
        <f aca="false">B367</f>
        <v>36045</v>
      </c>
      <c r="BO367" s="71" t="n">
        <f aca="false">IF(BM367=1,CORREL(BK348:BK367,BL348:BL367),1.1)</f>
        <v>0.725640080192152</v>
      </c>
      <c r="BP367" s="28" t="n">
        <f aca="false">IF(BM367=0," ",BO367)</f>
        <v>0.725640080192152</v>
      </c>
      <c r="BV367" s="56" t="n">
        <f aca="false">BN367</f>
        <v>36045</v>
      </c>
      <c r="BW367" s="28" t="n">
        <f aca="false">V367</f>
        <v>1.615</v>
      </c>
      <c r="BX367" s="28" t="n">
        <f aca="false">W367</f>
        <v>2.09</v>
      </c>
      <c r="BY367" s="1" t="n">
        <f aca="false">LN(BW367/BW366)</f>
        <v>0</v>
      </c>
      <c r="BZ367" s="1" t="n">
        <f aca="false">LN(BX367/BX366)</f>
        <v>0</v>
      </c>
      <c r="CA367" s="56" t="n">
        <f aca="false">BV367</f>
        <v>36045</v>
      </c>
      <c r="CB367" s="1" t="n">
        <f aca="false">IF(ISNUMBER(STDEV(BY346:BY367)),STDEV(BY346:BY367)*SQRT(252),0)</f>
        <v>0.662649341224867</v>
      </c>
      <c r="CC367" s="1" t="n">
        <f aca="false">IF(ISNUMBER(STDEV(BZ346:BZ367)),STDEV(BZ346:BZ367)*SQRT(252),0)</f>
        <v>0.476679576784904</v>
      </c>
      <c r="CF367" s="56" t="n">
        <f aca="false">B367</f>
        <v>36045</v>
      </c>
      <c r="CG367" s="1" t="n">
        <f aca="false">CORREL(C346:C367,E346:E367)</f>
        <v>0.790727643948528</v>
      </c>
      <c r="CI367" s="56" t="n">
        <f aca="false">CF367</f>
        <v>36045</v>
      </c>
      <c r="CJ367" s="3" t="n">
        <f aca="false">STDEV(CO346:CO367)*CJ$24</f>
        <v>0.666582012790667</v>
      </c>
      <c r="CK367" s="3" t="n">
        <f aca="false">STDEV(CP346:CP367)*CK$24</f>
        <v>0.479508560533917</v>
      </c>
      <c r="CO367" s="3" t="n">
        <f aca="false">LN(V367/V366)</f>
        <v>0</v>
      </c>
      <c r="CP367" s="3" t="n">
        <f aca="false">LN(W367/W366)</f>
        <v>0</v>
      </c>
    </row>
    <row r="368" customFormat="false" ht="12.75" hidden="false" customHeight="false" outlineLevel="0" collapsed="false">
      <c r="A368" s="1" t="n">
        <f aca="false">A369-1</f>
        <v>801</v>
      </c>
      <c r="B368" s="56" t="n">
        <f aca="false">HLOOKUP("date",IF(TERM2="cash",cash,PRICELOOK),IF(A368&gt;=2,A368,2),FALSE())</f>
        <v>36046</v>
      </c>
      <c r="C368" s="1" t="n">
        <f aca="false">IF(MIN($N368:$O368)=0,0,N368)</f>
        <v>1.695</v>
      </c>
      <c r="D368" s="35" t="n">
        <f aca="false">IF(ma=7,AVERAGE(C362:C368),IF(ma=14,AVERAGE(C355:C368),IF(ma=30,AVERAGE(C339:C368),IF(ma=40,AVERAGE(C329:C368),0))))</f>
        <v>0</v>
      </c>
      <c r="E368" s="1" t="n">
        <f aca="false">IF(MIN($N368:$O368)=0,0,O368)</f>
        <v>2.145</v>
      </c>
      <c r="I368" s="56" t="n">
        <f aca="false">B368</f>
        <v>36046</v>
      </c>
      <c r="J368" s="35" t="n">
        <f aca="false">IF(MIN(C368,E368)=0,0,E368-C368)</f>
        <v>0.45</v>
      </c>
      <c r="K368" s="35" t="n">
        <f aca="false">IF(ma=7,AVERAGE(J362:J368),IF(ma=14,AVERAGE(J355:J368),IF(ma=30,AVERAGE(J339:J368),IF(ma=40,AVERAGE(J329:J368),0))))</f>
        <v>0</v>
      </c>
      <c r="L368" s="35"/>
      <c r="M368" s="35"/>
      <c r="N368" s="28" t="n">
        <f aca="false">IF(BASISYN="YES",Q368-S368,Q368)</f>
        <v>1.695</v>
      </c>
      <c r="O368" s="28" t="n">
        <f aca="false">IF(BASISYN="YES",R368-T368,R368)</f>
        <v>2.145</v>
      </c>
      <c r="Q368" s="28" t="n">
        <f aca="false">IF(ISNA(V368),Q367,V368)</f>
        <v>1.695</v>
      </c>
      <c r="R368" s="28" t="n">
        <f aca="false">IF(ISNA(W368),R367,W368)</f>
        <v>2.145</v>
      </c>
      <c r="S368" s="28" t="n">
        <f aca="false">IF(ISNA(X368),S367,X368)</f>
        <v>1.795</v>
      </c>
      <c r="T368" s="28" t="n">
        <f aca="false">IF(ISNA(Y368),T367,Y368)</f>
        <v>1.795</v>
      </c>
      <c r="V368" s="28" t="n">
        <f aca="false">VLOOKUP($B368,IF(V$1=2,PRICELOOK2,IF(V$1=3,PRICELOOK3,IF(V$1=4,cash,PRICELOOK))),V$2,FALSE())</f>
        <v>1.695</v>
      </c>
      <c r="W368" s="28" t="n">
        <f aca="false">VLOOKUP($B368,IF(W$1=2,PRICELOOK2,IF(W$1=3,PRICELOOK3,IF(W$1=4,cash,PRICELOOK))),W$2,FALSE())</f>
        <v>2.145</v>
      </c>
      <c r="X368" s="28" t="n">
        <f aca="false">VLOOKUP($B368,IF(X$1=2,PRICELOOK2,IF(X$1=3,PRICELOOK3,IF(X$1=4,cash,PRICELOOK))),X$2,FALSE())</f>
        <v>1.795</v>
      </c>
      <c r="Y368" s="28" t="n">
        <f aca="false">VLOOKUP($B368,IF(Y$1=2,PRICELOOK2,IF(Y$1=3,PRICELOOK3,IF(Y$1=4,cash,PRICELOOK))),Y$2,FALSE())</f>
        <v>1.795</v>
      </c>
      <c r="BK368" s="28" t="n">
        <f aca="false">V368</f>
        <v>1.695</v>
      </c>
      <c r="BL368" s="28" t="n">
        <f aca="false">W368</f>
        <v>2.145</v>
      </c>
      <c r="BM368" s="1" t="n">
        <f aca="false">IF(BK368=0,0,IF(BL368=0,0,1))</f>
        <v>1</v>
      </c>
      <c r="BN368" s="56" t="n">
        <f aca="false">B368</f>
        <v>36046</v>
      </c>
      <c r="BO368" s="71" t="n">
        <f aca="false">IF(BM368=1,CORREL(BK349:BK368,BL349:BL368),1.1)</f>
        <v>0.668877114153082</v>
      </c>
      <c r="BP368" s="28" t="n">
        <f aca="false">IF(BM368=0," ",BO368)</f>
        <v>0.668877114153082</v>
      </c>
      <c r="BV368" s="56" t="n">
        <f aca="false">BN368</f>
        <v>36046</v>
      </c>
      <c r="BW368" s="28" t="n">
        <f aca="false">V368</f>
        <v>1.695</v>
      </c>
      <c r="BX368" s="28" t="n">
        <f aca="false">W368</f>
        <v>2.145</v>
      </c>
      <c r="BY368" s="1" t="n">
        <f aca="false">LN(BW368/BW367)</f>
        <v>0.0483477841577938</v>
      </c>
      <c r="BZ368" s="1" t="n">
        <f aca="false">LN(BX368/BX367)</f>
        <v>0.0259754864032607</v>
      </c>
      <c r="CA368" s="56" t="n">
        <f aca="false">BV368</f>
        <v>36046</v>
      </c>
      <c r="CB368" s="1" t="n">
        <f aca="false">IF(ISNUMBER(STDEV(BY347:BY368)),STDEV(BY347:BY368)*SQRT(252),0)</f>
        <v>0.648605172732947</v>
      </c>
      <c r="CC368" s="1" t="n">
        <f aca="false">IF(ISNUMBER(STDEV(BZ347:BZ368)),STDEV(BZ347:BZ368)*SQRT(252),0)</f>
        <v>0.477694056236432</v>
      </c>
      <c r="CF368" s="56" t="n">
        <f aca="false">B368</f>
        <v>36046</v>
      </c>
      <c r="CG368" s="1" t="n">
        <f aca="false">CORREL(C347:C368,E347:E368)</f>
        <v>0.767941369900375</v>
      </c>
      <c r="CI368" s="56" t="n">
        <f aca="false">CF368</f>
        <v>36046</v>
      </c>
      <c r="CJ368" s="3" t="n">
        <f aca="false">STDEV(CO347:CO368)*CJ$24</f>
        <v>0.652454495386045</v>
      </c>
      <c r="CK368" s="3" t="n">
        <f aca="false">STDEV(CP347:CP368)*CK$24</f>
        <v>0.480529060687866</v>
      </c>
      <c r="CO368" s="3" t="n">
        <f aca="false">LN(V368/V367)</f>
        <v>0.0483477841577938</v>
      </c>
      <c r="CP368" s="3" t="n">
        <f aca="false">LN(W368/W367)</f>
        <v>0.0259754864032607</v>
      </c>
    </row>
    <row r="369" customFormat="false" ht="12.75" hidden="false" customHeight="false" outlineLevel="0" collapsed="false">
      <c r="A369" s="1" t="n">
        <f aca="false">A370-1</f>
        <v>802</v>
      </c>
      <c r="B369" s="56" t="n">
        <f aca="false">HLOOKUP("date",IF(TERM2="cash",cash,PRICELOOK),IF(A369&gt;=2,A369,2),FALSE())</f>
        <v>36047</v>
      </c>
      <c r="C369" s="1" t="n">
        <f aca="false">IF(MIN($N369:$O369)=0,0,N369)</f>
        <v>1.655</v>
      </c>
      <c r="D369" s="35" t="n">
        <f aca="false">IF(ma=7,AVERAGE(C363:C369),IF(ma=14,AVERAGE(C356:C369),IF(ma=30,AVERAGE(C340:C369),IF(ma=40,AVERAGE(C330:C369),0))))</f>
        <v>0</v>
      </c>
      <c r="E369" s="1" t="n">
        <f aca="false">IF(MIN($N369:$O369)=0,0,O369)</f>
        <v>2.09</v>
      </c>
      <c r="I369" s="56" t="n">
        <f aca="false">B369</f>
        <v>36047</v>
      </c>
      <c r="J369" s="35" t="n">
        <f aca="false">IF(MIN(C369,E369)=0,0,E369-C369)</f>
        <v>0.435</v>
      </c>
      <c r="K369" s="35" t="n">
        <f aca="false">IF(ma=7,AVERAGE(J363:J369),IF(ma=14,AVERAGE(J356:J369),IF(ma=30,AVERAGE(J340:J369),IF(ma=40,AVERAGE(J330:J369),0))))</f>
        <v>0</v>
      </c>
      <c r="L369" s="35"/>
      <c r="M369" s="35"/>
      <c r="N369" s="28" t="n">
        <f aca="false">IF(BASISYN="YES",Q369-S369,Q369)</f>
        <v>1.655</v>
      </c>
      <c r="O369" s="28" t="n">
        <f aca="false">IF(BASISYN="YES",R369-T369,R369)</f>
        <v>2.09</v>
      </c>
      <c r="Q369" s="28" t="n">
        <f aca="false">IF(ISNA(V369),Q368,V369)</f>
        <v>1.655</v>
      </c>
      <c r="R369" s="28" t="n">
        <f aca="false">IF(ISNA(W369),R368,W369)</f>
        <v>2.09</v>
      </c>
      <c r="S369" s="28" t="n">
        <f aca="false">IF(ISNA(X369),S368,X369)</f>
        <v>1.775</v>
      </c>
      <c r="T369" s="28" t="n">
        <f aca="false">IF(ISNA(Y369),T368,Y369)</f>
        <v>1.775</v>
      </c>
      <c r="V369" s="28" t="n">
        <f aca="false">VLOOKUP($B369,IF(V$1=2,PRICELOOK2,IF(V$1=3,PRICELOOK3,IF(V$1=4,cash,PRICELOOK))),V$2,FALSE())</f>
        <v>1.655</v>
      </c>
      <c r="W369" s="28" t="n">
        <f aca="false">VLOOKUP($B369,IF(W$1=2,PRICELOOK2,IF(W$1=3,PRICELOOK3,IF(W$1=4,cash,PRICELOOK))),W$2,FALSE())</f>
        <v>2.09</v>
      </c>
      <c r="X369" s="28" t="n">
        <f aca="false">VLOOKUP($B369,IF(X$1=2,PRICELOOK2,IF(X$1=3,PRICELOOK3,IF(X$1=4,cash,PRICELOOK))),X$2,FALSE())</f>
        <v>1.775</v>
      </c>
      <c r="Y369" s="28" t="n">
        <f aca="false">VLOOKUP($B369,IF(Y$1=2,PRICELOOK2,IF(Y$1=3,PRICELOOK3,IF(Y$1=4,cash,PRICELOOK))),Y$2,FALSE())</f>
        <v>1.775</v>
      </c>
      <c r="BK369" s="28" t="n">
        <f aca="false">V369</f>
        <v>1.655</v>
      </c>
      <c r="BL369" s="28" t="n">
        <f aca="false">W369</f>
        <v>2.09</v>
      </c>
      <c r="BM369" s="1" t="n">
        <f aca="false">IF(BK369=0,0,IF(BL369=0,0,1))</f>
        <v>1</v>
      </c>
      <c r="BN369" s="56" t="n">
        <f aca="false">B369</f>
        <v>36047</v>
      </c>
      <c r="BO369" s="71" t="n">
        <f aca="false">IF(BM369=1,CORREL(BK350:BK369,BL350:BL369),1.1)</f>
        <v>0.640845221343956</v>
      </c>
      <c r="BP369" s="28" t="n">
        <f aca="false">IF(BM369=0," ",BO369)</f>
        <v>0.640845221343956</v>
      </c>
      <c r="BV369" s="56" t="n">
        <f aca="false">BN369</f>
        <v>36047</v>
      </c>
      <c r="BW369" s="28" t="n">
        <f aca="false">V369</f>
        <v>1.655</v>
      </c>
      <c r="BX369" s="28" t="n">
        <f aca="false">W369</f>
        <v>2.09</v>
      </c>
      <c r="BY369" s="1" t="n">
        <f aca="false">LN(BW369/BW368)</f>
        <v>-0.0238817320033874</v>
      </c>
      <c r="BZ369" s="1" t="n">
        <f aca="false">LN(BX369/BX368)</f>
        <v>-0.0259754864032607</v>
      </c>
      <c r="CA369" s="56" t="n">
        <f aca="false">BV369</f>
        <v>36047</v>
      </c>
      <c r="CB369" s="1" t="n">
        <f aca="false">IF(ISNUMBER(STDEV(BY348:BY369)),STDEV(BY348:BY369)*SQRT(252),0)</f>
        <v>0.646802832592632</v>
      </c>
      <c r="CC369" s="1" t="n">
        <f aca="false">IF(ISNUMBER(STDEV(BZ348:BZ369)),STDEV(BZ348:BZ369)*SQRT(252),0)</f>
        <v>0.48406123598622</v>
      </c>
      <c r="CF369" s="56" t="n">
        <f aca="false">B369</f>
        <v>36047</v>
      </c>
      <c r="CG369" s="1" t="n">
        <f aca="false">CORREL(C348:C369,E348:E369)</f>
        <v>0.726076422249452</v>
      </c>
      <c r="CI369" s="56" t="n">
        <f aca="false">CF369</f>
        <v>36047</v>
      </c>
      <c r="CJ369" s="3" t="n">
        <f aca="false">STDEV(CO348:CO369)*CJ$24</f>
        <v>0.650641458771168</v>
      </c>
      <c r="CK369" s="3" t="n">
        <f aca="false">STDEV(CP348:CP369)*CK$24</f>
        <v>0.486934028186315</v>
      </c>
      <c r="CO369" s="3" t="n">
        <f aca="false">LN(V369/V368)</f>
        <v>-0.0238817320033874</v>
      </c>
      <c r="CP369" s="3" t="n">
        <f aca="false">LN(W369/W368)</f>
        <v>-0.0259754864032607</v>
      </c>
    </row>
    <row r="370" customFormat="false" ht="12.75" hidden="false" customHeight="false" outlineLevel="0" collapsed="false">
      <c r="A370" s="1" t="n">
        <f aca="false">A371-1</f>
        <v>803</v>
      </c>
      <c r="B370" s="56" t="n">
        <f aca="false">HLOOKUP("date",IF(TERM2="cash",cash,PRICELOOK),IF(A370&gt;=2,A370,2),FALSE())</f>
        <v>36048</v>
      </c>
      <c r="C370" s="1" t="n">
        <f aca="false">IF(MIN($N370:$O370)=0,0,N370)</f>
        <v>1.75</v>
      </c>
      <c r="D370" s="35" t="n">
        <f aca="false">IF(ma=7,AVERAGE(C364:C370),IF(ma=14,AVERAGE(C357:C370),IF(ma=30,AVERAGE(C341:C370),IF(ma=40,AVERAGE(C331:C370),0))))</f>
        <v>0</v>
      </c>
      <c r="E370" s="1" t="n">
        <f aca="false">IF(MIN($N370:$O370)=0,0,O370)</f>
        <v>2.14</v>
      </c>
      <c r="I370" s="56" t="n">
        <f aca="false">B370</f>
        <v>36048</v>
      </c>
      <c r="J370" s="35" t="n">
        <f aca="false">IF(MIN(C370,E370)=0,0,E370-C370)</f>
        <v>0.39</v>
      </c>
      <c r="K370" s="35" t="n">
        <f aca="false">IF(ma=7,AVERAGE(J364:J370),IF(ma=14,AVERAGE(J357:J370),IF(ma=30,AVERAGE(J341:J370),IF(ma=40,AVERAGE(J331:J370),0))))</f>
        <v>0</v>
      </c>
      <c r="L370" s="35"/>
      <c r="M370" s="35"/>
      <c r="N370" s="28" t="n">
        <f aca="false">IF(BASISYN="YES",Q370-S370,Q370)</f>
        <v>1.75</v>
      </c>
      <c r="O370" s="28" t="n">
        <f aca="false">IF(BASISYN="YES",R370-T370,R370)</f>
        <v>2.14</v>
      </c>
      <c r="Q370" s="28" t="n">
        <f aca="false">IF(ISNA(V370),Q369,V370)</f>
        <v>1.75</v>
      </c>
      <c r="R370" s="28" t="n">
        <f aca="false">IF(ISNA(W370),R369,W370)</f>
        <v>2.14</v>
      </c>
      <c r="S370" s="28" t="n">
        <f aca="false">IF(ISNA(X370),S369,X370)</f>
        <v>1.87</v>
      </c>
      <c r="T370" s="28" t="n">
        <f aca="false">IF(ISNA(Y370),T369,Y370)</f>
        <v>1.87</v>
      </c>
      <c r="V370" s="28" t="n">
        <f aca="false">VLOOKUP($B370,IF(V$1=2,PRICELOOK2,IF(V$1=3,PRICELOOK3,IF(V$1=4,cash,PRICELOOK))),V$2,FALSE())</f>
        <v>1.75</v>
      </c>
      <c r="W370" s="28" t="n">
        <f aca="false">VLOOKUP($B370,IF(W$1=2,PRICELOOK2,IF(W$1=3,PRICELOOK3,IF(W$1=4,cash,PRICELOOK))),W$2,FALSE())</f>
        <v>2.14</v>
      </c>
      <c r="X370" s="28" t="n">
        <f aca="false">VLOOKUP($B370,IF(X$1=2,PRICELOOK2,IF(X$1=3,PRICELOOK3,IF(X$1=4,cash,PRICELOOK))),X$2,FALSE())</f>
        <v>1.87</v>
      </c>
      <c r="Y370" s="28" t="n">
        <f aca="false">VLOOKUP($B370,IF(Y$1=2,PRICELOOK2,IF(Y$1=3,PRICELOOK3,IF(Y$1=4,cash,PRICELOOK))),Y$2,FALSE())</f>
        <v>1.87</v>
      </c>
      <c r="BK370" s="28" t="n">
        <f aca="false">V370</f>
        <v>1.75</v>
      </c>
      <c r="BL370" s="28" t="n">
        <f aca="false">W370</f>
        <v>2.14</v>
      </c>
      <c r="BM370" s="1" t="n">
        <f aca="false">IF(BK370=0,0,IF(BL370=0,0,1))</f>
        <v>1</v>
      </c>
      <c r="BN370" s="56" t="n">
        <f aca="false">B370</f>
        <v>36048</v>
      </c>
      <c r="BO370" s="71" t="n">
        <f aca="false">IF(BM370=1,CORREL(BK351:BK370,BL351:BL370),1.1)</f>
        <v>0.694558039350777</v>
      </c>
      <c r="BP370" s="28" t="n">
        <f aca="false">IF(BM370=0," ",BO370)</f>
        <v>0.694558039350777</v>
      </c>
      <c r="BV370" s="56" t="n">
        <f aca="false">BN370</f>
        <v>36048</v>
      </c>
      <c r="BW370" s="28" t="n">
        <f aca="false">V370</f>
        <v>1.75</v>
      </c>
      <c r="BX370" s="28" t="n">
        <f aca="false">W370</f>
        <v>2.14</v>
      </c>
      <c r="BY370" s="1" t="n">
        <f aca="false">LN(BW370/BW369)</f>
        <v>0.0558147791063965</v>
      </c>
      <c r="BZ370" s="1" t="n">
        <f aca="false">LN(BX370/BX369)</f>
        <v>0.0236417630570407</v>
      </c>
      <c r="CA370" s="56" t="n">
        <f aca="false">BV370</f>
        <v>36048</v>
      </c>
      <c r="CB370" s="1" t="n">
        <f aca="false">IF(ISNUMBER(STDEV(BY349:BY370)),STDEV(BY349:BY370)*SQRT(252),0)</f>
        <v>0.679426828446621</v>
      </c>
      <c r="CC370" s="1" t="n">
        <f aca="false">IF(ISNUMBER(STDEV(BZ349:BZ370)),STDEV(BZ349:BZ370)*SQRT(252),0)</f>
        <v>0.492377075087086</v>
      </c>
      <c r="CF370" s="56" t="n">
        <f aca="false">B370</f>
        <v>36048</v>
      </c>
      <c r="CG370" s="1" t="n">
        <f aca="false">CORREL(C349:C370,E349:E370)</f>
        <v>0.673505977070709</v>
      </c>
      <c r="CI370" s="56" t="n">
        <f aca="false">CF370</f>
        <v>36048</v>
      </c>
      <c r="CJ370" s="3" t="n">
        <f aca="false">STDEV(CO349:CO370)*CJ$24</f>
        <v>0.683459070543677</v>
      </c>
      <c r="CK370" s="3" t="n">
        <f aca="false">STDEV(CP349:CP370)*CK$24</f>
        <v>0.495299219881296</v>
      </c>
      <c r="CO370" s="3" t="n">
        <f aca="false">LN(V370/V369)</f>
        <v>0.0558147791063965</v>
      </c>
      <c r="CP370" s="3" t="n">
        <f aca="false">LN(W370/W369)</f>
        <v>0.0236417630570407</v>
      </c>
    </row>
    <row r="371" customFormat="false" ht="12.75" hidden="false" customHeight="false" outlineLevel="0" collapsed="false">
      <c r="A371" s="1" t="n">
        <f aca="false">A372-1</f>
        <v>804</v>
      </c>
      <c r="B371" s="56" t="n">
        <f aca="false">HLOOKUP("date",IF(TERM2="cash",cash,PRICELOOK),IF(A371&gt;=2,A371,2),FALSE())</f>
        <v>36049</v>
      </c>
      <c r="C371" s="1" t="n">
        <f aca="false">IF(MIN($N371:$O371)=0,0,N371)</f>
        <v>1.675</v>
      </c>
      <c r="D371" s="35" t="n">
        <f aca="false">IF(ma=7,AVERAGE(C365:C371),IF(ma=14,AVERAGE(C358:C371),IF(ma=30,AVERAGE(C342:C371),IF(ma=40,AVERAGE(C332:C371),0))))</f>
        <v>0</v>
      </c>
      <c r="E371" s="1" t="n">
        <f aca="false">IF(MIN($N371:$O371)=0,0,O371)</f>
        <v>2.05</v>
      </c>
      <c r="I371" s="56" t="n">
        <f aca="false">B371</f>
        <v>36049</v>
      </c>
      <c r="J371" s="35" t="n">
        <f aca="false">IF(MIN(C371,E371)=0,0,E371-C371)</f>
        <v>0.375</v>
      </c>
      <c r="K371" s="35" t="n">
        <f aca="false">IF(ma=7,AVERAGE(J365:J371),IF(ma=14,AVERAGE(J358:J371),IF(ma=30,AVERAGE(J342:J371),IF(ma=40,AVERAGE(J332:J371),0))))</f>
        <v>0</v>
      </c>
      <c r="L371" s="35"/>
      <c r="M371" s="35"/>
      <c r="N371" s="28" t="n">
        <f aca="false">IF(BASISYN="YES",Q371-S371,Q371)</f>
        <v>1.675</v>
      </c>
      <c r="O371" s="28" t="n">
        <f aca="false">IF(BASISYN="YES",R371-T371,R371)</f>
        <v>2.05</v>
      </c>
      <c r="Q371" s="28" t="n">
        <f aca="false">IF(ISNA(V371),Q370,V371)</f>
        <v>1.675</v>
      </c>
      <c r="R371" s="28" t="n">
        <f aca="false">IF(ISNA(W371),R370,W371)</f>
        <v>2.05</v>
      </c>
      <c r="S371" s="28" t="n">
        <f aca="false">IF(ISNA(X371),S370,X371)</f>
        <v>1.845</v>
      </c>
      <c r="T371" s="28" t="n">
        <f aca="false">IF(ISNA(Y371),T370,Y371)</f>
        <v>1.845</v>
      </c>
      <c r="V371" s="28" t="n">
        <f aca="false">VLOOKUP($B371,IF(V$1=2,PRICELOOK2,IF(V$1=3,PRICELOOK3,IF(V$1=4,cash,PRICELOOK))),V$2,FALSE())</f>
        <v>1.675</v>
      </c>
      <c r="W371" s="28" t="n">
        <f aca="false">VLOOKUP($B371,IF(W$1=2,PRICELOOK2,IF(W$1=3,PRICELOOK3,IF(W$1=4,cash,PRICELOOK))),W$2,FALSE())</f>
        <v>2.05</v>
      </c>
      <c r="X371" s="28" t="n">
        <f aca="false">VLOOKUP($B371,IF(X$1=2,PRICELOOK2,IF(X$1=3,PRICELOOK3,IF(X$1=4,cash,PRICELOOK))),X$2,FALSE())</f>
        <v>1.845</v>
      </c>
      <c r="Y371" s="28" t="n">
        <f aca="false">VLOOKUP($B371,IF(Y$1=2,PRICELOOK2,IF(Y$1=3,PRICELOOK3,IF(Y$1=4,cash,PRICELOOK))),Y$2,FALSE())</f>
        <v>1.845</v>
      </c>
      <c r="BK371" s="28" t="n">
        <f aca="false">V371</f>
        <v>1.675</v>
      </c>
      <c r="BL371" s="28" t="n">
        <f aca="false">W371</f>
        <v>2.05</v>
      </c>
      <c r="BM371" s="1" t="n">
        <f aca="false">IF(BK371=0,0,IF(BL371=0,0,1))</f>
        <v>1</v>
      </c>
      <c r="BN371" s="56" t="n">
        <f aca="false">B371</f>
        <v>36049</v>
      </c>
      <c r="BO371" s="71" t="n">
        <f aca="false">IF(BM371=1,CORREL(BK352:BK371,BL352:BL371),1.1)</f>
        <v>0.732594002803726</v>
      </c>
      <c r="BP371" s="28" t="n">
        <f aca="false">IF(BM371=0," ",BO371)</f>
        <v>0.732594002803726</v>
      </c>
      <c r="BV371" s="56" t="n">
        <f aca="false">BN371</f>
        <v>36049</v>
      </c>
      <c r="BW371" s="28" t="n">
        <f aca="false">V371</f>
        <v>1.675</v>
      </c>
      <c r="BX371" s="28" t="n">
        <f aca="false">W371</f>
        <v>2.05</v>
      </c>
      <c r="BY371" s="1" t="n">
        <f aca="false">LN(BW371/BW370)</f>
        <v>-0.0438026226583929</v>
      </c>
      <c r="BZ371" s="1" t="n">
        <f aca="false">LN(BX371/BX370)</f>
        <v>-0.0429660358834435</v>
      </c>
      <c r="CA371" s="56" t="n">
        <f aca="false">BV371</f>
        <v>36049</v>
      </c>
      <c r="CB371" s="1" t="n">
        <f aca="false">IF(ISNUMBER(STDEV(BY350:BY371)),STDEV(BY350:BY371)*SQRT(252),0)</f>
        <v>0.686276141359257</v>
      </c>
      <c r="CC371" s="1" t="n">
        <f aca="false">IF(ISNUMBER(STDEV(BZ350:BZ371)),STDEV(BZ350:BZ371)*SQRT(252),0)</f>
        <v>0.504788608035894</v>
      </c>
      <c r="CF371" s="56" t="n">
        <f aca="false">B371</f>
        <v>36049</v>
      </c>
      <c r="CG371" s="1" t="n">
        <f aca="false">CORREL(C350:C371,E350:E371)</f>
        <v>0.6341519288357</v>
      </c>
      <c r="CI371" s="56" t="n">
        <f aca="false">CF371</f>
        <v>36049</v>
      </c>
      <c r="CJ371" s="3" t="n">
        <f aca="false">STDEV(CO350:CO371)*CJ$24</f>
        <v>0.690349032554503</v>
      </c>
      <c r="CK371" s="3" t="n">
        <f aca="false">STDEV(CP350:CP371)*CK$24</f>
        <v>0.507784412426031</v>
      </c>
      <c r="CO371" s="3" t="n">
        <f aca="false">LN(V371/V370)</f>
        <v>-0.0438026226583929</v>
      </c>
      <c r="CP371" s="3" t="n">
        <f aca="false">LN(W371/W370)</f>
        <v>-0.0429660358834435</v>
      </c>
    </row>
    <row r="372" customFormat="false" ht="12.75" hidden="false" customHeight="false" outlineLevel="0" collapsed="false">
      <c r="A372" s="1" t="n">
        <f aca="false">A373-1</f>
        <v>805</v>
      </c>
      <c r="B372" s="56" t="n">
        <f aca="false">HLOOKUP("date",IF(TERM2="cash",cash,PRICELOOK),IF(A372&gt;=2,A372,2),FALSE())</f>
        <v>36050</v>
      </c>
      <c r="C372" s="1" t="n">
        <f aca="false">IF(MIN($N372:$O372)=0,0,N372)</f>
        <v>1.675</v>
      </c>
      <c r="D372" s="35" t="n">
        <f aca="false">IF(ma=7,AVERAGE(C366:C372),IF(ma=14,AVERAGE(C359:C372),IF(ma=30,AVERAGE(C343:C372),IF(ma=40,AVERAGE(C333:C372),0))))</f>
        <v>0</v>
      </c>
      <c r="E372" s="1" t="n">
        <f aca="false">IF(MIN($N372:$O372)=0,0,O372)</f>
        <v>2.05</v>
      </c>
      <c r="I372" s="56" t="n">
        <f aca="false">B372</f>
        <v>36050</v>
      </c>
      <c r="J372" s="35" t="n">
        <f aca="false">IF(MIN(C372,E372)=0,0,E372-C372)</f>
        <v>0.375</v>
      </c>
      <c r="K372" s="35" t="n">
        <f aca="false">IF(ma=7,AVERAGE(J366:J372),IF(ma=14,AVERAGE(J359:J372),IF(ma=30,AVERAGE(J343:J372),IF(ma=40,AVERAGE(J333:J372),0))))</f>
        <v>0</v>
      </c>
      <c r="L372" s="35"/>
      <c r="M372" s="35"/>
      <c r="N372" s="28" t="n">
        <f aca="false">IF(BASISYN="YES",Q372-S372,Q372)</f>
        <v>1.675</v>
      </c>
      <c r="O372" s="28" t="n">
        <f aca="false">IF(BASISYN="YES",R372-T372,R372)</f>
        <v>2.05</v>
      </c>
      <c r="Q372" s="28" t="n">
        <f aca="false">IF(ISNA(V372),Q371,V372)</f>
        <v>1.675</v>
      </c>
      <c r="R372" s="28" t="n">
        <f aca="false">IF(ISNA(W372),R371,W372)</f>
        <v>2.05</v>
      </c>
      <c r="S372" s="28" t="n">
        <f aca="false">IF(ISNA(X372),S371,X372)</f>
        <v>1.845</v>
      </c>
      <c r="T372" s="28" t="n">
        <f aca="false">IF(ISNA(Y372),T371,Y372)</f>
        <v>1.845</v>
      </c>
      <c r="V372" s="28" t="n">
        <f aca="false">VLOOKUP($B372,IF(V$1=2,PRICELOOK2,IF(V$1=3,PRICELOOK3,IF(V$1=4,cash,PRICELOOK))),V$2,FALSE())</f>
        <v>1.675</v>
      </c>
      <c r="W372" s="28" t="n">
        <f aca="false">VLOOKUP($B372,IF(W$1=2,PRICELOOK2,IF(W$1=3,PRICELOOK3,IF(W$1=4,cash,PRICELOOK))),W$2,FALSE())</f>
        <v>2.05</v>
      </c>
      <c r="X372" s="28" t="n">
        <f aca="false">VLOOKUP($B372,IF(X$1=2,PRICELOOK2,IF(X$1=3,PRICELOOK3,IF(X$1=4,cash,PRICELOOK))),X$2,FALSE())</f>
        <v>1.845</v>
      </c>
      <c r="Y372" s="28" t="n">
        <f aca="false">VLOOKUP($B372,IF(Y$1=2,PRICELOOK2,IF(Y$1=3,PRICELOOK3,IF(Y$1=4,cash,PRICELOOK))),Y$2,FALSE())</f>
        <v>1.845</v>
      </c>
      <c r="BK372" s="28" t="n">
        <f aca="false">V372</f>
        <v>1.675</v>
      </c>
      <c r="BL372" s="28" t="n">
        <f aca="false">W372</f>
        <v>2.05</v>
      </c>
      <c r="BM372" s="1" t="n">
        <f aca="false">IF(BK372=0,0,IF(BL372=0,0,1))</f>
        <v>1</v>
      </c>
      <c r="BN372" s="56" t="n">
        <f aca="false">B372</f>
        <v>36050</v>
      </c>
      <c r="BO372" s="71" t="n">
        <f aca="false">IF(BM372=1,CORREL(BK353:BK372,BL353:BL372),1.1)</f>
        <v>0.775459005009918</v>
      </c>
      <c r="BP372" s="28" t="n">
        <f aca="false">IF(BM372=0," ",BO372)</f>
        <v>0.775459005009918</v>
      </c>
      <c r="BV372" s="56" t="n">
        <f aca="false">BN372</f>
        <v>36050</v>
      </c>
      <c r="BW372" s="28" t="n">
        <f aca="false">V372</f>
        <v>1.675</v>
      </c>
      <c r="BX372" s="28" t="n">
        <f aca="false">W372</f>
        <v>2.05</v>
      </c>
      <c r="BY372" s="1" t="n">
        <f aca="false">LN(BW372/BW371)</f>
        <v>0</v>
      </c>
      <c r="BZ372" s="1" t="n">
        <f aca="false">LN(BX372/BX371)</f>
        <v>0</v>
      </c>
      <c r="CA372" s="56" t="n">
        <f aca="false">BV372</f>
        <v>36050</v>
      </c>
      <c r="CB372" s="1" t="n">
        <f aca="false">IF(ISNUMBER(STDEV(BY351:BY372)),STDEV(BY351:BY372)*SQRT(252),0)</f>
        <v>0.684702527855551</v>
      </c>
      <c r="CC372" s="1" t="n">
        <f aca="false">IF(ISNUMBER(STDEV(BZ351:BZ372)),STDEV(BZ351:BZ372)*SQRT(252),0)</f>
        <v>0.477564037963757</v>
      </c>
      <c r="CF372" s="56" t="n">
        <f aca="false">B372</f>
        <v>36050</v>
      </c>
      <c r="CG372" s="1" t="n">
        <f aca="false">CORREL(C351:C372,E351:E372)</f>
        <v>0.665115097509117</v>
      </c>
      <c r="CI372" s="56" t="n">
        <f aca="false">CF372</f>
        <v>36050</v>
      </c>
      <c r="CJ372" s="3" t="n">
        <f aca="false">STDEV(CO351:CO372)*CJ$24</f>
        <v>0.688766080016263</v>
      </c>
      <c r="CK372" s="3" t="n">
        <f aca="false">STDEV(CP351:CP372)*CK$24</f>
        <v>0.480398270786621</v>
      </c>
      <c r="CO372" s="3" t="n">
        <f aca="false">LN(V372/V371)</f>
        <v>0</v>
      </c>
      <c r="CP372" s="3" t="n">
        <f aca="false">LN(W372/W371)</f>
        <v>0</v>
      </c>
    </row>
    <row r="373" customFormat="false" ht="12.75" hidden="false" customHeight="false" outlineLevel="0" collapsed="false">
      <c r="A373" s="1" t="n">
        <f aca="false">A374-1</f>
        <v>806</v>
      </c>
      <c r="B373" s="56" t="n">
        <f aca="false">HLOOKUP("date",IF(TERM2="cash",cash,PRICELOOK),IF(A373&gt;=2,A373,2),FALSE())</f>
        <v>36051</v>
      </c>
      <c r="C373" s="1" t="n">
        <f aca="false">IF(MIN($N373:$O373)=0,0,N373)</f>
        <v>1.675</v>
      </c>
      <c r="D373" s="35" t="n">
        <f aca="false">IF(ma=7,AVERAGE(C367:C373),IF(ma=14,AVERAGE(C360:C373),IF(ma=30,AVERAGE(C344:C373),IF(ma=40,AVERAGE(C334:C373),0))))</f>
        <v>0</v>
      </c>
      <c r="E373" s="1" t="n">
        <f aca="false">IF(MIN($N373:$O373)=0,0,O373)</f>
        <v>2.05</v>
      </c>
      <c r="I373" s="56" t="n">
        <f aca="false">B373</f>
        <v>36051</v>
      </c>
      <c r="J373" s="35" t="n">
        <f aca="false">IF(MIN(C373,E373)=0,0,E373-C373)</f>
        <v>0.375</v>
      </c>
      <c r="K373" s="35" t="n">
        <f aca="false">IF(ma=7,AVERAGE(J367:J373),IF(ma=14,AVERAGE(J360:J373),IF(ma=30,AVERAGE(J344:J373),IF(ma=40,AVERAGE(J334:J373),0))))</f>
        <v>0</v>
      </c>
      <c r="L373" s="35"/>
      <c r="M373" s="35"/>
      <c r="N373" s="28" t="n">
        <f aca="false">IF(BASISYN="YES",Q373-S373,Q373)</f>
        <v>1.675</v>
      </c>
      <c r="O373" s="28" t="n">
        <f aca="false">IF(BASISYN="YES",R373-T373,R373)</f>
        <v>2.05</v>
      </c>
      <c r="Q373" s="28" t="n">
        <f aca="false">IF(ISNA(V373),Q372,V373)</f>
        <v>1.675</v>
      </c>
      <c r="R373" s="28" t="n">
        <f aca="false">IF(ISNA(W373),R372,W373)</f>
        <v>2.05</v>
      </c>
      <c r="S373" s="28" t="n">
        <f aca="false">IF(ISNA(X373),S372,X373)</f>
        <v>1.845</v>
      </c>
      <c r="T373" s="28" t="n">
        <f aca="false">IF(ISNA(Y373),T372,Y373)</f>
        <v>1.845</v>
      </c>
      <c r="V373" s="28" t="n">
        <f aca="false">VLOOKUP($B373,IF(V$1=2,PRICELOOK2,IF(V$1=3,PRICELOOK3,IF(V$1=4,cash,PRICELOOK))),V$2,FALSE())</f>
        <v>1.675</v>
      </c>
      <c r="W373" s="28" t="n">
        <f aca="false">VLOOKUP($B373,IF(W$1=2,PRICELOOK2,IF(W$1=3,PRICELOOK3,IF(W$1=4,cash,PRICELOOK))),W$2,FALSE())</f>
        <v>2.05</v>
      </c>
      <c r="X373" s="28" t="n">
        <f aca="false">VLOOKUP($B373,IF(X$1=2,PRICELOOK2,IF(X$1=3,PRICELOOK3,IF(X$1=4,cash,PRICELOOK))),X$2,FALSE())</f>
        <v>1.845</v>
      </c>
      <c r="Y373" s="28" t="n">
        <f aca="false">VLOOKUP($B373,IF(Y$1=2,PRICELOOK2,IF(Y$1=3,PRICELOOK3,IF(Y$1=4,cash,PRICELOOK))),Y$2,FALSE())</f>
        <v>1.845</v>
      </c>
      <c r="BK373" s="28" t="n">
        <f aca="false">V373</f>
        <v>1.675</v>
      </c>
      <c r="BL373" s="28" t="n">
        <f aca="false">W373</f>
        <v>2.05</v>
      </c>
      <c r="BM373" s="1" t="n">
        <f aca="false">IF(BK373=0,0,IF(BL373=0,0,1))</f>
        <v>1</v>
      </c>
      <c r="BN373" s="56" t="n">
        <f aca="false">B373</f>
        <v>36051</v>
      </c>
      <c r="BO373" s="71" t="n">
        <f aca="false">IF(BM373=1,CORREL(BK354:BK373,BL354:BL373),1.1)</f>
        <v>0.743269770862349</v>
      </c>
      <c r="BP373" s="28" t="n">
        <f aca="false">IF(BM373=0," ",BO373)</f>
        <v>0.743269770862349</v>
      </c>
      <c r="BV373" s="56" t="n">
        <f aca="false">BN373</f>
        <v>36051</v>
      </c>
      <c r="BW373" s="28" t="n">
        <f aca="false">V373</f>
        <v>1.675</v>
      </c>
      <c r="BX373" s="28" t="n">
        <f aca="false">W373</f>
        <v>2.05</v>
      </c>
      <c r="BY373" s="1" t="n">
        <f aca="false">LN(BW373/BW372)</f>
        <v>0</v>
      </c>
      <c r="BZ373" s="1" t="n">
        <f aca="false">LN(BX373/BX372)</f>
        <v>0</v>
      </c>
      <c r="CA373" s="56" t="n">
        <f aca="false">BV373</f>
        <v>36051</v>
      </c>
      <c r="CB373" s="1" t="n">
        <f aca="false">IF(ISNUMBER(STDEV(BY352:BY373)),STDEV(BY352:BY373)*SQRT(252),0)</f>
        <v>0.684702527855551</v>
      </c>
      <c r="CC373" s="1" t="n">
        <f aca="false">IF(ISNUMBER(STDEV(BZ352:BZ373)),STDEV(BZ352:BZ373)*SQRT(252),0)</f>
        <v>0.477564037963757</v>
      </c>
      <c r="CF373" s="56" t="n">
        <f aca="false">B373</f>
        <v>36051</v>
      </c>
      <c r="CG373" s="1" t="n">
        <f aca="false">CORREL(C352:C373,E352:E373)</f>
        <v>0.698938781533248</v>
      </c>
      <c r="CI373" s="56" t="n">
        <f aca="false">CF373</f>
        <v>36051</v>
      </c>
      <c r="CJ373" s="3" t="n">
        <f aca="false">STDEV(CO352:CO373)*CJ$24</f>
        <v>0.688766080016263</v>
      </c>
      <c r="CK373" s="3" t="n">
        <f aca="false">STDEV(CP352:CP373)*CK$24</f>
        <v>0.480398270786621</v>
      </c>
      <c r="CO373" s="3" t="n">
        <f aca="false">LN(V373/V372)</f>
        <v>0</v>
      </c>
      <c r="CP373" s="3" t="n">
        <f aca="false">LN(W373/W372)</f>
        <v>0</v>
      </c>
    </row>
    <row r="374" customFormat="false" ht="12.75" hidden="false" customHeight="false" outlineLevel="0" collapsed="false">
      <c r="A374" s="1" t="n">
        <f aca="false">A375-1</f>
        <v>807</v>
      </c>
      <c r="B374" s="56" t="n">
        <f aca="false">HLOOKUP("date",IF(TERM2="cash",cash,PRICELOOK),IF(A374&gt;=2,A374,2),FALSE())</f>
        <v>36052</v>
      </c>
      <c r="C374" s="1" t="n">
        <f aca="false">IF(MIN($N374:$O374)=0,0,N374)</f>
        <v>1.645</v>
      </c>
      <c r="D374" s="35" t="n">
        <f aca="false">IF(ma=7,AVERAGE(C368:C374),IF(ma=14,AVERAGE(C361:C374),IF(ma=30,AVERAGE(C345:C374),IF(ma=40,AVERAGE(C335:C374),0))))</f>
        <v>0</v>
      </c>
      <c r="E374" s="1" t="n">
        <f aca="false">IF(MIN($N374:$O374)=0,0,O374)</f>
        <v>2.065</v>
      </c>
      <c r="I374" s="56" t="n">
        <f aca="false">B374</f>
        <v>36052</v>
      </c>
      <c r="J374" s="35" t="n">
        <f aca="false">IF(MIN(C374,E374)=0,0,E374-C374)</f>
        <v>0.42</v>
      </c>
      <c r="K374" s="35" t="n">
        <f aca="false">IF(ma=7,AVERAGE(J368:J374),IF(ma=14,AVERAGE(J361:J374),IF(ma=30,AVERAGE(J345:J374),IF(ma=40,AVERAGE(J335:J374),0))))</f>
        <v>0</v>
      </c>
      <c r="L374" s="35"/>
      <c r="M374" s="35"/>
      <c r="N374" s="28" t="n">
        <f aca="false">IF(BASISYN="YES",Q374-S374,Q374)</f>
        <v>1.645</v>
      </c>
      <c r="O374" s="28" t="n">
        <f aca="false">IF(BASISYN="YES",R374-T374,R374)</f>
        <v>2.065</v>
      </c>
      <c r="Q374" s="28" t="n">
        <f aca="false">IF(ISNA(V374),Q373,V374)</f>
        <v>1.645</v>
      </c>
      <c r="R374" s="28" t="n">
        <f aca="false">IF(ISNA(W374),R373,W374)</f>
        <v>2.065</v>
      </c>
      <c r="S374" s="28" t="n">
        <f aca="false">IF(ISNA(X374),S373,X374)</f>
        <v>1.83</v>
      </c>
      <c r="T374" s="28" t="n">
        <f aca="false">IF(ISNA(Y374),T373,Y374)</f>
        <v>1.83</v>
      </c>
      <c r="V374" s="28" t="n">
        <f aca="false">VLOOKUP($B374,IF(V$1=2,PRICELOOK2,IF(V$1=3,PRICELOOK3,IF(V$1=4,cash,PRICELOOK))),V$2,FALSE())</f>
        <v>1.645</v>
      </c>
      <c r="W374" s="28" t="n">
        <f aca="false">VLOOKUP($B374,IF(W$1=2,PRICELOOK2,IF(W$1=3,PRICELOOK3,IF(W$1=4,cash,PRICELOOK))),W$2,FALSE())</f>
        <v>2.065</v>
      </c>
      <c r="X374" s="28" t="n">
        <f aca="false">VLOOKUP($B374,IF(X$1=2,PRICELOOK2,IF(X$1=3,PRICELOOK3,IF(X$1=4,cash,PRICELOOK))),X$2,FALSE())</f>
        <v>1.83</v>
      </c>
      <c r="Y374" s="28" t="n">
        <f aca="false">VLOOKUP($B374,IF(Y$1=2,PRICELOOK2,IF(Y$1=3,PRICELOOK3,IF(Y$1=4,cash,PRICELOOK))),Y$2,FALSE())</f>
        <v>1.83</v>
      </c>
      <c r="BK374" s="28" t="n">
        <f aca="false">V374</f>
        <v>1.645</v>
      </c>
      <c r="BL374" s="28" t="n">
        <f aca="false">W374</f>
        <v>2.065</v>
      </c>
      <c r="BM374" s="1" t="n">
        <f aca="false">IF(BK374=0,0,IF(BL374=0,0,1))</f>
        <v>1</v>
      </c>
      <c r="BN374" s="56" t="n">
        <f aca="false">B374</f>
        <v>36052</v>
      </c>
      <c r="BO374" s="71" t="n">
        <f aca="false">IF(BM374=1,CORREL(BK355:BK374,BL355:BL374),1.1)</f>
        <v>0.694269975792143</v>
      </c>
      <c r="BP374" s="28" t="n">
        <f aca="false">IF(BM374=0," ",BO374)</f>
        <v>0.694269975792143</v>
      </c>
      <c r="BV374" s="56" t="n">
        <f aca="false">BN374</f>
        <v>36052</v>
      </c>
      <c r="BW374" s="28" t="n">
        <f aca="false">V374</f>
        <v>1.645</v>
      </c>
      <c r="BX374" s="28" t="n">
        <f aca="false">W374</f>
        <v>2.065</v>
      </c>
      <c r="BY374" s="1" t="n">
        <f aca="false">LN(BW374/BW373)</f>
        <v>-0.0180727810596945</v>
      </c>
      <c r="BZ374" s="1" t="n">
        <f aca="false">LN(BX374/BX373)</f>
        <v>0.00729043326267927</v>
      </c>
      <c r="CA374" s="56" t="n">
        <f aca="false">BV374</f>
        <v>36052</v>
      </c>
      <c r="CB374" s="1" t="n">
        <f aca="false">IF(ISNUMBER(STDEV(BY353:BY374)),STDEV(BY353:BY374)*SQRT(252),0)</f>
        <v>0.686597141266431</v>
      </c>
      <c r="CC374" s="1" t="n">
        <f aca="false">IF(ISNUMBER(STDEV(BZ353:BZ374)),STDEV(BZ353:BZ374)*SQRT(252),0)</f>
        <v>0.478341786216614</v>
      </c>
      <c r="CF374" s="56" t="n">
        <f aca="false">B374</f>
        <v>36052</v>
      </c>
      <c r="CG374" s="1" t="n">
        <f aca="false">CORREL(C353:C374,E353:E374)</f>
        <v>0.754357597658669</v>
      </c>
      <c r="CI374" s="56" t="n">
        <f aca="false">CF374</f>
        <v>36052</v>
      </c>
      <c r="CJ374" s="3" t="n">
        <f aca="false">STDEV(CO353:CO374)*CJ$24</f>
        <v>0.690671937522361</v>
      </c>
      <c r="CK374" s="3" t="n">
        <f aca="false">STDEV(CP353:CP374)*CK$24</f>
        <v>0.481180634796635</v>
      </c>
      <c r="CO374" s="3" t="n">
        <f aca="false">LN(V374/V373)</f>
        <v>-0.0180727810596945</v>
      </c>
      <c r="CP374" s="3" t="n">
        <f aca="false">LN(W374/W373)</f>
        <v>0.00729043326267927</v>
      </c>
    </row>
    <row r="375" customFormat="false" ht="12.75" hidden="false" customHeight="false" outlineLevel="0" collapsed="false">
      <c r="A375" s="1" t="n">
        <f aca="false">A376-1</f>
        <v>808</v>
      </c>
      <c r="B375" s="56" t="n">
        <f aca="false">HLOOKUP("date",IF(TERM2="cash",cash,PRICELOOK),IF(A375&gt;=2,A375,2),FALSE())</f>
        <v>36053</v>
      </c>
      <c r="C375" s="1" t="n">
        <f aca="false">IF(MIN($N375:$O375)=0,0,N375)</f>
        <v>1.755</v>
      </c>
      <c r="D375" s="35" t="n">
        <f aca="false">IF(ma=7,AVERAGE(C369:C375),IF(ma=14,AVERAGE(C362:C375),IF(ma=30,AVERAGE(C346:C375),IF(ma=40,AVERAGE(C336:C375),0))))</f>
        <v>0</v>
      </c>
      <c r="E375" s="1" t="n">
        <f aca="false">IF(MIN($N375:$O375)=0,0,O375)</f>
        <v>2.1</v>
      </c>
      <c r="I375" s="56" t="n">
        <f aca="false">B375</f>
        <v>36053</v>
      </c>
      <c r="J375" s="35" t="n">
        <f aca="false">IF(MIN(C375,E375)=0,0,E375-C375)</f>
        <v>0.345</v>
      </c>
      <c r="K375" s="35" t="n">
        <f aca="false">IF(ma=7,AVERAGE(J369:J375),IF(ma=14,AVERAGE(J362:J375),IF(ma=30,AVERAGE(J346:J375),IF(ma=40,AVERAGE(J336:J375),0))))</f>
        <v>0</v>
      </c>
      <c r="L375" s="35"/>
      <c r="M375" s="35"/>
      <c r="N375" s="28" t="n">
        <f aca="false">IF(BASISYN="YES",Q375-S375,Q375)</f>
        <v>1.755</v>
      </c>
      <c r="O375" s="28" t="n">
        <f aca="false">IF(BASISYN="YES",R375-T375,R375)</f>
        <v>2.1</v>
      </c>
      <c r="Q375" s="28" t="n">
        <f aca="false">IF(ISNA(V375),Q374,V375)</f>
        <v>1.755</v>
      </c>
      <c r="R375" s="28" t="n">
        <f aca="false">IF(ISNA(W375),R374,W375)</f>
        <v>2.1</v>
      </c>
      <c r="S375" s="28" t="n">
        <f aca="false">IF(ISNA(X375),S374,X375)</f>
        <v>1.935</v>
      </c>
      <c r="T375" s="28" t="n">
        <f aca="false">IF(ISNA(Y375),T374,Y375)</f>
        <v>1.935</v>
      </c>
      <c r="V375" s="28" t="n">
        <f aca="false">VLOOKUP($B375,IF(V$1=2,PRICELOOK2,IF(V$1=3,PRICELOOK3,IF(V$1=4,cash,PRICELOOK))),V$2,FALSE())</f>
        <v>1.755</v>
      </c>
      <c r="W375" s="28" t="n">
        <f aca="false">VLOOKUP($B375,IF(W$1=2,PRICELOOK2,IF(W$1=3,PRICELOOK3,IF(W$1=4,cash,PRICELOOK))),W$2,FALSE())</f>
        <v>2.1</v>
      </c>
      <c r="X375" s="28" t="n">
        <f aca="false">VLOOKUP($B375,IF(X$1=2,PRICELOOK2,IF(X$1=3,PRICELOOK3,IF(X$1=4,cash,PRICELOOK))),X$2,FALSE())</f>
        <v>1.935</v>
      </c>
      <c r="Y375" s="28" t="n">
        <f aca="false">VLOOKUP($B375,IF(Y$1=2,PRICELOOK2,IF(Y$1=3,PRICELOOK3,IF(Y$1=4,cash,PRICELOOK))),Y$2,FALSE())</f>
        <v>1.935</v>
      </c>
      <c r="BK375" s="28" t="n">
        <f aca="false">V375</f>
        <v>1.755</v>
      </c>
      <c r="BL375" s="28" t="n">
        <f aca="false">W375</f>
        <v>2.1</v>
      </c>
      <c r="BM375" s="1" t="n">
        <f aca="false">IF(BK375=0,0,IF(BL375=0,0,1))</f>
        <v>1</v>
      </c>
      <c r="BN375" s="56" t="n">
        <f aca="false">B375</f>
        <v>36053</v>
      </c>
      <c r="BO375" s="71" t="n">
        <f aca="false">IF(BM375=1,CORREL(BK356:BK375,BL356:BL375),1.1)</f>
        <v>0.647034766043102</v>
      </c>
      <c r="BP375" s="28" t="n">
        <f aca="false">IF(BM375=0," ",BO375)</f>
        <v>0.647034766043102</v>
      </c>
      <c r="BV375" s="56" t="n">
        <f aca="false">BN375</f>
        <v>36053</v>
      </c>
      <c r="BW375" s="28" t="n">
        <f aca="false">V375</f>
        <v>1.755</v>
      </c>
      <c r="BX375" s="28" t="n">
        <f aca="false">W375</f>
        <v>2.1</v>
      </c>
      <c r="BY375" s="1" t="n">
        <f aca="false">LN(BW375/BW374)</f>
        <v>0.0647284727004938</v>
      </c>
      <c r="BZ375" s="1" t="n">
        <f aca="false">LN(BX375/BX374)</f>
        <v>0.0168071183163814</v>
      </c>
      <c r="CA375" s="56" t="n">
        <f aca="false">BV375</f>
        <v>36053</v>
      </c>
      <c r="CB375" s="1" t="n">
        <f aca="false">IF(ISNUMBER(STDEV(BY354:BY375)),STDEV(BY354:BY375)*SQRT(252),0)</f>
        <v>0.723730601544301</v>
      </c>
      <c r="CC375" s="1" t="n">
        <f aca="false">IF(ISNUMBER(STDEV(BZ354:BZ375)),STDEV(BZ354:BZ375)*SQRT(252),0)</f>
        <v>0.460982463036864</v>
      </c>
      <c r="CF375" s="56" t="n">
        <f aca="false">B375</f>
        <v>36053</v>
      </c>
      <c r="CG375" s="1" t="n">
        <f aca="false">CORREL(C354:C375,E354:E375)</f>
        <v>0.710543404953421</v>
      </c>
      <c r="CI375" s="56" t="n">
        <f aca="false">CF375</f>
        <v>36053</v>
      </c>
      <c r="CJ375" s="3" t="n">
        <f aca="false">STDEV(CO354:CO375)*CJ$24</f>
        <v>0.728025776353849</v>
      </c>
      <c r="CK375" s="3" t="n">
        <f aca="false">STDEV(CP354:CP375)*CK$24</f>
        <v>0.463718288022922</v>
      </c>
      <c r="CO375" s="3" t="n">
        <f aca="false">LN(V375/V374)</f>
        <v>0.0647284727004938</v>
      </c>
      <c r="CP375" s="3" t="n">
        <f aca="false">LN(W375/W374)</f>
        <v>0.0168071183163814</v>
      </c>
    </row>
    <row r="376" customFormat="false" ht="12.75" hidden="false" customHeight="false" outlineLevel="0" collapsed="false">
      <c r="A376" s="1" t="n">
        <f aca="false">A377-1</f>
        <v>809</v>
      </c>
      <c r="B376" s="56" t="n">
        <f aca="false">HLOOKUP("date",IF(TERM2="cash",cash,PRICELOOK),IF(A376&gt;=2,A376,2),FALSE())</f>
        <v>36054</v>
      </c>
      <c r="C376" s="1" t="n">
        <f aca="false">IF(MIN($N376:$O376)=0,0,N376)</f>
        <v>1.935</v>
      </c>
      <c r="D376" s="35" t="n">
        <f aca="false">IF(ma=7,AVERAGE(C370:C376),IF(ma=14,AVERAGE(C363:C376),IF(ma=30,AVERAGE(C347:C376),IF(ma=40,AVERAGE(C337:C376),0))))</f>
        <v>0</v>
      </c>
      <c r="E376" s="1" t="n">
        <f aca="false">IF(MIN($N376:$O376)=0,0,O376)</f>
        <v>2.19</v>
      </c>
      <c r="I376" s="56" t="n">
        <f aca="false">B376</f>
        <v>36054</v>
      </c>
      <c r="J376" s="35" t="n">
        <f aca="false">IF(MIN(C376,E376)=0,0,E376-C376)</f>
        <v>0.255</v>
      </c>
      <c r="K376" s="35" t="n">
        <f aca="false">IF(ma=7,AVERAGE(J370:J376),IF(ma=14,AVERAGE(J363:J376),IF(ma=30,AVERAGE(J347:J376),IF(ma=40,AVERAGE(J337:J376),0))))</f>
        <v>0</v>
      </c>
      <c r="L376" s="35"/>
      <c r="M376" s="35"/>
      <c r="N376" s="28" t="n">
        <f aca="false">IF(BASISYN="YES",Q376-S376,Q376)</f>
        <v>1.935</v>
      </c>
      <c r="O376" s="28" t="n">
        <f aca="false">IF(BASISYN="YES",R376-T376,R376)</f>
        <v>2.19</v>
      </c>
      <c r="Q376" s="28" t="n">
        <f aca="false">IF(ISNA(V376),Q375,V376)</f>
        <v>1.935</v>
      </c>
      <c r="R376" s="28" t="n">
        <f aca="false">IF(ISNA(W376),R375,W376)</f>
        <v>2.19</v>
      </c>
      <c r="S376" s="28" t="n">
        <f aca="false">IF(ISNA(X376),S375,X376)</f>
        <v>2.12</v>
      </c>
      <c r="T376" s="28" t="n">
        <f aca="false">IF(ISNA(Y376),T375,Y376)</f>
        <v>2.12</v>
      </c>
      <c r="V376" s="28" t="n">
        <f aca="false">VLOOKUP($B376,IF(V$1=2,PRICELOOK2,IF(V$1=3,PRICELOOK3,IF(V$1=4,cash,PRICELOOK))),V$2,FALSE())</f>
        <v>1.935</v>
      </c>
      <c r="W376" s="28" t="n">
        <f aca="false">VLOOKUP($B376,IF(W$1=2,PRICELOOK2,IF(W$1=3,PRICELOOK3,IF(W$1=4,cash,PRICELOOK))),W$2,FALSE())</f>
        <v>2.19</v>
      </c>
      <c r="X376" s="28" t="n">
        <f aca="false">VLOOKUP($B376,IF(X$1=2,PRICELOOK2,IF(X$1=3,PRICELOOK3,IF(X$1=4,cash,PRICELOOK))),X$2,FALSE())</f>
        <v>2.12</v>
      </c>
      <c r="Y376" s="28" t="n">
        <f aca="false">VLOOKUP($B376,IF(Y$1=2,PRICELOOK2,IF(Y$1=3,PRICELOOK3,IF(Y$1=4,cash,PRICELOOK))),Y$2,FALSE())</f>
        <v>2.12</v>
      </c>
      <c r="BK376" s="28" t="n">
        <f aca="false">V376</f>
        <v>1.935</v>
      </c>
      <c r="BL376" s="28" t="n">
        <f aca="false">W376</f>
        <v>2.19</v>
      </c>
      <c r="BM376" s="1" t="n">
        <f aca="false">IF(BK376=0,0,IF(BL376=0,0,1))</f>
        <v>1</v>
      </c>
      <c r="BN376" s="56" t="n">
        <f aca="false">B376</f>
        <v>36054</v>
      </c>
      <c r="BO376" s="71" t="n">
        <f aca="false">IF(BM376=1,CORREL(BK357:BK376,BL357:BL376),1.1)</f>
        <v>0.680408190791906</v>
      </c>
      <c r="BP376" s="28" t="n">
        <f aca="false">IF(BM376=0," ",BO376)</f>
        <v>0.680408190791906</v>
      </c>
      <c r="BV376" s="56" t="n">
        <f aca="false">BN376</f>
        <v>36054</v>
      </c>
      <c r="BW376" s="28" t="n">
        <f aca="false">V376</f>
        <v>1.935</v>
      </c>
      <c r="BX376" s="28" t="n">
        <f aca="false">W376</f>
        <v>2.19</v>
      </c>
      <c r="BY376" s="1" t="n">
        <f aca="false">LN(BW376/BW375)</f>
        <v>0.0976384695639161</v>
      </c>
      <c r="BZ376" s="1" t="n">
        <f aca="false">LN(BX376/BX375)</f>
        <v>0.041964199099032</v>
      </c>
      <c r="CA376" s="56" t="n">
        <f aca="false">BV376</f>
        <v>36054</v>
      </c>
      <c r="CB376" s="1" t="n">
        <f aca="false">IF(ISNUMBER(STDEV(BY355:BY376)),STDEV(BY355:BY376)*SQRT(252),0)</f>
        <v>0.796821206466377</v>
      </c>
      <c r="CC376" s="1" t="n">
        <f aca="false">IF(ISNUMBER(STDEV(BZ355:BZ376)),STDEV(BZ355:BZ376)*SQRT(252),0)</f>
        <v>0.480755313167341</v>
      </c>
      <c r="CF376" s="56" t="n">
        <f aca="false">B376</f>
        <v>36054</v>
      </c>
      <c r="CG376" s="1" t="n">
        <f aca="false">CORREL(C355:C376,E355:E376)</f>
        <v>0.676047227114537</v>
      </c>
      <c r="CI376" s="56" t="n">
        <f aca="false">CF376</f>
        <v>36054</v>
      </c>
      <c r="CJ376" s="3" t="n">
        <f aca="false">STDEV(CO355:CO376)*CJ$24</f>
        <v>0.801550157220186</v>
      </c>
      <c r="CK376" s="3" t="n">
        <f aca="false">STDEV(CP355:CP376)*CK$24</f>
        <v>0.483608485475195</v>
      </c>
      <c r="CO376" s="3" t="n">
        <f aca="false">LN(V376/V375)</f>
        <v>0.0976384695639161</v>
      </c>
      <c r="CP376" s="3" t="n">
        <f aca="false">LN(W376/W375)</f>
        <v>0.041964199099032</v>
      </c>
    </row>
    <row r="377" customFormat="false" ht="12.75" hidden="false" customHeight="false" outlineLevel="0" collapsed="false">
      <c r="A377" s="1" t="n">
        <f aca="false">A378-1</f>
        <v>810</v>
      </c>
      <c r="B377" s="56" t="n">
        <f aca="false">HLOOKUP("date",IF(TERM2="cash",cash,PRICELOOK),IF(A377&gt;=2,A377,2),FALSE())</f>
        <v>36055</v>
      </c>
      <c r="C377" s="1" t="n">
        <f aca="false">IF(MIN($N377:$O377)=0,0,N377)</f>
        <v>1.925</v>
      </c>
      <c r="D377" s="35" t="n">
        <f aca="false">IF(ma=7,AVERAGE(C371:C377),IF(ma=14,AVERAGE(C364:C377),IF(ma=30,AVERAGE(C348:C377),IF(ma=40,AVERAGE(C338:C377),0))))</f>
        <v>0</v>
      </c>
      <c r="E377" s="1" t="n">
        <f aca="false">IF(MIN($N377:$O377)=0,0,O377)</f>
        <v>2.14</v>
      </c>
      <c r="I377" s="56" t="n">
        <f aca="false">B377</f>
        <v>36055</v>
      </c>
      <c r="J377" s="35" t="n">
        <f aca="false">IF(MIN(C377,E377)=0,0,E377-C377)</f>
        <v>0.215</v>
      </c>
      <c r="K377" s="35" t="n">
        <f aca="false">IF(ma=7,AVERAGE(J371:J377),IF(ma=14,AVERAGE(J364:J377),IF(ma=30,AVERAGE(J348:J377),IF(ma=40,AVERAGE(J338:J377),0))))</f>
        <v>0</v>
      </c>
      <c r="L377" s="35"/>
      <c r="M377" s="35"/>
      <c r="N377" s="28" t="n">
        <f aca="false">IF(BASISYN="YES",Q377-S377,Q377)</f>
        <v>1.925</v>
      </c>
      <c r="O377" s="28" t="n">
        <f aca="false">IF(BASISYN="YES",R377-T377,R377)</f>
        <v>2.14</v>
      </c>
      <c r="Q377" s="28" t="n">
        <f aca="false">IF(ISNA(V377),Q376,V377)</f>
        <v>1.925</v>
      </c>
      <c r="R377" s="28" t="n">
        <f aca="false">IF(ISNA(W377),R376,W377)</f>
        <v>2.14</v>
      </c>
      <c r="S377" s="28" t="n">
        <f aca="false">IF(ISNA(X377),S376,X377)</f>
        <v>2.115</v>
      </c>
      <c r="T377" s="28" t="n">
        <f aca="false">IF(ISNA(Y377),T376,Y377)</f>
        <v>2.115</v>
      </c>
      <c r="V377" s="28" t="n">
        <f aca="false">VLOOKUP($B377,IF(V$1=2,PRICELOOK2,IF(V$1=3,PRICELOOK3,IF(V$1=4,cash,PRICELOOK))),V$2,FALSE())</f>
        <v>1.925</v>
      </c>
      <c r="W377" s="28" t="n">
        <f aca="false">VLOOKUP($B377,IF(W$1=2,PRICELOOK2,IF(W$1=3,PRICELOOK3,IF(W$1=4,cash,PRICELOOK))),W$2,FALSE())</f>
        <v>2.14</v>
      </c>
      <c r="X377" s="28" t="n">
        <f aca="false">VLOOKUP($B377,IF(X$1=2,PRICELOOK2,IF(X$1=3,PRICELOOK3,IF(X$1=4,cash,PRICELOOK))),X$2,FALSE())</f>
        <v>2.115</v>
      </c>
      <c r="Y377" s="28" t="n">
        <f aca="false">VLOOKUP($B377,IF(Y$1=2,PRICELOOK2,IF(Y$1=3,PRICELOOK3,IF(Y$1=4,cash,PRICELOOK))),Y$2,FALSE())</f>
        <v>2.115</v>
      </c>
      <c r="BK377" s="28" t="n">
        <f aca="false">V377</f>
        <v>1.925</v>
      </c>
      <c r="BL377" s="28" t="n">
        <f aca="false">W377</f>
        <v>2.14</v>
      </c>
      <c r="BM377" s="1" t="n">
        <f aca="false">IF(BK377=0,0,IF(BL377=0,0,1))</f>
        <v>1</v>
      </c>
      <c r="BN377" s="56" t="n">
        <f aca="false">B377</f>
        <v>36055</v>
      </c>
      <c r="BO377" s="71" t="n">
        <f aca="false">IF(BM377=1,CORREL(BK358:BK377,BL358:BL377),1.1)</f>
        <v>0.615868409169667</v>
      </c>
      <c r="BP377" s="28" t="n">
        <f aca="false">IF(BM377=0," ",BO377)</f>
        <v>0.615868409169667</v>
      </c>
      <c r="BV377" s="56" t="n">
        <f aca="false">BN377</f>
        <v>36055</v>
      </c>
      <c r="BW377" s="28" t="n">
        <f aca="false">V377</f>
        <v>1.925</v>
      </c>
      <c r="BX377" s="28" t="n">
        <f aca="false">W377</f>
        <v>2.14</v>
      </c>
      <c r="BY377" s="1" t="n">
        <f aca="false">LN(BW377/BW376)</f>
        <v>-0.00518135874199763</v>
      </c>
      <c r="BZ377" s="1" t="n">
        <f aca="false">LN(BX377/BX376)</f>
        <v>-0.0230957147946493</v>
      </c>
      <c r="CA377" s="56" t="n">
        <f aca="false">BV377</f>
        <v>36055</v>
      </c>
      <c r="CB377" s="1" t="n">
        <f aca="false">IF(ISNUMBER(STDEV(BY356:BY377)),STDEV(BY356:BY377)*SQRT(252),0)</f>
        <v>0.786710464673732</v>
      </c>
      <c r="CC377" s="1" t="n">
        <f aca="false">IF(ISNUMBER(STDEV(BZ356:BZ377)),STDEV(BZ356:BZ377)*SQRT(252),0)</f>
        <v>0.476243999783002</v>
      </c>
      <c r="CF377" s="56" t="n">
        <f aca="false">B377</f>
        <v>36055</v>
      </c>
      <c r="CG377" s="1" t="n">
        <f aca="false">CORREL(C356:C377,E356:E377)</f>
        <v>0.63356099676388</v>
      </c>
      <c r="CI377" s="56" t="n">
        <f aca="false">CF377</f>
        <v>36055</v>
      </c>
      <c r="CJ377" s="3" t="n">
        <f aca="false">STDEV(CO356:CO377)*CJ$24</f>
        <v>0.791379410498413</v>
      </c>
      <c r="CK377" s="3" t="n">
        <f aca="false">STDEV(CP356:CP377)*CK$24</f>
        <v>0.479070398482603</v>
      </c>
      <c r="CO377" s="3" t="n">
        <f aca="false">LN(V377/V376)</f>
        <v>-0.00518135874199763</v>
      </c>
      <c r="CP377" s="3" t="n">
        <f aca="false">LN(W377/W376)</f>
        <v>-0.0230957147946493</v>
      </c>
    </row>
    <row r="378" customFormat="false" ht="12.75" hidden="false" customHeight="false" outlineLevel="0" collapsed="false">
      <c r="A378" s="1" t="n">
        <f aca="false">A379-1</f>
        <v>811</v>
      </c>
      <c r="B378" s="56" t="n">
        <f aca="false">HLOOKUP("date",IF(TERM2="cash",cash,PRICELOOK),IF(A378&gt;=2,A378,2),FALSE())</f>
        <v>36056</v>
      </c>
      <c r="C378" s="1" t="n">
        <f aca="false">IF(MIN($N378:$O378)=0,0,N378)</f>
        <v>2.045</v>
      </c>
      <c r="D378" s="35" t="n">
        <f aca="false">IF(ma=7,AVERAGE(C372:C378),IF(ma=14,AVERAGE(C365:C378),IF(ma=30,AVERAGE(C349:C378),IF(ma=40,AVERAGE(C339:C378),0))))</f>
        <v>0</v>
      </c>
      <c r="E378" s="1" t="n">
        <f aca="false">IF(MIN($N378:$O378)=0,0,O378)</f>
        <v>2.18</v>
      </c>
      <c r="I378" s="56" t="n">
        <f aca="false">B378</f>
        <v>36056</v>
      </c>
      <c r="J378" s="35" t="n">
        <f aca="false">IF(MIN(C378,E378)=0,0,E378-C378)</f>
        <v>0.135</v>
      </c>
      <c r="K378" s="35" t="n">
        <f aca="false">IF(ma=7,AVERAGE(J372:J378),IF(ma=14,AVERAGE(J365:J378),IF(ma=30,AVERAGE(J349:J378),IF(ma=40,AVERAGE(J339:J378),0))))</f>
        <v>0</v>
      </c>
      <c r="L378" s="35"/>
      <c r="M378" s="35"/>
      <c r="N378" s="28" t="n">
        <f aca="false">IF(BASISYN="YES",Q378-S378,Q378)</f>
        <v>2.045</v>
      </c>
      <c r="O378" s="28" t="n">
        <f aca="false">IF(BASISYN="YES",R378-T378,R378)</f>
        <v>2.18</v>
      </c>
      <c r="Q378" s="28" t="n">
        <f aca="false">IF(ISNA(V378),Q377,V378)</f>
        <v>2.045</v>
      </c>
      <c r="R378" s="28" t="n">
        <f aca="false">IF(ISNA(W378),R377,W378)</f>
        <v>2.18</v>
      </c>
      <c r="S378" s="28" t="n">
        <f aca="false">IF(ISNA(X378),S377,X378)</f>
        <v>2.245</v>
      </c>
      <c r="T378" s="28" t="n">
        <f aca="false">IF(ISNA(Y378),T377,Y378)</f>
        <v>2.245</v>
      </c>
      <c r="V378" s="28" t="n">
        <f aca="false">VLOOKUP($B378,IF(V$1=2,PRICELOOK2,IF(V$1=3,PRICELOOK3,IF(V$1=4,cash,PRICELOOK))),V$2,FALSE())</f>
        <v>2.045</v>
      </c>
      <c r="W378" s="28" t="n">
        <f aca="false">VLOOKUP($B378,IF(W$1=2,PRICELOOK2,IF(W$1=3,PRICELOOK3,IF(W$1=4,cash,PRICELOOK))),W$2,FALSE())</f>
        <v>2.18</v>
      </c>
      <c r="X378" s="28" t="n">
        <f aca="false">VLOOKUP($B378,IF(X$1=2,PRICELOOK2,IF(X$1=3,PRICELOOK3,IF(X$1=4,cash,PRICELOOK))),X$2,FALSE())</f>
        <v>2.245</v>
      </c>
      <c r="Y378" s="28" t="n">
        <f aca="false">VLOOKUP($B378,IF(Y$1=2,PRICELOOK2,IF(Y$1=3,PRICELOOK3,IF(Y$1=4,cash,PRICELOOK))),Y$2,FALSE())</f>
        <v>2.245</v>
      </c>
      <c r="BK378" s="28" t="n">
        <f aca="false">V378</f>
        <v>2.045</v>
      </c>
      <c r="BL378" s="28" t="n">
        <f aca="false">W378</f>
        <v>2.18</v>
      </c>
      <c r="BM378" s="1" t="n">
        <f aca="false">IF(BK378=0,0,IF(BL378=0,0,1))</f>
        <v>1</v>
      </c>
      <c r="BN378" s="56" t="n">
        <f aca="false">B378</f>
        <v>36056</v>
      </c>
      <c r="BO378" s="71" t="n">
        <f aca="false">IF(BM378=1,CORREL(BK359:BK378,BL359:BL378),1.1)</f>
        <v>0.599954041422555</v>
      </c>
      <c r="BP378" s="28" t="n">
        <f aca="false">IF(BM378=0," ",BO378)</f>
        <v>0.599954041422555</v>
      </c>
      <c r="BV378" s="56" t="n">
        <f aca="false">BN378</f>
        <v>36056</v>
      </c>
      <c r="BW378" s="28" t="n">
        <f aca="false">V378</f>
        <v>2.045</v>
      </c>
      <c r="BX378" s="28" t="n">
        <f aca="false">W378</f>
        <v>2.18</v>
      </c>
      <c r="BY378" s="1" t="n">
        <f aca="false">LN(BW378/BW377)</f>
        <v>0.0604718217550175</v>
      </c>
      <c r="BZ378" s="1" t="n">
        <f aca="false">LN(BX378/BX377)</f>
        <v>0.0185190477672375</v>
      </c>
      <c r="CA378" s="56" t="n">
        <f aca="false">BV378</f>
        <v>36056</v>
      </c>
      <c r="CB378" s="1" t="n">
        <f aca="false">IF(ISNUMBER(STDEV(BY357:BY378)),STDEV(BY357:BY378)*SQRT(252),0)</f>
        <v>0.783835165386144</v>
      </c>
      <c r="CC378" s="1" t="n">
        <f aca="false">IF(ISNUMBER(STDEV(BZ357:BZ378)),STDEV(BZ357:BZ378)*SQRT(252),0)</f>
        <v>0.448372994324525</v>
      </c>
      <c r="CF378" s="56" t="n">
        <f aca="false">B378</f>
        <v>36056</v>
      </c>
      <c r="CG378" s="1" t="n">
        <f aca="false">CORREL(C357:C378,E357:E378)</f>
        <v>0.649305259103919</v>
      </c>
      <c r="CI378" s="56" t="n">
        <f aca="false">CF378</f>
        <v>36056</v>
      </c>
      <c r="CJ378" s="3" t="n">
        <f aca="false">STDEV(CO357:CO378)*CJ$24</f>
        <v>0.788487046970286</v>
      </c>
      <c r="CK378" s="3" t="n">
        <f aca="false">STDEV(CP357:CP378)*CK$24</f>
        <v>0.451033985011384</v>
      </c>
      <c r="CO378" s="3" t="n">
        <f aca="false">LN(V378/V377)</f>
        <v>0.0604718217550175</v>
      </c>
      <c r="CP378" s="3" t="n">
        <f aca="false">LN(W378/W377)</f>
        <v>0.0185190477672375</v>
      </c>
    </row>
    <row r="379" customFormat="false" ht="12.75" hidden="false" customHeight="false" outlineLevel="0" collapsed="false">
      <c r="A379" s="1" t="n">
        <f aca="false">A380-1</f>
        <v>812</v>
      </c>
      <c r="B379" s="56" t="n">
        <f aca="false">HLOOKUP("date",IF(TERM2="cash",cash,PRICELOOK),IF(A379&gt;=2,A379,2),FALSE())</f>
        <v>36057</v>
      </c>
      <c r="C379" s="1" t="n">
        <f aca="false">IF(MIN($N379:$O379)=0,0,N379)</f>
        <v>2.045</v>
      </c>
      <c r="D379" s="35" t="n">
        <f aca="false">IF(ma=7,AVERAGE(C373:C379),IF(ma=14,AVERAGE(C366:C379),IF(ma=30,AVERAGE(C350:C379),IF(ma=40,AVERAGE(C340:C379),0))))</f>
        <v>0</v>
      </c>
      <c r="E379" s="1" t="n">
        <f aca="false">IF(MIN($N379:$O379)=0,0,O379)</f>
        <v>2.18</v>
      </c>
      <c r="I379" s="56" t="n">
        <f aca="false">B379</f>
        <v>36057</v>
      </c>
      <c r="J379" s="35" t="n">
        <f aca="false">IF(MIN(C379,E379)=0,0,E379-C379)</f>
        <v>0.135</v>
      </c>
      <c r="K379" s="35" t="n">
        <f aca="false">IF(ma=7,AVERAGE(J373:J379),IF(ma=14,AVERAGE(J366:J379),IF(ma=30,AVERAGE(J350:J379),IF(ma=40,AVERAGE(J340:J379),0))))</f>
        <v>0</v>
      </c>
      <c r="L379" s="35"/>
      <c r="M379" s="35"/>
      <c r="N379" s="28" t="n">
        <f aca="false">IF(BASISYN="YES",Q379-S379,Q379)</f>
        <v>2.045</v>
      </c>
      <c r="O379" s="28" t="n">
        <f aca="false">IF(BASISYN="YES",R379-T379,R379)</f>
        <v>2.18</v>
      </c>
      <c r="Q379" s="28" t="n">
        <f aca="false">IF(ISNA(V379),Q378,V379)</f>
        <v>2.045</v>
      </c>
      <c r="R379" s="28" t="n">
        <f aca="false">IF(ISNA(W379),R378,W379)</f>
        <v>2.18</v>
      </c>
      <c r="S379" s="28" t="n">
        <f aca="false">IF(ISNA(X379),S378,X379)</f>
        <v>2.245</v>
      </c>
      <c r="T379" s="28" t="n">
        <f aca="false">IF(ISNA(Y379),T378,Y379)</f>
        <v>2.245</v>
      </c>
      <c r="V379" s="28" t="n">
        <f aca="false">VLOOKUP($B379,IF(V$1=2,PRICELOOK2,IF(V$1=3,PRICELOOK3,IF(V$1=4,cash,PRICELOOK))),V$2,FALSE())</f>
        <v>2.045</v>
      </c>
      <c r="W379" s="28" t="n">
        <f aca="false">VLOOKUP($B379,IF(W$1=2,PRICELOOK2,IF(W$1=3,PRICELOOK3,IF(W$1=4,cash,PRICELOOK))),W$2,FALSE())</f>
        <v>2.18</v>
      </c>
      <c r="X379" s="28" t="n">
        <f aca="false">VLOOKUP($B379,IF(X$1=2,PRICELOOK2,IF(X$1=3,PRICELOOK3,IF(X$1=4,cash,PRICELOOK))),X$2,FALSE())</f>
        <v>2.245</v>
      </c>
      <c r="Y379" s="28" t="n">
        <f aca="false">VLOOKUP($B379,IF(Y$1=2,PRICELOOK2,IF(Y$1=3,PRICELOOK3,IF(Y$1=4,cash,PRICELOOK))),Y$2,FALSE())</f>
        <v>2.245</v>
      </c>
      <c r="BK379" s="28" t="n">
        <f aca="false">V379</f>
        <v>2.045</v>
      </c>
      <c r="BL379" s="28" t="n">
        <f aca="false">W379</f>
        <v>2.18</v>
      </c>
      <c r="BM379" s="1" t="n">
        <f aca="false">IF(BK379=0,0,IF(BL379=0,0,1))</f>
        <v>1</v>
      </c>
      <c r="BN379" s="56" t="n">
        <f aca="false">B379</f>
        <v>36057</v>
      </c>
      <c r="BO379" s="71" t="n">
        <f aca="false">IF(BM379=1,CORREL(BK360:BK379,BL360:BL379),1.1)</f>
        <v>0.589814311044389</v>
      </c>
      <c r="BP379" s="28" t="n">
        <f aca="false">IF(BM379=0," ",BO379)</f>
        <v>0.589814311044389</v>
      </c>
      <c r="BV379" s="56" t="n">
        <f aca="false">BN379</f>
        <v>36057</v>
      </c>
      <c r="BW379" s="28" t="n">
        <f aca="false">V379</f>
        <v>2.045</v>
      </c>
      <c r="BX379" s="28" t="n">
        <f aca="false">W379</f>
        <v>2.18</v>
      </c>
      <c r="BY379" s="1" t="n">
        <f aca="false">LN(BW379/BW378)</f>
        <v>0</v>
      </c>
      <c r="BZ379" s="1" t="n">
        <f aca="false">LN(BX379/BX378)</f>
        <v>0</v>
      </c>
      <c r="CA379" s="56" t="n">
        <f aca="false">BV379</f>
        <v>36057</v>
      </c>
      <c r="CB379" s="1" t="n">
        <f aca="false">IF(ISNUMBER(STDEV(BY358:BY379)),STDEV(BY358:BY379)*SQRT(252),0)</f>
        <v>0.746604525578644</v>
      </c>
      <c r="CC379" s="1" t="n">
        <f aca="false">IF(ISNUMBER(STDEV(BZ358:BZ379)),STDEV(BZ358:BZ379)*SQRT(252),0)</f>
        <v>0.44701303571724</v>
      </c>
      <c r="CF379" s="56" t="n">
        <f aca="false">B379</f>
        <v>36057</v>
      </c>
      <c r="CG379" s="1" t="n">
        <f aca="false">CORREL(C358:C379,E358:E379)</f>
        <v>0.645896436376041</v>
      </c>
      <c r="CI379" s="56" t="n">
        <f aca="false">CF379</f>
        <v>36057</v>
      </c>
      <c r="CJ379" s="3" t="n">
        <f aca="false">STDEV(CO358:CO379)*CJ$24</f>
        <v>0.751035451870992</v>
      </c>
      <c r="CK379" s="3" t="n">
        <f aca="false">STDEV(CP358:CP379)*CK$24</f>
        <v>0.449665955362278</v>
      </c>
      <c r="CO379" s="3" t="n">
        <f aca="false">LN(V379/V378)</f>
        <v>0</v>
      </c>
      <c r="CP379" s="3" t="n">
        <f aca="false">LN(W379/W378)</f>
        <v>0</v>
      </c>
    </row>
    <row r="380" customFormat="false" ht="12.75" hidden="false" customHeight="false" outlineLevel="0" collapsed="false">
      <c r="A380" s="1" t="n">
        <f aca="false">A381-1</f>
        <v>813</v>
      </c>
      <c r="B380" s="56" t="n">
        <f aca="false">HLOOKUP("date",IF(TERM2="cash",cash,PRICELOOK),IF(A380&gt;=2,A380,2),FALSE())</f>
        <v>36058</v>
      </c>
      <c r="C380" s="1" t="n">
        <f aca="false">IF(MIN($N380:$O380)=0,0,N380)</f>
        <v>2.045</v>
      </c>
      <c r="D380" s="35" t="n">
        <f aca="false">IF(ma=7,AVERAGE(C374:C380),IF(ma=14,AVERAGE(C367:C380),IF(ma=30,AVERAGE(C351:C380),IF(ma=40,AVERAGE(C341:C380),0))))</f>
        <v>0</v>
      </c>
      <c r="E380" s="1" t="n">
        <f aca="false">IF(MIN($N380:$O380)=0,0,O380)</f>
        <v>2.18</v>
      </c>
      <c r="I380" s="56" t="n">
        <f aca="false">B380</f>
        <v>36058</v>
      </c>
      <c r="J380" s="35" t="n">
        <f aca="false">IF(MIN(C380,E380)=0,0,E380-C380)</f>
        <v>0.135</v>
      </c>
      <c r="K380" s="35" t="n">
        <f aca="false">IF(ma=7,AVERAGE(J374:J380),IF(ma=14,AVERAGE(J367:J380),IF(ma=30,AVERAGE(J351:J380),IF(ma=40,AVERAGE(J341:J380),0))))</f>
        <v>0</v>
      </c>
      <c r="L380" s="35"/>
      <c r="M380" s="35"/>
      <c r="N380" s="28" t="n">
        <f aca="false">IF(BASISYN="YES",Q380-S380,Q380)</f>
        <v>2.045</v>
      </c>
      <c r="O380" s="28" t="n">
        <f aca="false">IF(BASISYN="YES",R380-T380,R380)</f>
        <v>2.18</v>
      </c>
      <c r="Q380" s="28" t="n">
        <f aca="false">IF(ISNA(V380),Q379,V380)</f>
        <v>2.045</v>
      </c>
      <c r="R380" s="28" t="n">
        <f aca="false">IF(ISNA(W380),R379,W380)</f>
        <v>2.18</v>
      </c>
      <c r="S380" s="28" t="n">
        <f aca="false">IF(ISNA(X380),S379,X380)</f>
        <v>2.245</v>
      </c>
      <c r="T380" s="28" t="n">
        <f aca="false">IF(ISNA(Y380),T379,Y380)</f>
        <v>2.245</v>
      </c>
      <c r="V380" s="28" t="n">
        <f aca="false">VLOOKUP($B380,IF(V$1=2,PRICELOOK2,IF(V$1=3,PRICELOOK3,IF(V$1=4,cash,PRICELOOK))),V$2,FALSE())</f>
        <v>2.045</v>
      </c>
      <c r="W380" s="28" t="n">
        <f aca="false">VLOOKUP($B380,IF(W$1=2,PRICELOOK2,IF(W$1=3,PRICELOOK3,IF(W$1=4,cash,PRICELOOK))),W$2,FALSE())</f>
        <v>2.18</v>
      </c>
      <c r="X380" s="28" t="n">
        <f aca="false">VLOOKUP($B380,IF(X$1=2,PRICELOOK2,IF(X$1=3,PRICELOOK3,IF(X$1=4,cash,PRICELOOK))),X$2,FALSE())</f>
        <v>2.245</v>
      </c>
      <c r="Y380" s="28" t="n">
        <f aca="false">VLOOKUP($B380,IF(Y$1=2,PRICELOOK2,IF(Y$1=3,PRICELOOK3,IF(Y$1=4,cash,PRICELOOK))),Y$2,FALSE())</f>
        <v>2.245</v>
      </c>
      <c r="BK380" s="28" t="n">
        <f aca="false">V380</f>
        <v>2.045</v>
      </c>
      <c r="BL380" s="28" t="n">
        <f aca="false">W380</f>
        <v>2.18</v>
      </c>
      <c r="BM380" s="1" t="n">
        <f aca="false">IF(BK380=0,0,IF(BL380=0,0,1))</f>
        <v>1</v>
      </c>
      <c r="BN380" s="56" t="n">
        <f aca="false">B380</f>
        <v>36058</v>
      </c>
      <c r="BO380" s="71" t="n">
        <f aca="false">IF(BM380=1,CORREL(BK361:BK380,BL361:BL380),1.1)</f>
        <v>0.610495562506552</v>
      </c>
      <c r="BP380" s="28" t="n">
        <f aca="false">IF(BM380=0," ",BO380)</f>
        <v>0.610495562506552</v>
      </c>
      <c r="BV380" s="56" t="n">
        <f aca="false">BN380</f>
        <v>36058</v>
      </c>
      <c r="BW380" s="28" t="n">
        <f aca="false">V380</f>
        <v>2.045</v>
      </c>
      <c r="BX380" s="28" t="n">
        <f aca="false">W380</f>
        <v>2.18</v>
      </c>
      <c r="BY380" s="1" t="n">
        <f aca="false">LN(BW380/BW379)</f>
        <v>0</v>
      </c>
      <c r="BZ380" s="1" t="n">
        <f aca="false">LN(BX380/BX379)</f>
        <v>0</v>
      </c>
      <c r="CA380" s="56" t="n">
        <f aca="false">BV380</f>
        <v>36058</v>
      </c>
      <c r="CB380" s="1" t="n">
        <f aca="false">IF(ISNUMBER(STDEV(BY359:BY380)),STDEV(BY359:BY380)*SQRT(252),0)</f>
        <v>0.746604525578644</v>
      </c>
      <c r="CC380" s="1" t="n">
        <f aca="false">IF(ISNUMBER(STDEV(BZ359:BZ380)),STDEV(BZ359:BZ380)*SQRT(252),0)</f>
        <v>0.44701303571724</v>
      </c>
      <c r="CF380" s="56" t="n">
        <f aca="false">B380</f>
        <v>36058</v>
      </c>
      <c r="CG380" s="1" t="n">
        <f aca="false">CORREL(C359:C380,E359:E380)</f>
        <v>0.640677834639141</v>
      </c>
      <c r="CI380" s="56" t="n">
        <f aca="false">CF380</f>
        <v>36058</v>
      </c>
      <c r="CJ380" s="3" t="n">
        <f aca="false">STDEV(CO359:CO380)*CJ$24</f>
        <v>0.751035451870992</v>
      </c>
      <c r="CK380" s="3" t="n">
        <f aca="false">STDEV(CP359:CP380)*CK$24</f>
        <v>0.449665955362278</v>
      </c>
      <c r="CO380" s="3" t="n">
        <f aca="false">LN(V380/V379)</f>
        <v>0</v>
      </c>
      <c r="CP380" s="3" t="n">
        <f aca="false">LN(W380/W379)</f>
        <v>0</v>
      </c>
    </row>
    <row r="381" customFormat="false" ht="12.75" hidden="false" customHeight="false" outlineLevel="0" collapsed="false">
      <c r="A381" s="1" t="n">
        <f aca="false">A382-1</f>
        <v>814</v>
      </c>
      <c r="B381" s="56" t="n">
        <f aca="false">HLOOKUP("date",IF(TERM2="cash",cash,PRICELOOK),IF(A381&gt;=2,A381,2),FALSE())</f>
        <v>36059</v>
      </c>
      <c r="C381" s="1" t="n">
        <f aca="false">IF(MIN($N381:$O381)=0,0,N381)</f>
        <v>1.95</v>
      </c>
      <c r="D381" s="35" t="n">
        <f aca="false">IF(ma=7,AVERAGE(C375:C381),IF(ma=14,AVERAGE(C368:C381),IF(ma=30,AVERAGE(C352:C381),IF(ma=40,AVERAGE(C342:C381),0))))</f>
        <v>0</v>
      </c>
      <c r="E381" s="1" t="n">
        <f aca="false">IF(MIN($N381:$O381)=0,0,O381)</f>
        <v>2.15</v>
      </c>
      <c r="I381" s="56" t="n">
        <f aca="false">B381</f>
        <v>36059</v>
      </c>
      <c r="J381" s="35" t="n">
        <f aca="false">IF(MIN(C381,E381)=0,0,E381-C381)</f>
        <v>0.2</v>
      </c>
      <c r="K381" s="35" t="n">
        <f aca="false">IF(ma=7,AVERAGE(J375:J381),IF(ma=14,AVERAGE(J368:J381),IF(ma=30,AVERAGE(J352:J381),IF(ma=40,AVERAGE(J342:J381),0))))</f>
        <v>0</v>
      </c>
      <c r="L381" s="35"/>
      <c r="M381" s="35"/>
      <c r="N381" s="28" t="n">
        <f aca="false">IF(BASISYN="YES",Q381-S381,Q381)</f>
        <v>1.95</v>
      </c>
      <c r="O381" s="28" t="n">
        <f aca="false">IF(BASISYN="YES",R381-T381,R381)</f>
        <v>2.15</v>
      </c>
      <c r="Q381" s="28" t="n">
        <f aca="false">IF(ISNA(V381),Q380,V381)</f>
        <v>1.95</v>
      </c>
      <c r="R381" s="28" t="n">
        <f aca="false">IF(ISNA(W381),R380,W381)</f>
        <v>2.15</v>
      </c>
      <c r="S381" s="28" t="n">
        <f aca="false">IF(ISNA(X381),S380,X381)</f>
        <v>2.17</v>
      </c>
      <c r="T381" s="28" t="n">
        <f aca="false">IF(ISNA(Y381),T380,Y381)</f>
        <v>2.17</v>
      </c>
      <c r="V381" s="28" t="n">
        <f aca="false">VLOOKUP($B381,IF(V$1=2,PRICELOOK2,IF(V$1=3,PRICELOOK3,IF(V$1=4,cash,PRICELOOK))),V$2,FALSE())</f>
        <v>1.95</v>
      </c>
      <c r="W381" s="28" t="n">
        <f aca="false">VLOOKUP($B381,IF(W$1=2,PRICELOOK2,IF(W$1=3,PRICELOOK3,IF(W$1=4,cash,PRICELOOK))),W$2,FALSE())</f>
        <v>2.15</v>
      </c>
      <c r="X381" s="28" t="n">
        <f aca="false">VLOOKUP($B381,IF(X$1=2,PRICELOOK2,IF(X$1=3,PRICELOOK3,IF(X$1=4,cash,PRICELOOK))),X$2,FALSE())</f>
        <v>2.17</v>
      </c>
      <c r="Y381" s="28" t="n">
        <f aca="false">VLOOKUP($B381,IF(Y$1=2,PRICELOOK2,IF(Y$1=3,PRICELOOK3,IF(Y$1=4,cash,PRICELOOK))),Y$2,FALSE())</f>
        <v>2.17</v>
      </c>
      <c r="BK381" s="28" t="n">
        <f aca="false">V381</f>
        <v>1.95</v>
      </c>
      <c r="BL381" s="28" t="n">
        <f aca="false">W381</f>
        <v>2.15</v>
      </c>
      <c r="BM381" s="1" t="n">
        <f aca="false">IF(BK381=0,0,IF(BL381=0,0,1))</f>
        <v>1</v>
      </c>
      <c r="BN381" s="56" t="n">
        <f aca="false">B381</f>
        <v>36059</v>
      </c>
      <c r="BO381" s="71" t="n">
        <f aca="false">IF(BM381=1,CORREL(BK362:BK381,BL362:BL381),1.1)</f>
        <v>0.701484971124249</v>
      </c>
      <c r="BP381" s="28" t="n">
        <f aca="false">IF(BM381=0," ",BO381)</f>
        <v>0.701484971124249</v>
      </c>
      <c r="BV381" s="56" t="n">
        <f aca="false">BN381</f>
        <v>36059</v>
      </c>
      <c r="BW381" s="28" t="n">
        <f aca="false">V381</f>
        <v>1.95</v>
      </c>
      <c r="BX381" s="28" t="n">
        <f aca="false">W381</f>
        <v>2.15</v>
      </c>
      <c r="BY381" s="1" t="n">
        <f aca="false">LN(BW381/BW380)</f>
        <v>-0.0475684169191096</v>
      </c>
      <c r="BZ381" s="1" t="n">
        <f aca="false">LN(BX381/BX380)</f>
        <v>-0.0138570346614264</v>
      </c>
      <c r="CA381" s="56" t="n">
        <f aca="false">BV381</f>
        <v>36059</v>
      </c>
      <c r="CB381" s="1" t="n">
        <f aca="false">IF(ISNUMBER(STDEV(BY360:BY381)),STDEV(BY360:BY381)*SQRT(252),0)</f>
        <v>0.772799514312745</v>
      </c>
      <c r="CC381" s="1" t="n">
        <f aca="false">IF(ISNUMBER(STDEV(BZ360:BZ381)),STDEV(BZ360:BZ381)*SQRT(252),0)</f>
        <v>0.450705076430958</v>
      </c>
      <c r="CF381" s="56" t="n">
        <f aca="false">B381</f>
        <v>36059</v>
      </c>
      <c r="CG381" s="1" t="n">
        <f aca="false">CORREL(C360:C381,E360:E381)</f>
        <v>0.611506702722261</v>
      </c>
      <c r="CI381" s="56" t="n">
        <f aca="false">CF381</f>
        <v>36059</v>
      </c>
      <c r="CJ381" s="3" t="n">
        <f aca="false">STDEV(CO360:CO381)*CJ$24</f>
        <v>0.777385901843719</v>
      </c>
      <c r="CK381" s="3" t="n">
        <f aca="false">STDEV(CP360:CP381)*CK$24</f>
        <v>0.453379907489215</v>
      </c>
      <c r="CO381" s="3" t="n">
        <f aca="false">LN(V381/V380)</f>
        <v>-0.0475684169191096</v>
      </c>
      <c r="CP381" s="3" t="n">
        <f aca="false">LN(W381/W380)</f>
        <v>-0.0138570346614264</v>
      </c>
    </row>
    <row r="382" customFormat="false" ht="12.75" hidden="false" customHeight="false" outlineLevel="0" collapsed="false">
      <c r="A382" s="1" t="n">
        <f aca="false">A383-1</f>
        <v>815</v>
      </c>
      <c r="B382" s="56" t="n">
        <f aca="false">HLOOKUP("date",IF(TERM2="cash",cash,PRICELOOK),IF(A382&gt;=2,A382,2),FALSE())</f>
        <v>36060</v>
      </c>
      <c r="C382" s="1" t="n">
        <f aca="false">IF(MIN($N382:$O382)=0,0,N382)</f>
        <v>2.085</v>
      </c>
      <c r="D382" s="35" t="n">
        <f aca="false">IF(ma=7,AVERAGE(C376:C382),IF(ma=14,AVERAGE(C369:C382),IF(ma=30,AVERAGE(C353:C382),IF(ma=40,AVERAGE(C343:C382),0))))</f>
        <v>0</v>
      </c>
      <c r="E382" s="1" t="n">
        <f aca="false">IF(MIN($N382:$O382)=0,0,O382)</f>
        <v>2.24</v>
      </c>
      <c r="I382" s="56" t="n">
        <f aca="false">B382</f>
        <v>36060</v>
      </c>
      <c r="J382" s="35" t="n">
        <f aca="false">IF(MIN(C382,E382)=0,0,E382-C382)</f>
        <v>0.155</v>
      </c>
      <c r="K382" s="35" t="n">
        <f aca="false">IF(ma=7,AVERAGE(J376:J382),IF(ma=14,AVERAGE(J369:J382),IF(ma=30,AVERAGE(J353:J382),IF(ma=40,AVERAGE(J343:J382),0))))</f>
        <v>0</v>
      </c>
      <c r="L382" s="35"/>
      <c r="M382" s="35"/>
      <c r="N382" s="28" t="n">
        <f aca="false">IF(BASISYN="YES",Q382-S382,Q382)</f>
        <v>2.085</v>
      </c>
      <c r="O382" s="28" t="n">
        <f aca="false">IF(BASISYN="YES",R382-T382,R382)</f>
        <v>2.24</v>
      </c>
      <c r="Q382" s="28" t="n">
        <f aca="false">IF(ISNA(V382),Q381,V382)</f>
        <v>2.085</v>
      </c>
      <c r="R382" s="28" t="n">
        <f aca="false">IF(ISNA(W382),R381,W382)</f>
        <v>2.24</v>
      </c>
      <c r="S382" s="28" t="n">
        <f aca="false">IF(ISNA(X382),S381,X382)</f>
        <v>2.285</v>
      </c>
      <c r="T382" s="28" t="n">
        <f aca="false">IF(ISNA(Y382),T381,Y382)</f>
        <v>2.285</v>
      </c>
      <c r="V382" s="28" t="n">
        <f aca="false">VLOOKUP($B382,IF(V$1=2,PRICELOOK2,IF(V$1=3,PRICELOOK3,IF(V$1=4,cash,PRICELOOK))),V$2,FALSE())</f>
        <v>2.085</v>
      </c>
      <c r="W382" s="28" t="n">
        <f aca="false">VLOOKUP($B382,IF(W$1=2,PRICELOOK2,IF(W$1=3,PRICELOOK3,IF(W$1=4,cash,PRICELOOK))),W$2,FALSE())</f>
        <v>2.24</v>
      </c>
      <c r="X382" s="28" t="n">
        <f aca="false">VLOOKUP($B382,IF(X$1=2,PRICELOOK2,IF(X$1=3,PRICELOOK3,IF(X$1=4,cash,PRICELOOK))),X$2,FALSE())</f>
        <v>2.285</v>
      </c>
      <c r="Y382" s="28" t="n">
        <f aca="false">VLOOKUP($B382,IF(Y$1=2,PRICELOOK2,IF(Y$1=3,PRICELOOK3,IF(Y$1=4,cash,PRICELOOK))),Y$2,FALSE())</f>
        <v>2.285</v>
      </c>
      <c r="BK382" s="28" t="n">
        <f aca="false">V382</f>
        <v>2.085</v>
      </c>
      <c r="BL382" s="28" t="n">
        <f aca="false">W382</f>
        <v>2.24</v>
      </c>
      <c r="BM382" s="1" t="n">
        <f aca="false">IF(BK382=0,0,IF(BL382=0,0,1))</f>
        <v>1</v>
      </c>
      <c r="BN382" s="56" t="n">
        <f aca="false">B382</f>
        <v>36060</v>
      </c>
      <c r="BO382" s="71" t="n">
        <f aca="false">IF(BM382=1,CORREL(BK363:BK382,BL363:BL382),1.1)</f>
        <v>0.858027257347863</v>
      </c>
      <c r="BP382" s="28" t="n">
        <f aca="false">IF(BM382=0," ",BO382)</f>
        <v>0.858027257347863</v>
      </c>
      <c r="BV382" s="56" t="n">
        <f aca="false">BN382</f>
        <v>36060</v>
      </c>
      <c r="BW382" s="28" t="n">
        <f aca="false">V382</f>
        <v>2.085</v>
      </c>
      <c r="BX382" s="28" t="n">
        <f aca="false">W382</f>
        <v>2.24</v>
      </c>
      <c r="BY382" s="1" t="n">
        <f aca="false">LN(BW382/BW381)</f>
        <v>0.0669394826751093</v>
      </c>
      <c r="BZ382" s="1" t="n">
        <f aca="false">LN(BX382/BX381)</f>
        <v>0.0410080237273773</v>
      </c>
      <c r="CA382" s="56" t="n">
        <f aca="false">BV382</f>
        <v>36060</v>
      </c>
      <c r="CB382" s="1" t="n">
        <f aca="false">IF(ISNUMBER(STDEV(BY361:BY382)),STDEV(BY361:BY382)*SQRT(252),0)</f>
        <v>0.795836029108403</v>
      </c>
      <c r="CC382" s="1" t="n">
        <f aca="false">IF(ISNUMBER(STDEV(BZ361:BZ382)),STDEV(BZ361:BZ382)*SQRT(252),0)</f>
        <v>0.455113976809462</v>
      </c>
      <c r="CF382" s="56" t="n">
        <f aca="false">B382</f>
        <v>36060</v>
      </c>
      <c r="CG382" s="1" t="n">
        <f aca="false">CORREL(C361:C382,E361:E382)</f>
        <v>0.670372185804584</v>
      </c>
      <c r="CI382" s="56" t="n">
        <f aca="false">CF382</f>
        <v>36060</v>
      </c>
      <c r="CJ382" s="3" t="n">
        <f aca="false">STDEV(CO361:CO382)*CJ$24</f>
        <v>0.800559133060983</v>
      </c>
      <c r="CK382" s="3" t="n">
        <f aca="false">STDEV(CP361:CP382)*CK$24</f>
        <v>0.457814973678317</v>
      </c>
      <c r="CO382" s="3" t="n">
        <f aca="false">LN(V382/V381)</f>
        <v>0.0669394826751093</v>
      </c>
      <c r="CP382" s="3" t="n">
        <f aca="false">LN(W382/W381)</f>
        <v>0.0410080237273773</v>
      </c>
    </row>
    <row r="383" customFormat="false" ht="12.75" hidden="false" customHeight="false" outlineLevel="0" collapsed="false">
      <c r="A383" s="1" t="n">
        <f aca="false">A384-1</f>
        <v>816</v>
      </c>
      <c r="B383" s="56" t="n">
        <f aca="false">HLOOKUP("date",IF(TERM2="cash",cash,PRICELOOK),IF(A383&gt;=2,A383,2),FALSE())</f>
        <v>36061</v>
      </c>
      <c r="C383" s="1" t="n">
        <f aca="false">IF(MIN($N383:$O383)=0,0,N383)</f>
        <v>2.015</v>
      </c>
      <c r="D383" s="35" t="n">
        <f aca="false">IF(ma=7,AVERAGE(C377:C383),IF(ma=14,AVERAGE(C370:C383),IF(ma=30,AVERAGE(C354:C383),IF(ma=40,AVERAGE(C344:C383),0))))</f>
        <v>0</v>
      </c>
      <c r="E383" s="1" t="n">
        <f aca="false">IF(MIN($N383:$O383)=0,0,O383)</f>
        <v>2.175</v>
      </c>
      <c r="I383" s="56" t="n">
        <f aca="false">B383</f>
        <v>36061</v>
      </c>
      <c r="J383" s="35" t="n">
        <f aca="false">IF(MIN(C383,E383)=0,0,E383-C383)</f>
        <v>0.16</v>
      </c>
      <c r="K383" s="35" t="n">
        <f aca="false">IF(ma=7,AVERAGE(J377:J383),IF(ma=14,AVERAGE(J370:J383),IF(ma=30,AVERAGE(J354:J383),IF(ma=40,AVERAGE(J344:J383),0))))</f>
        <v>0</v>
      </c>
      <c r="L383" s="35"/>
      <c r="M383" s="35"/>
      <c r="N383" s="28" t="n">
        <f aca="false">IF(BASISYN="YES",Q383-S383,Q383)</f>
        <v>2.015</v>
      </c>
      <c r="O383" s="28" t="n">
        <f aca="false">IF(BASISYN="YES",R383-T383,R383)</f>
        <v>2.175</v>
      </c>
      <c r="Q383" s="28" t="n">
        <f aca="false">IF(ISNA(V383),Q382,V383)</f>
        <v>2.015</v>
      </c>
      <c r="R383" s="28" t="n">
        <f aca="false">IF(ISNA(W383),R382,W383)</f>
        <v>2.175</v>
      </c>
      <c r="S383" s="28" t="n">
        <f aca="false">IF(ISNA(X383),S382,X383)</f>
        <v>2.185</v>
      </c>
      <c r="T383" s="28" t="n">
        <f aca="false">IF(ISNA(Y383),T382,Y383)</f>
        <v>2.185</v>
      </c>
      <c r="V383" s="28" t="n">
        <f aca="false">VLOOKUP($B383,IF(V$1=2,PRICELOOK2,IF(V$1=3,PRICELOOK3,IF(V$1=4,cash,PRICELOOK))),V$2,FALSE())</f>
        <v>2.015</v>
      </c>
      <c r="W383" s="28" t="n">
        <f aca="false">VLOOKUP($B383,IF(W$1=2,PRICELOOK2,IF(W$1=3,PRICELOOK3,IF(W$1=4,cash,PRICELOOK))),W$2,FALSE())</f>
        <v>2.175</v>
      </c>
      <c r="X383" s="28" t="n">
        <f aca="false">VLOOKUP($B383,IF(X$1=2,PRICELOOK2,IF(X$1=3,PRICELOOK3,IF(X$1=4,cash,PRICELOOK))),X$2,FALSE())</f>
        <v>2.185</v>
      </c>
      <c r="Y383" s="28" t="n">
        <f aca="false">VLOOKUP($B383,IF(Y$1=2,PRICELOOK2,IF(Y$1=3,PRICELOOK3,IF(Y$1=4,cash,PRICELOOK))),Y$2,FALSE())</f>
        <v>2.185</v>
      </c>
      <c r="BK383" s="28" t="n">
        <f aca="false">V383</f>
        <v>2.015</v>
      </c>
      <c r="BL383" s="28" t="n">
        <f aca="false">W383</f>
        <v>2.175</v>
      </c>
      <c r="BM383" s="1" t="n">
        <f aca="false">IF(BK383=0,0,IF(BL383=0,0,1))</f>
        <v>1</v>
      </c>
      <c r="BN383" s="56" t="n">
        <f aca="false">B383</f>
        <v>36061</v>
      </c>
      <c r="BO383" s="71" t="n">
        <f aca="false">IF(BM383=1,CORREL(BK364:BK383,BL364:BL383),1.1)</f>
        <v>0.880935903298741</v>
      </c>
      <c r="BP383" s="28" t="n">
        <f aca="false">IF(BM383=0," ",BO383)</f>
        <v>0.880935903298741</v>
      </c>
      <c r="BV383" s="56" t="n">
        <f aca="false">BN383</f>
        <v>36061</v>
      </c>
      <c r="BW383" s="28" t="n">
        <f aca="false">V383</f>
        <v>2.015</v>
      </c>
      <c r="BX383" s="28" t="n">
        <f aca="false">W383</f>
        <v>2.175</v>
      </c>
      <c r="BY383" s="1" t="n">
        <f aca="false">LN(BW383/BW382)</f>
        <v>-0.0341496598521184</v>
      </c>
      <c r="BZ383" s="1" t="n">
        <f aca="false">LN(BX383/BX382)</f>
        <v>-0.0294472013263013</v>
      </c>
      <c r="CA383" s="56" t="n">
        <f aca="false">BV383</f>
        <v>36061</v>
      </c>
      <c r="CB383" s="1" t="n">
        <f aca="false">IF(ISNUMBER(STDEV(BY362:BY383)),STDEV(BY362:BY383)*SQRT(252),0)</f>
        <v>0.684625924882303</v>
      </c>
      <c r="CC383" s="1" t="n">
        <f aca="false">IF(ISNUMBER(STDEV(BZ362:BZ383)),STDEV(BZ362:BZ383)*SQRT(252),0)</f>
        <v>0.382225042095829</v>
      </c>
      <c r="CF383" s="56" t="n">
        <f aca="false">B383</f>
        <v>36061</v>
      </c>
      <c r="CG383" s="1" t="n">
        <f aca="false">CORREL(C362:C383,E362:E383)</f>
        <v>0.766427163611496</v>
      </c>
      <c r="CI383" s="56" t="n">
        <f aca="false">CF383</f>
        <v>36061</v>
      </c>
      <c r="CJ383" s="3" t="n">
        <f aca="false">STDEV(CO362:CO383)*CJ$24</f>
        <v>0.688689022421972</v>
      </c>
      <c r="CK383" s="3" t="n">
        <f aca="false">STDEV(CP362:CP383)*CK$24</f>
        <v>0.384493459886766</v>
      </c>
      <c r="CO383" s="3" t="n">
        <f aca="false">LN(V383/V382)</f>
        <v>-0.0341496598521184</v>
      </c>
      <c r="CP383" s="3" t="n">
        <f aca="false">LN(W383/W382)</f>
        <v>-0.0294472013263013</v>
      </c>
    </row>
    <row r="384" customFormat="false" ht="12.75" hidden="false" customHeight="false" outlineLevel="0" collapsed="false">
      <c r="A384" s="1" t="n">
        <f aca="false">A385-1</f>
        <v>817</v>
      </c>
      <c r="B384" s="56" t="n">
        <f aca="false">HLOOKUP("date",IF(TERM2="cash",cash,PRICELOOK),IF(A384&gt;=2,A384,2),FALSE())</f>
        <v>36062</v>
      </c>
      <c r="C384" s="1" t="n">
        <f aca="false">IF(MIN($N384:$O384)=0,0,N384)</f>
        <v>1.965</v>
      </c>
      <c r="D384" s="35" t="n">
        <f aca="false">IF(ma=7,AVERAGE(C378:C384),IF(ma=14,AVERAGE(C371:C384),IF(ma=30,AVERAGE(C355:C384),IF(ma=40,AVERAGE(C345:C384),0))))</f>
        <v>0</v>
      </c>
      <c r="E384" s="1" t="n">
        <f aca="false">IF(MIN($N384:$O384)=0,0,O384)</f>
        <v>2.155</v>
      </c>
      <c r="I384" s="56" t="n">
        <f aca="false">B384</f>
        <v>36062</v>
      </c>
      <c r="J384" s="35" t="n">
        <f aca="false">IF(MIN(C384,E384)=0,0,E384-C384)</f>
        <v>0.19</v>
      </c>
      <c r="K384" s="35" t="n">
        <f aca="false">IF(ma=7,AVERAGE(J378:J384),IF(ma=14,AVERAGE(J371:J384),IF(ma=30,AVERAGE(J355:J384),IF(ma=40,AVERAGE(J345:J384),0))))</f>
        <v>0</v>
      </c>
      <c r="L384" s="35"/>
      <c r="M384" s="35"/>
      <c r="N384" s="28" t="n">
        <f aca="false">IF(BASISYN="YES",Q384-S384,Q384)</f>
        <v>1.965</v>
      </c>
      <c r="O384" s="28" t="n">
        <f aca="false">IF(BASISYN="YES",R384-T384,R384)</f>
        <v>2.155</v>
      </c>
      <c r="Q384" s="28" t="n">
        <f aca="false">IF(ISNA(V384),Q383,V384)</f>
        <v>1.965</v>
      </c>
      <c r="R384" s="28" t="n">
        <f aca="false">IF(ISNA(W384),R383,W384)</f>
        <v>2.155</v>
      </c>
      <c r="S384" s="28" t="n">
        <f aca="false">IF(ISNA(X384),S383,X384)</f>
        <v>2.165</v>
      </c>
      <c r="T384" s="28" t="n">
        <f aca="false">IF(ISNA(Y384),T383,Y384)</f>
        <v>2.165</v>
      </c>
      <c r="V384" s="28" t="n">
        <f aca="false">VLOOKUP($B384,IF(V$1=2,PRICELOOK2,IF(V$1=3,PRICELOOK3,IF(V$1=4,cash,PRICELOOK))),V$2,FALSE())</f>
        <v>1.965</v>
      </c>
      <c r="W384" s="28" t="n">
        <f aca="false">VLOOKUP($B384,IF(W$1=2,PRICELOOK2,IF(W$1=3,PRICELOOK3,IF(W$1=4,cash,PRICELOOK))),W$2,FALSE())</f>
        <v>2.155</v>
      </c>
      <c r="X384" s="28" t="n">
        <f aca="false">VLOOKUP($B384,IF(X$1=2,PRICELOOK2,IF(X$1=3,PRICELOOK3,IF(X$1=4,cash,PRICELOOK))),X$2,FALSE())</f>
        <v>2.165</v>
      </c>
      <c r="Y384" s="28" t="n">
        <f aca="false">VLOOKUP($B384,IF(Y$1=2,PRICELOOK2,IF(Y$1=3,PRICELOOK3,IF(Y$1=4,cash,PRICELOOK))),Y$2,FALSE())</f>
        <v>2.165</v>
      </c>
      <c r="BK384" s="28" t="n">
        <f aca="false">V384</f>
        <v>1.965</v>
      </c>
      <c r="BL384" s="28" t="n">
        <f aca="false">W384</f>
        <v>2.155</v>
      </c>
      <c r="BM384" s="1" t="n">
        <f aca="false">IF(BK384=0,0,IF(BL384=0,0,1))</f>
        <v>1</v>
      </c>
      <c r="BN384" s="56" t="n">
        <f aca="false">B384</f>
        <v>36062</v>
      </c>
      <c r="BO384" s="71" t="n">
        <f aca="false">IF(BM384=1,CORREL(BK365:BK384,BL365:BL384),1.1)</f>
        <v>0.88125224354805</v>
      </c>
      <c r="BP384" s="28" t="n">
        <f aca="false">IF(BM384=0," ",BO384)</f>
        <v>0.88125224354805</v>
      </c>
      <c r="BV384" s="56" t="n">
        <f aca="false">BN384</f>
        <v>36062</v>
      </c>
      <c r="BW384" s="28" t="n">
        <f aca="false">V384</f>
        <v>1.965</v>
      </c>
      <c r="BX384" s="28" t="n">
        <f aca="false">W384</f>
        <v>2.155</v>
      </c>
      <c r="BY384" s="1" t="n">
        <f aca="false">LN(BW384/BW383)</f>
        <v>-0.0251269500774218</v>
      </c>
      <c r="BZ384" s="1" t="n">
        <f aca="false">LN(BX384/BX383)</f>
        <v>-0.00923794098493636</v>
      </c>
      <c r="CA384" s="56" t="n">
        <f aca="false">BV384</f>
        <v>36062</v>
      </c>
      <c r="CB384" s="1" t="n">
        <f aca="false">IF(ISNUMBER(STDEV(BY363:BY384)),STDEV(BY363:BY384)*SQRT(252),0)</f>
        <v>0.650153090743652</v>
      </c>
      <c r="CC384" s="1" t="n">
        <f aca="false">IF(ISNUMBER(STDEV(BZ363:BZ384)),STDEV(BZ363:BZ384)*SQRT(252),0)</f>
        <v>0.373041292442304</v>
      </c>
      <c r="CF384" s="56" t="n">
        <f aca="false">B384</f>
        <v>36062</v>
      </c>
      <c r="CG384" s="1" t="n">
        <f aca="false">CORREL(C363:C384,E363:E384)</f>
        <v>0.865477209409797</v>
      </c>
      <c r="CI384" s="56" t="n">
        <f aca="false">CF384</f>
        <v>36062</v>
      </c>
      <c r="CJ384" s="3" t="n">
        <f aca="false">STDEV(CO363:CO384)*CJ$24</f>
        <v>0.654011599934438</v>
      </c>
      <c r="CK384" s="3" t="n">
        <f aca="false">STDEV(CP363:CP384)*CK$24</f>
        <v>0.375255206789438</v>
      </c>
      <c r="CO384" s="3" t="n">
        <f aca="false">LN(V384/V383)</f>
        <v>-0.0251269500774218</v>
      </c>
      <c r="CP384" s="3" t="n">
        <f aca="false">LN(W384/W383)</f>
        <v>-0.00923794098493636</v>
      </c>
    </row>
    <row r="385" customFormat="false" ht="12.75" hidden="false" customHeight="false" outlineLevel="0" collapsed="false">
      <c r="A385" s="1" t="n">
        <f aca="false">A386-1</f>
        <v>818</v>
      </c>
      <c r="B385" s="56" t="n">
        <f aca="false">HLOOKUP("date",IF(TERM2="cash",cash,PRICELOOK),IF(A385&gt;=2,A385,2),FALSE())</f>
        <v>36063</v>
      </c>
      <c r="C385" s="1" t="n">
        <f aca="false">IF(MIN($N385:$O385)=0,0,N385)</f>
        <v>2.105</v>
      </c>
      <c r="D385" s="35" t="n">
        <f aca="false">IF(ma=7,AVERAGE(C379:C385),IF(ma=14,AVERAGE(C372:C385),IF(ma=30,AVERAGE(C356:C385),IF(ma=40,AVERAGE(C346:C385),0))))</f>
        <v>0</v>
      </c>
      <c r="E385" s="1" t="n">
        <f aca="false">IF(MIN($N385:$O385)=0,0,O385)</f>
        <v>2.18</v>
      </c>
      <c r="I385" s="56" t="n">
        <f aca="false">B385</f>
        <v>36063</v>
      </c>
      <c r="J385" s="35" t="n">
        <f aca="false">IF(MIN(C385,E385)=0,0,E385-C385)</f>
        <v>0.0750000000000002</v>
      </c>
      <c r="K385" s="35" t="n">
        <f aca="false">IF(ma=7,AVERAGE(J379:J385),IF(ma=14,AVERAGE(J372:J385),IF(ma=30,AVERAGE(J356:J385),IF(ma=40,AVERAGE(J346:J385),0))))</f>
        <v>0</v>
      </c>
      <c r="L385" s="35"/>
      <c r="M385" s="35"/>
      <c r="N385" s="28" t="n">
        <f aca="false">IF(BASISYN="YES",Q385-S385,Q385)</f>
        <v>2.105</v>
      </c>
      <c r="O385" s="28" t="n">
        <f aca="false">IF(BASISYN="YES",R385-T385,R385)</f>
        <v>2.18</v>
      </c>
      <c r="Q385" s="28" t="n">
        <f aca="false">IF(ISNA(V385),Q384,V385)</f>
        <v>2.105</v>
      </c>
      <c r="R385" s="28" t="n">
        <f aca="false">IF(ISNA(W385),R384,W385)</f>
        <v>2.18</v>
      </c>
      <c r="S385" s="28" t="n">
        <f aca="false">IF(ISNA(X385),S384,X385)</f>
        <v>2.385</v>
      </c>
      <c r="T385" s="28" t="n">
        <f aca="false">IF(ISNA(Y385),T384,Y385)</f>
        <v>2.385</v>
      </c>
      <c r="V385" s="28" t="n">
        <f aca="false">VLOOKUP($B385,IF(V$1=2,PRICELOOK2,IF(V$1=3,PRICELOOK3,IF(V$1=4,cash,PRICELOOK))),V$2,FALSE())</f>
        <v>2.105</v>
      </c>
      <c r="W385" s="28" t="n">
        <f aca="false">VLOOKUP($B385,IF(W$1=2,PRICELOOK2,IF(W$1=3,PRICELOOK3,IF(W$1=4,cash,PRICELOOK))),W$2,FALSE())</f>
        <v>2.18</v>
      </c>
      <c r="X385" s="28" t="n">
        <f aca="false">VLOOKUP($B385,IF(X$1=2,PRICELOOK2,IF(X$1=3,PRICELOOK3,IF(X$1=4,cash,PRICELOOK))),X$2,FALSE())</f>
        <v>2.385</v>
      </c>
      <c r="Y385" s="28" t="n">
        <f aca="false">VLOOKUP($B385,IF(Y$1=2,PRICELOOK2,IF(Y$1=3,PRICELOOK3,IF(Y$1=4,cash,PRICELOOK))),Y$2,FALSE())</f>
        <v>2.385</v>
      </c>
      <c r="BK385" s="28" t="n">
        <f aca="false">V385</f>
        <v>2.105</v>
      </c>
      <c r="BL385" s="28" t="n">
        <f aca="false">W385</f>
        <v>2.18</v>
      </c>
      <c r="BM385" s="1" t="n">
        <f aca="false">IF(BK385=0,0,IF(BL385=0,0,1))</f>
        <v>1</v>
      </c>
      <c r="BN385" s="56" t="n">
        <f aca="false">B385</f>
        <v>36063</v>
      </c>
      <c r="BO385" s="71" t="n">
        <f aca="false">IF(BM385=1,CORREL(BK366:BK385,BL366:BL385),1.1)</f>
        <v>0.88116271018723</v>
      </c>
      <c r="BP385" s="28" t="n">
        <f aca="false">IF(BM385=0," ",BO385)</f>
        <v>0.88116271018723</v>
      </c>
      <c r="BV385" s="56" t="n">
        <f aca="false">BN385</f>
        <v>36063</v>
      </c>
      <c r="BW385" s="28" t="n">
        <f aca="false">V385</f>
        <v>2.105</v>
      </c>
      <c r="BX385" s="28" t="n">
        <f aca="false">W385</f>
        <v>2.18</v>
      </c>
      <c r="BY385" s="1" t="n">
        <f aca="false">LN(BW385/BW384)</f>
        <v>0.0688232218131202</v>
      </c>
      <c r="BZ385" s="1" t="n">
        <f aca="false">LN(BX385/BX384)</f>
        <v>0.0115341532452868</v>
      </c>
      <c r="CA385" s="56" t="n">
        <f aca="false">BV385</f>
        <v>36063</v>
      </c>
      <c r="CB385" s="1" t="n">
        <f aca="false">IF(ISNUMBER(STDEV(BY364:BY385)),STDEV(BY364:BY385)*SQRT(252),0)</f>
        <v>0.654485304931573</v>
      </c>
      <c r="CC385" s="1" t="n">
        <f aca="false">IF(ISNUMBER(STDEV(BZ364:BZ385)),STDEV(BZ364:BZ385)*SQRT(252),0)</f>
        <v>0.342690286652012</v>
      </c>
      <c r="CF385" s="56" t="n">
        <f aca="false">B385</f>
        <v>36063</v>
      </c>
      <c r="CG385" s="1" t="n">
        <f aca="false">CORREL(C364:C385,E364:E385)</f>
        <v>0.882192884533641</v>
      </c>
      <c r="CI385" s="56" t="n">
        <f aca="false">CF385</f>
        <v>36063</v>
      </c>
      <c r="CJ385" s="3" t="n">
        <f aca="false">STDEV(CO364:CO385)*CJ$24</f>
        <v>0.658369524818038</v>
      </c>
      <c r="CK385" s="3" t="n">
        <f aca="false">STDEV(CP364:CP385)*CK$24</f>
        <v>0.344724074754331</v>
      </c>
      <c r="CO385" s="3" t="n">
        <f aca="false">LN(V385/V384)</f>
        <v>0.0688232218131202</v>
      </c>
      <c r="CP385" s="3" t="n">
        <f aca="false">LN(W385/W384)</f>
        <v>0.0115341532452868</v>
      </c>
    </row>
    <row r="386" customFormat="false" ht="12.75" hidden="false" customHeight="false" outlineLevel="0" collapsed="false">
      <c r="A386" s="1" t="n">
        <f aca="false">A387-1</f>
        <v>819</v>
      </c>
      <c r="B386" s="56" t="n">
        <f aca="false">HLOOKUP("date",IF(TERM2="cash",cash,PRICELOOK),IF(A386&gt;=2,A386,2),FALSE())</f>
        <v>36064</v>
      </c>
      <c r="C386" s="1" t="n">
        <f aca="false">IF(MIN($N386:$O386)=0,0,N386)</f>
        <v>2.105</v>
      </c>
      <c r="D386" s="35" t="n">
        <f aca="false">IF(ma=7,AVERAGE(C380:C386),IF(ma=14,AVERAGE(C373:C386),IF(ma=30,AVERAGE(C357:C386),IF(ma=40,AVERAGE(C347:C386),0))))</f>
        <v>0</v>
      </c>
      <c r="E386" s="1" t="n">
        <f aca="false">IF(MIN($N386:$O386)=0,0,O386)</f>
        <v>2.18</v>
      </c>
      <c r="I386" s="56" t="n">
        <f aca="false">B386</f>
        <v>36064</v>
      </c>
      <c r="J386" s="35" t="n">
        <f aca="false">IF(MIN(C386,E386)=0,0,E386-C386)</f>
        <v>0.0750000000000002</v>
      </c>
      <c r="K386" s="35" t="n">
        <f aca="false">IF(ma=7,AVERAGE(J380:J386),IF(ma=14,AVERAGE(J373:J386),IF(ma=30,AVERAGE(J357:J386),IF(ma=40,AVERAGE(J347:J386),0))))</f>
        <v>0</v>
      </c>
      <c r="L386" s="35"/>
      <c r="M386" s="35"/>
      <c r="N386" s="28" t="n">
        <f aca="false">IF(BASISYN="YES",Q386-S386,Q386)</f>
        <v>2.105</v>
      </c>
      <c r="O386" s="28" t="n">
        <f aca="false">IF(BASISYN="YES",R386-T386,R386)</f>
        <v>2.18</v>
      </c>
      <c r="Q386" s="28" t="n">
        <f aca="false">IF(ISNA(V386),Q385,V386)</f>
        <v>2.105</v>
      </c>
      <c r="R386" s="28" t="n">
        <f aca="false">IF(ISNA(W386),R385,W386)</f>
        <v>2.18</v>
      </c>
      <c r="S386" s="28" t="n">
        <f aca="false">IF(ISNA(X386),S385,X386)</f>
        <v>2.385</v>
      </c>
      <c r="T386" s="28" t="n">
        <f aca="false">IF(ISNA(Y386),T385,Y386)</f>
        <v>2.385</v>
      </c>
      <c r="V386" s="28" t="n">
        <f aca="false">VLOOKUP($B386,IF(V$1=2,PRICELOOK2,IF(V$1=3,PRICELOOK3,IF(V$1=4,cash,PRICELOOK))),V$2,FALSE())</f>
        <v>2.105</v>
      </c>
      <c r="W386" s="28" t="n">
        <f aca="false">VLOOKUP($B386,IF(W$1=2,PRICELOOK2,IF(W$1=3,PRICELOOK3,IF(W$1=4,cash,PRICELOOK))),W$2,FALSE())</f>
        <v>2.18</v>
      </c>
      <c r="X386" s="28" t="n">
        <f aca="false">VLOOKUP($B386,IF(X$1=2,PRICELOOK2,IF(X$1=3,PRICELOOK3,IF(X$1=4,cash,PRICELOOK))),X$2,FALSE())</f>
        <v>2.385</v>
      </c>
      <c r="Y386" s="28" t="n">
        <f aca="false">VLOOKUP($B386,IF(Y$1=2,PRICELOOK2,IF(Y$1=3,PRICELOOK3,IF(Y$1=4,cash,PRICELOOK))),Y$2,FALSE())</f>
        <v>2.385</v>
      </c>
      <c r="BK386" s="28" t="n">
        <f aca="false">V386</f>
        <v>2.105</v>
      </c>
      <c r="BL386" s="28" t="n">
        <f aca="false">W386</f>
        <v>2.18</v>
      </c>
      <c r="BM386" s="1" t="n">
        <f aca="false">IF(BK386=0,0,IF(BL386=0,0,1))</f>
        <v>1</v>
      </c>
      <c r="BN386" s="56" t="n">
        <f aca="false">B386</f>
        <v>36064</v>
      </c>
      <c r="BO386" s="71" t="n">
        <f aca="false">IF(BM386=1,CORREL(BK367:BK386,BL367:BL386),1.1)</f>
        <v>0.881134660653235</v>
      </c>
      <c r="BP386" s="28" t="n">
        <f aca="false">IF(BM386=0," ",BO386)</f>
        <v>0.881134660653235</v>
      </c>
      <c r="BV386" s="56" t="n">
        <f aca="false">BN386</f>
        <v>36064</v>
      </c>
      <c r="BW386" s="28" t="n">
        <f aca="false">V386</f>
        <v>2.105</v>
      </c>
      <c r="BX386" s="28" t="n">
        <f aca="false">W386</f>
        <v>2.18</v>
      </c>
      <c r="BY386" s="1" t="n">
        <f aca="false">LN(BW386/BW385)</f>
        <v>0</v>
      </c>
      <c r="BZ386" s="1" t="n">
        <f aca="false">LN(BX386/BX385)</f>
        <v>0</v>
      </c>
      <c r="CA386" s="56" t="n">
        <f aca="false">BV386</f>
        <v>36064</v>
      </c>
      <c r="CB386" s="1" t="n">
        <f aca="false">IF(ISNUMBER(STDEV(BY365:BY386)),STDEV(BY365:BY386)*SQRT(252),0)</f>
        <v>0.655085659791611</v>
      </c>
      <c r="CC386" s="1" t="n">
        <f aca="false">IF(ISNUMBER(STDEV(BZ365:BZ386)),STDEV(BZ365:BZ386)*SQRT(252),0)</f>
        <v>0.339514620730625</v>
      </c>
      <c r="CF386" s="56" t="n">
        <f aca="false">B386</f>
        <v>36064</v>
      </c>
      <c r="CG386" s="1" t="n">
        <f aca="false">CORREL(C365:C386,E365:E386)</f>
        <v>0.88265865235706</v>
      </c>
      <c r="CI386" s="56" t="n">
        <f aca="false">CF386</f>
        <v>36064</v>
      </c>
      <c r="CJ386" s="3" t="n">
        <f aca="false">STDEV(CO365:CO386)*CJ$24</f>
        <v>0.658973442646211</v>
      </c>
      <c r="CK386" s="3" t="n">
        <f aca="false">STDEV(CP365:CP386)*CK$24</f>
        <v>0.341529561985456</v>
      </c>
      <c r="CO386" s="3" t="n">
        <f aca="false">LN(V386/V385)</f>
        <v>0</v>
      </c>
      <c r="CP386" s="3" t="n">
        <f aca="false">LN(W386/W385)</f>
        <v>0</v>
      </c>
    </row>
    <row r="387" customFormat="false" ht="12.75" hidden="false" customHeight="false" outlineLevel="0" collapsed="false">
      <c r="A387" s="1" t="n">
        <f aca="false">A388-1</f>
        <v>820</v>
      </c>
      <c r="B387" s="56" t="n">
        <f aca="false">HLOOKUP("date",IF(TERM2="cash",cash,PRICELOOK),IF(A387&gt;=2,A387,2),FALSE())</f>
        <v>36065</v>
      </c>
      <c r="C387" s="1" t="n">
        <f aca="false">IF(MIN($N387:$O387)=0,0,N387)</f>
        <v>2.105</v>
      </c>
      <c r="D387" s="35" t="n">
        <f aca="false">IF(ma=7,AVERAGE(C381:C387),IF(ma=14,AVERAGE(C374:C387),IF(ma=30,AVERAGE(C358:C387),IF(ma=40,AVERAGE(C348:C387),0))))</f>
        <v>0</v>
      </c>
      <c r="E387" s="1" t="n">
        <f aca="false">IF(MIN($N387:$O387)=0,0,O387)</f>
        <v>2.18</v>
      </c>
      <c r="I387" s="56" t="n">
        <f aca="false">B387</f>
        <v>36065</v>
      </c>
      <c r="J387" s="35" t="n">
        <f aca="false">IF(MIN(C387,E387)=0,0,E387-C387)</f>
        <v>0.0750000000000002</v>
      </c>
      <c r="K387" s="35" t="n">
        <f aca="false">IF(ma=7,AVERAGE(J381:J387),IF(ma=14,AVERAGE(J374:J387),IF(ma=30,AVERAGE(J358:J387),IF(ma=40,AVERAGE(J348:J387),0))))</f>
        <v>0</v>
      </c>
      <c r="L387" s="35"/>
      <c r="M387" s="35"/>
      <c r="N387" s="28" t="n">
        <f aca="false">IF(BASISYN="YES",Q387-S387,Q387)</f>
        <v>2.105</v>
      </c>
      <c r="O387" s="28" t="n">
        <f aca="false">IF(BASISYN="YES",R387-T387,R387)</f>
        <v>2.18</v>
      </c>
      <c r="Q387" s="28" t="n">
        <f aca="false">IF(ISNA(V387),Q386,V387)</f>
        <v>2.105</v>
      </c>
      <c r="R387" s="28" t="n">
        <f aca="false">IF(ISNA(W387),R386,W387)</f>
        <v>2.18</v>
      </c>
      <c r="S387" s="28" t="n">
        <f aca="false">IF(ISNA(X387),S386,X387)</f>
        <v>2.385</v>
      </c>
      <c r="T387" s="28" t="n">
        <f aca="false">IF(ISNA(Y387),T386,Y387)</f>
        <v>2.385</v>
      </c>
      <c r="V387" s="28" t="n">
        <f aca="false">VLOOKUP($B387,IF(V$1=2,PRICELOOK2,IF(V$1=3,PRICELOOK3,IF(V$1=4,cash,PRICELOOK))),V$2,FALSE())</f>
        <v>2.105</v>
      </c>
      <c r="W387" s="28" t="n">
        <f aca="false">VLOOKUP($B387,IF(W$1=2,PRICELOOK2,IF(W$1=3,PRICELOOK3,IF(W$1=4,cash,PRICELOOK))),W$2,FALSE())</f>
        <v>2.18</v>
      </c>
      <c r="X387" s="28" t="n">
        <f aca="false">VLOOKUP($B387,IF(X$1=2,PRICELOOK2,IF(X$1=3,PRICELOOK3,IF(X$1=4,cash,PRICELOOK))),X$2,FALSE())</f>
        <v>2.385</v>
      </c>
      <c r="Y387" s="28" t="n">
        <f aca="false">VLOOKUP($B387,IF(Y$1=2,PRICELOOK2,IF(Y$1=3,PRICELOOK3,IF(Y$1=4,cash,PRICELOOK))),Y$2,FALSE())</f>
        <v>2.385</v>
      </c>
      <c r="BK387" s="28" t="n">
        <f aca="false">V387</f>
        <v>2.105</v>
      </c>
      <c r="BL387" s="28" t="n">
        <f aca="false">W387</f>
        <v>2.18</v>
      </c>
      <c r="BM387" s="1" t="n">
        <f aca="false">IF(BK387=0,0,IF(BL387=0,0,1))</f>
        <v>1</v>
      </c>
      <c r="BN387" s="56" t="n">
        <f aca="false">B387</f>
        <v>36065</v>
      </c>
      <c r="BO387" s="71" t="n">
        <f aca="false">IF(BM387=1,CORREL(BK368:BK387,BL368:BL387),1.1)</f>
        <v>0.881089910820865</v>
      </c>
      <c r="BP387" s="28" t="n">
        <f aca="false">IF(BM387=0," ",BO387)</f>
        <v>0.881089910820865</v>
      </c>
      <c r="BV387" s="56" t="n">
        <f aca="false">BN387</f>
        <v>36065</v>
      </c>
      <c r="BW387" s="28" t="n">
        <f aca="false">V387</f>
        <v>2.105</v>
      </c>
      <c r="BX387" s="28" t="n">
        <f aca="false">W387</f>
        <v>2.18</v>
      </c>
      <c r="BY387" s="1" t="n">
        <f aca="false">LN(BW387/BW386)</f>
        <v>0</v>
      </c>
      <c r="BZ387" s="1" t="n">
        <f aca="false">LN(BX387/BX386)</f>
        <v>0</v>
      </c>
      <c r="CA387" s="56" t="n">
        <f aca="false">BV387</f>
        <v>36065</v>
      </c>
      <c r="CB387" s="1" t="n">
        <f aca="false">IF(ISNUMBER(STDEV(BY366:BY387)),STDEV(BY366:BY387)*SQRT(252),0)</f>
        <v>0.655085659791611</v>
      </c>
      <c r="CC387" s="1" t="n">
        <f aca="false">IF(ISNUMBER(STDEV(BZ366:BZ387)),STDEV(BZ366:BZ387)*SQRT(252),0)</f>
        <v>0.339514620730625</v>
      </c>
      <c r="CF387" s="56" t="n">
        <f aca="false">B387</f>
        <v>36065</v>
      </c>
      <c r="CG387" s="1" t="n">
        <f aca="false">CORREL(C366:C387,E366:E387)</f>
        <v>0.882710108707299</v>
      </c>
      <c r="CI387" s="56" t="n">
        <f aca="false">CF387</f>
        <v>36065</v>
      </c>
      <c r="CJ387" s="3" t="n">
        <f aca="false">STDEV(CO366:CO387)*CJ$24</f>
        <v>0.658973442646211</v>
      </c>
      <c r="CK387" s="3" t="n">
        <f aca="false">STDEV(CP366:CP387)*CK$24</f>
        <v>0.341529561985456</v>
      </c>
      <c r="CO387" s="3" t="n">
        <f aca="false">LN(V387/V386)</f>
        <v>0</v>
      </c>
      <c r="CP387" s="3" t="n">
        <f aca="false">LN(W387/W386)</f>
        <v>0</v>
      </c>
    </row>
    <row r="388" customFormat="false" ht="12.75" hidden="false" customHeight="false" outlineLevel="0" collapsed="false">
      <c r="A388" s="1" t="n">
        <f aca="false">A389-1</f>
        <v>821</v>
      </c>
      <c r="B388" s="56" t="n">
        <f aca="false">HLOOKUP("date",IF(TERM2="cash",cash,PRICELOOK),IF(A388&gt;=2,A388,2),FALSE())</f>
        <v>36066</v>
      </c>
      <c r="C388" s="1" t="n">
        <f aca="false">IF(MIN($N388:$O388)=0,0,N388)</f>
        <v>1.98</v>
      </c>
      <c r="D388" s="35" t="n">
        <f aca="false">IF(ma=7,AVERAGE(C382:C388),IF(ma=14,AVERAGE(C375:C388),IF(ma=30,AVERAGE(C359:C388),IF(ma=40,AVERAGE(C349:C388),0))))</f>
        <v>0</v>
      </c>
      <c r="E388" s="1" t="n">
        <f aca="false">IF(MIN($N388:$O388)=0,0,O388)</f>
        <v>2.11</v>
      </c>
      <c r="I388" s="56" t="n">
        <f aca="false">B388</f>
        <v>36066</v>
      </c>
      <c r="J388" s="35" t="n">
        <f aca="false">IF(MIN(C388,E388)=0,0,E388-C388)</f>
        <v>0.13</v>
      </c>
      <c r="K388" s="35" t="n">
        <f aca="false">IF(ma=7,AVERAGE(J382:J388),IF(ma=14,AVERAGE(J375:J388),IF(ma=30,AVERAGE(J359:J388),IF(ma=40,AVERAGE(J349:J388),0))))</f>
        <v>0</v>
      </c>
      <c r="L388" s="35"/>
      <c r="M388" s="35"/>
      <c r="N388" s="28" t="n">
        <f aca="false">IF(BASISYN="YES",Q388-S388,Q388)</f>
        <v>1.98</v>
      </c>
      <c r="O388" s="28" t="n">
        <f aca="false">IF(BASISYN="YES",R388-T388,R388)</f>
        <v>2.11</v>
      </c>
      <c r="Q388" s="28" t="n">
        <f aca="false">IF(ISNA(V388),Q387,V388)</f>
        <v>1.98</v>
      </c>
      <c r="R388" s="28" t="n">
        <f aca="false">IF(ISNA(W388),R387,W388)</f>
        <v>2.11</v>
      </c>
      <c r="S388" s="28" t="n">
        <f aca="false">IF(ISNA(X388),S387,X388)</f>
        <v>2.235</v>
      </c>
      <c r="T388" s="28" t="n">
        <f aca="false">IF(ISNA(Y388),T387,Y388)</f>
        <v>2.235</v>
      </c>
      <c r="V388" s="28" t="n">
        <f aca="false">VLOOKUP($B388,IF(V$1=2,PRICELOOK2,IF(V$1=3,PRICELOOK3,IF(V$1=4,cash,PRICELOOK))),V$2,FALSE())</f>
        <v>1.98</v>
      </c>
      <c r="W388" s="28" t="n">
        <f aca="false">VLOOKUP($B388,IF(W$1=2,PRICELOOK2,IF(W$1=3,PRICELOOK3,IF(W$1=4,cash,PRICELOOK))),W$2,FALSE())</f>
        <v>2.11</v>
      </c>
      <c r="X388" s="28" t="n">
        <f aca="false">VLOOKUP($B388,IF(X$1=2,PRICELOOK2,IF(X$1=3,PRICELOOK3,IF(X$1=4,cash,PRICELOOK))),X$2,FALSE())</f>
        <v>2.235</v>
      </c>
      <c r="Y388" s="28" t="n">
        <f aca="false">VLOOKUP($B388,IF(Y$1=2,PRICELOOK2,IF(Y$1=3,PRICELOOK3,IF(Y$1=4,cash,PRICELOOK))),Y$2,FALSE())</f>
        <v>2.235</v>
      </c>
      <c r="BK388" s="28" t="n">
        <f aca="false">V388</f>
        <v>1.98</v>
      </c>
      <c r="BL388" s="28" t="n">
        <f aca="false">W388</f>
        <v>2.11</v>
      </c>
      <c r="BM388" s="1" t="n">
        <f aca="false">IF(BK388=0,0,IF(BL388=0,0,1))</f>
        <v>1</v>
      </c>
      <c r="BN388" s="56" t="n">
        <f aca="false">B388</f>
        <v>36066</v>
      </c>
      <c r="BO388" s="71" t="n">
        <f aca="false">IF(BM388=1,CORREL(BK369:BK388,BL369:BL388),1.1)</f>
        <v>0.89333258656363</v>
      </c>
      <c r="BP388" s="28" t="n">
        <f aca="false">IF(BM388=0," ",BO388)</f>
        <v>0.89333258656363</v>
      </c>
      <c r="BV388" s="56" t="n">
        <f aca="false">BN388</f>
        <v>36066</v>
      </c>
      <c r="BW388" s="28" t="n">
        <f aca="false">V388</f>
        <v>1.98</v>
      </c>
      <c r="BX388" s="28" t="n">
        <f aca="false">W388</f>
        <v>2.11</v>
      </c>
      <c r="BY388" s="1" t="n">
        <f aca="false">LN(BW388/BW387)</f>
        <v>-0.0612186224279009</v>
      </c>
      <c r="BZ388" s="1" t="n">
        <f aca="false">LN(BX388/BX387)</f>
        <v>-0.0326369293130227</v>
      </c>
      <c r="CA388" s="56" t="n">
        <f aca="false">BV388</f>
        <v>36066</v>
      </c>
      <c r="CB388" s="1" t="n">
        <f aca="false">IF(ISNUMBER(STDEV(BY367:BY388)),STDEV(BY367:BY388)*SQRT(252),0)</f>
        <v>0.699830046016756</v>
      </c>
      <c r="CC388" s="1" t="n">
        <f aca="false">IF(ISNUMBER(STDEV(BZ367:BZ388)),STDEV(BZ367:BZ388)*SQRT(252),0)</f>
        <v>0.359127131319583</v>
      </c>
      <c r="CF388" s="56" t="n">
        <f aca="false">B388</f>
        <v>36066</v>
      </c>
      <c r="CG388" s="1" t="n">
        <f aca="false">CORREL(C367:C388,E367:E388)</f>
        <v>0.856319386710483</v>
      </c>
      <c r="CI388" s="56" t="n">
        <f aca="false">CF388</f>
        <v>36066</v>
      </c>
      <c r="CJ388" s="3" t="n">
        <f aca="false">STDEV(CO367:CO388)*CJ$24</f>
        <v>0.703983376521507</v>
      </c>
      <c r="CK388" s="3" t="n">
        <f aca="false">STDEV(CP367:CP388)*CK$24</f>
        <v>0.361258468317878</v>
      </c>
      <c r="CO388" s="3" t="n">
        <f aca="false">LN(V388/V387)</f>
        <v>-0.0612186224279009</v>
      </c>
      <c r="CP388" s="3" t="n">
        <f aca="false">LN(W388/W387)</f>
        <v>-0.0326369293130227</v>
      </c>
    </row>
    <row r="389" customFormat="false" ht="12.75" hidden="false" customHeight="false" outlineLevel="0" collapsed="false">
      <c r="A389" s="1" t="n">
        <f aca="false">A390-1</f>
        <v>822</v>
      </c>
      <c r="B389" s="56" t="n">
        <f aca="false">HLOOKUP("date",IF(TERM2="cash",cash,PRICELOOK),IF(A389&gt;=2,A389,2),FALSE())</f>
        <v>36067</v>
      </c>
      <c r="C389" s="1" t="n">
        <f aca="false">IF(MIN($N389:$O389)=0,0,N389)</f>
        <v>1.875</v>
      </c>
      <c r="D389" s="35" t="n">
        <f aca="false">IF(ma=7,AVERAGE(C383:C389),IF(ma=14,AVERAGE(C376:C389),IF(ma=30,AVERAGE(C360:C389),IF(ma=40,AVERAGE(C350:C389),0))))</f>
        <v>0</v>
      </c>
      <c r="E389" s="1" t="n">
        <f aca="false">IF(MIN($N389:$O389)=0,0,O389)</f>
        <v>2.06</v>
      </c>
      <c r="I389" s="56" t="n">
        <f aca="false">B389</f>
        <v>36067</v>
      </c>
      <c r="J389" s="35" t="n">
        <f aca="false">IF(MIN(C389,E389)=0,0,E389-C389)</f>
        <v>0.185</v>
      </c>
      <c r="K389" s="35" t="n">
        <f aca="false">IF(ma=7,AVERAGE(J383:J389),IF(ma=14,AVERAGE(J376:J389),IF(ma=30,AVERAGE(J360:J389),IF(ma=40,AVERAGE(J350:J389),0))))</f>
        <v>0</v>
      </c>
      <c r="L389" s="35"/>
      <c r="M389" s="35"/>
      <c r="N389" s="28" t="n">
        <f aca="false">IF(BASISYN="YES",Q389-S389,Q389)</f>
        <v>1.875</v>
      </c>
      <c r="O389" s="28" t="n">
        <f aca="false">IF(BASISYN="YES",R389-T389,R389)</f>
        <v>2.06</v>
      </c>
      <c r="Q389" s="28" t="n">
        <f aca="false">IF(ISNA(V389),Q388,V389)</f>
        <v>1.875</v>
      </c>
      <c r="R389" s="28" t="n">
        <f aca="false">IF(ISNA(W389),R388,W389)</f>
        <v>2.06</v>
      </c>
      <c r="S389" s="28" t="n">
        <f aca="false">IF(ISNA(X389),S388,X389)</f>
        <v>2.17</v>
      </c>
      <c r="T389" s="28" t="n">
        <f aca="false">IF(ISNA(Y389),T388,Y389)</f>
        <v>2.17</v>
      </c>
      <c r="V389" s="28" t="n">
        <f aca="false">VLOOKUP($B389,IF(V$1=2,PRICELOOK2,IF(V$1=3,PRICELOOK3,IF(V$1=4,cash,PRICELOOK))),V$2,FALSE())</f>
        <v>1.875</v>
      </c>
      <c r="W389" s="28" t="n">
        <f aca="false">VLOOKUP($B389,IF(W$1=2,PRICELOOK2,IF(W$1=3,PRICELOOK3,IF(W$1=4,cash,PRICELOOK))),W$2,FALSE())</f>
        <v>2.06</v>
      </c>
      <c r="X389" s="28" t="n">
        <f aca="false">VLOOKUP($B389,IF(X$1=2,PRICELOOK2,IF(X$1=3,PRICELOOK3,IF(X$1=4,cash,PRICELOOK))),X$2,FALSE())</f>
        <v>2.17</v>
      </c>
      <c r="Y389" s="28" t="n">
        <f aca="false">VLOOKUP($B389,IF(Y$1=2,PRICELOOK2,IF(Y$1=3,PRICELOOK3,IF(Y$1=4,cash,PRICELOOK))),Y$2,FALSE())</f>
        <v>2.17</v>
      </c>
      <c r="BK389" s="28" t="n">
        <f aca="false">V389</f>
        <v>1.875</v>
      </c>
      <c r="BL389" s="28" t="n">
        <f aca="false">W389</f>
        <v>2.06</v>
      </c>
      <c r="BM389" s="1" t="n">
        <f aca="false">IF(BK389=0,0,IF(BL389=0,0,1))</f>
        <v>1</v>
      </c>
      <c r="BN389" s="56" t="n">
        <f aca="false">B389</f>
        <v>36067</v>
      </c>
      <c r="BO389" s="71" t="n">
        <f aca="false">IF(BM389=1,CORREL(BK370:BK389,BL370:BL389),1.1)</f>
        <v>0.865582200901522</v>
      </c>
      <c r="BP389" s="28" t="n">
        <f aca="false">IF(BM389=0," ",BO389)</f>
        <v>0.865582200901522</v>
      </c>
      <c r="BV389" s="56" t="n">
        <f aca="false">BN389</f>
        <v>36067</v>
      </c>
      <c r="BW389" s="28" t="n">
        <f aca="false">V389</f>
        <v>1.875</v>
      </c>
      <c r="BX389" s="28" t="n">
        <f aca="false">W389</f>
        <v>2.06</v>
      </c>
      <c r="BY389" s="1" t="n">
        <f aca="false">LN(BW389/BW388)</f>
        <v>-0.0544881852840697</v>
      </c>
      <c r="BZ389" s="1" t="n">
        <f aca="false">LN(BX389/BX388)</f>
        <v>-0.0239819646864853</v>
      </c>
      <c r="CA389" s="56" t="n">
        <f aca="false">BV389</f>
        <v>36067</v>
      </c>
      <c r="CB389" s="1" t="n">
        <f aca="false">IF(ISNUMBER(STDEV(BY368:BY389)),STDEV(BY368:BY389)*SQRT(252),0)</f>
        <v>0.732039719909211</v>
      </c>
      <c r="CC389" s="1" t="n">
        <f aca="false">IF(ISNUMBER(STDEV(BZ368:BZ389)),STDEV(BZ368:BZ389)*SQRT(252),0)</f>
        <v>0.368523225003569</v>
      </c>
      <c r="CF389" s="56" t="n">
        <f aca="false">B389</f>
        <v>36067</v>
      </c>
      <c r="CG389" s="1" t="n">
        <f aca="false">CORREL(C368:C389,E368:E389)</f>
        <v>0.822385743679916</v>
      </c>
      <c r="CI389" s="56" t="n">
        <f aca="false">CF389</f>
        <v>36067</v>
      </c>
      <c r="CJ389" s="3" t="n">
        <f aca="false">STDEV(CO368:CO389)*CJ$24</f>
        <v>0.73638420742685</v>
      </c>
      <c r="CK389" s="3" t="n">
        <f aca="false">STDEV(CP368:CP389)*CK$24</f>
        <v>0.37071032565869</v>
      </c>
      <c r="CO389" s="3" t="n">
        <f aca="false">LN(V389/V388)</f>
        <v>-0.0544881852840697</v>
      </c>
      <c r="CP389" s="3" t="n">
        <f aca="false">LN(W389/W388)</f>
        <v>-0.0239819646864853</v>
      </c>
    </row>
    <row r="390" customFormat="false" ht="12.75" hidden="false" customHeight="false" outlineLevel="0" collapsed="false">
      <c r="A390" s="1" t="n">
        <f aca="false">A391-1</f>
        <v>823</v>
      </c>
      <c r="B390" s="56" t="n">
        <f aca="false">HLOOKUP("date",IF(TERM2="cash",cash,PRICELOOK),IF(A390&gt;=2,A390,2),FALSE())</f>
        <v>36068</v>
      </c>
      <c r="C390" s="1" t="n">
        <f aca="false">IF(MIN($N390:$O390)=0,0,N390)</f>
        <v>2</v>
      </c>
      <c r="D390" s="35" t="n">
        <f aca="false">IF(ma=7,AVERAGE(C384:C390),IF(ma=14,AVERAGE(C377:C390),IF(ma=30,AVERAGE(C361:C390),IF(ma=40,AVERAGE(C351:C390),0))))</f>
        <v>0</v>
      </c>
      <c r="E390" s="1" t="n">
        <f aca="false">IF(MIN($N390:$O390)=0,0,O390)</f>
        <v>2.12</v>
      </c>
      <c r="I390" s="56" t="n">
        <f aca="false">B390</f>
        <v>36068</v>
      </c>
      <c r="J390" s="35" t="n">
        <f aca="false">IF(MIN(C390,E390)=0,0,E390-C390)</f>
        <v>0.12</v>
      </c>
      <c r="K390" s="35" t="n">
        <f aca="false">IF(ma=7,AVERAGE(J384:J390),IF(ma=14,AVERAGE(J377:J390),IF(ma=30,AVERAGE(J361:J390),IF(ma=40,AVERAGE(J351:J390),0))))</f>
        <v>0</v>
      </c>
      <c r="L390" s="35"/>
      <c r="M390" s="35"/>
      <c r="N390" s="28" t="n">
        <f aca="false">IF(BASISYN="YES",Q390-S390,Q390)</f>
        <v>2</v>
      </c>
      <c r="O390" s="28" t="n">
        <f aca="false">IF(BASISYN="YES",R390-T390,R390)</f>
        <v>2.12</v>
      </c>
      <c r="Q390" s="28" t="n">
        <f aca="false">IF(ISNA(V390),Q389,V390)</f>
        <v>2</v>
      </c>
      <c r="R390" s="28" t="n">
        <f aca="false">IF(ISNA(W390),R389,W390)</f>
        <v>2.12</v>
      </c>
      <c r="S390" s="28" t="n">
        <f aca="false">IF(ISNA(X390),S389,X390)</f>
        <v>2.175</v>
      </c>
      <c r="T390" s="28" t="n">
        <f aca="false">IF(ISNA(Y390),T389,Y390)</f>
        <v>2.175</v>
      </c>
      <c r="V390" s="28" t="n">
        <f aca="false">VLOOKUP($B390,IF(V$1=2,PRICELOOK2,IF(V$1=3,PRICELOOK3,IF(V$1=4,cash,PRICELOOK))),V$2,FALSE())</f>
        <v>2</v>
      </c>
      <c r="W390" s="28" t="n">
        <f aca="false">VLOOKUP($B390,IF(W$1=2,PRICELOOK2,IF(W$1=3,PRICELOOK3,IF(W$1=4,cash,PRICELOOK))),W$2,FALSE())</f>
        <v>2.12</v>
      </c>
      <c r="X390" s="28" t="n">
        <f aca="false">VLOOKUP($B390,IF(X$1=2,PRICELOOK2,IF(X$1=3,PRICELOOK3,IF(X$1=4,cash,PRICELOOK))),X$2,FALSE())</f>
        <v>2.175</v>
      </c>
      <c r="Y390" s="28" t="n">
        <f aca="false">VLOOKUP($B390,IF(Y$1=2,PRICELOOK2,IF(Y$1=3,PRICELOOK3,IF(Y$1=4,cash,PRICELOOK))),Y$2,FALSE())</f>
        <v>2.175</v>
      </c>
      <c r="BK390" s="28" t="n">
        <f aca="false">V390</f>
        <v>2</v>
      </c>
      <c r="BL390" s="28" t="n">
        <f aca="false">W390</f>
        <v>2.12</v>
      </c>
      <c r="BM390" s="1" t="n">
        <f aca="false">IF(BK390=0,0,IF(BL390=0,0,1))</f>
        <v>1</v>
      </c>
      <c r="BN390" s="56" t="n">
        <f aca="false">B390</f>
        <v>36068</v>
      </c>
      <c r="BO390" s="71" t="n">
        <f aca="false">IF(BM390=1,CORREL(BK371:BK390,BL371:BL390),1.1)</f>
        <v>0.880469468626807</v>
      </c>
      <c r="BP390" s="28" t="n">
        <f aca="false">IF(BM390=0," ",BO390)</f>
        <v>0.880469468626807</v>
      </c>
      <c r="BV390" s="56" t="n">
        <f aca="false">BN390</f>
        <v>36068</v>
      </c>
      <c r="BW390" s="28" t="n">
        <f aca="false">V390</f>
        <v>2</v>
      </c>
      <c r="BX390" s="28" t="n">
        <f aca="false">W390</f>
        <v>2.12</v>
      </c>
      <c r="BY390" s="1" t="n">
        <f aca="false">LN(BW390/BW389)</f>
        <v>0.0645385211375712</v>
      </c>
      <c r="BZ390" s="1" t="n">
        <f aca="false">LN(BX390/BX389)</f>
        <v>0.0287101058824314</v>
      </c>
      <c r="CA390" s="56" t="n">
        <f aca="false">BV390</f>
        <v>36068</v>
      </c>
      <c r="CB390" s="1" t="n">
        <f aca="false">IF(ISNUMBER(STDEV(BY369:BY390)),STDEV(BY369:BY390)*SQRT(252),0)</f>
        <v>0.745006812594171</v>
      </c>
      <c r="CC390" s="1" t="n">
        <f aca="false">IF(ISNUMBER(STDEV(BZ369:BZ390)),STDEV(BZ369:BZ390)*SQRT(252),0)</f>
        <v>0.371002630005849</v>
      </c>
      <c r="CF390" s="56" t="n">
        <f aca="false">B390</f>
        <v>36068</v>
      </c>
      <c r="CG390" s="1" t="n">
        <f aca="false">CORREL(C369:C390,E369:E390)</f>
        <v>0.84756759576944</v>
      </c>
      <c r="CI390" s="56" t="n">
        <f aca="false">CF390</f>
        <v>36068</v>
      </c>
      <c r="CJ390" s="3" t="n">
        <f aca="false">STDEV(CO369:CO390)*CJ$24</f>
        <v>0.749428256827105</v>
      </c>
      <c r="CK390" s="3" t="n">
        <f aca="false">STDEV(CP369:CP390)*CK$24</f>
        <v>0.3732044453599</v>
      </c>
      <c r="CO390" s="3" t="n">
        <f aca="false">LN(V390/V389)</f>
        <v>0.0645385211375712</v>
      </c>
      <c r="CP390" s="3" t="n">
        <f aca="false">LN(W390/W389)</f>
        <v>0.0287101058824314</v>
      </c>
    </row>
    <row r="391" customFormat="false" ht="12.75" hidden="false" customHeight="false" outlineLevel="0" collapsed="false">
      <c r="A391" s="1" t="n">
        <f aca="false">A392-1</f>
        <v>824</v>
      </c>
      <c r="B391" s="56" t="n">
        <f aca="false">HLOOKUP("date",IF(TERM2="cash",cash,PRICELOOK),IF(A391&gt;=2,A391,2),FALSE())</f>
        <v>36069</v>
      </c>
      <c r="C391" s="1" t="n">
        <f aca="false">IF(MIN($N391:$O391)=0,0,N391)</f>
        <v>2.185</v>
      </c>
      <c r="D391" s="35" t="n">
        <f aca="false">IF(ma=7,AVERAGE(C385:C391),IF(ma=14,AVERAGE(C378:C391),IF(ma=30,AVERAGE(C362:C391),IF(ma=40,AVERAGE(C352:C391),0))))</f>
        <v>0</v>
      </c>
      <c r="E391" s="1" t="n">
        <f aca="false">IF(MIN($N391:$O391)=0,0,O391)</f>
        <v>2.265</v>
      </c>
      <c r="I391" s="56" t="n">
        <f aca="false">B391</f>
        <v>36069</v>
      </c>
      <c r="J391" s="35" t="n">
        <f aca="false">IF(MIN(C391,E391)=0,0,E391-C391)</f>
        <v>0.0800000000000001</v>
      </c>
      <c r="K391" s="35" t="n">
        <f aca="false">IF(ma=7,AVERAGE(J385:J391),IF(ma=14,AVERAGE(J378:J391),IF(ma=30,AVERAGE(J362:J391),IF(ma=40,AVERAGE(J352:J391),0))))</f>
        <v>0</v>
      </c>
      <c r="L391" s="35"/>
      <c r="M391" s="35"/>
      <c r="N391" s="28" t="n">
        <f aca="false">IF(BASISYN="YES",Q391-S391,Q391)</f>
        <v>2.185</v>
      </c>
      <c r="O391" s="28" t="n">
        <f aca="false">IF(BASISYN="YES",R391-T391,R391)</f>
        <v>2.265</v>
      </c>
      <c r="Q391" s="28" t="n">
        <f aca="false">IF(ISNA(V391),Q390,V391)</f>
        <v>2.185</v>
      </c>
      <c r="R391" s="28" t="n">
        <f aca="false">IF(ISNA(W391),R390,W391)</f>
        <v>2.265</v>
      </c>
      <c r="S391" s="28" t="n">
        <f aca="false">IF(ISNA(X391),S390,X391)</f>
        <v>2.325</v>
      </c>
      <c r="T391" s="28" t="n">
        <f aca="false">IF(ISNA(Y391),T390,Y391)</f>
        <v>2.325</v>
      </c>
      <c r="V391" s="28" t="n">
        <f aca="false">VLOOKUP($B391,IF(V$1=2,PRICELOOK2,IF(V$1=3,PRICELOOK3,IF(V$1=4,cash,PRICELOOK))),V$2,FALSE())</f>
        <v>2.185</v>
      </c>
      <c r="W391" s="28" t="n">
        <f aca="false">VLOOKUP($B391,IF(W$1=2,PRICELOOK2,IF(W$1=3,PRICELOOK3,IF(W$1=4,cash,PRICELOOK))),W$2,FALSE())</f>
        <v>2.265</v>
      </c>
      <c r="X391" s="28" t="n">
        <f aca="false">VLOOKUP($B391,IF(X$1=2,PRICELOOK2,IF(X$1=3,PRICELOOK3,IF(X$1=4,cash,PRICELOOK))),X$2,FALSE())</f>
        <v>2.325</v>
      </c>
      <c r="Y391" s="28" t="n">
        <f aca="false">VLOOKUP($B391,IF(Y$1=2,PRICELOOK2,IF(Y$1=3,PRICELOOK3,IF(Y$1=4,cash,PRICELOOK))),Y$2,FALSE())</f>
        <v>2.325</v>
      </c>
      <c r="BK391" s="28" t="n">
        <f aca="false">V391</f>
        <v>2.185</v>
      </c>
      <c r="BL391" s="28" t="n">
        <f aca="false">W391</f>
        <v>2.265</v>
      </c>
      <c r="BM391" s="1" t="n">
        <f aca="false">IF(BK391=0,0,IF(BL391=0,0,1))</f>
        <v>1</v>
      </c>
      <c r="BN391" s="56" t="n">
        <f aca="false">B391</f>
        <v>36069</v>
      </c>
      <c r="BO391" s="71" t="n">
        <f aca="false">IF(BM391=1,CORREL(BK372:BK391,BL372:BL391),1.1)</f>
        <v>0.877177615198783</v>
      </c>
      <c r="BP391" s="28" t="n">
        <f aca="false">IF(BM391=0," ",BO391)</f>
        <v>0.877177615198783</v>
      </c>
      <c r="BV391" s="56" t="n">
        <f aca="false">BN391</f>
        <v>36069</v>
      </c>
      <c r="BW391" s="28" t="n">
        <f aca="false">V391</f>
        <v>2.185</v>
      </c>
      <c r="BX391" s="28" t="n">
        <f aca="false">W391</f>
        <v>2.265</v>
      </c>
      <c r="BY391" s="1" t="n">
        <f aca="false">LN(BW391/BW390)</f>
        <v>0.0884686479876082</v>
      </c>
      <c r="BZ391" s="1" t="n">
        <f aca="false">LN(BX391/BX390)</f>
        <v>0.0661586702510763</v>
      </c>
      <c r="CA391" s="56" t="n">
        <f aca="false">BV391</f>
        <v>36069</v>
      </c>
      <c r="CB391" s="1" t="n">
        <f aca="false">IF(ISNUMBER(STDEV(BY370:BY391)),STDEV(BY370:BY391)*SQRT(252),0)</f>
        <v>0.784185229771859</v>
      </c>
      <c r="CC391" s="1" t="n">
        <f aca="false">IF(ISNUMBER(STDEV(BZ370:BZ391)),STDEV(BZ370:BZ391)*SQRT(252),0)</f>
        <v>0.422632228072895</v>
      </c>
      <c r="CF391" s="56" t="n">
        <f aca="false">B391</f>
        <v>36069</v>
      </c>
      <c r="CG391" s="1" t="n">
        <f aca="false">CORREL(C370:C391,E370:E391)</f>
        <v>0.866963679851297</v>
      </c>
      <c r="CI391" s="56" t="n">
        <f aca="false">CF391</f>
        <v>36069</v>
      </c>
      <c r="CJ391" s="3" t="n">
        <f aca="false">STDEV(CO370:CO391)*CJ$24</f>
        <v>0.788839188907687</v>
      </c>
      <c r="CK391" s="3" t="n">
        <f aca="false">STDEV(CP370:CP391)*CK$24</f>
        <v>0.425140453227183</v>
      </c>
      <c r="CO391" s="3" t="n">
        <f aca="false">LN(V391/V390)</f>
        <v>0.0884686479876082</v>
      </c>
      <c r="CP391" s="3" t="n">
        <f aca="false">LN(W391/W390)</f>
        <v>0.0661586702510763</v>
      </c>
    </row>
    <row r="392" customFormat="false" ht="12.75" hidden="false" customHeight="false" outlineLevel="0" collapsed="false">
      <c r="A392" s="1" t="n">
        <f aca="false">A393-1</f>
        <v>825</v>
      </c>
      <c r="B392" s="56" t="n">
        <f aca="false">HLOOKUP("date",IF(TERM2="cash",cash,PRICELOOK),IF(A392&gt;=2,A392,2),FALSE())</f>
        <v>36070</v>
      </c>
      <c r="C392" s="1" t="n">
        <f aca="false">IF(MIN($N392:$O392)=0,0,N392)</f>
        <v>1.905</v>
      </c>
      <c r="D392" s="35" t="n">
        <f aca="false">IF(ma=7,AVERAGE(C386:C392),IF(ma=14,AVERAGE(C379:C392),IF(ma=30,AVERAGE(C363:C392),IF(ma=40,AVERAGE(C353:C392),0))))</f>
        <v>0</v>
      </c>
      <c r="E392" s="1" t="n">
        <f aca="false">IF(MIN($N392:$O392)=0,0,O392)</f>
        <v>2.055</v>
      </c>
      <c r="I392" s="56" t="n">
        <f aca="false">B392</f>
        <v>36070</v>
      </c>
      <c r="J392" s="35" t="n">
        <f aca="false">IF(MIN(C392,E392)=0,0,E392-C392)</f>
        <v>0.15</v>
      </c>
      <c r="K392" s="35" t="n">
        <f aca="false">IF(ma=7,AVERAGE(J386:J392),IF(ma=14,AVERAGE(J379:J392),IF(ma=30,AVERAGE(J363:J392),IF(ma=40,AVERAGE(J353:J392),0))))</f>
        <v>0</v>
      </c>
      <c r="L392" s="35"/>
      <c r="M392" s="35"/>
      <c r="N392" s="28" t="n">
        <f aca="false">IF(BASISYN="YES",Q392-S392,Q392)</f>
        <v>1.905</v>
      </c>
      <c r="O392" s="28" t="n">
        <f aca="false">IF(BASISYN="YES",R392-T392,R392)</f>
        <v>2.055</v>
      </c>
      <c r="Q392" s="28" t="n">
        <f aca="false">IF(ISNA(V392),Q391,V392)</f>
        <v>1.905</v>
      </c>
      <c r="R392" s="28" t="n">
        <f aca="false">IF(ISNA(W392),R391,W392)</f>
        <v>2.055</v>
      </c>
      <c r="S392" s="28" t="n">
        <f aca="false">IF(ISNA(X392),S391,X392)</f>
        <v>2.125</v>
      </c>
      <c r="T392" s="28" t="n">
        <f aca="false">IF(ISNA(Y392),T391,Y392)</f>
        <v>2.125</v>
      </c>
      <c r="V392" s="28" t="n">
        <f aca="false">VLOOKUP($B392,IF(V$1=2,PRICELOOK2,IF(V$1=3,PRICELOOK3,IF(V$1=4,cash,PRICELOOK))),V$2,FALSE())</f>
        <v>1.905</v>
      </c>
      <c r="W392" s="28" t="n">
        <f aca="false">VLOOKUP($B392,IF(W$1=2,PRICELOOK2,IF(W$1=3,PRICELOOK3,IF(W$1=4,cash,PRICELOOK))),W$2,FALSE())</f>
        <v>2.055</v>
      </c>
      <c r="X392" s="28" t="n">
        <f aca="false">VLOOKUP($B392,IF(X$1=2,PRICELOOK2,IF(X$1=3,PRICELOOK3,IF(X$1=4,cash,PRICELOOK))),X$2,FALSE())</f>
        <v>2.125</v>
      </c>
      <c r="Y392" s="28" t="n">
        <f aca="false">VLOOKUP($B392,IF(Y$1=2,PRICELOOK2,IF(Y$1=3,PRICELOOK3,IF(Y$1=4,cash,PRICELOOK))),Y$2,FALSE())</f>
        <v>2.125</v>
      </c>
      <c r="BK392" s="28" t="n">
        <f aca="false">V392</f>
        <v>1.905</v>
      </c>
      <c r="BL392" s="28" t="n">
        <f aca="false">W392</f>
        <v>2.055</v>
      </c>
      <c r="BM392" s="1" t="n">
        <f aca="false">IF(BK392=0,0,IF(BL392=0,0,1))</f>
        <v>1</v>
      </c>
      <c r="BN392" s="56" t="n">
        <f aca="false">B392</f>
        <v>36070</v>
      </c>
      <c r="BO392" s="71" t="n">
        <f aca="false">IF(BM392=1,CORREL(BK373:BK392,BL373:BL392),1.1)</f>
        <v>0.829211632623787</v>
      </c>
      <c r="BP392" s="28" t="n">
        <f aca="false">IF(BM392=0," ",BO392)</f>
        <v>0.829211632623787</v>
      </c>
      <c r="BV392" s="56" t="n">
        <f aca="false">BN392</f>
        <v>36070</v>
      </c>
      <c r="BW392" s="28" t="n">
        <f aca="false">V392</f>
        <v>1.905</v>
      </c>
      <c r="BX392" s="28" t="n">
        <f aca="false">W392</f>
        <v>2.055</v>
      </c>
      <c r="BY392" s="1" t="n">
        <f aca="false">LN(BW392/BW391)</f>
        <v>-0.137133819968889</v>
      </c>
      <c r="BZ392" s="1" t="n">
        <f aca="false">LN(BX392/BX391)</f>
        <v>-0.0972989109867995</v>
      </c>
      <c r="CA392" s="56" t="n">
        <f aca="false">BV392</f>
        <v>36070</v>
      </c>
      <c r="CB392" s="1" t="n">
        <f aca="false">IF(ISNUMBER(STDEV(BY371:BY392)),STDEV(BY371:BY392)*SQRT(252),0)</f>
        <v>0.917279384130941</v>
      </c>
      <c r="CC392" s="1" t="n">
        <f aca="false">IF(ISNUMBER(STDEV(BZ371:BZ392)),STDEV(BZ371:BZ392)*SQRT(252),0)</f>
        <v>0.536792863300492</v>
      </c>
      <c r="CF392" s="56" t="n">
        <f aca="false">B392</f>
        <v>36070</v>
      </c>
      <c r="CG392" s="1" t="n">
        <f aca="false">CORREL(C371:C392,E371:E392)</f>
        <v>0.86643779621684</v>
      </c>
      <c r="CI392" s="56" t="n">
        <f aca="false">CF392</f>
        <v>36070</v>
      </c>
      <c r="CJ392" s="3" t="n">
        <f aca="false">STDEV(CO371:CO392)*CJ$24</f>
        <v>0.922723226488346</v>
      </c>
      <c r="CK392" s="3" t="n">
        <f aca="false">STDEV(CP371:CP392)*CK$24</f>
        <v>0.539978605591164</v>
      </c>
      <c r="CO392" s="3" t="n">
        <f aca="false">LN(V392/V391)</f>
        <v>-0.137133819968889</v>
      </c>
      <c r="CP392" s="3" t="n">
        <f aca="false">LN(W392/W391)</f>
        <v>-0.0972989109867995</v>
      </c>
    </row>
    <row r="393" customFormat="false" ht="12.75" hidden="false" customHeight="false" outlineLevel="0" collapsed="false">
      <c r="A393" s="1" t="n">
        <f aca="false">A394-1</f>
        <v>826</v>
      </c>
      <c r="B393" s="56" t="n">
        <f aca="false">HLOOKUP("date",IF(TERM2="cash",cash,PRICELOOK),IF(A393&gt;=2,A393,2),FALSE())</f>
        <v>36071</v>
      </c>
      <c r="C393" s="1" t="n">
        <f aca="false">IF(MIN($N393:$O393)=0,0,N393)</f>
        <v>1.905</v>
      </c>
      <c r="D393" s="35" t="n">
        <f aca="false">IF(ma=7,AVERAGE(C387:C393),IF(ma=14,AVERAGE(C380:C393),IF(ma=30,AVERAGE(C364:C393),IF(ma=40,AVERAGE(C354:C393),0))))</f>
        <v>0</v>
      </c>
      <c r="E393" s="1" t="n">
        <f aca="false">IF(MIN($N393:$O393)=0,0,O393)</f>
        <v>2.055</v>
      </c>
      <c r="I393" s="56" t="n">
        <f aca="false">B393</f>
        <v>36071</v>
      </c>
      <c r="J393" s="35" t="n">
        <f aca="false">IF(MIN(C393,E393)=0,0,E393-C393)</f>
        <v>0.15</v>
      </c>
      <c r="K393" s="35" t="n">
        <f aca="false">IF(ma=7,AVERAGE(J387:J393),IF(ma=14,AVERAGE(J380:J393),IF(ma=30,AVERAGE(J364:J393),IF(ma=40,AVERAGE(J354:J393),0))))</f>
        <v>0</v>
      </c>
      <c r="L393" s="35"/>
      <c r="M393" s="35"/>
      <c r="N393" s="28" t="n">
        <f aca="false">IF(BASISYN="YES",Q393-S393,Q393)</f>
        <v>1.905</v>
      </c>
      <c r="O393" s="28" t="n">
        <f aca="false">IF(BASISYN="YES",R393-T393,R393)</f>
        <v>2.055</v>
      </c>
      <c r="Q393" s="28" t="n">
        <f aca="false">IF(ISNA(V393),Q392,V393)</f>
        <v>1.905</v>
      </c>
      <c r="R393" s="28" t="n">
        <f aca="false">IF(ISNA(W393),R392,W393)</f>
        <v>2.055</v>
      </c>
      <c r="S393" s="28" t="n">
        <f aca="false">IF(ISNA(X393),S392,X393)</f>
        <v>2.125</v>
      </c>
      <c r="T393" s="28" t="n">
        <f aca="false">IF(ISNA(Y393),T392,Y393)</f>
        <v>2.125</v>
      </c>
      <c r="V393" s="28" t="n">
        <f aca="false">VLOOKUP($B393,IF(V$1=2,PRICELOOK2,IF(V$1=3,PRICELOOK3,IF(V$1=4,cash,PRICELOOK))),V$2,FALSE())</f>
        <v>1.905</v>
      </c>
      <c r="W393" s="28" t="n">
        <f aca="false">VLOOKUP($B393,IF(W$1=2,PRICELOOK2,IF(W$1=3,PRICELOOK3,IF(W$1=4,cash,PRICELOOK))),W$2,FALSE())</f>
        <v>2.055</v>
      </c>
      <c r="X393" s="28" t="n">
        <f aca="false">VLOOKUP($B393,IF(X$1=2,PRICELOOK2,IF(X$1=3,PRICELOOK3,IF(X$1=4,cash,PRICELOOK))),X$2,FALSE())</f>
        <v>2.125</v>
      </c>
      <c r="Y393" s="28" t="n">
        <f aca="false">VLOOKUP($B393,IF(Y$1=2,PRICELOOK2,IF(Y$1=3,PRICELOOK3,IF(Y$1=4,cash,PRICELOOK))),Y$2,FALSE())</f>
        <v>2.125</v>
      </c>
      <c r="BK393" s="28" t="n">
        <f aca="false">V393</f>
        <v>1.905</v>
      </c>
      <c r="BL393" s="28" t="n">
        <f aca="false">W393</f>
        <v>2.055</v>
      </c>
      <c r="BM393" s="1" t="n">
        <f aca="false">IF(BK393=0,0,IF(BL393=0,0,1))</f>
        <v>1</v>
      </c>
      <c r="BN393" s="56" t="n">
        <f aca="false">B393</f>
        <v>36071</v>
      </c>
      <c r="BO393" s="71" t="n">
        <f aca="false">IF(BM393=1,CORREL(BK374:BK393,BL374:BL393),1.1)</f>
        <v>0.783835666899225</v>
      </c>
      <c r="BP393" s="28" t="n">
        <f aca="false">IF(BM393=0," ",BO393)</f>
        <v>0.783835666899225</v>
      </c>
      <c r="BV393" s="56" t="n">
        <f aca="false">BN393</f>
        <v>36071</v>
      </c>
      <c r="BW393" s="28" t="n">
        <f aca="false">V393</f>
        <v>1.905</v>
      </c>
      <c r="BX393" s="28" t="n">
        <f aca="false">W393</f>
        <v>2.055</v>
      </c>
      <c r="BY393" s="1" t="n">
        <f aca="false">LN(BW393/BW392)</f>
        <v>0</v>
      </c>
      <c r="BZ393" s="1" t="n">
        <f aca="false">LN(BX393/BX392)</f>
        <v>0</v>
      </c>
      <c r="CA393" s="56" t="n">
        <f aca="false">BV393</f>
        <v>36071</v>
      </c>
      <c r="CB393" s="1" t="n">
        <f aca="false">IF(ISNUMBER(STDEV(BY372:BY393)),STDEV(BY372:BY393)*SQRT(252),0)</f>
        <v>0.901817930216248</v>
      </c>
      <c r="CC393" s="1" t="n">
        <f aca="false">IF(ISNUMBER(STDEV(BZ372:BZ393)),STDEV(BZ372:BZ393)*SQRT(252),0)</f>
        <v>0.516610477263068</v>
      </c>
      <c r="CF393" s="56" t="n">
        <f aca="false">B393</f>
        <v>36071</v>
      </c>
      <c r="CG393" s="1" t="n">
        <f aca="false">CORREL(C372:C393,E372:E393)</f>
        <v>0.831343990460986</v>
      </c>
      <c r="CI393" s="56" t="n">
        <f aca="false">CF393</f>
        <v>36071</v>
      </c>
      <c r="CJ393" s="3" t="n">
        <f aca="false">STDEV(CO372:CO393)*CJ$24</f>
        <v>0.907170012397653</v>
      </c>
      <c r="CK393" s="3" t="n">
        <f aca="false">STDEV(CP372:CP393)*CK$24</f>
        <v>0.519676441730446</v>
      </c>
      <c r="CO393" s="3" t="n">
        <f aca="false">LN(V393/V392)</f>
        <v>0</v>
      </c>
      <c r="CP393" s="3" t="n">
        <f aca="false">LN(W393/W392)</f>
        <v>0</v>
      </c>
    </row>
    <row r="394" customFormat="false" ht="12.75" hidden="false" customHeight="false" outlineLevel="0" collapsed="false">
      <c r="A394" s="1" t="n">
        <f aca="false">A395-1</f>
        <v>827</v>
      </c>
      <c r="B394" s="56" t="n">
        <f aca="false">HLOOKUP("date",IF(TERM2="cash",cash,PRICELOOK),IF(A394&gt;=2,A394,2),FALSE())</f>
        <v>36072</v>
      </c>
      <c r="C394" s="1" t="n">
        <f aca="false">IF(MIN($N394:$O394)=0,0,N394)</f>
        <v>1.905</v>
      </c>
      <c r="D394" s="35" t="n">
        <f aca="false">IF(ma=7,AVERAGE(C388:C394),IF(ma=14,AVERAGE(C381:C394),IF(ma=30,AVERAGE(C365:C394),IF(ma=40,AVERAGE(C355:C394),0))))</f>
        <v>0</v>
      </c>
      <c r="E394" s="1" t="n">
        <f aca="false">IF(MIN($N394:$O394)=0,0,O394)</f>
        <v>2.055</v>
      </c>
      <c r="I394" s="56" t="n">
        <f aca="false">B394</f>
        <v>36072</v>
      </c>
      <c r="J394" s="35" t="n">
        <f aca="false">IF(MIN(C394,E394)=0,0,E394-C394)</f>
        <v>0.15</v>
      </c>
      <c r="K394" s="35" t="n">
        <f aca="false">IF(ma=7,AVERAGE(J388:J394),IF(ma=14,AVERAGE(J381:J394),IF(ma=30,AVERAGE(J365:J394),IF(ma=40,AVERAGE(J355:J394),0))))</f>
        <v>0</v>
      </c>
      <c r="L394" s="35"/>
      <c r="M394" s="35"/>
      <c r="N394" s="28" t="n">
        <f aca="false">IF(BASISYN="YES",Q394-S394,Q394)</f>
        <v>1.905</v>
      </c>
      <c r="O394" s="28" t="n">
        <f aca="false">IF(BASISYN="YES",R394-T394,R394)</f>
        <v>2.055</v>
      </c>
      <c r="Q394" s="28" t="n">
        <f aca="false">IF(ISNA(V394),Q393,V394)</f>
        <v>1.905</v>
      </c>
      <c r="R394" s="28" t="n">
        <f aca="false">IF(ISNA(W394),R393,W394)</f>
        <v>2.055</v>
      </c>
      <c r="S394" s="28" t="n">
        <f aca="false">IF(ISNA(X394),S393,X394)</f>
        <v>2.125</v>
      </c>
      <c r="T394" s="28" t="n">
        <f aca="false">IF(ISNA(Y394),T393,Y394)</f>
        <v>2.125</v>
      </c>
      <c r="V394" s="28" t="n">
        <f aca="false">VLOOKUP($B394,IF(V$1=2,PRICELOOK2,IF(V$1=3,PRICELOOK3,IF(V$1=4,cash,PRICELOOK))),V$2,FALSE())</f>
        <v>1.905</v>
      </c>
      <c r="W394" s="28" t="n">
        <f aca="false">VLOOKUP($B394,IF(W$1=2,PRICELOOK2,IF(W$1=3,PRICELOOK3,IF(W$1=4,cash,PRICELOOK))),W$2,FALSE())</f>
        <v>2.055</v>
      </c>
      <c r="X394" s="28" t="n">
        <f aca="false">VLOOKUP($B394,IF(X$1=2,PRICELOOK2,IF(X$1=3,PRICELOOK3,IF(X$1=4,cash,PRICELOOK))),X$2,FALSE())</f>
        <v>2.125</v>
      </c>
      <c r="Y394" s="28" t="n">
        <f aca="false">VLOOKUP($B394,IF(Y$1=2,PRICELOOK2,IF(Y$1=3,PRICELOOK3,IF(Y$1=4,cash,PRICELOOK))),Y$2,FALSE())</f>
        <v>2.125</v>
      </c>
      <c r="BK394" s="28" t="n">
        <f aca="false">V394</f>
        <v>1.905</v>
      </c>
      <c r="BL394" s="28" t="n">
        <f aca="false">W394</f>
        <v>2.055</v>
      </c>
      <c r="BM394" s="1" t="n">
        <f aca="false">IF(BK394=0,0,IF(BL394=0,0,1))</f>
        <v>1</v>
      </c>
      <c r="BN394" s="56" t="n">
        <f aca="false">B394</f>
        <v>36072</v>
      </c>
      <c r="BO394" s="71" t="n">
        <f aca="false">IF(BM394=1,CORREL(BK375:BK394,BL375:BL394),1.1)</f>
        <v>0.787807209654844</v>
      </c>
      <c r="BP394" s="28" t="n">
        <f aca="false">IF(BM394=0," ",BO394)</f>
        <v>0.787807209654844</v>
      </c>
      <c r="BV394" s="56" t="n">
        <f aca="false">BN394</f>
        <v>36072</v>
      </c>
      <c r="BW394" s="28" t="n">
        <f aca="false">V394</f>
        <v>1.905</v>
      </c>
      <c r="BX394" s="28" t="n">
        <f aca="false">W394</f>
        <v>2.055</v>
      </c>
      <c r="BY394" s="1" t="n">
        <f aca="false">LN(BW394/BW393)</f>
        <v>0</v>
      </c>
      <c r="BZ394" s="1" t="n">
        <f aca="false">LN(BX394/BX393)</f>
        <v>0</v>
      </c>
      <c r="CA394" s="56" t="n">
        <f aca="false">BV394</f>
        <v>36072</v>
      </c>
      <c r="CB394" s="1" t="n">
        <f aca="false">IF(ISNUMBER(STDEV(BY373:BY394)),STDEV(BY373:BY394)*SQRT(252),0)</f>
        <v>0.901817930216248</v>
      </c>
      <c r="CC394" s="1" t="n">
        <f aca="false">IF(ISNUMBER(STDEV(BZ373:BZ394)),STDEV(BZ373:BZ394)*SQRT(252),0)</f>
        <v>0.516610477263068</v>
      </c>
      <c r="CF394" s="56" t="n">
        <f aca="false">B394</f>
        <v>36072</v>
      </c>
      <c r="CG394" s="1" t="n">
        <f aca="false">CORREL(C373:C394,E373:E394)</f>
        <v>0.798847547533478</v>
      </c>
      <c r="CI394" s="56" t="n">
        <f aca="false">CF394</f>
        <v>36072</v>
      </c>
      <c r="CJ394" s="3" t="n">
        <f aca="false">STDEV(CO373:CO394)*CJ$24</f>
        <v>0.907170012397653</v>
      </c>
      <c r="CK394" s="3" t="n">
        <f aca="false">STDEV(CP373:CP394)*CK$24</f>
        <v>0.519676441730446</v>
      </c>
      <c r="CO394" s="3" t="n">
        <f aca="false">LN(V394/V393)</f>
        <v>0</v>
      </c>
      <c r="CP394" s="3" t="n">
        <f aca="false">LN(W394/W393)</f>
        <v>0</v>
      </c>
    </row>
    <row r="395" customFormat="false" ht="12.75" hidden="false" customHeight="false" outlineLevel="0" collapsed="false">
      <c r="A395" s="1" t="n">
        <f aca="false">A396-1</f>
        <v>828</v>
      </c>
      <c r="B395" s="56" t="n">
        <f aca="false">HLOOKUP("date",IF(TERM2="cash",cash,PRICELOOK),IF(A395&gt;=2,A395,2),FALSE())</f>
        <v>36073</v>
      </c>
      <c r="C395" s="1" t="n">
        <f aca="false">IF(MIN($N395:$O395)=0,0,N395)</f>
        <v>1.885</v>
      </c>
      <c r="D395" s="35" t="n">
        <f aca="false">IF(ma=7,AVERAGE(C389:C395),IF(ma=14,AVERAGE(C382:C395),IF(ma=30,AVERAGE(C366:C395),IF(ma=40,AVERAGE(C356:C395),0))))</f>
        <v>0</v>
      </c>
      <c r="E395" s="1" t="n">
        <f aca="false">IF(MIN($N395:$O395)=0,0,O395)</f>
        <v>2.07</v>
      </c>
      <c r="I395" s="56" t="n">
        <f aca="false">B395</f>
        <v>36073</v>
      </c>
      <c r="J395" s="35" t="n">
        <f aca="false">IF(MIN(C395,E395)=0,0,E395-C395)</f>
        <v>0.185</v>
      </c>
      <c r="K395" s="35" t="n">
        <f aca="false">IF(ma=7,AVERAGE(J389:J395),IF(ma=14,AVERAGE(J382:J395),IF(ma=30,AVERAGE(J366:J395),IF(ma=40,AVERAGE(J356:J395),0))))</f>
        <v>0</v>
      </c>
      <c r="L395" s="35"/>
      <c r="M395" s="35"/>
      <c r="N395" s="28" t="n">
        <f aca="false">IF(BASISYN="YES",Q395-S395,Q395)</f>
        <v>1.885</v>
      </c>
      <c r="O395" s="28" t="n">
        <f aca="false">IF(BASISYN="YES",R395-T395,R395)</f>
        <v>2.07</v>
      </c>
      <c r="Q395" s="28" t="n">
        <f aca="false">IF(ISNA(V395),Q394,V395)</f>
        <v>1.885</v>
      </c>
      <c r="R395" s="28" t="n">
        <f aca="false">IF(ISNA(W395),R394,W395)</f>
        <v>2.07</v>
      </c>
      <c r="S395" s="28" t="n">
        <f aca="false">IF(ISNA(X395),S394,X395)</f>
        <v>2.07</v>
      </c>
      <c r="T395" s="28" t="n">
        <f aca="false">IF(ISNA(Y395),T394,Y395)</f>
        <v>2.07</v>
      </c>
      <c r="V395" s="28" t="n">
        <f aca="false">VLOOKUP($B395,IF(V$1=2,PRICELOOK2,IF(V$1=3,PRICELOOK3,IF(V$1=4,cash,PRICELOOK))),V$2,FALSE())</f>
        <v>1.885</v>
      </c>
      <c r="W395" s="28" t="n">
        <f aca="false">VLOOKUP($B395,IF(W$1=2,PRICELOOK2,IF(W$1=3,PRICELOOK3,IF(W$1=4,cash,PRICELOOK))),W$2,FALSE())</f>
        <v>2.07</v>
      </c>
      <c r="X395" s="28" t="n">
        <f aca="false">VLOOKUP($B395,IF(X$1=2,PRICELOOK2,IF(X$1=3,PRICELOOK3,IF(X$1=4,cash,PRICELOOK))),X$2,FALSE())</f>
        <v>2.07</v>
      </c>
      <c r="Y395" s="28" t="n">
        <f aca="false">VLOOKUP($B395,IF(Y$1=2,PRICELOOK2,IF(Y$1=3,PRICELOOK3,IF(Y$1=4,cash,PRICELOOK))),Y$2,FALSE())</f>
        <v>2.07</v>
      </c>
      <c r="BK395" s="28" t="n">
        <f aca="false">V395</f>
        <v>1.885</v>
      </c>
      <c r="BL395" s="28" t="n">
        <f aca="false">W395</f>
        <v>2.07</v>
      </c>
      <c r="BM395" s="1" t="n">
        <f aca="false">IF(BK395=0,0,IF(BL395=0,0,1))</f>
        <v>1</v>
      </c>
      <c r="BN395" s="56" t="n">
        <f aca="false">B395</f>
        <v>36073</v>
      </c>
      <c r="BO395" s="71" t="n">
        <f aca="false">IF(BM395=1,CORREL(BK376:BK395,BL376:BL395),1.1)</f>
        <v>0.849249369044828</v>
      </c>
      <c r="BP395" s="28" t="n">
        <f aca="false">IF(BM395=0," ",BO395)</f>
        <v>0.849249369044828</v>
      </c>
      <c r="BV395" s="56" t="n">
        <f aca="false">BN395</f>
        <v>36073</v>
      </c>
      <c r="BW395" s="28" t="n">
        <f aca="false">V395</f>
        <v>1.885</v>
      </c>
      <c r="BX395" s="28" t="n">
        <f aca="false">W395</f>
        <v>2.07</v>
      </c>
      <c r="BY395" s="1" t="n">
        <f aca="false">LN(BW395/BW394)</f>
        <v>-0.0105541876786903</v>
      </c>
      <c r="BZ395" s="1" t="n">
        <f aca="false">LN(BX395/BX394)</f>
        <v>0.00727275932907966</v>
      </c>
      <c r="CA395" s="56" t="n">
        <f aca="false">BV395</f>
        <v>36073</v>
      </c>
      <c r="CB395" s="1" t="n">
        <f aca="false">IF(ISNUMBER(STDEV(BY374:BY395)),STDEV(BY374:BY395)*SQRT(252),0)</f>
        <v>0.903345426928256</v>
      </c>
      <c r="CC395" s="1" t="n">
        <f aca="false">IF(ISNUMBER(STDEV(BZ374:BZ395)),STDEV(BZ374:BZ395)*SQRT(252),0)</f>
        <v>0.517177844993667</v>
      </c>
      <c r="CF395" s="56" t="n">
        <f aca="false">B395</f>
        <v>36073</v>
      </c>
      <c r="CG395" s="1" t="n">
        <f aca="false">CORREL(C374:C395,E374:E395)</f>
        <v>0.781383602014842</v>
      </c>
      <c r="CI395" s="56" t="n">
        <f aca="false">CF395</f>
        <v>36073</v>
      </c>
      <c r="CJ395" s="3" t="n">
        <f aca="false">STDEV(CO374:CO395)*CJ$24</f>
        <v>0.908706574451635</v>
      </c>
      <c r="CK395" s="3" t="n">
        <f aca="false">STDEV(CP374:CP395)*CK$24</f>
        <v>0.520247176658147</v>
      </c>
      <c r="CO395" s="3" t="n">
        <f aca="false">LN(V395/V394)</f>
        <v>-0.0105541876786903</v>
      </c>
      <c r="CP395" s="3" t="n">
        <f aca="false">LN(W395/W394)</f>
        <v>0.00727275932907966</v>
      </c>
    </row>
    <row r="396" customFormat="false" ht="12.75" hidden="false" customHeight="false" outlineLevel="0" collapsed="false">
      <c r="A396" s="1" t="n">
        <f aca="false">A397-1</f>
        <v>829</v>
      </c>
      <c r="B396" s="56" t="n">
        <f aca="false">HLOOKUP("date",IF(TERM2="cash",cash,PRICELOOK),IF(A396&gt;=2,A396,2),FALSE())</f>
        <v>36074</v>
      </c>
      <c r="C396" s="1" t="n">
        <f aca="false">IF(MIN($N396:$O396)=0,0,N396)</f>
        <v>1.785</v>
      </c>
      <c r="D396" s="35" t="n">
        <f aca="false">IF(ma=7,AVERAGE(C390:C396),IF(ma=14,AVERAGE(C383:C396),IF(ma=30,AVERAGE(C367:C396),IF(ma=40,AVERAGE(C357:C396),0))))</f>
        <v>0</v>
      </c>
      <c r="E396" s="1" t="n">
        <f aca="false">IF(MIN($N396:$O396)=0,0,O396)</f>
        <v>2.045</v>
      </c>
      <c r="I396" s="56" t="n">
        <f aca="false">B396</f>
        <v>36074</v>
      </c>
      <c r="J396" s="35" t="n">
        <f aca="false">IF(MIN(C396,E396)=0,0,E396-C396)</f>
        <v>0.26</v>
      </c>
      <c r="K396" s="35" t="n">
        <f aca="false">IF(ma=7,AVERAGE(J390:J396),IF(ma=14,AVERAGE(J383:J396),IF(ma=30,AVERAGE(J367:J396),IF(ma=40,AVERAGE(J357:J396),0))))</f>
        <v>0</v>
      </c>
      <c r="L396" s="35"/>
      <c r="M396" s="35"/>
      <c r="N396" s="28" t="n">
        <f aca="false">IF(BASISYN="YES",Q396-S396,Q396)</f>
        <v>1.785</v>
      </c>
      <c r="O396" s="28" t="n">
        <f aca="false">IF(BASISYN="YES",R396-T396,R396)</f>
        <v>2.045</v>
      </c>
      <c r="Q396" s="28" t="n">
        <f aca="false">IF(ISNA(V396),Q395,V396)</f>
        <v>1.785</v>
      </c>
      <c r="R396" s="28" t="n">
        <f aca="false">IF(ISNA(W396),R395,W396)</f>
        <v>2.045</v>
      </c>
      <c r="S396" s="28" t="n">
        <f aca="false">IF(ISNA(X396),S395,X396)</f>
        <v>1.995</v>
      </c>
      <c r="T396" s="28" t="n">
        <f aca="false">IF(ISNA(Y396),T395,Y396)</f>
        <v>1.995</v>
      </c>
      <c r="V396" s="28" t="n">
        <f aca="false">VLOOKUP($B396,IF(V$1=2,PRICELOOK2,IF(V$1=3,PRICELOOK3,IF(V$1=4,cash,PRICELOOK))),V$2,FALSE())</f>
        <v>1.785</v>
      </c>
      <c r="W396" s="28" t="n">
        <f aca="false">VLOOKUP($B396,IF(W$1=2,PRICELOOK2,IF(W$1=3,PRICELOOK3,IF(W$1=4,cash,PRICELOOK))),W$2,FALSE())</f>
        <v>2.045</v>
      </c>
      <c r="X396" s="28" t="n">
        <f aca="false">VLOOKUP($B396,IF(X$1=2,PRICELOOK2,IF(X$1=3,PRICELOOK3,IF(X$1=4,cash,PRICELOOK))),X$2,FALSE())</f>
        <v>1.995</v>
      </c>
      <c r="Y396" s="28" t="n">
        <f aca="false">VLOOKUP($B396,IF(Y$1=2,PRICELOOK2,IF(Y$1=3,PRICELOOK3,IF(Y$1=4,cash,PRICELOOK))),Y$2,FALSE())</f>
        <v>1.995</v>
      </c>
      <c r="BK396" s="28" t="n">
        <f aca="false">V396</f>
        <v>1.785</v>
      </c>
      <c r="BL396" s="28" t="n">
        <f aca="false">W396</f>
        <v>2.045</v>
      </c>
      <c r="BM396" s="1" t="n">
        <f aca="false">IF(BK396=0,0,IF(BL396=0,0,1))</f>
        <v>1</v>
      </c>
      <c r="BN396" s="56" t="n">
        <f aca="false">B396</f>
        <v>36074</v>
      </c>
      <c r="BO396" s="71" t="n">
        <f aca="false">IF(BM396=1,CORREL(BK377:BK396,BL377:BL396),1.1)</f>
        <v>0.907345386690528</v>
      </c>
      <c r="BP396" s="28" t="n">
        <f aca="false">IF(BM396=0," ",BO396)</f>
        <v>0.907345386690528</v>
      </c>
      <c r="BV396" s="56" t="n">
        <f aca="false">BN396</f>
        <v>36074</v>
      </c>
      <c r="BW396" s="28" t="n">
        <f aca="false">V396</f>
        <v>1.785</v>
      </c>
      <c r="BX396" s="28" t="n">
        <f aca="false">W396</f>
        <v>2.045</v>
      </c>
      <c r="BY396" s="1" t="n">
        <f aca="false">LN(BW396/BW395)</f>
        <v>-0.0545094056683718</v>
      </c>
      <c r="BZ396" s="1" t="n">
        <f aca="false">LN(BX396/BX395)</f>
        <v>-0.0121508177825126</v>
      </c>
      <c r="CA396" s="56" t="n">
        <f aca="false">BV396</f>
        <v>36074</v>
      </c>
      <c r="CB396" s="1" t="n">
        <f aca="false">IF(ISNUMBER(STDEV(BY375:BY396)),STDEV(BY375:BY396)*SQRT(252),0)</f>
        <v>0.922897363358414</v>
      </c>
      <c r="CC396" s="1" t="n">
        <f aca="false">IF(ISNUMBER(STDEV(BZ375:BZ396)),STDEV(BZ375:BZ396)*SQRT(252),0)</f>
        <v>0.518272685288546</v>
      </c>
      <c r="CF396" s="56" t="n">
        <f aca="false">B396</f>
        <v>36074</v>
      </c>
      <c r="CG396" s="1" t="n">
        <f aca="false">CORREL(C375:C396,E375:E396)</f>
        <v>0.824769787046132</v>
      </c>
      <c r="CI396" s="56" t="n">
        <f aca="false">CF396</f>
        <v>36074</v>
      </c>
      <c r="CJ396" s="3" t="n">
        <f aca="false">STDEV(CO375:CO396)*CJ$24</f>
        <v>0.928374547131542</v>
      </c>
      <c r="CK396" s="3" t="n">
        <f aca="false">STDEV(CP375:CP396)*CK$24</f>
        <v>0.521348514578586</v>
      </c>
      <c r="CO396" s="3" t="n">
        <f aca="false">LN(V396/V395)</f>
        <v>-0.0545094056683718</v>
      </c>
      <c r="CP396" s="3" t="n">
        <f aca="false">LN(W396/W395)</f>
        <v>-0.0121508177825126</v>
      </c>
    </row>
    <row r="397" customFormat="false" ht="12.75" hidden="false" customHeight="false" outlineLevel="0" collapsed="false">
      <c r="A397" s="1" t="n">
        <f aca="false">A398-1</f>
        <v>830</v>
      </c>
      <c r="B397" s="56" t="n">
        <f aca="false">HLOOKUP("date",IF(TERM2="cash",cash,PRICELOOK),IF(A397&gt;=2,A397,2),FALSE())</f>
        <v>36075</v>
      </c>
      <c r="C397" s="1" t="n">
        <f aca="false">IF(MIN($N397:$O397)=0,0,N397)</f>
        <v>1.855</v>
      </c>
      <c r="D397" s="35" t="n">
        <f aca="false">IF(ma=7,AVERAGE(C391:C397),IF(ma=14,AVERAGE(C384:C397),IF(ma=30,AVERAGE(C368:C397),IF(ma=40,AVERAGE(C358:C397),0))))</f>
        <v>0</v>
      </c>
      <c r="E397" s="1" t="n">
        <f aca="false">IF(MIN($N397:$O397)=0,0,O397)</f>
        <v>2.085</v>
      </c>
      <c r="I397" s="56" t="n">
        <f aca="false">B397</f>
        <v>36075</v>
      </c>
      <c r="J397" s="35" t="n">
        <f aca="false">IF(MIN(C397,E397)=0,0,E397-C397)</f>
        <v>0.23</v>
      </c>
      <c r="K397" s="35" t="n">
        <f aca="false">IF(ma=7,AVERAGE(J391:J397),IF(ma=14,AVERAGE(J384:J397),IF(ma=30,AVERAGE(J368:J397),IF(ma=40,AVERAGE(J358:J397),0))))</f>
        <v>0</v>
      </c>
      <c r="L397" s="35"/>
      <c r="M397" s="35"/>
      <c r="N397" s="28" t="n">
        <f aca="false">IF(BASISYN="YES",Q397-S397,Q397)</f>
        <v>1.855</v>
      </c>
      <c r="O397" s="28" t="n">
        <f aca="false">IF(BASISYN="YES",R397-T397,R397)</f>
        <v>2.085</v>
      </c>
      <c r="Q397" s="28" t="n">
        <f aca="false">IF(ISNA(V397),Q396,V397)</f>
        <v>1.855</v>
      </c>
      <c r="R397" s="28" t="n">
        <f aca="false">IF(ISNA(W397),R396,W397)</f>
        <v>2.085</v>
      </c>
      <c r="S397" s="28" t="n">
        <f aca="false">IF(ISNA(X397),S396,X397)</f>
        <v>2.045</v>
      </c>
      <c r="T397" s="28" t="n">
        <f aca="false">IF(ISNA(Y397),T396,Y397)</f>
        <v>2.045</v>
      </c>
      <c r="V397" s="28" t="n">
        <f aca="false">VLOOKUP($B397,IF(V$1=2,PRICELOOK2,IF(V$1=3,PRICELOOK3,IF(V$1=4,cash,PRICELOOK))),V$2,FALSE())</f>
        <v>1.855</v>
      </c>
      <c r="W397" s="28" t="n">
        <f aca="false">VLOOKUP($B397,IF(W$1=2,PRICELOOK2,IF(W$1=3,PRICELOOK3,IF(W$1=4,cash,PRICELOOK))),W$2,FALSE())</f>
        <v>2.085</v>
      </c>
      <c r="X397" s="28" t="n">
        <f aca="false">VLOOKUP($B397,IF(X$1=2,PRICELOOK2,IF(X$1=3,PRICELOOK3,IF(X$1=4,cash,PRICELOOK))),X$2,FALSE())</f>
        <v>2.045</v>
      </c>
      <c r="Y397" s="28" t="n">
        <f aca="false">VLOOKUP($B397,IF(Y$1=2,PRICELOOK2,IF(Y$1=3,PRICELOOK3,IF(Y$1=4,cash,PRICELOOK))),Y$2,FALSE())</f>
        <v>2.045</v>
      </c>
      <c r="BK397" s="28" t="n">
        <f aca="false">V397</f>
        <v>1.855</v>
      </c>
      <c r="BL397" s="28" t="n">
        <f aca="false">W397</f>
        <v>2.085</v>
      </c>
      <c r="BM397" s="1" t="n">
        <f aca="false">IF(BK397=0,0,IF(BL397=0,0,1))</f>
        <v>1</v>
      </c>
      <c r="BN397" s="56" t="n">
        <f aca="false">B397</f>
        <v>36075</v>
      </c>
      <c r="BO397" s="71" t="n">
        <f aca="false">IF(BM397=1,CORREL(BK378:BK397,BL378:BL397),1.1)</f>
        <v>0.916696778458367</v>
      </c>
      <c r="BP397" s="28" t="n">
        <f aca="false">IF(BM397=0," ",BO397)</f>
        <v>0.916696778458367</v>
      </c>
      <c r="BV397" s="56" t="n">
        <f aca="false">BN397</f>
        <v>36075</v>
      </c>
      <c r="BW397" s="28" t="n">
        <f aca="false">V397</f>
        <v>1.855</v>
      </c>
      <c r="BX397" s="28" t="n">
        <f aca="false">W397</f>
        <v>2.085</v>
      </c>
      <c r="BY397" s="1" t="n">
        <f aca="false">LN(BW397/BW396)</f>
        <v>0.0384662808277961</v>
      </c>
      <c r="BZ397" s="1" t="n">
        <f aca="false">LN(BX397/BX396)</f>
        <v>0.0193710657559998</v>
      </c>
      <c r="CA397" s="56" t="n">
        <f aca="false">BV397</f>
        <v>36075</v>
      </c>
      <c r="CB397" s="1" t="n">
        <f aca="false">IF(ISNUMBER(STDEV(BY376:BY397)),STDEV(BY376:BY397)*SQRT(252),0)</f>
        <v>0.906190898725879</v>
      </c>
      <c r="CC397" s="1" t="n">
        <f aca="false">IF(ISNUMBER(STDEV(BZ376:BZ397)),STDEV(BZ376:BZ397)*SQRT(252),0)</f>
        <v>0.519368193187185</v>
      </c>
      <c r="CF397" s="56" t="n">
        <f aca="false">B397</f>
        <v>36075</v>
      </c>
      <c r="CG397" s="1" t="n">
        <f aca="false">CORREL(C376:C397,E376:E397)</f>
        <v>0.868134577692705</v>
      </c>
      <c r="CI397" s="56" t="n">
        <f aca="false">CF397</f>
        <v>36075</v>
      </c>
      <c r="CJ397" s="3" t="n">
        <f aca="false">STDEV(CO376:CO397)*CJ$24</f>
        <v>0.911568933470497</v>
      </c>
      <c r="CK397" s="3" t="n">
        <f aca="false">STDEV(CP376:CP397)*CK$24</f>
        <v>0.52245052406486</v>
      </c>
      <c r="CO397" s="3" t="n">
        <f aca="false">LN(V397/V396)</f>
        <v>0.0384662808277961</v>
      </c>
      <c r="CP397" s="3" t="n">
        <f aca="false">LN(W397/W396)</f>
        <v>0.0193710657559998</v>
      </c>
    </row>
    <row r="398" customFormat="false" ht="12.75" hidden="false" customHeight="false" outlineLevel="0" collapsed="false">
      <c r="A398" s="1" t="n">
        <f aca="false">A399-1</f>
        <v>831</v>
      </c>
      <c r="B398" s="56" t="n">
        <f aca="false">HLOOKUP("date",IF(TERM2="cash",cash,PRICELOOK),IF(A398&gt;=2,A398,2),FALSE())</f>
        <v>36076</v>
      </c>
      <c r="C398" s="1" t="n">
        <f aca="false">IF(MIN($N398:$O398)=0,0,N398)</f>
        <v>1.845</v>
      </c>
      <c r="D398" s="35" t="n">
        <f aca="false">IF(ma=7,AVERAGE(C392:C398),IF(ma=14,AVERAGE(C385:C398),IF(ma=30,AVERAGE(C369:C398),IF(ma=40,AVERAGE(C359:C398),0))))</f>
        <v>0</v>
      </c>
      <c r="E398" s="1" t="n">
        <f aca="false">IF(MIN($N398:$O398)=0,0,O398)</f>
        <v>2.1</v>
      </c>
      <c r="I398" s="56" t="n">
        <f aca="false">B398</f>
        <v>36076</v>
      </c>
      <c r="J398" s="35" t="n">
        <f aca="false">IF(MIN(C398,E398)=0,0,E398-C398)</f>
        <v>0.255</v>
      </c>
      <c r="K398" s="35" t="n">
        <f aca="false">IF(ma=7,AVERAGE(J392:J398),IF(ma=14,AVERAGE(J385:J398),IF(ma=30,AVERAGE(J369:J398),IF(ma=40,AVERAGE(J359:J398),0))))</f>
        <v>0</v>
      </c>
      <c r="L398" s="35"/>
      <c r="M398" s="35"/>
      <c r="N398" s="28" t="n">
        <f aca="false">IF(BASISYN="YES",Q398-S398,Q398)</f>
        <v>1.845</v>
      </c>
      <c r="O398" s="28" t="n">
        <f aca="false">IF(BASISYN="YES",R398-T398,R398)</f>
        <v>2.1</v>
      </c>
      <c r="Q398" s="28" t="n">
        <f aca="false">IF(ISNA(V398),Q397,V398)</f>
        <v>1.845</v>
      </c>
      <c r="R398" s="28" t="n">
        <f aca="false">IF(ISNA(W398),R397,W398)</f>
        <v>2.1</v>
      </c>
      <c r="S398" s="28" t="n">
        <f aca="false">IF(ISNA(X398),S397,X398)</f>
        <v>2.025</v>
      </c>
      <c r="T398" s="28" t="n">
        <f aca="false">IF(ISNA(Y398),T397,Y398)</f>
        <v>2.025</v>
      </c>
      <c r="V398" s="28" t="n">
        <f aca="false">VLOOKUP($B398,IF(V$1=2,PRICELOOK2,IF(V$1=3,PRICELOOK3,IF(V$1=4,cash,PRICELOOK))),V$2,FALSE())</f>
        <v>1.845</v>
      </c>
      <c r="W398" s="28" t="n">
        <f aca="false">VLOOKUP($B398,IF(W$1=2,PRICELOOK2,IF(W$1=3,PRICELOOK3,IF(W$1=4,cash,PRICELOOK))),W$2,FALSE())</f>
        <v>2.1</v>
      </c>
      <c r="X398" s="28" t="n">
        <f aca="false">VLOOKUP($B398,IF(X$1=2,PRICELOOK2,IF(X$1=3,PRICELOOK3,IF(X$1=4,cash,PRICELOOK))),X$2,FALSE())</f>
        <v>2.025</v>
      </c>
      <c r="Y398" s="28" t="n">
        <f aca="false">VLOOKUP($B398,IF(Y$1=2,PRICELOOK2,IF(Y$1=3,PRICELOOK3,IF(Y$1=4,cash,PRICELOOK))),Y$2,FALSE())</f>
        <v>2.025</v>
      </c>
      <c r="BK398" s="28" t="n">
        <f aca="false">V398</f>
        <v>1.845</v>
      </c>
      <c r="BL398" s="28" t="n">
        <f aca="false">W398</f>
        <v>2.1</v>
      </c>
      <c r="BM398" s="1" t="n">
        <f aca="false">IF(BK398=0,0,IF(BL398=0,0,1))</f>
        <v>1</v>
      </c>
      <c r="BN398" s="56" t="n">
        <f aca="false">B398</f>
        <v>36076</v>
      </c>
      <c r="BO398" s="71" t="n">
        <f aca="false">IF(BM398=1,CORREL(BK379:BK398,BL379:BL398),1.1)</f>
        <v>0.903528004249589</v>
      </c>
      <c r="BP398" s="28" t="n">
        <f aca="false">IF(BM398=0," ",BO398)</f>
        <v>0.903528004249589</v>
      </c>
      <c r="BV398" s="56" t="n">
        <f aca="false">BN398</f>
        <v>36076</v>
      </c>
      <c r="BW398" s="28" t="n">
        <f aca="false">V398</f>
        <v>1.845</v>
      </c>
      <c r="BX398" s="28" t="n">
        <f aca="false">W398</f>
        <v>2.1</v>
      </c>
      <c r="BY398" s="1" t="n">
        <f aca="false">LN(BW398/BW397)</f>
        <v>-0.00540541856690794</v>
      </c>
      <c r="BZ398" s="1" t="n">
        <f aca="false">LN(BX398/BX397)</f>
        <v>0.0071684894786125</v>
      </c>
      <c r="CA398" s="56" t="n">
        <f aca="false">BV398</f>
        <v>36076</v>
      </c>
      <c r="CB398" s="1" t="n">
        <f aca="false">IF(ISNUMBER(STDEV(BY377:BY398)),STDEV(BY377:BY398)*SQRT(252),0)</f>
        <v>0.841172418300163</v>
      </c>
      <c r="CC398" s="1" t="n">
        <f aca="false">IF(ISNUMBER(STDEV(BZ377:BZ398)),STDEV(BZ377:BZ398)*SQRT(252),0)</f>
        <v>0.498292610961072</v>
      </c>
      <c r="CF398" s="56" t="n">
        <f aca="false">B398</f>
        <v>36076</v>
      </c>
      <c r="CG398" s="1" t="n">
        <f aca="false">CORREL(C377:C398,E377:E398)</f>
        <v>0.897249187811166</v>
      </c>
      <c r="CI398" s="56" t="n">
        <f aca="false">CF398</f>
        <v>36076</v>
      </c>
      <c r="CJ398" s="3" t="n">
        <f aca="false">STDEV(CO377:CO398)*CJ$24</f>
        <v>0.846164583304461</v>
      </c>
      <c r="CK398" s="3" t="n">
        <f aca="false">STDEV(CP377:CP398)*CK$24</f>
        <v>0.501249863101325</v>
      </c>
      <c r="CO398" s="3" t="n">
        <f aca="false">LN(V398/V397)</f>
        <v>-0.00540541856690794</v>
      </c>
      <c r="CP398" s="3" t="n">
        <f aca="false">LN(W398/W397)</f>
        <v>0.0071684894786125</v>
      </c>
    </row>
    <row r="399" customFormat="false" ht="12.75" hidden="false" customHeight="false" outlineLevel="0" collapsed="false">
      <c r="A399" s="1" t="n">
        <f aca="false">A400-1</f>
        <v>832</v>
      </c>
      <c r="B399" s="56" t="n">
        <f aca="false">HLOOKUP("date",IF(TERM2="cash",cash,PRICELOOK),IF(A399&gt;=2,A399,2),FALSE())</f>
        <v>36077</v>
      </c>
      <c r="C399" s="1" t="n">
        <f aca="false">IF(MIN($N399:$O399)=0,0,N399)</f>
        <v>1.645</v>
      </c>
      <c r="D399" s="35" t="n">
        <f aca="false">IF(ma=7,AVERAGE(C393:C399),IF(ma=14,AVERAGE(C386:C399),IF(ma=30,AVERAGE(C370:C399),IF(ma=40,AVERAGE(C360:C399),0))))</f>
        <v>0</v>
      </c>
      <c r="E399" s="1" t="n">
        <f aca="false">IF(MIN($N399:$O399)=0,0,O399)</f>
        <v>2</v>
      </c>
      <c r="I399" s="56" t="n">
        <f aca="false">B399</f>
        <v>36077</v>
      </c>
      <c r="J399" s="35" t="n">
        <f aca="false">IF(MIN(C399,E399)=0,0,E399-C399)</f>
        <v>0.355</v>
      </c>
      <c r="K399" s="35" t="n">
        <f aca="false">IF(ma=7,AVERAGE(J393:J399),IF(ma=14,AVERAGE(J386:J399),IF(ma=30,AVERAGE(J370:J399),IF(ma=40,AVERAGE(J360:J399),0))))</f>
        <v>0</v>
      </c>
      <c r="L399" s="35"/>
      <c r="M399" s="35"/>
      <c r="N399" s="28" t="n">
        <f aca="false">IF(BASISYN="YES",Q399-S399,Q399)</f>
        <v>1.645</v>
      </c>
      <c r="O399" s="28" t="n">
        <f aca="false">IF(BASISYN="YES",R399-T399,R399)</f>
        <v>2</v>
      </c>
      <c r="Q399" s="28" t="n">
        <f aca="false">IF(ISNA(V399),Q398,V399)</f>
        <v>1.645</v>
      </c>
      <c r="R399" s="28" t="n">
        <f aca="false">IF(ISNA(W399),R398,W399)</f>
        <v>2</v>
      </c>
      <c r="S399" s="28" t="n">
        <f aca="false">IF(ISNA(X399),S398,X399)</f>
        <v>1.795</v>
      </c>
      <c r="T399" s="28" t="n">
        <f aca="false">IF(ISNA(Y399),T398,Y399)</f>
        <v>1.795</v>
      </c>
      <c r="V399" s="28" t="n">
        <f aca="false">VLOOKUP($B399,IF(V$1=2,PRICELOOK2,IF(V$1=3,PRICELOOK3,IF(V$1=4,cash,PRICELOOK))),V$2,FALSE())</f>
        <v>1.645</v>
      </c>
      <c r="W399" s="28" t="n">
        <f aca="false">VLOOKUP($B399,IF(W$1=2,PRICELOOK2,IF(W$1=3,PRICELOOK3,IF(W$1=4,cash,PRICELOOK))),W$2,FALSE())</f>
        <v>2</v>
      </c>
      <c r="X399" s="28" t="n">
        <f aca="false">VLOOKUP($B399,IF(X$1=2,PRICELOOK2,IF(X$1=3,PRICELOOK3,IF(X$1=4,cash,PRICELOOK))),X$2,FALSE())</f>
        <v>1.795</v>
      </c>
      <c r="Y399" s="28" t="n">
        <f aca="false">VLOOKUP($B399,IF(Y$1=2,PRICELOOK2,IF(Y$1=3,PRICELOOK3,IF(Y$1=4,cash,PRICELOOK))),Y$2,FALSE())</f>
        <v>1.795</v>
      </c>
      <c r="BK399" s="28" t="n">
        <f aca="false">V399</f>
        <v>1.645</v>
      </c>
      <c r="BL399" s="28" t="n">
        <f aca="false">W399</f>
        <v>2</v>
      </c>
      <c r="BM399" s="1" t="n">
        <f aca="false">IF(BK399=0,0,IF(BL399=0,0,1))</f>
        <v>1</v>
      </c>
      <c r="BN399" s="56" t="n">
        <f aca="false">B399</f>
        <v>36077</v>
      </c>
      <c r="BO399" s="71" t="n">
        <f aca="false">IF(BM399=1,CORREL(BK380:BK399,BL380:BL399),1.1)</f>
        <v>0.90906737139178</v>
      </c>
      <c r="BP399" s="28" t="n">
        <f aca="false">IF(BM399=0," ",BO399)</f>
        <v>0.90906737139178</v>
      </c>
      <c r="BV399" s="56" t="n">
        <f aca="false">BN399</f>
        <v>36077</v>
      </c>
      <c r="BW399" s="28" t="n">
        <f aca="false">V399</f>
        <v>1.645</v>
      </c>
      <c r="BX399" s="28" t="n">
        <f aca="false">W399</f>
        <v>2</v>
      </c>
      <c r="BY399" s="1" t="n">
        <f aca="false">LN(BW399/BW398)</f>
        <v>-0.114738893275155</v>
      </c>
      <c r="BZ399" s="1" t="n">
        <f aca="false">LN(BX399/BX398)</f>
        <v>-0.0487901641694321</v>
      </c>
      <c r="CA399" s="56" t="n">
        <f aca="false">BV399</f>
        <v>36077</v>
      </c>
      <c r="CB399" s="1" t="n">
        <f aca="false">IF(ISNUMBER(STDEV(BY378:BY399)),STDEV(BY378:BY399)*SQRT(252),0)</f>
        <v>0.923574391092872</v>
      </c>
      <c r="CC399" s="1" t="n">
        <f aca="false">IF(ISNUMBER(STDEV(BZ378:BZ399)),STDEV(BZ378:BZ399)*SQRT(252),0)</f>
        <v>0.518578790502458</v>
      </c>
      <c r="CF399" s="56" t="n">
        <f aca="false">B399</f>
        <v>36077</v>
      </c>
      <c r="CG399" s="1" t="n">
        <f aca="false">CORREL(C378:C399,E378:E399)</f>
        <v>0.91295804275031</v>
      </c>
      <c r="CI399" s="56" t="n">
        <f aca="false">CF399</f>
        <v>36077</v>
      </c>
      <c r="CJ399" s="3" t="n">
        <f aca="false">STDEV(CO378:CO399)*CJ$24</f>
        <v>0.929055592870027</v>
      </c>
      <c r="CK399" s="3" t="n">
        <f aca="false">STDEV(CP378:CP399)*CK$24</f>
        <v>0.521656436456601</v>
      </c>
      <c r="CO399" s="3" t="n">
        <f aca="false">LN(V399/V398)</f>
        <v>-0.114738893275155</v>
      </c>
      <c r="CP399" s="3" t="n">
        <f aca="false">LN(W399/W398)</f>
        <v>-0.0487901641694321</v>
      </c>
    </row>
    <row r="400" customFormat="false" ht="12.75" hidden="false" customHeight="false" outlineLevel="0" collapsed="false">
      <c r="A400" s="1" t="n">
        <f aca="false">A401-1</f>
        <v>833</v>
      </c>
      <c r="B400" s="56" t="n">
        <f aca="false">HLOOKUP("date",IF(TERM2="cash",cash,PRICELOOK),IF(A400&gt;=2,A400,2),FALSE())</f>
        <v>36078</v>
      </c>
      <c r="C400" s="1" t="n">
        <f aca="false">IF(MIN($N400:$O400)=0,0,N400)</f>
        <v>1.645</v>
      </c>
      <c r="D400" s="35" t="n">
        <f aca="false">IF(ma=7,AVERAGE(C394:C400),IF(ma=14,AVERAGE(C387:C400),IF(ma=30,AVERAGE(C371:C400),IF(ma=40,AVERAGE(C361:C400),0))))</f>
        <v>0</v>
      </c>
      <c r="E400" s="1" t="n">
        <f aca="false">IF(MIN($N400:$O400)=0,0,O400)</f>
        <v>2</v>
      </c>
      <c r="I400" s="56" t="n">
        <f aca="false">B400</f>
        <v>36078</v>
      </c>
      <c r="J400" s="35" t="n">
        <f aca="false">IF(MIN(C400,E400)=0,0,E400-C400)</f>
        <v>0.355</v>
      </c>
      <c r="K400" s="35" t="n">
        <f aca="false">IF(ma=7,AVERAGE(J394:J400),IF(ma=14,AVERAGE(J387:J400),IF(ma=30,AVERAGE(J371:J400),IF(ma=40,AVERAGE(J361:J400),0))))</f>
        <v>0</v>
      </c>
      <c r="L400" s="35"/>
      <c r="M400" s="35"/>
      <c r="N400" s="28" t="n">
        <f aca="false">IF(BASISYN="YES",Q400-S400,Q400)</f>
        <v>1.645</v>
      </c>
      <c r="O400" s="28" t="n">
        <f aca="false">IF(BASISYN="YES",R400-T400,R400)</f>
        <v>2</v>
      </c>
      <c r="Q400" s="28" t="n">
        <f aca="false">IF(ISNA(V400),Q399,V400)</f>
        <v>1.645</v>
      </c>
      <c r="R400" s="28" t="n">
        <f aca="false">IF(ISNA(W400),R399,W400)</f>
        <v>2</v>
      </c>
      <c r="S400" s="28" t="n">
        <f aca="false">IF(ISNA(X400),S399,X400)</f>
        <v>1.795</v>
      </c>
      <c r="T400" s="28" t="n">
        <f aca="false">IF(ISNA(Y400),T399,Y400)</f>
        <v>1.795</v>
      </c>
      <c r="V400" s="28" t="n">
        <f aca="false">VLOOKUP($B400,IF(V$1=2,PRICELOOK2,IF(V$1=3,PRICELOOK3,IF(V$1=4,cash,PRICELOOK))),V$2,FALSE())</f>
        <v>1.645</v>
      </c>
      <c r="W400" s="28" t="n">
        <f aca="false">VLOOKUP($B400,IF(W$1=2,PRICELOOK2,IF(W$1=3,PRICELOOK3,IF(W$1=4,cash,PRICELOOK))),W$2,FALSE())</f>
        <v>2</v>
      </c>
      <c r="X400" s="28" t="n">
        <f aca="false">VLOOKUP($B400,IF(X$1=2,PRICELOOK2,IF(X$1=3,PRICELOOK3,IF(X$1=4,cash,PRICELOOK))),X$2,FALSE())</f>
        <v>1.795</v>
      </c>
      <c r="Y400" s="28" t="n">
        <f aca="false">VLOOKUP($B400,IF(Y$1=2,PRICELOOK2,IF(Y$1=3,PRICELOOK3,IF(Y$1=4,cash,PRICELOOK))),Y$2,FALSE())</f>
        <v>1.795</v>
      </c>
      <c r="BK400" s="28" t="n">
        <f aca="false">V400</f>
        <v>1.645</v>
      </c>
      <c r="BL400" s="28" t="n">
        <f aca="false">W400</f>
        <v>2</v>
      </c>
      <c r="BM400" s="1" t="n">
        <f aca="false">IF(BK400=0,0,IF(BL400=0,0,1))</f>
        <v>1</v>
      </c>
      <c r="BN400" s="56" t="n">
        <f aca="false">B400</f>
        <v>36078</v>
      </c>
      <c r="BO400" s="71" t="n">
        <f aca="false">IF(BM400=1,CORREL(BK381:BK400,BL381:BL400),1.1)</f>
        <v>0.915393774454554</v>
      </c>
      <c r="BP400" s="28" t="n">
        <f aca="false">IF(BM400=0," ",BO400)</f>
        <v>0.915393774454554</v>
      </c>
      <c r="BV400" s="56" t="n">
        <f aca="false">BN400</f>
        <v>36078</v>
      </c>
      <c r="BW400" s="28" t="n">
        <f aca="false">V400</f>
        <v>1.645</v>
      </c>
      <c r="BX400" s="28" t="n">
        <f aca="false">W400</f>
        <v>2</v>
      </c>
      <c r="BY400" s="1" t="n">
        <f aca="false">LN(BW400/BW399)</f>
        <v>0</v>
      </c>
      <c r="BZ400" s="1" t="n">
        <f aca="false">LN(BX400/BX399)</f>
        <v>0</v>
      </c>
      <c r="CA400" s="56" t="n">
        <f aca="false">BV400</f>
        <v>36078</v>
      </c>
      <c r="CB400" s="1" t="n">
        <f aca="false">IF(ISNUMBER(STDEV(BY379:BY400)),STDEV(BY379:BY400)*SQRT(252),0)</f>
        <v>0.892604897955642</v>
      </c>
      <c r="CC400" s="1" t="n">
        <f aca="false">IF(ISNUMBER(STDEV(BZ379:BZ400)),STDEV(BZ379:BZ400)*SQRT(252),0)</f>
        <v>0.513083378716378</v>
      </c>
      <c r="CF400" s="56" t="n">
        <f aca="false">B400</f>
        <v>36078</v>
      </c>
      <c r="CG400" s="1" t="n">
        <f aca="false">CORREL(C379:C400,E379:E400)</f>
        <v>0.919618730821228</v>
      </c>
      <c r="CI400" s="56" t="n">
        <f aca="false">CF400</f>
        <v>36078</v>
      </c>
      <c r="CJ400" s="3" t="n">
        <f aca="false">STDEV(CO379:CO400)*CJ$24</f>
        <v>0.897902302907702</v>
      </c>
      <c r="CK400" s="3" t="n">
        <f aca="false">STDEV(CP379:CP400)*CK$24</f>
        <v>0.516128410664395</v>
      </c>
      <c r="CO400" s="3" t="n">
        <f aca="false">LN(V400/V399)</f>
        <v>0</v>
      </c>
      <c r="CP400" s="3" t="n">
        <f aca="false">LN(W400/W399)</f>
        <v>0</v>
      </c>
    </row>
    <row r="401" customFormat="false" ht="12.75" hidden="false" customHeight="false" outlineLevel="0" collapsed="false">
      <c r="A401" s="1" t="n">
        <f aca="false">A402-1</f>
        <v>834</v>
      </c>
      <c r="B401" s="56" t="n">
        <f aca="false">HLOOKUP("date",IF(TERM2="cash",cash,PRICELOOK),IF(A401&gt;=2,A401,2),FALSE())</f>
        <v>36079</v>
      </c>
      <c r="C401" s="1" t="n">
        <f aca="false">IF(MIN($N401:$O401)=0,0,N401)</f>
        <v>1.645</v>
      </c>
      <c r="D401" s="35" t="n">
        <f aca="false">IF(ma=7,AVERAGE(C395:C401),IF(ma=14,AVERAGE(C388:C401),IF(ma=30,AVERAGE(C372:C401),IF(ma=40,AVERAGE(C362:C401),0))))</f>
        <v>0</v>
      </c>
      <c r="E401" s="1" t="n">
        <f aca="false">IF(MIN($N401:$O401)=0,0,O401)</f>
        <v>2</v>
      </c>
      <c r="I401" s="56" t="n">
        <f aca="false">B401</f>
        <v>36079</v>
      </c>
      <c r="J401" s="35" t="n">
        <f aca="false">IF(MIN(C401,E401)=0,0,E401-C401)</f>
        <v>0.355</v>
      </c>
      <c r="K401" s="35" t="n">
        <f aca="false">IF(ma=7,AVERAGE(J395:J401),IF(ma=14,AVERAGE(J388:J401),IF(ma=30,AVERAGE(J372:J401),IF(ma=40,AVERAGE(J362:J401),0))))</f>
        <v>0</v>
      </c>
      <c r="L401" s="35"/>
      <c r="M401" s="35"/>
      <c r="N401" s="28" t="n">
        <f aca="false">IF(BASISYN="YES",Q401-S401,Q401)</f>
        <v>1.645</v>
      </c>
      <c r="O401" s="28" t="n">
        <f aca="false">IF(BASISYN="YES",R401-T401,R401)</f>
        <v>2</v>
      </c>
      <c r="Q401" s="28" t="n">
        <f aca="false">IF(ISNA(V401),Q400,V401)</f>
        <v>1.645</v>
      </c>
      <c r="R401" s="28" t="n">
        <f aca="false">IF(ISNA(W401),R400,W401)</f>
        <v>2</v>
      </c>
      <c r="S401" s="28" t="n">
        <f aca="false">IF(ISNA(X401),S400,X401)</f>
        <v>1.795</v>
      </c>
      <c r="T401" s="28" t="n">
        <f aca="false">IF(ISNA(Y401),T400,Y401)</f>
        <v>1.795</v>
      </c>
      <c r="V401" s="28" t="n">
        <f aca="false">VLOOKUP($B401,IF(V$1=2,PRICELOOK2,IF(V$1=3,PRICELOOK3,IF(V$1=4,cash,PRICELOOK))),V$2,FALSE())</f>
        <v>1.645</v>
      </c>
      <c r="W401" s="28" t="n">
        <f aca="false">VLOOKUP($B401,IF(W$1=2,PRICELOOK2,IF(W$1=3,PRICELOOK3,IF(W$1=4,cash,PRICELOOK))),W$2,FALSE())</f>
        <v>2</v>
      </c>
      <c r="X401" s="28" t="n">
        <f aca="false">VLOOKUP($B401,IF(X$1=2,PRICELOOK2,IF(X$1=3,PRICELOOK3,IF(X$1=4,cash,PRICELOOK))),X$2,FALSE())</f>
        <v>1.795</v>
      </c>
      <c r="Y401" s="28" t="n">
        <f aca="false">VLOOKUP($B401,IF(Y$1=2,PRICELOOK2,IF(Y$1=3,PRICELOOK3,IF(Y$1=4,cash,PRICELOOK))),Y$2,FALSE())</f>
        <v>1.795</v>
      </c>
      <c r="BK401" s="28" t="n">
        <f aca="false">V401</f>
        <v>1.645</v>
      </c>
      <c r="BL401" s="28" t="n">
        <f aca="false">W401</f>
        <v>2</v>
      </c>
      <c r="BM401" s="1" t="n">
        <f aca="false">IF(BK401=0,0,IF(BL401=0,0,1))</f>
        <v>1</v>
      </c>
      <c r="BN401" s="56" t="n">
        <f aca="false">B401</f>
        <v>36079</v>
      </c>
      <c r="BO401" s="71" t="n">
        <f aca="false">IF(BM401=1,CORREL(BK382:BK401,BL382:BL401),1.1)</f>
        <v>0.925560767641271</v>
      </c>
      <c r="BP401" s="28" t="n">
        <f aca="false">IF(BM401=0," ",BO401)</f>
        <v>0.925560767641271</v>
      </c>
      <c r="BV401" s="56" t="n">
        <f aca="false">BN401</f>
        <v>36079</v>
      </c>
      <c r="BW401" s="28" t="n">
        <f aca="false">V401</f>
        <v>1.645</v>
      </c>
      <c r="BX401" s="28" t="n">
        <f aca="false">W401</f>
        <v>2</v>
      </c>
      <c r="BY401" s="1" t="n">
        <f aca="false">LN(BW401/BW400)</f>
        <v>0</v>
      </c>
      <c r="BZ401" s="1" t="n">
        <f aca="false">LN(BX401/BX400)</f>
        <v>0</v>
      </c>
      <c r="CA401" s="56" t="n">
        <f aca="false">BV401</f>
        <v>36079</v>
      </c>
      <c r="CB401" s="1" t="n">
        <f aca="false">IF(ISNUMBER(STDEV(BY380:BY401)),STDEV(BY380:BY401)*SQRT(252),0)</f>
        <v>0.892604897955642</v>
      </c>
      <c r="CC401" s="1" t="n">
        <f aca="false">IF(ISNUMBER(STDEV(BZ380:BZ401)),STDEV(BZ380:BZ401)*SQRT(252),0)</f>
        <v>0.513083378716378</v>
      </c>
      <c r="CF401" s="56" t="n">
        <f aca="false">B401</f>
        <v>36079</v>
      </c>
      <c r="CG401" s="1" t="n">
        <f aca="false">CORREL(C380:C401,E380:E401)</f>
        <v>0.924790783666975</v>
      </c>
      <c r="CI401" s="56" t="n">
        <f aca="false">CF401</f>
        <v>36079</v>
      </c>
      <c r="CJ401" s="3" t="n">
        <f aca="false">STDEV(CO380:CO401)*CJ$24</f>
        <v>0.897902302907702</v>
      </c>
      <c r="CK401" s="3" t="n">
        <f aca="false">STDEV(CP380:CP401)*CK$24</f>
        <v>0.516128410664395</v>
      </c>
      <c r="CO401" s="3" t="n">
        <f aca="false">LN(V401/V400)</f>
        <v>0</v>
      </c>
      <c r="CP401" s="3" t="n">
        <f aca="false">LN(W401/W400)</f>
        <v>0</v>
      </c>
    </row>
    <row r="402" customFormat="false" ht="12.75" hidden="false" customHeight="false" outlineLevel="0" collapsed="false">
      <c r="A402" s="1" t="n">
        <f aca="false">A403-1</f>
        <v>835</v>
      </c>
      <c r="B402" s="56" t="n">
        <f aca="false">HLOOKUP("date",IF(TERM2="cash",cash,PRICELOOK),IF(A402&gt;=2,A402,2),FALSE())</f>
        <v>36080</v>
      </c>
      <c r="C402" s="1" t="n">
        <f aca="false">IF(MIN($N402:$O402)=0,0,N402)</f>
        <v>1.64</v>
      </c>
      <c r="D402" s="35" t="n">
        <f aca="false">IF(ma=7,AVERAGE(C396:C402),IF(ma=14,AVERAGE(C389:C402),IF(ma=30,AVERAGE(C373:C402),IF(ma=40,AVERAGE(C363:C402),0))))</f>
        <v>0</v>
      </c>
      <c r="E402" s="1" t="n">
        <f aca="false">IF(MIN($N402:$O402)=0,0,O402)</f>
        <v>2.085</v>
      </c>
      <c r="I402" s="56" t="n">
        <f aca="false">B402</f>
        <v>36080</v>
      </c>
      <c r="J402" s="35" t="n">
        <f aca="false">IF(MIN(C402,E402)=0,0,E402-C402)</f>
        <v>0.445</v>
      </c>
      <c r="K402" s="35" t="n">
        <f aca="false">IF(ma=7,AVERAGE(J396:J402),IF(ma=14,AVERAGE(J389:J402),IF(ma=30,AVERAGE(J373:J402),IF(ma=40,AVERAGE(J363:J402),0))))</f>
        <v>0</v>
      </c>
      <c r="L402" s="35"/>
      <c r="M402" s="35"/>
      <c r="N402" s="28" t="n">
        <f aca="false">IF(BASISYN="YES",Q402-S402,Q402)</f>
        <v>1.64</v>
      </c>
      <c r="O402" s="28" t="n">
        <f aca="false">IF(BASISYN="YES",R402-T402,R402)</f>
        <v>2.085</v>
      </c>
      <c r="Q402" s="28" t="n">
        <f aca="false">IF(ISNA(V402),Q401,V402)</f>
        <v>1.64</v>
      </c>
      <c r="R402" s="28" t="n">
        <f aca="false">IF(ISNA(W402),R401,W402)</f>
        <v>2.085</v>
      </c>
      <c r="S402" s="28" t="n">
        <f aca="false">IF(ISNA(X402),S401,X402)</f>
        <v>1.735</v>
      </c>
      <c r="T402" s="28" t="n">
        <f aca="false">IF(ISNA(Y402),T401,Y402)</f>
        <v>1.735</v>
      </c>
      <c r="V402" s="28" t="n">
        <f aca="false">VLOOKUP($B402,IF(V$1=2,PRICELOOK2,IF(V$1=3,PRICELOOK3,IF(V$1=4,cash,PRICELOOK))),V$2,FALSE())</f>
        <v>1.64</v>
      </c>
      <c r="W402" s="28" t="n">
        <f aca="false">VLOOKUP($B402,IF(W$1=2,PRICELOOK2,IF(W$1=3,PRICELOOK3,IF(W$1=4,cash,PRICELOOK))),W$2,FALSE())</f>
        <v>2.085</v>
      </c>
      <c r="X402" s="28" t="n">
        <f aca="false">VLOOKUP($B402,IF(X$1=2,PRICELOOK2,IF(X$1=3,PRICELOOK3,IF(X$1=4,cash,PRICELOOK))),X$2,FALSE())</f>
        <v>1.735</v>
      </c>
      <c r="Y402" s="28" t="n">
        <f aca="false">VLOOKUP($B402,IF(Y$1=2,PRICELOOK2,IF(Y$1=3,PRICELOOK3,IF(Y$1=4,cash,PRICELOOK))),Y$2,FALSE())</f>
        <v>1.735</v>
      </c>
      <c r="BK402" s="28" t="n">
        <f aca="false">V402</f>
        <v>1.64</v>
      </c>
      <c r="BL402" s="28" t="n">
        <f aca="false">W402</f>
        <v>2.085</v>
      </c>
      <c r="BM402" s="1" t="n">
        <f aca="false">IF(BK402=0,0,IF(BL402=0,0,1))</f>
        <v>1</v>
      </c>
      <c r="BN402" s="56" t="n">
        <f aca="false">B402</f>
        <v>36080</v>
      </c>
      <c r="BO402" s="71" t="n">
        <f aca="false">IF(BM402=1,CORREL(BK383:BK402,BL383:BL402),1.1)</f>
        <v>0.882551044283829</v>
      </c>
      <c r="BP402" s="28" t="n">
        <f aca="false">IF(BM402=0," ",BO402)</f>
        <v>0.882551044283829</v>
      </c>
      <c r="BV402" s="56" t="n">
        <f aca="false">BN402</f>
        <v>36080</v>
      </c>
      <c r="BW402" s="28" t="n">
        <f aca="false">V402</f>
        <v>1.64</v>
      </c>
      <c r="BX402" s="28" t="n">
        <f aca="false">W402</f>
        <v>2.085</v>
      </c>
      <c r="BY402" s="1" t="n">
        <f aca="false">LN(BW402/BW401)</f>
        <v>-0.00304414238122824</v>
      </c>
      <c r="BZ402" s="1" t="n">
        <f aca="false">LN(BX402/BX401)</f>
        <v>0.0416216746908195</v>
      </c>
      <c r="CA402" s="56" t="n">
        <f aca="false">BV402</f>
        <v>36080</v>
      </c>
      <c r="CB402" s="1" t="n">
        <f aca="false">IF(ISNUMBER(STDEV(BY381:BY402)),STDEV(BY381:BY402)*SQRT(252),0)</f>
        <v>0.892259399602644</v>
      </c>
      <c r="CC402" s="1" t="n">
        <f aca="false">IF(ISNUMBER(STDEV(BZ381:BZ402)),STDEV(BZ381:BZ402)*SQRT(252),0)</f>
        <v>0.535734012058593</v>
      </c>
      <c r="CF402" s="56" t="n">
        <f aca="false">B402</f>
        <v>36080</v>
      </c>
      <c r="CG402" s="1" t="n">
        <f aca="false">CORREL(C381:C402,E381:E402)</f>
        <v>0.879739393669682</v>
      </c>
      <c r="CI402" s="56" t="n">
        <f aca="false">CF402</f>
        <v>36080</v>
      </c>
      <c r="CJ402" s="3" t="n">
        <f aca="false">STDEV(CO381:CO402)*CJ$24</f>
        <v>0.897554754101373</v>
      </c>
      <c r="CK402" s="3" t="n">
        <f aca="false">STDEV(CP381:CP402)*CK$24</f>
        <v>0.538913470310465</v>
      </c>
      <c r="CO402" s="3" t="n">
        <f aca="false">LN(V402/V401)</f>
        <v>-0.00304414238122824</v>
      </c>
      <c r="CP402" s="3" t="n">
        <f aca="false">LN(W402/W401)</f>
        <v>0.0416216746908195</v>
      </c>
    </row>
    <row r="403" customFormat="false" ht="12.75" hidden="false" customHeight="false" outlineLevel="0" collapsed="false">
      <c r="A403" s="1" t="n">
        <f aca="false">A404-1</f>
        <v>836</v>
      </c>
      <c r="B403" s="56" t="n">
        <f aca="false">HLOOKUP("date",IF(TERM2="cash",cash,PRICELOOK),IF(A403&gt;=2,A403,2),FALSE())</f>
        <v>36081</v>
      </c>
      <c r="C403" s="1" t="n">
        <f aca="false">IF(MIN($N403:$O403)=0,0,N403)</f>
        <v>1.69</v>
      </c>
      <c r="D403" s="35" t="n">
        <f aca="false">IF(ma=7,AVERAGE(C397:C403),IF(ma=14,AVERAGE(C390:C403),IF(ma=30,AVERAGE(C374:C403),IF(ma=40,AVERAGE(C364:C403),0))))</f>
        <v>0</v>
      </c>
      <c r="E403" s="1" t="n">
        <f aca="false">IF(MIN($N403:$O403)=0,0,O403)</f>
        <v>2.145</v>
      </c>
      <c r="I403" s="56" t="n">
        <f aca="false">B403</f>
        <v>36081</v>
      </c>
      <c r="J403" s="35" t="n">
        <f aca="false">IF(MIN(C403,E403)=0,0,E403-C403)</f>
        <v>0.455</v>
      </c>
      <c r="K403" s="35" t="n">
        <f aca="false">IF(ma=7,AVERAGE(J397:J403),IF(ma=14,AVERAGE(J390:J403),IF(ma=30,AVERAGE(J374:J403),IF(ma=40,AVERAGE(J364:J403),0))))</f>
        <v>0</v>
      </c>
      <c r="L403" s="35"/>
      <c r="M403" s="35"/>
      <c r="N403" s="28" t="n">
        <f aca="false">IF(BASISYN="YES",Q403-S403,Q403)</f>
        <v>1.69</v>
      </c>
      <c r="O403" s="28" t="n">
        <f aca="false">IF(BASISYN="YES",R403-T403,R403)</f>
        <v>2.145</v>
      </c>
      <c r="Q403" s="28" t="n">
        <f aca="false">IF(ISNA(V403),Q402,V403)</f>
        <v>1.69</v>
      </c>
      <c r="R403" s="28" t="n">
        <f aca="false">IF(ISNA(W403),R402,W403)</f>
        <v>2.145</v>
      </c>
      <c r="S403" s="28" t="n">
        <f aca="false">IF(ISNA(X403),S402,X403)</f>
        <v>1.675</v>
      </c>
      <c r="T403" s="28" t="n">
        <f aca="false">IF(ISNA(Y403),T402,Y403)</f>
        <v>1.675</v>
      </c>
      <c r="V403" s="28" t="n">
        <f aca="false">VLOOKUP($B403,IF(V$1=2,PRICELOOK2,IF(V$1=3,PRICELOOK3,IF(V$1=4,cash,PRICELOOK))),V$2,FALSE())</f>
        <v>1.69</v>
      </c>
      <c r="W403" s="28" t="n">
        <f aca="false">VLOOKUP($B403,IF(W$1=2,PRICELOOK2,IF(W$1=3,PRICELOOK3,IF(W$1=4,cash,PRICELOOK))),W$2,FALSE())</f>
        <v>2.145</v>
      </c>
      <c r="X403" s="28" t="n">
        <f aca="false">VLOOKUP($B403,IF(X$1=2,PRICELOOK2,IF(X$1=3,PRICELOOK3,IF(X$1=4,cash,PRICELOOK))),X$2,FALSE())</f>
        <v>1.675</v>
      </c>
      <c r="Y403" s="28" t="n">
        <f aca="false">VLOOKUP($B403,IF(Y$1=2,PRICELOOK2,IF(Y$1=3,PRICELOOK3,IF(Y$1=4,cash,PRICELOOK))),Y$2,FALSE())</f>
        <v>1.675</v>
      </c>
      <c r="BK403" s="28" t="n">
        <f aca="false">V403</f>
        <v>1.69</v>
      </c>
      <c r="BL403" s="28" t="n">
        <f aca="false">W403</f>
        <v>2.145</v>
      </c>
      <c r="BM403" s="1" t="n">
        <f aca="false">IF(BK403=0,0,IF(BL403=0,0,1))</f>
        <v>1</v>
      </c>
      <c r="BN403" s="56" t="n">
        <f aca="false">B403</f>
        <v>36081</v>
      </c>
      <c r="BO403" s="71" t="n">
        <f aca="false">IF(BM403=1,CORREL(BK384:BK403,BL384:BL403),1.1)</f>
        <v>0.795126223811199</v>
      </c>
      <c r="BP403" s="28" t="n">
        <f aca="false">IF(BM403=0," ",BO403)</f>
        <v>0.795126223811199</v>
      </c>
      <c r="BV403" s="56" t="n">
        <f aca="false">BN403</f>
        <v>36081</v>
      </c>
      <c r="BW403" s="28" t="n">
        <f aca="false">V403</f>
        <v>1.69</v>
      </c>
      <c r="BX403" s="28" t="n">
        <f aca="false">W403</f>
        <v>2.145</v>
      </c>
      <c r="BY403" s="1" t="n">
        <f aca="false">LN(BW403/BW402)</f>
        <v>0.0300322870988751</v>
      </c>
      <c r="BZ403" s="1" t="n">
        <f aca="false">LN(BX403/BX402)</f>
        <v>0.0283706971292156</v>
      </c>
      <c r="CA403" s="56" t="n">
        <f aca="false">BV403</f>
        <v>36081</v>
      </c>
      <c r="CB403" s="1" t="n">
        <f aca="false">IF(ISNUMBER(STDEV(BY382:BY403)),STDEV(BY382:BY403)*SQRT(252),0)</f>
        <v>0.891737599678688</v>
      </c>
      <c r="CC403" s="1" t="n">
        <f aca="false">IF(ISNUMBER(STDEV(BZ382:BZ403)),STDEV(BZ382:BZ403)*SQRT(252),0)</f>
        <v>0.543548876388072</v>
      </c>
      <c r="CF403" s="56" t="n">
        <f aca="false">B403</f>
        <v>36081</v>
      </c>
      <c r="CG403" s="1" t="n">
        <f aca="false">CORREL(C382:C403,E382:E403)</f>
        <v>0.810852869538999</v>
      </c>
      <c r="CI403" s="56" t="n">
        <f aca="false">CF403</f>
        <v>36081</v>
      </c>
      <c r="CJ403" s="3" t="n">
        <f aca="false">STDEV(CO382:CO403)*CJ$24</f>
        <v>0.897029857414776</v>
      </c>
      <c r="CK403" s="3" t="n">
        <f aca="false">STDEV(CP382:CP403)*CK$24</f>
        <v>0.546774714063912</v>
      </c>
      <c r="CO403" s="3" t="n">
        <f aca="false">LN(V403/V402)</f>
        <v>0.0300322870988751</v>
      </c>
      <c r="CP403" s="3" t="n">
        <f aca="false">LN(W403/W402)</f>
        <v>0.0283706971292156</v>
      </c>
    </row>
    <row r="404" customFormat="false" ht="12.75" hidden="false" customHeight="false" outlineLevel="0" collapsed="false">
      <c r="A404" s="1" t="n">
        <f aca="false">A405-1</f>
        <v>837</v>
      </c>
      <c r="B404" s="56" t="n">
        <f aca="false">HLOOKUP("date",IF(TERM2="cash",cash,PRICELOOK),IF(A404&gt;=2,A404,2),FALSE())</f>
        <v>36082</v>
      </c>
      <c r="C404" s="1" t="n">
        <f aca="false">IF(MIN($N404:$O404)=0,0,N404)</f>
        <v>1.81</v>
      </c>
      <c r="D404" s="35" t="n">
        <f aca="false">IF(ma=7,AVERAGE(C398:C404),IF(ma=14,AVERAGE(C391:C404),IF(ma=30,AVERAGE(C375:C404),IF(ma=40,AVERAGE(C365:C404),0))))</f>
        <v>0</v>
      </c>
      <c r="E404" s="1" t="n">
        <f aca="false">IF(MIN($N404:$O404)=0,0,O404)</f>
        <v>2.25</v>
      </c>
      <c r="I404" s="56" t="n">
        <f aca="false">B404</f>
        <v>36082</v>
      </c>
      <c r="J404" s="35" t="n">
        <f aca="false">IF(MIN(C404,E404)=0,0,E404-C404)</f>
        <v>0.44</v>
      </c>
      <c r="K404" s="35" t="n">
        <f aca="false">IF(ma=7,AVERAGE(J398:J404),IF(ma=14,AVERAGE(J391:J404),IF(ma=30,AVERAGE(J375:J404),IF(ma=40,AVERAGE(J365:J404),0))))</f>
        <v>0</v>
      </c>
      <c r="L404" s="35"/>
      <c r="M404" s="35"/>
      <c r="N404" s="28" t="n">
        <f aca="false">IF(BASISYN="YES",Q404-S404,Q404)</f>
        <v>1.81</v>
      </c>
      <c r="O404" s="28" t="n">
        <f aca="false">IF(BASISYN="YES",R404-T404,R404)</f>
        <v>2.25</v>
      </c>
      <c r="Q404" s="28" t="n">
        <f aca="false">IF(ISNA(V404),Q403,V404)</f>
        <v>1.81</v>
      </c>
      <c r="R404" s="28" t="n">
        <f aca="false">IF(ISNA(W404),R403,W404)</f>
        <v>2.25</v>
      </c>
      <c r="S404" s="28" t="n">
        <f aca="false">IF(ISNA(X404),S403,X404)</f>
        <v>1.795</v>
      </c>
      <c r="T404" s="28" t="n">
        <f aca="false">IF(ISNA(Y404),T403,Y404)</f>
        <v>1.795</v>
      </c>
      <c r="V404" s="28" t="n">
        <f aca="false">VLOOKUP($B404,IF(V$1=2,PRICELOOK2,IF(V$1=3,PRICELOOK3,IF(V$1=4,cash,PRICELOOK))),V$2,FALSE())</f>
        <v>1.81</v>
      </c>
      <c r="W404" s="28" t="n">
        <f aca="false">VLOOKUP($B404,IF(W$1=2,PRICELOOK2,IF(W$1=3,PRICELOOK3,IF(W$1=4,cash,PRICELOOK))),W$2,FALSE())</f>
        <v>2.25</v>
      </c>
      <c r="X404" s="28" t="n">
        <f aca="false">VLOOKUP($B404,IF(X$1=2,PRICELOOK2,IF(X$1=3,PRICELOOK3,IF(X$1=4,cash,PRICELOOK))),X$2,FALSE())</f>
        <v>1.795</v>
      </c>
      <c r="Y404" s="28" t="n">
        <f aca="false">VLOOKUP($B404,IF(Y$1=2,PRICELOOK2,IF(Y$1=3,PRICELOOK3,IF(Y$1=4,cash,PRICELOOK))),Y$2,FALSE())</f>
        <v>1.795</v>
      </c>
      <c r="BK404" s="28" t="n">
        <f aca="false">V404</f>
        <v>1.81</v>
      </c>
      <c r="BL404" s="28" t="n">
        <f aca="false">W404</f>
        <v>2.25</v>
      </c>
      <c r="BM404" s="1" t="n">
        <f aca="false">IF(BK404=0,0,IF(BL404=0,0,1))</f>
        <v>1</v>
      </c>
      <c r="BN404" s="56" t="n">
        <f aca="false">B404</f>
        <v>36082</v>
      </c>
      <c r="BO404" s="71" t="n">
        <f aca="false">IF(BM404=1,CORREL(BK385:BK404,BL385:BL404),1.1)</f>
        <v>0.663920389883393</v>
      </c>
      <c r="BP404" s="28" t="n">
        <f aca="false">IF(BM404=0," ",BO404)</f>
        <v>0.663920389883393</v>
      </c>
      <c r="BV404" s="56" t="n">
        <f aca="false">BN404</f>
        <v>36082</v>
      </c>
      <c r="BW404" s="28" t="n">
        <f aca="false">V404</f>
        <v>1.81</v>
      </c>
      <c r="BX404" s="28" t="n">
        <f aca="false">W404</f>
        <v>2.25</v>
      </c>
      <c r="BY404" s="1" t="n">
        <f aca="false">LN(BW404/BW403)</f>
        <v>0.0685983163427524</v>
      </c>
      <c r="BZ404" s="1" t="n">
        <f aca="false">LN(BX404/BX403)</f>
        <v>0.0477906638363485</v>
      </c>
      <c r="CA404" s="56" t="n">
        <f aca="false">BV404</f>
        <v>36082</v>
      </c>
      <c r="CB404" s="1" t="n">
        <f aca="false">IF(ISNUMBER(STDEV(BY383:BY404)),STDEV(BY383:BY404)*SQRT(252),0)</f>
        <v>0.893393206964906</v>
      </c>
      <c r="CC404" s="1" t="n">
        <f aca="false">IF(ISNUMBER(STDEV(BZ383:BZ404)),STDEV(BZ383:BZ404)*SQRT(252),0)</f>
        <v>0.55014997035462</v>
      </c>
      <c r="CF404" s="56" t="n">
        <f aca="false">B404</f>
        <v>36082</v>
      </c>
      <c r="CG404" s="1" t="n">
        <f aca="false">CORREL(C383:C404,E383:E404)</f>
        <v>0.680719973448142</v>
      </c>
      <c r="CI404" s="56" t="n">
        <f aca="false">CF404</f>
        <v>36082</v>
      </c>
      <c r="CJ404" s="3" t="n">
        <f aca="false">STDEV(CO383:CO404)*CJ$24</f>
        <v>0.898695290349785</v>
      </c>
      <c r="CK404" s="3" t="n">
        <f aca="false">STDEV(CP383:CP404)*CK$24</f>
        <v>0.553414984006244</v>
      </c>
      <c r="CO404" s="3" t="n">
        <f aca="false">LN(V404/V403)</f>
        <v>0.0685983163427524</v>
      </c>
      <c r="CP404" s="3" t="n">
        <f aca="false">LN(W404/W403)</f>
        <v>0.0477906638363485</v>
      </c>
    </row>
    <row r="405" customFormat="false" ht="12.75" hidden="false" customHeight="false" outlineLevel="0" collapsed="false">
      <c r="A405" s="1" t="n">
        <f aca="false">A406-1</f>
        <v>838</v>
      </c>
      <c r="B405" s="56" t="n">
        <f aca="false">HLOOKUP("date",IF(TERM2="cash",cash,PRICELOOK),IF(A405&gt;=2,A405,2),FALSE())</f>
        <v>36083</v>
      </c>
      <c r="C405" s="1" t="n">
        <f aca="false">IF(MIN($N405:$O405)=0,0,N405)</f>
        <v>1.79</v>
      </c>
      <c r="D405" s="35" t="n">
        <f aca="false">IF(ma=7,AVERAGE(C399:C405),IF(ma=14,AVERAGE(C392:C405),IF(ma=30,AVERAGE(C376:C405),IF(ma=40,AVERAGE(C366:C405),0))))</f>
        <v>0</v>
      </c>
      <c r="E405" s="1" t="n">
        <f aca="false">IF(MIN($N405:$O405)=0,0,O405)</f>
        <v>2.255</v>
      </c>
      <c r="I405" s="56" t="n">
        <f aca="false">B405</f>
        <v>36083</v>
      </c>
      <c r="J405" s="35" t="n">
        <f aca="false">IF(MIN(C405,E405)=0,0,E405-C405)</f>
        <v>0.465</v>
      </c>
      <c r="K405" s="35" t="n">
        <f aca="false">IF(ma=7,AVERAGE(J399:J405),IF(ma=14,AVERAGE(J392:J405),IF(ma=30,AVERAGE(J376:J405),IF(ma=40,AVERAGE(J366:J405),0))))</f>
        <v>0</v>
      </c>
      <c r="L405" s="35"/>
      <c r="M405" s="35"/>
      <c r="N405" s="28" t="n">
        <f aca="false">IF(BASISYN="YES",Q405-S405,Q405)</f>
        <v>1.79</v>
      </c>
      <c r="O405" s="28" t="n">
        <f aca="false">IF(BASISYN="YES",R405-T405,R405)</f>
        <v>2.255</v>
      </c>
      <c r="Q405" s="28" t="n">
        <f aca="false">IF(ISNA(V405),Q404,V405)</f>
        <v>1.79</v>
      </c>
      <c r="R405" s="28" t="n">
        <f aca="false">IF(ISNA(W405),R404,W405)</f>
        <v>2.255</v>
      </c>
      <c r="S405" s="28" t="n">
        <f aca="false">IF(ISNA(X405),S404,X405)</f>
        <v>1.75</v>
      </c>
      <c r="T405" s="28" t="n">
        <f aca="false">IF(ISNA(Y405),T404,Y405)</f>
        <v>1.75</v>
      </c>
      <c r="V405" s="28" t="n">
        <f aca="false">VLOOKUP($B405,IF(V$1=2,PRICELOOK2,IF(V$1=3,PRICELOOK3,IF(V$1=4,cash,PRICELOOK))),V$2,FALSE())</f>
        <v>1.79</v>
      </c>
      <c r="W405" s="28" t="n">
        <f aca="false">VLOOKUP($B405,IF(W$1=2,PRICELOOK2,IF(W$1=3,PRICELOOK3,IF(W$1=4,cash,PRICELOOK))),W$2,FALSE())</f>
        <v>2.255</v>
      </c>
      <c r="X405" s="28" t="n">
        <f aca="false">VLOOKUP($B405,IF(X$1=2,PRICELOOK2,IF(X$1=3,PRICELOOK3,IF(X$1=4,cash,PRICELOOK))),X$2,FALSE())</f>
        <v>1.75</v>
      </c>
      <c r="Y405" s="28" t="n">
        <f aca="false">VLOOKUP($B405,IF(Y$1=2,PRICELOOK2,IF(Y$1=3,PRICELOOK3,IF(Y$1=4,cash,PRICELOOK))),Y$2,FALSE())</f>
        <v>1.75</v>
      </c>
      <c r="BK405" s="28" t="n">
        <f aca="false">V405</f>
        <v>1.79</v>
      </c>
      <c r="BL405" s="28" t="n">
        <f aca="false">W405</f>
        <v>2.255</v>
      </c>
      <c r="BM405" s="1" t="n">
        <f aca="false">IF(BK405=0,0,IF(BL405=0,0,1))</f>
        <v>1</v>
      </c>
      <c r="BN405" s="56" t="n">
        <f aca="false">B405</f>
        <v>36083</v>
      </c>
      <c r="BO405" s="71" t="n">
        <f aca="false">IF(BM405=1,CORREL(BK386:BK405,BL386:BL405),1.1)</f>
        <v>0.532351616049278</v>
      </c>
      <c r="BP405" s="28" t="n">
        <f aca="false">IF(BM405=0," ",BO405)</f>
        <v>0.532351616049278</v>
      </c>
      <c r="BV405" s="56" t="n">
        <f aca="false">BN405</f>
        <v>36083</v>
      </c>
      <c r="BW405" s="28" t="n">
        <f aca="false">V405</f>
        <v>1.79</v>
      </c>
      <c r="BX405" s="28" t="n">
        <f aca="false">W405</f>
        <v>2.255</v>
      </c>
      <c r="BY405" s="1" t="n">
        <f aca="false">LN(BW405/BW404)</f>
        <v>-0.0111112254250707</v>
      </c>
      <c r="BZ405" s="1" t="n">
        <f aca="false">LN(BX405/BX404)</f>
        <v>0.00221975673831281</v>
      </c>
      <c r="CA405" s="56" t="n">
        <f aca="false">BV405</f>
        <v>36083</v>
      </c>
      <c r="CB405" s="1" t="n">
        <f aca="false">IF(ISNUMBER(STDEV(BY384:BY405)),STDEV(BY384:BY405)*SQRT(252),0)</f>
        <v>0.888202607204889</v>
      </c>
      <c r="CC405" s="1" t="n">
        <f aca="false">IF(ISNUMBER(STDEV(BZ384:BZ405)),STDEV(BZ384:BZ405)*SQRT(252),0)</f>
        <v>0.540016302524742</v>
      </c>
      <c r="CF405" s="56" t="n">
        <f aca="false">B405</f>
        <v>36083</v>
      </c>
      <c r="CG405" s="1" t="n">
        <f aca="false">CORREL(C384:C405,E384:E405)</f>
        <v>0.563960423129605</v>
      </c>
      <c r="CI405" s="56" t="n">
        <f aca="false">CF405</f>
        <v>36083</v>
      </c>
      <c r="CJ405" s="3" t="n">
        <f aca="false">STDEV(CO384:CO405)*CJ$24</f>
        <v>0.893473885572974</v>
      </c>
      <c r="CK405" s="3" t="n">
        <f aca="false">STDEV(CP384:CP405)*CK$24</f>
        <v>0.543221175186476</v>
      </c>
      <c r="CO405" s="3" t="n">
        <f aca="false">LN(V405/V404)</f>
        <v>-0.0111112254250707</v>
      </c>
      <c r="CP405" s="3" t="n">
        <f aca="false">LN(W405/W404)</f>
        <v>0.00221975673831281</v>
      </c>
    </row>
    <row r="406" customFormat="false" ht="12.75" hidden="false" customHeight="false" outlineLevel="0" collapsed="false">
      <c r="A406" s="1" t="n">
        <f aca="false">A407-1</f>
        <v>839</v>
      </c>
      <c r="B406" s="56" t="n">
        <f aca="false">HLOOKUP("date",IF(TERM2="cash",cash,PRICELOOK),IF(A406&gt;=2,A406,2),FALSE())</f>
        <v>36084</v>
      </c>
      <c r="C406" s="1" t="n">
        <f aca="false">IF(MIN($N406:$O406)=0,0,N406)</f>
        <v>1.58</v>
      </c>
      <c r="D406" s="35" t="n">
        <f aca="false">IF(ma=7,AVERAGE(C400:C406),IF(ma=14,AVERAGE(C393:C406),IF(ma=30,AVERAGE(C377:C406),IF(ma=40,AVERAGE(C367:C406),0))))</f>
        <v>0</v>
      </c>
      <c r="E406" s="1" t="n">
        <f aca="false">IF(MIN($N406:$O406)=0,0,O406)</f>
        <v>2.115</v>
      </c>
      <c r="I406" s="56" t="n">
        <f aca="false">B406</f>
        <v>36084</v>
      </c>
      <c r="J406" s="35" t="n">
        <f aca="false">IF(MIN(C406,E406)=0,0,E406-C406)</f>
        <v>0.535</v>
      </c>
      <c r="K406" s="35" t="n">
        <f aca="false">IF(ma=7,AVERAGE(J400:J406),IF(ma=14,AVERAGE(J393:J406),IF(ma=30,AVERAGE(J377:J406),IF(ma=40,AVERAGE(J367:J406),0))))</f>
        <v>0</v>
      </c>
      <c r="L406" s="35"/>
      <c r="M406" s="35"/>
      <c r="N406" s="28" t="n">
        <f aca="false">IF(BASISYN="YES",Q406-S406,Q406)</f>
        <v>1.58</v>
      </c>
      <c r="O406" s="28" t="n">
        <f aca="false">IF(BASISYN="YES",R406-T406,R406)</f>
        <v>2.115</v>
      </c>
      <c r="Q406" s="28" t="n">
        <f aca="false">IF(ISNA(V406),Q405,V406)</f>
        <v>1.58</v>
      </c>
      <c r="R406" s="28" t="n">
        <f aca="false">IF(ISNA(W406),R405,W406)</f>
        <v>2.115</v>
      </c>
      <c r="S406" s="28" t="n">
        <f aca="false">IF(ISNA(X406),S405,X406)</f>
        <v>1.63</v>
      </c>
      <c r="T406" s="28" t="n">
        <f aca="false">IF(ISNA(Y406),T405,Y406)</f>
        <v>1.63</v>
      </c>
      <c r="V406" s="28" t="n">
        <f aca="false">VLOOKUP($B406,IF(V$1=2,PRICELOOK2,IF(V$1=3,PRICELOOK3,IF(V$1=4,cash,PRICELOOK))),V$2,FALSE())</f>
        <v>1.58</v>
      </c>
      <c r="W406" s="28" t="n">
        <f aca="false">VLOOKUP($B406,IF(W$1=2,PRICELOOK2,IF(W$1=3,PRICELOOK3,IF(W$1=4,cash,PRICELOOK))),W$2,FALSE())</f>
        <v>2.115</v>
      </c>
      <c r="X406" s="28" t="n">
        <f aca="false">VLOOKUP($B406,IF(X$1=2,PRICELOOK2,IF(X$1=3,PRICELOOK3,IF(X$1=4,cash,PRICELOOK))),X$2,FALSE())</f>
        <v>1.63</v>
      </c>
      <c r="Y406" s="28" t="n">
        <f aca="false">VLOOKUP($B406,IF(Y$1=2,PRICELOOK2,IF(Y$1=3,PRICELOOK3,IF(Y$1=4,cash,PRICELOOK))),Y$2,FALSE())</f>
        <v>1.63</v>
      </c>
      <c r="BK406" s="28" t="n">
        <f aca="false">V406</f>
        <v>1.58</v>
      </c>
      <c r="BL406" s="28" t="n">
        <f aca="false">W406</f>
        <v>2.115</v>
      </c>
      <c r="BM406" s="1" t="n">
        <f aca="false">IF(BK406=0,0,IF(BL406=0,0,1))</f>
        <v>1</v>
      </c>
      <c r="BN406" s="56" t="n">
        <f aca="false">B406</f>
        <v>36084</v>
      </c>
      <c r="BO406" s="71" t="n">
        <f aca="false">IF(BM406=1,CORREL(BK387:BK406,BL387:BL406),1.1)</f>
        <v>0.451766060620933</v>
      </c>
      <c r="BP406" s="28" t="n">
        <f aca="false">IF(BM406=0," ",BO406)</f>
        <v>0.451766060620933</v>
      </c>
      <c r="BV406" s="56" t="n">
        <f aca="false">BN406</f>
        <v>36084</v>
      </c>
      <c r="BW406" s="28" t="n">
        <f aca="false">V406</f>
        <v>1.58</v>
      </c>
      <c r="BX406" s="28" t="n">
        <f aca="false">W406</f>
        <v>2.115</v>
      </c>
      <c r="BY406" s="1" t="n">
        <f aca="false">LN(BW406/BW405)</f>
        <v>-0.124790772813788</v>
      </c>
      <c r="BZ406" s="1" t="n">
        <f aca="false">LN(BX406/BX405)</f>
        <v>-0.0640951604564002</v>
      </c>
      <c r="CA406" s="56" t="n">
        <f aca="false">BV406</f>
        <v>36084</v>
      </c>
      <c r="CB406" s="1" t="n">
        <f aca="false">IF(ISNUMBER(STDEV(BY385:BY406)),STDEV(BY385:BY406)*SQRT(252),0)</f>
        <v>0.974632796510627</v>
      </c>
      <c r="CC406" s="1" t="n">
        <f aca="false">IF(ISNUMBER(STDEV(BZ385:BZ406)),STDEV(BZ385:BZ406)*SQRT(252),0)</f>
        <v>0.583448382821409</v>
      </c>
      <c r="CF406" s="56" t="n">
        <f aca="false">B406</f>
        <v>36084</v>
      </c>
      <c r="CG406" s="1" t="n">
        <f aca="false">CORREL(C385:C406,E385:E406)</f>
        <v>0.515086368645753</v>
      </c>
      <c r="CI406" s="56" t="n">
        <f aca="false">CF406</f>
        <v>36084</v>
      </c>
      <c r="CJ406" s="3" t="n">
        <f aca="false">STDEV(CO385:CO406)*CJ$24</f>
        <v>0.980417018190903</v>
      </c>
      <c r="CK406" s="3" t="n">
        <f aca="false">STDEV(CP385:CP406)*CK$24</f>
        <v>0.586911014899172</v>
      </c>
      <c r="CO406" s="3" t="n">
        <f aca="false">LN(V406/V405)</f>
        <v>-0.124790772813788</v>
      </c>
      <c r="CP406" s="3" t="n">
        <f aca="false">LN(W406/W405)</f>
        <v>-0.0640951604564002</v>
      </c>
    </row>
    <row r="407" customFormat="false" ht="12.75" hidden="false" customHeight="false" outlineLevel="0" collapsed="false">
      <c r="A407" s="1" t="n">
        <f aca="false">A408-1</f>
        <v>840</v>
      </c>
      <c r="B407" s="56" t="n">
        <f aca="false">HLOOKUP("date",IF(TERM2="cash",cash,PRICELOOK),IF(A407&gt;=2,A407,2),FALSE())</f>
        <v>36085</v>
      </c>
      <c r="C407" s="1" t="n">
        <f aca="false">IF(MIN($N407:$O407)=0,0,N407)</f>
        <v>1.58</v>
      </c>
      <c r="D407" s="35" t="n">
        <f aca="false">IF(ma=7,AVERAGE(C401:C407),IF(ma=14,AVERAGE(C394:C407),IF(ma=30,AVERAGE(C378:C407),IF(ma=40,AVERAGE(C368:C407),0))))</f>
        <v>0</v>
      </c>
      <c r="E407" s="1" t="n">
        <f aca="false">IF(MIN($N407:$O407)=0,0,O407)</f>
        <v>2.115</v>
      </c>
      <c r="I407" s="56" t="n">
        <f aca="false">B407</f>
        <v>36085</v>
      </c>
      <c r="J407" s="35" t="n">
        <f aca="false">IF(MIN(C407,E407)=0,0,E407-C407)</f>
        <v>0.535</v>
      </c>
      <c r="K407" s="35" t="n">
        <f aca="false">IF(ma=7,AVERAGE(J401:J407),IF(ma=14,AVERAGE(J394:J407),IF(ma=30,AVERAGE(J378:J407),IF(ma=40,AVERAGE(J368:J407),0))))</f>
        <v>0</v>
      </c>
      <c r="L407" s="35"/>
      <c r="M407" s="35"/>
      <c r="N407" s="28" t="n">
        <f aca="false">IF(BASISYN="YES",Q407-S407,Q407)</f>
        <v>1.58</v>
      </c>
      <c r="O407" s="28" t="n">
        <f aca="false">IF(BASISYN="YES",R407-T407,R407)</f>
        <v>2.115</v>
      </c>
      <c r="Q407" s="28" t="n">
        <f aca="false">IF(ISNA(V407),Q406,V407)</f>
        <v>1.58</v>
      </c>
      <c r="R407" s="28" t="n">
        <f aca="false">IF(ISNA(W407),R406,W407)</f>
        <v>2.115</v>
      </c>
      <c r="S407" s="28" t="n">
        <f aca="false">IF(ISNA(X407),S406,X407)</f>
        <v>1.63</v>
      </c>
      <c r="T407" s="28" t="n">
        <f aca="false">IF(ISNA(Y407),T406,Y407)</f>
        <v>1.63</v>
      </c>
      <c r="V407" s="28" t="n">
        <f aca="false">VLOOKUP($B407,IF(V$1=2,PRICELOOK2,IF(V$1=3,PRICELOOK3,IF(V$1=4,cash,PRICELOOK))),V$2,FALSE())</f>
        <v>1.58</v>
      </c>
      <c r="W407" s="28" t="n">
        <f aca="false">VLOOKUP($B407,IF(W$1=2,PRICELOOK2,IF(W$1=3,PRICELOOK3,IF(W$1=4,cash,PRICELOOK))),W$2,FALSE())</f>
        <v>2.115</v>
      </c>
      <c r="X407" s="28" t="n">
        <f aca="false">VLOOKUP($B407,IF(X$1=2,PRICELOOK2,IF(X$1=3,PRICELOOK3,IF(X$1=4,cash,PRICELOOK))),X$2,FALSE())</f>
        <v>1.63</v>
      </c>
      <c r="Y407" s="28" t="n">
        <f aca="false">VLOOKUP($B407,IF(Y$1=2,PRICELOOK2,IF(Y$1=3,PRICELOOK3,IF(Y$1=4,cash,PRICELOOK))),Y$2,FALSE())</f>
        <v>1.63</v>
      </c>
      <c r="BK407" s="28" t="n">
        <f aca="false">V407</f>
        <v>1.58</v>
      </c>
      <c r="BL407" s="28" t="n">
        <f aca="false">W407</f>
        <v>2.115</v>
      </c>
      <c r="BM407" s="1" t="n">
        <f aca="false">IF(BK407=0,0,IF(BL407=0,0,1))</f>
        <v>1</v>
      </c>
      <c r="BN407" s="56" t="n">
        <f aca="false">B407</f>
        <v>36085</v>
      </c>
      <c r="BO407" s="71" t="n">
        <f aca="false">IF(BM407=1,CORREL(BK388:BK407,BL388:BL407),1.1)</f>
        <v>0.365396494890174</v>
      </c>
      <c r="BP407" s="28" t="n">
        <f aca="false">IF(BM407=0," ",BO407)</f>
        <v>0.365396494890174</v>
      </c>
      <c r="BV407" s="56" t="n">
        <f aca="false">BN407</f>
        <v>36085</v>
      </c>
      <c r="BW407" s="28" t="n">
        <f aca="false">V407</f>
        <v>1.58</v>
      </c>
      <c r="BX407" s="28" t="n">
        <f aca="false">W407</f>
        <v>2.115</v>
      </c>
      <c r="BY407" s="1" t="n">
        <f aca="false">LN(BW407/BW406)</f>
        <v>0</v>
      </c>
      <c r="BZ407" s="1" t="n">
        <f aca="false">LN(BX407/BX406)</f>
        <v>0</v>
      </c>
      <c r="CA407" s="56" t="n">
        <f aca="false">BV407</f>
        <v>36085</v>
      </c>
      <c r="CB407" s="1" t="n">
        <f aca="false">IF(ISNUMBER(STDEV(BY386:BY407)),STDEV(BY386:BY407)*SQRT(252),0)</f>
        <v>0.934940299918429</v>
      </c>
      <c r="CC407" s="1" t="n">
        <f aca="false">IF(ISNUMBER(STDEV(BZ386:BZ407)),STDEV(BZ386:BZ407)*SQRT(252),0)</f>
        <v>0.581813768375503</v>
      </c>
      <c r="CF407" s="56" t="n">
        <f aca="false">B407</f>
        <v>36085</v>
      </c>
      <c r="CG407" s="1" t="n">
        <f aca="false">CORREL(C386:C407,E386:E407)</f>
        <v>0.452581481405687</v>
      </c>
      <c r="CI407" s="56" t="n">
        <f aca="false">CF407</f>
        <v>36085</v>
      </c>
      <c r="CJ407" s="3" t="n">
        <f aca="false">STDEV(CO386:CO407)*CJ$24</f>
        <v>0.940488955752619</v>
      </c>
      <c r="CK407" s="3" t="n">
        <f aca="false">STDEV(CP386:CP407)*CK$24</f>
        <v>0.585266699392158</v>
      </c>
      <c r="CO407" s="3" t="n">
        <f aca="false">LN(V407/V406)</f>
        <v>0</v>
      </c>
      <c r="CP407" s="3" t="n">
        <f aca="false">LN(W407/W406)</f>
        <v>0</v>
      </c>
    </row>
    <row r="408" customFormat="false" ht="12.75" hidden="false" customHeight="false" outlineLevel="0" collapsed="false">
      <c r="A408" s="1" t="n">
        <f aca="false">A409-1</f>
        <v>841</v>
      </c>
      <c r="B408" s="56" t="n">
        <f aca="false">HLOOKUP("date",IF(TERM2="cash",cash,PRICELOOK),IF(A408&gt;=2,A408,2),FALSE())</f>
        <v>36086</v>
      </c>
      <c r="C408" s="1" t="n">
        <f aca="false">IF(MIN($N408:$O408)=0,0,N408)</f>
        <v>1.58</v>
      </c>
      <c r="D408" s="35" t="n">
        <f aca="false">IF(ma=7,AVERAGE(C402:C408),IF(ma=14,AVERAGE(C395:C408),IF(ma=30,AVERAGE(C379:C408),IF(ma=40,AVERAGE(C369:C408),0))))</f>
        <v>0</v>
      </c>
      <c r="E408" s="1" t="n">
        <f aca="false">IF(MIN($N408:$O408)=0,0,O408)</f>
        <v>2.115</v>
      </c>
      <c r="I408" s="56" t="n">
        <f aca="false">B408</f>
        <v>36086</v>
      </c>
      <c r="J408" s="35" t="n">
        <f aca="false">IF(MIN(C408,E408)=0,0,E408-C408)</f>
        <v>0.535</v>
      </c>
      <c r="K408" s="35" t="n">
        <f aca="false">IF(ma=7,AVERAGE(J402:J408),IF(ma=14,AVERAGE(J395:J408),IF(ma=30,AVERAGE(J379:J408),IF(ma=40,AVERAGE(J369:J408),0))))</f>
        <v>0</v>
      </c>
      <c r="L408" s="35"/>
      <c r="M408" s="35"/>
      <c r="N408" s="28" t="n">
        <f aca="false">IF(BASISYN="YES",Q408-S408,Q408)</f>
        <v>1.58</v>
      </c>
      <c r="O408" s="28" t="n">
        <f aca="false">IF(BASISYN="YES",R408-T408,R408)</f>
        <v>2.115</v>
      </c>
      <c r="Q408" s="28" t="n">
        <f aca="false">IF(ISNA(V408),Q407,V408)</f>
        <v>1.58</v>
      </c>
      <c r="R408" s="28" t="n">
        <f aca="false">IF(ISNA(W408),R407,W408)</f>
        <v>2.115</v>
      </c>
      <c r="S408" s="28" t="n">
        <f aca="false">IF(ISNA(X408),S407,X408)</f>
        <v>1.63</v>
      </c>
      <c r="T408" s="28" t="n">
        <f aca="false">IF(ISNA(Y408),T407,Y408)</f>
        <v>1.63</v>
      </c>
      <c r="V408" s="28" t="n">
        <f aca="false">VLOOKUP($B408,IF(V$1=2,PRICELOOK2,IF(V$1=3,PRICELOOK3,IF(V$1=4,cash,PRICELOOK))),V$2,FALSE())</f>
        <v>1.58</v>
      </c>
      <c r="W408" s="28" t="n">
        <f aca="false">VLOOKUP($B408,IF(W$1=2,PRICELOOK2,IF(W$1=3,PRICELOOK3,IF(W$1=4,cash,PRICELOOK))),W$2,FALSE())</f>
        <v>2.115</v>
      </c>
      <c r="X408" s="28" t="n">
        <f aca="false">VLOOKUP($B408,IF(X$1=2,PRICELOOK2,IF(X$1=3,PRICELOOK3,IF(X$1=4,cash,PRICELOOK))),X$2,FALSE())</f>
        <v>1.63</v>
      </c>
      <c r="Y408" s="28" t="n">
        <f aca="false">VLOOKUP($B408,IF(Y$1=2,PRICELOOK2,IF(Y$1=3,PRICELOOK3,IF(Y$1=4,cash,PRICELOOK))),Y$2,FALSE())</f>
        <v>1.63</v>
      </c>
      <c r="BK408" s="28" t="n">
        <f aca="false">V408</f>
        <v>1.58</v>
      </c>
      <c r="BL408" s="28" t="n">
        <f aca="false">W408</f>
        <v>2.115</v>
      </c>
      <c r="BM408" s="1" t="n">
        <f aca="false">IF(BK408=0,0,IF(BL408=0,0,1))</f>
        <v>1</v>
      </c>
      <c r="BN408" s="56" t="n">
        <f aca="false">B408</f>
        <v>36086</v>
      </c>
      <c r="BO408" s="71" t="n">
        <f aca="false">IF(BM408=1,CORREL(BK389:BK408,BL389:BL408),1.1)</f>
        <v>0.337875445908087</v>
      </c>
      <c r="BP408" s="28" t="n">
        <f aca="false">IF(BM408=0," ",BO408)</f>
        <v>0.337875445908087</v>
      </c>
      <c r="BV408" s="56" t="n">
        <f aca="false">BN408</f>
        <v>36086</v>
      </c>
      <c r="BW408" s="28" t="n">
        <f aca="false">V408</f>
        <v>1.58</v>
      </c>
      <c r="BX408" s="28" t="n">
        <f aca="false">W408</f>
        <v>2.115</v>
      </c>
      <c r="BY408" s="1" t="n">
        <f aca="false">LN(BW408/BW407)</f>
        <v>0</v>
      </c>
      <c r="BZ408" s="1" t="n">
        <f aca="false">LN(BX408/BX407)</f>
        <v>0</v>
      </c>
      <c r="CA408" s="56" t="n">
        <f aca="false">BV408</f>
        <v>36086</v>
      </c>
      <c r="CB408" s="1" t="n">
        <f aca="false">IF(ISNUMBER(STDEV(BY387:BY408)),STDEV(BY387:BY408)*SQRT(252),0)</f>
        <v>0.934940299918429</v>
      </c>
      <c r="CC408" s="1" t="n">
        <f aca="false">IF(ISNUMBER(STDEV(BZ387:BZ408)),STDEV(BZ387:BZ408)*SQRT(252),0)</f>
        <v>0.581813768375503</v>
      </c>
      <c r="CF408" s="56" t="n">
        <f aca="false">B408</f>
        <v>36086</v>
      </c>
      <c r="CG408" s="1" t="n">
        <f aca="false">CORREL(C387:C408,E387:E408)</f>
        <v>0.385483365173758</v>
      </c>
      <c r="CI408" s="56" t="n">
        <f aca="false">CF408</f>
        <v>36086</v>
      </c>
      <c r="CJ408" s="3" t="n">
        <f aca="false">STDEV(CO387:CO408)*CJ$24</f>
        <v>0.940488955752619</v>
      </c>
      <c r="CK408" s="3" t="n">
        <f aca="false">STDEV(CP387:CP408)*CK$24</f>
        <v>0.585266699392158</v>
      </c>
      <c r="CO408" s="3" t="n">
        <f aca="false">LN(V408/V407)</f>
        <v>0</v>
      </c>
      <c r="CP408" s="3" t="n">
        <f aca="false">LN(W408/W407)</f>
        <v>0</v>
      </c>
    </row>
    <row r="409" customFormat="false" ht="12.75" hidden="false" customHeight="false" outlineLevel="0" collapsed="false">
      <c r="A409" s="1" t="n">
        <f aca="false">A410-1</f>
        <v>842</v>
      </c>
      <c r="B409" s="56" t="n">
        <f aca="false">HLOOKUP("date",IF(TERM2="cash",cash,PRICELOOK),IF(A409&gt;=2,A409,2),FALSE())</f>
        <v>36087</v>
      </c>
      <c r="C409" s="1" t="n">
        <f aca="false">IF(MIN($N409:$O409)=0,0,N409)</f>
        <v>1.745</v>
      </c>
      <c r="D409" s="35" t="n">
        <f aca="false">IF(ma=7,AVERAGE(C403:C409),IF(ma=14,AVERAGE(C396:C409),IF(ma=30,AVERAGE(C380:C409),IF(ma=40,AVERAGE(C370:C409),0))))</f>
        <v>0</v>
      </c>
      <c r="E409" s="1" t="n">
        <f aca="false">IF(MIN($N409:$O409)=0,0,O409)</f>
        <v>2.25</v>
      </c>
      <c r="I409" s="56" t="n">
        <f aca="false">B409</f>
        <v>36087</v>
      </c>
      <c r="J409" s="35" t="n">
        <f aca="false">IF(MIN(C409,E409)=0,0,E409-C409)</f>
        <v>0.505</v>
      </c>
      <c r="K409" s="35" t="n">
        <f aca="false">IF(ma=7,AVERAGE(J403:J409),IF(ma=14,AVERAGE(J396:J409),IF(ma=30,AVERAGE(J380:J409),IF(ma=40,AVERAGE(J370:J409),0))))</f>
        <v>0</v>
      </c>
      <c r="L409" s="35"/>
      <c r="M409" s="35"/>
      <c r="N409" s="28" t="n">
        <f aca="false">IF(BASISYN="YES",Q409-S409,Q409)</f>
        <v>1.745</v>
      </c>
      <c r="O409" s="28" t="n">
        <f aca="false">IF(BASISYN="YES",R409-T409,R409)</f>
        <v>2.25</v>
      </c>
      <c r="Q409" s="28" t="n">
        <f aca="false">IF(ISNA(V409),Q408,V409)</f>
        <v>1.745</v>
      </c>
      <c r="R409" s="28" t="n">
        <f aca="false">IF(ISNA(W409),R408,W409)</f>
        <v>2.25</v>
      </c>
      <c r="S409" s="28" t="n">
        <f aca="false">IF(ISNA(X409),S408,X409)</f>
        <v>1.745</v>
      </c>
      <c r="T409" s="28" t="n">
        <f aca="false">IF(ISNA(Y409),T408,Y409)</f>
        <v>1.745</v>
      </c>
      <c r="V409" s="28" t="n">
        <f aca="false">VLOOKUP($B409,IF(V$1=2,PRICELOOK2,IF(V$1=3,PRICELOOK3,IF(V$1=4,cash,PRICELOOK))),V$2,FALSE())</f>
        <v>1.745</v>
      </c>
      <c r="W409" s="28" t="n">
        <f aca="false">VLOOKUP($B409,IF(W$1=2,PRICELOOK2,IF(W$1=3,PRICELOOK3,IF(W$1=4,cash,PRICELOOK))),W$2,FALSE())</f>
        <v>2.25</v>
      </c>
      <c r="X409" s="28" t="n">
        <f aca="false">VLOOKUP($B409,IF(X$1=2,PRICELOOK2,IF(X$1=3,PRICELOOK3,IF(X$1=4,cash,PRICELOOK))),X$2,FALSE())</f>
        <v>1.745</v>
      </c>
      <c r="Y409" s="28" t="n">
        <f aca="false">VLOOKUP($B409,IF(Y$1=2,PRICELOOK2,IF(Y$1=3,PRICELOOK3,IF(Y$1=4,cash,PRICELOOK))),Y$2,FALSE())</f>
        <v>1.745</v>
      </c>
      <c r="BK409" s="28" t="n">
        <f aca="false">V409</f>
        <v>1.745</v>
      </c>
      <c r="BL409" s="28" t="n">
        <f aca="false">W409</f>
        <v>2.25</v>
      </c>
      <c r="BM409" s="1" t="n">
        <f aca="false">IF(BK409=0,0,IF(BL409=0,0,1))</f>
        <v>1</v>
      </c>
      <c r="BN409" s="56" t="n">
        <f aca="false">B409</f>
        <v>36087</v>
      </c>
      <c r="BO409" s="71" t="n">
        <f aca="false">IF(BM409=1,CORREL(BK390:BK409,BL390:BL409),1.1)</f>
        <v>0.308981270535278</v>
      </c>
      <c r="BP409" s="28" t="n">
        <f aca="false">IF(BM409=0," ",BO409)</f>
        <v>0.308981270535278</v>
      </c>
      <c r="BV409" s="56" t="n">
        <f aca="false">BN409</f>
        <v>36087</v>
      </c>
      <c r="BW409" s="28" t="n">
        <f aca="false">V409</f>
        <v>1.745</v>
      </c>
      <c r="BX409" s="28" t="n">
        <f aca="false">W409</f>
        <v>2.25</v>
      </c>
      <c r="BY409" s="1" t="n">
        <f aca="false">LN(BW409/BW408)</f>
        <v>0.0993297086155152</v>
      </c>
      <c r="BZ409" s="1" t="n">
        <f aca="false">LN(BX409/BX408)</f>
        <v>0.0618754037180875</v>
      </c>
      <c r="CA409" s="56" t="n">
        <f aca="false">BV409</f>
        <v>36087</v>
      </c>
      <c r="CB409" s="1" t="n">
        <f aca="false">IF(ISNUMBER(STDEV(BY388:BY409)),STDEV(BY388:BY409)*SQRT(252),0)</f>
        <v>1.00906677933036</v>
      </c>
      <c r="CC409" s="1" t="n">
        <f aca="false">IF(ISNUMBER(STDEV(BZ388:BZ409)),STDEV(BZ388:BZ409)*SQRT(252),0)</f>
        <v>0.620004017943052</v>
      </c>
      <c r="CF409" s="56" t="n">
        <f aca="false">B409</f>
        <v>36087</v>
      </c>
      <c r="CG409" s="1" t="n">
        <f aca="false">CORREL(C388:C409,E388:E409)</f>
        <v>0.27945242542903</v>
      </c>
      <c r="CI409" s="56" t="n">
        <f aca="false">CF409</f>
        <v>36087</v>
      </c>
      <c r="CJ409" s="3" t="n">
        <f aca="false">STDEV(CO388:CO409)*CJ$24</f>
        <v>1.01505535878586</v>
      </c>
      <c r="CK409" s="3" t="n">
        <f aca="false">STDEV(CP388:CP409)*CK$24</f>
        <v>0.623683599314912</v>
      </c>
      <c r="CO409" s="3" t="n">
        <f aca="false">LN(V409/V408)</f>
        <v>0.0993297086155152</v>
      </c>
      <c r="CP409" s="3" t="n">
        <f aca="false">LN(W409/W408)</f>
        <v>0.0618754037180875</v>
      </c>
    </row>
    <row r="410" customFormat="false" ht="12.75" hidden="false" customHeight="false" outlineLevel="0" collapsed="false">
      <c r="A410" s="1" t="n">
        <f aca="false">A411-1</f>
        <v>843</v>
      </c>
      <c r="B410" s="56" t="n">
        <f aca="false">HLOOKUP("date",IF(TERM2="cash",cash,PRICELOOK),IF(A410&gt;=2,A410,2),FALSE())</f>
        <v>36088</v>
      </c>
      <c r="C410" s="1" t="n">
        <f aca="false">IF(MIN($N410:$O410)=0,0,N410)</f>
        <v>1.915</v>
      </c>
      <c r="D410" s="35" t="n">
        <f aca="false">IF(ma=7,AVERAGE(C404:C410),IF(ma=14,AVERAGE(C397:C410),IF(ma=30,AVERAGE(C381:C410),IF(ma=40,AVERAGE(C371:C410),0))))</f>
        <v>0</v>
      </c>
      <c r="E410" s="1" t="n">
        <f aca="false">IF(MIN($N410:$O410)=0,0,O410)</f>
        <v>2.43</v>
      </c>
      <c r="I410" s="56" t="n">
        <f aca="false">B410</f>
        <v>36088</v>
      </c>
      <c r="J410" s="35" t="n">
        <f aca="false">IF(MIN(C410,E410)=0,0,E410-C410)</f>
        <v>0.515</v>
      </c>
      <c r="K410" s="35" t="n">
        <f aca="false">IF(ma=7,AVERAGE(J404:J410),IF(ma=14,AVERAGE(J397:J410),IF(ma=30,AVERAGE(J381:J410),IF(ma=40,AVERAGE(J371:J410),0))))</f>
        <v>0</v>
      </c>
      <c r="L410" s="35"/>
      <c r="M410" s="35"/>
      <c r="N410" s="28" t="n">
        <f aca="false">IF(BASISYN="YES",Q410-S410,Q410)</f>
        <v>1.915</v>
      </c>
      <c r="O410" s="28" t="n">
        <f aca="false">IF(BASISYN="YES",R410-T410,R410)</f>
        <v>2.43</v>
      </c>
      <c r="Q410" s="28" t="n">
        <f aca="false">IF(ISNA(V410),Q409,V410)</f>
        <v>1.915</v>
      </c>
      <c r="R410" s="28" t="n">
        <f aca="false">IF(ISNA(W410),R409,W410)</f>
        <v>2.43</v>
      </c>
      <c r="S410" s="28" t="n">
        <f aca="false">IF(ISNA(X410),S409,X410)</f>
        <v>1.95</v>
      </c>
      <c r="T410" s="28" t="n">
        <f aca="false">IF(ISNA(Y410),T409,Y410)</f>
        <v>1.95</v>
      </c>
      <c r="V410" s="28" t="n">
        <f aca="false">VLOOKUP($B410,IF(V$1=2,PRICELOOK2,IF(V$1=3,PRICELOOK3,IF(V$1=4,cash,PRICELOOK))),V$2,FALSE())</f>
        <v>1.915</v>
      </c>
      <c r="W410" s="28" t="n">
        <f aca="false">VLOOKUP($B410,IF(W$1=2,PRICELOOK2,IF(W$1=3,PRICELOOK3,IF(W$1=4,cash,PRICELOOK))),W$2,FALSE())</f>
        <v>2.43</v>
      </c>
      <c r="X410" s="28" t="n">
        <f aca="false">VLOOKUP($B410,IF(X$1=2,PRICELOOK2,IF(X$1=3,PRICELOOK3,IF(X$1=4,cash,PRICELOOK))),X$2,FALSE())</f>
        <v>1.95</v>
      </c>
      <c r="Y410" s="28" t="n">
        <f aca="false">VLOOKUP($B410,IF(Y$1=2,PRICELOOK2,IF(Y$1=3,PRICELOOK3,IF(Y$1=4,cash,PRICELOOK))),Y$2,FALSE())</f>
        <v>1.95</v>
      </c>
      <c r="BK410" s="28" t="n">
        <f aca="false">V410</f>
        <v>1.915</v>
      </c>
      <c r="BL410" s="28" t="n">
        <f aca="false">W410</f>
        <v>2.43</v>
      </c>
      <c r="BM410" s="1" t="n">
        <f aca="false">IF(BK410=0,0,IF(BL410=0,0,1))</f>
        <v>1</v>
      </c>
      <c r="BN410" s="56" t="n">
        <f aca="false">B410</f>
        <v>36088</v>
      </c>
      <c r="BO410" s="71" t="n">
        <f aca="false">IF(BM410=1,CORREL(BK391:BK410,BL391:BL410),1.1)</f>
        <v>0.371983765505495</v>
      </c>
      <c r="BP410" s="28" t="n">
        <f aca="false">IF(BM410=0," ",BO410)</f>
        <v>0.371983765505495</v>
      </c>
      <c r="BV410" s="56" t="n">
        <f aca="false">BN410</f>
        <v>36088</v>
      </c>
      <c r="BW410" s="28" t="n">
        <f aca="false">V410</f>
        <v>1.915</v>
      </c>
      <c r="BX410" s="28" t="n">
        <f aca="false">W410</f>
        <v>2.43</v>
      </c>
      <c r="BY410" s="1" t="n">
        <f aca="false">LN(BW410/BW409)</f>
        <v>0.0929630669782189</v>
      </c>
      <c r="BZ410" s="1" t="n">
        <f aca="false">LN(BX410/BX409)</f>
        <v>0.0769610411361284</v>
      </c>
      <c r="CA410" s="56" t="n">
        <f aca="false">BV410</f>
        <v>36088</v>
      </c>
      <c r="CB410" s="1" t="n">
        <f aca="false">IF(ISNUMBER(STDEV(BY389:BY410)),STDEV(BY389:BY410)*SQRT(252),0)</f>
        <v>1.04667548807931</v>
      </c>
      <c r="CC410" s="1" t="n">
        <f aca="false">IF(ISNUMBER(STDEV(BZ389:BZ410)),STDEV(BZ389:BZ410)*SQRT(252),0)</f>
        <v>0.657547223164457</v>
      </c>
      <c r="CF410" s="56" t="n">
        <f aca="false">B410</f>
        <v>36088</v>
      </c>
      <c r="CG410" s="1" t="n">
        <f aca="false">CORREL(C389:C410,E389:E410)</f>
        <v>0.330381809634392</v>
      </c>
      <c r="CI410" s="56" t="n">
        <f aca="false">CF410</f>
        <v>36088</v>
      </c>
      <c r="CJ410" s="3" t="n">
        <f aca="false">STDEV(CO389:CO410)*CJ$24</f>
        <v>1.0528872665789</v>
      </c>
      <c r="CK410" s="3" t="n">
        <f aca="false">STDEV(CP389:CP410)*CK$24</f>
        <v>0.661449614832016</v>
      </c>
      <c r="CO410" s="3" t="n">
        <f aca="false">LN(V410/V409)</f>
        <v>0.0929630669782189</v>
      </c>
      <c r="CP410" s="3" t="n">
        <f aca="false">LN(W410/W409)</f>
        <v>0.0769610411361284</v>
      </c>
    </row>
    <row r="411" customFormat="false" ht="12.75" hidden="false" customHeight="false" outlineLevel="0" collapsed="false">
      <c r="A411" s="1" t="n">
        <f aca="false">A412-1</f>
        <v>844</v>
      </c>
      <c r="B411" s="56" t="n">
        <f aca="false">HLOOKUP("date",IF(TERM2="cash",cash,PRICELOOK),IF(A411&gt;=2,A411,2),FALSE())</f>
        <v>36089</v>
      </c>
      <c r="C411" s="1" t="n">
        <f aca="false">IF(MIN($N411:$O411)=0,0,N411)</f>
        <v>1.99</v>
      </c>
      <c r="D411" s="35" t="n">
        <f aca="false">IF(ma=7,AVERAGE(C405:C411),IF(ma=14,AVERAGE(C398:C411),IF(ma=30,AVERAGE(C382:C411),IF(ma=40,AVERAGE(C372:C411),0))))</f>
        <v>0</v>
      </c>
      <c r="E411" s="1" t="n">
        <f aca="false">IF(MIN($N411:$O411)=0,0,O411)</f>
        <v>2.51</v>
      </c>
      <c r="I411" s="56" t="n">
        <f aca="false">B411</f>
        <v>36089</v>
      </c>
      <c r="J411" s="35" t="n">
        <f aca="false">IF(MIN(C411,E411)=0,0,E411-C411)</f>
        <v>0.52</v>
      </c>
      <c r="K411" s="35" t="n">
        <f aca="false">IF(ma=7,AVERAGE(J405:J411),IF(ma=14,AVERAGE(J398:J411),IF(ma=30,AVERAGE(J382:J411),IF(ma=40,AVERAGE(J372:J411),0))))</f>
        <v>0</v>
      </c>
      <c r="L411" s="35"/>
      <c r="M411" s="35"/>
      <c r="N411" s="28" t="n">
        <f aca="false">IF(BASISYN="YES",Q411-S411,Q411)</f>
        <v>1.99</v>
      </c>
      <c r="O411" s="28" t="n">
        <f aca="false">IF(BASISYN="YES",R411-T411,R411)</f>
        <v>2.51</v>
      </c>
      <c r="Q411" s="28" t="n">
        <f aca="false">IF(ISNA(V411),Q410,V411)</f>
        <v>1.99</v>
      </c>
      <c r="R411" s="28" t="n">
        <f aca="false">IF(ISNA(W411),R410,W411)</f>
        <v>2.51</v>
      </c>
      <c r="S411" s="28" t="n">
        <f aca="false">IF(ISNA(X411),S410,X411)</f>
        <v>2.03</v>
      </c>
      <c r="T411" s="28" t="n">
        <f aca="false">IF(ISNA(Y411),T410,Y411)</f>
        <v>2.03</v>
      </c>
      <c r="V411" s="28" t="n">
        <f aca="false">VLOOKUP($B411,IF(V$1=2,PRICELOOK2,IF(V$1=3,PRICELOOK3,IF(V$1=4,cash,PRICELOOK))),V$2,FALSE())</f>
        <v>1.99</v>
      </c>
      <c r="W411" s="28" t="n">
        <f aca="false">VLOOKUP($B411,IF(W$1=2,PRICELOOK2,IF(W$1=3,PRICELOOK3,IF(W$1=4,cash,PRICELOOK))),W$2,FALSE())</f>
        <v>2.51</v>
      </c>
      <c r="X411" s="28" t="n">
        <f aca="false">VLOOKUP($B411,IF(X$1=2,PRICELOOK2,IF(X$1=3,PRICELOOK3,IF(X$1=4,cash,PRICELOOK))),X$2,FALSE())</f>
        <v>2.03</v>
      </c>
      <c r="Y411" s="28" t="n">
        <f aca="false">VLOOKUP($B411,IF(Y$1=2,PRICELOOK2,IF(Y$1=3,PRICELOOK3,IF(Y$1=4,cash,PRICELOOK))),Y$2,FALSE())</f>
        <v>2.03</v>
      </c>
      <c r="BK411" s="28" t="n">
        <f aca="false">V411</f>
        <v>1.99</v>
      </c>
      <c r="BL411" s="28" t="n">
        <f aca="false">W411</f>
        <v>2.51</v>
      </c>
      <c r="BM411" s="1" t="n">
        <f aca="false">IF(BK411=0,0,IF(BL411=0,0,1))</f>
        <v>1</v>
      </c>
      <c r="BN411" s="56" t="n">
        <f aca="false">B411</f>
        <v>36089</v>
      </c>
      <c r="BO411" s="71" t="n">
        <f aca="false">IF(BM411=1,CORREL(BK392:BK411,BL392:BL411),1.1)</f>
        <v>0.430515410977859</v>
      </c>
      <c r="BP411" s="28" t="n">
        <f aca="false">IF(BM411=0," ",BO411)</f>
        <v>0.430515410977859</v>
      </c>
      <c r="BV411" s="56" t="n">
        <f aca="false">BN411</f>
        <v>36089</v>
      </c>
      <c r="BW411" s="28" t="n">
        <f aca="false">V411</f>
        <v>1.99</v>
      </c>
      <c r="BX411" s="28" t="n">
        <f aca="false">W411</f>
        <v>2.51</v>
      </c>
      <c r="BY411" s="1" t="n">
        <f aca="false">LN(BW411/BW410)</f>
        <v>0.0384170161037918</v>
      </c>
      <c r="BZ411" s="1" t="n">
        <f aca="false">LN(BX411/BX410)</f>
        <v>0.0323914957912353</v>
      </c>
      <c r="CA411" s="56" t="n">
        <f aca="false">BV411</f>
        <v>36089</v>
      </c>
      <c r="CB411" s="1" t="n">
        <f aca="false">IF(ISNUMBER(STDEV(BY390:BY411)),STDEV(BY390:BY411)*SQRT(252),0)</f>
        <v>1.03744273728967</v>
      </c>
      <c r="CC411" s="1" t="n">
        <f aca="false">IF(ISNUMBER(STDEV(BZ390:BZ411)),STDEV(BZ390:BZ411)*SQRT(252),0)</f>
        <v>0.653941924137274</v>
      </c>
      <c r="CF411" s="56" t="n">
        <f aca="false">B411</f>
        <v>36089</v>
      </c>
      <c r="CG411" s="1" t="n">
        <f aca="false">CORREL(C390:C411,E390:E411)</f>
        <v>0.43218257800741</v>
      </c>
      <c r="CI411" s="56" t="n">
        <f aca="false">CF411</f>
        <v>36089</v>
      </c>
      <c r="CJ411" s="3" t="n">
        <f aca="false">STDEV(CO390:CO411)*CJ$24</f>
        <v>1.04359972153497</v>
      </c>
      <c r="CK411" s="3" t="n">
        <f aca="false">STDEV(CP390:CP411)*CK$24</f>
        <v>0.657822919183591</v>
      </c>
      <c r="CO411" s="3" t="n">
        <f aca="false">LN(V411/V410)</f>
        <v>0.0384170161037918</v>
      </c>
      <c r="CP411" s="3" t="n">
        <f aca="false">LN(W411/W410)</f>
        <v>0.0323914957912353</v>
      </c>
    </row>
    <row r="412" customFormat="false" ht="12.75" hidden="false" customHeight="false" outlineLevel="0" collapsed="false">
      <c r="A412" s="1" t="n">
        <f aca="false">A413-1</f>
        <v>845</v>
      </c>
      <c r="B412" s="56" t="n">
        <f aca="false">HLOOKUP("date",IF(TERM2="cash",cash,PRICELOOK),IF(A412&gt;=2,A412,2),FALSE())</f>
        <v>36090</v>
      </c>
      <c r="C412" s="1" t="n">
        <f aca="false">IF(MIN($N412:$O412)=0,0,N412)</f>
        <v>1.89</v>
      </c>
      <c r="D412" s="35" t="n">
        <f aca="false">IF(ma=7,AVERAGE(C406:C412),IF(ma=14,AVERAGE(C399:C412),IF(ma=30,AVERAGE(C383:C412),IF(ma=40,AVERAGE(C373:C412),0))))</f>
        <v>0</v>
      </c>
      <c r="E412" s="1" t="n">
        <f aca="false">IF(MIN($N412:$O412)=0,0,O412)</f>
        <v>2.435</v>
      </c>
      <c r="I412" s="56" t="n">
        <f aca="false">B412</f>
        <v>36090</v>
      </c>
      <c r="J412" s="35" t="n">
        <f aca="false">IF(MIN(C412,E412)=0,0,E412-C412)</f>
        <v>0.545</v>
      </c>
      <c r="K412" s="35" t="n">
        <f aca="false">IF(ma=7,AVERAGE(J406:J412),IF(ma=14,AVERAGE(J399:J412),IF(ma=30,AVERAGE(J383:J412),IF(ma=40,AVERAGE(J373:J412),0))))</f>
        <v>0</v>
      </c>
      <c r="L412" s="35"/>
      <c r="M412" s="35"/>
      <c r="N412" s="28" t="n">
        <f aca="false">IF(BASISYN="YES",Q412-S412,Q412)</f>
        <v>1.89</v>
      </c>
      <c r="O412" s="28" t="n">
        <f aca="false">IF(BASISYN="YES",R412-T412,R412)</f>
        <v>2.435</v>
      </c>
      <c r="Q412" s="28" t="n">
        <f aca="false">IF(ISNA(V412),Q411,V412)</f>
        <v>1.89</v>
      </c>
      <c r="R412" s="28" t="n">
        <f aca="false">IF(ISNA(W412),R411,W412)</f>
        <v>2.435</v>
      </c>
      <c r="S412" s="28" t="n">
        <f aca="false">IF(ISNA(X412),S411,X412)</f>
        <v>1.95</v>
      </c>
      <c r="T412" s="28" t="n">
        <f aca="false">IF(ISNA(Y412),T411,Y412)</f>
        <v>1.95</v>
      </c>
      <c r="V412" s="28" t="n">
        <f aca="false">VLOOKUP($B412,IF(V$1=2,PRICELOOK2,IF(V$1=3,PRICELOOK3,IF(V$1=4,cash,PRICELOOK))),V$2,FALSE())</f>
        <v>1.89</v>
      </c>
      <c r="W412" s="28" t="n">
        <f aca="false">VLOOKUP($B412,IF(W$1=2,PRICELOOK2,IF(W$1=3,PRICELOOK3,IF(W$1=4,cash,PRICELOOK))),W$2,FALSE())</f>
        <v>2.435</v>
      </c>
      <c r="X412" s="28" t="n">
        <f aca="false">VLOOKUP($B412,IF(X$1=2,PRICELOOK2,IF(X$1=3,PRICELOOK3,IF(X$1=4,cash,PRICELOOK))),X$2,FALSE())</f>
        <v>1.95</v>
      </c>
      <c r="Y412" s="28" t="n">
        <f aca="false">VLOOKUP($B412,IF(Y$1=2,PRICELOOK2,IF(Y$1=3,PRICELOOK3,IF(Y$1=4,cash,PRICELOOK))),Y$2,FALSE())</f>
        <v>1.95</v>
      </c>
      <c r="BK412" s="28" t="n">
        <f aca="false">V412</f>
        <v>1.89</v>
      </c>
      <c r="BL412" s="28" t="n">
        <f aca="false">W412</f>
        <v>2.435</v>
      </c>
      <c r="BM412" s="1" t="n">
        <f aca="false">IF(BK412=0,0,IF(BL412=0,0,1))</f>
        <v>1</v>
      </c>
      <c r="BN412" s="56" t="n">
        <f aca="false">B412</f>
        <v>36090</v>
      </c>
      <c r="BO412" s="71" t="n">
        <f aca="false">IF(BM412=1,CORREL(BK393:BK412,BL393:BL412),1.1)</f>
        <v>0.52170355601774</v>
      </c>
      <c r="BP412" s="28" t="n">
        <f aca="false">IF(BM412=0," ",BO412)</f>
        <v>0.52170355601774</v>
      </c>
      <c r="BV412" s="56" t="n">
        <f aca="false">BN412</f>
        <v>36090</v>
      </c>
      <c r="BW412" s="28" t="n">
        <f aca="false">V412</f>
        <v>1.89</v>
      </c>
      <c r="BX412" s="28" t="n">
        <f aca="false">W412</f>
        <v>2.435</v>
      </c>
      <c r="BY412" s="1" t="n">
        <f aca="false">LN(BW412/BW411)</f>
        <v>-0.05155780966485</v>
      </c>
      <c r="BZ412" s="1" t="n">
        <f aca="false">LN(BX412/BX411)</f>
        <v>-0.0303359966091393</v>
      </c>
      <c r="CA412" s="56" t="n">
        <f aca="false">BV412</f>
        <v>36090</v>
      </c>
      <c r="CB412" s="1" t="n">
        <f aca="false">IF(ISNUMBER(STDEV(BY391:BY412)),STDEV(BY391:BY412)*SQRT(252),0)</f>
        <v>1.02878104736182</v>
      </c>
      <c r="CC412" s="1" t="n">
        <f aca="false">IF(ISNUMBER(STDEV(BZ391:BZ412)),STDEV(BZ391:BZ412)*SQRT(252),0)</f>
        <v>0.663036251472574</v>
      </c>
      <c r="CF412" s="56" t="n">
        <f aca="false">B412</f>
        <v>36090</v>
      </c>
      <c r="CG412" s="1" t="n">
        <f aca="false">CORREL(C391:C412,E391:E412)</f>
        <v>0.474012752012268</v>
      </c>
      <c r="CI412" s="56" t="n">
        <f aca="false">CF412</f>
        <v>36090</v>
      </c>
      <c r="CJ412" s="3" t="n">
        <f aca="false">STDEV(CO391:CO412)*CJ$24</f>
        <v>1.03488662646783</v>
      </c>
      <c r="CK412" s="3" t="n">
        <f aca="false">STDEV(CP391:CP412)*CK$24</f>
        <v>0.666971219261783</v>
      </c>
      <c r="CO412" s="3" t="n">
        <f aca="false">LN(V412/V411)</f>
        <v>-0.05155780966485</v>
      </c>
      <c r="CP412" s="3" t="n">
        <f aca="false">LN(W412/W411)</f>
        <v>-0.0303359966091393</v>
      </c>
    </row>
    <row r="413" customFormat="false" ht="12.75" hidden="false" customHeight="false" outlineLevel="0" collapsed="false">
      <c r="A413" s="1" t="n">
        <f aca="false">A414-1</f>
        <v>846</v>
      </c>
      <c r="B413" s="56" t="n">
        <f aca="false">HLOOKUP("date",IF(TERM2="cash",cash,PRICELOOK),IF(A413&gt;=2,A413,2),FALSE())</f>
        <v>36091</v>
      </c>
      <c r="C413" s="1" t="n">
        <f aca="false">IF(MIN($N413:$O413)=0,0,N413)</f>
        <v>1.68</v>
      </c>
      <c r="D413" s="35" t="n">
        <f aca="false">IF(ma=7,AVERAGE(C407:C413),IF(ma=14,AVERAGE(C400:C413),IF(ma=30,AVERAGE(C384:C413),IF(ma=40,AVERAGE(C374:C413),0))))</f>
        <v>0</v>
      </c>
      <c r="E413" s="1" t="n">
        <f aca="false">IF(MIN($N413:$O413)=0,0,O413)</f>
        <v>2.265</v>
      </c>
      <c r="I413" s="56" t="n">
        <f aca="false">B413</f>
        <v>36091</v>
      </c>
      <c r="J413" s="35" t="n">
        <f aca="false">IF(MIN(C413,E413)=0,0,E413-C413)</f>
        <v>0.585</v>
      </c>
      <c r="K413" s="35" t="n">
        <f aca="false">IF(ma=7,AVERAGE(J407:J413),IF(ma=14,AVERAGE(J400:J413),IF(ma=30,AVERAGE(J384:J413),IF(ma=40,AVERAGE(J374:J413),0))))</f>
        <v>0</v>
      </c>
      <c r="L413" s="35"/>
      <c r="M413" s="35"/>
      <c r="N413" s="28" t="n">
        <f aca="false">IF(BASISYN="YES",Q413-S413,Q413)</f>
        <v>1.68</v>
      </c>
      <c r="O413" s="28" t="n">
        <f aca="false">IF(BASISYN="YES",R413-T413,R413)</f>
        <v>2.265</v>
      </c>
      <c r="Q413" s="28" t="n">
        <f aca="false">IF(ISNA(V413),Q412,V413)</f>
        <v>1.68</v>
      </c>
      <c r="R413" s="28" t="n">
        <f aca="false">IF(ISNA(W413),R412,W413)</f>
        <v>2.265</v>
      </c>
      <c r="S413" s="28" t="n">
        <f aca="false">IF(ISNA(X413),S412,X413)</f>
        <v>1.845</v>
      </c>
      <c r="T413" s="28" t="n">
        <f aca="false">IF(ISNA(Y413),T412,Y413)</f>
        <v>1.845</v>
      </c>
      <c r="V413" s="28" t="n">
        <f aca="false">VLOOKUP($B413,IF(V$1=2,PRICELOOK2,IF(V$1=3,PRICELOOK3,IF(V$1=4,cash,PRICELOOK))),V$2,FALSE())</f>
        <v>1.68</v>
      </c>
      <c r="W413" s="28" t="n">
        <f aca="false">VLOOKUP($B413,IF(W$1=2,PRICELOOK2,IF(W$1=3,PRICELOOK3,IF(W$1=4,cash,PRICELOOK))),W$2,FALSE())</f>
        <v>2.265</v>
      </c>
      <c r="X413" s="28" t="n">
        <f aca="false">VLOOKUP($B413,IF(X$1=2,PRICELOOK2,IF(X$1=3,PRICELOOK3,IF(X$1=4,cash,PRICELOOK))),X$2,FALSE())</f>
        <v>1.845</v>
      </c>
      <c r="Y413" s="28" t="n">
        <f aca="false">VLOOKUP($B413,IF(Y$1=2,PRICELOOK2,IF(Y$1=3,PRICELOOK3,IF(Y$1=4,cash,PRICELOOK))),Y$2,FALSE())</f>
        <v>1.845</v>
      </c>
      <c r="BK413" s="28" t="n">
        <f aca="false">V413</f>
        <v>1.68</v>
      </c>
      <c r="BL413" s="28" t="n">
        <f aca="false">W413</f>
        <v>2.265</v>
      </c>
      <c r="BM413" s="1" t="n">
        <f aca="false">IF(BK413=0,0,IF(BL413=0,0,1))</f>
        <v>1</v>
      </c>
      <c r="BN413" s="56" t="n">
        <f aca="false">B413</f>
        <v>36091</v>
      </c>
      <c r="BO413" s="71" t="n">
        <f aca="false">IF(BM413=1,CORREL(BK394:BK413,BL394:BL413),1.1)</f>
        <v>0.552488579091096</v>
      </c>
      <c r="BP413" s="28" t="n">
        <f aca="false">IF(BM413=0," ",BO413)</f>
        <v>0.552488579091096</v>
      </c>
      <c r="BV413" s="56" t="n">
        <f aca="false">BN413</f>
        <v>36091</v>
      </c>
      <c r="BW413" s="28" t="n">
        <f aca="false">V413</f>
        <v>1.68</v>
      </c>
      <c r="BX413" s="28" t="n">
        <f aca="false">W413</f>
        <v>2.265</v>
      </c>
      <c r="BY413" s="1" t="n">
        <f aca="false">LN(BW413/BW412)</f>
        <v>-0.117783035656383</v>
      </c>
      <c r="BZ413" s="1" t="n">
        <f aca="false">LN(BX413/BX412)</f>
        <v>-0.0723719975995557</v>
      </c>
      <c r="CA413" s="56" t="n">
        <f aca="false">BV413</f>
        <v>36091</v>
      </c>
      <c r="CB413" s="1" t="n">
        <f aca="false">IF(ISNUMBER(STDEV(BY392:BY413)),STDEV(BY392:BY413)*SQRT(252),0)</f>
        <v>1.0464283101779</v>
      </c>
      <c r="CC413" s="1" t="n">
        <f aca="false">IF(ISNUMBER(STDEV(BZ392:BZ413)),STDEV(BZ392:BZ413)*SQRT(252),0)</f>
        <v>0.678537830200868</v>
      </c>
      <c r="CF413" s="56" t="n">
        <f aca="false">B413</f>
        <v>36091</v>
      </c>
      <c r="CG413" s="1" t="n">
        <f aca="false">CORREL(C392:C413,E392:E413)</f>
        <v>0.431443552193905</v>
      </c>
      <c r="CI413" s="56" t="n">
        <f aca="false">CF413</f>
        <v>36091</v>
      </c>
      <c r="CJ413" s="3" t="n">
        <f aca="false">STDEV(CO392:CO413)*CJ$24</f>
        <v>1.05263862173344</v>
      </c>
      <c r="CK413" s="3" t="n">
        <f aca="false">STDEV(CP392:CP413)*CK$24</f>
        <v>0.682564796297625</v>
      </c>
      <c r="CO413" s="3" t="n">
        <f aca="false">LN(V413/V412)</f>
        <v>-0.117783035656383</v>
      </c>
      <c r="CP413" s="3" t="n">
        <f aca="false">LN(W413/W412)</f>
        <v>-0.0723719975995557</v>
      </c>
    </row>
    <row r="414" customFormat="false" ht="12.75" hidden="false" customHeight="false" outlineLevel="0" collapsed="false">
      <c r="A414" s="1" t="n">
        <f aca="false">A415-1</f>
        <v>847</v>
      </c>
      <c r="B414" s="56" t="n">
        <f aca="false">HLOOKUP("date",IF(TERM2="cash",cash,PRICELOOK),IF(A414&gt;=2,A414,2),FALSE())</f>
        <v>36092</v>
      </c>
      <c r="C414" s="1" t="n">
        <f aca="false">IF(MIN($N414:$O414)=0,0,N414)</f>
        <v>1.68</v>
      </c>
      <c r="D414" s="35" t="n">
        <f aca="false">IF(ma=7,AVERAGE(C408:C414),IF(ma=14,AVERAGE(C401:C414),IF(ma=30,AVERAGE(C385:C414),IF(ma=40,AVERAGE(C375:C414),0))))</f>
        <v>0</v>
      </c>
      <c r="E414" s="1" t="n">
        <f aca="false">IF(MIN($N414:$O414)=0,0,O414)</f>
        <v>2.265</v>
      </c>
      <c r="I414" s="56" t="n">
        <f aca="false">B414</f>
        <v>36092</v>
      </c>
      <c r="J414" s="35" t="n">
        <f aca="false">IF(MIN(C414,E414)=0,0,E414-C414)</f>
        <v>0.585</v>
      </c>
      <c r="K414" s="35" t="n">
        <f aca="false">IF(ma=7,AVERAGE(J408:J414),IF(ma=14,AVERAGE(J401:J414),IF(ma=30,AVERAGE(J385:J414),IF(ma=40,AVERAGE(J375:J414),0))))</f>
        <v>0</v>
      </c>
      <c r="L414" s="35"/>
      <c r="M414" s="35"/>
      <c r="N414" s="28" t="n">
        <f aca="false">IF(BASISYN="YES",Q414-S414,Q414)</f>
        <v>1.68</v>
      </c>
      <c r="O414" s="28" t="n">
        <f aca="false">IF(BASISYN="YES",R414-T414,R414)</f>
        <v>2.265</v>
      </c>
      <c r="Q414" s="28" t="n">
        <f aca="false">IF(ISNA(V414),Q413,V414)</f>
        <v>1.68</v>
      </c>
      <c r="R414" s="28" t="n">
        <f aca="false">IF(ISNA(W414),R413,W414)</f>
        <v>2.265</v>
      </c>
      <c r="S414" s="28" t="n">
        <f aca="false">IF(ISNA(X414),S413,X414)</f>
        <v>1.845</v>
      </c>
      <c r="T414" s="28" t="n">
        <f aca="false">IF(ISNA(Y414),T413,Y414)</f>
        <v>1.845</v>
      </c>
      <c r="V414" s="28" t="n">
        <f aca="false">VLOOKUP($B414,IF(V$1=2,PRICELOOK2,IF(V$1=3,PRICELOOK3,IF(V$1=4,cash,PRICELOOK))),V$2,FALSE())</f>
        <v>1.68</v>
      </c>
      <c r="W414" s="28" t="n">
        <f aca="false">VLOOKUP($B414,IF(W$1=2,PRICELOOK2,IF(W$1=3,PRICELOOK3,IF(W$1=4,cash,PRICELOOK))),W$2,FALSE())</f>
        <v>2.265</v>
      </c>
      <c r="X414" s="28" t="n">
        <f aca="false">VLOOKUP($B414,IF(X$1=2,PRICELOOK2,IF(X$1=3,PRICELOOK3,IF(X$1=4,cash,PRICELOOK))),X$2,FALSE())</f>
        <v>1.845</v>
      </c>
      <c r="Y414" s="28" t="n">
        <f aca="false">VLOOKUP($B414,IF(Y$1=2,PRICELOOK2,IF(Y$1=3,PRICELOOK3,IF(Y$1=4,cash,PRICELOOK))),Y$2,FALSE())</f>
        <v>1.845</v>
      </c>
      <c r="BK414" s="28" t="n">
        <f aca="false">V414</f>
        <v>1.68</v>
      </c>
      <c r="BL414" s="28" t="n">
        <f aca="false">W414</f>
        <v>2.265</v>
      </c>
      <c r="BM414" s="1" t="n">
        <f aca="false">IF(BK414=0,0,IF(BL414=0,0,1))</f>
        <v>1</v>
      </c>
      <c r="BN414" s="56" t="n">
        <f aca="false">B414</f>
        <v>36092</v>
      </c>
      <c r="BO414" s="71" t="n">
        <f aca="false">IF(BM414=1,CORREL(BK395:BK414,BL395:BL414),1.1)</f>
        <v>0.606326579388676</v>
      </c>
      <c r="BP414" s="28" t="n">
        <f aca="false">IF(BM414=0," ",BO414)</f>
        <v>0.606326579388676</v>
      </c>
      <c r="BV414" s="56" t="n">
        <f aca="false">BN414</f>
        <v>36092</v>
      </c>
      <c r="BW414" s="28" t="n">
        <f aca="false">V414</f>
        <v>1.68</v>
      </c>
      <c r="BX414" s="28" t="n">
        <f aca="false">W414</f>
        <v>2.265</v>
      </c>
      <c r="BY414" s="1" t="n">
        <f aca="false">LN(BW414/BW413)</f>
        <v>0</v>
      </c>
      <c r="BZ414" s="1" t="n">
        <f aca="false">LN(BX414/BX413)</f>
        <v>0</v>
      </c>
      <c r="CA414" s="56" t="n">
        <f aca="false">BV414</f>
        <v>36092</v>
      </c>
      <c r="CB414" s="1" t="n">
        <f aca="false">IF(ISNUMBER(STDEV(BY393:BY414)),STDEV(BY393:BY414)*SQRT(252),0)</f>
        <v>0.947842108812434</v>
      </c>
      <c r="CC414" s="1" t="n">
        <f aca="false">IF(ISNUMBER(STDEV(BZ393:BZ414)),STDEV(BZ393:BZ414)*SQRT(252),0)</f>
        <v>0.584503883043231</v>
      </c>
      <c r="CF414" s="56" t="n">
        <f aca="false">B414</f>
        <v>36092</v>
      </c>
      <c r="CG414" s="1" t="n">
        <f aca="false">CORREL(C393:C414,E393:E414)</f>
        <v>0.455701765102986</v>
      </c>
      <c r="CI414" s="56" t="n">
        <f aca="false">CF414</f>
        <v>36092</v>
      </c>
      <c r="CJ414" s="3" t="n">
        <f aca="false">STDEV(CO393:CO414)*CJ$24</f>
        <v>0.953467333917622</v>
      </c>
      <c r="CK414" s="3" t="n">
        <f aca="false">STDEV(CP393:CP414)*CK$24</f>
        <v>0.58797277927226</v>
      </c>
      <c r="CO414" s="3" t="n">
        <f aca="false">LN(V414/V413)</f>
        <v>0</v>
      </c>
      <c r="CP414" s="3" t="n">
        <f aca="false">LN(W414/W413)</f>
        <v>0</v>
      </c>
    </row>
    <row r="415" customFormat="false" ht="12.75" hidden="false" customHeight="false" outlineLevel="0" collapsed="false">
      <c r="A415" s="1" t="n">
        <f aca="false">A416-1</f>
        <v>848</v>
      </c>
      <c r="B415" s="56" t="n">
        <f aca="false">HLOOKUP("date",IF(TERM2="cash",cash,PRICELOOK),IF(A415&gt;=2,A415,2),FALSE())</f>
        <v>36093</v>
      </c>
      <c r="C415" s="1" t="n">
        <f aca="false">IF(MIN($N415:$O415)=0,0,N415)</f>
        <v>1.68</v>
      </c>
      <c r="D415" s="35" t="n">
        <f aca="false">IF(ma=7,AVERAGE(C409:C415),IF(ma=14,AVERAGE(C402:C415),IF(ma=30,AVERAGE(C386:C415),IF(ma=40,AVERAGE(C376:C415),0))))</f>
        <v>0</v>
      </c>
      <c r="E415" s="1" t="n">
        <f aca="false">IF(MIN($N415:$O415)=0,0,O415)</f>
        <v>2.265</v>
      </c>
      <c r="I415" s="56" t="n">
        <f aca="false">B415</f>
        <v>36093</v>
      </c>
      <c r="J415" s="35" t="n">
        <f aca="false">IF(MIN(C415,E415)=0,0,E415-C415)</f>
        <v>0.585</v>
      </c>
      <c r="K415" s="35" t="n">
        <f aca="false">IF(ma=7,AVERAGE(J409:J415),IF(ma=14,AVERAGE(J402:J415),IF(ma=30,AVERAGE(J386:J415),IF(ma=40,AVERAGE(J376:J415),0))))</f>
        <v>0</v>
      </c>
      <c r="L415" s="35"/>
      <c r="M415" s="35"/>
      <c r="N415" s="28" t="n">
        <f aca="false">IF(BASISYN="YES",Q415-S415,Q415)</f>
        <v>1.68</v>
      </c>
      <c r="O415" s="28" t="n">
        <f aca="false">IF(BASISYN="YES",R415-T415,R415)</f>
        <v>2.265</v>
      </c>
      <c r="Q415" s="28" t="n">
        <f aca="false">IF(ISNA(V415),Q414,V415)</f>
        <v>1.68</v>
      </c>
      <c r="R415" s="28" t="n">
        <f aca="false">IF(ISNA(W415),R414,W415)</f>
        <v>2.265</v>
      </c>
      <c r="S415" s="28" t="n">
        <f aca="false">IF(ISNA(X415),S414,X415)</f>
        <v>1.845</v>
      </c>
      <c r="T415" s="28" t="n">
        <f aca="false">IF(ISNA(Y415),T414,Y415)</f>
        <v>1.845</v>
      </c>
      <c r="V415" s="28" t="n">
        <f aca="false">VLOOKUP($B415,IF(V$1=2,PRICELOOK2,IF(V$1=3,PRICELOOK3,IF(V$1=4,cash,PRICELOOK))),V$2,FALSE())</f>
        <v>1.68</v>
      </c>
      <c r="W415" s="28" t="n">
        <f aca="false">VLOOKUP($B415,IF(W$1=2,PRICELOOK2,IF(W$1=3,PRICELOOK3,IF(W$1=4,cash,PRICELOOK))),W$2,FALSE())</f>
        <v>2.265</v>
      </c>
      <c r="X415" s="28" t="n">
        <f aca="false">VLOOKUP($B415,IF(X$1=2,PRICELOOK2,IF(X$1=3,PRICELOOK3,IF(X$1=4,cash,PRICELOOK))),X$2,FALSE())</f>
        <v>1.845</v>
      </c>
      <c r="Y415" s="28" t="n">
        <f aca="false">VLOOKUP($B415,IF(Y$1=2,PRICELOOK2,IF(Y$1=3,PRICELOOK3,IF(Y$1=4,cash,PRICELOOK))),Y$2,FALSE())</f>
        <v>1.845</v>
      </c>
      <c r="BK415" s="28" t="n">
        <f aca="false">V415</f>
        <v>1.68</v>
      </c>
      <c r="BL415" s="28" t="n">
        <f aca="false">W415</f>
        <v>2.265</v>
      </c>
      <c r="BM415" s="1" t="n">
        <f aca="false">IF(BK415=0,0,IF(BL415=0,0,1))</f>
        <v>1</v>
      </c>
      <c r="BN415" s="56" t="n">
        <f aca="false">B415</f>
        <v>36093</v>
      </c>
      <c r="BO415" s="71" t="n">
        <f aca="false">IF(BM415=1,CORREL(BK396:BK415,BL396:BL415),1.1)</f>
        <v>0.663225733283268</v>
      </c>
      <c r="BP415" s="28" t="n">
        <f aca="false">IF(BM415=0," ",BO415)</f>
        <v>0.663225733283268</v>
      </c>
      <c r="BV415" s="56" t="n">
        <f aca="false">BN415</f>
        <v>36093</v>
      </c>
      <c r="BW415" s="28" t="n">
        <f aca="false">V415</f>
        <v>1.68</v>
      </c>
      <c r="BX415" s="28" t="n">
        <f aca="false">W415</f>
        <v>2.265</v>
      </c>
      <c r="BY415" s="1" t="n">
        <f aca="false">LN(BW415/BW414)</f>
        <v>0</v>
      </c>
      <c r="BZ415" s="1" t="n">
        <f aca="false">LN(BX415/BX414)</f>
        <v>0</v>
      </c>
      <c r="CA415" s="56" t="n">
        <f aca="false">BV415</f>
        <v>36093</v>
      </c>
      <c r="CB415" s="1" t="n">
        <f aca="false">IF(ISNUMBER(STDEV(BY394:BY415)),STDEV(BY394:BY415)*SQRT(252),0)</f>
        <v>0.947842108812434</v>
      </c>
      <c r="CC415" s="1" t="n">
        <f aca="false">IF(ISNUMBER(STDEV(BZ394:BZ415)),STDEV(BZ394:BZ415)*SQRT(252),0)</f>
        <v>0.584503883043231</v>
      </c>
      <c r="CF415" s="56" t="n">
        <f aca="false">B415</f>
        <v>36093</v>
      </c>
      <c r="CG415" s="1" t="n">
        <f aca="false">CORREL(C394:C415,E394:E415)</f>
        <v>0.497840275962015</v>
      </c>
      <c r="CI415" s="56" t="n">
        <f aca="false">CF415</f>
        <v>36093</v>
      </c>
      <c r="CJ415" s="3" t="n">
        <f aca="false">STDEV(CO394:CO415)*CJ$24</f>
        <v>0.953467333917622</v>
      </c>
      <c r="CK415" s="3" t="n">
        <f aca="false">STDEV(CP394:CP415)*CK$24</f>
        <v>0.58797277927226</v>
      </c>
      <c r="CO415" s="3" t="n">
        <f aca="false">LN(V415/V414)</f>
        <v>0</v>
      </c>
      <c r="CP415" s="3" t="n">
        <f aca="false">LN(W415/W414)</f>
        <v>0</v>
      </c>
    </row>
    <row r="416" customFormat="false" ht="12.75" hidden="false" customHeight="false" outlineLevel="0" collapsed="false">
      <c r="A416" s="1" t="n">
        <f aca="false">A417-1</f>
        <v>849</v>
      </c>
      <c r="B416" s="56" t="n">
        <f aca="false">HLOOKUP("date",IF(TERM2="cash",cash,PRICELOOK),IF(A416&gt;=2,A416,2),FALSE())</f>
        <v>36094</v>
      </c>
      <c r="C416" s="1" t="n">
        <f aca="false">IF(MIN($N416:$O416)=0,0,N416)</f>
        <v>1.815</v>
      </c>
      <c r="D416" s="35" t="n">
        <f aca="false">IF(ma=7,AVERAGE(C410:C416),IF(ma=14,AVERAGE(C403:C416),IF(ma=30,AVERAGE(C387:C416),IF(ma=40,AVERAGE(C377:C416),0))))</f>
        <v>0</v>
      </c>
      <c r="E416" s="1" t="n">
        <f aca="false">IF(MIN($N416:$O416)=0,0,O416)</f>
        <v>2.48</v>
      </c>
      <c r="I416" s="56" t="n">
        <f aca="false">B416</f>
        <v>36094</v>
      </c>
      <c r="J416" s="35" t="n">
        <f aca="false">IF(MIN(C416,E416)=0,0,E416-C416)</f>
        <v>0.665</v>
      </c>
      <c r="K416" s="35" t="n">
        <f aca="false">IF(ma=7,AVERAGE(J410:J416),IF(ma=14,AVERAGE(J403:J416),IF(ma=30,AVERAGE(J387:J416),IF(ma=40,AVERAGE(J377:J416),0))))</f>
        <v>0</v>
      </c>
      <c r="L416" s="35"/>
      <c r="M416" s="35"/>
      <c r="N416" s="28" t="n">
        <f aca="false">IF(BASISYN="YES",Q416-S416,Q416)</f>
        <v>1.815</v>
      </c>
      <c r="O416" s="28" t="n">
        <f aca="false">IF(BASISYN="YES",R416-T416,R416)</f>
        <v>2.48</v>
      </c>
      <c r="Q416" s="28" t="n">
        <f aca="false">IF(ISNA(V416),Q415,V416)</f>
        <v>1.815</v>
      </c>
      <c r="R416" s="28" t="n">
        <f aca="false">IF(ISNA(W416),R415,W416)</f>
        <v>2.48</v>
      </c>
      <c r="S416" s="28" t="n">
        <f aca="false">IF(ISNA(X416),S415,X416)</f>
        <v>1.9</v>
      </c>
      <c r="T416" s="28" t="n">
        <f aca="false">IF(ISNA(Y416),T415,Y416)</f>
        <v>1.9</v>
      </c>
      <c r="V416" s="28" t="n">
        <f aca="false">VLOOKUP($B416,IF(V$1=2,PRICELOOK2,IF(V$1=3,PRICELOOK3,IF(V$1=4,cash,PRICELOOK))),V$2,FALSE())</f>
        <v>1.815</v>
      </c>
      <c r="W416" s="28" t="n">
        <f aca="false">VLOOKUP($B416,IF(W$1=2,PRICELOOK2,IF(W$1=3,PRICELOOK3,IF(W$1=4,cash,PRICELOOK))),W$2,FALSE())</f>
        <v>2.48</v>
      </c>
      <c r="X416" s="28" t="n">
        <f aca="false">VLOOKUP($B416,IF(X$1=2,PRICELOOK2,IF(X$1=3,PRICELOOK3,IF(X$1=4,cash,PRICELOOK))),X$2,FALSE())</f>
        <v>1.9</v>
      </c>
      <c r="Y416" s="28" t="n">
        <f aca="false">VLOOKUP($B416,IF(Y$1=2,PRICELOOK2,IF(Y$1=3,PRICELOOK3,IF(Y$1=4,cash,PRICELOOK))),Y$2,FALSE())</f>
        <v>1.9</v>
      </c>
      <c r="BK416" s="28" t="n">
        <f aca="false">V416</f>
        <v>1.815</v>
      </c>
      <c r="BL416" s="28" t="n">
        <f aca="false">W416</f>
        <v>2.48</v>
      </c>
      <c r="BM416" s="1" t="n">
        <f aca="false">IF(BK416=0,0,IF(BL416=0,0,1))</f>
        <v>1</v>
      </c>
      <c r="BN416" s="56" t="n">
        <f aca="false">B416</f>
        <v>36094</v>
      </c>
      <c r="BO416" s="71" t="n">
        <f aca="false">IF(BM416=1,CORREL(BK397:BK416,BL397:BL416),1.1)</f>
        <v>0.701846679504198</v>
      </c>
      <c r="BP416" s="28" t="n">
        <f aca="false">IF(BM416=0," ",BO416)</f>
        <v>0.701846679504198</v>
      </c>
      <c r="BV416" s="56" t="n">
        <f aca="false">BN416</f>
        <v>36094</v>
      </c>
      <c r="BW416" s="28" t="n">
        <f aca="false">V416</f>
        <v>1.815</v>
      </c>
      <c r="BX416" s="28" t="n">
        <f aca="false">W416</f>
        <v>2.48</v>
      </c>
      <c r="BY416" s="1" t="n">
        <f aca="false">LN(BW416/BW415)</f>
        <v>0.0772916743016465</v>
      </c>
      <c r="BZ416" s="1" t="n">
        <f aca="false">LN(BX416/BX415)</f>
        <v>0.0906838012418935</v>
      </c>
      <c r="CA416" s="56" t="n">
        <f aca="false">BV416</f>
        <v>36094</v>
      </c>
      <c r="CB416" s="1" t="n">
        <f aca="false">IF(ISNUMBER(STDEV(BY395:BY416)),STDEV(BY395:BY416)*SQRT(252),0)</f>
        <v>0.988651583731279</v>
      </c>
      <c r="CC416" s="1" t="n">
        <f aca="false">IF(ISNUMBER(STDEV(BZ395:BZ416)),STDEV(BZ395:BZ416)*SQRT(252),0)</f>
        <v>0.652852411883741</v>
      </c>
      <c r="CF416" s="56" t="n">
        <f aca="false">B416</f>
        <v>36094</v>
      </c>
      <c r="CG416" s="1" t="n">
        <f aca="false">CORREL(C395:C416,E395:E416)</f>
        <v>0.581509962965533</v>
      </c>
      <c r="CI416" s="56" t="n">
        <f aca="false">CF416</f>
        <v>36094</v>
      </c>
      <c r="CJ416" s="3" t="n">
        <f aca="false">STDEV(CO395:CO416)*CJ$24</f>
        <v>0.994519003692243</v>
      </c>
      <c r="CK416" s="3" t="n">
        <f aca="false">STDEV(CP395:CP416)*CK$24</f>
        <v>0.656726940925199</v>
      </c>
      <c r="CO416" s="3" t="n">
        <f aca="false">LN(V416/V415)</f>
        <v>0.0772916743016465</v>
      </c>
      <c r="CP416" s="3" t="n">
        <f aca="false">LN(W416/W415)</f>
        <v>0.0906838012418935</v>
      </c>
    </row>
    <row r="417" customFormat="false" ht="12.75" hidden="false" customHeight="false" outlineLevel="0" collapsed="false">
      <c r="A417" s="1" t="n">
        <f aca="false">A418-1</f>
        <v>850</v>
      </c>
      <c r="B417" s="56" t="n">
        <f aca="false">HLOOKUP("date",IF(TERM2="cash",cash,PRICELOOK),IF(A417&gt;=2,A417,2),FALSE())</f>
        <v>36095</v>
      </c>
      <c r="C417" s="1" t="n">
        <f aca="false">IF(MIN($N417:$O417)=0,0,N417)</f>
        <v>1.79</v>
      </c>
      <c r="D417" s="35" t="n">
        <f aca="false">IF(ma=7,AVERAGE(C411:C417),IF(ma=14,AVERAGE(C404:C417),IF(ma=30,AVERAGE(C388:C417),IF(ma=40,AVERAGE(C378:C417),0))))</f>
        <v>0</v>
      </c>
      <c r="E417" s="1" t="n">
        <f aca="false">IF(MIN($N417:$O417)=0,0,O417)</f>
        <v>2.455</v>
      </c>
      <c r="I417" s="56" t="n">
        <f aca="false">B417</f>
        <v>36095</v>
      </c>
      <c r="J417" s="35" t="n">
        <f aca="false">IF(MIN(C417,E417)=0,0,E417-C417)</f>
        <v>0.665</v>
      </c>
      <c r="K417" s="35" t="n">
        <f aca="false">IF(ma=7,AVERAGE(J411:J417),IF(ma=14,AVERAGE(J404:J417),IF(ma=30,AVERAGE(J388:J417),IF(ma=40,AVERAGE(J378:J417),0))))</f>
        <v>0</v>
      </c>
      <c r="L417" s="35"/>
      <c r="M417" s="35"/>
      <c r="N417" s="28" t="n">
        <f aca="false">IF(BASISYN="YES",Q417-S417,Q417)</f>
        <v>1.79</v>
      </c>
      <c r="O417" s="28" t="n">
        <f aca="false">IF(BASISYN="YES",R417-T417,R417)</f>
        <v>2.455</v>
      </c>
      <c r="Q417" s="28" t="n">
        <f aca="false">IF(ISNA(V417),Q416,V417)</f>
        <v>1.79</v>
      </c>
      <c r="R417" s="28" t="n">
        <f aca="false">IF(ISNA(W417),R416,W417)</f>
        <v>2.455</v>
      </c>
      <c r="S417" s="28" t="n">
        <f aca="false">IF(ISNA(X417),S416,X417)</f>
        <v>1.84</v>
      </c>
      <c r="T417" s="28" t="n">
        <f aca="false">IF(ISNA(Y417),T416,Y417)</f>
        <v>1.84</v>
      </c>
      <c r="V417" s="28" t="n">
        <f aca="false">VLOOKUP($B417,IF(V$1=2,PRICELOOK2,IF(V$1=3,PRICELOOK3,IF(V$1=4,cash,PRICELOOK))),V$2,FALSE())</f>
        <v>1.79</v>
      </c>
      <c r="W417" s="28" t="n">
        <f aca="false">VLOOKUP($B417,IF(W$1=2,PRICELOOK2,IF(W$1=3,PRICELOOK3,IF(W$1=4,cash,PRICELOOK))),W$2,FALSE())</f>
        <v>2.455</v>
      </c>
      <c r="X417" s="28" t="n">
        <f aca="false">VLOOKUP($B417,IF(X$1=2,PRICELOOK2,IF(X$1=3,PRICELOOK3,IF(X$1=4,cash,PRICELOOK))),X$2,FALSE())</f>
        <v>1.84</v>
      </c>
      <c r="Y417" s="28" t="n">
        <f aca="false">VLOOKUP($B417,IF(Y$1=2,PRICELOOK2,IF(Y$1=3,PRICELOOK3,IF(Y$1=4,cash,PRICELOOK))),Y$2,FALSE())</f>
        <v>1.84</v>
      </c>
      <c r="BK417" s="28" t="n">
        <f aca="false">V417</f>
        <v>1.79</v>
      </c>
      <c r="BL417" s="28" t="n">
        <f aca="false">W417</f>
        <v>2.455</v>
      </c>
      <c r="BM417" s="1" t="n">
        <f aca="false">IF(BK417=0,0,IF(BL417=0,0,1))</f>
        <v>1</v>
      </c>
      <c r="BN417" s="56" t="n">
        <f aca="false">B417</f>
        <v>36095</v>
      </c>
      <c r="BO417" s="71" t="n">
        <f aca="false">IF(BM417=1,CORREL(BK398:BK417,BL398:BL417),1.1)</f>
        <v>0.768705361479753</v>
      </c>
      <c r="BP417" s="28" t="n">
        <f aca="false">IF(BM417=0," ",BO417)</f>
        <v>0.768705361479753</v>
      </c>
      <c r="BV417" s="56" t="n">
        <f aca="false">BN417</f>
        <v>36095</v>
      </c>
      <c r="BW417" s="28" t="n">
        <f aca="false">V417</f>
        <v>1.79</v>
      </c>
      <c r="BX417" s="28" t="n">
        <f aca="false">W417</f>
        <v>2.455</v>
      </c>
      <c r="BY417" s="1" t="n">
        <f aca="false">LN(BW417/BW416)</f>
        <v>-0.0138698478641504</v>
      </c>
      <c r="BZ417" s="1" t="n">
        <f aca="false">LN(BX417/BX416)</f>
        <v>-0.0101317989304068</v>
      </c>
      <c r="CA417" s="56" t="n">
        <f aca="false">BV417</f>
        <v>36095</v>
      </c>
      <c r="CB417" s="1" t="n">
        <f aca="false">IF(ISNUMBER(STDEV(BY396:BY417)),STDEV(BY396:BY417)*SQRT(252),0)</f>
        <v>0.989051406543028</v>
      </c>
      <c r="CC417" s="1" t="n">
        <f aca="false">IF(ISNUMBER(STDEV(BZ396:BZ417)),STDEV(BZ396:BZ417)*SQRT(252),0)</f>
        <v>0.655909563614532</v>
      </c>
      <c r="CF417" s="56" t="n">
        <f aca="false">B417</f>
        <v>36095</v>
      </c>
      <c r="CG417" s="1" t="n">
        <f aca="false">CORREL(C396:C417,E396:E417)</f>
        <v>0.652664781588388</v>
      </c>
      <c r="CI417" s="56" t="n">
        <f aca="false">CF417</f>
        <v>36095</v>
      </c>
      <c r="CJ417" s="3" t="n">
        <f aca="false">STDEV(CO396:CO417)*CJ$24</f>
        <v>0.994921199360503</v>
      </c>
      <c r="CK417" s="3" t="n">
        <f aca="false">STDEV(CP396:CP417)*CK$24</f>
        <v>0.65980223614899</v>
      </c>
      <c r="CO417" s="3" t="n">
        <f aca="false">LN(V417/V416)</f>
        <v>-0.0138698478641504</v>
      </c>
      <c r="CP417" s="3" t="n">
        <f aca="false">LN(W417/W416)</f>
        <v>-0.0101317989304068</v>
      </c>
    </row>
    <row r="418" customFormat="false" ht="12.75" hidden="false" customHeight="false" outlineLevel="0" collapsed="false">
      <c r="A418" s="1" t="n">
        <f aca="false">A419-1</f>
        <v>851</v>
      </c>
      <c r="B418" s="56" t="n">
        <f aca="false">HLOOKUP("date",IF(TERM2="cash",cash,PRICELOOK),IF(A418&gt;=2,A418,2),FALSE())</f>
        <v>36096</v>
      </c>
      <c r="C418" s="1" t="n">
        <f aca="false">IF(MIN($N418:$O418)=0,0,N418)</f>
        <v>1.645</v>
      </c>
      <c r="D418" s="35" t="n">
        <f aca="false">IF(ma=7,AVERAGE(C412:C418),IF(ma=14,AVERAGE(C405:C418),IF(ma=30,AVERAGE(C389:C418),IF(ma=40,AVERAGE(C379:C418),0))))</f>
        <v>0</v>
      </c>
      <c r="E418" s="1" t="n">
        <f aca="false">IF(MIN($N418:$O418)=0,0,O418)</f>
        <v>2.345</v>
      </c>
      <c r="I418" s="56" t="n">
        <f aca="false">B418</f>
        <v>36096</v>
      </c>
      <c r="J418" s="35" t="n">
        <f aca="false">IF(MIN(C418,E418)=0,0,E418-C418)</f>
        <v>0.7</v>
      </c>
      <c r="K418" s="35" t="n">
        <f aca="false">IF(ma=7,AVERAGE(J412:J418),IF(ma=14,AVERAGE(J405:J418),IF(ma=30,AVERAGE(J389:J418),IF(ma=40,AVERAGE(J379:J418),0))))</f>
        <v>0</v>
      </c>
      <c r="L418" s="35"/>
      <c r="M418" s="35"/>
      <c r="N418" s="28" t="n">
        <f aca="false">IF(BASISYN="YES",Q418-S418,Q418)</f>
        <v>1.645</v>
      </c>
      <c r="O418" s="28" t="n">
        <f aca="false">IF(BASISYN="YES",R418-T418,R418)</f>
        <v>2.345</v>
      </c>
      <c r="Q418" s="28" t="n">
        <f aca="false">IF(ISNA(V418),Q417,V418)</f>
        <v>1.645</v>
      </c>
      <c r="R418" s="28" t="n">
        <f aca="false">IF(ISNA(W418),R417,W418)</f>
        <v>2.345</v>
      </c>
      <c r="S418" s="28" t="n">
        <f aca="false">IF(ISNA(X418),S417,X418)</f>
        <v>1.69</v>
      </c>
      <c r="T418" s="28" t="n">
        <f aca="false">IF(ISNA(Y418),T417,Y418)</f>
        <v>1.69</v>
      </c>
      <c r="V418" s="28" t="n">
        <f aca="false">VLOOKUP($B418,IF(V$1=2,PRICELOOK2,IF(V$1=3,PRICELOOK3,IF(V$1=4,cash,PRICELOOK))),V$2,FALSE())</f>
        <v>1.645</v>
      </c>
      <c r="W418" s="28" t="n">
        <f aca="false">VLOOKUP($B418,IF(W$1=2,PRICELOOK2,IF(W$1=3,PRICELOOK3,IF(W$1=4,cash,PRICELOOK))),W$2,FALSE())</f>
        <v>2.345</v>
      </c>
      <c r="X418" s="28" t="n">
        <f aca="false">VLOOKUP($B418,IF(X$1=2,PRICELOOK2,IF(X$1=3,PRICELOOK3,IF(X$1=4,cash,PRICELOOK))),X$2,FALSE())</f>
        <v>1.69</v>
      </c>
      <c r="Y418" s="28" t="n">
        <f aca="false">VLOOKUP($B418,IF(Y$1=2,PRICELOOK2,IF(Y$1=3,PRICELOOK3,IF(Y$1=4,cash,PRICELOOK))),Y$2,FALSE())</f>
        <v>1.69</v>
      </c>
      <c r="BK418" s="28" t="n">
        <f aca="false">V418</f>
        <v>1.645</v>
      </c>
      <c r="BL418" s="28" t="n">
        <f aca="false">W418</f>
        <v>2.345</v>
      </c>
      <c r="BM418" s="1" t="n">
        <f aca="false">IF(BK418=0,0,IF(BL418=0,0,1))</f>
        <v>1</v>
      </c>
      <c r="BN418" s="56" t="n">
        <f aca="false">B418</f>
        <v>36096</v>
      </c>
      <c r="BO418" s="71" t="n">
        <f aca="false">IF(BM418=1,CORREL(BK399:BK418,BL399:BL418),1.1)</f>
        <v>0.801049070247155</v>
      </c>
      <c r="BP418" s="28" t="n">
        <f aca="false">IF(BM418=0," ",BO418)</f>
        <v>0.801049070247155</v>
      </c>
      <c r="BV418" s="56" t="n">
        <f aca="false">BN418</f>
        <v>36096</v>
      </c>
      <c r="BW418" s="28" t="n">
        <f aca="false">V418</f>
        <v>1.645</v>
      </c>
      <c r="BX418" s="28" t="n">
        <f aca="false">W418</f>
        <v>2.345</v>
      </c>
      <c r="BY418" s="1" t="n">
        <f aca="false">LN(BW418/BW417)</f>
        <v>-0.0844752356353285</v>
      </c>
      <c r="BZ418" s="1" t="n">
        <f aca="false">LN(BX418/BX417)</f>
        <v>-0.0458413593482411</v>
      </c>
      <c r="CA418" s="56" t="n">
        <f aca="false">BV418</f>
        <v>36096</v>
      </c>
      <c r="CB418" s="1" t="n">
        <f aca="false">IF(ISNUMBER(STDEV(BY397:BY418)),STDEV(BY397:BY418)*SQRT(252),0)</f>
        <v>1.01292640563791</v>
      </c>
      <c r="CC418" s="1" t="n">
        <f aca="false">IF(ISNUMBER(STDEV(BZ397:BZ418)),STDEV(BZ397:BZ418)*SQRT(252),0)</f>
        <v>0.67772634849485</v>
      </c>
      <c r="CF418" s="56" t="n">
        <v>35894</v>
      </c>
      <c r="CG418" s="1" t="n">
        <f aca="false">CORREL(C397:C418,E397:E418)</f>
        <v>0.646303154040489</v>
      </c>
      <c r="CI418" s="56" t="n">
        <v>35894</v>
      </c>
      <c r="CJ418" s="3" t="n">
        <f aca="false">STDEV(CO397:CO418)*CJ$24</f>
        <v>1.01893789108862</v>
      </c>
      <c r="CK418" s="3" t="n">
        <f aca="false">STDEV(CP397:CP418)*CK$24</f>
        <v>0.681748498634156</v>
      </c>
      <c r="CO418" s="3" t="n">
        <f aca="false">LN(V418/V417)</f>
        <v>-0.0844752356353285</v>
      </c>
      <c r="CP418" s="3" t="n">
        <f aca="false">LN(W418/W417)</f>
        <v>-0.0458413593482411</v>
      </c>
    </row>
    <row r="419" customFormat="false" ht="12.75" hidden="false" customHeight="false" outlineLevel="0" collapsed="false">
      <c r="A419" s="1" t="n">
        <f aca="false">A420-1</f>
        <v>852</v>
      </c>
      <c r="B419" s="56" t="n">
        <f aca="false">HLOOKUP("date",IF(TERM2="cash",cash,PRICELOOK),IF(A419&gt;=2,A419,2),FALSE())</f>
        <v>36097</v>
      </c>
      <c r="C419" s="1" t="n">
        <f aca="false">IF(MIN($N419:$O419)=0,0,N419)</f>
        <v>1.685</v>
      </c>
      <c r="D419" s="35" t="n">
        <f aca="false">IF(ma=7,AVERAGE(C413:C419),IF(ma=14,AVERAGE(C406:C419),IF(ma=30,AVERAGE(C390:C419),IF(ma=40,AVERAGE(C380:C419),0))))</f>
        <v>0</v>
      </c>
      <c r="E419" s="1" t="n">
        <f aca="false">IF(MIN($N419:$O419)=0,0,O419)</f>
        <v>2.38</v>
      </c>
      <c r="I419" s="56" t="n">
        <f aca="false">B419</f>
        <v>36097</v>
      </c>
      <c r="J419" s="35" t="n">
        <f aca="false">IF(MIN(C419,E419)=0,0,E419-C419)</f>
        <v>0.695</v>
      </c>
      <c r="K419" s="35" t="n">
        <f aca="false">IF(ma=7,AVERAGE(J413:J419),IF(ma=14,AVERAGE(J406:J419),IF(ma=30,AVERAGE(J390:J419),IF(ma=40,AVERAGE(J380:J419),0))))</f>
        <v>0</v>
      </c>
      <c r="L419" s="35"/>
      <c r="M419" s="35"/>
      <c r="N419" s="28" t="n">
        <f aca="false">IF(BASISYN="YES",Q419-S419,Q419)</f>
        <v>1.685</v>
      </c>
      <c r="O419" s="28" t="n">
        <f aca="false">IF(BASISYN="YES",R419-T419,R419)</f>
        <v>2.38</v>
      </c>
      <c r="Q419" s="28" t="n">
        <f aca="false">IF(ISNA(V419),Q418,V419)</f>
        <v>1.685</v>
      </c>
      <c r="R419" s="28" t="n">
        <f aca="false">IF(ISNA(W419),R418,W419)</f>
        <v>2.38</v>
      </c>
      <c r="S419" s="28" t="n">
        <f aca="false">IF(ISNA(X419),S418,X419)</f>
        <v>1.72</v>
      </c>
      <c r="T419" s="28" t="n">
        <f aca="false">IF(ISNA(Y419),T418,Y419)</f>
        <v>1.72</v>
      </c>
      <c r="V419" s="28" t="n">
        <f aca="false">VLOOKUP($B419,IF(V$1=2,PRICELOOK2,IF(V$1=3,PRICELOOK3,IF(V$1=4,cash,PRICELOOK))),V$2,FALSE())</f>
        <v>1.685</v>
      </c>
      <c r="W419" s="28" t="n">
        <f aca="false">VLOOKUP($B419,IF(W$1=2,PRICELOOK2,IF(W$1=3,PRICELOOK3,IF(W$1=4,cash,PRICELOOK))),W$2,FALSE())</f>
        <v>2.38</v>
      </c>
      <c r="X419" s="28" t="n">
        <f aca="false">VLOOKUP($B419,IF(X$1=2,PRICELOOK2,IF(X$1=3,PRICELOOK3,IF(X$1=4,cash,PRICELOOK))),X$2,FALSE())</f>
        <v>1.72</v>
      </c>
      <c r="Y419" s="28" t="n">
        <f aca="false">VLOOKUP($B419,IF(Y$1=2,PRICELOOK2,IF(Y$1=3,PRICELOOK3,IF(Y$1=4,cash,PRICELOOK))),Y$2,FALSE())</f>
        <v>1.72</v>
      </c>
      <c r="BK419" s="28" t="n">
        <f aca="false">V419</f>
        <v>1.685</v>
      </c>
      <c r="BL419" s="28" t="n">
        <f aca="false">W419</f>
        <v>2.38</v>
      </c>
      <c r="BM419" s="1" t="n">
        <f aca="false">IF(BK419=0,0,IF(BL419=0,0,1))</f>
        <v>1</v>
      </c>
      <c r="BN419" s="56" t="n">
        <f aca="false">B419</f>
        <v>36097</v>
      </c>
      <c r="BO419" s="71" t="n">
        <f aca="false">IF(BM419=1,CORREL(BK400:BK419,BL400:BL419),1.1)</f>
        <v>0.775600488208984</v>
      </c>
      <c r="BP419" s="28" t="n">
        <f aca="false">IF(BM419=0," ",BO419)</f>
        <v>0.775600488208984</v>
      </c>
      <c r="BV419" s="56" t="n">
        <f aca="false">BN419</f>
        <v>36097</v>
      </c>
      <c r="BW419" s="28" t="n">
        <f aca="false">V419</f>
        <v>1.685</v>
      </c>
      <c r="BX419" s="28" t="n">
        <f aca="false">W419</f>
        <v>2.38</v>
      </c>
      <c r="BY419" s="1" t="n">
        <f aca="false">LN(BW419/BW418)</f>
        <v>0.0240251795869898</v>
      </c>
      <c r="BZ419" s="1" t="n">
        <f aca="false">LN(BX419/BX418)</f>
        <v>0.0148150857851405</v>
      </c>
      <c r="CA419" s="56" t="n">
        <f aca="false">BV419</f>
        <v>36097</v>
      </c>
      <c r="CB419" s="1" t="n">
        <f aca="false">IF(ISNUMBER(STDEV(BY398:BY419)),STDEV(BY398:BY419)*SQRT(252),0)</f>
        <v>1.00687141942258</v>
      </c>
      <c r="CC419" s="1" t="n">
        <f aca="false">IF(ISNUMBER(STDEV(BZ398:BZ419)),STDEV(BZ398:BZ419)*SQRT(252),0)</f>
        <v>0.676840466979047</v>
      </c>
      <c r="CF419" s="56" t="n">
        <v>35898</v>
      </c>
      <c r="CG419" s="1" t="n">
        <f aca="false">CORREL(C398:C419,E398:E419)</f>
        <v>0.692482785179896</v>
      </c>
      <c r="CI419" s="56" t="n">
        <v>35898</v>
      </c>
      <c r="CJ419" s="3" t="n">
        <f aca="false">STDEV(CO398:CO419)*CJ$24</f>
        <v>1.01284696992152</v>
      </c>
      <c r="CK419" s="3" t="n">
        <f aca="false">STDEV(CP398:CP419)*CK$24</f>
        <v>0.680857359615129</v>
      </c>
      <c r="CO419" s="3" t="n">
        <f aca="false">LN(V419/V418)</f>
        <v>0.0240251795869898</v>
      </c>
      <c r="CP419" s="3" t="n">
        <f aca="false">LN(W419/W418)</f>
        <v>0.0148150857851405</v>
      </c>
    </row>
    <row r="420" customFormat="false" ht="12.75" hidden="false" customHeight="false" outlineLevel="0" collapsed="false">
      <c r="A420" s="1" t="n">
        <f aca="false">A421-1</f>
        <v>853</v>
      </c>
      <c r="B420" s="56" t="n">
        <f aca="false">HLOOKUP("date",IF(TERM2="cash",cash,PRICELOOK),IF(A420&gt;=2,A420,2),FALSE())</f>
        <v>36098</v>
      </c>
      <c r="C420" s="1" t="n">
        <f aca="false">IF(MIN($N420:$O420)=0,0,N420)</f>
        <v>1.705</v>
      </c>
      <c r="D420" s="35" t="n">
        <f aca="false">IF(ma=7,AVERAGE(C414:C420),IF(ma=14,AVERAGE(C407:C420),IF(ma=30,AVERAGE(C391:C420),IF(ma=40,AVERAGE(C381:C420),0))))</f>
        <v>0</v>
      </c>
      <c r="E420" s="1" t="n">
        <f aca="false">IF(MIN($N420:$O420)=0,0,O420)</f>
        <v>2.29</v>
      </c>
      <c r="I420" s="56" t="n">
        <f aca="false">B420</f>
        <v>36098</v>
      </c>
      <c r="J420" s="35" t="n">
        <f aca="false">IF(MIN(C420,E420)=0,0,E420-C420)</f>
        <v>0.585</v>
      </c>
      <c r="K420" s="35" t="n">
        <f aca="false">IF(ma=7,AVERAGE(J414:J420),IF(ma=14,AVERAGE(J407:J420),IF(ma=30,AVERAGE(J391:J420),IF(ma=40,AVERAGE(J381:J420),0))))</f>
        <v>0</v>
      </c>
      <c r="L420" s="35"/>
      <c r="M420" s="35"/>
      <c r="N420" s="28" t="n">
        <f aca="false">IF(BASISYN="YES",Q420-S420,Q420)</f>
        <v>1.705</v>
      </c>
      <c r="O420" s="28" t="n">
        <f aca="false">IF(BASISYN="YES",R420-T420,R420)</f>
        <v>2.29</v>
      </c>
      <c r="Q420" s="28" t="n">
        <f aca="false">IF(ISNA(V420),Q419,V420)</f>
        <v>1.705</v>
      </c>
      <c r="R420" s="28" t="n">
        <f aca="false">IF(ISNA(W420),R419,W420)</f>
        <v>2.29</v>
      </c>
      <c r="S420" s="28" t="n">
        <f aca="false">IF(ISNA(X420),S419,X420)</f>
        <v>1.78</v>
      </c>
      <c r="T420" s="28" t="n">
        <f aca="false">IF(ISNA(Y420),T419,Y420)</f>
        <v>1.78</v>
      </c>
      <c r="V420" s="28" t="n">
        <f aca="false">VLOOKUP($B420,IF(V$1=2,PRICELOOK2,IF(V$1=3,PRICELOOK3,IF(V$1=4,cash,PRICELOOK))),V$2,FALSE())</f>
        <v>1.705</v>
      </c>
      <c r="W420" s="28" t="n">
        <f aca="false">VLOOKUP($B420,IF(W$1=2,PRICELOOK2,IF(W$1=3,PRICELOOK3,IF(W$1=4,cash,PRICELOOK))),W$2,FALSE())</f>
        <v>2.29</v>
      </c>
      <c r="X420" s="28" t="n">
        <f aca="false">VLOOKUP($B420,IF(X$1=2,PRICELOOK2,IF(X$1=3,PRICELOOK3,IF(X$1=4,cash,PRICELOOK))),X$2,FALSE())</f>
        <v>1.78</v>
      </c>
      <c r="Y420" s="28" t="n">
        <f aca="false">VLOOKUP($B420,IF(Y$1=2,PRICELOOK2,IF(Y$1=3,PRICELOOK3,IF(Y$1=4,cash,PRICELOOK))),Y$2,FALSE())</f>
        <v>1.78</v>
      </c>
      <c r="BK420" s="28" t="n">
        <f aca="false">V420</f>
        <v>1.705</v>
      </c>
      <c r="BL420" s="28" t="n">
        <f aca="false">W420</f>
        <v>2.29</v>
      </c>
      <c r="BM420" s="1" t="n">
        <f aca="false">IF(BK420=0,0,IF(BL420=0,0,1))</f>
        <v>1</v>
      </c>
      <c r="BN420" s="56" t="n">
        <f aca="false">B420</f>
        <v>36098</v>
      </c>
      <c r="BO420" s="71" t="n">
        <f aca="false">IF(BM420=1,CORREL(BK401:BK420,BL401:BL420),1.1)</f>
        <v>0.781496589247199</v>
      </c>
      <c r="BP420" s="28" t="n">
        <f aca="false">IF(BM420=0," ",BO420)</f>
        <v>0.781496589247199</v>
      </c>
      <c r="BV420" s="56" t="n">
        <f aca="false">BN420</f>
        <v>36098</v>
      </c>
      <c r="BW420" s="28" t="n">
        <f aca="false">V420</f>
        <v>1.705</v>
      </c>
      <c r="BX420" s="28" t="n">
        <f aca="false">W420</f>
        <v>2.29</v>
      </c>
      <c r="BY420" s="1" t="n">
        <f aca="false">LN(BW420/BW419)</f>
        <v>0.011799546931155</v>
      </c>
      <c r="BZ420" s="1" t="n">
        <f aca="false">LN(BX420/BX419)</f>
        <v>-0.038548670117235</v>
      </c>
      <c r="CA420" s="56" t="n">
        <f aca="false">BV420</f>
        <v>36098</v>
      </c>
      <c r="CB420" s="1" t="n">
        <f aca="false">IF(ISNUMBER(STDEV(BY399:BY420)),STDEV(BY399:BY420)*SQRT(252),0)</f>
        <v>1.00834160332769</v>
      </c>
      <c r="CC420" s="1" t="n">
        <f aca="false">IF(ISNUMBER(STDEV(BZ399:BZ420)),STDEV(BZ399:BZ420)*SQRT(252),0)</f>
        <v>0.693388887294242</v>
      </c>
      <c r="CF420" s="56" t="n">
        <v>35899</v>
      </c>
      <c r="CG420" s="1" t="n">
        <f aca="false">CORREL(C399:C420,E399:E420)</f>
        <v>0.768314524495248</v>
      </c>
      <c r="CI420" s="56" t="n">
        <v>35899</v>
      </c>
      <c r="CJ420" s="3" t="n">
        <f aca="false">STDEV(CO399:CO420)*CJ$24</f>
        <v>1.01432587903026</v>
      </c>
      <c r="CK420" s="3" t="n">
        <f aca="false">STDEV(CP399:CP420)*CK$24</f>
        <v>0.697503991002129</v>
      </c>
      <c r="CO420" s="3" t="n">
        <f aca="false">LN(V420/V419)</f>
        <v>0.011799546931155</v>
      </c>
      <c r="CP420" s="3" t="n">
        <f aca="false">LN(W420/W419)</f>
        <v>-0.038548670117235</v>
      </c>
    </row>
    <row r="421" customFormat="false" ht="12.75" hidden="false" customHeight="false" outlineLevel="0" collapsed="false">
      <c r="A421" s="1" t="n">
        <f aca="false">A422-1</f>
        <v>854</v>
      </c>
      <c r="B421" s="56" t="n">
        <f aca="false">HLOOKUP("date",IF(TERM2="cash",cash,PRICELOOK),IF(A421&gt;=2,A421,2),FALSE())</f>
        <v>36099</v>
      </c>
      <c r="C421" s="1" t="n">
        <f aca="false">IF(MIN($N421:$O421)=0,0,N421)</f>
        <v>1.705</v>
      </c>
      <c r="D421" s="35" t="n">
        <f aca="false">IF(ma=7,AVERAGE(C415:C421),IF(ma=14,AVERAGE(C408:C421),IF(ma=30,AVERAGE(C392:C421),IF(ma=40,AVERAGE(C382:C421),0))))</f>
        <v>0</v>
      </c>
      <c r="E421" s="1" t="n">
        <f aca="false">IF(MIN($N421:$O421)=0,0,O421)</f>
        <v>2.29</v>
      </c>
      <c r="I421" s="56" t="n">
        <f aca="false">B421</f>
        <v>36099</v>
      </c>
      <c r="J421" s="35" t="n">
        <f aca="false">IF(MIN(C421,E421)=0,0,E421-C421)</f>
        <v>0.585</v>
      </c>
      <c r="K421" s="35" t="n">
        <f aca="false">IF(ma=7,AVERAGE(J415:J421),IF(ma=14,AVERAGE(J408:J421),IF(ma=30,AVERAGE(J392:J421),IF(ma=40,AVERAGE(J382:J421),0))))</f>
        <v>0</v>
      </c>
      <c r="L421" s="35"/>
      <c r="M421" s="35"/>
      <c r="N421" s="28" t="n">
        <f aca="false">IF(BASISYN="YES",Q421-S421,Q421)</f>
        <v>1.705</v>
      </c>
      <c r="O421" s="28" t="n">
        <f aca="false">IF(BASISYN="YES",R421-T421,R421)</f>
        <v>2.29</v>
      </c>
      <c r="Q421" s="28" t="n">
        <f aca="false">IF(ISNA(V421),Q420,V421)</f>
        <v>1.705</v>
      </c>
      <c r="R421" s="28" t="n">
        <f aca="false">IF(ISNA(W421),R420,W421)</f>
        <v>2.29</v>
      </c>
      <c r="S421" s="28" t="n">
        <f aca="false">IF(ISNA(X421),S420,X421)</f>
        <v>1.78</v>
      </c>
      <c r="T421" s="28" t="n">
        <f aca="false">IF(ISNA(Y421),T420,Y421)</f>
        <v>1.78</v>
      </c>
      <c r="V421" s="28" t="n">
        <f aca="false">VLOOKUP($B421,IF(V$1=2,PRICELOOK2,IF(V$1=3,PRICELOOK3,IF(V$1=4,cash,PRICELOOK))),V$2,FALSE())</f>
        <v>1.705</v>
      </c>
      <c r="W421" s="28" t="n">
        <f aca="false">VLOOKUP($B421,IF(W$1=2,PRICELOOK2,IF(W$1=3,PRICELOOK3,IF(W$1=4,cash,PRICELOOK))),W$2,FALSE())</f>
        <v>2.29</v>
      </c>
      <c r="X421" s="28" t="n">
        <f aca="false">VLOOKUP($B421,IF(X$1=2,PRICELOOK2,IF(X$1=3,PRICELOOK3,IF(X$1=4,cash,PRICELOOK))),X$2,FALSE())</f>
        <v>1.78</v>
      </c>
      <c r="Y421" s="28" t="n">
        <f aca="false">VLOOKUP($B421,IF(Y$1=2,PRICELOOK2,IF(Y$1=3,PRICELOOK3,IF(Y$1=4,cash,PRICELOOK))),Y$2,FALSE())</f>
        <v>1.78</v>
      </c>
      <c r="BK421" s="28" t="n">
        <f aca="false">V421</f>
        <v>1.705</v>
      </c>
      <c r="BL421" s="28" t="n">
        <f aca="false">W421</f>
        <v>2.29</v>
      </c>
      <c r="BM421" s="1" t="n">
        <f aca="false">IF(BK421=0,0,IF(BL421=0,0,1))</f>
        <v>1</v>
      </c>
      <c r="BN421" s="56" t="n">
        <f aca="false">B421</f>
        <v>36099</v>
      </c>
      <c r="BO421" s="71" t="n">
        <f aca="false">IF(BM421=1,CORREL(BK402:BK421,BL402:BL421),1.1)</f>
        <v>0.798203911172728</v>
      </c>
      <c r="BP421" s="28" t="n">
        <f aca="false">IF(BM421=0," ",BO421)</f>
        <v>0.798203911172728</v>
      </c>
      <c r="BV421" s="56" t="n">
        <f aca="false">BN421</f>
        <v>36099</v>
      </c>
      <c r="BW421" s="28" t="n">
        <f aca="false">V421</f>
        <v>1.705</v>
      </c>
      <c r="BX421" s="28" t="n">
        <f aca="false">W421</f>
        <v>2.29</v>
      </c>
      <c r="BY421" s="1" t="n">
        <f aca="false">LN(BW421/BW420)</f>
        <v>0</v>
      </c>
      <c r="BZ421" s="1" t="n">
        <f aca="false">LN(BX421/BX420)</f>
        <v>0</v>
      </c>
      <c r="CA421" s="56" t="n">
        <f aca="false">BV421</f>
        <v>36099</v>
      </c>
      <c r="CB421" s="1" t="n">
        <f aca="false">IF(ISNUMBER(STDEV(BY400:BY421)),STDEV(BY400:BY421)*SQRT(252),0)</f>
        <v>0.928153743532343</v>
      </c>
      <c r="CC421" s="1" t="n">
        <f aca="false">IF(ISNUMBER(STDEV(BZ400:BZ421)),STDEV(BZ400:BZ421)*SQRT(252),0)</f>
        <v>0.668067237399248</v>
      </c>
      <c r="CF421" s="56" t="n">
        <v>35900</v>
      </c>
      <c r="CG421" s="1" t="n">
        <f aca="false">CORREL(C400:C421,E400:E421)</f>
        <v>0.769986134464613</v>
      </c>
      <c r="CI421" s="56" t="n">
        <v>35900</v>
      </c>
      <c r="CJ421" s="3" t="n">
        <f aca="false">STDEV(CO400:CO421)*CJ$24</f>
        <v>0.933662122713908</v>
      </c>
      <c r="CK421" s="3" t="n">
        <f aca="false">STDEV(CP400:CP421)*CK$24</f>
        <v>0.67203206293383</v>
      </c>
      <c r="CO421" s="3" t="n">
        <f aca="false">LN(V421/V420)</f>
        <v>0</v>
      </c>
      <c r="CP421" s="3" t="n">
        <f aca="false">LN(W421/W420)</f>
        <v>0</v>
      </c>
    </row>
    <row r="422" customFormat="false" ht="12.75" hidden="false" customHeight="false" outlineLevel="0" collapsed="false">
      <c r="A422" s="1" t="n">
        <f aca="false">A423-1</f>
        <v>855</v>
      </c>
      <c r="B422" s="56" t="n">
        <f aca="false">HLOOKUP("date",IF(TERM2="cash",cash,PRICELOOK),IF(A422&gt;=2,A422,2),FALSE())</f>
        <v>36100</v>
      </c>
      <c r="C422" s="1" t="n">
        <f aca="false">IF(MIN($N422:$O422)=0,0,N422)</f>
        <v>1.705</v>
      </c>
      <c r="D422" s="35" t="n">
        <f aca="false">IF(ma=7,AVERAGE(C416:C422),IF(ma=14,AVERAGE(C409:C422),IF(ma=30,AVERAGE(C393:C422),IF(ma=40,AVERAGE(C383:C422),0))))</f>
        <v>0</v>
      </c>
      <c r="E422" s="1" t="n">
        <f aca="false">IF(MIN($N422:$O422)=0,0,O422)</f>
        <v>2.29</v>
      </c>
      <c r="I422" s="56" t="n">
        <f aca="false">B422</f>
        <v>36100</v>
      </c>
      <c r="J422" s="35" t="n">
        <f aca="false">IF(MIN(C422,E422)=0,0,E422-C422)</f>
        <v>0.585</v>
      </c>
      <c r="K422" s="35" t="n">
        <f aca="false">IF(ma=7,AVERAGE(J416:J422),IF(ma=14,AVERAGE(J409:J422),IF(ma=30,AVERAGE(J393:J422),IF(ma=40,AVERAGE(J383:J422),0))))</f>
        <v>0</v>
      </c>
      <c r="L422" s="35"/>
      <c r="M422" s="35"/>
      <c r="N422" s="28" t="n">
        <f aca="false">IF(BASISYN="YES",Q422-S422,Q422)</f>
        <v>1.705</v>
      </c>
      <c r="O422" s="28" t="n">
        <f aca="false">IF(BASISYN="YES",R422-T422,R422)</f>
        <v>2.29</v>
      </c>
      <c r="Q422" s="28" t="n">
        <f aca="false">IF(ISNA(V422),Q421,V422)</f>
        <v>1.705</v>
      </c>
      <c r="R422" s="28" t="n">
        <f aca="false">IF(ISNA(W422),R421,W422)</f>
        <v>2.29</v>
      </c>
      <c r="S422" s="28" t="n">
        <f aca="false">IF(ISNA(X422),S421,X422)</f>
        <v>1.78</v>
      </c>
      <c r="T422" s="28" t="n">
        <f aca="false">IF(ISNA(Y422),T421,Y422)</f>
        <v>1.78</v>
      </c>
      <c r="V422" s="28" t="n">
        <f aca="false">VLOOKUP($B422,IF(V$1=2,PRICELOOK2,IF(V$1=3,PRICELOOK3,IF(V$1=4,cash,PRICELOOK))),V$2,FALSE())</f>
        <v>1.705</v>
      </c>
      <c r="W422" s="28" t="n">
        <f aca="false">VLOOKUP($B422,IF(W$1=2,PRICELOOK2,IF(W$1=3,PRICELOOK3,IF(W$1=4,cash,PRICELOOK))),W$2,FALSE())</f>
        <v>2.29</v>
      </c>
      <c r="X422" s="28" t="n">
        <f aca="false">VLOOKUP($B422,IF(X$1=2,PRICELOOK2,IF(X$1=3,PRICELOOK3,IF(X$1=4,cash,PRICELOOK))),X$2,FALSE())</f>
        <v>1.78</v>
      </c>
      <c r="Y422" s="28" t="n">
        <f aca="false">VLOOKUP($B422,IF(Y$1=2,PRICELOOK2,IF(Y$1=3,PRICELOOK3,IF(Y$1=4,cash,PRICELOOK))),Y$2,FALSE())</f>
        <v>1.78</v>
      </c>
      <c r="BK422" s="28" t="n">
        <f aca="false">V422</f>
        <v>1.705</v>
      </c>
      <c r="BL422" s="28" t="n">
        <f aca="false">W422</f>
        <v>2.29</v>
      </c>
      <c r="BM422" s="1" t="n">
        <f aca="false">IF(BK422=0,0,IF(BL422=0,0,1))</f>
        <v>1</v>
      </c>
      <c r="BN422" s="56" t="n">
        <f aca="false">B422</f>
        <v>36100</v>
      </c>
      <c r="BO422" s="71" t="n">
        <f aca="false">IF(BM422=1,CORREL(BK403:BK422,BL403:BL422),1.1)</f>
        <v>0.797430688205642</v>
      </c>
      <c r="BP422" s="28" t="n">
        <f aca="false">IF(BM422=0," ",BO422)</f>
        <v>0.797430688205642</v>
      </c>
      <c r="BV422" s="56" t="n">
        <f aca="false">BN422</f>
        <v>36100</v>
      </c>
      <c r="BW422" s="28" t="n">
        <f aca="false">V422</f>
        <v>1.705</v>
      </c>
      <c r="BX422" s="28" t="n">
        <f aca="false">W422</f>
        <v>2.29</v>
      </c>
      <c r="BY422" s="1" t="n">
        <f aca="false">LN(BW422/BW421)</f>
        <v>0</v>
      </c>
      <c r="BZ422" s="1" t="n">
        <f aca="false">LN(BX422/BX421)</f>
        <v>0</v>
      </c>
      <c r="CA422" s="56" t="n">
        <f aca="false">BV422</f>
        <v>36100</v>
      </c>
      <c r="CB422" s="1" t="n">
        <f aca="false">IF(ISNUMBER(STDEV(BY401:BY422)),STDEV(BY401:BY422)*SQRT(252),0)</f>
        <v>0.928153743532343</v>
      </c>
      <c r="CC422" s="1" t="n">
        <f aca="false">IF(ISNUMBER(STDEV(BZ401:BZ422)),STDEV(BZ401:BZ422)*SQRT(252),0)</f>
        <v>0.668067237399248</v>
      </c>
      <c r="CF422" s="56" t="n">
        <v>35901</v>
      </c>
      <c r="CG422" s="1" t="n">
        <f aca="false">CORREL(C401:C422,E401:E422)</f>
        <v>0.777441561077113</v>
      </c>
      <c r="CI422" s="56" t="n">
        <v>35901</v>
      </c>
      <c r="CJ422" s="3" t="n">
        <f aca="false">STDEV(CO401:CO422)*CJ$24</f>
        <v>0.933662122713908</v>
      </c>
      <c r="CK422" s="3" t="n">
        <f aca="false">STDEV(CP401:CP422)*CK$24</f>
        <v>0.67203206293383</v>
      </c>
      <c r="CO422" s="3" t="n">
        <f aca="false">LN(V422/V421)</f>
        <v>0</v>
      </c>
      <c r="CP422" s="3" t="n">
        <f aca="false">LN(W422/W421)</f>
        <v>0</v>
      </c>
    </row>
    <row r="423" customFormat="false" ht="12.75" hidden="false" customHeight="false" outlineLevel="0" collapsed="false">
      <c r="A423" s="1" t="n">
        <f aca="false">A424-1</f>
        <v>856</v>
      </c>
      <c r="B423" s="56" t="n">
        <f aca="false">HLOOKUP("date",IF(TERM2="cash",cash,PRICELOOK),IF(A423&gt;=2,A423,2),FALSE())</f>
        <v>36101</v>
      </c>
      <c r="C423" s="1" t="n">
        <f aca="false">IF(MIN($N423:$O423)=0,0,N423)</f>
        <v>1.71</v>
      </c>
      <c r="D423" s="35" t="n">
        <f aca="false">IF(ma=7,AVERAGE(C417:C423),IF(ma=14,AVERAGE(C410:C423),IF(ma=30,AVERAGE(C394:C423),IF(ma=40,AVERAGE(C384:C423),0))))</f>
        <v>0</v>
      </c>
      <c r="E423" s="1" t="n">
        <f aca="false">IF(MIN($N423:$O423)=0,0,O423)</f>
        <v>2.305</v>
      </c>
      <c r="I423" s="56" t="n">
        <f aca="false">B423</f>
        <v>36101</v>
      </c>
      <c r="J423" s="35" t="n">
        <f aca="false">IF(MIN(C423,E423)=0,0,E423-C423)</f>
        <v>0.595</v>
      </c>
      <c r="K423" s="35" t="n">
        <f aca="false">IF(ma=7,AVERAGE(J417:J423),IF(ma=14,AVERAGE(J410:J423),IF(ma=30,AVERAGE(J394:J423),IF(ma=40,AVERAGE(J384:J423),0))))</f>
        <v>0</v>
      </c>
      <c r="L423" s="35"/>
      <c r="M423" s="35"/>
      <c r="N423" s="28" t="n">
        <f aca="false">IF(BASISYN="YES",Q423-S423,Q423)</f>
        <v>1.71</v>
      </c>
      <c r="O423" s="28" t="n">
        <f aca="false">IF(BASISYN="YES",R423-T423,R423)</f>
        <v>2.305</v>
      </c>
      <c r="Q423" s="28" t="n">
        <f aca="false">IF(ISNA(V423),Q422,V423)</f>
        <v>1.71</v>
      </c>
      <c r="R423" s="28" t="n">
        <f aca="false">IF(ISNA(W423),R422,W423)</f>
        <v>2.305</v>
      </c>
      <c r="S423" s="28" t="n">
        <f aca="false">IF(ISNA(X423),S422,X423)</f>
        <v>1.8</v>
      </c>
      <c r="T423" s="28" t="n">
        <f aca="false">IF(ISNA(Y423),T422,Y423)</f>
        <v>1.8</v>
      </c>
      <c r="V423" s="28" t="n">
        <f aca="false">VLOOKUP($B423,IF(V$1=2,PRICELOOK2,IF(V$1=3,PRICELOOK3,IF(V$1=4,cash,PRICELOOK))),V$2,FALSE())</f>
        <v>1.71</v>
      </c>
      <c r="W423" s="28" t="n">
        <f aca="false">VLOOKUP($B423,IF(W$1=2,PRICELOOK2,IF(W$1=3,PRICELOOK3,IF(W$1=4,cash,PRICELOOK))),W$2,FALSE())</f>
        <v>2.305</v>
      </c>
      <c r="X423" s="28" t="n">
        <f aca="false">VLOOKUP($B423,IF(X$1=2,PRICELOOK2,IF(X$1=3,PRICELOOK3,IF(X$1=4,cash,PRICELOOK))),X$2,FALSE())</f>
        <v>1.8</v>
      </c>
      <c r="Y423" s="28" t="n">
        <f aca="false">VLOOKUP($B423,IF(Y$1=2,PRICELOOK2,IF(Y$1=3,PRICELOOK3,IF(Y$1=4,cash,PRICELOOK))),Y$2,FALSE())</f>
        <v>1.8</v>
      </c>
      <c r="BK423" s="28" t="n">
        <f aca="false">V423</f>
        <v>1.71</v>
      </c>
      <c r="BL423" s="28" t="n">
        <f aca="false">W423</f>
        <v>2.305</v>
      </c>
      <c r="BM423" s="1" t="n">
        <f aca="false">IF(BK423=0,0,IF(BL423=0,0,1))</f>
        <v>1</v>
      </c>
      <c r="BN423" s="56" t="n">
        <f aca="false">B423</f>
        <v>36101</v>
      </c>
      <c r="BO423" s="71" t="n">
        <f aca="false">IF(BM423=1,CORREL(BK404:BK423,BL404:BL423),1.1)</f>
        <v>0.808751730400823</v>
      </c>
      <c r="BP423" s="28" t="n">
        <f aca="false">IF(BM423=0," ",BO423)</f>
        <v>0.808751730400823</v>
      </c>
      <c r="BV423" s="56" t="n">
        <f aca="false">BN423</f>
        <v>36101</v>
      </c>
      <c r="BW423" s="28" t="n">
        <f aca="false">V423</f>
        <v>1.71</v>
      </c>
      <c r="BX423" s="28" t="n">
        <f aca="false">W423</f>
        <v>2.305</v>
      </c>
      <c r="BY423" s="1" t="n">
        <f aca="false">LN(BW423/BW422)</f>
        <v>0.00292825977908836</v>
      </c>
      <c r="BZ423" s="1" t="n">
        <f aca="false">LN(BX423/BX422)</f>
        <v>0.00652885888246363</v>
      </c>
      <c r="CA423" s="56" t="n">
        <f aca="false">BV423</f>
        <v>36101</v>
      </c>
      <c r="CB423" s="1" t="n">
        <f aca="false">IF(ISNUMBER(STDEV(BY402:BY423)),STDEV(BY402:BY423)*SQRT(252),0)</f>
        <v>0.928145004911658</v>
      </c>
      <c r="CC423" s="1" t="n">
        <f aca="false">IF(ISNUMBER(STDEV(BZ402:BZ423)),STDEV(BZ402:BZ423)*SQRT(252),0)</f>
        <v>0.667710783411981</v>
      </c>
      <c r="CF423" s="56" t="n">
        <v>35902</v>
      </c>
      <c r="CG423" s="1" t="n">
        <f aca="false">CORREL(C402:C423,E402:E423)</f>
        <v>0.794955537446728</v>
      </c>
      <c r="CI423" s="56" t="n">
        <v>35902</v>
      </c>
      <c r="CJ423" s="3" t="n">
        <f aca="false">STDEV(CO402:CO423)*CJ$24</f>
        <v>0.933653332231516</v>
      </c>
      <c r="CK423" s="3" t="n">
        <f aca="false">STDEV(CP402:CP423)*CK$24</f>
        <v>0.671673493474061</v>
      </c>
      <c r="CO423" s="3" t="n">
        <f aca="false">LN(V423/V422)</f>
        <v>0.00292825977908836</v>
      </c>
      <c r="CP423" s="3" t="n">
        <f aca="false">LN(W423/W422)</f>
        <v>0.00652885888246363</v>
      </c>
    </row>
    <row r="424" customFormat="false" ht="12.75" hidden="false" customHeight="false" outlineLevel="0" collapsed="false">
      <c r="A424" s="1" t="n">
        <f aca="false">A425-1</f>
        <v>857</v>
      </c>
      <c r="B424" s="56" t="n">
        <f aca="false">HLOOKUP("date",IF(TERM2="cash",cash,PRICELOOK),IF(A424&gt;=2,A424,2),FALSE())</f>
        <v>36102</v>
      </c>
      <c r="C424" s="1" t="n">
        <f aca="false">IF(MIN($N424:$O424)=0,0,N424)</f>
        <v>1.95</v>
      </c>
      <c r="D424" s="35" t="n">
        <f aca="false">IF(ma=7,AVERAGE(C418:C424),IF(ma=14,AVERAGE(C411:C424),IF(ma=30,AVERAGE(C395:C424),IF(ma=40,AVERAGE(C385:C424),0))))</f>
        <v>0</v>
      </c>
      <c r="E424" s="1" t="n">
        <f aca="false">IF(MIN($N424:$O424)=0,0,O424)</f>
        <v>2.385</v>
      </c>
      <c r="I424" s="56" t="n">
        <f aca="false">B424</f>
        <v>36102</v>
      </c>
      <c r="J424" s="35" t="n">
        <f aca="false">IF(MIN(C424,E424)=0,0,E424-C424)</f>
        <v>0.435</v>
      </c>
      <c r="K424" s="35" t="n">
        <f aca="false">IF(ma=7,AVERAGE(J418:J424),IF(ma=14,AVERAGE(J411:J424),IF(ma=30,AVERAGE(J395:J424),IF(ma=40,AVERAGE(J385:J424),0))))</f>
        <v>0</v>
      </c>
      <c r="L424" s="35"/>
      <c r="M424" s="35"/>
      <c r="N424" s="28" t="n">
        <f aca="false">IF(BASISYN="YES",Q424-S424,Q424)</f>
        <v>1.95</v>
      </c>
      <c r="O424" s="28" t="n">
        <f aca="false">IF(BASISYN="YES",R424-T424,R424)</f>
        <v>2.385</v>
      </c>
      <c r="Q424" s="28" t="n">
        <f aca="false">IF(ISNA(V424),Q423,V424)</f>
        <v>1.95</v>
      </c>
      <c r="R424" s="28" t="n">
        <f aca="false">IF(ISNA(W424),R423,W424)</f>
        <v>2.385</v>
      </c>
      <c r="S424" s="28" t="n">
        <f aca="false">IF(ISNA(X424),S423,X424)</f>
        <v>2.08</v>
      </c>
      <c r="T424" s="28" t="n">
        <f aca="false">IF(ISNA(Y424),T423,Y424)</f>
        <v>2.08</v>
      </c>
      <c r="V424" s="28" t="n">
        <f aca="false">VLOOKUP($B424,IF(V$1=2,PRICELOOK2,IF(V$1=3,PRICELOOK3,IF(V$1=4,cash,PRICELOOK))),V$2,FALSE())</f>
        <v>1.95</v>
      </c>
      <c r="W424" s="28" t="n">
        <f aca="false">VLOOKUP($B424,IF(W$1=2,PRICELOOK2,IF(W$1=3,PRICELOOK3,IF(W$1=4,cash,PRICELOOK))),W$2,FALSE())</f>
        <v>2.385</v>
      </c>
      <c r="X424" s="28" t="n">
        <f aca="false">VLOOKUP($B424,IF(X$1=2,PRICELOOK2,IF(X$1=3,PRICELOOK3,IF(X$1=4,cash,PRICELOOK))),X$2,FALSE())</f>
        <v>2.08</v>
      </c>
      <c r="Y424" s="28" t="n">
        <f aca="false">VLOOKUP($B424,IF(Y$1=2,PRICELOOK2,IF(Y$1=3,PRICELOOK3,IF(Y$1=4,cash,PRICELOOK))),Y$2,FALSE())</f>
        <v>2.08</v>
      </c>
      <c r="BK424" s="28" t="n">
        <f aca="false">V424</f>
        <v>1.95</v>
      </c>
      <c r="BL424" s="28" t="n">
        <f aca="false">W424</f>
        <v>2.385</v>
      </c>
      <c r="BM424" s="1" t="n">
        <f aca="false">IF(BK424=0,0,IF(BL424=0,0,1))</f>
        <v>1</v>
      </c>
      <c r="BN424" s="56" t="n">
        <f aca="false">B424</f>
        <v>36102</v>
      </c>
      <c r="BO424" s="71" t="n">
        <f aca="false">IF(BM424=1,CORREL(BK405:BK424,BL405:BL424),1.1)</f>
        <v>0.820932230181494</v>
      </c>
      <c r="BP424" s="28" t="n">
        <f aca="false">IF(BM424=0," ",BO424)</f>
        <v>0.820932230181494</v>
      </c>
      <c r="BV424" s="56" t="n">
        <f aca="false">BN424</f>
        <v>36102</v>
      </c>
      <c r="BW424" s="28" t="n">
        <f aca="false">V424</f>
        <v>1.95</v>
      </c>
      <c r="BX424" s="28" t="n">
        <f aca="false">W424</f>
        <v>2.385</v>
      </c>
      <c r="BY424" s="1" t="n">
        <f aca="false">LN(BW424/BW423)</f>
        <v>0.131336002061087</v>
      </c>
      <c r="BZ424" s="1" t="n">
        <f aca="false">LN(BX424/BX423)</f>
        <v>0.0341184478916925</v>
      </c>
      <c r="CA424" s="56" t="n">
        <f aca="false">BV424</f>
        <v>36102</v>
      </c>
      <c r="CB424" s="1" t="n">
        <f aca="false">IF(ISNUMBER(STDEV(BY403:BY424)),STDEV(BY403:BY424)*SQRT(252),0)</f>
        <v>1.02606082175082</v>
      </c>
      <c r="CC424" s="1" t="n">
        <f aca="false">IF(ISNUMBER(STDEV(BZ403:BZ424)),STDEV(BZ403:BZ424)*SQRT(252),0)</f>
        <v>0.663437421263694</v>
      </c>
      <c r="CF424" s="56" t="n">
        <v>35905</v>
      </c>
      <c r="CG424" s="1" t="n">
        <f aca="false">CORREL(C403:C424,E403:E424)</f>
        <v>0.783428665702881</v>
      </c>
      <c r="CI424" s="56" t="n">
        <v>35905</v>
      </c>
      <c r="CJ424" s="3" t="n">
        <f aca="false">STDEV(CO403:CO424)*CJ$24</f>
        <v>1.03215025694293</v>
      </c>
      <c r="CK424" s="3" t="n">
        <f aca="false">STDEV(CP403:CP424)*CK$24</f>
        <v>0.667374769903426</v>
      </c>
      <c r="CO424" s="3" t="n">
        <f aca="false">LN(V424/V423)</f>
        <v>0.131336002061087</v>
      </c>
      <c r="CP424" s="3" t="n">
        <f aca="false">LN(W424/W423)</f>
        <v>0.0341184478916925</v>
      </c>
    </row>
    <row r="425" customFormat="false" ht="12.75" hidden="false" customHeight="false" outlineLevel="0" collapsed="false">
      <c r="A425" s="1" t="n">
        <f aca="false">A426-1</f>
        <v>858</v>
      </c>
      <c r="B425" s="56" t="n">
        <f aca="false">HLOOKUP("date",IF(TERM2="cash",cash,PRICELOOK),IF(A425&gt;=2,A425,2),FALSE())</f>
        <v>36103</v>
      </c>
      <c r="C425" s="1" t="n">
        <f aca="false">IF(MIN($N425:$O425)=0,0,N425)</f>
        <v>1.965</v>
      </c>
      <c r="D425" s="35" t="n">
        <f aca="false">IF(ma=7,AVERAGE(C419:C425),IF(ma=14,AVERAGE(C412:C425),IF(ma=30,AVERAGE(C396:C425),IF(ma=40,AVERAGE(C386:C425),0))))</f>
        <v>0</v>
      </c>
      <c r="E425" s="1" t="n">
        <f aca="false">IF(MIN($N425:$O425)=0,0,O425)</f>
        <v>2.345</v>
      </c>
      <c r="I425" s="56" t="n">
        <f aca="false">B425</f>
        <v>36103</v>
      </c>
      <c r="J425" s="35" t="n">
        <f aca="false">IF(MIN(C425,E425)=0,0,E425-C425)</f>
        <v>0.38</v>
      </c>
      <c r="K425" s="35" t="n">
        <f aca="false">IF(ma=7,AVERAGE(J419:J425),IF(ma=14,AVERAGE(J412:J425),IF(ma=30,AVERAGE(J396:J425),IF(ma=40,AVERAGE(J386:J425),0))))</f>
        <v>0</v>
      </c>
      <c r="L425" s="35"/>
      <c r="M425" s="35"/>
      <c r="N425" s="28" t="n">
        <f aca="false">IF(BASISYN="YES",Q425-S425,Q425)</f>
        <v>1.965</v>
      </c>
      <c r="O425" s="28" t="n">
        <f aca="false">IF(BASISYN="YES",R425-T425,R425)</f>
        <v>2.345</v>
      </c>
      <c r="Q425" s="28" t="n">
        <f aca="false">IF(ISNA(V425),Q424,V425)</f>
        <v>1.965</v>
      </c>
      <c r="R425" s="28" t="n">
        <f aca="false">IF(ISNA(W425),R424,W425)</f>
        <v>2.345</v>
      </c>
      <c r="S425" s="28" t="n">
        <f aca="false">IF(ISNA(X425),S424,X425)</f>
        <v>2.11</v>
      </c>
      <c r="T425" s="28" t="n">
        <f aca="false">IF(ISNA(Y425),T424,Y425)</f>
        <v>2.11</v>
      </c>
      <c r="V425" s="28" t="n">
        <f aca="false">VLOOKUP($B425,IF(V$1=2,PRICELOOK2,IF(V$1=3,PRICELOOK3,IF(V$1=4,cash,PRICELOOK))),V$2,FALSE())</f>
        <v>1.965</v>
      </c>
      <c r="W425" s="28" t="n">
        <f aca="false">VLOOKUP($B425,IF(W$1=2,PRICELOOK2,IF(W$1=3,PRICELOOK3,IF(W$1=4,cash,PRICELOOK))),W$2,FALSE())</f>
        <v>2.345</v>
      </c>
      <c r="X425" s="28" t="n">
        <f aca="false">VLOOKUP($B425,IF(X$1=2,PRICELOOK2,IF(X$1=3,PRICELOOK3,IF(X$1=4,cash,PRICELOOK))),X$2,FALSE())</f>
        <v>2.11</v>
      </c>
      <c r="Y425" s="28" t="n">
        <f aca="false">VLOOKUP($B425,IF(Y$1=2,PRICELOOK2,IF(Y$1=3,PRICELOOK3,IF(Y$1=4,cash,PRICELOOK))),Y$2,FALSE())</f>
        <v>2.11</v>
      </c>
      <c r="BK425" s="28" t="n">
        <f aca="false">V425</f>
        <v>1.965</v>
      </c>
      <c r="BL425" s="28" t="n">
        <f aca="false">W425</f>
        <v>2.345</v>
      </c>
      <c r="BM425" s="1" t="n">
        <f aca="false">IF(BK425=0,0,IF(BL425=0,0,1))</f>
        <v>1</v>
      </c>
      <c r="BN425" s="56" t="n">
        <f aca="false">B425</f>
        <v>36103</v>
      </c>
      <c r="BO425" s="71" t="n">
        <f aca="false">IF(BM425=1,CORREL(BK406:BK425,BL406:BL425),1.1)</f>
        <v>0.795969991594806</v>
      </c>
      <c r="BP425" s="28" t="n">
        <f aca="false">IF(BM425=0," ",BO425)</f>
        <v>0.795969991594806</v>
      </c>
      <c r="BV425" s="56" t="n">
        <f aca="false">BN425</f>
        <v>36103</v>
      </c>
      <c r="BW425" s="28" t="n">
        <f aca="false">V425</f>
        <v>1.965</v>
      </c>
      <c r="BX425" s="28" t="n">
        <f aca="false">W425</f>
        <v>2.345</v>
      </c>
      <c r="BY425" s="1" t="n">
        <f aca="false">LN(BW425/BW424)</f>
        <v>0.0076628727455691</v>
      </c>
      <c r="BZ425" s="1" t="n">
        <f aca="false">LN(BX425/BX424)</f>
        <v>-0.0169137224420617</v>
      </c>
      <c r="CA425" s="56" t="n">
        <f aca="false">BV425</f>
        <v>36103</v>
      </c>
      <c r="CB425" s="1" t="n">
        <f aca="false">IF(ISNUMBER(STDEV(BY404:BY425)),STDEV(BY404:BY425)*SQRT(252),0)</f>
        <v>1.02305142251374</v>
      </c>
      <c r="CC425" s="1" t="n">
        <f aca="false">IF(ISNUMBER(STDEV(BZ404:BZ425)),STDEV(BZ404:BZ425)*SQRT(252),0)</f>
        <v>0.66290708635902</v>
      </c>
      <c r="CF425" s="56" t="n">
        <v>35906</v>
      </c>
      <c r="CG425" s="1" t="n">
        <f aca="false">CORREL(C404:C425,E404:E425)</f>
        <v>0.758777407642838</v>
      </c>
      <c r="CI425" s="56" t="n">
        <v>35906</v>
      </c>
      <c r="CJ425" s="3" t="n">
        <f aca="false">STDEV(CO404:CO425)*CJ$24</f>
        <v>1.02912299761292</v>
      </c>
      <c r="CK425" s="3" t="n">
        <f aca="false">STDEV(CP404:CP425)*CK$24</f>
        <v>0.666841287582962</v>
      </c>
      <c r="CO425" s="3" t="n">
        <f aca="false">LN(V425/V424)</f>
        <v>0.0076628727455691</v>
      </c>
      <c r="CP425" s="3" t="n">
        <f aca="false">LN(W425/W424)</f>
        <v>-0.0169137224420617</v>
      </c>
    </row>
    <row r="426" customFormat="false" ht="12.75" hidden="false" customHeight="false" outlineLevel="0" collapsed="false">
      <c r="A426" s="1" t="n">
        <f aca="false">A427-1</f>
        <v>859</v>
      </c>
      <c r="B426" s="56" t="n">
        <f aca="false">HLOOKUP("date",IF(TERM2="cash",cash,PRICELOOK),IF(A426&gt;=2,A426,2),FALSE())</f>
        <v>36104</v>
      </c>
      <c r="C426" s="1" t="n">
        <f aca="false">IF(MIN($N426:$O426)=0,0,N426)</f>
        <v>2.105</v>
      </c>
      <c r="D426" s="35" t="n">
        <f aca="false">IF(ma=7,AVERAGE(C420:C426),IF(ma=14,AVERAGE(C413:C426),IF(ma=30,AVERAGE(C397:C426),IF(ma=40,AVERAGE(C387:C426),0))))</f>
        <v>0</v>
      </c>
      <c r="E426" s="1" t="n">
        <f aca="false">IF(MIN($N426:$O426)=0,0,O426)</f>
        <v>2.42</v>
      </c>
      <c r="I426" s="56" t="n">
        <f aca="false">B426</f>
        <v>36104</v>
      </c>
      <c r="J426" s="35" t="n">
        <f aca="false">IF(MIN(C426,E426)=0,0,E426-C426)</f>
        <v>0.315</v>
      </c>
      <c r="K426" s="35" t="n">
        <f aca="false">IF(ma=7,AVERAGE(J420:J426),IF(ma=14,AVERAGE(J413:J426),IF(ma=30,AVERAGE(J397:J426),IF(ma=40,AVERAGE(J387:J426),0))))</f>
        <v>0</v>
      </c>
      <c r="L426" s="35"/>
      <c r="M426" s="35"/>
      <c r="N426" s="28" t="n">
        <f aca="false">IF(BASISYN="YES",Q426-S426,Q426)</f>
        <v>2.105</v>
      </c>
      <c r="O426" s="28" t="n">
        <f aca="false">IF(BASISYN="YES",R426-T426,R426)</f>
        <v>2.42</v>
      </c>
      <c r="Q426" s="28" t="n">
        <f aca="false">IF(ISNA(V426),Q425,V426)</f>
        <v>2.105</v>
      </c>
      <c r="R426" s="28" t="n">
        <f aca="false">IF(ISNA(W426),R425,W426)</f>
        <v>2.42</v>
      </c>
      <c r="S426" s="28" t="n">
        <f aca="false">IF(ISNA(X426),S425,X426)</f>
        <v>2.25</v>
      </c>
      <c r="T426" s="28" t="n">
        <f aca="false">IF(ISNA(Y426),T425,Y426)</f>
        <v>2.25</v>
      </c>
      <c r="V426" s="28" t="n">
        <f aca="false">VLOOKUP($B426,IF(V$1=2,PRICELOOK2,IF(V$1=3,PRICELOOK3,IF(V$1=4,cash,PRICELOOK))),V$2,FALSE())</f>
        <v>2.105</v>
      </c>
      <c r="W426" s="28" t="n">
        <f aca="false">VLOOKUP($B426,IF(W$1=2,PRICELOOK2,IF(W$1=3,PRICELOOK3,IF(W$1=4,cash,PRICELOOK))),W$2,FALSE())</f>
        <v>2.42</v>
      </c>
      <c r="X426" s="28" t="n">
        <f aca="false">VLOOKUP($B426,IF(X$1=2,PRICELOOK2,IF(X$1=3,PRICELOOK3,IF(X$1=4,cash,PRICELOOK))),X$2,FALSE())</f>
        <v>2.25</v>
      </c>
      <c r="Y426" s="28" t="n">
        <f aca="false">VLOOKUP($B426,IF(Y$1=2,PRICELOOK2,IF(Y$1=3,PRICELOOK3,IF(Y$1=4,cash,PRICELOOK))),Y$2,FALSE())</f>
        <v>2.25</v>
      </c>
      <c r="BK426" s="28" t="n">
        <f aca="false">V426</f>
        <v>2.105</v>
      </c>
      <c r="BL426" s="28" t="n">
        <f aca="false">W426</f>
        <v>2.42</v>
      </c>
      <c r="BM426" s="1" t="n">
        <f aca="false">IF(BK426=0,0,IF(BL426=0,0,1))</f>
        <v>1</v>
      </c>
      <c r="BN426" s="56" t="n">
        <f aca="false">B426</f>
        <v>36104</v>
      </c>
      <c r="BO426" s="71" t="n">
        <f aca="false">IF(BM426=1,CORREL(BK407:BK426,BL407:BL426),1.1)</f>
        <v>0.74383621780228</v>
      </c>
      <c r="BP426" s="28" t="n">
        <f aca="false">IF(BM426=0," ",BO426)</f>
        <v>0.74383621780228</v>
      </c>
      <c r="BV426" s="56" t="n">
        <f aca="false">BN426</f>
        <v>36104</v>
      </c>
      <c r="BW426" s="28" t="n">
        <f aca="false">V426</f>
        <v>2.105</v>
      </c>
      <c r="BX426" s="28" t="n">
        <f aca="false">W426</f>
        <v>2.42</v>
      </c>
      <c r="BY426" s="1" t="n">
        <f aca="false">LN(BW426/BW425)</f>
        <v>0.0688232218131202</v>
      </c>
      <c r="BZ426" s="1" t="n">
        <f aca="false">LN(BX426/BX425)</f>
        <v>0.0314821382703522</v>
      </c>
      <c r="CA426" s="56" t="n">
        <f aca="false">BV426</f>
        <v>36104</v>
      </c>
      <c r="CB426" s="1" t="n">
        <f aca="false">IF(ISNUMBER(STDEV(BY405:BY426)),STDEV(BY405:BY426)*SQRT(252),0)</f>
        <v>1.02321458047315</v>
      </c>
      <c r="CC426" s="1" t="n">
        <f aca="false">IF(ISNUMBER(STDEV(BZ405:BZ426)),STDEV(BZ405:BZ426)*SQRT(252),0)</f>
        <v>0.652206152875155</v>
      </c>
      <c r="CF426" s="56" t="n">
        <v>35907</v>
      </c>
      <c r="CG426" s="1" t="n">
        <f aca="false">CORREL(C405:C426,E405:E426)</f>
        <v>0.757107063535674</v>
      </c>
      <c r="CI426" s="56" t="n">
        <v>35907</v>
      </c>
      <c r="CJ426" s="3" t="n">
        <f aca="false">STDEV(CO405:CO426)*CJ$24</f>
        <v>1.02928712387733</v>
      </c>
      <c r="CK426" s="3" t="n">
        <f aca="false">STDEV(CP405:CP426)*CK$24</f>
        <v>0.656076846517906</v>
      </c>
      <c r="CO426" s="3" t="n">
        <f aca="false">LN(V426/V425)</f>
        <v>0.0688232218131202</v>
      </c>
      <c r="CP426" s="3" t="n">
        <f aca="false">LN(W426/W425)</f>
        <v>0.0314821382703522</v>
      </c>
    </row>
    <row r="427" customFormat="false" ht="12.75" hidden="false" customHeight="false" outlineLevel="0" collapsed="false">
      <c r="A427" s="1" t="n">
        <f aca="false">A428-1</f>
        <v>860</v>
      </c>
      <c r="B427" s="56" t="n">
        <f aca="false">HLOOKUP("date",IF(TERM2="cash",cash,PRICELOOK),IF(A427&gt;=2,A427,2),FALSE())</f>
        <v>36105</v>
      </c>
      <c r="C427" s="1" t="n">
        <f aca="false">IF(MIN($N427:$O427)=0,0,N427)</f>
        <v>2.06</v>
      </c>
      <c r="D427" s="35" t="n">
        <f aca="false">IF(ma=7,AVERAGE(C421:C427),IF(ma=14,AVERAGE(C414:C427),IF(ma=30,AVERAGE(C398:C427),IF(ma=40,AVERAGE(C388:C427),0))))</f>
        <v>0</v>
      </c>
      <c r="E427" s="1" t="n">
        <f aca="false">IF(MIN($N427:$O427)=0,0,O427)</f>
        <v>2.38</v>
      </c>
      <c r="I427" s="56" t="n">
        <f aca="false">B427</f>
        <v>36105</v>
      </c>
      <c r="J427" s="35" t="n">
        <f aca="false">IF(MIN(C427,E427)=0,0,E427-C427)</f>
        <v>0.32</v>
      </c>
      <c r="K427" s="35" t="n">
        <f aca="false">IF(ma=7,AVERAGE(J421:J427),IF(ma=14,AVERAGE(J414:J427),IF(ma=30,AVERAGE(J398:J427),IF(ma=40,AVERAGE(J388:J427),0))))</f>
        <v>0</v>
      </c>
      <c r="L427" s="35"/>
      <c r="M427" s="35"/>
      <c r="N427" s="28" t="n">
        <f aca="false">IF(BASISYN="YES",Q427-S427,Q427)</f>
        <v>2.06</v>
      </c>
      <c r="O427" s="28" t="n">
        <f aca="false">IF(BASISYN="YES",R427-T427,R427)</f>
        <v>2.38</v>
      </c>
      <c r="Q427" s="28" t="n">
        <f aca="false">IF(ISNA(V427),Q426,V427)</f>
        <v>2.06</v>
      </c>
      <c r="R427" s="28" t="n">
        <f aca="false">IF(ISNA(W427),R426,W427)</f>
        <v>2.38</v>
      </c>
      <c r="S427" s="28" t="n">
        <f aca="false">IF(ISNA(X427),S426,X427)</f>
        <v>2.25</v>
      </c>
      <c r="T427" s="28" t="n">
        <f aca="false">IF(ISNA(Y427),T426,Y427)</f>
        <v>2.25</v>
      </c>
      <c r="V427" s="28" t="n">
        <f aca="false">VLOOKUP($B427,IF(V$1=2,PRICELOOK2,IF(V$1=3,PRICELOOK3,IF(V$1=4,cash,PRICELOOK))),V$2,FALSE())</f>
        <v>2.06</v>
      </c>
      <c r="W427" s="28" t="n">
        <f aca="false">VLOOKUP($B427,IF(W$1=2,PRICELOOK2,IF(W$1=3,PRICELOOK3,IF(W$1=4,cash,PRICELOOK))),W$2,FALSE())</f>
        <v>2.38</v>
      </c>
      <c r="X427" s="28" t="n">
        <f aca="false">VLOOKUP($B427,IF(X$1=2,PRICELOOK2,IF(X$1=3,PRICELOOK3,IF(X$1=4,cash,PRICELOOK))),X$2,FALSE())</f>
        <v>2.25</v>
      </c>
      <c r="Y427" s="28" t="n">
        <f aca="false">VLOOKUP($B427,IF(Y$1=2,PRICELOOK2,IF(Y$1=3,PRICELOOK3,IF(Y$1=4,cash,PRICELOOK))),Y$2,FALSE())</f>
        <v>2.25</v>
      </c>
      <c r="BK427" s="28" t="n">
        <f aca="false">V427</f>
        <v>2.06</v>
      </c>
      <c r="BL427" s="28" t="n">
        <f aca="false">W427</f>
        <v>2.38</v>
      </c>
      <c r="BM427" s="1" t="n">
        <f aca="false">IF(BK427=0,0,IF(BL427=0,0,1))</f>
        <v>1</v>
      </c>
      <c r="BN427" s="56" t="n">
        <f aca="false">B427</f>
        <v>36105</v>
      </c>
      <c r="BO427" s="71" t="n">
        <f aca="false">IF(BM427=1,CORREL(BK408:BK427,BL408:BL427),1.1)</f>
        <v>0.682538854857979</v>
      </c>
      <c r="BP427" s="28" t="n">
        <f aca="false">IF(BM427=0," ",BO427)</f>
        <v>0.682538854857979</v>
      </c>
      <c r="BV427" s="56" t="n">
        <f aca="false">BN427</f>
        <v>36105</v>
      </c>
      <c r="BW427" s="28" t="n">
        <f aca="false">V427</f>
        <v>2.06</v>
      </c>
      <c r="BX427" s="28" t="n">
        <f aca="false">W427</f>
        <v>2.38</v>
      </c>
      <c r="BY427" s="1" t="n">
        <f aca="false">LN(BW427/BW426)</f>
        <v>-0.021609484332855</v>
      </c>
      <c r="BZ427" s="1" t="n">
        <f aca="false">LN(BX427/BX426)</f>
        <v>-0.0166670524852118</v>
      </c>
      <c r="CA427" s="56" t="n">
        <f aca="false">BV427</f>
        <v>36105</v>
      </c>
      <c r="CB427" s="1" t="n">
        <f aca="false">IF(ISNUMBER(STDEV(BY406:BY427)),STDEV(BY406:BY427)*SQRT(252),0)</f>
        <v>1.02604059681457</v>
      </c>
      <c r="CC427" s="1" t="n">
        <f aca="false">IF(ISNUMBER(STDEV(BZ406:BZ427)),STDEV(BZ406:BZ427)*SQRT(252),0)</f>
        <v>0.655708304653512</v>
      </c>
      <c r="CF427" s="56" t="n">
        <v>35908</v>
      </c>
      <c r="CG427" s="1" t="n">
        <f aca="false">CORREL(C406:C427,E406:E427)</f>
        <v>0.744278957851804</v>
      </c>
      <c r="CI427" s="56" t="n">
        <v>35908</v>
      </c>
      <c r="CJ427" s="3" t="n">
        <f aca="false">STDEV(CO406:CO427)*CJ$24</f>
        <v>1.03212991197633</v>
      </c>
      <c r="CK427" s="3" t="n">
        <f aca="false">STDEV(CP406:CP427)*CK$24</f>
        <v>0.659599782762286</v>
      </c>
      <c r="CO427" s="3" t="n">
        <f aca="false">LN(V427/V426)</f>
        <v>-0.021609484332855</v>
      </c>
      <c r="CP427" s="3" t="n">
        <f aca="false">LN(W427/W426)</f>
        <v>-0.0166670524852118</v>
      </c>
    </row>
    <row r="428" customFormat="false" ht="12.75" hidden="false" customHeight="false" outlineLevel="0" collapsed="false">
      <c r="A428" s="1" t="n">
        <f aca="false">A429-1</f>
        <v>861</v>
      </c>
      <c r="B428" s="56" t="n">
        <f aca="false">HLOOKUP("date",IF(TERM2="cash",cash,PRICELOOK),IF(A428&gt;=2,A428,2),FALSE())</f>
        <v>36106</v>
      </c>
      <c r="C428" s="1" t="n">
        <f aca="false">IF(MIN($N428:$O428)=0,0,N428)</f>
        <v>2.06</v>
      </c>
      <c r="D428" s="35" t="n">
        <f aca="false">IF(ma=7,AVERAGE(C422:C428),IF(ma=14,AVERAGE(C415:C428),IF(ma=30,AVERAGE(C399:C428),IF(ma=40,AVERAGE(C389:C428),0))))</f>
        <v>0</v>
      </c>
      <c r="E428" s="1" t="n">
        <f aca="false">IF(MIN($N428:$O428)=0,0,O428)</f>
        <v>2.38</v>
      </c>
      <c r="I428" s="56" t="n">
        <f aca="false">B428</f>
        <v>36106</v>
      </c>
      <c r="J428" s="35" t="n">
        <f aca="false">IF(MIN(C428,E428)=0,0,E428-C428)</f>
        <v>0.32</v>
      </c>
      <c r="K428" s="35" t="n">
        <f aca="false">IF(ma=7,AVERAGE(J422:J428),IF(ma=14,AVERAGE(J415:J428),IF(ma=30,AVERAGE(J399:J428),IF(ma=40,AVERAGE(J389:J428),0))))</f>
        <v>0</v>
      </c>
      <c r="L428" s="35"/>
      <c r="M428" s="35"/>
      <c r="N428" s="28" t="n">
        <f aca="false">IF(BASISYN="YES",Q428-S428,Q428)</f>
        <v>2.06</v>
      </c>
      <c r="O428" s="28" t="n">
        <f aca="false">IF(BASISYN="YES",R428-T428,R428)</f>
        <v>2.38</v>
      </c>
      <c r="Q428" s="28" t="n">
        <f aca="false">IF(ISNA(V428),Q427,V428)</f>
        <v>2.06</v>
      </c>
      <c r="R428" s="28" t="n">
        <f aca="false">IF(ISNA(W428),R427,W428)</f>
        <v>2.38</v>
      </c>
      <c r="S428" s="28" t="n">
        <f aca="false">IF(ISNA(X428),S427,X428)</f>
        <v>2.25</v>
      </c>
      <c r="T428" s="28" t="n">
        <f aca="false">IF(ISNA(Y428),T427,Y428)</f>
        <v>2.25</v>
      </c>
      <c r="V428" s="28" t="n">
        <f aca="false">VLOOKUP($B428,IF(V$1=2,PRICELOOK2,IF(V$1=3,PRICELOOK3,IF(V$1=4,cash,PRICELOOK))),V$2,FALSE())</f>
        <v>2.06</v>
      </c>
      <c r="W428" s="28" t="n">
        <f aca="false">VLOOKUP($B428,IF(W$1=2,PRICELOOK2,IF(W$1=3,PRICELOOK3,IF(W$1=4,cash,PRICELOOK))),W$2,FALSE())</f>
        <v>2.38</v>
      </c>
      <c r="X428" s="28" t="n">
        <f aca="false">VLOOKUP($B428,IF(X$1=2,PRICELOOK2,IF(X$1=3,PRICELOOK3,IF(X$1=4,cash,PRICELOOK))),X$2,FALSE())</f>
        <v>2.25</v>
      </c>
      <c r="Y428" s="28" t="n">
        <f aca="false">VLOOKUP($B428,IF(Y$1=2,PRICELOOK2,IF(Y$1=3,PRICELOOK3,IF(Y$1=4,cash,PRICELOOK))),Y$2,FALSE())</f>
        <v>2.25</v>
      </c>
      <c r="BK428" s="28" t="n">
        <f aca="false">V428</f>
        <v>2.06</v>
      </c>
      <c r="BL428" s="28" t="n">
        <f aca="false">W428</f>
        <v>2.38</v>
      </c>
      <c r="BM428" s="1" t="n">
        <f aca="false">IF(BK428=0,0,IF(BL428=0,0,1))</f>
        <v>1</v>
      </c>
      <c r="BN428" s="56" t="n">
        <f aca="false">B428</f>
        <v>36106</v>
      </c>
      <c r="BO428" s="71" t="n">
        <f aca="false">IF(BM428=1,CORREL(BK409:BK428,BL409:BL428),1.1)</f>
        <v>0.61005854531918</v>
      </c>
      <c r="BP428" s="28" t="n">
        <f aca="false">IF(BM428=0," ",BO428)</f>
        <v>0.61005854531918</v>
      </c>
      <c r="BV428" s="56" t="n">
        <f aca="false">BN428</f>
        <v>36106</v>
      </c>
      <c r="BW428" s="28" t="n">
        <f aca="false">V428</f>
        <v>2.06</v>
      </c>
      <c r="BX428" s="28" t="n">
        <f aca="false">W428</f>
        <v>2.38</v>
      </c>
      <c r="BY428" s="1" t="n">
        <f aca="false">LN(BW428/BW427)</f>
        <v>0</v>
      </c>
      <c r="BZ428" s="1" t="n">
        <f aca="false">LN(BX428/BX427)</f>
        <v>0</v>
      </c>
      <c r="CA428" s="56" t="n">
        <f aca="false">BV428</f>
        <v>36106</v>
      </c>
      <c r="CB428" s="1" t="n">
        <f aca="false">IF(ISNUMBER(STDEV(BY407:BY428)),STDEV(BY407:BY428)*SQRT(252),0)</f>
        <v>0.915568966404773</v>
      </c>
      <c r="CC428" s="1" t="n">
        <f aca="false">IF(ISNUMBER(STDEV(BZ407:BZ428)),STDEV(BZ407:BZ428)*SQRT(252),0)</f>
        <v>0.612080017196646</v>
      </c>
      <c r="CF428" s="56" t="n">
        <v>35909</v>
      </c>
      <c r="CG428" s="1" t="n">
        <f aca="false">CORREL(C407:C428,E407:E428)</f>
        <v>0.701730828323461</v>
      </c>
      <c r="CI428" s="56" t="n">
        <v>35909</v>
      </c>
      <c r="CJ428" s="3" t="n">
        <f aca="false">STDEV(CO407:CO428)*CJ$24</f>
        <v>0.92100265782602</v>
      </c>
      <c r="CK428" s="3" t="n">
        <f aca="false">STDEV(CP407:CP428)*CK$24</f>
        <v>0.615712571444982</v>
      </c>
      <c r="CO428" s="3" t="n">
        <f aca="false">LN(V428/V427)</f>
        <v>0</v>
      </c>
      <c r="CP428" s="3" t="n">
        <f aca="false">LN(W428/W427)</f>
        <v>0</v>
      </c>
    </row>
    <row r="429" customFormat="false" ht="12.75" hidden="false" customHeight="false" outlineLevel="0" collapsed="false">
      <c r="A429" s="1" t="n">
        <f aca="false">A430-1</f>
        <v>862</v>
      </c>
      <c r="B429" s="56" t="n">
        <f aca="false">HLOOKUP("date",IF(TERM2="cash",cash,PRICELOOK),IF(A429&gt;=2,A429,2),FALSE())</f>
        <v>36107</v>
      </c>
      <c r="C429" s="1" t="n">
        <f aca="false">IF(MIN($N429:$O429)=0,0,N429)</f>
        <v>2.06</v>
      </c>
      <c r="D429" s="35" t="n">
        <f aca="false">IF(ma=7,AVERAGE(C423:C429),IF(ma=14,AVERAGE(C416:C429),IF(ma=30,AVERAGE(C400:C429),IF(ma=40,AVERAGE(C390:C429),0))))</f>
        <v>0</v>
      </c>
      <c r="E429" s="1" t="n">
        <f aca="false">IF(MIN($N429:$O429)=0,0,O429)</f>
        <v>2.38</v>
      </c>
      <c r="I429" s="56" t="n">
        <f aca="false">B429</f>
        <v>36107</v>
      </c>
      <c r="J429" s="35" t="n">
        <f aca="false">IF(MIN(C429,E429)=0,0,E429-C429)</f>
        <v>0.32</v>
      </c>
      <c r="K429" s="35" t="n">
        <f aca="false">IF(ma=7,AVERAGE(J423:J429),IF(ma=14,AVERAGE(J416:J429),IF(ma=30,AVERAGE(J400:J429),IF(ma=40,AVERAGE(J390:J429),0))))</f>
        <v>0</v>
      </c>
      <c r="L429" s="35"/>
      <c r="M429" s="35"/>
      <c r="N429" s="28" t="n">
        <f aca="false">IF(BASISYN="YES",Q429-S429,Q429)</f>
        <v>2.06</v>
      </c>
      <c r="O429" s="28" t="n">
        <f aca="false">IF(BASISYN="YES",R429-T429,R429)</f>
        <v>2.38</v>
      </c>
      <c r="Q429" s="28" t="n">
        <f aca="false">IF(ISNA(V429),Q428,V429)</f>
        <v>2.06</v>
      </c>
      <c r="R429" s="28" t="n">
        <f aca="false">IF(ISNA(W429),R428,W429)</f>
        <v>2.38</v>
      </c>
      <c r="S429" s="28" t="n">
        <f aca="false">IF(ISNA(X429),S428,X429)</f>
        <v>2.25</v>
      </c>
      <c r="T429" s="28" t="n">
        <f aca="false">IF(ISNA(Y429),T428,Y429)</f>
        <v>2.25</v>
      </c>
      <c r="V429" s="28" t="n">
        <f aca="false">VLOOKUP($B429,IF(V$1=2,PRICELOOK2,IF(V$1=3,PRICELOOK3,IF(V$1=4,cash,PRICELOOK))),V$2,FALSE())</f>
        <v>2.06</v>
      </c>
      <c r="W429" s="28" t="n">
        <f aca="false">VLOOKUP($B429,IF(W$1=2,PRICELOOK2,IF(W$1=3,PRICELOOK3,IF(W$1=4,cash,PRICELOOK))),W$2,FALSE())</f>
        <v>2.38</v>
      </c>
      <c r="X429" s="28" t="n">
        <f aca="false">VLOOKUP($B429,IF(X$1=2,PRICELOOK2,IF(X$1=3,PRICELOOK3,IF(X$1=4,cash,PRICELOOK))),X$2,FALSE())</f>
        <v>2.25</v>
      </c>
      <c r="Y429" s="28" t="n">
        <f aca="false">VLOOKUP($B429,IF(Y$1=2,PRICELOOK2,IF(Y$1=3,PRICELOOK3,IF(Y$1=4,cash,PRICELOOK))),Y$2,FALSE())</f>
        <v>2.25</v>
      </c>
      <c r="BK429" s="28" t="n">
        <f aca="false">V429</f>
        <v>2.06</v>
      </c>
      <c r="BL429" s="28" t="n">
        <f aca="false">W429</f>
        <v>2.38</v>
      </c>
      <c r="BM429" s="1" t="n">
        <f aca="false">IF(BK429=0,0,IF(BL429=0,0,1))</f>
        <v>1</v>
      </c>
      <c r="BN429" s="56" t="n">
        <f aca="false">B429</f>
        <v>36107</v>
      </c>
      <c r="BO429" s="71" t="n">
        <f aca="false">IF(BM429=1,CORREL(BK410:BK429,BL410:BL429),1.1)</f>
        <v>0.589566309471822</v>
      </c>
      <c r="BP429" s="28" t="n">
        <f aca="false">IF(BM429=0," ",BO429)</f>
        <v>0.589566309471822</v>
      </c>
      <c r="BV429" s="56" t="n">
        <f aca="false">BN429</f>
        <v>36107</v>
      </c>
      <c r="BW429" s="28" t="n">
        <f aca="false">V429</f>
        <v>2.06</v>
      </c>
      <c r="BX429" s="28" t="n">
        <f aca="false">W429</f>
        <v>2.38</v>
      </c>
      <c r="BY429" s="1" t="n">
        <f aca="false">LN(BW429/BW428)</f>
        <v>0</v>
      </c>
      <c r="BZ429" s="1" t="n">
        <f aca="false">LN(BX429/BX428)</f>
        <v>0</v>
      </c>
      <c r="CA429" s="56" t="n">
        <f aca="false">BV429</f>
        <v>36107</v>
      </c>
      <c r="CB429" s="1" t="n">
        <f aca="false">IF(ISNUMBER(STDEV(BY408:BY429)),STDEV(BY408:BY429)*SQRT(252),0)</f>
        <v>0.915568966404773</v>
      </c>
      <c r="CC429" s="1" t="n">
        <f aca="false">IF(ISNUMBER(STDEV(BZ408:BZ429)),STDEV(BZ408:BZ429)*SQRT(252),0)</f>
        <v>0.612080017196646</v>
      </c>
      <c r="CF429" s="56" t="n">
        <v>35912</v>
      </c>
      <c r="CG429" s="1" t="n">
        <f aca="false">CORREL(C408:C429,E408:E429)</f>
        <v>0.651601892399995</v>
      </c>
      <c r="CI429" s="56" t="n">
        <v>35912</v>
      </c>
      <c r="CJ429" s="3" t="n">
        <f aca="false">STDEV(CO408:CO429)*CJ$24</f>
        <v>0.92100265782602</v>
      </c>
      <c r="CK429" s="3" t="n">
        <f aca="false">STDEV(CP408:CP429)*CK$24</f>
        <v>0.615712571444982</v>
      </c>
      <c r="CO429" s="3" t="n">
        <f aca="false">LN(V429/V428)</f>
        <v>0</v>
      </c>
      <c r="CP429" s="3" t="n">
        <f aca="false">LN(W429/W428)</f>
        <v>0</v>
      </c>
    </row>
    <row r="430" customFormat="false" ht="12.75" hidden="false" customHeight="false" outlineLevel="0" collapsed="false">
      <c r="A430" s="1" t="n">
        <f aca="false">A431-1</f>
        <v>863</v>
      </c>
      <c r="B430" s="56" t="n">
        <f aca="false">HLOOKUP("date",IF(TERM2="cash",cash,PRICELOOK),IF(A430&gt;=2,A430,2),FALSE())</f>
        <v>36108</v>
      </c>
      <c r="C430" s="1" t="n">
        <f aca="false">IF(MIN($N430:$O430)=0,0,N430)</f>
        <v>2.175</v>
      </c>
      <c r="D430" s="35" t="n">
        <f aca="false">IF(ma=7,AVERAGE(C424:C430),IF(ma=14,AVERAGE(C417:C430),IF(ma=30,AVERAGE(C401:C430),IF(ma=40,AVERAGE(C391:C430),0))))</f>
        <v>0</v>
      </c>
      <c r="E430" s="1" t="n">
        <f aca="false">IF(MIN($N430:$O430)=0,0,O430)</f>
        <v>2.61</v>
      </c>
      <c r="I430" s="56" t="n">
        <f aca="false">B430</f>
        <v>36108</v>
      </c>
      <c r="J430" s="35" t="n">
        <f aca="false">IF(MIN(C430,E430)=0,0,E430-C430)</f>
        <v>0.435</v>
      </c>
      <c r="K430" s="35" t="n">
        <f aca="false">IF(ma=7,AVERAGE(J424:J430),IF(ma=14,AVERAGE(J417:J430),IF(ma=30,AVERAGE(J401:J430),IF(ma=40,AVERAGE(J391:J430),0))))</f>
        <v>0</v>
      </c>
      <c r="L430" s="35"/>
      <c r="M430" s="35"/>
      <c r="N430" s="28" t="n">
        <f aca="false">IF(BASISYN="YES",Q430-S430,Q430)</f>
        <v>2.175</v>
      </c>
      <c r="O430" s="28" t="n">
        <f aca="false">IF(BASISYN="YES",R430-T430,R430)</f>
        <v>2.61</v>
      </c>
      <c r="Q430" s="28" t="n">
        <f aca="false">IF(ISNA(V430),Q429,V430)</f>
        <v>2.175</v>
      </c>
      <c r="R430" s="28" t="n">
        <f aca="false">IF(ISNA(W430),R429,W430)</f>
        <v>2.61</v>
      </c>
      <c r="S430" s="28" t="n">
        <f aca="false">IF(ISNA(X430),S429,X430)</f>
        <v>2.27</v>
      </c>
      <c r="T430" s="28" t="n">
        <f aca="false">IF(ISNA(Y430),T429,Y430)</f>
        <v>2.27</v>
      </c>
      <c r="V430" s="28" t="n">
        <f aca="false">VLOOKUP($B430,IF(V$1=2,PRICELOOK2,IF(V$1=3,PRICELOOK3,IF(V$1=4,cash,PRICELOOK))),V$2,FALSE())</f>
        <v>2.175</v>
      </c>
      <c r="W430" s="28" t="n">
        <f aca="false">VLOOKUP($B430,IF(W$1=2,PRICELOOK2,IF(W$1=3,PRICELOOK3,IF(W$1=4,cash,PRICELOOK))),W$2,FALSE())</f>
        <v>2.61</v>
      </c>
      <c r="X430" s="28" t="n">
        <f aca="false">VLOOKUP($B430,IF(X$1=2,PRICELOOK2,IF(X$1=3,PRICELOOK3,IF(X$1=4,cash,PRICELOOK))),X$2,FALSE())</f>
        <v>2.27</v>
      </c>
      <c r="Y430" s="28" t="n">
        <f aca="false">VLOOKUP($B430,IF(Y$1=2,PRICELOOK2,IF(Y$1=3,PRICELOOK3,IF(Y$1=4,cash,PRICELOOK))),Y$2,FALSE())</f>
        <v>2.27</v>
      </c>
      <c r="BK430" s="28" t="n">
        <f aca="false">V430</f>
        <v>2.175</v>
      </c>
      <c r="BL430" s="28" t="n">
        <f aca="false">W430</f>
        <v>2.61</v>
      </c>
      <c r="BM430" s="1" t="n">
        <f aca="false">IF(BK430=0,0,IF(BL430=0,0,1))</f>
        <v>1</v>
      </c>
      <c r="BN430" s="56" t="n">
        <f aca="false">B430</f>
        <v>36108</v>
      </c>
      <c r="BO430" s="71" t="n">
        <f aca="false">IF(BM430=1,CORREL(BK411:BK430,BL411:BL430),1.1)</f>
        <v>0.679097310865697</v>
      </c>
      <c r="BP430" s="28" t="n">
        <f aca="false">IF(BM430=0," ",BO430)</f>
        <v>0.679097310865697</v>
      </c>
      <c r="BV430" s="56" t="n">
        <f aca="false">BN430</f>
        <v>36108</v>
      </c>
      <c r="BW430" s="28" t="n">
        <f aca="false">V430</f>
        <v>2.175</v>
      </c>
      <c r="BX430" s="28" t="n">
        <f aca="false">W430</f>
        <v>2.61</v>
      </c>
      <c r="BY430" s="1" t="n">
        <f aca="false">LN(BW430/BW429)</f>
        <v>0.0543226817391576</v>
      </c>
      <c r="BZ430" s="1" t="n">
        <f aca="false">LN(BX430/BX429)</f>
        <v>0.0922497336512188</v>
      </c>
      <c r="CA430" s="56" t="n">
        <f aca="false">BV430</f>
        <v>36108</v>
      </c>
      <c r="CB430" s="1" t="n">
        <f aca="false">IF(ISNUMBER(STDEV(BY409:BY430)),STDEV(BY409:BY430)*SQRT(252),0)</f>
        <v>0.925390464753976</v>
      </c>
      <c r="CC430" s="1" t="n">
        <f aca="false">IF(ISNUMBER(STDEV(BZ409:BZ430)),STDEV(BZ409:BZ430)*SQRT(252),0)</f>
        <v>0.678410369240989</v>
      </c>
      <c r="CF430" s="56" t="n">
        <v>35913</v>
      </c>
      <c r="CG430" s="1" t="n">
        <f aca="false">CORREL(C409:C430,E409:E430)</f>
        <v>0.686009813067347</v>
      </c>
      <c r="CI430" s="56" t="n">
        <v>35913</v>
      </c>
      <c r="CJ430" s="3" t="n">
        <f aca="false">STDEV(CO409:CO430)*CJ$24</f>
        <v>0.930882444510982</v>
      </c>
      <c r="CK430" s="3" t="n">
        <f aca="false">STDEV(CP409:CP430)*CK$24</f>
        <v>0.682436578886238</v>
      </c>
      <c r="CO430" s="3" t="n">
        <f aca="false">LN(V430/V429)</f>
        <v>0.0543226817391576</v>
      </c>
      <c r="CP430" s="3" t="n">
        <f aca="false">LN(W430/W429)</f>
        <v>0.0922497336512188</v>
      </c>
    </row>
    <row r="431" customFormat="false" ht="12.75" hidden="false" customHeight="false" outlineLevel="0" collapsed="false">
      <c r="A431" s="1" t="n">
        <f aca="false">A432-1</f>
        <v>864</v>
      </c>
      <c r="B431" s="56" t="n">
        <f aca="false">HLOOKUP("date",IF(TERM2="cash",cash,PRICELOOK),IF(A431&gt;=2,A431,2),FALSE())</f>
        <v>36109</v>
      </c>
      <c r="C431" s="1" t="n">
        <f aca="false">IF(MIN($N431:$O431)=0,0,N431)</f>
        <v>2.3</v>
      </c>
      <c r="D431" s="35" t="n">
        <f aca="false">IF(ma=7,AVERAGE(C425:C431),IF(ma=14,AVERAGE(C418:C431),IF(ma=30,AVERAGE(C402:C431),IF(ma=40,AVERAGE(C392:C431),0))))</f>
        <v>0</v>
      </c>
      <c r="E431" s="1" t="n">
        <f aca="false">IF(MIN($N431:$O431)=0,0,O431)</f>
        <v>2.61</v>
      </c>
      <c r="I431" s="56" t="n">
        <f aca="false">B431</f>
        <v>36109</v>
      </c>
      <c r="J431" s="35" t="n">
        <f aca="false">IF(MIN(C431,E431)=0,0,E431-C431)</f>
        <v>0.31</v>
      </c>
      <c r="K431" s="35" t="n">
        <f aca="false">IF(ma=7,AVERAGE(J425:J431),IF(ma=14,AVERAGE(J418:J431),IF(ma=30,AVERAGE(J402:J431),IF(ma=40,AVERAGE(J392:J431),0))))</f>
        <v>0</v>
      </c>
      <c r="L431" s="35"/>
      <c r="M431" s="35"/>
      <c r="N431" s="28" t="n">
        <f aca="false">IF(BASISYN="YES",Q431-S431,Q431)</f>
        <v>2.3</v>
      </c>
      <c r="O431" s="28" t="n">
        <f aca="false">IF(BASISYN="YES",R431-T431,R431)</f>
        <v>2.61</v>
      </c>
      <c r="Q431" s="28" t="n">
        <f aca="false">IF(ISNA(V431),Q430,V431)</f>
        <v>2.3</v>
      </c>
      <c r="R431" s="28" t="n">
        <f aca="false">IF(ISNA(W431),R430,W431)</f>
        <v>2.61</v>
      </c>
      <c r="S431" s="28" t="n">
        <f aca="false">IF(ISNA(X431),S430,X431)</f>
        <v>2.275</v>
      </c>
      <c r="T431" s="28" t="n">
        <f aca="false">IF(ISNA(Y431),T430,Y431)</f>
        <v>2.275</v>
      </c>
      <c r="V431" s="28" t="n">
        <f aca="false">VLOOKUP($B431,IF(V$1=2,PRICELOOK2,IF(V$1=3,PRICELOOK3,IF(V$1=4,cash,PRICELOOK))),V$2,FALSE())</f>
        <v>2.3</v>
      </c>
      <c r="W431" s="28" t="n">
        <f aca="false">VLOOKUP($B431,IF(W$1=2,PRICELOOK2,IF(W$1=3,PRICELOOK3,IF(W$1=4,cash,PRICELOOK))),W$2,FALSE())</f>
        <v>2.61</v>
      </c>
      <c r="X431" s="28" t="n">
        <f aca="false">VLOOKUP($B431,IF(X$1=2,PRICELOOK2,IF(X$1=3,PRICELOOK3,IF(X$1=4,cash,PRICELOOK))),X$2,FALSE())</f>
        <v>2.275</v>
      </c>
      <c r="Y431" s="28" t="n">
        <f aca="false">VLOOKUP($B431,IF(Y$1=2,PRICELOOK2,IF(Y$1=3,PRICELOOK3,IF(Y$1=4,cash,PRICELOOK))),Y$2,FALSE())</f>
        <v>2.275</v>
      </c>
      <c r="BK431" s="28" t="n">
        <f aca="false">V431</f>
        <v>2.3</v>
      </c>
      <c r="BL431" s="28" t="n">
        <f aca="false">W431</f>
        <v>2.61</v>
      </c>
      <c r="BM431" s="1" t="n">
        <f aca="false">IF(BK431=0,0,IF(BL431=0,0,1))</f>
        <v>1</v>
      </c>
      <c r="BN431" s="56" t="n">
        <f aca="false">B431</f>
        <v>36109</v>
      </c>
      <c r="BO431" s="71" t="n">
        <f aca="false">IF(BM431=1,CORREL(BK412:BK431,BL412:BL431),1.1)</f>
        <v>0.756926485968049</v>
      </c>
      <c r="BP431" s="28" t="n">
        <f aca="false">IF(BM431=0," ",BO431)</f>
        <v>0.756926485968049</v>
      </c>
      <c r="BV431" s="56" t="n">
        <f aca="false">BN431</f>
        <v>36109</v>
      </c>
      <c r="BW431" s="28" t="n">
        <f aca="false">V431</f>
        <v>2.3</v>
      </c>
      <c r="BX431" s="28" t="n">
        <f aca="false">W431</f>
        <v>2.61</v>
      </c>
      <c r="BY431" s="1" t="n">
        <f aca="false">LN(BW431/BW430)</f>
        <v>0.0558804583944566</v>
      </c>
      <c r="BZ431" s="1" t="n">
        <f aca="false">LN(BX431/BX430)</f>
        <v>0</v>
      </c>
      <c r="CA431" s="56" t="n">
        <f aca="false">BV431</f>
        <v>36109</v>
      </c>
      <c r="CB431" s="1" t="n">
        <f aca="false">IF(ISNUMBER(STDEV(BY410:BY431)),STDEV(BY410:BY431)*SQRT(252),0)</f>
        <v>0.888561510380794</v>
      </c>
      <c r="CC431" s="1" t="n">
        <f aca="false">IF(ISNUMBER(STDEV(BZ410:BZ431)),STDEV(BZ410:BZ431)*SQRT(252),0)</f>
        <v>0.652996605109109</v>
      </c>
      <c r="CF431" s="56" t="n">
        <v>35914</v>
      </c>
      <c r="CG431" s="1" t="n">
        <f aca="false">CORREL(C410:C431,E410:E431)</f>
        <v>0.758088635284615</v>
      </c>
      <c r="CI431" s="56" t="n">
        <v>35914</v>
      </c>
      <c r="CJ431" s="3" t="n">
        <f aca="false">STDEV(CO410:CO431)*CJ$24</f>
        <v>0.893834918756753</v>
      </c>
      <c r="CK431" s="3" t="n">
        <f aca="false">STDEV(CP410:CP431)*CK$24</f>
        <v>0.656871989904225</v>
      </c>
      <c r="CO431" s="3" t="n">
        <f aca="false">LN(V431/V430)</f>
        <v>0.0558804583944566</v>
      </c>
      <c r="CP431" s="3" t="n">
        <f aca="false">LN(W431/W430)</f>
        <v>0</v>
      </c>
    </row>
    <row r="432" customFormat="false" ht="12.75" hidden="false" customHeight="false" outlineLevel="0" collapsed="false">
      <c r="A432" s="1" t="n">
        <f aca="false">A433-1</f>
        <v>865</v>
      </c>
      <c r="B432" s="56" t="n">
        <f aca="false">HLOOKUP("date",IF(TERM2="cash",cash,PRICELOOK),IF(A432&gt;=2,A432,2),FALSE())</f>
        <v>36110</v>
      </c>
      <c r="C432" s="1" t="n">
        <f aca="false">IF(MIN($N432:$O432)=0,0,N432)</f>
        <v>2.325</v>
      </c>
      <c r="D432" s="35" t="n">
        <f aca="false">IF(ma=7,AVERAGE(C426:C432),IF(ma=14,AVERAGE(C419:C432),IF(ma=30,AVERAGE(C403:C432),IF(ma=40,AVERAGE(C393:C432),0))))</f>
        <v>0</v>
      </c>
      <c r="E432" s="1" t="n">
        <f aca="false">IF(MIN($N432:$O432)=0,0,O432)</f>
        <v>2.575</v>
      </c>
      <c r="I432" s="56" t="n">
        <f aca="false">B432</f>
        <v>36110</v>
      </c>
      <c r="J432" s="35" t="n">
        <f aca="false">IF(MIN(C432,E432)=0,0,E432-C432)</f>
        <v>0.25</v>
      </c>
      <c r="K432" s="35" t="n">
        <f aca="false">IF(ma=7,AVERAGE(J426:J432),IF(ma=14,AVERAGE(J419:J432),IF(ma=30,AVERAGE(J403:J432),IF(ma=40,AVERAGE(J393:J432),0))))</f>
        <v>0</v>
      </c>
      <c r="L432" s="35"/>
      <c r="M432" s="35"/>
      <c r="N432" s="28" t="n">
        <f aca="false">IF(BASISYN="YES",Q432-S432,Q432)</f>
        <v>2.325</v>
      </c>
      <c r="O432" s="28" t="n">
        <f aca="false">IF(BASISYN="YES",R432-T432,R432)</f>
        <v>2.575</v>
      </c>
      <c r="Q432" s="28" t="n">
        <f aca="false">IF(ISNA(V432),Q431,V432)</f>
        <v>2.325</v>
      </c>
      <c r="R432" s="28" t="n">
        <f aca="false">IF(ISNA(W432),R431,W432)</f>
        <v>2.575</v>
      </c>
      <c r="S432" s="28" t="n">
        <f aca="false">IF(ISNA(X432),S431,X432)</f>
        <v>2.335</v>
      </c>
      <c r="T432" s="28" t="n">
        <f aca="false">IF(ISNA(Y432),T431,Y432)</f>
        <v>2.335</v>
      </c>
      <c r="V432" s="28" t="n">
        <f aca="false">VLOOKUP($B432,IF(V$1=2,PRICELOOK2,IF(V$1=3,PRICELOOK3,IF(V$1=4,cash,PRICELOOK))),V$2,FALSE())</f>
        <v>2.325</v>
      </c>
      <c r="W432" s="28" t="n">
        <f aca="false">VLOOKUP($B432,IF(W$1=2,PRICELOOK2,IF(W$1=3,PRICELOOK3,IF(W$1=4,cash,PRICELOOK))),W$2,FALSE())</f>
        <v>2.575</v>
      </c>
      <c r="X432" s="28" t="n">
        <f aca="false">VLOOKUP($B432,IF(X$1=2,PRICELOOK2,IF(X$1=3,PRICELOOK3,IF(X$1=4,cash,PRICELOOK))),X$2,FALSE())</f>
        <v>2.335</v>
      </c>
      <c r="Y432" s="28" t="n">
        <f aca="false">VLOOKUP($B432,IF(Y$1=2,PRICELOOK2,IF(Y$1=3,PRICELOOK3,IF(Y$1=4,cash,PRICELOOK))),Y$2,FALSE())</f>
        <v>2.335</v>
      </c>
      <c r="BK432" s="28" t="n">
        <f aca="false">V432</f>
        <v>2.325</v>
      </c>
      <c r="BL432" s="28" t="n">
        <f aca="false">W432</f>
        <v>2.575</v>
      </c>
      <c r="BM432" s="1" t="n">
        <f aca="false">IF(BK432=0,0,IF(BL432=0,0,1))</f>
        <v>1</v>
      </c>
      <c r="BN432" s="56" t="n">
        <f aca="false">B432</f>
        <v>36110</v>
      </c>
      <c r="BO432" s="71" t="n">
        <f aca="false">IF(BM432=1,CORREL(BK413:BK432,BL413:BL432),1.1)</f>
        <v>0.802895587577178</v>
      </c>
      <c r="BP432" s="28" t="n">
        <f aca="false">IF(BM432=0," ",BO432)</f>
        <v>0.802895587577178</v>
      </c>
      <c r="BV432" s="56" t="n">
        <f aca="false">BN432</f>
        <v>36110</v>
      </c>
      <c r="BW432" s="28" t="n">
        <f aca="false">V432</f>
        <v>2.325</v>
      </c>
      <c r="BX432" s="28" t="n">
        <f aca="false">W432</f>
        <v>2.575</v>
      </c>
      <c r="BY432" s="1" t="n">
        <f aca="false">LN(BW432/BW431)</f>
        <v>0.0108109161042157</v>
      </c>
      <c r="BZ432" s="1" t="n">
        <f aca="false">LN(BX432/BX431)</f>
        <v>-0.0135006872189025</v>
      </c>
      <c r="CA432" s="56" t="n">
        <f aca="false">BV432</f>
        <v>36110</v>
      </c>
      <c r="CB432" s="1" t="n">
        <f aca="false">IF(ISNUMBER(STDEV(BY411:BY432)),STDEV(BY411:BY432)*SQRT(252),0)</f>
        <v>0.841609378134556</v>
      </c>
      <c r="CC432" s="1" t="n">
        <f aca="false">IF(ISNUMBER(STDEV(BZ411:BZ432)),STDEV(BZ411:BZ432)*SQRT(252),0)</f>
        <v>0.606381926625194</v>
      </c>
      <c r="CF432" s="56" t="n">
        <v>35915</v>
      </c>
      <c r="CG432" s="1" t="n">
        <f aca="false">CORREL(C411:C432,E411:E432)</f>
        <v>0.795649787832903</v>
      </c>
      <c r="CI432" s="56" t="n">
        <v>35915</v>
      </c>
      <c r="CJ432" s="3" t="n">
        <f aca="false">STDEV(CO411:CO432)*CJ$24</f>
        <v>0.846604136395059</v>
      </c>
      <c r="CK432" s="3" t="n">
        <f aca="false">STDEV(CP411:CP432)*CK$24</f>
        <v>0.609980664015388</v>
      </c>
      <c r="CO432" s="3" t="n">
        <f aca="false">LN(V432/V431)</f>
        <v>0.0108109161042157</v>
      </c>
      <c r="CP432" s="3" t="n">
        <f aca="false">LN(W432/W431)</f>
        <v>-0.0135006872189025</v>
      </c>
    </row>
    <row r="433" customFormat="false" ht="12.75" hidden="false" customHeight="false" outlineLevel="0" collapsed="false">
      <c r="A433" s="1" t="n">
        <f aca="false">A434-1</f>
        <v>866</v>
      </c>
      <c r="B433" s="56" t="n">
        <f aca="false">HLOOKUP("date",IF(TERM2="cash",cash,PRICELOOK),IF(A433&gt;=2,A433,2),FALSE())</f>
        <v>36111</v>
      </c>
      <c r="C433" s="1" t="n">
        <f aca="false">IF(MIN($N433:$O433)=0,0,N433)</f>
        <v>2.16</v>
      </c>
      <c r="D433" s="35" t="n">
        <f aca="false">IF(ma=7,AVERAGE(C427:C433),IF(ma=14,AVERAGE(C420:C433),IF(ma=30,AVERAGE(C404:C433),IF(ma=40,AVERAGE(C394:C433),0))))</f>
        <v>0</v>
      </c>
      <c r="E433" s="1" t="n">
        <f aca="false">IF(MIN($N433:$O433)=0,0,O433)</f>
        <v>2.47</v>
      </c>
      <c r="I433" s="56" t="n">
        <f aca="false">B433</f>
        <v>36111</v>
      </c>
      <c r="J433" s="35" t="n">
        <f aca="false">IF(MIN(C433,E433)=0,0,E433-C433)</f>
        <v>0.31</v>
      </c>
      <c r="K433" s="35" t="n">
        <f aca="false">IF(ma=7,AVERAGE(J427:J433),IF(ma=14,AVERAGE(J420:J433),IF(ma=30,AVERAGE(J404:J433),IF(ma=40,AVERAGE(J394:J433),0))))</f>
        <v>0</v>
      </c>
      <c r="L433" s="35"/>
      <c r="M433" s="35"/>
      <c r="N433" s="28" t="n">
        <f aca="false">IF(BASISYN="YES",Q433-S433,Q433)</f>
        <v>2.16</v>
      </c>
      <c r="O433" s="28" t="n">
        <f aca="false">IF(BASISYN="YES",R433-T433,R433)</f>
        <v>2.47</v>
      </c>
      <c r="Q433" s="28" t="n">
        <f aca="false">IF(ISNA(V433),Q432,V433)</f>
        <v>2.16</v>
      </c>
      <c r="R433" s="28" t="n">
        <f aca="false">IF(ISNA(W433),R432,W433)</f>
        <v>2.47</v>
      </c>
      <c r="S433" s="28" t="n">
        <f aca="false">IF(ISNA(X433),S432,X433)</f>
        <v>2.23</v>
      </c>
      <c r="T433" s="28" t="n">
        <f aca="false">IF(ISNA(Y433),T432,Y433)</f>
        <v>2.23</v>
      </c>
      <c r="V433" s="28" t="n">
        <f aca="false">VLOOKUP($B433,IF(V$1=2,PRICELOOK2,IF(V$1=3,PRICELOOK3,IF(V$1=4,cash,PRICELOOK))),V$2,FALSE())</f>
        <v>2.16</v>
      </c>
      <c r="W433" s="28" t="n">
        <f aca="false">VLOOKUP($B433,IF(W$1=2,PRICELOOK2,IF(W$1=3,PRICELOOK3,IF(W$1=4,cash,PRICELOOK))),W$2,FALSE())</f>
        <v>2.47</v>
      </c>
      <c r="X433" s="28" t="n">
        <f aca="false">VLOOKUP($B433,IF(X$1=2,PRICELOOK2,IF(X$1=3,PRICELOOK3,IF(X$1=4,cash,PRICELOOK))),X$2,FALSE())</f>
        <v>2.23</v>
      </c>
      <c r="Y433" s="28" t="n">
        <f aca="false">VLOOKUP($B433,IF(Y$1=2,PRICELOOK2,IF(Y$1=3,PRICELOOK3,IF(Y$1=4,cash,PRICELOOK))),Y$2,FALSE())</f>
        <v>2.23</v>
      </c>
      <c r="BK433" s="28" t="n">
        <f aca="false">V433</f>
        <v>2.16</v>
      </c>
      <c r="BL433" s="28" t="n">
        <f aca="false">W433</f>
        <v>2.47</v>
      </c>
      <c r="BM433" s="1" t="n">
        <f aca="false">IF(BK433=0,0,IF(BL433=0,0,1))</f>
        <v>1</v>
      </c>
      <c r="BN433" s="56" t="n">
        <f aca="false">B433</f>
        <v>36111</v>
      </c>
      <c r="BO433" s="71" t="n">
        <f aca="false">IF(BM433=1,CORREL(BK414:BK433,BL414:BL433),1.1)</f>
        <v>0.796650117787545</v>
      </c>
      <c r="BP433" s="28" t="n">
        <f aca="false">IF(BM433=0," ",BO433)</f>
        <v>0.796650117787545</v>
      </c>
      <c r="BV433" s="56" t="n">
        <f aca="false">BN433</f>
        <v>36111</v>
      </c>
      <c r="BW433" s="28" t="n">
        <f aca="false">V433</f>
        <v>2.16</v>
      </c>
      <c r="BX433" s="28" t="n">
        <f aca="false">W433</f>
        <v>2.47</v>
      </c>
      <c r="BY433" s="1" t="n">
        <f aca="false">LN(BW433/BW432)</f>
        <v>-0.073611817343246</v>
      </c>
      <c r="BZ433" s="1" t="n">
        <f aca="false">LN(BX433/BX432)</f>
        <v>-0.0416313834758136</v>
      </c>
      <c r="CA433" s="56" t="n">
        <f aca="false">BV433</f>
        <v>36111</v>
      </c>
      <c r="CB433" s="1" t="n">
        <f aca="false">IF(ISNUMBER(STDEV(BY412:BY433)),STDEV(BY412:BY433)*SQRT(252),0)</f>
        <v>0.878910860516924</v>
      </c>
      <c r="CC433" s="1" t="n">
        <f aca="false">IF(ISNUMBER(STDEV(BZ412:BZ433)),STDEV(BZ412:BZ433)*SQRT(252),0)</f>
        <v>0.614490115359012</v>
      </c>
      <c r="CF433" s="56" t="n">
        <v>35916</v>
      </c>
      <c r="CG433" s="1" t="n">
        <f aca="false">CORREL(C412:C433,E412:E433)</f>
        <v>0.803551099567319</v>
      </c>
      <c r="CI433" s="56" t="n">
        <v>35916</v>
      </c>
      <c r="CJ433" s="3" t="n">
        <f aca="false">STDEV(CO412:CO433)*CJ$24</f>
        <v>0.884126994503624</v>
      </c>
      <c r="CK433" s="3" t="n">
        <f aca="false">STDEV(CP412:CP433)*CK$24</f>
        <v>0.61813697298611</v>
      </c>
      <c r="CO433" s="3" t="n">
        <f aca="false">LN(V433/V432)</f>
        <v>-0.073611817343246</v>
      </c>
      <c r="CP433" s="3" t="n">
        <f aca="false">LN(W433/W432)</f>
        <v>-0.0416313834758136</v>
      </c>
    </row>
    <row r="434" customFormat="false" ht="12.75" hidden="false" customHeight="false" outlineLevel="0" collapsed="false">
      <c r="A434" s="1" t="n">
        <f aca="false">A435-1</f>
        <v>867</v>
      </c>
      <c r="B434" s="56" t="n">
        <f aca="false">HLOOKUP("date",IF(TERM2="cash",cash,PRICELOOK),IF(A434&gt;=2,A434,2),FALSE())</f>
        <v>36112</v>
      </c>
      <c r="C434" s="1" t="n">
        <f aca="false">IF(MIN($N434:$O434)=0,0,N434)</f>
        <v>2.095</v>
      </c>
      <c r="D434" s="35" t="n">
        <f aca="false">IF(ma=7,AVERAGE(C428:C434),IF(ma=14,AVERAGE(C421:C434),IF(ma=30,AVERAGE(C405:C434),IF(ma=40,AVERAGE(C395:C434),0))))</f>
        <v>0</v>
      </c>
      <c r="E434" s="1" t="n">
        <f aca="false">IF(MIN($N434:$O434)=0,0,O434)</f>
        <v>2.43</v>
      </c>
      <c r="I434" s="56" t="n">
        <f aca="false">B434</f>
        <v>36112</v>
      </c>
      <c r="J434" s="35" t="n">
        <f aca="false">IF(MIN(C434,E434)=0,0,E434-C434)</f>
        <v>0.335</v>
      </c>
      <c r="K434" s="35" t="n">
        <f aca="false">IF(ma=7,AVERAGE(J428:J434),IF(ma=14,AVERAGE(J421:J434),IF(ma=30,AVERAGE(J405:J434),IF(ma=40,AVERAGE(J395:J434),0))))</f>
        <v>0</v>
      </c>
      <c r="L434" s="35"/>
      <c r="M434" s="35"/>
      <c r="N434" s="28" t="n">
        <f aca="false">IF(BASISYN="YES",Q434-S434,Q434)</f>
        <v>2.095</v>
      </c>
      <c r="O434" s="28" t="n">
        <f aca="false">IF(BASISYN="YES",R434-T434,R434)</f>
        <v>2.43</v>
      </c>
      <c r="Q434" s="28" t="n">
        <f aca="false">IF(ISNA(V434),Q433,V434)</f>
        <v>2.095</v>
      </c>
      <c r="R434" s="28" t="n">
        <f aca="false">IF(ISNA(W434),R433,W434)</f>
        <v>2.43</v>
      </c>
      <c r="S434" s="28" t="n">
        <f aca="false">IF(ISNA(X434),S433,X434)</f>
        <v>2.23</v>
      </c>
      <c r="T434" s="28" t="n">
        <f aca="false">IF(ISNA(Y434),T433,Y434)</f>
        <v>2.23</v>
      </c>
      <c r="V434" s="28" t="n">
        <f aca="false">VLOOKUP($B434,IF(V$1=2,PRICELOOK2,IF(V$1=3,PRICELOOK3,IF(V$1=4,cash,PRICELOOK))),V$2,FALSE())</f>
        <v>2.095</v>
      </c>
      <c r="W434" s="28" t="n">
        <f aca="false">VLOOKUP($B434,IF(W$1=2,PRICELOOK2,IF(W$1=3,PRICELOOK3,IF(W$1=4,cash,PRICELOOK))),W$2,FALSE())</f>
        <v>2.43</v>
      </c>
      <c r="X434" s="28" t="n">
        <f aca="false">VLOOKUP($B434,IF(X$1=2,PRICELOOK2,IF(X$1=3,PRICELOOK3,IF(X$1=4,cash,PRICELOOK))),X$2,FALSE())</f>
        <v>2.23</v>
      </c>
      <c r="Y434" s="28" t="n">
        <f aca="false">VLOOKUP($B434,IF(Y$1=2,PRICELOOK2,IF(Y$1=3,PRICELOOK3,IF(Y$1=4,cash,PRICELOOK))),Y$2,FALSE())</f>
        <v>2.23</v>
      </c>
      <c r="BK434" s="28" t="n">
        <f aca="false">V434</f>
        <v>2.095</v>
      </c>
      <c r="BL434" s="28" t="n">
        <f aca="false">W434</f>
        <v>2.43</v>
      </c>
      <c r="BM434" s="1" t="n">
        <f aca="false">IF(BK434=0,0,IF(BL434=0,0,1))</f>
        <v>1</v>
      </c>
      <c r="BN434" s="56" t="n">
        <f aca="false">B434</f>
        <v>36112</v>
      </c>
      <c r="BO434" s="71" t="n">
        <f aca="false">IF(BM434=1,CORREL(BK415:BK434,BL415:BL434),1.1)</f>
        <v>0.779735580397107</v>
      </c>
      <c r="BP434" s="28" t="n">
        <f aca="false">IF(BM434=0," ",BO434)</f>
        <v>0.779735580397107</v>
      </c>
      <c r="BV434" s="56" t="n">
        <f aca="false">BN434</f>
        <v>36112</v>
      </c>
      <c r="BW434" s="28" t="n">
        <f aca="false">V434</f>
        <v>2.095</v>
      </c>
      <c r="BX434" s="28" t="n">
        <f aca="false">W434</f>
        <v>2.43</v>
      </c>
      <c r="BY434" s="1" t="n">
        <f aca="false">LN(BW434/BW433)</f>
        <v>-0.0305546683219725</v>
      </c>
      <c r="BZ434" s="1" t="n">
        <f aca="false">LN(BX434/BX433)</f>
        <v>-0.0163268932874288</v>
      </c>
      <c r="CA434" s="56" t="n">
        <f aca="false">BV434</f>
        <v>36112</v>
      </c>
      <c r="CB434" s="1" t="n">
        <f aca="false">IF(ISNUMBER(STDEV(BY413:BY434)),STDEV(BY413:BY434)*SQRT(252),0)</f>
        <v>0.865834870142264</v>
      </c>
      <c r="CC434" s="1" t="n">
        <f aca="false">IF(ISNUMBER(STDEV(BZ413:BZ434)),STDEV(BZ413:BZ434)*SQRT(252),0)</f>
        <v>0.608187553788921</v>
      </c>
      <c r="CF434" s="56" t="n">
        <v>35919</v>
      </c>
      <c r="CG434" s="1" t="n">
        <f aca="false">CORREL(C413:C434,E413:E434)</f>
        <v>0.806573268888216</v>
      </c>
      <c r="CI434" s="56" t="n">
        <v>35919</v>
      </c>
      <c r="CJ434" s="3" t="n">
        <f aca="false">STDEV(CO413:CO434)*CJ$24</f>
        <v>0.870973401130905</v>
      </c>
      <c r="CK434" s="3" t="n">
        <f aca="false">STDEV(CP413:CP434)*CK$24</f>
        <v>0.611797007161406</v>
      </c>
      <c r="CO434" s="3" t="n">
        <f aca="false">LN(V434/V433)</f>
        <v>-0.0305546683219725</v>
      </c>
      <c r="CP434" s="3" t="n">
        <f aca="false">LN(W434/W433)</f>
        <v>-0.0163268932874288</v>
      </c>
    </row>
    <row r="435" customFormat="false" ht="12.75" hidden="false" customHeight="false" outlineLevel="0" collapsed="false">
      <c r="A435" s="1" t="n">
        <f aca="false">A436-1</f>
        <v>868</v>
      </c>
      <c r="B435" s="56" t="n">
        <f aca="false">HLOOKUP("date",IF(TERM2="cash",cash,PRICELOOK),IF(A435&gt;=2,A435,2),FALSE())</f>
        <v>36113</v>
      </c>
      <c r="C435" s="1" t="n">
        <f aca="false">IF(MIN($N435:$O435)=0,0,N435)</f>
        <v>2.095</v>
      </c>
      <c r="D435" s="35" t="n">
        <f aca="false">IF(ma=7,AVERAGE(C429:C435),IF(ma=14,AVERAGE(C422:C435),IF(ma=30,AVERAGE(C406:C435),IF(ma=40,AVERAGE(C396:C435),0))))</f>
        <v>0</v>
      </c>
      <c r="E435" s="1" t="n">
        <f aca="false">IF(MIN($N435:$O435)=0,0,O435)</f>
        <v>2.43</v>
      </c>
      <c r="I435" s="56" t="n">
        <f aca="false">B435</f>
        <v>36113</v>
      </c>
      <c r="J435" s="35" t="n">
        <f aca="false">IF(MIN(C435,E435)=0,0,E435-C435)</f>
        <v>0.335</v>
      </c>
      <c r="K435" s="35" t="n">
        <f aca="false">IF(ma=7,AVERAGE(J429:J435),IF(ma=14,AVERAGE(J422:J435),IF(ma=30,AVERAGE(J406:J435),IF(ma=40,AVERAGE(J396:J435),0))))</f>
        <v>0</v>
      </c>
      <c r="L435" s="35"/>
      <c r="M435" s="35"/>
      <c r="N435" s="28" t="n">
        <f aca="false">IF(BASISYN="YES",Q435-S435,Q435)</f>
        <v>2.095</v>
      </c>
      <c r="O435" s="28" t="n">
        <f aca="false">IF(BASISYN="YES",R435-T435,R435)</f>
        <v>2.43</v>
      </c>
      <c r="Q435" s="28" t="n">
        <f aca="false">IF(ISNA(V435),Q434,V435)</f>
        <v>2.095</v>
      </c>
      <c r="R435" s="28" t="n">
        <f aca="false">IF(ISNA(W435),R434,W435)</f>
        <v>2.43</v>
      </c>
      <c r="S435" s="28" t="n">
        <f aca="false">IF(ISNA(X435),S434,X435)</f>
        <v>2.23</v>
      </c>
      <c r="T435" s="28" t="n">
        <f aca="false">IF(ISNA(Y435),T434,Y435)</f>
        <v>2.23</v>
      </c>
      <c r="V435" s="28" t="n">
        <f aca="false">VLOOKUP($B435,IF(V$1=2,PRICELOOK2,IF(V$1=3,PRICELOOK3,IF(V$1=4,cash,PRICELOOK))),V$2,FALSE())</f>
        <v>2.095</v>
      </c>
      <c r="W435" s="28" t="n">
        <f aca="false">VLOOKUP($B435,IF(W$1=2,PRICELOOK2,IF(W$1=3,PRICELOOK3,IF(W$1=4,cash,PRICELOOK))),W$2,FALSE())</f>
        <v>2.43</v>
      </c>
      <c r="X435" s="28" t="n">
        <f aca="false">VLOOKUP($B435,IF(X$1=2,PRICELOOK2,IF(X$1=3,PRICELOOK3,IF(X$1=4,cash,PRICELOOK))),X$2,FALSE())</f>
        <v>2.23</v>
      </c>
      <c r="Y435" s="28" t="n">
        <f aca="false">VLOOKUP($B435,IF(Y$1=2,PRICELOOK2,IF(Y$1=3,PRICELOOK3,IF(Y$1=4,cash,PRICELOOK))),Y$2,FALSE())</f>
        <v>2.23</v>
      </c>
      <c r="BK435" s="28" t="n">
        <f aca="false">V435</f>
        <v>2.095</v>
      </c>
      <c r="BL435" s="28" t="n">
        <f aca="false">W435</f>
        <v>2.43</v>
      </c>
      <c r="BM435" s="1" t="n">
        <f aca="false">IF(BK435=0,0,IF(BL435=0,0,1))</f>
        <v>1</v>
      </c>
      <c r="BN435" s="56" t="n">
        <f aca="false">B435</f>
        <v>36113</v>
      </c>
      <c r="BO435" s="71" t="n">
        <f aca="false">IF(BM435=1,CORREL(BK416:BK435,BL416:BL435),1.1)</f>
        <v>0.757409168824651</v>
      </c>
      <c r="BP435" s="28" t="n">
        <f aca="false">IF(BM435=0," ",BO435)</f>
        <v>0.757409168824651</v>
      </c>
      <c r="BV435" s="56" t="n">
        <f aca="false">BN435</f>
        <v>36113</v>
      </c>
      <c r="BW435" s="28" t="n">
        <f aca="false">V435</f>
        <v>2.095</v>
      </c>
      <c r="BX435" s="28" t="n">
        <f aca="false">W435</f>
        <v>2.43</v>
      </c>
      <c r="BY435" s="1" t="n">
        <f aca="false">LN(BW435/BW434)</f>
        <v>0</v>
      </c>
      <c r="BZ435" s="1" t="n">
        <f aca="false">LN(BX435/BX434)</f>
        <v>0</v>
      </c>
      <c r="CA435" s="56" t="n">
        <f aca="false">BV435</f>
        <v>36113</v>
      </c>
      <c r="CB435" s="1" t="n">
        <f aca="false">IF(ISNUMBER(STDEV(BY414:BY435)),STDEV(BY414:BY435)*SQRT(252),0)</f>
        <v>0.7499315671937</v>
      </c>
      <c r="CC435" s="1" t="n">
        <f aca="false">IF(ISNUMBER(STDEV(BZ414:BZ435)),STDEV(BZ414:BZ435)*SQRT(252),0)</f>
        <v>0.551674706553503</v>
      </c>
      <c r="CF435" s="56" t="n">
        <v>35920</v>
      </c>
      <c r="CG435" s="1" t="n">
        <f aca="false">CORREL(C414:C435,E414:E435)</f>
        <v>0.793039271107032</v>
      </c>
      <c r="CI435" s="56" t="n">
        <v>35920</v>
      </c>
      <c r="CJ435" s="3" t="n">
        <f aca="false">STDEV(CO414:CO435)*CJ$24</f>
        <v>0.754382238713492</v>
      </c>
      <c r="CK435" s="3" t="n">
        <f aca="false">STDEV(CP414:CP435)*CK$24</f>
        <v>0.554948769164089</v>
      </c>
      <c r="CO435" s="3" t="n">
        <f aca="false">LN(V435/V434)</f>
        <v>0</v>
      </c>
      <c r="CP435" s="3" t="n">
        <f aca="false">LN(W435/W434)</f>
        <v>0</v>
      </c>
    </row>
    <row r="436" customFormat="false" ht="12.75" hidden="false" customHeight="false" outlineLevel="0" collapsed="false">
      <c r="A436" s="1" t="n">
        <f aca="false">A437-1</f>
        <v>869</v>
      </c>
      <c r="B436" s="56" t="n">
        <f aca="false">HLOOKUP("date",IF(TERM2="cash",cash,PRICELOOK),IF(A436&gt;=2,A436,2),FALSE())</f>
        <v>36114</v>
      </c>
      <c r="C436" s="1" t="n">
        <f aca="false">IF(MIN($N436:$O436)=0,0,N436)</f>
        <v>2.095</v>
      </c>
      <c r="D436" s="35" t="n">
        <f aca="false">IF(ma=7,AVERAGE(C430:C436),IF(ma=14,AVERAGE(C423:C436),IF(ma=30,AVERAGE(C407:C436),IF(ma=40,AVERAGE(C397:C436),0))))</f>
        <v>0</v>
      </c>
      <c r="E436" s="1" t="n">
        <f aca="false">IF(MIN($N436:$O436)=0,0,O436)</f>
        <v>2.43</v>
      </c>
      <c r="I436" s="56" t="n">
        <f aca="false">B436</f>
        <v>36114</v>
      </c>
      <c r="J436" s="35" t="n">
        <f aca="false">IF(MIN(C436,E436)=0,0,E436-C436)</f>
        <v>0.335</v>
      </c>
      <c r="K436" s="35" t="n">
        <f aca="false">IF(ma=7,AVERAGE(J430:J436),IF(ma=14,AVERAGE(J423:J436),IF(ma=30,AVERAGE(J407:J436),IF(ma=40,AVERAGE(J397:J436),0))))</f>
        <v>0</v>
      </c>
      <c r="L436" s="35"/>
      <c r="M436" s="35"/>
      <c r="N436" s="28" t="n">
        <f aca="false">IF(BASISYN="YES",Q436-S436,Q436)</f>
        <v>2.095</v>
      </c>
      <c r="O436" s="28" t="n">
        <f aca="false">IF(BASISYN="YES",R436-T436,R436)</f>
        <v>2.43</v>
      </c>
      <c r="Q436" s="28" t="n">
        <f aca="false">IF(ISNA(V436),Q435,V436)</f>
        <v>2.095</v>
      </c>
      <c r="R436" s="28" t="n">
        <f aca="false">IF(ISNA(W436),R435,W436)</f>
        <v>2.43</v>
      </c>
      <c r="S436" s="28" t="n">
        <f aca="false">IF(ISNA(X436),S435,X436)</f>
        <v>2.23</v>
      </c>
      <c r="T436" s="28" t="n">
        <f aca="false">IF(ISNA(Y436),T435,Y436)</f>
        <v>2.23</v>
      </c>
      <c r="V436" s="28" t="n">
        <f aca="false">VLOOKUP($B436,IF(V$1=2,PRICELOOK2,IF(V$1=3,PRICELOOK3,IF(V$1=4,cash,PRICELOOK))),V$2,FALSE())</f>
        <v>2.095</v>
      </c>
      <c r="W436" s="28" t="n">
        <f aca="false">VLOOKUP($B436,IF(W$1=2,PRICELOOK2,IF(W$1=3,PRICELOOK3,IF(W$1=4,cash,PRICELOOK))),W$2,FALSE())</f>
        <v>2.43</v>
      </c>
      <c r="X436" s="28" t="n">
        <f aca="false">VLOOKUP($B436,IF(X$1=2,PRICELOOK2,IF(X$1=3,PRICELOOK3,IF(X$1=4,cash,PRICELOOK))),X$2,FALSE())</f>
        <v>2.23</v>
      </c>
      <c r="Y436" s="28" t="n">
        <f aca="false">VLOOKUP($B436,IF(Y$1=2,PRICELOOK2,IF(Y$1=3,PRICELOOK3,IF(Y$1=4,cash,PRICELOOK))),Y$2,FALSE())</f>
        <v>2.23</v>
      </c>
      <c r="BK436" s="28" t="n">
        <f aca="false">V436</f>
        <v>2.095</v>
      </c>
      <c r="BL436" s="28" t="n">
        <f aca="false">W436</f>
        <v>2.43</v>
      </c>
      <c r="BM436" s="1" t="n">
        <f aca="false">IF(BK436=0,0,IF(BL436=0,0,1))</f>
        <v>1</v>
      </c>
      <c r="BN436" s="56" t="n">
        <f aca="false">B436</f>
        <v>36114</v>
      </c>
      <c r="BO436" s="71" t="n">
        <f aca="false">IF(BM436=1,CORREL(BK417:BK436,BL417:BL436),1.1)</f>
        <v>0.799560549523193</v>
      </c>
      <c r="BP436" s="28" t="n">
        <f aca="false">IF(BM436=0," ",BO436)</f>
        <v>0.799560549523193</v>
      </c>
      <c r="BV436" s="56" t="n">
        <f aca="false">BN436</f>
        <v>36114</v>
      </c>
      <c r="BW436" s="28" t="n">
        <f aca="false">V436</f>
        <v>2.095</v>
      </c>
      <c r="BX436" s="28" t="n">
        <f aca="false">W436</f>
        <v>2.43</v>
      </c>
      <c r="BY436" s="1" t="n">
        <f aca="false">LN(BW436/BW435)</f>
        <v>0</v>
      </c>
      <c r="BZ436" s="1" t="n">
        <f aca="false">LN(BX436/BX435)</f>
        <v>0</v>
      </c>
      <c r="CA436" s="56" t="n">
        <f aca="false">BV436</f>
        <v>36114</v>
      </c>
      <c r="CB436" s="1" t="n">
        <f aca="false">IF(ISNUMBER(STDEV(BY415:BY436)),STDEV(BY415:BY436)*SQRT(252),0)</f>
        <v>0.7499315671937</v>
      </c>
      <c r="CC436" s="1" t="n">
        <f aca="false">IF(ISNUMBER(STDEV(BZ415:BZ436)),STDEV(BZ415:BZ436)*SQRT(252),0)</f>
        <v>0.551674706553503</v>
      </c>
      <c r="CF436" s="56" t="n">
        <v>35921</v>
      </c>
      <c r="CG436" s="1" t="n">
        <f aca="false">CORREL(C415:C436,E415:E436)</f>
        <v>0.775583742363162</v>
      </c>
      <c r="CI436" s="56" t="n">
        <v>35921</v>
      </c>
      <c r="CJ436" s="3" t="n">
        <f aca="false">STDEV(CO415:CO436)*CJ$24</f>
        <v>0.754382238713492</v>
      </c>
      <c r="CK436" s="3" t="n">
        <f aca="false">STDEV(CP415:CP436)*CK$24</f>
        <v>0.554948769164089</v>
      </c>
      <c r="CO436" s="3" t="n">
        <f aca="false">LN(V436/V435)</f>
        <v>0</v>
      </c>
      <c r="CP436" s="3" t="n">
        <f aca="false">LN(W436/W435)</f>
        <v>0</v>
      </c>
    </row>
    <row r="437" customFormat="false" ht="12.75" hidden="false" customHeight="false" outlineLevel="0" collapsed="false">
      <c r="A437" s="1" t="n">
        <f aca="false">A438-1</f>
        <v>870</v>
      </c>
      <c r="B437" s="56" t="n">
        <f aca="false">HLOOKUP("date",IF(TERM2="cash",cash,PRICELOOK),IF(A437&gt;=2,A437,2),FALSE())</f>
        <v>36115</v>
      </c>
      <c r="C437" s="1" t="n">
        <f aca="false">IF(MIN($N437:$O437)=0,0,N437)</f>
        <v>2.105</v>
      </c>
      <c r="D437" s="35" t="n">
        <f aca="false">IF(ma=7,AVERAGE(C431:C437),IF(ma=14,AVERAGE(C424:C437),IF(ma=30,AVERAGE(C408:C437),IF(ma=40,AVERAGE(C398:C437),0))))</f>
        <v>0</v>
      </c>
      <c r="E437" s="1" t="n">
        <f aca="false">IF(MIN($N437:$O437)=0,0,O437)</f>
        <v>2.45</v>
      </c>
      <c r="I437" s="56" t="n">
        <f aca="false">B437</f>
        <v>36115</v>
      </c>
      <c r="J437" s="35" t="n">
        <f aca="false">IF(MIN(C437,E437)=0,0,E437-C437)</f>
        <v>0.345</v>
      </c>
      <c r="K437" s="35" t="n">
        <f aca="false">IF(ma=7,AVERAGE(J431:J437),IF(ma=14,AVERAGE(J424:J437),IF(ma=30,AVERAGE(J408:J437),IF(ma=40,AVERAGE(J398:J437),0))))</f>
        <v>0</v>
      </c>
      <c r="L437" s="35"/>
      <c r="M437" s="35"/>
      <c r="N437" s="28" t="n">
        <f aca="false">IF(BASISYN="YES",Q437-S437,Q437)</f>
        <v>2.105</v>
      </c>
      <c r="O437" s="28" t="n">
        <f aca="false">IF(BASISYN="YES",R437-T437,R437)</f>
        <v>2.45</v>
      </c>
      <c r="Q437" s="28" t="n">
        <f aca="false">IF(ISNA(V437),Q436,V437)</f>
        <v>2.105</v>
      </c>
      <c r="R437" s="28" t="n">
        <f aca="false">IF(ISNA(W437),R436,W437)</f>
        <v>2.45</v>
      </c>
      <c r="S437" s="28" t="n">
        <f aca="false">IF(ISNA(X437),S436,X437)</f>
        <v>2.195</v>
      </c>
      <c r="T437" s="28" t="n">
        <f aca="false">IF(ISNA(Y437),T436,Y437)</f>
        <v>2.195</v>
      </c>
      <c r="V437" s="28" t="n">
        <f aca="false">VLOOKUP($B437,IF(V$1=2,PRICELOOK2,IF(V$1=3,PRICELOOK3,IF(V$1=4,cash,PRICELOOK))),V$2,FALSE())</f>
        <v>2.105</v>
      </c>
      <c r="W437" s="28" t="n">
        <f aca="false">VLOOKUP($B437,IF(W$1=2,PRICELOOK2,IF(W$1=3,PRICELOOK3,IF(W$1=4,cash,PRICELOOK))),W$2,FALSE())</f>
        <v>2.45</v>
      </c>
      <c r="X437" s="28" t="n">
        <f aca="false">VLOOKUP($B437,IF(X$1=2,PRICELOOK2,IF(X$1=3,PRICELOOK3,IF(X$1=4,cash,PRICELOOK))),X$2,FALSE())</f>
        <v>2.195</v>
      </c>
      <c r="Y437" s="28" t="n">
        <f aca="false">VLOOKUP($B437,IF(Y$1=2,PRICELOOK2,IF(Y$1=3,PRICELOOK3,IF(Y$1=4,cash,PRICELOOK))),Y$2,FALSE())</f>
        <v>2.195</v>
      </c>
      <c r="BK437" s="28" t="n">
        <f aca="false">V437</f>
        <v>2.105</v>
      </c>
      <c r="BL437" s="28" t="n">
        <f aca="false">W437</f>
        <v>2.45</v>
      </c>
      <c r="BM437" s="1" t="n">
        <f aca="false">IF(BK437=0,0,IF(BL437=0,0,1))</f>
        <v>1</v>
      </c>
      <c r="BN437" s="56" t="n">
        <f aca="false">B437</f>
        <v>36115</v>
      </c>
      <c r="BO437" s="71" t="n">
        <f aca="false">IF(BM437=1,CORREL(BK418:BK437,BL418:BL437),1.1)</f>
        <v>0.843025766182466</v>
      </c>
      <c r="BP437" s="28" t="n">
        <f aca="false">IF(BM437=0," ",BO437)</f>
        <v>0.843025766182466</v>
      </c>
      <c r="BV437" s="56" t="n">
        <f aca="false">BN437</f>
        <v>36115</v>
      </c>
      <c r="BW437" s="28" t="n">
        <f aca="false">V437</f>
        <v>2.105</v>
      </c>
      <c r="BX437" s="28" t="n">
        <f aca="false">W437</f>
        <v>2.45</v>
      </c>
      <c r="BY437" s="1" t="n">
        <f aca="false">LN(BW437/BW436)</f>
        <v>0.00476191376024356</v>
      </c>
      <c r="BZ437" s="1" t="n">
        <f aca="false">LN(BX437/BX436)</f>
        <v>0.00819676720417849</v>
      </c>
      <c r="CA437" s="56" t="n">
        <f aca="false">BV437</f>
        <v>36115</v>
      </c>
      <c r="CB437" s="1" t="n">
        <f aca="false">IF(ISNUMBER(STDEV(BY416:BY437)),STDEV(BY416:BY437)*SQRT(252),0)</f>
        <v>0.749339903248238</v>
      </c>
      <c r="CC437" s="1" t="n">
        <f aca="false">IF(ISNUMBER(STDEV(BZ416:BZ437)),STDEV(BZ416:BZ437)*SQRT(252),0)</f>
        <v>0.551802331687195</v>
      </c>
      <c r="CF437" s="56" t="n">
        <v>35922</v>
      </c>
      <c r="CG437" s="1" t="n">
        <f aca="false">CORREL(C416:C437,E416:E437)</f>
        <v>0.756295139736771</v>
      </c>
      <c r="CI437" s="56" t="n">
        <v>35922</v>
      </c>
      <c r="CJ437" s="3" t="n">
        <f aca="false">STDEV(CO416:CO437)*CJ$24</f>
        <v>0.753787063378476</v>
      </c>
      <c r="CK437" s="3" t="n">
        <f aca="false">STDEV(CP416:CP437)*CK$24</f>
        <v>0.555077151723622</v>
      </c>
      <c r="CO437" s="3" t="n">
        <f aca="false">LN(V437/V436)</f>
        <v>0.00476191376024356</v>
      </c>
      <c r="CP437" s="3" t="n">
        <f aca="false">LN(W437/W436)</f>
        <v>0.00819676720417849</v>
      </c>
    </row>
    <row r="438" customFormat="false" ht="12.75" hidden="false" customHeight="false" outlineLevel="0" collapsed="false">
      <c r="A438" s="1" t="n">
        <f aca="false">A439-1</f>
        <v>871</v>
      </c>
      <c r="B438" s="56" t="n">
        <f aca="false">HLOOKUP("date",IF(TERM2="cash",cash,PRICELOOK),IF(A438&gt;=2,A438,2),FALSE())</f>
        <v>36116</v>
      </c>
      <c r="C438" s="1" t="n">
        <f aca="false">IF(MIN($N438:$O438)=0,0,N438)</f>
        <v>2.075</v>
      </c>
      <c r="D438" s="35" t="n">
        <f aca="false">IF(ma=7,AVERAGE(C432:C438),IF(ma=14,AVERAGE(C425:C438),IF(ma=30,AVERAGE(C409:C438),IF(ma=40,AVERAGE(C399:C438),0))))</f>
        <v>0</v>
      </c>
      <c r="E438" s="1" t="n">
        <f aca="false">IF(MIN($N438:$O438)=0,0,O438)</f>
        <v>2.4</v>
      </c>
      <c r="I438" s="56" t="n">
        <f aca="false">B438</f>
        <v>36116</v>
      </c>
      <c r="J438" s="35" t="n">
        <f aca="false">IF(MIN(C438,E438)=0,0,E438-C438)</f>
        <v>0.325</v>
      </c>
      <c r="K438" s="35" t="n">
        <f aca="false">IF(ma=7,AVERAGE(J432:J438),IF(ma=14,AVERAGE(J425:J438),IF(ma=30,AVERAGE(J409:J438),IF(ma=40,AVERAGE(J399:J438),0))))</f>
        <v>0</v>
      </c>
      <c r="L438" s="35"/>
      <c r="M438" s="35"/>
      <c r="N438" s="28" t="n">
        <f aca="false">IF(BASISYN="YES",Q438-S438,Q438)</f>
        <v>2.075</v>
      </c>
      <c r="O438" s="28" t="n">
        <f aca="false">IF(BASISYN="YES",R438-T438,R438)</f>
        <v>2.4</v>
      </c>
      <c r="Q438" s="28" t="n">
        <f aca="false">IF(ISNA(V438),Q437,V438)</f>
        <v>2.075</v>
      </c>
      <c r="R438" s="28" t="n">
        <f aca="false">IF(ISNA(W438),R437,W438)</f>
        <v>2.4</v>
      </c>
      <c r="S438" s="28" t="n">
        <f aca="false">IF(ISNA(X438),S437,X438)</f>
        <v>2.125</v>
      </c>
      <c r="T438" s="28" t="n">
        <f aca="false">IF(ISNA(Y438),T437,Y438)</f>
        <v>2.125</v>
      </c>
      <c r="V438" s="28" t="n">
        <f aca="false">VLOOKUP($B438,IF(V$1=2,PRICELOOK2,IF(V$1=3,PRICELOOK3,IF(V$1=4,cash,PRICELOOK))),V$2,FALSE())</f>
        <v>2.075</v>
      </c>
      <c r="W438" s="28" t="n">
        <f aca="false">VLOOKUP($B438,IF(W$1=2,PRICELOOK2,IF(W$1=3,PRICELOOK3,IF(W$1=4,cash,PRICELOOK))),W$2,FALSE())</f>
        <v>2.4</v>
      </c>
      <c r="X438" s="28" t="n">
        <f aca="false">VLOOKUP($B438,IF(X$1=2,PRICELOOK2,IF(X$1=3,PRICELOOK3,IF(X$1=4,cash,PRICELOOK))),X$2,FALSE())</f>
        <v>2.125</v>
      </c>
      <c r="Y438" s="28" t="n">
        <f aca="false">VLOOKUP($B438,IF(Y$1=2,PRICELOOK2,IF(Y$1=3,PRICELOOK3,IF(Y$1=4,cash,PRICELOOK))),Y$2,FALSE())</f>
        <v>2.125</v>
      </c>
      <c r="BK438" s="28" t="n">
        <f aca="false">V438</f>
        <v>2.075</v>
      </c>
      <c r="BL438" s="28" t="n">
        <f aca="false">W438</f>
        <v>2.4</v>
      </c>
      <c r="BM438" s="1" t="n">
        <f aca="false">IF(BK438=0,0,IF(BL438=0,0,1))</f>
        <v>1</v>
      </c>
      <c r="BN438" s="56" t="n">
        <f aca="false">B438</f>
        <v>36116</v>
      </c>
      <c r="BO438" s="71" t="n">
        <f aca="false">IF(BM438=1,CORREL(BK419:BK438,BL419:BL438),1.1)</f>
        <v>0.85045198976622</v>
      </c>
      <c r="BP438" s="28" t="n">
        <f aca="false">IF(BM438=0," ",BO438)</f>
        <v>0.85045198976622</v>
      </c>
      <c r="BV438" s="56" t="n">
        <f aca="false">BN438</f>
        <v>36116</v>
      </c>
      <c r="BW438" s="28" t="n">
        <f aca="false">V438</f>
        <v>2.075</v>
      </c>
      <c r="BX438" s="28" t="n">
        <f aca="false">W438</f>
        <v>2.4</v>
      </c>
      <c r="BY438" s="1" t="n">
        <f aca="false">LN(BW438/BW437)</f>
        <v>-0.0143543134516831</v>
      </c>
      <c r="BZ438" s="1" t="n">
        <f aca="false">LN(BX438/BX437)</f>
        <v>-0.0206192872027358</v>
      </c>
      <c r="CA438" s="56" t="n">
        <f aca="false">BV438</f>
        <v>36116</v>
      </c>
      <c r="CB438" s="1" t="n">
        <f aca="false">IF(ISNUMBER(STDEV(BY417:BY438)),STDEV(BY417:BY438)*SQRT(252),0)</f>
        <v>0.714325293948734</v>
      </c>
      <c r="CC438" s="1" t="n">
        <f aca="false">IF(ISNUMBER(STDEV(BZ417:BZ438)),STDEV(BZ417:BZ438)*SQRT(252),0)</f>
        <v>0.462256376150502</v>
      </c>
      <c r="CF438" s="56" t="n">
        <v>35923</v>
      </c>
      <c r="CG438" s="1" t="n">
        <f aca="false">CORREL(C417:C438,E417:E438)</f>
        <v>0.794120035489843</v>
      </c>
      <c r="CI438" s="56" t="n">
        <v>35923</v>
      </c>
      <c r="CJ438" s="3" t="n">
        <f aca="false">STDEV(CO417:CO438)*CJ$24</f>
        <v>0.718564650419007</v>
      </c>
      <c r="CK438" s="3" t="n">
        <f aca="false">STDEV(CP417:CP438)*CK$24</f>
        <v>0.464999761518148</v>
      </c>
      <c r="CO438" s="3" t="n">
        <f aca="false">LN(V438/V437)</f>
        <v>-0.0143543134516831</v>
      </c>
      <c r="CP438" s="3" t="n">
        <f aca="false">LN(W438/W437)</f>
        <v>-0.0206192872027358</v>
      </c>
    </row>
    <row r="439" customFormat="false" ht="12.75" hidden="false" customHeight="false" outlineLevel="0" collapsed="false">
      <c r="A439" s="1" t="n">
        <f aca="false">A440-1</f>
        <v>872</v>
      </c>
      <c r="B439" s="56" t="n">
        <f aca="false">HLOOKUP("date",IF(TERM2="cash",cash,PRICELOOK),IF(A439&gt;=2,A439,2),FALSE())</f>
        <v>36117</v>
      </c>
      <c r="C439" s="1" t="n">
        <f aca="false">IF(MIN($N439:$O439)=0,0,N439)</f>
        <v>2.075</v>
      </c>
      <c r="D439" s="35" t="n">
        <f aca="false">IF(ma=7,AVERAGE(C433:C439),IF(ma=14,AVERAGE(C426:C439),IF(ma=30,AVERAGE(C410:C439),IF(ma=40,AVERAGE(C400:C439),0))))</f>
        <v>0</v>
      </c>
      <c r="E439" s="1" t="n">
        <f aca="false">IF(MIN($N439:$O439)=0,0,O439)</f>
        <v>2.4</v>
      </c>
      <c r="I439" s="56" t="n">
        <f aca="false">B439</f>
        <v>36117</v>
      </c>
      <c r="J439" s="35" t="n">
        <f aca="false">IF(MIN(C439,E439)=0,0,E439-C439)</f>
        <v>0.325</v>
      </c>
      <c r="K439" s="35" t="n">
        <f aca="false">IF(ma=7,AVERAGE(J433:J439),IF(ma=14,AVERAGE(J426:J439),IF(ma=30,AVERAGE(J410:J439),IF(ma=40,AVERAGE(J400:J439),0))))</f>
        <v>0</v>
      </c>
      <c r="L439" s="35"/>
      <c r="M439" s="35"/>
      <c r="N439" s="28" t="n">
        <f aca="false">IF(BASISYN="YES",Q439-S439,Q439)</f>
        <v>2.075</v>
      </c>
      <c r="O439" s="28" t="n">
        <f aca="false">IF(BASISYN="YES",R439-T439,R439)</f>
        <v>2.4</v>
      </c>
      <c r="Q439" s="28" t="n">
        <f aca="false">IF(ISNA(V439),Q438,V439)</f>
        <v>2.075</v>
      </c>
      <c r="R439" s="28" t="n">
        <f aca="false">IF(ISNA(W439),R438,W439)</f>
        <v>2.4</v>
      </c>
      <c r="S439" s="28" t="n">
        <f aca="false">IF(ISNA(X439),S438,X439)</f>
        <v>2.1</v>
      </c>
      <c r="T439" s="28" t="n">
        <f aca="false">IF(ISNA(Y439),T438,Y439)</f>
        <v>2.1</v>
      </c>
      <c r="V439" s="28" t="n">
        <f aca="false">VLOOKUP($B439,IF(V$1=2,PRICELOOK2,IF(V$1=3,PRICELOOK3,IF(V$1=4,cash,PRICELOOK))),V$2,FALSE())</f>
        <v>2.075</v>
      </c>
      <c r="W439" s="28" t="n">
        <f aca="false">VLOOKUP($B439,IF(W$1=2,PRICELOOK2,IF(W$1=3,PRICELOOK3,IF(W$1=4,cash,PRICELOOK))),W$2,FALSE())</f>
        <v>2.4</v>
      </c>
      <c r="X439" s="28" t="n">
        <f aca="false">VLOOKUP($B439,IF(X$1=2,PRICELOOK2,IF(X$1=3,PRICELOOK3,IF(X$1=4,cash,PRICELOOK))),X$2,FALSE())</f>
        <v>2.1</v>
      </c>
      <c r="Y439" s="28" t="n">
        <f aca="false">VLOOKUP($B439,IF(Y$1=2,PRICELOOK2,IF(Y$1=3,PRICELOOK3,IF(Y$1=4,cash,PRICELOOK))),Y$2,FALSE())</f>
        <v>2.1</v>
      </c>
      <c r="BK439" s="28" t="n">
        <f aca="false">V439</f>
        <v>2.075</v>
      </c>
      <c r="BL439" s="28" t="n">
        <f aca="false">W439</f>
        <v>2.4</v>
      </c>
      <c r="BM439" s="1" t="n">
        <f aca="false">IF(BK439=0,0,IF(BL439=0,0,1))</f>
        <v>1</v>
      </c>
      <c r="BN439" s="56" t="n">
        <f aca="false">B439</f>
        <v>36117</v>
      </c>
      <c r="BO439" s="71" t="n">
        <f aca="false">IF(BM439=1,CORREL(BK420:BK439,BL420:BL439),1.1)</f>
        <v>0.88463431196501</v>
      </c>
      <c r="BP439" s="28" t="n">
        <f aca="false">IF(BM439=0," ",BO439)</f>
        <v>0.88463431196501</v>
      </c>
      <c r="BV439" s="56" t="n">
        <f aca="false">BN439</f>
        <v>36117</v>
      </c>
      <c r="BW439" s="28" t="n">
        <f aca="false">V439</f>
        <v>2.075</v>
      </c>
      <c r="BX439" s="28" t="n">
        <f aca="false">W439</f>
        <v>2.4</v>
      </c>
      <c r="BY439" s="1" t="n">
        <f aca="false">LN(BW439/BW438)</f>
        <v>0</v>
      </c>
      <c r="BZ439" s="1" t="n">
        <f aca="false">LN(BX439/BX438)</f>
        <v>0</v>
      </c>
      <c r="CA439" s="56" t="n">
        <f aca="false">BV439</f>
        <v>36117</v>
      </c>
      <c r="CB439" s="1" t="n">
        <f aca="false">IF(ISNUMBER(STDEV(BY418:BY439)),STDEV(BY418:BY439)*SQRT(252),0)</f>
        <v>0.711211349916518</v>
      </c>
      <c r="CC439" s="1" t="n">
        <f aca="false">IF(ISNUMBER(STDEV(BZ418:BZ439)),STDEV(BZ418:BZ439)*SQRT(252),0)</f>
        <v>0.46125431820312</v>
      </c>
      <c r="CF439" s="56" t="n">
        <v>35926</v>
      </c>
      <c r="CG439" s="1" t="n">
        <f aca="false">CORREL(C418:C439,E418:E439)</f>
        <v>0.83175696565088</v>
      </c>
      <c r="CI439" s="56" t="n">
        <v>35926</v>
      </c>
      <c r="CJ439" s="3" t="n">
        <f aca="false">STDEV(CO418:CO439)*CJ$24</f>
        <v>0.715432225844532</v>
      </c>
      <c r="CK439" s="3" t="n">
        <f aca="false">STDEV(CP418:CP439)*CK$24</f>
        <v>0.463991756587118</v>
      </c>
      <c r="CO439" s="3" t="n">
        <f aca="false">LN(V439/V438)</f>
        <v>0</v>
      </c>
      <c r="CP439" s="3" t="n">
        <f aca="false">LN(W439/W438)</f>
        <v>0</v>
      </c>
    </row>
    <row r="440" customFormat="false" ht="12.75" hidden="false" customHeight="false" outlineLevel="0" collapsed="false">
      <c r="A440" s="1" t="n">
        <f aca="false">A441-1</f>
        <v>873</v>
      </c>
      <c r="B440" s="56" t="n">
        <f aca="false">HLOOKUP("date",IF(TERM2="cash",cash,PRICELOOK),IF(A440&gt;=2,A440,2),FALSE())</f>
        <v>36118</v>
      </c>
      <c r="C440" s="1" t="n">
        <f aca="false">IF(MIN($N440:$O440)=0,0,N440)</f>
        <v>2.04</v>
      </c>
      <c r="D440" s="35" t="n">
        <f aca="false">IF(ma=7,AVERAGE(C434:C440),IF(ma=14,AVERAGE(C427:C440),IF(ma=30,AVERAGE(C411:C440),IF(ma=40,AVERAGE(C401:C440),0))))</f>
        <v>0</v>
      </c>
      <c r="E440" s="1" t="n">
        <f aca="false">IF(MIN($N440:$O440)=0,0,O440)</f>
        <v>2.35</v>
      </c>
      <c r="I440" s="56" t="n">
        <f aca="false">B440</f>
        <v>36118</v>
      </c>
      <c r="J440" s="35" t="n">
        <f aca="false">IF(MIN(C440,E440)=0,0,E440-C440)</f>
        <v>0.31</v>
      </c>
      <c r="K440" s="35" t="n">
        <f aca="false">IF(ma=7,AVERAGE(J434:J440),IF(ma=14,AVERAGE(J427:J440),IF(ma=30,AVERAGE(J411:J440),IF(ma=40,AVERAGE(J401:J440),0))))</f>
        <v>0</v>
      </c>
      <c r="L440" s="35"/>
      <c r="M440" s="35"/>
      <c r="N440" s="28" t="n">
        <f aca="false">IF(BASISYN="YES",Q440-S440,Q440)</f>
        <v>2.04</v>
      </c>
      <c r="O440" s="28" t="n">
        <f aca="false">IF(BASISYN="YES",R440-T440,R440)</f>
        <v>2.35</v>
      </c>
      <c r="Q440" s="28" t="n">
        <f aca="false">IF(ISNA(V440),Q439,V440)</f>
        <v>2.04</v>
      </c>
      <c r="R440" s="28" t="n">
        <f aca="false">IF(ISNA(W440),R439,W440)</f>
        <v>2.35</v>
      </c>
      <c r="S440" s="28" t="n">
        <f aca="false">IF(ISNA(X440),S439,X440)</f>
        <v>2.115</v>
      </c>
      <c r="T440" s="28" t="n">
        <f aca="false">IF(ISNA(Y440),T439,Y440)</f>
        <v>2.115</v>
      </c>
      <c r="V440" s="28" t="n">
        <f aca="false">VLOOKUP($B440,IF(V$1=2,PRICELOOK2,IF(V$1=3,PRICELOOK3,IF(V$1=4,cash,PRICELOOK))),V$2,FALSE())</f>
        <v>2.04</v>
      </c>
      <c r="W440" s="28" t="n">
        <f aca="false">VLOOKUP($B440,IF(W$1=2,PRICELOOK2,IF(W$1=3,PRICELOOK3,IF(W$1=4,cash,PRICELOOK))),W$2,FALSE())</f>
        <v>2.35</v>
      </c>
      <c r="X440" s="28" t="n">
        <f aca="false">VLOOKUP($B440,IF(X$1=2,PRICELOOK2,IF(X$1=3,PRICELOOK3,IF(X$1=4,cash,PRICELOOK))),X$2,FALSE())</f>
        <v>2.115</v>
      </c>
      <c r="Y440" s="28" t="n">
        <f aca="false">VLOOKUP($B440,IF(Y$1=2,PRICELOOK2,IF(Y$1=3,PRICELOOK3,IF(Y$1=4,cash,PRICELOOK))),Y$2,FALSE())</f>
        <v>2.115</v>
      </c>
      <c r="BK440" s="28" t="n">
        <f aca="false">V440</f>
        <v>2.04</v>
      </c>
      <c r="BL440" s="28" t="n">
        <f aca="false">W440</f>
        <v>2.35</v>
      </c>
      <c r="BM440" s="1" t="n">
        <f aca="false">IF(BK440=0,0,IF(BL440=0,0,1))</f>
        <v>1</v>
      </c>
      <c r="BN440" s="56" t="n">
        <f aca="false">B440</f>
        <v>36118</v>
      </c>
      <c r="BO440" s="71" t="n">
        <f aca="false">IF(BM440=1,CORREL(BK421:BK440,BL421:BL440),1.1)</f>
        <v>0.862807425192792</v>
      </c>
      <c r="BP440" s="28" t="n">
        <f aca="false">IF(BM440=0," ",BO440)</f>
        <v>0.862807425192792</v>
      </c>
      <c r="BV440" s="56" t="n">
        <f aca="false">BN440</f>
        <v>36118</v>
      </c>
      <c r="BW440" s="28" t="n">
        <f aca="false">V440</f>
        <v>2.04</v>
      </c>
      <c r="BX440" s="28" t="n">
        <f aca="false">W440</f>
        <v>2.35</v>
      </c>
      <c r="BY440" s="1" t="n">
        <f aca="false">LN(BW440/BW439)</f>
        <v>-0.0170113458265367</v>
      </c>
      <c r="BZ440" s="1" t="n">
        <f aca="false">LN(BX440/BX439)</f>
        <v>-0.0210534091978323</v>
      </c>
      <c r="CA440" s="56" t="n">
        <f aca="false">BV440</f>
        <v>36118</v>
      </c>
      <c r="CB440" s="1" t="n">
        <f aca="false">IF(ISNUMBER(STDEV(BY419:BY440)),STDEV(BY419:BY440)*SQRT(252),0)</f>
        <v>0.640550729434514</v>
      </c>
      <c r="CC440" s="1" t="n">
        <f aca="false">IF(ISNUMBER(STDEV(BZ419:BZ440)),STDEV(BZ419:BZ440)*SQRT(252),0)</f>
        <v>0.439471148149547</v>
      </c>
      <c r="CF440" s="56" t="n">
        <v>35927</v>
      </c>
      <c r="CG440" s="1" t="n">
        <f aca="false">CORREL(C419:C440,E419:E440)</f>
        <v>0.83158039505609</v>
      </c>
      <c r="CI440" s="56" t="n">
        <v>35927</v>
      </c>
      <c r="CJ440" s="3" t="n">
        <f aca="false">STDEV(CO419:CO440)*CJ$24</f>
        <v>0.644352250817518</v>
      </c>
      <c r="CK440" s="3" t="n">
        <f aca="false">STDEV(CP419:CP440)*CK$24</f>
        <v>0.442079308424969</v>
      </c>
      <c r="CO440" s="3" t="n">
        <f aca="false">LN(V440/V439)</f>
        <v>-0.0170113458265367</v>
      </c>
      <c r="CP440" s="3" t="n">
        <f aca="false">LN(W440/W439)</f>
        <v>-0.0210534091978323</v>
      </c>
    </row>
    <row r="441" customFormat="false" ht="12.75" hidden="false" customHeight="false" outlineLevel="0" collapsed="false">
      <c r="A441" s="1" t="n">
        <f aca="false">A442-1</f>
        <v>874</v>
      </c>
      <c r="B441" s="56" t="n">
        <f aca="false">HLOOKUP("date",IF(TERM2="cash",cash,PRICELOOK),IF(A441&gt;=2,A441,2),FALSE())</f>
        <v>36119</v>
      </c>
      <c r="C441" s="1" t="n">
        <f aca="false">IF(MIN($N441:$O441)=0,0,N441)</f>
        <v>1.95</v>
      </c>
      <c r="D441" s="35" t="n">
        <f aca="false">IF(ma=7,AVERAGE(C435:C441),IF(ma=14,AVERAGE(C428:C441),IF(ma=30,AVERAGE(C412:C441),IF(ma=40,AVERAGE(C402:C441),0))))</f>
        <v>0</v>
      </c>
      <c r="E441" s="1" t="n">
        <f aca="false">IF(MIN($N441:$O441)=0,0,O441)</f>
        <v>2.295</v>
      </c>
      <c r="I441" s="56" t="n">
        <f aca="false">B441</f>
        <v>36119</v>
      </c>
      <c r="J441" s="35" t="n">
        <f aca="false">IF(MIN(C441,E441)=0,0,E441-C441)</f>
        <v>0.345</v>
      </c>
      <c r="K441" s="35" t="n">
        <f aca="false">IF(ma=7,AVERAGE(J435:J441),IF(ma=14,AVERAGE(J428:J441),IF(ma=30,AVERAGE(J412:J441),IF(ma=40,AVERAGE(J402:J441),0))))</f>
        <v>0</v>
      </c>
      <c r="L441" s="35"/>
      <c r="M441" s="35"/>
      <c r="N441" s="28" t="n">
        <f aca="false">IF(BASISYN="YES",Q441-S441,Q441)</f>
        <v>1.95</v>
      </c>
      <c r="O441" s="28" t="n">
        <f aca="false">IF(BASISYN="YES",R441-T441,R441)</f>
        <v>2.295</v>
      </c>
      <c r="Q441" s="28" t="n">
        <f aca="false">IF(ISNA(V441),Q440,V441)</f>
        <v>1.95</v>
      </c>
      <c r="R441" s="28" t="n">
        <f aca="false">IF(ISNA(W441),R440,W441)</f>
        <v>2.295</v>
      </c>
      <c r="S441" s="28" t="n">
        <f aca="false">IF(ISNA(X441),S440,X441)</f>
        <v>2.095</v>
      </c>
      <c r="T441" s="28" t="n">
        <f aca="false">IF(ISNA(Y441),T440,Y441)</f>
        <v>2.095</v>
      </c>
      <c r="V441" s="28" t="n">
        <f aca="false">VLOOKUP($B441,IF(V$1=2,PRICELOOK2,IF(V$1=3,PRICELOOK3,IF(V$1=4,cash,PRICELOOK))),V$2,FALSE())</f>
        <v>1.95</v>
      </c>
      <c r="W441" s="28" t="n">
        <f aca="false">VLOOKUP($B441,IF(W$1=2,PRICELOOK2,IF(W$1=3,PRICELOOK3,IF(W$1=4,cash,PRICELOOK))),W$2,FALSE())</f>
        <v>2.295</v>
      </c>
      <c r="X441" s="28" t="n">
        <f aca="false">VLOOKUP($B441,IF(X$1=2,PRICELOOK2,IF(X$1=3,PRICELOOK3,IF(X$1=4,cash,PRICELOOK))),X$2,FALSE())</f>
        <v>2.095</v>
      </c>
      <c r="Y441" s="28" t="n">
        <f aca="false">VLOOKUP($B441,IF(Y$1=2,PRICELOOK2,IF(Y$1=3,PRICELOOK3,IF(Y$1=4,cash,PRICELOOK))),Y$2,FALSE())</f>
        <v>2.095</v>
      </c>
      <c r="BK441" s="28" t="n">
        <f aca="false">V441</f>
        <v>1.95</v>
      </c>
      <c r="BL441" s="28" t="n">
        <f aca="false">W441</f>
        <v>2.295</v>
      </c>
      <c r="BM441" s="1" t="n">
        <f aca="false">IF(BK441=0,0,IF(BL441=0,0,1))</f>
        <v>1</v>
      </c>
      <c r="BN441" s="56" t="n">
        <f aca="false">B441</f>
        <v>36119</v>
      </c>
      <c r="BO441" s="71" t="n">
        <f aca="false">IF(BM441=1,CORREL(BK422:BK441,BL422:BL441),1.1)</f>
        <v>0.849244716700758</v>
      </c>
      <c r="BP441" s="28" t="n">
        <f aca="false">IF(BM441=0," ",BO441)</f>
        <v>0.849244716700758</v>
      </c>
      <c r="BV441" s="56" t="n">
        <f aca="false">BN441</f>
        <v>36119</v>
      </c>
      <c r="BW441" s="28" t="n">
        <f aca="false">V441</f>
        <v>1.95</v>
      </c>
      <c r="BX441" s="28" t="n">
        <f aca="false">W441</f>
        <v>2.295</v>
      </c>
      <c r="BY441" s="1" t="n">
        <f aca="false">LN(BW441/BW440)</f>
        <v>-0.0451204352804697</v>
      </c>
      <c r="BZ441" s="1" t="n">
        <f aca="false">LN(BX441/BX440)</f>
        <v>-0.0236824846435592</v>
      </c>
      <c r="CA441" s="56" t="n">
        <f aca="false">BV441</f>
        <v>36119</v>
      </c>
      <c r="CB441" s="1" t="n">
        <f aca="false">IF(ISNUMBER(STDEV(BY420:BY441)),STDEV(BY420:BY441)*SQRT(252),0)</f>
        <v>0.664405505265959</v>
      </c>
      <c r="CC441" s="1" t="n">
        <f aca="false">IF(ISNUMBER(STDEV(BZ420:BZ441)),STDEV(BZ420:BZ441)*SQRT(252),0)</f>
        <v>0.443297217560742</v>
      </c>
      <c r="CF441" s="56" t="n">
        <v>35928</v>
      </c>
      <c r="CG441" s="1" t="n">
        <f aca="false">CORREL(C420:C441,E420:E441)</f>
        <v>0.863301876374371</v>
      </c>
      <c r="CI441" s="56" t="n">
        <v>35928</v>
      </c>
      <c r="CJ441" s="3" t="n">
        <f aca="false">STDEV(CO420:CO441)*CJ$24</f>
        <v>0.668348599261783</v>
      </c>
      <c r="CK441" s="3" t="n">
        <f aca="false">STDEV(CP420:CP441)*CK$24</f>
        <v>0.445928084678903</v>
      </c>
      <c r="CO441" s="3" t="n">
        <f aca="false">LN(V441/V440)</f>
        <v>-0.0451204352804697</v>
      </c>
      <c r="CP441" s="3" t="n">
        <f aca="false">LN(W441/W440)</f>
        <v>-0.0236824846435592</v>
      </c>
    </row>
    <row r="442" customFormat="false" ht="12.75" hidden="false" customHeight="false" outlineLevel="0" collapsed="false">
      <c r="A442" s="1" t="n">
        <f aca="false">A443-1</f>
        <v>875</v>
      </c>
      <c r="B442" s="56" t="n">
        <f aca="false">HLOOKUP("date",IF(TERM2="cash",cash,PRICELOOK),IF(A442&gt;=2,A442,2),FALSE())</f>
        <v>36120</v>
      </c>
      <c r="C442" s="1" t="n">
        <f aca="false">IF(MIN($N442:$O442)=0,0,N442)</f>
        <v>1.95</v>
      </c>
      <c r="D442" s="35" t="n">
        <f aca="false">IF(ma=7,AVERAGE(C436:C442),IF(ma=14,AVERAGE(C429:C442),IF(ma=30,AVERAGE(C413:C442),IF(ma=40,AVERAGE(C403:C442),0))))</f>
        <v>0</v>
      </c>
      <c r="E442" s="1" t="n">
        <f aca="false">IF(MIN($N442:$O442)=0,0,O442)</f>
        <v>2.295</v>
      </c>
      <c r="I442" s="56" t="n">
        <f aca="false">B442</f>
        <v>36120</v>
      </c>
      <c r="J442" s="35" t="n">
        <f aca="false">IF(MIN(C442,E442)=0,0,E442-C442)</f>
        <v>0.345</v>
      </c>
      <c r="K442" s="35" t="n">
        <f aca="false">IF(ma=7,AVERAGE(J436:J442),IF(ma=14,AVERAGE(J429:J442),IF(ma=30,AVERAGE(J413:J442),IF(ma=40,AVERAGE(J403:J442),0))))</f>
        <v>0</v>
      </c>
      <c r="L442" s="35"/>
      <c r="M442" s="35"/>
      <c r="N442" s="28" t="n">
        <f aca="false">IF(BASISYN="YES",Q442-S442,Q442)</f>
        <v>1.95</v>
      </c>
      <c r="O442" s="28" t="n">
        <f aca="false">IF(BASISYN="YES",R442-T442,R442)</f>
        <v>2.295</v>
      </c>
      <c r="Q442" s="28" t="n">
        <f aca="false">IF(ISNA(V442),Q441,V442)</f>
        <v>1.95</v>
      </c>
      <c r="R442" s="28" t="n">
        <f aca="false">IF(ISNA(W442),R441,W442)</f>
        <v>2.295</v>
      </c>
      <c r="S442" s="28" t="n">
        <f aca="false">IF(ISNA(X442),S441,X442)</f>
        <v>2.095</v>
      </c>
      <c r="T442" s="28" t="n">
        <f aca="false">IF(ISNA(Y442),T441,Y442)</f>
        <v>2.095</v>
      </c>
      <c r="V442" s="28" t="n">
        <f aca="false">VLOOKUP($B442,IF(V$1=2,PRICELOOK2,IF(V$1=3,PRICELOOK3,IF(V$1=4,cash,PRICELOOK))),V$2,FALSE())</f>
        <v>1.95</v>
      </c>
      <c r="W442" s="28" t="n">
        <f aca="false">VLOOKUP($B442,IF(W$1=2,PRICELOOK2,IF(W$1=3,PRICELOOK3,IF(W$1=4,cash,PRICELOOK))),W$2,FALSE())</f>
        <v>2.295</v>
      </c>
      <c r="X442" s="28" t="n">
        <f aca="false">VLOOKUP($B442,IF(X$1=2,PRICELOOK2,IF(X$1=3,PRICELOOK3,IF(X$1=4,cash,PRICELOOK))),X$2,FALSE())</f>
        <v>2.095</v>
      </c>
      <c r="Y442" s="28" t="n">
        <f aca="false">VLOOKUP($B442,IF(Y$1=2,PRICELOOK2,IF(Y$1=3,PRICELOOK3,IF(Y$1=4,cash,PRICELOOK))),Y$2,FALSE())</f>
        <v>2.095</v>
      </c>
      <c r="BK442" s="28" t="n">
        <f aca="false">V442</f>
        <v>1.95</v>
      </c>
      <c r="BL442" s="28" t="n">
        <f aca="false">W442</f>
        <v>2.295</v>
      </c>
      <c r="BM442" s="1" t="n">
        <f aca="false">IF(BK442=0,0,IF(BL442=0,0,1))</f>
        <v>1</v>
      </c>
      <c r="BN442" s="56" t="n">
        <f aca="false">B442</f>
        <v>36120</v>
      </c>
      <c r="BO442" s="71" t="n">
        <f aca="false">IF(BM442=1,CORREL(BK423:BK442,BL423:BL442),1.1)</f>
        <v>0.853156885526347</v>
      </c>
      <c r="BP442" s="28" t="n">
        <f aca="false">IF(BM442=0," ",BO442)</f>
        <v>0.853156885526347</v>
      </c>
      <c r="BV442" s="56" t="n">
        <f aca="false">BN442</f>
        <v>36120</v>
      </c>
      <c r="BW442" s="28" t="n">
        <f aca="false">V442</f>
        <v>1.95</v>
      </c>
      <c r="BX442" s="28" t="n">
        <f aca="false">W442</f>
        <v>2.295</v>
      </c>
      <c r="BY442" s="1" t="n">
        <f aca="false">LN(BW442/BW441)</f>
        <v>0</v>
      </c>
      <c r="BZ442" s="1" t="n">
        <f aca="false">LN(BX442/BX441)</f>
        <v>0</v>
      </c>
      <c r="CA442" s="56" t="n">
        <f aca="false">BV442</f>
        <v>36120</v>
      </c>
      <c r="CB442" s="1" t="n">
        <f aca="false">IF(ISNUMBER(STDEV(BY421:BY442)),STDEV(BY421:BY442)*SQRT(252),0)</f>
        <v>0.664505942680154</v>
      </c>
      <c r="CC442" s="1" t="n">
        <f aca="false">IF(ISNUMBER(STDEV(BZ421:BZ442)),STDEV(BZ421:BZ442)*SQRT(252),0)</f>
        <v>0.423555486364875</v>
      </c>
      <c r="CF442" s="56" t="n">
        <v>35929</v>
      </c>
      <c r="CG442" s="1" t="n">
        <f aca="false">CORREL(C421:C442,E421:E442)</f>
        <v>0.851192707717138</v>
      </c>
      <c r="CI442" s="56" t="n">
        <v>35929</v>
      </c>
      <c r="CJ442" s="3" t="n">
        <f aca="false">STDEV(CO421:CO442)*CJ$24</f>
        <v>0.66844963274895</v>
      </c>
      <c r="CK442" s="3" t="n">
        <f aca="false">STDEV(CP421:CP442)*CK$24</f>
        <v>0.426069190844965</v>
      </c>
      <c r="CO442" s="3" t="n">
        <f aca="false">LN(V442/V441)</f>
        <v>0</v>
      </c>
      <c r="CP442" s="3" t="n">
        <f aca="false">LN(W442/W441)</f>
        <v>0</v>
      </c>
    </row>
    <row r="443" customFormat="false" ht="12.75" hidden="false" customHeight="false" outlineLevel="0" collapsed="false">
      <c r="A443" s="1" t="n">
        <f aca="false">A444-1</f>
        <v>876</v>
      </c>
      <c r="B443" s="56" t="n">
        <f aca="false">HLOOKUP("date",IF(TERM2="cash",cash,PRICELOOK),IF(A443&gt;=2,A443,2),FALSE())</f>
        <v>36121</v>
      </c>
      <c r="C443" s="1" t="n">
        <f aca="false">IF(MIN($N443:$O443)=0,0,N443)</f>
        <v>1.95</v>
      </c>
      <c r="D443" s="35" t="n">
        <f aca="false">IF(ma=7,AVERAGE(C437:C443),IF(ma=14,AVERAGE(C430:C443),IF(ma=30,AVERAGE(C414:C443),IF(ma=40,AVERAGE(C404:C443),0))))</f>
        <v>0</v>
      </c>
      <c r="E443" s="1" t="n">
        <f aca="false">IF(MIN($N443:$O443)=0,0,O443)</f>
        <v>2.295</v>
      </c>
      <c r="I443" s="56" t="n">
        <f aca="false">B443</f>
        <v>36121</v>
      </c>
      <c r="J443" s="35" t="n">
        <f aca="false">IF(MIN(C443,E443)=0,0,E443-C443)</f>
        <v>0.345</v>
      </c>
      <c r="K443" s="35" t="n">
        <f aca="false">IF(ma=7,AVERAGE(J437:J443),IF(ma=14,AVERAGE(J430:J443),IF(ma=30,AVERAGE(J414:J443),IF(ma=40,AVERAGE(J404:J443),0))))</f>
        <v>0</v>
      </c>
      <c r="L443" s="35"/>
      <c r="M443" s="35"/>
      <c r="N443" s="28" t="n">
        <f aca="false">IF(BASISYN="YES",Q443-S443,Q443)</f>
        <v>1.95</v>
      </c>
      <c r="O443" s="28" t="n">
        <f aca="false">IF(BASISYN="YES",R443-T443,R443)</f>
        <v>2.295</v>
      </c>
      <c r="Q443" s="28" t="n">
        <f aca="false">IF(ISNA(V443),Q442,V443)</f>
        <v>1.95</v>
      </c>
      <c r="R443" s="28" t="n">
        <f aca="false">IF(ISNA(W443),R442,W443)</f>
        <v>2.295</v>
      </c>
      <c r="S443" s="28" t="n">
        <f aca="false">IF(ISNA(X443),S442,X443)</f>
        <v>2.095</v>
      </c>
      <c r="T443" s="28" t="n">
        <f aca="false">IF(ISNA(Y443),T442,Y443)</f>
        <v>2.095</v>
      </c>
      <c r="V443" s="28" t="n">
        <f aca="false">VLOOKUP($B443,IF(V$1=2,PRICELOOK2,IF(V$1=3,PRICELOOK3,IF(V$1=4,cash,PRICELOOK))),V$2,FALSE())</f>
        <v>1.95</v>
      </c>
      <c r="W443" s="28" t="n">
        <f aca="false">VLOOKUP($B443,IF(W$1=2,PRICELOOK2,IF(W$1=3,PRICELOOK3,IF(W$1=4,cash,PRICELOOK))),W$2,FALSE())</f>
        <v>2.295</v>
      </c>
      <c r="X443" s="28" t="n">
        <f aca="false">VLOOKUP($B443,IF(X$1=2,PRICELOOK2,IF(X$1=3,PRICELOOK3,IF(X$1=4,cash,PRICELOOK))),X$2,FALSE())</f>
        <v>2.095</v>
      </c>
      <c r="Y443" s="28" t="n">
        <f aca="false">VLOOKUP($B443,IF(Y$1=2,PRICELOOK2,IF(Y$1=3,PRICELOOK3,IF(Y$1=4,cash,PRICELOOK))),Y$2,FALSE())</f>
        <v>2.095</v>
      </c>
      <c r="BK443" s="28" t="n">
        <f aca="false">V443</f>
        <v>1.95</v>
      </c>
      <c r="BL443" s="28" t="n">
        <f aca="false">W443</f>
        <v>2.295</v>
      </c>
      <c r="BM443" s="1" t="n">
        <f aca="false">IF(BK443=0,0,IF(BL443=0,0,1))</f>
        <v>1</v>
      </c>
      <c r="BN443" s="56" t="n">
        <f aca="false">B443</f>
        <v>36121</v>
      </c>
      <c r="BO443" s="71" t="n">
        <f aca="false">IF(BM443=1,CORREL(BK424:BK443,BL424:BL443),1.1)</f>
        <v>0.91922494073454</v>
      </c>
      <c r="BP443" s="28" t="n">
        <f aca="false">IF(BM443=0," ",BO443)</f>
        <v>0.91922494073454</v>
      </c>
      <c r="BV443" s="56" t="n">
        <f aca="false">BN443</f>
        <v>36121</v>
      </c>
      <c r="BW443" s="28" t="n">
        <f aca="false">V443</f>
        <v>1.95</v>
      </c>
      <c r="BX443" s="28" t="n">
        <f aca="false">W443</f>
        <v>2.295</v>
      </c>
      <c r="BY443" s="1" t="n">
        <f aca="false">LN(BW443/BW442)</f>
        <v>0</v>
      </c>
      <c r="BZ443" s="1" t="n">
        <f aca="false">LN(BX443/BX442)</f>
        <v>0</v>
      </c>
      <c r="CA443" s="56" t="n">
        <f aca="false">BV443</f>
        <v>36121</v>
      </c>
      <c r="CB443" s="1" t="n">
        <f aca="false">IF(ISNUMBER(STDEV(BY422:BY443)),STDEV(BY422:BY443)*SQRT(252),0)</f>
        <v>0.664505942680154</v>
      </c>
      <c r="CC443" s="1" t="n">
        <f aca="false">IF(ISNUMBER(STDEV(BZ422:BZ443)),STDEV(BZ422:BZ443)*SQRT(252),0)</f>
        <v>0.423555486364875</v>
      </c>
      <c r="CF443" s="56" t="n">
        <v>35930</v>
      </c>
      <c r="CG443" s="1" t="n">
        <f aca="false">CORREL(C422:C443,E422:E443)</f>
        <v>0.848022998409989</v>
      </c>
      <c r="CI443" s="56" t="n">
        <v>35930</v>
      </c>
      <c r="CJ443" s="3" t="n">
        <f aca="false">STDEV(CO422:CO443)*CJ$24</f>
        <v>0.66844963274895</v>
      </c>
      <c r="CK443" s="3" t="n">
        <f aca="false">STDEV(CP422:CP443)*CK$24</f>
        <v>0.426069190844965</v>
      </c>
      <c r="CO443" s="3" t="n">
        <f aca="false">LN(V443/V442)</f>
        <v>0</v>
      </c>
      <c r="CP443" s="3" t="n">
        <f aca="false">LN(W443/W442)</f>
        <v>0</v>
      </c>
    </row>
    <row r="444" customFormat="false" ht="12.75" hidden="false" customHeight="false" outlineLevel="0" collapsed="false">
      <c r="A444" s="1" t="n">
        <f aca="false">A445-1</f>
        <v>877</v>
      </c>
      <c r="B444" s="56" t="n">
        <f aca="false">HLOOKUP("date",IF(TERM2="cash",cash,PRICELOOK),IF(A444&gt;=2,A444,2),FALSE())</f>
        <v>36122</v>
      </c>
      <c r="C444" s="1" t="n">
        <f aca="false">IF(MIN($N444:$O444)=0,0,N444)</f>
        <v>1.885</v>
      </c>
      <c r="D444" s="35" t="n">
        <f aca="false">IF(ma=7,AVERAGE(C438:C444),IF(ma=14,AVERAGE(C431:C444),IF(ma=30,AVERAGE(C415:C444),IF(ma=40,AVERAGE(C405:C444),0))))</f>
        <v>0</v>
      </c>
      <c r="E444" s="1" t="n">
        <f aca="false">IF(MIN($N444:$O444)=0,0,O444)</f>
        <v>2.285</v>
      </c>
      <c r="I444" s="56" t="n">
        <f aca="false">B444</f>
        <v>36122</v>
      </c>
      <c r="J444" s="35" t="n">
        <f aca="false">IF(MIN(C444,E444)=0,0,E444-C444)</f>
        <v>0.4</v>
      </c>
      <c r="K444" s="35" t="n">
        <f aca="false">IF(ma=7,AVERAGE(J438:J444),IF(ma=14,AVERAGE(J431:J444),IF(ma=30,AVERAGE(J415:J444),IF(ma=40,AVERAGE(J405:J444),0))))</f>
        <v>0</v>
      </c>
      <c r="L444" s="35"/>
      <c r="M444" s="35"/>
      <c r="N444" s="28" t="n">
        <f aca="false">IF(BASISYN="YES",Q444-S444,Q444)</f>
        <v>1.885</v>
      </c>
      <c r="O444" s="28" t="n">
        <f aca="false">IF(BASISYN="YES",R444-T444,R444)</f>
        <v>2.285</v>
      </c>
      <c r="Q444" s="28" t="n">
        <f aca="false">IF(ISNA(V444),Q443,V444)</f>
        <v>1.885</v>
      </c>
      <c r="R444" s="28" t="n">
        <f aca="false">IF(ISNA(W444),R443,W444)</f>
        <v>2.285</v>
      </c>
      <c r="S444" s="28" t="n">
        <f aca="false">IF(ISNA(X444),S443,X444)</f>
        <v>2.035</v>
      </c>
      <c r="T444" s="28" t="n">
        <f aca="false">IF(ISNA(Y444),T443,Y444)</f>
        <v>2.035</v>
      </c>
      <c r="V444" s="28" t="n">
        <f aca="false">VLOOKUP($B444,IF(V$1=2,PRICELOOK2,IF(V$1=3,PRICELOOK3,IF(V$1=4,cash,PRICELOOK))),V$2,FALSE())</f>
        <v>1.885</v>
      </c>
      <c r="W444" s="28" t="n">
        <f aca="false">VLOOKUP($B444,IF(W$1=2,PRICELOOK2,IF(W$1=3,PRICELOOK3,IF(W$1=4,cash,PRICELOOK))),W$2,FALSE())</f>
        <v>2.285</v>
      </c>
      <c r="X444" s="28" t="n">
        <f aca="false">VLOOKUP($B444,IF(X$1=2,PRICELOOK2,IF(X$1=3,PRICELOOK3,IF(X$1=4,cash,PRICELOOK))),X$2,FALSE())</f>
        <v>2.035</v>
      </c>
      <c r="Y444" s="28" t="n">
        <f aca="false">VLOOKUP($B444,IF(Y$1=2,PRICELOOK2,IF(Y$1=3,PRICELOOK3,IF(Y$1=4,cash,PRICELOOK))),Y$2,FALSE())</f>
        <v>2.035</v>
      </c>
      <c r="BK444" s="28" t="n">
        <f aca="false">V444</f>
        <v>1.885</v>
      </c>
      <c r="BL444" s="28" t="n">
        <f aca="false">W444</f>
        <v>2.285</v>
      </c>
      <c r="BM444" s="1" t="n">
        <f aca="false">IF(BK444=0,0,IF(BL444=0,0,1))</f>
        <v>1</v>
      </c>
      <c r="BN444" s="56" t="n">
        <f aca="false">B444</f>
        <v>36122</v>
      </c>
      <c r="BO444" s="71" t="n">
        <f aca="false">IF(BM444=1,CORREL(BK425:BK444,BL425:BL444),1.1)</f>
        <v>0.941280957711667</v>
      </c>
      <c r="BP444" s="28" t="n">
        <f aca="false">IF(BM444=0," ",BO444)</f>
        <v>0.941280957711667</v>
      </c>
      <c r="BV444" s="56" t="n">
        <f aca="false">BN444</f>
        <v>36122</v>
      </c>
      <c r="BW444" s="28" t="n">
        <f aca="false">V444</f>
        <v>1.885</v>
      </c>
      <c r="BX444" s="28" t="n">
        <f aca="false">W444</f>
        <v>2.285</v>
      </c>
      <c r="BY444" s="1" t="n">
        <f aca="false">LN(BW444/BW443)</f>
        <v>-0.0339015516756813</v>
      </c>
      <c r="BZ444" s="1" t="n">
        <f aca="false">LN(BX444/BX443)</f>
        <v>-0.0043668191663404</v>
      </c>
      <c r="CA444" s="56" t="n">
        <f aca="false">BV444</f>
        <v>36122</v>
      </c>
      <c r="CB444" s="1" t="n">
        <f aca="false">IF(ISNUMBER(STDEV(BY423:BY444)),STDEV(BY423:BY444)*SQRT(252),0)</f>
        <v>0.678010763129887</v>
      </c>
      <c r="CC444" s="1" t="n">
        <f aca="false">IF(ISNUMBER(STDEV(BZ423:BZ444)),STDEV(BZ423:BZ444)*SQRT(252),0)</f>
        <v>0.423825515973482</v>
      </c>
      <c r="CF444" s="56" t="n">
        <v>35933</v>
      </c>
      <c r="CG444" s="1" t="n">
        <f aca="false">CORREL(C423:C444,E423:E444)</f>
        <v>0.86931975104401</v>
      </c>
      <c r="CI444" s="56" t="n">
        <v>35933</v>
      </c>
      <c r="CJ444" s="3" t="n">
        <f aca="false">STDEV(CO423:CO444)*CJ$24</f>
        <v>0.682034601204695</v>
      </c>
      <c r="CK444" s="3" t="n">
        <f aca="false">STDEV(CP423:CP444)*CK$24</f>
        <v>0.426340823017247</v>
      </c>
      <c r="CO444" s="3" t="n">
        <f aca="false">LN(V444/V443)</f>
        <v>-0.0339015516756813</v>
      </c>
      <c r="CP444" s="3" t="n">
        <f aca="false">LN(W444/W443)</f>
        <v>-0.0043668191663404</v>
      </c>
    </row>
    <row r="445" customFormat="false" ht="12.75" hidden="false" customHeight="false" outlineLevel="0" collapsed="false">
      <c r="A445" s="1" t="n">
        <f aca="false">A446-1</f>
        <v>878</v>
      </c>
      <c r="B445" s="56" t="n">
        <f aca="false">HLOOKUP("date",IF(TERM2="cash",cash,PRICELOOK),IF(A445&gt;=2,A445,2),FALSE())</f>
        <v>36123</v>
      </c>
      <c r="C445" s="1" t="n">
        <f aca="false">IF(MIN($N445:$O445)=0,0,N445)</f>
        <v>1.88</v>
      </c>
      <c r="D445" s="35" t="n">
        <f aca="false">IF(ma=7,AVERAGE(C439:C445),IF(ma=14,AVERAGE(C432:C445),IF(ma=30,AVERAGE(C416:C445),IF(ma=40,AVERAGE(C406:C445),0))))</f>
        <v>0</v>
      </c>
      <c r="E445" s="1" t="n">
        <f aca="false">IF(MIN($N445:$O445)=0,0,O445)</f>
        <v>2.275</v>
      </c>
      <c r="I445" s="56" t="n">
        <f aca="false">B445</f>
        <v>36123</v>
      </c>
      <c r="J445" s="35" t="n">
        <f aca="false">IF(MIN(C445,E445)=0,0,E445-C445)</f>
        <v>0.395</v>
      </c>
      <c r="K445" s="35" t="n">
        <f aca="false">IF(ma=7,AVERAGE(J439:J445),IF(ma=14,AVERAGE(J432:J445),IF(ma=30,AVERAGE(J416:J445),IF(ma=40,AVERAGE(J406:J445),0))))</f>
        <v>0</v>
      </c>
      <c r="L445" s="35"/>
      <c r="M445" s="35"/>
      <c r="N445" s="28" t="n">
        <f aca="false">IF(BASISYN="YES",Q445-S445,Q445)</f>
        <v>1.88</v>
      </c>
      <c r="O445" s="28" t="n">
        <f aca="false">IF(BASISYN="YES",R445-T445,R445)</f>
        <v>2.275</v>
      </c>
      <c r="Q445" s="28" t="n">
        <f aca="false">IF(ISNA(V445),Q444,V445)</f>
        <v>1.88</v>
      </c>
      <c r="R445" s="28" t="n">
        <f aca="false">IF(ISNA(W445),R444,W445)</f>
        <v>2.275</v>
      </c>
      <c r="S445" s="28" t="n">
        <f aca="false">IF(ISNA(X445),S444,X445)</f>
        <v>2.015</v>
      </c>
      <c r="T445" s="28" t="n">
        <f aca="false">IF(ISNA(Y445),T444,Y445)</f>
        <v>2.015</v>
      </c>
      <c r="V445" s="28" t="n">
        <f aca="false">VLOOKUP($B445,IF(V$1=2,PRICELOOK2,IF(V$1=3,PRICELOOK3,IF(V$1=4,cash,PRICELOOK))),V$2,FALSE())</f>
        <v>1.88</v>
      </c>
      <c r="W445" s="28" t="n">
        <f aca="false">VLOOKUP($B445,IF(W$1=2,PRICELOOK2,IF(W$1=3,PRICELOOK3,IF(W$1=4,cash,PRICELOOK))),W$2,FALSE())</f>
        <v>2.275</v>
      </c>
      <c r="X445" s="28" t="n">
        <f aca="false">VLOOKUP($B445,IF(X$1=2,PRICELOOK2,IF(X$1=3,PRICELOOK3,IF(X$1=4,cash,PRICELOOK))),X$2,FALSE())</f>
        <v>2.015</v>
      </c>
      <c r="Y445" s="28" t="n">
        <f aca="false">VLOOKUP($B445,IF(Y$1=2,PRICELOOK2,IF(Y$1=3,PRICELOOK3,IF(Y$1=4,cash,PRICELOOK))),Y$2,FALSE())</f>
        <v>2.015</v>
      </c>
      <c r="BK445" s="28" t="n">
        <f aca="false">V445</f>
        <v>1.88</v>
      </c>
      <c r="BL445" s="28" t="n">
        <f aca="false">W445</f>
        <v>2.275</v>
      </c>
      <c r="BM445" s="1" t="n">
        <f aca="false">IF(BK445=0,0,IF(BL445=0,0,1))</f>
        <v>1</v>
      </c>
      <c r="BN445" s="56" t="n">
        <f aca="false">B445</f>
        <v>36123</v>
      </c>
      <c r="BO445" s="71" t="n">
        <f aca="false">IF(BM445=1,CORREL(BK426:BK445,BL426:BL445),1.1)</f>
        <v>0.945598107466636</v>
      </c>
      <c r="BP445" s="28" t="n">
        <f aca="false">IF(BM445=0," ",BO445)</f>
        <v>0.945598107466636</v>
      </c>
      <c r="BV445" s="56" t="n">
        <f aca="false">BN445</f>
        <v>36123</v>
      </c>
      <c r="BW445" s="28" t="n">
        <f aca="false">V445</f>
        <v>1.88</v>
      </c>
      <c r="BX445" s="28" t="n">
        <f aca="false">W445</f>
        <v>2.275</v>
      </c>
      <c r="BY445" s="1" t="n">
        <f aca="false">LN(BW445/BW444)</f>
        <v>-0.0026560440581163</v>
      </c>
      <c r="BZ445" s="1" t="n">
        <f aca="false">LN(BX445/BX444)</f>
        <v>-0.00438597194325444</v>
      </c>
      <c r="CA445" s="56" t="n">
        <f aca="false">BV445</f>
        <v>36123</v>
      </c>
      <c r="CB445" s="1" t="n">
        <f aca="false">IF(ISNUMBER(STDEV(BY424:BY445)),STDEV(BY424:BY445)*SQRT(252),0)</f>
        <v>0.678435516462454</v>
      </c>
      <c r="CC445" s="1" t="n">
        <f aca="false">IF(ISNUMBER(STDEV(BZ424:BZ445)),STDEV(BZ424:BZ445)*SQRT(252),0)</f>
        <v>0.423386807364173</v>
      </c>
      <c r="CF445" s="56" t="n">
        <v>35934</v>
      </c>
      <c r="CG445" s="1" t="n">
        <f aca="false">CORREL(C424:C445,E424:E445)</f>
        <v>0.931454226244741</v>
      </c>
      <c r="CI445" s="56" t="n">
        <v>35934</v>
      </c>
      <c r="CJ445" s="3" t="n">
        <f aca="false">STDEV(CO424:CO445)*CJ$24</f>
        <v>0.682461875350684</v>
      </c>
      <c r="CK445" s="3" t="n">
        <f aca="false">STDEV(CP424:CP445)*CK$24</f>
        <v>0.425899510773156</v>
      </c>
      <c r="CO445" s="3" t="n">
        <f aca="false">LN(V445/V444)</f>
        <v>-0.0026560440581163</v>
      </c>
      <c r="CP445" s="3" t="n">
        <f aca="false">LN(W445/W444)</f>
        <v>-0.00438597194325444</v>
      </c>
    </row>
    <row r="446" customFormat="false" ht="12.75" hidden="false" customHeight="false" outlineLevel="0" collapsed="false">
      <c r="A446" s="1" t="n">
        <f aca="false">A447-1</f>
        <v>879</v>
      </c>
      <c r="B446" s="56" t="n">
        <f aca="false">HLOOKUP("date",IF(TERM2="cash",cash,PRICELOOK),IF(A446&gt;=2,A446,2),FALSE())</f>
        <v>36124</v>
      </c>
      <c r="C446" s="1" t="n">
        <f aca="false">IF(MIN($N446:$O446)=0,0,N446)</f>
        <v>1.73</v>
      </c>
      <c r="D446" s="35" t="n">
        <f aca="false">IF(ma=7,AVERAGE(C440:C446),IF(ma=14,AVERAGE(C433:C446),IF(ma=30,AVERAGE(C417:C446),IF(ma=40,AVERAGE(C407:C446),0))))</f>
        <v>0</v>
      </c>
      <c r="E446" s="1" t="n">
        <f aca="false">IF(MIN($N446:$O446)=0,0,O446)</f>
        <v>2.165</v>
      </c>
      <c r="I446" s="56" t="n">
        <f aca="false">B446</f>
        <v>36124</v>
      </c>
      <c r="J446" s="35" t="n">
        <f aca="false">IF(MIN(C446,E446)=0,0,E446-C446)</f>
        <v>0.435</v>
      </c>
      <c r="K446" s="35" t="n">
        <f aca="false">IF(ma=7,AVERAGE(J440:J446),IF(ma=14,AVERAGE(J433:J446),IF(ma=30,AVERAGE(J417:J446),IF(ma=40,AVERAGE(J407:J446),0))))</f>
        <v>0</v>
      </c>
      <c r="L446" s="35"/>
      <c r="M446" s="35"/>
      <c r="N446" s="28" t="n">
        <f aca="false">IF(BASISYN="YES",Q446-S446,Q446)</f>
        <v>1.73</v>
      </c>
      <c r="O446" s="28" t="n">
        <f aca="false">IF(BASISYN="YES",R446-T446,R446)</f>
        <v>2.165</v>
      </c>
      <c r="Q446" s="28" t="n">
        <f aca="false">IF(ISNA(V446),Q445,V446)</f>
        <v>1.73</v>
      </c>
      <c r="R446" s="28" t="n">
        <f aca="false">IF(ISNA(W446),R445,W446)</f>
        <v>2.165</v>
      </c>
      <c r="S446" s="28" t="n">
        <f aca="false">IF(ISNA(X446),S445,X446)</f>
        <v>1.87</v>
      </c>
      <c r="T446" s="28" t="n">
        <f aca="false">IF(ISNA(Y446),T445,Y446)</f>
        <v>1.87</v>
      </c>
      <c r="V446" s="28" t="n">
        <f aca="false">VLOOKUP($B446,IF(V$1=2,PRICELOOK2,IF(V$1=3,PRICELOOK3,IF(V$1=4,cash,PRICELOOK))),V$2,FALSE())</f>
        <v>1.73</v>
      </c>
      <c r="W446" s="28" t="n">
        <f aca="false">VLOOKUP($B446,IF(W$1=2,PRICELOOK2,IF(W$1=3,PRICELOOK3,IF(W$1=4,cash,PRICELOOK))),W$2,FALSE())</f>
        <v>2.165</v>
      </c>
      <c r="X446" s="28" t="n">
        <f aca="false">VLOOKUP($B446,IF(X$1=2,PRICELOOK2,IF(X$1=3,PRICELOOK3,IF(X$1=4,cash,PRICELOOK))),X$2,FALSE())</f>
        <v>1.87</v>
      </c>
      <c r="Y446" s="28" t="n">
        <f aca="false">VLOOKUP($B446,IF(Y$1=2,PRICELOOK2,IF(Y$1=3,PRICELOOK3,IF(Y$1=4,cash,PRICELOOK))),Y$2,FALSE())</f>
        <v>1.87</v>
      </c>
      <c r="BK446" s="28" t="n">
        <f aca="false">V446</f>
        <v>1.73</v>
      </c>
      <c r="BL446" s="28" t="n">
        <f aca="false">W446</f>
        <v>2.165</v>
      </c>
      <c r="BM446" s="1" t="n">
        <f aca="false">IF(BK446=0,0,IF(BL446=0,0,1))</f>
        <v>1</v>
      </c>
      <c r="BN446" s="56" t="n">
        <f aca="false">B446</f>
        <v>36124</v>
      </c>
      <c r="BO446" s="71" t="n">
        <f aca="false">IF(BM446=1,CORREL(BK427:BK446,BL427:BL446),1.1)</f>
        <v>0.956493559300334</v>
      </c>
      <c r="BP446" s="28" t="n">
        <f aca="false">IF(BM446=0," ",BO446)</f>
        <v>0.956493559300334</v>
      </c>
      <c r="BV446" s="56" t="n">
        <f aca="false">BN446</f>
        <v>36124</v>
      </c>
      <c r="BW446" s="28" t="n">
        <f aca="false">V446</f>
        <v>1.73</v>
      </c>
      <c r="BX446" s="28" t="n">
        <f aca="false">W446</f>
        <v>2.165</v>
      </c>
      <c r="BY446" s="1" t="n">
        <f aca="false">LN(BW446/BW445)</f>
        <v>-0.0831503683321702</v>
      </c>
      <c r="BZ446" s="1" t="n">
        <f aca="false">LN(BX446/BX445)</f>
        <v>-0.0495596909484605</v>
      </c>
      <c r="CA446" s="56" t="n">
        <f aca="false">BV446</f>
        <v>36124</v>
      </c>
      <c r="CB446" s="1" t="n">
        <f aca="false">IF(ISNUMBER(STDEV(BY425:BY446)),STDEV(BY425:BY446)*SQRT(252),0)</f>
        <v>0.577352783723663</v>
      </c>
      <c r="CC446" s="1" t="n">
        <f aca="false">IF(ISNUMBER(STDEV(BZ425:BZ446)),STDEV(BZ425:BZ446)*SQRT(252),0)</f>
        <v>0.435598828259026</v>
      </c>
      <c r="CF446" s="56" t="n">
        <v>35935</v>
      </c>
      <c r="CG446" s="1" t="n">
        <f aca="false">CORREL(C425:C446,E425:E446)</f>
        <v>0.955747830227188</v>
      </c>
      <c r="CI446" s="56" t="n">
        <v>35935</v>
      </c>
      <c r="CJ446" s="3" t="n">
        <f aca="false">STDEV(CO425:CO446)*CJ$24</f>
        <v>0.580779239821527</v>
      </c>
      <c r="CK446" s="3" t="n">
        <f aca="false">STDEV(CP425:CP446)*CK$24</f>
        <v>0.438184007205743</v>
      </c>
      <c r="CO446" s="3" t="n">
        <f aca="false">LN(V446/V445)</f>
        <v>-0.0831503683321702</v>
      </c>
      <c r="CP446" s="3" t="n">
        <f aca="false">LN(W446/W445)</f>
        <v>-0.0495596909484605</v>
      </c>
    </row>
    <row r="447" customFormat="false" ht="12.75" hidden="false" customHeight="false" outlineLevel="0" collapsed="false">
      <c r="A447" s="1" t="n">
        <f aca="false">A448-1</f>
        <v>880</v>
      </c>
      <c r="B447" s="56" t="n">
        <f aca="false">HLOOKUP("date",IF(TERM2="cash",cash,PRICELOOK),IF(A447&gt;=2,A447,2),FALSE())</f>
        <v>36125</v>
      </c>
      <c r="C447" s="1" t="n">
        <f aca="false">IF(MIN($N447:$O447)=0,0,N447)</f>
        <v>1.73</v>
      </c>
      <c r="D447" s="35" t="n">
        <f aca="false">IF(ma=7,AVERAGE(C441:C447),IF(ma=14,AVERAGE(C434:C447),IF(ma=30,AVERAGE(C418:C447),IF(ma=40,AVERAGE(C408:C447),0))))</f>
        <v>0</v>
      </c>
      <c r="E447" s="1" t="n">
        <f aca="false">IF(MIN($N447:$O447)=0,0,O447)</f>
        <v>2.165</v>
      </c>
      <c r="I447" s="56" t="n">
        <f aca="false">B447</f>
        <v>36125</v>
      </c>
      <c r="J447" s="35" t="n">
        <f aca="false">IF(MIN(C447,E447)=0,0,E447-C447)</f>
        <v>0.435</v>
      </c>
      <c r="K447" s="35" t="n">
        <f aca="false">IF(ma=7,AVERAGE(J441:J447),IF(ma=14,AVERAGE(J434:J447),IF(ma=30,AVERAGE(J418:J447),IF(ma=40,AVERAGE(J408:J447),0))))</f>
        <v>0</v>
      </c>
      <c r="L447" s="35"/>
      <c r="M447" s="35"/>
      <c r="N447" s="28" t="n">
        <f aca="false">IF(BASISYN="YES",Q447-S447,Q447)</f>
        <v>1.73</v>
      </c>
      <c r="O447" s="28" t="n">
        <f aca="false">IF(BASISYN="YES",R447-T447,R447)</f>
        <v>2.165</v>
      </c>
      <c r="Q447" s="28" t="n">
        <f aca="false">IF(ISNA(V447),Q446,V447)</f>
        <v>1.73</v>
      </c>
      <c r="R447" s="28" t="n">
        <f aca="false">IF(ISNA(W447),R446,W447)</f>
        <v>2.165</v>
      </c>
      <c r="S447" s="28" t="n">
        <f aca="false">IF(ISNA(X447),S446,X447)</f>
        <v>1.87</v>
      </c>
      <c r="T447" s="28" t="n">
        <f aca="false">IF(ISNA(Y447),T446,Y447)</f>
        <v>1.87</v>
      </c>
      <c r="V447" s="28" t="n">
        <f aca="false">VLOOKUP($B447,IF(V$1=2,PRICELOOK2,IF(V$1=3,PRICELOOK3,IF(V$1=4,cash,PRICELOOK))),V$2,FALSE())</f>
        <v>1.73</v>
      </c>
      <c r="W447" s="28" t="n">
        <f aca="false">VLOOKUP($B447,IF(W$1=2,PRICELOOK2,IF(W$1=3,PRICELOOK3,IF(W$1=4,cash,PRICELOOK))),W$2,FALSE())</f>
        <v>2.165</v>
      </c>
      <c r="X447" s="28" t="n">
        <f aca="false">VLOOKUP($B447,IF(X$1=2,PRICELOOK2,IF(X$1=3,PRICELOOK3,IF(X$1=4,cash,PRICELOOK))),X$2,FALSE())</f>
        <v>1.87</v>
      </c>
      <c r="Y447" s="28" t="n">
        <f aca="false">VLOOKUP($B447,IF(Y$1=2,PRICELOOK2,IF(Y$1=3,PRICELOOK3,IF(Y$1=4,cash,PRICELOOK))),Y$2,FALSE())</f>
        <v>1.87</v>
      </c>
      <c r="BK447" s="28" t="n">
        <f aca="false">V447</f>
        <v>1.73</v>
      </c>
      <c r="BL447" s="28" t="n">
        <f aca="false">W447</f>
        <v>2.165</v>
      </c>
      <c r="BM447" s="1" t="n">
        <f aca="false">IF(BK447=0,0,IF(BL447=0,0,1))</f>
        <v>1</v>
      </c>
      <c r="BN447" s="56" t="n">
        <f aca="false">B447</f>
        <v>36125</v>
      </c>
      <c r="BO447" s="71" t="n">
        <f aca="false">IF(BM447=1,CORREL(BK428:BK447,BL428:BL447),1.1)</f>
        <v>0.963960013599052</v>
      </c>
      <c r="BP447" s="28" t="n">
        <f aca="false">IF(BM447=0," ",BO447)</f>
        <v>0.963960013599052</v>
      </c>
      <c r="BV447" s="56" t="n">
        <f aca="false">BN447</f>
        <v>36125</v>
      </c>
      <c r="BW447" s="28" t="n">
        <f aca="false">V447</f>
        <v>1.73</v>
      </c>
      <c r="BX447" s="28" t="n">
        <f aca="false">W447</f>
        <v>2.165</v>
      </c>
      <c r="BY447" s="1" t="n">
        <f aca="false">LN(BW447/BW446)</f>
        <v>0</v>
      </c>
      <c r="BZ447" s="1" t="n">
        <f aca="false">LN(BX447/BX446)</f>
        <v>0</v>
      </c>
      <c r="CA447" s="56" t="n">
        <f aca="false">BV447</f>
        <v>36125</v>
      </c>
      <c r="CB447" s="1" t="n">
        <f aca="false">IF(ISNUMBER(STDEV(BY426:BY447)),STDEV(BY426:BY447)*SQRT(252),0)</f>
        <v>0.575846224381777</v>
      </c>
      <c r="CC447" s="1" t="n">
        <f aca="false">IF(ISNUMBER(STDEV(BZ426:BZ447)),STDEV(BZ426:BZ447)*SQRT(252),0)</f>
        <v>0.433524056965591</v>
      </c>
      <c r="CF447" s="56" t="n">
        <v>35936</v>
      </c>
      <c r="CG447" s="1" t="n">
        <f aca="false">CORREL(C426:C447,E426:E447)</f>
        <v>0.962849166696994</v>
      </c>
      <c r="CI447" s="56" t="n">
        <v>35936</v>
      </c>
      <c r="CJ447" s="3" t="n">
        <f aca="false">STDEV(CO426:CO447)*CJ$24</f>
        <v>0.579263739396149</v>
      </c>
      <c r="CK447" s="3" t="n">
        <f aca="false">STDEV(CP426:CP447)*CK$24</f>
        <v>0.436096922621455</v>
      </c>
      <c r="CO447" s="3" t="n">
        <f aca="false">LN(V447/V446)</f>
        <v>0</v>
      </c>
      <c r="CP447" s="3" t="n">
        <f aca="false">LN(W447/W446)</f>
        <v>0</v>
      </c>
    </row>
    <row r="448" customFormat="false" ht="12.75" hidden="false" customHeight="false" outlineLevel="0" collapsed="false">
      <c r="A448" s="1" t="n">
        <f aca="false">A449-1</f>
        <v>881</v>
      </c>
      <c r="B448" s="56" t="n">
        <f aca="false">HLOOKUP("date",IF(TERM2="cash",cash,PRICELOOK),IF(A448&gt;=2,A448,2),FALSE())</f>
        <v>36126</v>
      </c>
      <c r="C448" s="1" t="n">
        <f aca="false">IF(MIN($N448:$O448)=0,0,N448)</f>
        <v>1.73</v>
      </c>
      <c r="D448" s="35" t="n">
        <f aca="false">IF(ma=7,AVERAGE(C442:C448),IF(ma=14,AVERAGE(C435:C448),IF(ma=30,AVERAGE(C419:C448),IF(ma=40,AVERAGE(C409:C448),0))))</f>
        <v>0</v>
      </c>
      <c r="E448" s="1" t="n">
        <f aca="false">IF(MIN($N448:$O448)=0,0,O448)</f>
        <v>2.165</v>
      </c>
      <c r="I448" s="56" t="n">
        <f aca="false">B448</f>
        <v>36126</v>
      </c>
      <c r="J448" s="35" t="n">
        <f aca="false">IF(MIN(C448,E448)=0,0,E448-C448)</f>
        <v>0.435</v>
      </c>
      <c r="K448" s="35" t="n">
        <f aca="false">IF(ma=7,AVERAGE(J442:J448),IF(ma=14,AVERAGE(J435:J448),IF(ma=30,AVERAGE(J419:J448),IF(ma=40,AVERAGE(J409:J448),0))))</f>
        <v>0</v>
      </c>
      <c r="L448" s="35"/>
      <c r="M448" s="35"/>
      <c r="N448" s="28" t="n">
        <f aca="false">IF(BASISYN="YES",Q448-S448,Q448)</f>
        <v>1.73</v>
      </c>
      <c r="O448" s="28" t="n">
        <f aca="false">IF(BASISYN="YES",R448-T448,R448)</f>
        <v>2.165</v>
      </c>
      <c r="Q448" s="28" t="n">
        <f aca="false">IF(ISNA(V448),Q447,V448)</f>
        <v>1.73</v>
      </c>
      <c r="R448" s="28" t="n">
        <f aca="false">IF(ISNA(W448),R447,W448)</f>
        <v>2.165</v>
      </c>
      <c r="S448" s="28" t="n">
        <f aca="false">IF(ISNA(X448),S447,X448)</f>
        <v>1.87</v>
      </c>
      <c r="T448" s="28" t="n">
        <f aca="false">IF(ISNA(Y448),T447,Y448)</f>
        <v>1.87</v>
      </c>
      <c r="V448" s="28" t="n">
        <f aca="false">VLOOKUP($B448,IF(V$1=2,PRICELOOK2,IF(V$1=3,PRICELOOK3,IF(V$1=4,cash,PRICELOOK))),V$2,FALSE())</f>
        <v>1.73</v>
      </c>
      <c r="W448" s="28" t="n">
        <f aca="false">VLOOKUP($B448,IF(W$1=2,PRICELOOK2,IF(W$1=3,PRICELOOK3,IF(W$1=4,cash,PRICELOOK))),W$2,FALSE())</f>
        <v>2.165</v>
      </c>
      <c r="X448" s="28" t="n">
        <f aca="false">VLOOKUP($B448,IF(X$1=2,PRICELOOK2,IF(X$1=3,PRICELOOK3,IF(X$1=4,cash,PRICELOOK))),X$2,FALSE())</f>
        <v>1.87</v>
      </c>
      <c r="Y448" s="28" t="n">
        <f aca="false">VLOOKUP($B448,IF(Y$1=2,PRICELOOK2,IF(Y$1=3,PRICELOOK3,IF(Y$1=4,cash,PRICELOOK))),Y$2,FALSE())</f>
        <v>1.87</v>
      </c>
      <c r="BK448" s="28" t="n">
        <f aca="false">V448</f>
        <v>1.73</v>
      </c>
      <c r="BL448" s="28" t="n">
        <f aca="false">W448</f>
        <v>2.165</v>
      </c>
      <c r="BM448" s="1" t="n">
        <f aca="false">IF(BK448=0,0,IF(BL448=0,0,1))</f>
        <v>1</v>
      </c>
      <c r="BN448" s="56" t="n">
        <f aca="false">B448</f>
        <v>36126</v>
      </c>
      <c r="BO448" s="71" t="n">
        <f aca="false">IF(BM448=1,CORREL(BK429:BK448,BL429:BL448),1.1)</f>
        <v>0.969255747914916</v>
      </c>
      <c r="BP448" s="28" t="n">
        <f aca="false">IF(BM448=0," ",BO448)</f>
        <v>0.969255747914916</v>
      </c>
      <c r="BV448" s="56" t="n">
        <f aca="false">BN448</f>
        <v>36126</v>
      </c>
      <c r="BW448" s="28" t="n">
        <f aca="false">V448</f>
        <v>1.73</v>
      </c>
      <c r="BX448" s="28" t="n">
        <f aca="false">W448</f>
        <v>2.165</v>
      </c>
      <c r="BY448" s="1" t="n">
        <f aca="false">LN(BW448/BW447)</f>
        <v>0</v>
      </c>
      <c r="BZ448" s="1" t="n">
        <f aca="false">LN(BX448/BX447)</f>
        <v>0</v>
      </c>
      <c r="CA448" s="56" t="n">
        <f aca="false">BV448</f>
        <v>36126</v>
      </c>
      <c r="CB448" s="1" t="n">
        <f aca="false">IF(ISNUMBER(STDEV(BY427:BY448)),STDEV(BY427:BY448)*SQRT(252),0)</f>
        <v>0.512457449271073</v>
      </c>
      <c r="CC448" s="1" t="n">
        <f aca="false">IF(ISNUMBER(STDEV(BZ427:BZ448)),STDEV(BZ427:BZ448)*SQRT(252),0)</f>
        <v>0.41565141279488</v>
      </c>
      <c r="CF448" s="56" t="n">
        <v>35937</v>
      </c>
      <c r="CG448" s="1" t="n">
        <f aca="false">CORREL(C427:C448,E427:E448)</f>
        <v>0.96767545297044</v>
      </c>
      <c r="CI448" s="56" t="n">
        <v>35937</v>
      </c>
      <c r="CJ448" s="3" t="n">
        <f aca="false">STDEV(CO427:CO448)*CJ$24</f>
        <v>0.515498766471669</v>
      </c>
      <c r="CK448" s="3" t="n">
        <f aca="false">STDEV(CP427:CP448)*CK$24</f>
        <v>0.418118208414659</v>
      </c>
      <c r="CO448" s="3" t="n">
        <f aca="false">LN(V448/V447)</f>
        <v>0</v>
      </c>
      <c r="CP448" s="3" t="n">
        <f aca="false">LN(W448/W447)</f>
        <v>0</v>
      </c>
    </row>
    <row r="449" customFormat="false" ht="12.75" hidden="false" customHeight="false" outlineLevel="0" collapsed="false">
      <c r="A449" s="1" t="n">
        <f aca="false">A450-1</f>
        <v>882</v>
      </c>
      <c r="B449" s="56" t="n">
        <f aca="false">HLOOKUP("date",IF(TERM2="cash",cash,PRICELOOK),IF(A449&gt;=2,A449,2),FALSE())</f>
        <v>36127</v>
      </c>
      <c r="C449" s="1" t="n">
        <f aca="false">IF(MIN($N449:$O449)=0,0,N449)</f>
        <v>1.73</v>
      </c>
      <c r="D449" s="35" t="n">
        <f aca="false">IF(ma=7,AVERAGE(C443:C449),IF(ma=14,AVERAGE(C436:C449),IF(ma=30,AVERAGE(C420:C449),IF(ma=40,AVERAGE(C410:C449),0))))</f>
        <v>0</v>
      </c>
      <c r="E449" s="1" t="n">
        <f aca="false">IF(MIN($N449:$O449)=0,0,O449)</f>
        <v>2.165</v>
      </c>
      <c r="I449" s="56" t="n">
        <f aca="false">B449</f>
        <v>36127</v>
      </c>
      <c r="J449" s="35" t="n">
        <f aca="false">IF(MIN(C449,E449)=0,0,E449-C449)</f>
        <v>0.435</v>
      </c>
      <c r="K449" s="35" t="n">
        <f aca="false">IF(ma=7,AVERAGE(J443:J449),IF(ma=14,AVERAGE(J436:J449),IF(ma=30,AVERAGE(J420:J449),IF(ma=40,AVERAGE(J410:J449),0))))</f>
        <v>0</v>
      </c>
      <c r="L449" s="35"/>
      <c r="M449" s="35"/>
      <c r="N449" s="28" t="n">
        <f aca="false">IF(BASISYN="YES",Q449-S449,Q449)</f>
        <v>1.73</v>
      </c>
      <c r="O449" s="28" t="n">
        <f aca="false">IF(BASISYN="YES",R449-T449,R449)</f>
        <v>2.165</v>
      </c>
      <c r="Q449" s="28" t="n">
        <f aca="false">IF(ISNA(V449),Q448,V449)</f>
        <v>1.73</v>
      </c>
      <c r="R449" s="28" t="n">
        <f aca="false">IF(ISNA(W449),R448,W449)</f>
        <v>2.165</v>
      </c>
      <c r="S449" s="28" t="n">
        <f aca="false">IF(ISNA(X449),S448,X449)</f>
        <v>1.87</v>
      </c>
      <c r="T449" s="28" t="n">
        <f aca="false">IF(ISNA(Y449),T448,Y449)</f>
        <v>1.87</v>
      </c>
      <c r="V449" s="28" t="n">
        <f aca="false">VLOOKUP($B449,IF(V$1=2,PRICELOOK2,IF(V$1=3,PRICELOOK3,IF(V$1=4,cash,PRICELOOK))),V$2,FALSE())</f>
        <v>1.73</v>
      </c>
      <c r="W449" s="28" t="n">
        <f aca="false">VLOOKUP($B449,IF(W$1=2,PRICELOOK2,IF(W$1=3,PRICELOOK3,IF(W$1=4,cash,PRICELOOK))),W$2,FALSE())</f>
        <v>2.165</v>
      </c>
      <c r="X449" s="28" t="n">
        <f aca="false">VLOOKUP($B449,IF(X$1=2,PRICELOOK2,IF(X$1=3,PRICELOOK3,IF(X$1=4,cash,PRICELOOK))),X$2,FALSE())</f>
        <v>1.87</v>
      </c>
      <c r="Y449" s="28" t="n">
        <f aca="false">VLOOKUP($B449,IF(Y$1=2,PRICELOOK2,IF(Y$1=3,PRICELOOK3,IF(Y$1=4,cash,PRICELOOK))),Y$2,FALSE())</f>
        <v>1.87</v>
      </c>
      <c r="BK449" s="28" t="n">
        <f aca="false">V449</f>
        <v>1.73</v>
      </c>
      <c r="BL449" s="28" t="n">
        <f aca="false">W449</f>
        <v>2.165</v>
      </c>
      <c r="BM449" s="1" t="n">
        <f aca="false">IF(BK449=0,0,IF(BL449=0,0,1))</f>
        <v>1</v>
      </c>
      <c r="BN449" s="56" t="n">
        <f aca="false">B449</f>
        <v>36127</v>
      </c>
      <c r="BO449" s="71" t="n">
        <f aca="false">IF(BM449=1,CORREL(BK430:BK449,BL430:BL449),1.1)</f>
        <v>0.973212241442187</v>
      </c>
      <c r="BP449" s="28" t="n">
        <f aca="false">IF(BM449=0," ",BO449)</f>
        <v>0.973212241442187</v>
      </c>
      <c r="BV449" s="56" t="n">
        <f aca="false">BN449</f>
        <v>36127</v>
      </c>
      <c r="BW449" s="28" t="n">
        <f aca="false">V449</f>
        <v>1.73</v>
      </c>
      <c r="BX449" s="28" t="n">
        <f aca="false">W449</f>
        <v>2.165</v>
      </c>
      <c r="BY449" s="1" t="n">
        <f aca="false">LN(BW449/BW448)</f>
        <v>0</v>
      </c>
      <c r="BZ449" s="1" t="n">
        <f aca="false">LN(BX449/BX448)</f>
        <v>0</v>
      </c>
      <c r="CA449" s="56" t="n">
        <f aca="false">BV449</f>
        <v>36127</v>
      </c>
      <c r="CB449" s="1" t="n">
        <f aca="false">IF(ISNUMBER(STDEV(BY428:BY449)),STDEV(BY428:BY449)*SQRT(252),0)</f>
        <v>0.511252739976471</v>
      </c>
      <c r="CC449" s="1" t="n">
        <f aca="false">IF(ISNUMBER(STDEV(BZ428:BZ449)),STDEV(BZ428:BZ449)*SQRT(252),0)</f>
        <v>0.413890840866339</v>
      </c>
      <c r="CF449" s="56" t="n">
        <v>35941</v>
      </c>
      <c r="CG449" s="1" t="n">
        <f aca="false">CORREL(C428:C449,E428:E449)</f>
        <v>0.971641952874633</v>
      </c>
      <c r="CI449" s="56" t="n">
        <v>35941</v>
      </c>
      <c r="CJ449" s="3" t="n">
        <f aca="false">STDEV(CO428:CO449)*CJ$24</f>
        <v>0.514286907504241</v>
      </c>
      <c r="CK449" s="3" t="n">
        <f aca="false">STDEV(CP428:CP449)*CK$24</f>
        <v>0.416347187896295</v>
      </c>
      <c r="CO449" s="3" t="n">
        <f aca="false">LN(V449/V448)</f>
        <v>0</v>
      </c>
      <c r="CP449" s="3" t="n">
        <f aca="false">LN(W449/W448)</f>
        <v>0</v>
      </c>
    </row>
    <row r="450" customFormat="false" ht="12.75" hidden="false" customHeight="false" outlineLevel="0" collapsed="false">
      <c r="A450" s="1" t="n">
        <f aca="false">A451-1</f>
        <v>883</v>
      </c>
      <c r="B450" s="56" t="n">
        <f aca="false">HLOOKUP("date",IF(TERM2="cash",cash,PRICELOOK),IF(A450&gt;=2,A450,2),FALSE())</f>
        <v>36128</v>
      </c>
      <c r="C450" s="1" t="n">
        <f aca="false">IF(MIN($N450:$O450)=0,0,N450)</f>
        <v>1.73</v>
      </c>
      <c r="D450" s="35" t="n">
        <f aca="false">IF(ma=7,AVERAGE(C444:C450),IF(ma=14,AVERAGE(C437:C450),IF(ma=30,AVERAGE(C421:C450),IF(ma=40,AVERAGE(C411:C450),0))))</f>
        <v>0</v>
      </c>
      <c r="E450" s="1" t="n">
        <f aca="false">IF(MIN($N450:$O450)=0,0,O450)</f>
        <v>2.165</v>
      </c>
      <c r="I450" s="56" t="n">
        <f aca="false">B450</f>
        <v>36128</v>
      </c>
      <c r="J450" s="35" t="n">
        <f aca="false">IF(MIN(C450,E450)=0,0,E450-C450)</f>
        <v>0.435</v>
      </c>
      <c r="K450" s="35" t="n">
        <f aca="false">IF(ma=7,AVERAGE(J444:J450),IF(ma=14,AVERAGE(J437:J450),IF(ma=30,AVERAGE(J421:J450),IF(ma=40,AVERAGE(J411:J450),0))))</f>
        <v>0</v>
      </c>
      <c r="L450" s="35"/>
      <c r="M450" s="35"/>
      <c r="N450" s="28" t="n">
        <f aca="false">IF(BASISYN="YES",Q450-S450,Q450)</f>
        <v>1.73</v>
      </c>
      <c r="O450" s="28" t="n">
        <f aca="false">IF(BASISYN="YES",R450-T450,R450)</f>
        <v>2.165</v>
      </c>
      <c r="Q450" s="28" t="n">
        <f aca="false">IF(ISNA(V450),Q449,V450)</f>
        <v>1.73</v>
      </c>
      <c r="R450" s="28" t="n">
        <f aca="false">IF(ISNA(W450),R449,W450)</f>
        <v>2.165</v>
      </c>
      <c r="S450" s="28" t="n">
        <f aca="false">IF(ISNA(X450),S449,X450)</f>
        <v>1.87</v>
      </c>
      <c r="T450" s="28" t="n">
        <f aca="false">IF(ISNA(Y450),T449,Y450)</f>
        <v>1.87</v>
      </c>
      <c r="V450" s="28" t="n">
        <f aca="false">VLOOKUP($B450,IF(V$1=2,PRICELOOK2,IF(V$1=3,PRICELOOK3,IF(V$1=4,cash,PRICELOOK))),V$2,FALSE())</f>
        <v>1.73</v>
      </c>
      <c r="W450" s="28" t="n">
        <f aca="false">VLOOKUP($B450,IF(W$1=2,PRICELOOK2,IF(W$1=3,PRICELOOK3,IF(W$1=4,cash,PRICELOOK))),W$2,FALSE())</f>
        <v>2.165</v>
      </c>
      <c r="X450" s="28" t="n">
        <f aca="false">VLOOKUP($B450,IF(X$1=2,PRICELOOK2,IF(X$1=3,PRICELOOK3,IF(X$1=4,cash,PRICELOOK))),X$2,FALSE())</f>
        <v>1.87</v>
      </c>
      <c r="Y450" s="28" t="n">
        <f aca="false">VLOOKUP($B450,IF(Y$1=2,PRICELOOK2,IF(Y$1=3,PRICELOOK3,IF(Y$1=4,cash,PRICELOOK))),Y$2,FALSE())</f>
        <v>1.87</v>
      </c>
      <c r="BK450" s="28" t="n">
        <f aca="false">V450</f>
        <v>1.73</v>
      </c>
      <c r="BL450" s="28" t="n">
        <f aca="false">W450</f>
        <v>2.165</v>
      </c>
      <c r="BM450" s="1" t="n">
        <f aca="false">IF(BK450=0,0,IF(BL450=0,0,1))</f>
        <v>1</v>
      </c>
      <c r="BN450" s="56" t="n">
        <f aca="false">B450</f>
        <v>36128</v>
      </c>
      <c r="BO450" s="71" t="n">
        <f aca="false">IF(BM450=1,CORREL(BK431:BK450,BL431:BL450),1.1)</f>
        <v>0.992193771658261</v>
      </c>
      <c r="BP450" s="28" t="n">
        <f aca="false">IF(BM450=0," ",BO450)</f>
        <v>0.992193771658261</v>
      </c>
      <c r="BV450" s="56" t="n">
        <f aca="false">BN450</f>
        <v>36128</v>
      </c>
      <c r="BW450" s="28" t="n">
        <f aca="false">V450</f>
        <v>1.73</v>
      </c>
      <c r="BX450" s="28" t="n">
        <f aca="false">W450</f>
        <v>2.165</v>
      </c>
      <c r="BY450" s="1" t="n">
        <f aca="false">LN(BW450/BW449)</f>
        <v>0</v>
      </c>
      <c r="BZ450" s="1" t="n">
        <f aca="false">LN(BX450/BX449)</f>
        <v>0</v>
      </c>
      <c r="CA450" s="56" t="n">
        <f aca="false">BV450</f>
        <v>36128</v>
      </c>
      <c r="CB450" s="1" t="n">
        <f aca="false">IF(ISNUMBER(STDEV(BY429:BY450)),STDEV(BY429:BY450)*SQRT(252),0)</f>
        <v>0.511252739976471</v>
      </c>
      <c r="CC450" s="1" t="n">
        <f aca="false">IF(ISNUMBER(STDEV(BZ429:BZ450)),STDEV(BZ429:BZ450)*SQRT(252),0)</f>
        <v>0.413890840866339</v>
      </c>
      <c r="CF450" s="56" t="n">
        <v>35942</v>
      </c>
      <c r="CG450" s="1" t="n">
        <f aca="false">CORREL(C429:C450,E429:E450)</f>
        <v>0.974732371007365</v>
      </c>
      <c r="CI450" s="56" t="n">
        <v>35942</v>
      </c>
      <c r="CJ450" s="3" t="n">
        <f aca="false">STDEV(CO429:CO450)*CJ$24</f>
        <v>0.514286907504241</v>
      </c>
      <c r="CK450" s="3" t="n">
        <f aca="false">STDEV(CP429:CP450)*CK$24</f>
        <v>0.416347187896295</v>
      </c>
      <c r="CO450" s="3" t="n">
        <f aca="false">LN(V450/V449)</f>
        <v>0</v>
      </c>
      <c r="CP450" s="3" t="n">
        <f aca="false">LN(W450/W449)</f>
        <v>0</v>
      </c>
    </row>
    <row r="451" customFormat="false" ht="12.75" hidden="false" customHeight="false" outlineLevel="0" collapsed="false">
      <c r="A451" s="1" t="n">
        <f aca="false">A452-1</f>
        <v>884</v>
      </c>
      <c r="B451" s="56" t="n">
        <f aca="false">HLOOKUP("date",IF(TERM2="cash",cash,PRICELOOK),IF(A451&gt;=2,A451,2),FALSE())</f>
        <v>36129</v>
      </c>
      <c r="C451" s="1" t="n">
        <f aca="false">IF(MIN($N451:$O451)=0,0,N451)</f>
        <v>1.595</v>
      </c>
      <c r="D451" s="35" t="n">
        <f aca="false">IF(ma=7,AVERAGE(C445:C451),IF(ma=14,AVERAGE(C438:C451),IF(ma=30,AVERAGE(C422:C451),IF(ma=40,AVERAGE(C412:C451),0))))</f>
        <v>0</v>
      </c>
      <c r="E451" s="1" t="n">
        <f aca="false">IF(MIN($N451:$O451)=0,0,O451)</f>
        <v>2.045</v>
      </c>
      <c r="I451" s="56" t="n">
        <f aca="false">B451</f>
        <v>36129</v>
      </c>
      <c r="J451" s="35" t="n">
        <f aca="false">IF(MIN(C451,E451)=0,0,E451-C451)</f>
        <v>0.45</v>
      </c>
      <c r="K451" s="35" t="n">
        <f aca="false">IF(ma=7,AVERAGE(J445:J451),IF(ma=14,AVERAGE(J438:J451),IF(ma=30,AVERAGE(J422:J451),IF(ma=40,AVERAGE(J412:J451),0))))</f>
        <v>0</v>
      </c>
      <c r="L451" s="35"/>
      <c r="M451" s="35"/>
      <c r="N451" s="28" t="n">
        <f aca="false">IF(BASISYN="YES",Q451-S451,Q451)</f>
        <v>1.595</v>
      </c>
      <c r="O451" s="28" t="n">
        <f aca="false">IF(BASISYN="YES",R451-T451,R451)</f>
        <v>2.045</v>
      </c>
      <c r="Q451" s="28" t="n">
        <f aca="false">IF(ISNA(V451),Q450,V451)</f>
        <v>1.595</v>
      </c>
      <c r="R451" s="28" t="n">
        <f aca="false">IF(ISNA(W451),R450,W451)</f>
        <v>2.045</v>
      </c>
      <c r="S451" s="28" t="n">
        <f aca="false">IF(ISNA(X451),S450,X451)</f>
        <v>1.645</v>
      </c>
      <c r="T451" s="28" t="n">
        <f aca="false">IF(ISNA(Y451),T450,Y451)</f>
        <v>1.645</v>
      </c>
      <c r="V451" s="28" t="n">
        <f aca="false">VLOOKUP($B451,IF(V$1=2,PRICELOOK2,IF(V$1=3,PRICELOOK3,IF(V$1=4,cash,PRICELOOK))),V$2,FALSE())</f>
        <v>1.595</v>
      </c>
      <c r="W451" s="28" t="n">
        <f aca="false">VLOOKUP($B451,IF(W$1=2,PRICELOOK2,IF(W$1=3,PRICELOOK3,IF(W$1=4,cash,PRICELOOK))),W$2,FALSE())</f>
        <v>2.045</v>
      </c>
      <c r="X451" s="28" t="n">
        <f aca="false">VLOOKUP($B451,IF(X$1=2,PRICELOOK2,IF(X$1=3,PRICELOOK3,IF(X$1=4,cash,PRICELOOK))),X$2,FALSE())</f>
        <v>1.645</v>
      </c>
      <c r="Y451" s="28" t="n">
        <f aca="false">VLOOKUP($B451,IF(Y$1=2,PRICELOOK2,IF(Y$1=3,PRICELOOK3,IF(Y$1=4,cash,PRICELOOK))),Y$2,FALSE())</f>
        <v>1.645</v>
      </c>
      <c r="BK451" s="28" t="n">
        <f aca="false">V451</f>
        <v>1.595</v>
      </c>
      <c r="BL451" s="28" t="n">
        <f aca="false">W451</f>
        <v>2.045</v>
      </c>
      <c r="BM451" s="1" t="n">
        <f aca="false">IF(BK451=0,0,IF(BL451=0,0,1))</f>
        <v>1</v>
      </c>
      <c r="BN451" s="56" t="n">
        <f aca="false">B451</f>
        <v>36129</v>
      </c>
      <c r="BO451" s="71" t="n">
        <f aca="false">IF(BM451=1,CORREL(BK432:BK451,BL432:BL451),1.1)</f>
        <v>0.9942569522009</v>
      </c>
      <c r="BP451" s="28" t="n">
        <f aca="false">IF(BM451=0," ",BO451)</f>
        <v>0.9942569522009</v>
      </c>
      <c r="BV451" s="56" t="n">
        <f aca="false">BN451</f>
        <v>36129</v>
      </c>
      <c r="BW451" s="28" t="n">
        <f aca="false">V451</f>
        <v>1.595</v>
      </c>
      <c r="BX451" s="28" t="n">
        <f aca="false">W451</f>
        <v>2.045</v>
      </c>
      <c r="BY451" s="1" t="n">
        <f aca="false">LN(BW451/BW450)</f>
        <v>-0.0812476722728797</v>
      </c>
      <c r="BZ451" s="1" t="n">
        <f aca="false">LN(BX451/BX450)</f>
        <v>-0.0570225719596881</v>
      </c>
      <c r="CA451" s="56" t="n">
        <f aca="false">BV451</f>
        <v>36129</v>
      </c>
      <c r="CB451" s="1" t="n">
        <f aca="false">IF(ISNUMBER(STDEV(BY430:BY451)),STDEV(BY430:BY451)*SQRT(252),0)</f>
        <v>0.567026305115824</v>
      </c>
      <c r="CC451" s="1" t="n">
        <f aca="false">IF(ISNUMBER(STDEV(BZ430:BZ451)),STDEV(BZ430:BZ451)*SQRT(252),0)</f>
        <v>0.450179090198973</v>
      </c>
      <c r="CF451" s="56" t="n">
        <v>35943</v>
      </c>
      <c r="CG451" s="1" t="n">
        <f aca="false">CORREL(C430:C451,E430:E451)</f>
        <v>0.979795981659657</v>
      </c>
      <c r="CI451" s="56" t="n">
        <v>35943</v>
      </c>
      <c r="CJ451" s="3" t="n">
        <f aca="false">STDEV(CO430:CO451)*CJ$24</f>
        <v>0.570391475936137</v>
      </c>
      <c r="CK451" s="3" t="n">
        <f aca="false">STDEV(CP430:CP451)*CK$24</f>
        <v>0.452850799649813</v>
      </c>
      <c r="CO451" s="3" t="n">
        <f aca="false">LN(V451/V450)</f>
        <v>-0.0812476722728797</v>
      </c>
      <c r="CP451" s="3" t="n">
        <f aca="false">LN(W451/W450)</f>
        <v>-0.0570225719596881</v>
      </c>
    </row>
    <row r="452" customFormat="false" ht="12.75" hidden="false" customHeight="false" outlineLevel="0" collapsed="false">
      <c r="A452" s="1" t="n">
        <f aca="false">A453-1</f>
        <v>885</v>
      </c>
      <c r="B452" s="56" t="n">
        <f aca="false">HLOOKUP("date",IF(TERM2="cash",cash,PRICELOOK),IF(A452&gt;=2,A452,2),FALSE())</f>
        <v>36130</v>
      </c>
      <c r="C452" s="1" t="n">
        <f aca="false">IF(MIN($N452:$O452)=0,0,N452)</f>
        <v>1.385</v>
      </c>
      <c r="D452" s="35" t="n">
        <f aca="false">IF(ma=7,AVERAGE(C446:C452),IF(ma=14,AVERAGE(C439:C452),IF(ma=30,AVERAGE(C423:C452),IF(ma=40,AVERAGE(C413:C452),0))))</f>
        <v>0</v>
      </c>
      <c r="E452" s="1" t="n">
        <f aca="false">IF(MIN($N452:$O452)=0,0,O452)</f>
        <v>1.89</v>
      </c>
      <c r="I452" s="56" t="n">
        <f aca="false">B452</f>
        <v>36130</v>
      </c>
      <c r="J452" s="35" t="n">
        <f aca="false">IF(MIN(C452,E452)=0,0,E452-C452)</f>
        <v>0.505</v>
      </c>
      <c r="K452" s="35" t="n">
        <f aca="false">IF(ma=7,AVERAGE(J446:J452),IF(ma=14,AVERAGE(J439:J452),IF(ma=30,AVERAGE(J423:J452),IF(ma=40,AVERAGE(J413:J452),0))))</f>
        <v>0</v>
      </c>
      <c r="L452" s="35"/>
      <c r="M452" s="35"/>
      <c r="N452" s="28" t="n">
        <f aca="false">IF(BASISYN="YES",Q452-S452,Q452)</f>
        <v>1.385</v>
      </c>
      <c r="O452" s="28" t="n">
        <f aca="false">IF(BASISYN="YES",R452-T452,R452)</f>
        <v>1.89</v>
      </c>
      <c r="Q452" s="28" t="n">
        <f aca="false">IF(ISNA(V452),Q451,V452)</f>
        <v>1.385</v>
      </c>
      <c r="R452" s="28" t="n">
        <f aca="false">IF(ISNA(W452),R451,W452)</f>
        <v>1.89</v>
      </c>
      <c r="S452" s="28" t="n">
        <f aca="false">IF(ISNA(X452),S451,X452)</f>
        <v>1.395</v>
      </c>
      <c r="T452" s="28" t="n">
        <f aca="false">IF(ISNA(Y452),T451,Y452)</f>
        <v>1.395</v>
      </c>
      <c r="V452" s="28" t="n">
        <f aca="false">VLOOKUP($B452,IF(V$1=2,PRICELOOK2,IF(V$1=3,PRICELOOK3,IF(V$1=4,cash,PRICELOOK))),V$2,FALSE())</f>
        <v>1.385</v>
      </c>
      <c r="W452" s="28" t="n">
        <f aca="false">VLOOKUP($B452,IF(W$1=2,PRICELOOK2,IF(W$1=3,PRICELOOK3,IF(W$1=4,cash,PRICELOOK))),W$2,FALSE())</f>
        <v>1.89</v>
      </c>
      <c r="X452" s="28" t="n">
        <f aca="false">VLOOKUP($B452,IF(X$1=2,PRICELOOK2,IF(X$1=3,PRICELOOK3,IF(X$1=4,cash,PRICELOOK))),X$2,FALSE())</f>
        <v>1.395</v>
      </c>
      <c r="Y452" s="28" t="n">
        <f aca="false">VLOOKUP($B452,IF(Y$1=2,PRICELOOK2,IF(Y$1=3,PRICELOOK3,IF(Y$1=4,cash,PRICELOOK))),Y$2,FALSE())</f>
        <v>1.395</v>
      </c>
      <c r="BK452" s="28" t="n">
        <f aca="false">V452</f>
        <v>1.385</v>
      </c>
      <c r="BL452" s="28" t="n">
        <f aca="false">W452</f>
        <v>1.89</v>
      </c>
      <c r="BM452" s="1" t="n">
        <f aca="false">IF(BK452=0,0,IF(BL452=0,0,1))</f>
        <v>1</v>
      </c>
      <c r="BN452" s="56" t="n">
        <f aca="false">B452</f>
        <v>36130</v>
      </c>
      <c r="BO452" s="71" t="n">
        <f aca="false">IF(BM452=1,CORREL(BK433:BK452,BL433:BL452),1.1)</f>
        <v>0.995203666543707</v>
      </c>
      <c r="BP452" s="28" t="n">
        <f aca="false">IF(BM452=0," ",BO452)</f>
        <v>0.995203666543707</v>
      </c>
      <c r="BV452" s="56" t="n">
        <f aca="false">BN452</f>
        <v>36130</v>
      </c>
      <c r="BW452" s="28" t="n">
        <f aca="false">V452</f>
        <v>1.385</v>
      </c>
      <c r="BX452" s="28" t="n">
        <f aca="false">W452</f>
        <v>1.89</v>
      </c>
      <c r="BY452" s="1" t="n">
        <f aca="false">LN(BW452/BW451)</f>
        <v>-0.141173596597506</v>
      </c>
      <c r="BZ452" s="1" t="n">
        <f aca="false">LN(BX452/BX451)</f>
        <v>-0.078820960423214</v>
      </c>
      <c r="CA452" s="56" t="n">
        <f aca="false">BV452</f>
        <v>36130</v>
      </c>
      <c r="CB452" s="1" t="n">
        <f aca="false">IF(ISNUMBER(STDEV(BY431:BY452)),STDEV(BY431:BY452)*SQRT(252),0)</f>
        <v>0.670715722607023</v>
      </c>
      <c r="CC452" s="1" t="n">
        <f aca="false">IF(ISNUMBER(STDEV(BZ431:BZ452)),STDEV(BZ431:BZ452)*SQRT(252),0)</f>
        <v>0.361690480383716</v>
      </c>
      <c r="CF452" s="56" t="n">
        <v>35944</v>
      </c>
      <c r="CG452" s="1" t="n">
        <f aca="false">CORREL(C431:C452,E431:E452)</f>
        <v>0.995287508387003</v>
      </c>
      <c r="CI452" s="56" t="n">
        <v>35944</v>
      </c>
      <c r="CJ452" s="3" t="n">
        <f aca="false">STDEV(CO431:CO452)*CJ$24</f>
        <v>0.674696266292701</v>
      </c>
      <c r="CK452" s="3" t="n">
        <f aca="false">STDEV(CP431:CP452)*CK$24</f>
        <v>0.363837030269657</v>
      </c>
      <c r="CO452" s="3" t="n">
        <f aca="false">LN(V452/V451)</f>
        <v>-0.141173596597506</v>
      </c>
      <c r="CP452" s="3" t="n">
        <f aca="false">LN(W452/W451)</f>
        <v>-0.078820960423214</v>
      </c>
    </row>
    <row r="453" customFormat="false" ht="12.75" hidden="false" customHeight="false" outlineLevel="0" collapsed="false">
      <c r="A453" s="1" t="n">
        <f aca="false">A454-1</f>
        <v>886</v>
      </c>
      <c r="B453" s="56" t="n">
        <f aca="false">HLOOKUP("date",IF(TERM2="cash",cash,PRICELOOK),IF(A453&gt;=2,A453,2),FALSE())</f>
        <v>36131</v>
      </c>
      <c r="C453" s="1" t="n">
        <f aca="false">IF(MIN($N453:$O453)=0,0,N453)</f>
        <v>1.405</v>
      </c>
      <c r="D453" s="35" t="n">
        <f aca="false">IF(ma=7,AVERAGE(C447:C453),IF(ma=14,AVERAGE(C440:C453),IF(ma=30,AVERAGE(C424:C453),IF(ma=40,AVERAGE(C414:C453),0))))</f>
        <v>0</v>
      </c>
      <c r="E453" s="1" t="n">
        <f aca="false">IF(MIN($N453:$O453)=0,0,O453)</f>
        <v>1.95</v>
      </c>
      <c r="I453" s="56" t="n">
        <f aca="false">B453</f>
        <v>36131</v>
      </c>
      <c r="J453" s="35" t="n">
        <f aca="false">IF(MIN(C453,E453)=0,0,E453-C453)</f>
        <v>0.545</v>
      </c>
      <c r="K453" s="35" t="n">
        <f aca="false">IF(ma=7,AVERAGE(J447:J453),IF(ma=14,AVERAGE(J440:J453),IF(ma=30,AVERAGE(J424:J453),IF(ma=40,AVERAGE(J414:J453),0))))</f>
        <v>0</v>
      </c>
      <c r="L453" s="35"/>
      <c r="M453" s="35"/>
      <c r="N453" s="28" t="n">
        <f aca="false">IF(BASISYN="YES",Q453-S453,Q453)</f>
        <v>1.405</v>
      </c>
      <c r="O453" s="28" t="n">
        <f aca="false">IF(BASISYN="YES",R453-T453,R453)</f>
        <v>1.95</v>
      </c>
      <c r="Q453" s="28" t="n">
        <f aca="false">IF(ISNA(V453),Q452,V453)</f>
        <v>1.405</v>
      </c>
      <c r="R453" s="28" t="n">
        <f aca="false">IF(ISNA(W453),R452,W453)</f>
        <v>1.95</v>
      </c>
      <c r="S453" s="28" t="n">
        <f aca="false">IF(ISNA(X453),S452,X453)</f>
        <v>1.375</v>
      </c>
      <c r="T453" s="28" t="n">
        <f aca="false">IF(ISNA(Y453),T452,Y453)</f>
        <v>1.375</v>
      </c>
      <c r="V453" s="28" t="n">
        <f aca="false">VLOOKUP($B453,IF(V$1=2,PRICELOOK2,IF(V$1=3,PRICELOOK3,IF(V$1=4,cash,PRICELOOK))),V$2,FALSE())</f>
        <v>1.405</v>
      </c>
      <c r="W453" s="28" t="n">
        <f aca="false">VLOOKUP($B453,IF(W$1=2,PRICELOOK2,IF(W$1=3,PRICELOOK3,IF(W$1=4,cash,PRICELOOK))),W$2,FALSE())</f>
        <v>1.95</v>
      </c>
      <c r="X453" s="28" t="n">
        <f aca="false">VLOOKUP($B453,IF(X$1=2,PRICELOOK2,IF(X$1=3,PRICELOOK3,IF(X$1=4,cash,PRICELOOK))),X$2,FALSE())</f>
        <v>1.375</v>
      </c>
      <c r="Y453" s="28" t="n">
        <f aca="false">VLOOKUP($B453,IF(Y$1=2,PRICELOOK2,IF(Y$1=3,PRICELOOK3,IF(Y$1=4,cash,PRICELOOK))),Y$2,FALSE())</f>
        <v>1.375</v>
      </c>
      <c r="BK453" s="28" t="n">
        <f aca="false">V453</f>
        <v>1.405</v>
      </c>
      <c r="BL453" s="28" t="n">
        <f aca="false">W453</f>
        <v>1.95</v>
      </c>
      <c r="BM453" s="1" t="n">
        <f aca="false">IF(BK453=0,0,IF(BL453=0,0,1))</f>
        <v>1</v>
      </c>
      <c r="BN453" s="56" t="n">
        <f aca="false">B453</f>
        <v>36131</v>
      </c>
      <c r="BO453" s="71" t="n">
        <f aca="false">IF(BM453=1,CORREL(BK434:BK453,BL434:BL453),1.1)</f>
        <v>0.994950130776902</v>
      </c>
      <c r="BP453" s="28" t="n">
        <f aca="false">IF(BM453=0," ",BO453)</f>
        <v>0.994950130776902</v>
      </c>
      <c r="BV453" s="56" t="n">
        <f aca="false">BN453</f>
        <v>36131</v>
      </c>
      <c r="BW453" s="28" t="n">
        <f aca="false">V453</f>
        <v>1.405</v>
      </c>
      <c r="BX453" s="28" t="n">
        <f aca="false">W453</f>
        <v>1.95</v>
      </c>
      <c r="BY453" s="1" t="n">
        <f aca="false">LN(BW453/BW452)</f>
        <v>0.0143371631464073</v>
      </c>
      <c r="BZ453" s="1" t="n">
        <f aca="false">LN(BX453/BX452)</f>
        <v>0.0312525435041045</v>
      </c>
      <c r="CA453" s="56" t="n">
        <f aca="false">BV453</f>
        <v>36131</v>
      </c>
      <c r="CB453" s="1" t="n">
        <f aca="false">IF(ISNUMBER(STDEV(BY432:BY453)),STDEV(BY432:BY453)*SQRT(252),0)</f>
        <v>0.627263233219178</v>
      </c>
      <c r="CC453" s="1" t="n">
        <f aca="false">IF(ISNUMBER(STDEV(BZ432:BZ453)),STDEV(BZ432:BZ453)*SQRT(252),0)</f>
        <v>0.391168043326211</v>
      </c>
      <c r="CF453" s="56" t="n">
        <v>35947</v>
      </c>
      <c r="CG453" s="1" t="n">
        <f aca="false">CORREL(C432:C453,E432:E453)</f>
        <v>0.995980557285201</v>
      </c>
      <c r="CI453" s="56" t="n">
        <v>35947</v>
      </c>
      <c r="CJ453" s="3" t="n">
        <f aca="false">STDEV(CO432:CO453)*CJ$24</f>
        <v>0.630985896365561</v>
      </c>
      <c r="CK453" s="3" t="n">
        <f aca="false">STDEV(CP432:CP453)*CK$24</f>
        <v>0.393489535774382</v>
      </c>
      <c r="CO453" s="3" t="n">
        <f aca="false">LN(V453/V452)</f>
        <v>0.0143371631464073</v>
      </c>
      <c r="CP453" s="3" t="n">
        <f aca="false">LN(W453/W452)</f>
        <v>0.0312525435041045</v>
      </c>
    </row>
    <row r="454" customFormat="false" ht="12.75" hidden="false" customHeight="false" outlineLevel="0" collapsed="false">
      <c r="A454" s="1" t="n">
        <f aca="false">A455-1</f>
        <v>887</v>
      </c>
      <c r="B454" s="56" t="n">
        <f aca="false">HLOOKUP("date",IF(TERM2="cash",cash,PRICELOOK),IF(A454&gt;=2,A454,2),FALSE())</f>
        <v>36132</v>
      </c>
      <c r="C454" s="1" t="n">
        <f aca="false">IF(MIN($N454:$O454)=0,0,N454)</f>
        <v>1.21</v>
      </c>
      <c r="D454" s="35" t="n">
        <f aca="false">IF(ma=7,AVERAGE(C448:C454),IF(ma=14,AVERAGE(C441:C454),IF(ma=30,AVERAGE(C425:C454),IF(ma=40,AVERAGE(C415:C454),0))))</f>
        <v>0</v>
      </c>
      <c r="E454" s="1" t="n">
        <f aca="false">IF(MIN($N454:$O454)=0,0,O454)</f>
        <v>1.83</v>
      </c>
      <c r="I454" s="56" t="n">
        <f aca="false">B454</f>
        <v>36132</v>
      </c>
      <c r="J454" s="35" t="n">
        <f aca="false">IF(MIN(C454,E454)=0,0,E454-C454)</f>
        <v>0.62</v>
      </c>
      <c r="K454" s="35" t="n">
        <f aca="false">IF(ma=7,AVERAGE(J448:J454),IF(ma=14,AVERAGE(J441:J454),IF(ma=30,AVERAGE(J425:J454),IF(ma=40,AVERAGE(J415:J454),0))))</f>
        <v>0</v>
      </c>
      <c r="L454" s="35"/>
      <c r="M454" s="35"/>
      <c r="N454" s="28" t="n">
        <f aca="false">IF(BASISYN="YES",Q454-S454,Q454)</f>
        <v>1.21</v>
      </c>
      <c r="O454" s="28" t="n">
        <f aca="false">IF(BASISYN="YES",R454-T454,R454)</f>
        <v>1.83</v>
      </c>
      <c r="Q454" s="28" t="n">
        <f aca="false">IF(ISNA(V454),Q453,V454)</f>
        <v>1.21</v>
      </c>
      <c r="R454" s="28" t="n">
        <f aca="false">IF(ISNA(W454),R453,W454)</f>
        <v>1.83</v>
      </c>
      <c r="S454" s="28" t="n">
        <f aca="false">IF(ISNA(X454),S453,X454)</f>
        <v>1.185</v>
      </c>
      <c r="T454" s="28" t="n">
        <f aca="false">IF(ISNA(Y454),T453,Y454)</f>
        <v>1.185</v>
      </c>
      <c r="V454" s="28" t="n">
        <f aca="false">VLOOKUP($B454,IF(V$1=2,PRICELOOK2,IF(V$1=3,PRICELOOK3,IF(V$1=4,cash,PRICELOOK))),V$2,FALSE())</f>
        <v>1.21</v>
      </c>
      <c r="W454" s="28" t="n">
        <f aca="false">VLOOKUP($B454,IF(W$1=2,PRICELOOK2,IF(W$1=3,PRICELOOK3,IF(W$1=4,cash,PRICELOOK))),W$2,FALSE())</f>
        <v>1.83</v>
      </c>
      <c r="X454" s="28" t="n">
        <f aca="false">VLOOKUP($B454,IF(X$1=2,PRICELOOK2,IF(X$1=3,PRICELOOK3,IF(X$1=4,cash,PRICELOOK))),X$2,FALSE())</f>
        <v>1.185</v>
      </c>
      <c r="Y454" s="28" t="n">
        <f aca="false">VLOOKUP($B454,IF(Y$1=2,PRICELOOK2,IF(Y$1=3,PRICELOOK3,IF(Y$1=4,cash,PRICELOOK))),Y$2,FALSE())</f>
        <v>1.185</v>
      </c>
      <c r="BK454" s="28" t="n">
        <f aca="false">V454</f>
        <v>1.21</v>
      </c>
      <c r="BL454" s="28" t="n">
        <f aca="false">W454</f>
        <v>1.83</v>
      </c>
      <c r="BM454" s="1" t="n">
        <f aca="false">IF(BK454=0,0,IF(BL454=0,0,1))</f>
        <v>1</v>
      </c>
      <c r="BN454" s="56" t="n">
        <f aca="false">B454</f>
        <v>36132</v>
      </c>
      <c r="BO454" s="71" t="n">
        <f aca="false">IF(BM454=1,CORREL(BK435:BK454,BL435:BL454),1.1)</f>
        <v>0.99513296677941</v>
      </c>
      <c r="BP454" s="28" t="n">
        <f aca="false">IF(BM454=0," ",BO454)</f>
        <v>0.99513296677941</v>
      </c>
      <c r="BV454" s="56" t="n">
        <f aca="false">BN454</f>
        <v>36132</v>
      </c>
      <c r="BW454" s="28" t="n">
        <f aca="false">V454</f>
        <v>1.21</v>
      </c>
      <c r="BX454" s="28" t="n">
        <f aca="false">W454</f>
        <v>1.83</v>
      </c>
      <c r="BY454" s="1" t="n">
        <f aca="false">LN(BW454/BW453)</f>
        <v>-0.149416943177059</v>
      </c>
      <c r="BZ454" s="1" t="n">
        <f aca="false">LN(BX454/BX453)</f>
        <v>-0.0635134057223258</v>
      </c>
      <c r="CA454" s="56" t="n">
        <f aca="false">BV454</f>
        <v>36132</v>
      </c>
      <c r="CB454" s="1" t="n">
        <f aca="false">IF(ISNUMBER(STDEV(BY433:BY454)),STDEV(BY433:BY454)*SQRT(252),0)</f>
        <v>0.74820267334241</v>
      </c>
      <c r="CC454" s="1" t="n">
        <f aca="false">IF(ISNUMBER(STDEV(BZ433:BZ454)),STDEV(BZ433:BZ454)*SQRT(252),0)</f>
        <v>0.4265713724169</v>
      </c>
      <c r="CF454" s="56" t="n">
        <v>35948</v>
      </c>
      <c r="CG454" s="1" t="n">
        <f aca="false">CORREL(C433:C454,E433:E454)</f>
        <v>0.995579720218011</v>
      </c>
      <c r="CI454" s="56" t="n">
        <v>35948</v>
      </c>
      <c r="CJ454" s="3" t="n">
        <f aca="false">STDEV(CO433:CO454)*CJ$24</f>
        <v>0.752643084274488</v>
      </c>
      <c r="CK454" s="3" t="n">
        <f aca="false">STDEV(CP433:CP454)*CK$24</f>
        <v>0.429102975487669</v>
      </c>
      <c r="CO454" s="3" t="n">
        <f aca="false">LN(V454/V453)</f>
        <v>-0.149416943177059</v>
      </c>
      <c r="CP454" s="3" t="n">
        <f aca="false">LN(W454/W453)</f>
        <v>-0.0635134057223258</v>
      </c>
    </row>
    <row r="455" customFormat="false" ht="12.75" hidden="false" customHeight="false" outlineLevel="0" collapsed="false">
      <c r="A455" s="1" t="n">
        <f aca="false">A456-1</f>
        <v>888</v>
      </c>
      <c r="B455" s="56" t="n">
        <f aca="false">HLOOKUP("date",IF(TERM2="cash",cash,PRICELOOK),IF(A455&gt;=2,A455,2),FALSE())</f>
        <v>36133</v>
      </c>
      <c r="C455" s="1" t="n">
        <f aca="false">IF(MIN($N455:$O455)=0,0,N455)</f>
        <v>1.05</v>
      </c>
      <c r="D455" s="35" t="n">
        <f aca="false">IF(ma=7,AVERAGE(C449:C455),IF(ma=14,AVERAGE(C442:C455),IF(ma=30,AVERAGE(C426:C455),IF(ma=40,AVERAGE(C416:C455),0))))</f>
        <v>0</v>
      </c>
      <c r="E455" s="1" t="n">
        <f aca="false">IF(MIN($N455:$O455)=0,0,O455)</f>
        <v>1.825</v>
      </c>
      <c r="I455" s="56" t="n">
        <f aca="false">B455</f>
        <v>36133</v>
      </c>
      <c r="J455" s="35" t="n">
        <f aca="false">IF(MIN(C455,E455)=0,0,E455-C455)</f>
        <v>0.775</v>
      </c>
      <c r="K455" s="35" t="n">
        <f aca="false">IF(ma=7,AVERAGE(J449:J455),IF(ma=14,AVERAGE(J442:J455),IF(ma=30,AVERAGE(J426:J455),IF(ma=40,AVERAGE(J416:J455),0))))</f>
        <v>0</v>
      </c>
      <c r="L455" s="35"/>
      <c r="M455" s="35"/>
      <c r="N455" s="28" t="n">
        <f aca="false">IF(BASISYN="YES",Q455-S455,Q455)</f>
        <v>1.05</v>
      </c>
      <c r="O455" s="28" t="n">
        <f aca="false">IF(BASISYN="YES",R455-T455,R455)</f>
        <v>1.825</v>
      </c>
      <c r="Q455" s="28" t="n">
        <f aca="false">IF(ISNA(V455),Q454,V455)</f>
        <v>1.05</v>
      </c>
      <c r="R455" s="28" t="n">
        <f aca="false">IF(ISNA(W455),R454,W455)</f>
        <v>1.825</v>
      </c>
      <c r="S455" s="28" t="n">
        <f aca="false">IF(ISNA(X455),S454,X455)</f>
        <v>1.01</v>
      </c>
      <c r="T455" s="28" t="n">
        <f aca="false">IF(ISNA(Y455),T454,Y455)</f>
        <v>1.01</v>
      </c>
      <c r="V455" s="28" t="n">
        <f aca="false">VLOOKUP($B455,IF(V$1=2,PRICELOOK2,IF(V$1=3,PRICELOOK3,IF(V$1=4,cash,PRICELOOK))),V$2,FALSE())</f>
        <v>1.05</v>
      </c>
      <c r="W455" s="28" t="n">
        <f aca="false">VLOOKUP($B455,IF(W$1=2,PRICELOOK2,IF(W$1=3,PRICELOOK3,IF(W$1=4,cash,PRICELOOK))),W$2,FALSE())</f>
        <v>1.825</v>
      </c>
      <c r="X455" s="28" t="n">
        <f aca="false">VLOOKUP($B455,IF(X$1=2,PRICELOOK2,IF(X$1=3,PRICELOOK3,IF(X$1=4,cash,PRICELOOK))),X$2,FALSE())</f>
        <v>1.01</v>
      </c>
      <c r="Y455" s="28" t="n">
        <f aca="false">VLOOKUP($B455,IF(Y$1=2,PRICELOOK2,IF(Y$1=3,PRICELOOK3,IF(Y$1=4,cash,PRICELOOK))),Y$2,FALSE())</f>
        <v>1.01</v>
      </c>
      <c r="BK455" s="28" t="n">
        <f aca="false">V455</f>
        <v>1.05</v>
      </c>
      <c r="BL455" s="28" t="n">
        <f aca="false">W455</f>
        <v>1.825</v>
      </c>
      <c r="BM455" s="1" t="n">
        <f aca="false">IF(BK455=0,0,IF(BL455=0,0,1))</f>
        <v>1</v>
      </c>
      <c r="BN455" s="56" t="n">
        <f aca="false">B455</f>
        <v>36133</v>
      </c>
      <c r="BO455" s="71" t="n">
        <f aca="false">IF(BM455=1,CORREL(BK436:BK455,BL436:BL455),1.1)</f>
        <v>0.987970958069672</v>
      </c>
      <c r="BP455" s="28" t="n">
        <f aca="false">IF(BM455=0," ",BO455)</f>
        <v>0.987970958069672</v>
      </c>
      <c r="BV455" s="56" t="n">
        <f aca="false">BN455</f>
        <v>36133</v>
      </c>
      <c r="BW455" s="28" t="n">
        <f aca="false">V455</f>
        <v>1.05</v>
      </c>
      <c r="BX455" s="28" t="n">
        <f aca="false">W455</f>
        <v>1.825</v>
      </c>
      <c r="BY455" s="1" t="n">
        <f aca="false">LN(BW455/BW454)</f>
        <v>-0.141830195439218</v>
      </c>
      <c r="BZ455" s="1" t="n">
        <f aca="false">LN(BX455/BX454)</f>
        <v>-0.00273597981887486</v>
      </c>
      <c r="CA455" s="56" t="n">
        <f aca="false">BV455</f>
        <v>36133</v>
      </c>
      <c r="CB455" s="1" t="n">
        <f aca="false">IF(ISNUMBER(STDEV(BY434:BY455)),STDEV(BY434:BY455)*SQRT(252),0)</f>
        <v>0.827665620329732</v>
      </c>
      <c r="CC455" s="1" t="n">
        <f aca="false">IF(ISNUMBER(STDEV(BZ434:BZ455)),STDEV(BZ434:BZ455)*SQRT(252),0)</f>
        <v>0.418236100328897</v>
      </c>
      <c r="CF455" s="56" t="n">
        <v>35949</v>
      </c>
      <c r="CG455" s="1" t="n">
        <f aca="false">CORREL(C434:C455,E434:E455)</f>
        <v>0.988665779242513</v>
      </c>
      <c r="CI455" s="56" t="n">
        <v>35949</v>
      </c>
      <c r="CJ455" s="3" t="n">
        <f aca="false">STDEV(CO434:CO455)*CJ$24</f>
        <v>0.832577625591888</v>
      </c>
      <c r="CK455" s="3" t="n">
        <f aca="false">STDEV(CP434:CP455)*CK$24</f>
        <v>0.420718235475239</v>
      </c>
      <c r="CO455" s="3" t="n">
        <f aca="false">LN(V455/V454)</f>
        <v>-0.141830195439218</v>
      </c>
      <c r="CP455" s="3" t="n">
        <f aca="false">LN(W455/W454)</f>
        <v>-0.00273597981887486</v>
      </c>
    </row>
    <row r="456" customFormat="false" ht="12.75" hidden="false" customHeight="false" outlineLevel="0" collapsed="false">
      <c r="A456" s="1" t="n">
        <f aca="false">A457-1</f>
        <v>889</v>
      </c>
      <c r="B456" s="56" t="n">
        <f aca="false">HLOOKUP("date",IF(TERM2="cash",cash,PRICELOOK),IF(A456&gt;=2,A456,2),FALSE())</f>
        <v>36134</v>
      </c>
      <c r="C456" s="1" t="n">
        <f aca="false">IF(MIN($N456:$O456)=0,0,N456)</f>
        <v>1.05</v>
      </c>
      <c r="D456" s="35" t="n">
        <f aca="false">IF(ma=7,AVERAGE(C450:C456),IF(ma=14,AVERAGE(C443:C456),IF(ma=30,AVERAGE(C427:C456),IF(ma=40,AVERAGE(C417:C456),0))))</f>
        <v>0</v>
      </c>
      <c r="E456" s="1" t="n">
        <f aca="false">IF(MIN($N456:$O456)=0,0,O456)</f>
        <v>1.825</v>
      </c>
      <c r="I456" s="56" t="n">
        <f aca="false">B456</f>
        <v>36134</v>
      </c>
      <c r="J456" s="35" t="n">
        <f aca="false">IF(MIN(C456,E456)=0,0,E456-C456)</f>
        <v>0.775</v>
      </c>
      <c r="K456" s="35" t="n">
        <f aca="false">IF(ma=7,AVERAGE(J450:J456),IF(ma=14,AVERAGE(J443:J456),IF(ma=30,AVERAGE(J427:J456),IF(ma=40,AVERAGE(J417:J456),0))))</f>
        <v>0</v>
      </c>
      <c r="L456" s="35"/>
      <c r="M456" s="35"/>
      <c r="N456" s="28" t="n">
        <f aca="false">IF(BASISYN="YES",Q456-S456,Q456)</f>
        <v>1.05</v>
      </c>
      <c r="O456" s="28" t="n">
        <f aca="false">IF(BASISYN="YES",R456-T456,R456)</f>
        <v>1.825</v>
      </c>
      <c r="Q456" s="28" t="n">
        <f aca="false">IF(ISNA(V456),Q455,V456)</f>
        <v>1.05</v>
      </c>
      <c r="R456" s="28" t="n">
        <f aca="false">IF(ISNA(W456),R455,W456)</f>
        <v>1.825</v>
      </c>
      <c r="S456" s="28" t="n">
        <f aca="false">IF(ISNA(X456),S455,X456)</f>
        <v>1.01</v>
      </c>
      <c r="T456" s="28" t="n">
        <f aca="false">IF(ISNA(Y456),T455,Y456)</f>
        <v>1.01</v>
      </c>
      <c r="V456" s="28" t="n">
        <f aca="false">VLOOKUP($B456,IF(V$1=2,PRICELOOK2,IF(V$1=3,PRICELOOK3,IF(V$1=4,cash,PRICELOOK))),V$2,FALSE())</f>
        <v>1.05</v>
      </c>
      <c r="W456" s="28" t="n">
        <f aca="false">VLOOKUP($B456,IF(W$1=2,PRICELOOK2,IF(W$1=3,PRICELOOK3,IF(W$1=4,cash,PRICELOOK))),W$2,FALSE())</f>
        <v>1.825</v>
      </c>
      <c r="X456" s="28" t="n">
        <f aca="false">VLOOKUP($B456,IF(X$1=2,PRICELOOK2,IF(X$1=3,PRICELOOK3,IF(X$1=4,cash,PRICELOOK))),X$2,FALSE())</f>
        <v>1.01</v>
      </c>
      <c r="Y456" s="28" t="n">
        <f aca="false">VLOOKUP($B456,IF(Y$1=2,PRICELOOK2,IF(Y$1=3,PRICELOOK3,IF(Y$1=4,cash,PRICELOOK))),Y$2,FALSE())</f>
        <v>1.01</v>
      </c>
      <c r="BK456" s="28" t="n">
        <f aca="false">V456</f>
        <v>1.05</v>
      </c>
      <c r="BL456" s="28" t="n">
        <f aca="false">W456</f>
        <v>1.825</v>
      </c>
      <c r="BM456" s="1" t="n">
        <f aca="false">IF(BK456=0,0,IF(BL456=0,0,1))</f>
        <v>1</v>
      </c>
      <c r="BN456" s="56" t="n">
        <f aca="false">B456</f>
        <v>36134</v>
      </c>
      <c r="BO456" s="71" t="n">
        <f aca="false">IF(BM456=1,CORREL(BK437:BK456,BL437:BL456),1.1)</f>
        <v>0.98609355254842</v>
      </c>
      <c r="BP456" s="28" t="n">
        <f aca="false">IF(BM456=0," ",BO456)</f>
        <v>0.98609355254842</v>
      </c>
      <c r="BV456" s="56" t="n">
        <f aca="false">BN456</f>
        <v>36134</v>
      </c>
      <c r="BW456" s="28" t="n">
        <f aca="false">V456</f>
        <v>1.05</v>
      </c>
      <c r="BX456" s="28" t="n">
        <f aca="false">W456</f>
        <v>1.825</v>
      </c>
      <c r="BY456" s="1" t="n">
        <f aca="false">LN(BW456/BW455)</f>
        <v>0</v>
      </c>
      <c r="BZ456" s="1" t="n">
        <f aca="false">LN(BX456/BX455)</f>
        <v>0</v>
      </c>
      <c r="CA456" s="56" t="n">
        <f aca="false">BV456</f>
        <v>36134</v>
      </c>
      <c r="CB456" s="1" t="n">
        <f aca="false">IF(ISNUMBER(STDEV(BY435:BY456)),STDEV(BY435:BY456)*SQRT(252),0)</f>
        <v>0.835081632781417</v>
      </c>
      <c r="CC456" s="1" t="n">
        <f aca="false">IF(ISNUMBER(STDEV(BZ435:BZ456)),STDEV(BZ435:BZ456)*SQRT(252),0)</f>
        <v>0.4206751258388</v>
      </c>
      <c r="CF456" s="56" t="n">
        <v>35950</v>
      </c>
      <c r="CG456" s="1" t="n">
        <f aca="false">CORREL(C435:C456,E435:E456)</f>
        <v>0.986800468824906</v>
      </c>
      <c r="CI456" s="56" t="n">
        <v>35950</v>
      </c>
      <c r="CJ456" s="3" t="n">
        <f aca="false">STDEV(CO435:CO456)*CJ$24</f>
        <v>0.840037650373301</v>
      </c>
      <c r="CK456" s="3" t="n">
        <f aca="false">STDEV(CP435:CP456)*CK$24</f>
        <v>0.423171736041064</v>
      </c>
      <c r="CO456" s="3" t="n">
        <f aca="false">LN(V456/V455)</f>
        <v>0</v>
      </c>
      <c r="CP456" s="3" t="n">
        <f aca="false">LN(W456/W455)</f>
        <v>0</v>
      </c>
    </row>
    <row r="457" customFormat="false" ht="12.75" hidden="false" customHeight="false" outlineLevel="0" collapsed="false">
      <c r="A457" s="1" t="n">
        <f aca="false">A458-1</f>
        <v>890</v>
      </c>
      <c r="B457" s="56" t="n">
        <f aca="false">HLOOKUP("date",IF(TERM2="cash",cash,PRICELOOK),IF(A457&gt;=2,A457,2),FALSE())</f>
        <v>36135</v>
      </c>
      <c r="C457" s="1" t="n">
        <f aca="false">IF(MIN($N457:$O457)=0,0,N457)</f>
        <v>1.05</v>
      </c>
      <c r="D457" s="35" t="n">
        <f aca="false">IF(ma=7,AVERAGE(C451:C457),IF(ma=14,AVERAGE(C444:C457),IF(ma=30,AVERAGE(C428:C457),IF(ma=40,AVERAGE(C418:C457),0))))</f>
        <v>0</v>
      </c>
      <c r="E457" s="1" t="n">
        <f aca="false">IF(MIN($N457:$O457)=0,0,O457)</f>
        <v>1.825</v>
      </c>
      <c r="I457" s="56" t="n">
        <f aca="false">B457</f>
        <v>36135</v>
      </c>
      <c r="J457" s="35" t="n">
        <f aca="false">IF(MIN(C457,E457)=0,0,E457-C457)</f>
        <v>0.775</v>
      </c>
      <c r="K457" s="35" t="n">
        <f aca="false">IF(ma=7,AVERAGE(J451:J457),IF(ma=14,AVERAGE(J444:J457),IF(ma=30,AVERAGE(J428:J457),IF(ma=40,AVERAGE(J418:J457),0))))</f>
        <v>0</v>
      </c>
      <c r="L457" s="35"/>
      <c r="M457" s="35"/>
      <c r="N457" s="28" t="n">
        <f aca="false">IF(BASISYN="YES",Q457-S457,Q457)</f>
        <v>1.05</v>
      </c>
      <c r="O457" s="28" t="n">
        <f aca="false">IF(BASISYN="YES",R457-T457,R457)</f>
        <v>1.825</v>
      </c>
      <c r="Q457" s="28" t="n">
        <f aca="false">IF(ISNA(V457),Q456,V457)</f>
        <v>1.05</v>
      </c>
      <c r="R457" s="28" t="n">
        <f aca="false">IF(ISNA(W457),R456,W457)</f>
        <v>1.825</v>
      </c>
      <c r="S457" s="28" t="n">
        <f aca="false">IF(ISNA(X457),S456,X457)</f>
        <v>1.01</v>
      </c>
      <c r="T457" s="28" t="n">
        <f aca="false">IF(ISNA(Y457),T456,Y457)</f>
        <v>1.01</v>
      </c>
      <c r="V457" s="28" t="n">
        <f aca="false">VLOOKUP($B457,IF(V$1=2,PRICELOOK2,IF(V$1=3,PRICELOOK3,IF(V$1=4,cash,PRICELOOK))),V$2,FALSE())</f>
        <v>1.05</v>
      </c>
      <c r="W457" s="28" t="n">
        <f aca="false">VLOOKUP($B457,IF(W$1=2,PRICELOOK2,IF(W$1=3,PRICELOOK3,IF(W$1=4,cash,PRICELOOK))),W$2,FALSE())</f>
        <v>1.825</v>
      </c>
      <c r="X457" s="28" t="n">
        <f aca="false">VLOOKUP($B457,IF(X$1=2,PRICELOOK2,IF(X$1=3,PRICELOOK3,IF(X$1=4,cash,PRICELOOK))),X$2,FALSE())</f>
        <v>1.01</v>
      </c>
      <c r="Y457" s="28" t="n">
        <f aca="false">VLOOKUP($B457,IF(Y$1=2,PRICELOOK2,IF(Y$1=3,PRICELOOK3,IF(Y$1=4,cash,PRICELOOK))),Y$2,FALSE())</f>
        <v>1.01</v>
      </c>
      <c r="BK457" s="28" t="n">
        <f aca="false">V457</f>
        <v>1.05</v>
      </c>
      <c r="BL457" s="28" t="n">
        <f aca="false">W457</f>
        <v>1.825</v>
      </c>
      <c r="BM457" s="1" t="n">
        <f aca="false">IF(BK457=0,0,IF(BL457=0,0,1))</f>
        <v>1</v>
      </c>
      <c r="BN457" s="56" t="n">
        <f aca="false">B457</f>
        <v>36135</v>
      </c>
      <c r="BO457" s="71" t="n">
        <f aca="false">IF(BM457=1,CORREL(BK438:BK457,BL438:BL457),1.1)</f>
        <v>0.986563445077257</v>
      </c>
      <c r="BP457" s="28" t="n">
        <f aca="false">IF(BM457=0," ",BO457)</f>
        <v>0.986563445077257</v>
      </c>
      <c r="BV457" s="56" t="n">
        <f aca="false">BN457</f>
        <v>36135</v>
      </c>
      <c r="BW457" s="28" t="n">
        <f aca="false">V457</f>
        <v>1.05</v>
      </c>
      <c r="BX457" s="28" t="n">
        <f aca="false">W457</f>
        <v>1.825</v>
      </c>
      <c r="BY457" s="1" t="n">
        <f aca="false">LN(BW457/BW456)</f>
        <v>0</v>
      </c>
      <c r="BZ457" s="1" t="n">
        <f aca="false">LN(BX457/BX456)</f>
        <v>0</v>
      </c>
      <c r="CA457" s="56" t="n">
        <f aca="false">BV457</f>
        <v>36135</v>
      </c>
      <c r="CB457" s="1" t="n">
        <f aca="false">IF(ISNUMBER(STDEV(BY436:BY457)),STDEV(BY436:BY457)*SQRT(252),0)</f>
        <v>0.835081632781417</v>
      </c>
      <c r="CC457" s="1" t="n">
        <f aca="false">IF(ISNUMBER(STDEV(BZ436:BZ457)),STDEV(BZ436:BZ457)*SQRT(252),0)</f>
        <v>0.4206751258388</v>
      </c>
      <c r="CF457" s="56" t="n">
        <v>35951</v>
      </c>
      <c r="CG457" s="1" t="n">
        <f aca="false">CORREL(C436:C457,E436:E457)</f>
        <v>0.986344605763038</v>
      </c>
      <c r="CI457" s="56" t="n">
        <v>35951</v>
      </c>
      <c r="CJ457" s="3" t="n">
        <f aca="false">STDEV(CO436:CO457)*CJ$24</f>
        <v>0.840037650373301</v>
      </c>
      <c r="CK457" s="3" t="n">
        <f aca="false">STDEV(CP436:CP457)*CK$24</f>
        <v>0.423171736041064</v>
      </c>
      <c r="CO457" s="3" t="n">
        <f aca="false">LN(V457/V456)</f>
        <v>0</v>
      </c>
      <c r="CP457" s="3" t="n">
        <f aca="false">LN(W457/W456)</f>
        <v>0</v>
      </c>
    </row>
    <row r="458" customFormat="false" ht="12.75" hidden="false" customHeight="false" outlineLevel="0" collapsed="false">
      <c r="A458" s="1" t="n">
        <f aca="false">A459-1</f>
        <v>891</v>
      </c>
      <c r="B458" s="56" t="n">
        <f aca="false">HLOOKUP("date",IF(TERM2="cash",cash,PRICELOOK),IF(A458&gt;=2,A458,2),FALSE())</f>
        <v>36136</v>
      </c>
      <c r="C458" s="1" t="n">
        <f aca="false">IF(MIN($N458:$O458)=0,0,N458)</f>
        <v>1.57</v>
      </c>
      <c r="D458" s="35" t="n">
        <f aca="false">IF(ma=7,AVERAGE(C452:C458),IF(ma=14,AVERAGE(C445:C458),IF(ma=30,AVERAGE(C429:C458),IF(ma=40,AVERAGE(C419:C458),0))))</f>
        <v>0</v>
      </c>
      <c r="E458" s="1" t="n">
        <f aca="false">IF(MIN($N458:$O458)=0,0,O458)</f>
        <v>2.145</v>
      </c>
      <c r="I458" s="56" t="n">
        <f aca="false">B458</f>
        <v>36136</v>
      </c>
      <c r="J458" s="35" t="n">
        <f aca="false">IF(MIN(C458,E458)=0,0,E458-C458)</f>
        <v>0.575</v>
      </c>
      <c r="K458" s="35" t="n">
        <f aca="false">IF(ma=7,AVERAGE(J452:J458),IF(ma=14,AVERAGE(J445:J458),IF(ma=30,AVERAGE(J429:J458),IF(ma=40,AVERAGE(J419:J458),0))))</f>
        <v>0</v>
      </c>
      <c r="L458" s="35"/>
      <c r="M458" s="35"/>
      <c r="N458" s="28" t="n">
        <f aca="false">IF(BASISYN="YES",Q458-S458,Q458)</f>
        <v>1.57</v>
      </c>
      <c r="O458" s="28" t="n">
        <f aca="false">IF(BASISYN="YES",R458-T458,R458)</f>
        <v>2.145</v>
      </c>
      <c r="Q458" s="28" t="n">
        <f aca="false">IF(ISNA(V458),Q457,V458)</f>
        <v>1.57</v>
      </c>
      <c r="R458" s="28" t="n">
        <f aca="false">IF(ISNA(W458),R457,W458)</f>
        <v>2.145</v>
      </c>
      <c r="S458" s="28" t="n">
        <f aca="false">IF(ISNA(X458),S457,X458)</f>
        <v>1.55</v>
      </c>
      <c r="T458" s="28" t="n">
        <f aca="false">IF(ISNA(Y458),T457,Y458)</f>
        <v>1.55</v>
      </c>
      <c r="V458" s="28" t="n">
        <f aca="false">VLOOKUP($B458,IF(V$1=2,PRICELOOK2,IF(V$1=3,PRICELOOK3,IF(V$1=4,cash,PRICELOOK))),V$2,FALSE())</f>
        <v>1.57</v>
      </c>
      <c r="W458" s="28" t="n">
        <f aca="false">VLOOKUP($B458,IF(W$1=2,PRICELOOK2,IF(W$1=3,PRICELOOK3,IF(W$1=4,cash,PRICELOOK))),W$2,FALSE())</f>
        <v>2.145</v>
      </c>
      <c r="X458" s="28" t="n">
        <f aca="false">VLOOKUP($B458,IF(X$1=2,PRICELOOK2,IF(X$1=3,PRICELOOK3,IF(X$1=4,cash,PRICELOOK))),X$2,FALSE())</f>
        <v>1.55</v>
      </c>
      <c r="Y458" s="28" t="n">
        <f aca="false">VLOOKUP($B458,IF(Y$1=2,PRICELOOK2,IF(Y$1=3,PRICELOOK3,IF(Y$1=4,cash,PRICELOOK))),Y$2,FALSE())</f>
        <v>1.55</v>
      </c>
      <c r="BK458" s="28" t="n">
        <f aca="false">V458</f>
        <v>1.57</v>
      </c>
      <c r="BL458" s="28" t="n">
        <f aca="false">W458</f>
        <v>2.145</v>
      </c>
      <c r="BM458" s="1" t="n">
        <f aca="false">IF(BK458=0,0,IF(BL458=0,0,1))</f>
        <v>1</v>
      </c>
      <c r="BN458" s="56" t="n">
        <f aca="false">B458</f>
        <v>36136</v>
      </c>
      <c r="BO458" s="71" t="n">
        <f aca="false">IF(BM458=1,CORREL(BK439:BK458,BL439:BL458),1.1)</f>
        <v>0.982828880571813</v>
      </c>
      <c r="BP458" s="28" t="n">
        <f aca="false">IF(BM458=0," ",BO458)</f>
        <v>0.982828880571813</v>
      </c>
      <c r="BV458" s="56" t="n">
        <f aca="false">BN458</f>
        <v>36136</v>
      </c>
      <c r="BW458" s="28" t="n">
        <f aca="false">V458</f>
        <v>1.57</v>
      </c>
      <c r="BX458" s="28" t="n">
        <f aca="false">W458</f>
        <v>2.145</v>
      </c>
      <c r="BY458" s="1" t="n">
        <f aca="false">LN(BW458/BW457)</f>
        <v>0.402285455190785</v>
      </c>
      <c r="BZ458" s="1" t="n">
        <f aca="false">LN(BX458/BX457)</f>
        <v>0.161559565345525</v>
      </c>
      <c r="CA458" s="56" t="n">
        <f aca="false">BV458</f>
        <v>36136</v>
      </c>
      <c r="CB458" s="1" t="n">
        <f aca="false">IF(ISNUMBER(STDEV(BY437:BY458)),STDEV(BY437:BY458)*SQRT(252),0)</f>
        <v>1.68944895429025</v>
      </c>
      <c r="CC458" s="1" t="n">
        <f aca="false">IF(ISNUMBER(STDEV(BZ437:BZ458)),STDEV(BZ437:BZ458)*SQRT(252),0)</f>
        <v>0.725541002325578</v>
      </c>
      <c r="CF458" s="56" t="n">
        <v>35954</v>
      </c>
      <c r="CG458" s="1" t="n">
        <f aca="false">CORREL(C437:C458,E437:E458)</f>
        <v>0.983782069764451</v>
      </c>
      <c r="CI458" s="56" t="n">
        <v>35954</v>
      </c>
      <c r="CJ458" s="3" t="n">
        <f aca="false">STDEV(CO437:CO458)*CJ$24</f>
        <v>1.69947544560484</v>
      </c>
      <c r="CK458" s="3" t="n">
        <f aca="false">STDEV(CP437:CP458)*CK$24</f>
        <v>0.729846921447739</v>
      </c>
      <c r="CO458" s="3" t="n">
        <f aca="false">LN(V458/V457)</f>
        <v>0.402285455190785</v>
      </c>
      <c r="CP458" s="3" t="n">
        <f aca="false">LN(W458/W457)</f>
        <v>0.161559565345525</v>
      </c>
    </row>
    <row r="459" customFormat="false" ht="12.75" hidden="false" customHeight="false" outlineLevel="0" collapsed="false">
      <c r="A459" s="1" t="n">
        <f aca="false">A460-1</f>
        <v>892</v>
      </c>
      <c r="B459" s="56" t="n">
        <f aca="false">HLOOKUP("date",IF(TERM2="cash",cash,PRICELOOK),IF(A459&gt;=2,A459,2),FALSE())</f>
        <v>36137</v>
      </c>
      <c r="C459" s="1" t="n">
        <f aca="false">IF(MIN($N459:$O459)=0,0,N459)</f>
        <v>1.94</v>
      </c>
      <c r="D459" s="35" t="n">
        <f aca="false">IF(ma=7,AVERAGE(C453:C459),IF(ma=14,AVERAGE(C446:C459),IF(ma=30,AVERAGE(C430:C459),IF(ma=40,AVERAGE(C420:C459),0))))</f>
        <v>0</v>
      </c>
      <c r="E459" s="1" t="n">
        <f aca="false">IF(MIN($N459:$O459)=0,0,O459)</f>
        <v>2.215</v>
      </c>
      <c r="I459" s="56" t="n">
        <f aca="false">B459</f>
        <v>36137</v>
      </c>
      <c r="J459" s="35" t="n">
        <f aca="false">IF(MIN(C459,E459)=0,0,E459-C459)</f>
        <v>0.275</v>
      </c>
      <c r="K459" s="35" t="n">
        <f aca="false">IF(ma=7,AVERAGE(J453:J459),IF(ma=14,AVERAGE(J446:J459),IF(ma=30,AVERAGE(J430:J459),IF(ma=40,AVERAGE(J420:J459),0))))</f>
        <v>0</v>
      </c>
      <c r="L459" s="35"/>
      <c r="M459" s="35"/>
      <c r="N459" s="28" t="n">
        <f aca="false">IF(BASISYN="YES",Q459-S459,Q459)</f>
        <v>1.94</v>
      </c>
      <c r="O459" s="28" t="n">
        <f aca="false">IF(BASISYN="YES",R459-T459,R459)</f>
        <v>2.215</v>
      </c>
      <c r="Q459" s="28" t="n">
        <f aca="false">IF(ISNA(V459),Q458,V459)</f>
        <v>1.94</v>
      </c>
      <c r="R459" s="28" t="n">
        <f aca="false">IF(ISNA(W459),R458,W459)</f>
        <v>2.215</v>
      </c>
      <c r="S459" s="28" t="n">
        <f aca="false">IF(ISNA(X459),S458,X459)</f>
        <v>1.795</v>
      </c>
      <c r="T459" s="28" t="n">
        <f aca="false">IF(ISNA(Y459),T458,Y459)</f>
        <v>1.795</v>
      </c>
      <c r="V459" s="28" t="n">
        <f aca="false">VLOOKUP($B459,IF(V$1=2,PRICELOOK2,IF(V$1=3,PRICELOOK3,IF(V$1=4,cash,PRICELOOK))),V$2,FALSE())</f>
        <v>1.94</v>
      </c>
      <c r="W459" s="28" t="n">
        <f aca="false">VLOOKUP($B459,IF(W$1=2,PRICELOOK2,IF(W$1=3,PRICELOOK3,IF(W$1=4,cash,PRICELOOK))),W$2,FALSE())</f>
        <v>2.215</v>
      </c>
      <c r="X459" s="28" t="n">
        <f aca="false">VLOOKUP($B459,IF(X$1=2,PRICELOOK2,IF(X$1=3,PRICELOOK3,IF(X$1=4,cash,PRICELOOK))),X$2,FALSE())</f>
        <v>1.795</v>
      </c>
      <c r="Y459" s="28" t="n">
        <f aca="false">VLOOKUP($B459,IF(Y$1=2,PRICELOOK2,IF(Y$1=3,PRICELOOK3,IF(Y$1=4,cash,PRICELOOK))),Y$2,FALSE())</f>
        <v>1.795</v>
      </c>
      <c r="BK459" s="28" t="n">
        <f aca="false">V459</f>
        <v>1.94</v>
      </c>
      <c r="BL459" s="28" t="n">
        <f aca="false">W459</f>
        <v>2.215</v>
      </c>
      <c r="BM459" s="1" t="n">
        <f aca="false">IF(BK459=0,0,IF(BL459=0,0,1))</f>
        <v>1</v>
      </c>
      <c r="BN459" s="56" t="n">
        <f aca="false">B459</f>
        <v>36137</v>
      </c>
      <c r="BO459" s="71" t="n">
        <f aca="false">IF(BM459=1,CORREL(BK440:BK459,BL440:BL459),1.1)</f>
        <v>0.978182753734634</v>
      </c>
      <c r="BP459" s="28" t="n">
        <f aca="false">IF(BM459=0," ",BO459)</f>
        <v>0.978182753734634</v>
      </c>
      <c r="BV459" s="56" t="n">
        <f aca="false">BN459</f>
        <v>36137</v>
      </c>
      <c r="BW459" s="28" t="n">
        <f aca="false">V459</f>
        <v>1.94</v>
      </c>
      <c r="BX459" s="28" t="n">
        <f aca="false">W459</f>
        <v>2.215</v>
      </c>
      <c r="BY459" s="1" t="n">
        <f aca="false">LN(BW459/BW458)</f>
        <v>0.21161235371502</v>
      </c>
      <c r="BZ459" s="1" t="n">
        <f aca="false">LN(BX459/BX458)</f>
        <v>0.0321128511171187</v>
      </c>
      <c r="CA459" s="56" t="n">
        <f aca="false">BV459</f>
        <v>36137</v>
      </c>
      <c r="CB459" s="1" t="n">
        <f aca="false">IF(ISNUMBER(STDEV(BY438:BY459)),STDEV(BY438:BY459)*SQRT(252),0)</f>
        <v>1.85285757496507</v>
      </c>
      <c r="CC459" s="1" t="n">
        <f aca="false">IF(ISNUMBER(STDEV(BZ438:BZ459)),STDEV(BZ438:BZ459)*SQRT(252),0)</f>
        <v>0.735473413610694</v>
      </c>
      <c r="CF459" s="56" t="n">
        <v>35955</v>
      </c>
      <c r="CG459" s="1" t="n">
        <f aca="false">CORREL(C438:C459,E438:E459)</f>
        <v>0.980343736240343</v>
      </c>
      <c r="CI459" s="56" t="n">
        <v>35955</v>
      </c>
      <c r="CJ459" s="3" t="n">
        <f aca="false">STDEV(CO438:CO459)*CJ$24</f>
        <v>1.86385385889267</v>
      </c>
      <c r="CK459" s="3" t="n">
        <f aca="false">STDEV(CP438:CP459)*CK$24</f>
        <v>0.739838279311401</v>
      </c>
      <c r="CO459" s="3" t="n">
        <f aca="false">LN(V459/V458)</f>
        <v>0.21161235371502</v>
      </c>
      <c r="CP459" s="3" t="n">
        <f aca="false">LN(W459/W458)</f>
        <v>0.0321128511171187</v>
      </c>
    </row>
    <row r="460" customFormat="false" ht="12.75" hidden="false" customHeight="false" outlineLevel="0" collapsed="false">
      <c r="A460" s="1" t="n">
        <f aca="false">A461-1</f>
        <v>893</v>
      </c>
      <c r="B460" s="56" t="n">
        <f aca="false">HLOOKUP("date",IF(TERM2="cash",cash,PRICELOOK),IF(A460&gt;=2,A460,2),FALSE())</f>
        <v>36138</v>
      </c>
      <c r="C460" s="1" t="n">
        <f aca="false">IF(MIN($N460:$O460)=0,0,N460)</f>
        <v>1.745</v>
      </c>
      <c r="D460" s="35" t="n">
        <f aca="false">IF(ma=7,AVERAGE(C454:C460),IF(ma=14,AVERAGE(C447:C460),IF(ma=30,AVERAGE(C431:C460),IF(ma=40,AVERAGE(C421:C460),0))))</f>
        <v>0</v>
      </c>
      <c r="E460" s="1" t="n">
        <f aca="false">IF(MIN($N460:$O460)=0,0,O460)</f>
        <v>2.075</v>
      </c>
      <c r="I460" s="56" t="n">
        <f aca="false">B460</f>
        <v>36138</v>
      </c>
      <c r="J460" s="35" t="n">
        <f aca="false">IF(MIN(C460,E460)=0,0,E460-C460)</f>
        <v>0.33</v>
      </c>
      <c r="K460" s="35" t="n">
        <f aca="false">IF(ma=7,AVERAGE(J454:J460),IF(ma=14,AVERAGE(J447:J460),IF(ma=30,AVERAGE(J431:J460),IF(ma=40,AVERAGE(J421:J460),0))))</f>
        <v>0</v>
      </c>
      <c r="L460" s="35"/>
      <c r="M460" s="35"/>
      <c r="N460" s="28" t="n">
        <f aca="false">IF(BASISYN="YES",Q460-S460,Q460)</f>
        <v>1.745</v>
      </c>
      <c r="O460" s="28" t="n">
        <f aca="false">IF(BASISYN="YES",R460-T460,R460)</f>
        <v>2.075</v>
      </c>
      <c r="Q460" s="28" t="n">
        <f aca="false">IF(ISNA(V460),Q459,V460)</f>
        <v>1.745</v>
      </c>
      <c r="R460" s="28" t="n">
        <f aca="false">IF(ISNA(W460),R459,W460)</f>
        <v>2.075</v>
      </c>
      <c r="S460" s="28" t="n">
        <f aca="false">IF(ISNA(X460),S459,X460)</f>
        <v>1.64</v>
      </c>
      <c r="T460" s="28" t="n">
        <f aca="false">IF(ISNA(Y460),T459,Y460)</f>
        <v>1.64</v>
      </c>
      <c r="V460" s="28" t="n">
        <f aca="false">VLOOKUP($B460,IF(V$1=2,PRICELOOK2,IF(V$1=3,PRICELOOK3,IF(V$1=4,cash,PRICELOOK))),V$2,FALSE())</f>
        <v>1.745</v>
      </c>
      <c r="W460" s="28" t="n">
        <f aca="false">VLOOKUP($B460,IF(W$1=2,PRICELOOK2,IF(W$1=3,PRICELOOK3,IF(W$1=4,cash,PRICELOOK))),W$2,FALSE())</f>
        <v>2.075</v>
      </c>
      <c r="X460" s="28" t="n">
        <f aca="false">VLOOKUP($B460,IF(X$1=2,PRICELOOK2,IF(X$1=3,PRICELOOK3,IF(X$1=4,cash,PRICELOOK))),X$2,FALSE())</f>
        <v>1.64</v>
      </c>
      <c r="Y460" s="28" t="n">
        <f aca="false">VLOOKUP($B460,IF(Y$1=2,PRICELOOK2,IF(Y$1=3,PRICELOOK3,IF(Y$1=4,cash,PRICELOOK))),Y$2,FALSE())</f>
        <v>1.64</v>
      </c>
      <c r="BK460" s="28" t="n">
        <f aca="false">V460</f>
        <v>1.745</v>
      </c>
      <c r="BL460" s="28" t="n">
        <f aca="false">W460</f>
        <v>2.075</v>
      </c>
      <c r="BM460" s="1" t="n">
        <f aca="false">IF(BK460=0,0,IF(BL460=0,0,1))</f>
        <v>1</v>
      </c>
      <c r="BN460" s="56" t="n">
        <f aca="false">B460</f>
        <v>36138</v>
      </c>
      <c r="BO460" s="71" t="n">
        <f aca="false">IF(BM460=1,CORREL(BK441:BK460,BL441:BL460),1.1)</f>
        <v>0.968421486306979</v>
      </c>
      <c r="BP460" s="28" t="n">
        <f aca="false">IF(BM460=0," ",BO460)</f>
        <v>0.968421486306979</v>
      </c>
      <c r="BV460" s="56" t="n">
        <f aca="false">BN460</f>
        <v>36138</v>
      </c>
      <c r="BW460" s="28" t="n">
        <f aca="false">V460</f>
        <v>1.745</v>
      </c>
      <c r="BX460" s="28" t="n">
        <f aca="false">W460</f>
        <v>2.075</v>
      </c>
      <c r="BY460" s="1" t="n">
        <f aca="false">LN(BW460/BW459)</f>
        <v>-0.105933417420846</v>
      </c>
      <c r="BZ460" s="1" t="n">
        <f aca="false">LN(BX460/BX459)</f>
        <v>-0.0652912498144372</v>
      </c>
      <c r="CA460" s="56" t="n">
        <f aca="false">BV460</f>
        <v>36138</v>
      </c>
      <c r="CB460" s="1" t="n">
        <f aca="false">IF(ISNUMBER(STDEV(BY439:BY460)),STDEV(BY439:BY460)*SQRT(252),0)</f>
        <v>1.88481876346076</v>
      </c>
      <c r="CC460" s="1" t="n">
        <f aca="false">IF(ISNUMBER(STDEV(BZ439:BZ460)),STDEV(BZ439:BZ460)*SQRT(252),0)</f>
        <v>0.762215272628077</v>
      </c>
      <c r="CF460" s="56" t="n">
        <v>35956</v>
      </c>
      <c r="CG460" s="1" t="n">
        <f aca="false">CORREL(C439:C460,E439:E460)</f>
        <v>0.972611544458008</v>
      </c>
      <c r="CI460" s="56" t="n">
        <v>35956</v>
      </c>
      <c r="CJ460" s="3" t="n">
        <f aca="false">STDEV(CO439:CO460)*CJ$24</f>
        <v>1.89600472969751</v>
      </c>
      <c r="CK460" s="3" t="n">
        <f aca="false">STDEV(CP439:CP460)*CK$24</f>
        <v>0.766738845116872</v>
      </c>
      <c r="CO460" s="3" t="n">
        <f aca="false">LN(V460/V459)</f>
        <v>-0.105933417420846</v>
      </c>
      <c r="CP460" s="3" t="n">
        <f aca="false">LN(W460/W459)</f>
        <v>-0.0652912498144372</v>
      </c>
    </row>
    <row r="461" customFormat="false" ht="12.75" hidden="false" customHeight="false" outlineLevel="0" collapsed="false">
      <c r="A461" s="1" t="n">
        <f aca="false">A462-1</f>
        <v>894</v>
      </c>
      <c r="B461" s="56" t="n">
        <f aca="false">HLOOKUP("date",IF(TERM2="cash",cash,PRICELOOK),IF(A461&gt;=2,A461,2),FALSE())</f>
        <v>36139</v>
      </c>
      <c r="C461" s="1" t="n">
        <f aca="false">IF(MIN($N461:$O461)=0,0,N461)</f>
        <v>1.615</v>
      </c>
      <c r="D461" s="35" t="n">
        <f aca="false">IF(ma=7,AVERAGE(C455:C461),IF(ma=14,AVERAGE(C448:C461),IF(ma=30,AVERAGE(C432:C461),IF(ma=40,AVERAGE(C422:C461),0))))</f>
        <v>0</v>
      </c>
      <c r="E461" s="1" t="n">
        <f aca="false">IF(MIN($N461:$O461)=0,0,O461)</f>
        <v>1.985</v>
      </c>
      <c r="I461" s="56" t="n">
        <f aca="false">B461</f>
        <v>36139</v>
      </c>
      <c r="J461" s="35" t="n">
        <f aca="false">IF(MIN(C461,E461)=0,0,E461-C461)</f>
        <v>0.37</v>
      </c>
      <c r="K461" s="35" t="n">
        <f aca="false">IF(ma=7,AVERAGE(J455:J461),IF(ma=14,AVERAGE(J448:J461),IF(ma=30,AVERAGE(J432:J461),IF(ma=40,AVERAGE(J422:J461),0))))</f>
        <v>0</v>
      </c>
      <c r="L461" s="35"/>
      <c r="M461" s="35"/>
      <c r="N461" s="28" t="n">
        <f aca="false">IF(BASISYN="YES",Q461-S461,Q461)</f>
        <v>1.615</v>
      </c>
      <c r="O461" s="28" t="n">
        <f aca="false">IF(BASISYN="YES",R461-T461,R461)</f>
        <v>1.985</v>
      </c>
      <c r="Q461" s="28" t="n">
        <f aca="false">IF(ISNA(V461),Q460,V461)</f>
        <v>1.615</v>
      </c>
      <c r="R461" s="28" t="n">
        <f aca="false">IF(ISNA(W461),R460,W461)</f>
        <v>1.985</v>
      </c>
      <c r="S461" s="28" t="n">
        <f aca="false">IF(ISNA(X461),S460,X461)</f>
        <v>1.575</v>
      </c>
      <c r="T461" s="28" t="n">
        <f aca="false">IF(ISNA(Y461),T460,Y461)</f>
        <v>1.575</v>
      </c>
      <c r="V461" s="28" t="n">
        <f aca="false">VLOOKUP($B461,IF(V$1=2,PRICELOOK2,IF(V$1=3,PRICELOOK3,IF(V$1=4,cash,PRICELOOK))),V$2,FALSE())</f>
        <v>1.615</v>
      </c>
      <c r="W461" s="28" t="n">
        <f aca="false">VLOOKUP($B461,IF(W$1=2,PRICELOOK2,IF(W$1=3,PRICELOOK3,IF(W$1=4,cash,PRICELOOK))),W$2,FALSE())</f>
        <v>1.985</v>
      </c>
      <c r="X461" s="28" t="n">
        <f aca="false">VLOOKUP($B461,IF(X$1=2,PRICELOOK2,IF(X$1=3,PRICELOOK3,IF(X$1=4,cash,PRICELOOK))),X$2,FALSE())</f>
        <v>1.575</v>
      </c>
      <c r="Y461" s="28" t="n">
        <f aca="false">VLOOKUP($B461,IF(Y$1=2,PRICELOOK2,IF(Y$1=3,PRICELOOK3,IF(Y$1=4,cash,PRICELOOK))),Y$2,FALSE())</f>
        <v>1.575</v>
      </c>
      <c r="BK461" s="28" t="n">
        <f aca="false">V461</f>
        <v>1.615</v>
      </c>
      <c r="BL461" s="28" t="n">
        <f aca="false">W461</f>
        <v>1.985</v>
      </c>
      <c r="BM461" s="1" t="n">
        <f aca="false">IF(BK461=0,0,IF(BL461=0,0,1))</f>
        <v>1</v>
      </c>
      <c r="BN461" s="56" t="n">
        <f aca="false">B461</f>
        <v>36139</v>
      </c>
      <c r="BO461" s="71" t="n">
        <f aca="false">IF(BM461=1,CORREL(BK442:BK461,BL442:BL461),1.1)</f>
        <v>0.956126607697917</v>
      </c>
      <c r="BP461" s="28" t="n">
        <f aca="false">IF(BM461=0," ",BO461)</f>
        <v>0.956126607697917</v>
      </c>
      <c r="BV461" s="56" t="n">
        <f aca="false">BN461</f>
        <v>36139</v>
      </c>
      <c r="BW461" s="28" t="n">
        <f aca="false">V461</f>
        <v>1.615</v>
      </c>
      <c r="BX461" s="28" t="n">
        <f aca="false">W461</f>
        <v>1.985</v>
      </c>
      <c r="BY461" s="1" t="n">
        <f aca="false">LN(BW461/BW460)</f>
        <v>-0.0774195989797707</v>
      </c>
      <c r="BZ461" s="1" t="n">
        <f aca="false">LN(BX461/BX460)</f>
        <v>-0.0443422395435079</v>
      </c>
      <c r="CA461" s="56" t="n">
        <f aca="false">BV461</f>
        <v>36139</v>
      </c>
      <c r="CB461" s="1" t="n">
        <f aca="false">IF(ISNUMBER(STDEV(BY440:BY461)),STDEV(BY440:BY461)*SQRT(252),0)</f>
        <v>1.89909697536609</v>
      </c>
      <c r="CC461" s="1" t="n">
        <f aca="false">IF(ISNUMBER(STDEV(BZ440:BZ461)),STDEV(BZ440:BZ461)*SQRT(252),0)</f>
        <v>0.772305477992551</v>
      </c>
      <c r="CF461" s="56" t="n">
        <v>35957</v>
      </c>
      <c r="CG461" s="1" t="n">
        <f aca="false">CORREL(C440:C461,E440:E461)</f>
        <v>0.962347463096456</v>
      </c>
      <c r="CI461" s="56" t="n">
        <v>35957</v>
      </c>
      <c r="CJ461" s="3" t="n">
        <f aca="false">STDEV(CO440:CO461)*CJ$24</f>
        <v>1.91036767950942</v>
      </c>
      <c r="CK461" s="3" t="n">
        <f aca="false">STDEV(CP440:CP461)*CK$24</f>
        <v>0.776888933531492</v>
      </c>
      <c r="CO461" s="3" t="n">
        <f aca="false">LN(V461/V460)</f>
        <v>-0.0774195989797707</v>
      </c>
      <c r="CP461" s="3" t="n">
        <f aca="false">LN(W461/W460)</f>
        <v>-0.0443422395435079</v>
      </c>
    </row>
    <row r="462" customFormat="false" ht="12.75" hidden="false" customHeight="false" outlineLevel="0" collapsed="false">
      <c r="A462" s="1" t="n">
        <f aca="false">A463-1</f>
        <v>895</v>
      </c>
      <c r="B462" s="56" t="n">
        <f aca="false">HLOOKUP("date",IF(TERM2="cash",cash,PRICELOOK),IF(A462&gt;=2,A462,2),FALSE())</f>
        <v>36140</v>
      </c>
      <c r="C462" s="1" t="n">
        <f aca="false">IF(MIN($N462:$O462)=0,0,N462)</f>
        <v>1.515</v>
      </c>
      <c r="D462" s="35" t="n">
        <f aca="false">IF(ma=7,AVERAGE(C456:C462),IF(ma=14,AVERAGE(C449:C462),IF(ma=30,AVERAGE(C433:C462),IF(ma=40,AVERAGE(C423:C462),0))))</f>
        <v>0</v>
      </c>
      <c r="E462" s="1" t="n">
        <f aca="false">IF(MIN($N462:$O462)=0,0,O462)</f>
        <v>1.97</v>
      </c>
      <c r="I462" s="56" t="n">
        <f aca="false">B462</f>
        <v>36140</v>
      </c>
      <c r="J462" s="35" t="n">
        <f aca="false">IF(MIN(C462,E462)=0,0,E462-C462)</f>
        <v>0.455</v>
      </c>
      <c r="K462" s="35" t="n">
        <f aca="false">IF(ma=7,AVERAGE(J456:J462),IF(ma=14,AVERAGE(J449:J462),IF(ma=30,AVERAGE(J433:J462),IF(ma=40,AVERAGE(J423:J462),0))))</f>
        <v>0</v>
      </c>
      <c r="L462" s="35"/>
      <c r="M462" s="35"/>
      <c r="N462" s="28" t="n">
        <f aca="false">IF(BASISYN="YES",Q462-S462,Q462)</f>
        <v>1.515</v>
      </c>
      <c r="O462" s="28" t="n">
        <f aca="false">IF(BASISYN="YES",R462-T462,R462)</f>
        <v>1.97</v>
      </c>
      <c r="Q462" s="28" t="n">
        <f aca="false">IF(ISNA(V462),Q461,V462)</f>
        <v>1.515</v>
      </c>
      <c r="R462" s="28" t="n">
        <f aca="false">IF(ISNA(W462),R461,W462)</f>
        <v>1.97</v>
      </c>
      <c r="S462" s="28" t="n">
        <f aca="false">IF(ISNA(X462),S461,X462)</f>
        <v>1.53</v>
      </c>
      <c r="T462" s="28" t="n">
        <f aca="false">IF(ISNA(Y462),T461,Y462)</f>
        <v>1.53</v>
      </c>
      <c r="V462" s="28" t="n">
        <f aca="false">VLOOKUP($B462,IF(V$1=2,PRICELOOK2,IF(V$1=3,PRICELOOK3,IF(V$1=4,cash,PRICELOOK))),V$2,FALSE())</f>
        <v>1.515</v>
      </c>
      <c r="W462" s="28" t="n">
        <f aca="false">VLOOKUP($B462,IF(W$1=2,PRICELOOK2,IF(W$1=3,PRICELOOK3,IF(W$1=4,cash,PRICELOOK))),W$2,FALSE())</f>
        <v>1.97</v>
      </c>
      <c r="X462" s="28" t="n">
        <f aca="false">VLOOKUP($B462,IF(X$1=2,PRICELOOK2,IF(X$1=3,PRICELOOK3,IF(X$1=4,cash,PRICELOOK))),X$2,FALSE())</f>
        <v>1.53</v>
      </c>
      <c r="Y462" s="28" t="n">
        <f aca="false">VLOOKUP($B462,IF(Y$1=2,PRICELOOK2,IF(Y$1=3,PRICELOOK3,IF(Y$1=4,cash,PRICELOOK))),Y$2,FALSE())</f>
        <v>1.53</v>
      </c>
      <c r="BK462" s="28" t="n">
        <f aca="false">V462</f>
        <v>1.515</v>
      </c>
      <c r="BL462" s="28" t="n">
        <f aca="false">W462</f>
        <v>1.97</v>
      </c>
      <c r="BM462" s="1" t="n">
        <f aca="false">IF(BK462=0,0,IF(BL462=0,0,1))</f>
        <v>1</v>
      </c>
      <c r="BN462" s="56" t="n">
        <f aca="false">B462</f>
        <v>36140</v>
      </c>
      <c r="BO462" s="71" t="n">
        <f aca="false">IF(BM462=1,CORREL(BK443:BK462,BL443:BL462),1.1)</f>
        <v>0.949402335059043</v>
      </c>
      <c r="BP462" s="28" t="n">
        <f aca="false">IF(BM462=0," ",BO462)</f>
        <v>0.949402335059043</v>
      </c>
      <c r="BV462" s="56" t="n">
        <f aca="false">BN462</f>
        <v>36140</v>
      </c>
      <c r="BW462" s="28" t="n">
        <f aca="false">V462</f>
        <v>1.515</v>
      </c>
      <c r="BX462" s="28" t="n">
        <f aca="false">W462</f>
        <v>1.97</v>
      </c>
      <c r="BY462" s="1" t="n">
        <f aca="false">LN(BW462/BW461)</f>
        <v>-0.0639195177132875</v>
      </c>
      <c r="BZ462" s="1" t="n">
        <f aca="false">LN(BX462/BX461)</f>
        <v>-0.00758537138925661</v>
      </c>
      <c r="CA462" s="56" t="n">
        <f aca="false">BV462</f>
        <v>36140</v>
      </c>
      <c r="CB462" s="1" t="n">
        <f aca="false">IF(ISNUMBER(STDEV(BY441:BY462)),STDEV(BY441:BY462)*SQRT(252),0)</f>
        <v>1.90738033984855</v>
      </c>
      <c r="CC462" s="1" t="n">
        <f aca="false">IF(ISNUMBER(STDEV(BZ441:BZ462)),STDEV(BZ441:BZ462)*SQRT(252),0)</f>
        <v>0.771049716112832</v>
      </c>
      <c r="CF462" s="56" t="n">
        <v>35958</v>
      </c>
      <c r="CG462" s="1" t="n">
        <f aca="false">CORREL(C441:C462,E441:E462)</f>
        <v>0.95622476514262</v>
      </c>
      <c r="CI462" s="56" t="n">
        <v>35958</v>
      </c>
      <c r="CJ462" s="3" t="n">
        <f aca="false">STDEV(CO441:CO462)*CJ$24</f>
        <v>1.9187002038566</v>
      </c>
      <c r="CK462" s="3" t="n">
        <f aca="false">STDEV(CP441:CP462)*CK$24</f>
        <v>0.775625718993587</v>
      </c>
      <c r="CO462" s="3" t="n">
        <f aca="false">LN(V462/V461)</f>
        <v>-0.0639195177132875</v>
      </c>
      <c r="CP462" s="3" t="n">
        <f aca="false">LN(W462/W461)</f>
        <v>-0.00758537138925661</v>
      </c>
    </row>
    <row r="463" customFormat="false" ht="12.75" hidden="false" customHeight="false" outlineLevel="0" collapsed="false">
      <c r="A463" s="1" t="n">
        <f aca="false">A464-1</f>
        <v>896</v>
      </c>
      <c r="B463" s="56" t="n">
        <f aca="false">HLOOKUP("date",IF(TERM2="cash",cash,PRICELOOK),IF(A463&gt;=2,A463,2),FALSE())</f>
        <v>36141</v>
      </c>
      <c r="C463" s="1" t="n">
        <f aca="false">IF(MIN($N463:$O463)=0,0,N463)</f>
        <v>1.515</v>
      </c>
      <c r="D463" s="35" t="n">
        <f aca="false">IF(ma=7,AVERAGE(C457:C463),IF(ma=14,AVERAGE(C450:C463),IF(ma=30,AVERAGE(C434:C463),IF(ma=40,AVERAGE(C424:C463),0))))</f>
        <v>0</v>
      </c>
      <c r="E463" s="1" t="n">
        <f aca="false">IF(MIN($N463:$O463)=0,0,O463)</f>
        <v>1.97</v>
      </c>
      <c r="I463" s="56" t="n">
        <f aca="false">B463</f>
        <v>36141</v>
      </c>
      <c r="J463" s="35" t="n">
        <f aca="false">IF(MIN(C463,E463)=0,0,E463-C463)</f>
        <v>0.455</v>
      </c>
      <c r="K463" s="35" t="n">
        <f aca="false">IF(ma=7,AVERAGE(J457:J463),IF(ma=14,AVERAGE(J450:J463),IF(ma=30,AVERAGE(J434:J463),IF(ma=40,AVERAGE(J424:J463),0))))</f>
        <v>0</v>
      </c>
      <c r="L463" s="35"/>
      <c r="M463" s="35"/>
      <c r="N463" s="28" t="n">
        <f aca="false">IF(BASISYN="YES",Q463-S463,Q463)</f>
        <v>1.515</v>
      </c>
      <c r="O463" s="28" t="n">
        <f aca="false">IF(BASISYN="YES",R463-T463,R463)</f>
        <v>1.97</v>
      </c>
      <c r="Q463" s="28" t="n">
        <f aca="false">IF(ISNA(V463),Q462,V463)</f>
        <v>1.515</v>
      </c>
      <c r="R463" s="28" t="n">
        <f aca="false">IF(ISNA(W463),R462,W463)</f>
        <v>1.97</v>
      </c>
      <c r="S463" s="28" t="n">
        <f aca="false">IF(ISNA(X463),S462,X463)</f>
        <v>1.53</v>
      </c>
      <c r="T463" s="28" t="n">
        <f aca="false">IF(ISNA(Y463),T462,Y463)</f>
        <v>1.53</v>
      </c>
      <c r="V463" s="28" t="n">
        <f aca="false">VLOOKUP($B463,IF(V$1=2,PRICELOOK2,IF(V$1=3,PRICELOOK3,IF(V$1=4,cash,PRICELOOK))),V$2,FALSE())</f>
        <v>1.515</v>
      </c>
      <c r="W463" s="28" t="n">
        <f aca="false">VLOOKUP($B463,IF(W$1=2,PRICELOOK2,IF(W$1=3,PRICELOOK3,IF(W$1=4,cash,PRICELOOK))),W$2,FALSE())</f>
        <v>1.97</v>
      </c>
      <c r="X463" s="28" t="n">
        <f aca="false">VLOOKUP($B463,IF(X$1=2,PRICELOOK2,IF(X$1=3,PRICELOOK3,IF(X$1=4,cash,PRICELOOK))),X$2,FALSE())</f>
        <v>1.53</v>
      </c>
      <c r="Y463" s="28" t="n">
        <f aca="false">VLOOKUP($B463,IF(Y$1=2,PRICELOOK2,IF(Y$1=3,PRICELOOK3,IF(Y$1=4,cash,PRICELOOK))),Y$2,FALSE())</f>
        <v>1.53</v>
      </c>
      <c r="BK463" s="28" t="n">
        <f aca="false">V463</f>
        <v>1.515</v>
      </c>
      <c r="BL463" s="28" t="n">
        <f aca="false">W463</f>
        <v>1.97</v>
      </c>
      <c r="BM463" s="1" t="n">
        <f aca="false">IF(BK463=0,0,IF(BL463=0,0,1))</f>
        <v>1</v>
      </c>
      <c r="BN463" s="56" t="n">
        <f aca="false">B463</f>
        <v>36141</v>
      </c>
      <c r="BO463" s="71" t="n">
        <f aca="false">IF(BM463=1,CORREL(BK444:BK463,BL444:BL463),1.1)</f>
        <v>0.94124509708673</v>
      </c>
      <c r="BP463" s="28" t="n">
        <f aca="false">IF(BM463=0," ",BO463)</f>
        <v>0.94124509708673</v>
      </c>
      <c r="BV463" s="56" t="n">
        <f aca="false">BN463</f>
        <v>36141</v>
      </c>
      <c r="BW463" s="28" t="n">
        <f aca="false">V463</f>
        <v>1.515</v>
      </c>
      <c r="BX463" s="28" t="n">
        <f aca="false">W463</f>
        <v>1.97</v>
      </c>
      <c r="BY463" s="1" t="n">
        <f aca="false">LN(BW463/BW462)</f>
        <v>0</v>
      </c>
      <c r="BZ463" s="1" t="n">
        <f aca="false">LN(BX463/BX462)</f>
        <v>0</v>
      </c>
      <c r="CA463" s="56" t="n">
        <f aca="false">BV463</f>
        <v>36141</v>
      </c>
      <c r="CB463" s="1" t="n">
        <f aca="false">IF(ISNUMBER(STDEV(BY442:BY463)),STDEV(BY442:BY463)*SQRT(252),0)</f>
        <v>1.90452208570328</v>
      </c>
      <c r="CC463" s="1" t="n">
        <f aca="false">IF(ISNUMBER(STDEV(BZ442:BZ463)),STDEV(BZ442:BZ463)*SQRT(252),0)</f>
        <v>0.769440264566554</v>
      </c>
      <c r="CF463" s="56" t="n">
        <v>35961</v>
      </c>
      <c r="CG463" s="1" t="n">
        <f aca="false">CORREL(C442:C463,E442:E463)</f>
        <v>0.950693381095154</v>
      </c>
      <c r="CI463" s="56" t="n">
        <v>35961</v>
      </c>
      <c r="CJ463" s="3" t="n">
        <f aca="false">STDEV(CO442:CO463)*CJ$24</f>
        <v>1.9158249866298</v>
      </c>
      <c r="CK463" s="3" t="n">
        <f aca="false">STDEV(CP442:CP463)*CK$24</f>
        <v>0.774006715722228</v>
      </c>
      <c r="CO463" s="3" t="n">
        <f aca="false">LN(V463/V462)</f>
        <v>0</v>
      </c>
      <c r="CP463" s="3" t="n">
        <f aca="false">LN(W463/W462)</f>
        <v>0</v>
      </c>
    </row>
    <row r="464" customFormat="false" ht="12.75" hidden="false" customHeight="false" outlineLevel="0" collapsed="false">
      <c r="A464" s="1" t="n">
        <f aca="false">A465-1</f>
        <v>897</v>
      </c>
      <c r="B464" s="56" t="n">
        <f aca="false">HLOOKUP("date",IF(TERM2="cash",cash,PRICELOOK),IF(A464&gt;=2,A464,2),FALSE())</f>
        <v>36142</v>
      </c>
      <c r="C464" s="1" t="n">
        <f aca="false">IF(MIN($N464:$O464)=0,0,N464)</f>
        <v>1.515</v>
      </c>
      <c r="D464" s="35" t="n">
        <f aca="false">IF(ma=7,AVERAGE(C458:C464),IF(ma=14,AVERAGE(C451:C464),IF(ma=30,AVERAGE(C435:C464),IF(ma=40,AVERAGE(C425:C464),0))))</f>
        <v>0</v>
      </c>
      <c r="E464" s="1" t="n">
        <f aca="false">IF(MIN($N464:$O464)=0,0,O464)</f>
        <v>1.97</v>
      </c>
      <c r="I464" s="56" t="n">
        <f aca="false">B464</f>
        <v>36142</v>
      </c>
      <c r="J464" s="35" t="n">
        <f aca="false">IF(MIN(C464,E464)=0,0,E464-C464)</f>
        <v>0.455</v>
      </c>
      <c r="K464" s="35" t="n">
        <f aca="false">IF(ma=7,AVERAGE(J458:J464),IF(ma=14,AVERAGE(J451:J464),IF(ma=30,AVERAGE(J435:J464),IF(ma=40,AVERAGE(J425:J464),0))))</f>
        <v>0</v>
      </c>
      <c r="L464" s="35"/>
      <c r="M464" s="35"/>
      <c r="N464" s="28" t="n">
        <f aca="false">IF(BASISYN="YES",Q464-S464,Q464)</f>
        <v>1.515</v>
      </c>
      <c r="O464" s="28" t="n">
        <f aca="false">IF(BASISYN="YES",R464-T464,R464)</f>
        <v>1.97</v>
      </c>
      <c r="Q464" s="28" t="n">
        <f aca="false">IF(ISNA(V464),Q463,V464)</f>
        <v>1.515</v>
      </c>
      <c r="R464" s="28" t="n">
        <f aca="false">IF(ISNA(W464),R463,W464)</f>
        <v>1.97</v>
      </c>
      <c r="S464" s="28" t="n">
        <f aca="false">IF(ISNA(X464),S463,X464)</f>
        <v>1.53</v>
      </c>
      <c r="T464" s="28" t="n">
        <f aca="false">IF(ISNA(Y464),T463,Y464)</f>
        <v>1.53</v>
      </c>
      <c r="V464" s="28" t="n">
        <f aca="false">VLOOKUP($B464,IF(V$1=2,PRICELOOK2,IF(V$1=3,PRICELOOK3,IF(V$1=4,cash,PRICELOOK))),V$2,FALSE())</f>
        <v>1.515</v>
      </c>
      <c r="W464" s="28" t="n">
        <f aca="false">VLOOKUP($B464,IF(W$1=2,PRICELOOK2,IF(W$1=3,PRICELOOK3,IF(W$1=4,cash,PRICELOOK))),W$2,FALSE())</f>
        <v>1.97</v>
      </c>
      <c r="X464" s="28" t="n">
        <f aca="false">VLOOKUP($B464,IF(X$1=2,PRICELOOK2,IF(X$1=3,PRICELOOK3,IF(X$1=4,cash,PRICELOOK))),X$2,FALSE())</f>
        <v>1.53</v>
      </c>
      <c r="Y464" s="28" t="n">
        <f aca="false">VLOOKUP($B464,IF(Y$1=2,PRICELOOK2,IF(Y$1=3,PRICELOOK3,IF(Y$1=4,cash,PRICELOOK))),Y$2,FALSE())</f>
        <v>1.53</v>
      </c>
      <c r="BK464" s="28" t="n">
        <f aca="false">V464</f>
        <v>1.515</v>
      </c>
      <c r="BL464" s="28" t="n">
        <f aca="false">W464</f>
        <v>1.97</v>
      </c>
      <c r="BM464" s="1" t="n">
        <f aca="false">IF(BK464=0,0,IF(BL464=0,0,1))</f>
        <v>1</v>
      </c>
      <c r="BN464" s="56" t="n">
        <f aca="false">B464</f>
        <v>36142</v>
      </c>
      <c r="BO464" s="71" t="n">
        <f aca="false">IF(BM464=1,CORREL(BK445:BK464,BL445:BL464),1.1)</f>
        <v>0.935538230407942</v>
      </c>
      <c r="BP464" s="28" t="n">
        <f aca="false">IF(BM464=0," ",BO464)</f>
        <v>0.935538230407942</v>
      </c>
      <c r="BV464" s="56" t="n">
        <f aca="false">BN464</f>
        <v>36142</v>
      </c>
      <c r="BW464" s="28" t="n">
        <f aca="false">V464</f>
        <v>1.515</v>
      </c>
      <c r="BX464" s="28" t="n">
        <f aca="false">W464</f>
        <v>1.97</v>
      </c>
      <c r="BY464" s="1" t="n">
        <f aca="false">LN(BW464/BW463)</f>
        <v>0</v>
      </c>
      <c r="BZ464" s="1" t="n">
        <f aca="false">LN(BX464/BX463)</f>
        <v>0</v>
      </c>
      <c r="CA464" s="56" t="n">
        <f aca="false">BV464</f>
        <v>36142</v>
      </c>
      <c r="CB464" s="1" t="n">
        <f aca="false">IF(ISNUMBER(STDEV(BY443:BY464)),STDEV(BY443:BY464)*SQRT(252),0)</f>
        <v>1.90452208570328</v>
      </c>
      <c r="CC464" s="1" t="n">
        <f aca="false">IF(ISNUMBER(STDEV(BZ443:BZ464)),STDEV(BZ443:BZ464)*SQRT(252),0)</f>
        <v>0.769440264566554</v>
      </c>
      <c r="CF464" s="56" t="n">
        <v>35962</v>
      </c>
      <c r="CG464" s="1" t="n">
        <f aca="false">CORREL(C443:C464,E443:E464)</f>
        <v>0.94413785707264</v>
      </c>
      <c r="CI464" s="56" t="n">
        <v>35962</v>
      </c>
      <c r="CJ464" s="3" t="n">
        <f aca="false">STDEV(CO443:CO464)*CJ$24</f>
        <v>1.9158249866298</v>
      </c>
      <c r="CK464" s="3" t="n">
        <f aca="false">STDEV(CP443:CP464)*CK$24</f>
        <v>0.774006715722227</v>
      </c>
      <c r="CO464" s="3" t="n">
        <f aca="false">LN(V464/V463)</f>
        <v>0</v>
      </c>
      <c r="CP464" s="3" t="n">
        <f aca="false">LN(W464/W463)</f>
        <v>0</v>
      </c>
    </row>
    <row r="465" customFormat="false" ht="12.75" hidden="false" customHeight="false" outlineLevel="0" collapsed="false">
      <c r="A465" s="1" t="n">
        <f aca="false">A466-1</f>
        <v>898</v>
      </c>
      <c r="B465" s="56" t="n">
        <f aca="false">HLOOKUP("date",IF(TERM2="cash",cash,PRICELOOK),IF(A465&gt;=2,A465,2),FALSE())</f>
        <v>36143</v>
      </c>
      <c r="C465" s="1" t="n">
        <f aca="false">IF(MIN($N465:$O465)=0,0,N465)</f>
        <v>1.81</v>
      </c>
      <c r="D465" s="35" t="n">
        <f aca="false">IF(ma=7,AVERAGE(C459:C465),IF(ma=14,AVERAGE(C452:C465),IF(ma=30,AVERAGE(C436:C465),IF(ma=40,AVERAGE(C426:C465),0))))</f>
        <v>0</v>
      </c>
      <c r="E465" s="1" t="n">
        <f aca="false">IF(MIN($N465:$O465)=0,0,O465)</f>
        <v>2.145</v>
      </c>
      <c r="I465" s="56" t="n">
        <f aca="false">B465</f>
        <v>36143</v>
      </c>
      <c r="J465" s="35" t="n">
        <f aca="false">IF(MIN(C465,E465)=0,0,E465-C465)</f>
        <v>0.335</v>
      </c>
      <c r="K465" s="35" t="n">
        <f aca="false">IF(ma=7,AVERAGE(J459:J465),IF(ma=14,AVERAGE(J452:J465),IF(ma=30,AVERAGE(J436:J465),IF(ma=40,AVERAGE(J426:J465),0))))</f>
        <v>0</v>
      </c>
      <c r="L465" s="35"/>
      <c r="M465" s="35"/>
      <c r="N465" s="28" t="n">
        <f aca="false">IF(BASISYN="YES",Q465-S465,Q465)</f>
        <v>1.81</v>
      </c>
      <c r="O465" s="28" t="n">
        <f aca="false">IF(BASISYN="YES",R465-T465,R465)</f>
        <v>2.145</v>
      </c>
      <c r="Q465" s="28" t="n">
        <f aca="false">IF(ISNA(V465),Q464,V465)</f>
        <v>1.81</v>
      </c>
      <c r="R465" s="28" t="n">
        <f aca="false">IF(ISNA(W465),R464,W465)</f>
        <v>2.145</v>
      </c>
      <c r="S465" s="28" t="n">
        <f aca="false">IF(ISNA(X465),S464,X465)</f>
        <v>1.81</v>
      </c>
      <c r="T465" s="28" t="n">
        <f aca="false">IF(ISNA(Y465),T464,Y465)</f>
        <v>1.81</v>
      </c>
      <c r="V465" s="28" t="n">
        <f aca="false">VLOOKUP($B465,IF(V$1=2,PRICELOOK2,IF(V$1=3,PRICELOOK3,IF(V$1=4,cash,PRICELOOK))),V$2,FALSE())</f>
        <v>1.81</v>
      </c>
      <c r="W465" s="28" t="n">
        <f aca="false">VLOOKUP($B465,IF(W$1=2,PRICELOOK2,IF(W$1=3,PRICELOOK3,IF(W$1=4,cash,PRICELOOK))),W$2,FALSE())</f>
        <v>2.145</v>
      </c>
      <c r="X465" s="28" t="n">
        <f aca="false">VLOOKUP($B465,IF(X$1=2,PRICELOOK2,IF(X$1=3,PRICELOOK3,IF(X$1=4,cash,PRICELOOK))),X$2,FALSE())</f>
        <v>1.81</v>
      </c>
      <c r="Y465" s="28" t="n">
        <f aca="false">VLOOKUP($B465,IF(Y$1=2,PRICELOOK2,IF(Y$1=3,PRICELOOK3,IF(Y$1=4,cash,PRICELOOK))),Y$2,FALSE())</f>
        <v>1.81</v>
      </c>
      <c r="BK465" s="28" t="n">
        <f aca="false">V465</f>
        <v>1.81</v>
      </c>
      <c r="BL465" s="28" t="n">
        <f aca="false">W465</f>
        <v>2.145</v>
      </c>
      <c r="BM465" s="1" t="n">
        <f aca="false">IF(BK465=0,0,IF(BL465=0,0,1))</f>
        <v>1</v>
      </c>
      <c r="BN465" s="56" t="n">
        <f aca="false">B465</f>
        <v>36143</v>
      </c>
      <c r="BO465" s="71" t="n">
        <f aca="false">IF(BM465=1,CORREL(BK446:BK465,BL446:BL465),1.1)</f>
        <v>0.934534932591643</v>
      </c>
      <c r="BP465" s="28" t="n">
        <f aca="false">IF(BM465=0," ",BO465)</f>
        <v>0.934534932591643</v>
      </c>
      <c r="BV465" s="56" t="n">
        <f aca="false">BN465</f>
        <v>36143</v>
      </c>
      <c r="BW465" s="28" t="n">
        <f aca="false">V465</f>
        <v>1.81</v>
      </c>
      <c r="BX465" s="28" t="n">
        <f aca="false">W465</f>
        <v>2.145</v>
      </c>
      <c r="BY465" s="1" t="n">
        <f aca="false">LN(BW465/BW464)</f>
        <v>0.177911406316402</v>
      </c>
      <c r="BZ465" s="1" t="n">
        <f aca="false">LN(BX465/BX464)</f>
        <v>0.0851060096300832</v>
      </c>
      <c r="CA465" s="56" t="n">
        <f aca="false">BV465</f>
        <v>36143</v>
      </c>
      <c r="CB465" s="1" t="n">
        <f aca="false">IF(ISNUMBER(STDEV(BY444:BY465)),STDEV(BY444:BY465)*SQRT(252),0)</f>
        <v>2.00966634430531</v>
      </c>
      <c r="CC465" s="1" t="n">
        <f aca="false">IF(ISNUMBER(STDEV(BZ444:BZ465)),STDEV(BZ444:BZ465)*SQRT(252),0)</f>
        <v>0.830169271255342</v>
      </c>
      <c r="CF465" s="56" t="n">
        <v>35963</v>
      </c>
      <c r="CG465" s="1" t="n">
        <f aca="false">CORREL(C444:C465,E444:E465)</f>
        <v>0.938622906880039</v>
      </c>
      <c r="CI465" s="56" t="n">
        <v>35963</v>
      </c>
      <c r="CJ465" s="3" t="n">
        <f aca="false">STDEV(CO444:CO465)*CJ$24</f>
        <v>2.02159325224486</v>
      </c>
      <c r="CK465" s="3" t="n">
        <f aca="false">STDEV(CP444:CP465)*CK$24</f>
        <v>0.835096135110412</v>
      </c>
      <c r="CO465" s="3" t="n">
        <f aca="false">LN(V465/V464)</f>
        <v>0.177911406316402</v>
      </c>
      <c r="CP465" s="3" t="n">
        <f aca="false">LN(W465/W464)</f>
        <v>0.0851060096300832</v>
      </c>
    </row>
    <row r="466" customFormat="false" ht="12.75" hidden="false" customHeight="false" outlineLevel="0" collapsed="false">
      <c r="A466" s="1" t="n">
        <f aca="false">A467-1</f>
        <v>899</v>
      </c>
      <c r="B466" s="56" t="n">
        <f aca="false">HLOOKUP("date",IF(TERM2="cash",cash,PRICELOOK),IF(A466&gt;=2,A466,2),FALSE())</f>
        <v>36144</v>
      </c>
      <c r="C466" s="1" t="n">
        <f aca="false">IF(MIN($N466:$O466)=0,0,N466)</f>
        <v>1.785</v>
      </c>
      <c r="D466" s="35" t="n">
        <f aca="false">IF(ma=7,AVERAGE(C460:C466),IF(ma=14,AVERAGE(C453:C466),IF(ma=30,AVERAGE(C437:C466),IF(ma=40,AVERAGE(C427:C466),0))))</f>
        <v>0</v>
      </c>
      <c r="E466" s="1" t="n">
        <f aca="false">IF(MIN($N466:$O466)=0,0,O466)</f>
        <v>2.085</v>
      </c>
      <c r="I466" s="56" t="n">
        <f aca="false">B466</f>
        <v>36144</v>
      </c>
      <c r="J466" s="35" t="n">
        <f aca="false">IF(MIN(C466,E466)=0,0,E466-C466)</f>
        <v>0.3</v>
      </c>
      <c r="K466" s="35" t="n">
        <f aca="false">IF(ma=7,AVERAGE(J460:J466),IF(ma=14,AVERAGE(J453:J466),IF(ma=30,AVERAGE(J437:J466),IF(ma=40,AVERAGE(J427:J466),0))))</f>
        <v>0</v>
      </c>
      <c r="L466" s="35"/>
      <c r="M466" s="35"/>
      <c r="N466" s="28" t="n">
        <f aca="false">IF(BASISYN="YES",Q466-S466,Q466)</f>
        <v>1.785</v>
      </c>
      <c r="O466" s="28" t="n">
        <f aca="false">IF(BASISYN="YES",R466-T466,R466)</f>
        <v>2.085</v>
      </c>
      <c r="Q466" s="28" t="n">
        <f aca="false">IF(ISNA(V466),Q465,V466)</f>
        <v>1.785</v>
      </c>
      <c r="R466" s="28" t="n">
        <f aca="false">IF(ISNA(W466),R465,W466)</f>
        <v>2.085</v>
      </c>
      <c r="S466" s="28" t="n">
        <f aca="false">IF(ISNA(X466),S465,X466)</f>
        <v>1.855</v>
      </c>
      <c r="T466" s="28" t="n">
        <f aca="false">IF(ISNA(Y466),T465,Y466)</f>
        <v>1.855</v>
      </c>
      <c r="V466" s="28" t="n">
        <f aca="false">VLOOKUP($B466,IF(V$1=2,PRICELOOK2,IF(V$1=3,PRICELOOK3,IF(V$1=4,cash,PRICELOOK))),V$2,FALSE())</f>
        <v>1.785</v>
      </c>
      <c r="W466" s="28" t="n">
        <f aca="false">VLOOKUP($B466,IF(W$1=2,PRICELOOK2,IF(W$1=3,PRICELOOK3,IF(W$1=4,cash,PRICELOOK))),W$2,FALSE())</f>
        <v>2.085</v>
      </c>
      <c r="X466" s="28" t="n">
        <f aca="false">VLOOKUP($B466,IF(X$1=2,PRICELOOK2,IF(X$1=3,PRICELOOK3,IF(X$1=4,cash,PRICELOOK))),X$2,FALSE())</f>
        <v>1.855</v>
      </c>
      <c r="Y466" s="28" t="n">
        <f aca="false">VLOOKUP($B466,IF(Y$1=2,PRICELOOK2,IF(Y$1=3,PRICELOOK3,IF(Y$1=4,cash,PRICELOOK))),Y$2,FALSE())</f>
        <v>1.855</v>
      </c>
      <c r="BK466" s="28" t="n">
        <f aca="false">V466</f>
        <v>1.785</v>
      </c>
      <c r="BL466" s="28" t="n">
        <f aca="false">W466</f>
        <v>2.085</v>
      </c>
      <c r="BM466" s="1" t="n">
        <f aca="false">IF(BK466=0,0,IF(BL466=0,0,1))</f>
        <v>1</v>
      </c>
      <c r="BN466" s="56" t="n">
        <f aca="false">B466</f>
        <v>36144</v>
      </c>
      <c r="BO466" s="71" t="n">
        <f aca="false">IF(BM466=1,CORREL(BK447:BK466,BL447:BL466),1.1)</f>
        <v>0.929809012161779</v>
      </c>
      <c r="BP466" s="28" t="n">
        <f aca="false">IF(BM466=0," ",BO466)</f>
        <v>0.929809012161779</v>
      </c>
      <c r="BV466" s="56" t="n">
        <f aca="false">BN466</f>
        <v>36144</v>
      </c>
      <c r="BW466" s="28" t="n">
        <f aca="false">V466</f>
        <v>1.785</v>
      </c>
      <c r="BX466" s="28" t="n">
        <f aca="false">W466</f>
        <v>2.085</v>
      </c>
      <c r="BY466" s="1" t="n">
        <f aca="false">LN(BW466/BW465)</f>
        <v>-0.013908430046132</v>
      </c>
      <c r="BZ466" s="1" t="n">
        <f aca="false">LN(BX466/BX465)</f>
        <v>-0.0283706971292156</v>
      </c>
      <c r="CA466" s="56" t="n">
        <f aca="false">BV466</f>
        <v>36144</v>
      </c>
      <c r="CB466" s="1" t="n">
        <f aca="false">IF(ISNUMBER(STDEV(BY445:BY466)),STDEV(BY445:BY466)*SQRT(252),0)</f>
        <v>2.00716100125291</v>
      </c>
      <c r="CC466" s="1" t="n">
        <f aca="false">IF(ISNUMBER(STDEV(BZ445:BZ466)),STDEV(BZ445:BZ466)*SQRT(252),0)</f>
        <v>0.834581729081832</v>
      </c>
      <c r="CF466" s="56" t="n">
        <v>35964</v>
      </c>
      <c r="CG466" s="1" t="n">
        <f aca="false">CORREL(C445:C466,E445:E466)</f>
        <v>0.931233253834729</v>
      </c>
      <c r="CI466" s="56" t="n">
        <v>35964</v>
      </c>
      <c r="CJ466" s="3" t="n">
        <f aca="false">STDEV(CO445:CO466)*CJ$24</f>
        <v>2.01907304055716</v>
      </c>
      <c r="CK466" s="3" t="n">
        <f aca="false">STDEV(CP445:CP466)*CK$24</f>
        <v>0.839534779860136</v>
      </c>
      <c r="CO466" s="3" t="n">
        <f aca="false">LN(V466/V465)</f>
        <v>-0.013908430046132</v>
      </c>
      <c r="CP466" s="3" t="n">
        <f aca="false">LN(W466/W465)</f>
        <v>-0.0283706971292156</v>
      </c>
    </row>
    <row r="467" customFormat="false" ht="12.75" hidden="false" customHeight="false" outlineLevel="0" collapsed="false">
      <c r="A467" s="1" t="n">
        <f aca="false">A468-1</f>
        <v>900</v>
      </c>
      <c r="B467" s="56" t="n">
        <f aca="false">HLOOKUP("date",IF(TERM2="cash",cash,PRICELOOK),IF(A467&gt;=2,A467,2),FALSE())</f>
        <v>36145</v>
      </c>
      <c r="C467" s="1" t="n">
        <f aca="false">IF(MIN($N467:$O467)=0,0,N467)</f>
        <v>1.88</v>
      </c>
      <c r="D467" s="35" t="n">
        <f aca="false">IF(ma=7,AVERAGE(C461:C467),IF(ma=14,AVERAGE(C454:C467),IF(ma=30,AVERAGE(C438:C467),IF(ma=40,AVERAGE(C428:C467),0))))</f>
        <v>0</v>
      </c>
      <c r="E467" s="1" t="n">
        <f aca="false">IF(MIN($N467:$O467)=0,0,O467)</f>
        <v>2.16</v>
      </c>
      <c r="I467" s="56" t="n">
        <f aca="false">B467</f>
        <v>36145</v>
      </c>
      <c r="J467" s="35" t="n">
        <f aca="false">IF(MIN(C467,E467)=0,0,E467-C467)</f>
        <v>0.28</v>
      </c>
      <c r="K467" s="35" t="n">
        <f aca="false">IF(ma=7,AVERAGE(J461:J467),IF(ma=14,AVERAGE(J454:J467),IF(ma=30,AVERAGE(J438:J467),IF(ma=40,AVERAGE(J428:J467),0))))</f>
        <v>0</v>
      </c>
      <c r="L467" s="35"/>
      <c r="M467" s="35"/>
      <c r="N467" s="28" t="n">
        <f aca="false">IF(BASISYN="YES",Q467-S467,Q467)</f>
        <v>1.88</v>
      </c>
      <c r="O467" s="28" t="n">
        <f aca="false">IF(BASISYN="YES",R467-T467,R467)</f>
        <v>2.16</v>
      </c>
      <c r="Q467" s="28" t="n">
        <f aca="false">IF(ISNA(V467),Q466,V467)</f>
        <v>1.88</v>
      </c>
      <c r="R467" s="28" t="n">
        <f aca="false">IF(ISNA(W467),R466,W467)</f>
        <v>2.16</v>
      </c>
      <c r="S467" s="28" t="n">
        <f aca="false">IF(ISNA(X467),S466,X467)</f>
        <v>1.965</v>
      </c>
      <c r="T467" s="28" t="n">
        <f aca="false">IF(ISNA(Y467),T466,Y467)</f>
        <v>1.965</v>
      </c>
      <c r="V467" s="28" t="n">
        <f aca="false">VLOOKUP($B467,IF(V$1=2,PRICELOOK2,IF(V$1=3,PRICELOOK3,IF(V$1=4,cash,PRICELOOK))),V$2,FALSE())</f>
        <v>1.88</v>
      </c>
      <c r="W467" s="28" t="n">
        <f aca="false">VLOOKUP($B467,IF(W$1=2,PRICELOOK2,IF(W$1=3,PRICELOOK3,IF(W$1=4,cash,PRICELOOK))),W$2,FALSE())</f>
        <v>2.16</v>
      </c>
      <c r="X467" s="28" t="n">
        <f aca="false">VLOOKUP($B467,IF(X$1=2,PRICELOOK2,IF(X$1=3,PRICELOOK3,IF(X$1=4,cash,PRICELOOK))),X$2,FALSE())</f>
        <v>1.965</v>
      </c>
      <c r="Y467" s="28" t="n">
        <f aca="false">VLOOKUP($B467,IF(Y$1=2,PRICELOOK2,IF(Y$1=3,PRICELOOK3,IF(Y$1=4,cash,PRICELOOK))),Y$2,FALSE())</f>
        <v>1.965</v>
      </c>
      <c r="BK467" s="28" t="n">
        <f aca="false">V467</f>
        <v>1.88</v>
      </c>
      <c r="BL467" s="28" t="n">
        <f aca="false">W467</f>
        <v>2.16</v>
      </c>
      <c r="BM467" s="1" t="n">
        <f aca="false">IF(BK467=0,0,IF(BL467=0,0,1))</f>
        <v>1</v>
      </c>
      <c r="BN467" s="56" t="n">
        <f aca="false">B467</f>
        <v>36145</v>
      </c>
      <c r="BO467" s="71" t="n">
        <f aca="false">IF(BM467=1,CORREL(BK448:BK467,BL448:BL467),1.1)</f>
        <v>0.933961408081995</v>
      </c>
      <c r="BP467" s="28" t="n">
        <f aca="false">IF(BM467=0," ",BO467)</f>
        <v>0.933961408081995</v>
      </c>
      <c r="BV467" s="56" t="n">
        <f aca="false">BN467</f>
        <v>36145</v>
      </c>
      <c r="BW467" s="28" t="n">
        <f aca="false">V467</f>
        <v>1.88</v>
      </c>
      <c r="BX467" s="28" t="n">
        <f aca="false">W467</f>
        <v>2.16</v>
      </c>
      <c r="BY467" s="1" t="n">
        <f aca="false">LN(BW467/BW466)</f>
        <v>0.0518533616102555</v>
      </c>
      <c r="BZ467" s="1" t="n">
        <f aca="false">LN(BX467/BX466)</f>
        <v>0.0353393664453089</v>
      </c>
      <c r="CA467" s="56" t="n">
        <f aca="false">BV467</f>
        <v>36145</v>
      </c>
      <c r="CB467" s="1" t="n">
        <f aca="false">IF(ISNUMBER(STDEV(BY446:BY467)),STDEV(BY446:BY467)*SQRT(252),0)</f>
        <v>2.01556358844248</v>
      </c>
      <c r="CC467" s="1" t="n">
        <f aca="false">IF(ISNUMBER(STDEV(BZ446:BZ467)),STDEV(BZ446:BZ467)*SQRT(252),0)</f>
        <v>0.845216546348631</v>
      </c>
      <c r="CF467" s="56" t="n">
        <v>35965</v>
      </c>
      <c r="CG467" s="1" t="n">
        <f aca="false">CORREL(C446:C467,E446:E467)</f>
        <v>0.932253213595994</v>
      </c>
      <c r="CI467" s="56" t="n">
        <v>35965</v>
      </c>
      <c r="CJ467" s="3" t="n">
        <f aca="false">STDEV(CO446:CO467)*CJ$24</f>
        <v>2.02752549517083</v>
      </c>
      <c r="CK467" s="3" t="n">
        <f aca="false">STDEV(CP446:CP467)*CK$24</f>
        <v>0.850232712323572</v>
      </c>
      <c r="CO467" s="3" t="n">
        <f aca="false">LN(V467/V466)</f>
        <v>0.0518533616102555</v>
      </c>
      <c r="CP467" s="3" t="n">
        <f aca="false">LN(W467/W466)</f>
        <v>0.0353393664453089</v>
      </c>
    </row>
    <row r="468" customFormat="false" ht="12.75" hidden="false" customHeight="false" outlineLevel="0" collapsed="false">
      <c r="A468" s="1" t="n">
        <f aca="false">A469-1</f>
        <v>901</v>
      </c>
      <c r="B468" s="56" t="n">
        <f aca="false">HLOOKUP("date",IF(TERM2="cash",cash,PRICELOOK),IF(A468&gt;=2,A468,2),FALSE())</f>
        <v>36146</v>
      </c>
      <c r="C468" s="1" t="n">
        <f aca="false">IF(MIN($N468:$O468)=0,0,N468)</f>
        <v>1.845</v>
      </c>
      <c r="D468" s="35" t="n">
        <f aca="false">IF(ma=7,AVERAGE(C462:C468),IF(ma=14,AVERAGE(C455:C468),IF(ma=30,AVERAGE(C439:C468),IF(ma=40,AVERAGE(C429:C468),0))))</f>
        <v>0</v>
      </c>
      <c r="E468" s="1" t="n">
        <f aca="false">IF(MIN($N468:$O468)=0,0,O468)</f>
        <v>2.175</v>
      </c>
      <c r="I468" s="56" t="n">
        <f aca="false">B468</f>
        <v>36146</v>
      </c>
      <c r="J468" s="35" t="n">
        <f aca="false">IF(MIN(C468,E468)=0,0,E468-C468)</f>
        <v>0.33</v>
      </c>
      <c r="K468" s="35" t="n">
        <f aca="false">IF(ma=7,AVERAGE(J462:J468),IF(ma=14,AVERAGE(J455:J468),IF(ma=30,AVERAGE(J439:J468),IF(ma=40,AVERAGE(J429:J468),0))))</f>
        <v>0</v>
      </c>
      <c r="L468" s="35"/>
      <c r="M468" s="35"/>
      <c r="N468" s="28" t="n">
        <f aca="false">IF(BASISYN="YES",Q468-S468,Q468)</f>
        <v>1.845</v>
      </c>
      <c r="O468" s="28" t="n">
        <f aca="false">IF(BASISYN="YES",R468-T468,R468)</f>
        <v>2.175</v>
      </c>
      <c r="Q468" s="28" t="n">
        <f aca="false">IF(ISNA(V468),Q467,V468)</f>
        <v>1.845</v>
      </c>
      <c r="R468" s="28" t="n">
        <f aca="false">IF(ISNA(W468),R467,W468)</f>
        <v>2.175</v>
      </c>
      <c r="S468" s="28" t="n">
        <f aca="false">IF(ISNA(X468),S467,X468)</f>
        <v>1.99</v>
      </c>
      <c r="T468" s="28" t="n">
        <f aca="false">IF(ISNA(Y468),T467,Y468)</f>
        <v>1.99</v>
      </c>
      <c r="V468" s="28" t="n">
        <f aca="false">VLOOKUP($B468,IF(V$1=2,PRICELOOK2,IF(V$1=3,PRICELOOK3,IF(V$1=4,cash,PRICELOOK))),V$2,FALSE())</f>
        <v>1.845</v>
      </c>
      <c r="W468" s="28" t="n">
        <f aca="false">VLOOKUP($B468,IF(W$1=2,PRICELOOK2,IF(W$1=3,PRICELOOK3,IF(W$1=4,cash,PRICELOOK))),W$2,FALSE())</f>
        <v>2.175</v>
      </c>
      <c r="X468" s="28" t="n">
        <f aca="false">VLOOKUP($B468,IF(X$1=2,PRICELOOK2,IF(X$1=3,PRICELOOK3,IF(X$1=4,cash,PRICELOOK))),X$2,FALSE())</f>
        <v>1.99</v>
      </c>
      <c r="Y468" s="28" t="n">
        <f aca="false">VLOOKUP($B468,IF(Y$1=2,PRICELOOK2,IF(Y$1=3,PRICELOOK3,IF(Y$1=4,cash,PRICELOOK))),Y$2,FALSE())</f>
        <v>1.99</v>
      </c>
      <c r="BK468" s="28" t="n">
        <f aca="false">V468</f>
        <v>1.845</v>
      </c>
      <c r="BL468" s="28" t="n">
        <f aca="false">W468</f>
        <v>2.175</v>
      </c>
      <c r="BM468" s="1" t="n">
        <f aca="false">IF(BK468=0,0,IF(BL468=0,0,1))</f>
        <v>1</v>
      </c>
      <c r="BN468" s="56" t="n">
        <f aca="false">B468</f>
        <v>36146</v>
      </c>
      <c r="BO468" s="71" t="n">
        <f aca="false">IF(BM468=1,CORREL(BK449:BK468,BL449:BL468),1.1)</f>
        <v>0.939707418610295</v>
      </c>
      <c r="BP468" s="28" t="n">
        <f aca="false">IF(BM468=0," ",BO468)</f>
        <v>0.939707418610295</v>
      </c>
      <c r="BV468" s="56" t="n">
        <f aca="false">BN468</f>
        <v>36146</v>
      </c>
      <c r="BW468" s="28" t="n">
        <f aca="false">V468</f>
        <v>1.845</v>
      </c>
      <c r="BX468" s="28" t="n">
        <f aca="false">W468</f>
        <v>2.175</v>
      </c>
      <c r="BY468" s="1" t="n">
        <f aca="false">LN(BW468/BW467)</f>
        <v>-0.0187924993493673</v>
      </c>
      <c r="BZ468" s="1" t="n">
        <f aca="false">LN(BX468/BX467)</f>
        <v>0.00692044284457354</v>
      </c>
      <c r="CA468" s="56" t="n">
        <f aca="false">BV468</f>
        <v>36146</v>
      </c>
      <c r="CB468" s="1" t="n">
        <f aca="false">IF(ISNUMBER(STDEV(BY447:BY468)),STDEV(BY447:BY468)*SQRT(252),0)</f>
        <v>1.99537150249146</v>
      </c>
      <c r="CC468" s="1" t="n">
        <f aca="false">IF(ISNUMBER(STDEV(BZ447:BZ468)),STDEV(BZ447:BZ468)*SQRT(252),0)</f>
        <v>0.828823158944817</v>
      </c>
      <c r="CF468" s="56" t="n">
        <v>35968</v>
      </c>
      <c r="CG468" s="1" t="n">
        <f aca="false">CORREL(C447:C468,E447:E468)</f>
        <v>0.936537553573777</v>
      </c>
      <c r="CI468" s="56" t="n">
        <v>35968</v>
      </c>
      <c r="CJ468" s="3" t="n">
        <f aca="false">STDEV(CO447:CO468)*CJ$24</f>
        <v>2.00721357382975</v>
      </c>
      <c r="CK468" s="3" t="n">
        <f aca="false">STDEV(CP447:CP468)*CK$24</f>
        <v>0.833742033932656</v>
      </c>
      <c r="CO468" s="3" t="n">
        <f aca="false">LN(V468/V467)</f>
        <v>-0.0187924993493673</v>
      </c>
      <c r="CP468" s="3" t="n">
        <f aca="false">LN(W468/W467)</f>
        <v>0.00692044284457354</v>
      </c>
    </row>
    <row r="469" customFormat="false" ht="12.75" hidden="false" customHeight="false" outlineLevel="0" collapsed="false">
      <c r="A469" s="1" t="n">
        <f aca="false">A470-1</f>
        <v>902</v>
      </c>
      <c r="B469" s="56" t="n">
        <f aca="false">HLOOKUP("date",IF(TERM2="cash",cash,PRICELOOK),IF(A469&gt;=2,A469,2),FALSE())</f>
        <v>36147</v>
      </c>
      <c r="C469" s="1" t="n">
        <f aca="false">IF(MIN($N469:$O469)=0,0,N469)</f>
        <v>1.975</v>
      </c>
      <c r="D469" s="35" t="n">
        <f aca="false">IF(ma=7,AVERAGE(C463:C469),IF(ma=14,AVERAGE(C456:C469),IF(ma=30,AVERAGE(C440:C469),IF(ma=40,AVERAGE(C430:C469),0))))</f>
        <v>0</v>
      </c>
      <c r="E469" s="1" t="n">
        <f aca="false">IF(MIN($N469:$O469)=0,0,O469)</f>
        <v>2.29</v>
      </c>
      <c r="I469" s="56" t="n">
        <f aca="false">B469</f>
        <v>36147</v>
      </c>
      <c r="J469" s="35" t="n">
        <f aca="false">IF(MIN(C469,E469)=0,0,E469-C469)</f>
        <v>0.315</v>
      </c>
      <c r="K469" s="35" t="n">
        <f aca="false">IF(ma=7,AVERAGE(J463:J469),IF(ma=14,AVERAGE(J456:J469),IF(ma=30,AVERAGE(J440:J469),IF(ma=40,AVERAGE(J430:J469),0))))</f>
        <v>0</v>
      </c>
      <c r="L469" s="35"/>
      <c r="M469" s="35"/>
      <c r="N469" s="28" t="n">
        <f aca="false">IF(BASISYN="YES",Q469-S469,Q469)</f>
        <v>1.975</v>
      </c>
      <c r="O469" s="28" t="n">
        <f aca="false">IF(BASISYN="YES",R469-T469,R469)</f>
        <v>2.29</v>
      </c>
      <c r="Q469" s="28" t="n">
        <f aca="false">IF(ISNA(V469),Q468,V469)</f>
        <v>1.975</v>
      </c>
      <c r="R469" s="28" t="n">
        <f aca="false">IF(ISNA(W469),R468,W469)</f>
        <v>2.29</v>
      </c>
      <c r="S469" s="28" t="n">
        <f aca="false">IF(ISNA(X469),S468,X469)</f>
        <v>2.01</v>
      </c>
      <c r="T469" s="28" t="n">
        <f aca="false">IF(ISNA(Y469),T468,Y469)</f>
        <v>2.01</v>
      </c>
      <c r="V469" s="28" t="n">
        <f aca="false">VLOOKUP($B469,IF(V$1=2,PRICELOOK2,IF(V$1=3,PRICELOOK3,IF(V$1=4,cash,PRICELOOK))),V$2,FALSE())</f>
        <v>1.975</v>
      </c>
      <c r="W469" s="28" t="n">
        <f aca="false">VLOOKUP($B469,IF(W$1=2,PRICELOOK2,IF(W$1=3,PRICELOOK3,IF(W$1=4,cash,PRICELOOK))),W$2,FALSE())</f>
        <v>2.29</v>
      </c>
      <c r="X469" s="28" t="n">
        <f aca="false">VLOOKUP($B469,IF(X$1=2,PRICELOOK2,IF(X$1=3,PRICELOOK3,IF(X$1=4,cash,PRICELOOK))),X$2,FALSE())</f>
        <v>2.01</v>
      </c>
      <c r="Y469" s="28" t="n">
        <f aca="false">VLOOKUP($B469,IF(Y$1=2,PRICELOOK2,IF(Y$1=3,PRICELOOK3,IF(Y$1=4,cash,PRICELOOK))),Y$2,FALSE())</f>
        <v>2.01</v>
      </c>
      <c r="BK469" s="28" t="n">
        <f aca="false">V469</f>
        <v>1.975</v>
      </c>
      <c r="BL469" s="28" t="n">
        <f aca="false">W469</f>
        <v>2.29</v>
      </c>
      <c r="BM469" s="1" t="n">
        <f aca="false">IF(BK469=0,0,IF(BL469=0,0,1))</f>
        <v>1</v>
      </c>
      <c r="BN469" s="56" t="n">
        <f aca="false">B469</f>
        <v>36147</v>
      </c>
      <c r="BO469" s="71" t="n">
        <f aca="false">IF(BM469=1,CORREL(BK450:BK469,BL450:BL469),1.1)</f>
        <v>0.945354143174407</v>
      </c>
      <c r="BP469" s="28" t="n">
        <f aca="false">IF(BM469=0," ",BO469)</f>
        <v>0.945354143174407</v>
      </c>
      <c r="BV469" s="56" t="n">
        <f aca="false">BN469</f>
        <v>36147</v>
      </c>
      <c r="BW469" s="28" t="n">
        <f aca="false">V469</f>
        <v>1.975</v>
      </c>
      <c r="BX469" s="28" t="n">
        <f aca="false">W469</f>
        <v>2.29</v>
      </c>
      <c r="BY469" s="1" t="n">
        <f aca="false">LN(BW469/BW468)</f>
        <v>0.0680891208605948</v>
      </c>
      <c r="BZ469" s="1" t="n">
        <f aca="false">LN(BX469/BX468)</f>
        <v>0.051523153025501</v>
      </c>
      <c r="CA469" s="56" t="n">
        <f aca="false">BV469</f>
        <v>36147</v>
      </c>
      <c r="CB469" s="1" t="n">
        <f aca="false">IF(ISNUMBER(STDEV(BY448:BY469)),STDEV(BY448:BY469)*SQRT(252),0)</f>
        <v>2.00744408027397</v>
      </c>
      <c r="CC469" s="1" t="n">
        <f aca="false">IF(ISNUMBER(STDEV(BZ448:BZ469)),STDEV(BZ448:BZ469)*SQRT(252),0)</f>
        <v>0.846815475911939</v>
      </c>
      <c r="CF469" s="56" t="n">
        <v>35969</v>
      </c>
      <c r="CG469" s="1" t="n">
        <f aca="false">CORREL(C448:C469,E448:E469)</f>
        <v>0.942342834199834</v>
      </c>
      <c r="CI469" s="56" t="n">
        <v>35969</v>
      </c>
      <c r="CJ469" s="3" t="n">
        <f aca="false">STDEV(CO448:CO469)*CJ$24</f>
        <v>2.01935779958716</v>
      </c>
      <c r="CK469" s="3" t="n">
        <f aca="false">STDEV(CP448:CP469)*CK$24</f>
        <v>0.851841131166409</v>
      </c>
      <c r="CO469" s="3" t="n">
        <f aca="false">LN(V469/V468)</f>
        <v>0.0680891208605948</v>
      </c>
      <c r="CP469" s="3" t="n">
        <f aca="false">LN(W469/W468)</f>
        <v>0.051523153025501</v>
      </c>
    </row>
    <row r="470" customFormat="false" ht="12.75" hidden="false" customHeight="false" outlineLevel="0" collapsed="false">
      <c r="A470" s="1" t="n">
        <f aca="false">A471-1</f>
        <v>903</v>
      </c>
      <c r="B470" s="56" t="n">
        <f aca="false">HLOOKUP("date",IF(TERM2="cash",cash,PRICELOOK),IF(A470&gt;=2,A470,2),FALSE())</f>
        <v>36148</v>
      </c>
      <c r="C470" s="1" t="n">
        <f aca="false">IF(MIN($N470:$O470)=0,0,N470)</f>
        <v>1.975</v>
      </c>
      <c r="D470" s="35" t="n">
        <f aca="false">IF(ma=7,AVERAGE(C464:C470),IF(ma=14,AVERAGE(C457:C470),IF(ma=30,AVERAGE(C441:C470),IF(ma=40,AVERAGE(C431:C470),0))))</f>
        <v>0</v>
      </c>
      <c r="E470" s="1" t="n">
        <f aca="false">IF(MIN($N470:$O470)=0,0,O470)</f>
        <v>2.29</v>
      </c>
      <c r="I470" s="56" t="n">
        <f aca="false">B470</f>
        <v>36148</v>
      </c>
      <c r="J470" s="35" t="n">
        <f aca="false">IF(MIN(C470,E470)=0,0,E470-C470)</f>
        <v>0.315</v>
      </c>
      <c r="K470" s="35" t="n">
        <f aca="false">IF(ma=7,AVERAGE(J464:J470),IF(ma=14,AVERAGE(J457:J470),IF(ma=30,AVERAGE(J441:J470),IF(ma=40,AVERAGE(J431:J470),0))))</f>
        <v>0</v>
      </c>
      <c r="L470" s="35"/>
      <c r="M470" s="35"/>
      <c r="N470" s="28" t="n">
        <f aca="false">IF(BASISYN="YES",Q470-S470,Q470)</f>
        <v>1.975</v>
      </c>
      <c r="O470" s="28" t="n">
        <f aca="false">IF(BASISYN="YES",R470-T470,R470)</f>
        <v>2.29</v>
      </c>
      <c r="Q470" s="28" t="n">
        <f aca="false">IF(ISNA(V470),Q469,V470)</f>
        <v>1.975</v>
      </c>
      <c r="R470" s="28" t="n">
        <f aca="false">IF(ISNA(W470),R469,W470)</f>
        <v>2.29</v>
      </c>
      <c r="S470" s="28" t="n">
        <f aca="false">IF(ISNA(X470),S469,X470)</f>
        <v>2.01</v>
      </c>
      <c r="T470" s="28" t="n">
        <f aca="false">IF(ISNA(Y470),T469,Y470)</f>
        <v>2.01</v>
      </c>
      <c r="V470" s="28" t="n">
        <f aca="false">VLOOKUP($B470,IF(V$1=2,PRICELOOK2,IF(V$1=3,PRICELOOK3,IF(V$1=4,cash,PRICELOOK))),V$2,FALSE())</f>
        <v>1.975</v>
      </c>
      <c r="W470" s="28" t="n">
        <f aca="false">VLOOKUP($B470,IF(W$1=2,PRICELOOK2,IF(W$1=3,PRICELOOK3,IF(W$1=4,cash,PRICELOOK))),W$2,FALSE())</f>
        <v>2.29</v>
      </c>
      <c r="X470" s="28" t="n">
        <f aca="false">VLOOKUP($B470,IF(X$1=2,PRICELOOK2,IF(X$1=3,PRICELOOK3,IF(X$1=4,cash,PRICELOOK))),X$2,FALSE())</f>
        <v>2.01</v>
      </c>
      <c r="Y470" s="28" t="n">
        <f aca="false">VLOOKUP($B470,IF(Y$1=2,PRICELOOK2,IF(Y$1=3,PRICELOOK3,IF(Y$1=4,cash,PRICELOOK))),Y$2,FALSE())</f>
        <v>2.01</v>
      </c>
      <c r="BK470" s="28" t="n">
        <f aca="false">V470</f>
        <v>1.975</v>
      </c>
      <c r="BL470" s="28" t="n">
        <f aca="false">W470</f>
        <v>2.29</v>
      </c>
      <c r="BM470" s="1" t="n">
        <f aca="false">IF(BK470=0,0,IF(BL470=0,0,1))</f>
        <v>1</v>
      </c>
      <c r="BN470" s="56" t="n">
        <f aca="false">B470</f>
        <v>36148</v>
      </c>
      <c r="BO470" s="71" t="n">
        <f aca="false">IF(BM470=1,CORREL(BK451:BK470,BL451:BL470),1.1)</f>
        <v>0.950061470902308</v>
      </c>
      <c r="BP470" s="28" t="n">
        <f aca="false">IF(BM470=0," ",BO470)</f>
        <v>0.950061470902308</v>
      </c>
      <c r="BV470" s="56" t="n">
        <f aca="false">BN470</f>
        <v>36148</v>
      </c>
      <c r="BW470" s="28" t="n">
        <f aca="false">V470</f>
        <v>1.975</v>
      </c>
      <c r="BX470" s="28" t="n">
        <f aca="false">W470</f>
        <v>2.29</v>
      </c>
      <c r="BY470" s="1" t="n">
        <f aca="false">LN(BW470/BW469)</f>
        <v>0</v>
      </c>
      <c r="BZ470" s="1" t="n">
        <f aca="false">LN(BX470/BX469)</f>
        <v>0</v>
      </c>
      <c r="CA470" s="56" t="n">
        <f aca="false">BV470</f>
        <v>36148</v>
      </c>
      <c r="CB470" s="1" t="n">
        <f aca="false">IF(ISNUMBER(STDEV(BY449:BY470)),STDEV(BY449:BY470)*SQRT(252),0)</f>
        <v>2.00744408027397</v>
      </c>
      <c r="CC470" s="1" t="n">
        <f aca="false">IF(ISNUMBER(STDEV(BZ449:BZ470)),STDEV(BZ449:BZ470)*SQRT(252),0)</f>
        <v>0.846815475911939</v>
      </c>
      <c r="CF470" s="56" t="n">
        <v>35970</v>
      </c>
      <c r="CG470" s="1" t="n">
        <f aca="false">CORREL(C449:C470,E449:E470)</f>
        <v>0.947156453807155</v>
      </c>
      <c r="CI470" s="56" t="n">
        <v>35970</v>
      </c>
      <c r="CJ470" s="3" t="n">
        <f aca="false">STDEV(CO449:CO470)*CJ$24</f>
        <v>2.01935779958716</v>
      </c>
      <c r="CK470" s="3" t="n">
        <f aca="false">STDEV(CP449:CP470)*CK$24</f>
        <v>0.851841131166409</v>
      </c>
      <c r="CO470" s="3" t="n">
        <f aca="false">LN(V470/V469)</f>
        <v>0</v>
      </c>
      <c r="CP470" s="3" t="n">
        <f aca="false">LN(W470/W469)</f>
        <v>0</v>
      </c>
    </row>
    <row r="471" customFormat="false" ht="12.75" hidden="false" customHeight="false" outlineLevel="0" collapsed="false">
      <c r="A471" s="1" t="n">
        <f aca="false">A472-1</f>
        <v>904</v>
      </c>
      <c r="B471" s="56" t="n">
        <f aca="false">HLOOKUP("date",IF(TERM2="cash",cash,PRICELOOK),IF(A471&gt;=2,A471,2),FALSE())</f>
        <v>36149</v>
      </c>
      <c r="C471" s="1" t="n">
        <f aca="false">IF(MIN($N471:$O471)=0,0,N471)</f>
        <v>1.975</v>
      </c>
      <c r="D471" s="35" t="n">
        <f aca="false">IF(ma=7,AVERAGE(C465:C471),IF(ma=14,AVERAGE(C458:C471),IF(ma=30,AVERAGE(C442:C471),IF(ma=40,AVERAGE(C432:C471),0))))</f>
        <v>0</v>
      </c>
      <c r="E471" s="1" t="n">
        <f aca="false">IF(MIN($N471:$O471)=0,0,O471)</f>
        <v>2.29</v>
      </c>
      <c r="I471" s="56" t="n">
        <f aca="false">B471</f>
        <v>36149</v>
      </c>
      <c r="J471" s="35" t="n">
        <f aca="false">IF(MIN(C471,E471)=0,0,E471-C471)</f>
        <v>0.315</v>
      </c>
      <c r="K471" s="35" t="n">
        <f aca="false">IF(ma=7,AVERAGE(J465:J471),IF(ma=14,AVERAGE(J458:J471),IF(ma=30,AVERAGE(J442:J471),IF(ma=40,AVERAGE(J432:J471),0))))</f>
        <v>0</v>
      </c>
      <c r="L471" s="35"/>
      <c r="M471" s="35"/>
      <c r="N471" s="28" t="n">
        <f aca="false">IF(BASISYN="YES",Q471-S471,Q471)</f>
        <v>1.975</v>
      </c>
      <c r="O471" s="28" t="n">
        <f aca="false">IF(BASISYN="YES",R471-T471,R471)</f>
        <v>2.29</v>
      </c>
      <c r="Q471" s="28" t="n">
        <f aca="false">IF(ISNA(V471),Q470,V471)</f>
        <v>1.975</v>
      </c>
      <c r="R471" s="28" t="n">
        <f aca="false">IF(ISNA(W471),R470,W471)</f>
        <v>2.29</v>
      </c>
      <c r="S471" s="28" t="n">
        <f aca="false">IF(ISNA(X471),S470,X471)</f>
        <v>2.01</v>
      </c>
      <c r="T471" s="28" t="n">
        <f aca="false">IF(ISNA(Y471),T470,Y471)</f>
        <v>2.01</v>
      </c>
      <c r="V471" s="28" t="n">
        <f aca="false">VLOOKUP($B471,IF(V$1=2,PRICELOOK2,IF(V$1=3,PRICELOOK3,IF(V$1=4,cash,PRICELOOK))),V$2,FALSE())</f>
        <v>1.975</v>
      </c>
      <c r="W471" s="28" t="n">
        <f aca="false">VLOOKUP($B471,IF(W$1=2,PRICELOOK2,IF(W$1=3,PRICELOOK3,IF(W$1=4,cash,PRICELOOK))),W$2,FALSE())</f>
        <v>2.29</v>
      </c>
      <c r="X471" s="28" t="n">
        <f aca="false">VLOOKUP($B471,IF(X$1=2,PRICELOOK2,IF(X$1=3,PRICELOOK3,IF(X$1=4,cash,PRICELOOK))),X$2,FALSE())</f>
        <v>2.01</v>
      </c>
      <c r="Y471" s="28" t="n">
        <f aca="false">VLOOKUP($B471,IF(Y$1=2,PRICELOOK2,IF(Y$1=3,PRICELOOK3,IF(Y$1=4,cash,PRICELOOK))),Y$2,FALSE())</f>
        <v>2.01</v>
      </c>
      <c r="BK471" s="28" t="n">
        <f aca="false">V471</f>
        <v>1.975</v>
      </c>
      <c r="BL471" s="28" t="n">
        <f aca="false">W471</f>
        <v>2.29</v>
      </c>
      <c r="BM471" s="1" t="n">
        <f aca="false">IF(BK471=0,0,IF(BL471=0,0,1))</f>
        <v>1</v>
      </c>
      <c r="BN471" s="56" t="n">
        <f aca="false">B471</f>
        <v>36149</v>
      </c>
      <c r="BO471" s="71" t="n">
        <f aca="false">IF(BM471=1,CORREL(BK452:BK471,BL452:BL471),1.1)</f>
        <v>0.952498234074413</v>
      </c>
      <c r="BP471" s="28" t="n">
        <f aca="false">IF(BM471=0," ",BO471)</f>
        <v>0.952498234074413</v>
      </c>
      <c r="BV471" s="56" t="n">
        <f aca="false">BN471</f>
        <v>36149</v>
      </c>
      <c r="BW471" s="28" t="n">
        <f aca="false">V471</f>
        <v>1.975</v>
      </c>
      <c r="BX471" s="28" t="n">
        <f aca="false">W471</f>
        <v>2.29</v>
      </c>
      <c r="BY471" s="1" t="n">
        <f aca="false">LN(BW471/BW470)</f>
        <v>0</v>
      </c>
      <c r="BZ471" s="1" t="n">
        <f aca="false">LN(BX471/BX470)</f>
        <v>0</v>
      </c>
      <c r="CA471" s="56" t="n">
        <f aca="false">BV471</f>
        <v>36149</v>
      </c>
      <c r="CB471" s="1" t="n">
        <f aca="false">IF(ISNUMBER(STDEV(BY450:BY471)),STDEV(BY450:BY471)*SQRT(252),0)</f>
        <v>2.00744408027397</v>
      </c>
      <c r="CC471" s="1" t="n">
        <f aca="false">IF(ISNUMBER(STDEV(BZ450:BZ471)),STDEV(BZ450:BZ471)*SQRT(252),0)</f>
        <v>0.846815475911939</v>
      </c>
      <c r="CF471" s="56" t="n">
        <v>35971</v>
      </c>
      <c r="CG471" s="1" t="n">
        <f aca="false">CORREL(C450:C471,E450:E471)</f>
        <v>0.951213000695066</v>
      </c>
      <c r="CI471" s="56" t="n">
        <v>35971</v>
      </c>
      <c r="CJ471" s="3" t="n">
        <f aca="false">STDEV(CO450:CO471)*CJ$24</f>
        <v>2.01935779958716</v>
      </c>
      <c r="CK471" s="3" t="n">
        <f aca="false">STDEV(CP450:CP471)*CK$24</f>
        <v>0.851841131166409</v>
      </c>
      <c r="CO471" s="3" t="n">
        <f aca="false">LN(V471/V470)</f>
        <v>0</v>
      </c>
      <c r="CP471" s="3" t="n">
        <f aca="false">LN(W471/W470)</f>
        <v>0</v>
      </c>
    </row>
    <row r="472" customFormat="false" ht="12.75" hidden="false" customHeight="false" outlineLevel="0" collapsed="false">
      <c r="A472" s="1" t="n">
        <f aca="false">A473-1</f>
        <v>905</v>
      </c>
      <c r="B472" s="56" t="n">
        <f aca="false">HLOOKUP("date",IF(TERM2="cash",cash,PRICELOOK),IF(A472&gt;=2,A472,2),FALSE())</f>
        <v>36150</v>
      </c>
      <c r="C472" s="1" t="n">
        <f aca="false">IF(MIN($N472:$O472)=0,0,N472)</f>
        <v>2.155</v>
      </c>
      <c r="D472" s="35" t="n">
        <f aca="false">IF(ma=7,AVERAGE(C466:C472),IF(ma=14,AVERAGE(C459:C472),IF(ma=30,AVERAGE(C443:C472),IF(ma=40,AVERAGE(C433:C472),0))))</f>
        <v>0</v>
      </c>
      <c r="E472" s="1" t="n">
        <f aca="false">IF(MIN($N472:$O472)=0,0,O472)</f>
        <v>2.62</v>
      </c>
      <c r="I472" s="56" t="n">
        <f aca="false">B472</f>
        <v>36150</v>
      </c>
      <c r="J472" s="35" t="n">
        <f aca="false">IF(MIN(C472,E472)=0,0,E472-C472)</f>
        <v>0.465</v>
      </c>
      <c r="K472" s="35" t="n">
        <f aca="false">IF(ma=7,AVERAGE(J466:J472),IF(ma=14,AVERAGE(J459:J472),IF(ma=30,AVERAGE(J443:J472),IF(ma=40,AVERAGE(J433:J472),0))))</f>
        <v>0</v>
      </c>
      <c r="L472" s="35"/>
      <c r="M472" s="35"/>
      <c r="N472" s="28" t="n">
        <f aca="false">IF(BASISYN="YES",Q472-S472,Q472)</f>
        <v>2.155</v>
      </c>
      <c r="O472" s="28" t="n">
        <f aca="false">IF(BASISYN="YES",R472-T472,R472)</f>
        <v>2.62</v>
      </c>
      <c r="Q472" s="28" t="n">
        <f aca="false">IF(ISNA(V472),Q471,V472)</f>
        <v>2.155</v>
      </c>
      <c r="R472" s="28" t="n">
        <f aca="false">IF(ISNA(W472),R471,W472)</f>
        <v>2.62</v>
      </c>
      <c r="S472" s="28" t="n">
        <f aca="false">IF(ISNA(X472),S471,X472)</f>
        <v>2.045</v>
      </c>
      <c r="T472" s="28" t="n">
        <f aca="false">IF(ISNA(Y472),T471,Y472)</f>
        <v>2.045</v>
      </c>
      <c r="V472" s="28" t="n">
        <f aca="false">VLOOKUP($B472,IF(V$1=2,PRICELOOK2,IF(V$1=3,PRICELOOK3,IF(V$1=4,cash,PRICELOOK))),V$2,FALSE())</f>
        <v>2.155</v>
      </c>
      <c r="W472" s="28" t="n">
        <f aca="false">VLOOKUP($B472,IF(W$1=2,PRICELOOK2,IF(W$1=3,PRICELOOK3,IF(W$1=4,cash,PRICELOOK))),W$2,FALSE())</f>
        <v>2.62</v>
      </c>
      <c r="X472" s="28" t="n">
        <f aca="false">VLOOKUP($B472,IF(X$1=2,PRICELOOK2,IF(X$1=3,PRICELOOK3,IF(X$1=4,cash,PRICELOOK))),X$2,FALSE())</f>
        <v>2.045</v>
      </c>
      <c r="Y472" s="28" t="n">
        <f aca="false">VLOOKUP($B472,IF(Y$1=2,PRICELOOK2,IF(Y$1=3,PRICELOOK3,IF(Y$1=4,cash,PRICELOOK))),Y$2,FALSE())</f>
        <v>2.045</v>
      </c>
      <c r="BK472" s="28" t="n">
        <f aca="false">V472</f>
        <v>2.155</v>
      </c>
      <c r="BL472" s="28" t="n">
        <f aca="false">W472</f>
        <v>2.62</v>
      </c>
      <c r="BM472" s="1" t="n">
        <f aca="false">IF(BK472=0,0,IF(BL472=0,0,1))</f>
        <v>1</v>
      </c>
      <c r="BN472" s="56" t="n">
        <f aca="false">B472</f>
        <v>36150</v>
      </c>
      <c r="BO472" s="71" t="n">
        <f aca="false">IF(BM472=1,CORREL(BK453:BK472,BL453:BL472),1.1)</f>
        <v>0.921897978691857</v>
      </c>
      <c r="BP472" s="28" t="n">
        <f aca="false">IF(BM472=0," ",BO472)</f>
        <v>0.921897978691857</v>
      </c>
      <c r="BV472" s="56" t="n">
        <f aca="false">BN472</f>
        <v>36150</v>
      </c>
      <c r="BW472" s="28" t="n">
        <f aca="false">V472</f>
        <v>2.155</v>
      </c>
      <c r="BX472" s="28" t="n">
        <f aca="false">W472</f>
        <v>2.62</v>
      </c>
      <c r="BY472" s="1" t="n">
        <f aca="false">LN(BW472/BW471)</f>
        <v>0.0872223252026258</v>
      </c>
      <c r="BZ472" s="1" t="n">
        <f aca="false">LN(BX472/BX471)</f>
        <v>0.134622500206857</v>
      </c>
      <c r="CA472" s="56" t="n">
        <f aca="false">BV472</f>
        <v>36150</v>
      </c>
      <c r="CB472" s="1" t="n">
        <f aca="false">IF(ISNUMBER(STDEV(BY451:BY472)),STDEV(BY451:BY472)*SQRT(252),0)</f>
        <v>2.02592505385894</v>
      </c>
      <c r="CC472" s="1" t="n">
        <f aca="false">IF(ISNUMBER(STDEV(BZ451:BZ472)),STDEV(BZ451:BZ472)*SQRT(252),0)</f>
        <v>0.957311941273091</v>
      </c>
      <c r="CF472" s="56" t="n">
        <v>35972</v>
      </c>
      <c r="CG472" s="1" t="n">
        <f aca="false">CORREL(C451:C472,E451:E472)</f>
        <v>0.923298112739347</v>
      </c>
      <c r="CI472" s="56" t="n">
        <v>35972</v>
      </c>
      <c r="CJ472" s="3" t="n">
        <f aca="false">STDEV(CO451:CO472)*CJ$24</f>
        <v>2.0379484535035</v>
      </c>
      <c r="CK472" s="3" t="n">
        <f aca="false">STDEV(CP451:CP472)*CK$24</f>
        <v>0.962993367657801</v>
      </c>
      <c r="CO472" s="3" t="n">
        <f aca="false">LN(V472/V471)</f>
        <v>0.0872223252026258</v>
      </c>
      <c r="CP472" s="3" t="n">
        <f aca="false">LN(W472/W471)</f>
        <v>0.134622500206857</v>
      </c>
    </row>
    <row r="473" customFormat="false" ht="12.75" hidden="false" customHeight="false" outlineLevel="0" collapsed="false">
      <c r="A473" s="1" t="n">
        <f aca="false">A474-1</f>
        <v>906</v>
      </c>
      <c r="B473" s="56" t="n">
        <f aca="false">HLOOKUP("date",IF(TERM2="cash",cash,PRICELOOK),IF(A473&gt;=2,A473,2),FALSE())</f>
        <v>36151</v>
      </c>
      <c r="C473" s="1" t="n">
        <f aca="false">IF(MIN($N473:$O473)=0,0,N473)</f>
        <v>2.15</v>
      </c>
      <c r="D473" s="35" t="n">
        <f aca="false">IF(ma=7,AVERAGE(C467:C473),IF(ma=14,AVERAGE(C460:C473),IF(ma=30,AVERAGE(C444:C473),IF(ma=40,AVERAGE(C434:C473),0))))</f>
        <v>0</v>
      </c>
      <c r="E473" s="1" t="n">
        <f aca="false">IF(MIN($N473:$O473)=0,0,O473)</f>
        <v>2.485</v>
      </c>
      <c r="I473" s="56" t="n">
        <f aca="false">B473</f>
        <v>36151</v>
      </c>
      <c r="J473" s="35" t="n">
        <f aca="false">IF(MIN(C473,E473)=0,0,E473-C473)</f>
        <v>0.335</v>
      </c>
      <c r="K473" s="35" t="n">
        <f aca="false">IF(ma=7,AVERAGE(J467:J473),IF(ma=14,AVERAGE(J460:J473),IF(ma=30,AVERAGE(J444:J473),IF(ma=40,AVERAGE(J434:J473),0))))</f>
        <v>0</v>
      </c>
      <c r="L473" s="35"/>
      <c r="M473" s="35"/>
      <c r="N473" s="28" t="n">
        <f aca="false">IF(BASISYN="YES",Q473-S473,Q473)</f>
        <v>2.15</v>
      </c>
      <c r="O473" s="28" t="n">
        <f aca="false">IF(BASISYN="YES",R473-T473,R473)</f>
        <v>2.485</v>
      </c>
      <c r="Q473" s="28" t="n">
        <f aca="false">IF(ISNA(V473),Q472,V473)</f>
        <v>2.15</v>
      </c>
      <c r="R473" s="28" t="n">
        <f aca="false">IF(ISNA(W473),R472,W473)</f>
        <v>2.485</v>
      </c>
      <c r="S473" s="28" t="n">
        <f aca="false">IF(ISNA(X473),S472,X473)</f>
        <v>1.945</v>
      </c>
      <c r="T473" s="28" t="n">
        <f aca="false">IF(ISNA(Y473),T472,Y473)</f>
        <v>1.945</v>
      </c>
      <c r="V473" s="28" t="n">
        <f aca="false">VLOOKUP($B473,IF(V$1=2,PRICELOOK2,IF(V$1=3,PRICELOOK3,IF(V$1=4,cash,PRICELOOK))),V$2,FALSE())</f>
        <v>2.15</v>
      </c>
      <c r="W473" s="28" t="n">
        <f aca="false">VLOOKUP($B473,IF(W$1=2,PRICELOOK2,IF(W$1=3,PRICELOOK3,IF(W$1=4,cash,PRICELOOK))),W$2,FALSE())</f>
        <v>2.485</v>
      </c>
      <c r="X473" s="28" t="n">
        <f aca="false">VLOOKUP($B473,IF(X$1=2,PRICELOOK2,IF(X$1=3,PRICELOOK3,IF(X$1=4,cash,PRICELOOK))),X$2,FALSE())</f>
        <v>1.945</v>
      </c>
      <c r="Y473" s="28" t="n">
        <f aca="false">VLOOKUP($B473,IF(Y$1=2,PRICELOOK2,IF(Y$1=3,PRICELOOK3,IF(Y$1=4,cash,PRICELOOK))),Y$2,FALSE())</f>
        <v>1.945</v>
      </c>
      <c r="BK473" s="28" t="n">
        <f aca="false">V473</f>
        <v>2.15</v>
      </c>
      <c r="BL473" s="28" t="n">
        <f aca="false">W473</f>
        <v>2.485</v>
      </c>
      <c r="BM473" s="1" t="n">
        <f aca="false">IF(BK473=0,0,IF(BL473=0,0,1))</f>
        <v>1</v>
      </c>
      <c r="BN473" s="56" t="n">
        <f aca="false">B473</f>
        <v>36151</v>
      </c>
      <c r="BO473" s="71" t="n">
        <f aca="false">IF(BM473=1,CORREL(BK454:BK473,BL454:BL473),1.1)</f>
        <v>0.926855990781118</v>
      </c>
      <c r="BP473" s="28" t="n">
        <f aca="false">IF(BM473=0," ",BO473)</f>
        <v>0.926855990781118</v>
      </c>
      <c r="BV473" s="56" t="n">
        <f aca="false">BN473</f>
        <v>36151</v>
      </c>
      <c r="BW473" s="28" t="n">
        <f aca="false">V473</f>
        <v>2.15</v>
      </c>
      <c r="BX473" s="28" t="n">
        <f aca="false">W473</f>
        <v>2.485</v>
      </c>
      <c r="BY473" s="1" t="n">
        <f aca="false">LN(BW473/BW472)</f>
        <v>-0.00232288141613964</v>
      </c>
      <c r="BZ473" s="1" t="n">
        <f aca="false">LN(BX473/BX472)</f>
        <v>-0.0529016582244136</v>
      </c>
      <c r="CA473" s="56" t="n">
        <f aca="false">BV473</f>
        <v>36151</v>
      </c>
      <c r="CB473" s="1" t="n">
        <f aca="false">IF(ISNUMBER(STDEV(BY452:BY473)),STDEV(BY452:BY473)*SQRT(252),0)</f>
        <v>2.00072778784216</v>
      </c>
      <c r="CC473" s="1" t="n">
        <f aca="false">IF(ISNUMBER(STDEV(BZ452:BZ473)),STDEV(BZ452:BZ473)*SQRT(252),0)</f>
        <v>0.954014406768483</v>
      </c>
      <c r="CF473" s="56" t="n">
        <v>35975</v>
      </c>
      <c r="CG473" s="1" t="n">
        <f aca="false">CORREL(C452:C473,E452:E473)</f>
        <v>0.930343157569437</v>
      </c>
      <c r="CI473" s="56" t="n">
        <v>35975</v>
      </c>
      <c r="CJ473" s="3" t="n">
        <f aca="false">STDEV(CO452:CO473)*CJ$24</f>
        <v>2.01260164750315</v>
      </c>
      <c r="CK473" s="3" t="n">
        <f aca="false">STDEV(CP452:CP473)*CK$24</f>
        <v>0.959676263043669</v>
      </c>
      <c r="CO473" s="3" t="n">
        <f aca="false">LN(V473/V472)</f>
        <v>-0.00232288141613964</v>
      </c>
      <c r="CP473" s="3" t="n">
        <f aca="false">LN(W473/W472)</f>
        <v>-0.0529016582244136</v>
      </c>
    </row>
    <row r="474" customFormat="false" ht="12.75" hidden="false" customHeight="false" outlineLevel="0" collapsed="false">
      <c r="A474" s="1" t="n">
        <f aca="false">A475-1</f>
        <v>907</v>
      </c>
      <c r="B474" s="56" t="n">
        <f aca="false">HLOOKUP("date",IF(TERM2="cash",cash,PRICELOOK),IF(A474&gt;=2,A474,2),FALSE())</f>
        <v>36152</v>
      </c>
      <c r="C474" s="1" t="n">
        <f aca="false">IF(MIN($N474:$O474)=0,0,N474)</f>
        <v>2.005</v>
      </c>
      <c r="D474" s="35" t="n">
        <f aca="false">IF(ma=7,AVERAGE(C468:C474),IF(ma=14,AVERAGE(C461:C474),IF(ma=30,AVERAGE(C445:C474),IF(ma=40,AVERAGE(C435:C474),0))))</f>
        <v>0</v>
      </c>
      <c r="E474" s="1" t="n">
        <f aca="false">IF(MIN($N474:$O474)=0,0,O474)</f>
        <v>2.325</v>
      </c>
      <c r="I474" s="56" t="n">
        <f aca="false">B474</f>
        <v>36152</v>
      </c>
      <c r="J474" s="35" t="n">
        <f aca="false">IF(MIN(C474,E474)=0,0,E474-C474)</f>
        <v>0.32</v>
      </c>
      <c r="K474" s="35" t="n">
        <f aca="false">IF(ma=7,AVERAGE(J468:J474),IF(ma=14,AVERAGE(J461:J474),IF(ma=30,AVERAGE(J445:J474),IF(ma=40,AVERAGE(J435:J474),0))))</f>
        <v>0</v>
      </c>
      <c r="L474" s="35"/>
      <c r="M474" s="35"/>
      <c r="N474" s="28" t="n">
        <f aca="false">IF(BASISYN="YES",Q474-S474,Q474)</f>
        <v>2.005</v>
      </c>
      <c r="O474" s="28" t="n">
        <f aca="false">IF(BASISYN="YES",R474-T474,R474)</f>
        <v>2.325</v>
      </c>
      <c r="Q474" s="28" t="n">
        <f aca="false">IF(ISNA(V474),Q473,V474)</f>
        <v>2.005</v>
      </c>
      <c r="R474" s="28" t="n">
        <f aca="false">IF(ISNA(W474),R473,W474)</f>
        <v>2.325</v>
      </c>
      <c r="S474" s="28" t="n">
        <f aca="false">IF(ISNA(X474),S473,X474)</f>
        <v>1.865</v>
      </c>
      <c r="T474" s="28" t="n">
        <f aca="false">IF(ISNA(Y474),T473,Y474)</f>
        <v>1.865</v>
      </c>
      <c r="V474" s="28" t="n">
        <f aca="false">VLOOKUP($B474,IF(V$1=2,PRICELOOK2,IF(V$1=3,PRICELOOK3,IF(V$1=4,cash,PRICELOOK))),V$2,FALSE())</f>
        <v>2.005</v>
      </c>
      <c r="W474" s="28" t="n">
        <f aca="false">VLOOKUP($B474,IF(W$1=2,PRICELOOK2,IF(W$1=3,PRICELOOK3,IF(W$1=4,cash,PRICELOOK))),W$2,FALSE())</f>
        <v>2.325</v>
      </c>
      <c r="X474" s="28" t="n">
        <f aca="false">VLOOKUP($B474,IF(X$1=2,PRICELOOK2,IF(X$1=3,PRICELOOK3,IF(X$1=4,cash,PRICELOOK))),X$2,FALSE())</f>
        <v>1.865</v>
      </c>
      <c r="Y474" s="28" t="n">
        <f aca="false">VLOOKUP($B474,IF(Y$1=2,PRICELOOK2,IF(Y$1=3,PRICELOOK3,IF(Y$1=4,cash,PRICELOOK))),Y$2,FALSE())</f>
        <v>1.865</v>
      </c>
      <c r="BK474" s="28" t="n">
        <f aca="false">V474</f>
        <v>2.005</v>
      </c>
      <c r="BL474" s="28" t="n">
        <f aca="false">W474</f>
        <v>2.325</v>
      </c>
      <c r="BM474" s="1" t="n">
        <f aca="false">IF(BK474=0,0,IF(BL474=0,0,1))</f>
        <v>1</v>
      </c>
      <c r="BN474" s="56" t="n">
        <f aca="false">B474</f>
        <v>36152</v>
      </c>
      <c r="BO474" s="71" t="n">
        <f aca="false">IF(BM474=1,CORREL(BK455:BK474,BL455:BL474),1.1)</f>
        <v>0.923014243421277</v>
      </c>
      <c r="BP474" s="28" t="n">
        <f aca="false">IF(BM474=0," ",BO474)</f>
        <v>0.923014243421277</v>
      </c>
      <c r="BV474" s="56" t="n">
        <f aca="false">BN474</f>
        <v>36152</v>
      </c>
      <c r="BW474" s="28" t="n">
        <f aca="false">V474</f>
        <v>2.005</v>
      </c>
      <c r="BX474" s="28" t="n">
        <f aca="false">W474</f>
        <v>2.325</v>
      </c>
      <c r="BY474" s="1" t="n">
        <f aca="false">LN(BW474/BW473)</f>
        <v>-0.0698237813810389</v>
      </c>
      <c r="BZ474" s="1" t="n">
        <f aca="false">LN(BX474/BX473)</f>
        <v>-0.0665526205092723</v>
      </c>
      <c r="CA474" s="56" t="n">
        <f aca="false">BV474</f>
        <v>36152</v>
      </c>
      <c r="CB474" s="1" t="n">
        <f aca="false">IF(ISNUMBER(STDEV(BY453:BY474)),STDEV(BY453:BY474)*SQRT(252),0)</f>
        <v>1.9483936914236</v>
      </c>
      <c r="CC474" s="1" t="n">
        <f aca="false">IF(ISNUMBER(STDEV(BZ453:BZ474)),STDEV(BZ453:BZ474)*SQRT(252),0)</f>
        <v>0.941303003775543</v>
      </c>
      <c r="CF474" s="56" t="n">
        <v>35976</v>
      </c>
      <c r="CG474" s="1" t="n">
        <f aca="false">CORREL(C453:C474,E453:E474)</f>
        <v>0.932098956588061</v>
      </c>
      <c r="CI474" s="56" t="n">
        <v>35976</v>
      </c>
      <c r="CJ474" s="3" t="n">
        <f aca="false">STDEV(CO453:CO474)*CJ$24</f>
        <v>1.95995696024852</v>
      </c>
      <c r="CK474" s="3" t="n">
        <f aca="false">STDEV(CP453:CP474)*CK$24</f>
        <v>0.946889420794999</v>
      </c>
      <c r="CO474" s="3" t="n">
        <f aca="false">LN(V474/V473)</f>
        <v>-0.0698237813810389</v>
      </c>
      <c r="CP474" s="3" t="n">
        <f aca="false">LN(W474/W473)</f>
        <v>-0.0665526205092723</v>
      </c>
    </row>
    <row r="475" customFormat="false" ht="12.75" hidden="false" customHeight="false" outlineLevel="0" collapsed="false">
      <c r="A475" s="1" t="n">
        <f aca="false">A476-1</f>
        <v>908</v>
      </c>
      <c r="B475" s="56" t="n">
        <f aca="false">HLOOKUP("date",IF(TERM2="cash",cash,PRICELOOK),IF(A475&gt;=2,A475,2),FALSE())</f>
        <v>36153</v>
      </c>
      <c r="C475" s="1" t="n">
        <f aca="false">IF(MIN($N475:$O475)=0,0,N475)</f>
        <v>2.005</v>
      </c>
      <c r="D475" s="35" t="n">
        <f aca="false">IF(ma=7,AVERAGE(C469:C475),IF(ma=14,AVERAGE(C462:C475),IF(ma=30,AVERAGE(C446:C475),IF(ma=40,AVERAGE(C436:C475),0))))</f>
        <v>0</v>
      </c>
      <c r="E475" s="1" t="n">
        <f aca="false">IF(MIN($N475:$O475)=0,0,O475)</f>
        <v>2.325</v>
      </c>
      <c r="I475" s="56" t="n">
        <f aca="false">B475</f>
        <v>36153</v>
      </c>
      <c r="J475" s="35" t="n">
        <f aca="false">IF(MIN(C475,E475)=0,0,E475-C475)</f>
        <v>0.32</v>
      </c>
      <c r="K475" s="35" t="n">
        <f aca="false">IF(ma=7,AVERAGE(J469:J475),IF(ma=14,AVERAGE(J462:J475),IF(ma=30,AVERAGE(J446:J475),IF(ma=40,AVERAGE(J436:J475),0))))</f>
        <v>0</v>
      </c>
      <c r="L475" s="35"/>
      <c r="M475" s="35"/>
      <c r="N475" s="28" t="n">
        <f aca="false">IF(BASISYN="YES",Q475-S475,Q475)</f>
        <v>2.005</v>
      </c>
      <c r="O475" s="28" t="n">
        <f aca="false">IF(BASISYN="YES",R475-T475,R475)</f>
        <v>2.325</v>
      </c>
      <c r="Q475" s="28" t="n">
        <f aca="false">IF(ISNA(V475),Q474,V475)</f>
        <v>2.005</v>
      </c>
      <c r="R475" s="28" t="n">
        <f aca="false">IF(ISNA(W475),R474,W475)</f>
        <v>2.325</v>
      </c>
      <c r="S475" s="28" t="n">
        <f aca="false">IF(ISNA(X475),S474,X475)</f>
        <v>1.865</v>
      </c>
      <c r="T475" s="28" t="n">
        <f aca="false">IF(ISNA(Y475),T474,Y475)</f>
        <v>1.865</v>
      </c>
      <c r="V475" s="28" t="n">
        <f aca="false">VLOOKUP($B475,IF(V$1=2,PRICELOOK2,IF(V$1=3,PRICELOOK3,IF(V$1=4,cash,PRICELOOK))),V$2,FALSE())</f>
        <v>2.005</v>
      </c>
      <c r="W475" s="28" t="n">
        <f aca="false">VLOOKUP($B475,IF(W$1=2,PRICELOOK2,IF(W$1=3,PRICELOOK3,IF(W$1=4,cash,PRICELOOK))),W$2,FALSE())</f>
        <v>2.325</v>
      </c>
      <c r="X475" s="28" t="n">
        <f aca="false">VLOOKUP($B475,IF(X$1=2,PRICELOOK2,IF(X$1=3,PRICELOOK3,IF(X$1=4,cash,PRICELOOK))),X$2,FALSE())</f>
        <v>1.865</v>
      </c>
      <c r="Y475" s="28" t="n">
        <f aca="false">VLOOKUP($B475,IF(Y$1=2,PRICELOOK2,IF(Y$1=3,PRICELOOK3,IF(Y$1=4,cash,PRICELOOK))),Y$2,FALSE())</f>
        <v>1.865</v>
      </c>
      <c r="BK475" s="28" t="n">
        <f aca="false">V475</f>
        <v>2.005</v>
      </c>
      <c r="BL475" s="28" t="n">
        <f aca="false">W475</f>
        <v>2.325</v>
      </c>
      <c r="BM475" s="1" t="n">
        <f aca="false">IF(BK475=0,0,IF(BL475=0,0,1))</f>
        <v>1</v>
      </c>
      <c r="BN475" s="56" t="n">
        <f aca="false">B475</f>
        <v>36153</v>
      </c>
      <c r="BO475" s="71" t="n">
        <f aca="false">IF(BM475=1,CORREL(BK456:BK475,BL456:BL475),1.1)</f>
        <v>0.919889095268284</v>
      </c>
      <c r="BP475" s="28" t="n">
        <f aca="false">IF(BM475=0," ",BO475)</f>
        <v>0.919889095268284</v>
      </c>
      <c r="BV475" s="56" t="n">
        <f aca="false">BN475</f>
        <v>36153</v>
      </c>
      <c r="BW475" s="28" t="n">
        <f aca="false">V475</f>
        <v>2.005</v>
      </c>
      <c r="BX475" s="28" t="n">
        <f aca="false">W475</f>
        <v>2.325</v>
      </c>
      <c r="BY475" s="1" t="n">
        <f aca="false">LN(BW475/BW474)</f>
        <v>0</v>
      </c>
      <c r="BZ475" s="1" t="n">
        <f aca="false">LN(BX475/BX474)</f>
        <v>0</v>
      </c>
      <c r="CA475" s="56" t="n">
        <f aca="false">BV475</f>
        <v>36153</v>
      </c>
      <c r="CB475" s="1" t="n">
        <f aca="false">IF(ISNUMBER(STDEV(BY454:BY475)),STDEV(BY454:BY475)*SQRT(252),0)</f>
        <v>1.94921659355984</v>
      </c>
      <c r="CC475" s="1" t="n">
        <f aca="false">IF(ISNUMBER(STDEV(BZ454:BZ475)),STDEV(BZ454:BZ475)*SQRT(252),0)</f>
        <v>0.938541530860174</v>
      </c>
      <c r="CF475" s="56" t="n">
        <v>35977</v>
      </c>
      <c r="CG475" s="1" t="n">
        <f aca="false">CORREL(C454:C475,E454:E475)</f>
        <v>0.932877681716834</v>
      </c>
      <c r="CI475" s="56" t="n">
        <v>35977</v>
      </c>
      <c r="CJ475" s="3" t="n">
        <f aca="false">STDEV(CO454:CO475)*CJ$24</f>
        <v>1.96078474611985</v>
      </c>
      <c r="CK475" s="3" t="n">
        <f aca="false">STDEV(CP454:CP475)*CK$24</f>
        <v>0.944111559172454</v>
      </c>
      <c r="CO475" s="3" t="n">
        <f aca="false">LN(V475/V474)</f>
        <v>0</v>
      </c>
      <c r="CP475" s="3" t="n">
        <f aca="false">LN(W475/W474)</f>
        <v>0</v>
      </c>
    </row>
    <row r="476" customFormat="false" ht="12.75" hidden="false" customHeight="false" outlineLevel="0" collapsed="false">
      <c r="A476" s="1" t="n">
        <f aca="false">A477-1</f>
        <v>909</v>
      </c>
      <c r="B476" s="56" t="n">
        <f aca="false">HLOOKUP("date",IF(TERM2="cash",cash,PRICELOOK),IF(A476&gt;=2,A476,2),FALSE())</f>
        <v>36154</v>
      </c>
      <c r="C476" s="1" t="n">
        <f aca="false">IF(MIN($N476:$O476)=0,0,N476)</f>
        <v>2.005</v>
      </c>
      <c r="D476" s="35" t="n">
        <f aca="false">IF(ma=7,AVERAGE(C470:C476),IF(ma=14,AVERAGE(C463:C476),IF(ma=30,AVERAGE(C447:C476),IF(ma=40,AVERAGE(C437:C476),0))))</f>
        <v>0</v>
      </c>
      <c r="E476" s="1" t="n">
        <f aca="false">IF(MIN($N476:$O476)=0,0,O476)</f>
        <v>2.325</v>
      </c>
      <c r="I476" s="56" t="n">
        <f aca="false">B476</f>
        <v>36154</v>
      </c>
      <c r="J476" s="35" t="n">
        <f aca="false">IF(MIN(C476,E476)=0,0,E476-C476)</f>
        <v>0.32</v>
      </c>
      <c r="K476" s="35" t="n">
        <f aca="false">IF(ma=7,AVERAGE(J470:J476),IF(ma=14,AVERAGE(J463:J476),IF(ma=30,AVERAGE(J447:J476),IF(ma=40,AVERAGE(J437:J476),0))))</f>
        <v>0</v>
      </c>
      <c r="L476" s="35"/>
      <c r="M476" s="35"/>
      <c r="N476" s="28" t="n">
        <f aca="false">IF(BASISYN="YES",Q476-S476,Q476)</f>
        <v>2.005</v>
      </c>
      <c r="O476" s="28" t="n">
        <f aca="false">IF(BASISYN="YES",R476-T476,R476)</f>
        <v>2.325</v>
      </c>
      <c r="Q476" s="28" t="n">
        <f aca="false">IF(ISNA(V476),Q475,V476)</f>
        <v>2.005</v>
      </c>
      <c r="R476" s="28" t="n">
        <f aca="false">IF(ISNA(W476),R475,W476)</f>
        <v>2.325</v>
      </c>
      <c r="S476" s="28" t="n">
        <f aca="false">IF(ISNA(X476),S475,X476)</f>
        <v>1.865</v>
      </c>
      <c r="T476" s="28" t="n">
        <f aca="false">IF(ISNA(Y476),T475,Y476)</f>
        <v>1.865</v>
      </c>
      <c r="V476" s="28" t="n">
        <f aca="false">VLOOKUP($B476,IF(V$1=2,PRICELOOK2,IF(V$1=3,PRICELOOK3,IF(V$1=4,cash,PRICELOOK))),V$2,FALSE())</f>
        <v>2.005</v>
      </c>
      <c r="W476" s="28" t="n">
        <f aca="false">VLOOKUP($B476,IF(W$1=2,PRICELOOK2,IF(W$1=3,PRICELOOK3,IF(W$1=4,cash,PRICELOOK))),W$2,FALSE())</f>
        <v>2.325</v>
      </c>
      <c r="X476" s="28" t="n">
        <f aca="false">VLOOKUP($B476,IF(X$1=2,PRICELOOK2,IF(X$1=3,PRICELOOK3,IF(X$1=4,cash,PRICELOOK))),X$2,FALSE())</f>
        <v>1.865</v>
      </c>
      <c r="Y476" s="28" t="n">
        <f aca="false">VLOOKUP($B476,IF(Y$1=2,PRICELOOK2,IF(Y$1=3,PRICELOOK3,IF(Y$1=4,cash,PRICELOOK))),Y$2,FALSE())</f>
        <v>1.865</v>
      </c>
      <c r="BK476" s="28" t="n">
        <f aca="false">V476</f>
        <v>2.005</v>
      </c>
      <c r="BL476" s="28" t="n">
        <f aca="false">W476</f>
        <v>2.325</v>
      </c>
      <c r="BM476" s="1" t="n">
        <f aca="false">IF(BK476=0,0,IF(BL476=0,0,1))</f>
        <v>1</v>
      </c>
      <c r="BN476" s="56" t="n">
        <f aca="false">B476</f>
        <v>36154</v>
      </c>
      <c r="BO476" s="71" t="n">
        <f aca="false">IF(BM476=1,CORREL(BK457:BK476,BL457:BL476),1.1)</f>
        <v>0.917696926471263</v>
      </c>
      <c r="BP476" s="28" t="n">
        <f aca="false">IF(BM476=0," ",BO476)</f>
        <v>0.917696926471263</v>
      </c>
      <c r="BV476" s="56" t="n">
        <f aca="false">BN476</f>
        <v>36154</v>
      </c>
      <c r="BW476" s="28" t="n">
        <f aca="false">V476</f>
        <v>2.005</v>
      </c>
      <c r="BX476" s="28" t="n">
        <f aca="false">W476</f>
        <v>2.325</v>
      </c>
      <c r="BY476" s="1" t="n">
        <f aca="false">LN(BW476/BW475)</f>
        <v>0</v>
      </c>
      <c r="BZ476" s="1" t="n">
        <f aca="false">LN(BX476/BX475)</f>
        <v>0</v>
      </c>
      <c r="CA476" s="56" t="n">
        <f aca="false">BV476</f>
        <v>36154</v>
      </c>
      <c r="CB476" s="1" t="n">
        <f aca="false">IF(ISNUMBER(STDEV(BY455:BY476)),STDEV(BY455:BY476)*SQRT(252),0)</f>
        <v>1.86048346982348</v>
      </c>
      <c r="CC476" s="1" t="n">
        <f aca="false">IF(ISNUMBER(STDEV(BZ455:BZ476)),STDEV(BZ455:BZ476)*SQRT(252),0)</f>
        <v>0.904469698975367</v>
      </c>
      <c r="CF476" s="56" t="n">
        <v>35978</v>
      </c>
      <c r="CG476" s="1" t="n">
        <f aca="false">CORREL(C455:C476,E455:E476)</f>
        <v>0.928305920586082</v>
      </c>
      <c r="CI476" s="56" t="n">
        <v>35978</v>
      </c>
      <c r="CJ476" s="3" t="n">
        <f aca="false">STDEV(CO455:CO476)*CJ$24</f>
        <v>1.87152501168465</v>
      </c>
      <c r="CK476" s="3" t="n">
        <f aca="false">STDEV(CP455:CP476)*CK$24</f>
        <v>0.909837518794991</v>
      </c>
      <c r="CO476" s="3" t="n">
        <f aca="false">LN(V476/V475)</f>
        <v>0</v>
      </c>
      <c r="CP476" s="3" t="n">
        <f aca="false">LN(W476/W475)</f>
        <v>0</v>
      </c>
    </row>
    <row r="477" customFormat="false" ht="12.75" hidden="false" customHeight="false" outlineLevel="0" collapsed="false">
      <c r="A477" s="1" t="n">
        <f aca="false">A478-1</f>
        <v>910</v>
      </c>
      <c r="B477" s="56" t="n">
        <f aca="false">HLOOKUP("date",IF(TERM2="cash",cash,PRICELOOK),IF(A477&gt;=2,A477,2),FALSE())</f>
        <v>36155</v>
      </c>
      <c r="C477" s="1" t="n">
        <f aca="false">IF(MIN($N477:$O477)=0,0,N477)</f>
        <v>2.005</v>
      </c>
      <c r="D477" s="35" t="n">
        <f aca="false">IF(ma=7,AVERAGE(C471:C477),IF(ma=14,AVERAGE(C464:C477),IF(ma=30,AVERAGE(C448:C477),IF(ma=40,AVERAGE(C438:C477),0))))</f>
        <v>0</v>
      </c>
      <c r="E477" s="1" t="n">
        <f aca="false">IF(MIN($N477:$O477)=0,0,O477)</f>
        <v>2.325</v>
      </c>
      <c r="I477" s="56" t="n">
        <f aca="false">B477</f>
        <v>36155</v>
      </c>
      <c r="J477" s="35" t="n">
        <f aca="false">IF(MIN(C477,E477)=0,0,E477-C477)</f>
        <v>0.32</v>
      </c>
      <c r="K477" s="35" t="n">
        <f aca="false">IF(ma=7,AVERAGE(J471:J477),IF(ma=14,AVERAGE(J464:J477),IF(ma=30,AVERAGE(J448:J477),IF(ma=40,AVERAGE(J438:J477),0))))</f>
        <v>0</v>
      </c>
      <c r="L477" s="35"/>
      <c r="M477" s="35"/>
      <c r="N477" s="28" t="n">
        <f aca="false">IF(BASISYN="YES",Q477-S477,Q477)</f>
        <v>2.005</v>
      </c>
      <c r="O477" s="28" t="n">
        <f aca="false">IF(BASISYN="YES",R477-T477,R477)</f>
        <v>2.325</v>
      </c>
      <c r="Q477" s="28" t="n">
        <f aca="false">IF(ISNA(V477),Q476,V477)</f>
        <v>2.005</v>
      </c>
      <c r="R477" s="28" t="n">
        <f aca="false">IF(ISNA(W477),R476,W477)</f>
        <v>2.325</v>
      </c>
      <c r="S477" s="28" t="n">
        <f aca="false">IF(ISNA(X477),S476,X477)</f>
        <v>1.865</v>
      </c>
      <c r="T477" s="28" t="n">
        <f aca="false">IF(ISNA(Y477),T476,Y477)</f>
        <v>1.865</v>
      </c>
      <c r="V477" s="28" t="n">
        <f aca="false">VLOOKUP($B477,IF(V$1=2,PRICELOOK2,IF(V$1=3,PRICELOOK3,IF(V$1=4,cash,PRICELOOK))),V$2,FALSE())</f>
        <v>2.005</v>
      </c>
      <c r="W477" s="28" t="n">
        <f aca="false">VLOOKUP($B477,IF(W$1=2,PRICELOOK2,IF(W$1=3,PRICELOOK3,IF(W$1=4,cash,PRICELOOK))),W$2,FALSE())</f>
        <v>2.325</v>
      </c>
      <c r="X477" s="28" t="n">
        <f aca="false">VLOOKUP($B477,IF(X$1=2,PRICELOOK2,IF(X$1=3,PRICELOOK3,IF(X$1=4,cash,PRICELOOK))),X$2,FALSE())</f>
        <v>1.865</v>
      </c>
      <c r="Y477" s="28" t="n">
        <f aca="false">VLOOKUP($B477,IF(Y$1=2,PRICELOOK2,IF(Y$1=3,PRICELOOK3,IF(Y$1=4,cash,PRICELOOK))),Y$2,FALSE())</f>
        <v>1.865</v>
      </c>
      <c r="BK477" s="28" t="n">
        <f aca="false">V477</f>
        <v>2.005</v>
      </c>
      <c r="BL477" s="28" t="n">
        <f aca="false">W477</f>
        <v>2.325</v>
      </c>
      <c r="BM477" s="1" t="n">
        <f aca="false">IF(BK477=0,0,IF(BL477=0,0,1))</f>
        <v>1</v>
      </c>
      <c r="BN477" s="56" t="n">
        <f aca="false">B477</f>
        <v>36155</v>
      </c>
      <c r="BO477" s="71" t="n">
        <f aca="false">IF(BM477=1,CORREL(BK458:BK477,BL458:BL477),1.1)</f>
        <v>0.930023294408112</v>
      </c>
      <c r="BP477" s="28" t="n">
        <f aca="false">IF(BM477=0," ",BO477)</f>
        <v>0.930023294408112</v>
      </c>
      <c r="BV477" s="56" t="n">
        <f aca="false">BN477</f>
        <v>36155</v>
      </c>
      <c r="BW477" s="28" t="n">
        <f aca="false">V477</f>
        <v>2.005</v>
      </c>
      <c r="BX477" s="28" t="n">
        <f aca="false">W477</f>
        <v>2.325</v>
      </c>
      <c r="BY477" s="1" t="n">
        <f aca="false">LN(BW477/BW476)</f>
        <v>0</v>
      </c>
      <c r="BZ477" s="1" t="n">
        <f aca="false">LN(BX477/BX476)</f>
        <v>0</v>
      </c>
      <c r="CA477" s="56" t="n">
        <f aca="false">BV477</f>
        <v>36155</v>
      </c>
      <c r="CB477" s="1" t="n">
        <f aca="false">IF(ISNUMBER(STDEV(BY456:BY477)),STDEV(BY456:BY477)*SQRT(252),0)</f>
        <v>1.76943426590214</v>
      </c>
      <c r="CC477" s="1" t="n">
        <f aca="false">IF(ISNUMBER(STDEV(BZ456:BZ477)),STDEV(BZ456:BZ477)*SQRT(252),0)</f>
        <v>0.904022663265858</v>
      </c>
      <c r="CF477" s="56" t="n">
        <v>35982</v>
      </c>
      <c r="CG477" s="1" t="n">
        <f aca="false">CORREL(C456:C477,E456:E477)</f>
        <v>0.924571066201032</v>
      </c>
      <c r="CI477" s="56" t="n">
        <v>35982</v>
      </c>
      <c r="CJ477" s="3" t="n">
        <f aca="false">STDEV(CO456:CO477)*CJ$24</f>
        <v>1.77993545166081</v>
      </c>
      <c r="CK477" s="3" t="n">
        <f aca="false">STDEV(CP456:CP477)*CK$24</f>
        <v>0.909387830031274</v>
      </c>
      <c r="CO477" s="3" t="n">
        <f aca="false">LN(V477/V476)</f>
        <v>0</v>
      </c>
      <c r="CP477" s="3" t="n">
        <f aca="false">LN(W477/W476)</f>
        <v>0</v>
      </c>
    </row>
    <row r="478" customFormat="false" ht="12.75" hidden="false" customHeight="false" outlineLevel="0" collapsed="false">
      <c r="A478" s="1" t="n">
        <f aca="false">A479-1</f>
        <v>911</v>
      </c>
      <c r="B478" s="56" t="n">
        <f aca="false">HLOOKUP("date",IF(TERM2="cash",cash,PRICELOOK),IF(A478&gt;=2,A478,2),FALSE())</f>
        <v>36156</v>
      </c>
      <c r="C478" s="1" t="n">
        <f aca="false">IF(MIN($N478:$O478)=0,0,N478)</f>
        <v>2.005</v>
      </c>
      <c r="D478" s="35" t="n">
        <f aca="false">IF(ma=7,AVERAGE(C472:C478),IF(ma=14,AVERAGE(C465:C478),IF(ma=30,AVERAGE(C449:C478),IF(ma=40,AVERAGE(C439:C478),0))))</f>
        <v>0</v>
      </c>
      <c r="E478" s="1" t="n">
        <f aca="false">IF(MIN($N478:$O478)=0,0,O478)</f>
        <v>2.325</v>
      </c>
      <c r="I478" s="56" t="n">
        <f aca="false">B478</f>
        <v>36156</v>
      </c>
      <c r="J478" s="35" t="n">
        <f aca="false">IF(MIN(C478,E478)=0,0,E478-C478)</f>
        <v>0.32</v>
      </c>
      <c r="K478" s="35" t="n">
        <f aca="false">IF(ma=7,AVERAGE(J472:J478),IF(ma=14,AVERAGE(J465:J478),IF(ma=30,AVERAGE(J449:J478),IF(ma=40,AVERAGE(J439:J478),0))))</f>
        <v>0</v>
      </c>
      <c r="L478" s="35"/>
      <c r="M478" s="35"/>
      <c r="N478" s="28" t="n">
        <f aca="false">IF(BASISYN="YES",Q478-S478,Q478)</f>
        <v>2.005</v>
      </c>
      <c r="O478" s="28" t="n">
        <f aca="false">IF(BASISYN="YES",R478-T478,R478)</f>
        <v>2.325</v>
      </c>
      <c r="Q478" s="28" t="n">
        <f aca="false">IF(ISNA(V478),Q477,V478)</f>
        <v>2.005</v>
      </c>
      <c r="R478" s="28" t="n">
        <f aca="false">IF(ISNA(W478),R477,W478)</f>
        <v>2.325</v>
      </c>
      <c r="S478" s="28" t="n">
        <f aca="false">IF(ISNA(X478),S477,X478)</f>
        <v>1.865</v>
      </c>
      <c r="T478" s="28" t="n">
        <f aca="false">IF(ISNA(Y478),T477,Y478)</f>
        <v>1.865</v>
      </c>
      <c r="V478" s="28" t="n">
        <f aca="false">VLOOKUP($B478,IF(V$1=2,PRICELOOK2,IF(V$1=3,PRICELOOK3,IF(V$1=4,cash,PRICELOOK))),V$2,FALSE())</f>
        <v>2.005</v>
      </c>
      <c r="W478" s="28" t="n">
        <f aca="false">VLOOKUP($B478,IF(W$1=2,PRICELOOK2,IF(W$1=3,PRICELOOK3,IF(W$1=4,cash,PRICELOOK))),W$2,FALSE())</f>
        <v>2.325</v>
      </c>
      <c r="X478" s="28" t="n">
        <f aca="false">VLOOKUP($B478,IF(X$1=2,PRICELOOK2,IF(X$1=3,PRICELOOK3,IF(X$1=4,cash,PRICELOOK))),X$2,FALSE())</f>
        <v>1.865</v>
      </c>
      <c r="Y478" s="28" t="n">
        <f aca="false">VLOOKUP($B478,IF(Y$1=2,PRICELOOK2,IF(Y$1=3,PRICELOOK3,IF(Y$1=4,cash,PRICELOOK))),Y$2,FALSE())</f>
        <v>1.865</v>
      </c>
      <c r="BK478" s="28" t="n">
        <f aca="false">V478</f>
        <v>2.005</v>
      </c>
      <c r="BL478" s="28" t="n">
        <f aca="false">W478</f>
        <v>2.325</v>
      </c>
      <c r="BM478" s="1" t="n">
        <f aca="false">IF(BK478=0,0,IF(BL478=0,0,1))</f>
        <v>1</v>
      </c>
      <c r="BN478" s="56" t="n">
        <f aca="false">B478</f>
        <v>36156</v>
      </c>
      <c r="BO478" s="71" t="n">
        <f aca="false">IF(BM478=1,CORREL(BK459:BK478,BL459:BL478),1.1)</f>
        <v>0.956257142154078</v>
      </c>
      <c r="BP478" s="28" t="n">
        <f aca="false">IF(BM478=0," ",BO478)</f>
        <v>0.956257142154078</v>
      </c>
      <c r="BV478" s="56" t="n">
        <f aca="false">BN478</f>
        <v>36156</v>
      </c>
      <c r="BW478" s="28" t="n">
        <f aca="false">V478</f>
        <v>2.005</v>
      </c>
      <c r="BX478" s="28" t="n">
        <f aca="false">W478</f>
        <v>2.325</v>
      </c>
      <c r="BY478" s="1" t="n">
        <f aca="false">LN(BW478/BW477)</f>
        <v>0</v>
      </c>
      <c r="BZ478" s="1" t="n">
        <f aca="false">LN(BX478/BX477)</f>
        <v>0</v>
      </c>
      <c r="CA478" s="56" t="n">
        <f aca="false">BV478</f>
        <v>36156</v>
      </c>
      <c r="CB478" s="1" t="n">
        <f aca="false">IF(ISNUMBER(STDEV(BY457:BY478)),STDEV(BY457:BY478)*SQRT(252),0)</f>
        <v>1.76943426590214</v>
      </c>
      <c r="CC478" s="1" t="n">
        <f aca="false">IF(ISNUMBER(STDEV(BZ457:BZ478)),STDEV(BZ457:BZ478)*SQRT(252),0)</f>
        <v>0.904022663265858</v>
      </c>
      <c r="CF478" s="56" t="n">
        <v>35983</v>
      </c>
      <c r="CG478" s="1" t="n">
        <f aca="false">CORREL(C457:C478,E457:E478)</f>
        <v>0.921812958245621</v>
      </c>
      <c r="CI478" s="56" t="n">
        <v>35983</v>
      </c>
      <c r="CJ478" s="3" t="n">
        <f aca="false">STDEV(CO457:CO478)*CJ$24</f>
        <v>1.77993545166081</v>
      </c>
      <c r="CK478" s="3" t="n">
        <f aca="false">STDEV(CP457:CP478)*CK$24</f>
        <v>0.909387830031274</v>
      </c>
      <c r="CO478" s="3" t="n">
        <f aca="false">LN(V478/V477)</f>
        <v>0</v>
      </c>
      <c r="CP478" s="3" t="n">
        <f aca="false">LN(W478/W477)</f>
        <v>0</v>
      </c>
    </row>
    <row r="479" customFormat="false" ht="12.75" hidden="false" customHeight="false" outlineLevel="0" collapsed="false">
      <c r="A479" s="1" t="n">
        <f aca="false">A480-1</f>
        <v>912</v>
      </c>
      <c r="B479" s="56" t="n">
        <f aca="false">HLOOKUP("date",IF(TERM2="cash",cash,PRICELOOK),IF(A479&gt;=2,A479,2),FALSE())</f>
        <v>36157</v>
      </c>
      <c r="C479" s="1" t="n">
        <f aca="false">IF(MIN($N479:$O479)=0,0,N479)</f>
        <v>1.71</v>
      </c>
      <c r="D479" s="35" t="n">
        <f aca="false">IF(ma=7,AVERAGE(C473:C479),IF(ma=14,AVERAGE(C466:C479),IF(ma=30,AVERAGE(C450:C479),IF(ma=40,AVERAGE(C440:C479),0))))</f>
        <v>0</v>
      </c>
      <c r="E479" s="1" t="n">
        <f aca="false">IF(MIN($N479:$O479)=0,0,O479)</f>
        <v>2.08</v>
      </c>
      <c r="I479" s="56" t="n">
        <f aca="false">B479</f>
        <v>36157</v>
      </c>
      <c r="J479" s="35" t="n">
        <f aca="false">IF(MIN(C479,E479)=0,0,E479-C479)</f>
        <v>0.37</v>
      </c>
      <c r="K479" s="35" t="n">
        <f aca="false">IF(ma=7,AVERAGE(J473:J479),IF(ma=14,AVERAGE(J466:J479),IF(ma=30,AVERAGE(J450:J479),IF(ma=40,AVERAGE(J440:J479),0))))</f>
        <v>0</v>
      </c>
      <c r="L479" s="35"/>
      <c r="M479" s="35"/>
      <c r="N479" s="28" t="n">
        <f aca="false">IF(BASISYN="YES",Q479-S479,Q479)</f>
        <v>1.71</v>
      </c>
      <c r="O479" s="28" t="n">
        <f aca="false">IF(BASISYN="YES",R479-T479,R479)</f>
        <v>2.08</v>
      </c>
      <c r="Q479" s="28" t="n">
        <f aca="false">IF(ISNA(V479),Q478,V479)</f>
        <v>1.71</v>
      </c>
      <c r="R479" s="28" t="n">
        <f aca="false">IF(ISNA(W479),R478,W479)</f>
        <v>2.08</v>
      </c>
      <c r="S479" s="28" t="n">
        <f aca="false">IF(ISNA(X479),S478,X479)</f>
        <v>1.785</v>
      </c>
      <c r="T479" s="28" t="n">
        <f aca="false">IF(ISNA(Y479),T478,Y479)</f>
        <v>1.785</v>
      </c>
      <c r="V479" s="28" t="n">
        <f aca="false">VLOOKUP($B479,IF(V$1=2,PRICELOOK2,IF(V$1=3,PRICELOOK3,IF(V$1=4,cash,PRICELOOK))),V$2,FALSE())</f>
        <v>1.71</v>
      </c>
      <c r="W479" s="28" t="n">
        <f aca="false">VLOOKUP($B479,IF(W$1=2,PRICELOOK2,IF(W$1=3,PRICELOOK3,IF(W$1=4,cash,PRICELOOK))),W$2,FALSE())</f>
        <v>2.08</v>
      </c>
      <c r="X479" s="28" t="n">
        <f aca="false">VLOOKUP($B479,IF(X$1=2,PRICELOOK2,IF(X$1=3,PRICELOOK3,IF(X$1=4,cash,PRICELOOK))),X$2,FALSE())</f>
        <v>1.785</v>
      </c>
      <c r="Y479" s="28" t="n">
        <f aca="false">VLOOKUP($B479,IF(Y$1=2,PRICELOOK2,IF(Y$1=3,PRICELOOK3,IF(Y$1=4,cash,PRICELOOK))),Y$2,FALSE())</f>
        <v>1.785</v>
      </c>
      <c r="BK479" s="28" t="n">
        <f aca="false">V479</f>
        <v>1.71</v>
      </c>
      <c r="BL479" s="28" t="n">
        <f aca="false">W479</f>
        <v>2.08</v>
      </c>
      <c r="BM479" s="1" t="n">
        <f aca="false">IF(BK479=0,0,IF(BL479=0,0,1))</f>
        <v>1</v>
      </c>
      <c r="BN479" s="56" t="n">
        <f aca="false">B479</f>
        <v>36157</v>
      </c>
      <c r="BO479" s="71" t="n">
        <f aca="false">IF(BM479=1,CORREL(BK460:BK479,BL460:BL479),1.1)</f>
        <v>0.960906771954457</v>
      </c>
      <c r="BP479" s="28" t="n">
        <f aca="false">IF(BM479=0," ",BO479)</f>
        <v>0.960906771954457</v>
      </c>
      <c r="BV479" s="56" t="n">
        <f aca="false">BN479</f>
        <v>36157</v>
      </c>
      <c r="BW479" s="28" t="n">
        <f aca="false">V479</f>
        <v>1.71</v>
      </c>
      <c r="BX479" s="28" t="n">
        <f aca="false">W479</f>
        <v>2.08</v>
      </c>
      <c r="BY479" s="1" t="n">
        <f aca="false">LN(BW479/BW478)</f>
        <v>-0.159150690243964</v>
      </c>
      <c r="BZ479" s="1" t="n">
        <f aca="false">LN(BX479/BX478)</f>
        <v>-0.111352145326093</v>
      </c>
      <c r="CA479" s="56" t="n">
        <f aca="false">BV479</f>
        <v>36157</v>
      </c>
      <c r="CB479" s="1" t="n">
        <f aca="false">IF(ISNUMBER(STDEV(BY458:BY479)),STDEV(BY458:BY479)*SQRT(252),0)</f>
        <v>1.87971679400313</v>
      </c>
      <c r="CC479" s="1" t="n">
        <f aca="false">IF(ISNUMBER(STDEV(BZ458:BZ479)),STDEV(BZ458:BZ479)*SQRT(252),0)</f>
        <v>0.994333597654125</v>
      </c>
      <c r="CF479" s="56" t="n">
        <v>35984</v>
      </c>
      <c r="CG479" s="1" t="n">
        <f aca="false">ROUND(CORREL(C458:C479,E458:E479),2)</f>
        <v>0.93</v>
      </c>
      <c r="CI479" s="56" t="n">
        <v>35984</v>
      </c>
      <c r="CJ479" s="3" t="n">
        <f aca="false">ROUND(STDEV(CO458:CO479)*CJ$24,2)</f>
        <v>1.89</v>
      </c>
      <c r="CK479" s="3" t="n">
        <f aca="false">ROUND(STDEV(CP458:CP479)*CK$24,2)</f>
        <v>1</v>
      </c>
      <c r="CO479" s="3" t="n">
        <f aca="false">LN(V479/V478)</f>
        <v>-0.159150690243964</v>
      </c>
      <c r="CP479" s="3" t="n">
        <f aca="false">LN(W479/W478)</f>
        <v>-0.111352145326093</v>
      </c>
    </row>
    <row r="480" customFormat="false" ht="12.75" hidden="false" customHeight="false" outlineLevel="0" collapsed="false">
      <c r="A480" s="1" t="n">
        <f aca="false">A481-1</f>
        <v>913</v>
      </c>
      <c r="B480" s="56" t="n">
        <f aca="false">HLOOKUP("date",IF(TERM2="cash",cash,PRICELOOK),IF(A480&gt;=2,A480,2),FALSE())</f>
        <v>36158</v>
      </c>
      <c r="C480" s="1" t="n">
        <f aca="false">IF(MIN($N480:$O480)=0,0,N480)</f>
        <v>1.68</v>
      </c>
      <c r="D480" s="35" t="n">
        <f aca="false">IF(ma=7,AVERAGE(C474:C480),IF(ma=14,AVERAGE(C467:C480),IF(ma=30,AVERAGE(C451:C480),IF(ma=40,AVERAGE(C441:C480),0))))</f>
        <v>0</v>
      </c>
      <c r="E480" s="1" t="n">
        <f aca="false">IF(MIN($N480:$O480)=0,0,O480)</f>
        <v>2.04</v>
      </c>
      <c r="I480" s="56" t="n">
        <f aca="false">B480</f>
        <v>36158</v>
      </c>
      <c r="J480" s="35" t="n">
        <f aca="false">IF(MIN(C480,E480)=0,0,E480-C480)</f>
        <v>0.36</v>
      </c>
      <c r="K480" s="35" t="n">
        <f aca="false">IF(ma=7,AVERAGE(J474:J480),IF(ma=14,AVERAGE(J467:J480),IF(ma=30,AVERAGE(J451:J480),IF(ma=40,AVERAGE(J441:J480),0))))</f>
        <v>0</v>
      </c>
      <c r="L480" s="35"/>
      <c r="M480" s="35"/>
      <c r="N480" s="28" t="n">
        <f aca="false">IF(BASISYN="YES",Q480-S480,Q480)</f>
        <v>1.68</v>
      </c>
      <c r="O480" s="28" t="n">
        <f aca="false">IF(BASISYN="YES",R480-T480,R480)</f>
        <v>2.04</v>
      </c>
      <c r="Q480" s="28" t="n">
        <f aca="false">IF(ISNA(V480),Q479,V480)</f>
        <v>1.68</v>
      </c>
      <c r="R480" s="28" t="n">
        <f aca="false">IF(ISNA(W480),R479,W480)</f>
        <v>2.04</v>
      </c>
      <c r="S480" s="28" t="n">
        <f aca="false">IF(ISNA(X480),S479,X480)</f>
        <v>1.81</v>
      </c>
      <c r="T480" s="28" t="n">
        <f aca="false">IF(ISNA(Y480),T479,Y480)</f>
        <v>1.81</v>
      </c>
      <c r="V480" s="28" t="n">
        <f aca="false">VLOOKUP($B480,IF(V$1=2,PRICELOOK2,IF(V$1=3,PRICELOOK3,IF(V$1=4,cash,PRICELOOK))),V$2,FALSE())</f>
        <v>1.68</v>
      </c>
      <c r="W480" s="28" t="n">
        <f aca="false">VLOOKUP($B480,IF(W$1=2,PRICELOOK2,IF(W$1=3,PRICELOOK3,IF(W$1=4,cash,PRICELOOK))),W$2,FALSE())</f>
        <v>2.04</v>
      </c>
      <c r="X480" s="28" t="n">
        <f aca="false">VLOOKUP($B480,IF(X$1=2,PRICELOOK2,IF(X$1=3,PRICELOOK3,IF(X$1=4,cash,PRICELOOK))),X$2,FALSE())</f>
        <v>1.81</v>
      </c>
      <c r="Y480" s="28" t="n">
        <f aca="false">VLOOKUP($B480,IF(Y$1=2,PRICELOOK2,IF(Y$1=3,PRICELOOK3,IF(Y$1=4,cash,PRICELOOK))),Y$2,FALSE())</f>
        <v>1.81</v>
      </c>
      <c r="BK480" s="28" t="n">
        <f aca="false">V480</f>
        <v>1.68</v>
      </c>
      <c r="BL480" s="28" t="n">
        <f aca="false">W480</f>
        <v>2.04</v>
      </c>
      <c r="BM480" s="1" t="n">
        <f aca="false">IF(BK480=0,0,IF(BL480=0,0,1))</f>
        <v>1</v>
      </c>
      <c r="BN480" s="56" t="n">
        <f aca="false">B480</f>
        <v>36158</v>
      </c>
      <c r="BO480" s="71" t="n">
        <f aca="false">IF(BM480=1,CORREL(BK461:BK480,BL461:BL480),1.1)</f>
        <v>0.962563539409149</v>
      </c>
      <c r="BP480" s="28" t="n">
        <f aca="false">IF(BM480=0," ",BO480)</f>
        <v>0.962563539409149</v>
      </c>
      <c r="BV480" s="56" t="n">
        <f aca="false">BN480</f>
        <v>36158</v>
      </c>
      <c r="BW480" s="28" t="n">
        <f aca="false">V480</f>
        <v>1.68</v>
      </c>
      <c r="BX480" s="28" t="n">
        <f aca="false">W480</f>
        <v>2.04</v>
      </c>
      <c r="BY480" s="1" t="n">
        <f aca="false">LN(BW480/BW479)</f>
        <v>-0.017699577099401</v>
      </c>
      <c r="BZ480" s="1" t="n">
        <f aca="false">LN(BX480/BX479)</f>
        <v>-0.0194180858571016</v>
      </c>
      <c r="CA480" s="56" t="n">
        <f aca="false">BV480</f>
        <v>36158</v>
      </c>
      <c r="CB480" s="1" t="n">
        <f aca="false">IF(ISNUMBER(STDEV(BY459:BY480)),STDEV(BY459:BY480)*SQRT(252),0)</f>
        <v>1.31237530108763</v>
      </c>
      <c r="CC480" s="1" t="n">
        <f aca="false">IF(ISNUMBER(STDEV(BZ459:BZ480)),STDEV(BZ459:BZ480)*SQRT(252),0)</f>
        <v>0.82943497906274</v>
      </c>
      <c r="CF480" s="56" t="n">
        <v>35985</v>
      </c>
      <c r="CG480" s="1" t="n">
        <f aca="false">ROUND(CORREL(C459:C480,E459:E480),2)</f>
        <v>0.96</v>
      </c>
      <c r="CI480" s="56" t="n">
        <v>35985</v>
      </c>
      <c r="CJ480" s="3" t="n">
        <f aca="false">ROUND(STDEV(CO459:CO480)*CJ$24,2)</f>
        <v>1.32</v>
      </c>
      <c r="CK480" s="3" t="n">
        <f aca="false">ROUND(STDEV(CP459:CP480)*CK$24,2)</f>
        <v>0.83</v>
      </c>
      <c r="CO480" s="3" t="n">
        <f aca="false">LN(V480/V479)</f>
        <v>-0.017699577099401</v>
      </c>
      <c r="CP480" s="3" t="n">
        <f aca="false">LN(W480/W479)</f>
        <v>-0.0194180858571016</v>
      </c>
    </row>
    <row r="481" customFormat="false" ht="12.75" hidden="false" customHeight="false" outlineLevel="0" collapsed="false">
      <c r="A481" s="1" t="n">
        <f aca="false">A482-1</f>
        <v>914</v>
      </c>
      <c r="B481" s="56" t="n">
        <f aca="false">HLOOKUP("date",IF(TERM2="cash",cash,PRICELOOK),IF(A481&gt;=2,A481,2),FALSE())</f>
        <v>36159</v>
      </c>
      <c r="C481" s="1" t="n">
        <f aca="false">IF(MIN($N481:$O481)=0,0,N481)</f>
        <v>1.71</v>
      </c>
      <c r="D481" s="35" t="n">
        <f aca="false">IF(ma=7,AVERAGE(C475:C481),IF(ma=14,AVERAGE(C468:C481),IF(ma=30,AVERAGE(C452:C481),IF(ma=40,AVERAGE(C442:C481),0))))</f>
        <v>0</v>
      </c>
      <c r="E481" s="1" t="n">
        <f aca="false">IF(MIN($N481:$O481)=0,0,O481)</f>
        <v>2.015</v>
      </c>
      <c r="I481" s="56" t="n">
        <f aca="false">B481</f>
        <v>36159</v>
      </c>
      <c r="J481" s="35" t="n">
        <f aca="false">IF(MIN(C481,E481)=0,0,E481-C481)</f>
        <v>0.305</v>
      </c>
      <c r="K481" s="35" t="n">
        <f aca="false">IF(ma=7,AVERAGE(J475:J481),IF(ma=14,AVERAGE(J468:J481),IF(ma=30,AVERAGE(J452:J481),IF(ma=40,AVERAGE(J442:J481),0))))</f>
        <v>0</v>
      </c>
      <c r="L481" s="35"/>
      <c r="M481" s="35"/>
      <c r="N481" s="28" t="n">
        <f aca="false">IF(BASISYN="YES",Q481-S481,Q481)</f>
        <v>1.71</v>
      </c>
      <c r="O481" s="28" t="n">
        <f aca="false">IF(BASISYN="YES",R481-T481,R481)</f>
        <v>2.015</v>
      </c>
      <c r="Q481" s="28" t="n">
        <f aca="false">IF(ISNA(V481),Q480,V481)</f>
        <v>1.71</v>
      </c>
      <c r="R481" s="28" t="n">
        <f aca="false">IF(ISNA(W481),R480,W481)</f>
        <v>2.015</v>
      </c>
      <c r="S481" s="28" t="n">
        <f aca="false">IF(ISNA(X481),S480,X481)</f>
        <v>1.835</v>
      </c>
      <c r="T481" s="28" t="n">
        <f aca="false">IF(ISNA(Y481),T480,Y481)</f>
        <v>1.835</v>
      </c>
      <c r="V481" s="28" t="n">
        <f aca="false">VLOOKUP($B481,IF(V$1=2,PRICELOOK2,IF(V$1=3,PRICELOOK3,IF(V$1=4,cash,PRICELOOK))),V$2,FALSE())</f>
        <v>1.71</v>
      </c>
      <c r="W481" s="28" t="n">
        <f aca="false">VLOOKUP($B481,IF(W$1=2,PRICELOOK2,IF(W$1=3,PRICELOOK3,IF(W$1=4,cash,PRICELOOK))),W$2,FALSE())</f>
        <v>2.015</v>
      </c>
      <c r="X481" s="28" t="n">
        <f aca="false">VLOOKUP($B481,IF(X$1=2,PRICELOOK2,IF(X$1=3,PRICELOOK3,IF(X$1=4,cash,PRICELOOK))),X$2,FALSE())</f>
        <v>1.835</v>
      </c>
      <c r="Y481" s="28" t="n">
        <f aca="false">VLOOKUP($B481,IF(Y$1=2,PRICELOOK2,IF(Y$1=3,PRICELOOK3,IF(Y$1=4,cash,PRICELOOK))),Y$2,FALSE())</f>
        <v>1.835</v>
      </c>
      <c r="BK481" s="28" t="n">
        <f aca="false">V481</f>
        <v>1.71</v>
      </c>
      <c r="BL481" s="28" t="n">
        <f aca="false">W481</f>
        <v>2.015</v>
      </c>
      <c r="BM481" s="1" t="n">
        <f aca="false">IF(BK481=0,0,IF(BL481=0,0,1))</f>
        <v>1</v>
      </c>
      <c r="BN481" s="56" t="n">
        <f aca="false">B481</f>
        <v>36159</v>
      </c>
      <c r="BO481" s="71" t="n">
        <f aca="false">IF(BM481=1,CORREL(BK462:BK481,BL462:BL481),1.1)</f>
        <v>0.958084211104223</v>
      </c>
      <c r="BP481" s="28" t="n">
        <f aca="false">IF(BM481=0," ",BO481)</f>
        <v>0.958084211104223</v>
      </c>
      <c r="BV481" s="56" t="n">
        <f aca="false">BN481</f>
        <v>36159</v>
      </c>
      <c r="BW481" s="28" t="n">
        <f aca="false">V481</f>
        <v>1.71</v>
      </c>
      <c r="BX481" s="28" t="n">
        <f aca="false">W481</f>
        <v>2.015</v>
      </c>
      <c r="BY481" s="1" t="n">
        <f aca="false">LN(BW481/BW480)</f>
        <v>0.0176995770994009</v>
      </c>
      <c r="BZ481" s="1" t="n">
        <f aca="false">LN(BX481/BX480)</f>
        <v>-0.0123306124574787</v>
      </c>
      <c r="CA481" s="56" t="n">
        <f aca="false">BV481</f>
        <v>36159</v>
      </c>
      <c r="CB481" s="1" t="n">
        <f aca="false">IF(ISNUMBER(STDEV(BY460:BY481)),STDEV(BY460:BY481)*SQRT(252),0)</f>
        <v>1.08744916436349</v>
      </c>
      <c r="CC481" s="1" t="n">
        <f aca="false">IF(ISNUMBER(STDEV(BZ460:BZ481)),STDEV(BZ460:BZ481)*SQRT(252),0)</f>
        <v>0.82091492134017</v>
      </c>
      <c r="CF481" s="56" t="n">
        <v>35986</v>
      </c>
      <c r="CG481" s="1" t="n">
        <f aca="false">ROUND(CORREL(C460:C481,E460:E481),2)</f>
        <v>0.96</v>
      </c>
      <c r="CI481" s="56" t="n">
        <v>35986</v>
      </c>
      <c r="CJ481" s="3" t="n">
        <f aca="false">ROUND(STDEV(CO460:CO481)*CJ$24,2)</f>
        <v>1.09</v>
      </c>
      <c r="CK481" s="3" t="n">
        <f aca="false">ROUND(STDEV(CP460:CP481)*CK$24,2)</f>
        <v>0.83</v>
      </c>
      <c r="CO481" s="3" t="n">
        <f aca="false">LN(V481/V480)</f>
        <v>0.0176995770994009</v>
      </c>
      <c r="CP481" s="3" t="n">
        <f aca="false">LN(W481/W480)</f>
        <v>-0.0123306124574787</v>
      </c>
    </row>
    <row r="482" customFormat="false" ht="12.75" hidden="false" customHeight="false" outlineLevel="0" collapsed="false">
      <c r="A482" s="1" t="n">
        <f aca="false">A483-1</f>
        <v>915</v>
      </c>
      <c r="B482" s="56" t="n">
        <f aca="false">HLOOKUP("date",IF(TERM2="cash",cash,PRICELOOK),IF(A482&gt;=2,A482,2),FALSE())</f>
        <v>36160</v>
      </c>
      <c r="C482" s="1" t="n">
        <f aca="false">IF(MIN($N482:$O482)=0,0,N482)</f>
        <v>1.785</v>
      </c>
      <c r="D482" s="35" t="n">
        <f aca="false">IF(ma=7,AVERAGE(C476:C482),IF(ma=14,AVERAGE(C469:C482),IF(ma=30,AVERAGE(C453:C482),IF(ma=40,AVERAGE(C443:C482),0))))</f>
        <v>0</v>
      </c>
      <c r="E482" s="1" t="n">
        <f aca="false">IF(MIN($N482:$O482)=0,0,O482)</f>
        <v>1.955</v>
      </c>
      <c r="I482" s="56" t="n">
        <f aca="false">B482</f>
        <v>36160</v>
      </c>
      <c r="J482" s="35" t="n">
        <f aca="false">IF(MIN(C482,E482)=0,0,E482-C482)</f>
        <v>0.17</v>
      </c>
      <c r="K482" s="35" t="n">
        <f aca="false">IF(ma=7,AVERAGE(J476:J482),IF(ma=14,AVERAGE(J469:J482),IF(ma=30,AVERAGE(J453:J482),IF(ma=40,AVERAGE(J443:J482),0))))</f>
        <v>0</v>
      </c>
      <c r="L482" s="35"/>
      <c r="M482" s="35"/>
      <c r="N482" s="28" t="n">
        <f aca="false">IF(BASISYN="YES",Q482-S482,Q482)</f>
        <v>1.785</v>
      </c>
      <c r="O482" s="28" t="n">
        <f aca="false">IF(BASISYN="YES",R482-T482,R482)</f>
        <v>1.955</v>
      </c>
      <c r="Q482" s="28" t="n">
        <f aca="false">IF(ISNA(V482),Q481,V482)</f>
        <v>1.785</v>
      </c>
      <c r="R482" s="28" t="n">
        <f aca="false">IF(ISNA(W482),R481,W482)</f>
        <v>1.955</v>
      </c>
      <c r="S482" s="28" t="n">
        <f aca="false">IF(ISNA(X482),S481,X482)</f>
        <v>1.875</v>
      </c>
      <c r="T482" s="28" t="n">
        <f aca="false">IF(ISNA(Y482),T481,Y482)</f>
        <v>1.875</v>
      </c>
      <c r="V482" s="28" t="n">
        <f aca="false">VLOOKUP($B482,IF(V$1=2,PRICELOOK2,IF(V$1=3,PRICELOOK3,IF(V$1=4,cash,PRICELOOK))),V$2,FALSE())</f>
        <v>1.785</v>
      </c>
      <c r="W482" s="28" t="n">
        <f aca="false">VLOOKUP($B482,IF(W$1=2,PRICELOOK2,IF(W$1=3,PRICELOOK3,IF(W$1=4,cash,PRICELOOK))),W$2,FALSE())</f>
        <v>1.955</v>
      </c>
      <c r="X482" s="28" t="n">
        <f aca="false">VLOOKUP($B482,IF(X$1=2,PRICELOOK2,IF(X$1=3,PRICELOOK3,IF(X$1=4,cash,PRICELOOK))),X$2,FALSE())</f>
        <v>1.875</v>
      </c>
      <c r="Y482" s="28" t="n">
        <f aca="false">VLOOKUP($B482,IF(Y$1=2,PRICELOOK2,IF(Y$1=3,PRICELOOK3,IF(Y$1=4,cash,PRICELOOK))),Y$2,FALSE())</f>
        <v>1.875</v>
      </c>
      <c r="BK482" s="28" t="n">
        <f aca="false">V482</f>
        <v>1.785</v>
      </c>
      <c r="BL482" s="28" t="n">
        <f aca="false">W482</f>
        <v>1.955</v>
      </c>
      <c r="BM482" s="1" t="n">
        <f aca="false">IF(BK482=0,0,IF(BL482=0,0,1))</f>
        <v>1</v>
      </c>
      <c r="BN482" s="56" t="n">
        <f aca="false">B482</f>
        <v>36160</v>
      </c>
      <c r="BO482" s="71" t="n">
        <f aca="false">IF(BM482=1,CORREL(BK463:BK482,BL463:BL482),1.1)</f>
        <v>0.934793579497423</v>
      </c>
      <c r="BP482" s="28" t="n">
        <f aca="false">IF(BM482=0," ",BO482)</f>
        <v>0.934793579497423</v>
      </c>
      <c r="BV482" s="56" t="n">
        <f aca="false">BN482</f>
        <v>36160</v>
      </c>
      <c r="BW482" s="28" t="n">
        <f aca="false">V482</f>
        <v>1.785</v>
      </c>
      <c r="BX482" s="28" t="n">
        <f aca="false">W482</f>
        <v>1.955</v>
      </c>
      <c r="BY482" s="1" t="n">
        <f aca="false">LN(BW482/BW481)</f>
        <v>0.0429250447170338</v>
      </c>
      <c r="BZ482" s="1" t="n">
        <f aca="false">LN(BX482/BX481)</f>
        <v>-0.0302290019613173</v>
      </c>
      <c r="CA482" s="56" t="n">
        <f aca="false">BV482</f>
        <v>36160</v>
      </c>
      <c r="CB482" s="1" t="n">
        <f aca="false">IF(ISNUMBER(STDEV(BY461:BY482)),STDEV(BY461:BY482)*SQRT(252),0)</f>
        <v>1.03846038178382</v>
      </c>
      <c r="CC482" s="1" t="n">
        <f aca="false">IF(ISNUMBER(STDEV(BZ461:BZ482)),STDEV(BZ461:BZ482)*SQRT(252),0)</f>
        <v>0.797910135715198</v>
      </c>
      <c r="CF482" s="56" t="n">
        <v>35989</v>
      </c>
      <c r="CG482" s="1" t="n">
        <f aca="false">ROUND(CORREL(C461:C482,E461:E482),2)</f>
        <v>0.94</v>
      </c>
      <c r="CI482" s="56" t="n">
        <v>35989</v>
      </c>
      <c r="CJ482" s="3" t="n">
        <f aca="false">ROUND(STDEV(CO461:CO482)*CJ$24,2)</f>
        <v>1.04</v>
      </c>
      <c r="CK482" s="3" t="n">
        <f aca="false">ROUND(STDEV(CP461:CP482)*CK$24,2)</f>
        <v>0.8</v>
      </c>
      <c r="CO482" s="3" t="n">
        <f aca="false">LN(V482/V481)</f>
        <v>0.0429250447170338</v>
      </c>
      <c r="CP482" s="3" t="n">
        <f aca="false">LN(W482/W481)</f>
        <v>-0.0302290019613173</v>
      </c>
    </row>
    <row r="483" customFormat="false" ht="12.75" hidden="false" customHeight="false" outlineLevel="0" collapsed="false">
      <c r="A483" s="1" t="n">
        <f aca="false">A484-1</f>
        <v>916</v>
      </c>
      <c r="B483" s="56" t="n">
        <f aca="false">HLOOKUP("date",IF(TERM2="cash",cash,PRICELOOK),IF(A483&gt;=2,A483,2),FALSE())</f>
        <v>36161</v>
      </c>
      <c r="C483" s="1" t="n">
        <f aca="false">IF(MIN($N483:$O483)=0,0,N483)</f>
        <v>1.785</v>
      </c>
      <c r="D483" s="35" t="n">
        <f aca="false">IF(ma=7,AVERAGE(C477:C483),IF(ma=14,AVERAGE(C470:C483),IF(ma=30,AVERAGE(C454:C483),IF(ma=40,AVERAGE(C444:C483),0))))</f>
        <v>0</v>
      </c>
      <c r="E483" s="1" t="n">
        <f aca="false">IF(MIN($N483:$O483)=0,0,O483)</f>
        <v>1.955</v>
      </c>
      <c r="I483" s="56" t="n">
        <f aca="false">B483</f>
        <v>36161</v>
      </c>
      <c r="J483" s="35" t="n">
        <f aca="false">IF(MIN(C483,E483)=0,0,E483-C483)</f>
        <v>0.17</v>
      </c>
      <c r="K483" s="35" t="n">
        <f aca="false">IF(ma=7,AVERAGE(J477:J483),IF(ma=14,AVERAGE(J470:J483),IF(ma=30,AVERAGE(J454:J483),IF(ma=40,AVERAGE(J444:J483),0))))</f>
        <v>0</v>
      </c>
      <c r="L483" s="35"/>
      <c r="M483" s="35"/>
      <c r="N483" s="28" t="n">
        <f aca="false">IF(BASISYN="YES",Q483-S483,Q483)</f>
        <v>1.785</v>
      </c>
      <c r="O483" s="28" t="n">
        <f aca="false">IF(BASISYN="YES",R483-T483,R483)</f>
        <v>1.955</v>
      </c>
      <c r="Q483" s="28" t="n">
        <f aca="false">IF(ISNA(V483),Q482,V483)</f>
        <v>1.785</v>
      </c>
      <c r="R483" s="28" t="n">
        <f aca="false">IF(ISNA(W483),R482,W483)</f>
        <v>1.955</v>
      </c>
      <c r="S483" s="28" t="n">
        <f aca="false">IF(ISNA(X483),S482,X483)</f>
        <v>1.875</v>
      </c>
      <c r="T483" s="28" t="n">
        <f aca="false">IF(ISNA(Y483),T482,Y483)</f>
        <v>1.875</v>
      </c>
      <c r="V483" s="28" t="n">
        <f aca="false">VLOOKUP($B483,IF(V$1=2,PRICELOOK2,IF(V$1=3,PRICELOOK3,IF(V$1=4,cash,PRICELOOK))),V$2,FALSE())</f>
        <v>1.785</v>
      </c>
      <c r="W483" s="28" t="n">
        <f aca="false">VLOOKUP($B483,IF(W$1=2,PRICELOOK2,IF(W$1=3,PRICELOOK3,IF(W$1=4,cash,PRICELOOK))),W$2,FALSE())</f>
        <v>1.955</v>
      </c>
      <c r="X483" s="28" t="n">
        <f aca="false">VLOOKUP($B483,IF(X$1=2,PRICELOOK2,IF(X$1=3,PRICELOOK3,IF(X$1=4,cash,PRICELOOK))),X$2,FALSE())</f>
        <v>1.875</v>
      </c>
      <c r="Y483" s="28" t="n">
        <f aca="false">VLOOKUP($B483,IF(Y$1=2,PRICELOOK2,IF(Y$1=3,PRICELOOK3,IF(Y$1=4,cash,PRICELOOK))),Y$2,FALSE())</f>
        <v>1.875</v>
      </c>
      <c r="BK483" s="28" t="n">
        <f aca="false">V483</f>
        <v>1.785</v>
      </c>
      <c r="BL483" s="28" t="n">
        <f aca="false">W483</f>
        <v>1.955</v>
      </c>
      <c r="BM483" s="1" t="n">
        <f aca="false">IF(BK483=0,0,IF(BL483=0,0,1))</f>
        <v>1</v>
      </c>
      <c r="BN483" s="56" t="n">
        <f aca="false">B483</f>
        <v>36161</v>
      </c>
      <c r="BO483" s="71" t="n">
        <f aca="false">IF(BM483=1,CORREL(BK464:BK483,BL464:BL483),1.1)</f>
        <v>0.924175940052329</v>
      </c>
      <c r="BP483" s="28" t="n">
        <f aca="false">IF(BM483=0," ",BO483)</f>
        <v>0.924175940052329</v>
      </c>
      <c r="BV483" s="56" t="n">
        <f aca="false">BN483</f>
        <v>36161</v>
      </c>
      <c r="BW483" s="28" t="n">
        <f aca="false">V483</f>
        <v>1.785</v>
      </c>
      <c r="BX483" s="28" t="n">
        <f aca="false">W483</f>
        <v>1.955</v>
      </c>
      <c r="BY483" s="1" t="n">
        <f aca="false">LN(BW483/BW482)</f>
        <v>0</v>
      </c>
      <c r="BZ483" s="1" t="n">
        <f aca="false">LN(BX483/BX482)</f>
        <v>0</v>
      </c>
      <c r="CA483" s="56" t="n">
        <f aca="false">BV483</f>
        <v>36161</v>
      </c>
      <c r="CB483" s="1" t="n">
        <f aca="false">IF(ISNUMBER(STDEV(BY462:BY483)),STDEV(BY462:BY483)*SQRT(252),0)</f>
        <v>1.00064526784147</v>
      </c>
      <c r="CC483" s="1" t="n">
        <f aca="false">IF(ISNUMBER(STDEV(BZ462:BZ483)),STDEV(BZ462:BZ483)*SQRT(252),0)</f>
        <v>0.784139611192285</v>
      </c>
      <c r="CF483" s="56" t="n">
        <v>35990</v>
      </c>
      <c r="CG483" s="1" t="n">
        <f aca="false">ROUND(CORREL(C462:C483,E462:E483),2)</f>
        <v>0.92</v>
      </c>
      <c r="CI483" s="56" t="n">
        <v>35990</v>
      </c>
      <c r="CJ483" s="3" t="n">
        <f aca="false">ROUND(STDEV(CO462:CO483)*CJ$24,2)</f>
        <v>1.01</v>
      </c>
      <c r="CK483" s="3" t="n">
        <f aca="false">ROUND(STDEV(CP462:CP483)*CK$24,2)</f>
        <v>0.79</v>
      </c>
      <c r="CO483" s="3" t="n">
        <f aca="false">LN(V483/V482)</f>
        <v>0</v>
      </c>
      <c r="CP483" s="3" t="n">
        <f aca="false">LN(W483/W482)</f>
        <v>0</v>
      </c>
    </row>
    <row r="484" customFormat="false" ht="12.75" hidden="false" customHeight="false" outlineLevel="0" collapsed="false">
      <c r="A484" s="1" t="n">
        <f aca="false">A485-1</f>
        <v>917</v>
      </c>
      <c r="B484" s="56" t="n">
        <f aca="false">HLOOKUP("date",IF(TERM2="cash",cash,PRICELOOK),IF(A484&gt;=2,A484,2),FALSE())</f>
        <v>36162</v>
      </c>
      <c r="C484" s="1" t="n">
        <f aca="false">IF(MIN($N484:$O484)=0,0,N484)</f>
        <v>1.785</v>
      </c>
      <c r="D484" s="35" t="n">
        <f aca="false">IF(ma=7,AVERAGE(C478:C484),IF(ma=14,AVERAGE(C471:C484),IF(ma=30,AVERAGE(C455:C484),IF(ma=40,AVERAGE(C445:C484),0))))</f>
        <v>0</v>
      </c>
      <c r="E484" s="1" t="n">
        <f aca="false">IF(MIN($N484:$O484)=0,0,O484)</f>
        <v>1.955</v>
      </c>
      <c r="I484" s="56" t="n">
        <f aca="false">B484</f>
        <v>36162</v>
      </c>
      <c r="J484" s="35" t="n">
        <f aca="false">IF(MIN(C484,E484)=0,0,E484-C484)</f>
        <v>0.17</v>
      </c>
      <c r="K484" s="35" t="n">
        <f aca="false">IF(ma=7,AVERAGE(J478:J484),IF(ma=14,AVERAGE(J471:J484),IF(ma=30,AVERAGE(J455:J484),IF(ma=40,AVERAGE(J445:J484),0))))</f>
        <v>0</v>
      </c>
      <c r="L484" s="35"/>
      <c r="M484" s="35"/>
      <c r="N484" s="28" t="n">
        <f aca="false">IF(BASISYN="YES",Q484-S484,Q484)</f>
        <v>1.785</v>
      </c>
      <c r="O484" s="28" t="n">
        <f aca="false">IF(BASISYN="YES",R484-T484,R484)</f>
        <v>1.955</v>
      </c>
      <c r="Q484" s="28" t="n">
        <f aca="false">IF(ISNA(V484),Q483,V484)</f>
        <v>1.785</v>
      </c>
      <c r="R484" s="28" t="n">
        <f aca="false">IF(ISNA(W484),R483,W484)</f>
        <v>1.955</v>
      </c>
      <c r="S484" s="28" t="n">
        <f aca="false">IF(ISNA(X484),S483,X484)</f>
        <v>1.875</v>
      </c>
      <c r="T484" s="28" t="n">
        <f aca="false">IF(ISNA(Y484),T483,Y484)</f>
        <v>1.875</v>
      </c>
      <c r="V484" s="28" t="n">
        <f aca="false">VLOOKUP($B484,IF(V$1=2,PRICELOOK2,IF(V$1=3,PRICELOOK3,IF(V$1=4,cash,PRICELOOK))),V$2,FALSE())</f>
        <v>1.785</v>
      </c>
      <c r="W484" s="28" t="n">
        <f aca="false">VLOOKUP($B484,IF(W$1=2,PRICELOOK2,IF(W$1=3,PRICELOOK3,IF(W$1=4,cash,PRICELOOK))),W$2,FALSE())</f>
        <v>1.955</v>
      </c>
      <c r="X484" s="28" t="n">
        <f aca="false">VLOOKUP($B484,IF(X$1=2,PRICELOOK2,IF(X$1=3,PRICELOOK3,IF(X$1=4,cash,PRICELOOK))),X$2,FALSE())</f>
        <v>1.875</v>
      </c>
      <c r="Y484" s="28" t="n">
        <f aca="false">VLOOKUP($B484,IF(Y$1=2,PRICELOOK2,IF(Y$1=3,PRICELOOK3,IF(Y$1=4,cash,PRICELOOK))),Y$2,FALSE())</f>
        <v>1.875</v>
      </c>
      <c r="BK484" s="28" t="n">
        <f aca="false">V484</f>
        <v>1.785</v>
      </c>
      <c r="BL484" s="28" t="n">
        <f aca="false">W484</f>
        <v>1.955</v>
      </c>
      <c r="BM484" s="1" t="n">
        <f aca="false">IF(BK484=0,0,IF(BL484=0,0,1))</f>
        <v>1</v>
      </c>
      <c r="BN484" s="56" t="n">
        <f aca="false">B484</f>
        <v>36162</v>
      </c>
      <c r="BO484" s="71" t="n">
        <f aca="false">IF(BM484=1,CORREL(BK465:BK484,BL465:BL484),1.1)</f>
        <v>0.937603279293265</v>
      </c>
      <c r="BP484" s="28" t="n">
        <f aca="false">IF(BM484=0," ",BO484)</f>
        <v>0.937603279293265</v>
      </c>
      <c r="BV484" s="56" t="n">
        <f aca="false">BN484</f>
        <v>36162</v>
      </c>
      <c r="BW484" s="28" t="n">
        <f aca="false">V484</f>
        <v>1.785</v>
      </c>
      <c r="BX484" s="28" t="n">
        <f aca="false">W484</f>
        <v>1.955</v>
      </c>
      <c r="BY484" s="1" t="n">
        <f aca="false">LN(BW484/BW483)</f>
        <v>0</v>
      </c>
      <c r="BZ484" s="1" t="n">
        <f aca="false">LN(BX484/BX483)</f>
        <v>0</v>
      </c>
      <c r="CA484" s="56" t="n">
        <f aca="false">BV484</f>
        <v>36162</v>
      </c>
      <c r="CB484" s="1" t="n">
        <f aca="false">IF(ISNUMBER(STDEV(BY463:BY484)),STDEV(BY463:BY484)*SQRT(252),0)</f>
        <v>0.971110225978302</v>
      </c>
      <c r="CC484" s="1" t="n">
        <f aca="false">IF(ISNUMBER(STDEV(BZ463:BZ484)),STDEV(BZ463:BZ484)*SQRT(252),0)</f>
        <v>0.78375959844601</v>
      </c>
      <c r="CF484" s="56" t="n">
        <v>35991</v>
      </c>
      <c r="CG484" s="1" t="n">
        <f aca="false">ROUND(CORREL(C463:C484,E463:E484),2)</f>
        <v>0.91</v>
      </c>
      <c r="CI484" s="56" t="n">
        <v>35991</v>
      </c>
      <c r="CJ484" s="3" t="n">
        <f aca="false">ROUND(STDEV(CO463:CO484)*CJ$24,2)</f>
        <v>0.98</v>
      </c>
      <c r="CK484" s="3" t="n">
        <f aca="false">ROUND(STDEV(CP463:CP484)*CK$24,2)</f>
        <v>0.79</v>
      </c>
      <c r="CO484" s="3" t="n">
        <f aca="false">LN(V484/V483)</f>
        <v>0</v>
      </c>
      <c r="CP484" s="3" t="n">
        <f aca="false">LN(W484/W483)</f>
        <v>0</v>
      </c>
    </row>
    <row r="485" customFormat="false" ht="12.75" hidden="false" customHeight="false" outlineLevel="0" collapsed="false">
      <c r="A485" s="1" t="n">
        <f aca="false">A486-1</f>
        <v>918</v>
      </c>
      <c r="B485" s="56" t="n">
        <f aca="false">HLOOKUP("date",IF(TERM2="cash",cash,PRICELOOK),IF(A485&gt;=2,A485,2),FALSE())</f>
        <v>36163</v>
      </c>
      <c r="C485" s="1" t="n">
        <f aca="false">IF(MIN($N485:$O485)=0,0,N485)</f>
        <v>1.785</v>
      </c>
      <c r="D485" s="35" t="n">
        <f aca="false">IF(ma=7,AVERAGE(C479:C485),IF(ma=14,AVERAGE(C472:C485),IF(ma=30,AVERAGE(C456:C485),IF(ma=40,AVERAGE(C446:C485),0))))</f>
        <v>0</v>
      </c>
      <c r="E485" s="1" t="n">
        <f aca="false">IF(MIN($N485:$O485)=0,0,O485)</f>
        <v>1.955</v>
      </c>
      <c r="I485" s="56" t="n">
        <f aca="false">B485</f>
        <v>36163</v>
      </c>
      <c r="J485" s="35" t="n">
        <f aca="false">IF(MIN(C485,E485)=0,0,E485-C485)</f>
        <v>0.17</v>
      </c>
      <c r="K485" s="35" t="n">
        <f aca="false">IF(ma=7,AVERAGE(J479:J485),IF(ma=14,AVERAGE(J472:J485),IF(ma=30,AVERAGE(J456:J485),IF(ma=40,AVERAGE(J446:J485),0))))</f>
        <v>0</v>
      </c>
      <c r="L485" s="35"/>
      <c r="M485" s="35"/>
      <c r="N485" s="28" t="n">
        <f aca="false">IF(BASISYN="YES",Q485-S485,Q485)</f>
        <v>1.785</v>
      </c>
      <c r="O485" s="28" t="n">
        <f aca="false">IF(BASISYN="YES",R485-T485,R485)</f>
        <v>1.955</v>
      </c>
      <c r="Q485" s="28" t="n">
        <f aca="false">IF(ISNA(V485),Q484,V485)</f>
        <v>1.785</v>
      </c>
      <c r="R485" s="28" t="n">
        <f aca="false">IF(ISNA(W485),R484,W485)</f>
        <v>1.955</v>
      </c>
      <c r="S485" s="28" t="n">
        <f aca="false">IF(ISNA(X485),S484,X485)</f>
        <v>1.875</v>
      </c>
      <c r="T485" s="28" t="n">
        <f aca="false">IF(ISNA(Y485),T484,Y485)</f>
        <v>1.875</v>
      </c>
      <c r="V485" s="28" t="n">
        <f aca="false">VLOOKUP($B485,IF(V$1=2,PRICELOOK2,IF(V$1=3,PRICELOOK3,IF(V$1=4,cash,PRICELOOK))),V$2,FALSE())</f>
        <v>1.785</v>
      </c>
      <c r="W485" s="28" t="n">
        <f aca="false">VLOOKUP($B485,IF(W$1=2,PRICELOOK2,IF(W$1=3,PRICELOOK3,IF(W$1=4,cash,PRICELOOK))),W$2,FALSE())</f>
        <v>1.955</v>
      </c>
      <c r="X485" s="28" t="n">
        <f aca="false">VLOOKUP($B485,IF(X$1=2,PRICELOOK2,IF(X$1=3,PRICELOOK3,IF(X$1=4,cash,PRICELOOK))),X$2,FALSE())</f>
        <v>1.875</v>
      </c>
      <c r="Y485" s="28" t="n">
        <f aca="false">VLOOKUP($B485,IF(Y$1=2,PRICELOOK2,IF(Y$1=3,PRICELOOK3,IF(Y$1=4,cash,PRICELOOK))),Y$2,FALSE())</f>
        <v>1.875</v>
      </c>
      <c r="BK485" s="28" t="n">
        <f aca="false">V485</f>
        <v>1.785</v>
      </c>
      <c r="BL485" s="28" t="n">
        <f aca="false">W485</f>
        <v>1.955</v>
      </c>
      <c r="BM485" s="1" t="n">
        <f aca="false">IF(BK485=0,0,IF(BL485=0,0,1))</f>
        <v>1</v>
      </c>
      <c r="BN485" s="56" t="n">
        <f aca="false">B485</f>
        <v>36163</v>
      </c>
      <c r="BO485" s="71" t="n">
        <f aca="false">IF(BM485=1,CORREL(BK466:BK485,BL466:BL485),1.1)</f>
        <v>0.936401840173025</v>
      </c>
      <c r="BP485" s="28" t="n">
        <f aca="false">IF(BM485=0," ",BO485)</f>
        <v>0.936401840173025</v>
      </c>
      <c r="BV485" s="56" t="n">
        <f aca="false">BN485</f>
        <v>36163</v>
      </c>
      <c r="BW485" s="28" t="n">
        <f aca="false">V485</f>
        <v>1.785</v>
      </c>
      <c r="BX485" s="28" t="n">
        <f aca="false">W485</f>
        <v>1.955</v>
      </c>
      <c r="BY485" s="1" t="n">
        <f aca="false">LN(BW485/BW484)</f>
        <v>0</v>
      </c>
      <c r="BZ485" s="1" t="n">
        <f aca="false">LN(BX485/BX484)</f>
        <v>0</v>
      </c>
      <c r="CA485" s="56" t="n">
        <f aca="false">BV485</f>
        <v>36163</v>
      </c>
      <c r="CB485" s="1" t="n">
        <f aca="false">IF(ISNUMBER(STDEV(BY464:BY485)),STDEV(BY464:BY485)*SQRT(252),0)</f>
        <v>0.971110225978302</v>
      </c>
      <c r="CC485" s="1" t="n">
        <f aca="false">IF(ISNUMBER(STDEV(BZ464:BZ485)),STDEV(BZ464:BZ485)*SQRT(252),0)</f>
        <v>0.78375959844601</v>
      </c>
      <c r="CF485" s="56" t="n">
        <v>35992</v>
      </c>
      <c r="CG485" s="1" t="n">
        <f aca="false">ROUND(CORREL(C464:C485,E464:E485),2)</f>
        <v>0.91</v>
      </c>
      <c r="CI485" s="56" t="n">
        <v>35992</v>
      </c>
      <c r="CJ485" s="3" t="n">
        <f aca="false">ROUND(STDEV(CO464:CO485)*CJ$24,2)</f>
        <v>0.98</v>
      </c>
      <c r="CK485" s="3" t="n">
        <f aca="false">ROUND(STDEV(CP464:CP485)*CK$24,2)</f>
        <v>0.79</v>
      </c>
      <c r="CO485" s="3" t="n">
        <f aca="false">LN(V485/V484)</f>
        <v>0</v>
      </c>
      <c r="CP485" s="3" t="n">
        <f aca="false">LN(W485/W484)</f>
        <v>0</v>
      </c>
    </row>
    <row r="486" customFormat="false" ht="12.75" hidden="false" customHeight="false" outlineLevel="0" collapsed="false">
      <c r="A486" s="1" t="n">
        <f aca="false">A487-1</f>
        <v>919</v>
      </c>
      <c r="B486" s="56" t="n">
        <f aca="false">HLOOKUP("date",IF(TERM2="cash",cash,PRICELOOK),IF(A486&gt;=2,A486,2),FALSE())</f>
        <v>36164</v>
      </c>
      <c r="C486" s="1" t="n">
        <f aca="false">IF(MIN($N486:$O486)=0,0,N486)</f>
        <v>1.985</v>
      </c>
      <c r="D486" s="35" t="n">
        <f aca="false">IF(ma=7,AVERAGE(C480:C486),IF(ma=14,AVERAGE(C473:C486),IF(ma=30,AVERAGE(C457:C486),IF(ma=40,AVERAGE(C447:C486),0))))</f>
        <v>0</v>
      </c>
      <c r="E486" s="1" t="n">
        <f aca="false">IF(MIN($N486:$O486)=0,0,O486)</f>
        <v>2.105</v>
      </c>
      <c r="I486" s="56" t="n">
        <f aca="false">B486</f>
        <v>36164</v>
      </c>
      <c r="J486" s="35" t="n">
        <f aca="false">IF(MIN(C486,E486)=0,0,E486-C486)</f>
        <v>0.12</v>
      </c>
      <c r="K486" s="35" t="n">
        <f aca="false">IF(ma=7,AVERAGE(J480:J486),IF(ma=14,AVERAGE(J473:J486),IF(ma=30,AVERAGE(J457:J486),IF(ma=40,AVERAGE(J447:J486),0))))</f>
        <v>0</v>
      </c>
      <c r="L486" s="35"/>
      <c r="M486" s="35"/>
      <c r="N486" s="28" t="n">
        <f aca="false">IF(BASISYN="YES",Q486-S486,Q486)</f>
        <v>1.985</v>
      </c>
      <c r="O486" s="28" t="n">
        <f aca="false">IF(BASISYN="YES",R486-T486,R486)</f>
        <v>2.105</v>
      </c>
      <c r="Q486" s="28" t="n">
        <f aca="false">IF(ISNA(V486),Q485,V486)</f>
        <v>1.985</v>
      </c>
      <c r="R486" s="28" t="n">
        <f aca="false">IF(ISNA(W486),R485,W486)</f>
        <v>2.105</v>
      </c>
      <c r="S486" s="28" t="n">
        <f aca="false">IF(ISNA(X486),S485,X486)</f>
        <v>2.1</v>
      </c>
      <c r="T486" s="28" t="n">
        <f aca="false">IF(ISNA(Y486),T485,Y486)</f>
        <v>2.1</v>
      </c>
      <c r="V486" s="28" t="n">
        <f aca="false">VLOOKUP($B486,IF(V$1=2,PRICELOOK2,IF(V$1=3,PRICELOOK3,IF(V$1=4,cash,PRICELOOK))),V$2,FALSE())</f>
        <v>1.985</v>
      </c>
      <c r="W486" s="28" t="n">
        <f aca="false">VLOOKUP($B486,IF(W$1=2,PRICELOOK2,IF(W$1=3,PRICELOOK3,IF(W$1=4,cash,PRICELOOK))),W$2,FALSE())</f>
        <v>2.105</v>
      </c>
      <c r="X486" s="28" t="n">
        <f aca="false">VLOOKUP($B486,IF(X$1=2,PRICELOOK2,IF(X$1=3,PRICELOOK3,IF(X$1=4,cash,PRICELOOK))),X$2,FALSE())</f>
        <v>2.1</v>
      </c>
      <c r="Y486" s="28" t="n">
        <f aca="false">VLOOKUP($B486,IF(Y$1=2,PRICELOOK2,IF(Y$1=3,PRICELOOK3,IF(Y$1=4,cash,PRICELOOK))),Y$2,FALSE())</f>
        <v>2.1</v>
      </c>
      <c r="BK486" s="28" t="n">
        <f aca="false">V486</f>
        <v>1.985</v>
      </c>
      <c r="BL486" s="28" t="n">
        <f aca="false">W486</f>
        <v>2.105</v>
      </c>
      <c r="BM486" s="1" t="n">
        <f aca="false">IF(BK486=0,0,IF(BL486=0,0,1))</f>
        <v>1</v>
      </c>
      <c r="BN486" s="56" t="n">
        <f aca="false">B486</f>
        <v>36164</v>
      </c>
      <c r="BO486" s="71" t="n">
        <f aca="false">IF(BM486=1,CORREL(BK467:BK486,BL467:BL486),1.1)</f>
        <v>0.907606343540322</v>
      </c>
      <c r="BP486" s="28" t="n">
        <f aca="false">IF(BM486=0," ",BO486)</f>
        <v>0.907606343540322</v>
      </c>
      <c r="BV486" s="56" t="n">
        <f aca="false">BN486</f>
        <v>36164</v>
      </c>
      <c r="BW486" s="28" t="n">
        <f aca="false">V486</f>
        <v>1.985</v>
      </c>
      <c r="BX486" s="28" t="n">
        <f aca="false">W486</f>
        <v>2.105</v>
      </c>
      <c r="BY486" s="1" t="n">
        <f aca="false">LN(BW486/BW485)</f>
        <v>0.106200498907551</v>
      </c>
      <c r="BZ486" s="1" t="n">
        <f aca="false">LN(BX486/BX485)</f>
        <v>0.0739252736970156</v>
      </c>
      <c r="CA486" s="56" t="n">
        <f aca="false">BV486</f>
        <v>36164</v>
      </c>
      <c r="CB486" s="1" t="n">
        <f aca="false">IF(ISNUMBER(STDEV(BY465:BY486)),STDEV(BY465:BY486)*SQRT(252),0)</f>
        <v>1.02627730605524</v>
      </c>
      <c r="CC486" s="1" t="n">
        <f aca="false">IF(ISNUMBER(STDEV(BZ465:BZ486)),STDEV(BZ465:BZ486)*SQRT(252),0)</f>
        <v>0.823100227934606</v>
      </c>
      <c r="CF486" s="56" t="n">
        <v>35993</v>
      </c>
      <c r="CG486" s="1" t="n">
        <f aca="false">ROUND(CORREL(C465:C486,E465:E486),2)</f>
        <v>0.91</v>
      </c>
      <c r="CI486" s="56" t="n">
        <v>35993</v>
      </c>
      <c r="CJ486" s="3" t="n">
        <f aca="false">ROUND(STDEV(CO465:CO486)*CJ$24,2)</f>
        <v>1.03</v>
      </c>
      <c r="CK486" s="3" t="n">
        <f aca="false">ROUND(STDEV(CP465:CP486)*CK$24,2)</f>
        <v>0.83</v>
      </c>
      <c r="CO486" s="3" t="n">
        <f aca="false">LN(V486/V485)</f>
        <v>0.106200498907551</v>
      </c>
      <c r="CP486" s="3" t="n">
        <f aca="false">LN(W486/W485)</f>
        <v>0.0739252736970156</v>
      </c>
    </row>
    <row r="487" customFormat="false" ht="12.75" hidden="false" customHeight="false" outlineLevel="0" collapsed="false">
      <c r="A487" s="1" t="n">
        <f aca="false">A488-1</f>
        <v>920</v>
      </c>
      <c r="B487" s="56" t="n">
        <f aca="false">HLOOKUP("date",IF(TERM2="cash",cash,PRICELOOK),IF(A487&gt;=2,A487,2),FALSE())</f>
        <v>36165</v>
      </c>
      <c r="C487" s="1" t="n">
        <f aca="false">IF(MIN($N487:$O487)=0,0,N487)</f>
        <v>1.92</v>
      </c>
      <c r="D487" s="35" t="n">
        <f aca="false">IF(ma=7,AVERAGE(C481:C487),IF(ma=14,AVERAGE(C474:C487),IF(ma=30,AVERAGE(C458:C487),IF(ma=40,AVERAGE(C448:C487),0))))</f>
        <v>0</v>
      </c>
      <c r="E487" s="1" t="n">
        <f aca="false">IF(MIN($N487:$O487)=0,0,O487)</f>
        <v>2.03</v>
      </c>
      <c r="I487" s="56" t="n">
        <f aca="false">B487</f>
        <v>36165</v>
      </c>
      <c r="J487" s="35" t="n">
        <f aca="false">IF(MIN(C487,E487)=0,0,E487-C487)</f>
        <v>0.11</v>
      </c>
      <c r="K487" s="35" t="n">
        <f aca="false">IF(ma=7,AVERAGE(J481:J487),IF(ma=14,AVERAGE(J474:J487),IF(ma=30,AVERAGE(J458:J487),IF(ma=40,AVERAGE(J448:J487),0))))</f>
        <v>0</v>
      </c>
      <c r="L487" s="35"/>
      <c r="M487" s="35"/>
      <c r="N487" s="28" t="n">
        <f aca="false">IF(BASISYN="YES",Q487-S487,Q487)</f>
        <v>1.92</v>
      </c>
      <c r="O487" s="28" t="n">
        <f aca="false">IF(BASISYN="YES",R487-T487,R487)</f>
        <v>2.03</v>
      </c>
      <c r="Q487" s="28" t="n">
        <f aca="false">IF(ISNA(V487),Q486,V487)</f>
        <v>1.92</v>
      </c>
      <c r="R487" s="28" t="n">
        <f aca="false">IF(ISNA(W487),R486,W487)</f>
        <v>2.03</v>
      </c>
      <c r="S487" s="28" t="n">
        <f aca="false">IF(ISNA(X487),S486,X487)</f>
        <v>2.04</v>
      </c>
      <c r="T487" s="28" t="n">
        <f aca="false">IF(ISNA(Y487),T486,Y487)</f>
        <v>2.04</v>
      </c>
      <c r="V487" s="28" t="n">
        <f aca="false">VLOOKUP($B487,IF(V$1=2,PRICELOOK2,IF(V$1=3,PRICELOOK3,IF(V$1=4,cash,PRICELOOK))),V$2,FALSE())</f>
        <v>1.92</v>
      </c>
      <c r="W487" s="28" t="n">
        <f aca="false">VLOOKUP($B487,IF(W$1=2,PRICELOOK2,IF(W$1=3,PRICELOOK3,IF(W$1=4,cash,PRICELOOK))),W$2,FALSE())</f>
        <v>2.03</v>
      </c>
      <c r="X487" s="28" t="n">
        <f aca="false">VLOOKUP($B487,IF(X$1=2,PRICELOOK2,IF(X$1=3,PRICELOOK3,IF(X$1=4,cash,PRICELOOK))),X$2,FALSE())</f>
        <v>2.04</v>
      </c>
      <c r="Y487" s="28" t="n">
        <f aca="false">VLOOKUP($B487,IF(Y$1=2,PRICELOOK2,IF(Y$1=3,PRICELOOK3,IF(Y$1=4,cash,PRICELOOK))),Y$2,FALSE())</f>
        <v>2.04</v>
      </c>
      <c r="BK487" s="28" t="n">
        <f aca="false">V487</f>
        <v>1.92</v>
      </c>
      <c r="BL487" s="28" t="n">
        <f aca="false">W487</f>
        <v>2.03</v>
      </c>
      <c r="BM487" s="1" t="n">
        <f aca="false">IF(BK487=0,0,IF(BL487=0,0,1))</f>
        <v>1</v>
      </c>
      <c r="BN487" s="56" t="n">
        <f aca="false">B487</f>
        <v>36165</v>
      </c>
      <c r="BO487" s="71" t="n">
        <f aca="false">IF(BM487=1,CORREL(BK468:BK487,BL468:BL487),1.1)</f>
        <v>0.886690781170671</v>
      </c>
      <c r="BP487" s="28" t="n">
        <f aca="false">IF(BM487=0," ",BO487)</f>
        <v>0.886690781170671</v>
      </c>
      <c r="BV487" s="56" t="n">
        <f aca="false">BN487</f>
        <v>36165</v>
      </c>
      <c r="BW487" s="28" t="n">
        <f aca="false">V487</f>
        <v>1.92</v>
      </c>
      <c r="BX487" s="28" t="n">
        <f aca="false">W487</f>
        <v>2.03</v>
      </c>
      <c r="BY487" s="1" t="n">
        <f aca="false">LN(BW487/BW486)</f>
        <v>-0.0332937280994637</v>
      </c>
      <c r="BZ487" s="1" t="n">
        <f aca="false">LN(BX487/BX486)</f>
        <v>-0.0362796740806489</v>
      </c>
      <c r="CA487" s="56" t="n">
        <f aca="false">BV487</f>
        <v>36165</v>
      </c>
      <c r="CB487" s="1" t="n">
        <f aca="false">IF(ISNUMBER(STDEV(BY466:BY487)),STDEV(BY466:BY487)*SQRT(252),0)</f>
        <v>0.851259141553915</v>
      </c>
      <c r="CC487" s="1" t="n">
        <f aca="false">IF(ISNUMBER(STDEV(BZ466:BZ487)),STDEV(BZ466:BZ487)*SQRT(252),0)</f>
        <v>0.779174100068859</v>
      </c>
      <c r="CF487" s="56" t="n">
        <v>35996</v>
      </c>
      <c r="CG487" s="1" t="n">
        <f aca="false">ROUND(CORREL(C466:C487,E466:E487),2)</f>
        <v>0.89</v>
      </c>
      <c r="CI487" s="56" t="n">
        <v>35996</v>
      </c>
      <c r="CJ487" s="3" t="n">
        <f aca="false">ROUND(STDEV(CO466:CO487)*CJ$24,2)</f>
        <v>0.86</v>
      </c>
      <c r="CK487" s="3" t="n">
        <f aca="false">ROUND(STDEV(CP466:CP487)*CK$24,2)</f>
        <v>0.78</v>
      </c>
      <c r="CO487" s="3" t="n">
        <f aca="false">LN(V487/V486)</f>
        <v>-0.0332937280994637</v>
      </c>
      <c r="CP487" s="3" t="n">
        <f aca="false">LN(W487/W486)</f>
        <v>-0.0362796740806489</v>
      </c>
    </row>
    <row r="488" customFormat="false" ht="12.75" hidden="false" customHeight="false" outlineLevel="0" collapsed="false">
      <c r="A488" s="1" t="n">
        <f aca="false">A489-1</f>
        <v>921</v>
      </c>
      <c r="B488" s="56" t="n">
        <f aca="false">HLOOKUP("date",IF(TERM2="cash",cash,PRICELOOK),IF(A488&gt;=2,A488,2),FALSE())</f>
        <v>36166</v>
      </c>
      <c r="C488" s="1" t="n">
        <f aca="false">IF(MIN($N488:$O488)=0,0,N488)</f>
        <v>1.9</v>
      </c>
      <c r="D488" s="35" t="n">
        <f aca="false">IF(ma=7,AVERAGE(C482:C488),IF(ma=14,AVERAGE(C475:C488),IF(ma=30,AVERAGE(C459:C488),IF(ma=40,AVERAGE(C449:C488),0))))</f>
        <v>0</v>
      </c>
      <c r="E488" s="1" t="n">
        <f aca="false">IF(MIN($N488:$O488)=0,0,O488)</f>
        <v>2.015</v>
      </c>
      <c r="I488" s="56" t="n">
        <f aca="false">B488</f>
        <v>36166</v>
      </c>
      <c r="J488" s="35" t="n">
        <f aca="false">IF(MIN(C488,E488)=0,0,E488-C488)</f>
        <v>0.115</v>
      </c>
      <c r="K488" s="35" t="n">
        <f aca="false">IF(ma=7,AVERAGE(J482:J488),IF(ma=14,AVERAGE(J475:J488),IF(ma=30,AVERAGE(J459:J488),IF(ma=40,AVERAGE(J449:J488),0))))</f>
        <v>0</v>
      </c>
      <c r="L488" s="35"/>
      <c r="M488" s="35"/>
      <c r="N488" s="28" t="n">
        <f aca="false">IF(BASISYN="YES",Q488-S488,Q488)</f>
        <v>1.9</v>
      </c>
      <c r="O488" s="28" t="n">
        <f aca="false">IF(BASISYN="YES",R488-T488,R488)</f>
        <v>2.015</v>
      </c>
      <c r="Q488" s="28" t="n">
        <f aca="false">IF(ISNA(V488),Q487,V488)</f>
        <v>1.9</v>
      </c>
      <c r="R488" s="28" t="n">
        <f aca="false">IF(ISNA(W488),R487,W488)</f>
        <v>2.015</v>
      </c>
      <c r="S488" s="28" t="n">
        <f aca="false">IF(ISNA(X488),S487,X488)</f>
        <v>2.035</v>
      </c>
      <c r="T488" s="28" t="n">
        <f aca="false">IF(ISNA(Y488),T487,Y488)</f>
        <v>2.035</v>
      </c>
      <c r="V488" s="28" t="n">
        <f aca="false">VLOOKUP($B488,IF(V$1=2,PRICELOOK2,IF(V$1=3,PRICELOOK3,IF(V$1=4,cash,PRICELOOK))),V$2,FALSE())</f>
        <v>1.9</v>
      </c>
      <c r="W488" s="28" t="n">
        <f aca="false">VLOOKUP($B488,IF(W$1=2,PRICELOOK2,IF(W$1=3,PRICELOOK3,IF(W$1=4,cash,PRICELOOK))),W$2,FALSE())</f>
        <v>2.015</v>
      </c>
      <c r="X488" s="28" t="n">
        <f aca="false">VLOOKUP($B488,IF(X$1=2,PRICELOOK2,IF(X$1=3,PRICELOOK3,IF(X$1=4,cash,PRICELOOK))),X$2,FALSE())</f>
        <v>2.035</v>
      </c>
      <c r="Y488" s="28" t="n">
        <f aca="false">VLOOKUP($B488,IF(Y$1=2,PRICELOOK2,IF(Y$1=3,PRICELOOK3,IF(Y$1=4,cash,PRICELOOK))),Y$2,FALSE())</f>
        <v>2.035</v>
      </c>
      <c r="BK488" s="28" t="n">
        <f aca="false">V488</f>
        <v>1.9</v>
      </c>
      <c r="BL488" s="28" t="n">
        <f aca="false">W488</f>
        <v>2.015</v>
      </c>
      <c r="BM488" s="1" t="n">
        <f aca="false">IF(BK488=0,0,IF(BL488=0,0,1))</f>
        <v>1</v>
      </c>
      <c r="BN488" s="56" t="n">
        <f aca="false">B488</f>
        <v>36166</v>
      </c>
      <c r="BO488" s="71" t="n">
        <f aca="false">IF(BM488=1,CORREL(BK469:BK488,BL469:BL488),1.1)</f>
        <v>0.876336927304889</v>
      </c>
      <c r="BP488" s="28" t="n">
        <f aca="false">IF(BM488=0," ",BO488)</f>
        <v>0.876336927304889</v>
      </c>
      <c r="BV488" s="56" t="n">
        <f aca="false">BN488</f>
        <v>36166</v>
      </c>
      <c r="BW488" s="28" t="n">
        <f aca="false">V488</f>
        <v>1.9</v>
      </c>
      <c r="BX488" s="28" t="n">
        <f aca="false">W488</f>
        <v>2.015</v>
      </c>
      <c r="BY488" s="1" t="n">
        <f aca="false">LN(BW488/BW487)</f>
        <v>-0.0104712998672954</v>
      </c>
      <c r="BZ488" s="1" t="n">
        <f aca="false">LN(BX488/BX487)</f>
        <v>-0.00741659765504948</v>
      </c>
      <c r="CA488" s="56" t="n">
        <f aca="false">BV488</f>
        <v>36166</v>
      </c>
      <c r="CB488" s="1" t="n">
        <f aca="false">IF(ISNUMBER(STDEV(BY467:BY488)),STDEV(BY467:BY488)*SQRT(252),0)</f>
        <v>0.850534482847476</v>
      </c>
      <c r="CC488" s="1" t="n">
        <f aca="false">IF(ISNUMBER(STDEV(BZ467:BZ488)),STDEV(BZ467:BZ488)*SQRT(252),0)</f>
        <v>0.774037282397018</v>
      </c>
      <c r="CF488" s="56" t="n">
        <v>35997</v>
      </c>
      <c r="CG488" s="1" t="n">
        <f aca="false">ROUND(CORREL(C467:C488,E467:E488),2)</f>
        <v>0.87</v>
      </c>
      <c r="CI488" s="56" t="n">
        <v>35997</v>
      </c>
      <c r="CJ488" s="3" t="n">
        <f aca="false">ROUND(STDEV(CO467:CO488)*CJ$24,2)</f>
        <v>0.86</v>
      </c>
      <c r="CK488" s="3" t="n">
        <f aca="false">ROUND(STDEV(CP467:CP488)*CK$24,2)</f>
        <v>0.78</v>
      </c>
      <c r="CO488" s="3" t="n">
        <f aca="false">LN(V488/V487)</f>
        <v>-0.0104712998672954</v>
      </c>
      <c r="CP488" s="3" t="n">
        <f aca="false">LN(W488/W487)</f>
        <v>-0.00741659765504948</v>
      </c>
    </row>
    <row r="489" customFormat="false" ht="12.75" hidden="false" customHeight="false" outlineLevel="0" collapsed="false">
      <c r="A489" s="1" t="n">
        <f aca="false">A490-1</f>
        <v>922</v>
      </c>
      <c r="B489" s="56" t="n">
        <f aca="false">HLOOKUP("date",IF(TERM2="cash",cash,PRICELOOK),IF(A489&gt;=2,A489,2),FALSE())</f>
        <v>36167</v>
      </c>
      <c r="C489" s="1" t="n">
        <f aca="false">IF(MIN($N489:$O489)=0,0,N489)</f>
        <v>1.775</v>
      </c>
      <c r="D489" s="35" t="n">
        <f aca="false">IF(ma=7,AVERAGE(C483:C489),IF(ma=14,AVERAGE(C476:C489),IF(ma=30,AVERAGE(C460:C489),IF(ma=40,AVERAGE(C450:C489),0))))</f>
        <v>0</v>
      </c>
      <c r="E489" s="1" t="n">
        <f aca="false">IF(MIN($N489:$O489)=0,0,O489)</f>
        <v>1.935</v>
      </c>
      <c r="I489" s="56" t="n">
        <f aca="false">B489</f>
        <v>36167</v>
      </c>
      <c r="J489" s="35" t="n">
        <f aca="false">IF(MIN(C489,E489)=0,0,E489-C489)</f>
        <v>0.16</v>
      </c>
      <c r="K489" s="35" t="n">
        <f aca="false">IF(ma=7,AVERAGE(J483:J489),IF(ma=14,AVERAGE(J476:J489),IF(ma=30,AVERAGE(J460:J489),IF(ma=40,AVERAGE(J450:J489),0))))</f>
        <v>0</v>
      </c>
      <c r="L489" s="35"/>
      <c r="M489" s="35"/>
      <c r="N489" s="28" t="n">
        <f aca="false">IF(BASISYN="YES",Q489-S489,Q489)</f>
        <v>1.775</v>
      </c>
      <c r="O489" s="28" t="n">
        <f aca="false">IF(BASISYN="YES",R489-T489,R489)</f>
        <v>1.935</v>
      </c>
      <c r="Q489" s="28" t="n">
        <f aca="false">IF(ISNA(V489),Q488,V489)</f>
        <v>1.775</v>
      </c>
      <c r="R489" s="28" t="n">
        <f aca="false">IF(ISNA(W489),R488,W489)</f>
        <v>1.935</v>
      </c>
      <c r="S489" s="28" t="n">
        <f aca="false">IF(ISNA(X489),S488,X489)</f>
        <v>1.895</v>
      </c>
      <c r="T489" s="28" t="n">
        <f aca="false">IF(ISNA(Y489),T488,Y489)</f>
        <v>1.895</v>
      </c>
      <c r="V489" s="28" t="n">
        <f aca="false">VLOOKUP($B489,IF(V$1=2,PRICELOOK2,IF(V$1=3,PRICELOOK3,IF(V$1=4,cash,PRICELOOK))),V$2,FALSE())</f>
        <v>1.775</v>
      </c>
      <c r="W489" s="28" t="n">
        <f aca="false">VLOOKUP($B489,IF(W$1=2,PRICELOOK2,IF(W$1=3,PRICELOOK3,IF(W$1=4,cash,PRICELOOK))),W$2,FALSE())</f>
        <v>1.935</v>
      </c>
      <c r="X489" s="28" t="n">
        <f aca="false">VLOOKUP($B489,IF(X$1=2,PRICELOOK2,IF(X$1=3,PRICELOOK3,IF(X$1=4,cash,PRICELOOK))),X$2,FALSE())</f>
        <v>1.895</v>
      </c>
      <c r="Y489" s="28" t="n">
        <f aca="false">VLOOKUP($B489,IF(Y$1=2,PRICELOOK2,IF(Y$1=3,PRICELOOK3,IF(Y$1=4,cash,PRICELOOK))),Y$2,FALSE())</f>
        <v>1.895</v>
      </c>
      <c r="BK489" s="28" t="n">
        <f aca="false">V489</f>
        <v>1.775</v>
      </c>
      <c r="BL489" s="28" t="n">
        <f aca="false">W489</f>
        <v>1.935</v>
      </c>
      <c r="BM489" s="1" t="n">
        <f aca="false">IF(BK489=0,0,IF(BL489=0,0,1))</f>
        <v>1</v>
      </c>
      <c r="BN489" s="56" t="n">
        <f aca="false">B489</f>
        <v>36167</v>
      </c>
      <c r="BO489" s="71" t="n">
        <f aca="false">IF(BM489=1,CORREL(BK470:BK489,BL470:BL489),1.1)</f>
        <v>0.880789307458811</v>
      </c>
      <c r="BP489" s="28" t="n">
        <f aca="false">IF(BM489=0," ",BO489)</f>
        <v>0.880789307458811</v>
      </c>
      <c r="BV489" s="56" t="n">
        <f aca="false">BN489</f>
        <v>36167</v>
      </c>
      <c r="BW489" s="28" t="n">
        <f aca="false">V489</f>
        <v>1.775</v>
      </c>
      <c r="BX489" s="28" t="n">
        <f aca="false">W489</f>
        <v>1.935</v>
      </c>
      <c r="BY489" s="1" t="n">
        <f aca="false">LN(BW489/BW488)</f>
        <v>-0.0680534632450156</v>
      </c>
      <c r="BZ489" s="1" t="n">
        <f aca="false">LN(BX489/BX488)</f>
        <v>-0.0405118689169012</v>
      </c>
      <c r="CA489" s="56" t="n">
        <f aca="false">BV489</f>
        <v>36167</v>
      </c>
      <c r="CB489" s="1" t="n">
        <f aca="false">IF(ISNUMBER(STDEV(BY468:BY489)),STDEV(BY468:BY489)*SQRT(252),0)</f>
        <v>0.8643168465546</v>
      </c>
      <c r="CC489" s="1" t="n">
        <f aca="false">IF(ISNUMBER(STDEV(BZ468:BZ489)),STDEV(BZ468:BZ489)*SQRT(252),0)</f>
        <v>0.773225584312018</v>
      </c>
      <c r="CF489" s="56" t="n">
        <v>35998</v>
      </c>
      <c r="CG489" s="1" t="n">
        <f aca="false">ROUND(CORREL(C468:C489,E468:E489),2)</f>
        <v>0.88</v>
      </c>
      <c r="CI489" s="56" t="n">
        <v>35998</v>
      </c>
      <c r="CJ489" s="3" t="n">
        <f aca="false">ROUND(STDEV(CO468:CO489)*CJ$24,2)</f>
        <v>0.87</v>
      </c>
      <c r="CK489" s="3" t="n">
        <f aca="false">ROUND(STDEV(CP468:CP489)*CK$24,2)</f>
        <v>0.78</v>
      </c>
      <c r="CO489" s="3" t="n">
        <f aca="false">LN(V489/V488)</f>
        <v>-0.0680534632450156</v>
      </c>
      <c r="CP489" s="3" t="n">
        <f aca="false">LN(W489/W488)</f>
        <v>-0.0405118689169012</v>
      </c>
    </row>
    <row r="490" customFormat="false" ht="12.75" hidden="false" customHeight="false" outlineLevel="0" collapsed="false">
      <c r="A490" s="1" t="n">
        <f aca="false">A491-1</f>
        <v>923</v>
      </c>
      <c r="B490" s="56" t="n">
        <f aca="false">HLOOKUP("date",IF(TERM2="cash",cash,PRICELOOK),IF(A490&gt;=2,A490,2),FALSE())</f>
        <v>36168</v>
      </c>
      <c r="C490" s="1" t="n">
        <f aca="false">IF(MIN($N490:$O490)=0,0,N490)</f>
        <v>1.745</v>
      </c>
      <c r="D490" s="35" t="n">
        <f aca="false">IF(ma=7,AVERAGE(C484:C490),IF(ma=14,AVERAGE(C477:C490),IF(ma=30,AVERAGE(C461:C490),IF(ma=40,AVERAGE(C451:C490),0))))</f>
        <v>0</v>
      </c>
      <c r="E490" s="1" t="n">
        <f aca="false">IF(MIN($N490:$O490)=0,0,O490)</f>
        <v>1.895</v>
      </c>
      <c r="I490" s="56" t="n">
        <f aca="false">B490</f>
        <v>36168</v>
      </c>
      <c r="J490" s="35" t="n">
        <f aca="false">IF(MIN(C490,E490)=0,0,E490-C490)</f>
        <v>0.15</v>
      </c>
      <c r="K490" s="35" t="n">
        <f aca="false">IF(ma=7,AVERAGE(J484:J490),IF(ma=14,AVERAGE(J477:J490),IF(ma=30,AVERAGE(J461:J490),IF(ma=40,AVERAGE(J451:J490),0))))</f>
        <v>0</v>
      </c>
      <c r="L490" s="35"/>
      <c r="M490" s="35"/>
      <c r="N490" s="28" t="n">
        <f aca="false">IF(BASISYN="YES",Q490-S490,Q490)</f>
        <v>1.745</v>
      </c>
      <c r="O490" s="28" t="n">
        <f aca="false">IF(BASISYN="YES",R490-T490,R490)</f>
        <v>1.895</v>
      </c>
      <c r="Q490" s="28" t="n">
        <f aca="false">IF(ISNA(V490),Q489,V490)</f>
        <v>1.745</v>
      </c>
      <c r="R490" s="28" t="n">
        <f aca="false">IF(ISNA(W490),R489,W490)</f>
        <v>1.895</v>
      </c>
      <c r="S490" s="28" t="n">
        <f aca="false">IF(ISNA(X490),S489,X490)</f>
        <v>1.875</v>
      </c>
      <c r="T490" s="28" t="n">
        <f aca="false">IF(ISNA(Y490),T489,Y490)</f>
        <v>1.875</v>
      </c>
      <c r="V490" s="28" t="n">
        <f aca="false">VLOOKUP($B490,IF(V$1=2,PRICELOOK2,IF(V$1=3,PRICELOOK3,IF(V$1=4,cash,PRICELOOK))),V$2,FALSE())</f>
        <v>1.745</v>
      </c>
      <c r="W490" s="28" t="n">
        <f aca="false">VLOOKUP($B490,IF(W$1=2,PRICELOOK2,IF(W$1=3,PRICELOOK3,IF(W$1=4,cash,PRICELOOK))),W$2,FALSE())</f>
        <v>1.895</v>
      </c>
      <c r="X490" s="28" t="n">
        <f aca="false">VLOOKUP($B490,IF(X$1=2,PRICELOOK2,IF(X$1=3,PRICELOOK3,IF(X$1=4,cash,PRICELOOK))),X$2,FALSE())</f>
        <v>1.875</v>
      </c>
      <c r="Y490" s="28" t="n">
        <f aca="false">VLOOKUP($B490,IF(Y$1=2,PRICELOOK2,IF(Y$1=3,PRICELOOK3,IF(Y$1=4,cash,PRICELOOK))),Y$2,FALSE())</f>
        <v>1.875</v>
      </c>
      <c r="BK490" s="28" t="n">
        <f aca="false">V490</f>
        <v>1.745</v>
      </c>
      <c r="BL490" s="28" t="n">
        <f aca="false">W490</f>
        <v>1.895</v>
      </c>
      <c r="BM490" s="1" t="n">
        <f aca="false">IF(BK490=0,0,IF(BL490=0,0,1))</f>
        <v>1</v>
      </c>
      <c r="BN490" s="56" t="n">
        <f aca="false">B490</f>
        <v>36168</v>
      </c>
      <c r="BO490" s="71" t="n">
        <f aca="false">IF(BM490=1,CORREL(BK471:BK490,BL471:BL490),1.1)</f>
        <v>0.886358025080671</v>
      </c>
      <c r="BP490" s="28" t="n">
        <f aca="false">IF(BM490=0," ",BO490)</f>
        <v>0.886358025080671</v>
      </c>
      <c r="BV490" s="56" t="n">
        <f aca="false">BN490</f>
        <v>36168</v>
      </c>
      <c r="BW490" s="28" t="n">
        <f aca="false">V490</f>
        <v>1.745</v>
      </c>
      <c r="BX490" s="28" t="n">
        <f aca="false">W490</f>
        <v>1.895</v>
      </c>
      <c r="BY490" s="1" t="n">
        <f aca="false">LN(BW490/BW489)</f>
        <v>-0.0170458672729885</v>
      </c>
      <c r="BZ490" s="1" t="n">
        <f aca="false">LN(BX490/BX489)</f>
        <v>-0.0208884879473554</v>
      </c>
      <c r="CA490" s="56" t="n">
        <f aca="false">BV490</f>
        <v>36168</v>
      </c>
      <c r="CB490" s="1" t="n">
        <f aca="false">IF(ISNUMBER(STDEV(BY469:BY490)),STDEV(BY469:BY490)*SQRT(252),0)</f>
        <v>0.86394461442989</v>
      </c>
      <c r="CC490" s="1" t="n">
        <f aca="false">IF(ISNUMBER(STDEV(BZ469:BZ490)),STDEV(BZ469:BZ490)*SQRT(252),0)</f>
        <v>0.773808840861401</v>
      </c>
      <c r="CF490" s="56" t="n">
        <v>35999</v>
      </c>
      <c r="CG490" s="1" t="n">
        <f aca="false">ROUND(CORREL(C469:C490,E469:E490),2)</f>
        <v>0.89</v>
      </c>
      <c r="CI490" s="56" t="n">
        <v>35999</v>
      </c>
      <c r="CJ490" s="3" t="n">
        <f aca="false">ROUND(STDEV(CO469:CO490)*CJ$24,2)</f>
        <v>0.87</v>
      </c>
      <c r="CK490" s="3" t="n">
        <f aca="false">ROUND(STDEV(CP469:CP490)*CK$24,2)</f>
        <v>0.78</v>
      </c>
      <c r="CO490" s="3" t="n">
        <f aca="false">LN(V490/V489)</f>
        <v>-0.0170458672729885</v>
      </c>
      <c r="CP490" s="3" t="n">
        <f aca="false">LN(W490/W489)</f>
        <v>-0.0208884879473554</v>
      </c>
    </row>
    <row r="491" customFormat="false" ht="12.75" hidden="false" customHeight="false" outlineLevel="0" collapsed="false">
      <c r="A491" s="1" t="n">
        <f aca="false">A492-1</f>
        <v>924</v>
      </c>
      <c r="B491" s="56" t="n">
        <f aca="false">HLOOKUP("date",IF(TERM2="cash",cash,PRICELOOK),IF(A491&gt;=2,A491,2),FALSE())</f>
        <v>36169</v>
      </c>
      <c r="C491" s="1" t="n">
        <f aca="false">IF(MIN($N491:$O491)=0,0,N491)</f>
        <v>1.745</v>
      </c>
      <c r="D491" s="35" t="n">
        <f aca="false">IF(ma=7,AVERAGE(C485:C491),IF(ma=14,AVERAGE(C478:C491),IF(ma=30,AVERAGE(C462:C491),IF(ma=40,AVERAGE(C452:C491),0))))</f>
        <v>0</v>
      </c>
      <c r="E491" s="1" t="n">
        <f aca="false">IF(MIN($N491:$O491)=0,0,O491)</f>
        <v>1.895</v>
      </c>
      <c r="I491" s="56" t="n">
        <f aca="false">B491</f>
        <v>36169</v>
      </c>
      <c r="J491" s="35" t="n">
        <f aca="false">IF(MIN(C491,E491)=0,0,E491-C491)</f>
        <v>0.15</v>
      </c>
      <c r="K491" s="35" t="n">
        <f aca="false">IF(ma=7,AVERAGE(J485:J491),IF(ma=14,AVERAGE(J478:J491),IF(ma=30,AVERAGE(J462:J491),IF(ma=40,AVERAGE(J452:J491),0))))</f>
        <v>0</v>
      </c>
      <c r="L491" s="35"/>
      <c r="M491" s="35"/>
      <c r="N491" s="28" t="n">
        <f aca="false">IF(BASISYN="YES",Q491-S491,Q491)</f>
        <v>1.745</v>
      </c>
      <c r="O491" s="28" t="n">
        <f aca="false">IF(BASISYN="YES",R491-T491,R491)</f>
        <v>1.895</v>
      </c>
      <c r="Q491" s="28" t="n">
        <f aca="false">IF(ISNA(V491),Q490,V491)</f>
        <v>1.745</v>
      </c>
      <c r="R491" s="28" t="n">
        <f aca="false">IF(ISNA(W491),R490,W491)</f>
        <v>1.895</v>
      </c>
      <c r="S491" s="28" t="n">
        <f aca="false">IF(ISNA(X491),S490,X491)</f>
        <v>1.875</v>
      </c>
      <c r="T491" s="28" t="n">
        <f aca="false">IF(ISNA(Y491),T490,Y491)</f>
        <v>1.875</v>
      </c>
      <c r="V491" s="28" t="n">
        <f aca="false">VLOOKUP($B491,IF(V$1=2,PRICELOOK2,IF(V$1=3,PRICELOOK3,IF(V$1=4,cash,PRICELOOK))),V$2,FALSE())</f>
        <v>1.745</v>
      </c>
      <c r="W491" s="28" t="n">
        <f aca="false">VLOOKUP($B491,IF(W$1=2,PRICELOOK2,IF(W$1=3,PRICELOOK3,IF(W$1=4,cash,PRICELOOK))),W$2,FALSE())</f>
        <v>1.895</v>
      </c>
      <c r="X491" s="28" t="n">
        <f aca="false">VLOOKUP($B491,IF(X$1=2,PRICELOOK2,IF(X$1=3,PRICELOOK3,IF(X$1=4,cash,PRICELOOK))),X$2,FALSE())</f>
        <v>1.875</v>
      </c>
      <c r="Y491" s="28" t="n">
        <f aca="false">VLOOKUP($B491,IF(Y$1=2,PRICELOOK2,IF(Y$1=3,PRICELOOK3,IF(Y$1=4,cash,PRICELOOK))),Y$2,FALSE())</f>
        <v>1.875</v>
      </c>
      <c r="BK491" s="28" t="n">
        <f aca="false">V491</f>
        <v>1.745</v>
      </c>
      <c r="BL491" s="28" t="n">
        <f aca="false">W491</f>
        <v>1.895</v>
      </c>
      <c r="BM491" s="1" t="n">
        <f aca="false">IF(BK491=0,0,IF(BL491=0,0,1))</f>
        <v>1</v>
      </c>
      <c r="BN491" s="56" t="n">
        <f aca="false">B491</f>
        <v>36169</v>
      </c>
      <c r="BO491" s="71" t="n">
        <f aca="false">IF(BM491=1,CORREL(BK472:BK491,BL472:BL491),1.1)</f>
        <v>0.890006692632877</v>
      </c>
      <c r="BP491" s="28" t="n">
        <f aca="false">IF(BM491=0," ",BO491)</f>
        <v>0.890006692632877</v>
      </c>
      <c r="BV491" s="56" t="n">
        <f aca="false">BN491</f>
        <v>36169</v>
      </c>
      <c r="BW491" s="28" t="n">
        <f aca="false">V491</f>
        <v>1.745</v>
      </c>
      <c r="BX491" s="28" t="n">
        <f aca="false">W491</f>
        <v>1.895</v>
      </c>
      <c r="BY491" s="1" t="n">
        <f aca="false">LN(BW491/BW490)</f>
        <v>0</v>
      </c>
      <c r="BZ491" s="1" t="n">
        <f aca="false">LN(BX491/BX490)</f>
        <v>0</v>
      </c>
      <c r="CA491" s="56" t="n">
        <f aca="false">BV491</f>
        <v>36169</v>
      </c>
      <c r="CB491" s="1" t="n">
        <f aca="false">IF(ISNUMBER(STDEV(BY470:BY491)),STDEV(BY470:BY491)*SQRT(252),0)</f>
        <v>0.827102641789351</v>
      </c>
      <c r="CC491" s="1" t="n">
        <f aca="false">IF(ISNUMBER(STDEV(BZ470:BZ491)),STDEV(BZ470:BZ491)*SQRT(252),0)</f>
        <v>0.746813650361073</v>
      </c>
      <c r="CF491" s="56" t="n">
        <v>36000</v>
      </c>
      <c r="CG491" s="1" t="n">
        <f aca="false">ROUND(CORREL(C470:C491,E470:E491),2)</f>
        <v>0.89</v>
      </c>
      <c r="CI491" s="56" t="n">
        <v>36000</v>
      </c>
      <c r="CJ491" s="3" t="n">
        <f aca="false">ROUND(STDEV(CO470:CO491)*CJ$24,2)</f>
        <v>0.83</v>
      </c>
      <c r="CK491" s="3" t="n">
        <f aca="false">ROUND(STDEV(CP470:CP491)*CK$24,2)</f>
        <v>0.75</v>
      </c>
      <c r="CO491" s="3" t="n">
        <f aca="false">LN(V491/V490)</f>
        <v>0</v>
      </c>
      <c r="CP491" s="3" t="n">
        <f aca="false">LN(W491/W490)</f>
        <v>0</v>
      </c>
    </row>
    <row r="492" customFormat="false" ht="12.75" hidden="false" customHeight="false" outlineLevel="0" collapsed="false">
      <c r="A492" s="1" t="n">
        <f aca="false">A493-1</f>
        <v>925</v>
      </c>
      <c r="B492" s="56" t="n">
        <f aca="false">HLOOKUP("date",IF(TERM2="cash",cash,PRICELOOK),IF(A492&gt;=2,A492,2),FALSE())</f>
        <v>36170</v>
      </c>
      <c r="C492" s="1" t="n">
        <f aca="false">IF(MIN($N492:$O492)=0,0,N492)</f>
        <v>1.745</v>
      </c>
      <c r="D492" s="35" t="n">
        <f aca="false">IF(ma=7,AVERAGE(C486:C492),IF(ma=14,AVERAGE(C479:C492),IF(ma=30,AVERAGE(C463:C492),IF(ma=40,AVERAGE(C453:C492),0))))</f>
        <v>0</v>
      </c>
      <c r="E492" s="1" t="n">
        <f aca="false">IF(MIN($N492:$O492)=0,0,O492)</f>
        <v>1.895</v>
      </c>
      <c r="I492" s="56" t="n">
        <f aca="false">B492</f>
        <v>36170</v>
      </c>
      <c r="J492" s="35" t="n">
        <f aca="false">IF(MIN(C492,E492)=0,0,E492-C492)</f>
        <v>0.15</v>
      </c>
      <c r="K492" s="35" t="n">
        <f aca="false">IF(ma=7,AVERAGE(J486:J492),IF(ma=14,AVERAGE(J479:J492),IF(ma=30,AVERAGE(J463:J492),IF(ma=40,AVERAGE(J453:J492),0))))</f>
        <v>0</v>
      </c>
      <c r="L492" s="35"/>
      <c r="M492" s="35"/>
      <c r="N492" s="28" t="n">
        <f aca="false">IF(BASISYN="YES",Q492-S492,Q492)</f>
        <v>1.745</v>
      </c>
      <c r="O492" s="28" t="n">
        <f aca="false">IF(BASISYN="YES",R492-T492,R492)</f>
        <v>1.895</v>
      </c>
      <c r="Q492" s="28" t="n">
        <f aca="false">IF(ISNA(V492),Q491,V492)</f>
        <v>1.745</v>
      </c>
      <c r="R492" s="28" t="n">
        <f aca="false">IF(ISNA(W492),R491,W492)</f>
        <v>1.895</v>
      </c>
      <c r="S492" s="28" t="n">
        <f aca="false">IF(ISNA(X492),S491,X492)</f>
        <v>1.875</v>
      </c>
      <c r="T492" s="28" t="n">
        <f aca="false">IF(ISNA(Y492),T491,Y492)</f>
        <v>1.875</v>
      </c>
      <c r="V492" s="28" t="n">
        <f aca="false">VLOOKUP($B492,IF(V$1=2,PRICELOOK2,IF(V$1=3,PRICELOOK3,IF(V$1=4,cash,PRICELOOK))),V$2,FALSE())</f>
        <v>1.745</v>
      </c>
      <c r="W492" s="28" t="n">
        <f aca="false">VLOOKUP($B492,IF(W$1=2,PRICELOOK2,IF(W$1=3,PRICELOOK3,IF(W$1=4,cash,PRICELOOK))),W$2,FALSE())</f>
        <v>1.895</v>
      </c>
      <c r="X492" s="28" t="n">
        <f aca="false">VLOOKUP($B492,IF(X$1=2,PRICELOOK2,IF(X$1=3,PRICELOOK3,IF(X$1=4,cash,PRICELOOK))),X$2,FALSE())</f>
        <v>1.875</v>
      </c>
      <c r="Y492" s="28" t="n">
        <f aca="false">VLOOKUP($B492,IF(Y$1=2,PRICELOOK2,IF(Y$1=3,PRICELOOK3,IF(Y$1=4,cash,PRICELOOK))),Y$2,FALSE())</f>
        <v>1.875</v>
      </c>
      <c r="BK492" s="28" t="n">
        <f aca="false">V492</f>
        <v>1.745</v>
      </c>
      <c r="BL492" s="28" t="n">
        <f aca="false">W492</f>
        <v>1.895</v>
      </c>
      <c r="BM492" s="1" t="n">
        <f aca="false">IF(BK492=0,0,IF(BL492=0,0,1))</f>
        <v>1</v>
      </c>
      <c r="BN492" s="56" t="n">
        <f aca="false">B492</f>
        <v>36170</v>
      </c>
      <c r="BO492" s="71" t="n">
        <f aca="false">IF(BM492=1,CORREL(BK473:BK492,BL473:BL492),1.1)</f>
        <v>0.870853690884223</v>
      </c>
      <c r="BP492" s="28" t="n">
        <f aca="false">IF(BM492=0," ",BO492)</f>
        <v>0.870853690884223</v>
      </c>
      <c r="BV492" s="56" t="n">
        <f aca="false">BN492</f>
        <v>36170</v>
      </c>
      <c r="BW492" s="28" t="n">
        <f aca="false">V492</f>
        <v>1.745</v>
      </c>
      <c r="BX492" s="28" t="n">
        <f aca="false">W492</f>
        <v>1.895</v>
      </c>
      <c r="BY492" s="1" t="n">
        <f aca="false">LN(BW492/BW491)</f>
        <v>0</v>
      </c>
      <c r="BZ492" s="1" t="n">
        <f aca="false">LN(BX492/BX491)</f>
        <v>0</v>
      </c>
      <c r="CA492" s="56" t="n">
        <f aca="false">BV492</f>
        <v>36170</v>
      </c>
      <c r="CB492" s="1" t="n">
        <f aca="false">IF(ISNUMBER(STDEV(BY471:BY492)),STDEV(BY471:BY492)*SQRT(252),0)</f>
        <v>0.827102641789351</v>
      </c>
      <c r="CC492" s="1" t="n">
        <f aca="false">IF(ISNUMBER(STDEV(BZ471:BZ492)),STDEV(BZ471:BZ492)*SQRT(252),0)</f>
        <v>0.746813650361073</v>
      </c>
      <c r="CF492" s="56" t="n">
        <v>36003</v>
      </c>
      <c r="CG492" s="1" t="n">
        <f aca="false">ROUND(CORREL(C471:C492,E471:E492),2)</f>
        <v>0.9</v>
      </c>
      <c r="CI492" s="56" t="n">
        <v>36003</v>
      </c>
      <c r="CJ492" s="3" t="n">
        <f aca="false">ROUND(STDEV(CO471:CO492)*CJ$24,2)</f>
        <v>0.83</v>
      </c>
      <c r="CK492" s="3" t="n">
        <f aca="false">ROUND(STDEV(CP471:CP492)*CK$24,2)</f>
        <v>0.75</v>
      </c>
      <c r="CO492" s="3" t="n">
        <f aca="false">LN(V492/V491)</f>
        <v>0</v>
      </c>
      <c r="CP492" s="3" t="n">
        <f aca="false">LN(W492/W491)</f>
        <v>0</v>
      </c>
    </row>
    <row r="493" customFormat="false" ht="12.75" hidden="false" customHeight="false" outlineLevel="0" collapsed="false">
      <c r="A493" s="1" t="n">
        <f aca="false">A494-1</f>
        <v>926</v>
      </c>
      <c r="B493" s="56" t="n">
        <f aca="false">HLOOKUP("date",IF(TERM2="cash",cash,PRICELOOK),IF(A493&gt;=2,A493,2),FALSE())</f>
        <v>36171</v>
      </c>
      <c r="C493" s="1" t="n">
        <f aca="false">IF(MIN($N493:$O493)=0,0,N493)</f>
        <v>1.735</v>
      </c>
      <c r="D493" s="35" t="n">
        <f aca="false">IF(ma=7,AVERAGE(C487:C493),IF(ma=14,AVERAGE(C480:C493),IF(ma=30,AVERAGE(C464:C493),IF(ma=40,AVERAGE(C454:C493),0))))</f>
        <v>0</v>
      </c>
      <c r="E493" s="1" t="n">
        <f aca="false">IF(MIN($N493:$O493)=0,0,O493)</f>
        <v>1.88</v>
      </c>
      <c r="I493" s="56" t="n">
        <f aca="false">B493</f>
        <v>36171</v>
      </c>
      <c r="J493" s="35" t="n">
        <f aca="false">IF(MIN(C493,E493)=0,0,E493-C493)</f>
        <v>0.145</v>
      </c>
      <c r="K493" s="35" t="n">
        <f aca="false">IF(ma=7,AVERAGE(J487:J493),IF(ma=14,AVERAGE(J480:J493),IF(ma=30,AVERAGE(J464:J493),IF(ma=40,AVERAGE(J454:J493),0))))</f>
        <v>0</v>
      </c>
      <c r="L493" s="35"/>
      <c r="M493" s="35"/>
      <c r="N493" s="28" t="n">
        <f aca="false">IF(BASISYN="YES",Q493-S493,Q493)</f>
        <v>1.735</v>
      </c>
      <c r="O493" s="28" t="n">
        <f aca="false">IF(BASISYN="YES",R493-T493,R493)</f>
        <v>1.88</v>
      </c>
      <c r="Q493" s="28" t="n">
        <f aca="false">IF(ISNA(V493),Q492,V493)</f>
        <v>1.735</v>
      </c>
      <c r="R493" s="28" t="n">
        <f aca="false">IF(ISNA(W493),R492,W493)</f>
        <v>1.88</v>
      </c>
      <c r="S493" s="28" t="n">
        <f aca="false">IF(ISNA(X493),S492,X493)</f>
        <v>1.82</v>
      </c>
      <c r="T493" s="28" t="n">
        <f aca="false">IF(ISNA(Y493),T492,Y493)</f>
        <v>1.82</v>
      </c>
      <c r="V493" s="28" t="n">
        <f aca="false">VLOOKUP($B493,IF(V$1=2,PRICELOOK2,IF(V$1=3,PRICELOOK3,IF(V$1=4,cash,PRICELOOK))),V$2,FALSE())</f>
        <v>1.735</v>
      </c>
      <c r="W493" s="28" t="n">
        <f aca="false">VLOOKUP($B493,IF(W$1=2,PRICELOOK2,IF(W$1=3,PRICELOOK3,IF(W$1=4,cash,PRICELOOK))),W$2,FALSE())</f>
        <v>1.88</v>
      </c>
      <c r="X493" s="28" t="n">
        <f aca="false">VLOOKUP($B493,IF(X$1=2,PRICELOOK2,IF(X$1=3,PRICELOOK3,IF(X$1=4,cash,PRICELOOK))),X$2,FALSE())</f>
        <v>1.82</v>
      </c>
      <c r="Y493" s="28" t="n">
        <f aca="false">VLOOKUP($B493,IF(Y$1=2,PRICELOOK2,IF(Y$1=3,PRICELOOK3,IF(Y$1=4,cash,PRICELOOK))),Y$2,FALSE())</f>
        <v>1.82</v>
      </c>
      <c r="BK493" s="28" t="n">
        <f aca="false">V493</f>
        <v>1.735</v>
      </c>
      <c r="BL493" s="28" t="n">
        <f aca="false">W493</f>
        <v>1.88</v>
      </c>
      <c r="BM493" s="1" t="n">
        <f aca="false">IF(BK493=0,0,IF(BL493=0,0,1))</f>
        <v>1</v>
      </c>
      <c r="BN493" s="56" t="n">
        <f aca="false">B493</f>
        <v>36171</v>
      </c>
      <c r="BO493" s="71" t="n">
        <f aca="false">IF(BM493=1,CORREL(BK474:BK493,BL474:BL493),1.1)</f>
        <v>0.836560335023271</v>
      </c>
      <c r="BP493" s="28" t="n">
        <f aca="false">IF(BM493=0," ",BO493)</f>
        <v>0.836560335023271</v>
      </c>
      <c r="BV493" s="56" t="n">
        <f aca="false">BN493</f>
        <v>36171</v>
      </c>
      <c r="BW493" s="28" t="n">
        <f aca="false">V493</f>
        <v>1.735</v>
      </c>
      <c r="BX493" s="28" t="n">
        <f aca="false">W493</f>
        <v>1.88</v>
      </c>
      <c r="BY493" s="1" t="n">
        <f aca="false">LN(BW493/BW492)</f>
        <v>-0.00574714225556796</v>
      </c>
      <c r="BZ493" s="1" t="n">
        <f aca="false">LN(BX493/BX492)</f>
        <v>-0.00794706169253195</v>
      </c>
      <c r="CA493" s="56" t="n">
        <f aca="false">BV493</f>
        <v>36171</v>
      </c>
      <c r="CB493" s="1" t="n">
        <f aca="false">IF(ISNUMBER(STDEV(BY472:BY493)),STDEV(BY472:BY493)*SQRT(252),0)</f>
        <v>0.826862053272112</v>
      </c>
      <c r="CC493" s="1" t="n">
        <f aca="false">IF(ISNUMBER(STDEV(BZ472:BZ493)),STDEV(BZ472:BZ493)*SQRT(252),0)</f>
        <v>0.746198782382906</v>
      </c>
      <c r="CF493" s="56" t="n">
        <v>36004</v>
      </c>
      <c r="CG493" s="1" t="n">
        <f aca="false">ROUND(CORREL(C472:C493,E472:E493),2)</f>
        <v>0.9</v>
      </c>
      <c r="CI493" s="56" t="n">
        <v>36004</v>
      </c>
      <c r="CJ493" s="3" t="n">
        <f aca="false">ROUND(STDEV(CO472:CO493)*CJ$24,2)</f>
        <v>0.83</v>
      </c>
      <c r="CK493" s="3" t="n">
        <f aca="false">ROUND(STDEV(CP472:CP493)*CK$24,2)</f>
        <v>0.75</v>
      </c>
      <c r="CO493" s="3" t="n">
        <f aca="false">LN(V493/V492)</f>
        <v>-0.00574714225556796</v>
      </c>
      <c r="CP493" s="3" t="n">
        <f aca="false">LN(W493/W492)</f>
        <v>-0.00794706169253195</v>
      </c>
    </row>
    <row r="494" customFormat="false" ht="12.75" hidden="false" customHeight="false" outlineLevel="0" collapsed="false">
      <c r="A494" s="1" t="n">
        <f aca="false">A495-1</f>
        <v>927</v>
      </c>
      <c r="B494" s="56" t="n">
        <f aca="false">HLOOKUP("date",IF(TERM2="cash",cash,PRICELOOK),IF(A494&gt;=2,A494,2),FALSE())</f>
        <v>36172</v>
      </c>
      <c r="C494" s="1" t="n">
        <f aca="false">IF(MIN($N494:$O494)=0,0,N494)</f>
        <v>1.76</v>
      </c>
      <c r="D494" s="35" t="n">
        <f aca="false">IF(ma=7,AVERAGE(C488:C494),IF(ma=14,AVERAGE(C481:C494),IF(ma=30,AVERAGE(C465:C494),IF(ma=40,AVERAGE(C455:C494),0))))</f>
        <v>0</v>
      </c>
      <c r="E494" s="1" t="n">
        <f aca="false">IF(MIN($N494:$O494)=0,0,O494)</f>
        <v>1.895</v>
      </c>
      <c r="I494" s="56" t="n">
        <f aca="false">B494</f>
        <v>36172</v>
      </c>
      <c r="J494" s="35" t="n">
        <f aca="false">IF(MIN(C494,E494)=0,0,E494-C494)</f>
        <v>0.135</v>
      </c>
      <c r="K494" s="35" t="n">
        <f aca="false">IF(ma=7,AVERAGE(J488:J494),IF(ma=14,AVERAGE(J481:J494),IF(ma=30,AVERAGE(J465:J494),IF(ma=40,AVERAGE(J455:J494),0))))</f>
        <v>0</v>
      </c>
      <c r="L494" s="35"/>
      <c r="M494" s="35"/>
      <c r="N494" s="28" t="n">
        <f aca="false">IF(BASISYN="YES",Q494-S494,Q494)</f>
        <v>1.76</v>
      </c>
      <c r="O494" s="28" t="n">
        <f aca="false">IF(BASISYN="YES",R494-T494,R494)</f>
        <v>1.895</v>
      </c>
      <c r="Q494" s="28" t="n">
        <f aca="false">IF(ISNA(V494),Q493,V494)</f>
        <v>1.76</v>
      </c>
      <c r="R494" s="28" t="n">
        <f aca="false">IF(ISNA(W494),R493,W494)</f>
        <v>1.895</v>
      </c>
      <c r="S494" s="28" t="n">
        <f aca="false">IF(ISNA(X494),S493,X494)</f>
        <v>1.82</v>
      </c>
      <c r="T494" s="28" t="n">
        <f aca="false">IF(ISNA(Y494),T493,Y494)</f>
        <v>1.82</v>
      </c>
      <c r="V494" s="28" t="n">
        <f aca="false">VLOOKUP($B494,IF(V$1=2,PRICELOOK2,IF(V$1=3,PRICELOOK3,IF(V$1=4,cash,PRICELOOK))),V$2,FALSE())</f>
        <v>1.76</v>
      </c>
      <c r="W494" s="28" t="n">
        <f aca="false">VLOOKUP($B494,IF(W$1=2,PRICELOOK2,IF(W$1=3,PRICELOOK3,IF(W$1=4,cash,PRICELOOK))),W$2,FALSE())</f>
        <v>1.895</v>
      </c>
      <c r="X494" s="28" t="n">
        <f aca="false">VLOOKUP($B494,IF(X$1=2,PRICELOOK2,IF(X$1=3,PRICELOOK3,IF(X$1=4,cash,PRICELOOK))),X$2,FALSE())</f>
        <v>1.82</v>
      </c>
      <c r="Y494" s="28" t="n">
        <f aca="false">VLOOKUP($B494,IF(Y$1=2,PRICELOOK2,IF(Y$1=3,PRICELOOK3,IF(Y$1=4,cash,PRICELOOK))),Y$2,FALSE())</f>
        <v>1.82</v>
      </c>
      <c r="BK494" s="28" t="n">
        <f aca="false">V494</f>
        <v>1.76</v>
      </c>
      <c r="BL494" s="28" t="n">
        <f aca="false">W494</f>
        <v>1.895</v>
      </c>
      <c r="BM494" s="1" t="n">
        <f aca="false">IF(BK494=0,0,IF(BL494=0,0,1))</f>
        <v>1</v>
      </c>
      <c r="BN494" s="56" t="n">
        <f aca="false">B494</f>
        <v>36172</v>
      </c>
      <c r="BO494" s="71" t="n">
        <f aca="false">IF(BM494=1,CORREL(BK475:BK494,BL475:BL494),1.1)</f>
        <v>0.819223295503642</v>
      </c>
      <c r="BP494" s="28" t="n">
        <f aca="false">IF(BM494=0," ",BO494)</f>
        <v>0.819223295503642</v>
      </c>
      <c r="BV494" s="56" t="n">
        <f aca="false">BN494</f>
        <v>36172</v>
      </c>
      <c r="BW494" s="28" t="n">
        <f aca="false">V494</f>
        <v>1.76</v>
      </c>
      <c r="BX494" s="28" t="n">
        <f aca="false">W494</f>
        <v>1.895</v>
      </c>
      <c r="BY494" s="1" t="n">
        <f aca="false">LN(BW494/BW493)</f>
        <v>0.0143063956512379</v>
      </c>
      <c r="BZ494" s="1" t="n">
        <f aca="false">LN(BX494/BX493)</f>
        <v>0.00794706169253194</v>
      </c>
      <c r="CA494" s="56" t="n">
        <f aca="false">BV494</f>
        <v>36172</v>
      </c>
      <c r="CB494" s="1" t="n">
        <f aca="false">IF(ISNUMBER(STDEV(BY473:BY494)),STDEV(BY473:BY494)*SQRT(252),0)</f>
        <v>0.76266519727557</v>
      </c>
      <c r="CC494" s="1" t="n">
        <f aca="false">IF(ISNUMBER(STDEV(BZ473:BZ494)),STDEV(BZ473:BZ494)*SQRT(252),0)</f>
        <v>0.551431547619214</v>
      </c>
      <c r="CF494" s="56" t="n">
        <v>36005</v>
      </c>
      <c r="CG494" s="1" t="n">
        <f aca="false">ROUND(CORREL(C473:C494,E473:E494),2)</f>
        <v>0.88</v>
      </c>
      <c r="CI494" s="56" t="n">
        <v>36005</v>
      </c>
      <c r="CJ494" s="3" t="n">
        <f aca="false">ROUND(STDEV(CO473:CO494)*CJ$24,2)</f>
        <v>0.77</v>
      </c>
      <c r="CK494" s="3" t="n">
        <f aca="false">ROUND(STDEV(CP473:CP494)*CK$24,2)</f>
        <v>0.55</v>
      </c>
      <c r="CO494" s="3" t="n">
        <f aca="false">LN(V494/V493)</f>
        <v>0.0143063956512379</v>
      </c>
      <c r="CP494" s="3" t="n">
        <f aca="false">LN(W494/W493)</f>
        <v>0.00794706169253194</v>
      </c>
    </row>
    <row r="495" customFormat="false" ht="12.75" hidden="false" customHeight="false" outlineLevel="0" collapsed="false">
      <c r="A495" s="1" t="n">
        <f aca="false">A496-1</f>
        <v>928</v>
      </c>
      <c r="B495" s="56" t="n">
        <f aca="false">HLOOKUP("date",IF(TERM2="cash",cash,PRICELOOK),IF(A495&gt;=2,A495,2),FALSE())</f>
        <v>36173</v>
      </c>
      <c r="C495" s="1" t="n">
        <f aca="false">IF(MIN($N495:$O495)=0,0,N495)</f>
        <v>1.785</v>
      </c>
      <c r="D495" s="35" t="n">
        <f aca="false">IF(ma=7,AVERAGE(C489:C495),IF(ma=14,AVERAGE(C482:C495),IF(ma=30,AVERAGE(C466:C495),IF(ma=40,AVERAGE(C456:C495),0))))</f>
        <v>0</v>
      </c>
      <c r="E495" s="1" t="n">
        <f aca="false">IF(MIN($N495:$O495)=0,0,O495)</f>
        <v>1.91</v>
      </c>
      <c r="I495" s="56" t="n">
        <f aca="false">B495</f>
        <v>36173</v>
      </c>
      <c r="J495" s="35" t="n">
        <f aca="false">IF(MIN(C495,E495)=0,0,E495-C495)</f>
        <v>0.125</v>
      </c>
      <c r="K495" s="35" t="n">
        <f aca="false">IF(ma=7,AVERAGE(J489:J495),IF(ma=14,AVERAGE(J482:J495),IF(ma=30,AVERAGE(J466:J495),IF(ma=40,AVERAGE(J456:J495),0))))</f>
        <v>0</v>
      </c>
      <c r="L495" s="35"/>
      <c r="M495" s="35"/>
      <c r="N495" s="28" t="n">
        <f aca="false">IF(BASISYN="YES",Q495-S495,Q495)</f>
        <v>1.785</v>
      </c>
      <c r="O495" s="28" t="n">
        <f aca="false">IF(BASISYN="YES",R495-T495,R495)</f>
        <v>1.91</v>
      </c>
      <c r="Q495" s="28" t="n">
        <f aca="false">IF(ISNA(V495),Q494,V495)</f>
        <v>1.785</v>
      </c>
      <c r="R495" s="28" t="n">
        <f aca="false">IF(ISNA(W495),R494,W495)</f>
        <v>1.91</v>
      </c>
      <c r="S495" s="28" t="n">
        <f aca="false">IF(ISNA(X495),S494,X495)</f>
        <v>1.865</v>
      </c>
      <c r="T495" s="28" t="n">
        <f aca="false">IF(ISNA(Y495),T494,Y495)</f>
        <v>1.865</v>
      </c>
      <c r="V495" s="28" t="n">
        <f aca="false">VLOOKUP($B495,IF(V$1=2,PRICELOOK2,IF(V$1=3,PRICELOOK3,IF(V$1=4,cash,PRICELOOK))),V$2,FALSE())</f>
        <v>1.785</v>
      </c>
      <c r="W495" s="28" t="n">
        <f aca="false">VLOOKUP($B495,IF(W$1=2,PRICELOOK2,IF(W$1=3,PRICELOOK3,IF(W$1=4,cash,PRICELOOK))),W$2,FALSE())</f>
        <v>1.91</v>
      </c>
      <c r="X495" s="28" t="n">
        <f aca="false">VLOOKUP($B495,IF(X$1=2,PRICELOOK2,IF(X$1=3,PRICELOOK3,IF(X$1=4,cash,PRICELOOK))),X$2,FALSE())</f>
        <v>1.865</v>
      </c>
      <c r="Y495" s="28" t="n">
        <f aca="false">VLOOKUP($B495,IF(Y$1=2,PRICELOOK2,IF(Y$1=3,PRICELOOK3,IF(Y$1=4,cash,PRICELOOK))),Y$2,FALSE())</f>
        <v>1.865</v>
      </c>
      <c r="BK495" s="28" t="n">
        <f aca="false">V495</f>
        <v>1.785</v>
      </c>
      <c r="BL495" s="28" t="n">
        <f aca="false">W495</f>
        <v>1.91</v>
      </c>
      <c r="BM495" s="1" t="n">
        <f aca="false">IF(BK495=0,0,IF(BL495=0,0,1))</f>
        <v>1</v>
      </c>
      <c r="BN495" s="56" t="n">
        <f aca="false">B495</f>
        <v>36173</v>
      </c>
      <c r="BO495" s="71" t="n">
        <f aca="false">IF(BM495=1,CORREL(BK476:BK495,BL476:BL495),1.1)</f>
        <v>0.787667972452249</v>
      </c>
      <c r="BP495" s="28" t="n">
        <f aca="false">IF(BM495=0," ",BO495)</f>
        <v>0.787667972452249</v>
      </c>
      <c r="BV495" s="56" t="n">
        <f aca="false">BN495</f>
        <v>36173</v>
      </c>
      <c r="BW495" s="28" t="n">
        <f aca="false">V495</f>
        <v>1.785</v>
      </c>
      <c r="BX495" s="28" t="n">
        <f aca="false">W495</f>
        <v>1.91</v>
      </c>
      <c r="BY495" s="1" t="n">
        <f aca="false">LN(BW495/BW494)</f>
        <v>0.0141046061815419</v>
      </c>
      <c r="BZ495" s="1" t="n">
        <f aca="false">LN(BX495/BX494)</f>
        <v>0.00788440352414884</v>
      </c>
      <c r="CA495" s="56" t="n">
        <f aca="false">BV495</f>
        <v>36173</v>
      </c>
      <c r="CB495" s="1" t="n">
        <f aca="false">IF(ISNUMBER(STDEV(BY474:BY495)),STDEV(BY474:BY495)*SQRT(252),0)</f>
        <v>0.766460764017667</v>
      </c>
      <c r="CC495" s="1" t="n">
        <f aca="false">IF(ISNUMBER(STDEV(BZ474:BZ495)),STDEV(BZ474:BZ495)*SQRT(252),0)</f>
        <v>0.539171980979259</v>
      </c>
      <c r="CF495" s="56" t="n">
        <v>36006</v>
      </c>
      <c r="CG495" s="1" t="n">
        <f aca="false">ROUND(CORREL(C474:C495,E474:E495),2)</f>
        <v>0.84</v>
      </c>
      <c r="CI495" s="56" t="n">
        <v>36006</v>
      </c>
      <c r="CJ495" s="3" t="n">
        <f aca="false">ROUND(STDEV(CO474:CO495)*CJ$24,2)</f>
        <v>0.77</v>
      </c>
      <c r="CK495" s="3" t="n">
        <f aca="false">ROUND(STDEV(CP474:CP495)*CK$24,2)</f>
        <v>0.54</v>
      </c>
      <c r="CO495" s="3" t="n">
        <f aca="false">LN(V495/V494)</f>
        <v>0.0141046061815419</v>
      </c>
      <c r="CP495" s="3" t="n">
        <f aca="false">LN(W495/W494)</f>
        <v>0.00788440352414884</v>
      </c>
    </row>
    <row r="496" customFormat="false" ht="12.75" hidden="false" customHeight="false" outlineLevel="0" collapsed="false">
      <c r="A496" s="1" t="n">
        <f aca="false">A497-1</f>
        <v>929</v>
      </c>
      <c r="B496" s="56" t="n">
        <f aca="false">HLOOKUP("date",IF(TERM2="cash",cash,PRICELOOK),IF(A496&gt;=2,A496,2),FALSE())</f>
        <v>36174</v>
      </c>
      <c r="C496" s="1" t="n">
        <f aca="false">IF(MIN($N496:$O496)=0,0,N496)</f>
        <v>1.69</v>
      </c>
      <c r="D496" s="35" t="n">
        <f aca="false">IF(ma=7,AVERAGE(C490:C496),IF(ma=14,AVERAGE(C483:C496),IF(ma=30,AVERAGE(C467:C496),IF(ma=40,AVERAGE(C457:C496),0))))</f>
        <v>0</v>
      </c>
      <c r="E496" s="1" t="n">
        <f aca="false">IF(MIN($N496:$O496)=0,0,O496)</f>
        <v>1.825</v>
      </c>
      <c r="I496" s="56" t="n">
        <f aca="false">B496</f>
        <v>36174</v>
      </c>
      <c r="J496" s="35" t="n">
        <f aca="false">IF(MIN(C496,E496)=0,0,E496-C496)</f>
        <v>0.135</v>
      </c>
      <c r="K496" s="35" t="n">
        <f aca="false">IF(ma=7,AVERAGE(J490:J496),IF(ma=14,AVERAGE(J483:J496),IF(ma=30,AVERAGE(J467:J496),IF(ma=40,AVERAGE(J457:J496),0))))</f>
        <v>0</v>
      </c>
      <c r="L496" s="35"/>
      <c r="M496" s="35"/>
      <c r="N496" s="28" t="n">
        <f aca="false">IF(BASISYN="YES",Q496-S496,Q496)</f>
        <v>1.69</v>
      </c>
      <c r="O496" s="28" t="n">
        <f aca="false">IF(BASISYN="YES",R496-T496,R496)</f>
        <v>1.825</v>
      </c>
      <c r="Q496" s="28" t="n">
        <f aca="false">IF(ISNA(V496),Q495,V496)</f>
        <v>1.69</v>
      </c>
      <c r="R496" s="28" t="n">
        <f aca="false">IF(ISNA(W496),R495,W496)</f>
        <v>1.825</v>
      </c>
      <c r="S496" s="28" t="n">
        <f aca="false">IF(ISNA(X496),S495,X496)</f>
        <v>1.78</v>
      </c>
      <c r="T496" s="28" t="n">
        <f aca="false">IF(ISNA(Y496),T495,Y496)</f>
        <v>1.78</v>
      </c>
      <c r="V496" s="28" t="n">
        <f aca="false">VLOOKUP($B496,IF(V$1=2,PRICELOOK2,IF(V$1=3,PRICELOOK3,IF(V$1=4,cash,PRICELOOK))),V$2,FALSE())</f>
        <v>1.69</v>
      </c>
      <c r="W496" s="28" t="n">
        <f aca="false">VLOOKUP($B496,IF(W$1=2,PRICELOOK2,IF(W$1=3,PRICELOOK3,IF(W$1=4,cash,PRICELOOK))),W$2,FALSE())</f>
        <v>1.825</v>
      </c>
      <c r="X496" s="28" t="n">
        <f aca="false">VLOOKUP($B496,IF(X$1=2,PRICELOOK2,IF(X$1=3,PRICELOOK3,IF(X$1=4,cash,PRICELOOK))),X$2,FALSE())</f>
        <v>1.78</v>
      </c>
      <c r="Y496" s="28" t="n">
        <f aca="false">VLOOKUP($B496,IF(Y$1=2,PRICELOOK2,IF(Y$1=3,PRICELOOK3,IF(Y$1=4,cash,PRICELOOK))),Y$2,FALSE())</f>
        <v>1.78</v>
      </c>
      <c r="BK496" s="28" t="n">
        <f aca="false">V496</f>
        <v>1.69</v>
      </c>
      <c r="BL496" s="28" t="n">
        <f aca="false">W496</f>
        <v>1.825</v>
      </c>
      <c r="BM496" s="1" t="n">
        <f aca="false">IF(BK496=0,0,IF(BL496=0,0,1))</f>
        <v>1</v>
      </c>
      <c r="BN496" s="56" t="n">
        <f aca="false">B496</f>
        <v>36174</v>
      </c>
      <c r="BO496" s="71" t="n">
        <f aca="false">IF(BM496=1,CORREL(BK477:BK496,BL477:BL496),1.1)</f>
        <v>0.758366050093532</v>
      </c>
      <c r="BP496" s="28" t="n">
        <f aca="false">IF(BM496=0," ",BO496)</f>
        <v>0.758366050093532</v>
      </c>
      <c r="BV496" s="56" t="n">
        <f aca="false">BN496</f>
        <v>36174</v>
      </c>
      <c r="BW496" s="28" t="n">
        <f aca="false">V496</f>
        <v>1.69</v>
      </c>
      <c r="BX496" s="28" t="n">
        <f aca="false">W496</f>
        <v>1.825</v>
      </c>
      <c r="BY496" s="1" t="n">
        <f aca="false">LN(BW496/BW495)</f>
        <v>-0.0546898862966203</v>
      </c>
      <c r="BZ496" s="1" t="n">
        <f aca="false">LN(BX496/BX495)</f>
        <v>-0.0455232550240837</v>
      </c>
      <c r="CA496" s="56" t="n">
        <f aca="false">BV496</f>
        <v>36174</v>
      </c>
      <c r="CB496" s="1" t="n">
        <f aca="false">IF(ISNUMBER(STDEV(BY475:BY496)),STDEV(BY475:BY496)*SQRT(252),0)</f>
        <v>0.753522577123657</v>
      </c>
      <c r="CC496" s="1" t="n">
        <f aca="false">IF(ISNUMBER(STDEV(BZ475:BZ496)),STDEV(BZ475:BZ496)*SQRT(252),0)</f>
        <v>0.517899598946932</v>
      </c>
      <c r="CF496" s="56" t="n">
        <v>36007</v>
      </c>
      <c r="CG496" s="1" t="n">
        <f aca="false">ROUND(CORREL(C475:C496,E475:E496),2)</f>
        <v>0.83</v>
      </c>
      <c r="CI496" s="56" t="n">
        <v>36007</v>
      </c>
      <c r="CJ496" s="3" t="n">
        <f aca="false">ROUND(STDEV(CO475:CO496)*CJ$24,2)</f>
        <v>0.76</v>
      </c>
      <c r="CK496" s="3" t="n">
        <f aca="false">ROUND(STDEV(CP475:CP496)*CK$24,2)</f>
        <v>0.52</v>
      </c>
      <c r="CO496" s="3" t="n">
        <f aca="false">LN(V496/V495)</f>
        <v>-0.0546898862966203</v>
      </c>
      <c r="CP496" s="3" t="n">
        <f aca="false">LN(W496/W495)</f>
        <v>-0.0455232550240837</v>
      </c>
    </row>
    <row r="497" customFormat="false" ht="12.75" hidden="false" customHeight="false" outlineLevel="0" collapsed="false">
      <c r="A497" s="1" t="n">
        <f aca="false">A498-1</f>
        <v>930</v>
      </c>
      <c r="B497" s="56" t="n">
        <f aca="false">HLOOKUP("date",IF(TERM2="cash",cash,PRICELOOK),IF(A497&gt;=2,A497,2),FALSE())</f>
        <v>36175</v>
      </c>
      <c r="C497" s="1" t="n">
        <f aca="false">IF(MIN($N497:$O497)=0,0,N497)</f>
        <v>1.68</v>
      </c>
      <c r="D497" s="35" t="n">
        <f aca="false">IF(ma=7,AVERAGE(C491:C497),IF(ma=14,AVERAGE(C484:C497),IF(ma=30,AVERAGE(C468:C497),IF(ma=40,AVERAGE(C458:C497),0))))</f>
        <v>0</v>
      </c>
      <c r="E497" s="1" t="n">
        <f aca="false">IF(MIN($N497:$O497)=0,0,O497)</f>
        <v>1.83</v>
      </c>
      <c r="I497" s="56" t="n">
        <f aca="false">B497</f>
        <v>36175</v>
      </c>
      <c r="J497" s="35" t="n">
        <f aca="false">IF(MIN(C497,E497)=0,0,E497-C497)</f>
        <v>0.15</v>
      </c>
      <c r="K497" s="35" t="n">
        <f aca="false">IF(ma=7,AVERAGE(J491:J497),IF(ma=14,AVERAGE(J484:J497),IF(ma=30,AVERAGE(J468:J497),IF(ma=40,AVERAGE(J458:J497),0))))</f>
        <v>0</v>
      </c>
      <c r="L497" s="35"/>
      <c r="M497" s="35"/>
      <c r="N497" s="28" t="n">
        <f aca="false">IF(BASISYN="YES",Q497-S497,Q497)</f>
        <v>1.68</v>
      </c>
      <c r="O497" s="28" t="n">
        <f aca="false">IF(BASISYN="YES",R497-T497,R497)</f>
        <v>1.83</v>
      </c>
      <c r="Q497" s="28" t="n">
        <f aca="false">IF(ISNA(V497),Q496,V497)</f>
        <v>1.68</v>
      </c>
      <c r="R497" s="28" t="n">
        <f aca="false">IF(ISNA(W497),R496,W497)</f>
        <v>1.83</v>
      </c>
      <c r="S497" s="28" t="n">
        <f aca="false">IF(ISNA(X497),S496,X497)</f>
        <v>1.795</v>
      </c>
      <c r="T497" s="28" t="n">
        <f aca="false">IF(ISNA(Y497),T496,Y497)</f>
        <v>1.795</v>
      </c>
      <c r="V497" s="28" t="n">
        <f aca="false">VLOOKUP($B497,IF(V$1=2,PRICELOOK2,IF(V$1=3,PRICELOOK3,IF(V$1=4,cash,PRICELOOK))),V$2,FALSE())</f>
        <v>1.68</v>
      </c>
      <c r="W497" s="28" t="n">
        <f aca="false">VLOOKUP($B497,IF(W$1=2,PRICELOOK2,IF(W$1=3,PRICELOOK3,IF(W$1=4,cash,PRICELOOK))),W$2,FALSE())</f>
        <v>1.83</v>
      </c>
      <c r="X497" s="28" t="n">
        <f aca="false">VLOOKUP($B497,IF(X$1=2,PRICELOOK2,IF(X$1=3,PRICELOOK3,IF(X$1=4,cash,PRICELOOK))),X$2,FALSE())</f>
        <v>1.795</v>
      </c>
      <c r="Y497" s="28" t="n">
        <f aca="false">VLOOKUP($B497,IF(Y$1=2,PRICELOOK2,IF(Y$1=3,PRICELOOK3,IF(Y$1=4,cash,PRICELOOK))),Y$2,FALSE())</f>
        <v>1.795</v>
      </c>
      <c r="BK497" s="28" t="n">
        <f aca="false">V497</f>
        <v>1.68</v>
      </c>
      <c r="BL497" s="28" t="n">
        <f aca="false">W497</f>
        <v>1.83</v>
      </c>
      <c r="BM497" s="1" t="n">
        <f aca="false">IF(BK497=0,0,IF(BL497=0,0,1))</f>
        <v>1</v>
      </c>
      <c r="BN497" s="56" t="n">
        <f aca="false">B497</f>
        <v>36175</v>
      </c>
      <c r="BO497" s="71" t="n">
        <f aca="false">IF(BM497=1,CORREL(BK478:BK497,BL478:BL497),1.1)</f>
        <v>0.702045843943181</v>
      </c>
      <c r="BP497" s="28" t="n">
        <f aca="false">IF(BM497=0," ",BO497)</f>
        <v>0.702045843943181</v>
      </c>
      <c r="BV497" s="56" t="n">
        <f aca="false">BN497</f>
        <v>36175</v>
      </c>
      <c r="BW497" s="28" t="n">
        <f aca="false">V497</f>
        <v>1.68</v>
      </c>
      <c r="BX497" s="28" t="n">
        <f aca="false">W497</f>
        <v>1.83</v>
      </c>
      <c r="BY497" s="1" t="n">
        <f aca="false">LN(BW497/BW496)</f>
        <v>-0.00593473551981458</v>
      </c>
      <c r="BZ497" s="1" t="n">
        <f aca="false">LN(BX497/BX496)</f>
        <v>0.00273597981887485</v>
      </c>
      <c r="CA497" s="56" t="n">
        <f aca="false">BV497</f>
        <v>36175</v>
      </c>
      <c r="CB497" s="1" t="n">
        <f aca="false">IF(ISNUMBER(STDEV(BY476:BY497)),STDEV(BY476:BY497)*SQRT(252),0)</f>
        <v>0.753055884178325</v>
      </c>
      <c r="CC497" s="1" t="n">
        <f aca="false">IF(ISNUMBER(STDEV(BZ476:BZ497)),STDEV(BZ476:BZ497)*SQRT(252),0)</f>
        <v>0.518679530399734</v>
      </c>
      <c r="CF497" s="56" t="n">
        <v>36010</v>
      </c>
      <c r="CG497" s="1" t="n">
        <f aca="false">ROUND(CORREL(C476:C497,E476:E497),2)</f>
        <v>0.82</v>
      </c>
      <c r="CI497" s="56" t="n">
        <v>36010</v>
      </c>
      <c r="CJ497" s="3" t="n">
        <f aca="false">ROUND(STDEV(CO476:CO497)*CJ$24,2)</f>
        <v>0.76</v>
      </c>
      <c r="CK497" s="3" t="n">
        <f aca="false">ROUND(STDEV(CP476:CP497)*CK$24,2)</f>
        <v>0.52</v>
      </c>
      <c r="CO497" s="3" t="n">
        <f aca="false">LN(V497/V496)</f>
        <v>-0.00593473551981458</v>
      </c>
      <c r="CP497" s="3" t="n">
        <f aca="false">LN(W497/W496)</f>
        <v>0.00273597981887485</v>
      </c>
    </row>
    <row r="498" customFormat="false" ht="12.75" hidden="false" customHeight="false" outlineLevel="0" collapsed="false">
      <c r="A498" s="1" t="n">
        <f aca="false">A499-1</f>
        <v>931</v>
      </c>
      <c r="B498" s="56" t="n">
        <f aca="false">HLOOKUP("date",IF(TERM2="cash",cash,PRICELOOK),IF(A498&gt;=2,A498,2),FALSE())</f>
        <v>36176</v>
      </c>
      <c r="C498" s="1" t="n">
        <f aca="false">IF(MIN($N498:$O498)=0,0,N498)</f>
        <v>1.68</v>
      </c>
      <c r="D498" s="35" t="n">
        <f aca="false">IF(ma=7,AVERAGE(C492:C498),IF(ma=14,AVERAGE(C485:C498),IF(ma=30,AVERAGE(C469:C498),IF(ma=40,AVERAGE(C459:C498),0))))</f>
        <v>0</v>
      </c>
      <c r="E498" s="1" t="n">
        <f aca="false">IF(MIN($N498:$O498)=0,0,O498)</f>
        <v>1.83</v>
      </c>
      <c r="I498" s="56" t="n">
        <f aca="false">B498</f>
        <v>36176</v>
      </c>
      <c r="J498" s="35" t="n">
        <f aca="false">IF(MIN(C498,E498)=0,0,E498-C498)</f>
        <v>0.15</v>
      </c>
      <c r="K498" s="35" t="n">
        <f aca="false">IF(ma=7,AVERAGE(J492:J498),IF(ma=14,AVERAGE(J485:J498),IF(ma=30,AVERAGE(J469:J498),IF(ma=40,AVERAGE(J459:J498),0))))</f>
        <v>0</v>
      </c>
      <c r="L498" s="35"/>
      <c r="M498" s="35"/>
      <c r="N498" s="28" t="n">
        <f aca="false">IF(BASISYN="YES",Q498-S498,Q498)</f>
        <v>1.68</v>
      </c>
      <c r="O498" s="28" t="n">
        <f aca="false">IF(BASISYN="YES",R498-T498,R498)</f>
        <v>1.83</v>
      </c>
      <c r="Q498" s="28" t="n">
        <f aca="false">IF(ISNA(V498),Q497,V498)</f>
        <v>1.68</v>
      </c>
      <c r="R498" s="28" t="n">
        <f aca="false">IF(ISNA(W498),R497,W498)</f>
        <v>1.83</v>
      </c>
      <c r="S498" s="28" t="n">
        <f aca="false">IF(ISNA(X498),S497,X498)</f>
        <v>1.795</v>
      </c>
      <c r="T498" s="28" t="n">
        <f aca="false">IF(ISNA(Y498),T497,Y498)</f>
        <v>1.795</v>
      </c>
      <c r="V498" s="28" t="n">
        <f aca="false">VLOOKUP($B498,IF(V$1=2,PRICELOOK2,IF(V$1=3,PRICELOOK3,IF(V$1=4,cash,PRICELOOK))),V$2,FALSE())</f>
        <v>1.68</v>
      </c>
      <c r="W498" s="28" t="n">
        <f aca="false">VLOOKUP($B498,IF(W$1=2,PRICELOOK2,IF(W$1=3,PRICELOOK3,IF(W$1=4,cash,PRICELOOK))),W$2,FALSE())</f>
        <v>1.83</v>
      </c>
      <c r="X498" s="28" t="n">
        <f aca="false">VLOOKUP($B498,IF(X$1=2,PRICELOOK2,IF(X$1=3,PRICELOOK3,IF(X$1=4,cash,PRICELOOK))),X$2,FALSE())</f>
        <v>1.795</v>
      </c>
      <c r="Y498" s="28" t="n">
        <f aca="false">VLOOKUP($B498,IF(Y$1=2,PRICELOOK2,IF(Y$1=3,PRICELOOK3,IF(Y$1=4,cash,PRICELOOK))),Y$2,FALSE())</f>
        <v>1.795</v>
      </c>
      <c r="BK498" s="28" t="n">
        <f aca="false">V498</f>
        <v>1.68</v>
      </c>
      <c r="BL498" s="28" t="n">
        <f aca="false">W498</f>
        <v>1.83</v>
      </c>
      <c r="BM498" s="1" t="n">
        <f aca="false">IF(BK498=0,0,IF(BL498=0,0,1))</f>
        <v>1</v>
      </c>
      <c r="BN498" s="56" t="n">
        <f aca="false">B498</f>
        <v>36176</v>
      </c>
      <c r="BO498" s="71" t="n">
        <f aca="false">IF(BM498=1,CORREL(BK479:BK498,BL479:BL498),1.1)</f>
        <v>0.567673050578107</v>
      </c>
      <c r="BP498" s="28" t="n">
        <f aca="false">IF(BM498=0," ",BO498)</f>
        <v>0.567673050578107</v>
      </c>
      <c r="BV498" s="56" t="n">
        <f aca="false">BN498</f>
        <v>36176</v>
      </c>
      <c r="BW498" s="28" t="n">
        <f aca="false">V498</f>
        <v>1.68</v>
      </c>
      <c r="BX498" s="28" t="n">
        <f aca="false">W498</f>
        <v>1.83</v>
      </c>
      <c r="BY498" s="1" t="n">
        <f aca="false">LN(BW498/BW497)</f>
        <v>0</v>
      </c>
      <c r="BZ498" s="1" t="n">
        <f aca="false">LN(BX498/BX497)</f>
        <v>0</v>
      </c>
      <c r="CA498" s="56" t="n">
        <f aca="false">BV498</f>
        <v>36176</v>
      </c>
      <c r="CB498" s="1" t="n">
        <f aca="false">IF(ISNUMBER(STDEV(BY477:BY498)),STDEV(BY477:BY498)*SQRT(252),0)</f>
        <v>0.753055884178325</v>
      </c>
      <c r="CC498" s="1" t="n">
        <f aca="false">IF(ISNUMBER(STDEV(BZ477:BZ498)),STDEV(BZ477:BZ498)*SQRT(252),0)</f>
        <v>0.518679530399734</v>
      </c>
      <c r="CF498" s="56" t="n">
        <v>36011</v>
      </c>
      <c r="CG498" s="1" t="n">
        <f aca="false">ROUND(CORREL(C477:C498,E477:E498),2)</f>
        <v>0.79</v>
      </c>
      <c r="CI498" s="56" t="n">
        <v>36011</v>
      </c>
      <c r="CJ498" s="3" t="n">
        <f aca="false">ROUND(STDEV(CO477:CO498)*CJ$24,2)</f>
        <v>0.76</v>
      </c>
      <c r="CK498" s="3" t="n">
        <f aca="false">ROUND(STDEV(CP477:CP498)*CK$24,2)</f>
        <v>0.52</v>
      </c>
      <c r="CO498" s="3" t="n">
        <f aca="false">LN(V498/V497)</f>
        <v>0</v>
      </c>
      <c r="CP498" s="3" t="n">
        <f aca="false">LN(W498/W497)</f>
        <v>0</v>
      </c>
    </row>
    <row r="499" customFormat="false" ht="12.75" hidden="false" customHeight="false" outlineLevel="0" collapsed="false">
      <c r="A499" s="1" t="n">
        <f aca="false">A500-1</f>
        <v>932</v>
      </c>
      <c r="B499" s="56" t="n">
        <f aca="false">HLOOKUP("date",IF(TERM2="cash",cash,PRICELOOK),IF(A499&gt;=2,A499,2),FALSE())</f>
        <v>36177</v>
      </c>
      <c r="C499" s="1" t="n">
        <f aca="false">IF(MIN($N499:$O499)=0,0,N499)</f>
        <v>1.68</v>
      </c>
      <c r="D499" s="35" t="n">
        <f aca="false">IF(ma=7,AVERAGE(C493:C499),IF(ma=14,AVERAGE(C486:C499),IF(ma=30,AVERAGE(C470:C499),IF(ma=40,AVERAGE(C460:C499),0))))</f>
        <v>0</v>
      </c>
      <c r="E499" s="1" t="n">
        <f aca="false">IF(MIN($N499:$O499)=0,0,O499)</f>
        <v>1.83</v>
      </c>
      <c r="I499" s="56" t="n">
        <f aca="false">B499</f>
        <v>36177</v>
      </c>
      <c r="J499" s="35" t="n">
        <f aca="false">IF(MIN(C499,E499)=0,0,E499-C499)</f>
        <v>0.15</v>
      </c>
      <c r="K499" s="35" t="n">
        <f aca="false">IF(ma=7,AVERAGE(J493:J499),IF(ma=14,AVERAGE(J486:J499),IF(ma=30,AVERAGE(J470:J499),IF(ma=40,AVERAGE(J460:J499),0))))</f>
        <v>0</v>
      </c>
      <c r="L499" s="35"/>
      <c r="M499" s="35"/>
      <c r="N499" s="28" t="n">
        <f aca="false">IF(BASISYN="YES",Q499-S499,Q499)</f>
        <v>1.68</v>
      </c>
      <c r="O499" s="28" t="n">
        <f aca="false">IF(BASISYN="YES",R499-T499,R499)</f>
        <v>1.83</v>
      </c>
      <c r="Q499" s="28" t="n">
        <f aca="false">IF(ISNA(V499),Q498,V499)</f>
        <v>1.68</v>
      </c>
      <c r="R499" s="28" t="n">
        <f aca="false">IF(ISNA(W499),R498,W499)</f>
        <v>1.83</v>
      </c>
      <c r="S499" s="28" t="n">
        <f aca="false">IF(ISNA(X499),S498,X499)</f>
        <v>1.795</v>
      </c>
      <c r="T499" s="28" t="n">
        <f aca="false">IF(ISNA(Y499),T498,Y499)</f>
        <v>1.795</v>
      </c>
      <c r="V499" s="28" t="n">
        <f aca="false">VLOOKUP($B499,IF(V$1=2,PRICELOOK2,IF(V$1=3,PRICELOOK3,IF(V$1=4,cash,PRICELOOK))),V$2,FALSE())</f>
        <v>1.68</v>
      </c>
      <c r="W499" s="28" t="n">
        <f aca="false">VLOOKUP($B499,IF(W$1=2,PRICELOOK2,IF(W$1=3,PRICELOOK3,IF(W$1=4,cash,PRICELOOK))),W$2,FALSE())</f>
        <v>1.83</v>
      </c>
      <c r="X499" s="28" t="n">
        <f aca="false">VLOOKUP($B499,IF(X$1=2,PRICELOOK2,IF(X$1=3,PRICELOOK3,IF(X$1=4,cash,PRICELOOK))),X$2,FALSE())</f>
        <v>1.795</v>
      </c>
      <c r="Y499" s="28" t="n">
        <f aca="false">VLOOKUP($B499,IF(Y$1=2,PRICELOOK2,IF(Y$1=3,PRICELOOK3,IF(Y$1=4,cash,PRICELOOK))),Y$2,FALSE())</f>
        <v>1.795</v>
      </c>
      <c r="BK499" s="28" t="n">
        <f aca="false">V499</f>
        <v>1.68</v>
      </c>
      <c r="BL499" s="28" t="n">
        <f aca="false">W499</f>
        <v>1.83</v>
      </c>
      <c r="BM499" s="1" t="n">
        <f aca="false">IF(BK499=0,0,IF(BL499=0,0,1))</f>
        <v>1</v>
      </c>
      <c r="BN499" s="56" t="n">
        <f aca="false">B499</f>
        <v>36177</v>
      </c>
      <c r="BO499" s="71" t="n">
        <f aca="false">IF(BM499=1,CORREL(BK480:BK499,BL480:BL499),1.1)</f>
        <v>0.720103734965694</v>
      </c>
      <c r="BP499" s="28" t="n">
        <f aca="false">IF(BM499=0," ",BO499)</f>
        <v>0.720103734965694</v>
      </c>
      <c r="BV499" s="56" t="n">
        <f aca="false">BN499</f>
        <v>36177</v>
      </c>
      <c r="BW499" s="28" t="n">
        <f aca="false">V499</f>
        <v>1.68</v>
      </c>
      <c r="BX499" s="28" t="n">
        <f aca="false">W499</f>
        <v>1.83</v>
      </c>
      <c r="BY499" s="1" t="n">
        <f aca="false">LN(BW499/BW498)</f>
        <v>0</v>
      </c>
      <c r="BZ499" s="1" t="n">
        <f aca="false">LN(BX499/BX498)</f>
        <v>0</v>
      </c>
      <c r="CA499" s="56" t="n">
        <f aca="false">BV499</f>
        <v>36177</v>
      </c>
      <c r="CB499" s="1" t="n">
        <f aca="false">IF(ISNUMBER(STDEV(BY478:BY499)),STDEV(BY478:BY499)*SQRT(252),0)</f>
        <v>0.753055884178325</v>
      </c>
      <c r="CC499" s="1" t="n">
        <f aca="false">IF(ISNUMBER(STDEV(BZ478:BZ499)),STDEV(BZ478:BZ499)*SQRT(252),0)</f>
        <v>0.518679530399734</v>
      </c>
      <c r="CF499" s="56" t="n">
        <v>36012</v>
      </c>
      <c r="CG499" s="1" t="n">
        <f aca="false">ROUND(CORREL(C478:C499,E478:E499),2)</f>
        <v>0.74</v>
      </c>
      <c r="CI499" s="56" t="n">
        <v>36012</v>
      </c>
      <c r="CJ499" s="3" t="n">
        <f aca="false">ROUND(STDEV(CO478:CO499)*CJ$24,2)</f>
        <v>0.76</v>
      </c>
      <c r="CK499" s="3" t="n">
        <f aca="false">ROUND(STDEV(CP478:CP499)*CK$24,2)</f>
        <v>0.52</v>
      </c>
      <c r="CO499" s="3" t="n">
        <f aca="false">LN(V499/V498)</f>
        <v>0</v>
      </c>
      <c r="CP499" s="3" t="n">
        <f aca="false">LN(W499/W498)</f>
        <v>0</v>
      </c>
    </row>
    <row r="500" customFormat="false" ht="12.75" hidden="false" customHeight="false" outlineLevel="0" collapsed="false">
      <c r="A500" s="1" t="n">
        <f aca="false">A501-1</f>
        <v>933</v>
      </c>
      <c r="B500" s="56" t="n">
        <f aca="false">HLOOKUP("date",IF(TERM2="cash",cash,PRICELOOK),IF(A500&gt;=2,A500,2),FALSE())</f>
        <v>36178</v>
      </c>
      <c r="C500" s="1" t="n">
        <f aca="false">IF(MIN($N500:$O500)=0,0,N500)</f>
        <v>1.68</v>
      </c>
      <c r="D500" s="35" t="n">
        <f aca="false">IF(ma=7,AVERAGE(C494:C500),IF(ma=14,AVERAGE(C487:C500),IF(ma=30,AVERAGE(C471:C500),IF(ma=40,AVERAGE(C461:C500),0))))</f>
        <v>0</v>
      </c>
      <c r="E500" s="1" t="n">
        <f aca="false">IF(MIN($N500:$O500)=0,0,O500)</f>
        <v>1.83</v>
      </c>
      <c r="I500" s="56" t="n">
        <f aca="false">B500</f>
        <v>36178</v>
      </c>
      <c r="J500" s="35" t="n">
        <f aca="false">IF(MIN(C500,E500)=0,0,E500-C500)</f>
        <v>0.15</v>
      </c>
      <c r="K500" s="35" t="n">
        <f aca="false">IF(ma=7,AVERAGE(J494:J500),IF(ma=14,AVERAGE(J487:J500),IF(ma=30,AVERAGE(J471:J500),IF(ma=40,AVERAGE(J461:J500),0))))</f>
        <v>0</v>
      </c>
      <c r="L500" s="35"/>
      <c r="M500" s="35"/>
      <c r="N500" s="28" t="n">
        <f aca="false">IF(BASISYN="YES",Q500-S500,Q500)</f>
        <v>1.68</v>
      </c>
      <c r="O500" s="28" t="n">
        <f aca="false">IF(BASISYN="YES",R500-T500,R500)</f>
        <v>1.83</v>
      </c>
      <c r="Q500" s="28" t="n">
        <f aca="false">IF(ISNA(V500),Q499,V500)</f>
        <v>1.68</v>
      </c>
      <c r="R500" s="28" t="n">
        <f aca="false">IF(ISNA(W500),R499,W500)</f>
        <v>1.83</v>
      </c>
      <c r="S500" s="28" t="n">
        <f aca="false">IF(ISNA(X500),S499,X500)</f>
        <v>1.795</v>
      </c>
      <c r="T500" s="28" t="n">
        <f aca="false">IF(ISNA(Y500),T499,Y500)</f>
        <v>1.795</v>
      </c>
      <c r="V500" s="28" t="n">
        <f aca="false">VLOOKUP($B500,IF(V$1=2,PRICELOOK2,IF(V$1=3,PRICELOOK3,IF(V$1=4,cash,PRICELOOK))),V$2,FALSE())</f>
        <v>1.68</v>
      </c>
      <c r="W500" s="28" t="n">
        <f aca="false">VLOOKUP($B500,IF(W$1=2,PRICELOOK2,IF(W$1=3,PRICELOOK3,IF(W$1=4,cash,PRICELOOK))),W$2,FALSE())</f>
        <v>1.83</v>
      </c>
      <c r="X500" s="28" t="n">
        <f aca="false">VLOOKUP($B500,IF(X$1=2,PRICELOOK2,IF(X$1=3,PRICELOOK3,IF(X$1=4,cash,PRICELOOK))),X$2,FALSE())</f>
        <v>1.795</v>
      </c>
      <c r="Y500" s="28" t="n">
        <f aca="false">VLOOKUP($B500,IF(Y$1=2,PRICELOOK2,IF(Y$1=3,PRICELOOK3,IF(Y$1=4,cash,PRICELOOK))),Y$2,FALSE())</f>
        <v>1.795</v>
      </c>
      <c r="BK500" s="28" t="n">
        <f aca="false">V500</f>
        <v>1.68</v>
      </c>
      <c r="BL500" s="28" t="n">
        <f aca="false">W500</f>
        <v>1.83</v>
      </c>
      <c r="BM500" s="1" t="n">
        <f aca="false">IF(BK500=0,0,IF(BL500=0,0,1))</f>
        <v>1</v>
      </c>
      <c r="BN500" s="56" t="n">
        <f aca="false">B500</f>
        <v>36178</v>
      </c>
      <c r="BO500" s="71" t="n">
        <f aca="false">IF(BM500=1,CORREL(BK481:BK500,BL481:BL500),1.1)</f>
        <v>0.879910977423291</v>
      </c>
      <c r="BP500" s="28" t="n">
        <f aca="false">IF(BM500=0," ",BO500)</f>
        <v>0.879910977423291</v>
      </c>
      <c r="BV500" s="56" t="n">
        <f aca="false">BN500</f>
        <v>36178</v>
      </c>
      <c r="BW500" s="28" t="n">
        <f aca="false">V500</f>
        <v>1.68</v>
      </c>
      <c r="BX500" s="28" t="n">
        <f aca="false">W500</f>
        <v>1.83</v>
      </c>
      <c r="BY500" s="1" t="n">
        <f aca="false">LN(BW500/BW499)</f>
        <v>0</v>
      </c>
      <c r="BZ500" s="1" t="n">
        <f aca="false">LN(BX500/BX499)</f>
        <v>0</v>
      </c>
      <c r="CA500" s="56" t="n">
        <f aca="false">BV500</f>
        <v>36178</v>
      </c>
      <c r="CB500" s="1" t="n">
        <f aca="false">IF(ISNUMBER(STDEV(BY479:BY500)),STDEV(BY479:BY500)*SQRT(252),0)</f>
        <v>0.753055884178325</v>
      </c>
      <c r="CC500" s="1" t="n">
        <f aca="false">IF(ISNUMBER(STDEV(BZ479:BZ500)),STDEV(BZ479:BZ500)*SQRT(252),0)</f>
        <v>0.518679530399734</v>
      </c>
      <c r="CF500" s="56" t="n">
        <v>36013</v>
      </c>
      <c r="CG500" s="1" t="n">
        <f aca="false">ROUND(CORREL(C479:C500,E479:E500),2)</f>
        <v>0.62</v>
      </c>
      <c r="CI500" s="56" t="n">
        <v>36013</v>
      </c>
      <c r="CJ500" s="3" t="n">
        <f aca="false">ROUND(STDEV(CO479:CO500)*CJ$24,2)</f>
        <v>0.78</v>
      </c>
      <c r="CK500" s="3" t="n">
        <f aca="false">ROUND(STDEV(CP479:CP500)*CK$24,2)</f>
        <v>0.53</v>
      </c>
    </row>
    <row r="501" customFormat="false" ht="12.75" hidden="false" customHeight="false" outlineLevel="0" collapsed="false">
      <c r="A501" s="1" t="n">
        <f aca="false">A502-1</f>
        <v>934</v>
      </c>
      <c r="B501" s="56" t="n">
        <f aca="false">HLOOKUP("date",IF(TERM2="cash",cash,PRICELOOK),IF(A501&gt;=2,A501,2),FALSE())</f>
        <v>36179</v>
      </c>
      <c r="C501" s="1" t="n">
        <f aca="false">IF(MIN($N501:$O501)=0,0,N501)</f>
        <v>1.7</v>
      </c>
      <c r="D501" s="35" t="n">
        <f aca="false">IF(ma=7,AVERAGE(C495:C501),IF(ma=14,AVERAGE(C488:C501),IF(ma=30,AVERAGE(C472:C501),IF(ma=40,AVERAGE(C462:C501),0))))</f>
        <v>0</v>
      </c>
      <c r="E501" s="1" t="n">
        <f aca="false">IF(MIN($N501:$O501)=0,0,O501)</f>
        <v>1.85</v>
      </c>
      <c r="I501" s="56" t="n">
        <f aca="false">B501</f>
        <v>36179</v>
      </c>
      <c r="J501" s="35" t="n">
        <f aca="false">IF(MIN(C501,E501)=0,0,E501-C501)</f>
        <v>0.15</v>
      </c>
      <c r="K501" s="35" t="n">
        <f aca="false">IF(ma=7,AVERAGE(J495:J501),IF(ma=14,AVERAGE(J488:J501),IF(ma=30,AVERAGE(J472:J501),IF(ma=40,AVERAGE(J462:J501),0))))</f>
        <v>0</v>
      </c>
      <c r="L501" s="35"/>
      <c r="M501" s="35"/>
      <c r="N501" s="28" t="n">
        <f aca="false">IF(BASISYN="YES",Q501-S501,Q501)</f>
        <v>1.7</v>
      </c>
      <c r="O501" s="28" t="n">
        <f aca="false">IF(BASISYN="YES",R501-T501,R501)</f>
        <v>1.85</v>
      </c>
      <c r="Q501" s="28" t="n">
        <f aca="false">IF(ISNA(V501),Q500,V501)</f>
        <v>1.7</v>
      </c>
      <c r="R501" s="28" t="n">
        <f aca="false">IF(ISNA(W501),R500,W501)</f>
        <v>1.85</v>
      </c>
      <c r="S501" s="28" t="n">
        <f aca="false">IF(ISNA(X501),S500,X501)</f>
        <v>1.77</v>
      </c>
      <c r="T501" s="28" t="n">
        <f aca="false">IF(ISNA(Y501),T500,Y501)</f>
        <v>1.77</v>
      </c>
      <c r="V501" s="28" t="n">
        <f aca="false">VLOOKUP($B501,IF(V$1=2,PRICELOOK2,IF(V$1=3,PRICELOOK3,IF(V$1=4,cash,PRICELOOK))),V$2,FALSE())</f>
        <v>1.7</v>
      </c>
      <c r="W501" s="28" t="n">
        <f aca="false">VLOOKUP($B501,IF(W$1=2,PRICELOOK2,IF(W$1=3,PRICELOOK3,IF(W$1=4,cash,PRICELOOK))),W$2,FALSE())</f>
        <v>1.85</v>
      </c>
      <c r="X501" s="28" t="n">
        <f aca="false">VLOOKUP($B501,IF(X$1=2,PRICELOOK2,IF(X$1=3,PRICELOOK3,IF(X$1=4,cash,PRICELOOK))),X$2,FALSE())</f>
        <v>1.77</v>
      </c>
      <c r="Y501" s="28" t="n">
        <f aca="false">VLOOKUP($B501,IF(Y$1=2,PRICELOOK2,IF(Y$1=3,PRICELOOK3,IF(Y$1=4,cash,PRICELOOK))),Y$2,FALSE())</f>
        <v>1.77</v>
      </c>
      <c r="BK501" s="28" t="n">
        <f aca="false">V501</f>
        <v>1.7</v>
      </c>
      <c r="BL501" s="28" t="n">
        <f aca="false">W501</f>
        <v>1.85</v>
      </c>
      <c r="BM501" s="1" t="n">
        <f aca="false">IF(BK501=0,0,IF(BL501=0,0,1))</f>
        <v>1</v>
      </c>
      <c r="BN501" s="56" t="n">
        <f aca="false">B501</f>
        <v>36179</v>
      </c>
      <c r="BO501" s="71" t="n">
        <f aca="false">IF(BM501=1,CORREL(BK482:BK501,BL482:BL501),1.1)</f>
        <v>0.978888833955718</v>
      </c>
      <c r="BP501" s="28" t="n">
        <f aca="false">IF(BM501=0," ",BO501)</f>
        <v>0.978888833955718</v>
      </c>
      <c r="BV501" s="56" t="n">
        <f aca="false">BN501</f>
        <v>36179</v>
      </c>
      <c r="BW501" s="28" t="n">
        <f aca="false">V501</f>
        <v>1.7</v>
      </c>
      <c r="BX501" s="28" t="n">
        <f aca="false">W501</f>
        <v>1.85</v>
      </c>
      <c r="BY501" s="1" t="n">
        <f aca="false">LN(BW501/BW500)</f>
        <v>0.0118344576470028</v>
      </c>
      <c r="BZ501" s="1" t="n">
        <f aca="false">LN(BX501/BX500)</f>
        <v>0.0108696722369039</v>
      </c>
      <c r="CA501" s="56" t="n">
        <f aca="false">BV501</f>
        <v>36179</v>
      </c>
      <c r="CB501" s="1" t="n">
        <f aca="false">IF(ISNUMBER(STDEV(BY480:BY501)),STDEV(BY480:BY501)*SQRT(252),0)</f>
        <v>0.530911850615456</v>
      </c>
      <c r="CC501" s="1" t="n">
        <f aca="false">IF(ISNUMBER(STDEV(BZ480:BZ501)),STDEV(BZ480:BZ501)*SQRT(252),0)</f>
        <v>0.381348911635848</v>
      </c>
      <c r="CF501" s="56" t="n">
        <v>36014</v>
      </c>
      <c r="CG501" s="1" t="n">
        <f aca="false">ROUND(CORREL(C480:C501,E480:E501),2)</f>
        <v>0.75</v>
      </c>
      <c r="CI501" s="56" t="n">
        <v>36014</v>
      </c>
      <c r="CJ501" s="3" t="n">
        <f aca="false">ROUND(STDEV(CO480:CO501)*CJ$24,2)</f>
        <v>0.56</v>
      </c>
      <c r="CK501" s="3" t="n">
        <f aca="false">ROUND(STDEV(CP480:CP501)*CK$24,2)</f>
        <v>0.4</v>
      </c>
    </row>
    <row r="502" customFormat="false" ht="12.75" hidden="false" customHeight="false" outlineLevel="0" collapsed="false">
      <c r="A502" s="1" t="n">
        <f aca="false">A503-1</f>
        <v>935</v>
      </c>
      <c r="B502" s="56" t="n">
        <f aca="false">HLOOKUP("date",IF(TERM2="cash",cash,PRICELOOK),IF(A502&gt;=2,A502,2),FALSE())</f>
        <v>36180</v>
      </c>
      <c r="C502" s="1" t="n">
        <f aca="false">IF(MIN($N502:$O502)=0,0,N502)</f>
        <v>1.705</v>
      </c>
      <c r="D502" s="35" t="n">
        <f aca="false">IF(ma=7,AVERAGE(C496:C502),IF(ma=14,AVERAGE(C489:C502),IF(ma=30,AVERAGE(C473:C502),IF(ma=40,AVERAGE(C463:C502),0))))</f>
        <v>0</v>
      </c>
      <c r="E502" s="1" t="n">
        <f aca="false">IF(MIN($N502:$O502)=0,0,O502)</f>
        <v>1.87</v>
      </c>
      <c r="I502" s="56" t="n">
        <f aca="false">B502</f>
        <v>36180</v>
      </c>
      <c r="J502" s="35" t="n">
        <f aca="false">IF(MIN(C502,E502)=0,0,E502-C502)</f>
        <v>0.165</v>
      </c>
      <c r="K502" s="35" t="n">
        <f aca="false">IF(ma=7,AVERAGE(J496:J502),IF(ma=14,AVERAGE(J489:J502),IF(ma=30,AVERAGE(J473:J502),IF(ma=40,AVERAGE(J463:J502),0))))</f>
        <v>0</v>
      </c>
      <c r="L502" s="35"/>
      <c r="M502" s="35"/>
      <c r="N502" s="28" t="n">
        <f aca="false">IF(BASISYN="YES",Q502-S502,Q502)</f>
        <v>1.705</v>
      </c>
      <c r="O502" s="28" t="n">
        <f aca="false">IF(BASISYN="YES",R502-T502,R502)</f>
        <v>1.87</v>
      </c>
      <c r="Q502" s="28" t="n">
        <f aca="false">IF(ISNA(V502),Q501,V502)</f>
        <v>1.705</v>
      </c>
      <c r="R502" s="28" t="n">
        <f aca="false">IF(ISNA(W502),R501,W502)</f>
        <v>1.87</v>
      </c>
      <c r="S502" s="28" t="n">
        <f aca="false">IF(ISNA(X502),S501,X502)</f>
        <v>1.8</v>
      </c>
      <c r="T502" s="28" t="n">
        <f aca="false">IF(ISNA(Y502),T501,Y502)</f>
        <v>1.8</v>
      </c>
      <c r="V502" s="28" t="n">
        <f aca="false">VLOOKUP($B502,IF(V$1=2,PRICELOOK2,IF(V$1=3,PRICELOOK3,IF(V$1=4,cash,PRICELOOK))),V$2,FALSE())</f>
        <v>1.705</v>
      </c>
      <c r="W502" s="28" t="n">
        <f aca="false">VLOOKUP($B502,IF(W$1=2,PRICELOOK2,IF(W$1=3,PRICELOOK3,IF(W$1=4,cash,PRICELOOK))),W$2,FALSE())</f>
        <v>1.87</v>
      </c>
      <c r="X502" s="28" t="n">
        <f aca="false">VLOOKUP($B502,IF(X$1=2,PRICELOOK2,IF(X$1=3,PRICELOOK3,IF(X$1=4,cash,PRICELOOK))),X$2,FALSE())</f>
        <v>1.8</v>
      </c>
      <c r="Y502" s="28" t="n">
        <f aca="false">VLOOKUP($B502,IF(Y$1=2,PRICELOOK2,IF(Y$1=3,PRICELOOK3,IF(Y$1=4,cash,PRICELOOK))),Y$2,FALSE())</f>
        <v>1.8</v>
      </c>
      <c r="BK502" s="28" t="n">
        <f aca="false">V502</f>
        <v>1.705</v>
      </c>
      <c r="BL502" s="28" t="n">
        <f aca="false">W502</f>
        <v>1.87</v>
      </c>
      <c r="BM502" s="1" t="n">
        <f aca="false">IF(BK502=0,0,IF(BL502=0,0,1))</f>
        <v>1</v>
      </c>
      <c r="BN502" s="56" t="n">
        <f aca="false">B502</f>
        <v>36180</v>
      </c>
      <c r="BO502" s="71" t="n">
        <f aca="false">IF(BM502=1,CORREL(BK483:BK502,BL483:BL502),1.1)</f>
        <v>0.981366689659547</v>
      </c>
      <c r="BP502" s="28" t="n">
        <f aca="false">IF(BM502=0," ",BO502)</f>
        <v>0.981366689659547</v>
      </c>
      <c r="BV502" s="56" t="n">
        <f aca="false">BN502</f>
        <v>36180</v>
      </c>
      <c r="BW502" s="28" t="n">
        <f aca="false">V502</f>
        <v>1.705</v>
      </c>
      <c r="BX502" s="28" t="n">
        <f aca="false">W502</f>
        <v>1.87</v>
      </c>
      <c r="BY502" s="1" t="n">
        <f aca="false">LN(BW502/BW501)</f>
        <v>0.00293685967330971</v>
      </c>
      <c r="BZ502" s="1" t="n">
        <f aca="false">LN(BX502/BX501)</f>
        <v>0.0107527917762619</v>
      </c>
      <c r="CA502" s="56" t="n">
        <f aca="false">BV502</f>
        <v>36180</v>
      </c>
      <c r="CB502" s="1" t="n">
        <f aca="false">IF(ISNUMBER(STDEV(BY481:BY502)),STDEV(BY481:BY502)*SQRT(252),0)</f>
        <v>0.527362630664929</v>
      </c>
      <c r="CC502" s="1" t="n">
        <f aca="false">IF(ISNUMBER(STDEV(BZ481:BZ502)),STDEV(BZ481:BZ502)*SQRT(252),0)</f>
        <v>0.38164132438823</v>
      </c>
      <c r="CF502" s="56" t="n">
        <v>36017</v>
      </c>
      <c r="CG502" s="1" t="n">
        <f aca="false">ROUND(CORREL(C481:C502,E481:E502),2)</f>
        <v>0.89</v>
      </c>
      <c r="CI502" s="56" t="n">
        <v>36017</v>
      </c>
      <c r="CJ502" s="3" t="n">
        <f aca="false">ROUND(STDEV(CO481:CO502)*CJ$24,2)</f>
        <v>0.57</v>
      </c>
      <c r="CK502" s="3" t="n">
        <f aca="false">ROUND(STDEV(CP481:CP502)*CK$24,2)</f>
        <v>0.41</v>
      </c>
    </row>
    <row r="503" customFormat="false" ht="12.75" hidden="false" customHeight="false" outlineLevel="0" collapsed="false">
      <c r="A503" s="1" t="n">
        <f aca="false">A504-1</f>
        <v>936</v>
      </c>
      <c r="B503" s="56" t="n">
        <f aca="false">HLOOKUP("date",IF(TERM2="cash",cash,PRICELOOK),IF(A503&gt;=2,A503,2),FALSE())</f>
        <v>36181</v>
      </c>
      <c r="C503" s="1" t="n">
        <f aca="false">IF(MIN($N503:$O503)=0,0,N503)</f>
        <v>1.725</v>
      </c>
      <c r="D503" s="35" t="n">
        <f aca="false">IF(ma=7,AVERAGE(C497:C503),IF(ma=14,AVERAGE(C490:C503),IF(ma=30,AVERAGE(C474:C503),IF(ma=40,AVERAGE(C464:C503),0))))</f>
        <v>0</v>
      </c>
      <c r="E503" s="1" t="n">
        <f aca="false">IF(MIN($N503:$O503)=0,0,O503)</f>
        <v>1.9</v>
      </c>
      <c r="I503" s="56" t="n">
        <f aca="false">B503</f>
        <v>36181</v>
      </c>
      <c r="J503" s="35" t="n">
        <f aca="false">IF(MIN(C503,E503)=0,0,E503-C503)</f>
        <v>0.175</v>
      </c>
      <c r="K503" s="35" t="n">
        <f aca="false">IF(ma=7,AVERAGE(J497:J503),IF(ma=14,AVERAGE(J490:J503),IF(ma=30,AVERAGE(J474:J503),IF(ma=40,AVERAGE(J464:J503),0))))</f>
        <v>0</v>
      </c>
      <c r="L503" s="35"/>
      <c r="M503" s="35"/>
      <c r="N503" s="28" t="n">
        <f aca="false">IF(BASISYN="YES",Q503-S503,Q503)</f>
        <v>1.725</v>
      </c>
      <c r="O503" s="28" t="n">
        <f aca="false">IF(BASISYN="YES",R503-T503,R503)</f>
        <v>1.9</v>
      </c>
      <c r="Q503" s="28" t="n">
        <f aca="false">IF(ISNA(V503),Q502,V503)</f>
        <v>1.725</v>
      </c>
      <c r="R503" s="28" t="n">
        <f aca="false">IF(ISNA(W503),R502,W503)</f>
        <v>1.9</v>
      </c>
      <c r="S503" s="28" t="n">
        <f aca="false">IF(ISNA(X503),S502,X503)</f>
        <v>1.845</v>
      </c>
      <c r="T503" s="28" t="n">
        <f aca="false">IF(ISNA(Y503),T502,Y503)</f>
        <v>1.845</v>
      </c>
      <c r="V503" s="28" t="n">
        <f aca="false">VLOOKUP($B503,IF(V$1=2,PRICELOOK2,IF(V$1=3,PRICELOOK3,IF(V$1=4,cash,PRICELOOK))),V$2,FALSE())</f>
        <v>1.725</v>
      </c>
      <c r="W503" s="28" t="n">
        <f aca="false">VLOOKUP($B503,IF(W$1=2,PRICELOOK2,IF(W$1=3,PRICELOOK3,IF(W$1=4,cash,PRICELOOK))),W$2,FALSE())</f>
        <v>1.9</v>
      </c>
      <c r="X503" s="28" t="n">
        <f aca="false">VLOOKUP($B503,IF(X$1=2,PRICELOOK2,IF(X$1=3,PRICELOOK3,IF(X$1=4,cash,PRICELOOK))),X$2,FALSE())</f>
        <v>1.845</v>
      </c>
      <c r="Y503" s="28" t="n">
        <f aca="false">VLOOKUP($B503,IF(Y$1=2,PRICELOOK2,IF(Y$1=3,PRICELOOK3,IF(Y$1=4,cash,PRICELOOK))),Y$2,FALSE())</f>
        <v>1.845</v>
      </c>
      <c r="BK503" s="28" t="n">
        <f aca="false">V503</f>
        <v>1.725</v>
      </c>
      <c r="BL503" s="28" t="n">
        <f aca="false">W503</f>
        <v>1.9</v>
      </c>
      <c r="BM503" s="1" t="n">
        <f aca="false">IF(BK503=0,0,IF(BL503=0,0,1))</f>
        <v>1</v>
      </c>
      <c r="BN503" s="56" t="n">
        <f aca="false">B503</f>
        <v>36181</v>
      </c>
      <c r="BO503" s="71" t="n">
        <f aca="false">IF(BM503=1,CORREL(BK484:BK503,BL484:BL503),1.1)</f>
        <v>0.981601230921914</v>
      </c>
      <c r="BP503" s="28" t="n">
        <f aca="false">IF(BM503=0," ",BO503)</f>
        <v>0.981601230921914</v>
      </c>
      <c r="BV503" s="56" t="n">
        <f aca="false">BN503</f>
        <v>36181</v>
      </c>
      <c r="BW503" s="28" t="n">
        <f aca="false">V503</f>
        <v>1.725</v>
      </c>
      <c r="BX503" s="28" t="n">
        <f aca="false">W503</f>
        <v>1.9</v>
      </c>
      <c r="BY503" s="1" t="n">
        <f aca="false">LN(BW503/BW502)</f>
        <v>0.011661939747843</v>
      </c>
      <c r="BZ503" s="1" t="n">
        <f aca="false">LN(BX503/BX502)</f>
        <v>0.0159154553058994</v>
      </c>
      <c r="CA503" s="56" t="n">
        <f aca="false">BV503</f>
        <v>36181</v>
      </c>
      <c r="CB503" s="1" t="n">
        <f aca="false">IF(ISNUMBER(STDEV(BY482:BY503)),STDEV(BY482:BY503)*SQRT(252),0)</f>
        <v>0.525415513591606</v>
      </c>
      <c r="CC503" s="1" t="n">
        <f aca="false">IF(ISNUMBER(STDEV(BZ482:BZ503)),STDEV(BZ482:BZ503)*SQRT(252),0)</f>
        <v>0.386149150703831</v>
      </c>
      <c r="CF503" s="56" t="n">
        <v>36018</v>
      </c>
      <c r="CG503" s="1" t="n">
        <f aca="false">ROUND(CORREL(C482:C503,E482:E503),2)</f>
        <v>0.98</v>
      </c>
      <c r="CI503" s="56" t="n">
        <v>36018</v>
      </c>
      <c r="CJ503" s="3" t="n">
        <f aca="false">ROUND(STDEV(CO482:CO503)*CJ$24,2)</f>
        <v>0.58</v>
      </c>
      <c r="CK503" s="3" t="n">
        <f aca="false">ROUND(STDEV(CP482:CP503)*CK$24,2)</f>
        <v>0.42</v>
      </c>
    </row>
    <row r="504" customFormat="false" ht="12.75" hidden="false" customHeight="false" outlineLevel="0" collapsed="false">
      <c r="A504" s="1" t="n">
        <f aca="false">A505-1</f>
        <v>937</v>
      </c>
      <c r="B504" s="56" t="n">
        <f aca="false">HLOOKUP("date",IF(TERM2="cash",cash,PRICELOOK),IF(A504&gt;=2,A504,2),FALSE())</f>
        <v>36182</v>
      </c>
      <c r="C504" s="1" t="n">
        <f aca="false">IF(MIN($N504:$O504)=0,0,N504)</f>
        <v>1.7</v>
      </c>
      <c r="D504" s="35" t="n">
        <f aca="false">IF(ma=7,AVERAGE(C498:C504),IF(ma=14,AVERAGE(C491:C504),IF(ma=30,AVERAGE(C475:C504),IF(ma=40,AVERAGE(C465:C504),0))))</f>
        <v>0</v>
      </c>
      <c r="E504" s="1" t="n">
        <f aca="false">IF(MIN($N504:$O504)=0,0,O504)</f>
        <v>1.885</v>
      </c>
      <c r="I504" s="56" t="n">
        <f aca="false">B504</f>
        <v>36182</v>
      </c>
      <c r="J504" s="35" t="n">
        <f aca="false">IF(MIN(C504,E504)=0,0,E504-C504)</f>
        <v>0.185</v>
      </c>
      <c r="K504" s="35" t="n">
        <f aca="false">IF(ma=7,AVERAGE(J498:J504),IF(ma=14,AVERAGE(J491:J504),IF(ma=30,AVERAGE(J475:J504),IF(ma=40,AVERAGE(J465:J504),0))))</f>
        <v>0</v>
      </c>
      <c r="L504" s="35"/>
      <c r="M504" s="35"/>
      <c r="N504" s="28" t="n">
        <f aca="false">IF(BASISYN="YES",Q504-S504,Q504)</f>
        <v>1.7</v>
      </c>
      <c r="O504" s="28" t="n">
        <f aca="false">IF(BASISYN="YES",R504-T504,R504)</f>
        <v>1.885</v>
      </c>
      <c r="Q504" s="28" t="n">
        <f aca="false">IF(ISNA(V504),Q503,V504)</f>
        <v>1.7</v>
      </c>
      <c r="R504" s="28" t="n">
        <f aca="false">IF(ISNA(W504),R503,W504)</f>
        <v>1.885</v>
      </c>
      <c r="S504" s="28" t="n">
        <f aca="false">IF(ISNA(X504),S503,X504)</f>
        <v>1.81</v>
      </c>
      <c r="T504" s="28" t="n">
        <f aca="false">IF(ISNA(Y504),T503,Y504)</f>
        <v>1.81</v>
      </c>
      <c r="V504" s="28" t="n">
        <f aca="false">VLOOKUP($B504,IF(V$1=2,PRICELOOK2,IF(V$1=3,PRICELOOK3,IF(V$1=4,cash,PRICELOOK))),V$2,FALSE())</f>
        <v>1.7</v>
      </c>
      <c r="W504" s="28" t="n">
        <f aca="false">VLOOKUP($B504,IF(W$1=2,PRICELOOK2,IF(W$1=3,PRICELOOK3,IF(W$1=4,cash,PRICELOOK))),W$2,FALSE())</f>
        <v>1.885</v>
      </c>
      <c r="X504" s="28" t="n">
        <f aca="false">VLOOKUP($B504,IF(X$1=2,PRICELOOK2,IF(X$1=3,PRICELOOK3,IF(X$1=4,cash,PRICELOOK))),X$2,FALSE())</f>
        <v>1.81</v>
      </c>
      <c r="Y504" s="28" t="n">
        <f aca="false">VLOOKUP($B504,IF(Y$1=2,PRICELOOK2,IF(Y$1=3,PRICELOOK3,IF(Y$1=4,cash,PRICELOOK))),Y$2,FALSE())</f>
        <v>1.81</v>
      </c>
      <c r="BK504" s="28" t="n">
        <f aca="false">V504</f>
        <v>1.7</v>
      </c>
      <c r="BL504" s="28" t="n">
        <f aca="false">W504</f>
        <v>1.885</v>
      </c>
      <c r="BM504" s="1" t="n">
        <f aca="false">IF(BK504=0,0,IF(BL504=0,0,1))</f>
        <v>1</v>
      </c>
      <c r="BN504" s="56" t="n">
        <f aca="false">B504</f>
        <v>36182</v>
      </c>
      <c r="BO504" s="71" t="n">
        <f aca="false">IF(BM504=1,CORREL(BK485:BK504,BL485:BL504),1.1)</f>
        <v>0.980369322123153</v>
      </c>
      <c r="BP504" s="28" t="n">
        <f aca="false">IF(BM504=0," ",BO504)</f>
        <v>0.980369322123153</v>
      </c>
      <c r="BV504" s="56" t="n">
        <f aca="false">BN504</f>
        <v>36182</v>
      </c>
      <c r="BW504" s="28" t="n">
        <f aca="false">V504</f>
        <v>1.7</v>
      </c>
      <c r="BX504" s="28" t="n">
        <f aca="false">W504</f>
        <v>1.885</v>
      </c>
      <c r="BY504" s="1" t="n">
        <f aca="false">LN(BW504/BW503)</f>
        <v>-0.0145987994211527</v>
      </c>
      <c r="BZ504" s="1" t="n">
        <f aca="false">LN(BX504/BX503)</f>
        <v>-0.0079260652724206</v>
      </c>
      <c r="CA504" s="56" t="n">
        <f aca="false">BV504</f>
        <v>36182</v>
      </c>
      <c r="CB504" s="1" t="n">
        <f aca="false">IF(ISNUMBER(STDEV(BY483:BY504)),STDEV(BY483:BY504)*SQRT(252),0)</f>
        <v>0.5052241183028</v>
      </c>
      <c r="CC504" s="1" t="n">
        <f aca="false">IF(ISNUMBER(STDEV(BZ483:BZ504)),STDEV(BZ483:BZ504)*SQRT(252),0)</f>
        <v>0.3742432276396</v>
      </c>
      <c r="CF504" s="56" t="n">
        <v>36019</v>
      </c>
      <c r="CG504" s="1" t="n">
        <f aca="false">ROUND(CORREL(C483:C504,E483:E504),2)</f>
        <v>0.98</v>
      </c>
      <c r="CI504" s="56" t="n">
        <v>36019</v>
      </c>
      <c r="CJ504" s="3" t="n">
        <f aca="false">ROUND(STDEV(CO483:CO504)*CJ$24,2)</f>
        <v>0.57</v>
      </c>
      <c r="CK504" s="3" t="n">
        <f aca="false">ROUND(STDEV(CP483:CP504)*CK$24,2)</f>
        <v>0.42</v>
      </c>
    </row>
    <row r="505" customFormat="false" ht="12.75" hidden="false" customHeight="false" outlineLevel="0" collapsed="false">
      <c r="A505" s="1" t="n">
        <f aca="false">A506-1</f>
        <v>938</v>
      </c>
      <c r="B505" s="56" t="n">
        <f aca="false">HLOOKUP("date",IF(TERM2="cash",cash,PRICELOOK),IF(A505&gt;=2,A505,2),FALSE())</f>
        <v>36183</v>
      </c>
      <c r="C505" s="1" t="n">
        <f aca="false">IF(MIN($N505:$O505)=0,0,N505)</f>
        <v>1.7</v>
      </c>
      <c r="D505" s="35" t="n">
        <f aca="false">IF(ma=7,AVERAGE(C499:C505),IF(ma=14,AVERAGE(C492:C505),IF(ma=30,AVERAGE(C476:C505),IF(ma=40,AVERAGE(C466:C505),0))))</f>
        <v>0</v>
      </c>
      <c r="E505" s="1" t="n">
        <f aca="false">IF(MIN($N505:$O505)=0,0,O505)</f>
        <v>1.885</v>
      </c>
      <c r="I505" s="56" t="n">
        <f aca="false">B505</f>
        <v>36183</v>
      </c>
      <c r="J505" s="35" t="n">
        <f aca="false">IF(MIN(C505,E505)=0,0,E505-C505)</f>
        <v>0.185</v>
      </c>
      <c r="K505" s="35" t="n">
        <f aca="false">IF(ma=7,AVERAGE(J499:J505),IF(ma=14,AVERAGE(J492:J505),IF(ma=30,AVERAGE(J476:J505),IF(ma=40,AVERAGE(J466:J505),0))))</f>
        <v>0</v>
      </c>
      <c r="L505" s="35"/>
      <c r="M505" s="35"/>
      <c r="N505" s="28" t="n">
        <f aca="false">IF(BASISYN="YES",Q505-S505,Q505)</f>
        <v>1.7</v>
      </c>
      <c r="O505" s="28" t="n">
        <f aca="false">IF(BASISYN="YES",R505-T505,R505)</f>
        <v>1.885</v>
      </c>
      <c r="Q505" s="28" t="n">
        <f aca="false">IF(ISNA(V505),Q504,V505)</f>
        <v>1.7</v>
      </c>
      <c r="R505" s="28" t="n">
        <f aca="false">IF(ISNA(W505),R504,W505)</f>
        <v>1.885</v>
      </c>
      <c r="S505" s="28" t="n">
        <f aca="false">IF(ISNA(X505),S504,X505)</f>
        <v>1.81</v>
      </c>
      <c r="T505" s="28" t="n">
        <f aca="false">IF(ISNA(Y505),T504,Y505)</f>
        <v>1.81</v>
      </c>
      <c r="V505" s="28" t="n">
        <f aca="false">VLOOKUP($B505,IF(V$1=2,PRICELOOK2,IF(V$1=3,PRICELOOK3,IF(V$1=4,cash,PRICELOOK))),V$2,FALSE())</f>
        <v>1.7</v>
      </c>
      <c r="W505" s="28" t="n">
        <f aca="false">VLOOKUP($B505,IF(W$1=2,PRICELOOK2,IF(W$1=3,PRICELOOK3,IF(W$1=4,cash,PRICELOOK))),W$2,FALSE())</f>
        <v>1.885</v>
      </c>
      <c r="X505" s="28" t="n">
        <f aca="false">VLOOKUP($B505,IF(X$1=2,PRICELOOK2,IF(X$1=3,PRICELOOK3,IF(X$1=4,cash,PRICELOOK))),X$2,FALSE())</f>
        <v>1.81</v>
      </c>
      <c r="Y505" s="28" t="n">
        <f aca="false">VLOOKUP($B505,IF(Y$1=2,PRICELOOK2,IF(Y$1=3,PRICELOOK3,IF(Y$1=4,cash,PRICELOOK))),Y$2,FALSE())</f>
        <v>1.81</v>
      </c>
      <c r="BK505" s="28" t="n">
        <f aca="false">V505</f>
        <v>1.7</v>
      </c>
      <c r="BL505" s="28" t="n">
        <f aca="false">W505</f>
        <v>1.885</v>
      </c>
      <c r="BM505" s="1" t="n">
        <f aca="false">IF(BK505=0,0,IF(BL505=0,0,1))</f>
        <v>1</v>
      </c>
      <c r="BN505" s="56" t="n">
        <f aca="false">B505</f>
        <v>36183</v>
      </c>
      <c r="BO505" s="71" t="n">
        <f aca="false">IF(BM505=1,CORREL(BK486:BK505,BL486:BL505),1.1)</f>
        <v>0.979413723109676</v>
      </c>
      <c r="BP505" s="28" t="n">
        <f aca="false">IF(BM505=0," ",BO505)</f>
        <v>0.979413723109676</v>
      </c>
      <c r="BV505" s="56" t="n">
        <f aca="false">BN505</f>
        <v>36183</v>
      </c>
      <c r="BW505" s="28" t="n">
        <f aca="false">V505</f>
        <v>1.7</v>
      </c>
      <c r="BX505" s="28" t="n">
        <f aca="false">W505</f>
        <v>1.885</v>
      </c>
      <c r="BY505" s="1" t="n">
        <f aca="false">LN(BW505/BW504)</f>
        <v>0</v>
      </c>
      <c r="BZ505" s="1" t="n">
        <f aca="false">LN(BX505/BX504)</f>
        <v>0</v>
      </c>
      <c r="CA505" s="56" t="n">
        <f aca="false">BV505</f>
        <v>36183</v>
      </c>
      <c r="CB505" s="1" t="n">
        <f aca="false">IF(ISNUMBER(STDEV(BY484:BY505)),STDEV(BY484:BY505)*SQRT(252),0)</f>
        <v>0.5052241183028</v>
      </c>
      <c r="CC505" s="1" t="n">
        <f aca="false">IF(ISNUMBER(STDEV(BZ484:BZ505)),STDEV(BZ484:BZ505)*SQRT(252),0)</f>
        <v>0.3742432276396</v>
      </c>
      <c r="CF505" s="56" t="n">
        <v>36020</v>
      </c>
      <c r="CG505" s="1" t="n">
        <f aca="false">ROUND(CORREL(C484:C505,E484:E505),2)</f>
        <v>0.97</v>
      </c>
      <c r="CI505" s="56" t="n">
        <v>36020</v>
      </c>
      <c r="CJ505" s="3" t="n">
        <f aca="false">ROUND(STDEV(CO484:CO505)*CJ$24,2)</f>
        <v>0.59</v>
      </c>
      <c r="CK505" s="3" t="n">
        <f aca="false">ROUND(STDEV(CP484:CP505)*CK$24,2)</f>
        <v>0.43</v>
      </c>
    </row>
    <row r="506" customFormat="false" ht="12.75" hidden="false" customHeight="false" outlineLevel="0" collapsed="false">
      <c r="A506" s="1" t="n">
        <f aca="false">A507-1</f>
        <v>939</v>
      </c>
      <c r="B506" s="56" t="n">
        <f aca="false">HLOOKUP("date",IF(TERM2="cash",cash,PRICELOOK),IF(A506&gt;=2,A506,2),FALSE())</f>
        <v>36184</v>
      </c>
      <c r="C506" s="1" t="n">
        <f aca="false">IF(MIN($N506:$O506)=0,0,N506)</f>
        <v>1.7</v>
      </c>
      <c r="D506" s="35" t="n">
        <f aca="false">IF(ma=7,AVERAGE(C500:C506),IF(ma=14,AVERAGE(C493:C506),IF(ma=30,AVERAGE(C477:C506),IF(ma=40,AVERAGE(C467:C506),0))))</f>
        <v>0</v>
      </c>
      <c r="E506" s="1" t="n">
        <f aca="false">IF(MIN($N506:$O506)=0,0,O506)</f>
        <v>1.885</v>
      </c>
      <c r="I506" s="56" t="n">
        <f aca="false">B506</f>
        <v>36184</v>
      </c>
      <c r="J506" s="35" t="n">
        <f aca="false">IF(MIN(C506,E506)=0,0,E506-C506)</f>
        <v>0.185</v>
      </c>
      <c r="K506" s="35" t="n">
        <f aca="false">IF(ma=7,AVERAGE(J500:J506),IF(ma=14,AVERAGE(J493:J506),IF(ma=30,AVERAGE(J477:J506),IF(ma=40,AVERAGE(J467:J506),0))))</f>
        <v>0</v>
      </c>
      <c r="L506" s="35"/>
      <c r="M506" s="35"/>
      <c r="N506" s="28" t="n">
        <f aca="false">IF(BASISYN="YES",Q506-S506,Q506)</f>
        <v>1.7</v>
      </c>
      <c r="O506" s="28" t="n">
        <f aca="false">IF(BASISYN="YES",R506-T506,R506)</f>
        <v>1.885</v>
      </c>
      <c r="Q506" s="28" t="n">
        <f aca="false">IF(ISNA(V506),Q505,V506)</f>
        <v>1.7</v>
      </c>
      <c r="R506" s="28" t="n">
        <f aca="false">IF(ISNA(W506),R505,W506)</f>
        <v>1.885</v>
      </c>
      <c r="S506" s="28" t="n">
        <f aca="false">IF(ISNA(X506),S505,X506)</f>
        <v>1.81</v>
      </c>
      <c r="T506" s="28" t="n">
        <f aca="false">IF(ISNA(Y506),T505,Y506)</f>
        <v>1.81</v>
      </c>
      <c r="V506" s="28" t="n">
        <f aca="false">VLOOKUP($B506,IF(V$1=2,PRICELOOK2,IF(V$1=3,PRICELOOK3,IF(V$1=4,cash,PRICELOOK))),V$2,FALSE())</f>
        <v>1.7</v>
      </c>
      <c r="W506" s="28" t="n">
        <f aca="false">VLOOKUP($B506,IF(W$1=2,PRICELOOK2,IF(W$1=3,PRICELOOK3,IF(W$1=4,cash,PRICELOOK))),W$2,FALSE())</f>
        <v>1.885</v>
      </c>
      <c r="X506" s="28" t="n">
        <f aca="false">VLOOKUP($B506,IF(X$1=2,PRICELOOK2,IF(X$1=3,PRICELOOK3,IF(X$1=4,cash,PRICELOOK))),X$2,FALSE())</f>
        <v>1.81</v>
      </c>
      <c r="Y506" s="28" t="n">
        <f aca="false">VLOOKUP($B506,IF(Y$1=2,PRICELOOK2,IF(Y$1=3,PRICELOOK3,IF(Y$1=4,cash,PRICELOOK))),Y$2,FALSE())</f>
        <v>1.81</v>
      </c>
      <c r="BK506" s="28" t="n">
        <f aca="false">V506</f>
        <v>1.7</v>
      </c>
      <c r="BL506" s="28" t="n">
        <f aca="false">W506</f>
        <v>1.885</v>
      </c>
      <c r="BM506" s="1" t="n">
        <f aca="false">IF(BK506=0,0,IF(BL506=0,0,1))</f>
        <v>1</v>
      </c>
      <c r="BN506" s="56" t="n">
        <f aca="false">B506</f>
        <v>36184</v>
      </c>
      <c r="BO506" s="71" t="n">
        <f aca="false">IF(BM506=1,CORREL(BK487:BK506,BL487:BL506),1.1)</f>
        <v>0.958919563471599</v>
      </c>
      <c r="BP506" s="28" t="n">
        <f aca="false">IF(BM506=0," ",BO506)</f>
        <v>0.958919563471599</v>
      </c>
      <c r="BV506" s="56" t="n">
        <f aca="false">BN506</f>
        <v>36184</v>
      </c>
      <c r="BW506" s="28" t="n">
        <f aca="false">V506</f>
        <v>1.7</v>
      </c>
      <c r="BX506" s="28" t="n">
        <f aca="false">W506</f>
        <v>1.885</v>
      </c>
      <c r="BY506" s="1" t="n">
        <f aca="false">LN(BW506/BW505)</f>
        <v>0</v>
      </c>
      <c r="BZ506" s="1" t="n">
        <f aca="false">LN(BX506/BX505)</f>
        <v>0</v>
      </c>
      <c r="CA506" s="56" t="n">
        <f aca="false">BV506</f>
        <v>36184</v>
      </c>
      <c r="CB506" s="1" t="n">
        <f aca="false">IF(ISNUMBER(STDEV(BY485:BY506)),STDEV(BY485:BY506)*SQRT(252),0)</f>
        <v>0.5052241183028</v>
      </c>
      <c r="CC506" s="1" t="n">
        <f aca="false">IF(ISNUMBER(STDEV(BZ485:BZ506)),STDEV(BZ485:BZ506)*SQRT(252),0)</f>
        <v>0.3742432276396</v>
      </c>
      <c r="CF506" s="56" t="n">
        <v>36021</v>
      </c>
      <c r="CG506" s="1" t="n">
        <f aca="false">ROUND(CORREL(C485:C506,E485:E506),2)</f>
        <v>0.97</v>
      </c>
      <c r="CI506" s="56" t="n">
        <v>36021</v>
      </c>
      <c r="CJ506" s="3" t="n">
        <f aca="false">ROUND(STDEV(CO485:CO506)*CJ$24,2)</f>
        <v>0.61</v>
      </c>
      <c r="CK506" s="3" t="n">
        <f aca="false">ROUND(STDEV(CP485:CP506)*CK$24,2)</f>
        <v>0.45</v>
      </c>
    </row>
    <row r="507" customFormat="false" ht="12.75" hidden="false" customHeight="false" outlineLevel="0" collapsed="false">
      <c r="A507" s="1" t="n">
        <f aca="false">A508-1</f>
        <v>940</v>
      </c>
      <c r="B507" s="56" t="n">
        <f aca="false">HLOOKUP("date",IF(TERM2="cash",cash,PRICELOOK),IF(A507&gt;=2,A507,2),FALSE())</f>
        <v>36185</v>
      </c>
      <c r="C507" s="1" t="n">
        <f aca="false">IF(MIN($N507:$O507)=0,0,N507)</f>
        <v>1.685</v>
      </c>
      <c r="D507" s="35" t="n">
        <f aca="false">IF(ma=7,AVERAGE(C501:C507),IF(ma=14,AVERAGE(C494:C507),IF(ma=30,AVERAGE(C478:C507),IF(ma=40,AVERAGE(C468:C507),0))))</f>
        <v>0</v>
      </c>
      <c r="E507" s="1" t="n">
        <f aca="false">IF(MIN($N507:$O507)=0,0,O507)</f>
        <v>1.87</v>
      </c>
      <c r="I507" s="56" t="n">
        <f aca="false">B507</f>
        <v>36185</v>
      </c>
      <c r="J507" s="35" t="n">
        <f aca="false">IF(MIN(C507,E507)=0,0,E507-C507)</f>
        <v>0.185</v>
      </c>
      <c r="K507" s="35" t="n">
        <f aca="false">IF(ma=7,AVERAGE(J501:J507),IF(ma=14,AVERAGE(J494:J507),IF(ma=30,AVERAGE(J478:J507),IF(ma=40,AVERAGE(J468:J507),0))))</f>
        <v>0</v>
      </c>
      <c r="L507" s="35"/>
      <c r="M507" s="35"/>
      <c r="N507" s="28" t="n">
        <f aca="false">IF(BASISYN="YES",Q507-S507,Q507)</f>
        <v>1.685</v>
      </c>
      <c r="O507" s="28" t="n">
        <f aca="false">IF(BASISYN="YES",R507-T507,R507)</f>
        <v>1.87</v>
      </c>
      <c r="Q507" s="28" t="n">
        <f aca="false">IF(ISNA(V507),Q506,V507)</f>
        <v>1.685</v>
      </c>
      <c r="R507" s="28" t="n">
        <f aca="false">IF(ISNA(W507),R506,W507)</f>
        <v>1.87</v>
      </c>
      <c r="S507" s="28" t="n">
        <f aca="false">IF(ISNA(X507),S506,X507)</f>
        <v>1.75</v>
      </c>
      <c r="T507" s="28" t="n">
        <f aca="false">IF(ISNA(Y507),T506,Y507)</f>
        <v>1.75</v>
      </c>
      <c r="V507" s="28" t="n">
        <f aca="false">VLOOKUP($B507,IF(V$1=2,PRICELOOK2,IF(V$1=3,PRICELOOK3,IF(V$1=4,cash,PRICELOOK))),V$2,FALSE())</f>
        <v>1.685</v>
      </c>
      <c r="W507" s="28" t="n">
        <f aca="false">VLOOKUP($B507,IF(W$1=2,PRICELOOK2,IF(W$1=3,PRICELOOK3,IF(W$1=4,cash,PRICELOOK))),W$2,FALSE())</f>
        <v>1.87</v>
      </c>
      <c r="X507" s="28" t="n">
        <f aca="false">VLOOKUP($B507,IF(X$1=2,PRICELOOK2,IF(X$1=3,PRICELOOK3,IF(X$1=4,cash,PRICELOOK))),X$2,FALSE())</f>
        <v>1.75</v>
      </c>
      <c r="Y507" s="28" t="n">
        <f aca="false">VLOOKUP($B507,IF(Y$1=2,PRICELOOK2,IF(Y$1=3,PRICELOOK3,IF(Y$1=4,cash,PRICELOOK))),Y$2,FALSE())</f>
        <v>1.75</v>
      </c>
      <c r="BK507" s="28" t="n">
        <f aca="false">V507</f>
        <v>1.685</v>
      </c>
      <c r="BL507" s="28" t="n">
        <f aca="false">W507</f>
        <v>1.87</v>
      </c>
      <c r="BM507" s="1" t="n">
        <f aca="false">IF(BK507=0,0,IF(BL507=0,0,1))</f>
        <v>1</v>
      </c>
      <c r="BN507" s="56" t="n">
        <f aca="false">B507</f>
        <v>36185</v>
      </c>
      <c r="BO507" s="71" t="n">
        <f aca="false">IF(BM507=1,CORREL(BK488:BK507,BL488:BL507),1.1)</f>
        <v>0.928361203423517</v>
      </c>
      <c r="BP507" s="28" t="n">
        <f aca="false">IF(BM507=0," ",BO507)</f>
        <v>0.928361203423517</v>
      </c>
      <c r="BV507" s="56" t="n">
        <f aca="false">BN507</f>
        <v>36185</v>
      </c>
      <c r="BW507" s="28" t="n">
        <f aca="false">V507</f>
        <v>1.685</v>
      </c>
      <c r="BX507" s="28" t="n">
        <f aca="false">W507</f>
        <v>1.87</v>
      </c>
      <c r="BY507" s="1" t="n">
        <f aca="false">LN(BW507/BW506)</f>
        <v>-0.00886268725784532</v>
      </c>
      <c r="BZ507" s="1" t="n">
        <f aca="false">LN(BX507/BX506)</f>
        <v>-0.00798939003347875</v>
      </c>
      <c r="CA507" s="56" t="n">
        <f aca="false">BV507</f>
        <v>36185</v>
      </c>
      <c r="CB507" s="1" t="n">
        <f aca="false">IF(ISNUMBER(STDEV(BY486:BY507)),STDEV(BY486:BY507)*SQRT(252),0)</f>
        <v>0.505647515897998</v>
      </c>
      <c r="CC507" s="1" t="n">
        <f aca="false">IF(ISNUMBER(STDEV(BZ486:BZ507)),STDEV(BZ486:BZ507)*SQRT(252),0)</f>
        <v>0.374795072112467</v>
      </c>
      <c r="CF507" s="56" t="n">
        <v>36024</v>
      </c>
      <c r="CG507" s="1" t="n">
        <f aca="false">ROUND(CORREL(C486:C507,E486:E507),2)</f>
        <v>0.97</v>
      </c>
      <c r="CI507" s="56" t="n">
        <v>36024</v>
      </c>
      <c r="CJ507" s="3" t="n">
        <f aca="false">ROUND(STDEV(CO486:CO507)*CJ$24,2)</f>
        <v>0.64</v>
      </c>
      <c r="CK507" s="3" t="n">
        <f aca="false">ROUND(STDEV(CP486:CP507)*CK$24,2)</f>
        <v>0.46</v>
      </c>
    </row>
    <row r="508" customFormat="false" ht="12.75" hidden="false" customHeight="false" outlineLevel="0" collapsed="false">
      <c r="A508" s="1" t="n">
        <f aca="false">A509-1</f>
        <v>941</v>
      </c>
      <c r="B508" s="56" t="n">
        <f aca="false">HLOOKUP("date",IF(TERM2="cash",cash,PRICELOOK),IF(A508&gt;=2,A508,2),FALSE())</f>
        <v>36186</v>
      </c>
      <c r="C508" s="1" t="n">
        <f aca="false">IF(MIN($N508:$O508)=0,0,N508)</f>
        <v>1.66</v>
      </c>
      <c r="D508" s="35" t="n">
        <f aca="false">IF(ma=7,AVERAGE(C502:C508),IF(ma=14,AVERAGE(C495:C508),IF(ma=30,AVERAGE(C479:C508),IF(ma=40,AVERAGE(C469:C508),0))))</f>
        <v>0</v>
      </c>
      <c r="E508" s="1" t="n">
        <f aca="false">IF(MIN($N508:$O508)=0,0,O508)</f>
        <v>1.84</v>
      </c>
      <c r="I508" s="56" t="n">
        <f aca="false">B508</f>
        <v>36186</v>
      </c>
      <c r="J508" s="35" t="n">
        <f aca="false">IF(MIN(C508,E508)=0,0,E508-C508)</f>
        <v>0.18</v>
      </c>
      <c r="K508" s="35" t="n">
        <f aca="false">IF(ma=7,AVERAGE(J502:J508),IF(ma=14,AVERAGE(J495:J508),IF(ma=30,AVERAGE(J479:J508),IF(ma=40,AVERAGE(J469:J508),0))))</f>
        <v>0</v>
      </c>
      <c r="L508" s="35"/>
      <c r="M508" s="35"/>
      <c r="N508" s="28" t="n">
        <f aca="false">IF(BASISYN="YES",Q508-S508,Q508)</f>
        <v>1.66</v>
      </c>
      <c r="O508" s="28" t="n">
        <f aca="false">IF(BASISYN="YES",R508-T508,R508)</f>
        <v>1.84</v>
      </c>
      <c r="Q508" s="28" t="n">
        <f aca="false">IF(ISNA(V508),Q507,V508)</f>
        <v>1.66</v>
      </c>
      <c r="R508" s="28" t="n">
        <f aca="false">IF(ISNA(W508),R507,W508)</f>
        <v>1.84</v>
      </c>
      <c r="S508" s="28" t="n">
        <f aca="false">IF(ISNA(X508),S507,X508)</f>
        <v>1.72</v>
      </c>
      <c r="T508" s="28" t="n">
        <f aca="false">IF(ISNA(Y508),T507,Y508)</f>
        <v>1.72</v>
      </c>
      <c r="V508" s="28" t="n">
        <f aca="false">VLOOKUP($B508,IF(V$1=2,PRICELOOK2,IF(V$1=3,PRICELOOK3,IF(V$1=4,cash,PRICELOOK))),V$2,FALSE())</f>
        <v>1.66</v>
      </c>
      <c r="W508" s="28" t="n">
        <f aca="false">VLOOKUP($B508,IF(W$1=2,PRICELOOK2,IF(W$1=3,PRICELOOK3,IF(W$1=4,cash,PRICELOOK))),W$2,FALSE())</f>
        <v>1.84</v>
      </c>
      <c r="X508" s="28" t="n">
        <f aca="false">VLOOKUP($B508,IF(X$1=2,PRICELOOK2,IF(X$1=3,PRICELOOK3,IF(X$1=4,cash,PRICELOOK))),X$2,FALSE())</f>
        <v>1.72</v>
      </c>
      <c r="Y508" s="28" t="n">
        <f aca="false">VLOOKUP($B508,IF(Y$1=2,PRICELOOK2,IF(Y$1=3,PRICELOOK3,IF(Y$1=4,cash,PRICELOOK))),Y$2,FALSE())</f>
        <v>1.72</v>
      </c>
      <c r="BK508" s="28" t="n">
        <f aca="false">V508</f>
        <v>1.66</v>
      </c>
      <c r="BL508" s="28" t="n">
        <f aca="false">W508</f>
        <v>1.84</v>
      </c>
      <c r="BM508" s="1" t="n">
        <f aca="false">IF(BK508=0,0,IF(BL508=0,0,1))</f>
        <v>1</v>
      </c>
      <c r="BN508" s="56" t="n">
        <f aca="false">B508</f>
        <v>36186</v>
      </c>
      <c r="BO508" s="71" t="n">
        <f aca="false">IF(BM508=1,CORREL(BK489:BK508,BL489:BL508),1.1)</f>
        <v>0.85450574278262</v>
      </c>
      <c r="BP508" s="28" t="n">
        <f aca="false">IF(BM508=0," ",BO508)</f>
        <v>0.85450574278262</v>
      </c>
      <c r="BV508" s="56" t="n">
        <f aca="false">BN508</f>
        <v>36186</v>
      </c>
      <c r="BW508" s="28" t="n">
        <f aca="false">V508</f>
        <v>1.66</v>
      </c>
      <c r="BX508" s="28" t="n">
        <f aca="false">W508</f>
        <v>1.84</v>
      </c>
      <c r="BY508" s="1" t="n">
        <f aca="false">LN(BW508/BW507)</f>
        <v>-0.0149479614358733</v>
      </c>
      <c r="BZ508" s="1" t="n">
        <f aca="false">LN(BX508/BX507)</f>
        <v>-0.0161728592456011</v>
      </c>
      <c r="CA508" s="56" t="n">
        <f aca="false">BV508</f>
        <v>36186</v>
      </c>
      <c r="CB508" s="1" t="n">
        <f aca="false">IF(ISNUMBER(STDEV(BY487:BY508)),STDEV(BY487:BY508)*SQRT(252),0)</f>
        <v>0.327708765346219</v>
      </c>
      <c r="CC508" s="1" t="n">
        <f aca="false">IF(ISNUMBER(STDEV(BZ487:BZ508)),STDEV(BZ487:BZ508)*SQRT(252),0)</f>
        <v>0.26312315356734</v>
      </c>
      <c r="CF508" s="56" t="n">
        <v>36025</v>
      </c>
      <c r="CG508" s="1" t="n">
        <f aca="false">ROUND(CORREL(C487:C508,E487:E508),2)</f>
        <v>0.96</v>
      </c>
      <c r="CI508" s="56" t="n">
        <v>36025</v>
      </c>
      <c r="CJ508" s="3" t="n">
        <f aca="false">ROUND(STDEV(CO487:CO508)*CJ$24,2)</f>
        <v>0.4</v>
      </c>
      <c r="CK508" s="3" t="n">
        <f aca="false">ROUND(STDEV(CP487:CP508)*CK$24,2)</f>
        <v>0.3</v>
      </c>
    </row>
    <row r="509" customFormat="false" ht="12.75" hidden="false" customHeight="false" outlineLevel="0" collapsed="false">
      <c r="A509" s="1" t="n">
        <f aca="false">A510-1</f>
        <v>942</v>
      </c>
      <c r="B509" s="56" t="n">
        <f aca="false">HLOOKUP("date",IF(TERM2="cash",cash,PRICELOOK),IF(A509&gt;=2,A509,2),FALSE())</f>
        <v>36187</v>
      </c>
      <c r="C509" s="1" t="n">
        <f aca="false">IF(MIN($N509:$O509)=0,0,N509)</f>
        <v>1.665</v>
      </c>
      <c r="D509" s="35" t="n">
        <f aca="false">IF(ma=7,AVERAGE(C503:C509),IF(ma=14,AVERAGE(C496:C509),IF(ma=30,AVERAGE(C480:C509),IF(ma=40,AVERAGE(C470:C509),0))))</f>
        <v>0</v>
      </c>
      <c r="E509" s="1" t="n">
        <f aca="false">IF(MIN($N509:$O509)=0,0,O509)</f>
        <v>1.845</v>
      </c>
      <c r="I509" s="56" t="n">
        <f aca="false">B509</f>
        <v>36187</v>
      </c>
      <c r="J509" s="35" t="n">
        <f aca="false">IF(MIN(C509,E509)=0,0,E509-C509)</f>
        <v>0.18</v>
      </c>
      <c r="K509" s="35" t="n">
        <f aca="false">IF(ma=7,AVERAGE(J503:J509),IF(ma=14,AVERAGE(J496:J509),IF(ma=30,AVERAGE(J480:J509),IF(ma=40,AVERAGE(J470:J509),0))))</f>
        <v>0</v>
      </c>
      <c r="L509" s="35"/>
      <c r="M509" s="35"/>
      <c r="N509" s="28" t="n">
        <f aca="false">IF(BASISYN="YES",Q509-S509,Q509)</f>
        <v>1.665</v>
      </c>
      <c r="O509" s="28" t="n">
        <f aca="false">IF(BASISYN="YES",R509-T509,R509)</f>
        <v>1.845</v>
      </c>
      <c r="Q509" s="28" t="n">
        <f aca="false">IF(ISNA(V509),Q508,V509)</f>
        <v>1.665</v>
      </c>
      <c r="R509" s="28" t="n">
        <f aca="false">IF(ISNA(W509),R508,W509)</f>
        <v>1.845</v>
      </c>
      <c r="S509" s="28" t="n">
        <f aca="false">IF(ISNA(X509),S508,X509)</f>
        <v>1.75</v>
      </c>
      <c r="T509" s="28" t="n">
        <f aca="false">IF(ISNA(Y509),T508,Y509)</f>
        <v>1.75</v>
      </c>
      <c r="V509" s="28" t="n">
        <f aca="false">VLOOKUP($B509,IF(V$1=2,PRICELOOK2,IF(V$1=3,PRICELOOK3,IF(V$1=4,cash,PRICELOOK))),V$2,FALSE())</f>
        <v>1.665</v>
      </c>
      <c r="W509" s="28" t="n">
        <f aca="false">VLOOKUP($B509,IF(W$1=2,PRICELOOK2,IF(W$1=3,PRICELOOK3,IF(W$1=4,cash,PRICELOOK))),W$2,FALSE())</f>
        <v>1.845</v>
      </c>
      <c r="X509" s="28" t="n">
        <f aca="false">VLOOKUP($B509,IF(X$1=2,PRICELOOK2,IF(X$1=3,PRICELOOK3,IF(X$1=4,cash,PRICELOOK))),X$2,FALSE())</f>
        <v>1.75</v>
      </c>
      <c r="Y509" s="28" t="n">
        <f aca="false">VLOOKUP($B509,IF(Y$1=2,PRICELOOK2,IF(Y$1=3,PRICELOOK3,IF(Y$1=4,cash,PRICELOOK))),Y$2,FALSE())</f>
        <v>1.75</v>
      </c>
      <c r="BK509" s="28" t="n">
        <f aca="false">V509</f>
        <v>1.665</v>
      </c>
      <c r="BL509" s="28" t="n">
        <f aca="false">W509</f>
        <v>1.845</v>
      </c>
      <c r="BM509" s="1" t="n">
        <f aca="false">IF(BK509=0,0,IF(BL509=0,0,1))</f>
        <v>1</v>
      </c>
      <c r="BN509" s="56" t="n">
        <f aca="false">B509</f>
        <v>36187</v>
      </c>
      <c r="BO509" s="71" t="n">
        <f aca="false">IF(BM509=1,CORREL(BK490:BK509,BL490:BL509),1.1)</f>
        <v>0.826627884455186</v>
      </c>
      <c r="BP509" s="28" t="n">
        <f aca="false">IF(BM509=0," ",BO509)</f>
        <v>0.826627884455186</v>
      </c>
      <c r="BV509" s="56" t="n">
        <f aca="false">BN509</f>
        <v>36187</v>
      </c>
      <c r="BW509" s="28" t="n">
        <f aca="false">V509</f>
        <v>1.665</v>
      </c>
      <c r="BX509" s="28" t="n">
        <f aca="false">W509</f>
        <v>1.845</v>
      </c>
      <c r="BY509" s="1" t="n">
        <f aca="false">LN(BW509/BW508)</f>
        <v>0.00300752106395532</v>
      </c>
      <c r="BZ509" s="1" t="n">
        <f aca="false">LN(BX509/BX508)</f>
        <v>0.0027137058715961</v>
      </c>
      <c r="CA509" s="56" t="n">
        <f aca="false">BV509</f>
        <v>36187</v>
      </c>
      <c r="CB509" s="1" t="n">
        <f aca="false">IF(ISNUMBER(STDEV(BY488:BY509)),STDEV(BY488:BY509)*SQRT(252),0)</f>
        <v>0.317114955885402</v>
      </c>
      <c r="CC509" s="1" t="n">
        <f aca="false">IF(ISNUMBER(STDEV(BZ488:BZ509)),STDEV(BZ488:BZ509)*SQRT(252),0)</f>
        <v>0.241705910867539</v>
      </c>
      <c r="CF509" s="56" t="n">
        <v>36026</v>
      </c>
      <c r="CG509" s="1" t="n">
        <f aca="false">ROUND(CORREL(C488:C509,E488:E509),2)</f>
        <v>0.93</v>
      </c>
      <c r="CI509" s="56" t="n">
        <v>36026</v>
      </c>
      <c r="CJ509" s="3" t="n">
        <f aca="false">ROUND(STDEV(CO488:CO509)*CJ$24,2)</f>
        <v>0.4</v>
      </c>
      <c r="CK509" s="3" t="n">
        <f aca="false">ROUND(STDEV(CP488:CP509)*CK$24,2)</f>
        <v>0.29</v>
      </c>
    </row>
    <row r="510" customFormat="false" ht="12.75" hidden="false" customHeight="false" outlineLevel="0" collapsed="false">
      <c r="A510" s="1" t="n">
        <f aca="false">A511-1</f>
        <v>943</v>
      </c>
      <c r="B510" s="56" t="n">
        <f aca="false">HLOOKUP("date",IF(TERM2="cash",cash,PRICELOOK),IF(A510&gt;=2,A510,2),FALSE())</f>
        <v>36188</v>
      </c>
      <c r="C510" s="1" t="n">
        <f aca="false">IF(MIN($N510:$O510)=0,0,N510)</f>
        <v>1.725</v>
      </c>
      <c r="D510" s="35" t="n">
        <f aca="false">IF(ma=7,AVERAGE(C504:C510),IF(ma=14,AVERAGE(C497:C510),IF(ma=30,AVERAGE(C481:C510),IF(ma=40,AVERAGE(C471:C510),0))))</f>
        <v>0</v>
      </c>
      <c r="E510" s="1" t="n">
        <f aca="false">IF(MIN($N510:$O510)=0,0,O510)</f>
        <v>1.87</v>
      </c>
      <c r="I510" s="56" t="n">
        <f aca="false">B510</f>
        <v>36188</v>
      </c>
      <c r="J510" s="35" t="n">
        <f aca="false">IF(MIN(C510,E510)=0,0,E510-C510)</f>
        <v>0.145</v>
      </c>
      <c r="K510" s="35" t="n">
        <f aca="false">IF(ma=7,AVERAGE(J504:J510),IF(ma=14,AVERAGE(J497:J510),IF(ma=30,AVERAGE(J481:J510),IF(ma=40,AVERAGE(J471:J510),0))))</f>
        <v>0</v>
      </c>
      <c r="L510" s="35"/>
      <c r="M510" s="35"/>
      <c r="N510" s="28" t="n">
        <f aca="false">IF(BASISYN="YES",Q510-S510,Q510)</f>
        <v>1.725</v>
      </c>
      <c r="O510" s="28" t="n">
        <f aca="false">IF(BASISYN="YES",R510-T510,R510)</f>
        <v>1.87</v>
      </c>
      <c r="Q510" s="28" t="n">
        <f aca="false">IF(ISNA(V510),Q509,V510)</f>
        <v>1.725</v>
      </c>
      <c r="R510" s="28" t="n">
        <f aca="false">IF(ISNA(W510),R509,W510)</f>
        <v>1.87</v>
      </c>
      <c r="S510" s="28" t="n">
        <f aca="false">IF(ISNA(X510),S509,X510)</f>
        <v>1.805</v>
      </c>
      <c r="T510" s="28" t="n">
        <f aca="false">IF(ISNA(Y510),T509,Y510)</f>
        <v>1.805</v>
      </c>
      <c r="V510" s="28" t="n">
        <f aca="false">VLOOKUP($B510,IF(V$1=2,PRICELOOK2,IF(V$1=3,PRICELOOK3,IF(V$1=4,cash,PRICELOOK))),V$2,FALSE())</f>
        <v>1.725</v>
      </c>
      <c r="W510" s="28" t="n">
        <f aca="false">VLOOKUP($B510,IF(W$1=2,PRICELOOK2,IF(W$1=3,PRICELOOK3,IF(W$1=4,cash,PRICELOOK))),W$2,FALSE())</f>
        <v>1.87</v>
      </c>
      <c r="X510" s="28" t="n">
        <f aca="false">VLOOKUP($B510,IF(X$1=2,PRICELOOK2,IF(X$1=3,PRICELOOK3,IF(X$1=4,cash,PRICELOOK))),X$2,FALSE())</f>
        <v>1.805</v>
      </c>
      <c r="Y510" s="28" t="n">
        <f aca="false">VLOOKUP($B510,IF(Y$1=2,PRICELOOK2,IF(Y$1=3,PRICELOOK3,IF(Y$1=4,cash,PRICELOOK))),Y$2,FALSE())</f>
        <v>1.805</v>
      </c>
      <c r="BK510" s="28" t="n">
        <f aca="false">V510</f>
        <v>1.725</v>
      </c>
      <c r="BL510" s="28" t="n">
        <f aca="false">W510</f>
        <v>1.87</v>
      </c>
      <c r="BM510" s="1" t="n">
        <f aca="false">IF(BK510=0,0,IF(BL510=0,0,1))</f>
        <v>1</v>
      </c>
      <c r="BN510" s="56" t="n">
        <f aca="false">B510</f>
        <v>36188</v>
      </c>
      <c r="BO510" s="71" t="n">
        <f aca="false">IF(BM510=1,CORREL(BK491:BK510,BL491:BL510),1.1)</f>
        <v>0.813777001974385</v>
      </c>
      <c r="BP510" s="28" t="n">
        <f aca="false">IF(BM510=0," ",BO510)</f>
        <v>0.813777001974385</v>
      </c>
      <c r="BV510" s="56" t="n">
        <f aca="false">BN510</f>
        <v>36188</v>
      </c>
      <c r="BW510" s="28" t="n">
        <f aca="false">V510</f>
        <v>1.725</v>
      </c>
      <c r="BX510" s="28" t="n">
        <f aca="false">W510</f>
        <v>1.87</v>
      </c>
      <c r="BY510" s="1" t="n">
        <f aca="false">LN(BW510/BW509)</f>
        <v>0.035401927050916</v>
      </c>
      <c r="BZ510" s="1" t="n">
        <f aca="false">LN(BX510/BX509)</f>
        <v>0.0134591533740047</v>
      </c>
      <c r="CA510" s="56" t="n">
        <f aca="false">BV510</f>
        <v>36188</v>
      </c>
      <c r="CB510" s="1" t="n">
        <f aca="false">IF(ISNUMBER(STDEV(BY489:BY510)),STDEV(BY489:BY510)*SQRT(252),0)</f>
        <v>0.346798285684656</v>
      </c>
      <c r="CC510" s="1" t="n">
        <f aca="false">IF(ISNUMBER(STDEV(BZ489:BZ510)),STDEV(BZ489:BZ510)*SQRT(252),0)</f>
        <v>0.248744678992759</v>
      </c>
      <c r="CF510" s="56" t="n">
        <v>36027</v>
      </c>
      <c r="CG510" s="1" t="n">
        <f aca="false">ROUND(CORREL(C489:C510,E489:E510),2)</f>
        <v>0.85</v>
      </c>
      <c r="CI510" s="56" t="n">
        <v>36027</v>
      </c>
      <c r="CJ510" s="3" t="n">
        <f aca="false">ROUND(STDEV(CO489:CO510)*CJ$24,2)</f>
        <v>0.42</v>
      </c>
      <c r="CK510" s="3" t="n">
        <f aca="false">ROUND(STDEV(CP489:CP510)*CK$24,2)</f>
        <v>0.3</v>
      </c>
    </row>
    <row r="511" customFormat="false" ht="12.75" hidden="false" customHeight="false" outlineLevel="0" collapsed="false">
      <c r="A511" s="1" t="n">
        <f aca="false">A512-1</f>
        <v>944</v>
      </c>
      <c r="B511" s="56" t="n">
        <f aca="false">HLOOKUP("date",IF(TERM2="cash",cash,PRICELOOK),IF(A511&gt;=2,A511,2),FALSE())</f>
        <v>36189</v>
      </c>
      <c r="C511" s="1" t="n">
        <f aca="false">IF(MIN($N511:$O511)=0,0,N511)</f>
        <v>1.7</v>
      </c>
      <c r="D511" s="35" t="n">
        <f aca="false">IF(ma=7,AVERAGE(C505:C511),IF(ma=14,AVERAGE(C498:C511),IF(ma=30,AVERAGE(C482:C511),IF(ma=40,AVERAGE(C472:C511),0))))</f>
        <v>0</v>
      </c>
      <c r="E511" s="1" t="n">
        <f aca="false">IF(MIN($N511:$O511)=0,0,O511)</f>
        <v>1.85</v>
      </c>
      <c r="I511" s="56" t="n">
        <f aca="false">B511</f>
        <v>36189</v>
      </c>
      <c r="J511" s="35" t="n">
        <f aca="false">IF(MIN(C511,E511)=0,0,E511-C511)</f>
        <v>0.15</v>
      </c>
      <c r="K511" s="35" t="n">
        <f aca="false">IF(ma=7,AVERAGE(J505:J511),IF(ma=14,AVERAGE(J498:J511),IF(ma=30,AVERAGE(J482:J511),IF(ma=40,AVERAGE(J472:J511),0))))</f>
        <v>0</v>
      </c>
      <c r="L511" s="35"/>
      <c r="M511" s="35"/>
      <c r="N511" s="28" t="n">
        <f aca="false">IF(BASISYN="YES",Q511-S511,Q511)</f>
        <v>1.7</v>
      </c>
      <c r="O511" s="28" t="n">
        <f aca="false">IF(BASISYN="YES",R511-T511,R511)</f>
        <v>1.85</v>
      </c>
      <c r="Q511" s="28" t="n">
        <f aca="false">IF(ISNA(V511),Q510,V511)</f>
        <v>1.7</v>
      </c>
      <c r="R511" s="28" t="n">
        <f aca="false">IF(ISNA(W511),R510,W511)</f>
        <v>1.85</v>
      </c>
      <c r="S511" s="28" t="n">
        <f aca="false">IF(ISNA(X511),S510,X511)</f>
        <v>1.815</v>
      </c>
      <c r="T511" s="28" t="n">
        <f aca="false">IF(ISNA(Y511),T510,Y511)</f>
        <v>1.815</v>
      </c>
      <c r="V511" s="28" t="n">
        <f aca="false">VLOOKUP($B511,IF(V$1=2,PRICELOOK2,IF(V$1=3,PRICELOOK3,IF(V$1=4,cash,PRICELOOK))),V$2,FALSE())</f>
        <v>1.7</v>
      </c>
      <c r="W511" s="28" t="n">
        <f aca="false">VLOOKUP($B511,IF(W$1=2,PRICELOOK2,IF(W$1=3,PRICELOOK3,IF(W$1=4,cash,PRICELOOK))),W$2,FALSE())</f>
        <v>1.85</v>
      </c>
      <c r="X511" s="28" t="n">
        <f aca="false">VLOOKUP($B511,IF(X$1=2,PRICELOOK2,IF(X$1=3,PRICELOOK3,IF(X$1=4,cash,PRICELOOK))),X$2,FALSE())</f>
        <v>1.815</v>
      </c>
      <c r="Y511" s="28" t="n">
        <f aca="false">VLOOKUP($B511,IF(Y$1=2,PRICELOOK2,IF(Y$1=3,PRICELOOK3,IF(Y$1=4,cash,PRICELOOK))),Y$2,FALSE())</f>
        <v>1.815</v>
      </c>
      <c r="BK511" s="28" t="n">
        <f aca="false">V511</f>
        <v>1.7</v>
      </c>
      <c r="BL511" s="28" t="n">
        <f aca="false">W511</f>
        <v>1.85</v>
      </c>
      <c r="BM511" s="1" t="n">
        <f aca="false">IF(BK511=0,0,IF(BL511=0,0,1))</f>
        <v>1</v>
      </c>
      <c r="BN511" s="56" t="n">
        <f aca="false">B511</f>
        <v>36189</v>
      </c>
      <c r="BO511" s="71" t="n">
        <f aca="false">IF(BM511=1,CORREL(BK492:BK511,BL492:BL511),1.1)</f>
        <v>0.799485064979092</v>
      </c>
      <c r="BP511" s="28" t="n">
        <f aca="false">IF(BM511=0," ",BO511)</f>
        <v>0.799485064979092</v>
      </c>
      <c r="BV511" s="56" t="n">
        <f aca="false">BN511</f>
        <v>36189</v>
      </c>
      <c r="BW511" s="28" t="n">
        <f aca="false">V511</f>
        <v>1.7</v>
      </c>
      <c r="BX511" s="28" t="n">
        <f aca="false">W511</f>
        <v>1.85</v>
      </c>
      <c r="BY511" s="1" t="n">
        <f aca="false">LN(BW511/BW510)</f>
        <v>-0.0145987994211527</v>
      </c>
      <c r="BZ511" s="1" t="n">
        <f aca="false">LN(BX511/BX510)</f>
        <v>-0.0107527917762619</v>
      </c>
      <c r="CA511" s="56" t="n">
        <f aca="false">BV511</f>
        <v>36189</v>
      </c>
      <c r="CB511" s="1" t="n">
        <f aca="false">IF(ISNUMBER(STDEV(BY490:BY511)),STDEV(BY490:BY511)*SQRT(252),0)</f>
        <v>0.267071893182496</v>
      </c>
      <c r="CC511" s="1" t="n">
        <f aca="false">IF(ISNUMBER(STDEV(BZ490:BZ511)),STDEV(BZ490:BZ511)*SQRT(252),0)</f>
        <v>0.213326653748038</v>
      </c>
      <c r="CF511" s="56" t="n">
        <v>36028</v>
      </c>
      <c r="CG511" s="1" t="n">
        <f aca="false">ROUND(CORREL(C490:C511,E490:E511),2)</f>
        <v>0.82</v>
      </c>
      <c r="CI511" s="56" t="n">
        <v>36028</v>
      </c>
      <c r="CJ511" s="3" t="n">
        <f aca="false">ROUND(STDEV(CO490:CO511)*CJ$24,2)</f>
        <v>0.31</v>
      </c>
      <c r="CK511" s="3" t="n">
        <f aca="false">ROUND(STDEV(CP490:CP511)*CK$24,2)</f>
        <v>0.26</v>
      </c>
    </row>
    <row r="512" customFormat="false" ht="12.75" hidden="false" customHeight="false" outlineLevel="0" collapsed="false">
      <c r="A512" s="1" t="n">
        <f aca="false">A513-1</f>
        <v>945</v>
      </c>
      <c r="B512" s="56" t="n">
        <f aca="false">HLOOKUP("date",IF(TERM2="cash",cash,PRICELOOK),IF(A512&gt;=2,A512,2),FALSE())</f>
        <v>36190</v>
      </c>
      <c r="C512" s="1" t="n">
        <f aca="false">IF(MIN($N512:$O512)=0,0,N512)</f>
        <v>1.7</v>
      </c>
      <c r="D512" s="35" t="n">
        <f aca="false">IF(ma=7,AVERAGE(C506:C512),IF(ma=14,AVERAGE(C499:C512),IF(ma=30,AVERAGE(C483:C512),IF(ma=40,AVERAGE(C473:C512),0))))</f>
        <v>0</v>
      </c>
      <c r="E512" s="1" t="n">
        <f aca="false">IF(MIN($N512:$O512)=0,0,O512)</f>
        <v>1.85</v>
      </c>
      <c r="I512" s="56" t="n">
        <f aca="false">B512</f>
        <v>36190</v>
      </c>
      <c r="J512" s="35" t="n">
        <f aca="false">IF(MIN(C512,E512)=0,0,E512-C512)</f>
        <v>0.15</v>
      </c>
      <c r="K512" s="35" t="n">
        <f aca="false">IF(ma=7,AVERAGE(J506:J512),IF(ma=14,AVERAGE(J499:J512),IF(ma=30,AVERAGE(J483:J512),IF(ma=40,AVERAGE(J473:J512),0))))</f>
        <v>0</v>
      </c>
      <c r="L512" s="35"/>
      <c r="M512" s="35"/>
      <c r="N512" s="28" t="n">
        <f aca="false">IF(BASISYN="YES",Q512-S512,Q512)</f>
        <v>1.7</v>
      </c>
      <c r="O512" s="28" t="n">
        <f aca="false">IF(BASISYN="YES",R512-T512,R512)</f>
        <v>1.85</v>
      </c>
      <c r="Q512" s="28" t="n">
        <f aca="false">IF(ISNA(V512),Q511,V512)</f>
        <v>1.7</v>
      </c>
      <c r="R512" s="28" t="n">
        <f aca="false">IF(ISNA(W512),R511,W512)</f>
        <v>1.85</v>
      </c>
      <c r="S512" s="28" t="n">
        <f aca="false">IF(ISNA(X512),S511,X512)</f>
        <v>1.815</v>
      </c>
      <c r="T512" s="28" t="n">
        <f aca="false">IF(ISNA(Y512),T511,Y512)</f>
        <v>1.815</v>
      </c>
      <c r="V512" s="28" t="n">
        <f aca="false">VLOOKUP($B512,IF(V$1=2,PRICELOOK2,IF(V$1=3,PRICELOOK3,IF(V$1=4,cash,PRICELOOK))),V$2,FALSE())</f>
        <v>1.7</v>
      </c>
      <c r="W512" s="28" t="n">
        <f aca="false">VLOOKUP($B512,IF(W$1=2,PRICELOOK2,IF(W$1=3,PRICELOOK3,IF(W$1=4,cash,PRICELOOK))),W$2,FALSE())</f>
        <v>1.85</v>
      </c>
      <c r="X512" s="28" t="n">
        <f aca="false">VLOOKUP($B512,IF(X$1=2,PRICELOOK2,IF(X$1=3,PRICELOOK3,IF(X$1=4,cash,PRICELOOK))),X$2,FALSE())</f>
        <v>1.815</v>
      </c>
      <c r="Y512" s="28" t="n">
        <f aca="false">VLOOKUP($B512,IF(Y$1=2,PRICELOOK2,IF(Y$1=3,PRICELOOK3,IF(Y$1=4,cash,PRICELOOK))),Y$2,FALSE())</f>
        <v>1.815</v>
      </c>
      <c r="BK512" s="28" t="n">
        <f aca="false">V512</f>
        <v>1.7</v>
      </c>
      <c r="BL512" s="28" t="n">
        <f aca="false">W512</f>
        <v>1.85</v>
      </c>
      <c r="BM512" s="1" t="n">
        <f aca="false">IF(BK512=0,0,IF(BL512=0,0,1))</f>
        <v>1</v>
      </c>
      <c r="BN512" s="56" t="n">
        <f aca="false">B512</f>
        <v>36190</v>
      </c>
      <c r="BO512" s="71" t="n">
        <f aca="false">IF(BM512=1,CORREL(BK493:BK512,BL493:BL512),1.1)</f>
        <v>0.780780669071224</v>
      </c>
      <c r="BP512" s="28" t="n">
        <f aca="false">IF(BM512=0," ",BO512)</f>
        <v>0.780780669071224</v>
      </c>
      <c r="BV512" s="56" t="n">
        <f aca="false">BN512</f>
        <v>36190</v>
      </c>
      <c r="BW512" s="28" t="n">
        <f aca="false">V512</f>
        <v>1.7</v>
      </c>
      <c r="BX512" s="28" t="n">
        <f aca="false">W512</f>
        <v>1.85</v>
      </c>
      <c r="BY512" s="1" t="n">
        <f aca="false">LN(BW512/BW511)</f>
        <v>0</v>
      </c>
      <c r="BZ512" s="1" t="n">
        <f aca="false">LN(BX512/BX511)</f>
        <v>0</v>
      </c>
      <c r="CA512" s="56" t="n">
        <f aca="false">BV512</f>
        <v>36190</v>
      </c>
      <c r="CB512" s="1" t="n">
        <f aca="false">IF(ISNUMBER(STDEV(BY491:BY512)),STDEV(BY491:BY512)*SQRT(252),0)</f>
        <v>0.261696344361991</v>
      </c>
      <c r="CC512" s="1" t="n">
        <f aca="false">IF(ISNUMBER(STDEV(BZ491:BZ512)),STDEV(BZ491:BZ512)*SQRT(252),0)</f>
        <v>0.202627655506399</v>
      </c>
      <c r="CF512" s="56" t="n">
        <v>36031</v>
      </c>
      <c r="CG512" s="1" t="n">
        <f aca="false">ROUND(CORREL(C491:C512,E491:E512),2)</f>
        <v>0.81</v>
      </c>
      <c r="CI512" s="56" t="n">
        <v>36031</v>
      </c>
      <c r="CJ512" s="3" t="n">
        <f aca="false">ROUND(STDEV(CO491:CO512)*CJ$24,2)</f>
        <v>0.32</v>
      </c>
      <c r="CK512" s="3" t="n">
        <f aca="false">ROUND(STDEV(CP491:CP512)*CK$24,2)</f>
        <v>0.26</v>
      </c>
    </row>
    <row r="513" customFormat="false" ht="12.75" hidden="false" customHeight="false" outlineLevel="0" collapsed="false">
      <c r="A513" s="1" t="n">
        <f aca="false">A514-1</f>
        <v>946</v>
      </c>
      <c r="B513" s="56" t="n">
        <f aca="false">HLOOKUP("date",IF(TERM2="cash",cash,PRICELOOK),IF(A513&gt;=2,A513,2),FALSE())</f>
        <v>36191</v>
      </c>
      <c r="C513" s="1" t="n">
        <f aca="false">IF(MIN($N513:$O513)=0,0,N513)</f>
        <v>1.7</v>
      </c>
      <c r="D513" s="35" t="n">
        <f aca="false">IF(ma=7,AVERAGE(C507:C513),IF(ma=14,AVERAGE(C500:C513),IF(ma=30,AVERAGE(C484:C513),IF(ma=40,AVERAGE(C474:C513),0))))</f>
        <v>0</v>
      </c>
      <c r="E513" s="1" t="n">
        <f aca="false">IF(MIN($N513:$O513)=0,0,O513)</f>
        <v>1.85</v>
      </c>
      <c r="I513" s="56" t="n">
        <f aca="false">B513</f>
        <v>36191</v>
      </c>
      <c r="J513" s="35" t="n">
        <f aca="false">IF(MIN(C513,E513)=0,0,E513-C513)</f>
        <v>0.15</v>
      </c>
      <c r="K513" s="35" t="n">
        <f aca="false">IF(ma=7,AVERAGE(J507:J513),IF(ma=14,AVERAGE(J500:J513),IF(ma=30,AVERAGE(J484:J513),IF(ma=40,AVERAGE(J474:J513),0))))</f>
        <v>0</v>
      </c>
      <c r="L513" s="35"/>
      <c r="M513" s="35"/>
      <c r="N513" s="28" t="n">
        <f aca="false">IF(BASISYN="YES",Q513-S513,Q513)</f>
        <v>1.7</v>
      </c>
      <c r="O513" s="28" t="n">
        <f aca="false">IF(BASISYN="YES",R513-T513,R513)</f>
        <v>1.85</v>
      </c>
      <c r="Q513" s="28" t="n">
        <f aca="false">IF(ISNA(V513),Q512,V513)</f>
        <v>1.7</v>
      </c>
      <c r="R513" s="28" t="n">
        <f aca="false">IF(ISNA(W513),R512,W513)</f>
        <v>1.85</v>
      </c>
      <c r="S513" s="28" t="n">
        <f aca="false">IF(ISNA(X513),S512,X513)</f>
        <v>1.815</v>
      </c>
      <c r="T513" s="28" t="n">
        <f aca="false">IF(ISNA(Y513),T512,Y513)</f>
        <v>1.815</v>
      </c>
      <c r="V513" s="28" t="n">
        <f aca="false">VLOOKUP($B513,IF(V$1=2,PRICELOOK2,IF(V$1=3,PRICELOOK3,IF(V$1=4,cash,PRICELOOK))),V$2,FALSE())</f>
        <v>1.7</v>
      </c>
      <c r="W513" s="28" t="n">
        <f aca="false">VLOOKUP($B513,IF(W$1=2,PRICELOOK2,IF(W$1=3,PRICELOOK3,IF(W$1=4,cash,PRICELOOK))),W$2,FALSE())</f>
        <v>1.85</v>
      </c>
      <c r="X513" s="28" t="n">
        <f aca="false">VLOOKUP($B513,IF(X$1=2,PRICELOOK2,IF(X$1=3,PRICELOOK3,IF(X$1=4,cash,PRICELOOK))),X$2,FALSE())</f>
        <v>1.815</v>
      </c>
      <c r="Y513" s="28" t="n">
        <f aca="false">VLOOKUP($B513,IF(Y$1=2,PRICELOOK2,IF(Y$1=3,PRICELOOK3,IF(Y$1=4,cash,PRICELOOK))),Y$2,FALSE())</f>
        <v>1.815</v>
      </c>
      <c r="BK513" s="28" t="n">
        <f aca="false">V513</f>
        <v>1.7</v>
      </c>
      <c r="BL513" s="28" t="n">
        <f aca="false">W513</f>
        <v>1.85</v>
      </c>
      <c r="BM513" s="1" t="n">
        <f aca="false">IF(BK513=0,0,IF(BL513=0,0,1))</f>
        <v>1</v>
      </c>
      <c r="BN513" s="56" t="n">
        <f aca="false">B513</f>
        <v>36191</v>
      </c>
      <c r="BO513" s="71" t="n">
        <f aca="false">IF(BM513=1,CORREL(BK494:BK513,BL494:BL513),1.1)</f>
        <v>0.772215134187079</v>
      </c>
      <c r="BP513" s="28" t="n">
        <f aca="false">IF(BM513=0," ",BO513)</f>
        <v>0.772215134187079</v>
      </c>
      <c r="BV513" s="56" t="n">
        <f aca="false">BN513</f>
        <v>36191</v>
      </c>
      <c r="BW513" s="28" t="n">
        <f aca="false">V513</f>
        <v>1.7</v>
      </c>
      <c r="BX513" s="28" t="n">
        <f aca="false">W513</f>
        <v>1.85</v>
      </c>
      <c r="BY513" s="1" t="n">
        <f aca="false">LN(BW513/BW512)</f>
        <v>0</v>
      </c>
      <c r="BZ513" s="1" t="n">
        <f aca="false">LN(BX513/BX512)</f>
        <v>0</v>
      </c>
      <c r="CA513" s="56" t="n">
        <f aca="false">BV513</f>
        <v>36191</v>
      </c>
      <c r="CB513" s="1" t="n">
        <f aca="false">IF(ISNUMBER(STDEV(BY492:BY513)),STDEV(BY492:BY513)*SQRT(252),0)</f>
        <v>0.261696344361991</v>
      </c>
      <c r="CC513" s="1" t="n">
        <f aca="false">IF(ISNUMBER(STDEV(BZ492:BZ513)),STDEV(BZ492:BZ513)*SQRT(252),0)</f>
        <v>0.202627655506399</v>
      </c>
      <c r="CF513" s="56" t="n">
        <v>36032</v>
      </c>
      <c r="CG513" s="1" t="n">
        <f aca="false">ROUND(CORREL(C492:C513,E492:E513),2)</f>
        <v>0.8</v>
      </c>
      <c r="CI513" s="56" t="n">
        <v>36032</v>
      </c>
      <c r="CJ513" s="3" t="n">
        <f aca="false">ROUND(STDEV(CO492:CO513)*CJ$24,2)</f>
        <v>0.35</v>
      </c>
      <c r="CK513" s="3" t="n">
        <f aca="false">ROUND(STDEV(CP492:CP513)*CK$24,2)</f>
        <v>0.28</v>
      </c>
    </row>
    <row r="514" customFormat="false" ht="12.75" hidden="false" customHeight="false" outlineLevel="0" collapsed="false">
      <c r="A514" s="1" t="n">
        <f aca="false">A515-1</f>
        <v>947</v>
      </c>
      <c r="B514" s="56" t="n">
        <f aca="false">HLOOKUP("date",IF(TERM2="cash",cash,PRICELOOK),IF(A514&gt;=2,A514,2),FALSE())</f>
        <v>36192</v>
      </c>
      <c r="C514" s="1" t="n">
        <f aca="false">IF(MIN($N514:$O514)=0,0,N514)</f>
        <v>1.63</v>
      </c>
      <c r="D514" s="35" t="n">
        <f aca="false">IF(ma=7,AVERAGE(C508:C514),IF(ma=14,AVERAGE(C501:C514),IF(ma=30,AVERAGE(C485:C514),IF(ma=40,AVERAGE(C475:C514),0))))</f>
        <v>0</v>
      </c>
      <c r="E514" s="1" t="n">
        <f aca="false">IF(MIN($N514:$O514)=0,0,O514)</f>
        <v>1.825</v>
      </c>
      <c r="I514" s="56" t="n">
        <f aca="false">B514</f>
        <v>36192</v>
      </c>
      <c r="J514" s="35" t="n">
        <f aca="false">IF(MIN(C514,E514)=0,0,E514-C514)</f>
        <v>0.195</v>
      </c>
      <c r="K514" s="35" t="n">
        <f aca="false">IF(ma=7,AVERAGE(J508:J514),IF(ma=14,AVERAGE(J501:J514),IF(ma=30,AVERAGE(J485:J514),IF(ma=40,AVERAGE(J475:J514),0))))</f>
        <v>0</v>
      </c>
      <c r="L514" s="35"/>
      <c r="M514" s="35"/>
      <c r="N514" s="28" t="n">
        <f aca="false">IF(BASISYN="YES",Q514-S514,Q514)</f>
        <v>1.63</v>
      </c>
      <c r="O514" s="28" t="n">
        <f aca="false">IF(BASISYN="YES",R514-T514,R514)</f>
        <v>1.825</v>
      </c>
      <c r="Q514" s="28" t="n">
        <f aca="false">IF(ISNA(V514),Q513,V514)</f>
        <v>1.63</v>
      </c>
      <c r="R514" s="28" t="n">
        <f aca="false">IF(ISNA(W514),R513,W514)</f>
        <v>1.825</v>
      </c>
      <c r="S514" s="28" t="n">
        <f aca="false">IF(ISNA(X514),S513,X514)</f>
        <v>1.745</v>
      </c>
      <c r="T514" s="28" t="n">
        <f aca="false">IF(ISNA(Y514),T513,Y514)</f>
        <v>1.745</v>
      </c>
      <c r="V514" s="28" t="n">
        <f aca="false">VLOOKUP($B514,IF(V$1=2,PRICELOOK2,IF(V$1=3,PRICELOOK3,IF(V$1=4,cash,PRICELOOK))),V$2,FALSE())</f>
        <v>1.63</v>
      </c>
      <c r="W514" s="28" t="n">
        <f aca="false">VLOOKUP($B514,IF(W$1=2,PRICELOOK2,IF(W$1=3,PRICELOOK3,IF(W$1=4,cash,PRICELOOK))),W$2,FALSE())</f>
        <v>1.825</v>
      </c>
      <c r="X514" s="28" t="n">
        <f aca="false">VLOOKUP($B514,IF(X$1=2,PRICELOOK2,IF(X$1=3,PRICELOOK3,IF(X$1=4,cash,PRICELOOK))),X$2,FALSE())</f>
        <v>1.745</v>
      </c>
      <c r="Y514" s="28" t="n">
        <f aca="false">VLOOKUP($B514,IF(Y$1=2,PRICELOOK2,IF(Y$1=3,PRICELOOK3,IF(Y$1=4,cash,PRICELOOK))),Y$2,FALSE())</f>
        <v>1.745</v>
      </c>
      <c r="BK514" s="28" t="n">
        <f aca="false">V514</f>
        <v>1.63</v>
      </c>
      <c r="BL514" s="28" t="n">
        <f aca="false">W514</f>
        <v>1.825</v>
      </c>
      <c r="BM514" s="1" t="n">
        <f aca="false">IF(BK514=0,0,IF(BL514=0,0,1))</f>
        <v>1</v>
      </c>
      <c r="BN514" s="56" t="n">
        <f aca="false">B514</f>
        <v>36192</v>
      </c>
      <c r="BO514" s="71" t="n">
        <f aca="false">IF(BM514=1,CORREL(BK495:BK514,BL495:BL514),1.1)</f>
        <v>0.761045478182454</v>
      </c>
      <c r="BP514" s="28" t="n">
        <f aca="false">IF(BM514=0," ",BO514)</f>
        <v>0.761045478182454</v>
      </c>
      <c r="BV514" s="56" t="n">
        <f aca="false">BN514</f>
        <v>36192</v>
      </c>
      <c r="BW514" s="28" t="n">
        <f aca="false">V514</f>
        <v>1.63</v>
      </c>
      <c r="BX514" s="28" t="n">
        <f aca="false">W514</f>
        <v>1.825</v>
      </c>
      <c r="BY514" s="1" t="n">
        <f aca="false">LN(BW514/BW513)</f>
        <v>-0.0420482362434995</v>
      </c>
      <c r="BZ514" s="1" t="n">
        <f aca="false">LN(BX514/BX513)</f>
        <v>-0.0136056520557787</v>
      </c>
      <c r="CA514" s="56" t="n">
        <f aca="false">BV514</f>
        <v>36192</v>
      </c>
      <c r="CB514" s="1" t="n">
        <f aca="false">IF(ISNUMBER(STDEV(BY493:BY514)),STDEV(BY493:BY514)*SQRT(252),0)</f>
        <v>0.295869564076439</v>
      </c>
      <c r="CC514" s="1" t="n">
        <f aca="false">IF(ISNUMBER(STDEV(BZ493:BZ514)),STDEV(BZ493:BZ514)*SQRT(252),0)</f>
        <v>0.206933920303484</v>
      </c>
      <c r="CF514" s="56" t="n">
        <v>36033</v>
      </c>
      <c r="CG514" s="1" t="n">
        <f aca="false">ROUND(CORREL(C493:C514,E493:E514),2)</f>
        <v>0.79</v>
      </c>
      <c r="CI514" s="56" t="n">
        <v>36033</v>
      </c>
      <c r="CJ514" s="3" t="n">
        <f aca="false">ROUND(STDEV(CO493:CO514)*CJ$24,2)</f>
        <v>0.37</v>
      </c>
      <c r="CK514" s="3" t="n">
        <f aca="false">ROUND(STDEV(CP493:CP514)*CK$24,2)</f>
        <v>0.3</v>
      </c>
    </row>
    <row r="515" customFormat="false" ht="12.75" hidden="false" customHeight="false" outlineLevel="0" collapsed="false">
      <c r="A515" s="1" t="n">
        <f aca="false">A516-1</f>
        <v>948</v>
      </c>
      <c r="B515" s="56" t="n">
        <f aca="false">HLOOKUP("date",IF(TERM2="cash",cash,PRICELOOK),IF(A515&gt;=2,A515,2),FALSE())</f>
        <v>36193</v>
      </c>
      <c r="C515" s="1" t="n">
        <f aca="false">IF(MIN($N515:$O515)=0,0,N515)</f>
        <v>1.645</v>
      </c>
      <c r="D515" s="35" t="n">
        <f aca="false">IF(ma=7,AVERAGE(C509:C515),IF(ma=14,AVERAGE(C502:C515),IF(ma=30,AVERAGE(C486:C515),IF(ma=40,AVERAGE(C476:C515),0))))</f>
        <v>0</v>
      </c>
      <c r="E515" s="1" t="n">
        <f aca="false">IF(MIN($N515:$O515)=0,0,O515)</f>
        <v>1.85</v>
      </c>
      <c r="I515" s="56" t="n">
        <f aca="false">B515</f>
        <v>36193</v>
      </c>
      <c r="J515" s="35" t="n">
        <f aca="false">IF(MIN(C515,E515)=0,0,E515-C515)</f>
        <v>0.205</v>
      </c>
      <c r="K515" s="35" t="n">
        <f aca="false">IF(ma=7,AVERAGE(J509:J515),IF(ma=14,AVERAGE(J502:J515),IF(ma=30,AVERAGE(J486:J515),IF(ma=40,AVERAGE(J476:J515),0))))</f>
        <v>0</v>
      </c>
      <c r="L515" s="35"/>
      <c r="M515" s="35"/>
      <c r="N515" s="28" t="n">
        <f aca="false">IF(BASISYN="YES",Q515-S515,Q515)</f>
        <v>1.645</v>
      </c>
      <c r="O515" s="28" t="n">
        <f aca="false">IF(BASISYN="YES",R515-T515,R515)</f>
        <v>1.85</v>
      </c>
      <c r="Q515" s="28" t="n">
        <f aca="false">IF(ISNA(V515),Q514,V515)</f>
        <v>1.645</v>
      </c>
      <c r="R515" s="28" t="n">
        <f aca="false">IF(ISNA(W515),R514,W515)</f>
        <v>1.85</v>
      </c>
      <c r="S515" s="28" t="n">
        <f aca="false">IF(ISNA(X515),S514,X515)</f>
        <v>1.77</v>
      </c>
      <c r="T515" s="28" t="n">
        <f aca="false">IF(ISNA(Y515),T514,Y515)</f>
        <v>1.77</v>
      </c>
      <c r="V515" s="28" t="n">
        <f aca="false">VLOOKUP($B515,IF(V$1=2,PRICELOOK2,IF(V$1=3,PRICELOOK3,IF(V$1=4,cash,PRICELOOK))),V$2,FALSE())</f>
        <v>1.645</v>
      </c>
      <c r="W515" s="28" t="n">
        <f aca="false">VLOOKUP($B515,IF(W$1=2,PRICELOOK2,IF(W$1=3,PRICELOOK3,IF(W$1=4,cash,PRICELOOK))),W$2,FALSE())</f>
        <v>1.85</v>
      </c>
      <c r="X515" s="28" t="n">
        <f aca="false">VLOOKUP($B515,IF(X$1=2,PRICELOOK2,IF(X$1=3,PRICELOOK3,IF(X$1=4,cash,PRICELOOK))),X$2,FALSE())</f>
        <v>1.77</v>
      </c>
      <c r="Y515" s="28" t="n">
        <f aca="false">VLOOKUP($B515,IF(Y$1=2,PRICELOOK2,IF(Y$1=3,PRICELOOK3,IF(Y$1=4,cash,PRICELOOK))),Y$2,FALSE())</f>
        <v>1.77</v>
      </c>
      <c r="BK515" s="28" t="n">
        <f aca="false">V515</f>
        <v>1.645</v>
      </c>
      <c r="BL515" s="28" t="n">
        <f aca="false">W515</f>
        <v>1.85</v>
      </c>
      <c r="BM515" s="1" t="n">
        <f aca="false">IF(BK515=0,0,IF(BL515=0,0,1))</f>
        <v>1</v>
      </c>
      <c r="BN515" s="56" t="n">
        <f aca="false">B515</f>
        <v>36193</v>
      </c>
      <c r="BO515" s="71" t="n">
        <f aca="false">IF(BM515=1,CORREL(BK496:BK515,BL496:BL515),1.1)</f>
        <v>0.631047170969947</v>
      </c>
      <c r="BP515" s="28" t="n">
        <f aca="false">IF(BM515=0," ",BO515)</f>
        <v>0.631047170969947</v>
      </c>
      <c r="BV515" s="56" t="n">
        <f aca="false">BN515</f>
        <v>36193</v>
      </c>
      <c r="BW515" s="28" t="n">
        <f aca="false">V515</f>
        <v>1.645</v>
      </c>
      <c r="BX515" s="28" t="n">
        <f aca="false">W515</f>
        <v>1.85</v>
      </c>
      <c r="BY515" s="1" t="n">
        <f aca="false">LN(BW515/BW514)</f>
        <v>0.00916036939866442</v>
      </c>
      <c r="BZ515" s="1" t="n">
        <f aca="false">LN(BX515/BX514)</f>
        <v>0.0136056520557787</v>
      </c>
      <c r="CA515" s="56" t="n">
        <f aca="false">BV515</f>
        <v>36193</v>
      </c>
      <c r="CB515" s="1" t="n">
        <f aca="false">IF(ISNUMBER(STDEV(BY494:BY515)),STDEV(BY494:BY515)*SQRT(252),0)</f>
        <v>0.298557997658947</v>
      </c>
      <c r="CC515" s="1" t="n">
        <f aca="false">IF(ISNUMBER(STDEV(BZ494:BZ515)),STDEV(BZ494:BZ515)*SQRT(252),0)</f>
        <v>0.211935687097128</v>
      </c>
      <c r="CF515" s="56" t="n">
        <v>36034</v>
      </c>
      <c r="CG515" s="1" t="n">
        <f aca="false">ROUND(CORREL(C494:C515,E494:E515),2)</f>
        <v>0.76</v>
      </c>
      <c r="CI515" s="56" t="n">
        <v>36034</v>
      </c>
      <c r="CJ515" s="3" t="n">
        <f aca="false">ROUND(STDEV(CO494:CO515)*CJ$24,2)</f>
        <v>0.41</v>
      </c>
      <c r="CK515" s="3" t="n">
        <f aca="false">ROUND(STDEV(CP494:CP515)*CK$24,2)</f>
        <v>0.33</v>
      </c>
    </row>
    <row r="516" customFormat="false" ht="12.75" hidden="false" customHeight="false" outlineLevel="0" collapsed="false">
      <c r="A516" s="1" t="n">
        <f aca="false">A517-1</f>
        <v>949</v>
      </c>
      <c r="B516" s="56" t="n">
        <f aca="false">HLOOKUP("date",IF(TERM2="cash",cash,PRICELOOK),IF(A516&gt;=2,A516,2),FALSE())</f>
        <v>36194</v>
      </c>
      <c r="C516" s="1" t="n">
        <f aca="false">IF(MIN($N516:$O516)=0,0,N516)</f>
        <v>1.66</v>
      </c>
      <c r="D516" s="35" t="n">
        <f aca="false">IF(ma=7,AVERAGE(C510:C516),IF(ma=14,AVERAGE(C503:C516),IF(ma=30,AVERAGE(C487:C516),IF(ma=40,AVERAGE(C477:C516),0))))</f>
        <v>0</v>
      </c>
      <c r="E516" s="1" t="n">
        <f aca="false">IF(MIN($N516:$O516)=0,0,O516)</f>
        <v>1.855</v>
      </c>
      <c r="I516" s="56" t="n">
        <f aca="false">B516</f>
        <v>36194</v>
      </c>
      <c r="J516" s="35" t="n">
        <f aca="false">IF(MIN(C516,E516)=0,0,E516-C516)</f>
        <v>0.195</v>
      </c>
      <c r="K516" s="35" t="n">
        <f aca="false">IF(ma=7,AVERAGE(J510:J516),IF(ma=14,AVERAGE(J503:J516),IF(ma=30,AVERAGE(J487:J516),IF(ma=40,AVERAGE(J477:J516),0))))</f>
        <v>0</v>
      </c>
      <c r="L516" s="35"/>
      <c r="M516" s="35"/>
      <c r="N516" s="28" t="n">
        <f aca="false">IF(BASISYN="YES",Q516-S516,Q516)</f>
        <v>1.66</v>
      </c>
      <c r="O516" s="28" t="n">
        <f aca="false">IF(BASISYN="YES",R516-T516,R516)</f>
        <v>1.855</v>
      </c>
      <c r="Q516" s="28" t="n">
        <f aca="false">IF(ISNA(V516),Q515,V516)</f>
        <v>1.66</v>
      </c>
      <c r="R516" s="28" t="n">
        <f aca="false">IF(ISNA(W516),R515,W516)</f>
        <v>1.855</v>
      </c>
      <c r="S516" s="28" t="n">
        <f aca="false">IF(ISNA(X516),S515,X516)</f>
        <v>1.8</v>
      </c>
      <c r="T516" s="28" t="n">
        <f aca="false">IF(ISNA(Y516),T515,Y516)</f>
        <v>1.8</v>
      </c>
      <c r="V516" s="28" t="n">
        <f aca="false">VLOOKUP($B516,IF(V$1=2,PRICELOOK2,IF(V$1=3,PRICELOOK3,IF(V$1=4,cash,PRICELOOK))),V$2,FALSE())</f>
        <v>1.66</v>
      </c>
      <c r="W516" s="28" t="n">
        <f aca="false">VLOOKUP($B516,IF(W$1=2,PRICELOOK2,IF(W$1=3,PRICELOOK3,IF(W$1=4,cash,PRICELOOK))),W$2,FALSE())</f>
        <v>1.855</v>
      </c>
      <c r="X516" s="28" t="n">
        <f aca="false">VLOOKUP($B516,IF(X$1=2,PRICELOOK2,IF(X$1=3,PRICELOOK3,IF(X$1=4,cash,PRICELOOK))),X$2,FALSE())</f>
        <v>1.8</v>
      </c>
      <c r="Y516" s="28" t="n">
        <f aca="false">VLOOKUP($B516,IF(Y$1=2,PRICELOOK2,IF(Y$1=3,PRICELOOK3,IF(Y$1=4,cash,PRICELOOK))),Y$2,FALSE())</f>
        <v>1.8</v>
      </c>
      <c r="BK516" s="28" t="n">
        <f aca="false">V516</f>
        <v>1.66</v>
      </c>
      <c r="BL516" s="28" t="n">
        <f aca="false">W516</f>
        <v>1.855</v>
      </c>
      <c r="BM516" s="1" t="n">
        <f aca="false">IF(BK516=0,0,IF(BL516=0,0,1))</f>
        <v>1</v>
      </c>
      <c r="BN516" s="56" t="n">
        <f aca="false">B516</f>
        <v>36194</v>
      </c>
      <c r="BO516" s="71" t="n">
        <f aca="false">IF(BM516=1,CORREL(BK497:BK516,BL497:BL516),1.1)</f>
        <v>0.646347018805304</v>
      </c>
      <c r="BP516" s="28" t="n">
        <f aca="false">IF(BM516=0," ",BO516)</f>
        <v>0.646347018805304</v>
      </c>
      <c r="BV516" s="56" t="n">
        <f aca="false">BN516</f>
        <v>36194</v>
      </c>
      <c r="BW516" s="28" t="n">
        <f aca="false">V516</f>
        <v>1.66</v>
      </c>
      <c r="BX516" s="28" t="n">
        <f aca="false">W516</f>
        <v>1.855</v>
      </c>
      <c r="BY516" s="1" t="n">
        <f aca="false">LN(BW516/BW515)</f>
        <v>0.00907721815111668</v>
      </c>
      <c r="BZ516" s="1" t="n">
        <f aca="false">LN(BX516/BX515)</f>
        <v>0.00269905696916498</v>
      </c>
      <c r="CA516" s="56" t="n">
        <f aca="false">BV516</f>
        <v>36194</v>
      </c>
      <c r="CB516" s="1" t="n">
        <f aca="false">IF(ISNUMBER(STDEV(BY495:BY516)),STDEV(BY495:BY516)*SQRT(252),0)</f>
        <v>0.295551642306599</v>
      </c>
      <c r="CC516" s="1" t="n">
        <f aca="false">IF(ISNUMBER(STDEV(BZ495:BZ516)),STDEV(BZ495:BZ516)*SQRT(252),0)</f>
        <v>0.21009323535894</v>
      </c>
      <c r="CF516" s="56" t="n">
        <v>36035</v>
      </c>
      <c r="CG516" s="1" t="n">
        <f aca="false">ROUND(CORREL(C495:C516,E495:E516),2)</f>
        <v>0.72</v>
      </c>
      <c r="CI516" s="56" t="n">
        <v>36035</v>
      </c>
      <c r="CJ516" s="3" t="n">
        <f aca="false">ROUND(STDEV(CO495:CO516)*CJ$24,2)</f>
        <v>0.42</v>
      </c>
      <c r="CK516" s="3" t="n">
        <f aca="false">ROUND(STDEV(CP495:CP516)*CK$24,2)</f>
        <v>0.35</v>
      </c>
    </row>
    <row r="517" customFormat="false" ht="12.75" hidden="false" customHeight="false" outlineLevel="0" collapsed="false">
      <c r="A517" s="1" t="n">
        <f aca="false">A518-1</f>
        <v>950</v>
      </c>
      <c r="B517" s="56" t="n">
        <f aca="false">HLOOKUP("date",IF(TERM2="cash",cash,PRICELOOK),IF(A517&gt;=2,A517,2),FALSE())</f>
        <v>36195</v>
      </c>
      <c r="C517" s="1" t="n">
        <f aca="false">IF(MIN($N517:$O517)=0,0,N517)</f>
        <v>1.65</v>
      </c>
      <c r="D517" s="35" t="n">
        <f aca="false">IF(ma=7,AVERAGE(C511:C517),IF(ma=14,AVERAGE(C504:C517),IF(ma=30,AVERAGE(C488:C517),IF(ma=40,AVERAGE(C478:C517),0))))</f>
        <v>0</v>
      </c>
      <c r="E517" s="1" t="n">
        <f aca="false">IF(MIN($N517:$O517)=0,0,O517)</f>
        <v>1.84</v>
      </c>
      <c r="I517" s="56" t="n">
        <f aca="false">B517</f>
        <v>36195</v>
      </c>
      <c r="J517" s="35" t="n">
        <f aca="false">IF(MIN(C517,E517)=0,0,E517-C517)</f>
        <v>0.19</v>
      </c>
      <c r="K517" s="35" t="n">
        <f aca="false">IF(ma=7,AVERAGE(J511:J517),IF(ma=14,AVERAGE(J504:J517),IF(ma=30,AVERAGE(J488:J517),IF(ma=40,AVERAGE(J478:J517),0))))</f>
        <v>0</v>
      </c>
      <c r="L517" s="35"/>
      <c r="M517" s="35"/>
      <c r="N517" s="28" t="n">
        <f aca="false">IF(BASISYN="YES",Q517-S517,Q517)</f>
        <v>1.65</v>
      </c>
      <c r="O517" s="28" t="n">
        <f aca="false">IF(BASISYN="YES",R517-T517,R517)</f>
        <v>1.84</v>
      </c>
      <c r="Q517" s="28" t="n">
        <f aca="false">IF(ISNA(V517),Q516,V517)</f>
        <v>1.65</v>
      </c>
      <c r="R517" s="28" t="n">
        <f aca="false">IF(ISNA(W517),R516,W517)</f>
        <v>1.84</v>
      </c>
      <c r="S517" s="28" t="n">
        <f aca="false">IF(ISNA(X517),S516,X517)</f>
        <v>1.785</v>
      </c>
      <c r="T517" s="28" t="n">
        <f aca="false">IF(ISNA(Y517),T516,Y517)</f>
        <v>1.785</v>
      </c>
      <c r="V517" s="28" t="n">
        <f aca="false">VLOOKUP($B517,IF(V$1=2,PRICELOOK2,IF(V$1=3,PRICELOOK3,IF(V$1=4,cash,PRICELOOK))),V$2,FALSE())</f>
        <v>1.65</v>
      </c>
      <c r="W517" s="28" t="n">
        <f aca="false">VLOOKUP($B517,IF(W$1=2,PRICELOOK2,IF(W$1=3,PRICELOOK3,IF(W$1=4,cash,PRICELOOK))),W$2,FALSE())</f>
        <v>1.84</v>
      </c>
      <c r="X517" s="28" t="n">
        <f aca="false">VLOOKUP($B517,IF(X$1=2,PRICELOOK2,IF(X$1=3,PRICELOOK3,IF(X$1=4,cash,PRICELOOK))),X$2,FALSE())</f>
        <v>1.785</v>
      </c>
      <c r="Y517" s="28" t="n">
        <f aca="false">VLOOKUP($B517,IF(Y$1=2,PRICELOOK2,IF(Y$1=3,PRICELOOK3,IF(Y$1=4,cash,PRICELOOK))),Y$2,FALSE())</f>
        <v>1.785</v>
      </c>
      <c r="BK517" s="28" t="n">
        <f aca="false">V517</f>
        <v>1.65</v>
      </c>
      <c r="BL517" s="28" t="n">
        <f aca="false">W517</f>
        <v>1.84</v>
      </c>
      <c r="BM517" s="1" t="n">
        <f aca="false">IF(BK517=0,0,IF(BL517=0,0,1))</f>
        <v>1</v>
      </c>
      <c r="BN517" s="56" t="n">
        <f aca="false">B517</f>
        <v>36195</v>
      </c>
      <c r="BO517" s="71" t="n">
        <f aca="false">IF(BM517=1,CORREL(BK498:BK517,BL498:BL517),1.1)</f>
        <v>0.666828908467853</v>
      </c>
      <c r="BP517" s="28" t="n">
        <f aca="false">IF(BM517=0," ",BO517)</f>
        <v>0.666828908467853</v>
      </c>
      <c r="BV517" s="56" t="n">
        <f aca="false">BN517</f>
        <v>36195</v>
      </c>
      <c r="BW517" s="28" t="n">
        <f aca="false">V517</f>
        <v>1.65</v>
      </c>
      <c r="BX517" s="28" t="n">
        <f aca="false">W517</f>
        <v>1.84</v>
      </c>
      <c r="BY517" s="1" t="n">
        <f aca="false">LN(BW517/BW516)</f>
        <v>-0.00604231445596259</v>
      </c>
      <c r="BZ517" s="1" t="n">
        <f aca="false">LN(BX517/BX516)</f>
        <v>-0.00811912443850413</v>
      </c>
      <c r="CA517" s="56" t="n">
        <f aca="false">BV517</f>
        <v>36195</v>
      </c>
      <c r="CB517" s="1" t="n">
        <f aca="false">IF(ISNUMBER(STDEV(BY496:BY517)),STDEV(BY496:BY517)*SQRT(252),0)</f>
        <v>0.289645565208777</v>
      </c>
      <c r="CC517" s="1" t="n">
        <f aca="false">IF(ISNUMBER(STDEV(BZ496:BZ517)),STDEV(BZ496:BZ517)*SQRT(252),0)</f>
        <v>0.208978673741563</v>
      </c>
      <c r="CF517" s="56" t="n">
        <v>36038</v>
      </c>
      <c r="CG517" s="1" t="n">
        <f aca="false">ROUND(CORREL(C496:C517,E496:E517),2)</f>
        <v>0.61</v>
      </c>
      <c r="CI517" s="56" t="n">
        <v>36038</v>
      </c>
      <c r="CJ517" s="3" t="n">
        <f aca="false">ROUND(STDEV(CO496:CO517)*CJ$24,2)</f>
        <v>0.42</v>
      </c>
      <c r="CK517" s="3" t="n">
        <f aca="false">ROUND(STDEV(CP496:CP517)*CK$24,2)</f>
        <v>0.37</v>
      </c>
    </row>
    <row r="518" customFormat="false" ht="12.75" hidden="false" customHeight="false" outlineLevel="0" collapsed="false">
      <c r="A518" s="1" t="n">
        <f aca="false">A519-1</f>
        <v>951</v>
      </c>
      <c r="B518" s="56" t="n">
        <f aca="false">HLOOKUP("date",IF(TERM2="cash",cash,PRICELOOK),IF(A518&gt;=2,A518,2),FALSE())</f>
        <v>36196</v>
      </c>
      <c r="C518" s="1" t="n">
        <f aca="false">IF(MIN($N518:$O518)=0,0,N518)</f>
        <v>1.625</v>
      </c>
      <c r="D518" s="35" t="n">
        <f aca="false">IF(ma=7,AVERAGE(C512:C518),IF(ma=14,AVERAGE(C505:C518),IF(ma=30,AVERAGE(C489:C518),IF(ma=40,AVERAGE(C479:C518),0))))</f>
        <v>0</v>
      </c>
      <c r="E518" s="1" t="n">
        <f aca="false">IF(MIN($N518:$O518)=0,0,O518)</f>
        <v>1.82</v>
      </c>
      <c r="I518" s="56" t="n">
        <f aca="false">B518</f>
        <v>36196</v>
      </c>
      <c r="J518" s="35" t="n">
        <f aca="false">IF(MIN(C518,E518)=0,0,E518-C518)</f>
        <v>0.195</v>
      </c>
      <c r="K518" s="35" t="n">
        <f aca="false">IF(ma=7,AVERAGE(J512:J518),IF(ma=14,AVERAGE(J505:J518),IF(ma=30,AVERAGE(J489:J518),IF(ma=40,AVERAGE(J479:J518),0))))</f>
        <v>0</v>
      </c>
      <c r="L518" s="35"/>
      <c r="M518" s="35"/>
      <c r="N518" s="28" t="n">
        <f aca="false">IF(BASISYN="YES",Q518-S518,Q518)</f>
        <v>1.625</v>
      </c>
      <c r="O518" s="28" t="n">
        <f aca="false">IF(BASISYN="YES",R518-T518,R518)</f>
        <v>1.82</v>
      </c>
      <c r="Q518" s="28" t="n">
        <f aca="false">IF(ISNA(V518),Q517,V518)</f>
        <v>1.625</v>
      </c>
      <c r="R518" s="28" t="n">
        <f aca="false">IF(ISNA(W518),R517,W518)</f>
        <v>1.82</v>
      </c>
      <c r="S518" s="28" t="n">
        <f aca="false">IF(ISNA(X518),S517,X518)</f>
        <v>1.805</v>
      </c>
      <c r="T518" s="28" t="n">
        <f aca="false">IF(ISNA(Y518),T517,Y518)</f>
        <v>1.805</v>
      </c>
      <c r="V518" s="28" t="n">
        <f aca="false">VLOOKUP($B518,IF(V$1=2,PRICELOOK2,IF(V$1=3,PRICELOOK3,IF(V$1=4,cash,PRICELOOK))),V$2,FALSE())</f>
        <v>1.625</v>
      </c>
      <c r="W518" s="28" t="n">
        <f aca="false">VLOOKUP($B518,IF(W$1=2,PRICELOOK2,IF(W$1=3,PRICELOOK3,IF(W$1=4,cash,PRICELOOK))),W$2,FALSE())</f>
        <v>1.82</v>
      </c>
      <c r="X518" s="28" t="n">
        <f aca="false">VLOOKUP($B518,IF(X$1=2,PRICELOOK2,IF(X$1=3,PRICELOOK3,IF(X$1=4,cash,PRICELOOK))),X$2,FALSE())</f>
        <v>1.805</v>
      </c>
      <c r="Y518" s="28" t="n">
        <f aca="false">VLOOKUP($B518,IF(Y$1=2,PRICELOOK2,IF(Y$1=3,PRICELOOK3,IF(Y$1=4,cash,PRICELOOK))),Y$2,FALSE())</f>
        <v>1.805</v>
      </c>
      <c r="BK518" s="28" t="n">
        <f aca="false">V518</f>
        <v>1.625</v>
      </c>
      <c r="BL518" s="28" t="n">
        <f aca="false">W518</f>
        <v>1.82</v>
      </c>
      <c r="BM518" s="1" t="n">
        <f aca="false">IF(BK518=0,0,IF(BL518=0,0,1))</f>
        <v>1</v>
      </c>
      <c r="BN518" s="56" t="n">
        <f aca="false">B518</f>
        <v>36196</v>
      </c>
      <c r="BO518" s="71" t="n">
        <f aca="false">IF(BM518=1,CORREL(BK499:BK518,BL499:BL518),1.1)</f>
        <v>0.73338895355103</v>
      </c>
      <c r="BP518" s="28" t="n">
        <f aca="false">IF(BM518=0," ",BO518)</f>
        <v>0.73338895355103</v>
      </c>
      <c r="BV518" s="56" t="n">
        <f aca="false">BN518</f>
        <v>36196</v>
      </c>
      <c r="BW518" s="28" t="n">
        <f aca="false">V518</f>
        <v>1.625</v>
      </c>
      <c r="BX518" s="28" t="n">
        <f aca="false">W518</f>
        <v>1.82</v>
      </c>
      <c r="BY518" s="1" t="n">
        <f aca="false">LN(BW518/BW517)</f>
        <v>-0.0152674721307884</v>
      </c>
      <c r="BZ518" s="1" t="n">
        <f aca="false">LN(BX518/BX517)</f>
        <v>-0.0109290705321903</v>
      </c>
      <c r="CA518" s="56" t="n">
        <f aca="false">BV518</f>
        <v>36196</v>
      </c>
      <c r="CB518" s="1" t="n">
        <f aca="false">IF(ISNUMBER(STDEV(BY497:BY518)),STDEV(BY497:BY518)*SQRT(252),0)</f>
        <v>0.230942287214534</v>
      </c>
      <c r="CC518" s="1" t="n">
        <f aca="false">IF(ISNUMBER(STDEV(BZ497:BZ518)),STDEV(BZ497:BZ518)*SQRT(252),0)</f>
        <v>0.144890764672048</v>
      </c>
      <c r="CF518" s="56" t="n">
        <v>36039</v>
      </c>
      <c r="CG518" s="1" t="n">
        <f aca="false">ROUND(CORREL(C497:C518,E497:E518),2)</f>
        <v>0.7</v>
      </c>
      <c r="CI518" s="56" t="n">
        <v>36039</v>
      </c>
      <c r="CJ518" s="3" t="n">
        <f aca="false">ROUND(STDEV(CO497:CO518)*CJ$24,2)</f>
        <v>0.05</v>
      </c>
      <c r="CK518" s="3" t="n">
        <f aca="false">ROUND(STDEV(CP497:CP518)*CK$24,2)</f>
        <v>0.03</v>
      </c>
    </row>
    <row r="519" customFormat="false" ht="12.75" hidden="false" customHeight="false" outlineLevel="0" collapsed="false">
      <c r="A519" s="1" t="n">
        <f aca="false">A520-1</f>
        <v>952</v>
      </c>
      <c r="B519" s="56" t="n">
        <f aca="false">HLOOKUP("date",IF(TERM2="cash",cash,PRICELOOK),IF(A519&gt;=2,A519,2),FALSE())</f>
        <v>36197</v>
      </c>
      <c r="C519" s="1" t="n">
        <f aca="false">IF(MIN($N519:$O519)=0,0,N519)</f>
        <v>1.625</v>
      </c>
      <c r="D519" s="35" t="n">
        <f aca="false">IF(ma=7,AVERAGE(C513:C519),IF(ma=14,AVERAGE(C506:C519),IF(ma=30,AVERAGE(C490:C519),IF(ma=40,AVERAGE(C480:C519),0))))</f>
        <v>0</v>
      </c>
      <c r="E519" s="1" t="n">
        <f aca="false">IF(MIN($N519:$O519)=0,0,O519)</f>
        <v>1.82</v>
      </c>
      <c r="I519" s="56" t="n">
        <f aca="false">B519</f>
        <v>36197</v>
      </c>
      <c r="J519" s="35" t="n">
        <f aca="false">IF(MIN(C519,E519)=0,0,E519-C519)</f>
        <v>0.195</v>
      </c>
      <c r="K519" s="35" t="n">
        <f aca="false">IF(ma=7,AVERAGE(J513:J519),IF(ma=14,AVERAGE(J506:J519),IF(ma=30,AVERAGE(J490:J519),IF(ma=40,AVERAGE(J480:J519),0))))</f>
        <v>0</v>
      </c>
      <c r="L519" s="35"/>
      <c r="M519" s="35"/>
      <c r="N519" s="28" t="n">
        <f aca="false">IF(BASISYN="YES",Q519-S519,Q519)</f>
        <v>1.625</v>
      </c>
      <c r="O519" s="28" t="n">
        <f aca="false">IF(BASISYN="YES",R519-T519,R519)</f>
        <v>1.82</v>
      </c>
      <c r="Q519" s="28" t="n">
        <f aca="false">IF(ISNA(V519),Q518,V519)</f>
        <v>1.625</v>
      </c>
      <c r="R519" s="28" t="n">
        <f aca="false">IF(ISNA(W519),R518,W519)</f>
        <v>1.82</v>
      </c>
      <c r="S519" s="28" t="n">
        <f aca="false">IF(ISNA(X519),S518,X519)</f>
        <v>1.805</v>
      </c>
      <c r="T519" s="28" t="n">
        <f aca="false">IF(ISNA(Y519),T518,Y519)</f>
        <v>1.805</v>
      </c>
      <c r="V519" s="28" t="n">
        <f aca="false">VLOOKUP($B519,IF(V$1=2,PRICELOOK2,IF(V$1=3,PRICELOOK3,IF(V$1=4,cash,PRICELOOK))),V$2,FALSE())</f>
        <v>1.625</v>
      </c>
      <c r="W519" s="28" t="n">
        <f aca="false">VLOOKUP($B519,IF(W$1=2,PRICELOOK2,IF(W$1=3,PRICELOOK3,IF(W$1=4,cash,PRICELOOK))),W$2,FALSE())</f>
        <v>1.82</v>
      </c>
      <c r="X519" s="28" t="n">
        <f aca="false">VLOOKUP($B519,IF(X$1=2,PRICELOOK2,IF(X$1=3,PRICELOOK3,IF(X$1=4,cash,PRICELOOK))),X$2,FALSE())</f>
        <v>1.805</v>
      </c>
      <c r="Y519" s="28" t="n">
        <f aca="false">VLOOKUP($B519,IF(Y$1=2,PRICELOOK2,IF(Y$1=3,PRICELOOK3,IF(Y$1=4,cash,PRICELOOK))),Y$2,FALSE())</f>
        <v>1.805</v>
      </c>
      <c r="BK519" s="28" t="n">
        <f aca="false">V519</f>
        <v>1.625</v>
      </c>
      <c r="BL519" s="28" t="n">
        <f aca="false">W519</f>
        <v>1.82</v>
      </c>
      <c r="BM519" s="1" t="n">
        <f aca="false">IF(BK519=0,0,IF(BL519=0,0,1))</f>
        <v>1</v>
      </c>
      <c r="BN519" s="56" t="n">
        <f aca="false">B519</f>
        <v>36197</v>
      </c>
      <c r="BO519" s="71" t="n">
        <f aca="false">IF(BM519=1,CORREL(BK500:BK519,BL500:BL519),1.1)</f>
        <v>0.789967754066683</v>
      </c>
      <c r="BP519" s="28" t="n">
        <f aca="false">IF(BM519=0," ",BO519)</f>
        <v>0.789967754066683</v>
      </c>
      <c r="BV519" s="56" t="n">
        <f aca="false">BN519</f>
        <v>36197</v>
      </c>
      <c r="BW519" s="28" t="n">
        <f aca="false">V519</f>
        <v>1.625</v>
      </c>
      <c r="BX519" s="28" t="n">
        <f aca="false">W519</f>
        <v>1.82</v>
      </c>
      <c r="BY519" s="1" t="n">
        <f aca="false">LN(BW519/BW518)</f>
        <v>0</v>
      </c>
      <c r="BZ519" s="1" t="n">
        <f aca="false">LN(BX519/BX518)</f>
        <v>0</v>
      </c>
      <c r="CA519" s="56" t="n">
        <f aca="false">BV519</f>
        <v>36197</v>
      </c>
      <c r="CB519" s="1" t="n">
        <f aca="false">IF(ISNUMBER(STDEV(BY498:BY519)),STDEV(BY498:BY519)*SQRT(252),0)</f>
        <v>0.230535030891778</v>
      </c>
      <c r="CC519" s="1" t="n">
        <f aca="false">IF(ISNUMBER(STDEV(BZ498:BZ519)),STDEV(BZ498:BZ519)*SQRT(252),0)</f>
        <v>0.144538005786785</v>
      </c>
      <c r="CF519" s="56" t="n">
        <v>36040</v>
      </c>
      <c r="CG519" s="1" t="n">
        <f aca="false">ROUND(CORREL(C498:C519,E498:E519),2)</f>
        <v>0.75</v>
      </c>
      <c r="CI519" s="56" t="n">
        <v>36040</v>
      </c>
      <c r="CJ519" s="3" t="n">
        <f aca="false">ROUND(STDEV(CO498:CO519)*CJ$24,2)</f>
        <v>0</v>
      </c>
      <c r="CK519" s="3" t="n">
        <f aca="false">ROUND(STDEV(CP498:CP519)*CK$24,2)</f>
        <v>0</v>
      </c>
    </row>
    <row r="520" customFormat="false" ht="12.75" hidden="false" customHeight="false" outlineLevel="0" collapsed="false">
      <c r="A520" s="1" t="n">
        <f aca="false">A521-1</f>
        <v>953</v>
      </c>
      <c r="B520" s="56" t="n">
        <f aca="false">HLOOKUP("date",IF(TERM2="cash",cash,PRICELOOK),IF(A520&gt;=2,A520,2),FALSE())</f>
        <v>36198</v>
      </c>
      <c r="C520" s="1" t="n">
        <f aca="false">IF(MIN($N520:$O520)=0,0,N520)</f>
        <v>1.625</v>
      </c>
      <c r="D520" s="35" t="n">
        <f aca="false">IF(ma=7,AVERAGE(C514:C520),IF(ma=14,AVERAGE(C507:C520),IF(ma=30,AVERAGE(C491:C520),IF(ma=40,AVERAGE(C481:C520),0))))</f>
        <v>0</v>
      </c>
      <c r="E520" s="1" t="n">
        <f aca="false">IF(MIN($N520:$O520)=0,0,O520)</f>
        <v>1.82</v>
      </c>
      <c r="I520" s="56" t="n">
        <f aca="false">B520</f>
        <v>36198</v>
      </c>
      <c r="J520" s="35" t="n">
        <f aca="false">IF(MIN(C520,E520)=0,0,E520-C520)</f>
        <v>0.195</v>
      </c>
      <c r="K520" s="35" t="n">
        <f aca="false">IF(ma=7,AVERAGE(J514:J520),IF(ma=14,AVERAGE(J507:J520),IF(ma=30,AVERAGE(J491:J520),IF(ma=40,AVERAGE(J481:J520),0))))</f>
        <v>0</v>
      </c>
      <c r="L520" s="35"/>
      <c r="M520" s="35"/>
      <c r="N520" s="28" t="n">
        <f aca="false">IF(BASISYN="YES",Q520-S520,Q520)</f>
        <v>1.625</v>
      </c>
      <c r="O520" s="28" t="n">
        <f aca="false">IF(BASISYN="YES",R520-T520,R520)</f>
        <v>1.82</v>
      </c>
      <c r="Q520" s="28" t="n">
        <f aca="false">IF(ISNA(V520),Q519,V520)</f>
        <v>1.625</v>
      </c>
      <c r="R520" s="28" t="n">
        <f aca="false">IF(ISNA(W520),R519,W520)</f>
        <v>1.82</v>
      </c>
      <c r="S520" s="28" t="n">
        <f aca="false">IF(ISNA(X520),S519,X520)</f>
        <v>1.805</v>
      </c>
      <c r="T520" s="28" t="n">
        <f aca="false">IF(ISNA(Y520),T519,Y520)</f>
        <v>1.805</v>
      </c>
      <c r="V520" s="28" t="n">
        <f aca="false">VLOOKUP($B520,IF(V$1=2,PRICELOOK2,IF(V$1=3,PRICELOOK3,IF(V$1=4,cash,PRICELOOK))),V$2,FALSE())</f>
        <v>1.625</v>
      </c>
      <c r="W520" s="28" t="n">
        <f aca="false">VLOOKUP($B520,IF(W$1=2,PRICELOOK2,IF(W$1=3,PRICELOOK3,IF(W$1=4,cash,PRICELOOK))),W$2,FALSE())</f>
        <v>1.82</v>
      </c>
      <c r="X520" s="28" t="n">
        <f aca="false">VLOOKUP($B520,IF(X$1=2,PRICELOOK2,IF(X$1=3,PRICELOOK3,IF(X$1=4,cash,PRICELOOK))),X$2,FALSE())</f>
        <v>1.805</v>
      </c>
      <c r="Y520" s="28" t="n">
        <f aca="false">VLOOKUP($B520,IF(Y$1=2,PRICELOOK2,IF(Y$1=3,PRICELOOK3,IF(Y$1=4,cash,PRICELOOK))),Y$2,FALSE())</f>
        <v>1.805</v>
      </c>
      <c r="BK520" s="28" t="n">
        <f aca="false">V520</f>
        <v>1.625</v>
      </c>
      <c r="BL520" s="28" t="n">
        <f aca="false">W520</f>
        <v>1.82</v>
      </c>
      <c r="BM520" s="1" t="n">
        <f aca="false">IF(BK520=0,0,IF(BL520=0,0,1))</f>
        <v>1</v>
      </c>
      <c r="BN520" s="56" t="n">
        <f aca="false">B520</f>
        <v>36198</v>
      </c>
      <c r="BO520" s="71" t="n">
        <f aca="false">IF(BM520=1,CORREL(BK501:BK520,BL501:BL520),1.1)</f>
        <v>0.839721587457412</v>
      </c>
      <c r="BP520" s="28" t="n">
        <f aca="false">IF(BM520=0," ",BO520)</f>
        <v>0.839721587457412</v>
      </c>
      <c r="BV520" s="56" t="n">
        <f aca="false">BN520</f>
        <v>36198</v>
      </c>
      <c r="BW520" s="28" t="n">
        <f aca="false">V520</f>
        <v>1.625</v>
      </c>
      <c r="BX520" s="28" t="n">
        <f aca="false">W520</f>
        <v>1.82</v>
      </c>
      <c r="BY520" s="1" t="n">
        <f aca="false">LN(BW520/BW519)</f>
        <v>0</v>
      </c>
      <c r="BZ520" s="1" t="n">
        <f aca="false">LN(BX520/BX519)</f>
        <v>0</v>
      </c>
      <c r="CA520" s="56" t="n">
        <f aca="false">BV520</f>
        <v>36198</v>
      </c>
      <c r="CB520" s="1" t="n">
        <f aca="false">IF(ISNUMBER(STDEV(BY499:BY520)),STDEV(BY499:BY520)*SQRT(252),0)</f>
        <v>0.230535030891778</v>
      </c>
      <c r="CC520" s="1" t="n">
        <f aca="false">IF(ISNUMBER(STDEV(BZ499:BZ520)),STDEV(BZ499:BZ520)*SQRT(252),0)</f>
        <v>0.144538005786785</v>
      </c>
      <c r="CF520" s="56" t="n">
        <v>36041</v>
      </c>
      <c r="CG520" s="1" t="n">
        <f aca="false">ROUND(CORREL(C499:C520,E499:E520),2)</f>
        <v>0.79</v>
      </c>
      <c r="CI520" s="56" t="n">
        <v>36041</v>
      </c>
      <c r="CJ520" s="3" t="e">
        <f aca="false">ROUND(STDEV(CO499:CO520)*CJ$24,2)</f>
        <v>#DIV/0!</v>
      </c>
      <c r="CK520" s="3" t="e">
        <f aca="false">ROUND(STDEV(CP499:CP520)*CK$24,2)</f>
        <v>#DIV/0!</v>
      </c>
    </row>
    <row r="521" customFormat="false" ht="12.75" hidden="false" customHeight="false" outlineLevel="0" collapsed="false">
      <c r="A521" s="1" t="n">
        <f aca="false">A522-1</f>
        <v>954</v>
      </c>
      <c r="B521" s="56" t="n">
        <f aca="false">HLOOKUP("date",IF(TERM2="cash",cash,PRICELOOK),IF(A521&gt;=2,A521,2),FALSE())</f>
        <v>36199</v>
      </c>
      <c r="C521" s="1" t="n">
        <f aca="false">IF(MIN($N521:$O521)=0,0,N521)</f>
        <v>1.64</v>
      </c>
      <c r="D521" s="35" t="n">
        <f aca="false">IF(ma=7,AVERAGE(C515:C521),IF(ma=14,AVERAGE(C508:C521),IF(ma=30,AVERAGE(C492:C521),IF(ma=40,AVERAGE(C482:C521),0))))</f>
        <v>0</v>
      </c>
      <c r="E521" s="1" t="n">
        <f aca="false">IF(MIN($N521:$O521)=0,0,O521)</f>
        <v>1.835</v>
      </c>
      <c r="I521" s="56" t="n">
        <f aca="false">B521</f>
        <v>36199</v>
      </c>
      <c r="J521" s="35" t="n">
        <f aca="false">IF(MIN(C521,E521)=0,0,E521-C521)</f>
        <v>0.195</v>
      </c>
      <c r="K521" s="35" t="n">
        <f aca="false">IF(ma=7,AVERAGE(J515:J521),IF(ma=14,AVERAGE(J508:J521),IF(ma=30,AVERAGE(J492:J521),IF(ma=40,AVERAGE(J482:J521),0))))</f>
        <v>0</v>
      </c>
      <c r="L521" s="35"/>
      <c r="M521" s="35"/>
      <c r="N521" s="28" t="n">
        <f aca="false">IF(BASISYN="YES",Q521-S521,Q521)</f>
        <v>1.64</v>
      </c>
      <c r="O521" s="28" t="n">
        <f aca="false">IF(BASISYN="YES",R521-T521,R521)</f>
        <v>1.835</v>
      </c>
      <c r="Q521" s="28" t="n">
        <f aca="false">IF(ISNA(V521),Q520,V521)</f>
        <v>1.64</v>
      </c>
      <c r="R521" s="28" t="n">
        <f aca="false">IF(ISNA(W521),R520,W521)</f>
        <v>1.835</v>
      </c>
      <c r="S521" s="28" t="n">
        <f aca="false">IF(ISNA(X521),S520,X521)</f>
        <v>1.805</v>
      </c>
      <c r="T521" s="28" t="n">
        <f aca="false">IF(ISNA(Y521),T520,Y521)</f>
        <v>1.805</v>
      </c>
      <c r="V521" s="28" t="n">
        <f aca="false">VLOOKUP($B521,IF(V$1=2,PRICELOOK2,IF(V$1=3,PRICELOOK3,IF(V$1=4,cash,PRICELOOK))),V$2,FALSE())</f>
        <v>1.64</v>
      </c>
      <c r="W521" s="28" t="n">
        <f aca="false">VLOOKUP($B521,IF(W$1=2,PRICELOOK2,IF(W$1=3,PRICELOOK3,IF(W$1=4,cash,PRICELOOK))),W$2,FALSE())</f>
        <v>1.835</v>
      </c>
      <c r="X521" s="28" t="n">
        <f aca="false">VLOOKUP($B521,IF(X$1=2,PRICELOOK2,IF(X$1=3,PRICELOOK3,IF(X$1=4,cash,PRICELOOK))),X$2,FALSE())</f>
        <v>1.805</v>
      </c>
      <c r="Y521" s="28" t="n">
        <f aca="false">VLOOKUP($B521,IF(Y$1=2,PRICELOOK2,IF(Y$1=3,PRICELOOK3,IF(Y$1=4,cash,PRICELOOK))),Y$2,FALSE())</f>
        <v>1.805</v>
      </c>
      <c r="BK521" s="28" t="n">
        <f aca="false">V521</f>
        <v>1.64</v>
      </c>
      <c r="BL521" s="28" t="n">
        <f aca="false">W521</f>
        <v>1.835</v>
      </c>
      <c r="BM521" s="1" t="n">
        <f aca="false">IF(BK521=0,0,IF(BL521=0,0,1))</f>
        <v>1</v>
      </c>
      <c r="BN521" s="56" t="n">
        <f aca="false">B521</f>
        <v>36199</v>
      </c>
      <c r="BO521" s="71" t="n">
        <f aca="false">IF(BM521=1,CORREL(BK502:BK521,BL502:BL521),1.1)</f>
        <v>0.863328931149747</v>
      </c>
      <c r="BP521" s="28" t="n">
        <f aca="false">IF(BM521=0," ",BO521)</f>
        <v>0.863328931149747</v>
      </c>
      <c r="BV521" s="56" t="n">
        <f aca="false">BN521</f>
        <v>36199</v>
      </c>
      <c r="BW521" s="28" t="n">
        <f aca="false">V521</f>
        <v>1.64</v>
      </c>
      <c r="BX521" s="28" t="n">
        <f aca="false">W521</f>
        <v>1.835</v>
      </c>
      <c r="BY521" s="1" t="n">
        <f aca="false">LN(BW521/BW520)</f>
        <v>0.00918842605440617</v>
      </c>
      <c r="BZ521" s="1" t="n">
        <f aca="false">LN(BX521/BX520)</f>
        <v>0.00820798041782958</v>
      </c>
      <c r="CA521" s="56" t="n">
        <f aca="false">BV521</f>
        <v>36199</v>
      </c>
      <c r="CB521" s="1" t="n">
        <f aca="false">IF(ISNUMBER(STDEV(BY500:BY521)),STDEV(BY500:BY521)*SQRT(252),0)</f>
        <v>0.233339077879776</v>
      </c>
      <c r="CC521" s="1" t="n">
        <f aca="false">IF(ISNUMBER(STDEV(BZ500:BZ521)),STDEV(BZ500:BZ521)*SQRT(252),0)</f>
        <v>0.147349932664128</v>
      </c>
      <c r="CF521" s="56" t="n">
        <v>36042</v>
      </c>
      <c r="CG521" s="1" t="n">
        <f aca="false">ROUND(CORREL(C500:C521,E500:E521),2)</f>
        <v>0.82</v>
      </c>
      <c r="CI521" s="56" t="n">
        <v>36042</v>
      </c>
      <c r="CJ521" s="3" t="e">
        <f aca="false">ROUND(STDEV(CO500:CO521)*CJ$24,2)</f>
        <v>#DIV/0!</v>
      </c>
      <c r="CK521" s="3" t="e">
        <f aca="false">ROUND(STDEV(CP500:CP521)*CK$24,2)</f>
        <v>#DIV/0!</v>
      </c>
    </row>
    <row r="522" customFormat="false" ht="12.75" hidden="false" customHeight="false" outlineLevel="0" collapsed="false">
      <c r="A522" s="1" t="n">
        <f aca="false">A523-1</f>
        <v>955</v>
      </c>
      <c r="B522" s="56" t="n">
        <f aca="false">HLOOKUP("date",IF(TERM2="cash",cash,PRICELOOK),IF(A522&gt;=2,A522,2),FALSE())</f>
        <v>36200</v>
      </c>
      <c r="C522" s="1" t="n">
        <f aca="false">IF(MIN($N522:$O522)=0,0,N522)</f>
        <v>1.66</v>
      </c>
      <c r="D522" s="35" t="n">
        <f aca="false">IF(ma=7,AVERAGE(C516:C522),IF(ma=14,AVERAGE(C509:C522),IF(ma=30,AVERAGE(C493:C522),IF(ma=40,AVERAGE(C483:C522),0))))</f>
        <v>0</v>
      </c>
      <c r="E522" s="1" t="n">
        <f aca="false">IF(MIN($N522:$O522)=0,0,O522)</f>
        <v>1.845</v>
      </c>
      <c r="I522" s="56" t="n">
        <f aca="false">B522</f>
        <v>36200</v>
      </c>
      <c r="J522" s="35" t="n">
        <f aca="false">IF(MIN(C522,E522)=0,0,E522-C522)</f>
        <v>0.185</v>
      </c>
      <c r="K522" s="35" t="n">
        <f aca="false">IF(ma=7,AVERAGE(J516:J522),IF(ma=14,AVERAGE(J509:J522),IF(ma=30,AVERAGE(J493:J522),IF(ma=40,AVERAGE(J483:J522),0))))</f>
        <v>0</v>
      </c>
      <c r="L522" s="35"/>
      <c r="M522" s="35"/>
      <c r="N522" s="28" t="n">
        <f aca="false">IF(BASISYN="YES",Q522-S522,Q522)</f>
        <v>1.66</v>
      </c>
      <c r="O522" s="28" t="n">
        <f aca="false">IF(BASISYN="YES",R522-T522,R522)</f>
        <v>1.845</v>
      </c>
      <c r="Q522" s="28" t="n">
        <f aca="false">IF(ISNA(V522),Q521,V522)</f>
        <v>1.66</v>
      </c>
      <c r="R522" s="28" t="n">
        <f aca="false">IF(ISNA(W522),R521,W522)</f>
        <v>1.845</v>
      </c>
      <c r="S522" s="28" t="n">
        <f aca="false">IF(ISNA(X522),S521,X522)</f>
        <v>1.825</v>
      </c>
      <c r="T522" s="28" t="n">
        <f aca="false">IF(ISNA(Y522),T521,Y522)</f>
        <v>1.825</v>
      </c>
      <c r="V522" s="28" t="n">
        <f aca="false">VLOOKUP($B522,IF(V$1=2,PRICELOOK2,IF(V$1=3,PRICELOOK3,IF(V$1=4,cash,PRICELOOK))),V$2,FALSE())</f>
        <v>1.66</v>
      </c>
      <c r="W522" s="28" t="n">
        <f aca="false">VLOOKUP($B522,IF(W$1=2,PRICELOOK2,IF(W$1=3,PRICELOOK3,IF(W$1=4,cash,PRICELOOK))),W$2,FALSE())</f>
        <v>1.845</v>
      </c>
      <c r="X522" s="28" t="n">
        <f aca="false">VLOOKUP($B522,IF(X$1=2,PRICELOOK2,IF(X$1=3,PRICELOOK3,IF(X$1=4,cash,PRICELOOK))),X$2,FALSE())</f>
        <v>1.825</v>
      </c>
      <c r="Y522" s="28" t="n">
        <f aca="false">VLOOKUP($B522,IF(Y$1=2,PRICELOOK2,IF(Y$1=3,PRICELOOK3,IF(Y$1=4,cash,PRICELOOK))),Y$2,FALSE())</f>
        <v>1.825</v>
      </c>
      <c r="BK522" s="28" t="n">
        <f aca="false">V522</f>
        <v>1.66</v>
      </c>
      <c r="BL522" s="28" t="n">
        <f aca="false">W522</f>
        <v>1.845</v>
      </c>
      <c r="BM522" s="1" t="n">
        <f aca="false">IF(BK522=0,0,IF(BL522=0,0,1))</f>
        <v>1</v>
      </c>
      <c r="BN522" s="56" t="n">
        <f aca="false">B522</f>
        <v>36200</v>
      </c>
      <c r="BO522" s="71" t="n">
        <f aca="false">IF(BM522=1,CORREL(BK503:BK522,BL503:BL522),1.1)</f>
        <v>0.860301369255105</v>
      </c>
      <c r="BP522" s="28" t="n">
        <f aca="false">IF(BM522=0," ",BO522)</f>
        <v>0.860301369255105</v>
      </c>
      <c r="BV522" s="56" t="n">
        <f aca="false">BN522</f>
        <v>36200</v>
      </c>
      <c r="BW522" s="28" t="n">
        <f aca="false">V522</f>
        <v>1.66</v>
      </c>
      <c r="BX522" s="28" t="n">
        <f aca="false">W522</f>
        <v>1.845</v>
      </c>
      <c r="BY522" s="1" t="n">
        <f aca="false">LN(BW522/BW521)</f>
        <v>0.0121213605323448</v>
      </c>
      <c r="BZ522" s="1" t="n">
        <f aca="false">LN(BX522/BX521)</f>
        <v>0.005434795985957</v>
      </c>
      <c r="CA522" s="56" t="n">
        <f aca="false">BV522</f>
        <v>36200</v>
      </c>
      <c r="CB522" s="1" t="n">
        <f aca="false">IF(ISNUMBER(STDEV(BY501:BY522)),STDEV(BY501:BY522)*SQRT(252),0)</f>
        <v>0.237589479656289</v>
      </c>
      <c r="CC522" s="1" t="n">
        <f aca="false">IF(ISNUMBER(STDEV(BZ501:BZ522)),STDEV(BZ501:BZ522)*SQRT(252),0)</f>
        <v>0.148439073851581</v>
      </c>
      <c r="CF522" s="56" t="n">
        <v>36046</v>
      </c>
      <c r="CG522" s="1" t="n">
        <f aca="false">ROUND(CORREL(C501:C522,E501:E522),2)</f>
        <v>0.85</v>
      </c>
      <c r="CI522" s="56" t="n">
        <v>36046</v>
      </c>
      <c r="CJ522" s="3" t="e">
        <f aca="false">ROUND(STDEV(CO501:CO522)*CJ$24,2)</f>
        <v>#DIV/0!</v>
      </c>
      <c r="CK522" s="3" t="e">
        <f aca="false">ROUND(STDEV(CP501:CP522)*CK$24,2)</f>
        <v>#DIV/0!</v>
      </c>
    </row>
    <row r="523" customFormat="false" ht="12.75" hidden="false" customHeight="false" outlineLevel="0" collapsed="false">
      <c r="A523" s="1" t="n">
        <f aca="false">A524-1</f>
        <v>956</v>
      </c>
      <c r="B523" s="56" t="n">
        <f aca="false">HLOOKUP("date",IF(TERM2="cash",cash,PRICELOOK),IF(A523&gt;=2,A523,2),FALSE())</f>
        <v>36201</v>
      </c>
      <c r="C523" s="1" t="n">
        <f aca="false">IF(MIN($N523:$O523)=0,0,N523)</f>
        <v>1.655</v>
      </c>
      <c r="D523" s="35" t="n">
        <f aca="false">IF(ma=7,AVERAGE(C517:C523),IF(ma=14,AVERAGE(C510:C523),IF(ma=30,AVERAGE(C494:C523),IF(ma=40,AVERAGE(C484:C523),0))))</f>
        <v>0</v>
      </c>
      <c r="E523" s="1" t="n">
        <f aca="false">IF(MIN($N523:$O523)=0,0,O523)</f>
        <v>1.845</v>
      </c>
      <c r="I523" s="56" t="n">
        <f aca="false">B523</f>
        <v>36201</v>
      </c>
      <c r="J523" s="35" t="n">
        <f aca="false">IF(MIN(C523,E523)=0,0,E523-C523)</f>
        <v>0.19</v>
      </c>
      <c r="K523" s="35" t="n">
        <f aca="false">IF(ma=7,AVERAGE(J517:J523),IF(ma=14,AVERAGE(J510:J523),IF(ma=30,AVERAGE(J494:J523),IF(ma=40,AVERAGE(J484:J523),0))))</f>
        <v>0</v>
      </c>
      <c r="L523" s="35"/>
      <c r="M523" s="35"/>
      <c r="N523" s="28" t="n">
        <f aca="false">IF(BASISYN="YES",Q523-S523,Q523)</f>
        <v>1.655</v>
      </c>
      <c r="O523" s="28" t="n">
        <f aca="false">IF(BASISYN="YES",R523-T523,R523)</f>
        <v>1.845</v>
      </c>
      <c r="Q523" s="28" t="n">
        <f aca="false">IF(ISNA(V523),Q522,V523)</f>
        <v>1.655</v>
      </c>
      <c r="R523" s="28" t="n">
        <f aca="false">IF(ISNA(W523),R522,W523)</f>
        <v>1.845</v>
      </c>
      <c r="S523" s="28" t="n">
        <f aca="false">IF(ISNA(X523),S522,X523)</f>
        <v>1.81</v>
      </c>
      <c r="T523" s="28" t="n">
        <f aca="false">IF(ISNA(Y523),T522,Y523)</f>
        <v>1.81</v>
      </c>
      <c r="V523" s="28" t="n">
        <f aca="false">VLOOKUP($B523,IF(V$1=2,PRICELOOK2,IF(V$1=3,PRICELOOK3,IF(V$1=4,cash,PRICELOOK))),V$2,FALSE())</f>
        <v>1.655</v>
      </c>
      <c r="W523" s="28" t="n">
        <f aca="false">VLOOKUP($B523,IF(W$1=2,PRICELOOK2,IF(W$1=3,PRICELOOK3,IF(W$1=4,cash,PRICELOOK))),W$2,FALSE())</f>
        <v>1.845</v>
      </c>
      <c r="X523" s="28" t="n">
        <f aca="false">VLOOKUP($B523,IF(X$1=2,PRICELOOK2,IF(X$1=3,PRICELOOK3,IF(X$1=4,cash,PRICELOOK))),X$2,FALSE())</f>
        <v>1.81</v>
      </c>
      <c r="Y523" s="28" t="n">
        <f aca="false">VLOOKUP($B523,IF(Y$1=2,PRICELOOK2,IF(Y$1=3,PRICELOOK3,IF(Y$1=4,cash,PRICELOOK))),Y$2,FALSE())</f>
        <v>1.81</v>
      </c>
      <c r="BK523" s="28" t="n">
        <f aca="false">V523</f>
        <v>1.655</v>
      </c>
      <c r="BL523" s="28" t="n">
        <f aca="false">W523</f>
        <v>1.845</v>
      </c>
      <c r="BM523" s="1" t="n">
        <f aca="false">IF(BK523=0,0,IF(BL523=0,0,1))</f>
        <v>1</v>
      </c>
      <c r="BN523" s="56" t="n">
        <f aca="false">B523</f>
        <v>36201</v>
      </c>
      <c r="BO523" s="71" t="n">
        <f aca="false">IF(BM523=1,CORREL(BK504:BK523,BL504:BL523),1.1)</f>
        <v>0.835653485104376</v>
      </c>
      <c r="BP523" s="28" t="n">
        <f aca="false">IF(BM523=0," ",BO523)</f>
        <v>0.835653485104376</v>
      </c>
      <c r="BV523" s="56" t="n">
        <f aca="false">BN523</f>
        <v>36201</v>
      </c>
      <c r="BW523" s="28" t="n">
        <f aca="false">V523</f>
        <v>1.655</v>
      </c>
      <c r="BX523" s="28" t="n">
        <f aca="false">W523</f>
        <v>1.845</v>
      </c>
      <c r="BY523" s="1" t="n">
        <f aca="false">LN(BW523/BW522)</f>
        <v>-0.00301659353942557</v>
      </c>
      <c r="BZ523" s="1" t="n">
        <f aca="false">LN(BX523/BX522)</f>
        <v>0</v>
      </c>
      <c r="CA523" s="56" t="n">
        <f aca="false">BV523</f>
        <v>36201</v>
      </c>
      <c r="CB523" s="1" t="n">
        <f aca="false">IF(ISNUMBER(STDEV(BY502:BY523)),STDEV(BY502:BY523)*SQRT(252),0)</f>
        <v>0.233587191794165</v>
      </c>
      <c r="CC523" s="1" t="n">
        <f aca="false">IF(ISNUMBER(STDEV(BZ502:BZ523)),STDEV(BZ502:BZ523)*SQRT(252),0)</f>
        <v>0.14369660790298</v>
      </c>
      <c r="CF523" s="56" t="n">
        <v>36047</v>
      </c>
      <c r="CG523" s="1" t="n">
        <f aca="false">ROUND(CORREL(C502:C523,E502:E523),2)</f>
        <v>0.86</v>
      </c>
      <c r="CI523" s="56" t="n">
        <v>36047</v>
      </c>
      <c r="CJ523" s="3" t="e">
        <f aca="false">ROUND(STDEV(CO502:CO523)*CJ$24,2)</f>
        <v>#DIV/0!</v>
      </c>
      <c r="CK523" s="3" t="e">
        <f aca="false">ROUND(STDEV(CP502:CP523)*CK$24,2)</f>
        <v>#DIV/0!</v>
      </c>
    </row>
    <row r="524" customFormat="false" ht="12.75" hidden="false" customHeight="false" outlineLevel="0" collapsed="false">
      <c r="A524" s="1" t="n">
        <f aca="false">A525-1</f>
        <v>957</v>
      </c>
      <c r="B524" s="56" t="n">
        <f aca="false">HLOOKUP("date",IF(TERM2="cash",cash,PRICELOOK),IF(A524&gt;=2,A524,2),FALSE())</f>
        <v>36202</v>
      </c>
      <c r="C524" s="1" t="n">
        <f aca="false">IF(MIN($N524:$O524)=0,0,N524)</f>
        <v>1.665</v>
      </c>
      <c r="D524" s="35" t="n">
        <f aca="false">IF(ma=7,AVERAGE(C518:C524),IF(ma=14,AVERAGE(C511:C524),IF(ma=30,AVERAGE(C495:C524),IF(ma=40,AVERAGE(C485:C524),0))))</f>
        <v>0</v>
      </c>
      <c r="E524" s="1" t="n">
        <f aca="false">IF(MIN($N524:$O524)=0,0,O524)</f>
        <v>1.845</v>
      </c>
      <c r="I524" s="56" t="n">
        <f aca="false">B524</f>
        <v>36202</v>
      </c>
      <c r="J524" s="35" t="n">
        <f aca="false">IF(MIN(C524,E524)=0,0,E524-C524)</f>
        <v>0.18</v>
      </c>
      <c r="K524" s="35" t="n">
        <f aca="false">IF(ma=7,AVERAGE(J518:J524),IF(ma=14,AVERAGE(J511:J524),IF(ma=30,AVERAGE(J495:J524),IF(ma=40,AVERAGE(J485:J524),0))))</f>
        <v>0</v>
      </c>
      <c r="L524" s="35"/>
      <c r="M524" s="35"/>
      <c r="N524" s="28" t="n">
        <f aca="false">IF(BASISYN="YES",Q524-S524,Q524)</f>
        <v>1.665</v>
      </c>
      <c r="O524" s="28" t="n">
        <f aca="false">IF(BASISYN="YES",R524-T524,R524)</f>
        <v>1.845</v>
      </c>
      <c r="Q524" s="28" t="n">
        <f aca="false">IF(ISNA(V524),Q523,V524)</f>
        <v>1.665</v>
      </c>
      <c r="R524" s="28" t="n">
        <f aca="false">IF(ISNA(W524),R523,W524)</f>
        <v>1.845</v>
      </c>
      <c r="S524" s="28" t="n">
        <f aca="false">IF(ISNA(X524),S523,X524)</f>
        <v>1.78</v>
      </c>
      <c r="T524" s="28" t="n">
        <f aca="false">IF(ISNA(Y524),T523,Y524)</f>
        <v>1.78</v>
      </c>
      <c r="V524" s="28" t="n">
        <f aca="false">VLOOKUP($B524,IF(V$1=2,PRICELOOK2,IF(V$1=3,PRICELOOK3,IF(V$1=4,cash,PRICELOOK))),V$2,FALSE())</f>
        <v>1.665</v>
      </c>
      <c r="W524" s="28" t="n">
        <f aca="false">VLOOKUP($B524,IF(W$1=2,PRICELOOK2,IF(W$1=3,PRICELOOK3,IF(W$1=4,cash,PRICELOOK))),W$2,FALSE())</f>
        <v>1.845</v>
      </c>
      <c r="X524" s="28" t="n">
        <f aca="false">VLOOKUP($B524,IF(X$1=2,PRICELOOK2,IF(X$1=3,PRICELOOK3,IF(X$1=4,cash,PRICELOOK))),X$2,FALSE())</f>
        <v>1.78</v>
      </c>
      <c r="Y524" s="28" t="n">
        <f aca="false">VLOOKUP($B524,IF(Y$1=2,PRICELOOK2,IF(Y$1=3,PRICELOOK3,IF(Y$1=4,cash,PRICELOOK))),Y$2,FALSE())</f>
        <v>1.78</v>
      </c>
      <c r="BK524" s="28" t="n">
        <f aca="false">V524</f>
        <v>1.665</v>
      </c>
      <c r="BL524" s="28" t="n">
        <f aca="false">W524</f>
        <v>1.845</v>
      </c>
      <c r="BM524" s="1" t="n">
        <f aca="false">IF(BK524=0,0,IF(BL524=0,0,1))</f>
        <v>1</v>
      </c>
      <c r="BN524" s="56" t="n">
        <f aca="false">B524</f>
        <v>36202</v>
      </c>
      <c r="BO524" s="71" t="n">
        <f aca="false">IF(BM524=1,CORREL(BK505:BK524,BL505:BL524),1.1)</f>
        <v>0.830486865662544</v>
      </c>
      <c r="BP524" s="28" t="n">
        <f aca="false">IF(BM524=0," ",BO524)</f>
        <v>0.830486865662544</v>
      </c>
      <c r="BV524" s="56" t="n">
        <f aca="false">BN524</f>
        <v>36202</v>
      </c>
      <c r="BW524" s="28" t="n">
        <f aca="false">V524</f>
        <v>1.665</v>
      </c>
      <c r="BX524" s="28" t="n">
        <f aca="false">W524</f>
        <v>1.845</v>
      </c>
      <c r="BY524" s="1" t="n">
        <f aca="false">LN(BW524/BW523)</f>
        <v>0.00602411460338088</v>
      </c>
      <c r="BZ524" s="1" t="n">
        <f aca="false">LN(BX524/BX523)</f>
        <v>0</v>
      </c>
      <c r="CA524" s="56" t="n">
        <f aca="false">BV524</f>
        <v>36202</v>
      </c>
      <c r="CB524" s="1" t="n">
        <f aca="false">IF(ISNUMBER(STDEV(BY503:BY524)),STDEV(BY503:BY524)*SQRT(252),0)</f>
        <v>0.234478372065446</v>
      </c>
      <c r="CC524" s="1" t="n">
        <f aca="false">IF(ISNUMBER(STDEV(BZ503:BZ524)),STDEV(BZ503:BZ524)*SQRT(252),0)</f>
        <v>0.138442881481703</v>
      </c>
      <c r="CF524" s="56" t="n">
        <v>36048</v>
      </c>
      <c r="CG524" s="1" t="n">
        <f aca="false">ROUND(CORREL(C503:C524,E503:E524),2)</f>
        <v>0.86</v>
      </c>
      <c r="CI524" s="56" t="n">
        <v>36048</v>
      </c>
      <c r="CJ524" s="3" t="e">
        <f aca="false">ROUND(STDEV(CO503:CO524)*CJ$24,2)</f>
        <v>#DIV/0!</v>
      </c>
      <c r="CK524" s="3" t="e">
        <f aca="false">ROUND(STDEV(CP503:CP524)*CK$24,2)</f>
        <v>#DIV/0!</v>
      </c>
    </row>
    <row r="525" customFormat="false" ht="12.75" hidden="false" customHeight="false" outlineLevel="0" collapsed="false">
      <c r="A525" s="1" t="n">
        <f aca="false">A526-1</f>
        <v>958</v>
      </c>
      <c r="B525" s="56" t="n">
        <f aca="false">HLOOKUP("date",IF(TERM2="cash",cash,PRICELOOK),IF(A525&gt;=2,A525,2),FALSE())</f>
        <v>36203</v>
      </c>
      <c r="C525" s="1" t="n">
        <f aca="false">IF(MIN($N525:$O525)=0,0,N525)</f>
        <v>1.675</v>
      </c>
      <c r="D525" s="35" t="n">
        <f aca="false">IF(ma=7,AVERAGE(C519:C525),IF(ma=14,AVERAGE(C512:C525),IF(ma=30,AVERAGE(C496:C525),IF(ma=40,AVERAGE(C486:C525),0))))</f>
        <v>0</v>
      </c>
      <c r="E525" s="1" t="n">
        <f aca="false">IF(MIN($N525:$O525)=0,0,O525)</f>
        <v>1.84</v>
      </c>
      <c r="I525" s="56" t="n">
        <f aca="false">B525</f>
        <v>36203</v>
      </c>
      <c r="J525" s="35" t="n">
        <f aca="false">IF(MIN(C525,E525)=0,0,E525-C525)</f>
        <v>0.165</v>
      </c>
      <c r="K525" s="35" t="n">
        <f aca="false">IF(ma=7,AVERAGE(J519:J525),IF(ma=14,AVERAGE(J512:J525),IF(ma=30,AVERAGE(J496:J525),IF(ma=40,AVERAGE(J486:J525),0))))</f>
        <v>0</v>
      </c>
      <c r="L525" s="35"/>
      <c r="M525" s="35"/>
      <c r="N525" s="28" t="n">
        <f aca="false">IF(BASISYN="YES",Q525-S525,Q525)</f>
        <v>1.675</v>
      </c>
      <c r="O525" s="28" t="n">
        <f aca="false">IF(BASISYN="YES",R525-T525,R525)</f>
        <v>1.84</v>
      </c>
      <c r="Q525" s="28" t="n">
        <f aca="false">IF(ISNA(V525),Q524,V525)</f>
        <v>1.675</v>
      </c>
      <c r="R525" s="28" t="n">
        <f aca="false">IF(ISNA(W525),R524,W525)</f>
        <v>1.84</v>
      </c>
      <c r="S525" s="28" t="n">
        <f aca="false">IF(ISNA(X525),S524,X525)</f>
        <v>1.815</v>
      </c>
      <c r="T525" s="28" t="n">
        <f aca="false">IF(ISNA(Y525),T524,Y525)</f>
        <v>1.815</v>
      </c>
      <c r="V525" s="28" t="n">
        <f aca="false">VLOOKUP($B525,IF(V$1=2,PRICELOOK2,IF(V$1=3,PRICELOOK3,IF(V$1=4,cash,PRICELOOK))),V$2,FALSE())</f>
        <v>1.675</v>
      </c>
      <c r="W525" s="28" t="n">
        <f aca="false">VLOOKUP($B525,IF(W$1=2,PRICELOOK2,IF(W$1=3,PRICELOOK3,IF(W$1=4,cash,PRICELOOK))),W$2,FALSE())</f>
        <v>1.84</v>
      </c>
      <c r="X525" s="28" t="n">
        <f aca="false">VLOOKUP($B525,IF(X$1=2,PRICELOOK2,IF(X$1=3,PRICELOOK3,IF(X$1=4,cash,PRICELOOK))),X$2,FALSE())</f>
        <v>1.815</v>
      </c>
      <c r="Y525" s="28" t="n">
        <f aca="false">VLOOKUP($B525,IF(Y$1=2,PRICELOOK2,IF(Y$1=3,PRICELOOK3,IF(Y$1=4,cash,PRICELOOK))),Y$2,FALSE())</f>
        <v>1.815</v>
      </c>
      <c r="BK525" s="28" t="n">
        <f aca="false">V525</f>
        <v>1.675</v>
      </c>
      <c r="BL525" s="28" t="n">
        <f aca="false">W525</f>
        <v>1.84</v>
      </c>
      <c r="BM525" s="1" t="n">
        <f aca="false">IF(BK525=0,0,IF(BL525=0,0,1))</f>
        <v>1</v>
      </c>
      <c r="BN525" s="56" t="n">
        <f aca="false">B525</f>
        <v>36203</v>
      </c>
      <c r="BO525" s="71" t="n">
        <f aca="false">IF(BM525=1,CORREL(BK506:BK525,BL506:BL525),1.1)</f>
        <v>0.817527017461368</v>
      </c>
      <c r="BP525" s="28" t="n">
        <f aca="false">IF(BM525=0," ",BO525)</f>
        <v>0.817527017461368</v>
      </c>
      <c r="BV525" s="56" t="n">
        <f aca="false">BN525</f>
        <v>36203</v>
      </c>
      <c r="BW525" s="28" t="n">
        <f aca="false">V525</f>
        <v>1.675</v>
      </c>
      <c r="BX525" s="28" t="n">
        <f aca="false">W525</f>
        <v>1.84</v>
      </c>
      <c r="BY525" s="1" t="n">
        <f aca="false">LN(BW525/BW524)</f>
        <v>0.00598804184462269</v>
      </c>
      <c r="BZ525" s="1" t="n">
        <f aca="false">LN(BX525/BX524)</f>
        <v>-0.00271370587159616</v>
      </c>
      <c r="CA525" s="56" t="n">
        <f aca="false">BV525</f>
        <v>36203</v>
      </c>
      <c r="CB525" s="1" t="n">
        <f aca="false">IF(ISNUMBER(STDEV(BY504:BY525)),STDEV(BY504:BY525)*SQRT(252),0)</f>
        <v>0.231546697667484</v>
      </c>
      <c r="CC525" s="1" t="n">
        <f aca="false">IF(ISNUMBER(STDEV(BZ504:BZ525)),STDEV(BZ504:BZ525)*SQRT(252),0)</f>
        <v>0.125508394016436</v>
      </c>
      <c r="CF525" s="56" t="n">
        <v>36052</v>
      </c>
      <c r="CG525" s="1" t="n">
        <f aca="false">ROUND(CORREL(C504:C525,E504:E525),2)</f>
        <v>0.83</v>
      </c>
      <c r="CI525" s="56" t="n">
        <v>36052</v>
      </c>
      <c r="CJ525" s="3" t="e">
        <f aca="false">ROUND(STDEV(CO504:CO525)*CJ$24,2)</f>
        <v>#DIV/0!</v>
      </c>
      <c r="CK525" s="3" t="e">
        <f aca="false">ROUND(STDEV(CP504:CP525)*CK$24,2)</f>
        <v>#DIV/0!</v>
      </c>
    </row>
    <row r="526" customFormat="false" ht="12.75" hidden="false" customHeight="false" outlineLevel="0" collapsed="false">
      <c r="A526" s="1" t="n">
        <f aca="false">A527-1</f>
        <v>959</v>
      </c>
      <c r="B526" s="56" t="n">
        <f aca="false">HLOOKUP("date",IF(TERM2="cash",cash,PRICELOOK),IF(A526&gt;=2,A526,2),FALSE())</f>
        <v>36204</v>
      </c>
      <c r="C526" s="1" t="n">
        <f aca="false">IF(MIN($N526:$O526)=0,0,N526)</f>
        <v>1.675</v>
      </c>
      <c r="D526" s="35" t="n">
        <f aca="false">IF(ma=7,AVERAGE(C520:C526),IF(ma=14,AVERAGE(C513:C526),IF(ma=30,AVERAGE(C497:C526),IF(ma=40,AVERAGE(C487:C526),0))))</f>
        <v>0</v>
      </c>
      <c r="E526" s="1" t="n">
        <f aca="false">IF(MIN($N526:$O526)=0,0,O526)</f>
        <v>1.84</v>
      </c>
      <c r="I526" s="56" t="n">
        <f aca="false">B526</f>
        <v>36204</v>
      </c>
      <c r="J526" s="35" t="n">
        <f aca="false">IF(MIN(C526,E526)=0,0,E526-C526)</f>
        <v>0.165</v>
      </c>
      <c r="K526" s="35" t="n">
        <f aca="false">IF(ma=7,AVERAGE(J520:J526),IF(ma=14,AVERAGE(J513:J526),IF(ma=30,AVERAGE(J497:J526),IF(ma=40,AVERAGE(J487:J526),0))))</f>
        <v>0</v>
      </c>
      <c r="L526" s="35"/>
      <c r="M526" s="35"/>
      <c r="N526" s="28" t="n">
        <f aca="false">IF(BASISYN="YES",Q526-S526,Q526)</f>
        <v>1.675</v>
      </c>
      <c r="O526" s="28" t="n">
        <f aca="false">IF(BASISYN="YES",R526-T526,R526)</f>
        <v>1.84</v>
      </c>
      <c r="Q526" s="28" t="n">
        <f aca="false">IF(ISNA(V526),Q525,V526)</f>
        <v>1.675</v>
      </c>
      <c r="R526" s="28" t="n">
        <f aca="false">IF(ISNA(W526),R525,W526)</f>
        <v>1.84</v>
      </c>
      <c r="S526" s="28" t="n">
        <f aca="false">IF(ISNA(X526),S525,X526)</f>
        <v>1.815</v>
      </c>
      <c r="T526" s="28" t="n">
        <f aca="false">IF(ISNA(Y526),T525,Y526)</f>
        <v>1.815</v>
      </c>
      <c r="V526" s="28" t="n">
        <f aca="false">VLOOKUP($B526,IF(V$1=2,PRICELOOK2,IF(V$1=3,PRICELOOK3,IF(V$1=4,cash,PRICELOOK))),V$2,FALSE())</f>
        <v>1.675</v>
      </c>
      <c r="W526" s="28" t="n">
        <f aca="false">VLOOKUP($B526,IF(W$1=2,PRICELOOK2,IF(W$1=3,PRICELOOK3,IF(W$1=4,cash,PRICELOOK))),W$2,FALSE())</f>
        <v>1.84</v>
      </c>
      <c r="X526" s="28" t="n">
        <f aca="false">VLOOKUP($B526,IF(X$1=2,PRICELOOK2,IF(X$1=3,PRICELOOK3,IF(X$1=4,cash,PRICELOOK))),X$2,FALSE())</f>
        <v>1.815</v>
      </c>
      <c r="Y526" s="28" t="n">
        <f aca="false">VLOOKUP($B526,IF(Y$1=2,PRICELOOK2,IF(Y$1=3,PRICELOOK3,IF(Y$1=4,cash,PRICELOOK))),Y$2,FALSE())</f>
        <v>1.815</v>
      </c>
      <c r="BK526" s="28" t="n">
        <f aca="false">V526</f>
        <v>1.675</v>
      </c>
      <c r="BL526" s="28" t="n">
        <f aca="false">W526</f>
        <v>1.84</v>
      </c>
      <c r="BM526" s="1" t="n">
        <f aca="false">IF(BK526=0,0,IF(BL526=0,0,1))</f>
        <v>1</v>
      </c>
      <c r="BN526" s="56" t="n">
        <f aca="false">B526</f>
        <v>36204</v>
      </c>
      <c r="BO526" s="71" t="n">
        <f aca="false">IF(BM526=1,CORREL(BK507:BK526,BL507:BL526),1.1)</f>
        <v>0.817605859666125</v>
      </c>
      <c r="BP526" s="28" t="n">
        <f aca="false">IF(BM526=0," ",BO526)</f>
        <v>0.817605859666125</v>
      </c>
      <c r="BV526" s="56" t="n">
        <f aca="false">BN526</f>
        <v>36204</v>
      </c>
      <c r="BW526" s="28" t="n">
        <f aca="false">V526</f>
        <v>1.675</v>
      </c>
      <c r="BX526" s="28" t="n">
        <f aca="false">W526</f>
        <v>1.84</v>
      </c>
      <c r="BY526" s="1" t="n">
        <f aca="false">LN(BW526/BW525)</f>
        <v>0</v>
      </c>
      <c r="BZ526" s="1" t="n">
        <f aca="false">LN(BX526/BX525)</f>
        <v>0</v>
      </c>
      <c r="CA526" s="56" t="n">
        <f aca="false">BV526</f>
        <v>36204</v>
      </c>
      <c r="CB526" s="1" t="n">
        <f aca="false">IF(ISNUMBER(STDEV(BY505:BY526)),STDEV(BY505:BY526)*SQRT(252),0)</f>
        <v>0.226734576860535</v>
      </c>
      <c r="CC526" s="1" t="n">
        <f aca="false">IF(ISNUMBER(STDEV(BZ505:BZ526)),STDEV(BZ505:BZ526)*SQRT(252),0)</f>
        <v>0.123457180315087</v>
      </c>
      <c r="CF526" s="56" t="n">
        <v>36053</v>
      </c>
      <c r="CG526" s="1" t="n">
        <f aca="false">ROUND(CORREL(C505:C526,E505:E526),2)</f>
        <v>0.81</v>
      </c>
      <c r="CI526" s="56" t="n">
        <v>36053</v>
      </c>
      <c r="CJ526" s="3" t="e">
        <f aca="false">ROUND(STDEV(CO505:CO526)*CJ$24,2)</f>
        <v>#DIV/0!</v>
      </c>
      <c r="CK526" s="3" t="e">
        <f aca="false">ROUND(STDEV(CP505:CP526)*CK$24,2)</f>
        <v>#DIV/0!</v>
      </c>
    </row>
    <row r="527" customFormat="false" ht="12.75" hidden="false" customHeight="false" outlineLevel="0" collapsed="false">
      <c r="A527" s="1" t="n">
        <f aca="false">A528-1</f>
        <v>960</v>
      </c>
      <c r="B527" s="56" t="n">
        <f aca="false">HLOOKUP("date",IF(TERM2="cash",cash,PRICELOOK),IF(A527&gt;=2,A527,2),FALSE())</f>
        <v>36205</v>
      </c>
      <c r="C527" s="1" t="n">
        <f aca="false">IF(MIN($N527:$O527)=0,0,N527)</f>
        <v>1.675</v>
      </c>
      <c r="D527" s="35" t="n">
        <f aca="false">IF(ma=7,AVERAGE(C521:C527),IF(ma=14,AVERAGE(C514:C527),IF(ma=30,AVERAGE(C498:C527),IF(ma=40,AVERAGE(C488:C527),0))))</f>
        <v>0</v>
      </c>
      <c r="E527" s="1" t="n">
        <f aca="false">IF(MIN($N527:$O527)=0,0,O527)</f>
        <v>1.84</v>
      </c>
      <c r="I527" s="56" t="n">
        <f aca="false">B527</f>
        <v>36205</v>
      </c>
      <c r="J527" s="35" t="n">
        <f aca="false">IF(MIN(C527,E527)=0,0,E527-C527)</f>
        <v>0.165</v>
      </c>
      <c r="K527" s="35" t="n">
        <f aca="false">IF(ma=7,AVERAGE(J521:J527),IF(ma=14,AVERAGE(J514:J527),IF(ma=30,AVERAGE(J498:J527),IF(ma=40,AVERAGE(J488:J527),0))))</f>
        <v>0</v>
      </c>
      <c r="L527" s="35"/>
      <c r="M527" s="35"/>
      <c r="N527" s="28" t="n">
        <f aca="false">IF(BASISYN="YES",Q527-S527,Q527)</f>
        <v>1.675</v>
      </c>
      <c r="O527" s="28" t="n">
        <f aca="false">IF(BASISYN="YES",R527-T527,R527)</f>
        <v>1.84</v>
      </c>
      <c r="Q527" s="28" t="n">
        <f aca="false">IF(ISNA(V527),Q526,V527)</f>
        <v>1.675</v>
      </c>
      <c r="R527" s="28" t="n">
        <f aca="false">IF(ISNA(W527),R526,W527)</f>
        <v>1.84</v>
      </c>
      <c r="S527" s="28" t="n">
        <f aca="false">IF(ISNA(X527),S526,X527)</f>
        <v>1.815</v>
      </c>
      <c r="T527" s="28" t="n">
        <f aca="false">IF(ISNA(Y527),T526,Y527)</f>
        <v>1.815</v>
      </c>
      <c r="V527" s="28" t="n">
        <f aca="false">VLOOKUP($B527,IF(V$1=2,PRICELOOK2,IF(V$1=3,PRICELOOK3,IF(V$1=4,cash,PRICELOOK))),V$2,FALSE())</f>
        <v>1.675</v>
      </c>
      <c r="W527" s="28" t="n">
        <f aca="false">VLOOKUP($B527,IF(W$1=2,PRICELOOK2,IF(W$1=3,PRICELOOK3,IF(W$1=4,cash,PRICELOOK))),W$2,FALSE())</f>
        <v>1.84</v>
      </c>
      <c r="X527" s="28" t="n">
        <f aca="false">VLOOKUP($B527,IF(X$1=2,PRICELOOK2,IF(X$1=3,PRICELOOK3,IF(X$1=4,cash,PRICELOOK))),X$2,FALSE())</f>
        <v>1.815</v>
      </c>
      <c r="Y527" s="28" t="n">
        <f aca="false">VLOOKUP($B527,IF(Y$1=2,PRICELOOK2,IF(Y$1=3,PRICELOOK3,IF(Y$1=4,cash,PRICELOOK))),Y$2,FALSE())</f>
        <v>1.815</v>
      </c>
      <c r="BK527" s="28" t="n">
        <f aca="false">V527</f>
        <v>1.675</v>
      </c>
      <c r="BL527" s="28" t="n">
        <f aca="false">W527</f>
        <v>1.84</v>
      </c>
      <c r="BM527" s="1" t="n">
        <f aca="false">IF(BK527=0,0,IF(BL527=0,0,1))</f>
        <v>1</v>
      </c>
      <c r="BN527" s="56" t="n">
        <f aca="false">B527</f>
        <v>36205</v>
      </c>
      <c r="BO527" s="71" t="n">
        <f aca="false">IF(BM527=1,CORREL(BK508:BK527,BL508:BL527),1.1)</f>
        <v>0.831819291940842</v>
      </c>
      <c r="BP527" s="28" t="n">
        <f aca="false">IF(BM527=0," ",BO527)</f>
        <v>0.831819291940842</v>
      </c>
      <c r="BV527" s="56" t="n">
        <f aca="false">BN527</f>
        <v>36205</v>
      </c>
      <c r="BW527" s="28" t="n">
        <f aca="false">V527</f>
        <v>1.675</v>
      </c>
      <c r="BX527" s="28" t="n">
        <f aca="false">W527</f>
        <v>1.84</v>
      </c>
      <c r="BY527" s="1" t="n">
        <f aca="false">LN(BW527/BW526)</f>
        <v>0</v>
      </c>
      <c r="BZ527" s="1" t="n">
        <f aca="false">LN(BX527/BX526)</f>
        <v>0</v>
      </c>
      <c r="CA527" s="56" t="n">
        <f aca="false">BV527</f>
        <v>36205</v>
      </c>
      <c r="CB527" s="1" t="n">
        <f aca="false">IF(ISNUMBER(STDEV(BY506:BY527)),STDEV(BY506:BY527)*SQRT(252),0)</f>
        <v>0.226734576860535</v>
      </c>
      <c r="CC527" s="1" t="n">
        <f aca="false">IF(ISNUMBER(STDEV(BZ506:BZ527)),STDEV(BZ506:BZ527)*SQRT(252),0)</f>
        <v>0.123457180315088</v>
      </c>
      <c r="CF527" s="56" t="n">
        <v>36054</v>
      </c>
      <c r="CG527" s="1" t="n">
        <f aca="false">ROUND(CORREL(C506:C527,E506:E527),2)</f>
        <v>0.8</v>
      </c>
      <c r="CI527" s="56" t="n">
        <v>36054</v>
      </c>
      <c r="CJ527" s="3" t="e">
        <f aca="false">ROUND(STDEV(CO506:CO527)*CJ$24,2)</f>
        <v>#DIV/0!</v>
      </c>
      <c r="CK527" s="3" t="e">
        <f aca="false">ROUND(STDEV(CP506:CP527)*CK$24,2)</f>
        <v>#DIV/0!</v>
      </c>
    </row>
    <row r="528" customFormat="false" ht="12.75" hidden="false" customHeight="false" outlineLevel="0" collapsed="false">
      <c r="A528" s="1" t="n">
        <f aca="false">A529-1</f>
        <v>961</v>
      </c>
      <c r="B528" s="56" t="n">
        <f aca="false">HLOOKUP("date",IF(TERM2="cash",cash,PRICELOOK),IF(A528&gt;=2,A528,2),FALSE())</f>
        <v>36206</v>
      </c>
      <c r="C528" s="1" t="n">
        <f aca="false">IF(MIN($N528:$O528)=0,0,N528)</f>
        <v>1.675</v>
      </c>
      <c r="D528" s="35" t="n">
        <f aca="false">IF(ma=7,AVERAGE(C522:C528),IF(ma=14,AVERAGE(C515:C528),IF(ma=30,AVERAGE(C499:C528),IF(ma=40,AVERAGE(C489:C528),0))))</f>
        <v>0</v>
      </c>
      <c r="E528" s="1" t="n">
        <f aca="false">IF(MIN($N528:$O528)=0,0,O528)</f>
        <v>1.84</v>
      </c>
      <c r="I528" s="56" t="n">
        <f aca="false">B528</f>
        <v>36206</v>
      </c>
      <c r="J528" s="35" t="n">
        <f aca="false">IF(MIN(C528,E528)=0,0,E528-C528)</f>
        <v>0.165</v>
      </c>
      <c r="K528" s="35" t="n">
        <f aca="false">IF(ma=7,AVERAGE(J522:J528),IF(ma=14,AVERAGE(J515:J528),IF(ma=30,AVERAGE(J499:J528),IF(ma=40,AVERAGE(J489:J528),0))))</f>
        <v>0</v>
      </c>
      <c r="L528" s="35"/>
      <c r="M528" s="35"/>
      <c r="N528" s="28" t="n">
        <f aca="false">IF(BASISYN="YES",Q528-S528,Q528)</f>
        <v>1.675</v>
      </c>
      <c r="O528" s="28" t="n">
        <f aca="false">IF(BASISYN="YES",R528-T528,R528)</f>
        <v>1.84</v>
      </c>
      <c r="Q528" s="28" t="n">
        <f aca="false">IF(ISNA(V528),Q527,V528)</f>
        <v>1.675</v>
      </c>
      <c r="R528" s="28" t="n">
        <f aca="false">IF(ISNA(W528),R527,W528)</f>
        <v>1.84</v>
      </c>
      <c r="S528" s="28" t="n">
        <f aca="false">IF(ISNA(X528),S527,X528)</f>
        <v>1.815</v>
      </c>
      <c r="T528" s="28" t="n">
        <f aca="false">IF(ISNA(Y528),T527,Y528)</f>
        <v>1.815</v>
      </c>
      <c r="V528" s="28" t="n">
        <f aca="false">VLOOKUP($B528,IF(V$1=2,PRICELOOK2,IF(V$1=3,PRICELOOK3,IF(V$1=4,cash,PRICELOOK))),V$2,FALSE())</f>
        <v>1.675</v>
      </c>
      <c r="W528" s="28" t="n">
        <f aca="false">VLOOKUP($B528,IF(W$1=2,PRICELOOK2,IF(W$1=3,PRICELOOK3,IF(W$1=4,cash,PRICELOOK))),W$2,FALSE())</f>
        <v>1.84</v>
      </c>
      <c r="X528" s="28" t="n">
        <f aca="false">VLOOKUP($B528,IF(X$1=2,PRICELOOK2,IF(X$1=3,PRICELOOK3,IF(X$1=4,cash,PRICELOOK))),X$2,FALSE())</f>
        <v>1.815</v>
      </c>
      <c r="Y528" s="28" t="n">
        <f aca="false">VLOOKUP($B528,IF(Y$1=2,PRICELOOK2,IF(Y$1=3,PRICELOOK3,IF(Y$1=4,cash,PRICELOOK))),Y$2,FALSE())</f>
        <v>1.815</v>
      </c>
      <c r="BK528" s="28" t="n">
        <f aca="false">V528</f>
        <v>1.675</v>
      </c>
      <c r="BL528" s="28" t="n">
        <f aca="false">W528</f>
        <v>1.84</v>
      </c>
      <c r="BM528" s="1" t="n">
        <f aca="false">IF(BK528=0,0,IF(BL528=0,0,1))</f>
        <v>1</v>
      </c>
      <c r="BN528" s="56" t="n">
        <f aca="false">B528</f>
        <v>36206</v>
      </c>
      <c r="BO528" s="71" t="n">
        <f aca="false">IF(BM528=1,CORREL(BK509:BK528,BL509:BL528),1.1)</f>
        <v>0.825415589239393</v>
      </c>
      <c r="BP528" s="28" t="n">
        <f aca="false">IF(BM528=0," ",BO528)</f>
        <v>0.825415589239393</v>
      </c>
      <c r="BV528" s="56" t="n">
        <f aca="false">BN528</f>
        <v>36206</v>
      </c>
      <c r="BW528" s="28" t="n">
        <f aca="false">V528</f>
        <v>1.675</v>
      </c>
      <c r="BX528" s="28" t="n">
        <f aca="false">W528</f>
        <v>1.84</v>
      </c>
      <c r="BY528" s="1" t="n">
        <f aca="false">LN(BW528/BW527)</f>
        <v>0</v>
      </c>
      <c r="BZ528" s="1" t="n">
        <f aca="false">LN(BX528/BX527)</f>
        <v>0</v>
      </c>
      <c r="CA528" s="56" t="n">
        <f aca="false">BV528</f>
        <v>36206</v>
      </c>
      <c r="CB528" s="1" t="n">
        <f aca="false">IF(ISNUMBER(STDEV(BY507:BY528)),STDEV(BY507:BY528)*SQRT(252),0)</f>
        <v>0.226734576860535</v>
      </c>
      <c r="CC528" s="1" t="n">
        <f aca="false">IF(ISNUMBER(STDEV(BZ507:BZ528)),STDEV(BZ507:BZ528)*SQRT(252),0)</f>
        <v>0.123457180315088</v>
      </c>
      <c r="CF528" s="56" t="n">
        <v>36055</v>
      </c>
      <c r="CG528" s="1" t="n">
        <f aca="false">ROUND(CORREL(C507:C528,E507:E528),2)</f>
        <v>0.8</v>
      </c>
      <c r="CI528" s="56" t="n">
        <v>36055</v>
      </c>
      <c r="CJ528" s="3" t="e">
        <f aca="false">ROUND(STDEV(CO507:CO528)*CJ$24,2)</f>
        <v>#DIV/0!</v>
      </c>
      <c r="CK528" s="3" t="e">
        <f aca="false">ROUND(STDEV(CP507:CP528)*CK$24,2)</f>
        <v>#DIV/0!</v>
      </c>
    </row>
    <row r="529" customFormat="false" ht="12.75" hidden="false" customHeight="false" outlineLevel="0" collapsed="false">
      <c r="A529" s="1" t="n">
        <f aca="false">A530-1</f>
        <v>962</v>
      </c>
      <c r="B529" s="56" t="n">
        <f aca="false">HLOOKUP("date",IF(TERM2="cash",cash,PRICELOOK),IF(A529&gt;=2,A529,2),FALSE())</f>
        <v>36207</v>
      </c>
      <c r="C529" s="1" t="n">
        <f aca="false">IF(MIN($N529:$O529)=0,0,N529)</f>
        <v>1.655</v>
      </c>
      <c r="D529" s="35" t="n">
        <f aca="false">IF(ma=7,AVERAGE(C523:C529),IF(ma=14,AVERAGE(C516:C529),IF(ma=30,AVERAGE(C500:C529),IF(ma=40,AVERAGE(C490:C529),0))))</f>
        <v>0</v>
      </c>
      <c r="E529" s="1" t="n">
        <f aca="false">IF(MIN($N529:$O529)=0,0,O529)</f>
        <v>1.845</v>
      </c>
      <c r="I529" s="56" t="n">
        <f aca="false">B529</f>
        <v>36207</v>
      </c>
      <c r="J529" s="35" t="n">
        <f aca="false">IF(MIN(C529,E529)=0,0,E529-C529)</f>
        <v>0.19</v>
      </c>
      <c r="K529" s="35" t="n">
        <f aca="false">IF(ma=7,AVERAGE(J523:J529),IF(ma=14,AVERAGE(J516:J529),IF(ma=30,AVERAGE(J500:J529),IF(ma=40,AVERAGE(J490:J529),0))))</f>
        <v>0</v>
      </c>
      <c r="L529" s="35"/>
      <c r="M529" s="35"/>
      <c r="N529" s="28" t="n">
        <f aca="false">IF(BASISYN="YES",Q529-S529,Q529)</f>
        <v>1.655</v>
      </c>
      <c r="O529" s="28" t="n">
        <f aca="false">IF(BASISYN="YES",R529-T529,R529)</f>
        <v>1.845</v>
      </c>
      <c r="Q529" s="28" t="n">
        <f aca="false">IF(ISNA(V529),Q528,V529)</f>
        <v>1.655</v>
      </c>
      <c r="R529" s="28" t="n">
        <f aca="false">IF(ISNA(W529),R528,W529)</f>
        <v>1.845</v>
      </c>
      <c r="S529" s="28" t="n">
        <f aca="false">IF(ISNA(X529),S528,X529)</f>
        <v>1.795</v>
      </c>
      <c r="T529" s="28" t="n">
        <f aca="false">IF(ISNA(Y529),T528,Y529)</f>
        <v>1.795</v>
      </c>
      <c r="V529" s="28" t="n">
        <f aca="false">VLOOKUP($B529,IF(V$1=2,PRICELOOK2,IF(V$1=3,PRICELOOK3,IF(V$1=4,cash,PRICELOOK))),V$2,FALSE())</f>
        <v>1.655</v>
      </c>
      <c r="W529" s="28" t="n">
        <f aca="false">VLOOKUP($B529,IF(W$1=2,PRICELOOK2,IF(W$1=3,PRICELOOK3,IF(W$1=4,cash,PRICELOOK))),W$2,FALSE())</f>
        <v>1.845</v>
      </c>
      <c r="X529" s="28" t="n">
        <f aca="false">VLOOKUP($B529,IF(X$1=2,PRICELOOK2,IF(X$1=3,PRICELOOK3,IF(X$1=4,cash,PRICELOOK))),X$2,FALSE())</f>
        <v>1.795</v>
      </c>
      <c r="Y529" s="28" t="n">
        <f aca="false">VLOOKUP($B529,IF(Y$1=2,PRICELOOK2,IF(Y$1=3,PRICELOOK3,IF(Y$1=4,cash,PRICELOOK))),Y$2,FALSE())</f>
        <v>1.795</v>
      </c>
      <c r="BK529" s="28" t="n">
        <f aca="false">V529</f>
        <v>1.655</v>
      </c>
      <c r="BL529" s="28" t="n">
        <f aca="false">W529</f>
        <v>1.845</v>
      </c>
      <c r="BM529" s="1" t="n">
        <f aca="false">IF(BK529=0,0,IF(BL529=0,0,1))</f>
        <v>1</v>
      </c>
      <c r="BN529" s="56" t="n">
        <f aca="false">B529</f>
        <v>36207</v>
      </c>
      <c r="BO529" s="71" t="n">
        <f aca="false">IF(BM529=1,CORREL(BK510:BK529,BL510:BL529),1.1)</f>
        <v>0.818111689849587</v>
      </c>
      <c r="BP529" s="28" t="n">
        <f aca="false">IF(BM529=0," ",BO529)</f>
        <v>0.818111689849587</v>
      </c>
      <c r="BV529" s="56" t="n">
        <f aca="false">BN529</f>
        <v>36207</v>
      </c>
      <c r="BW529" s="28" t="n">
        <f aca="false">V529</f>
        <v>1.655</v>
      </c>
      <c r="BX529" s="28" t="n">
        <f aca="false">W529</f>
        <v>1.845</v>
      </c>
      <c r="BY529" s="1" t="n">
        <f aca="false">LN(BW529/BW528)</f>
        <v>-0.0120121564480035</v>
      </c>
      <c r="BZ529" s="1" t="n">
        <f aca="false">LN(BX529/BX528)</f>
        <v>0.0027137058715961</v>
      </c>
      <c r="CA529" s="56" t="n">
        <f aca="false">BV529</f>
        <v>36207</v>
      </c>
      <c r="CB529" s="1" t="n">
        <f aca="false">IF(ISNUMBER(STDEV(BY508:BY529)),STDEV(BY508:BY529)*SQRT(252),0)</f>
        <v>0.228344460360552</v>
      </c>
      <c r="CC529" s="1" t="n">
        <f aca="false">IF(ISNUMBER(STDEV(BZ508:BZ529)),STDEV(BZ508:BZ529)*SQRT(252),0)</f>
        <v>0.121588310480457</v>
      </c>
      <c r="CF529" s="56" t="n">
        <v>36056</v>
      </c>
      <c r="CG529" s="1" t="n">
        <f aca="false">ROUND(CORREL(C508:C529,E508:E529),2)</f>
        <v>0.82</v>
      </c>
      <c r="CI529" s="56" t="n">
        <v>36056</v>
      </c>
      <c r="CJ529" s="3" t="e">
        <f aca="false">ROUND(STDEV(CO508:CO529)*CJ$24,2)</f>
        <v>#DIV/0!</v>
      </c>
      <c r="CK529" s="3" t="e">
        <f aca="false">ROUND(STDEV(CP508:CP529)*CK$24,2)</f>
        <v>#DIV/0!</v>
      </c>
    </row>
    <row r="530" customFormat="false" ht="12.75" hidden="false" customHeight="false" outlineLevel="0" collapsed="false">
      <c r="A530" s="1" t="n">
        <f aca="false">A531-1</f>
        <v>963</v>
      </c>
      <c r="B530" s="56" t="n">
        <f aca="false">HLOOKUP("date",IF(TERM2="cash",cash,PRICELOOK),IF(A530&gt;=2,A530,2),FALSE())</f>
        <v>36208</v>
      </c>
      <c r="C530" s="1" t="n">
        <f aca="false">IF(MIN($N530:$O530)=0,0,N530)</f>
        <v>1.645</v>
      </c>
      <c r="D530" s="35" t="n">
        <f aca="false">IF(ma=7,AVERAGE(C524:C530),IF(ma=14,AVERAGE(C517:C530),IF(ma=30,AVERAGE(C501:C530),IF(ma=40,AVERAGE(C491:C530),0))))</f>
        <v>0</v>
      </c>
      <c r="E530" s="1" t="n">
        <f aca="false">IF(MIN($N530:$O530)=0,0,O530)</f>
        <v>1.84</v>
      </c>
      <c r="I530" s="56" t="n">
        <f aca="false">B530</f>
        <v>36208</v>
      </c>
      <c r="J530" s="35" t="n">
        <f aca="false">IF(MIN(C530,E530)=0,0,E530-C530)</f>
        <v>0.195</v>
      </c>
      <c r="K530" s="35" t="n">
        <f aca="false">IF(ma=7,AVERAGE(J524:J530),IF(ma=14,AVERAGE(J517:J530),IF(ma=30,AVERAGE(J501:J530),IF(ma=40,AVERAGE(J491:J530),0))))</f>
        <v>0</v>
      </c>
      <c r="L530" s="35"/>
      <c r="M530" s="35"/>
      <c r="N530" s="28" t="n">
        <f aca="false">IF(BASISYN="YES",Q530-S530,Q530)</f>
        <v>1.645</v>
      </c>
      <c r="O530" s="28" t="n">
        <f aca="false">IF(BASISYN="YES",R530-T530,R530)</f>
        <v>1.84</v>
      </c>
      <c r="Q530" s="28" t="n">
        <f aca="false">IF(ISNA(V530),Q529,V530)</f>
        <v>1.645</v>
      </c>
      <c r="R530" s="28" t="n">
        <f aca="false">IF(ISNA(W530),R529,W530)</f>
        <v>1.84</v>
      </c>
      <c r="S530" s="28" t="n">
        <f aca="false">IF(ISNA(X530),S529,X530)</f>
        <v>1.79</v>
      </c>
      <c r="T530" s="28" t="n">
        <f aca="false">IF(ISNA(Y530),T529,Y530)</f>
        <v>1.79</v>
      </c>
      <c r="V530" s="28" t="n">
        <f aca="false">VLOOKUP($B530,IF(V$1=2,PRICELOOK2,IF(V$1=3,PRICELOOK3,IF(V$1=4,cash,PRICELOOK))),V$2,FALSE())</f>
        <v>1.645</v>
      </c>
      <c r="W530" s="28" t="n">
        <f aca="false">VLOOKUP($B530,IF(W$1=2,PRICELOOK2,IF(W$1=3,PRICELOOK3,IF(W$1=4,cash,PRICELOOK))),W$2,FALSE())</f>
        <v>1.84</v>
      </c>
      <c r="X530" s="28" t="n">
        <f aca="false">VLOOKUP($B530,IF(X$1=2,PRICELOOK2,IF(X$1=3,PRICELOOK3,IF(X$1=4,cash,PRICELOOK))),X$2,FALSE())</f>
        <v>1.79</v>
      </c>
      <c r="Y530" s="28" t="n">
        <f aca="false">VLOOKUP($B530,IF(Y$1=2,PRICELOOK2,IF(Y$1=3,PRICELOOK3,IF(Y$1=4,cash,PRICELOOK))),Y$2,FALSE())</f>
        <v>1.79</v>
      </c>
      <c r="BK530" s="28" t="n">
        <f aca="false">V530</f>
        <v>1.645</v>
      </c>
      <c r="BL530" s="28" t="n">
        <f aca="false">W530</f>
        <v>1.84</v>
      </c>
      <c r="BM530" s="1" t="n">
        <f aca="false">IF(BK530=0,0,IF(BL530=0,0,1))</f>
        <v>1</v>
      </c>
      <c r="BN530" s="56" t="n">
        <f aca="false">B530</f>
        <v>36208</v>
      </c>
      <c r="BO530" s="71" t="n">
        <f aca="false">IF(BM530=1,CORREL(BK511:BK530,BL511:BL530),1.1)</f>
        <v>0.741151030725889</v>
      </c>
      <c r="BP530" s="28" t="n">
        <f aca="false">IF(BM530=0," ",BO530)</f>
        <v>0.741151030725889</v>
      </c>
      <c r="BV530" s="56" t="n">
        <f aca="false">BN530</f>
        <v>36208</v>
      </c>
      <c r="BW530" s="28" t="n">
        <f aca="false">V530</f>
        <v>1.645</v>
      </c>
      <c r="BX530" s="28" t="n">
        <f aca="false">W530</f>
        <v>1.84</v>
      </c>
      <c r="BY530" s="1" t="n">
        <f aca="false">LN(BW530/BW529)</f>
        <v>-0.00606062461169107</v>
      </c>
      <c r="BZ530" s="1" t="n">
        <f aca="false">LN(BX530/BX529)</f>
        <v>-0.00271370587159616</v>
      </c>
      <c r="CA530" s="56" t="n">
        <f aca="false">BV530</f>
        <v>36208</v>
      </c>
      <c r="CB530" s="1" t="n">
        <f aca="false">IF(ISNUMBER(STDEV(BY509:BY530)),STDEV(BY509:BY530)*SQRT(252),0)</f>
        <v>0.223677796722725</v>
      </c>
      <c r="CC530" s="1" t="n">
        <f aca="false">IF(ISNUMBER(STDEV(BZ509:BZ530)),STDEV(BZ509:BZ530)*SQRT(252),0)</f>
        <v>0.108775730600241</v>
      </c>
      <c r="CF530" s="56" t="n">
        <v>36059</v>
      </c>
      <c r="CG530" s="1" t="n">
        <f aca="false">ROUND(CORREL(C509:C530,E509:E530),2)</f>
        <v>0.81</v>
      </c>
      <c r="CI530" s="56" t="n">
        <v>36059</v>
      </c>
      <c r="CJ530" s="3" t="e">
        <f aca="false">ROUND(STDEV(CO509:CO530)*CJ$24,2)</f>
        <v>#DIV/0!</v>
      </c>
      <c r="CK530" s="3" t="e">
        <f aca="false">ROUND(STDEV(CP509:CP530)*CK$24,2)</f>
        <v>#DIV/0!</v>
      </c>
    </row>
    <row r="531" customFormat="false" ht="12.75" hidden="false" customHeight="false" outlineLevel="0" collapsed="false">
      <c r="A531" s="1" t="n">
        <f aca="false">A532-1</f>
        <v>964</v>
      </c>
      <c r="B531" s="56" t="n">
        <f aca="false">HLOOKUP("date",IF(TERM2="cash",cash,PRICELOOK),IF(A531&gt;=2,A531,2),FALSE())</f>
        <v>36209</v>
      </c>
      <c r="C531" s="1" t="n">
        <f aca="false">IF(MIN($N531:$O531)=0,0,N531)</f>
        <v>1.645</v>
      </c>
      <c r="D531" s="35" t="n">
        <f aca="false">IF(ma=7,AVERAGE(C525:C531),IF(ma=14,AVERAGE(C518:C531),IF(ma=30,AVERAGE(C502:C531),IF(ma=40,AVERAGE(C492:C531),0))))</f>
        <v>0</v>
      </c>
      <c r="E531" s="1" t="n">
        <f aca="false">IF(MIN($N531:$O531)=0,0,O531)</f>
        <v>1.825</v>
      </c>
      <c r="I531" s="56" t="n">
        <f aca="false">B531</f>
        <v>36209</v>
      </c>
      <c r="J531" s="35" t="n">
        <f aca="false">IF(MIN(C531,E531)=0,0,E531-C531)</f>
        <v>0.18</v>
      </c>
      <c r="K531" s="35" t="n">
        <f aca="false">IF(ma=7,AVERAGE(J525:J531),IF(ma=14,AVERAGE(J518:J531),IF(ma=30,AVERAGE(J502:J531),IF(ma=40,AVERAGE(J492:J531),0))))</f>
        <v>0</v>
      </c>
      <c r="L531" s="35"/>
      <c r="M531" s="35"/>
      <c r="N531" s="28" t="n">
        <f aca="false">IF(BASISYN="YES",Q531-S531,Q531)</f>
        <v>1.645</v>
      </c>
      <c r="O531" s="28" t="n">
        <f aca="false">IF(BASISYN="YES",R531-T531,R531)</f>
        <v>1.825</v>
      </c>
      <c r="Q531" s="28" t="n">
        <f aca="false">IF(ISNA(V531),Q530,V531)</f>
        <v>1.645</v>
      </c>
      <c r="R531" s="28" t="n">
        <f aca="false">IF(ISNA(W531),R530,W531)</f>
        <v>1.825</v>
      </c>
      <c r="S531" s="28" t="n">
        <f aca="false">IF(ISNA(X531),S530,X531)</f>
        <v>1.805</v>
      </c>
      <c r="T531" s="28" t="n">
        <f aca="false">IF(ISNA(Y531),T530,Y531)</f>
        <v>1.805</v>
      </c>
      <c r="V531" s="28" t="n">
        <f aca="false">VLOOKUP($B531,IF(V$1=2,PRICELOOK2,IF(V$1=3,PRICELOOK3,IF(V$1=4,cash,PRICELOOK))),V$2,FALSE())</f>
        <v>1.645</v>
      </c>
      <c r="W531" s="28" t="n">
        <f aca="false">VLOOKUP($B531,IF(W$1=2,PRICELOOK2,IF(W$1=3,PRICELOOK3,IF(W$1=4,cash,PRICELOOK))),W$2,FALSE())</f>
        <v>1.825</v>
      </c>
      <c r="X531" s="28" t="n">
        <f aca="false">VLOOKUP($B531,IF(X$1=2,PRICELOOK2,IF(X$1=3,PRICELOOK3,IF(X$1=4,cash,PRICELOOK))),X$2,FALSE())</f>
        <v>1.805</v>
      </c>
      <c r="Y531" s="28" t="n">
        <f aca="false">VLOOKUP($B531,IF(Y$1=2,PRICELOOK2,IF(Y$1=3,PRICELOOK3,IF(Y$1=4,cash,PRICELOOK))),Y$2,FALSE())</f>
        <v>1.805</v>
      </c>
      <c r="BK531" s="28" t="n">
        <f aca="false">V531</f>
        <v>1.645</v>
      </c>
      <c r="BL531" s="28" t="n">
        <f aca="false">W531</f>
        <v>1.825</v>
      </c>
      <c r="BM531" s="1" t="n">
        <f aca="false">IF(BK531=0,0,IF(BL531=0,0,1))</f>
        <v>1</v>
      </c>
      <c r="BN531" s="56" t="n">
        <f aca="false">B531</f>
        <v>36209</v>
      </c>
      <c r="BO531" s="71" t="n">
        <f aca="false">IF(BM531=1,CORREL(BK512:BK531,BL512:BL531),1.1)</f>
        <v>0.726412082209176</v>
      </c>
      <c r="BP531" s="28" t="n">
        <f aca="false">IF(BM531=0," ",BO531)</f>
        <v>0.726412082209176</v>
      </c>
      <c r="BV531" s="56" t="n">
        <f aca="false">BN531</f>
        <v>36209</v>
      </c>
      <c r="BW531" s="28" t="n">
        <f aca="false">V531</f>
        <v>1.645</v>
      </c>
      <c r="BX531" s="28" t="n">
        <f aca="false">W531</f>
        <v>1.825</v>
      </c>
      <c r="BY531" s="1" t="n">
        <f aca="false">LN(BW531/BW530)</f>
        <v>0</v>
      </c>
      <c r="BZ531" s="1" t="n">
        <f aca="false">LN(BX531/BX530)</f>
        <v>-0.00818558458643952</v>
      </c>
      <c r="CA531" s="56" t="n">
        <f aca="false">BV531</f>
        <v>36209</v>
      </c>
      <c r="CB531" s="1" t="n">
        <f aca="false">IF(ISNUMBER(STDEV(BY510:BY531)),STDEV(BY510:BY531)*SQRT(252),0)</f>
        <v>0.223357334956881</v>
      </c>
      <c r="CC531" s="1" t="n">
        <f aca="false">IF(ISNUMBER(STDEV(BZ510:BZ531)),STDEV(BZ510:BZ531)*SQRT(252),0)</f>
        <v>0.111727515391088</v>
      </c>
      <c r="CF531" s="56" t="n">
        <v>36060</v>
      </c>
      <c r="CG531" s="1" t="n">
        <f aca="false">ROUND(CORREL(C510:C531,E510:E531),2)</f>
        <v>0.81</v>
      </c>
      <c r="CI531" s="56" t="n">
        <v>36060</v>
      </c>
      <c r="CJ531" s="3" t="e">
        <f aca="false">ROUND(STDEV(CO510:CO531)*CJ$24,2)</f>
        <v>#DIV/0!</v>
      </c>
      <c r="CK531" s="3" t="e">
        <f aca="false">ROUND(STDEV(CP510:CP531)*CK$24,2)</f>
        <v>#DIV/0!</v>
      </c>
    </row>
    <row r="532" customFormat="false" ht="12.75" hidden="false" customHeight="false" outlineLevel="0" collapsed="false">
      <c r="A532" s="1" t="n">
        <f aca="false">A533-1</f>
        <v>965</v>
      </c>
      <c r="B532" s="56" t="n">
        <f aca="false">HLOOKUP("date",IF(TERM2="cash",cash,PRICELOOK),IF(A532&gt;=2,A532,2),FALSE())</f>
        <v>36210</v>
      </c>
      <c r="C532" s="1" t="n">
        <f aca="false">IF(MIN($N532:$O532)=0,0,N532)</f>
        <v>1.635</v>
      </c>
      <c r="D532" s="35" t="n">
        <f aca="false">IF(ma=7,AVERAGE(C526:C532),IF(ma=14,AVERAGE(C519:C532),IF(ma=30,AVERAGE(C503:C532),IF(ma=40,AVERAGE(C493:C532),0))))</f>
        <v>0</v>
      </c>
      <c r="E532" s="1" t="n">
        <f aca="false">IF(MIN($N532:$O532)=0,0,O532)</f>
        <v>1.825</v>
      </c>
      <c r="I532" s="56" t="n">
        <f aca="false">B532</f>
        <v>36210</v>
      </c>
      <c r="J532" s="35" t="n">
        <f aca="false">IF(MIN(C532,E532)=0,0,E532-C532)</f>
        <v>0.19</v>
      </c>
      <c r="K532" s="35" t="n">
        <f aca="false">IF(ma=7,AVERAGE(J526:J532),IF(ma=14,AVERAGE(J519:J532),IF(ma=30,AVERAGE(J503:J532),IF(ma=40,AVERAGE(J493:J532),0))))</f>
        <v>0</v>
      </c>
      <c r="L532" s="35"/>
      <c r="M532" s="35"/>
      <c r="N532" s="28" t="n">
        <f aca="false">IF(BASISYN="YES",Q532-S532,Q532)</f>
        <v>1.635</v>
      </c>
      <c r="O532" s="28" t="n">
        <f aca="false">IF(BASISYN="YES",R532-T532,R532)</f>
        <v>1.825</v>
      </c>
      <c r="Q532" s="28" t="n">
        <f aca="false">IF(ISNA(V532),Q531,V532)</f>
        <v>1.635</v>
      </c>
      <c r="R532" s="28" t="n">
        <f aca="false">IF(ISNA(W532),R531,W532)</f>
        <v>1.825</v>
      </c>
      <c r="S532" s="28" t="n">
        <f aca="false">IF(ISNA(X532),S531,X532)</f>
        <v>1.785</v>
      </c>
      <c r="T532" s="28" t="n">
        <f aca="false">IF(ISNA(Y532),T531,Y532)</f>
        <v>1.785</v>
      </c>
      <c r="V532" s="28" t="n">
        <f aca="false">VLOOKUP($B532,IF(V$1=2,PRICELOOK2,IF(V$1=3,PRICELOOK3,IF(V$1=4,cash,PRICELOOK))),V$2,FALSE())</f>
        <v>1.635</v>
      </c>
      <c r="W532" s="28" t="n">
        <f aca="false">VLOOKUP($B532,IF(W$1=2,PRICELOOK2,IF(W$1=3,PRICELOOK3,IF(W$1=4,cash,PRICELOOK))),W$2,FALSE())</f>
        <v>1.825</v>
      </c>
      <c r="X532" s="28" t="n">
        <f aca="false">VLOOKUP($B532,IF(X$1=2,PRICELOOK2,IF(X$1=3,PRICELOOK3,IF(X$1=4,cash,PRICELOOK))),X$2,FALSE())</f>
        <v>1.785</v>
      </c>
      <c r="Y532" s="28" t="n">
        <f aca="false">VLOOKUP($B532,IF(Y$1=2,PRICELOOK2,IF(Y$1=3,PRICELOOK3,IF(Y$1=4,cash,PRICELOOK))),Y$2,FALSE())</f>
        <v>1.785</v>
      </c>
      <c r="BK532" s="28" t="n">
        <f aca="false">V532</f>
        <v>1.635</v>
      </c>
      <c r="BL532" s="28" t="n">
        <f aca="false">W532</f>
        <v>1.825</v>
      </c>
      <c r="BM532" s="1" t="n">
        <f aca="false">IF(BK532=0,0,IF(BL532=0,0,1))</f>
        <v>1</v>
      </c>
      <c r="BN532" s="56" t="n">
        <f aca="false">B532</f>
        <v>36210</v>
      </c>
      <c r="BO532" s="71" t="n">
        <f aca="false">IF(BM532=1,CORREL(BK513:BK532,BL513:BL532),1.1)</f>
        <v>0.725868521139719</v>
      </c>
      <c r="BP532" s="28" t="n">
        <f aca="false">IF(BM532=0," ",BO532)</f>
        <v>0.725868521139719</v>
      </c>
      <c r="BV532" s="56" t="n">
        <f aca="false">BN532</f>
        <v>36210</v>
      </c>
      <c r="BW532" s="28" t="n">
        <f aca="false">V532</f>
        <v>1.635</v>
      </c>
      <c r="BX532" s="28" t="n">
        <f aca="false">W532</f>
        <v>1.825</v>
      </c>
      <c r="BY532" s="1" t="n">
        <f aca="false">LN(BW532/BW531)</f>
        <v>-0.00609757986811856</v>
      </c>
      <c r="BZ532" s="1" t="n">
        <f aca="false">LN(BX532/BX531)</f>
        <v>0</v>
      </c>
      <c r="CA532" s="56" t="n">
        <f aca="false">BV532</f>
        <v>36210</v>
      </c>
      <c r="CB532" s="1" t="n">
        <f aca="false">IF(ISNUMBER(STDEV(BY511:BY532)),STDEV(BY511:BY532)*SQRT(252),0)</f>
        <v>0.18387120004201</v>
      </c>
      <c r="CC532" s="1" t="n">
        <f aca="false">IF(ISNUMBER(STDEV(BZ511:BZ532)),STDEV(BZ511:BZ532)*SQRT(252),0)</f>
        <v>0.100251745062847</v>
      </c>
      <c r="CF532" s="56" t="n">
        <v>36061</v>
      </c>
      <c r="CG532" s="1" t="n">
        <f aca="false">ROUND(CORREL(C511:C532,E511:E532),2)</f>
        <v>0.75</v>
      </c>
      <c r="CI532" s="56" t="n">
        <v>36061</v>
      </c>
      <c r="CJ532" s="3" t="e">
        <f aca="false">ROUND(STDEV(CO511:CO532)*CJ$24,2)</f>
        <v>#DIV/0!</v>
      </c>
      <c r="CK532" s="3" t="e">
        <f aca="false">ROUND(STDEV(CP511:CP532)*CK$24,2)</f>
        <v>#DIV/0!</v>
      </c>
    </row>
    <row r="533" customFormat="false" ht="12.75" hidden="false" customHeight="false" outlineLevel="0" collapsed="false">
      <c r="A533" s="1" t="n">
        <f aca="false">A534-1</f>
        <v>966</v>
      </c>
      <c r="B533" s="56" t="n">
        <f aca="false">HLOOKUP("date",IF(TERM2="cash",cash,PRICELOOK),IF(A533&gt;=2,A533,2),FALSE())</f>
        <v>36211</v>
      </c>
      <c r="C533" s="1" t="n">
        <f aca="false">IF(MIN($N533:$O533)=0,0,N533)</f>
        <v>1.635</v>
      </c>
      <c r="D533" s="35" t="n">
        <f aca="false">IF(ma=7,AVERAGE(C527:C533),IF(ma=14,AVERAGE(C520:C533),IF(ma=30,AVERAGE(C504:C533),IF(ma=40,AVERAGE(C494:C533),0))))</f>
        <v>0</v>
      </c>
      <c r="E533" s="1" t="n">
        <f aca="false">IF(MIN($N533:$O533)=0,0,O533)</f>
        <v>1.825</v>
      </c>
      <c r="I533" s="56" t="n">
        <f aca="false">B533</f>
        <v>36211</v>
      </c>
      <c r="J533" s="35" t="n">
        <f aca="false">IF(MIN(C533,E533)=0,0,E533-C533)</f>
        <v>0.19</v>
      </c>
      <c r="K533" s="35" t="n">
        <f aca="false">IF(ma=7,AVERAGE(J527:J533),IF(ma=14,AVERAGE(J520:J533),IF(ma=30,AVERAGE(J504:J533),IF(ma=40,AVERAGE(J494:J533),0))))</f>
        <v>0</v>
      </c>
      <c r="L533" s="35"/>
      <c r="M533" s="35"/>
      <c r="N533" s="28" t="n">
        <f aca="false">IF(BASISYN="YES",Q533-S533,Q533)</f>
        <v>1.635</v>
      </c>
      <c r="O533" s="28" t="n">
        <f aca="false">IF(BASISYN="YES",R533-T533,R533)</f>
        <v>1.825</v>
      </c>
      <c r="Q533" s="28" t="n">
        <f aca="false">IF(ISNA(V533),Q532,V533)</f>
        <v>1.635</v>
      </c>
      <c r="R533" s="28" t="n">
        <f aca="false">IF(ISNA(W533),R532,W533)</f>
        <v>1.825</v>
      </c>
      <c r="S533" s="28" t="n">
        <f aca="false">IF(ISNA(X533),S532,X533)</f>
        <v>1.785</v>
      </c>
      <c r="T533" s="28" t="n">
        <f aca="false">IF(ISNA(Y533),T532,Y533)</f>
        <v>1.785</v>
      </c>
      <c r="V533" s="28" t="n">
        <f aca="false">VLOOKUP($B533,IF(V$1=2,PRICELOOK2,IF(V$1=3,PRICELOOK3,IF(V$1=4,cash,PRICELOOK))),V$2,FALSE())</f>
        <v>1.635</v>
      </c>
      <c r="W533" s="28" t="n">
        <f aca="false">VLOOKUP($B533,IF(W$1=2,PRICELOOK2,IF(W$1=3,PRICELOOK3,IF(W$1=4,cash,PRICELOOK))),W$2,FALSE())</f>
        <v>1.825</v>
      </c>
      <c r="X533" s="28" t="n">
        <f aca="false">VLOOKUP($B533,IF(X$1=2,PRICELOOK2,IF(X$1=3,PRICELOOK3,IF(X$1=4,cash,PRICELOOK))),X$2,FALSE())</f>
        <v>1.785</v>
      </c>
      <c r="Y533" s="28" t="n">
        <f aca="false">VLOOKUP($B533,IF(Y$1=2,PRICELOOK2,IF(Y$1=3,PRICELOOK3,IF(Y$1=4,cash,PRICELOOK))),Y$2,FALSE())</f>
        <v>1.785</v>
      </c>
      <c r="BK533" s="28" t="n">
        <f aca="false">V533</f>
        <v>1.635</v>
      </c>
      <c r="BL533" s="28" t="n">
        <f aca="false">W533</f>
        <v>1.825</v>
      </c>
      <c r="BM533" s="1" t="n">
        <f aca="false">IF(BK533=0,0,IF(BL533=0,0,1))</f>
        <v>1</v>
      </c>
      <c r="BN533" s="56" t="n">
        <f aca="false">B533</f>
        <v>36211</v>
      </c>
      <c r="BO533" s="71" t="n">
        <f aca="false">IF(BM533=1,CORREL(BK514:BK533,BL514:BL533),1.1)</f>
        <v>0.726683983051405</v>
      </c>
      <c r="BP533" s="28" t="n">
        <f aca="false">IF(BM533=0," ",BO533)</f>
        <v>0.726683983051405</v>
      </c>
      <c r="BV533" s="56" t="n">
        <f aca="false">BN533</f>
        <v>36211</v>
      </c>
      <c r="BW533" s="28" t="n">
        <f aca="false">V533</f>
        <v>1.635</v>
      </c>
      <c r="BX533" s="28" t="n">
        <f aca="false">W533</f>
        <v>1.825</v>
      </c>
      <c r="BY533" s="1" t="n">
        <f aca="false">LN(BW533/BW532)</f>
        <v>0</v>
      </c>
      <c r="BZ533" s="1" t="n">
        <f aca="false">LN(BX533/BX532)</f>
        <v>0</v>
      </c>
      <c r="CA533" s="56" t="n">
        <f aca="false">BV533</f>
        <v>36211</v>
      </c>
      <c r="CB533" s="1" t="n">
        <f aca="false">IF(ISNUMBER(STDEV(BY512:BY533)),STDEV(BY512:BY533)*SQRT(252),0)</f>
        <v>0.178852591880153</v>
      </c>
      <c r="CC533" s="1" t="n">
        <f aca="false">IF(ISNUMBER(STDEV(BZ512:BZ533)),STDEV(BZ512:BZ533)*SQRT(252),0)</f>
        <v>0.0942635002571848</v>
      </c>
      <c r="CF533" s="56" t="n">
        <v>36062</v>
      </c>
      <c r="CG533" s="1" t="n">
        <f aca="false">ROUND(CORREL(C512:C533,E512:E533),2)</f>
        <v>0.75</v>
      </c>
      <c r="CI533" s="56" t="n">
        <v>36062</v>
      </c>
      <c r="CJ533" s="3" t="e">
        <f aca="false">ROUND(STDEV(CO512:CO533)*CJ$24,2)</f>
        <v>#DIV/0!</v>
      </c>
      <c r="CK533" s="3" t="e">
        <f aca="false">ROUND(STDEV(CP512:CP533)*CK$24,2)</f>
        <v>#DIV/0!</v>
      </c>
    </row>
    <row r="534" customFormat="false" ht="12.75" hidden="false" customHeight="false" outlineLevel="0" collapsed="false">
      <c r="A534" s="1" t="n">
        <f aca="false">A535-1</f>
        <v>967</v>
      </c>
      <c r="B534" s="56" t="n">
        <f aca="false">HLOOKUP("date",IF(TERM2="cash",cash,PRICELOOK),IF(A534&gt;=2,A534,2),FALSE())</f>
        <v>36212</v>
      </c>
      <c r="C534" s="1" t="n">
        <f aca="false">IF(MIN($N534:$O534)=0,0,N534)</f>
        <v>1.635</v>
      </c>
      <c r="D534" s="35" t="n">
        <f aca="false">IF(ma=7,AVERAGE(C528:C534),IF(ma=14,AVERAGE(C521:C534),IF(ma=30,AVERAGE(C505:C534),IF(ma=40,AVERAGE(C495:C534),0))))</f>
        <v>0</v>
      </c>
      <c r="E534" s="1" t="n">
        <f aca="false">IF(MIN($N534:$O534)=0,0,O534)</f>
        <v>1.825</v>
      </c>
      <c r="I534" s="56" t="n">
        <f aca="false">B534</f>
        <v>36212</v>
      </c>
      <c r="J534" s="35" t="n">
        <f aca="false">IF(MIN(C534,E534)=0,0,E534-C534)</f>
        <v>0.19</v>
      </c>
      <c r="K534" s="35" t="n">
        <f aca="false">IF(ma=7,AVERAGE(J528:J534),IF(ma=14,AVERAGE(J521:J534),IF(ma=30,AVERAGE(J505:J534),IF(ma=40,AVERAGE(J495:J534),0))))</f>
        <v>0</v>
      </c>
      <c r="L534" s="35"/>
      <c r="M534" s="35"/>
      <c r="N534" s="28" t="n">
        <f aca="false">IF(BASISYN="YES",Q534-S534,Q534)</f>
        <v>1.635</v>
      </c>
      <c r="O534" s="28" t="n">
        <f aca="false">IF(BASISYN="YES",R534-T534,R534)</f>
        <v>1.825</v>
      </c>
      <c r="Q534" s="28" t="n">
        <f aca="false">IF(ISNA(V534),Q533,V534)</f>
        <v>1.635</v>
      </c>
      <c r="R534" s="28" t="n">
        <f aca="false">IF(ISNA(W534),R533,W534)</f>
        <v>1.825</v>
      </c>
      <c r="S534" s="28" t="n">
        <f aca="false">IF(ISNA(X534),S533,X534)</f>
        <v>1.785</v>
      </c>
      <c r="T534" s="28" t="n">
        <f aca="false">IF(ISNA(Y534),T533,Y534)</f>
        <v>1.785</v>
      </c>
      <c r="V534" s="28" t="n">
        <f aca="false">VLOOKUP($B534,IF(V$1=2,PRICELOOK2,IF(V$1=3,PRICELOOK3,IF(V$1=4,cash,PRICELOOK))),V$2,FALSE())</f>
        <v>1.635</v>
      </c>
      <c r="W534" s="28" t="n">
        <f aca="false">VLOOKUP($B534,IF(W$1=2,PRICELOOK2,IF(W$1=3,PRICELOOK3,IF(W$1=4,cash,PRICELOOK))),W$2,FALSE())</f>
        <v>1.825</v>
      </c>
      <c r="X534" s="28" t="n">
        <f aca="false">VLOOKUP($B534,IF(X$1=2,PRICELOOK2,IF(X$1=3,PRICELOOK3,IF(X$1=4,cash,PRICELOOK))),X$2,FALSE())</f>
        <v>1.785</v>
      </c>
      <c r="Y534" s="28" t="n">
        <f aca="false">VLOOKUP($B534,IF(Y$1=2,PRICELOOK2,IF(Y$1=3,PRICELOOK3,IF(Y$1=4,cash,PRICELOOK))),Y$2,FALSE())</f>
        <v>1.785</v>
      </c>
      <c r="BK534" s="28" t="n">
        <f aca="false">V534</f>
        <v>1.635</v>
      </c>
      <c r="BL534" s="28" t="n">
        <f aca="false">W534</f>
        <v>1.825</v>
      </c>
      <c r="BM534" s="1" t="n">
        <f aca="false">IF(BK534=0,0,IF(BL534=0,0,1))</f>
        <v>1</v>
      </c>
      <c r="BN534" s="56" t="n">
        <f aca="false">B534</f>
        <v>36212</v>
      </c>
      <c r="BO534" s="71" t="n">
        <f aca="false">IF(BM534=1,CORREL(BK515:BK534,BL515:BL534),1.1)</f>
        <v>0.722249706474212</v>
      </c>
      <c r="BP534" s="28" t="n">
        <f aca="false">IF(BM534=0," ",BO534)</f>
        <v>0.722249706474212</v>
      </c>
      <c r="BV534" s="56" t="n">
        <f aca="false">BN534</f>
        <v>36212</v>
      </c>
      <c r="BW534" s="28" t="n">
        <f aca="false">V534</f>
        <v>1.635</v>
      </c>
      <c r="BX534" s="28" t="n">
        <f aca="false">W534</f>
        <v>1.825</v>
      </c>
      <c r="BY534" s="1" t="n">
        <f aca="false">LN(BW534/BW533)</f>
        <v>0</v>
      </c>
      <c r="BZ534" s="1" t="n">
        <f aca="false">LN(BX534/BX533)</f>
        <v>0</v>
      </c>
      <c r="CA534" s="56" t="n">
        <f aca="false">BV534</f>
        <v>36212</v>
      </c>
      <c r="CB534" s="1" t="n">
        <f aca="false">IF(ISNUMBER(STDEV(BY513:BY534)),STDEV(BY513:BY534)*SQRT(252),0)</f>
        <v>0.178852591880153</v>
      </c>
      <c r="CC534" s="1" t="n">
        <f aca="false">IF(ISNUMBER(STDEV(BZ513:BZ534)),STDEV(BZ513:BZ534)*SQRT(252),0)</f>
        <v>0.0942635002571848</v>
      </c>
      <c r="CF534" s="56" t="n">
        <v>36063</v>
      </c>
      <c r="CG534" s="1" t="n">
        <f aca="false">ROUND(CORREL(C513:C534,E513:E534),2)</f>
        <v>0.75</v>
      </c>
      <c r="CI534" s="56" t="n">
        <v>36063</v>
      </c>
      <c r="CJ534" s="3" t="e">
        <f aca="false">ROUND(STDEV(CO513:CO534)*CJ$24,2)</f>
        <v>#DIV/0!</v>
      </c>
      <c r="CK534" s="3" t="e">
        <f aca="false">ROUND(STDEV(CP513:CP534)*CK$24,2)</f>
        <v>#DIV/0!</v>
      </c>
    </row>
    <row r="535" customFormat="false" ht="12.75" hidden="false" customHeight="false" outlineLevel="0" collapsed="false">
      <c r="A535" s="1" t="n">
        <f aca="false">A536-1</f>
        <v>968</v>
      </c>
      <c r="B535" s="56" t="n">
        <f aca="false">HLOOKUP("date",IF(TERM2="cash",cash,PRICELOOK),IF(A535&gt;=2,A535,2),FALSE())</f>
        <v>36213</v>
      </c>
      <c r="C535" s="1" t="n">
        <f aca="false">IF(MIN($N535:$O535)=0,0,N535)</f>
        <v>1.65</v>
      </c>
      <c r="D535" s="35" t="n">
        <f aca="false">IF(ma=7,AVERAGE(C529:C535),IF(ma=14,AVERAGE(C522:C535),IF(ma=30,AVERAGE(C506:C535),IF(ma=40,AVERAGE(C496:C535),0))))</f>
        <v>0</v>
      </c>
      <c r="E535" s="1" t="n">
        <f aca="false">IF(MIN($N535:$O535)=0,0,O535)</f>
        <v>1.82</v>
      </c>
      <c r="I535" s="56" t="n">
        <f aca="false">B535</f>
        <v>36213</v>
      </c>
      <c r="J535" s="35" t="n">
        <f aca="false">IF(MIN(C535,E535)=0,0,E535-C535)</f>
        <v>0.17</v>
      </c>
      <c r="K535" s="35" t="n">
        <f aca="false">IF(ma=7,AVERAGE(J529:J535),IF(ma=14,AVERAGE(J522:J535),IF(ma=30,AVERAGE(J506:J535),IF(ma=40,AVERAGE(J496:J535),0))))</f>
        <v>0</v>
      </c>
      <c r="L535" s="35"/>
      <c r="M535" s="35"/>
      <c r="N535" s="28" t="n">
        <f aca="false">IF(BASISYN="YES",Q535-S535,Q535)</f>
        <v>1.65</v>
      </c>
      <c r="O535" s="28" t="n">
        <f aca="false">IF(BASISYN="YES",R535-T535,R535)</f>
        <v>1.82</v>
      </c>
      <c r="Q535" s="28" t="n">
        <f aca="false">IF(ISNA(V535),Q534,V535)</f>
        <v>1.65</v>
      </c>
      <c r="R535" s="28" t="n">
        <f aca="false">IF(ISNA(W535),R534,W535)</f>
        <v>1.82</v>
      </c>
      <c r="S535" s="28" t="n">
        <f aca="false">IF(ISNA(X535),S534,X535)</f>
        <v>1.78</v>
      </c>
      <c r="T535" s="28" t="n">
        <f aca="false">IF(ISNA(Y535),T534,Y535)</f>
        <v>1.78</v>
      </c>
      <c r="V535" s="28" t="n">
        <f aca="false">VLOOKUP($B535,IF(V$1=2,PRICELOOK2,IF(V$1=3,PRICELOOK3,IF(V$1=4,cash,PRICELOOK))),V$2,FALSE())</f>
        <v>1.65</v>
      </c>
      <c r="W535" s="28" t="n">
        <f aca="false">VLOOKUP($B535,IF(W$1=2,PRICELOOK2,IF(W$1=3,PRICELOOK3,IF(W$1=4,cash,PRICELOOK))),W$2,FALSE())</f>
        <v>1.82</v>
      </c>
      <c r="X535" s="28" t="n">
        <f aca="false">VLOOKUP($B535,IF(X$1=2,PRICELOOK2,IF(X$1=3,PRICELOOK3,IF(X$1=4,cash,PRICELOOK))),X$2,FALSE())</f>
        <v>1.78</v>
      </c>
      <c r="Y535" s="28" t="n">
        <f aca="false">VLOOKUP($B535,IF(Y$1=2,PRICELOOK2,IF(Y$1=3,PRICELOOK3,IF(Y$1=4,cash,PRICELOOK))),Y$2,FALSE())</f>
        <v>1.78</v>
      </c>
      <c r="BK535" s="28" t="n">
        <f aca="false">V535</f>
        <v>1.65</v>
      </c>
      <c r="BL535" s="28" t="n">
        <f aca="false">W535</f>
        <v>1.82</v>
      </c>
      <c r="BM535" s="1" t="n">
        <f aca="false">IF(BK535=0,0,IF(BL535=0,0,1))</f>
        <v>1</v>
      </c>
      <c r="BN535" s="56" t="n">
        <f aca="false">B535</f>
        <v>36213</v>
      </c>
      <c r="BO535" s="71" t="n">
        <f aca="false">IF(BM535=1,CORREL(BK516:BK535,BL516:BL535),1.1)</f>
        <v>0.7432109882911</v>
      </c>
      <c r="BP535" s="28" t="n">
        <f aca="false">IF(BM535=0," ",BO535)</f>
        <v>0.7432109882911</v>
      </c>
      <c r="BV535" s="56" t="n">
        <f aca="false">BN535</f>
        <v>36213</v>
      </c>
      <c r="BW535" s="28" t="n">
        <f aca="false">V535</f>
        <v>1.65</v>
      </c>
      <c r="BX535" s="28" t="n">
        <f aca="false">W535</f>
        <v>1.82</v>
      </c>
      <c r="BY535" s="1" t="n">
        <f aca="false">LN(BW535/BW534)</f>
        <v>0.00913248356327247</v>
      </c>
      <c r="BZ535" s="1" t="n">
        <f aca="false">LN(BX535/BX534)</f>
        <v>-0.00274348594575083</v>
      </c>
      <c r="CA535" s="56" t="n">
        <f aca="false">BV535</f>
        <v>36213</v>
      </c>
      <c r="CB535" s="1" t="n">
        <f aca="false">IF(ISNUMBER(STDEV(BY514:BY535)),STDEV(BY514:BY535)*SQRT(252),0)</f>
        <v>0.182570493862384</v>
      </c>
      <c r="CC535" s="1" t="n">
        <f aca="false">IF(ISNUMBER(STDEV(BZ514:BZ535)),STDEV(BZ514:BZ535)*SQRT(252),0)</f>
        <v>0.0945045094704127</v>
      </c>
      <c r="CF535" s="56" t="n">
        <v>36066</v>
      </c>
      <c r="CG535" s="1" t="n">
        <f aca="false">ROUND(CORREL(C514:C535,E514:E535),2)</f>
        <v>0.7</v>
      </c>
      <c r="CI535" s="56" t="n">
        <v>36066</v>
      </c>
      <c r="CJ535" s="3" t="e">
        <f aca="false">ROUND(STDEV(CO514:CO535)*CJ$24,2)</f>
        <v>#DIV/0!</v>
      </c>
      <c r="CK535" s="3" t="e">
        <f aca="false">ROUND(STDEV(CP514:CP535)*CK$24,2)</f>
        <v>#DIV/0!</v>
      </c>
    </row>
    <row r="536" customFormat="false" ht="12.75" hidden="false" customHeight="false" outlineLevel="0" collapsed="false">
      <c r="A536" s="1" t="n">
        <f aca="false">A537-1</f>
        <v>969</v>
      </c>
      <c r="B536" s="56" t="n">
        <f aca="false">HLOOKUP("date",IF(TERM2="cash",cash,PRICELOOK),IF(A536&gt;=2,A536,2),FALSE())</f>
        <v>36214</v>
      </c>
      <c r="C536" s="1" t="n">
        <f aca="false">IF(MIN($N536:$O536)=0,0,N536)</f>
        <v>1.625</v>
      </c>
      <c r="D536" s="35" t="n">
        <f aca="false">IF(ma=7,AVERAGE(C530:C536),IF(ma=14,AVERAGE(C523:C536),IF(ma=30,AVERAGE(C507:C536),IF(ma=40,AVERAGE(C497:C536),0))))</f>
        <v>0</v>
      </c>
      <c r="E536" s="1" t="n">
        <f aca="false">IF(MIN($N536:$O536)=0,0,O536)</f>
        <v>1.79</v>
      </c>
      <c r="I536" s="56" t="n">
        <f aca="false">B536</f>
        <v>36214</v>
      </c>
      <c r="J536" s="35" t="n">
        <f aca="false">IF(MIN(C536,E536)=0,0,E536-C536)</f>
        <v>0.165</v>
      </c>
      <c r="K536" s="35" t="n">
        <f aca="false">IF(ma=7,AVERAGE(J530:J536),IF(ma=14,AVERAGE(J523:J536),IF(ma=30,AVERAGE(J507:J536),IF(ma=40,AVERAGE(J497:J536),0))))</f>
        <v>0</v>
      </c>
      <c r="L536" s="35"/>
      <c r="M536" s="35"/>
      <c r="N536" s="28" t="n">
        <f aca="false">IF(BASISYN="YES",Q536-S536,Q536)</f>
        <v>1.625</v>
      </c>
      <c r="O536" s="28" t="n">
        <f aca="false">IF(BASISYN="YES",R536-T536,R536)</f>
        <v>1.79</v>
      </c>
      <c r="Q536" s="28" t="n">
        <f aca="false">IF(ISNA(V536),Q535,V536)</f>
        <v>1.625</v>
      </c>
      <c r="R536" s="28" t="n">
        <f aca="false">IF(ISNA(W536),R535,W536)</f>
        <v>1.79</v>
      </c>
      <c r="S536" s="28" t="n">
        <f aca="false">IF(ISNA(X536),S535,X536)</f>
        <v>1.735</v>
      </c>
      <c r="T536" s="28" t="n">
        <f aca="false">IF(ISNA(Y536),T535,Y536)</f>
        <v>1.735</v>
      </c>
      <c r="V536" s="28" t="n">
        <f aca="false">VLOOKUP($B536,IF(V$1=2,PRICELOOK2,IF(V$1=3,PRICELOOK3,IF(V$1=4,cash,PRICELOOK))),V$2,FALSE())</f>
        <v>1.625</v>
      </c>
      <c r="W536" s="28" t="n">
        <f aca="false">VLOOKUP($B536,IF(W$1=2,PRICELOOK2,IF(W$1=3,PRICELOOK3,IF(W$1=4,cash,PRICELOOK))),W$2,FALSE())</f>
        <v>1.79</v>
      </c>
      <c r="X536" s="28" t="n">
        <f aca="false">VLOOKUP($B536,IF(X$1=2,PRICELOOK2,IF(X$1=3,PRICELOOK3,IF(X$1=4,cash,PRICELOOK))),X$2,FALSE())</f>
        <v>1.735</v>
      </c>
      <c r="Y536" s="28" t="n">
        <f aca="false">VLOOKUP($B536,IF(Y$1=2,PRICELOOK2,IF(Y$1=3,PRICELOOK3,IF(Y$1=4,cash,PRICELOOK))),Y$2,FALSE())</f>
        <v>1.735</v>
      </c>
      <c r="BK536" s="28" t="n">
        <f aca="false">V536</f>
        <v>1.625</v>
      </c>
      <c r="BL536" s="28" t="n">
        <f aca="false">W536</f>
        <v>1.79</v>
      </c>
      <c r="BM536" s="1" t="n">
        <f aca="false">IF(BK536=0,0,IF(BL536=0,0,1))</f>
        <v>1</v>
      </c>
      <c r="BN536" s="56" t="n">
        <f aca="false">B536</f>
        <v>36214</v>
      </c>
      <c r="BO536" s="71" t="n">
        <f aca="false">IF(BM536=1,CORREL(BK517:BK536,BL517:BL536),1.1)</f>
        <v>0.736210186833586</v>
      </c>
      <c r="BP536" s="28" t="n">
        <f aca="false">IF(BM536=0," ",BO536)</f>
        <v>0.736210186833586</v>
      </c>
      <c r="BV536" s="56" t="n">
        <f aca="false">BN536</f>
        <v>36214</v>
      </c>
      <c r="BW536" s="28" t="n">
        <f aca="false">V536</f>
        <v>1.625</v>
      </c>
      <c r="BX536" s="28" t="n">
        <f aca="false">W536</f>
        <v>1.79</v>
      </c>
      <c r="BY536" s="1" t="n">
        <f aca="false">LN(BW536/BW535)</f>
        <v>-0.0152674721307884</v>
      </c>
      <c r="BZ536" s="1" t="n">
        <f aca="false">LN(BX536/BX535)</f>
        <v>-0.0166208812360404</v>
      </c>
      <c r="CA536" s="56" t="n">
        <f aca="false">BV536</f>
        <v>36214</v>
      </c>
      <c r="CB536" s="1" t="n">
        <f aca="false">IF(ISNUMBER(STDEV(BY515:BY536)),STDEV(BY515:BY536)*SQRT(252),0)</f>
        <v>0.124070319514964</v>
      </c>
      <c r="CC536" s="1" t="n">
        <f aca="false">IF(ISNUMBER(STDEV(BZ515:BZ536)),STDEV(BZ515:BZ536)*SQRT(252),0)</f>
        <v>0.099830077960357</v>
      </c>
      <c r="CF536" s="56" t="n">
        <v>36067</v>
      </c>
      <c r="CG536" s="1" t="n">
        <f aca="false">ROUND(CORREL(C515:C536,E515:E536),2)</f>
        <v>0.69</v>
      </c>
      <c r="CI536" s="56" t="n">
        <v>36067</v>
      </c>
      <c r="CJ536" s="3" t="e">
        <f aca="false">ROUND(STDEV(CO515:CO536)*CJ$24,2)</f>
        <v>#DIV/0!</v>
      </c>
      <c r="CK536" s="3" t="e">
        <f aca="false">ROUND(STDEV(CP515:CP536)*CK$24,2)</f>
        <v>#DIV/0!</v>
      </c>
    </row>
    <row r="537" customFormat="false" ht="12.75" hidden="false" customHeight="false" outlineLevel="0" collapsed="false">
      <c r="A537" s="1" t="n">
        <f aca="false">A538-1</f>
        <v>970</v>
      </c>
      <c r="B537" s="56" t="n">
        <f aca="false">HLOOKUP("date",IF(TERM2="cash",cash,PRICELOOK),IF(A537&gt;=2,A537,2),FALSE())</f>
        <v>36215</v>
      </c>
      <c r="C537" s="1" t="n">
        <f aca="false">IF(MIN($N537:$O537)=0,0,N537)</f>
        <v>1.6</v>
      </c>
      <c r="D537" s="35" t="n">
        <f aca="false">IF(ma=7,AVERAGE(C531:C537),IF(ma=14,AVERAGE(C524:C537),IF(ma=30,AVERAGE(C508:C537),IF(ma=40,AVERAGE(C498:C537),0))))</f>
        <v>0</v>
      </c>
      <c r="E537" s="1" t="n">
        <f aca="false">IF(MIN($N537:$O537)=0,0,O537)</f>
        <v>1.775</v>
      </c>
      <c r="I537" s="56" t="n">
        <f aca="false">B537</f>
        <v>36215</v>
      </c>
      <c r="J537" s="35" t="n">
        <f aca="false">IF(MIN(C537,E537)=0,0,E537-C537)</f>
        <v>0.175</v>
      </c>
      <c r="K537" s="35" t="n">
        <f aca="false">IF(ma=7,AVERAGE(J531:J537),IF(ma=14,AVERAGE(J524:J537),IF(ma=30,AVERAGE(J508:J537),IF(ma=40,AVERAGE(J498:J537),0))))</f>
        <v>0</v>
      </c>
      <c r="L537" s="35"/>
      <c r="M537" s="35"/>
      <c r="N537" s="28" t="n">
        <f aca="false">IF(BASISYN="YES",Q537-S537,Q537)</f>
        <v>1.6</v>
      </c>
      <c r="O537" s="28" t="n">
        <f aca="false">IF(BASISYN="YES",R537-T537,R537)</f>
        <v>1.775</v>
      </c>
      <c r="Q537" s="28" t="n">
        <f aca="false">IF(ISNA(V537),Q536,V537)</f>
        <v>1.6</v>
      </c>
      <c r="R537" s="28" t="n">
        <f aca="false">IF(ISNA(W537),R536,W537)</f>
        <v>1.775</v>
      </c>
      <c r="S537" s="28" t="n">
        <f aca="false">IF(ISNA(X537),S536,X537)</f>
        <v>1.73</v>
      </c>
      <c r="T537" s="28" t="n">
        <f aca="false">IF(ISNA(Y537),T536,Y537)</f>
        <v>1.73</v>
      </c>
      <c r="V537" s="28" t="n">
        <f aca="false">VLOOKUP($B537,IF(V$1=2,PRICELOOK2,IF(V$1=3,PRICELOOK3,IF(V$1=4,cash,PRICELOOK))),V$2,FALSE())</f>
        <v>1.6</v>
      </c>
      <c r="W537" s="28" t="n">
        <f aca="false">VLOOKUP($B537,IF(W$1=2,PRICELOOK2,IF(W$1=3,PRICELOOK3,IF(W$1=4,cash,PRICELOOK))),W$2,FALSE())</f>
        <v>1.775</v>
      </c>
      <c r="X537" s="28" t="n">
        <f aca="false">VLOOKUP($B537,IF(X$1=2,PRICELOOK2,IF(X$1=3,PRICELOOK3,IF(X$1=4,cash,PRICELOOK))),X$2,FALSE())</f>
        <v>1.73</v>
      </c>
      <c r="Y537" s="28" t="n">
        <f aca="false">VLOOKUP($B537,IF(Y$1=2,PRICELOOK2,IF(Y$1=3,PRICELOOK3,IF(Y$1=4,cash,PRICELOOK))),Y$2,FALSE())</f>
        <v>1.73</v>
      </c>
      <c r="BK537" s="28" t="n">
        <f aca="false">V537</f>
        <v>1.6</v>
      </c>
      <c r="BL537" s="28" t="n">
        <f aca="false">W537</f>
        <v>1.775</v>
      </c>
      <c r="BM537" s="1" t="n">
        <f aca="false">IF(BK537=0,0,IF(BL537=0,0,1))</f>
        <v>1</v>
      </c>
      <c r="BN537" s="56" t="n">
        <f aca="false">B537</f>
        <v>36215</v>
      </c>
      <c r="BO537" s="71" t="n">
        <f aca="false">IF(BM537=1,CORREL(BK518:BK537,BL518:BL537),1.1)</f>
        <v>0.816886054457703</v>
      </c>
      <c r="BP537" s="28" t="n">
        <f aca="false">IF(BM537=0," ",BO537)</f>
        <v>0.816886054457703</v>
      </c>
      <c r="BV537" s="56" t="n">
        <f aca="false">BN537</f>
        <v>36215</v>
      </c>
      <c r="BW537" s="28" t="n">
        <f aca="false">V537</f>
        <v>1.6</v>
      </c>
      <c r="BX537" s="28" t="n">
        <f aca="false">W537</f>
        <v>1.775</v>
      </c>
      <c r="BY537" s="1" t="n">
        <f aca="false">LN(BW537/BW536)</f>
        <v>-0.0155041865359652</v>
      </c>
      <c r="BZ537" s="1" t="n">
        <f aca="false">LN(BX537/BX536)</f>
        <v>-0.00841519692528459</v>
      </c>
      <c r="CA537" s="56" t="n">
        <f aca="false">BV537</f>
        <v>36215</v>
      </c>
      <c r="CB537" s="1" t="n">
        <f aca="false">IF(ISNUMBER(STDEV(BY516:BY537)),STDEV(BY516:BY537)*SQRT(252),0)</f>
        <v>0.129832847825584</v>
      </c>
      <c r="CC537" s="1" t="n">
        <f aca="false">IF(ISNUMBER(STDEV(BZ516:BZ537)),STDEV(BZ516:BZ537)*SQRT(252),0)</f>
        <v>0.0886835941304613</v>
      </c>
      <c r="CF537" s="56" t="n">
        <v>36068</v>
      </c>
      <c r="CG537" s="1" t="n">
        <f aca="false">ROUND(CORREL(C516:C537,E516:E537),2)</f>
        <v>0.81</v>
      </c>
      <c r="CI537" s="56" t="n">
        <v>36068</v>
      </c>
      <c r="CJ537" s="3" t="e">
        <f aca="false">ROUND(STDEV(CO516:CO537)*CJ$24,2)</f>
        <v>#DIV/0!</v>
      </c>
      <c r="CK537" s="3" t="e">
        <f aca="false">ROUND(STDEV(CP516:CP537)*CK$24,2)</f>
        <v>#DIV/0!</v>
      </c>
    </row>
    <row r="538" customFormat="false" ht="12.75" hidden="false" customHeight="false" outlineLevel="0" collapsed="false">
      <c r="A538" s="1" t="n">
        <f aca="false">A539-1</f>
        <v>971</v>
      </c>
      <c r="B538" s="56" t="n">
        <f aca="false">HLOOKUP("date",IF(TERM2="cash",cash,PRICELOOK),IF(A538&gt;=2,A538,2),FALSE())</f>
        <v>36216</v>
      </c>
      <c r="C538" s="1" t="n">
        <f aca="false">IF(MIN($N538:$O538)=0,0,N538)</f>
        <v>1.52</v>
      </c>
      <c r="D538" s="35" t="n">
        <f aca="false">IF(ma=7,AVERAGE(C532:C538),IF(ma=14,AVERAGE(C525:C538),IF(ma=30,AVERAGE(C509:C538),IF(ma=40,AVERAGE(C499:C538),0))))</f>
        <v>0</v>
      </c>
      <c r="E538" s="1" t="n">
        <f aca="false">IF(MIN($N538:$O538)=0,0,O538)</f>
        <v>1.725</v>
      </c>
      <c r="I538" s="56" t="n">
        <f aca="false">B538</f>
        <v>36216</v>
      </c>
      <c r="J538" s="35" t="n">
        <f aca="false">IF(MIN(C538,E538)=0,0,E538-C538)</f>
        <v>0.205</v>
      </c>
      <c r="K538" s="35" t="n">
        <f aca="false">IF(ma=7,AVERAGE(J532:J538),IF(ma=14,AVERAGE(J525:J538),IF(ma=30,AVERAGE(J509:J538),IF(ma=40,AVERAGE(J499:J538),0))))</f>
        <v>0</v>
      </c>
      <c r="L538" s="35"/>
      <c r="M538" s="35"/>
      <c r="N538" s="28" t="n">
        <f aca="false">IF(BASISYN="YES",Q538-S538,Q538)</f>
        <v>1.52</v>
      </c>
      <c r="O538" s="28" t="n">
        <f aca="false">IF(BASISYN="YES",R538-T538,R538)</f>
        <v>1.725</v>
      </c>
      <c r="Q538" s="28" t="n">
        <f aca="false">IF(ISNA(V538),Q537,V538)</f>
        <v>1.52</v>
      </c>
      <c r="R538" s="28" t="n">
        <f aca="false">IF(ISNA(W538),R537,W538)</f>
        <v>1.725</v>
      </c>
      <c r="S538" s="28" t="n">
        <f aca="false">IF(ISNA(X538),S537,X538)</f>
        <v>1.695</v>
      </c>
      <c r="T538" s="28" t="n">
        <f aca="false">IF(ISNA(Y538),T537,Y538)</f>
        <v>1.695</v>
      </c>
      <c r="V538" s="28" t="n">
        <f aca="false">VLOOKUP($B538,IF(V$1=2,PRICELOOK2,IF(V$1=3,PRICELOOK3,IF(V$1=4,cash,PRICELOOK))),V$2,FALSE())</f>
        <v>1.52</v>
      </c>
      <c r="W538" s="28" t="n">
        <f aca="false">VLOOKUP($B538,IF(W$1=2,PRICELOOK2,IF(W$1=3,PRICELOOK3,IF(W$1=4,cash,PRICELOOK))),W$2,FALSE())</f>
        <v>1.725</v>
      </c>
      <c r="X538" s="28" t="n">
        <f aca="false">VLOOKUP($B538,IF(X$1=2,PRICELOOK2,IF(X$1=3,PRICELOOK3,IF(X$1=4,cash,PRICELOOK))),X$2,FALSE())</f>
        <v>1.695</v>
      </c>
      <c r="Y538" s="28" t="n">
        <f aca="false">VLOOKUP($B538,IF(Y$1=2,PRICELOOK2,IF(Y$1=3,PRICELOOK3,IF(Y$1=4,cash,PRICELOOK))),Y$2,FALSE())</f>
        <v>1.695</v>
      </c>
      <c r="BK538" s="28" t="n">
        <f aca="false">V538</f>
        <v>1.52</v>
      </c>
      <c r="BL538" s="28" t="n">
        <f aca="false">W538</f>
        <v>1.725</v>
      </c>
      <c r="BM538" s="1" t="n">
        <f aca="false">IF(BK538=0,0,IF(BL538=0,0,1))</f>
        <v>1</v>
      </c>
      <c r="BN538" s="56" t="n">
        <f aca="false">B538</f>
        <v>36216</v>
      </c>
      <c r="BO538" s="71" t="n">
        <f aca="false">IF(BM538=1,CORREL(BK519:BK538,BL519:BL538),1.1)</f>
        <v>0.933586175767842</v>
      </c>
      <c r="BP538" s="28" t="n">
        <f aca="false">IF(BM538=0," ",BO538)</f>
        <v>0.933586175767842</v>
      </c>
      <c r="BV538" s="56" t="n">
        <f aca="false">BN538</f>
        <v>36216</v>
      </c>
      <c r="BW538" s="28" t="n">
        <f aca="false">V538</f>
        <v>1.52</v>
      </c>
      <c r="BX538" s="28" t="n">
        <f aca="false">W538</f>
        <v>1.725</v>
      </c>
      <c r="BY538" s="1" t="n">
        <f aca="false">LN(BW538/BW537)</f>
        <v>-0.0512932943875506</v>
      </c>
      <c r="BZ538" s="1" t="n">
        <f aca="false">LN(BX538/BX537)</f>
        <v>-0.0285733724440559</v>
      </c>
      <c r="CA538" s="56" t="n">
        <f aca="false">BV538</f>
        <v>36216</v>
      </c>
      <c r="CB538" s="1" t="n">
        <f aca="false">IF(ISNUMBER(STDEV(BY517:BY538)),STDEV(BY517:BY538)*SQRT(252),0)</f>
        <v>0.208866396430798</v>
      </c>
      <c r="CC538" s="1" t="n">
        <f aca="false">IF(ISNUMBER(STDEV(BZ517:BZ538)),STDEV(BZ517:BZ538)*SQRT(252),0)</f>
        <v>0.125017217524084</v>
      </c>
      <c r="CF538" s="56" t="n">
        <v>36069</v>
      </c>
      <c r="CG538" s="1" t="n">
        <f aca="false">ROUND(CORREL(C517:C538,E517:E538),2)</f>
        <v>0.93</v>
      </c>
      <c r="CI538" s="56" t="n">
        <v>36069</v>
      </c>
      <c r="CJ538" s="3" t="e">
        <f aca="false">ROUND(STDEV(CO517:CO538)*CJ$24,2)</f>
        <v>#DIV/0!</v>
      </c>
      <c r="CK538" s="3" t="e">
        <f aca="false">ROUND(STDEV(CP517:CP538)*CK$24,2)</f>
        <v>#DIV/0!</v>
      </c>
    </row>
    <row r="539" customFormat="false" ht="12.75" hidden="false" customHeight="false" outlineLevel="0" collapsed="false">
      <c r="A539" s="1" t="n">
        <f aca="false">A540-1</f>
        <v>972</v>
      </c>
      <c r="B539" s="56" t="n">
        <f aca="false">HLOOKUP("date",IF(TERM2="cash",cash,PRICELOOK),IF(A539&gt;=2,A539,2),FALSE())</f>
        <v>36217</v>
      </c>
      <c r="C539" s="1" t="n">
        <f aca="false">IF(MIN($N539:$O539)=0,0,N539)</f>
        <v>1.445</v>
      </c>
      <c r="D539" s="35" t="n">
        <f aca="false">IF(ma=7,AVERAGE(C533:C539),IF(ma=14,AVERAGE(C526:C539),IF(ma=30,AVERAGE(C510:C539),IF(ma=40,AVERAGE(C500:C539),0))))</f>
        <v>0</v>
      </c>
      <c r="E539" s="1" t="n">
        <f aca="false">IF(MIN($N539:$O539)=0,0,O539)</f>
        <v>1.685</v>
      </c>
      <c r="I539" s="56" t="n">
        <f aca="false">B539</f>
        <v>36217</v>
      </c>
      <c r="J539" s="35" t="n">
        <f aca="false">IF(MIN(C539,E539)=0,0,E539-C539)</f>
        <v>0.24</v>
      </c>
      <c r="K539" s="35" t="n">
        <f aca="false">IF(ma=7,AVERAGE(J533:J539),IF(ma=14,AVERAGE(J526:J539),IF(ma=30,AVERAGE(J510:J539),IF(ma=40,AVERAGE(J500:J539),0))))</f>
        <v>0</v>
      </c>
      <c r="L539" s="35"/>
      <c r="M539" s="35"/>
      <c r="N539" s="28" t="n">
        <f aca="false">IF(BASISYN="YES",Q539-S539,Q539)</f>
        <v>1.445</v>
      </c>
      <c r="O539" s="28" t="n">
        <f aca="false">IF(BASISYN="YES",R539-T539,R539)</f>
        <v>1.685</v>
      </c>
      <c r="Q539" s="28" t="n">
        <f aca="false">IF(ISNA(V539),Q538,V539)</f>
        <v>1.445</v>
      </c>
      <c r="R539" s="28" t="n">
        <f aca="false">IF(ISNA(W539),R538,W539)</f>
        <v>1.685</v>
      </c>
      <c r="S539" s="28" t="n">
        <f aca="false">IF(ISNA(X539),S538,X539)</f>
        <v>1.675</v>
      </c>
      <c r="T539" s="28" t="n">
        <f aca="false">IF(ISNA(Y539),T538,Y539)</f>
        <v>1.675</v>
      </c>
      <c r="V539" s="28" t="n">
        <f aca="false">VLOOKUP($B539,IF(V$1=2,PRICELOOK2,IF(V$1=3,PRICELOOK3,IF(V$1=4,cash,PRICELOOK))),V$2,FALSE())</f>
        <v>1.445</v>
      </c>
      <c r="W539" s="28" t="n">
        <f aca="false">VLOOKUP($B539,IF(W$1=2,PRICELOOK2,IF(W$1=3,PRICELOOK3,IF(W$1=4,cash,PRICELOOK))),W$2,FALSE())</f>
        <v>1.685</v>
      </c>
      <c r="X539" s="28" t="n">
        <f aca="false">VLOOKUP($B539,IF(X$1=2,PRICELOOK2,IF(X$1=3,PRICELOOK3,IF(X$1=4,cash,PRICELOOK))),X$2,FALSE())</f>
        <v>1.675</v>
      </c>
      <c r="Y539" s="28" t="n">
        <f aca="false">VLOOKUP($B539,IF(Y$1=2,PRICELOOK2,IF(Y$1=3,PRICELOOK3,IF(Y$1=4,cash,PRICELOOK))),Y$2,FALSE())</f>
        <v>1.675</v>
      </c>
      <c r="BK539" s="28" t="n">
        <f aca="false">V539</f>
        <v>1.445</v>
      </c>
      <c r="BL539" s="28" t="n">
        <f aca="false">W539</f>
        <v>1.685</v>
      </c>
      <c r="BM539" s="1" t="n">
        <f aca="false">IF(BK539=0,0,IF(BL539=0,0,1))</f>
        <v>1</v>
      </c>
      <c r="BN539" s="56" t="n">
        <f aca="false">B539</f>
        <v>36217</v>
      </c>
      <c r="BO539" s="71" t="n">
        <f aca="false">IF(BM539=1,CORREL(BK520:BK539,BL520:BL539),1.1)</f>
        <v>0.968532709910869</v>
      </c>
      <c r="BP539" s="28" t="n">
        <f aca="false">IF(BM539=0," ",BO539)</f>
        <v>0.968532709910869</v>
      </c>
      <c r="BV539" s="56" t="n">
        <f aca="false">BN539</f>
        <v>36217</v>
      </c>
      <c r="BW539" s="28" t="n">
        <f aca="false">V539</f>
        <v>1.445</v>
      </c>
      <c r="BX539" s="28" t="n">
        <f aca="false">W539</f>
        <v>1.685</v>
      </c>
      <c r="BY539" s="1" t="n">
        <f aca="false">LN(BW539/BW538)</f>
        <v>-0.0506010132937895</v>
      </c>
      <c r="BZ539" s="1" t="n">
        <f aca="false">LN(BX539/BX538)</f>
        <v>-0.023461486678998</v>
      </c>
      <c r="CA539" s="56" t="n">
        <f aca="false">BV539</f>
        <v>36217</v>
      </c>
      <c r="CB539" s="1" t="n">
        <f aca="false">IF(ISNUMBER(STDEV(BY518:BY539)),STDEV(BY518:BY539)*SQRT(252),0)</f>
        <v>0.261814381259541</v>
      </c>
      <c r="CC539" s="1" t="n">
        <f aca="false">IF(ISNUMBER(STDEV(BZ518:BZ539)),STDEV(BZ518:BZ539)*SQRT(252),0)</f>
        <v>0.141771243119828</v>
      </c>
      <c r="CF539" s="56" t="n">
        <v>36070</v>
      </c>
      <c r="CG539" s="1" t="n">
        <f aca="false">ROUND(CORREL(C518:C539,E518:E539),2)</f>
        <v>0.97</v>
      </c>
      <c r="CI539" s="56" t="n">
        <v>36070</v>
      </c>
      <c r="CJ539" s="3" t="e">
        <f aca="false">ROUND(STDEV(CO518:CO539)*CJ$24,2)</f>
        <v>#DIV/0!</v>
      </c>
      <c r="CK539" s="3" t="e">
        <f aca="false">ROUND(STDEV(CP518:CP539)*CK$24,2)</f>
        <v>#DIV/0!</v>
      </c>
    </row>
    <row r="540" customFormat="false" ht="12.75" hidden="false" customHeight="false" outlineLevel="0" collapsed="false">
      <c r="A540" s="1" t="n">
        <f aca="false">A541-1</f>
        <v>973</v>
      </c>
      <c r="B540" s="56" t="n">
        <f aca="false">HLOOKUP("date",IF(TERM2="cash",cash,PRICELOOK),IF(A540&gt;=2,A540,2),FALSE())</f>
        <v>36218</v>
      </c>
      <c r="C540" s="1" t="n">
        <f aca="false">IF(MIN($N540:$O540)=0,0,N540)</f>
        <v>1.445</v>
      </c>
      <c r="D540" s="35" t="n">
        <f aca="false">IF(ma=7,AVERAGE(C534:C540),IF(ma=14,AVERAGE(C527:C540),IF(ma=30,AVERAGE(C511:C540),IF(ma=40,AVERAGE(C501:C540),0))))</f>
        <v>0</v>
      </c>
      <c r="E540" s="1" t="n">
        <f aca="false">IF(MIN($N540:$O540)=0,0,O540)</f>
        <v>1.685</v>
      </c>
      <c r="I540" s="56" t="n">
        <f aca="false">B540</f>
        <v>36218</v>
      </c>
      <c r="J540" s="35" t="n">
        <f aca="false">IF(MIN(C540,E540)=0,0,E540-C540)</f>
        <v>0.24</v>
      </c>
      <c r="K540" s="35" t="n">
        <f aca="false">IF(ma=7,AVERAGE(J534:J540),IF(ma=14,AVERAGE(J527:J540),IF(ma=30,AVERAGE(J511:J540),IF(ma=40,AVERAGE(J501:J540),0))))</f>
        <v>0</v>
      </c>
      <c r="L540" s="35"/>
      <c r="M540" s="35"/>
      <c r="N540" s="28" t="n">
        <f aca="false">IF(BASISYN="YES",Q540-S540,Q540)</f>
        <v>1.445</v>
      </c>
      <c r="O540" s="28" t="n">
        <f aca="false">IF(BASISYN="YES",R540-T540,R540)</f>
        <v>1.685</v>
      </c>
      <c r="Q540" s="28" t="n">
        <f aca="false">IF(ISNA(V540),Q539,V540)</f>
        <v>1.445</v>
      </c>
      <c r="R540" s="28" t="n">
        <f aca="false">IF(ISNA(W540),R539,W540)</f>
        <v>1.685</v>
      </c>
      <c r="S540" s="28" t="n">
        <f aca="false">IF(ISNA(X540),S539,X540)</f>
        <v>1.675</v>
      </c>
      <c r="T540" s="28" t="n">
        <f aca="false">IF(ISNA(Y540),T539,Y540)</f>
        <v>1.675</v>
      </c>
      <c r="V540" s="28" t="n">
        <f aca="false">VLOOKUP($B540,IF(V$1=2,PRICELOOK2,IF(V$1=3,PRICELOOK3,IF(V$1=4,cash,PRICELOOK))),V$2,FALSE())</f>
        <v>1.445</v>
      </c>
      <c r="W540" s="28" t="n">
        <f aca="false">VLOOKUP($B540,IF(W$1=2,PRICELOOK2,IF(W$1=3,PRICELOOK3,IF(W$1=4,cash,PRICELOOK))),W$2,FALSE())</f>
        <v>1.685</v>
      </c>
      <c r="X540" s="28" t="n">
        <f aca="false">VLOOKUP($B540,IF(X$1=2,PRICELOOK2,IF(X$1=3,PRICELOOK3,IF(X$1=4,cash,PRICELOOK))),X$2,FALSE())</f>
        <v>1.675</v>
      </c>
      <c r="Y540" s="28" t="n">
        <f aca="false">VLOOKUP($B540,IF(Y$1=2,PRICELOOK2,IF(Y$1=3,PRICELOOK3,IF(Y$1=4,cash,PRICELOOK))),Y$2,FALSE())</f>
        <v>1.675</v>
      </c>
      <c r="BK540" s="28" t="n">
        <f aca="false">V540</f>
        <v>1.445</v>
      </c>
      <c r="BL540" s="28" t="n">
        <f aca="false">W540</f>
        <v>1.685</v>
      </c>
      <c r="BM540" s="1" t="n">
        <f aca="false">IF(BK540=0,0,IF(BL540=0,0,1))</f>
        <v>1</v>
      </c>
      <c r="BN540" s="56" t="n">
        <f aca="false">B540</f>
        <v>36218</v>
      </c>
      <c r="BO540" s="71" t="n">
        <f aca="false">IF(BM540=1,CORREL(BK521:BK540,BL521:BL540),1.1)</f>
        <v>0.979166776562293</v>
      </c>
      <c r="BP540" s="28" t="n">
        <f aca="false">IF(BM540=0," ",BO540)</f>
        <v>0.979166776562293</v>
      </c>
      <c r="BV540" s="56" t="n">
        <f aca="false">BN540</f>
        <v>36218</v>
      </c>
      <c r="BW540" s="28" t="n">
        <f aca="false">V540</f>
        <v>1.445</v>
      </c>
      <c r="BX540" s="28" t="n">
        <f aca="false">W540</f>
        <v>1.685</v>
      </c>
      <c r="BY540" s="1" t="n">
        <f aca="false">LN(BW540/BW539)</f>
        <v>0</v>
      </c>
      <c r="BZ540" s="1" t="n">
        <f aca="false">LN(BX540/BX539)</f>
        <v>0</v>
      </c>
      <c r="CA540" s="56" t="n">
        <f aca="false">BV540</f>
        <v>36218</v>
      </c>
      <c r="CB540" s="1" t="n">
        <f aca="false">IF(ISNUMBER(STDEV(BY519:BY540)),STDEV(BY519:BY540)*SQRT(252),0)</f>
        <v>0.260445937956435</v>
      </c>
      <c r="CC540" s="1" t="n">
        <f aca="false">IF(ISNUMBER(STDEV(BZ519:BZ540)),STDEV(BZ519:BZ540)*SQRT(252),0)</f>
        <v>0.140177707418449</v>
      </c>
      <c r="CF540" s="56" t="n">
        <v>36074</v>
      </c>
      <c r="CG540" s="1" t="n">
        <f aca="false">ROUND(CORREL(C519:C540,E519:E540),2)</f>
        <v>0.98</v>
      </c>
      <c r="CI540" s="56" t="n">
        <v>36074</v>
      </c>
      <c r="CJ540" s="3" t="e">
        <f aca="false">ROUND(STDEV(CO519:CO540)*CJ$24,2)</f>
        <v>#DIV/0!</v>
      </c>
      <c r="CK540" s="3" t="e">
        <f aca="false">ROUND(STDEV(CP519:CP540)*CK$24,2)</f>
        <v>#DIV/0!</v>
      </c>
    </row>
    <row r="541" customFormat="false" ht="12.75" hidden="false" customHeight="false" outlineLevel="0" collapsed="false">
      <c r="A541" s="1" t="n">
        <f aca="false">A542-1</f>
        <v>974</v>
      </c>
      <c r="B541" s="56" t="n">
        <f aca="false">HLOOKUP("date",IF(TERM2="cash",cash,PRICELOOK),IF(A541&gt;=2,A541,2),FALSE())</f>
        <v>36219</v>
      </c>
      <c r="C541" s="1" t="n">
        <f aca="false">IF(MIN($N541:$O541)=0,0,N541)</f>
        <v>1.445</v>
      </c>
      <c r="D541" s="35" t="n">
        <f aca="false">IF(ma=7,AVERAGE(C535:C541),IF(ma=14,AVERAGE(C528:C541),IF(ma=30,AVERAGE(C512:C541),IF(ma=40,AVERAGE(C502:C541),0))))</f>
        <v>0</v>
      </c>
      <c r="E541" s="1" t="n">
        <f aca="false">IF(MIN($N541:$O541)=0,0,O541)</f>
        <v>1.675</v>
      </c>
      <c r="I541" s="56" t="n">
        <f aca="false">B541</f>
        <v>36219</v>
      </c>
      <c r="J541" s="35" t="n">
        <f aca="false">IF(MIN(C541,E541)=0,0,E541-C541)</f>
        <v>0.23</v>
      </c>
      <c r="K541" s="35" t="n">
        <f aca="false">IF(ma=7,AVERAGE(J535:J541),IF(ma=14,AVERAGE(J528:J541),IF(ma=30,AVERAGE(J512:J541),IF(ma=40,AVERAGE(J502:J541),0))))</f>
        <v>0</v>
      </c>
      <c r="L541" s="35"/>
      <c r="M541" s="35"/>
      <c r="N541" s="28" t="n">
        <f aca="false">IF(BASISYN="YES",Q541-S541,Q541)</f>
        <v>1.445</v>
      </c>
      <c r="O541" s="28" t="n">
        <f aca="false">IF(BASISYN="YES",R541-T541,R541)</f>
        <v>1.675</v>
      </c>
      <c r="Q541" s="28" t="n">
        <f aca="false">IF(ISNA(V541),Q540,V541)</f>
        <v>1.445</v>
      </c>
      <c r="R541" s="28" t="n">
        <f aca="false">IF(ISNA(W541),R540,W541)</f>
        <v>1.675</v>
      </c>
      <c r="S541" s="28" t="n">
        <f aca="false">IF(ISNA(X541),S540,X541)</f>
        <v>1.675</v>
      </c>
      <c r="T541" s="28" t="n">
        <f aca="false">IF(ISNA(Y541),T540,Y541)</f>
        <v>1.675</v>
      </c>
      <c r="V541" s="28" t="n">
        <f aca="false">VLOOKUP($B541,IF(V$1=2,PRICELOOK2,IF(V$1=3,PRICELOOK3,IF(V$1=4,cash,PRICELOOK))),V$2,FALSE())</f>
        <v>1.445</v>
      </c>
      <c r="W541" s="28" t="n">
        <f aca="false">VLOOKUP($B541,IF(W$1=2,PRICELOOK2,IF(W$1=3,PRICELOOK3,IF(W$1=4,cash,PRICELOOK))),W$2,FALSE())</f>
        <v>1.675</v>
      </c>
      <c r="X541" s="28" t="n">
        <f aca="false">VLOOKUP($B541,IF(X$1=2,PRICELOOK2,IF(X$1=3,PRICELOOK3,IF(X$1=4,cash,PRICELOOK))),X$2,FALSE())</f>
        <v>1.675</v>
      </c>
      <c r="Y541" s="28" t="n">
        <f aca="false">VLOOKUP($B541,IF(Y$1=2,PRICELOOK2,IF(Y$1=3,PRICELOOK3,IF(Y$1=4,cash,PRICELOOK))),Y$2,FALSE())</f>
        <v>1.675</v>
      </c>
      <c r="BK541" s="28" t="n">
        <f aca="false">V541</f>
        <v>1.445</v>
      </c>
      <c r="BL541" s="28" t="n">
        <f aca="false">W541</f>
        <v>1.675</v>
      </c>
      <c r="BM541" s="1" t="n">
        <f aca="false">IF(BK541=0,0,IF(BL541=0,0,1))</f>
        <v>1</v>
      </c>
      <c r="BN541" s="56" t="n">
        <f aca="false">B541</f>
        <v>36219</v>
      </c>
      <c r="BO541" s="71" t="n">
        <f aca="false">IF(BM541=1,CORREL(BK522:BK541,BL522:BL541),1.1)</f>
        <v>0.985358357483842</v>
      </c>
      <c r="BP541" s="28" t="n">
        <f aca="false">IF(BM541=0," ",BO541)</f>
        <v>0.985358357483842</v>
      </c>
      <c r="BV541" s="56" t="n">
        <f aca="false">BN541</f>
        <v>36219</v>
      </c>
      <c r="BW541" s="28" t="n">
        <f aca="false">V541</f>
        <v>1.445</v>
      </c>
      <c r="BX541" s="28" t="n">
        <f aca="false">W541</f>
        <v>1.675</v>
      </c>
      <c r="BY541" s="1" t="n">
        <f aca="false">LN(BW541/BW540)</f>
        <v>0</v>
      </c>
      <c r="BZ541" s="1" t="n">
        <f aca="false">LN(BX541/BX540)</f>
        <v>-0.00595239852729527</v>
      </c>
      <c r="CA541" s="56" t="n">
        <f aca="false">BV541</f>
        <v>36219</v>
      </c>
      <c r="CB541" s="1" t="n">
        <f aca="false">IF(ISNUMBER(STDEV(BY520:BY541)),STDEV(BY520:BY541)*SQRT(252),0)</f>
        <v>0.260445937956435</v>
      </c>
      <c r="CC541" s="1" t="n">
        <f aca="false">IF(ISNUMBER(STDEV(BZ520:BZ541)),STDEV(BZ520:BZ541)*SQRT(252),0)</f>
        <v>0.139839815861398</v>
      </c>
      <c r="CF541" s="56" t="n">
        <v>36075</v>
      </c>
      <c r="CG541" s="1" t="n">
        <f aca="false">ROUND(CORREL(C520:C541,E520:E541),2)</f>
        <v>0.98</v>
      </c>
      <c r="CI541" s="56" t="n">
        <v>36075</v>
      </c>
      <c r="CJ541" s="3" t="e">
        <f aca="false">ROUND(STDEV(CO520:CO541)*CJ$24,2)</f>
        <v>#DIV/0!</v>
      </c>
      <c r="CK541" s="3" t="e">
        <f aca="false">ROUND(STDEV(CP520:CP541)*CK$24,2)</f>
        <v>#DIV/0!</v>
      </c>
    </row>
    <row r="542" customFormat="false" ht="12.75" hidden="false" customHeight="false" outlineLevel="0" collapsed="false">
      <c r="A542" s="1" t="n">
        <f aca="false">A543-1</f>
        <v>975</v>
      </c>
      <c r="B542" s="56" t="n">
        <f aca="false">HLOOKUP("date",IF(TERM2="cash",cash,PRICELOOK),IF(A542&gt;=2,A542,2),FALSE())</f>
        <v>36220</v>
      </c>
      <c r="C542" s="1" t="n">
        <f aca="false">IF(MIN($N542:$O542)=0,0,N542)</f>
        <v>1.49</v>
      </c>
      <c r="D542" s="35" t="n">
        <f aca="false">IF(ma=7,AVERAGE(C536:C542),IF(ma=14,AVERAGE(C529:C542),IF(ma=30,AVERAGE(C513:C542),IF(ma=40,AVERAGE(C503:C542),0))))</f>
        <v>0</v>
      </c>
      <c r="E542" s="1" t="n">
        <f aca="false">IF(MIN($N542:$O542)=0,0,O542)</f>
        <v>1.685</v>
      </c>
      <c r="I542" s="56" t="n">
        <f aca="false">B542</f>
        <v>36220</v>
      </c>
      <c r="J542" s="35" t="n">
        <f aca="false">IF(MIN(C542,E542)=0,0,E542-C542)</f>
        <v>0.195</v>
      </c>
      <c r="K542" s="35" t="n">
        <f aca="false">IF(ma=7,AVERAGE(J536:J542),IF(ma=14,AVERAGE(J529:J542),IF(ma=30,AVERAGE(J513:J542),IF(ma=40,AVERAGE(J503:J542),0))))</f>
        <v>0</v>
      </c>
      <c r="L542" s="35"/>
      <c r="M542" s="35"/>
      <c r="N542" s="28" t="n">
        <f aca="false">IF(BASISYN="YES",Q542-S542,Q542)</f>
        <v>1.49</v>
      </c>
      <c r="O542" s="28" t="n">
        <f aca="false">IF(BASISYN="YES",R542-T542,R542)</f>
        <v>1.685</v>
      </c>
      <c r="Q542" s="28" t="n">
        <f aca="false">IF(ISNA(V542),Q541,V542)</f>
        <v>1.49</v>
      </c>
      <c r="R542" s="28" t="n">
        <f aca="false">IF(ISNA(W542),R541,W542)</f>
        <v>1.685</v>
      </c>
      <c r="S542" s="28" t="n">
        <f aca="false">IF(ISNA(X542),S541,X542)</f>
        <v>1.65</v>
      </c>
      <c r="T542" s="28" t="n">
        <f aca="false">IF(ISNA(Y542),T541,Y542)</f>
        <v>1.65</v>
      </c>
      <c r="V542" s="28" t="n">
        <f aca="false">VLOOKUP($B542,IF(V$1=2,PRICELOOK2,IF(V$1=3,PRICELOOK3,IF(V$1=4,cash,PRICELOOK))),V$2,FALSE())</f>
        <v>1.49</v>
      </c>
      <c r="W542" s="28" t="n">
        <f aca="false">VLOOKUP($B542,IF(W$1=2,PRICELOOK2,IF(W$1=3,PRICELOOK3,IF(W$1=4,cash,PRICELOOK))),W$2,FALSE())</f>
        <v>1.685</v>
      </c>
      <c r="X542" s="28" t="n">
        <f aca="false">VLOOKUP($B542,IF(X$1=2,PRICELOOK2,IF(X$1=3,PRICELOOK3,IF(X$1=4,cash,PRICELOOK))),X$2,FALSE())</f>
        <v>1.65</v>
      </c>
      <c r="Y542" s="28" t="n">
        <f aca="false">VLOOKUP($B542,IF(Y$1=2,PRICELOOK2,IF(Y$1=3,PRICELOOK3,IF(Y$1=4,cash,PRICELOOK))),Y$2,FALSE())</f>
        <v>1.65</v>
      </c>
      <c r="BK542" s="28" t="n">
        <f aca="false">V542</f>
        <v>1.49</v>
      </c>
      <c r="BL542" s="28" t="n">
        <f aca="false">W542</f>
        <v>1.685</v>
      </c>
      <c r="BM542" s="1" t="n">
        <f aca="false">IF(BK542=0,0,IF(BL542=0,0,1))</f>
        <v>1</v>
      </c>
      <c r="BN542" s="56" t="n">
        <f aca="false">B542</f>
        <v>36220</v>
      </c>
      <c r="BO542" s="71" t="n">
        <f aca="false">IF(BM542=1,CORREL(BK523:BK542,BL523:BL542),1.1)</f>
        <v>0.983911334086638</v>
      </c>
      <c r="BP542" s="28" t="n">
        <f aca="false">IF(BM542=0," ",BO542)</f>
        <v>0.983911334086638</v>
      </c>
      <c r="BV542" s="56" t="n">
        <f aca="false">BN542</f>
        <v>36220</v>
      </c>
      <c r="BW542" s="28" t="n">
        <f aca="false">V542</f>
        <v>1.49</v>
      </c>
      <c r="BX542" s="28" t="n">
        <f aca="false">W542</f>
        <v>1.685</v>
      </c>
      <c r="BY542" s="1" t="n">
        <f aca="false">LN(BW542/BW541)</f>
        <v>0.0306667983929723</v>
      </c>
      <c r="BZ542" s="1" t="n">
        <f aca="false">LN(BX542/BX541)</f>
        <v>0.00595239852729535</v>
      </c>
      <c r="CA542" s="56" t="n">
        <f aca="false">BV542</f>
        <v>36220</v>
      </c>
      <c r="CB542" s="1" t="n">
        <f aca="false">IF(ISNUMBER(STDEV(BY521:BY542)),STDEV(BY521:BY542)*SQRT(252),0)</f>
        <v>0.287283958671043</v>
      </c>
      <c r="CC542" s="1" t="n">
        <f aca="false">IF(ISNUMBER(STDEV(BZ521:BZ542)),STDEV(BZ521:BZ542)*SQRT(252),0)</f>
        <v>0.143178681424849</v>
      </c>
      <c r="CF542" s="56" t="n">
        <v>36076</v>
      </c>
      <c r="CG542" s="1" t="n">
        <f aca="false">ROUND(CORREL(C521:C542,E521:E542),2)</f>
        <v>0.98</v>
      </c>
      <c r="CI542" s="56" t="n">
        <v>36076</v>
      </c>
      <c r="CJ542" s="3" t="e">
        <f aca="false">ROUND(STDEV(CO521:CO542)*CJ$24,2)</f>
        <v>#DIV/0!</v>
      </c>
      <c r="CK542" s="3" t="e">
        <f aca="false">ROUND(STDEV(CP521:CP542)*CK$24,2)</f>
        <v>#DIV/0!</v>
      </c>
    </row>
    <row r="543" customFormat="false" ht="12.75" hidden="false" customHeight="false" outlineLevel="0" collapsed="false">
      <c r="A543" s="1" t="n">
        <f aca="false">A544-1</f>
        <v>976</v>
      </c>
      <c r="B543" s="56" t="n">
        <f aca="false">HLOOKUP("date",IF(TERM2="cash",cash,PRICELOOK),IF(A543&gt;=2,A543,2),FALSE())</f>
        <v>36221</v>
      </c>
      <c r="C543" s="1" t="n">
        <f aca="false">IF(MIN($N543:$O543)=0,0,N543)</f>
        <v>1.535</v>
      </c>
      <c r="D543" s="35" t="n">
        <f aca="false">IF(ma=7,AVERAGE(C537:C543),IF(ma=14,AVERAGE(C530:C543),IF(ma=30,AVERAGE(C514:C543),IF(ma=40,AVERAGE(C504:C543),0))))</f>
        <v>0</v>
      </c>
      <c r="E543" s="1" t="n">
        <f aca="false">IF(MIN($N543:$O543)=0,0,O543)</f>
        <v>1.695</v>
      </c>
      <c r="I543" s="56" t="n">
        <f aca="false">B543</f>
        <v>36221</v>
      </c>
      <c r="J543" s="35" t="n">
        <f aca="false">IF(MIN(C543,E543)=0,0,E543-C543)</f>
        <v>0.16</v>
      </c>
      <c r="K543" s="35" t="n">
        <f aca="false">IF(ma=7,AVERAGE(J537:J543),IF(ma=14,AVERAGE(J530:J543),IF(ma=30,AVERAGE(J514:J543),IF(ma=40,AVERAGE(J504:J543),0))))</f>
        <v>0</v>
      </c>
      <c r="L543" s="35"/>
      <c r="M543" s="35"/>
      <c r="N543" s="28" t="n">
        <f aca="false">IF(BASISYN="YES",Q543-S543,Q543)</f>
        <v>1.535</v>
      </c>
      <c r="O543" s="28" t="n">
        <f aca="false">IF(BASISYN="YES",R543-T543,R543)</f>
        <v>1.695</v>
      </c>
      <c r="Q543" s="28" t="n">
        <f aca="false">IF(ISNA(V543),Q542,V543)</f>
        <v>1.535</v>
      </c>
      <c r="R543" s="28" t="n">
        <f aca="false">IF(ISNA(W543),R542,W543)</f>
        <v>1.695</v>
      </c>
      <c r="S543" s="28" t="n">
        <f aca="false">IF(ISNA(X543),S542,X543)</f>
        <v>1.675</v>
      </c>
      <c r="T543" s="28" t="n">
        <f aca="false">IF(ISNA(Y543),T542,Y543)</f>
        <v>1.675</v>
      </c>
      <c r="V543" s="28" t="n">
        <f aca="false">VLOOKUP($B543,IF(V$1=2,PRICELOOK2,IF(V$1=3,PRICELOOK3,IF(V$1=4,cash,PRICELOOK))),V$2,FALSE())</f>
        <v>1.535</v>
      </c>
      <c r="W543" s="28" t="n">
        <f aca="false">VLOOKUP($B543,IF(W$1=2,PRICELOOK2,IF(W$1=3,PRICELOOK3,IF(W$1=4,cash,PRICELOOK))),W$2,FALSE())</f>
        <v>1.695</v>
      </c>
      <c r="X543" s="28" t="n">
        <f aca="false">VLOOKUP($B543,IF(X$1=2,PRICELOOK2,IF(X$1=3,PRICELOOK3,IF(X$1=4,cash,PRICELOOK))),X$2,FALSE())</f>
        <v>1.675</v>
      </c>
      <c r="Y543" s="28" t="n">
        <f aca="false">VLOOKUP($B543,IF(Y$1=2,PRICELOOK2,IF(Y$1=3,PRICELOOK3,IF(Y$1=4,cash,PRICELOOK))),Y$2,FALSE())</f>
        <v>1.675</v>
      </c>
      <c r="BK543" s="28" t="n">
        <f aca="false">V543</f>
        <v>1.535</v>
      </c>
      <c r="BL543" s="28" t="n">
        <f aca="false">W543</f>
        <v>1.695</v>
      </c>
      <c r="BM543" s="1" t="n">
        <f aca="false">IF(BK543=0,0,IF(BL543=0,0,1))</f>
        <v>1</v>
      </c>
      <c r="BN543" s="56" t="n">
        <f aca="false">B543</f>
        <v>36221</v>
      </c>
      <c r="BO543" s="71" t="n">
        <f aca="false">IF(BM543=1,CORREL(BK524:BK543,BL524:BL543),1.1)</f>
        <v>0.974254795482517</v>
      </c>
      <c r="BP543" s="28" t="n">
        <f aca="false">IF(BM543=0," ",BO543)</f>
        <v>0.974254795482517</v>
      </c>
      <c r="BV543" s="56" t="n">
        <f aca="false">BN543</f>
        <v>36221</v>
      </c>
      <c r="BW543" s="28" t="n">
        <f aca="false">V543</f>
        <v>1.535</v>
      </c>
      <c r="BX543" s="28" t="n">
        <f aca="false">W543</f>
        <v>1.695</v>
      </c>
      <c r="BY543" s="1" t="n">
        <f aca="false">LN(BW543/BW542)</f>
        <v>0.0297542610817927</v>
      </c>
      <c r="BZ543" s="1" t="n">
        <f aca="false">LN(BX543/BX542)</f>
        <v>0.00591717702808852</v>
      </c>
      <c r="CA543" s="56" t="n">
        <f aca="false">BV543</f>
        <v>36221</v>
      </c>
      <c r="CB543" s="1" t="n">
        <f aca="false">IF(ISNUMBER(STDEV(BY522:BY543)),STDEV(BY522:BY543)*SQRT(252),0)</f>
        <v>0.306362371533819</v>
      </c>
      <c r="CC543" s="1" t="n">
        <f aca="false">IF(ISNUMBER(STDEV(BZ522:BZ543)),STDEV(BZ522:BZ543)*SQRT(252),0)</f>
        <v>0.14112537732518</v>
      </c>
      <c r="CF543" s="56" t="n">
        <v>36077</v>
      </c>
      <c r="CG543" s="1" t="n">
        <f aca="false">ROUND(CORREL(C522:C543,E522:E543),2)</f>
        <v>0.97</v>
      </c>
      <c r="CI543" s="56" t="n">
        <v>36077</v>
      </c>
      <c r="CJ543" s="3" t="e">
        <f aca="false">ROUND(STDEV(CO522:CO543)*CJ$24,2)</f>
        <v>#DIV/0!</v>
      </c>
      <c r="CK543" s="3" t="e">
        <f aca="false">ROUND(STDEV(CP522:CP543)*CK$24,2)</f>
        <v>#DIV/0!</v>
      </c>
    </row>
    <row r="544" customFormat="false" ht="12.75" hidden="false" customHeight="false" outlineLevel="0" collapsed="false">
      <c r="A544" s="1" t="n">
        <f aca="false">A545-1</f>
        <v>977</v>
      </c>
      <c r="B544" s="56" t="n">
        <f aca="false">HLOOKUP("date",IF(TERM2="cash",cash,PRICELOOK),IF(A544&gt;=2,A544,2),FALSE())</f>
        <v>36222</v>
      </c>
      <c r="C544" s="1" t="n">
        <f aca="false">IF(MIN($N544:$O544)=0,0,N544)</f>
        <v>1.525</v>
      </c>
      <c r="D544" s="35" t="n">
        <f aca="false">IF(ma=7,AVERAGE(C538:C544),IF(ma=14,AVERAGE(C531:C544),IF(ma=30,AVERAGE(C515:C544),IF(ma=40,AVERAGE(C505:C544),0))))</f>
        <v>0</v>
      </c>
      <c r="E544" s="1" t="n">
        <f aca="false">IF(MIN($N544:$O544)=0,0,O544)</f>
        <v>1.675</v>
      </c>
      <c r="I544" s="56" t="n">
        <f aca="false">B544</f>
        <v>36222</v>
      </c>
      <c r="J544" s="35" t="n">
        <f aca="false">IF(MIN(C544,E544)=0,0,E544-C544)</f>
        <v>0.15</v>
      </c>
      <c r="K544" s="35" t="n">
        <f aca="false">IF(ma=7,AVERAGE(J538:J544),IF(ma=14,AVERAGE(J531:J544),IF(ma=30,AVERAGE(J515:J544),IF(ma=40,AVERAGE(J505:J544),0))))</f>
        <v>0</v>
      </c>
      <c r="L544" s="35"/>
      <c r="M544" s="35"/>
      <c r="N544" s="28" t="n">
        <f aca="false">IF(BASISYN="YES",Q544-S544,Q544)</f>
        <v>1.525</v>
      </c>
      <c r="O544" s="28" t="n">
        <f aca="false">IF(BASISYN="YES",R544-T544,R544)</f>
        <v>1.675</v>
      </c>
      <c r="Q544" s="28" t="n">
        <f aca="false">IF(ISNA(V544),Q543,V544)</f>
        <v>1.525</v>
      </c>
      <c r="R544" s="28" t="n">
        <f aca="false">IF(ISNA(W544),R543,W544)</f>
        <v>1.675</v>
      </c>
      <c r="S544" s="28" t="n">
        <f aca="false">IF(ISNA(X544),S543,X544)</f>
        <v>1.67</v>
      </c>
      <c r="T544" s="28" t="n">
        <f aca="false">IF(ISNA(Y544),T543,Y544)</f>
        <v>1.67</v>
      </c>
      <c r="V544" s="28" t="n">
        <f aca="false">VLOOKUP($B544,IF(V$1=2,PRICELOOK2,IF(V$1=3,PRICELOOK3,IF(V$1=4,cash,PRICELOOK))),V$2,FALSE())</f>
        <v>1.525</v>
      </c>
      <c r="W544" s="28" t="n">
        <f aca="false">VLOOKUP($B544,IF(W$1=2,PRICELOOK2,IF(W$1=3,PRICELOOK3,IF(W$1=4,cash,PRICELOOK))),W$2,FALSE())</f>
        <v>1.675</v>
      </c>
      <c r="X544" s="28" t="n">
        <f aca="false">VLOOKUP($B544,IF(X$1=2,PRICELOOK2,IF(X$1=3,PRICELOOK3,IF(X$1=4,cash,PRICELOOK))),X$2,FALSE())</f>
        <v>1.67</v>
      </c>
      <c r="Y544" s="28" t="n">
        <f aca="false">VLOOKUP($B544,IF(Y$1=2,PRICELOOK2,IF(Y$1=3,PRICELOOK3,IF(Y$1=4,cash,PRICELOOK))),Y$2,FALSE())</f>
        <v>1.67</v>
      </c>
      <c r="BK544" s="28" t="n">
        <f aca="false">V544</f>
        <v>1.525</v>
      </c>
      <c r="BL544" s="28" t="n">
        <f aca="false">W544</f>
        <v>1.675</v>
      </c>
      <c r="BM544" s="1" t="n">
        <f aca="false">IF(BK544=0,0,IF(BL544=0,0,1))</f>
        <v>1</v>
      </c>
      <c r="BN544" s="56" t="n">
        <f aca="false">B544</f>
        <v>36222</v>
      </c>
      <c r="BO544" s="71" t="n">
        <f aca="false">IF(BM544=1,CORREL(BK525:BK544,BL525:BL544),1.1)</f>
        <v>0.961206347354492</v>
      </c>
      <c r="BP544" s="28" t="n">
        <f aca="false">IF(BM544=0," ",BO544)</f>
        <v>0.961206347354492</v>
      </c>
      <c r="BV544" s="56" t="n">
        <f aca="false">BN544</f>
        <v>36222</v>
      </c>
      <c r="BW544" s="28" t="n">
        <f aca="false">V544</f>
        <v>1.525</v>
      </c>
      <c r="BX544" s="28" t="n">
        <f aca="false">W544</f>
        <v>1.675</v>
      </c>
      <c r="BY544" s="1" t="n">
        <f aca="false">LN(BW544/BW543)</f>
        <v>-0.00653597097978553</v>
      </c>
      <c r="BZ544" s="1" t="n">
        <f aca="false">LN(BX544/BX543)</f>
        <v>-0.0118695755553839</v>
      </c>
      <c r="CA544" s="56" t="n">
        <f aca="false">BV544</f>
        <v>36222</v>
      </c>
      <c r="CB544" s="1" t="n">
        <f aca="false">IF(ISNUMBER(STDEV(BY523:BY544)),STDEV(BY523:BY544)*SQRT(252),0)</f>
        <v>0.301779434112251</v>
      </c>
      <c r="CC544" s="1" t="n">
        <f aca="false">IF(ISNUMBER(STDEV(BZ523:BZ544)),STDEV(BZ523:BZ544)*SQRT(252),0)</f>
        <v>0.139968165517265</v>
      </c>
      <c r="CF544" s="56" t="n">
        <v>36080</v>
      </c>
      <c r="CG544" s="1" t="n">
        <f aca="false">ROUND(CORREL(C523:C544,E523:E544),2)</f>
        <v>0.96</v>
      </c>
      <c r="CI544" s="56" t="n">
        <v>36080</v>
      </c>
      <c r="CJ544" s="3" t="e">
        <f aca="false">ROUND(STDEV(CO523:CO544)*CJ$24,2)</f>
        <v>#DIV/0!</v>
      </c>
      <c r="CK544" s="3" t="e">
        <f aca="false">ROUND(STDEV(CP523:CP544)*CK$24,2)</f>
        <v>#DIV/0!</v>
      </c>
    </row>
    <row r="545" customFormat="false" ht="12.75" hidden="false" customHeight="false" outlineLevel="0" collapsed="false">
      <c r="A545" s="1" t="n">
        <f aca="false">A546-1</f>
        <v>978</v>
      </c>
      <c r="B545" s="56" t="n">
        <f aca="false">HLOOKUP("date",IF(TERM2="cash",cash,PRICELOOK),IF(A545&gt;=2,A545,2),FALSE())</f>
        <v>36223</v>
      </c>
      <c r="C545" s="1" t="n">
        <f aca="false">IF(MIN($N545:$O545)=0,0,N545)</f>
        <v>1.55</v>
      </c>
      <c r="D545" s="35" t="n">
        <f aca="false">IF(ma=7,AVERAGE(C539:C545),IF(ma=14,AVERAGE(C532:C545),IF(ma=30,AVERAGE(C516:C545),IF(ma=40,AVERAGE(C506:C545),0))))</f>
        <v>0</v>
      </c>
      <c r="E545" s="1" t="n">
        <f aca="false">IF(MIN($N545:$O545)=0,0,O545)</f>
        <v>1.675</v>
      </c>
      <c r="I545" s="56" t="n">
        <f aca="false">B545</f>
        <v>36223</v>
      </c>
      <c r="J545" s="35" t="n">
        <f aca="false">IF(MIN(C545,E545)=0,0,E545-C545)</f>
        <v>0.125</v>
      </c>
      <c r="K545" s="35" t="n">
        <f aca="false">IF(ma=7,AVERAGE(J539:J545),IF(ma=14,AVERAGE(J532:J545),IF(ma=30,AVERAGE(J516:J545),IF(ma=40,AVERAGE(J506:J545),0))))</f>
        <v>0</v>
      </c>
      <c r="L545" s="35"/>
      <c r="M545" s="35"/>
      <c r="N545" s="28" t="n">
        <f aca="false">IF(BASISYN="YES",Q545-S545,Q545)</f>
        <v>1.55</v>
      </c>
      <c r="O545" s="28" t="n">
        <f aca="false">IF(BASISYN="YES",R545-T545,R545)</f>
        <v>1.675</v>
      </c>
      <c r="Q545" s="28" t="n">
        <f aca="false">IF(ISNA(V545),Q544,V545)</f>
        <v>1.55</v>
      </c>
      <c r="R545" s="28" t="n">
        <f aca="false">IF(ISNA(W545),R544,W545)</f>
        <v>1.675</v>
      </c>
      <c r="S545" s="28" t="n">
        <f aca="false">IF(ISNA(X545),S544,X545)</f>
        <v>1.715</v>
      </c>
      <c r="T545" s="28" t="n">
        <f aca="false">IF(ISNA(Y545),T544,Y545)</f>
        <v>1.715</v>
      </c>
      <c r="V545" s="28" t="n">
        <f aca="false">VLOOKUP($B545,IF(V$1=2,PRICELOOK2,IF(V$1=3,PRICELOOK3,IF(V$1=4,cash,PRICELOOK))),V$2,FALSE())</f>
        <v>1.55</v>
      </c>
      <c r="W545" s="28" t="n">
        <f aca="false">VLOOKUP($B545,IF(W$1=2,PRICELOOK2,IF(W$1=3,PRICELOOK3,IF(W$1=4,cash,PRICELOOK))),W$2,FALSE())</f>
        <v>1.675</v>
      </c>
      <c r="X545" s="28" t="n">
        <f aca="false">VLOOKUP($B545,IF(X$1=2,PRICELOOK2,IF(X$1=3,PRICELOOK3,IF(X$1=4,cash,PRICELOOK))),X$2,FALSE())</f>
        <v>1.715</v>
      </c>
      <c r="Y545" s="28" t="n">
        <f aca="false">VLOOKUP($B545,IF(Y$1=2,PRICELOOK2,IF(Y$1=3,PRICELOOK3,IF(Y$1=4,cash,PRICELOOK))),Y$2,FALSE())</f>
        <v>1.715</v>
      </c>
      <c r="BK545" s="28" t="n">
        <f aca="false">V545</f>
        <v>1.55</v>
      </c>
      <c r="BL545" s="28" t="n">
        <f aca="false">W545</f>
        <v>1.675</v>
      </c>
      <c r="BM545" s="1" t="n">
        <f aca="false">IF(BK545=0,0,IF(BL545=0,0,1))</f>
        <v>1</v>
      </c>
      <c r="BN545" s="56" t="n">
        <f aca="false">B545</f>
        <v>36223</v>
      </c>
      <c r="BO545" s="71" t="n">
        <f aca="false">IF(BM545=1,CORREL(BK526:BK545,BL526:BL545),1.1)</f>
        <v>0.93833301772564</v>
      </c>
      <c r="BP545" s="28" t="n">
        <f aca="false">IF(BM545=0," ",BO545)</f>
        <v>0.93833301772564</v>
      </c>
      <c r="BV545" s="56" t="n">
        <f aca="false">BN545</f>
        <v>36223</v>
      </c>
      <c r="BW545" s="28" t="n">
        <f aca="false">V545</f>
        <v>1.55</v>
      </c>
      <c r="BX545" s="28" t="n">
        <f aca="false">W545</f>
        <v>1.675</v>
      </c>
      <c r="BY545" s="1" t="n">
        <f aca="false">LN(BW545/BW544)</f>
        <v>0.0162605208717803</v>
      </c>
      <c r="BZ545" s="1" t="n">
        <f aca="false">LN(BX545/BX544)</f>
        <v>0</v>
      </c>
      <c r="CA545" s="56" t="n">
        <f aca="false">BV545</f>
        <v>36223</v>
      </c>
      <c r="CB545" s="1" t="n">
        <f aca="false">IF(ISNUMBER(STDEV(BY524:BY545)),STDEV(BY524:BY545)*SQRT(252),0)</f>
        <v>0.309379353759702</v>
      </c>
      <c r="CC545" s="1" t="n">
        <f aca="false">IF(ISNUMBER(STDEV(BZ524:BZ545)),STDEV(BZ524:BZ545)*SQRT(252),0)</f>
        <v>0.139968165517265</v>
      </c>
      <c r="CF545" s="56" t="n">
        <v>36081</v>
      </c>
      <c r="CG545" s="1" t="n">
        <f aca="false">ROUND(CORREL(C524:C545,E524:E545),2)</f>
        <v>0.94</v>
      </c>
      <c r="CI545" s="56" t="n">
        <v>36081</v>
      </c>
      <c r="CJ545" s="3" t="e">
        <f aca="false">ROUND(STDEV(CO524:CO545)*CJ$24,2)</f>
        <v>#DIV/0!</v>
      </c>
      <c r="CK545" s="3" t="e">
        <f aca="false">ROUND(STDEV(CP524:CP545)*CK$24,2)</f>
        <v>#DIV/0!</v>
      </c>
    </row>
    <row r="546" customFormat="false" ht="12.75" hidden="false" customHeight="false" outlineLevel="0" collapsed="false">
      <c r="A546" s="1" t="n">
        <f aca="false">A547-1</f>
        <v>979</v>
      </c>
      <c r="B546" s="56" t="n">
        <f aca="false">HLOOKUP("date",IF(TERM2="cash",cash,PRICELOOK),IF(A546&gt;=2,A546,2),FALSE())</f>
        <v>36224</v>
      </c>
      <c r="C546" s="1" t="n">
        <f aca="false">IF(MIN($N546:$O546)=0,0,N546)</f>
        <v>1.53</v>
      </c>
      <c r="D546" s="35" t="n">
        <f aca="false">IF(ma=7,AVERAGE(C540:C546),IF(ma=14,AVERAGE(C533:C546),IF(ma=30,AVERAGE(C517:C546),IF(ma=40,AVERAGE(C507:C546),0))))</f>
        <v>0</v>
      </c>
      <c r="E546" s="1" t="n">
        <f aca="false">IF(MIN($N546:$O546)=0,0,O546)</f>
        <v>1.64</v>
      </c>
      <c r="I546" s="56" t="n">
        <f aca="false">B546</f>
        <v>36224</v>
      </c>
      <c r="J546" s="35" t="n">
        <f aca="false">IF(MIN(C546,E546)=0,0,E546-C546)</f>
        <v>0.11</v>
      </c>
      <c r="K546" s="35" t="n">
        <f aca="false">IF(ma=7,AVERAGE(J540:J546),IF(ma=14,AVERAGE(J533:J546),IF(ma=30,AVERAGE(J517:J546),IF(ma=40,AVERAGE(J507:J546),0))))</f>
        <v>0</v>
      </c>
      <c r="L546" s="35"/>
      <c r="M546" s="35"/>
      <c r="N546" s="28" t="n">
        <f aca="false">IF(BASISYN="YES",Q546-S546,Q546)</f>
        <v>1.53</v>
      </c>
      <c r="O546" s="28" t="n">
        <f aca="false">IF(BASISYN="YES",R546-T546,R546)</f>
        <v>1.64</v>
      </c>
      <c r="Q546" s="28" t="n">
        <f aca="false">IF(ISNA(V546),Q545,V546)</f>
        <v>1.53</v>
      </c>
      <c r="R546" s="28" t="n">
        <f aca="false">IF(ISNA(W546),R545,W546)</f>
        <v>1.64</v>
      </c>
      <c r="S546" s="28" t="n">
        <f aca="false">IF(ISNA(X546),S545,X546)</f>
        <v>1.73</v>
      </c>
      <c r="T546" s="28" t="n">
        <f aca="false">IF(ISNA(Y546),T545,Y546)</f>
        <v>1.73</v>
      </c>
      <c r="V546" s="28" t="n">
        <f aca="false">VLOOKUP($B546,IF(V$1=2,PRICELOOK2,IF(V$1=3,PRICELOOK3,IF(V$1=4,cash,PRICELOOK))),V$2,FALSE())</f>
        <v>1.53</v>
      </c>
      <c r="W546" s="28" t="n">
        <f aca="false">VLOOKUP($B546,IF(W$1=2,PRICELOOK2,IF(W$1=3,PRICELOOK3,IF(W$1=4,cash,PRICELOOK))),W$2,FALSE())</f>
        <v>1.64</v>
      </c>
      <c r="X546" s="28" t="n">
        <f aca="false">VLOOKUP($B546,IF(X$1=2,PRICELOOK2,IF(X$1=3,PRICELOOK3,IF(X$1=4,cash,PRICELOOK))),X$2,FALSE())</f>
        <v>1.73</v>
      </c>
      <c r="Y546" s="28" t="n">
        <f aca="false">VLOOKUP($B546,IF(Y$1=2,PRICELOOK2,IF(Y$1=3,PRICELOOK3,IF(Y$1=4,cash,PRICELOOK))),Y$2,FALSE())</f>
        <v>1.73</v>
      </c>
      <c r="BK546" s="28" t="n">
        <f aca="false">V546</f>
        <v>1.53</v>
      </c>
      <c r="BL546" s="28" t="n">
        <f aca="false">W546</f>
        <v>1.64</v>
      </c>
      <c r="BM546" s="1" t="n">
        <f aca="false">IF(BK546=0,0,IF(BL546=0,0,1))</f>
        <v>1</v>
      </c>
      <c r="BN546" s="56" t="n">
        <f aca="false">B546</f>
        <v>36224</v>
      </c>
      <c r="BO546" s="71" t="n">
        <f aca="false">IF(BM546=1,CORREL(BK527:BK546,BL527:BL546),1.1)</f>
        <v>0.910352714123265</v>
      </c>
      <c r="BP546" s="28" t="n">
        <f aca="false">IF(BM546=0," ",BO546)</f>
        <v>0.910352714123265</v>
      </c>
      <c r="BV546" s="56" t="n">
        <f aca="false">BN546</f>
        <v>36224</v>
      </c>
      <c r="BW546" s="28" t="n">
        <f aca="false">V546</f>
        <v>1.53</v>
      </c>
      <c r="BX546" s="28" t="n">
        <f aca="false">W546</f>
        <v>1.64</v>
      </c>
      <c r="BY546" s="1" t="n">
        <f aca="false">LN(BW546/BW545)</f>
        <v>-0.0129871955268112</v>
      </c>
      <c r="BZ546" s="1" t="n">
        <f aca="false">LN(BX546/BX545)</f>
        <v>-0.0211169234409228</v>
      </c>
      <c r="CA546" s="56" t="n">
        <f aca="false">BV546</f>
        <v>36224</v>
      </c>
      <c r="CB546" s="1" t="n">
        <f aca="false">IF(ISNUMBER(STDEV(BY525:BY546)),STDEV(BY525:BY546)*SQRT(252),0)</f>
        <v>0.309431039608456</v>
      </c>
      <c r="CC546" s="1" t="n">
        <f aca="false">IF(ISNUMBER(STDEV(BZ525:BZ546)),STDEV(BZ525:BZ546)*SQRT(252),0)</f>
        <v>0.14990692617147</v>
      </c>
      <c r="CF546" s="56" t="n">
        <v>36082</v>
      </c>
      <c r="CG546" s="1" t="n">
        <f aca="false">ROUND(CORREL(C525:C546,E525:E546),2)</f>
        <v>0.92</v>
      </c>
      <c r="CI546" s="56" t="n">
        <v>36082</v>
      </c>
      <c r="CJ546" s="3" t="e">
        <f aca="false">ROUND(STDEV(CO525:CO546)*CJ$24,2)</f>
        <v>#DIV/0!</v>
      </c>
      <c r="CK546" s="3" t="e">
        <f aca="false">ROUND(STDEV(CP525:CP546)*CK$24,2)</f>
        <v>#DIV/0!</v>
      </c>
    </row>
    <row r="547" customFormat="false" ht="12.75" hidden="false" customHeight="false" outlineLevel="0" collapsed="false">
      <c r="A547" s="1" t="n">
        <f aca="false">A548-1</f>
        <v>980</v>
      </c>
      <c r="B547" s="56" t="n">
        <f aca="false">HLOOKUP("date",IF(TERM2="cash",cash,PRICELOOK),IF(A547&gt;=2,A547,2),FALSE())</f>
        <v>36225</v>
      </c>
      <c r="C547" s="1" t="n">
        <f aca="false">IF(MIN($N547:$O547)=0,0,N547)</f>
        <v>1.53</v>
      </c>
      <c r="D547" s="35" t="n">
        <f aca="false">IF(ma=7,AVERAGE(C541:C547),IF(ma=14,AVERAGE(C534:C547),IF(ma=30,AVERAGE(C518:C547),IF(ma=40,AVERAGE(C508:C547),0))))</f>
        <v>0</v>
      </c>
      <c r="E547" s="1" t="n">
        <f aca="false">IF(MIN($N547:$O547)=0,0,O547)</f>
        <v>1.64</v>
      </c>
      <c r="I547" s="56" t="n">
        <f aca="false">B547</f>
        <v>36225</v>
      </c>
      <c r="J547" s="35" t="n">
        <f aca="false">IF(MIN(C547,E547)=0,0,E547-C547)</f>
        <v>0.11</v>
      </c>
      <c r="K547" s="35" t="n">
        <f aca="false">IF(ma=7,AVERAGE(J541:J547),IF(ma=14,AVERAGE(J534:J547),IF(ma=30,AVERAGE(J518:J547),IF(ma=40,AVERAGE(J508:J547),0))))</f>
        <v>0</v>
      </c>
      <c r="L547" s="35"/>
      <c r="M547" s="35"/>
      <c r="N547" s="28" t="n">
        <f aca="false">IF(BASISYN="YES",Q547-S547,Q547)</f>
        <v>1.53</v>
      </c>
      <c r="O547" s="28" t="n">
        <f aca="false">IF(BASISYN="YES",R547-T547,R547)</f>
        <v>1.64</v>
      </c>
      <c r="Q547" s="28" t="n">
        <f aca="false">IF(ISNA(V547),Q546,V547)</f>
        <v>1.53</v>
      </c>
      <c r="R547" s="28" t="n">
        <f aca="false">IF(ISNA(W547),R546,W547)</f>
        <v>1.64</v>
      </c>
      <c r="S547" s="28" t="n">
        <f aca="false">IF(ISNA(X547),S546,X547)</f>
        <v>1.73</v>
      </c>
      <c r="T547" s="28" t="n">
        <f aca="false">IF(ISNA(Y547),T546,Y547)</f>
        <v>1.73</v>
      </c>
      <c r="V547" s="28" t="n">
        <f aca="false">VLOOKUP($B547,IF(V$1=2,PRICELOOK2,IF(V$1=3,PRICELOOK3,IF(V$1=4,cash,PRICELOOK))),V$2,FALSE())</f>
        <v>1.53</v>
      </c>
      <c r="W547" s="28" t="n">
        <f aca="false">VLOOKUP($B547,IF(W$1=2,PRICELOOK2,IF(W$1=3,PRICELOOK3,IF(W$1=4,cash,PRICELOOK))),W$2,FALSE())</f>
        <v>1.64</v>
      </c>
      <c r="X547" s="28" t="n">
        <f aca="false">VLOOKUP($B547,IF(X$1=2,PRICELOOK2,IF(X$1=3,PRICELOOK3,IF(X$1=4,cash,PRICELOOK))),X$2,FALSE())</f>
        <v>1.73</v>
      </c>
      <c r="Y547" s="28" t="n">
        <f aca="false">VLOOKUP($B547,IF(Y$1=2,PRICELOOK2,IF(Y$1=3,PRICELOOK3,IF(Y$1=4,cash,PRICELOOK))),Y$2,FALSE())</f>
        <v>1.73</v>
      </c>
      <c r="BK547" s="28" t="n">
        <f aca="false">V547</f>
        <v>1.53</v>
      </c>
      <c r="BL547" s="28" t="n">
        <f aca="false">W547</f>
        <v>1.64</v>
      </c>
      <c r="BM547" s="1" t="n">
        <f aca="false">IF(BK547=0,0,IF(BL547=0,0,1))</f>
        <v>1</v>
      </c>
      <c r="BN547" s="56" t="n">
        <f aca="false">B547</f>
        <v>36225</v>
      </c>
      <c r="BO547" s="71" t="n">
        <f aca="false">IF(BM547=1,CORREL(BK528:BK547,BL528:BL547),1.1)</f>
        <v>0.886401087318261</v>
      </c>
      <c r="BP547" s="28" t="n">
        <f aca="false">IF(BM547=0," ",BO547)</f>
        <v>0.886401087318261</v>
      </c>
      <c r="BV547" s="56" t="n">
        <f aca="false">BN547</f>
        <v>36225</v>
      </c>
      <c r="BW547" s="28" t="n">
        <f aca="false">V547</f>
        <v>1.53</v>
      </c>
      <c r="BX547" s="28" t="n">
        <f aca="false">W547</f>
        <v>1.64</v>
      </c>
      <c r="BY547" s="1" t="n">
        <f aca="false">LN(BW547/BW546)</f>
        <v>0</v>
      </c>
      <c r="BZ547" s="1" t="n">
        <f aca="false">LN(BX547/BX546)</f>
        <v>0</v>
      </c>
      <c r="CA547" s="56" t="n">
        <f aca="false">BV547</f>
        <v>36225</v>
      </c>
      <c r="CB547" s="1" t="n">
        <f aca="false">IF(ISNUMBER(STDEV(BY526:BY547)),STDEV(BY526:BY547)*SQRT(252),0)</f>
        <v>0.307807353542486</v>
      </c>
      <c r="CC547" s="1" t="n">
        <f aca="false">IF(ISNUMBER(STDEV(BZ526:BZ547)),STDEV(BZ526:BZ547)*SQRT(252),0)</f>
        <v>0.150759361024673</v>
      </c>
      <c r="CF547" s="56" t="n">
        <v>36083</v>
      </c>
      <c r="CG547" s="1" t="n">
        <f aca="false">ROUND(CORREL(C526:C547,E526:E547),2)</f>
        <v>0.9</v>
      </c>
      <c r="CI547" s="56" t="n">
        <v>36083</v>
      </c>
      <c r="CJ547" s="3" t="e">
        <f aca="false">ROUND(STDEV(CO526:CO547)*CJ$24,2)</f>
        <v>#DIV/0!</v>
      </c>
      <c r="CK547" s="3" t="e">
        <f aca="false">ROUND(STDEV(CP526:CP547)*CK$24,2)</f>
        <v>#DIV/0!</v>
      </c>
    </row>
    <row r="548" customFormat="false" ht="12.75" hidden="false" customHeight="false" outlineLevel="0" collapsed="false">
      <c r="A548" s="1" t="n">
        <f aca="false">A549-1</f>
        <v>981</v>
      </c>
      <c r="B548" s="56" t="n">
        <f aca="false">HLOOKUP("date",IF(TERM2="cash",cash,PRICELOOK),IF(A548&gt;=2,A548,2),FALSE())</f>
        <v>36226</v>
      </c>
      <c r="C548" s="1" t="n">
        <f aca="false">IF(MIN($N548:$O548)=0,0,N548)</f>
        <v>1.53</v>
      </c>
      <c r="D548" s="35" t="n">
        <f aca="false">IF(ma=7,AVERAGE(C542:C548),IF(ma=14,AVERAGE(C535:C548),IF(ma=30,AVERAGE(C519:C548),IF(ma=40,AVERAGE(C509:C548),0))))</f>
        <v>0</v>
      </c>
      <c r="E548" s="1" t="n">
        <f aca="false">IF(MIN($N548:$O548)=0,0,O548)</f>
        <v>1.64</v>
      </c>
      <c r="I548" s="56" t="n">
        <f aca="false">B548</f>
        <v>36226</v>
      </c>
      <c r="J548" s="35" t="n">
        <f aca="false">IF(MIN(C548,E548)=0,0,E548-C548)</f>
        <v>0.11</v>
      </c>
      <c r="K548" s="35" t="n">
        <f aca="false">IF(ma=7,AVERAGE(J542:J548),IF(ma=14,AVERAGE(J535:J548),IF(ma=30,AVERAGE(J519:J548),IF(ma=40,AVERAGE(J509:J548),0))))</f>
        <v>0</v>
      </c>
      <c r="L548" s="35"/>
      <c r="M548" s="35"/>
      <c r="N548" s="28" t="n">
        <f aca="false">IF(BASISYN="YES",Q548-S548,Q548)</f>
        <v>1.53</v>
      </c>
      <c r="O548" s="28" t="n">
        <f aca="false">IF(BASISYN="YES",R548-T548,R548)</f>
        <v>1.64</v>
      </c>
      <c r="Q548" s="28" t="n">
        <f aca="false">IF(ISNA(V548),Q547,V548)</f>
        <v>1.53</v>
      </c>
      <c r="R548" s="28" t="n">
        <f aca="false">IF(ISNA(W548),R547,W548)</f>
        <v>1.64</v>
      </c>
      <c r="S548" s="28" t="n">
        <f aca="false">IF(ISNA(X548),S547,X548)</f>
        <v>1.73</v>
      </c>
      <c r="T548" s="28" t="n">
        <f aca="false">IF(ISNA(Y548),T547,Y548)</f>
        <v>1.73</v>
      </c>
      <c r="V548" s="28" t="n">
        <f aca="false">VLOOKUP($B548,IF(V$1=2,PRICELOOK2,IF(V$1=3,PRICELOOK3,IF(V$1=4,cash,PRICELOOK))),V$2,FALSE())</f>
        <v>1.53</v>
      </c>
      <c r="W548" s="28" t="n">
        <f aca="false">VLOOKUP($B548,IF(W$1=2,PRICELOOK2,IF(W$1=3,PRICELOOK3,IF(W$1=4,cash,PRICELOOK))),W$2,FALSE())</f>
        <v>1.64</v>
      </c>
      <c r="X548" s="28" t="n">
        <f aca="false">VLOOKUP($B548,IF(X$1=2,PRICELOOK2,IF(X$1=3,PRICELOOK3,IF(X$1=4,cash,PRICELOOK))),X$2,FALSE())</f>
        <v>1.73</v>
      </c>
      <c r="Y548" s="28" t="n">
        <f aca="false">VLOOKUP($B548,IF(Y$1=2,PRICELOOK2,IF(Y$1=3,PRICELOOK3,IF(Y$1=4,cash,PRICELOOK))),Y$2,FALSE())</f>
        <v>1.73</v>
      </c>
      <c r="BK548" s="28" t="n">
        <f aca="false">V548</f>
        <v>1.53</v>
      </c>
      <c r="BL548" s="28" t="n">
        <f aca="false">W548</f>
        <v>1.64</v>
      </c>
      <c r="BM548" s="1" t="n">
        <f aca="false">IF(BK548=0,0,IF(BL548=0,0,1))</f>
        <v>1</v>
      </c>
      <c r="BN548" s="56" t="n">
        <f aca="false">B548</f>
        <v>36226</v>
      </c>
      <c r="BO548" s="71" t="n">
        <f aca="false">IF(BM548=1,CORREL(BK529:BK548,BL529:BL548),1.1)</f>
        <v>0.862660984582342</v>
      </c>
      <c r="BP548" s="28" t="n">
        <f aca="false">IF(BM548=0," ",BO548)</f>
        <v>0.862660984582342</v>
      </c>
      <c r="BV548" s="56" t="n">
        <f aca="false">BN548</f>
        <v>36226</v>
      </c>
      <c r="BW548" s="28" t="n">
        <f aca="false">V548</f>
        <v>1.53</v>
      </c>
      <c r="BX548" s="28" t="n">
        <f aca="false">W548</f>
        <v>1.64</v>
      </c>
      <c r="BY548" s="1" t="n">
        <f aca="false">LN(BW548/BW547)</f>
        <v>0</v>
      </c>
      <c r="BZ548" s="1" t="n">
        <f aca="false">LN(BX548/BX547)</f>
        <v>0</v>
      </c>
      <c r="CA548" s="56" t="n">
        <f aca="false">BV548</f>
        <v>36226</v>
      </c>
      <c r="CB548" s="1" t="n">
        <f aca="false">IF(ISNUMBER(STDEV(BY527:BY548)),STDEV(BY527:BY548)*SQRT(252),0)</f>
        <v>0.307807353542486</v>
      </c>
      <c r="CC548" s="1" t="n">
        <f aca="false">IF(ISNUMBER(STDEV(BZ527:BZ548)),STDEV(BZ527:BZ548)*SQRT(252),0)</f>
        <v>0.150759361024673</v>
      </c>
      <c r="CF548" s="56" t="n">
        <v>36084</v>
      </c>
      <c r="CG548" s="1" t="n">
        <f aca="false">ROUND(CORREL(C527:C548,E527:E548),2)</f>
        <v>0.88</v>
      </c>
      <c r="CI548" s="56" t="n">
        <v>36084</v>
      </c>
      <c r="CJ548" s="3" t="e">
        <f aca="false">ROUND(STDEV(CO527:CO548)*CJ$24,2)</f>
        <v>#DIV/0!</v>
      </c>
      <c r="CK548" s="3" t="e">
        <f aca="false">ROUND(STDEV(CP527:CP548)*CK$24,2)</f>
        <v>#DIV/0!</v>
      </c>
    </row>
    <row r="549" customFormat="false" ht="12.75" hidden="false" customHeight="false" outlineLevel="0" collapsed="false">
      <c r="A549" s="1" t="n">
        <f aca="false">A550-1</f>
        <v>982</v>
      </c>
      <c r="B549" s="56" t="n">
        <f aca="false">HLOOKUP("date",IF(TERM2="cash",cash,PRICELOOK),IF(A549&gt;=2,A549,2),FALSE())</f>
        <v>36227</v>
      </c>
      <c r="C549" s="1" t="n">
        <f aca="false">IF(MIN($N549:$O549)=0,0,N549)</f>
        <v>1.67</v>
      </c>
      <c r="D549" s="35" t="n">
        <f aca="false">IF(ma=7,AVERAGE(C543:C549),IF(ma=14,AVERAGE(C536:C549),IF(ma=30,AVERAGE(C520:C549),IF(ma=40,AVERAGE(C510:C549),0))))</f>
        <v>0</v>
      </c>
      <c r="E549" s="1" t="n">
        <f aca="false">IF(MIN($N549:$O549)=0,0,O549)</f>
        <v>1.715</v>
      </c>
      <c r="I549" s="56" t="n">
        <f aca="false">B549</f>
        <v>36227</v>
      </c>
      <c r="J549" s="35" t="n">
        <f aca="false">IF(MIN(C549,E549)=0,0,E549-C549)</f>
        <v>0.0450000000000002</v>
      </c>
      <c r="K549" s="35" t="n">
        <f aca="false">IF(ma=7,AVERAGE(J543:J549),IF(ma=14,AVERAGE(J536:J549),IF(ma=30,AVERAGE(J520:J549),IF(ma=40,AVERAGE(J510:J549),0))))</f>
        <v>0</v>
      </c>
      <c r="L549" s="35"/>
      <c r="M549" s="35"/>
      <c r="N549" s="28" t="n">
        <f aca="false">IF(BASISYN="YES",Q549-S549,Q549)</f>
        <v>1.67</v>
      </c>
      <c r="O549" s="28" t="n">
        <f aca="false">IF(BASISYN="YES",R549-T549,R549)</f>
        <v>1.715</v>
      </c>
      <c r="Q549" s="28" t="n">
        <f aca="false">IF(ISNA(V549),Q548,V549)</f>
        <v>1.67</v>
      </c>
      <c r="R549" s="28" t="n">
        <f aca="false">IF(ISNA(W549),R548,W549)</f>
        <v>1.715</v>
      </c>
      <c r="S549" s="28" t="n">
        <f aca="false">IF(ISNA(X549),S548,X549)</f>
        <v>1.875</v>
      </c>
      <c r="T549" s="28" t="n">
        <f aca="false">IF(ISNA(Y549),T548,Y549)</f>
        <v>1.875</v>
      </c>
      <c r="V549" s="28" t="n">
        <f aca="false">VLOOKUP($B549,IF(V$1=2,PRICELOOK2,IF(V$1=3,PRICELOOK3,IF(V$1=4,cash,PRICELOOK))),V$2,FALSE())</f>
        <v>1.67</v>
      </c>
      <c r="W549" s="28" t="n">
        <f aca="false">VLOOKUP($B549,IF(W$1=2,PRICELOOK2,IF(W$1=3,PRICELOOK3,IF(W$1=4,cash,PRICELOOK))),W$2,FALSE())</f>
        <v>1.715</v>
      </c>
      <c r="X549" s="28" t="n">
        <f aca="false">VLOOKUP($B549,IF(X$1=2,PRICELOOK2,IF(X$1=3,PRICELOOK3,IF(X$1=4,cash,PRICELOOK))),X$2,FALSE())</f>
        <v>1.875</v>
      </c>
      <c r="Y549" s="28" t="n">
        <f aca="false">VLOOKUP($B549,IF(Y$1=2,PRICELOOK2,IF(Y$1=3,PRICELOOK3,IF(Y$1=4,cash,PRICELOOK))),Y$2,FALSE())</f>
        <v>1.875</v>
      </c>
      <c r="BK549" s="28" t="n">
        <f aca="false">V549</f>
        <v>1.67</v>
      </c>
      <c r="BL549" s="28" t="n">
        <f aca="false">W549</f>
        <v>1.715</v>
      </c>
      <c r="BM549" s="1" t="n">
        <f aca="false">IF(BK549=0,0,IF(BL549=0,0,1))</f>
        <v>1</v>
      </c>
      <c r="BN549" s="56" t="n">
        <f aca="false">B549</f>
        <v>36227</v>
      </c>
      <c r="BO549" s="71" t="n">
        <f aca="false">IF(BM549=1,CORREL(BK530:BK549,BL530:BL549),1.1)</f>
        <v>0.781006107248182</v>
      </c>
      <c r="BP549" s="28" t="n">
        <f aca="false">IF(BM549=0," ",BO549)</f>
        <v>0.781006107248182</v>
      </c>
      <c r="BV549" s="56" t="n">
        <f aca="false">BN549</f>
        <v>36227</v>
      </c>
      <c r="BW549" s="28" t="n">
        <f aca="false">V549</f>
        <v>1.67</v>
      </c>
      <c r="BX549" s="28" t="n">
        <f aca="false">W549</f>
        <v>1.715</v>
      </c>
      <c r="BY549" s="1" t="n">
        <f aca="false">LN(BW549/BW548)</f>
        <v>0.0875558910243195</v>
      </c>
      <c r="BZ549" s="1" t="n">
        <f aca="false">LN(BX549/BX548)</f>
        <v>0.0447168387817963</v>
      </c>
      <c r="CA549" s="56" t="n">
        <f aca="false">BV549</f>
        <v>36227</v>
      </c>
      <c r="CB549" s="1" t="n">
        <f aca="false">IF(ISNUMBER(STDEV(BY528:BY549)),STDEV(BY528:BY549)*SQRT(252),0)</f>
        <v>0.437269706247257</v>
      </c>
      <c r="CC549" s="1" t="n">
        <f aca="false">IF(ISNUMBER(STDEV(BZ528:BZ549)),STDEV(BZ528:BZ549)*SQRT(252),0)</f>
        <v>0.226376140894091</v>
      </c>
      <c r="CF549" s="56" t="n">
        <v>36087</v>
      </c>
      <c r="CG549" s="1" t="n">
        <f aca="false">ROUND(CORREL(C528:C549,E528:E549),2)</f>
        <v>0.81</v>
      </c>
      <c r="CI549" s="56" t="n">
        <v>36087</v>
      </c>
      <c r="CJ549" s="3" t="e">
        <f aca="false">ROUND(STDEV(CO528:CO549)*CJ$24,2)</f>
        <v>#DIV/0!</v>
      </c>
      <c r="CK549" s="3" t="e">
        <f aca="false">ROUND(STDEV(CP528:CP549)*CK$24,2)</f>
        <v>#DIV/0!</v>
      </c>
    </row>
    <row r="550" customFormat="false" ht="12.75" hidden="false" customHeight="false" outlineLevel="0" collapsed="false">
      <c r="A550" s="1" t="n">
        <f aca="false">A551-1</f>
        <v>983</v>
      </c>
      <c r="B550" s="56" t="n">
        <f aca="false">HLOOKUP("date",IF(TERM2="cash",cash,PRICELOOK),IF(A550&gt;=2,A550,2),FALSE())</f>
        <v>36228</v>
      </c>
      <c r="C550" s="1" t="n">
        <f aca="false">IF(MIN($N550:$O550)=0,0,N550)</f>
        <v>1.635</v>
      </c>
      <c r="D550" s="35" t="n">
        <f aca="false">IF(ma=7,AVERAGE(C544:C550),IF(ma=14,AVERAGE(C537:C550),IF(ma=30,AVERAGE(C521:C550),IF(ma=40,AVERAGE(C511:C550),0))))</f>
        <v>0</v>
      </c>
      <c r="E550" s="1" t="n">
        <f aca="false">IF(MIN($N550:$O550)=0,0,O550)</f>
        <v>1.71</v>
      </c>
      <c r="I550" s="56" t="n">
        <f aca="false">B550</f>
        <v>36228</v>
      </c>
      <c r="J550" s="35" t="n">
        <f aca="false">IF(MIN(C550,E550)=0,0,E550-C550)</f>
        <v>0.075</v>
      </c>
      <c r="K550" s="35" t="n">
        <f aca="false">IF(ma=7,AVERAGE(J544:J550),IF(ma=14,AVERAGE(J537:J550),IF(ma=30,AVERAGE(J521:J550),IF(ma=40,AVERAGE(J511:J550),0))))</f>
        <v>0</v>
      </c>
      <c r="L550" s="35"/>
      <c r="M550" s="35"/>
      <c r="N550" s="28" t="n">
        <f aca="false">IF(BASISYN="YES",Q550-S550,Q550)</f>
        <v>1.635</v>
      </c>
      <c r="O550" s="28" t="n">
        <f aca="false">IF(BASISYN="YES",R550-T550,R550)</f>
        <v>1.71</v>
      </c>
      <c r="Q550" s="28" t="n">
        <f aca="false">IF(ISNA(V550),Q549,V550)</f>
        <v>1.635</v>
      </c>
      <c r="R550" s="28" t="n">
        <f aca="false">IF(ISNA(W550),R549,W550)</f>
        <v>1.71</v>
      </c>
      <c r="S550" s="28" t="n">
        <f aca="false">IF(ISNA(X550),S549,X550)</f>
        <v>1.845</v>
      </c>
      <c r="T550" s="28" t="n">
        <f aca="false">IF(ISNA(Y550),T549,Y550)</f>
        <v>1.845</v>
      </c>
      <c r="V550" s="28" t="n">
        <f aca="false">VLOOKUP($B550,IF(V$1=2,PRICELOOK2,IF(V$1=3,PRICELOOK3,IF(V$1=4,cash,PRICELOOK))),V$2,FALSE())</f>
        <v>1.635</v>
      </c>
      <c r="W550" s="28" t="n">
        <f aca="false">VLOOKUP($B550,IF(W$1=2,PRICELOOK2,IF(W$1=3,PRICELOOK3,IF(W$1=4,cash,PRICELOOK))),W$2,FALSE())</f>
        <v>1.71</v>
      </c>
      <c r="X550" s="28" t="n">
        <f aca="false">VLOOKUP($B550,IF(X$1=2,PRICELOOK2,IF(X$1=3,PRICELOOK3,IF(X$1=4,cash,PRICELOOK))),X$2,FALSE())</f>
        <v>1.845</v>
      </c>
      <c r="Y550" s="28" t="n">
        <f aca="false">VLOOKUP($B550,IF(Y$1=2,PRICELOOK2,IF(Y$1=3,PRICELOOK3,IF(Y$1=4,cash,PRICELOOK))),Y$2,FALSE())</f>
        <v>1.845</v>
      </c>
      <c r="BK550" s="28" t="n">
        <f aca="false">V550</f>
        <v>1.635</v>
      </c>
      <c r="BL550" s="28" t="n">
        <f aca="false">W550</f>
        <v>1.71</v>
      </c>
      <c r="BM550" s="1" t="n">
        <f aca="false">IF(BK550=0,0,IF(BL550=0,0,1))</f>
        <v>1</v>
      </c>
      <c r="BN550" s="56" t="n">
        <f aca="false">B550</f>
        <v>36228</v>
      </c>
      <c r="BO550" s="71" t="n">
        <f aca="false">IF(BM550=1,CORREL(BK531:BK550,BL531:BL550),1.1)</f>
        <v>0.73080828136088</v>
      </c>
      <c r="BP550" s="28" t="n">
        <f aca="false">IF(BM550=0," ",BO550)</f>
        <v>0.73080828136088</v>
      </c>
      <c r="BV550" s="56" t="n">
        <f aca="false">BN550</f>
        <v>36228</v>
      </c>
      <c r="BW550" s="28" t="n">
        <f aca="false">V550</f>
        <v>1.635</v>
      </c>
      <c r="BX550" s="28" t="n">
        <f aca="false">W550</f>
        <v>1.71</v>
      </c>
      <c r="BY550" s="1" t="n">
        <f aca="false">LN(BW550/BW549)</f>
        <v>-0.021180822079447</v>
      </c>
      <c r="BZ550" s="1" t="n">
        <f aca="false">LN(BX550/BX549)</f>
        <v>-0.00291971010333486</v>
      </c>
      <c r="CA550" s="56" t="n">
        <f aca="false">BV550</f>
        <v>36228</v>
      </c>
      <c r="CB550" s="1" t="n">
        <f aca="false">IF(ISNUMBER(STDEV(BY529:BY550)),STDEV(BY529:BY550)*SQRT(252),0)</f>
        <v>0.443028824790825</v>
      </c>
      <c r="CC550" s="1" t="n">
        <f aca="false">IF(ISNUMBER(STDEV(BZ529:BZ550)),STDEV(BZ529:BZ550)*SQRT(252),0)</f>
        <v>0.226096708064739</v>
      </c>
      <c r="CF550" s="56" t="n">
        <v>36088</v>
      </c>
      <c r="CG550" s="1" t="n">
        <f aca="false">ROUND(CORREL(C529:C550,E529:E550),2)</f>
        <v>0.77</v>
      </c>
      <c r="CI550" s="56" t="n">
        <v>36088</v>
      </c>
      <c r="CJ550" s="3" t="e">
        <f aca="false">ROUND(STDEV(CO529:CO550)*CJ$24,2)</f>
        <v>#DIV/0!</v>
      </c>
      <c r="CK550" s="3" t="e">
        <f aca="false">ROUND(STDEV(CP529:CP550)*CK$24,2)</f>
        <v>#DIV/0!</v>
      </c>
    </row>
    <row r="551" customFormat="false" ht="12.75" hidden="false" customHeight="false" outlineLevel="0" collapsed="false">
      <c r="A551" s="1" t="n">
        <f aca="false">A552-1</f>
        <v>984</v>
      </c>
      <c r="B551" s="56" t="n">
        <f aca="false">HLOOKUP("date",IF(TERM2="cash",cash,PRICELOOK),IF(A551&gt;=2,A551,2),FALSE())</f>
        <v>36229</v>
      </c>
      <c r="C551" s="1" t="n">
        <f aca="false">IF(MIN($N551:$O551)=0,0,N551)</f>
        <v>1.745</v>
      </c>
      <c r="D551" s="35" t="n">
        <f aca="false">IF(ma=7,AVERAGE(C545:C551),IF(ma=14,AVERAGE(C538:C551),IF(ma=30,AVERAGE(C522:C551),IF(ma=40,AVERAGE(C512:C551),0))))</f>
        <v>0</v>
      </c>
      <c r="E551" s="1" t="n">
        <f aca="false">IF(MIN($N551:$O551)=0,0,O551)</f>
        <v>1.765</v>
      </c>
      <c r="I551" s="56" t="n">
        <f aca="false">B551</f>
        <v>36229</v>
      </c>
      <c r="J551" s="35" t="n">
        <f aca="false">IF(MIN(C551,E551)=0,0,E551-C551)</f>
        <v>0.0199999999999998</v>
      </c>
      <c r="K551" s="35" t="n">
        <f aca="false">IF(ma=7,AVERAGE(J545:J551),IF(ma=14,AVERAGE(J538:J551),IF(ma=30,AVERAGE(J522:J551),IF(ma=40,AVERAGE(J512:J551),0))))</f>
        <v>0</v>
      </c>
      <c r="L551" s="35"/>
      <c r="M551" s="35"/>
      <c r="N551" s="28" t="n">
        <f aca="false">IF(BASISYN="YES",Q551-S551,Q551)</f>
        <v>1.745</v>
      </c>
      <c r="O551" s="28" t="n">
        <f aca="false">IF(BASISYN="YES",R551-T551,R551)</f>
        <v>1.765</v>
      </c>
      <c r="Q551" s="28" t="n">
        <f aca="false">IF(ISNA(V551),Q550,V551)</f>
        <v>1.745</v>
      </c>
      <c r="R551" s="28" t="n">
        <f aca="false">IF(ISNA(W551),R550,W551)</f>
        <v>1.765</v>
      </c>
      <c r="S551" s="28" t="n">
        <f aca="false">IF(ISNA(X551),S550,X551)</f>
        <v>1.94</v>
      </c>
      <c r="T551" s="28" t="n">
        <f aca="false">IF(ISNA(Y551),T550,Y551)</f>
        <v>1.94</v>
      </c>
      <c r="V551" s="28" t="n">
        <f aca="false">VLOOKUP($B551,IF(V$1=2,PRICELOOK2,IF(V$1=3,PRICELOOK3,IF(V$1=4,cash,PRICELOOK))),V$2,FALSE())</f>
        <v>1.745</v>
      </c>
      <c r="W551" s="28" t="n">
        <f aca="false">VLOOKUP($B551,IF(W$1=2,PRICELOOK2,IF(W$1=3,PRICELOOK3,IF(W$1=4,cash,PRICELOOK))),W$2,FALSE())</f>
        <v>1.765</v>
      </c>
      <c r="X551" s="28" t="n">
        <f aca="false">VLOOKUP($B551,IF(X$1=2,PRICELOOK2,IF(X$1=3,PRICELOOK3,IF(X$1=4,cash,PRICELOOK))),X$2,FALSE())</f>
        <v>1.94</v>
      </c>
      <c r="Y551" s="28" t="n">
        <f aca="false">VLOOKUP($B551,IF(Y$1=2,PRICELOOK2,IF(Y$1=3,PRICELOOK3,IF(Y$1=4,cash,PRICELOOK))),Y$2,FALSE())</f>
        <v>1.94</v>
      </c>
      <c r="BK551" s="28" t="n">
        <f aca="false">V551</f>
        <v>1.745</v>
      </c>
      <c r="BL551" s="28" t="n">
        <f aca="false">W551</f>
        <v>1.765</v>
      </c>
      <c r="BM551" s="1" t="n">
        <f aca="false">IF(BK551=0,0,IF(BL551=0,0,1))</f>
        <v>1</v>
      </c>
      <c r="BN551" s="56" t="n">
        <f aca="false">B551</f>
        <v>36229</v>
      </c>
      <c r="BO551" s="71" t="n">
        <f aca="false">IF(BM551=1,CORREL(BK532:BK551,BL532:BL551),1.1)</f>
        <v>0.681313332465414</v>
      </c>
      <c r="BP551" s="28" t="n">
        <f aca="false">IF(BM551=0," ",BO551)</f>
        <v>0.681313332465414</v>
      </c>
      <c r="BV551" s="56" t="n">
        <f aca="false">BN551</f>
        <v>36229</v>
      </c>
      <c r="BW551" s="28" t="n">
        <f aca="false">V551</f>
        <v>1.745</v>
      </c>
      <c r="BX551" s="28" t="n">
        <f aca="false">W551</f>
        <v>1.765</v>
      </c>
      <c r="BY551" s="1" t="n">
        <f aca="false">LN(BW551/BW550)</f>
        <v>0.0651117513051737</v>
      </c>
      <c r="BZ551" s="1" t="n">
        <f aca="false">LN(BX551/BX550)</f>
        <v>0.0316573198706916</v>
      </c>
      <c r="CA551" s="56" t="n">
        <f aca="false">BV551</f>
        <v>36229</v>
      </c>
      <c r="CB551" s="1" t="n">
        <f aca="false">IF(ISNUMBER(STDEV(BY530:BY551)),STDEV(BY530:BY551)*SQRT(252),0)</f>
        <v>0.494172722347185</v>
      </c>
      <c r="CC551" s="1" t="n">
        <f aca="false">IF(ISNUMBER(STDEV(BZ530:BZ551)),STDEV(BZ530:BZ551)*SQRT(252),0)</f>
        <v>0.254782643717715</v>
      </c>
      <c r="CF551" s="56" t="n">
        <v>36089</v>
      </c>
      <c r="CG551" s="1" t="n">
        <f aca="false">ROUND(CORREL(C530:C551,E530:E551),2)</f>
        <v>0.71</v>
      </c>
      <c r="CI551" s="56" t="n">
        <v>36089</v>
      </c>
      <c r="CJ551" s="3" t="e">
        <f aca="false">ROUND(STDEV(CO530:CO551)*CJ$24,2)</f>
        <v>#DIV/0!</v>
      </c>
      <c r="CK551" s="3" t="e">
        <f aca="false">ROUND(STDEV(CP530:CP551)*CK$24,2)</f>
        <v>#DIV/0!</v>
      </c>
    </row>
    <row r="552" customFormat="false" ht="12.75" hidden="false" customHeight="false" outlineLevel="0" collapsed="false">
      <c r="A552" s="1" t="n">
        <f aca="false">A553-1</f>
        <v>985</v>
      </c>
      <c r="B552" s="56" t="n">
        <f aca="false">HLOOKUP("date",IF(TERM2="cash",cash,PRICELOOK),IF(A552&gt;=2,A552,2),FALSE())</f>
        <v>36230</v>
      </c>
      <c r="C552" s="1" t="n">
        <f aca="false">IF(MIN($N552:$O552)=0,0,N552)</f>
        <v>1.69</v>
      </c>
      <c r="D552" s="35" t="n">
        <f aca="false">IF(ma=7,AVERAGE(C546:C552),IF(ma=14,AVERAGE(C539:C552),IF(ma=30,AVERAGE(C523:C552),IF(ma=40,AVERAGE(C513:C552),0))))</f>
        <v>0</v>
      </c>
      <c r="E552" s="1" t="n">
        <f aca="false">IF(MIN($N552:$O552)=0,0,O552)</f>
        <v>1.745</v>
      </c>
      <c r="I552" s="56" t="n">
        <f aca="false">B552</f>
        <v>36230</v>
      </c>
      <c r="J552" s="35" t="n">
        <f aca="false">IF(MIN(C552,E552)=0,0,E552-C552)</f>
        <v>0.0550000000000002</v>
      </c>
      <c r="K552" s="35" t="n">
        <f aca="false">IF(ma=7,AVERAGE(J546:J552),IF(ma=14,AVERAGE(J539:J552),IF(ma=30,AVERAGE(J523:J552),IF(ma=40,AVERAGE(J513:J552),0))))</f>
        <v>0</v>
      </c>
      <c r="L552" s="35"/>
      <c r="M552" s="35"/>
      <c r="N552" s="28" t="n">
        <f aca="false">IF(BASISYN="YES",Q552-S552,Q552)</f>
        <v>1.69</v>
      </c>
      <c r="O552" s="28" t="n">
        <f aca="false">IF(BASISYN="YES",R552-T552,R552)</f>
        <v>1.745</v>
      </c>
      <c r="Q552" s="28" t="n">
        <f aca="false">IF(ISNA(V552),Q551,V552)</f>
        <v>1.69</v>
      </c>
      <c r="R552" s="28" t="n">
        <f aca="false">IF(ISNA(W552),R551,W552)</f>
        <v>1.745</v>
      </c>
      <c r="S552" s="28" t="n">
        <f aca="false">IF(ISNA(X552),S551,X552)</f>
        <v>1.87</v>
      </c>
      <c r="T552" s="28" t="n">
        <f aca="false">IF(ISNA(Y552),T551,Y552)</f>
        <v>1.87</v>
      </c>
      <c r="V552" s="28" t="n">
        <f aca="false">VLOOKUP($B552,IF(V$1=2,PRICELOOK2,IF(V$1=3,PRICELOOK3,IF(V$1=4,cash,PRICELOOK))),V$2,FALSE())</f>
        <v>1.69</v>
      </c>
      <c r="W552" s="28" t="n">
        <f aca="false">VLOOKUP($B552,IF(W$1=2,PRICELOOK2,IF(W$1=3,PRICELOOK3,IF(W$1=4,cash,PRICELOOK))),W$2,FALSE())</f>
        <v>1.745</v>
      </c>
      <c r="X552" s="28" t="n">
        <f aca="false">VLOOKUP($B552,IF(X$1=2,PRICELOOK2,IF(X$1=3,PRICELOOK3,IF(X$1=4,cash,PRICELOOK))),X$2,FALSE())</f>
        <v>1.87</v>
      </c>
      <c r="Y552" s="28" t="n">
        <f aca="false">VLOOKUP($B552,IF(Y$1=2,PRICELOOK2,IF(Y$1=3,PRICELOOK3,IF(Y$1=4,cash,PRICELOOK))),Y$2,FALSE())</f>
        <v>1.87</v>
      </c>
      <c r="BK552" s="28" t="n">
        <f aca="false">V552</f>
        <v>1.69</v>
      </c>
      <c r="BL552" s="28" t="n">
        <f aca="false">W552</f>
        <v>1.745</v>
      </c>
      <c r="BM552" s="1" t="n">
        <f aca="false">IF(BK552=0,0,IF(BL552=0,0,1))</f>
        <v>1</v>
      </c>
      <c r="BN552" s="56" t="n">
        <f aca="false">B552</f>
        <v>36230</v>
      </c>
      <c r="BO552" s="71" t="n">
        <f aca="false">IF(BM552=1,CORREL(BK533:BK552,BL533:BL552),1.1)</f>
        <v>0.662680985058643</v>
      </c>
      <c r="BP552" s="28" t="n">
        <f aca="false">IF(BM552=0," ",BO552)</f>
        <v>0.662680985058643</v>
      </c>
      <c r="BV552" s="56" t="n">
        <f aca="false">BN552</f>
        <v>36230</v>
      </c>
      <c r="BW552" s="28" t="n">
        <f aca="false">V552</f>
        <v>1.69</v>
      </c>
      <c r="BX552" s="28" t="n">
        <f aca="false">W552</f>
        <v>1.745</v>
      </c>
      <c r="BY552" s="1" t="n">
        <f aca="false">LN(BW552/BW551)</f>
        <v>-0.0320260267194084</v>
      </c>
      <c r="BZ552" s="1" t="n">
        <f aca="false">LN(BX552/BX551)</f>
        <v>-0.0113961347308695</v>
      </c>
      <c r="CA552" s="56" t="n">
        <f aca="false">BV552</f>
        <v>36230</v>
      </c>
      <c r="CB552" s="1" t="n">
        <f aca="false">IF(ISNUMBER(STDEV(BY531:BY552)),STDEV(BY531:BY552)*SQRT(252),0)</f>
        <v>0.507154919153688</v>
      </c>
      <c r="CC552" s="1" t="n">
        <f aca="false">IF(ISNUMBER(STDEV(BZ531:BZ552)),STDEV(BZ531:BZ552)*SQRT(252),0)</f>
        <v>0.256755331108847</v>
      </c>
      <c r="CF552" s="56" t="n">
        <v>36090</v>
      </c>
      <c r="CG552" s="1" t="n">
        <f aca="false">ROUND(CORREL(C531:C552,E531:E552),2)</f>
        <v>0.68</v>
      </c>
      <c r="CI552" s="56" t="n">
        <v>36090</v>
      </c>
      <c r="CJ552" s="3" t="e">
        <f aca="false">ROUND(STDEV(CO531:CO552)*CJ$24,2)</f>
        <v>#DIV/0!</v>
      </c>
      <c r="CK552" s="3" t="e">
        <f aca="false">ROUND(STDEV(CP531:CP552)*CK$24,2)</f>
        <v>#DIV/0!</v>
      </c>
    </row>
    <row r="553" customFormat="false" ht="12.75" hidden="false" customHeight="false" outlineLevel="0" collapsed="false">
      <c r="A553" s="1" t="n">
        <f aca="false">A554-1</f>
        <v>986</v>
      </c>
      <c r="B553" s="56" t="n">
        <f aca="false">HLOOKUP("date",IF(TERM2="cash",cash,PRICELOOK),IF(A553&gt;=2,A553,2),FALSE())</f>
        <v>36231</v>
      </c>
      <c r="C553" s="1" t="n">
        <f aca="false">IF(MIN($N553:$O553)=0,0,N553)</f>
        <v>1.635</v>
      </c>
      <c r="D553" s="35" t="n">
        <f aca="false">IF(ma=7,AVERAGE(C547:C553),IF(ma=14,AVERAGE(C540:C553),IF(ma=30,AVERAGE(C524:C553),IF(ma=40,AVERAGE(C514:C553),0))))</f>
        <v>0</v>
      </c>
      <c r="E553" s="1" t="n">
        <f aca="false">IF(MIN($N553:$O553)=0,0,O553)</f>
        <v>1.715</v>
      </c>
      <c r="I553" s="56" t="n">
        <f aca="false">B553</f>
        <v>36231</v>
      </c>
      <c r="J553" s="35" t="n">
        <f aca="false">IF(MIN(C553,E553)=0,0,E553-C553)</f>
        <v>0.0800000000000001</v>
      </c>
      <c r="K553" s="35" t="n">
        <f aca="false">IF(ma=7,AVERAGE(J547:J553),IF(ma=14,AVERAGE(J540:J553),IF(ma=30,AVERAGE(J524:J553),IF(ma=40,AVERAGE(J514:J553),0))))</f>
        <v>0</v>
      </c>
      <c r="L553" s="35"/>
      <c r="M553" s="35"/>
      <c r="N553" s="28" t="n">
        <f aca="false">IF(BASISYN="YES",Q553-S553,Q553)</f>
        <v>1.635</v>
      </c>
      <c r="O553" s="28" t="n">
        <f aca="false">IF(BASISYN="YES",R553-T553,R553)</f>
        <v>1.715</v>
      </c>
      <c r="Q553" s="28" t="n">
        <f aca="false">IF(ISNA(V553),Q552,V553)</f>
        <v>1.635</v>
      </c>
      <c r="R553" s="28" t="n">
        <f aca="false">IF(ISNA(W553),R552,W553)</f>
        <v>1.715</v>
      </c>
      <c r="S553" s="28" t="n">
        <f aca="false">IF(ISNA(X553),S552,X553)</f>
        <v>1.815</v>
      </c>
      <c r="T553" s="28" t="n">
        <f aca="false">IF(ISNA(Y553),T552,Y553)</f>
        <v>1.815</v>
      </c>
      <c r="V553" s="28" t="n">
        <f aca="false">VLOOKUP($B553,IF(V$1=2,PRICELOOK2,IF(V$1=3,PRICELOOK3,IF(V$1=4,cash,PRICELOOK))),V$2,FALSE())</f>
        <v>1.635</v>
      </c>
      <c r="W553" s="28" t="n">
        <f aca="false">VLOOKUP($B553,IF(W$1=2,PRICELOOK2,IF(W$1=3,PRICELOOK3,IF(W$1=4,cash,PRICELOOK))),W$2,FALSE())</f>
        <v>1.715</v>
      </c>
      <c r="X553" s="28" t="n">
        <f aca="false">VLOOKUP($B553,IF(X$1=2,PRICELOOK2,IF(X$1=3,PRICELOOK3,IF(X$1=4,cash,PRICELOOK))),X$2,FALSE())</f>
        <v>1.815</v>
      </c>
      <c r="Y553" s="28" t="n">
        <f aca="false">VLOOKUP($B553,IF(Y$1=2,PRICELOOK2,IF(Y$1=3,PRICELOOK3,IF(Y$1=4,cash,PRICELOOK))),Y$2,FALSE())</f>
        <v>1.815</v>
      </c>
      <c r="BK553" s="28" t="n">
        <f aca="false">V553</f>
        <v>1.635</v>
      </c>
      <c r="BL553" s="28" t="n">
        <f aca="false">W553</f>
        <v>1.715</v>
      </c>
      <c r="BM553" s="1" t="n">
        <f aca="false">IF(BK553=0,0,IF(BL553=0,0,1))</f>
        <v>1</v>
      </c>
      <c r="BN553" s="56" t="n">
        <f aca="false">B553</f>
        <v>36231</v>
      </c>
      <c r="BO553" s="71" t="n">
        <f aca="false">IF(BM553=1,CORREL(BK534:BK553,BL534:BL553),1.1)</f>
        <v>0.648651827075411</v>
      </c>
      <c r="BP553" s="28" t="n">
        <f aca="false">IF(BM553=0," ",BO553)</f>
        <v>0.648651827075411</v>
      </c>
      <c r="BV553" s="56" t="n">
        <f aca="false">BN553</f>
        <v>36231</v>
      </c>
      <c r="BW553" s="28" t="n">
        <f aca="false">V553</f>
        <v>1.635</v>
      </c>
      <c r="BX553" s="28" t="n">
        <f aca="false">W553</f>
        <v>1.715</v>
      </c>
      <c r="BY553" s="1" t="n">
        <f aca="false">LN(BW553/BW552)</f>
        <v>-0.0330857245857653</v>
      </c>
      <c r="BZ553" s="1" t="n">
        <f aca="false">LN(BX553/BX552)</f>
        <v>-0.0173414750364872</v>
      </c>
      <c r="CA553" s="56" t="n">
        <f aca="false">BV553</f>
        <v>36231</v>
      </c>
      <c r="CB553" s="1" t="n">
        <f aca="false">IF(ISNUMBER(STDEV(BY532:BY553)),STDEV(BY532:BY553)*SQRT(252),0)</f>
        <v>0.520306737477574</v>
      </c>
      <c r="CC553" s="1" t="n">
        <f aca="false">IF(ISNUMBER(STDEV(BZ532:BZ553)),STDEV(BZ532:BZ553)*SQRT(252),0)</f>
        <v>0.261060841541634</v>
      </c>
      <c r="CF553" s="56" t="n">
        <v>36091</v>
      </c>
      <c r="CG553" s="1" t="n">
        <f aca="false">ROUND(CORREL(C532:C553,E532:E553),2)</f>
        <v>0.66</v>
      </c>
      <c r="CI553" s="56" t="n">
        <v>36091</v>
      </c>
      <c r="CJ553" s="3" t="e">
        <f aca="false">ROUND(STDEV(CO532:CO553)*CJ$24,2)</f>
        <v>#DIV/0!</v>
      </c>
      <c r="CK553" s="3" t="e">
        <f aca="false">ROUND(STDEV(CP532:CP553)*CK$24,2)</f>
        <v>#DIV/0!</v>
      </c>
    </row>
    <row r="554" customFormat="false" ht="12.75" hidden="false" customHeight="false" outlineLevel="0" collapsed="false">
      <c r="A554" s="1" t="n">
        <f aca="false">A555-1</f>
        <v>987</v>
      </c>
      <c r="B554" s="56" t="n">
        <f aca="false">HLOOKUP("date",IF(TERM2="cash",cash,PRICELOOK),IF(A554&gt;=2,A554,2),FALSE())</f>
        <v>36232</v>
      </c>
      <c r="C554" s="1" t="n">
        <f aca="false">IF(MIN($N554:$O554)=0,0,N554)</f>
        <v>1.635</v>
      </c>
      <c r="D554" s="35" t="n">
        <f aca="false">IF(ma=7,AVERAGE(C548:C554),IF(ma=14,AVERAGE(C541:C554),IF(ma=30,AVERAGE(C525:C554),IF(ma=40,AVERAGE(C515:C554),0))))</f>
        <v>0</v>
      </c>
      <c r="E554" s="1" t="n">
        <f aca="false">IF(MIN($N554:$O554)=0,0,O554)</f>
        <v>1.715</v>
      </c>
      <c r="I554" s="56" t="n">
        <f aca="false">B554</f>
        <v>36232</v>
      </c>
      <c r="J554" s="35" t="n">
        <f aca="false">IF(MIN(C554,E554)=0,0,E554-C554)</f>
        <v>0.0800000000000001</v>
      </c>
      <c r="K554" s="35" t="n">
        <f aca="false">IF(ma=7,AVERAGE(J548:J554),IF(ma=14,AVERAGE(J541:J554),IF(ma=30,AVERAGE(J525:J554),IF(ma=40,AVERAGE(J515:J554),0))))</f>
        <v>0</v>
      </c>
      <c r="L554" s="35"/>
      <c r="M554" s="35"/>
      <c r="N554" s="28" t="n">
        <f aca="false">IF(BASISYN="YES",Q554-S554,Q554)</f>
        <v>1.635</v>
      </c>
      <c r="O554" s="28" t="n">
        <f aca="false">IF(BASISYN="YES",R554-T554,R554)</f>
        <v>1.715</v>
      </c>
      <c r="Q554" s="28" t="n">
        <f aca="false">IF(ISNA(V554),Q553,V554)</f>
        <v>1.635</v>
      </c>
      <c r="R554" s="28" t="n">
        <f aca="false">IF(ISNA(W554),R553,W554)</f>
        <v>1.715</v>
      </c>
      <c r="S554" s="28" t="n">
        <f aca="false">IF(ISNA(X554),S553,X554)</f>
        <v>1.815</v>
      </c>
      <c r="T554" s="28" t="n">
        <f aca="false">IF(ISNA(Y554),T553,Y554)</f>
        <v>1.815</v>
      </c>
      <c r="V554" s="28" t="n">
        <f aca="false">VLOOKUP($B554,IF(V$1=2,PRICELOOK2,IF(V$1=3,PRICELOOK3,IF(V$1=4,cash,PRICELOOK))),V$2,FALSE())</f>
        <v>1.635</v>
      </c>
      <c r="W554" s="28" t="n">
        <f aca="false">VLOOKUP($B554,IF(W$1=2,PRICELOOK2,IF(W$1=3,PRICELOOK3,IF(W$1=4,cash,PRICELOOK))),W$2,FALSE())</f>
        <v>1.715</v>
      </c>
      <c r="X554" s="28" t="n">
        <f aca="false">VLOOKUP($B554,IF(X$1=2,PRICELOOK2,IF(X$1=3,PRICELOOK3,IF(X$1=4,cash,PRICELOOK))),X$2,FALSE())</f>
        <v>1.815</v>
      </c>
      <c r="Y554" s="28" t="n">
        <f aca="false">VLOOKUP($B554,IF(Y$1=2,PRICELOOK2,IF(Y$1=3,PRICELOOK3,IF(Y$1=4,cash,PRICELOOK))),Y$2,FALSE())</f>
        <v>1.815</v>
      </c>
      <c r="BK554" s="28" t="n">
        <f aca="false">V554</f>
        <v>1.635</v>
      </c>
      <c r="BL554" s="28" t="n">
        <f aca="false">W554</f>
        <v>1.715</v>
      </c>
      <c r="BM554" s="1" t="n">
        <f aca="false">IF(BK554=0,0,IF(BL554=0,0,1))</f>
        <v>1</v>
      </c>
      <c r="BN554" s="56" t="n">
        <f aca="false">B554</f>
        <v>36232</v>
      </c>
      <c r="BO554" s="71" t="n">
        <f aca="false">IF(BM554=1,CORREL(BK535:BK554,BL535:BL554),1.1)</f>
        <v>0.646456710444095</v>
      </c>
      <c r="BP554" s="28" t="n">
        <f aca="false">IF(BM554=0," ",BO554)</f>
        <v>0.646456710444095</v>
      </c>
      <c r="BV554" s="56" t="n">
        <f aca="false">BN554</f>
        <v>36232</v>
      </c>
      <c r="BW554" s="28" t="n">
        <f aca="false">V554</f>
        <v>1.635</v>
      </c>
      <c r="BX554" s="28" t="n">
        <f aca="false">W554</f>
        <v>1.715</v>
      </c>
      <c r="BY554" s="1" t="n">
        <f aca="false">LN(BW554/BW553)</f>
        <v>0</v>
      </c>
      <c r="BZ554" s="1" t="n">
        <f aca="false">LN(BX554/BX553)</f>
        <v>0</v>
      </c>
      <c r="CA554" s="56" t="n">
        <f aca="false">BV554</f>
        <v>36232</v>
      </c>
      <c r="CB554" s="1" t="n">
        <f aca="false">IF(ISNUMBER(STDEV(BY533:BY554)),STDEV(BY533:BY554)*SQRT(252),0)</f>
        <v>0.519897312518091</v>
      </c>
      <c r="CC554" s="1" t="n">
        <f aca="false">IF(ISNUMBER(STDEV(BZ533:BZ554)),STDEV(BZ533:BZ554)*SQRT(252),0)</f>
        <v>0.261060841541634</v>
      </c>
      <c r="CF554" s="56" t="n">
        <v>36094</v>
      </c>
      <c r="CG554" s="1" t="n">
        <f aca="false">ROUND(CORREL(C533:C554,E533:E554),2)</f>
        <v>0.64</v>
      </c>
      <c r="CI554" s="56" t="n">
        <v>36094</v>
      </c>
      <c r="CJ554" s="3" t="e">
        <f aca="false">ROUND(STDEV(CO533:CO554)*CJ$24,2)</f>
        <v>#DIV/0!</v>
      </c>
      <c r="CK554" s="3" t="e">
        <f aca="false">ROUND(STDEV(CP533:CP554)*CK$24,2)</f>
        <v>#DIV/0!</v>
      </c>
    </row>
    <row r="555" customFormat="false" ht="12.75" hidden="false" customHeight="false" outlineLevel="0" collapsed="false">
      <c r="A555" s="1" t="n">
        <f aca="false">A556-1</f>
        <v>988</v>
      </c>
      <c r="B555" s="56" t="n">
        <f aca="false">HLOOKUP("date",IF(TERM2="cash",cash,PRICELOOK),IF(A555&gt;=2,A555,2),FALSE())</f>
        <v>36233</v>
      </c>
      <c r="C555" s="1" t="n">
        <f aca="false">IF(MIN($N555:$O555)=0,0,N555)</f>
        <v>1.635</v>
      </c>
      <c r="D555" s="35" t="n">
        <f aca="false">IF(ma=7,AVERAGE(C549:C555),IF(ma=14,AVERAGE(C542:C555),IF(ma=30,AVERAGE(C526:C555),IF(ma=40,AVERAGE(C516:C555),0))))</f>
        <v>0</v>
      </c>
      <c r="E555" s="1" t="n">
        <f aca="false">IF(MIN($N555:$O555)=0,0,O555)</f>
        <v>1.715</v>
      </c>
      <c r="I555" s="56" t="n">
        <f aca="false">B555</f>
        <v>36233</v>
      </c>
      <c r="J555" s="35" t="n">
        <f aca="false">IF(MIN(C555,E555)=0,0,E555-C555)</f>
        <v>0.0800000000000001</v>
      </c>
      <c r="K555" s="35" t="n">
        <f aca="false">IF(ma=7,AVERAGE(J549:J555),IF(ma=14,AVERAGE(J542:J555),IF(ma=30,AVERAGE(J526:J555),IF(ma=40,AVERAGE(J516:J555),0))))</f>
        <v>0</v>
      </c>
      <c r="L555" s="35"/>
      <c r="M555" s="35"/>
      <c r="N555" s="28" t="n">
        <f aca="false">IF(BASISYN="YES",Q555-S555,Q555)</f>
        <v>1.635</v>
      </c>
      <c r="O555" s="28" t="n">
        <f aca="false">IF(BASISYN="YES",R555-T555,R555)</f>
        <v>1.715</v>
      </c>
      <c r="Q555" s="28" t="n">
        <f aca="false">IF(ISNA(V555),Q554,V555)</f>
        <v>1.635</v>
      </c>
      <c r="R555" s="28" t="n">
        <f aca="false">IF(ISNA(W555),R554,W555)</f>
        <v>1.715</v>
      </c>
      <c r="S555" s="28" t="n">
        <f aca="false">IF(ISNA(X555),S554,X555)</f>
        <v>1.815</v>
      </c>
      <c r="T555" s="28" t="n">
        <f aca="false">IF(ISNA(Y555),T554,Y555)</f>
        <v>1.815</v>
      </c>
      <c r="V555" s="28" t="n">
        <f aca="false">VLOOKUP($B555,IF(V$1=2,PRICELOOK2,IF(V$1=3,PRICELOOK3,IF(V$1=4,cash,PRICELOOK))),V$2,FALSE())</f>
        <v>1.635</v>
      </c>
      <c r="W555" s="28" t="n">
        <f aca="false">VLOOKUP($B555,IF(W$1=2,PRICELOOK2,IF(W$1=3,PRICELOOK3,IF(W$1=4,cash,PRICELOOK))),W$2,FALSE())</f>
        <v>1.715</v>
      </c>
      <c r="X555" s="28" t="n">
        <f aca="false">VLOOKUP($B555,IF(X$1=2,PRICELOOK2,IF(X$1=3,PRICELOOK3,IF(X$1=4,cash,PRICELOOK))),X$2,FALSE())</f>
        <v>1.815</v>
      </c>
      <c r="Y555" s="28" t="n">
        <f aca="false">VLOOKUP($B555,IF(Y$1=2,PRICELOOK2,IF(Y$1=3,PRICELOOK3,IF(Y$1=4,cash,PRICELOOK))),Y$2,FALSE())</f>
        <v>1.815</v>
      </c>
      <c r="BK555" s="28" t="n">
        <f aca="false">V555</f>
        <v>1.635</v>
      </c>
      <c r="BL555" s="28" t="n">
        <f aca="false">W555</f>
        <v>1.715</v>
      </c>
      <c r="BM555" s="1" t="n">
        <f aca="false">IF(BK555=0,0,IF(BL555=0,0,1))</f>
        <v>1</v>
      </c>
      <c r="BN555" s="56" t="n">
        <f aca="false">B555</f>
        <v>36233</v>
      </c>
      <c r="BO555" s="71" t="n">
        <f aca="false">IF(BM555=1,CORREL(BK536:BK555,BL536:BL555),1.1)</f>
        <v>0.642401024642244</v>
      </c>
      <c r="BP555" s="28" t="n">
        <f aca="false">IF(BM555=0," ",BO555)</f>
        <v>0.642401024642244</v>
      </c>
      <c r="BV555" s="56" t="n">
        <f aca="false">BN555</f>
        <v>36233</v>
      </c>
      <c r="BW555" s="28" t="n">
        <f aca="false">V555</f>
        <v>1.635</v>
      </c>
      <c r="BX555" s="28" t="n">
        <f aca="false">W555</f>
        <v>1.715</v>
      </c>
      <c r="BY555" s="1" t="n">
        <f aca="false">LN(BW555/BW554)</f>
        <v>0</v>
      </c>
      <c r="BZ555" s="1" t="n">
        <f aca="false">LN(BX555/BX554)</f>
        <v>0</v>
      </c>
      <c r="CA555" s="56" t="n">
        <f aca="false">BV555</f>
        <v>36233</v>
      </c>
      <c r="CB555" s="1" t="n">
        <f aca="false">IF(ISNUMBER(STDEV(BY534:BY555)),STDEV(BY534:BY555)*SQRT(252),0)</f>
        <v>0.519897312518091</v>
      </c>
      <c r="CC555" s="1" t="n">
        <f aca="false">IF(ISNUMBER(STDEV(BZ534:BZ555)),STDEV(BZ534:BZ555)*SQRT(252),0)</f>
        <v>0.261060841541634</v>
      </c>
      <c r="CF555" s="56" t="n">
        <v>36095</v>
      </c>
      <c r="CG555" s="1" t="n">
        <f aca="false">ROUND(CORREL(C534:C555,E534:E555),2)</f>
        <v>0.63</v>
      </c>
      <c r="CI555" s="56" t="n">
        <v>36095</v>
      </c>
      <c r="CJ555" s="3" t="e">
        <f aca="false">ROUND(STDEV(CO534:CO555)*CJ$24,2)</f>
        <v>#DIV/0!</v>
      </c>
      <c r="CK555" s="3" t="e">
        <f aca="false">ROUND(STDEV(CP534:CP555)*CK$24,2)</f>
        <v>#DIV/0!</v>
      </c>
    </row>
    <row r="556" customFormat="false" ht="12.75" hidden="false" customHeight="false" outlineLevel="0" collapsed="false">
      <c r="A556" s="1" t="n">
        <f aca="false">A557-1</f>
        <v>989</v>
      </c>
      <c r="B556" s="56" t="n">
        <f aca="false">HLOOKUP("date",IF(TERM2="cash",cash,PRICELOOK),IF(A556&gt;=2,A556,2),FALSE())</f>
        <v>36234</v>
      </c>
      <c r="C556" s="1" t="n">
        <f aca="false">IF(MIN($N556:$O556)=0,0,N556)</f>
        <v>1.585</v>
      </c>
      <c r="D556" s="35" t="n">
        <f aca="false">IF(ma=7,AVERAGE(C550:C556),IF(ma=14,AVERAGE(C543:C556),IF(ma=30,AVERAGE(C527:C556),IF(ma=40,AVERAGE(C517:C556),0))))</f>
        <v>0</v>
      </c>
      <c r="E556" s="1" t="n">
        <f aca="false">IF(MIN($N556:$O556)=0,0,O556)</f>
        <v>1.71</v>
      </c>
      <c r="I556" s="56" t="n">
        <f aca="false">B556</f>
        <v>36234</v>
      </c>
      <c r="J556" s="35" t="n">
        <f aca="false">IF(MIN(C556,E556)=0,0,E556-C556)</f>
        <v>0.125</v>
      </c>
      <c r="K556" s="35" t="n">
        <f aca="false">IF(ma=7,AVERAGE(J550:J556),IF(ma=14,AVERAGE(J543:J556),IF(ma=30,AVERAGE(J527:J556),IF(ma=40,AVERAGE(J517:J556),0))))</f>
        <v>0</v>
      </c>
      <c r="L556" s="35"/>
      <c r="M556" s="35"/>
      <c r="N556" s="28" t="n">
        <f aca="false">IF(BASISYN="YES",Q556-S556,Q556)</f>
        <v>1.585</v>
      </c>
      <c r="O556" s="28" t="n">
        <f aca="false">IF(BASISYN="YES",R556-T556,R556)</f>
        <v>1.71</v>
      </c>
      <c r="Q556" s="28" t="n">
        <f aca="false">IF(ISNA(V556),Q555,V556)</f>
        <v>1.585</v>
      </c>
      <c r="R556" s="28" t="n">
        <f aca="false">IF(ISNA(W556),R555,W556)</f>
        <v>1.71</v>
      </c>
      <c r="S556" s="28" t="n">
        <f aca="false">IF(ISNA(X556),S555,X556)</f>
        <v>1.75</v>
      </c>
      <c r="T556" s="28" t="n">
        <f aca="false">IF(ISNA(Y556),T555,Y556)</f>
        <v>1.75</v>
      </c>
      <c r="V556" s="28" t="n">
        <f aca="false">VLOOKUP($B556,IF(V$1=2,PRICELOOK2,IF(V$1=3,PRICELOOK3,IF(V$1=4,cash,PRICELOOK))),V$2,FALSE())</f>
        <v>1.585</v>
      </c>
      <c r="W556" s="28" t="n">
        <f aca="false">VLOOKUP($B556,IF(W$1=2,PRICELOOK2,IF(W$1=3,PRICELOOK3,IF(W$1=4,cash,PRICELOOK))),W$2,FALSE())</f>
        <v>1.71</v>
      </c>
      <c r="X556" s="28" t="n">
        <f aca="false">VLOOKUP($B556,IF(X$1=2,PRICELOOK2,IF(X$1=3,PRICELOOK3,IF(X$1=4,cash,PRICELOOK))),X$2,FALSE())</f>
        <v>1.75</v>
      </c>
      <c r="Y556" s="28" t="n">
        <f aca="false">VLOOKUP($B556,IF(Y$1=2,PRICELOOK2,IF(Y$1=3,PRICELOOK3,IF(Y$1=4,cash,PRICELOOK))),Y$2,FALSE())</f>
        <v>1.75</v>
      </c>
      <c r="BK556" s="28" t="n">
        <f aca="false">V556</f>
        <v>1.585</v>
      </c>
      <c r="BL556" s="28" t="n">
        <f aca="false">W556</f>
        <v>1.71</v>
      </c>
      <c r="BM556" s="1" t="n">
        <f aca="false">IF(BK556=0,0,IF(BL556=0,0,1))</f>
        <v>1</v>
      </c>
      <c r="BN556" s="56" t="n">
        <f aca="false">B556</f>
        <v>36234</v>
      </c>
      <c r="BO556" s="71" t="n">
        <f aca="false">IF(BM556=1,CORREL(BK537:BK556,BL537:BL556),1.1)</f>
        <v>0.658466758046795</v>
      </c>
      <c r="BP556" s="28" t="n">
        <f aca="false">IF(BM556=0," ",BO556)</f>
        <v>0.658466758046795</v>
      </c>
      <c r="BV556" s="56" t="n">
        <f aca="false">BN556</f>
        <v>36234</v>
      </c>
      <c r="BW556" s="28" t="n">
        <f aca="false">V556</f>
        <v>1.585</v>
      </c>
      <c r="BX556" s="28" t="n">
        <f aca="false">W556</f>
        <v>1.71</v>
      </c>
      <c r="BY556" s="1" t="n">
        <f aca="false">LN(BW556/BW555)</f>
        <v>-0.0310583970199729</v>
      </c>
      <c r="BZ556" s="1" t="n">
        <f aca="false">LN(BX556/BX555)</f>
        <v>-0.00291971010333486</v>
      </c>
      <c r="CA556" s="56" t="n">
        <f aca="false">BV556</f>
        <v>36234</v>
      </c>
      <c r="CB556" s="1" t="n">
        <f aca="false">IF(ISNUMBER(STDEV(BY535:BY556)),STDEV(BY535:BY556)*SQRT(252),0)</f>
        <v>0.530417331268125</v>
      </c>
      <c r="CC556" s="1" t="n">
        <f aca="false">IF(ISNUMBER(STDEV(BZ535:BZ556)),STDEV(BZ535:BZ556)*SQRT(252),0)</f>
        <v>0.260868548194231</v>
      </c>
      <c r="CF556" s="56" t="n">
        <v>36096</v>
      </c>
      <c r="CG556" s="1" t="n">
        <f aca="false">ROUND(CORREL(C535:C556,E535:E556),2)</f>
        <v>0.64</v>
      </c>
      <c r="CI556" s="56" t="n">
        <v>36096</v>
      </c>
      <c r="CJ556" s="3" t="e">
        <f aca="false">ROUND(STDEV(CO535:CO556)*CJ$24,2)</f>
        <v>#DIV/0!</v>
      </c>
      <c r="CK556" s="3" t="e">
        <f aca="false">ROUND(STDEV(CP535:CP556)*CK$24,2)</f>
        <v>#DIV/0!</v>
      </c>
    </row>
    <row r="557" customFormat="false" ht="12.75" hidden="false" customHeight="false" outlineLevel="0" collapsed="false">
      <c r="A557" s="1" t="n">
        <f aca="false">A558-1</f>
        <v>990</v>
      </c>
      <c r="B557" s="56" t="n">
        <f aca="false">HLOOKUP("date",IF(TERM2="cash",cash,PRICELOOK),IF(A557&gt;=2,A557,2),FALSE())</f>
        <v>36235</v>
      </c>
      <c r="C557" s="1" t="n">
        <f aca="false">IF(MIN($N557:$O557)=0,0,N557)</f>
        <v>1.6</v>
      </c>
      <c r="D557" s="35" t="n">
        <f aca="false">IF(ma=7,AVERAGE(C551:C557),IF(ma=14,AVERAGE(C544:C557),IF(ma=30,AVERAGE(C528:C557),IF(ma=40,AVERAGE(C518:C557),0))))</f>
        <v>0</v>
      </c>
      <c r="E557" s="1" t="n">
        <f aca="false">IF(MIN($N557:$O557)=0,0,O557)</f>
        <v>1.715</v>
      </c>
      <c r="I557" s="56" t="n">
        <f aca="false">B557</f>
        <v>36235</v>
      </c>
      <c r="J557" s="35" t="n">
        <f aca="false">IF(MIN(C557,E557)=0,0,E557-C557)</f>
        <v>0.115</v>
      </c>
      <c r="K557" s="35" t="n">
        <f aca="false">IF(ma=7,AVERAGE(J551:J557),IF(ma=14,AVERAGE(J544:J557),IF(ma=30,AVERAGE(J528:J557),IF(ma=40,AVERAGE(J518:J557),0))))</f>
        <v>0</v>
      </c>
      <c r="L557" s="35"/>
      <c r="M557" s="35"/>
      <c r="N557" s="28" t="n">
        <f aca="false">IF(BASISYN="YES",Q557-S557,Q557)</f>
        <v>1.6</v>
      </c>
      <c r="O557" s="28" t="n">
        <f aca="false">IF(BASISYN="YES",R557-T557,R557)</f>
        <v>1.715</v>
      </c>
      <c r="Q557" s="28" t="n">
        <f aca="false">IF(ISNA(V557),Q556,V557)</f>
        <v>1.6</v>
      </c>
      <c r="R557" s="28" t="n">
        <f aca="false">IF(ISNA(W557),R556,W557)</f>
        <v>1.715</v>
      </c>
      <c r="S557" s="28" t="n">
        <f aca="false">IF(ISNA(X557),S556,X557)</f>
        <v>1.745</v>
      </c>
      <c r="T557" s="28" t="n">
        <f aca="false">IF(ISNA(Y557),T556,Y557)</f>
        <v>1.745</v>
      </c>
      <c r="V557" s="28" t="n">
        <f aca="false">VLOOKUP($B557,IF(V$1=2,PRICELOOK2,IF(V$1=3,PRICELOOK3,IF(V$1=4,cash,PRICELOOK))),V$2,FALSE())</f>
        <v>1.6</v>
      </c>
      <c r="W557" s="28" t="n">
        <f aca="false">VLOOKUP($B557,IF(W$1=2,PRICELOOK2,IF(W$1=3,PRICELOOK3,IF(W$1=4,cash,PRICELOOK))),W$2,FALSE())</f>
        <v>1.715</v>
      </c>
      <c r="X557" s="28" t="n">
        <f aca="false">VLOOKUP($B557,IF(X$1=2,PRICELOOK2,IF(X$1=3,PRICELOOK3,IF(X$1=4,cash,PRICELOOK))),X$2,FALSE())</f>
        <v>1.745</v>
      </c>
      <c r="Y557" s="28" t="n">
        <f aca="false">VLOOKUP($B557,IF(Y$1=2,PRICELOOK2,IF(Y$1=3,PRICELOOK3,IF(Y$1=4,cash,PRICELOOK))),Y$2,FALSE())</f>
        <v>1.745</v>
      </c>
      <c r="BK557" s="28" t="n">
        <f aca="false">V557</f>
        <v>1.6</v>
      </c>
      <c r="BL557" s="28" t="n">
        <f aca="false">W557</f>
        <v>1.715</v>
      </c>
      <c r="BM557" s="1" t="n">
        <f aca="false">IF(BK557=0,0,IF(BL557=0,0,1))</f>
        <v>1</v>
      </c>
      <c r="BN557" s="56" t="n">
        <f aca="false">B557</f>
        <v>36235</v>
      </c>
      <c r="BO557" s="71" t="n">
        <f aca="false">IF(BM557=1,CORREL(BK538:BK557,BL538:BL557),1.1)</f>
        <v>0.706281415911889</v>
      </c>
      <c r="BP557" s="28" t="n">
        <f aca="false">IF(BM557=0," ",BO557)</f>
        <v>0.706281415911889</v>
      </c>
      <c r="BV557" s="56" t="n">
        <f aca="false">BN557</f>
        <v>36235</v>
      </c>
      <c r="BW557" s="28" t="n">
        <f aca="false">V557</f>
        <v>1.6</v>
      </c>
      <c r="BX557" s="28" t="n">
        <f aca="false">W557</f>
        <v>1.715</v>
      </c>
      <c r="BY557" s="1" t="n">
        <f aca="false">LN(BW557/BW556)</f>
        <v>0.00941922191649178</v>
      </c>
      <c r="BZ557" s="1" t="n">
        <f aca="false">LN(BX557/BX556)</f>
        <v>0.00291971010333485</v>
      </c>
      <c r="CA557" s="56" t="n">
        <f aca="false">BV557</f>
        <v>36235</v>
      </c>
      <c r="CB557" s="1" t="n">
        <f aca="false">IF(ISNUMBER(STDEV(BY536:BY557)),STDEV(BY536:BY557)*SQRT(252),0)</f>
        <v>0.530486615783425</v>
      </c>
      <c r="CC557" s="1" t="n">
        <f aca="false">IF(ISNUMBER(STDEV(BZ536:BZ557)),STDEV(BZ536:BZ557)*SQRT(252),0)</f>
        <v>0.261627576604914</v>
      </c>
      <c r="CF557" s="56" t="n">
        <v>36097</v>
      </c>
      <c r="CG557" s="1" t="n">
        <f aca="false">ROUND(CORREL(C536:C557,E536:E557),2)</f>
        <v>0.64</v>
      </c>
      <c r="CI557" s="56" t="n">
        <v>36097</v>
      </c>
      <c r="CJ557" s="3" t="e">
        <f aca="false">ROUND(STDEV(CO536:CO557)*CJ$24,2)</f>
        <v>#DIV/0!</v>
      </c>
      <c r="CK557" s="3" t="e">
        <f aca="false">ROUND(STDEV(CP536:CP557)*CK$24,2)</f>
        <v>#DIV/0!</v>
      </c>
    </row>
    <row r="558" customFormat="false" ht="12.75" hidden="false" customHeight="false" outlineLevel="0" collapsed="false">
      <c r="A558" s="1" t="n">
        <f aca="false">A559-1</f>
        <v>991</v>
      </c>
      <c r="B558" s="56" t="n">
        <f aca="false">HLOOKUP("date",IF(TERM2="cash",cash,PRICELOOK),IF(A558&gt;=2,A558,2),FALSE())</f>
        <v>36236</v>
      </c>
      <c r="C558" s="1" t="n">
        <f aca="false">IF(MIN($N558:$O558)=0,0,N558)</f>
        <v>1.615</v>
      </c>
      <c r="D558" s="35" t="n">
        <f aca="false">IF(ma=7,AVERAGE(C552:C558),IF(ma=14,AVERAGE(C545:C558),IF(ma=30,AVERAGE(C529:C558),IF(ma=40,AVERAGE(C519:C558),0))))</f>
        <v>0</v>
      </c>
      <c r="E558" s="1" t="n">
        <f aca="false">IF(MIN($N558:$O558)=0,0,O558)</f>
        <v>1.725</v>
      </c>
      <c r="I558" s="56" t="n">
        <f aca="false">B558</f>
        <v>36236</v>
      </c>
      <c r="J558" s="35" t="n">
        <f aca="false">IF(MIN(C558,E558)=0,0,E558-C558)</f>
        <v>0.11</v>
      </c>
      <c r="K558" s="35" t="n">
        <f aca="false">IF(ma=7,AVERAGE(J552:J558),IF(ma=14,AVERAGE(J545:J558),IF(ma=30,AVERAGE(J529:J558),IF(ma=40,AVERAGE(J519:J558),0))))</f>
        <v>0</v>
      </c>
      <c r="L558" s="35"/>
      <c r="M558" s="35"/>
      <c r="N558" s="28" t="n">
        <f aca="false">IF(BASISYN="YES",Q558-S558,Q558)</f>
        <v>1.615</v>
      </c>
      <c r="O558" s="28" t="n">
        <f aca="false">IF(BASISYN="YES",R558-T558,R558)</f>
        <v>1.725</v>
      </c>
      <c r="Q558" s="28" t="n">
        <f aca="false">IF(ISNA(V558),Q557,V558)</f>
        <v>1.615</v>
      </c>
      <c r="R558" s="28" t="n">
        <f aca="false">IF(ISNA(W558),R557,W558)</f>
        <v>1.725</v>
      </c>
      <c r="S558" s="28" t="n">
        <f aca="false">IF(ISNA(X558),S557,X558)</f>
        <v>1.75</v>
      </c>
      <c r="T558" s="28" t="n">
        <f aca="false">IF(ISNA(Y558),T557,Y558)</f>
        <v>1.75</v>
      </c>
      <c r="V558" s="28" t="n">
        <f aca="false">VLOOKUP($B558,IF(V$1=2,PRICELOOK2,IF(V$1=3,PRICELOOK3,IF(V$1=4,cash,PRICELOOK))),V$2,FALSE())</f>
        <v>1.615</v>
      </c>
      <c r="W558" s="28" t="n">
        <f aca="false">VLOOKUP($B558,IF(W$1=2,PRICELOOK2,IF(W$1=3,PRICELOOK3,IF(W$1=4,cash,PRICELOOK))),W$2,FALSE())</f>
        <v>1.725</v>
      </c>
      <c r="X558" s="28" t="n">
        <f aca="false">VLOOKUP($B558,IF(X$1=2,PRICELOOK2,IF(X$1=3,PRICELOOK3,IF(X$1=4,cash,PRICELOOK))),X$2,FALSE())</f>
        <v>1.75</v>
      </c>
      <c r="Y558" s="28" t="n">
        <f aca="false">VLOOKUP($B558,IF(Y$1=2,PRICELOOK2,IF(Y$1=3,PRICELOOK3,IF(Y$1=4,cash,PRICELOOK))),Y$2,FALSE())</f>
        <v>1.75</v>
      </c>
      <c r="BK558" s="28" t="n">
        <f aca="false">V558</f>
        <v>1.615</v>
      </c>
      <c r="BL558" s="28" t="n">
        <f aca="false">W558</f>
        <v>1.725</v>
      </c>
      <c r="BM558" s="1" t="n">
        <f aca="false">IF(BK558=0,0,IF(BL558=0,0,1))</f>
        <v>1</v>
      </c>
      <c r="BN558" s="56" t="n">
        <f aca="false">B558</f>
        <v>36236</v>
      </c>
      <c r="BO558" s="71" t="n">
        <f aca="false">IF(BM558=1,CORREL(BK539:BK558,BL539:BL558),1.1)</f>
        <v>0.758710578866988</v>
      </c>
      <c r="BP558" s="28" t="n">
        <f aca="false">IF(BM558=0," ",BO558)</f>
        <v>0.758710578866988</v>
      </c>
      <c r="BV558" s="56" t="n">
        <f aca="false">BN558</f>
        <v>36236</v>
      </c>
      <c r="BW558" s="28" t="n">
        <f aca="false">V558</f>
        <v>1.615</v>
      </c>
      <c r="BX558" s="28" t="n">
        <f aca="false">W558</f>
        <v>1.725</v>
      </c>
      <c r="BY558" s="1" t="n">
        <f aca="false">LN(BW558/BW557)</f>
        <v>0.00933132742888422</v>
      </c>
      <c r="BZ558" s="1" t="n">
        <f aca="false">LN(BX558/BX557)</f>
        <v>0.00581396986541982</v>
      </c>
      <c r="CA558" s="56" t="n">
        <f aca="false">BV558</f>
        <v>36236</v>
      </c>
      <c r="CB558" s="1" t="n">
        <f aca="false">IF(ISNUMBER(STDEV(BY537:BY558)),STDEV(BY537:BY558)*SQRT(252),0)</f>
        <v>0.529300943875159</v>
      </c>
      <c r="CC558" s="1" t="n">
        <f aca="false">IF(ISNUMBER(STDEV(BZ537:BZ558)),STDEV(BZ537:BZ558)*SQRT(252),0)</f>
        <v>0.258300955193907</v>
      </c>
      <c r="CF558" s="56" t="n">
        <v>36098</v>
      </c>
      <c r="CG558" s="1" t="n">
        <f aca="false">ROUND(CORREL(C537:C558,E537:E558),2)</f>
        <v>0.67</v>
      </c>
      <c r="CI558" s="56" t="n">
        <v>36098</v>
      </c>
      <c r="CJ558" s="3" t="e">
        <f aca="false">ROUND(STDEV(CO537:CO558)*CJ$24,2)</f>
        <v>#DIV/0!</v>
      </c>
      <c r="CK558" s="3" t="e">
        <f aca="false">ROUND(STDEV(CP537:CP558)*CK$24,2)</f>
        <v>#DIV/0!</v>
      </c>
    </row>
    <row r="559" customFormat="false" ht="12.75" hidden="false" customHeight="false" outlineLevel="0" collapsed="false">
      <c r="A559" s="1" t="n">
        <f aca="false">A560-1</f>
        <v>992</v>
      </c>
      <c r="B559" s="56" t="n">
        <f aca="false">HLOOKUP("date",IF(TERM2="cash",cash,PRICELOOK),IF(A559&gt;=2,A559,2),FALSE())</f>
        <v>36237</v>
      </c>
      <c r="C559" s="1" t="n">
        <f aca="false">IF(MIN($N559:$O559)=0,0,N559)</f>
        <v>1.635</v>
      </c>
      <c r="D559" s="35" t="n">
        <f aca="false">IF(ma=7,AVERAGE(C553:C559),IF(ma=14,AVERAGE(C546:C559),IF(ma=30,AVERAGE(C530:C559),IF(ma=40,AVERAGE(C520:C559),0))))</f>
        <v>0</v>
      </c>
      <c r="E559" s="1" t="n">
        <f aca="false">IF(MIN($N559:$O559)=0,0,O559)</f>
        <v>1.745</v>
      </c>
      <c r="I559" s="56" t="n">
        <f aca="false">B559</f>
        <v>36237</v>
      </c>
      <c r="J559" s="35" t="n">
        <f aca="false">IF(MIN(C559,E559)=0,0,E559-C559)</f>
        <v>0.11</v>
      </c>
      <c r="K559" s="35" t="n">
        <f aca="false">IF(ma=7,AVERAGE(J553:J559),IF(ma=14,AVERAGE(J546:J559),IF(ma=30,AVERAGE(J530:J559),IF(ma=40,AVERAGE(J520:J559),0))))</f>
        <v>0</v>
      </c>
      <c r="L559" s="35"/>
      <c r="M559" s="35"/>
      <c r="N559" s="28" t="n">
        <f aca="false">IF(BASISYN="YES",Q559-S559,Q559)</f>
        <v>1.635</v>
      </c>
      <c r="O559" s="28" t="n">
        <f aca="false">IF(BASISYN="YES",R559-T559,R559)</f>
        <v>1.745</v>
      </c>
      <c r="Q559" s="28" t="n">
        <f aca="false">IF(ISNA(V559),Q558,V559)</f>
        <v>1.635</v>
      </c>
      <c r="R559" s="28" t="n">
        <f aca="false">IF(ISNA(W559),R558,W559)</f>
        <v>1.745</v>
      </c>
      <c r="S559" s="28" t="n">
        <f aca="false">IF(ISNA(X559),S558,X559)</f>
        <v>1.755</v>
      </c>
      <c r="T559" s="28" t="n">
        <f aca="false">IF(ISNA(Y559),T558,Y559)</f>
        <v>1.755</v>
      </c>
      <c r="V559" s="28" t="n">
        <f aca="false">VLOOKUP($B559,IF(V$1=2,PRICELOOK2,IF(V$1=3,PRICELOOK3,IF(V$1=4,cash,PRICELOOK))),V$2,FALSE())</f>
        <v>1.635</v>
      </c>
      <c r="W559" s="28" t="n">
        <f aca="false">VLOOKUP($B559,IF(W$1=2,PRICELOOK2,IF(W$1=3,PRICELOOK3,IF(W$1=4,cash,PRICELOOK))),W$2,FALSE())</f>
        <v>1.745</v>
      </c>
      <c r="X559" s="28" t="n">
        <f aca="false">VLOOKUP($B559,IF(X$1=2,PRICELOOK2,IF(X$1=3,PRICELOOK3,IF(X$1=4,cash,PRICELOOK))),X$2,FALSE())</f>
        <v>1.755</v>
      </c>
      <c r="Y559" s="28" t="n">
        <f aca="false">VLOOKUP($B559,IF(Y$1=2,PRICELOOK2,IF(Y$1=3,PRICELOOK3,IF(Y$1=4,cash,PRICELOOK))),Y$2,FALSE())</f>
        <v>1.755</v>
      </c>
      <c r="BK559" s="28" t="n">
        <f aca="false">V559</f>
        <v>1.635</v>
      </c>
      <c r="BL559" s="28" t="n">
        <f aca="false">W559</f>
        <v>1.745</v>
      </c>
      <c r="BM559" s="1" t="n">
        <f aca="false">IF(BK559=0,0,IF(BL559=0,0,1))</f>
        <v>1</v>
      </c>
      <c r="BN559" s="56" t="n">
        <f aca="false">B559</f>
        <v>36237</v>
      </c>
      <c r="BO559" s="71" t="n">
        <f aca="false">IF(BM559=1,CORREL(BK540:BK559,BL540:BL559),1.1)</f>
        <v>0.78464897034503</v>
      </c>
      <c r="BP559" s="28" t="n">
        <f aca="false">IF(BM559=0," ",BO559)</f>
        <v>0.78464897034503</v>
      </c>
      <c r="BV559" s="56" t="n">
        <f aca="false">BN559</f>
        <v>36237</v>
      </c>
      <c r="BW559" s="28" t="n">
        <f aca="false">V559</f>
        <v>1.635</v>
      </c>
      <c r="BX559" s="28" t="n">
        <f aca="false">W559</f>
        <v>1.745</v>
      </c>
      <c r="BY559" s="1" t="n">
        <f aca="false">LN(BW559/BW558)</f>
        <v>0.0123078476745968</v>
      </c>
      <c r="BZ559" s="1" t="n">
        <f aca="false">LN(BX559/BX558)</f>
        <v>0.0115275051710674</v>
      </c>
      <c r="CA559" s="56" t="n">
        <f aca="false">BV559</f>
        <v>36237</v>
      </c>
      <c r="CB559" s="1" t="n">
        <f aca="false">IF(ISNUMBER(STDEV(BY538:BY559)),STDEV(BY538:BY559)*SQRT(252),0)</f>
        <v>0.528070167538059</v>
      </c>
      <c r="CC559" s="1" t="n">
        <f aca="false">IF(ISNUMBER(STDEV(BZ538:BZ559)),STDEV(BZ538:BZ559)*SQRT(252),0)</f>
        <v>0.260867735279393</v>
      </c>
      <c r="CF559" s="56" t="n">
        <v>36101</v>
      </c>
      <c r="CG559" s="1" t="n">
        <f aca="false">ROUND(CORREL(C538:C559,E538:E559),2)</f>
        <v>0.72</v>
      </c>
      <c r="CI559" s="56" t="n">
        <v>36101</v>
      </c>
      <c r="CJ559" s="3" t="e">
        <f aca="false">ROUND(STDEV(CO538:CO559)*CJ$24,2)</f>
        <v>#DIV/0!</v>
      </c>
      <c r="CK559" s="3" t="e">
        <f aca="false">ROUND(STDEV(CP538:CP559)*CK$24,2)</f>
        <v>#DIV/0!</v>
      </c>
    </row>
    <row r="560" customFormat="false" ht="12.75" hidden="false" customHeight="false" outlineLevel="0" collapsed="false">
      <c r="A560" s="1" t="n">
        <f aca="false">A561-1</f>
        <v>993</v>
      </c>
      <c r="B560" s="56" t="n">
        <f aca="false">HLOOKUP("date",IF(TERM2="cash",cash,PRICELOOK),IF(A560&gt;=2,A560,2),FALSE())</f>
        <v>36238</v>
      </c>
      <c r="C560" s="1" t="n">
        <f aca="false">IF(MIN($N560:$O560)=0,0,N560)</f>
        <v>1.565</v>
      </c>
      <c r="D560" s="35" t="n">
        <f aca="false">IF(ma=7,AVERAGE(C554:C560),IF(ma=14,AVERAGE(C547:C560),IF(ma=30,AVERAGE(C531:C560),IF(ma=40,AVERAGE(C521:C560),0))))</f>
        <v>0</v>
      </c>
      <c r="E560" s="1" t="n">
        <f aca="false">IF(MIN($N560:$O560)=0,0,O560)</f>
        <v>1.705</v>
      </c>
      <c r="I560" s="56" t="n">
        <f aca="false">B560</f>
        <v>36238</v>
      </c>
      <c r="J560" s="35" t="n">
        <f aca="false">IF(MIN(C560,E560)=0,0,E560-C560)</f>
        <v>0.14</v>
      </c>
      <c r="K560" s="35" t="n">
        <f aca="false">IF(ma=7,AVERAGE(J554:J560),IF(ma=14,AVERAGE(J547:J560),IF(ma=30,AVERAGE(J531:J560),IF(ma=40,AVERAGE(J521:J560),0))))</f>
        <v>0</v>
      </c>
      <c r="L560" s="35"/>
      <c r="M560" s="35"/>
      <c r="N560" s="28" t="n">
        <f aca="false">IF(BASISYN="YES",Q560-S560,Q560)</f>
        <v>1.565</v>
      </c>
      <c r="O560" s="28" t="n">
        <f aca="false">IF(BASISYN="YES",R560-T560,R560)</f>
        <v>1.705</v>
      </c>
      <c r="Q560" s="28" t="n">
        <f aca="false">IF(ISNA(V560),Q559,V560)</f>
        <v>1.565</v>
      </c>
      <c r="R560" s="28" t="n">
        <f aca="false">IF(ISNA(W560),R559,W560)</f>
        <v>1.705</v>
      </c>
      <c r="S560" s="28" t="n">
        <f aca="false">IF(ISNA(X560),S559,X560)</f>
        <v>1.725</v>
      </c>
      <c r="T560" s="28" t="n">
        <f aca="false">IF(ISNA(Y560),T559,Y560)</f>
        <v>1.725</v>
      </c>
      <c r="V560" s="28" t="n">
        <f aca="false">VLOOKUP($B560,IF(V$1=2,PRICELOOK2,IF(V$1=3,PRICELOOK3,IF(V$1=4,cash,PRICELOOK))),V$2,FALSE())</f>
        <v>1.565</v>
      </c>
      <c r="W560" s="28" t="n">
        <f aca="false">VLOOKUP($B560,IF(W$1=2,PRICELOOK2,IF(W$1=3,PRICELOOK3,IF(W$1=4,cash,PRICELOOK))),W$2,FALSE())</f>
        <v>1.705</v>
      </c>
      <c r="X560" s="28" t="n">
        <f aca="false">VLOOKUP($B560,IF(X$1=2,PRICELOOK2,IF(X$1=3,PRICELOOK3,IF(X$1=4,cash,PRICELOOK))),X$2,FALSE())</f>
        <v>1.725</v>
      </c>
      <c r="Y560" s="28" t="n">
        <f aca="false">VLOOKUP($B560,IF(Y$1=2,PRICELOOK2,IF(Y$1=3,PRICELOOK3,IF(Y$1=4,cash,PRICELOOK))),Y$2,FALSE())</f>
        <v>1.725</v>
      </c>
      <c r="BK560" s="28" t="n">
        <f aca="false">V560</f>
        <v>1.565</v>
      </c>
      <c r="BL560" s="28" t="n">
        <f aca="false">W560</f>
        <v>1.705</v>
      </c>
      <c r="BM560" s="1" t="n">
        <f aca="false">IF(BK560=0,0,IF(BL560=0,0,1))</f>
        <v>1</v>
      </c>
      <c r="BN560" s="56" t="n">
        <f aca="false">B560</f>
        <v>36238</v>
      </c>
      <c r="BO560" s="71" t="n">
        <f aca="false">IF(BM560=1,CORREL(BK541:BK560,BL541:BL560),1.1)</f>
        <v>0.814358613463652</v>
      </c>
      <c r="BP560" s="28" t="n">
        <f aca="false">IF(BM560=0," ",BO560)</f>
        <v>0.814358613463652</v>
      </c>
      <c r="BV560" s="56" t="n">
        <f aca="false">BN560</f>
        <v>36238</v>
      </c>
      <c r="BW560" s="28" t="n">
        <f aca="false">V560</f>
        <v>1.565</v>
      </c>
      <c r="BX560" s="28" t="n">
        <f aca="false">W560</f>
        <v>1.705</v>
      </c>
      <c r="BY560" s="1" t="n">
        <f aca="false">LN(BW560/BW559)</f>
        <v>-0.0437569803571002</v>
      </c>
      <c r="BZ560" s="1" t="n">
        <f aca="false">LN(BX560/BX559)</f>
        <v>-0.0231894449189104</v>
      </c>
      <c r="CA560" s="56" t="n">
        <f aca="false">BV560</f>
        <v>36238</v>
      </c>
      <c r="CB560" s="1" t="n">
        <f aca="false">IF(ISNUMBER(STDEV(BY539:BY560)),STDEV(BY539:BY560)*SQRT(252),0)</f>
        <v>0.519666501251219</v>
      </c>
      <c r="CC560" s="1" t="n">
        <f aca="false">IF(ISNUMBER(STDEV(BZ539:BZ560)),STDEV(BZ539:BZ560)*SQRT(252),0)</f>
        <v>0.254542794218563</v>
      </c>
      <c r="CF560" s="56" t="n">
        <v>36102</v>
      </c>
      <c r="CG560" s="1" t="n">
        <f aca="false">ROUND(CORREL(C539:C560,E539:E560),2)</f>
        <v>0.76</v>
      </c>
      <c r="CI560" s="56" t="n">
        <v>36102</v>
      </c>
      <c r="CJ560" s="3" t="e">
        <f aca="false">ROUND(STDEV(CO539:CO560)*CJ$24,2)</f>
        <v>#DIV/0!</v>
      </c>
      <c r="CK560" s="3" t="e">
        <f aca="false">ROUND(STDEV(CP539:CP560)*CK$24,2)</f>
        <v>#DIV/0!</v>
      </c>
    </row>
    <row r="561" customFormat="false" ht="12.75" hidden="false" customHeight="false" outlineLevel="0" collapsed="false">
      <c r="A561" s="1" t="n">
        <f aca="false">A562-1</f>
        <v>994</v>
      </c>
      <c r="B561" s="56" t="n">
        <f aca="false">HLOOKUP("date",IF(TERM2="cash",cash,PRICELOOK),IF(A561&gt;=2,A561,2),FALSE())</f>
        <v>36239</v>
      </c>
      <c r="C561" s="1" t="n">
        <f aca="false">IF(MIN($N561:$O561)=0,0,N561)</f>
        <v>1.565</v>
      </c>
      <c r="D561" s="35" t="n">
        <f aca="false">IF(ma=7,AVERAGE(C555:C561),IF(ma=14,AVERAGE(C548:C561),IF(ma=30,AVERAGE(C532:C561),IF(ma=40,AVERAGE(C522:C561),0))))</f>
        <v>0</v>
      </c>
      <c r="E561" s="1" t="n">
        <f aca="false">IF(MIN($N561:$O561)=0,0,O561)</f>
        <v>1.705</v>
      </c>
      <c r="I561" s="56" t="n">
        <f aca="false">B561</f>
        <v>36239</v>
      </c>
      <c r="J561" s="35" t="n">
        <f aca="false">IF(MIN(C561,E561)=0,0,E561-C561)</f>
        <v>0.14</v>
      </c>
      <c r="K561" s="35" t="n">
        <f aca="false">IF(ma=7,AVERAGE(J555:J561),IF(ma=14,AVERAGE(J548:J561),IF(ma=30,AVERAGE(J532:J561),IF(ma=40,AVERAGE(J522:J561),0))))</f>
        <v>0</v>
      </c>
      <c r="L561" s="35"/>
      <c r="M561" s="35"/>
      <c r="N561" s="28" t="n">
        <f aca="false">IF(BASISYN="YES",Q561-S561,Q561)</f>
        <v>1.565</v>
      </c>
      <c r="O561" s="28" t="n">
        <f aca="false">IF(BASISYN="YES",R561-T561,R561)</f>
        <v>1.705</v>
      </c>
      <c r="Q561" s="28" t="n">
        <f aca="false">IF(ISNA(V561),Q560,V561)</f>
        <v>1.565</v>
      </c>
      <c r="R561" s="28" t="n">
        <f aca="false">IF(ISNA(W561),R560,W561)</f>
        <v>1.705</v>
      </c>
      <c r="S561" s="28" t="n">
        <f aca="false">IF(ISNA(X561),S560,X561)</f>
        <v>1.725</v>
      </c>
      <c r="T561" s="28" t="n">
        <f aca="false">IF(ISNA(Y561),T560,Y561)</f>
        <v>1.725</v>
      </c>
      <c r="V561" s="28" t="n">
        <f aca="false">VLOOKUP($B561,IF(V$1=2,PRICELOOK2,IF(V$1=3,PRICELOOK3,IF(V$1=4,cash,PRICELOOK))),V$2,FALSE())</f>
        <v>1.565</v>
      </c>
      <c r="W561" s="28" t="n">
        <f aca="false">VLOOKUP($B561,IF(W$1=2,PRICELOOK2,IF(W$1=3,PRICELOOK3,IF(W$1=4,cash,PRICELOOK))),W$2,FALSE())</f>
        <v>1.705</v>
      </c>
      <c r="X561" s="28" t="n">
        <f aca="false">VLOOKUP($B561,IF(X$1=2,PRICELOOK2,IF(X$1=3,PRICELOOK3,IF(X$1=4,cash,PRICELOOK))),X$2,FALSE())</f>
        <v>1.725</v>
      </c>
      <c r="Y561" s="28" t="n">
        <f aca="false">VLOOKUP($B561,IF(Y$1=2,PRICELOOK2,IF(Y$1=3,PRICELOOK3,IF(Y$1=4,cash,PRICELOOK))),Y$2,FALSE())</f>
        <v>1.725</v>
      </c>
      <c r="BK561" s="28" t="n">
        <f aca="false">V561</f>
        <v>1.565</v>
      </c>
      <c r="BL561" s="28" t="n">
        <f aca="false">W561</f>
        <v>1.705</v>
      </c>
      <c r="BM561" s="1" t="n">
        <f aca="false">IF(BK561=0,0,IF(BL561=0,0,1))</f>
        <v>1</v>
      </c>
      <c r="BN561" s="56" t="n">
        <f aca="false">B561</f>
        <v>36239</v>
      </c>
      <c r="BO561" s="71" t="n">
        <f aca="false">IF(BM561=1,CORREL(BK542:BK561,BL542:BL561),1.1)</f>
        <v>0.834151037979723</v>
      </c>
      <c r="BP561" s="28" t="n">
        <f aca="false">IF(BM561=0," ",BO561)</f>
        <v>0.834151037979723</v>
      </c>
      <c r="BV561" s="56" t="n">
        <f aca="false">BN561</f>
        <v>36239</v>
      </c>
      <c r="BW561" s="28" t="n">
        <f aca="false">V561</f>
        <v>1.565</v>
      </c>
      <c r="BX561" s="28" t="n">
        <f aca="false">W561</f>
        <v>1.705</v>
      </c>
      <c r="BY561" s="1" t="n">
        <f aca="false">LN(BW561/BW560)</f>
        <v>0</v>
      </c>
      <c r="BZ561" s="1" t="n">
        <f aca="false">LN(BX561/BX560)</f>
        <v>0</v>
      </c>
      <c r="CA561" s="56" t="n">
        <f aca="false">BV561</f>
        <v>36239</v>
      </c>
      <c r="CB561" s="1" t="n">
        <f aca="false">IF(ISNUMBER(STDEV(BY540:BY561)),STDEV(BY540:BY561)*SQRT(252),0)</f>
        <v>0.486128158802692</v>
      </c>
      <c r="CC561" s="1" t="n">
        <f aca="false">IF(ISNUMBER(STDEV(BZ540:BZ561)),STDEV(BZ540:BZ561)*SQRT(252),0)</f>
        <v>0.241215623082717</v>
      </c>
      <c r="CF561" s="56" t="n">
        <v>36103</v>
      </c>
      <c r="CG561" s="1" t="n">
        <f aca="false">ROUND(CORREL(C540:C561,E540:E561),2)</f>
        <v>0.78</v>
      </c>
      <c r="CI561" s="56" t="n">
        <v>36103</v>
      </c>
      <c r="CJ561" s="3" t="e">
        <f aca="false">ROUND(STDEV(CO540:CO561)*CJ$24,2)</f>
        <v>#DIV/0!</v>
      </c>
      <c r="CK561" s="3" t="e">
        <f aca="false">ROUND(STDEV(CP540:CP561)*CK$24,2)</f>
        <v>#DIV/0!</v>
      </c>
    </row>
    <row r="562" customFormat="false" ht="12.75" hidden="false" customHeight="false" outlineLevel="0" collapsed="false">
      <c r="A562" s="1" t="n">
        <f aca="false">A563-1</f>
        <v>995</v>
      </c>
      <c r="B562" s="56" t="n">
        <f aca="false">HLOOKUP("date",IF(TERM2="cash",cash,PRICELOOK),IF(A562&gt;=2,A562,2),FALSE())</f>
        <v>36240</v>
      </c>
      <c r="C562" s="1" t="n">
        <f aca="false">IF(MIN($N562:$O562)=0,0,N562)</f>
        <v>1.565</v>
      </c>
      <c r="D562" s="35" t="n">
        <f aca="false">IF(ma=7,AVERAGE(C556:C562),IF(ma=14,AVERAGE(C549:C562),IF(ma=30,AVERAGE(C533:C562),IF(ma=40,AVERAGE(C523:C562),0))))</f>
        <v>0</v>
      </c>
      <c r="E562" s="1" t="n">
        <f aca="false">IF(MIN($N562:$O562)=0,0,O562)</f>
        <v>1.705</v>
      </c>
      <c r="I562" s="56" t="n">
        <f aca="false">B562</f>
        <v>36240</v>
      </c>
      <c r="J562" s="35" t="n">
        <f aca="false">IF(MIN(C562,E562)=0,0,E562-C562)</f>
        <v>0.14</v>
      </c>
      <c r="K562" s="35" t="n">
        <f aca="false">IF(ma=7,AVERAGE(J556:J562),IF(ma=14,AVERAGE(J549:J562),IF(ma=30,AVERAGE(J533:J562),IF(ma=40,AVERAGE(J523:J562),0))))</f>
        <v>0</v>
      </c>
      <c r="L562" s="35"/>
      <c r="M562" s="35"/>
      <c r="N562" s="28" t="n">
        <f aca="false">IF(BASISYN="YES",Q562-S562,Q562)</f>
        <v>1.565</v>
      </c>
      <c r="O562" s="28" t="n">
        <f aca="false">IF(BASISYN="YES",R562-T562,R562)</f>
        <v>1.705</v>
      </c>
      <c r="Q562" s="28" t="n">
        <f aca="false">IF(ISNA(V562),Q561,V562)</f>
        <v>1.565</v>
      </c>
      <c r="R562" s="28" t="n">
        <f aca="false">IF(ISNA(W562),R561,W562)</f>
        <v>1.705</v>
      </c>
      <c r="S562" s="28" t="n">
        <f aca="false">IF(ISNA(X562),S561,X562)</f>
        <v>1.725</v>
      </c>
      <c r="T562" s="28" t="n">
        <f aca="false">IF(ISNA(Y562),T561,Y562)</f>
        <v>1.725</v>
      </c>
      <c r="V562" s="28" t="n">
        <f aca="false">VLOOKUP($B562,IF(V$1=2,PRICELOOK2,IF(V$1=3,PRICELOOK3,IF(V$1=4,cash,PRICELOOK))),V$2,FALSE())</f>
        <v>1.565</v>
      </c>
      <c r="W562" s="28" t="n">
        <f aca="false">VLOOKUP($B562,IF(W$1=2,PRICELOOK2,IF(W$1=3,PRICELOOK3,IF(W$1=4,cash,PRICELOOK))),W$2,FALSE())</f>
        <v>1.705</v>
      </c>
      <c r="X562" s="28" t="n">
        <f aca="false">VLOOKUP($B562,IF(X$1=2,PRICELOOK2,IF(X$1=3,PRICELOOK3,IF(X$1=4,cash,PRICELOOK))),X$2,FALSE())</f>
        <v>1.725</v>
      </c>
      <c r="Y562" s="28" t="n">
        <f aca="false">VLOOKUP($B562,IF(Y$1=2,PRICELOOK2,IF(Y$1=3,PRICELOOK3,IF(Y$1=4,cash,PRICELOOK))),Y$2,FALSE())</f>
        <v>1.725</v>
      </c>
      <c r="BK562" s="28" t="n">
        <f aca="false">V562</f>
        <v>1.565</v>
      </c>
      <c r="BL562" s="28" t="n">
        <f aca="false">W562</f>
        <v>1.705</v>
      </c>
      <c r="BM562" s="1" t="n">
        <f aca="false">IF(BK562=0,0,IF(BL562=0,0,1))</f>
        <v>1</v>
      </c>
      <c r="BN562" s="56" t="n">
        <f aca="false">B562</f>
        <v>36240</v>
      </c>
      <c r="BO562" s="71" t="n">
        <f aca="false">IF(BM562=1,CORREL(BK543:BK562,BL543:BL562),1.1)</f>
        <v>0.85024498181783</v>
      </c>
      <c r="BP562" s="28" t="n">
        <f aca="false">IF(BM562=0," ",BO562)</f>
        <v>0.85024498181783</v>
      </c>
      <c r="BV562" s="56" t="n">
        <f aca="false">BN562</f>
        <v>36240</v>
      </c>
      <c r="BW562" s="28" t="n">
        <f aca="false">V562</f>
        <v>1.565</v>
      </c>
      <c r="BX562" s="28" t="n">
        <f aca="false">W562</f>
        <v>1.705</v>
      </c>
      <c r="BY562" s="1" t="n">
        <f aca="false">LN(BW562/BW561)</f>
        <v>0</v>
      </c>
      <c r="BZ562" s="1" t="n">
        <f aca="false">LN(BX562/BX561)</f>
        <v>0</v>
      </c>
      <c r="CA562" s="56" t="n">
        <f aca="false">BV562</f>
        <v>36240</v>
      </c>
      <c r="CB562" s="1" t="n">
        <f aca="false">IF(ISNUMBER(STDEV(BY541:BY562)),STDEV(BY541:BY562)*SQRT(252),0)</f>
        <v>0.486128158802692</v>
      </c>
      <c r="CC562" s="1" t="n">
        <f aca="false">IF(ISNUMBER(STDEV(BZ541:BZ562)),STDEV(BZ541:BZ562)*SQRT(252),0)</f>
        <v>0.241215623082717</v>
      </c>
      <c r="CF562" s="56" t="n">
        <v>36104</v>
      </c>
      <c r="CG562" s="1" t="n">
        <f aca="false">ROUND(CORREL(C541:C562,E541:E562),2)</f>
        <v>0.81</v>
      </c>
      <c r="CI562" s="56" t="n">
        <v>36104</v>
      </c>
      <c r="CJ562" s="3" t="e">
        <f aca="false">ROUND(STDEV(CO541:CO562)*CJ$24,2)</f>
        <v>#DIV/0!</v>
      </c>
      <c r="CK562" s="3" t="e">
        <f aca="false">ROUND(STDEV(CP541:CP562)*CK$24,2)</f>
        <v>#DIV/0!</v>
      </c>
    </row>
    <row r="563" customFormat="false" ht="12.75" hidden="false" customHeight="false" outlineLevel="0" collapsed="false">
      <c r="A563" s="1" t="n">
        <f aca="false">A564-1</f>
        <v>996</v>
      </c>
      <c r="B563" s="56" t="n">
        <f aca="false">HLOOKUP("date",IF(TERM2="cash",cash,PRICELOOK),IF(A563&gt;=2,A563,2),FALSE())</f>
        <v>36241</v>
      </c>
      <c r="C563" s="1" t="n">
        <f aca="false">IF(MIN($N563:$O563)=0,0,N563)</f>
        <v>1.595</v>
      </c>
      <c r="D563" s="35" t="n">
        <f aca="false">IF(ma=7,AVERAGE(C557:C563),IF(ma=14,AVERAGE(C550:C563),IF(ma=30,AVERAGE(C534:C563),IF(ma=40,AVERAGE(C524:C563),0))))</f>
        <v>0</v>
      </c>
      <c r="E563" s="1" t="n">
        <f aca="false">IF(MIN($N563:$O563)=0,0,O563)</f>
        <v>1.725</v>
      </c>
      <c r="I563" s="56" t="n">
        <f aca="false">B563</f>
        <v>36241</v>
      </c>
      <c r="J563" s="35" t="n">
        <f aca="false">IF(MIN(C563,E563)=0,0,E563-C563)</f>
        <v>0.13</v>
      </c>
      <c r="K563" s="35" t="n">
        <f aca="false">IF(ma=7,AVERAGE(J557:J563),IF(ma=14,AVERAGE(J550:J563),IF(ma=30,AVERAGE(J534:J563),IF(ma=40,AVERAGE(J524:J563),0))))</f>
        <v>0</v>
      </c>
      <c r="L563" s="35"/>
      <c r="M563" s="35"/>
      <c r="N563" s="28" t="n">
        <f aca="false">IF(BASISYN="YES",Q563-S563,Q563)</f>
        <v>1.595</v>
      </c>
      <c r="O563" s="28" t="n">
        <f aca="false">IF(BASISYN="YES",R563-T563,R563)</f>
        <v>1.725</v>
      </c>
      <c r="Q563" s="28" t="n">
        <f aca="false">IF(ISNA(V563),Q562,V563)</f>
        <v>1.595</v>
      </c>
      <c r="R563" s="28" t="n">
        <f aca="false">IF(ISNA(W563),R562,W563)</f>
        <v>1.725</v>
      </c>
      <c r="S563" s="28" t="n">
        <f aca="false">IF(ISNA(X563),S562,X563)</f>
        <v>1.75</v>
      </c>
      <c r="T563" s="28" t="n">
        <f aca="false">IF(ISNA(Y563),T562,Y563)</f>
        <v>1.75</v>
      </c>
      <c r="V563" s="28" t="n">
        <f aca="false">VLOOKUP($B563,IF(V$1=2,PRICELOOK2,IF(V$1=3,PRICELOOK3,IF(V$1=4,cash,PRICELOOK))),V$2,FALSE())</f>
        <v>1.595</v>
      </c>
      <c r="W563" s="28" t="n">
        <f aca="false">VLOOKUP($B563,IF(W$1=2,PRICELOOK2,IF(W$1=3,PRICELOOK3,IF(W$1=4,cash,PRICELOOK))),W$2,FALSE())</f>
        <v>1.725</v>
      </c>
      <c r="X563" s="28" t="n">
        <f aca="false">VLOOKUP($B563,IF(X$1=2,PRICELOOK2,IF(X$1=3,PRICELOOK3,IF(X$1=4,cash,PRICELOOK))),X$2,FALSE())</f>
        <v>1.75</v>
      </c>
      <c r="Y563" s="28" t="n">
        <f aca="false">VLOOKUP($B563,IF(Y$1=2,PRICELOOK2,IF(Y$1=3,PRICELOOK3,IF(Y$1=4,cash,PRICELOOK))),Y$2,FALSE())</f>
        <v>1.75</v>
      </c>
      <c r="BK563" s="28" t="n">
        <f aca="false">V563</f>
        <v>1.595</v>
      </c>
      <c r="BL563" s="28" t="n">
        <f aca="false">W563</f>
        <v>1.725</v>
      </c>
      <c r="BM563" s="1" t="n">
        <f aca="false">IF(BK563=0,0,IF(BL563=0,0,1))</f>
        <v>1</v>
      </c>
      <c r="BN563" s="56" t="n">
        <f aca="false">B563</f>
        <v>36241</v>
      </c>
      <c r="BO563" s="71" t="n">
        <f aca="false">IF(BM563=1,CORREL(BK544:BK563,BL544:BL563),1.1)</f>
        <v>0.851916607498439</v>
      </c>
      <c r="BP563" s="28" t="n">
        <f aca="false">IF(BM563=0," ",BO563)</f>
        <v>0.851916607498439</v>
      </c>
      <c r="BV563" s="56" t="n">
        <f aca="false">BN563</f>
        <v>36241</v>
      </c>
      <c r="BW563" s="28" t="n">
        <f aca="false">V563</f>
        <v>1.595</v>
      </c>
      <c r="BX563" s="28" t="n">
        <f aca="false">W563</f>
        <v>1.725</v>
      </c>
      <c r="BY563" s="1" t="n">
        <f aca="false">LN(BW563/BW562)</f>
        <v>0.0189879122446914</v>
      </c>
      <c r="BZ563" s="1" t="n">
        <f aca="false">LN(BX563/BX562)</f>
        <v>0.011661939747843</v>
      </c>
      <c r="CA563" s="56" t="n">
        <f aca="false">BV563</f>
        <v>36241</v>
      </c>
      <c r="CB563" s="1" t="n">
        <f aca="false">IF(ISNUMBER(STDEV(BY542:BY563)),STDEV(BY542:BY563)*SQRT(252),0)</f>
        <v>0.488669541259302</v>
      </c>
      <c r="CC563" s="1" t="n">
        <f aca="false">IF(ISNUMBER(STDEV(BZ542:BZ563)),STDEV(BZ542:BZ563)*SQRT(252),0)</f>
        <v>0.242890598893661</v>
      </c>
      <c r="CF563" s="56" t="n">
        <v>36105</v>
      </c>
      <c r="CG563" s="1" t="n">
        <f aca="false">ROUND(CORREL(C542:C563,E542:E563),2)</f>
        <v>0.82</v>
      </c>
      <c r="CI563" s="56" t="n">
        <v>36105</v>
      </c>
      <c r="CJ563" s="3" t="e">
        <f aca="false">ROUND(STDEV(CO542:CO563)*CJ$24,2)</f>
        <v>#DIV/0!</v>
      </c>
      <c r="CK563" s="3" t="e">
        <f aca="false">ROUND(STDEV(CP542:CP563)*CK$24,2)</f>
        <v>#DIV/0!</v>
      </c>
    </row>
    <row r="564" customFormat="false" ht="12.75" hidden="false" customHeight="false" outlineLevel="0" collapsed="false">
      <c r="A564" s="1" t="n">
        <f aca="false">A565-1</f>
        <v>997</v>
      </c>
      <c r="B564" s="56" t="n">
        <f aca="false">HLOOKUP("date",IF(TERM2="cash",cash,PRICELOOK),IF(A564&gt;=2,A564,2),FALSE())</f>
        <v>36242</v>
      </c>
      <c r="C564" s="1" t="n">
        <f aca="false">IF(MIN($N564:$O564)=0,0,N564)</f>
        <v>1.68</v>
      </c>
      <c r="D564" s="35" t="n">
        <f aca="false">IF(ma=7,AVERAGE(C558:C564),IF(ma=14,AVERAGE(C551:C564),IF(ma=30,AVERAGE(C535:C564),IF(ma=40,AVERAGE(C525:C564),0))))</f>
        <v>0</v>
      </c>
      <c r="E564" s="1" t="n">
        <f aca="false">IF(MIN($N564:$O564)=0,0,O564)</f>
        <v>1.755</v>
      </c>
      <c r="I564" s="56" t="n">
        <f aca="false">B564</f>
        <v>36242</v>
      </c>
      <c r="J564" s="35" t="n">
        <f aca="false">IF(MIN(C564,E564)=0,0,E564-C564)</f>
        <v>0.075</v>
      </c>
      <c r="K564" s="35" t="n">
        <f aca="false">IF(ma=7,AVERAGE(J558:J564),IF(ma=14,AVERAGE(J551:J564),IF(ma=30,AVERAGE(J535:J564),IF(ma=40,AVERAGE(J525:J564),0))))</f>
        <v>0</v>
      </c>
      <c r="L564" s="35"/>
      <c r="M564" s="35"/>
      <c r="N564" s="28" t="n">
        <f aca="false">IF(BASISYN="YES",Q564-S564,Q564)</f>
        <v>1.68</v>
      </c>
      <c r="O564" s="28" t="n">
        <f aca="false">IF(BASISYN="YES",R564-T564,R564)</f>
        <v>1.755</v>
      </c>
      <c r="Q564" s="28" t="n">
        <f aca="false">IF(ISNA(V564),Q563,V564)</f>
        <v>1.68</v>
      </c>
      <c r="R564" s="28" t="n">
        <f aca="false">IF(ISNA(W564),R563,W564)</f>
        <v>1.755</v>
      </c>
      <c r="S564" s="28" t="n">
        <f aca="false">IF(ISNA(X564),S563,X564)</f>
        <v>1.805</v>
      </c>
      <c r="T564" s="28" t="n">
        <f aca="false">IF(ISNA(Y564),T563,Y564)</f>
        <v>1.805</v>
      </c>
      <c r="V564" s="28" t="n">
        <f aca="false">VLOOKUP($B564,IF(V$1=2,PRICELOOK2,IF(V$1=3,PRICELOOK3,IF(V$1=4,cash,PRICELOOK))),V$2,FALSE())</f>
        <v>1.68</v>
      </c>
      <c r="W564" s="28" t="n">
        <f aca="false">VLOOKUP($B564,IF(W$1=2,PRICELOOK2,IF(W$1=3,PRICELOOK3,IF(W$1=4,cash,PRICELOOK))),W$2,FALSE())</f>
        <v>1.755</v>
      </c>
      <c r="X564" s="28" t="n">
        <f aca="false">VLOOKUP($B564,IF(X$1=2,PRICELOOK2,IF(X$1=3,PRICELOOK3,IF(X$1=4,cash,PRICELOOK))),X$2,FALSE())</f>
        <v>1.805</v>
      </c>
      <c r="Y564" s="28" t="n">
        <f aca="false">VLOOKUP($B564,IF(Y$1=2,PRICELOOK2,IF(Y$1=3,PRICELOOK3,IF(Y$1=4,cash,PRICELOOK))),Y$2,FALSE())</f>
        <v>1.805</v>
      </c>
      <c r="BK564" s="28" t="n">
        <f aca="false">V564</f>
        <v>1.68</v>
      </c>
      <c r="BL564" s="28" t="n">
        <f aca="false">W564</f>
        <v>1.755</v>
      </c>
      <c r="BM564" s="1" t="n">
        <f aca="false">IF(BK564=0,0,IF(BL564=0,0,1))</f>
        <v>1</v>
      </c>
      <c r="BN564" s="56" t="n">
        <f aca="false">B564</f>
        <v>36242</v>
      </c>
      <c r="BO564" s="71" t="n">
        <f aca="false">IF(BM564=1,CORREL(BK545:BK564,BL545:BL564),1.1)</f>
        <v>0.860514491997413</v>
      </c>
      <c r="BP564" s="28" t="n">
        <f aca="false">IF(BM564=0," ",BO564)</f>
        <v>0.860514491997413</v>
      </c>
      <c r="BV564" s="56" t="n">
        <f aca="false">BN564</f>
        <v>36242</v>
      </c>
      <c r="BW564" s="28" t="n">
        <f aca="false">V564</f>
        <v>1.68</v>
      </c>
      <c r="BX564" s="28" t="n">
        <f aca="false">W564</f>
        <v>1.755</v>
      </c>
      <c r="BY564" s="1" t="n">
        <f aca="false">LN(BW564/BW563)</f>
        <v>0.0519200571783596</v>
      </c>
      <c r="BZ564" s="1" t="n">
        <f aca="false">LN(BX564/BX563)</f>
        <v>0.017241806434506</v>
      </c>
      <c r="CA564" s="56" t="n">
        <f aca="false">BV564</f>
        <v>36242</v>
      </c>
      <c r="CB564" s="1" t="n">
        <f aca="false">IF(ISNUMBER(STDEV(BY543:BY564)),STDEV(BY543:BY564)*SQRT(252),0)</f>
        <v>0.507271649252846</v>
      </c>
      <c r="CC564" s="1" t="n">
        <f aca="false">IF(ISNUMBER(STDEV(BZ543:BZ564)),STDEV(BZ543:BZ564)*SQRT(252),0)</f>
        <v>0.248407442388588</v>
      </c>
      <c r="CF564" s="56" t="n">
        <v>36108</v>
      </c>
      <c r="CG564" s="1" t="n">
        <f aca="false">ROUND(CORREL(C543:C564,E543:E564),2)</f>
        <v>0.85</v>
      </c>
      <c r="CI564" s="56" t="n">
        <v>36108</v>
      </c>
      <c r="CJ564" s="3" t="e">
        <f aca="false">ROUND(STDEV(CO543:CO564)*CJ$24,2)</f>
        <v>#DIV/0!</v>
      </c>
      <c r="CK564" s="3" t="e">
        <f aca="false">ROUND(STDEV(CP543:CP564)*CK$24,2)</f>
        <v>#DIV/0!</v>
      </c>
    </row>
    <row r="565" customFormat="false" ht="12.75" hidden="false" customHeight="false" outlineLevel="0" collapsed="false">
      <c r="A565" s="1" t="n">
        <f aca="false">A566-1</f>
        <v>998</v>
      </c>
      <c r="B565" s="56" t="n">
        <f aca="false">HLOOKUP("date",IF(TERM2="cash",cash,PRICELOOK),IF(A565&gt;=2,A565,2),FALSE())</f>
        <v>36243</v>
      </c>
      <c r="C565" s="1" t="n">
        <f aca="false">IF(MIN($N565:$O565)=0,0,N565)</f>
        <v>1.635</v>
      </c>
      <c r="D565" s="35" t="n">
        <f aca="false">IF(ma=7,AVERAGE(C559:C565),IF(ma=14,AVERAGE(C552:C565),IF(ma=30,AVERAGE(C536:C565),IF(ma=40,AVERAGE(C526:C565),0))))</f>
        <v>0</v>
      </c>
      <c r="E565" s="1" t="n">
        <f aca="false">IF(MIN($N565:$O565)=0,0,O565)</f>
        <v>1.735</v>
      </c>
      <c r="I565" s="56" t="n">
        <f aca="false">B565</f>
        <v>36243</v>
      </c>
      <c r="J565" s="35" t="n">
        <f aca="false">IF(MIN(C565,E565)=0,0,E565-C565)</f>
        <v>0.1</v>
      </c>
      <c r="K565" s="35" t="n">
        <f aca="false">IF(ma=7,AVERAGE(J559:J565),IF(ma=14,AVERAGE(J552:J565),IF(ma=30,AVERAGE(J536:J565),IF(ma=40,AVERAGE(J526:J565),0))))</f>
        <v>0</v>
      </c>
      <c r="L565" s="35"/>
      <c r="M565" s="35"/>
      <c r="N565" s="28" t="n">
        <f aca="false">IF(BASISYN="YES",Q565-S565,Q565)</f>
        <v>1.635</v>
      </c>
      <c r="O565" s="28" t="n">
        <f aca="false">IF(BASISYN="YES",R565-T565,R565)</f>
        <v>1.735</v>
      </c>
      <c r="Q565" s="28" t="n">
        <f aca="false">IF(ISNA(V565),Q564,V565)</f>
        <v>1.635</v>
      </c>
      <c r="R565" s="28" t="n">
        <f aca="false">IF(ISNA(W565),R564,W565)</f>
        <v>1.735</v>
      </c>
      <c r="S565" s="28" t="n">
        <f aca="false">IF(ISNA(X565),S564,X565)</f>
        <v>1.78</v>
      </c>
      <c r="T565" s="28" t="n">
        <f aca="false">IF(ISNA(Y565),T564,Y565)</f>
        <v>1.78</v>
      </c>
      <c r="V565" s="28" t="n">
        <f aca="false">VLOOKUP($B565,IF(V$1=2,PRICELOOK2,IF(V$1=3,PRICELOOK3,IF(V$1=4,cash,PRICELOOK))),V$2,FALSE())</f>
        <v>1.635</v>
      </c>
      <c r="W565" s="28" t="n">
        <f aca="false">VLOOKUP($B565,IF(W$1=2,PRICELOOK2,IF(W$1=3,PRICELOOK3,IF(W$1=4,cash,PRICELOOK))),W$2,FALSE())</f>
        <v>1.735</v>
      </c>
      <c r="X565" s="28" t="n">
        <f aca="false">VLOOKUP($B565,IF(X$1=2,PRICELOOK2,IF(X$1=3,PRICELOOK3,IF(X$1=4,cash,PRICELOOK))),X$2,FALSE())</f>
        <v>1.78</v>
      </c>
      <c r="Y565" s="28" t="n">
        <f aca="false">VLOOKUP($B565,IF(Y$1=2,PRICELOOK2,IF(Y$1=3,PRICELOOK3,IF(Y$1=4,cash,PRICELOOK))),Y$2,FALSE())</f>
        <v>1.78</v>
      </c>
      <c r="BK565" s="28" t="n">
        <f aca="false">V565</f>
        <v>1.635</v>
      </c>
      <c r="BL565" s="28" t="n">
        <f aca="false">W565</f>
        <v>1.735</v>
      </c>
      <c r="BM565" s="1" t="n">
        <f aca="false">IF(BK565=0,0,IF(BL565=0,0,1))</f>
        <v>1</v>
      </c>
      <c r="BN565" s="56" t="n">
        <f aca="false">B565</f>
        <v>36243</v>
      </c>
      <c r="BO565" s="71" t="n">
        <f aca="false">IF(BM565=1,CORREL(BK546:BK565,BL546:BL565),1.1)</f>
        <v>0.852742688398113</v>
      </c>
      <c r="BP565" s="28" t="n">
        <f aca="false">IF(BM565=0," ",BO565)</f>
        <v>0.852742688398113</v>
      </c>
      <c r="BV565" s="56" t="n">
        <f aca="false">BN565</f>
        <v>36243</v>
      </c>
      <c r="BW565" s="28" t="n">
        <f aca="false">V565</f>
        <v>1.635</v>
      </c>
      <c r="BX565" s="28" t="n">
        <f aca="false">W565</f>
        <v>1.735</v>
      </c>
      <c r="BY565" s="1" t="n">
        <f aca="false">LN(BW565/BW564)</f>
        <v>-0.0271509890659507</v>
      </c>
      <c r="BZ565" s="1" t="n">
        <f aca="false">LN(BX565/BX564)</f>
        <v>-0.0114614435190065</v>
      </c>
      <c r="CA565" s="56" t="n">
        <f aca="false">BV565</f>
        <v>36243</v>
      </c>
      <c r="CB565" s="1" t="n">
        <f aca="false">IF(ISNUMBER(STDEV(BY544:BY565)),STDEV(BY544:BY565)*SQRT(252),0)</f>
        <v>0.511107684056252</v>
      </c>
      <c r="CC565" s="1" t="n">
        <f aca="false">IF(ISNUMBER(STDEV(BZ544:BZ565)),STDEV(BZ544:BZ565)*SQRT(252),0)</f>
        <v>0.251931369255374</v>
      </c>
      <c r="CF565" s="56" t="n">
        <v>36110</v>
      </c>
      <c r="CG565" s="1" t="n">
        <f aca="false">ROUND(CORREL(C544:C565,E544:E565),2)</f>
        <v>0.87</v>
      </c>
      <c r="CI565" s="56" t="n">
        <v>36110</v>
      </c>
      <c r="CJ565" s="3" t="e">
        <f aca="false">ROUND(STDEV(CO544:CO565)*CJ$24,2)</f>
        <v>#DIV/0!</v>
      </c>
      <c r="CK565" s="3" t="e">
        <f aca="false">ROUND(STDEV(CP544:CP565)*CK$24,2)</f>
        <v>#DIV/0!</v>
      </c>
    </row>
    <row r="566" customFormat="false" ht="12.75" hidden="false" customHeight="false" outlineLevel="0" collapsed="false">
      <c r="A566" s="1" t="n">
        <f aca="false">A567-1</f>
        <v>999</v>
      </c>
      <c r="B566" s="56" t="n">
        <f aca="false">HLOOKUP("date",IF(TERM2="cash",cash,PRICELOOK),IF(A566&gt;=2,A566,2),FALSE())</f>
        <v>36244</v>
      </c>
      <c r="C566" s="1" t="n">
        <f aca="false">IF(MIN($N566:$O566)=0,0,N566)</f>
        <v>1.645</v>
      </c>
      <c r="D566" s="35" t="n">
        <f aca="false">IF(ma=7,AVERAGE(C560:C566),IF(ma=14,AVERAGE(C553:C566),IF(ma=30,AVERAGE(C537:C566),IF(ma=40,AVERAGE(C527:C566),0))))</f>
        <v>0</v>
      </c>
      <c r="E566" s="1" t="n">
        <f aca="false">IF(MIN($N566:$O566)=0,0,O566)</f>
        <v>1.73</v>
      </c>
      <c r="I566" s="56" t="n">
        <f aca="false">B566</f>
        <v>36244</v>
      </c>
      <c r="J566" s="35" t="n">
        <f aca="false">IF(MIN(C566,E566)=0,0,E566-C566)</f>
        <v>0.085</v>
      </c>
      <c r="K566" s="35" t="n">
        <f aca="false">IF(ma=7,AVERAGE(J560:J566),IF(ma=14,AVERAGE(J553:J566),IF(ma=30,AVERAGE(J537:J566),IF(ma=40,AVERAGE(J527:J566),0))))</f>
        <v>0</v>
      </c>
      <c r="L566" s="35"/>
      <c r="M566" s="35"/>
      <c r="N566" s="28" t="n">
        <f aca="false">IF(BASISYN="YES",Q566-S566,Q566)</f>
        <v>1.645</v>
      </c>
      <c r="O566" s="28" t="n">
        <f aca="false">IF(BASISYN="YES",R566-T566,R566)</f>
        <v>1.73</v>
      </c>
      <c r="Q566" s="28" t="n">
        <f aca="false">IF(ISNA(V566),Q565,V566)</f>
        <v>1.645</v>
      </c>
      <c r="R566" s="28" t="n">
        <f aca="false">IF(ISNA(W566),R565,W566)</f>
        <v>1.73</v>
      </c>
      <c r="S566" s="28" t="n">
        <f aca="false">IF(ISNA(X566),S565,X566)</f>
        <v>1.805</v>
      </c>
      <c r="T566" s="28" t="n">
        <f aca="false">IF(ISNA(Y566),T565,Y566)</f>
        <v>1.805</v>
      </c>
      <c r="V566" s="28" t="n">
        <f aca="false">VLOOKUP($B566,IF(V$1=2,PRICELOOK2,IF(V$1=3,PRICELOOK3,IF(V$1=4,cash,PRICELOOK))),V$2,FALSE())</f>
        <v>1.645</v>
      </c>
      <c r="W566" s="28" t="n">
        <f aca="false">VLOOKUP($B566,IF(W$1=2,PRICELOOK2,IF(W$1=3,PRICELOOK3,IF(W$1=4,cash,PRICELOOK))),W$2,FALSE())</f>
        <v>1.73</v>
      </c>
      <c r="X566" s="28" t="n">
        <f aca="false">VLOOKUP($B566,IF(X$1=2,PRICELOOK2,IF(X$1=3,PRICELOOK3,IF(X$1=4,cash,PRICELOOK))),X$2,FALSE())</f>
        <v>1.805</v>
      </c>
      <c r="Y566" s="28" t="n">
        <f aca="false">VLOOKUP($B566,IF(Y$1=2,PRICELOOK2,IF(Y$1=3,PRICELOOK3,IF(Y$1=4,cash,PRICELOOK))),Y$2,FALSE())</f>
        <v>1.805</v>
      </c>
      <c r="BK566" s="28" t="n">
        <f aca="false">V566</f>
        <v>1.645</v>
      </c>
      <c r="BL566" s="28" t="n">
        <f aca="false">W566</f>
        <v>1.73</v>
      </c>
      <c r="BM566" s="1" t="n">
        <f aca="false">IF(BK566=0,0,IF(BL566=0,0,1))</f>
        <v>1</v>
      </c>
      <c r="BN566" s="56" t="n">
        <f aca="false">B566</f>
        <v>36244</v>
      </c>
      <c r="BO566" s="71" t="n">
        <f aca="false">IF(BM566=1,CORREL(BK547:BK566,BL547:BL566),1.1)</f>
        <v>0.836790910824896</v>
      </c>
      <c r="BP566" s="28" t="n">
        <f aca="false">IF(BM566=0," ",BO566)</f>
        <v>0.836790910824896</v>
      </c>
      <c r="BV566" s="56" t="n">
        <f aca="false">BN566</f>
        <v>36244</v>
      </c>
      <c r="BW566" s="28" t="n">
        <f aca="false">V566</f>
        <v>1.645</v>
      </c>
      <c r="BX566" s="28" t="n">
        <f aca="false">W566</f>
        <v>1.73</v>
      </c>
      <c r="BY566" s="1" t="n">
        <f aca="false">LN(BW566/BW565)</f>
        <v>0.00609757986811854</v>
      </c>
      <c r="BZ566" s="1" t="n">
        <f aca="false">LN(BX566/BX565)</f>
        <v>-0.00288600488913499</v>
      </c>
      <c r="CA566" s="56" t="n">
        <f aca="false">BV566</f>
        <v>36244</v>
      </c>
      <c r="CB566" s="1" t="n">
        <f aca="false">IF(ISNUMBER(STDEV(BY545:BY566)),STDEV(BY545:BY566)*SQRT(252),0)</f>
        <v>0.510105603180673</v>
      </c>
      <c r="CC566" s="1" t="n">
        <f aca="false">IF(ISNUMBER(STDEV(BZ545:BZ566)),STDEV(BZ545:BZ566)*SQRT(252),0)</f>
        <v>0.248205787059474</v>
      </c>
      <c r="CF566" s="56" t="n">
        <v>36111</v>
      </c>
      <c r="CG566" s="1" t="n">
        <f aca="false">ROUND(CORREL(C545:C566,E545:E566),2)</f>
        <v>0.86</v>
      </c>
      <c r="CI566" s="56" t="n">
        <v>36111</v>
      </c>
      <c r="CJ566" s="3" t="e">
        <f aca="false">ROUND(STDEV(CO545:CO566)*CJ$24,2)</f>
        <v>#DIV/0!</v>
      </c>
      <c r="CK566" s="3" t="e">
        <f aca="false">ROUND(STDEV(CP545:CP566)*CK$24,2)</f>
        <v>#DIV/0!</v>
      </c>
    </row>
    <row r="567" customFormat="false" ht="12.75" hidden="false" customHeight="false" outlineLevel="0" collapsed="false">
      <c r="A567" s="1" t="n">
        <f aca="false">A568-1</f>
        <v>1000</v>
      </c>
      <c r="B567" s="56" t="n">
        <f aca="false">HLOOKUP("date",IF(TERM2="cash",cash,PRICELOOK),IF(A567&gt;=2,A567,2),FALSE())</f>
        <v>36245</v>
      </c>
      <c r="C567" s="1" t="n">
        <f aca="false">IF(MIN($N567:$O567)=0,0,N567)</f>
        <v>1.645</v>
      </c>
      <c r="D567" s="35" t="n">
        <f aca="false">IF(ma=7,AVERAGE(C561:C567),IF(ma=14,AVERAGE(C554:C567),IF(ma=30,AVERAGE(C538:C567),IF(ma=40,AVERAGE(C528:C567),0))))</f>
        <v>0</v>
      </c>
      <c r="E567" s="1" t="n">
        <f aca="false">IF(MIN($N567:$O567)=0,0,O567)</f>
        <v>1.735</v>
      </c>
      <c r="I567" s="56" t="n">
        <f aca="false">B567</f>
        <v>36245</v>
      </c>
      <c r="J567" s="35" t="n">
        <f aca="false">IF(MIN(C567,E567)=0,0,E567-C567)</f>
        <v>0.0900000000000001</v>
      </c>
      <c r="K567" s="35" t="n">
        <f aca="false">IF(ma=7,AVERAGE(J561:J567),IF(ma=14,AVERAGE(J554:J567),IF(ma=30,AVERAGE(J538:J567),IF(ma=40,AVERAGE(J528:J567),0))))</f>
        <v>0</v>
      </c>
      <c r="L567" s="35"/>
      <c r="M567" s="35"/>
      <c r="N567" s="28" t="n">
        <f aca="false">IF(BASISYN="YES",Q567-S567,Q567)</f>
        <v>1.645</v>
      </c>
      <c r="O567" s="28" t="n">
        <f aca="false">IF(BASISYN="YES",R567-T567,R567)</f>
        <v>1.735</v>
      </c>
      <c r="Q567" s="28" t="n">
        <f aca="false">IF(ISNA(V567),Q566,V567)</f>
        <v>1.645</v>
      </c>
      <c r="R567" s="28" t="n">
        <f aca="false">IF(ISNA(W567),R566,W567)</f>
        <v>1.735</v>
      </c>
      <c r="S567" s="28" t="n">
        <f aca="false">IF(ISNA(X567),S566,X567)</f>
        <v>1.835</v>
      </c>
      <c r="T567" s="28" t="n">
        <f aca="false">IF(ISNA(Y567),T566,Y567)</f>
        <v>1.835</v>
      </c>
      <c r="V567" s="28" t="n">
        <f aca="false">VLOOKUP($B567,IF(V$1=2,PRICELOOK2,IF(V$1=3,PRICELOOK3,IF(V$1=4,cash,PRICELOOK))),V$2,FALSE())</f>
        <v>1.645</v>
      </c>
      <c r="W567" s="28" t="n">
        <f aca="false">VLOOKUP($B567,IF(W$1=2,PRICELOOK2,IF(W$1=3,PRICELOOK3,IF(W$1=4,cash,PRICELOOK))),W$2,FALSE())</f>
        <v>1.735</v>
      </c>
      <c r="X567" s="28" t="n">
        <f aca="false">VLOOKUP($B567,IF(X$1=2,PRICELOOK2,IF(X$1=3,PRICELOOK3,IF(X$1=4,cash,PRICELOOK))),X$2,FALSE())</f>
        <v>1.835</v>
      </c>
      <c r="Y567" s="28" t="n">
        <f aca="false">VLOOKUP($B567,IF(Y$1=2,PRICELOOK2,IF(Y$1=3,PRICELOOK3,IF(Y$1=4,cash,PRICELOOK))),Y$2,FALSE())</f>
        <v>1.835</v>
      </c>
      <c r="BK567" s="28" t="n">
        <f aca="false">V567</f>
        <v>1.645</v>
      </c>
      <c r="BL567" s="28" t="n">
        <f aca="false">W567</f>
        <v>1.735</v>
      </c>
      <c r="BM567" s="1" t="n">
        <f aca="false">IF(BK567=0,0,IF(BL567=0,0,1))</f>
        <v>1</v>
      </c>
      <c r="BN567" s="56" t="n">
        <f aca="false">B567</f>
        <v>36245</v>
      </c>
      <c r="BO567" s="71" t="n">
        <f aca="false">IF(BM567=1,CORREL(BK548:BK567,BL548:BL567),1.1)</f>
        <v>0.815507283586069</v>
      </c>
      <c r="BP567" s="28" t="n">
        <f aca="false">IF(BM567=0," ",BO567)</f>
        <v>0.815507283586069</v>
      </c>
      <c r="BV567" s="56" t="n">
        <f aca="false">BN567</f>
        <v>36245</v>
      </c>
      <c r="BW567" s="28" t="n">
        <f aca="false">V567</f>
        <v>1.645</v>
      </c>
      <c r="BX567" s="28" t="n">
        <f aca="false">W567</f>
        <v>1.735</v>
      </c>
      <c r="BY567" s="1" t="n">
        <f aca="false">LN(BW567/BW566)</f>
        <v>0</v>
      </c>
      <c r="BZ567" s="1" t="n">
        <f aca="false">LN(BX567/BX566)</f>
        <v>0.00288600488913507</v>
      </c>
      <c r="CA567" s="56" t="n">
        <f aca="false">BV567</f>
        <v>36245</v>
      </c>
      <c r="CB567" s="1" t="n">
        <f aca="false">IF(ISNUMBER(STDEV(BY546:BY567)),STDEV(BY546:BY567)*SQRT(252),0)</f>
        <v>0.508167580796614</v>
      </c>
      <c r="CC567" s="1" t="n">
        <f aca="false">IF(ISNUMBER(STDEV(BZ546:BZ567)),STDEV(BZ546:BZ567)*SQRT(252),0)</f>
        <v>0.248193069294585</v>
      </c>
      <c r="CF567" s="56" t="n">
        <v>36112</v>
      </c>
      <c r="CG567" s="1" t="n">
        <f aca="false">ROUND(CORREL(C546:C567,E546:E567),2)</f>
        <v>0.86</v>
      </c>
      <c r="CI567" s="56" t="n">
        <v>36112</v>
      </c>
      <c r="CJ567" s="3" t="e">
        <f aca="false">ROUND(STDEV(CO546:CO567)*CJ$24,2)</f>
        <v>#DIV/0!</v>
      </c>
      <c r="CK567" s="3" t="e">
        <f aca="false">ROUND(STDEV(CP546:CP567)*CK$24,2)</f>
        <v>#DIV/0!</v>
      </c>
    </row>
    <row r="568" customFormat="false" ht="12.75" hidden="false" customHeight="false" outlineLevel="0" collapsed="false">
      <c r="A568" s="1" t="n">
        <f aca="false">A569-1</f>
        <v>1001</v>
      </c>
      <c r="B568" s="56" t="n">
        <f aca="false">HLOOKUP("date",IF(TERM2="cash",cash,PRICELOOK),IF(A568&gt;=2,A568,2),FALSE())</f>
        <v>36246</v>
      </c>
      <c r="C568" s="1" t="n">
        <f aca="false">IF(MIN($N568:$O568)=0,0,N568)</f>
        <v>1.645</v>
      </c>
      <c r="D568" s="35" t="n">
        <f aca="false">IF(ma=7,AVERAGE(C562:C568),IF(ma=14,AVERAGE(C555:C568),IF(ma=30,AVERAGE(C539:C568),IF(ma=40,AVERAGE(C529:C568),0))))</f>
        <v>0</v>
      </c>
      <c r="E568" s="1" t="n">
        <f aca="false">IF(MIN($N568:$O568)=0,0,O568)</f>
        <v>1.735</v>
      </c>
      <c r="I568" s="56" t="n">
        <f aca="false">B568</f>
        <v>36246</v>
      </c>
      <c r="J568" s="35" t="n">
        <f aca="false">IF(MIN(C568,E568)=0,0,E568-C568)</f>
        <v>0.0900000000000001</v>
      </c>
      <c r="K568" s="35" t="n">
        <f aca="false">IF(ma=7,AVERAGE(J562:J568),IF(ma=14,AVERAGE(J555:J568),IF(ma=30,AVERAGE(J539:J568),IF(ma=40,AVERAGE(J529:J568),0))))</f>
        <v>0</v>
      </c>
      <c r="L568" s="35"/>
      <c r="M568" s="35"/>
      <c r="N568" s="28" t="n">
        <f aca="false">IF(BASISYN="YES",Q568-S568,Q568)</f>
        <v>1.645</v>
      </c>
      <c r="O568" s="28" t="n">
        <f aca="false">IF(BASISYN="YES",R568-T568,R568)</f>
        <v>1.735</v>
      </c>
      <c r="Q568" s="28" t="n">
        <f aca="false">IF(ISNA(V568),Q567,V568)</f>
        <v>1.645</v>
      </c>
      <c r="R568" s="28" t="n">
        <f aca="false">IF(ISNA(W568),R567,W568)</f>
        <v>1.735</v>
      </c>
      <c r="S568" s="28" t="n">
        <f aca="false">IF(ISNA(X568),S567,X568)</f>
        <v>1.835</v>
      </c>
      <c r="T568" s="28" t="n">
        <f aca="false">IF(ISNA(Y568),T567,Y568)</f>
        <v>1.835</v>
      </c>
      <c r="V568" s="28" t="n">
        <f aca="false">VLOOKUP($B568,IF(V$1=2,PRICELOOK2,IF(V$1=3,PRICELOOK3,IF(V$1=4,cash,PRICELOOK))),V$2,FALSE())</f>
        <v>1.645</v>
      </c>
      <c r="W568" s="28" t="n">
        <f aca="false">VLOOKUP($B568,IF(W$1=2,PRICELOOK2,IF(W$1=3,PRICELOOK3,IF(W$1=4,cash,PRICELOOK))),W$2,FALSE())</f>
        <v>1.735</v>
      </c>
      <c r="X568" s="28" t="n">
        <f aca="false">VLOOKUP($B568,IF(X$1=2,PRICELOOK2,IF(X$1=3,PRICELOOK3,IF(X$1=4,cash,PRICELOOK))),X$2,FALSE())</f>
        <v>1.835</v>
      </c>
      <c r="Y568" s="28" t="n">
        <f aca="false">VLOOKUP($B568,IF(Y$1=2,PRICELOOK2,IF(Y$1=3,PRICELOOK3,IF(Y$1=4,cash,PRICELOOK))),Y$2,FALSE())</f>
        <v>1.835</v>
      </c>
      <c r="BK568" s="28" t="n">
        <f aca="false">V568</f>
        <v>1.645</v>
      </c>
      <c r="BL568" s="28" t="n">
        <f aca="false">W568</f>
        <v>1.735</v>
      </c>
      <c r="BM568" s="1" t="n">
        <f aca="false">IF(BK568=0,0,IF(BL568=0,0,1))</f>
        <v>1</v>
      </c>
      <c r="BN568" s="56" t="n">
        <f aca="false">B568</f>
        <v>36246</v>
      </c>
      <c r="BO568" s="71" t="n">
        <f aca="false">IF(BM568=1,CORREL(BK549:BK568,BL549:BL568),1.1)</f>
        <v>0.806630018470945</v>
      </c>
      <c r="BP568" s="28" t="n">
        <f aca="false">IF(BM568=0," ",BO568)</f>
        <v>0.806630018470945</v>
      </c>
      <c r="BV568" s="56" t="n">
        <f aca="false">BN568</f>
        <v>36246</v>
      </c>
      <c r="BW568" s="28" t="n">
        <f aca="false">V568</f>
        <v>1.645</v>
      </c>
      <c r="BX568" s="28" t="n">
        <f aca="false">W568</f>
        <v>1.735</v>
      </c>
      <c r="BY568" s="1" t="n">
        <f aca="false">LN(BW568/BW567)</f>
        <v>0</v>
      </c>
      <c r="BZ568" s="1" t="n">
        <f aca="false">LN(BX568/BX567)</f>
        <v>0</v>
      </c>
      <c r="CA568" s="56" t="n">
        <f aca="false">BV568</f>
        <v>36246</v>
      </c>
      <c r="CB568" s="1" t="n">
        <f aca="false">IF(ISNUMBER(STDEV(BY547:BY568)),STDEV(BY547:BY568)*SQRT(252),0)</f>
        <v>0.505247960831623</v>
      </c>
      <c r="CC568" s="1" t="n">
        <f aca="false">IF(ISNUMBER(STDEV(BZ547:BZ568)),STDEV(BZ547:BZ568)*SQRT(252),0)</f>
        <v>0.234935559890675</v>
      </c>
      <c r="CF568" s="56" t="n">
        <v>36115</v>
      </c>
      <c r="CG568" s="1" t="n">
        <f aca="false">ROUND(CORREL(C547:C568,E547:E568),2)</f>
        <v>0.84</v>
      </c>
      <c r="CI568" s="56" t="n">
        <v>36115</v>
      </c>
      <c r="CJ568" s="3" t="e">
        <f aca="false">ROUND(STDEV(CO547:CO568)*CJ$24,2)</f>
        <v>#DIV/0!</v>
      </c>
      <c r="CK568" s="3" t="e">
        <f aca="false">ROUND(STDEV(CP547:CP568)*CK$24,2)</f>
        <v>#DIV/0!</v>
      </c>
    </row>
    <row r="569" customFormat="false" ht="12.75" hidden="false" customHeight="false" outlineLevel="0" collapsed="false">
      <c r="A569" s="1" t="n">
        <f aca="false">A570-1</f>
        <v>1002</v>
      </c>
      <c r="B569" s="56" t="n">
        <f aca="false">HLOOKUP("date",IF(TERM2="cash",cash,PRICELOOK),IF(A569&gt;=2,A569,2),FALSE())</f>
        <v>36247</v>
      </c>
      <c r="C569" s="1" t="n">
        <f aca="false">IF(MIN($N569:$O569)=0,0,N569)</f>
        <v>1.645</v>
      </c>
      <c r="D569" s="35" t="n">
        <f aca="false">IF(ma=7,AVERAGE(C563:C569),IF(ma=14,AVERAGE(C556:C569),IF(ma=30,AVERAGE(C540:C569),IF(ma=40,AVERAGE(C530:C569),0))))</f>
        <v>0</v>
      </c>
      <c r="E569" s="1" t="n">
        <f aca="false">IF(MIN($N569:$O569)=0,0,O569)</f>
        <v>1.735</v>
      </c>
      <c r="I569" s="56" t="n">
        <f aca="false">B569</f>
        <v>36247</v>
      </c>
      <c r="J569" s="35" t="n">
        <f aca="false">IF(MIN(C569,E569)=0,0,E569-C569)</f>
        <v>0.0900000000000001</v>
      </c>
      <c r="K569" s="35" t="n">
        <f aca="false">IF(ma=7,AVERAGE(J563:J569),IF(ma=14,AVERAGE(J556:J569),IF(ma=30,AVERAGE(J540:J569),IF(ma=40,AVERAGE(J530:J569),0))))</f>
        <v>0</v>
      </c>
      <c r="L569" s="35"/>
      <c r="M569" s="35"/>
      <c r="N569" s="28" t="n">
        <f aca="false">IF(BASISYN="YES",Q569-S569,Q569)</f>
        <v>1.645</v>
      </c>
      <c r="O569" s="28" t="n">
        <f aca="false">IF(BASISYN="YES",R569-T569,R569)</f>
        <v>1.735</v>
      </c>
      <c r="Q569" s="28" t="n">
        <f aca="false">IF(ISNA(V569),Q568,V569)</f>
        <v>1.645</v>
      </c>
      <c r="R569" s="28" t="n">
        <f aca="false">IF(ISNA(W569),R568,W569)</f>
        <v>1.735</v>
      </c>
      <c r="S569" s="28" t="n">
        <f aca="false">IF(ISNA(X569),S568,X569)</f>
        <v>1.835</v>
      </c>
      <c r="T569" s="28" t="n">
        <f aca="false">IF(ISNA(Y569),T568,Y569)</f>
        <v>1.835</v>
      </c>
      <c r="V569" s="28" t="n">
        <f aca="false">VLOOKUP($B569,IF(V$1=2,PRICELOOK2,IF(V$1=3,PRICELOOK3,IF(V$1=4,cash,PRICELOOK))),V$2,FALSE())</f>
        <v>1.645</v>
      </c>
      <c r="W569" s="28" t="n">
        <f aca="false">VLOOKUP($B569,IF(W$1=2,PRICELOOK2,IF(W$1=3,PRICELOOK3,IF(W$1=4,cash,PRICELOOK))),W$2,FALSE())</f>
        <v>1.735</v>
      </c>
      <c r="X569" s="28" t="n">
        <f aca="false">VLOOKUP($B569,IF(X$1=2,PRICELOOK2,IF(X$1=3,PRICELOOK3,IF(X$1=4,cash,PRICELOOK))),X$2,FALSE())</f>
        <v>1.835</v>
      </c>
      <c r="Y569" s="28" t="n">
        <f aca="false">VLOOKUP($B569,IF(Y$1=2,PRICELOOK2,IF(Y$1=3,PRICELOOK3,IF(Y$1=4,cash,PRICELOOK))),Y$2,FALSE())</f>
        <v>1.835</v>
      </c>
      <c r="BK569" s="28" t="n">
        <f aca="false">V569</f>
        <v>1.645</v>
      </c>
      <c r="BL569" s="28" t="n">
        <f aca="false">W569</f>
        <v>1.735</v>
      </c>
      <c r="BM569" s="1" t="n">
        <f aca="false">IF(BK569=0,0,IF(BL569=0,0,1))</f>
        <v>1</v>
      </c>
      <c r="BN569" s="56" t="n">
        <f aca="false">B569</f>
        <v>36247</v>
      </c>
      <c r="BO569" s="71" t="n">
        <f aca="false">IF(BM569=1,CORREL(BK550:BK569,BL550:BL569),1.1)</f>
        <v>0.861538946552189</v>
      </c>
      <c r="BP569" s="28" t="n">
        <f aca="false">IF(BM569=0," ",BO569)</f>
        <v>0.861538946552189</v>
      </c>
      <c r="BV569" s="56" t="n">
        <f aca="false">BN569</f>
        <v>36247</v>
      </c>
      <c r="BW569" s="28" t="n">
        <f aca="false">V569</f>
        <v>1.645</v>
      </c>
      <c r="BX569" s="28" t="n">
        <f aca="false">W569</f>
        <v>1.735</v>
      </c>
      <c r="BY569" s="1" t="n">
        <f aca="false">LN(BW569/BW568)</f>
        <v>0</v>
      </c>
      <c r="BZ569" s="1" t="n">
        <f aca="false">LN(BX569/BX568)</f>
        <v>0</v>
      </c>
      <c r="CA569" s="56" t="n">
        <f aca="false">BV569</f>
        <v>36247</v>
      </c>
      <c r="CB569" s="1" t="n">
        <f aca="false">IF(ISNUMBER(STDEV(BY548:BY569)),STDEV(BY548:BY569)*SQRT(252),0)</f>
        <v>0.505247960831623</v>
      </c>
      <c r="CC569" s="1" t="n">
        <f aca="false">IF(ISNUMBER(STDEV(BZ548:BZ569)),STDEV(BZ548:BZ569)*SQRT(252),0)</f>
        <v>0.234935559890675</v>
      </c>
      <c r="CF569" s="56" t="n">
        <v>36116</v>
      </c>
      <c r="CG569" s="1" t="n">
        <f aca="false">ROUND(CORREL(C548:C569,E548:E569),2)</f>
        <v>0.82</v>
      </c>
      <c r="CI569" s="56" t="n">
        <v>36116</v>
      </c>
      <c r="CJ569" s="3" t="e">
        <f aca="false">ROUND(STDEV(CO548:CO569)*CJ$24,2)</f>
        <v>#DIV/0!</v>
      </c>
      <c r="CK569" s="3" t="e">
        <f aca="false">ROUND(STDEV(CP548:CP569)*CK$24,2)</f>
        <v>#DIV/0!</v>
      </c>
    </row>
    <row r="570" customFormat="false" ht="12.75" hidden="false" customHeight="false" outlineLevel="0" collapsed="false">
      <c r="A570" s="1" t="n">
        <f aca="false">A571-1</f>
        <v>1003</v>
      </c>
      <c r="B570" s="56" t="n">
        <f aca="false">HLOOKUP("date",IF(TERM2="cash",cash,PRICELOOK),IF(A570&gt;=2,A570,2),FALSE())</f>
        <v>36248</v>
      </c>
      <c r="C570" s="1" t="n">
        <f aca="false">IF(MIN($N570:$O570)=0,0,N570)</f>
        <v>1.65</v>
      </c>
      <c r="D570" s="35" t="n">
        <f aca="false">IF(ma=7,AVERAGE(C564:C570),IF(ma=14,AVERAGE(C557:C570),IF(ma=30,AVERAGE(C541:C570),IF(ma=40,AVERAGE(C531:C570),0))))</f>
        <v>0</v>
      </c>
      <c r="E570" s="1" t="n">
        <f aca="false">IF(MIN($N570:$O570)=0,0,O570)</f>
        <v>1.77</v>
      </c>
      <c r="I570" s="56" t="n">
        <f aca="false">B570</f>
        <v>36248</v>
      </c>
      <c r="J570" s="35" t="n">
        <f aca="false">IF(MIN(C570,E570)=0,0,E570-C570)</f>
        <v>0.12</v>
      </c>
      <c r="K570" s="35" t="n">
        <f aca="false">IF(ma=7,AVERAGE(J564:J570),IF(ma=14,AVERAGE(J557:J570),IF(ma=30,AVERAGE(J541:J570),IF(ma=40,AVERAGE(J531:J570),0))))</f>
        <v>0</v>
      </c>
      <c r="L570" s="35"/>
      <c r="M570" s="35"/>
      <c r="N570" s="28" t="n">
        <f aca="false">IF(BASISYN="YES",Q570-S570,Q570)</f>
        <v>1.65</v>
      </c>
      <c r="O570" s="28" t="n">
        <f aca="false">IF(BASISYN="YES",R570-T570,R570)</f>
        <v>1.77</v>
      </c>
      <c r="Q570" s="28" t="n">
        <f aca="false">IF(ISNA(V570),Q569,V570)</f>
        <v>1.65</v>
      </c>
      <c r="R570" s="28" t="n">
        <f aca="false">IF(ISNA(W570),R569,W570)</f>
        <v>1.77</v>
      </c>
      <c r="S570" s="28" t="n">
        <f aca="false">IF(ISNA(X570),S569,X570)</f>
        <v>1.805</v>
      </c>
      <c r="T570" s="28" t="n">
        <f aca="false">IF(ISNA(Y570),T569,Y570)</f>
        <v>1.805</v>
      </c>
      <c r="V570" s="28" t="n">
        <f aca="false">VLOOKUP($B570,IF(V$1=2,PRICELOOK2,IF(V$1=3,PRICELOOK3,IF(V$1=4,cash,PRICELOOK))),V$2,FALSE())</f>
        <v>1.65</v>
      </c>
      <c r="W570" s="28" t="n">
        <f aca="false">VLOOKUP($B570,IF(W$1=2,PRICELOOK2,IF(W$1=3,PRICELOOK3,IF(W$1=4,cash,PRICELOOK))),W$2,FALSE())</f>
        <v>1.77</v>
      </c>
      <c r="X570" s="28" t="n">
        <f aca="false">VLOOKUP($B570,IF(X$1=2,PRICELOOK2,IF(X$1=3,PRICELOOK3,IF(X$1=4,cash,PRICELOOK))),X$2,FALSE())</f>
        <v>1.805</v>
      </c>
      <c r="Y570" s="28" t="n">
        <f aca="false">VLOOKUP($B570,IF(Y$1=2,PRICELOOK2,IF(Y$1=3,PRICELOOK3,IF(Y$1=4,cash,PRICELOOK))),Y$2,FALSE())</f>
        <v>1.805</v>
      </c>
      <c r="BK570" s="28" t="n">
        <f aca="false">V570</f>
        <v>1.65</v>
      </c>
      <c r="BL570" s="28" t="n">
        <f aca="false">W570</f>
        <v>1.77</v>
      </c>
      <c r="BM570" s="1" t="n">
        <f aca="false">IF(BK570=0,0,IF(BL570=0,0,1))</f>
        <v>1</v>
      </c>
      <c r="BN570" s="56" t="n">
        <f aca="false">B570</f>
        <v>36248</v>
      </c>
      <c r="BO570" s="71" t="n">
        <f aca="false">IF(BM570=1,CORREL(BK551:BK570,BL551:BL570),1.1)</f>
        <v>0.821073233485143</v>
      </c>
      <c r="BP570" s="28" t="n">
        <f aca="false">IF(BM570=0," ",BO570)</f>
        <v>0.821073233485143</v>
      </c>
      <c r="BV570" s="56" t="n">
        <f aca="false">BN570</f>
        <v>36248</v>
      </c>
      <c r="BW570" s="28" t="n">
        <f aca="false">V570</f>
        <v>1.65</v>
      </c>
      <c r="BX570" s="28" t="n">
        <f aca="false">W570</f>
        <v>1.77</v>
      </c>
      <c r="BY570" s="1" t="n">
        <f aca="false">LN(BW570/BW569)</f>
        <v>0.00303490369515389</v>
      </c>
      <c r="BZ570" s="1" t="n">
        <f aca="false">LN(BX570/BX569)</f>
        <v>0.0199721331869152</v>
      </c>
      <c r="CA570" s="56" t="n">
        <f aca="false">BV570</f>
        <v>36248</v>
      </c>
      <c r="CB570" s="1" t="n">
        <f aca="false">IF(ISNUMBER(STDEV(BY549:BY570)),STDEV(BY549:BY570)*SQRT(252),0)</f>
        <v>0.505114900677314</v>
      </c>
      <c r="CC570" s="1" t="n">
        <f aca="false">IF(ISNUMBER(STDEV(BZ549:BZ570)),STDEV(BZ549:BZ570)*SQRT(252),0)</f>
        <v>0.241943962107076</v>
      </c>
      <c r="CF570" s="56" t="n">
        <v>36117</v>
      </c>
      <c r="CG570" s="1" t="n">
        <f aca="false">ROUND(CORREL(C549:C570,E549:E570),2)</f>
        <v>0.74</v>
      </c>
      <c r="CI570" s="56" t="n">
        <v>36117</v>
      </c>
      <c r="CJ570" s="3" t="e">
        <f aca="false">ROUND(STDEV(CO549:CO570)*CJ$24,2)</f>
        <v>#DIV/0!</v>
      </c>
      <c r="CK570" s="3" t="e">
        <f aca="false">ROUND(STDEV(CP549:CP570)*CK$24,2)</f>
        <v>#DIV/0!</v>
      </c>
    </row>
    <row r="571" customFormat="false" ht="12.75" hidden="false" customHeight="false" outlineLevel="0" collapsed="false">
      <c r="A571" s="1" t="n">
        <f aca="false">A572-1</f>
        <v>1004</v>
      </c>
      <c r="B571" s="56" t="n">
        <f aca="false">HLOOKUP("date",IF(TERM2="cash",cash,PRICELOOK),IF(A571&gt;=2,A571,2),FALSE())</f>
        <v>36249</v>
      </c>
      <c r="C571" s="1" t="n">
        <f aca="false">IF(MIN($N571:$O571)=0,0,N571)</f>
        <v>1.69</v>
      </c>
      <c r="D571" s="35" t="n">
        <f aca="false">IF(ma=7,AVERAGE(C565:C571),IF(ma=14,AVERAGE(C558:C571),IF(ma=30,AVERAGE(C542:C571),IF(ma=40,AVERAGE(C532:C571),0))))</f>
        <v>0</v>
      </c>
      <c r="E571" s="1" t="n">
        <f aca="false">IF(MIN($N571:$O571)=0,0,O571)</f>
        <v>1.78</v>
      </c>
      <c r="I571" s="56" t="n">
        <f aca="false">B571</f>
        <v>36249</v>
      </c>
      <c r="J571" s="35" t="n">
        <f aca="false">IF(MIN(C571,E571)=0,0,E571-C571)</f>
        <v>0.0900000000000001</v>
      </c>
      <c r="K571" s="35" t="n">
        <f aca="false">IF(ma=7,AVERAGE(J565:J571),IF(ma=14,AVERAGE(J558:J571),IF(ma=30,AVERAGE(J542:J571),IF(ma=40,AVERAGE(J532:J571),0))))</f>
        <v>0</v>
      </c>
      <c r="L571" s="35"/>
      <c r="M571" s="35"/>
      <c r="N571" s="28" t="n">
        <f aca="false">IF(BASISYN="YES",Q571-S571,Q571)</f>
        <v>1.69</v>
      </c>
      <c r="O571" s="28" t="n">
        <f aca="false">IF(BASISYN="YES",R571-T571,R571)</f>
        <v>1.78</v>
      </c>
      <c r="Q571" s="28" t="n">
        <f aca="false">IF(ISNA(V571),Q570,V571)</f>
        <v>1.69</v>
      </c>
      <c r="R571" s="28" t="n">
        <f aca="false">IF(ISNA(W571),R570,W571)</f>
        <v>1.78</v>
      </c>
      <c r="S571" s="28" t="n">
        <f aca="false">IF(ISNA(X571),S570,X571)</f>
        <v>1.885</v>
      </c>
      <c r="T571" s="28" t="n">
        <f aca="false">IF(ISNA(Y571),T570,Y571)</f>
        <v>1.885</v>
      </c>
      <c r="V571" s="28" t="n">
        <f aca="false">VLOOKUP($B571,IF(V$1=2,PRICELOOK2,IF(V$1=3,PRICELOOK3,IF(V$1=4,cash,PRICELOOK))),V$2,FALSE())</f>
        <v>1.69</v>
      </c>
      <c r="W571" s="28" t="n">
        <f aca="false">VLOOKUP($B571,IF(W$1=2,PRICELOOK2,IF(W$1=3,PRICELOOK3,IF(W$1=4,cash,PRICELOOK))),W$2,FALSE())</f>
        <v>1.78</v>
      </c>
      <c r="X571" s="28" t="n">
        <f aca="false">VLOOKUP($B571,IF(X$1=2,PRICELOOK2,IF(X$1=3,PRICELOOK3,IF(X$1=4,cash,PRICELOOK))),X$2,FALSE())</f>
        <v>1.885</v>
      </c>
      <c r="Y571" s="28" t="n">
        <f aca="false">VLOOKUP($B571,IF(Y$1=2,PRICELOOK2,IF(Y$1=3,PRICELOOK3,IF(Y$1=4,cash,PRICELOOK))),Y$2,FALSE())</f>
        <v>1.885</v>
      </c>
      <c r="BK571" s="28" t="n">
        <f aca="false">V571</f>
        <v>1.69</v>
      </c>
      <c r="BL571" s="28" t="n">
        <f aca="false">W571</f>
        <v>1.78</v>
      </c>
      <c r="BM571" s="1" t="n">
        <f aca="false">IF(BK571=0,0,IF(BL571=0,0,1))</f>
        <v>1</v>
      </c>
      <c r="BN571" s="56" t="n">
        <f aca="false">B571</f>
        <v>36249</v>
      </c>
      <c r="BO571" s="71" t="n">
        <f aca="false">IF(BM571=1,CORREL(BK552:BK571,BL552:BL571),1.1)</f>
        <v>0.810808060696797</v>
      </c>
      <c r="BP571" s="28" t="n">
        <f aca="false">IF(BM571=0," ",BO571)</f>
        <v>0.810808060696797</v>
      </c>
      <c r="BV571" s="56" t="n">
        <f aca="false">BN571</f>
        <v>36249</v>
      </c>
      <c r="BW571" s="28" t="n">
        <f aca="false">V571</f>
        <v>1.69</v>
      </c>
      <c r="BX571" s="28" t="n">
        <f aca="false">W571</f>
        <v>1.78</v>
      </c>
      <c r="BY571" s="1" t="n">
        <f aca="false">LN(BW571/BW570)</f>
        <v>0.0239532410224928</v>
      </c>
      <c r="BZ571" s="1" t="n">
        <f aca="false">LN(BX571/BX570)</f>
        <v>0.00563381771825606</v>
      </c>
      <c r="CA571" s="56" t="n">
        <f aca="false">BV571</f>
        <v>36249</v>
      </c>
      <c r="CB571" s="1" t="n">
        <f aca="false">IF(ISNUMBER(STDEV(BY550:BY571)),STDEV(BY550:BY571)*SQRT(252),0)</f>
        <v>0.416012369042579</v>
      </c>
      <c r="CC571" s="1" t="n">
        <f aca="false">IF(ISNUMBER(STDEV(BZ550:BZ571)),STDEV(BZ550:BZ571)*SQRT(252),0)</f>
        <v>0.193240409903114</v>
      </c>
      <c r="CF571" s="56" t="n">
        <v>36118</v>
      </c>
      <c r="CG571" s="1" t="n">
        <f aca="false">ROUND(CORREL(C550:C571,E550:E571),2)</f>
        <v>0.8</v>
      </c>
      <c r="CI571" s="56" t="n">
        <v>36118</v>
      </c>
      <c r="CJ571" s="3" t="e">
        <f aca="false">ROUND(STDEV(CO550:CO571)*CJ$24,2)</f>
        <v>#DIV/0!</v>
      </c>
      <c r="CK571" s="3" t="e">
        <f aca="false">ROUND(STDEV(CP550:CP571)*CK$24,2)</f>
        <v>#DIV/0!</v>
      </c>
    </row>
    <row r="572" customFormat="false" ht="12.75" hidden="false" customHeight="false" outlineLevel="0" collapsed="false">
      <c r="A572" s="1" t="n">
        <f aca="false">A573-1</f>
        <v>1005</v>
      </c>
      <c r="B572" s="56" t="n">
        <f aca="false">HLOOKUP("date",IF(TERM2="cash",cash,PRICELOOK),IF(A572&gt;=2,A572,2),FALSE())</f>
        <v>36250</v>
      </c>
      <c r="C572" s="1" t="n">
        <f aca="false">IF(MIN($N572:$O572)=0,0,N572)</f>
        <v>1.79</v>
      </c>
      <c r="D572" s="35" t="n">
        <f aca="false">IF(ma=7,AVERAGE(C566:C572),IF(ma=14,AVERAGE(C559:C572),IF(ma=30,AVERAGE(C543:C572),IF(ma=40,AVERAGE(C533:C572),0))))</f>
        <v>0</v>
      </c>
      <c r="E572" s="1" t="n">
        <f aca="false">IF(MIN($N572:$O572)=0,0,O572)</f>
        <v>1.89</v>
      </c>
      <c r="I572" s="56" t="n">
        <f aca="false">B572</f>
        <v>36250</v>
      </c>
      <c r="J572" s="35" t="n">
        <f aca="false">IF(MIN(C572,E572)=0,0,E572-C572)</f>
        <v>0.0999999999999999</v>
      </c>
      <c r="K572" s="35" t="n">
        <f aca="false">IF(ma=7,AVERAGE(J566:J572),IF(ma=14,AVERAGE(J559:J572),IF(ma=30,AVERAGE(J543:J572),IF(ma=40,AVERAGE(J533:J572),0))))</f>
        <v>0</v>
      </c>
      <c r="L572" s="35"/>
      <c r="M572" s="35"/>
      <c r="N572" s="28" t="n">
        <f aca="false">IF(BASISYN="YES",Q572-S572,Q572)</f>
        <v>1.79</v>
      </c>
      <c r="O572" s="28" t="n">
        <f aca="false">IF(BASISYN="YES",R572-T572,R572)</f>
        <v>1.89</v>
      </c>
      <c r="Q572" s="28" t="n">
        <f aca="false">IF(ISNA(V572),Q571,V572)</f>
        <v>1.79</v>
      </c>
      <c r="R572" s="28" t="n">
        <f aca="false">IF(ISNA(W572),R571,W572)</f>
        <v>1.89</v>
      </c>
      <c r="S572" s="28" t="n">
        <f aca="false">IF(ISNA(X572),S571,X572)</f>
        <v>1.995</v>
      </c>
      <c r="T572" s="28" t="n">
        <f aca="false">IF(ISNA(Y572),T571,Y572)</f>
        <v>1.995</v>
      </c>
      <c r="V572" s="28" t="n">
        <f aca="false">VLOOKUP($B572,IF(V$1=2,PRICELOOK2,IF(V$1=3,PRICELOOK3,IF(V$1=4,cash,PRICELOOK))),V$2,FALSE())</f>
        <v>1.79</v>
      </c>
      <c r="W572" s="28" t="n">
        <f aca="false">VLOOKUP($B572,IF(W$1=2,PRICELOOK2,IF(W$1=3,PRICELOOK3,IF(W$1=4,cash,PRICELOOK))),W$2,FALSE())</f>
        <v>1.89</v>
      </c>
      <c r="X572" s="28" t="n">
        <f aca="false">VLOOKUP($B572,IF(X$1=2,PRICELOOK2,IF(X$1=3,PRICELOOK3,IF(X$1=4,cash,PRICELOOK))),X$2,FALSE())</f>
        <v>1.995</v>
      </c>
      <c r="Y572" s="28" t="n">
        <f aca="false">VLOOKUP($B572,IF(Y$1=2,PRICELOOK2,IF(Y$1=3,PRICELOOK3,IF(Y$1=4,cash,PRICELOOK))),Y$2,FALSE())</f>
        <v>1.995</v>
      </c>
      <c r="BK572" s="28" t="n">
        <f aca="false">V572</f>
        <v>1.79</v>
      </c>
      <c r="BL572" s="28" t="n">
        <f aca="false">W572</f>
        <v>1.89</v>
      </c>
      <c r="BM572" s="1" t="n">
        <f aca="false">IF(BK572=0,0,IF(BL572=0,0,1))</f>
        <v>1</v>
      </c>
      <c r="BN572" s="56" t="n">
        <f aca="false">B572</f>
        <v>36250</v>
      </c>
      <c r="BO572" s="71" t="n">
        <f aca="false">IF(BM572=1,CORREL(BK553:BK572,BL553:BL572),1.1)</f>
        <v>0.908814560389638</v>
      </c>
      <c r="BP572" s="28" t="n">
        <f aca="false">IF(BM572=0," ",BO572)</f>
        <v>0.908814560389638</v>
      </c>
      <c r="BV572" s="56" t="n">
        <f aca="false">BN572</f>
        <v>36250</v>
      </c>
      <c r="BW572" s="28" t="n">
        <f aca="false">V572</f>
        <v>1.79</v>
      </c>
      <c r="BX572" s="28" t="n">
        <f aca="false">W572</f>
        <v>1.89</v>
      </c>
      <c r="BY572" s="1" t="n">
        <f aca="false">LN(BW572/BW571)</f>
        <v>0.0574870909176816</v>
      </c>
      <c r="BZ572" s="1" t="n">
        <f aca="false">LN(BX572/BX571)</f>
        <v>0.0599634647675573</v>
      </c>
      <c r="CA572" s="56" t="n">
        <f aca="false">BV572</f>
        <v>36250</v>
      </c>
      <c r="CB572" s="1" t="n">
        <f aca="false">IF(ISNUMBER(STDEV(BY551:BY572)),STDEV(BY551:BY572)*SQRT(252),0)</f>
        <v>0.450491572163926</v>
      </c>
      <c r="CC572" s="1" t="n">
        <f aca="false">IF(ISNUMBER(STDEV(BZ551:BZ572)),STDEV(BZ551:BZ572)*SQRT(252),0)</f>
        <v>0.275096609075227</v>
      </c>
    </row>
    <row r="573" customFormat="false" ht="12.75" hidden="false" customHeight="false" outlineLevel="0" collapsed="false">
      <c r="A573" s="1" t="n">
        <f aca="false">A574-1</f>
        <v>1006</v>
      </c>
      <c r="B573" s="56" t="n">
        <f aca="false">HLOOKUP("date",IF(TERM2="cash",cash,PRICELOOK),IF(A573&gt;=2,A573,2),FALSE())</f>
        <v>36251</v>
      </c>
      <c r="C573" s="1" t="n">
        <f aca="false">IF(MIN($N573:$O573)=0,0,N573)</f>
        <v>1.73</v>
      </c>
      <c r="D573" s="35" t="n">
        <f aca="false">IF(ma=7,AVERAGE(C567:C573),IF(ma=14,AVERAGE(C560:C573),IF(ma=30,AVERAGE(C544:C573),IF(ma=40,AVERAGE(C534:C573),0))))</f>
        <v>0</v>
      </c>
      <c r="E573" s="1" t="n">
        <f aca="false">IF(MIN($N573:$O573)=0,0,O573)</f>
        <v>1.87</v>
      </c>
      <c r="I573" s="56" t="n">
        <f aca="false">B573</f>
        <v>36251</v>
      </c>
      <c r="J573" s="35" t="n">
        <f aca="false">IF(MIN(C573,E573)=0,0,E573-C573)</f>
        <v>0.14</v>
      </c>
      <c r="K573" s="35" t="n">
        <f aca="false">IF(ma=7,AVERAGE(J567:J573),IF(ma=14,AVERAGE(J560:J573),IF(ma=30,AVERAGE(J544:J573),IF(ma=40,AVERAGE(J534:J573),0))))</f>
        <v>0</v>
      </c>
      <c r="L573" s="35"/>
      <c r="M573" s="35"/>
      <c r="N573" s="28" t="n">
        <f aca="false">IF(BASISYN="YES",Q573-S573,Q573)</f>
        <v>1.73</v>
      </c>
      <c r="O573" s="28" t="n">
        <f aca="false">IF(BASISYN="YES",R573-T573,R573)</f>
        <v>1.87</v>
      </c>
      <c r="Q573" s="28" t="n">
        <f aca="false">IF(ISNA(V573),Q572,V573)</f>
        <v>1.73</v>
      </c>
      <c r="R573" s="28" t="n">
        <f aca="false">IF(ISNA(W573),R572,W573)</f>
        <v>1.87</v>
      </c>
      <c r="S573" s="28" t="n">
        <f aca="false">IF(ISNA(X573),S572,X573)</f>
        <v>1.94</v>
      </c>
      <c r="T573" s="28" t="n">
        <f aca="false">IF(ISNA(Y573),T572,Y573)</f>
        <v>1.94</v>
      </c>
      <c r="V573" s="28" t="n">
        <f aca="false">VLOOKUP($B573,IF(V$1=2,PRICELOOK2,IF(V$1=3,PRICELOOK3,IF(V$1=4,cash,PRICELOOK))),V$2,FALSE())</f>
        <v>1.73</v>
      </c>
      <c r="W573" s="28" t="n">
        <f aca="false">VLOOKUP($B573,IF(W$1=2,PRICELOOK2,IF(W$1=3,PRICELOOK3,IF(W$1=4,cash,PRICELOOK))),W$2,FALSE())</f>
        <v>1.87</v>
      </c>
      <c r="X573" s="28" t="n">
        <f aca="false">VLOOKUP($B573,IF(X$1=2,PRICELOOK2,IF(X$1=3,PRICELOOK3,IF(X$1=4,cash,PRICELOOK))),X$2,FALSE())</f>
        <v>1.94</v>
      </c>
      <c r="Y573" s="28" t="n">
        <f aca="false">VLOOKUP($B573,IF(Y$1=2,PRICELOOK2,IF(Y$1=3,PRICELOOK3,IF(Y$1=4,cash,PRICELOOK))),Y$2,FALSE())</f>
        <v>1.94</v>
      </c>
      <c r="BK573" s="28" t="n">
        <f aca="false">V573</f>
        <v>1.73</v>
      </c>
      <c r="BL573" s="28" t="n">
        <f aca="false">W573</f>
        <v>1.87</v>
      </c>
      <c r="BM573" s="1" t="n">
        <f aca="false">IF(BK573=0,0,IF(BL573=0,0,1))</f>
        <v>1</v>
      </c>
      <c r="BN573" s="56" t="n">
        <f aca="false">B573</f>
        <v>36251</v>
      </c>
      <c r="BO573" s="71" t="n">
        <f aca="false">IF(BM573=1,CORREL(BK554:BK573,BL554:BL573),1.1)</f>
        <v>0.914394707747182</v>
      </c>
      <c r="BP573" s="28" t="n">
        <f aca="false">IF(BM573=0," ",BO573)</f>
        <v>0.914394707747182</v>
      </c>
      <c r="BV573" s="56" t="n">
        <f aca="false">BN573</f>
        <v>36251</v>
      </c>
      <c r="BW573" s="28" t="n">
        <f aca="false">V573</f>
        <v>1.73</v>
      </c>
      <c r="BX573" s="28" t="n">
        <f aca="false">W573</f>
        <v>1.87</v>
      </c>
      <c r="BY573" s="1" t="n">
        <f aca="false">LN(BW573/BW572)</f>
        <v>-0.0340942113429761</v>
      </c>
      <c r="BZ573" s="1" t="n">
        <f aca="false">LN(BX573/BX572)</f>
        <v>-0.0106383982050556</v>
      </c>
      <c r="CA573" s="56" t="n">
        <f aca="false">BV573</f>
        <v>36251</v>
      </c>
      <c r="CB573" s="1" t="n">
        <f aca="false">IF(ISNUMBER(STDEV(BY552:BY573)),STDEV(BY552:BY573)*SQRT(252),0)</f>
        <v>0.41285724545011</v>
      </c>
      <c r="CC573" s="1" t="n">
        <f aca="false">IF(ISNUMBER(STDEV(BZ552:BZ573)),STDEV(BZ552:BZ573)*SQRT(252),0)</f>
        <v>0.262015591331534</v>
      </c>
    </row>
    <row r="574" customFormat="false" ht="12.75" hidden="false" customHeight="false" outlineLevel="0" collapsed="false">
      <c r="A574" s="1" t="n">
        <f aca="false">A575-1</f>
        <v>1007</v>
      </c>
      <c r="B574" s="56" t="n">
        <f aca="false">HLOOKUP("date",IF(TERM2="cash",cash,PRICELOOK),IF(A574&gt;=2,A574,2),FALSE())</f>
        <v>36252</v>
      </c>
      <c r="C574" s="1" t="n">
        <f aca="false">IF(MIN($N574:$O574)=0,0,N574)</f>
        <v>1.73</v>
      </c>
      <c r="D574" s="35" t="n">
        <f aca="false">IF(ma=7,AVERAGE(C568:C574),IF(ma=14,AVERAGE(C561:C574),IF(ma=30,AVERAGE(C545:C574),IF(ma=40,AVERAGE(C535:C574),0))))</f>
        <v>0</v>
      </c>
      <c r="E574" s="1" t="n">
        <f aca="false">IF(MIN($N574:$O574)=0,0,O574)</f>
        <v>1.87</v>
      </c>
      <c r="I574" s="56" t="n">
        <f aca="false">B574</f>
        <v>36252</v>
      </c>
      <c r="J574" s="35" t="n">
        <f aca="false">IF(MIN(C574,E574)=0,0,E574-C574)</f>
        <v>0.14</v>
      </c>
      <c r="K574" s="35" t="n">
        <f aca="false">IF(ma=7,AVERAGE(J568:J574),IF(ma=14,AVERAGE(J561:J574),IF(ma=30,AVERAGE(J545:J574),IF(ma=40,AVERAGE(J535:J574),0))))</f>
        <v>0</v>
      </c>
      <c r="L574" s="35"/>
      <c r="M574" s="35"/>
      <c r="N574" s="28" t="n">
        <f aca="false">IF(BASISYN="YES",Q574-S574,Q574)</f>
        <v>1.73</v>
      </c>
      <c r="O574" s="28" t="n">
        <f aca="false">IF(BASISYN="YES",R574-T574,R574)</f>
        <v>1.87</v>
      </c>
      <c r="Q574" s="28" t="n">
        <f aca="false">IF(ISNA(V574),Q573,V574)</f>
        <v>1.73</v>
      </c>
      <c r="R574" s="28" t="n">
        <f aca="false">IF(ISNA(W574),R573,W574)</f>
        <v>1.87</v>
      </c>
      <c r="S574" s="28" t="n">
        <f aca="false">IF(ISNA(X574),S573,X574)</f>
        <v>1.94</v>
      </c>
      <c r="T574" s="28" t="n">
        <f aca="false">IF(ISNA(Y574),T573,Y574)</f>
        <v>1.94</v>
      </c>
      <c r="V574" s="28" t="n">
        <f aca="false">VLOOKUP($B574,IF(V$1=2,PRICELOOK2,IF(V$1=3,PRICELOOK3,IF(V$1=4,cash,PRICELOOK))),V$2,FALSE())</f>
        <v>1.73</v>
      </c>
      <c r="W574" s="28" t="n">
        <f aca="false">VLOOKUP($B574,IF(W$1=2,PRICELOOK2,IF(W$1=3,PRICELOOK3,IF(W$1=4,cash,PRICELOOK))),W$2,FALSE())</f>
        <v>1.87</v>
      </c>
      <c r="X574" s="28" t="n">
        <f aca="false">VLOOKUP($B574,IF(X$1=2,PRICELOOK2,IF(X$1=3,PRICELOOK3,IF(X$1=4,cash,PRICELOOK))),X$2,FALSE())</f>
        <v>1.94</v>
      </c>
      <c r="Y574" s="28" t="n">
        <f aca="false">VLOOKUP($B574,IF(Y$1=2,PRICELOOK2,IF(Y$1=3,PRICELOOK3,IF(Y$1=4,cash,PRICELOOK))),Y$2,FALSE())</f>
        <v>1.94</v>
      </c>
      <c r="BK574" s="28" t="n">
        <f aca="false">V574</f>
        <v>1.73</v>
      </c>
      <c r="BL574" s="28" t="n">
        <f aca="false">W574</f>
        <v>1.87</v>
      </c>
      <c r="BM574" s="1" t="n">
        <f aca="false">IF(BK574=0,0,IF(BL574=0,0,1))</f>
        <v>1</v>
      </c>
      <c r="BN574" s="56" t="n">
        <f aca="false">B574</f>
        <v>36252</v>
      </c>
      <c r="BO574" s="71" t="n">
        <f aca="false">IF(BM574=1,CORREL(BK555:BK574,BL555:BL574),1.1)</f>
        <v>0.924952960814744</v>
      </c>
      <c r="BP574" s="28" t="n">
        <f aca="false">IF(BM574=0," ",BO574)</f>
        <v>0.924952960814744</v>
      </c>
      <c r="BV574" s="56" t="n">
        <f aca="false">BN574</f>
        <v>36252</v>
      </c>
      <c r="BW574" s="28" t="n">
        <f aca="false">V574</f>
        <v>1.73</v>
      </c>
      <c r="BX574" s="28" t="n">
        <f aca="false">W574</f>
        <v>1.87</v>
      </c>
      <c r="BY574" s="1" t="n">
        <f aca="false">LN(BW574/BW573)</f>
        <v>0</v>
      </c>
      <c r="BZ574" s="1" t="n">
        <f aca="false">LN(BX574/BX573)</f>
        <v>0</v>
      </c>
      <c r="CA574" s="56" t="n">
        <f aca="false">BV574</f>
        <v>36252</v>
      </c>
      <c r="CB574" s="1" t="n">
        <f aca="false">IF(ISNUMBER(STDEV(BY553:BY574)),STDEV(BY553:BY574)*SQRT(252),0)</f>
        <v>0.397347800441774</v>
      </c>
      <c r="CC574" s="1" t="n">
        <f aca="false">IF(ISNUMBER(STDEV(BZ553:BZ574)),STDEV(BZ553:BZ574)*SQRT(252),0)</f>
        <v>0.257496490393413</v>
      </c>
    </row>
    <row r="575" customFormat="false" ht="12.75" hidden="false" customHeight="false" outlineLevel="0" collapsed="false">
      <c r="A575" s="1" t="n">
        <f aca="false">A576-1</f>
        <v>1008</v>
      </c>
      <c r="B575" s="56" t="n">
        <f aca="false">HLOOKUP("date",IF(TERM2="cash",cash,PRICELOOK),IF(A575&gt;=2,A575,2),FALSE())</f>
        <v>36253</v>
      </c>
      <c r="C575" s="1" t="n">
        <f aca="false">IF(MIN($N575:$O575)=0,0,N575)</f>
        <v>1.73</v>
      </c>
      <c r="D575" s="35" t="n">
        <f aca="false">IF(ma=7,AVERAGE(C569:C575),IF(ma=14,AVERAGE(C562:C575),IF(ma=30,AVERAGE(C546:C575),IF(ma=40,AVERAGE(C536:C575),0))))</f>
        <v>0</v>
      </c>
      <c r="E575" s="1" t="n">
        <f aca="false">IF(MIN($N575:$O575)=0,0,O575)</f>
        <v>1.87</v>
      </c>
      <c r="I575" s="56" t="n">
        <f aca="false">B575</f>
        <v>36253</v>
      </c>
      <c r="J575" s="35" t="n">
        <f aca="false">IF(MIN(C575,E575)=0,0,E575-C575)</f>
        <v>0.14</v>
      </c>
      <c r="K575" s="35" t="n">
        <f aca="false">IF(ma=7,AVERAGE(J569:J575),IF(ma=14,AVERAGE(J562:J575),IF(ma=30,AVERAGE(J546:J575),IF(ma=40,AVERAGE(J536:J575),0))))</f>
        <v>0</v>
      </c>
      <c r="L575" s="35"/>
      <c r="M575" s="35"/>
      <c r="N575" s="28" t="n">
        <f aca="false">IF(BASISYN="YES",Q575-S575,Q575)</f>
        <v>1.73</v>
      </c>
      <c r="O575" s="28" t="n">
        <f aca="false">IF(BASISYN="YES",R575-T575,R575)</f>
        <v>1.87</v>
      </c>
      <c r="Q575" s="28" t="n">
        <f aca="false">IF(ISNA(V575),Q574,V575)</f>
        <v>1.73</v>
      </c>
      <c r="R575" s="28" t="n">
        <f aca="false">IF(ISNA(W575),R574,W575)</f>
        <v>1.87</v>
      </c>
      <c r="S575" s="28" t="n">
        <f aca="false">IF(ISNA(X575),S574,X575)</f>
        <v>1.94</v>
      </c>
      <c r="T575" s="28" t="n">
        <f aca="false">IF(ISNA(Y575),T574,Y575)</f>
        <v>1.94</v>
      </c>
      <c r="V575" s="28" t="n">
        <f aca="false">VLOOKUP($B575,IF(V$1=2,PRICELOOK2,IF(V$1=3,PRICELOOK3,IF(V$1=4,cash,PRICELOOK))),V$2,FALSE())</f>
        <v>1.73</v>
      </c>
      <c r="W575" s="28" t="n">
        <f aca="false">VLOOKUP($B575,IF(W$1=2,PRICELOOK2,IF(W$1=3,PRICELOOK3,IF(W$1=4,cash,PRICELOOK))),W$2,FALSE())</f>
        <v>1.87</v>
      </c>
      <c r="X575" s="28" t="n">
        <f aca="false">VLOOKUP($B575,IF(X$1=2,PRICELOOK2,IF(X$1=3,PRICELOOK3,IF(X$1=4,cash,PRICELOOK))),X$2,FALSE())</f>
        <v>1.94</v>
      </c>
      <c r="Y575" s="28" t="n">
        <f aca="false">VLOOKUP($B575,IF(Y$1=2,PRICELOOK2,IF(Y$1=3,PRICELOOK3,IF(Y$1=4,cash,PRICELOOK))),Y$2,FALSE())</f>
        <v>1.94</v>
      </c>
      <c r="BK575" s="28" t="n">
        <f aca="false">V575</f>
        <v>1.73</v>
      </c>
      <c r="BL575" s="28" t="n">
        <f aca="false">W575</f>
        <v>1.87</v>
      </c>
      <c r="BM575" s="1" t="n">
        <f aca="false">IF(BK575=0,0,IF(BL575=0,0,1))</f>
        <v>1</v>
      </c>
      <c r="BN575" s="56" t="n">
        <f aca="false">B575</f>
        <v>36253</v>
      </c>
      <c r="BO575" s="71" t="n">
        <f aca="false">IF(BM575=1,CORREL(BK556:BK575,BL556:BL575),1.1)</f>
        <v>0.935332965101024</v>
      </c>
      <c r="BP575" s="28" t="n">
        <f aca="false">IF(BM575=0," ",BO575)</f>
        <v>0.935332965101024</v>
      </c>
      <c r="BV575" s="56" t="n">
        <f aca="false">BN575</f>
        <v>36253</v>
      </c>
      <c r="BW575" s="28" t="n">
        <f aca="false">V575</f>
        <v>1.73</v>
      </c>
      <c r="BX575" s="28" t="n">
        <f aca="false">W575</f>
        <v>1.87</v>
      </c>
      <c r="BY575" s="1" t="n">
        <f aca="false">LN(BW575/BW574)</f>
        <v>0</v>
      </c>
      <c r="BZ575" s="1" t="n">
        <f aca="false">LN(BX575/BX574)</f>
        <v>0</v>
      </c>
      <c r="CA575" s="56" t="n">
        <f aca="false">BV575</f>
        <v>36253</v>
      </c>
      <c r="CB575" s="1" t="n">
        <f aca="false">IF(ISNUMBER(STDEV(BY554:BY575)),STDEV(BY554:BY575)*SQRT(252),0)</f>
        <v>0.378560260793944</v>
      </c>
      <c r="CC575" s="1" t="n">
        <f aca="false">IF(ISNUMBER(STDEV(BZ554:BZ575)),STDEV(BZ554:BZ575)*SQRT(252),0)</f>
        <v>0.247432556556747</v>
      </c>
    </row>
    <row r="576" customFormat="false" ht="12.75" hidden="false" customHeight="false" outlineLevel="0" collapsed="false">
      <c r="A576" s="1" t="n">
        <f aca="false">A577-1</f>
        <v>1009</v>
      </c>
      <c r="B576" s="56" t="n">
        <f aca="false">HLOOKUP("date",IF(TERM2="cash",cash,PRICELOOK),IF(A576&gt;=2,A576,2),FALSE())</f>
        <v>36254</v>
      </c>
      <c r="C576" s="1" t="n">
        <f aca="false">IF(MIN($N576:$O576)=0,0,N576)</f>
        <v>1.73</v>
      </c>
      <c r="D576" s="35" t="n">
        <f aca="false">IF(ma=7,AVERAGE(C570:C576),IF(ma=14,AVERAGE(C563:C576),IF(ma=30,AVERAGE(C547:C576),IF(ma=40,AVERAGE(C537:C576),0))))</f>
        <v>0</v>
      </c>
      <c r="E576" s="1" t="n">
        <f aca="false">IF(MIN($N576:$O576)=0,0,O576)</f>
        <v>1.87</v>
      </c>
      <c r="I576" s="56" t="n">
        <f aca="false">B576</f>
        <v>36254</v>
      </c>
      <c r="J576" s="35" t="n">
        <f aca="false">IF(MIN(C576,E576)=0,0,E576-C576)</f>
        <v>0.14</v>
      </c>
      <c r="K576" s="35" t="n">
        <f aca="false">IF(ma=7,AVERAGE(J570:J576),IF(ma=14,AVERAGE(J563:J576),IF(ma=30,AVERAGE(J547:J576),IF(ma=40,AVERAGE(J537:J576),0))))</f>
        <v>0</v>
      </c>
      <c r="L576" s="35"/>
      <c r="M576" s="35"/>
      <c r="N576" s="28" t="n">
        <f aca="false">IF(BASISYN="YES",Q576-S576,Q576)</f>
        <v>1.73</v>
      </c>
      <c r="O576" s="28" t="n">
        <f aca="false">IF(BASISYN="YES",R576-T576,R576)</f>
        <v>1.87</v>
      </c>
      <c r="Q576" s="28" t="n">
        <f aca="false">IF(ISNA(V576),Q575,V576)</f>
        <v>1.73</v>
      </c>
      <c r="R576" s="28" t="n">
        <f aca="false">IF(ISNA(W576),R575,W576)</f>
        <v>1.87</v>
      </c>
      <c r="S576" s="28" t="n">
        <f aca="false">IF(ISNA(X576),S575,X576)</f>
        <v>1.94</v>
      </c>
      <c r="T576" s="28" t="n">
        <f aca="false">IF(ISNA(Y576),T575,Y576)</f>
        <v>1.94</v>
      </c>
      <c r="V576" s="28" t="n">
        <f aca="false">VLOOKUP($B576,IF(V$1=2,PRICELOOK2,IF(V$1=3,PRICELOOK3,IF(V$1=4,cash,PRICELOOK))),V$2,FALSE())</f>
        <v>1.73</v>
      </c>
      <c r="W576" s="28" t="n">
        <f aca="false">VLOOKUP($B576,IF(W$1=2,PRICELOOK2,IF(W$1=3,PRICELOOK3,IF(W$1=4,cash,PRICELOOK))),W$2,FALSE())</f>
        <v>1.87</v>
      </c>
      <c r="X576" s="28" t="n">
        <f aca="false">VLOOKUP($B576,IF(X$1=2,PRICELOOK2,IF(X$1=3,PRICELOOK3,IF(X$1=4,cash,PRICELOOK))),X$2,FALSE())</f>
        <v>1.94</v>
      </c>
      <c r="Y576" s="28" t="n">
        <f aca="false">VLOOKUP($B576,IF(Y$1=2,PRICELOOK2,IF(Y$1=3,PRICELOOK3,IF(Y$1=4,cash,PRICELOOK))),Y$2,FALSE())</f>
        <v>1.94</v>
      </c>
      <c r="BK576" s="28" t="n">
        <f aca="false">V576</f>
        <v>1.73</v>
      </c>
      <c r="BL576" s="28" t="n">
        <f aca="false">W576</f>
        <v>1.87</v>
      </c>
      <c r="BM576" s="1" t="n">
        <f aca="false">IF(BK576=0,0,IF(BL576=0,0,1))</f>
        <v>1</v>
      </c>
      <c r="BN576" s="56" t="n">
        <f aca="false">B576</f>
        <v>36254</v>
      </c>
      <c r="BO576" s="71" t="n">
        <f aca="false">IF(BM576=1,CORREL(BK557:BK576,BL557:BL576),1.1)</f>
        <v>0.936451947254205</v>
      </c>
      <c r="BP576" s="28" t="n">
        <f aca="false">IF(BM576=0," ",BO576)</f>
        <v>0.936451947254205</v>
      </c>
      <c r="BV576" s="56" t="n">
        <f aca="false">BN576</f>
        <v>36254</v>
      </c>
      <c r="BW576" s="28" t="n">
        <f aca="false">V576</f>
        <v>1.73</v>
      </c>
      <c r="BX576" s="28" t="n">
        <f aca="false">W576</f>
        <v>1.87</v>
      </c>
      <c r="BY576" s="1" t="n">
        <f aca="false">LN(BW576/BW575)</f>
        <v>0</v>
      </c>
      <c r="BZ576" s="1" t="n">
        <f aca="false">LN(BX576/BX575)</f>
        <v>0</v>
      </c>
      <c r="CA576" s="56" t="n">
        <f aca="false">BV576</f>
        <v>36254</v>
      </c>
      <c r="CB576" s="1" t="n">
        <f aca="false">IF(ISNUMBER(STDEV(BY555:BY576)),STDEV(BY555:BY576)*SQRT(252),0)</f>
        <v>0.378560260793944</v>
      </c>
      <c r="CC576" s="1" t="n">
        <f aca="false">IF(ISNUMBER(STDEV(BZ555:BZ576)),STDEV(BZ555:BZ576)*SQRT(252),0)</f>
        <v>0.247432556556747</v>
      </c>
    </row>
    <row r="577" customFormat="false" ht="12.75" hidden="false" customHeight="false" outlineLevel="0" collapsed="false">
      <c r="A577" s="1" t="n">
        <f aca="false">A578-1</f>
        <v>1010</v>
      </c>
      <c r="B577" s="56" t="n">
        <f aca="false">HLOOKUP("date",IF(TERM2="cash",cash,PRICELOOK),IF(A577&gt;=2,A577,2),FALSE())</f>
        <v>36255</v>
      </c>
      <c r="C577" s="1" t="n">
        <f aca="false">IF(MIN($N577:$O577)=0,0,N577)</f>
        <v>1.89</v>
      </c>
      <c r="D577" s="35" t="n">
        <f aca="false">IF(ma=7,AVERAGE(C571:C577),IF(ma=14,AVERAGE(C564:C577),IF(ma=30,AVERAGE(C548:C577),IF(ma=40,AVERAGE(C538:C577),0))))</f>
        <v>0</v>
      </c>
      <c r="E577" s="1" t="n">
        <f aca="false">IF(MIN($N577:$O577)=0,0,O577)</f>
        <v>2.02</v>
      </c>
      <c r="I577" s="56" t="n">
        <f aca="false">B577</f>
        <v>36255</v>
      </c>
      <c r="J577" s="35" t="n">
        <f aca="false">IF(MIN(C577,E577)=0,0,E577-C577)</f>
        <v>0.13</v>
      </c>
      <c r="K577" s="35" t="n">
        <f aca="false">IF(ma=7,AVERAGE(J571:J577),IF(ma=14,AVERAGE(J564:J577),IF(ma=30,AVERAGE(J548:J577),IF(ma=40,AVERAGE(J538:J577),0))))</f>
        <v>0</v>
      </c>
      <c r="L577" s="35"/>
      <c r="M577" s="35"/>
      <c r="N577" s="28" t="n">
        <f aca="false">IF(BASISYN="YES",Q577-S577,Q577)</f>
        <v>1.89</v>
      </c>
      <c r="O577" s="28" t="n">
        <f aca="false">IF(BASISYN="YES",R577-T577,R577)</f>
        <v>2.02</v>
      </c>
      <c r="Q577" s="28" t="n">
        <f aca="false">IF(ISNA(V577),Q576,V577)</f>
        <v>1.89</v>
      </c>
      <c r="R577" s="28" t="n">
        <f aca="false">IF(ISNA(W577),R576,W577)</f>
        <v>2.02</v>
      </c>
      <c r="S577" s="28" t="n">
        <f aca="false">IF(ISNA(X577),S576,X577)</f>
        <v>2.035</v>
      </c>
      <c r="T577" s="28" t="n">
        <f aca="false">IF(ISNA(Y577),T576,Y577)</f>
        <v>2.035</v>
      </c>
      <c r="V577" s="28" t="n">
        <f aca="false">VLOOKUP($B577,IF(V$1=2,PRICELOOK2,IF(V$1=3,PRICELOOK3,IF(V$1=4,cash,PRICELOOK))),V$2,FALSE())</f>
        <v>1.89</v>
      </c>
      <c r="W577" s="28" t="n">
        <f aca="false">VLOOKUP($B577,IF(W$1=2,PRICELOOK2,IF(W$1=3,PRICELOOK3,IF(W$1=4,cash,PRICELOOK))),W$2,FALSE())</f>
        <v>2.02</v>
      </c>
      <c r="X577" s="28" t="n">
        <f aca="false">VLOOKUP($B577,IF(X$1=2,PRICELOOK2,IF(X$1=3,PRICELOOK3,IF(X$1=4,cash,PRICELOOK))),X$2,FALSE())</f>
        <v>2.035</v>
      </c>
      <c r="Y577" s="28" t="n">
        <f aca="false">VLOOKUP($B577,IF(Y$1=2,PRICELOOK2,IF(Y$1=3,PRICELOOK3,IF(Y$1=4,cash,PRICELOOK))),Y$2,FALSE())</f>
        <v>2.035</v>
      </c>
      <c r="BK577" s="28" t="n">
        <f aca="false">V577</f>
        <v>1.89</v>
      </c>
      <c r="BL577" s="28" t="n">
        <f aca="false">W577</f>
        <v>2.02</v>
      </c>
      <c r="BM577" s="1" t="n">
        <f aca="false">IF(BK577=0,0,IF(BL577=0,0,1))</f>
        <v>1</v>
      </c>
      <c r="BN577" s="56" t="n">
        <f aca="false">B577</f>
        <v>36255</v>
      </c>
      <c r="BO577" s="71" t="n">
        <f aca="false">IF(BM577=1,CORREL(BK558:BK577,BL558:BL577),1.1)</f>
        <v>0.96160534764042</v>
      </c>
      <c r="BP577" s="28" t="n">
        <f aca="false">IF(BM577=0," ",BO577)</f>
        <v>0.96160534764042</v>
      </c>
      <c r="BV577" s="56" t="n">
        <f aca="false">BN577</f>
        <v>36255</v>
      </c>
      <c r="BW577" s="28" t="n">
        <f aca="false">V577</f>
        <v>1.89</v>
      </c>
      <c r="BX577" s="28" t="n">
        <f aca="false">W577</f>
        <v>2.02</v>
      </c>
      <c r="BY577" s="1" t="n">
        <f aca="false">LN(BW577/BW576)</f>
        <v>0.0884554205618634</v>
      </c>
      <c r="BZ577" s="1" t="n">
        <f aca="false">LN(BX577/BX576)</f>
        <v>0.077159080546618</v>
      </c>
      <c r="CA577" s="56" t="n">
        <f aca="false">BV577</f>
        <v>36255</v>
      </c>
      <c r="CB577" s="1" t="n">
        <f aca="false">IF(ISNUMBER(STDEV(BY556:BY577)),STDEV(BY556:BY577)*SQRT(252),0)</f>
        <v>0.47695111786361</v>
      </c>
      <c r="CC577" s="1" t="n">
        <f aca="false">IF(ISNUMBER(STDEV(BZ556:BZ577)),STDEV(BZ556:BZ577)*SQRT(252),0)</f>
        <v>0.349477657032887</v>
      </c>
    </row>
    <row r="578" customFormat="false" ht="12.75" hidden="false" customHeight="false" outlineLevel="0" collapsed="false">
      <c r="A578" s="1" t="n">
        <f aca="false">A579-1</f>
        <v>1011</v>
      </c>
      <c r="B578" s="56" t="n">
        <f aca="false">HLOOKUP("date",IF(TERM2="cash",cash,PRICELOOK),IF(A578&gt;=2,A578,2),FALSE())</f>
        <v>36256</v>
      </c>
      <c r="C578" s="1" t="n">
        <f aca="false">IF(MIN($N578:$O578)=0,0,N578)</f>
        <v>1.87</v>
      </c>
      <c r="D578" s="35" t="n">
        <f aca="false">IF(ma=7,AVERAGE(C572:C578),IF(ma=14,AVERAGE(C565:C578),IF(ma=30,AVERAGE(C549:C578),IF(ma=40,AVERAGE(C539:C578),0))))</f>
        <v>0</v>
      </c>
      <c r="E578" s="1" t="n">
        <f aca="false">IF(MIN($N578:$O578)=0,0,O578)</f>
        <v>2.025</v>
      </c>
      <c r="I578" s="56" t="n">
        <f aca="false">B578</f>
        <v>36256</v>
      </c>
      <c r="J578" s="35" t="n">
        <f aca="false">IF(MIN(C578,E578)=0,0,E578-C578)</f>
        <v>0.155</v>
      </c>
      <c r="K578" s="35" t="n">
        <f aca="false">IF(ma=7,AVERAGE(J572:J578),IF(ma=14,AVERAGE(J565:J578),IF(ma=30,AVERAGE(J549:J578),IF(ma=40,AVERAGE(J539:J578),0))))</f>
        <v>0</v>
      </c>
      <c r="L578" s="35"/>
      <c r="M578" s="35"/>
      <c r="N578" s="28" t="n">
        <f aca="false">IF(BASISYN="YES",Q578-S578,Q578)</f>
        <v>1.87</v>
      </c>
      <c r="O578" s="28" t="n">
        <f aca="false">IF(BASISYN="YES",R578-T578,R578)</f>
        <v>2.025</v>
      </c>
      <c r="Q578" s="28" t="n">
        <f aca="false">IF(ISNA(V578),Q577,V578)</f>
        <v>1.87</v>
      </c>
      <c r="R578" s="28" t="n">
        <f aca="false">IF(ISNA(W578),R577,W578)</f>
        <v>2.025</v>
      </c>
      <c r="S578" s="28" t="n">
        <f aca="false">IF(ISNA(X578),S577,X578)</f>
        <v>1.98</v>
      </c>
      <c r="T578" s="28" t="n">
        <f aca="false">IF(ISNA(Y578),T577,Y578)</f>
        <v>1.98</v>
      </c>
      <c r="V578" s="28" t="n">
        <f aca="false">VLOOKUP($B578,IF(V$1=2,PRICELOOK2,IF(V$1=3,PRICELOOK3,IF(V$1=4,cash,PRICELOOK))),V$2,FALSE())</f>
        <v>1.87</v>
      </c>
      <c r="W578" s="28" t="n">
        <f aca="false">VLOOKUP($B578,IF(W$1=2,PRICELOOK2,IF(W$1=3,PRICELOOK3,IF(W$1=4,cash,PRICELOOK))),W$2,FALSE())</f>
        <v>2.025</v>
      </c>
      <c r="X578" s="28" t="n">
        <f aca="false">VLOOKUP($B578,IF(X$1=2,PRICELOOK2,IF(X$1=3,PRICELOOK3,IF(X$1=4,cash,PRICELOOK))),X$2,FALSE())</f>
        <v>1.98</v>
      </c>
      <c r="Y578" s="28" t="n">
        <f aca="false">VLOOKUP($B578,IF(Y$1=2,PRICELOOK2,IF(Y$1=3,PRICELOOK3,IF(Y$1=4,cash,PRICELOOK))),Y$2,FALSE())</f>
        <v>1.98</v>
      </c>
      <c r="BK578" s="28" t="n">
        <f aca="false">V578</f>
        <v>1.87</v>
      </c>
      <c r="BL578" s="28" t="n">
        <f aca="false">W578</f>
        <v>2.025</v>
      </c>
      <c r="BM578" s="1" t="n">
        <f aca="false">IF(BK578=0,0,IF(BL578=0,0,1))</f>
        <v>1</v>
      </c>
      <c r="BN578" s="56" t="n">
        <f aca="false">B578</f>
        <v>36256</v>
      </c>
      <c r="BO578" s="71" t="n">
        <f aca="false">IF(BM578=1,CORREL(BK559:BK578,BL559:BL578),1.1)</f>
        <v>0.969158189785717</v>
      </c>
      <c r="BP578" s="28" t="n">
        <f aca="false">IF(BM578=0," ",BO578)</f>
        <v>0.969158189785717</v>
      </c>
      <c r="BV578" s="56" t="n">
        <f aca="false">BN578</f>
        <v>36256</v>
      </c>
      <c r="BW578" s="28" t="n">
        <f aca="false">V578</f>
        <v>1.87</v>
      </c>
      <c r="BX578" s="28" t="n">
        <f aca="false">W578</f>
        <v>2.025</v>
      </c>
      <c r="BY578" s="1" t="n">
        <f aca="false">LN(BW578/BW577)</f>
        <v>-0.0106383982050556</v>
      </c>
      <c r="BZ578" s="1" t="n">
        <f aca="false">LN(BX578/BX577)</f>
        <v>0.00247218914538907</v>
      </c>
      <c r="CA578" s="56" t="n">
        <f aca="false">BV578</f>
        <v>36256</v>
      </c>
      <c r="CB578" s="1" t="n">
        <f aca="false">IF(ISNUMBER(STDEV(BY557:BY578)),STDEV(BY557:BY578)*SQRT(252),0)</f>
        <v>0.462394790439323</v>
      </c>
      <c r="CC578" s="1" t="n">
        <f aca="false">IF(ISNUMBER(STDEV(BZ557:BZ578)),STDEV(BZ557:BZ578)*SQRT(252),0)</f>
        <v>0.348033066745869</v>
      </c>
    </row>
    <row r="579" customFormat="false" ht="12.75" hidden="false" customHeight="false" outlineLevel="0" collapsed="false">
      <c r="A579" s="1" t="n">
        <f aca="false">A580-1</f>
        <v>1012</v>
      </c>
      <c r="B579" s="56" t="n">
        <f aca="false">HLOOKUP("date",IF(TERM2="cash",cash,PRICELOOK),IF(A579&gt;=2,A579,2),FALSE())</f>
        <v>36257</v>
      </c>
      <c r="C579" s="1" t="n">
        <f aca="false">IF(MIN($N579:$O579)=0,0,N579)</f>
        <v>1.915</v>
      </c>
      <c r="D579" s="35" t="n">
        <f aca="false">IF(ma=7,AVERAGE(C573:C579),IF(ma=14,AVERAGE(C566:C579),IF(ma=30,AVERAGE(C550:C579),IF(ma=40,AVERAGE(C540:C579),0))))</f>
        <v>0</v>
      </c>
      <c r="E579" s="1" t="n">
        <f aca="false">IF(MIN($N579:$O579)=0,0,O579)</f>
        <v>2.065</v>
      </c>
      <c r="I579" s="56" t="n">
        <f aca="false">B579</f>
        <v>36257</v>
      </c>
      <c r="J579" s="35" t="n">
        <f aca="false">IF(MIN(C579,E579)=0,0,E579-C579)</f>
        <v>0.15</v>
      </c>
      <c r="K579" s="35" t="n">
        <f aca="false">IF(ma=7,AVERAGE(J573:J579),IF(ma=14,AVERAGE(J566:J579),IF(ma=30,AVERAGE(J550:J579),IF(ma=40,AVERAGE(J540:J579),0))))</f>
        <v>0</v>
      </c>
      <c r="L579" s="35"/>
      <c r="M579" s="35"/>
      <c r="N579" s="28" t="n">
        <f aca="false">IF(BASISYN="YES",Q579-S579,Q579)</f>
        <v>1.915</v>
      </c>
      <c r="O579" s="28" t="n">
        <f aca="false">IF(BASISYN="YES",R579-T579,R579)</f>
        <v>2.065</v>
      </c>
      <c r="Q579" s="28" t="n">
        <f aca="false">IF(ISNA(V579),Q578,V579)</f>
        <v>1.915</v>
      </c>
      <c r="R579" s="28" t="n">
        <f aca="false">IF(ISNA(W579),R578,W579)</f>
        <v>2.065</v>
      </c>
      <c r="S579" s="28" t="n">
        <f aca="false">IF(ISNA(X579),S578,X579)</f>
        <v>2.035</v>
      </c>
      <c r="T579" s="28" t="n">
        <f aca="false">IF(ISNA(Y579),T578,Y579)</f>
        <v>2.035</v>
      </c>
      <c r="V579" s="28" t="n">
        <f aca="false">VLOOKUP($B579,IF(V$1=2,PRICELOOK2,IF(V$1=3,PRICELOOK3,IF(V$1=4,cash,PRICELOOK))),V$2,FALSE())</f>
        <v>1.915</v>
      </c>
      <c r="W579" s="28" t="n">
        <f aca="false">VLOOKUP($B579,IF(W$1=2,PRICELOOK2,IF(W$1=3,PRICELOOK3,IF(W$1=4,cash,PRICELOOK))),W$2,FALSE())</f>
        <v>2.065</v>
      </c>
      <c r="X579" s="28" t="n">
        <f aca="false">VLOOKUP($B579,IF(X$1=2,PRICELOOK2,IF(X$1=3,PRICELOOK3,IF(X$1=4,cash,PRICELOOK))),X$2,FALSE())</f>
        <v>2.035</v>
      </c>
      <c r="Y579" s="28" t="n">
        <f aca="false">VLOOKUP($B579,IF(Y$1=2,PRICELOOK2,IF(Y$1=3,PRICELOOK3,IF(Y$1=4,cash,PRICELOOK))),Y$2,FALSE())</f>
        <v>2.035</v>
      </c>
      <c r="BK579" s="28" t="n">
        <f aca="false">V579</f>
        <v>1.915</v>
      </c>
      <c r="BL579" s="28" t="n">
        <f aca="false">W579</f>
        <v>2.065</v>
      </c>
      <c r="BM579" s="1" t="n">
        <f aca="false">IF(BK579=0,0,IF(BL579=0,0,1))</f>
        <v>1</v>
      </c>
      <c r="BN579" s="56" t="n">
        <f aca="false">B579</f>
        <v>36257</v>
      </c>
      <c r="BO579" s="71" t="n">
        <f aca="false">IF(BM579=1,CORREL(BK560:BK579,BL560:BL579),1.1)</f>
        <v>0.97641882209732</v>
      </c>
      <c r="BP579" s="28" t="n">
        <f aca="false">IF(BM579=0," ",BO579)</f>
        <v>0.97641882209732</v>
      </c>
      <c r="BV579" s="56" t="n">
        <f aca="false">BN579</f>
        <v>36257</v>
      </c>
      <c r="BW579" s="28" t="n">
        <f aca="false">V579</f>
        <v>1.915</v>
      </c>
      <c r="BX579" s="28" t="n">
        <f aca="false">W579</f>
        <v>2.065</v>
      </c>
      <c r="BY579" s="1" t="n">
        <f aca="false">LN(BW579/BW578)</f>
        <v>0.0237791917661139</v>
      </c>
      <c r="BZ579" s="1" t="n">
        <f aca="false">LN(BX579/BX578)</f>
        <v>0.0195605258544936</v>
      </c>
      <c r="CA579" s="56" t="n">
        <f aca="false">BV579</f>
        <v>36257</v>
      </c>
      <c r="CB579" s="1" t="n">
        <f aca="false">IF(ISNUMBER(STDEV(BY558:BY579)),STDEV(BY558:BY579)*SQRT(252),0)</f>
        <v>0.465646714653544</v>
      </c>
      <c r="CC579" s="1" t="n">
        <f aca="false">IF(ISNUMBER(STDEV(BZ558:BZ579)),STDEV(BZ558:BZ579)*SQRT(252),0)</f>
        <v>0.349850963489051</v>
      </c>
    </row>
    <row r="580" customFormat="false" ht="12.75" hidden="false" customHeight="false" outlineLevel="0" collapsed="false">
      <c r="A580" s="1" t="n">
        <f aca="false">A581-1</f>
        <v>1013</v>
      </c>
      <c r="B580" s="56" t="n">
        <f aca="false">HLOOKUP("date",IF(TERM2="cash",cash,PRICELOOK),IF(A580&gt;=2,A580,2),FALSE())</f>
        <v>36258</v>
      </c>
      <c r="C580" s="1" t="n">
        <f aca="false">IF(MIN($N580:$O580)=0,0,N580)</f>
        <v>1.965</v>
      </c>
      <c r="D580" s="35" t="n">
        <f aca="false">IF(ma=7,AVERAGE(C574:C580),IF(ma=14,AVERAGE(C567:C580),IF(ma=30,AVERAGE(C551:C580),IF(ma=40,AVERAGE(C541:C580),0))))</f>
        <v>0</v>
      </c>
      <c r="E580" s="1" t="n">
        <f aca="false">IF(MIN($N580:$O580)=0,0,O580)</f>
        <v>2.09</v>
      </c>
      <c r="I580" s="56" t="n">
        <f aca="false">B580</f>
        <v>36258</v>
      </c>
      <c r="J580" s="35" t="n">
        <f aca="false">IF(MIN(C580,E580)=0,0,E580-C580)</f>
        <v>0.125</v>
      </c>
      <c r="K580" s="35" t="n">
        <f aca="false">IF(ma=7,AVERAGE(J574:J580),IF(ma=14,AVERAGE(J567:J580),IF(ma=30,AVERAGE(J551:J580),IF(ma=40,AVERAGE(J541:J580),0))))</f>
        <v>0</v>
      </c>
      <c r="L580" s="35"/>
      <c r="M580" s="35"/>
      <c r="N580" s="28" t="n">
        <f aca="false">IF(BASISYN="YES",Q580-S580,Q580)</f>
        <v>1.965</v>
      </c>
      <c r="O580" s="28" t="n">
        <f aca="false">IF(BASISYN="YES",R580-T580,R580)</f>
        <v>2.09</v>
      </c>
      <c r="Q580" s="28" t="n">
        <f aca="false">IF(ISNA(V580),Q579,V580)</f>
        <v>1.965</v>
      </c>
      <c r="R580" s="28" t="n">
        <f aca="false">IF(ISNA(W580),R579,W580)</f>
        <v>2.09</v>
      </c>
      <c r="S580" s="28" t="n">
        <f aca="false">IF(ISNA(X580),S579,X580)</f>
        <v>2.07</v>
      </c>
      <c r="T580" s="28" t="n">
        <f aca="false">IF(ISNA(Y580),T579,Y580)</f>
        <v>2.07</v>
      </c>
      <c r="V580" s="28" t="n">
        <f aca="false">VLOOKUP($B580,IF(V$1=2,PRICELOOK2,IF(V$1=3,PRICELOOK3,IF(V$1=4,cash,PRICELOOK))),V$2,FALSE())</f>
        <v>1.965</v>
      </c>
      <c r="W580" s="28" t="n">
        <f aca="false">VLOOKUP($B580,IF(W$1=2,PRICELOOK2,IF(W$1=3,PRICELOOK3,IF(W$1=4,cash,PRICELOOK))),W$2,FALSE())</f>
        <v>2.09</v>
      </c>
      <c r="X580" s="28" t="n">
        <f aca="false">VLOOKUP($B580,IF(X$1=2,PRICELOOK2,IF(X$1=3,PRICELOOK3,IF(X$1=4,cash,PRICELOOK))),X$2,FALSE())</f>
        <v>2.07</v>
      </c>
      <c r="Y580" s="28" t="n">
        <f aca="false">VLOOKUP($B580,IF(Y$1=2,PRICELOOK2,IF(Y$1=3,PRICELOOK3,IF(Y$1=4,cash,PRICELOOK))),Y$2,FALSE())</f>
        <v>2.07</v>
      </c>
      <c r="BK580" s="28" t="n">
        <f aca="false">V580</f>
        <v>1.965</v>
      </c>
      <c r="BL580" s="28" t="n">
        <f aca="false">W580</f>
        <v>2.09</v>
      </c>
      <c r="BM580" s="1" t="n">
        <f aca="false">IF(BK580=0,0,IF(BL580=0,0,1))</f>
        <v>1</v>
      </c>
      <c r="BN580" s="56" t="n">
        <f aca="false">B580</f>
        <v>36258</v>
      </c>
      <c r="BO580" s="71" t="n">
        <f aca="false">IF(BM580=1,CORREL(BK561:BK580,BL561:BL580),1.1)</f>
        <v>0.98215911022088</v>
      </c>
      <c r="BP580" s="28" t="n">
        <f aca="false">IF(BM580=0," ",BO580)</f>
        <v>0.98215911022088</v>
      </c>
      <c r="BV580" s="56" t="n">
        <f aca="false">BN580</f>
        <v>36258</v>
      </c>
      <c r="BW580" s="28" t="n">
        <f aca="false">V580</f>
        <v>1.965</v>
      </c>
      <c r="BX580" s="28" t="n">
        <f aca="false">W580</f>
        <v>2.09</v>
      </c>
      <c r="BY580" s="1" t="n">
        <f aca="false">LN(BW580/BW579)</f>
        <v>0.0257746226886154</v>
      </c>
      <c r="BZ580" s="1" t="n">
        <f aca="false">LN(BX580/BX579)</f>
        <v>0.0120338395637235</v>
      </c>
      <c r="CA580" s="56" t="n">
        <f aca="false">BV580</f>
        <v>36258</v>
      </c>
      <c r="CB580" s="1" t="n">
        <f aca="false">IF(ISNUMBER(STDEV(BY559:BY580)),STDEV(BY559:BY580)*SQRT(252),0)</f>
        <v>0.469449397712582</v>
      </c>
      <c r="CC580" s="1" t="n">
        <f aca="false">IF(ISNUMBER(STDEV(BZ559:BZ580)),STDEV(BZ559:BZ580)*SQRT(252),0)</f>
        <v>0.349923675265634</v>
      </c>
    </row>
    <row r="581" customFormat="false" ht="12.75" hidden="false" customHeight="false" outlineLevel="0" collapsed="false">
      <c r="A581" s="1" t="n">
        <f aca="false">A582-1</f>
        <v>1014</v>
      </c>
      <c r="B581" s="56" t="n">
        <f aca="false">HLOOKUP("date",IF(TERM2="cash",cash,PRICELOOK),IF(A581&gt;=2,A581,2),FALSE())</f>
        <v>36259</v>
      </c>
      <c r="C581" s="1" t="n">
        <f aca="false">IF(MIN($N581:$O581)=0,0,N581)</f>
        <v>1.98</v>
      </c>
      <c r="D581" s="35" t="n">
        <f aca="false">IF(ma=7,AVERAGE(C575:C581),IF(ma=14,AVERAGE(C568:C581),IF(ma=30,AVERAGE(C552:C581),IF(ma=40,AVERAGE(C542:C581),0))))</f>
        <v>0</v>
      </c>
      <c r="E581" s="1" t="n">
        <f aca="false">IF(MIN($N581:$O581)=0,0,O581)</f>
        <v>2.135</v>
      </c>
      <c r="I581" s="56" t="n">
        <f aca="false">B581</f>
        <v>36259</v>
      </c>
      <c r="J581" s="35" t="n">
        <f aca="false">IF(MIN(C581,E581)=0,0,E581-C581)</f>
        <v>0.155</v>
      </c>
      <c r="K581" s="35" t="n">
        <f aca="false">IF(ma=7,AVERAGE(J575:J581),IF(ma=14,AVERAGE(J568:J581),IF(ma=30,AVERAGE(J552:J581),IF(ma=40,AVERAGE(J542:J581),0))))</f>
        <v>0</v>
      </c>
      <c r="L581" s="35"/>
      <c r="M581" s="35"/>
      <c r="N581" s="28" t="n">
        <f aca="false">IF(BASISYN="YES",Q581-S581,Q581)</f>
        <v>1.98</v>
      </c>
      <c r="O581" s="28" t="n">
        <f aca="false">IF(BASISYN="YES",R581-T581,R581)</f>
        <v>2.135</v>
      </c>
      <c r="Q581" s="28" t="n">
        <f aca="false">IF(ISNA(V581),Q580,V581)</f>
        <v>1.98</v>
      </c>
      <c r="R581" s="28" t="n">
        <f aca="false">IF(ISNA(W581),R580,W581)</f>
        <v>2.135</v>
      </c>
      <c r="S581" s="28" t="n">
        <f aca="false">IF(ISNA(X581),S580,X581)</f>
        <v>2.105</v>
      </c>
      <c r="T581" s="28" t="n">
        <f aca="false">IF(ISNA(Y581),T580,Y581)</f>
        <v>2.105</v>
      </c>
      <c r="V581" s="28" t="n">
        <f aca="false">VLOOKUP($B581,IF(V$1=2,PRICELOOK2,IF(V$1=3,PRICELOOK3,IF(V$1=4,cash,PRICELOOK))),V$2,FALSE())</f>
        <v>1.98</v>
      </c>
      <c r="W581" s="28" t="n">
        <f aca="false">VLOOKUP($B581,IF(W$1=2,PRICELOOK2,IF(W$1=3,PRICELOOK3,IF(W$1=4,cash,PRICELOOK))),W$2,FALSE())</f>
        <v>2.135</v>
      </c>
      <c r="X581" s="28" t="n">
        <f aca="false">VLOOKUP($B581,IF(X$1=2,PRICELOOK2,IF(X$1=3,PRICELOOK3,IF(X$1=4,cash,PRICELOOK))),X$2,FALSE())</f>
        <v>2.105</v>
      </c>
      <c r="Y581" s="28" t="n">
        <f aca="false">VLOOKUP($B581,IF(Y$1=2,PRICELOOK2,IF(Y$1=3,PRICELOOK3,IF(Y$1=4,cash,PRICELOOK))),Y$2,FALSE())</f>
        <v>2.105</v>
      </c>
      <c r="BK581" s="28" t="n">
        <f aca="false">V581</f>
        <v>1.98</v>
      </c>
      <c r="BL581" s="28" t="n">
        <f aca="false">W581</f>
        <v>2.135</v>
      </c>
      <c r="BM581" s="1" t="n">
        <f aca="false">IF(BK581=0,0,IF(BL581=0,0,1))</f>
        <v>1</v>
      </c>
      <c r="BN581" s="56" t="n">
        <f aca="false">B581</f>
        <v>36259</v>
      </c>
      <c r="BO581" s="71" t="n">
        <f aca="false">IF(BM581=1,CORREL(BK562:BK581,BL562:BL581),1.1)</f>
        <v>0.986874817711295</v>
      </c>
      <c r="BP581" s="28" t="n">
        <f aca="false">IF(BM581=0," ",BO581)</f>
        <v>0.986874817711295</v>
      </c>
      <c r="BV581" s="56" t="n">
        <f aca="false">BN581</f>
        <v>36259</v>
      </c>
      <c r="BW581" s="28" t="n">
        <f aca="false">V581</f>
        <v>1.98</v>
      </c>
      <c r="BX581" s="28" t="n">
        <f aca="false">W581</f>
        <v>2.135</v>
      </c>
      <c r="BY581" s="1" t="n">
        <f aca="false">LN(BW581/BW580)</f>
        <v>0.00760459938521921</v>
      </c>
      <c r="BZ581" s="1" t="n">
        <f aca="false">LN(BX581/BX580)</f>
        <v>0.0213025807038682</v>
      </c>
      <c r="CA581" s="56" t="n">
        <f aca="false">BV581</f>
        <v>36259</v>
      </c>
      <c r="CB581" s="1" t="n">
        <f aca="false">IF(ISNUMBER(STDEV(BY560:BY581)),STDEV(BY560:BY581)*SQRT(252),0)</f>
        <v>0.469311495797139</v>
      </c>
      <c r="CC581" s="1" t="n">
        <f aca="false">IF(ISNUMBER(STDEV(BZ560:BZ581)),STDEV(BZ560:BZ581)*SQRT(252),0)</f>
        <v>0.352418353182538</v>
      </c>
    </row>
    <row r="582" customFormat="false" ht="12.75" hidden="false" customHeight="false" outlineLevel="0" collapsed="false">
      <c r="A582" s="1" t="n">
        <f aca="false">A583-1</f>
        <v>1015</v>
      </c>
      <c r="B582" s="56" t="n">
        <f aca="false">HLOOKUP("date",IF(TERM2="cash",cash,PRICELOOK),IF(A582&gt;=2,A582,2),FALSE())</f>
        <v>36260</v>
      </c>
      <c r="C582" s="1" t="n">
        <f aca="false">IF(MIN($N582:$O582)=0,0,N582)</f>
        <v>1.98</v>
      </c>
      <c r="D582" s="35" t="n">
        <f aca="false">IF(ma=7,AVERAGE(C576:C582),IF(ma=14,AVERAGE(C569:C582),IF(ma=30,AVERAGE(C553:C582),IF(ma=40,AVERAGE(C543:C582),0))))</f>
        <v>0</v>
      </c>
      <c r="E582" s="1" t="n">
        <f aca="false">IF(MIN($N582:$O582)=0,0,O582)</f>
        <v>2.135</v>
      </c>
      <c r="I582" s="56" t="n">
        <f aca="false">B582</f>
        <v>36260</v>
      </c>
      <c r="J582" s="35" t="n">
        <f aca="false">IF(MIN(C582,E582)=0,0,E582-C582)</f>
        <v>0.155</v>
      </c>
      <c r="K582" s="35" t="n">
        <f aca="false">IF(ma=7,AVERAGE(J576:J582),IF(ma=14,AVERAGE(J569:J582),IF(ma=30,AVERAGE(J553:J582),IF(ma=40,AVERAGE(J543:J582),0))))</f>
        <v>0</v>
      </c>
      <c r="L582" s="35"/>
      <c r="M582" s="35"/>
      <c r="N582" s="28" t="n">
        <f aca="false">IF(BASISYN="YES",Q582-S582,Q582)</f>
        <v>1.98</v>
      </c>
      <c r="O582" s="28" t="n">
        <f aca="false">IF(BASISYN="YES",R582-T582,R582)</f>
        <v>2.135</v>
      </c>
      <c r="Q582" s="28" t="n">
        <f aca="false">IF(ISNA(V582),Q581,V582)</f>
        <v>1.98</v>
      </c>
      <c r="R582" s="28" t="n">
        <f aca="false">IF(ISNA(W582),R581,W582)</f>
        <v>2.135</v>
      </c>
      <c r="S582" s="28" t="n">
        <f aca="false">IF(ISNA(X582),S581,X582)</f>
        <v>2.105</v>
      </c>
      <c r="T582" s="28" t="n">
        <f aca="false">IF(ISNA(Y582),T581,Y582)</f>
        <v>2.105</v>
      </c>
      <c r="V582" s="28" t="n">
        <f aca="false">VLOOKUP($B582,IF(V$1=2,PRICELOOK2,IF(V$1=3,PRICELOOK3,IF(V$1=4,cash,PRICELOOK))),V$2,FALSE())</f>
        <v>1.98</v>
      </c>
      <c r="W582" s="28" t="n">
        <f aca="false">VLOOKUP($B582,IF(W$1=2,PRICELOOK2,IF(W$1=3,PRICELOOK3,IF(W$1=4,cash,PRICELOOK))),W$2,FALSE())</f>
        <v>2.135</v>
      </c>
      <c r="X582" s="28" t="n">
        <f aca="false">VLOOKUP($B582,IF(X$1=2,PRICELOOK2,IF(X$1=3,PRICELOOK3,IF(X$1=4,cash,PRICELOOK))),X$2,FALSE())</f>
        <v>2.105</v>
      </c>
      <c r="Y582" s="28" t="n">
        <f aca="false">VLOOKUP($B582,IF(Y$1=2,PRICELOOK2,IF(Y$1=3,PRICELOOK3,IF(Y$1=4,cash,PRICELOOK))),Y$2,FALSE())</f>
        <v>2.105</v>
      </c>
      <c r="BK582" s="28" t="n">
        <f aca="false">V582</f>
        <v>1.98</v>
      </c>
      <c r="BL582" s="28" t="n">
        <f aca="false">W582</f>
        <v>2.135</v>
      </c>
      <c r="BM582" s="1" t="n">
        <f aca="false">IF(BK582=0,0,IF(BL582=0,0,1))</f>
        <v>1</v>
      </c>
      <c r="BN582" s="56" t="n">
        <f aca="false">B582</f>
        <v>36260</v>
      </c>
      <c r="BO582" s="71" t="n">
        <f aca="false">IF(BM582=1,CORREL(BK563:BK582,BL563:BL582),1.1)</f>
        <v>0.990535971324895</v>
      </c>
      <c r="BP582" s="28" t="n">
        <f aca="false">IF(BM582=0," ",BO582)</f>
        <v>0.990535971324895</v>
      </c>
      <c r="BV582" s="56" t="n">
        <f aca="false">BN582</f>
        <v>36260</v>
      </c>
      <c r="BW582" s="28" t="n">
        <f aca="false">V582</f>
        <v>1.98</v>
      </c>
      <c r="BX582" s="28" t="n">
        <f aca="false">W582</f>
        <v>2.135</v>
      </c>
      <c r="BY582" s="1" t="n">
        <f aca="false">LN(BW582/BW581)</f>
        <v>0</v>
      </c>
      <c r="BZ582" s="1" t="n">
        <f aca="false">LN(BX582/BX581)</f>
        <v>0</v>
      </c>
      <c r="CA582" s="56" t="n">
        <f aca="false">BV582</f>
        <v>36260</v>
      </c>
      <c r="CB582" s="1" t="n">
        <f aca="false">IF(ISNUMBER(STDEV(BY561:BY582)),STDEV(BY561:BY582)*SQRT(252),0)</f>
        <v>0.432543403310986</v>
      </c>
      <c r="CC582" s="1" t="n">
        <f aca="false">IF(ISNUMBER(STDEV(BZ561:BZ582)),STDEV(BZ561:BZ582)*SQRT(252),0)</f>
        <v>0.335185838018193</v>
      </c>
    </row>
    <row r="583" customFormat="false" ht="12.75" hidden="false" customHeight="false" outlineLevel="0" collapsed="false">
      <c r="A583" s="1" t="n">
        <f aca="false">A584-1</f>
        <v>1016</v>
      </c>
      <c r="B583" s="56" t="n">
        <f aca="false">HLOOKUP("date",IF(TERM2="cash",cash,PRICELOOK),IF(A583&gt;=2,A583,2),FALSE())</f>
        <v>36261</v>
      </c>
      <c r="C583" s="1" t="n">
        <f aca="false">IF(MIN($N583:$O583)=0,0,N583)</f>
        <v>1.98</v>
      </c>
      <c r="D583" s="35" t="n">
        <f aca="false">IF(ma=7,AVERAGE(C577:C583),IF(ma=14,AVERAGE(C570:C583),IF(ma=30,AVERAGE(C554:C583),IF(ma=40,AVERAGE(C544:C583),0))))</f>
        <v>0</v>
      </c>
      <c r="E583" s="1" t="n">
        <f aca="false">IF(MIN($N583:$O583)=0,0,O583)</f>
        <v>2.135</v>
      </c>
      <c r="I583" s="56" t="n">
        <f aca="false">B583</f>
        <v>36261</v>
      </c>
      <c r="J583" s="35" t="n">
        <f aca="false">IF(MIN(C583,E583)=0,0,E583-C583)</f>
        <v>0.155</v>
      </c>
      <c r="K583" s="35" t="n">
        <f aca="false">IF(ma=7,AVERAGE(J577:J583),IF(ma=14,AVERAGE(J570:J583),IF(ma=30,AVERAGE(J554:J583),IF(ma=40,AVERAGE(J544:J583),0))))</f>
        <v>0</v>
      </c>
      <c r="L583" s="35"/>
      <c r="M583" s="35"/>
      <c r="N583" s="28" t="n">
        <f aca="false">IF(BASISYN="YES",Q583-S583,Q583)</f>
        <v>1.98</v>
      </c>
      <c r="O583" s="28" t="n">
        <f aca="false">IF(BASISYN="YES",R583-T583,R583)</f>
        <v>2.135</v>
      </c>
      <c r="Q583" s="28" t="n">
        <f aca="false">IF(ISNA(V583),Q582,V583)</f>
        <v>1.98</v>
      </c>
      <c r="R583" s="28" t="n">
        <f aca="false">IF(ISNA(W583),R582,W583)</f>
        <v>2.135</v>
      </c>
      <c r="S583" s="28" t="n">
        <f aca="false">IF(ISNA(X583),S582,X583)</f>
        <v>2.105</v>
      </c>
      <c r="T583" s="28" t="n">
        <f aca="false">IF(ISNA(Y583),T582,Y583)</f>
        <v>2.105</v>
      </c>
      <c r="V583" s="28" t="n">
        <f aca="false">VLOOKUP($B583,IF(V$1=2,PRICELOOK2,IF(V$1=3,PRICELOOK3,IF(V$1=4,cash,PRICELOOK))),V$2,FALSE())</f>
        <v>1.98</v>
      </c>
      <c r="W583" s="28" t="n">
        <f aca="false">VLOOKUP($B583,IF(W$1=2,PRICELOOK2,IF(W$1=3,PRICELOOK3,IF(W$1=4,cash,PRICELOOK))),W$2,FALSE())</f>
        <v>2.135</v>
      </c>
      <c r="X583" s="28" t="n">
        <f aca="false">VLOOKUP($B583,IF(X$1=2,PRICELOOK2,IF(X$1=3,PRICELOOK3,IF(X$1=4,cash,PRICELOOK))),X$2,FALSE())</f>
        <v>2.105</v>
      </c>
      <c r="Y583" s="28" t="n">
        <f aca="false">VLOOKUP($B583,IF(Y$1=2,PRICELOOK2,IF(Y$1=3,PRICELOOK3,IF(Y$1=4,cash,PRICELOOK))),Y$2,FALSE())</f>
        <v>2.105</v>
      </c>
      <c r="BK583" s="28" t="n">
        <f aca="false">V583</f>
        <v>1.98</v>
      </c>
      <c r="BL583" s="28" t="n">
        <f aca="false">W583</f>
        <v>2.135</v>
      </c>
      <c r="BM583" s="1" t="n">
        <f aca="false">IF(BK583=0,0,IF(BL583=0,0,1))</f>
        <v>1</v>
      </c>
      <c r="BN583" s="56" t="n">
        <f aca="false">B583</f>
        <v>36261</v>
      </c>
      <c r="BO583" s="71" t="n">
        <f aca="false">IF(BM583=1,CORREL(BK564:BK583,BL564:BL583),1.1)</f>
        <v>0.992642417894851</v>
      </c>
      <c r="BP583" s="28" t="n">
        <f aca="false">IF(BM583=0," ",BO583)</f>
        <v>0.992642417894851</v>
      </c>
      <c r="BV583" s="56" t="n">
        <f aca="false">BN583</f>
        <v>36261</v>
      </c>
      <c r="BW583" s="28" t="n">
        <f aca="false">V583</f>
        <v>1.98</v>
      </c>
      <c r="BX583" s="28" t="n">
        <f aca="false">W583</f>
        <v>2.135</v>
      </c>
      <c r="BY583" s="1" t="n">
        <f aca="false">LN(BW583/BW582)</f>
        <v>0</v>
      </c>
      <c r="BZ583" s="1" t="n">
        <f aca="false">LN(BX583/BX582)</f>
        <v>0</v>
      </c>
      <c r="CA583" s="56" t="n">
        <f aca="false">BV583</f>
        <v>36261</v>
      </c>
      <c r="CB583" s="1" t="n">
        <f aca="false">IF(ISNUMBER(STDEV(BY562:BY583)),STDEV(BY562:BY583)*SQRT(252),0)</f>
        <v>0.432543403310986</v>
      </c>
      <c r="CC583" s="1" t="n">
        <f aca="false">IF(ISNUMBER(STDEV(BZ562:BZ583)),STDEV(BZ562:BZ583)*SQRT(252),0)</f>
        <v>0.335185838018193</v>
      </c>
    </row>
    <row r="584" customFormat="false" ht="12.75" hidden="false" customHeight="false" outlineLevel="0" collapsed="false">
      <c r="A584" s="1" t="n">
        <f aca="false">A585-1</f>
        <v>1017</v>
      </c>
      <c r="B584" s="56" t="n">
        <f aca="false">HLOOKUP("date",IF(TERM2="cash",cash,PRICELOOK),IF(A584&gt;=2,A584,2),FALSE())</f>
        <v>36262</v>
      </c>
      <c r="C584" s="1" t="n">
        <f aca="false">IF(MIN($N584:$O584)=0,0,N584)</f>
        <v>1.91</v>
      </c>
      <c r="D584" s="35" t="n">
        <f aca="false">IF(ma=7,AVERAGE(C578:C584),IF(ma=14,AVERAGE(C571:C584),IF(ma=30,AVERAGE(C555:C584),IF(ma=40,AVERAGE(C545:C584),0))))</f>
        <v>0</v>
      </c>
      <c r="E584" s="1" t="n">
        <f aca="false">IF(MIN($N584:$O584)=0,0,O584)</f>
        <v>2.06</v>
      </c>
      <c r="I584" s="56" t="n">
        <f aca="false">B584</f>
        <v>36262</v>
      </c>
      <c r="J584" s="35" t="n">
        <f aca="false">IF(MIN(C584,E584)=0,0,E584-C584)</f>
        <v>0.15</v>
      </c>
      <c r="K584" s="35" t="n">
        <f aca="false">IF(ma=7,AVERAGE(J578:J584),IF(ma=14,AVERAGE(J571:J584),IF(ma=30,AVERAGE(J555:J584),IF(ma=40,AVERAGE(J545:J584),0))))</f>
        <v>0</v>
      </c>
      <c r="L584" s="35"/>
      <c r="M584" s="35"/>
      <c r="N584" s="28" t="n">
        <f aca="false">IF(BASISYN="YES",Q584-S584,Q584)</f>
        <v>1.91</v>
      </c>
      <c r="O584" s="28" t="n">
        <f aca="false">IF(BASISYN="YES",R584-T584,R584)</f>
        <v>2.06</v>
      </c>
      <c r="Q584" s="28" t="n">
        <f aca="false">IF(ISNA(V584),Q583,V584)</f>
        <v>1.91</v>
      </c>
      <c r="R584" s="28" t="n">
        <f aca="false">IF(ISNA(W584),R583,W584)</f>
        <v>2.06</v>
      </c>
      <c r="S584" s="28" t="n">
        <f aca="false">IF(ISNA(X584),S583,X584)</f>
        <v>2.06</v>
      </c>
      <c r="T584" s="28" t="n">
        <f aca="false">IF(ISNA(Y584),T583,Y584)</f>
        <v>2.06</v>
      </c>
      <c r="V584" s="28" t="n">
        <f aca="false">VLOOKUP($B584,IF(V$1=2,PRICELOOK2,IF(V$1=3,PRICELOOK3,IF(V$1=4,cash,PRICELOOK))),V$2,FALSE())</f>
        <v>1.91</v>
      </c>
      <c r="W584" s="28" t="n">
        <f aca="false">VLOOKUP($B584,IF(W$1=2,PRICELOOK2,IF(W$1=3,PRICELOOK3,IF(W$1=4,cash,PRICELOOK))),W$2,FALSE())</f>
        <v>2.06</v>
      </c>
      <c r="X584" s="28" t="n">
        <f aca="false">VLOOKUP($B584,IF(X$1=2,PRICELOOK2,IF(X$1=3,PRICELOOK3,IF(X$1=4,cash,PRICELOOK))),X$2,FALSE())</f>
        <v>2.06</v>
      </c>
      <c r="Y584" s="28" t="n">
        <f aca="false">VLOOKUP($B584,IF(Y$1=2,PRICELOOK2,IF(Y$1=3,PRICELOOK3,IF(Y$1=4,cash,PRICELOOK))),Y$2,FALSE())</f>
        <v>2.06</v>
      </c>
      <c r="BK584" s="28" t="n">
        <f aca="false">V584</f>
        <v>1.91</v>
      </c>
      <c r="BL584" s="28" t="n">
        <f aca="false">W584</f>
        <v>2.06</v>
      </c>
      <c r="BM584" s="1" t="n">
        <f aca="false">IF(BK584=0,0,IF(BL584=0,0,1))</f>
        <v>1</v>
      </c>
      <c r="BN584" s="56" t="n">
        <f aca="false">B584</f>
        <v>36262</v>
      </c>
      <c r="BO584" s="71" t="n">
        <f aca="false">IF(BM584=1,CORREL(BK565:BK584,BL565:BL584),1.1)</f>
        <v>0.993760079749414</v>
      </c>
      <c r="BP584" s="28" t="n">
        <f aca="false">IF(BM584=0," ",BO584)</f>
        <v>0.993760079749414</v>
      </c>
      <c r="BV584" s="56" t="n">
        <f aca="false">BN584</f>
        <v>36262</v>
      </c>
      <c r="BW584" s="28" t="n">
        <f aca="false">V584</f>
        <v>1.91</v>
      </c>
      <c r="BX584" s="28" t="n">
        <f aca="false">W584</f>
        <v>2.06</v>
      </c>
      <c r="BY584" s="1" t="n">
        <f aca="false">LN(BW584/BW583)</f>
        <v>-0.0359936026479054</v>
      </c>
      <c r="BZ584" s="1" t="n">
        <f aca="false">LN(BX584/BX583)</f>
        <v>-0.0357606638790981</v>
      </c>
      <c r="CA584" s="56" t="n">
        <f aca="false">BV584</f>
        <v>36262</v>
      </c>
      <c r="CB584" s="1" t="n">
        <f aca="false">IF(ISNUMBER(STDEV(BY563:BY584)),STDEV(BY563:BY584)*SQRT(252),0)</f>
        <v>0.459531661370459</v>
      </c>
      <c r="CC584" s="1" t="n">
        <f aca="false">IF(ISNUMBER(STDEV(BZ563:BZ584)),STDEV(BZ563:BZ584)*SQRT(252),0)</f>
        <v>0.368472091591105</v>
      </c>
    </row>
    <row r="585" customFormat="false" ht="12.75" hidden="false" customHeight="false" outlineLevel="0" collapsed="false">
      <c r="A585" s="1" t="n">
        <f aca="false">A586-1</f>
        <v>1018</v>
      </c>
      <c r="B585" s="56" t="n">
        <f aca="false">HLOOKUP("date",IF(TERM2="cash",cash,PRICELOOK),IF(A585&gt;=2,A585,2),FALSE())</f>
        <v>36263</v>
      </c>
      <c r="C585" s="1" t="n">
        <f aca="false">IF(MIN($N585:$O585)=0,0,N585)</f>
        <v>1.985</v>
      </c>
      <c r="D585" s="35" t="n">
        <f aca="false">IF(ma=7,AVERAGE(C579:C585),IF(ma=14,AVERAGE(C572:C585),IF(ma=30,AVERAGE(C556:C585),IF(ma=40,AVERAGE(C546:C585),0))))</f>
        <v>0</v>
      </c>
      <c r="E585" s="1" t="n">
        <f aca="false">IF(MIN($N585:$O585)=0,0,O585)</f>
        <v>2.075</v>
      </c>
      <c r="I585" s="56" t="n">
        <f aca="false">B585</f>
        <v>36263</v>
      </c>
      <c r="J585" s="35" t="n">
        <f aca="false">IF(MIN(C585,E585)=0,0,E585-C585)</f>
        <v>0.0900000000000001</v>
      </c>
      <c r="K585" s="35" t="n">
        <f aca="false">IF(ma=7,AVERAGE(J579:J585),IF(ma=14,AVERAGE(J572:J585),IF(ma=30,AVERAGE(J556:J585),IF(ma=40,AVERAGE(J546:J585),0))))</f>
        <v>0</v>
      </c>
      <c r="L585" s="35"/>
      <c r="M585" s="35"/>
      <c r="N585" s="28" t="n">
        <f aca="false">IF(BASISYN="YES",Q585-S585,Q585)</f>
        <v>1.985</v>
      </c>
      <c r="O585" s="28" t="n">
        <f aca="false">IF(BASISYN="YES",R585-T585,R585)</f>
        <v>2.075</v>
      </c>
      <c r="Q585" s="28" t="n">
        <f aca="false">IF(ISNA(V585),Q584,V585)</f>
        <v>1.985</v>
      </c>
      <c r="R585" s="28" t="n">
        <f aca="false">IF(ISNA(W585),R584,W585)</f>
        <v>2.075</v>
      </c>
      <c r="S585" s="28" t="n">
        <f aca="false">IF(ISNA(X585),S584,X585)</f>
        <v>2.14</v>
      </c>
      <c r="T585" s="28" t="n">
        <f aca="false">IF(ISNA(Y585),T584,Y585)</f>
        <v>2.14</v>
      </c>
      <c r="V585" s="28" t="n">
        <f aca="false">VLOOKUP($B585,IF(V$1=2,PRICELOOK2,IF(V$1=3,PRICELOOK3,IF(V$1=4,cash,PRICELOOK))),V$2,FALSE())</f>
        <v>1.985</v>
      </c>
      <c r="W585" s="28" t="n">
        <f aca="false">VLOOKUP($B585,IF(W$1=2,PRICELOOK2,IF(W$1=3,PRICELOOK3,IF(W$1=4,cash,PRICELOOK))),W$2,FALSE())</f>
        <v>2.075</v>
      </c>
      <c r="X585" s="28" t="n">
        <f aca="false">VLOOKUP($B585,IF(X$1=2,PRICELOOK2,IF(X$1=3,PRICELOOK3,IF(X$1=4,cash,PRICELOOK))),X$2,FALSE())</f>
        <v>2.14</v>
      </c>
      <c r="Y585" s="28" t="n">
        <f aca="false">VLOOKUP($B585,IF(Y$1=2,PRICELOOK2,IF(Y$1=3,PRICELOOK3,IF(Y$1=4,cash,PRICELOOK))),Y$2,FALSE())</f>
        <v>2.14</v>
      </c>
      <c r="BK585" s="28" t="n">
        <f aca="false">V585</f>
        <v>1.985</v>
      </c>
      <c r="BL585" s="28" t="n">
        <f aca="false">W585</f>
        <v>2.075</v>
      </c>
      <c r="BM585" s="1" t="n">
        <f aca="false">IF(BK585=0,0,IF(BL585=0,0,1))</f>
        <v>1</v>
      </c>
      <c r="BN585" s="56" t="n">
        <f aca="false">B585</f>
        <v>36263</v>
      </c>
      <c r="BO585" s="71" t="n">
        <f aca="false">IF(BM585=1,CORREL(BK566:BK585,BL566:BL585),1.1)</f>
        <v>0.989473689285267</v>
      </c>
      <c r="BP585" s="28" t="n">
        <f aca="false">IF(BM585=0," ",BO585)</f>
        <v>0.989473689285267</v>
      </c>
      <c r="BV585" s="56" t="n">
        <f aca="false">BN585</f>
        <v>36263</v>
      </c>
      <c r="BW585" s="28" t="n">
        <f aca="false">V585</f>
        <v>1.985</v>
      </c>
      <c r="BX585" s="28" t="n">
        <f aca="false">W585</f>
        <v>2.075</v>
      </c>
      <c r="BY585" s="1" t="n">
        <f aca="false">LN(BW585/BW584)</f>
        <v>0.0385156720806154</v>
      </c>
      <c r="BZ585" s="1" t="n">
        <f aca="false">LN(BX585/BX584)</f>
        <v>0.00725517088117202</v>
      </c>
      <c r="CA585" s="56" t="n">
        <f aca="false">BV585</f>
        <v>36263</v>
      </c>
      <c r="CB585" s="1" t="n">
        <f aca="false">IF(ISNUMBER(STDEV(BY564:BY585)),STDEV(BY564:BY585)*SQRT(252),0)</f>
        <v>0.469246642163219</v>
      </c>
      <c r="CC585" s="1" t="n">
        <f aca="false">IF(ISNUMBER(STDEV(BZ564:BZ585)),STDEV(BZ564:BZ585)*SQRT(252),0)</f>
        <v>0.368334091008894</v>
      </c>
    </row>
    <row r="586" customFormat="false" ht="12.75" hidden="false" customHeight="false" outlineLevel="0" collapsed="false">
      <c r="A586" s="1" t="n">
        <f aca="false">A587-1</f>
        <v>1019</v>
      </c>
      <c r="B586" s="56" t="n">
        <f aca="false">HLOOKUP("date",IF(TERM2="cash",cash,PRICELOOK),IF(A586&gt;=2,A586,2),FALSE())</f>
        <v>36264</v>
      </c>
      <c r="C586" s="1" t="n">
        <f aca="false">IF(MIN($N586:$O586)=0,0,N586)</f>
        <v>1.955</v>
      </c>
      <c r="D586" s="35" t="n">
        <f aca="false">IF(ma=7,AVERAGE(C580:C586),IF(ma=14,AVERAGE(C573:C586),IF(ma=30,AVERAGE(C557:C586),IF(ma=40,AVERAGE(C547:C586),0))))</f>
        <v>0</v>
      </c>
      <c r="E586" s="1" t="n">
        <f aca="false">IF(MIN($N586:$O586)=0,0,O586)</f>
        <v>2.05</v>
      </c>
      <c r="I586" s="56" t="n">
        <f aca="false">B586</f>
        <v>36264</v>
      </c>
      <c r="J586" s="35" t="n">
        <f aca="false">IF(MIN(C586,E586)=0,0,E586-C586)</f>
        <v>0.0949999999999998</v>
      </c>
      <c r="K586" s="35" t="n">
        <f aca="false">IF(ma=7,AVERAGE(J580:J586),IF(ma=14,AVERAGE(J573:J586),IF(ma=30,AVERAGE(J557:J586),IF(ma=40,AVERAGE(J547:J586),0))))</f>
        <v>0</v>
      </c>
      <c r="L586" s="35"/>
      <c r="M586" s="35"/>
      <c r="N586" s="28" t="n">
        <f aca="false">IF(BASISYN="YES",Q586-S586,Q586)</f>
        <v>1.955</v>
      </c>
      <c r="O586" s="28" t="n">
        <f aca="false">IF(BASISYN="YES",R586-T586,R586)</f>
        <v>2.05</v>
      </c>
      <c r="Q586" s="28" t="n">
        <f aca="false">IF(ISNA(V586),Q585,V586)</f>
        <v>1.955</v>
      </c>
      <c r="R586" s="28" t="n">
        <f aca="false">IF(ISNA(W586),R585,W586)</f>
        <v>2.05</v>
      </c>
      <c r="S586" s="28" t="n">
        <f aca="false">IF(ISNA(X586),S585,X586)</f>
        <v>2.12</v>
      </c>
      <c r="T586" s="28" t="n">
        <f aca="false">IF(ISNA(Y586),T585,Y586)</f>
        <v>2.12</v>
      </c>
      <c r="V586" s="28" t="n">
        <f aca="false">VLOOKUP($B586,IF(V$1=2,PRICELOOK2,IF(V$1=3,PRICELOOK3,IF(V$1=4,cash,PRICELOOK))),V$2,FALSE())</f>
        <v>1.955</v>
      </c>
      <c r="W586" s="28" t="n">
        <f aca="false">VLOOKUP($B586,IF(W$1=2,PRICELOOK2,IF(W$1=3,PRICELOOK3,IF(W$1=4,cash,PRICELOOK))),W$2,FALSE())</f>
        <v>2.05</v>
      </c>
      <c r="X586" s="28" t="n">
        <f aca="false">VLOOKUP($B586,IF(X$1=2,PRICELOOK2,IF(X$1=3,PRICELOOK3,IF(X$1=4,cash,PRICELOOK))),X$2,FALSE())</f>
        <v>2.12</v>
      </c>
      <c r="Y586" s="28" t="n">
        <f aca="false">VLOOKUP($B586,IF(Y$1=2,PRICELOOK2,IF(Y$1=3,PRICELOOK3,IF(Y$1=4,cash,PRICELOOK))),Y$2,FALSE())</f>
        <v>2.12</v>
      </c>
      <c r="BK586" s="28" t="n">
        <f aca="false">V586</f>
        <v>1.955</v>
      </c>
      <c r="BL586" s="28" t="n">
        <f aca="false">W586</f>
        <v>2.05</v>
      </c>
      <c r="BM586" s="1" t="n">
        <f aca="false">IF(BK586=0,0,IF(BL586=0,0,1))</f>
        <v>1</v>
      </c>
      <c r="BN586" s="56" t="n">
        <f aca="false">B586</f>
        <v>36264</v>
      </c>
      <c r="BO586" s="71" t="n">
        <f aca="false">IF(BM586=1,CORREL(BK567:BK586,BL567:BL586),1.1)</f>
        <v>0.9868707411925</v>
      </c>
      <c r="BP586" s="28" t="n">
        <f aca="false">IF(BM586=0," ",BO586)</f>
        <v>0.9868707411925</v>
      </c>
      <c r="BV586" s="56" t="n">
        <f aca="false">BN586</f>
        <v>36264</v>
      </c>
      <c r="BW586" s="28" t="n">
        <f aca="false">V586</f>
        <v>1.955</v>
      </c>
      <c r="BX586" s="28" t="n">
        <f aca="false">W586</f>
        <v>2.05</v>
      </c>
      <c r="BY586" s="1" t="n">
        <f aca="false">LN(BW586/BW585)</f>
        <v>-0.0152287207018247</v>
      </c>
      <c r="BZ586" s="1" t="n">
        <f aca="false">LN(BX586/BX585)</f>
        <v>-0.012121360532345</v>
      </c>
      <c r="CA586" s="56" t="n">
        <f aca="false">BV586</f>
        <v>36264</v>
      </c>
      <c r="CB586" s="1" t="n">
        <f aca="false">IF(ISNUMBER(STDEV(BY565:BY586)),STDEV(BY565:BY586)*SQRT(252),0)</f>
        <v>0.451875453467399</v>
      </c>
      <c r="CC586" s="1" t="n">
        <f aca="false">IF(ISNUMBER(STDEV(BZ565:BZ586)),STDEV(BZ565:BZ586)*SQRT(252),0)</f>
        <v>0.373246550723322</v>
      </c>
    </row>
    <row r="587" customFormat="false" ht="12.75" hidden="false" customHeight="false" outlineLevel="0" collapsed="false">
      <c r="A587" s="1" t="n">
        <f aca="false">A588-1</f>
        <v>1020</v>
      </c>
      <c r="B587" s="56" t="n">
        <f aca="false">HLOOKUP("date",IF(TERM2="cash",cash,PRICELOOK),IF(A587&gt;=2,A587,2),FALSE())</f>
        <v>36265</v>
      </c>
      <c r="C587" s="1" t="n">
        <f aca="false">IF(MIN($N587:$O587)=0,0,N587)</f>
        <v>2</v>
      </c>
      <c r="D587" s="35" t="n">
        <f aca="false">IF(ma=7,AVERAGE(C581:C587),IF(ma=14,AVERAGE(C574:C587),IF(ma=30,AVERAGE(C558:C587),IF(ma=40,AVERAGE(C548:C587),0))))</f>
        <v>0</v>
      </c>
      <c r="E587" s="1" t="n">
        <f aca="false">IF(MIN($N587:$O587)=0,0,O587)</f>
        <v>2.065</v>
      </c>
      <c r="I587" s="56" t="n">
        <f aca="false">B587</f>
        <v>36265</v>
      </c>
      <c r="J587" s="35" t="n">
        <f aca="false">IF(MIN(C587,E587)=0,0,E587-C587)</f>
        <v>0.065</v>
      </c>
      <c r="K587" s="35" t="n">
        <f aca="false">IF(ma=7,AVERAGE(J581:J587),IF(ma=14,AVERAGE(J574:J587),IF(ma=30,AVERAGE(J558:J587),IF(ma=40,AVERAGE(J548:J587),0))))</f>
        <v>0</v>
      </c>
      <c r="L587" s="35"/>
      <c r="M587" s="35"/>
      <c r="N587" s="28" t="n">
        <f aca="false">IF(BASISYN="YES",Q587-S587,Q587)</f>
        <v>2</v>
      </c>
      <c r="O587" s="28" t="n">
        <f aca="false">IF(BASISYN="YES",R587-T587,R587)</f>
        <v>2.065</v>
      </c>
      <c r="Q587" s="28" t="n">
        <f aca="false">IF(ISNA(V587),Q586,V587)</f>
        <v>2</v>
      </c>
      <c r="R587" s="28" t="n">
        <f aca="false">IF(ISNA(W587),R586,W587)</f>
        <v>2.065</v>
      </c>
      <c r="S587" s="28" t="n">
        <f aca="false">IF(ISNA(X587),S586,X587)</f>
        <v>2.14</v>
      </c>
      <c r="T587" s="28" t="n">
        <f aca="false">IF(ISNA(Y587),T586,Y587)</f>
        <v>2.14</v>
      </c>
      <c r="V587" s="28" t="n">
        <f aca="false">VLOOKUP($B587,IF(V$1=2,PRICELOOK2,IF(V$1=3,PRICELOOK3,IF(V$1=4,cash,PRICELOOK))),V$2,FALSE())</f>
        <v>2</v>
      </c>
      <c r="W587" s="28" t="n">
        <f aca="false">VLOOKUP($B587,IF(W$1=2,PRICELOOK2,IF(W$1=3,PRICELOOK3,IF(W$1=4,cash,PRICELOOK))),W$2,FALSE())</f>
        <v>2.065</v>
      </c>
      <c r="X587" s="28" t="n">
        <f aca="false">VLOOKUP($B587,IF(X$1=2,PRICELOOK2,IF(X$1=3,PRICELOOK3,IF(X$1=4,cash,PRICELOOK))),X$2,FALSE())</f>
        <v>2.14</v>
      </c>
      <c r="Y587" s="28" t="n">
        <f aca="false">VLOOKUP($B587,IF(Y$1=2,PRICELOOK2,IF(Y$1=3,PRICELOOK3,IF(Y$1=4,cash,PRICELOOK))),Y$2,FALSE())</f>
        <v>2.14</v>
      </c>
      <c r="BK587" s="28" t="n">
        <f aca="false">V587</f>
        <v>2</v>
      </c>
      <c r="BL587" s="28" t="n">
        <f aca="false">W587</f>
        <v>2.065</v>
      </c>
      <c r="BM587" s="1" t="n">
        <f aca="false">IF(BK587=0,0,IF(BL587=0,0,1))</f>
        <v>1</v>
      </c>
      <c r="BN587" s="56" t="n">
        <f aca="false">B587</f>
        <v>36265</v>
      </c>
      <c r="BO587" s="71" t="n">
        <f aca="false">IF(BM587=1,CORREL(BK568:BK587,BL568:BL587),1.1)</f>
        <v>0.979588283950477</v>
      </c>
      <c r="BP587" s="28" t="n">
        <f aca="false">IF(BM587=0," ",BO587)</f>
        <v>0.979588283950477</v>
      </c>
      <c r="BV587" s="56" t="n">
        <f aca="false">BN587</f>
        <v>36265</v>
      </c>
      <c r="BW587" s="28" t="n">
        <f aca="false">V587</f>
        <v>2</v>
      </c>
      <c r="BX587" s="28" t="n">
        <f aca="false">W587</f>
        <v>2.065</v>
      </c>
      <c r="BY587" s="1" t="n">
        <f aca="false">LN(BW587/BW586)</f>
        <v>0.0227569871226163</v>
      </c>
      <c r="BZ587" s="1" t="n">
        <f aca="false">LN(BX587/BX586)</f>
        <v>0.00729043326267927</v>
      </c>
      <c r="CA587" s="56" t="n">
        <f aca="false">BV587</f>
        <v>36265</v>
      </c>
      <c r="CB587" s="1" t="n">
        <f aca="false">IF(ISNUMBER(STDEV(BY566:BY587)),STDEV(BY566:BY587)*SQRT(252),0)</f>
        <v>0.438118225104935</v>
      </c>
      <c r="CC587" s="1" t="n">
        <f aca="false">IF(ISNUMBER(STDEV(BZ566:BZ587)),STDEV(BZ566:BZ587)*SQRT(252),0)</f>
        <v>0.367429253931071</v>
      </c>
    </row>
    <row r="588" customFormat="false" ht="12.75" hidden="false" customHeight="false" outlineLevel="0" collapsed="false">
      <c r="A588" s="1" t="n">
        <f aca="false">A589-1</f>
        <v>1021</v>
      </c>
      <c r="B588" s="56" t="n">
        <f aca="false">HLOOKUP("date",IF(TERM2="cash",cash,PRICELOOK),IF(A588&gt;=2,A588,2),FALSE())</f>
        <v>36266</v>
      </c>
      <c r="C588" s="1" t="n">
        <f aca="false">IF(MIN($N588:$O588)=0,0,N588)</f>
        <v>2</v>
      </c>
      <c r="D588" s="35" t="n">
        <f aca="false">IF(ma=7,AVERAGE(C582:C588),IF(ma=14,AVERAGE(C575:C588),IF(ma=30,AVERAGE(C559:C588),IF(ma=40,AVERAGE(C549:C588),0))))</f>
        <v>0</v>
      </c>
      <c r="E588" s="1" t="n">
        <f aca="false">IF(MIN($N588:$O588)=0,0,O588)</f>
        <v>2.07</v>
      </c>
      <c r="I588" s="56" t="n">
        <f aca="false">B588</f>
        <v>36266</v>
      </c>
      <c r="J588" s="35" t="n">
        <f aca="false">IF(MIN(C588,E588)=0,0,E588-C588)</f>
        <v>0.0699999999999998</v>
      </c>
      <c r="K588" s="35" t="n">
        <f aca="false">IF(ma=7,AVERAGE(J582:J588),IF(ma=14,AVERAGE(J575:J588),IF(ma=30,AVERAGE(J559:J588),IF(ma=40,AVERAGE(J549:J588),0))))</f>
        <v>0</v>
      </c>
      <c r="L588" s="35"/>
      <c r="M588" s="35"/>
      <c r="N588" s="28" t="n">
        <f aca="false">IF(BASISYN="YES",Q588-S588,Q588)</f>
        <v>2</v>
      </c>
      <c r="O588" s="28" t="n">
        <f aca="false">IF(BASISYN="YES",R588-T588,R588)</f>
        <v>2.07</v>
      </c>
      <c r="Q588" s="28" t="n">
        <f aca="false">IF(ISNA(V588),Q587,V588)</f>
        <v>2</v>
      </c>
      <c r="R588" s="28" t="n">
        <f aca="false">IF(ISNA(W588),R587,W588)</f>
        <v>2.07</v>
      </c>
      <c r="S588" s="28" t="n">
        <f aca="false">IF(ISNA(X588),S587,X588)</f>
        <v>2.15</v>
      </c>
      <c r="T588" s="28" t="n">
        <f aca="false">IF(ISNA(Y588),T587,Y588)</f>
        <v>2.15</v>
      </c>
      <c r="V588" s="28" t="n">
        <f aca="false">VLOOKUP($B588,IF(V$1=2,PRICELOOK2,IF(V$1=3,PRICELOOK3,IF(V$1=4,cash,PRICELOOK))),V$2,FALSE())</f>
        <v>2</v>
      </c>
      <c r="W588" s="28" t="n">
        <f aca="false">VLOOKUP($B588,IF(W$1=2,PRICELOOK2,IF(W$1=3,PRICELOOK3,IF(W$1=4,cash,PRICELOOK))),W$2,FALSE())</f>
        <v>2.07</v>
      </c>
      <c r="X588" s="28" t="n">
        <f aca="false">VLOOKUP($B588,IF(X$1=2,PRICELOOK2,IF(X$1=3,PRICELOOK3,IF(X$1=4,cash,PRICELOOK))),X$2,FALSE())</f>
        <v>2.15</v>
      </c>
      <c r="Y588" s="28" t="n">
        <f aca="false">VLOOKUP($B588,IF(Y$1=2,PRICELOOK2,IF(Y$1=3,PRICELOOK3,IF(Y$1=4,cash,PRICELOOK))),Y$2,FALSE())</f>
        <v>2.15</v>
      </c>
      <c r="BK588" s="28" t="n">
        <f aca="false">V588</f>
        <v>2</v>
      </c>
      <c r="BL588" s="28" t="n">
        <f aca="false">W588</f>
        <v>2.07</v>
      </c>
      <c r="BM588" s="1" t="n">
        <f aca="false">IF(BK588=0,0,IF(BL588=0,0,1))</f>
        <v>1</v>
      </c>
      <c r="BN588" s="56" t="n">
        <f aca="false">B588</f>
        <v>36266</v>
      </c>
      <c r="BO588" s="71" t="n">
        <f aca="false">IF(BM588=1,CORREL(BK569:BK588,BL569:BL588),1.1)</f>
        <v>0.973198540080133</v>
      </c>
      <c r="BP588" s="28" t="n">
        <f aca="false">IF(BM588=0," ",BO588)</f>
        <v>0.973198540080133</v>
      </c>
      <c r="BV588" s="56" t="n">
        <f aca="false">BN588</f>
        <v>36266</v>
      </c>
      <c r="BW588" s="28" t="n">
        <f aca="false">V588</f>
        <v>2</v>
      </c>
      <c r="BX588" s="28" t="n">
        <f aca="false">W588</f>
        <v>2.07</v>
      </c>
      <c r="BY588" s="1" t="n">
        <f aca="false">LN(BW588/BW587)</f>
        <v>0</v>
      </c>
      <c r="BZ588" s="1" t="n">
        <f aca="false">LN(BX588/BX587)</f>
        <v>0.00241838086428165</v>
      </c>
      <c r="CA588" s="56" t="n">
        <f aca="false">BV588</f>
        <v>36266</v>
      </c>
      <c r="CB588" s="1" t="n">
        <f aca="false">IF(ISNUMBER(STDEV(BY567:BY588)),STDEV(BY567:BY588)*SQRT(252),0)</f>
        <v>0.439114473883985</v>
      </c>
      <c r="CC588" s="1" t="n">
        <f aca="false">IF(ISNUMBER(STDEV(BZ567:BZ588)),STDEV(BZ567:BZ588)*SQRT(252),0)</f>
        <v>0.365993940427938</v>
      </c>
    </row>
    <row r="589" customFormat="false" ht="12.75" hidden="false" customHeight="false" outlineLevel="0" collapsed="false">
      <c r="A589" s="1" t="n">
        <f aca="false">A590-1</f>
        <v>1022</v>
      </c>
      <c r="B589" s="56" t="n">
        <f aca="false">HLOOKUP("date",IF(TERM2="cash",cash,PRICELOOK),IF(A589&gt;=2,A589,2),FALSE())</f>
        <v>36267</v>
      </c>
      <c r="C589" s="1" t="n">
        <f aca="false">IF(MIN($N589:$O589)=0,0,N589)</f>
        <v>2</v>
      </c>
      <c r="D589" s="35" t="n">
        <f aca="false">IF(ma=7,AVERAGE(C583:C589),IF(ma=14,AVERAGE(C576:C589),IF(ma=30,AVERAGE(C560:C589),IF(ma=40,AVERAGE(C550:C589),0))))</f>
        <v>0</v>
      </c>
      <c r="E589" s="1" t="n">
        <f aca="false">IF(MIN($N589:$O589)=0,0,O589)</f>
        <v>2.07</v>
      </c>
      <c r="I589" s="56" t="n">
        <f aca="false">B589</f>
        <v>36267</v>
      </c>
      <c r="J589" s="35" t="n">
        <f aca="false">IF(MIN(C589,E589)=0,0,E589-C589)</f>
        <v>0.0699999999999998</v>
      </c>
      <c r="K589" s="35" t="n">
        <f aca="false">IF(ma=7,AVERAGE(J583:J589),IF(ma=14,AVERAGE(J576:J589),IF(ma=30,AVERAGE(J560:J589),IF(ma=40,AVERAGE(J550:J589),0))))</f>
        <v>0</v>
      </c>
      <c r="L589" s="35"/>
      <c r="M589" s="35"/>
      <c r="N589" s="28" t="n">
        <f aca="false">IF(BASISYN="YES",Q589-S589,Q589)</f>
        <v>2</v>
      </c>
      <c r="O589" s="28" t="n">
        <f aca="false">IF(BASISYN="YES",R589-T589,R589)</f>
        <v>2.07</v>
      </c>
      <c r="Q589" s="28" t="n">
        <f aca="false">IF(ISNA(V589),Q588,V589)</f>
        <v>2</v>
      </c>
      <c r="R589" s="28" t="n">
        <f aca="false">IF(ISNA(W589),R588,W589)</f>
        <v>2.07</v>
      </c>
      <c r="S589" s="28" t="n">
        <f aca="false">IF(ISNA(X589),S588,X589)</f>
        <v>2.15</v>
      </c>
      <c r="T589" s="28" t="n">
        <f aca="false">IF(ISNA(Y589),T588,Y589)</f>
        <v>2.15</v>
      </c>
      <c r="V589" s="28" t="n">
        <f aca="false">VLOOKUP($B589,IF(V$1=2,PRICELOOK2,IF(V$1=3,PRICELOOK3,IF(V$1=4,cash,PRICELOOK))),V$2,FALSE())</f>
        <v>2</v>
      </c>
      <c r="W589" s="28" t="n">
        <f aca="false">VLOOKUP($B589,IF(W$1=2,PRICELOOK2,IF(W$1=3,PRICELOOK3,IF(W$1=4,cash,PRICELOOK))),W$2,FALSE())</f>
        <v>2.07</v>
      </c>
      <c r="X589" s="28" t="n">
        <f aca="false">VLOOKUP($B589,IF(X$1=2,PRICELOOK2,IF(X$1=3,PRICELOOK3,IF(X$1=4,cash,PRICELOOK))),X$2,FALSE())</f>
        <v>2.15</v>
      </c>
      <c r="Y589" s="28" t="n">
        <f aca="false">VLOOKUP($B589,IF(Y$1=2,PRICELOOK2,IF(Y$1=3,PRICELOOK3,IF(Y$1=4,cash,PRICELOOK))),Y$2,FALSE())</f>
        <v>2.15</v>
      </c>
      <c r="BK589" s="28" t="n">
        <f aca="false">V589</f>
        <v>2</v>
      </c>
      <c r="BL589" s="28" t="n">
        <f aca="false">W589</f>
        <v>2.07</v>
      </c>
      <c r="BM589" s="1" t="n">
        <f aca="false">IF(BK589=0,0,IF(BL589=0,0,1))</f>
        <v>1</v>
      </c>
      <c r="BN589" s="56" t="n">
        <f aca="false">B589</f>
        <v>36267</v>
      </c>
      <c r="BO589" s="71" t="n">
        <f aca="false">IF(BM589=1,CORREL(BK570:BK589,BL570:BL589),1.1)</f>
        <v>0.965900439330127</v>
      </c>
      <c r="BP589" s="28" t="n">
        <f aca="false">IF(BM589=0," ",BO589)</f>
        <v>0.965900439330127</v>
      </c>
      <c r="BV589" s="56" t="n">
        <f aca="false">BN589</f>
        <v>36267</v>
      </c>
      <c r="BW589" s="28" t="n">
        <f aca="false">V589</f>
        <v>2</v>
      </c>
      <c r="BX589" s="28" t="n">
        <f aca="false">W589</f>
        <v>2.07</v>
      </c>
      <c r="BY589" s="1" t="n">
        <f aca="false">LN(BW589/BW588)</f>
        <v>0</v>
      </c>
      <c r="BZ589" s="1" t="n">
        <f aca="false">LN(BX589/BX588)</f>
        <v>0</v>
      </c>
      <c r="CA589" s="56" t="n">
        <f aca="false">BV589</f>
        <v>36267</v>
      </c>
      <c r="CB589" s="1" t="n">
        <f aca="false">IF(ISNUMBER(STDEV(BY568:BY589)),STDEV(BY568:BY589)*SQRT(252),0)</f>
        <v>0.439114473883985</v>
      </c>
      <c r="CC589" s="1" t="n">
        <f aca="false">IF(ISNUMBER(STDEV(BZ568:BZ589)),STDEV(BZ568:BZ589)*SQRT(252),0)</f>
        <v>0.366622388923774</v>
      </c>
    </row>
    <row r="590" customFormat="false" ht="12.75" hidden="false" customHeight="false" outlineLevel="0" collapsed="false">
      <c r="A590" s="1" t="n">
        <f aca="false">A591-1</f>
        <v>1023</v>
      </c>
      <c r="B590" s="56" t="n">
        <f aca="false">HLOOKUP("date",IF(TERM2="cash",cash,PRICELOOK),IF(A590&gt;=2,A590,2),FALSE())</f>
        <v>36268</v>
      </c>
      <c r="C590" s="1" t="n">
        <f aca="false">IF(MIN($N590:$O590)=0,0,N590)</f>
        <v>2</v>
      </c>
      <c r="D590" s="35" t="n">
        <f aca="false">IF(ma=7,AVERAGE(C584:C590),IF(ma=14,AVERAGE(C577:C590),IF(ma=30,AVERAGE(C561:C590),IF(ma=40,AVERAGE(C551:C590),0))))</f>
        <v>0</v>
      </c>
      <c r="E590" s="1" t="n">
        <f aca="false">IF(MIN($N590:$O590)=0,0,O590)</f>
        <v>2.07</v>
      </c>
      <c r="I590" s="56" t="n">
        <f aca="false">B590</f>
        <v>36268</v>
      </c>
      <c r="J590" s="35" t="n">
        <f aca="false">IF(MIN(C590,E590)=0,0,E590-C590)</f>
        <v>0.0699999999999998</v>
      </c>
      <c r="K590" s="35" t="n">
        <f aca="false">IF(ma=7,AVERAGE(J584:J590),IF(ma=14,AVERAGE(J577:J590),IF(ma=30,AVERAGE(J561:J590),IF(ma=40,AVERAGE(J551:J590),0))))</f>
        <v>0</v>
      </c>
      <c r="L590" s="35"/>
      <c r="M590" s="35"/>
      <c r="N590" s="28" t="n">
        <f aca="false">IF(BASISYN="YES",Q590-S590,Q590)</f>
        <v>2</v>
      </c>
      <c r="O590" s="28" t="n">
        <f aca="false">IF(BASISYN="YES",R590-T590,R590)</f>
        <v>2.07</v>
      </c>
      <c r="Q590" s="28" t="n">
        <f aca="false">IF(ISNA(V590),Q589,V590)</f>
        <v>2</v>
      </c>
      <c r="R590" s="28" t="n">
        <f aca="false">IF(ISNA(W590),R589,W590)</f>
        <v>2.07</v>
      </c>
      <c r="S590" s="28" t="n">
        <f aca="false">IF(ISNA(X590),S589,X590)</f>
        <v>2.15</v>
      </c>
      <c r="T590" s="28" t="n">
        <f aca="false">IF(ISNA(Y590),T589,Y590)</f>
        <v>2.15</v>
      </c>
      <c r="V590" s="28" t="n">
        <f aca="false">VLOOKUP($B590,IF(V$1=2,PRICELOOK2,IF(V$1=3,PRICELOOK3,IF(V$1=4,cash,PRICELOOK))),V$2,FALSE())</f>
        <v>2</v>
      </c>
      <c r="W590" s="28" t="n">
        <f aca="false">VLOOKUP($B590,IF(W$1=2,PRICELOOK2,IF(W$1=3,PRICELOOK3,IF(W$1=4,cash,PRICELOOK))),W$2,FALSE())</f>
        <v>2.07</v>
      </c>
      <c r="X590" s="28" t="n">
        <f aca="false">VLOOKUP($B590,IF(X$1=2,PRICELOOK2,IF(X$1=3,PRICELOOK3,IF(X$1=4,cash,PRICELOOK))),X$2,FALSE())</f>
        <v>2.15</v>
      </c>
      <c r="Y590" s="28" t="n">
        <f aca="false">VLOOKUP($B590,IF(Y$1=2,PRICELOOK2,IF(Y$1=3,PRICELOOK3,IF(Y$1=4,cash,PRICELOOK))),Y$2,FALSE())</f>
        <v>2.15</v>
      </c>
      <c r="BK590" s="28" t="n">
        <f aca="false">V590</f>
        <v>2</v>
      </c>
      <c r="BL590" s="28" t="n">
        <f aca="false">W590</f>
        <v>2.07</v>
      </c>
      <c r="BM590" s="1" t="n">
        <f aca="false">IF(BK590=0,0,IF(BL590=0,0,1))</f>
        <v>1</v>
      </c>
      <c r="BN590" s="56" t="n">
        <f aca="false">B590</f>
        <v>36268</v>
      </c>
      <c r="BO590" s="71" t="n">
        <f aca="false">IF(BM590=1,CORREL(BK571:BK590,BL571:BL590),1.1)</f>
        <v>0.95462052774069</v>
      </c>
      <c r="BP590" s="28" t="n">
        <f aca="false">IF(BM590=0," ",BO590)</f>
        <v>0.95462052774069</v>
      </c>
      <c r="BV590" s="56" t="n">
        <f aca="false">BN590</f>
        <v>36268</v>
      </c>
      <c r="BW590" s="28" t="n">
        <f aca="false">V590</f>
        <v>2</v>
      </c>
      <c r="BX590" s="28" t="n">
        <f aca="false">W590</f>
        <v>2.07</v>
      </c>
      <c r="BY590" s="1" t="n">
        <f aca="false">LN(BW590/BW589)</f>
        <v>0</v>
      </c>
      <c r="BZ590" s="1" t="n">
        <f aca="false">LN(BX590/BX589)</f>
        <v>0</v>
      </c>
      <c r="CA590" s="56" t="n">
        <f aca="false">BV590</f>
        <v>36268</v>
      </c>
      <c r="CB590" s="1" t="n">
        <f aca="false">IF(ISNUMBER(STDEV(BY569:BY590)),STDEV(BY569:BY590)*SQRT(252),0)</f>
        <v>0.439114473883985</v>
      </c>
      <c r="CC590" s="1" t="n">
        <f aca="false">IF(ISNUMBER(STDEV(BZ569:BZ590)),STDEV(BZ569:BZ590)*SQRT(252),0)</f>
        <v>0.366622388923774</v>
      </c>
    </row>
    <row r="591" customFormat="false" ht="12.75" hidden="false" customHeight="false" outlineLevel="0" collapsed="false">
      <c r="A591" s="1" t="n">
        <f aca="false">A592-1</f>
        <v>1024</v>
      </c>
      <c r="B591" s="56" t="n">
        <f aca="false">HLOOKUP("date",IF(TERM2="cash",cash,PRICELOOK),IF(A591&gt;=2,A591,2),FALSE())</f>
        <v>36269</v>
      </c>
      <c r="C591" s="1" t="n">
        <f aca="false">IF(MIN($N591:$O591)=0,0,N591)</f>
        <v>1.965</v>
      </c>
      <c r="D591" s="35" t="n">
        <f aca="false">IF(ma=7,AVERAGE(C585:C591),IF(ma=14,AVERAGE(C578:C591),IF(ma=30,AVERAGE(C562:C591),IF(ma=40,AVERAGE(C552:C591),0))))</f>
        <v>0</v>
      </c>
      <c r="E591" s="1" t="n">
        <f aca="false">IF(MIN($N591:$O591)=0,0,O591)</f>
        <v>2.065</v>
      </c>
      <c r="I591" s="56" t="n">
        <f aca="false">B591</f>
        <v>36269</v>
      </c>
      <c r="J591" s="35" t="n">
        <f aca="false">IF(MIN(C591,E591)=0,0,E591-C591)</f>
        <v>0.0999999999999999</v>
      </c>
      <c r="K591" s="35" t="n">
        <f aca="false">IF(ma=7,AVERAGE(J585:J591),IF(ma=14,AVERAGE(J578:J591),IF(ma=30,AVERAGE(J562:J591),IF(ma=40,AVERAGE(J552:J591),0))))</f>
        <v>0</v>
      </c>
      <c r="L591" s="35"/>
      <c r="M591" s="35"/>
      <c r="N591" s="28" t="n">
        <f aca="false">IF(BASISYN="YES",Q591-S591,Q591)</f>
        <v>1.965</v>
      </c>
      <c r="O591" s="28" t="n">
        <f aca="false">IF(BASISYN="YES",R591-T591,R591)</f>
        <v>2.065</v>
      </c>
      <c r="Q591" s="28" t="n">
        <f aca="false">IF(ISNA(V591),Q590,V591)</f>
        <v>1.965</v>
      </c>
      <c r="R591" s="28" t="n">
        <f aca="false">IF(ISNA(W591),R590,W591)</f>
        <v>2.065</v>
      </c>
      <c r="S591" s="28" t="n">
        <f aca="false">IF(ISNA(X591),S590,X591)</f>
        <v>2.115</v>
      </c>
      <c r="T591" s="28" t="n">
        <f aca="false">IF(ISNA(Y591),T590,Y591)</f>
        <v>2.115</v>
      </c>
      <c r="V591" s="28" t="n">
        <f aca="false">VLOOKUP($B591,IF(V$1=2,PRICELOOK2,IF(V$1=3,PRICELOOK3,IF(V$1=4,cash,PRICELOOK))),V$2,FALSE())</f>
        <v>1.965</v>
      </c>
      <c r="W591" s="28" t="n">
        <f aca="false">VLOOKUP($B591,IF(W$1=2,PRICELOOK2,IF(W$1=3,PRICELOOK3,IF(W$1=4,cash,PRICELOOK))),W$2,FALSE())</f>
        <v>2.065</v>
      </c>
      <c r="X591" s="28" t="n">
        <f aca="false">VLOOKUP($B591,IF(X$1=2,PRICELOOK2,IF(X$1=3,PRICELOOK3,IF(X$1=4,cash,PRICELOOK))),X$2,FALSE())</f>
        <v>2.115</v>
      </c>
      <c r="Y591" s="28" t="n">
        <f aca="false">VLOOKUP($B591,IF(Y$1=2,PRICELOOK2,IF(Y$1=3,PRICELOOK3,IF(Y$1=4,cash,PRICELOOK))),Y$2,FALSE())</f>
        <v>2.115</v>
      </c>
      <c r="BK591" s="28" t="n">
        <f aca="false">V591</f>
        <v>1.965</v>
      </c>
      <c r="BL591" s="28" t="n">
        <f aca="false">W591</f>
        <v>2.065</v>
      </c>
      <c r="BM591" s="1" t="n">
        <f aca="false">IF(BK591=0,0,IF(BL591=0,0,1))</f>
        <v>1</v>
      </c>
      <c r="BN591" s="56" t="n">
        <f aca="false">B591</f>
        <v>36269</v>
      </c>
      <c r="BO591" s="71" t="n">
        <f aca="false">IF(BM591=1,CORREL(BK572:BK591,BL572:BL591),1.1)</f>
        <v>0.947902299358819</v>
      </c>
      <c r="BP591" s="28" t="n">
        <f aca="false">IF(BM591=0," ",BO591)</f>
        <v>0.947902299358819</v>
      </c>
      <c r="BV591" s="56" t="n">
        <f aca="false">BN591</f>
        <v>36269</v>
      </c>
      <c r="BW591" s="28" t="n">
        <f aca="false">V591</f>
        <v>1.965</v>
      </c>
      <c r="BX591" s="28" t="n">
        <f aca="false">W591</f>
        <v>2.065</v>
      </c>
      <c r="BY591" s="1" t="n">
        <f aca="false">LN(BW591/BW590)</f>
        <v>-0.0176549352387207</v>
      </c>
      <c r="BZ591" s="1" t="n">
        <f aca="false">LN(BX591/BX590)</f>
        <v>-0.00241838086428153</v>
      </c>
      <c r="CA591" s="56" t="n">
        <f aca="false">BV591</f>
        <v>36269</v>
      </c>
      <c r="CB591" s="1" t="n">
        <f aca="false">IF(ISNUMBER(STDEV(BY570:BY591)),STDEV(BY570:BY591)*SQRT(252),0)</f>
        <v>0.447387289407554</v>
      </c>
      <c r="CC591" s="1" t="n">
        <f aca="false">IF(ISNUMBER(STDEV(BZ570:BZ591)),STDEV(BZ570:BZ591)*SQRT(252),0)</f>
        <v>0.367348234849678</v>
      </c>
    </row>
    <row r="592" customFormat="false" ht="12.75" hidden="false" customHeight="false" outlineLevel="0" collapsed="false">
      <c r="A592" s="1" t="n">
        <f aca="false">A593-1</f>
        <v>1025</v>
      </c>
      <c r="B592" s="56" t="n">
        <f aca="false">HLOOKUP("date",IF(TERM2="cash",cash,PRICELOOK),IF(A592&gt;=2,A592,2),FALSE())</f>
        <v>36270</v>
      </c>
      <c r="C592" s="1" t="n">
        <f aca="false">IF(MIN($N592:$O592)=0,0,N592)</f>
        <v>2.015</v>
      </c>
      <c r="D592" s="35" t="n">
        <f aca="false">IF(ma=7,AVERAGE(C586:C592),IF(ma=14,AVERAGE(C579:C592),IF(ma=30,AVERAGE(C563:C592),IF(ma=40,AVERAGE(C553:C592),0))))</f>
        <v>0</v>
      </c>
      <c r="E592" s="1" t="n">
        <f aca="false">IF(MIN($N592:$O592)=0,0,O592)</f>
        <v>2.12</v>
      </c>
      <c r="I592" s="56" t="n">
        <f aca="false">B592</f>
        <v>36270</v>
      </c>
      <c r="J592" s="35" t="n">
        <f aca="false">IF(MIN(C592,E592)=0,0,E592-C592)</f>
        <v>0.105</v>
      </c>
      <c r="K592" s="35" t="n">
        <f aca="false">IF(ma=7,AVERAGE(J586:J592),IF(ma=14,AVERAGE(J579:J592),IF(ma=30,AVERAGE(J563:J592),IF(ma=40,AVERAGE(J553:J592),0))))</f>
        <v>0</v>
      </c>
      <c r="L592" s="35"/>
      <c r="M592" s="35"/>
      <c r="N592" s="28" t="n">
        <f aca="false">IF(BASISYN="YES",Q592-S592,Q592)</f>
        <v>2.015</v>
      </c>
      <c r="O592" s="28" t="n">
        <f aca="false">IF(BASISYN="YES",R592-T592,R592)</f>
        <v>2.12</v>
      </c>
      <c r="Q592" s="28" t="n">
        <f aca="false">IF(ISNA(V592),Q591,V592)</f>
        <v>2.015</v>
      </c>
      <c r="R592" s="28" t="n">
        <f aca="false">IF(ISNA(W592),R591,W592)</f>
        <v>2.12</v>
      </c>
      <c r="S592" s="28" t="n">
        <f aca="false">IF(ISNA(X592),S591,X592)</f>
        <v>2.18</v>
      </c>
      <c r="T592" s="28" t="n">
        <f aca="false">IF(ISNA(Y592),T591,Y592)</f>
        <v>2.18</v>
      </c>
      <c r="V592" s="28" t="n">
        <f aca="false">VLOOKUP($B592,IF(V$1=2,PRICELOOK2,IF(V$1=3,PRICELOOK3,IF(V$1=4,cash,PRICELOOK))),V$2,FALSE())</f>
        <v>2.015</v>
      </c>
      <c r="W592" s="28" t="n">
        <f aca="false">VLOOKUP($B592,IF(W$1=2,PRICELOOK2,IF(W$1=3,PRICELOOK3,IF(W$1=4,cash,PRICELOOK))),W$2,FALSE())</f>
        <v>2.12</v>
      </c>
      <c r="X592" s="28" t="n">
        <f aca="false">VLOOKUP($B592,IF(X$1=2,PRICELOOK2,IF(X$1=3,PRICELOOK3,IF(X$1=4,cash,PRICELOOK))),X$2,FALSE())</f>
        <v>2.18</v>
      </c>
      <c r="Y592" s="28" t="n">
        <f aca="false">VLOOKUP($B592,IF(Y$1=2,PRICELOOK2,IF(Y$1=3,PRICELOOK3,IF(Y$1=4,cash,PRICELOOK))),Y$2,FALSE())</f>
        <v>2.18</v>
      </c>
      <c r="BK592" s="28" t="n">
        <f aca="false">V592</f>
        <v>2.015</v>
      </c>
      <c r="BL592" s="28" t="n">
        <f aca="false">W592</f>
        <v>2.12</v>
      </c>
      <c r="BM592" s="1" t="n">
        <f aca="false">IF(BK592=0,0,IF(BL592=0,0,1))</f>
        <v>1</v>
      </c>
      <c r="BN592" s="56" t="n">
        <f aca="false">B592</f>
        <v>36270</v>
      </c>
      <c r="BO592" s="71" t="n">
        <f aca="false">IF(BM592=1,CORREL(BK573:BK592,BL573:BL592),1.1)</f>
        <v>0.948720866541664</v>
      </c>
      <c r="BP592" s="28" t="n">
        <f aca="false">IF(BM592=0," ",BO592)</f>
        <v>0.948720866541664</v>
      </c>
      <c r="BV592" s="56" t="n">
        <f aca="false">BN592</f>
        <v>36270</v>
      </c>
      <c r="BW592" s="28" t="n">
        <f aca="false">V592</f>
        <v>2.015</v>
      </c>
      <c r="BX592" s="28" t="n">
        <f aca="false">W592</f>
        <v>2.12</v>
      </c>
      <c r="BY592" s="1" t="n">
        <f aca="false">LN(BW592/BW591)</f>
        <v>0.0251269500774219</v>
      </c>
      <c r="BZ592" s="1" t="n">
        <f aca="false">LN(BX592/BX591)</f>
        <v>0.0262858622709251</v>
      </c>
      <c r="CA592" s="56" t="n">
        <f aca="false">BV592</f>
        <v>36270</v>
      </c>
      <c r="CB592" s="1" t="n">
        <f aca="false">IF(ISNUMBER(STDEV(BY571:BY592)),STDEV(BY571:BY592)*SQRT(252),0)</f>
        <v>0.450634125718694</v>
      </c>
      <c r="CC592" s="1" t="n">
        <f aca="false">IF(ISNUMBER(STDEV(BZ571:BZ592)),STDEV(BZ571:BZ592)*SQRT(252),0)</f>
        <v>0.370443519362563</v>
      </c>
    </row>
    <row r="593" customFormat="false" ht="12.75" hidden="false" customHeight="false" outlineLevel="0" collapsed="false">
      <c r="A593" s="1" t="n">
        <f aca="false">A594-1</f>
        <v>1026</v>
      </c>
      <c r="B593" s="56" t="n">
        <f aca="false">HLOOKUP("date",IF(TERM2="cash",cash,PRICELOOK),IF(A593&gt;=2,A593,2),FALSE())</f>
        <v>36271</v>
      </c>
      <c r="C593" s="1" t="n">
        <f aca="false">IF(MIN($N593:$O593)=0,0,N593)</f>
        <v>2.005</v>
      </c>
      <c r="D593" s="35" t="n">
        <f aca="false">IF(ma=7,AVERAGE(C587:C593),IF(ma=14,AVERAGE(C580:C593),IF(ma=30,AVERAGE(C564:C593),IF(ma=40,AVERAGE(C554:C593),0))))</f>
        <v>0</v>
      </c>
      <c r="E593" s="1" t="n">
        <f aca="false">IF(MIN($N593:$O593)=0,0,O593)</f>
        <v>2.125</v>
      </c>
      <c r="I593" s="56" t="n">
        <f aca="false">B593</f>
        <v>36271</v>
      </c>
      <c r="J593" s="35" t="n">
        <f aca="false">IF(MIN(C593,E593)=0,0,E593-C593)</f>
        <v>0.12</v>
      </c>
      <c r="K593" s="35" t="n">
        <f aca="false">IF(ma=7,AVERAGE(J587:J593),IF(ma=14,AVERAGE(J580:J593),IF(ma=30,AVERAGE(J564:J593),IF(ma=40,AVERAGE(J554:J593),0))))</f>
        <v>0</v>
      </c>
      <c r="L593" s="35"/>
      <c r="M593" s="35"/>
      <c r="N593" s="28" t="n">
        <f aca="false">IF(BASISYN="YES",Q593-S593,Q593)</f>
        <v>2.005</v>
      </c>
      <c r="O593" s="28" t="n">
        <f aca="false">IF(BASISYN="YES",R593-T593,R593)</f>
        <v>2.125</v>
      </c>
      <c r="Q593" s="28" t="n">
        <f aca="false">IF(ISNA(V593),Q592,V593)</f>
        <v>2.005</v>
      </c>
      <c r="R593" s="28" t="n">
        <f aca="false">IF(ISNA(W593),R592,W593)</f>
        <v>2.125</v>
      </c>
      <c r="S593" s="28" t="n">
        <f aca="false">IF(ISNA(X593),S592,X593)</f>
        <v>2.175</v>
      </c>
      <c r="T593" s="28" t="n">
        <f aca="false">IF(ISNA(Y593),T592,Y593)</f>
        <v>2.175</v>
      </c>
      <c r="V593" s="28" t="n">
        <f aca="false">VLOOKUP($B593,IF(V$1=2,PRICELOOK2,IF(V$1=3,PRICELOOK3,IF(V$1=4,cash,PRICELOOK))),V$2,FALSE())</f>
        <v>2.005</v>
      </c>
      <c r="W593" s="28" t="n">
        <f aca="false">VLOOKUP($B593,IF(W$1=2,PRICELOOK2,IF(W$1=3,PRICELOOK3,IF(W$1=4,cash,PRICELOOK))),W$2,FALSE())</f>
        <v>2.125</v>
      </c>
      <c r="X593" s="28" t="n">
        <f aca="false">VLOOKUP($B593,IF(X$1=2,PRICELOOK2,IF(X$1=3,PRICELOOK3,IF(X$1=4,cash,PRICELOOK))),X$2,FALSE())</f>
        <v>2.175</v>
      </c>
      <c r="Y593" s="28" t="n">
        <f aca="false">VLOOKUP($B593,IF(Y$1=2,PRICELOOK2,IF(Y$1=3,PRICELOOK3,IF(Y$1=4,cash,PRICELOOK))),Y$2,FALSE())</f>
        <v>2.175</v>
      </c>
      <c r="BK593" s="28" t="n">
        <f aca="false">V593</f>
        <v>2.005</v>
      </c>
      <c r="BL593" s="28" t="n">
        <f aca="false">W593</f>
        <v>2.125</v>
      </c>
      <c r="BM593" s="1" t="n">
        <f aca="false">IF(BK593=0,0,IF(BL593=0,0,1))</f>
        <v>1</v>
      </c>
      <c r="BN593" s="56" t="n">
        <f aca="false">B593</f>
        <v>36271</v>
      </c>
      <c r="BO593" s="71" t="n">
        <f aca="false">IF(BM593=1,CORREL(BK574:BK593,BL574:BL593),1.1)</f>
        <v>0.939394858611831</v>
      </c>
      <c r="BP593" s="28" t="n">
        <f aca="false">IF(BM593=0," ",BO593)</f>
        <v>0.939394858611831</v>
      </c>
      <c r="BV593" s="56" t="n">
        <f aca="false">BN593</f>
        <v>36271</v>
      </c>
      <c r="BW593" s="28" t="n">
        <f aca="false">V593</f>
        <v>2.005</v>
      </c>
      <c r="BX593" s="28" t="n">
        <f aca="false">W593</f>
        <v>2.125</v>
      </c>
      <c r="BY593" s="1" t="n">
        <f aca="false">LN(BW593/BW592)</f>
        <v>-0.00497513464011396</v>
      </c>
      <c r="BZ593" s="1" t="n">
        <f aca="false">LN(BX593/BX592)</f>
        <v>0.00235571369245898</v>
      </c>
      <c r="CA593" s="56" t="n">
        <f aca="false">BV593</f>
        <v>36271</v>
      </c>
      <c r="CB593" s="1" t="n">
        <f aca="false">IF(ISNUMBER(STDEV(BY572:BY593)),STDEV(BY572:BY593)*SQRT(252),0)</f>
        <v>0.44981474101161</v>
      </c>
      <c r="CC593" s="1" t="n">
        <f aca="false">IF(ISNUMBER(STDEV(BZ572:BZ593)),STDEV(BZ572:BZ593)*SQRT(252),0)</f>
        <v>0.370882076908154</v>
      </c>
    </row>
    <row r="594" customFormat="false" ht="12.75" hidden="false" customHeight="false" outlineLevel="0" collapsed="false">
      <c r="A594" s="1" t="n">
        <f aca="false">A595-1</f>
        <v>1027</v>
      </c>
      <c r="B594" s="56" t="n">
        <f aca="false">HLOOKUP("date",IF(TERM2="cash",cash,PRICELOOK),IF(A594&gt;=2,A594,2),FALSE())</f>
        <v>36272</v>
      </c>
      <c r="C594" s="1" t="n">
        <f aca="false">IF(MIN($N594:$O594)=0,0,N594)</f>
        <v>2.065</v>
      </c>
      <c r="D594" s="35" t="n">
        <f aca="false">IF(ma=7,AVERAGE(C588:C594),IF(ma=14,AVERAGE(C581:C594),IF(ma=30,AVERAGE(C565:C594),IF(ma=40,AVERAGE(C555:C594),0))))</f>
        <v>0</v>
      </c>
      <c r="E594" s="1" t="n">
        <f aca="false">IF(MIN($N594:$O594)=0,0,O594)</f>
        <v>2.185</v>
      </c>
      <c r="I594" s="56" t="n">
        <f aca="false">B594</f>
        <v>36272</v>
      </c>
      <c r="J594" s="35" t="n">
        <f aca="false">IF(MIN(C594,E594)=0,0,E594-C594)</f>
        <v>0.12</v>
      </c>
      <c r="K594" s="35" t="n">
        <f aca="false">IF(ma=7,AVERAGE(J588:J594),IF(ma=14,AVERAGE(J581:J594),IF(ma=30,AVERAGE(J565:J594),IF(ma=40,AVERAGE(J555:J594),0))))</f>
        <v>0</v>
      </c>
      <c r="L594" s="35"/>
      <c r="M594" s="35"/>
      <c r="N594" s="28" t="n">
        <f aca="false">IF(BASISYN="YES",Q594-S594,Q594)</f>
        <v>2.065</v>
      </c>
      <c r="O594" s="28" t="n">
        <f aca="false">IF(BASISYN="YES",R594-T594,R594)</f>
        <v>2.185</v>
      </c>
      <c r="Q594" s="28" t="n">
        <f aca="false">IF(ISNA(V594),Q593,V594)</f>
        <v>2.065</v>
      </c>
      <c r="R594" s="28" t="n">
        <f aca="false">IF(ISNA(W594),R593,W594)</f>
        <v>2.185</v>
      </c>
      <c r="S594" s="28" t="n">
        <f aca="false">IF(ISNA(X594),S593,X594)</f>
        <v>2.25</v>
      </c>
      <c r="T594" s="28" t="n">
        <f aca="false">IF(ISNA(Y594),T593,Y594)</f>
        <v>2.25</v>
      </c>
      <c r="V594" s="28" t="n">
        <f aca="false">VLOOKUP($B594,IF(V$1=2,PRICELOOK2,IF(V$1=3,PRICELOOK3,IF(V$1=4,cash,PRICELOOK))),V$2,FALSE())</f>
        <v>2.065</v>
      </c>
      <c r="W594" s="28" t="n">
        <f aca="false">VLOOKUP($B594,IF(W$1=2,PRICELOOK2,IF(W$1=3,PRICELOOK3,IF(W$1=4,cash,PRICELOOK))),W$2,FALSE())</f>
        <v>2.185</v>
      </c>
      <c r="X594" s="28" t="n">
        <f aca="false">VLOOKUP($B594,IF(X$1=2,PRICELOOK2,IF(X$1=3,PRICELOOK3,IF(X$1=4,cash,PRICELOOK))),X$2,FALSE())</f>
        <v>2.25</v>
      </c>
      <c r="Y594" s="28" t="n">
        <f aca="false">VLOOKUP($B594,IF(Y$1=2,PRICELOOK2,IF(Y$1=3,PRICELOOK3,IF(Y$1=4,cash,PRICELOOK))),Y$2,FALSE())</f>
        <v>2.25</v>
      </c>
      <c r="BK594" s="28" t="n">
        <f aca="false">V594</f>
        <v>2.065</v>
      </c>
      <c r="BL594" s="28" t="n">
        <f aca="false">W594</f>
        <v>2.185</v>
      </c>
      <c r="BM594" s="1" t="n">
        <f aca="false">IF(BK594=0,0,IF(BL594=0,0,1))</f>
        <v>1</v>
      </c>
      <c r="BN594" s="56" t="n">
        <f aca="false">B594</f>
        <v>36272</v>
      </c>
      <c r="BO594" s="71" t="n">
        <f aca="false">IF(BM594=1,CORREL(BK575:BK594,BL575:BL594),1.1)</f>
        <v>0.927774344762013</v>
      </c>
      <c r="BP594" s="28" t="n">
        <f aca="false">IF(BM594=0," ",BO594)</f>
        <v>0.927774344762013</v>
      </c>
      <c r="BV594" s="56" t="n">
        <f aca="false">BN594</f>
        <v>36272</v>
      </c>
      <c r="BW594" s="28" t="n">
        <f aca="false">V594</f>
        <v>2.065</v>
      </c>
      <c r="BX594" s="28" t="n">
        <f aca="false">W594</f>
        <v>2.185</v>
      </c>
      <c r="BY594" s="1" t="n">
        <f aca="false">LN(BW594/BW593)</f>
        <v>0.0294861656544637</v>
      </c>
      <c r="BZ594" s="1" t="n">
        <f aca="false">LN(BX594/BX593)</f>
        <v>0.0278440261711734</v>
      </c>
      <c r="CA594" s="56" t="n">
        <f aca="false">BV594</f>
        <v>36272</v>
      </c>
      <c r="CB594" s="1" t="n">
        <f aca="false">IF(ISNUMBER(STDEV(BY573:BY594)),STDEV(BY573:BY594)*SQRT(252),0)</f>
        <v>0.421784923681922</v>
      </c>
      <c r="CC594" s="1" t="n">
        <f aca="false">IF(ISNUMBER(STDEV(BZ573:BZ594)),STDEV(BZ573:BZ594)*SQRT(252),0)</f>
        <v>0.330687749473874</v>
      </c>
    </row>
    <row r="595" customFormat="false" ht="12.75" hidden="false" customHeight="false" outlineLevel="0" collapsed="false">
      <c r="A595" s="1" t="n">
        <f aca="false">A596-1</f>
        <v>1028</v>
      </c>
      <c r="B595" s="56" t="n">
        <f aca="false">HLOOKUP("date",IF(TERM2="cash",cash,PRICELOOK),IF(A595&gt;=2,A595,2),FALSE())</f>
        <v>36273</v>
      </c>
      <c r="C595" s="1" t="n">
        <f aca="false">IF(MIN($N595:$O595)=0,0,N595)</f>
        <v>2.055</v>
      </c>
      <c r="D595" s="35" t="n">
        <f aca="false">IF(ma=7,AVERAGE(C589:C595),IF(ma=14,AVERAGE(C582:C595),IF(ma=30,AVERAGE(C566:C595),IF(ma=40,AVERAGE(C556:C595),0))))</f>
        <v>0</v>
      </c>
      <c r="E595" s="1" t="n">
        <f aca="false">IF(MIN($N595:$O595)=0,0,O595)</f>
        <v>2.175</v>
      </c>
      <c r="I595" s="56" t="n">
        <f aca="false">B595</f>
        <v>36273</v>
      </c>
      <c r="J595" s="35" t="n">
        <f aca="false">IF(MIN(C595,E595)=0,0,E595-C595)</f>
        <v>0.12</v>
      </c>
      <c r="K595" s="35" t="n">
        <f aca="false">IF(ma=7,AVERAGE(J589:J595),IF(ma=14,AVERAGE(J582:J595),IF(ma=30,AVERAGE(J566:J595),IF(ma=40,AVERAGE(J556:J595),0))))</f>
        <v>0</v>
      </c>
      <c r="L595" s="35"/>
      <c r="M595" s="35"/>
      <c r="N595" s="28" t="n">
        <f aca="false">IF(BASISYN="YES",Q595-S595,Q595)</f>
        <v>2.055</v>
      </c>
      <c r="O595" s="28" t="n">
        <f aca="false">IF(BASISYN="YES",R595-T595,R595)</f>
        <v>2.175</v>
      </c>
      <c r="Q595" s="28" t="n">
        <f aca="false">IF(ISNA(V595),Q594,V595)</f>
        <v>2.055</v>
      </c>
      <c r="R595" s="28" t="n">
        <f aca="false">IF(ISNA(W595),R594,W595)</f>
        <v>2.175</v>
      </c>
      <c r="S595" s="28" t="n">
        <f aca="false">IF(ISNA(X595),S594,X595)</f>
        <v>2.235</v>
      </c>
      <c r="T595" s="28" t="n">
        <f aca="false">IF(ISNA(Y595),T594,Y595)</f>
        <v>2.235</v>
      </c>
      <c r="V595" s="28" t="n">
        <f aca="false">VLOOKUP($B595,IF(V$1=2,PRICELOOK2,IF(V$1=3,PRICELOOK3,IF(V$1=4,cash,PRICELOOK))),V$2,FALSE())</f>
        <v>2.055</v>
      </c>
      <c r="W595" s="28" t="n">
        <f aca="false">VLOOKUP($B595,IF(W$1=2,PRICELOOK2,IF(W$1=3,PRICELOOK3,IF(W$1=4,cash,PRICELOOK))),W$2,FALSE())</f>
        <v>2.175</v>
      </c>
      <c r="X595" s="28" t="n">
        <f aca="false">VLOOKUP($B595,IF(X$1=2,PRICELOOK2,IF(X$1=3,PRICELOOK3,IF(X$1=4,cash,PRICELOOK))),X$2,FALSE())</f>
        <v>2.235</v>
      </c>
      <c r="Y595" s="28" t="n">
        <f aca="false">VLOOKUP($B595,IF(Y$1=2,PRICELOOK2,IF(Y$1=3,PRICELOOK3,IF(Y$1=4,cash,PRICELOOK))),Y$2,FALSE())</f>
        <v>2.235</v>
      </c>
      <c r="BK595" s="28" t="n">
        <f aca="false">V595</f>
        <v>2.055</v>
      </c>
      <c r="BL595" s="28" t="n">
        <f aca="false">W595</f>
        <v>2.175</v>
      </c>
      <c r="BM595" s="1" t="n">
        <f aca="false">IF(BK595=0,0,IF(BL595=0,0,1))</f>
        <v>1</v>
      </c>
      <c r="BN595" s="56" t="n">
        <f aca="false">B595</f>
        <v>36273</v>
      </c>
      <c r="BO595" s="71" t="n">
        <f aca="false">IF(BM595=1,CORREL(BK576:BK595,BL576:BL595),1.1)</f>
        <v>0.899882170979713</v>
      </c>
      <c r="BP595" s="28" t="n">
        <f aca="false">IF(BM595=0," ",BO595)</f>
        <v>0.899882170979713</v>
      </c>
      <c r="BV595" s="56" t="n">
        <f aca="false">BN595</f>
        <v>36273</v>
      </c>
      <c r="BW595" s="28" t="n">
        <f aca="false">V595</f>
        <v>2.055</v>
      </c>
      <c r="BX595" s="28" t="n">
        <f aca="false">W595</f>
        <v>2.175</v>
      </c>
      <c r="BY595" s="1" t="n">
        <f aca="false">LN(BW595/BW594)</f>
        <v>-0.00485437846479809</v>
      </c>
      <c r="BZ595" s="1" t="n">
        <f aca="false">LN(BX595/BX594)</f>
        <v>-0.00458716400690615</v>
      </c>
      <c r="CA595" s="56" t="n">
        <f aca="false">BV595</f>
        <v>36273</v>
      </c>
      <c r="CB595" s="1" t="n">
        <f aca="false">IF(ISNUMBER(STDEV(BY574:BY595)),STDEV(BY574:BY595)*SQRT(252),0)</f>
        <v>0.399012885289573</v>
      </c>
      <c r="CC595" s="1" t="n">
        <f aca="false">IF(ISNUMBER(STDEV(BZ574:BZ595)),STDEV(BZ574:BZ595)*SQRT(252),0)</f>
        <v>0.327523068677432</v>
      </c>
    </row>
    <row r="596" customFormat="false" ht="12.75" hidden="false" customHeight="false" outlineLevel="0" collapsed="false">
      <c r="A596" s="1" t="n">
        <f aca="false">A597-1</f>
        <v>1029</v>
      </c>
      <c r="B596" s="56" t="n">
        <f aca="false">HLOOKUP("date",IF(TERM2="cash",cash,PRICELOOK),IF(A596&gt;=2,A596,2),FALSE())</f>
        <v>36274</v>
      </c>
      <c r="C596" s="1" t="n">
        <f aca="false">IF(MIN($N596:$O596)=0,0,N596)</f>
        <v>2.055</v>
      </c>
      <c r="D596" s="35" t="n">
        <f aca="false">IF(ma=7,AVERAGE(C590:C596),IF(ma=14,AVERAGE(C583:C596),IF(ma=30,AVERAGE(C567:C596),IF(ma=40,AVERAGE(C557:C596),0))))</f>
        <v>0</v>
      </c>
      <c r="E596" s="1" t="n">
        <f aca="false">IF(MIN($N596:$O596)=0,0,O596)</f>
        <v>2.175</v>
      </c>
      <c r="I596" s="56" t="n">
        <f aca="false">B596</f>
        <v>36274</v>
      </c>
      <c r="J596" s="35" t="n">
        <f aca="false">IF(MIN(C596,E596)=0,0,E596-C596)</f>
        <v>0.12</v>
      </c>
      <c r="K596" s="35" t="n">
        <f aca="false">IF(ma=7,AVERAGE(J590:J596),IF(ma=14,AVERAGE(J583:J596),IF(ma=30,AVERAGE(J567:J596),IF(ma=40,AVERAGE(J557:J596),0))))</f>
        <v>0</v>
      </c>
      <c r="L596" s="35"/>
      <c r="M596" s="35"/>
      <c r="N596" s="28" t="n">
        <f aca="false">IF(BASISYN="YES",Q596-S596,Q596)</f>
        <v>2.055</v>
      </c>
      <c r="O596" s="28" t="n">
        <f aca="false">IF(BASISYN="YES",R596-T596,R596)</f>
        <v>2.175</v>
      </c>
      <c r="Q596" s="28" t="n">
        <f aca="false">IF(ISNA(V596),Q595,V596)</f>
        <v>2.055</v>
      </c>
      <c r="R596" s="28" t="n">
        <f aca="false">IF(ISNA(W596),R595,W596)</f>
        <v>2.175</v>
      </c>
      <c r="S596" s="28" t="n">
        <f aca="false">IF(ISNA(X596),S595,X596)</f>
        <v>2.235</v>
      </c>
      <c r="T596" s="28" t="n">
        <f aca="false">IF(ISNA(Y596),T595,Y596)</f>
        <v>2.235</v>
      </c>
      <c r="V596" s="28" t="n">
        <f aca="false">VLOOKUP($B596,IF(V$1=2,PRICELOOK2,IF(V$1=3,PRICELOOK3,IF(V$1=4,cash,PRICELOOK))),V$2,FALSE())</f>
        <v>2.055</v>
      </c>
      <c r="W596" s="28" t="n">
        <f aca="false">VLOOKUP($B596,IF(W$1=2,PRICELOOK2,IF(W$1=3,PRICELOOK3,IF(W$1=4,cash,PRICELOOK))),W$2,FALSE())</f>
        <v>2.175</v>
      </c>
      <c r="X596" s="28" t="n">
        <f aca="false">VLOOKUP($B596,IF(X$1=2,PRICELOOK2,IF(X$1=3,PRICELOOK3,IF(X$1=4,cash,PRICELOOK))),X$2,FALSE())</f>
        <v>2.235</v>
      </c>
      <c r="Y596" s="28" t="n">
        <f aca="false">VLOOKUP($B596,IF(Y$1=2,PRICELOOK2,IF(Y$1=3,PRICELOOK3,IF(Y$1=4,cash,PRICELOOK))),Y$2,FALSE())</f>
        <v>2.235</v>
      </c>
      <c r="BK596" s="28" t="n">
        <f aca="false">V596</f>
        <v>2.055</v>
      </c>
      <c r="BL596" s="28" t="n">
        <f aca="false">W596</f>
        <v>2.175</v>
      </c>
      <c r="BM596" s="1" t="n">
        <f aca="false">IF(BK596=0,0,IF(BL596=0,0,1))</f>
        <v>1</v>
      </c>
      <c r="BN596" s="56" t="n">
        <f aca="false">B596</f>
        <v>36274</v>
      </c>
      <c r="BO596" s="71" t="n">
        <f aca="false">IF(BM596=1,CORREL(BK577:BK596,BL577:BL596),1.1)</f>
        <v>0.806645798731055</v>
      </c>
      <c r="BP596" s="28" t="n">
        <f aca="false">IF(BM596=0," ",BO596)</f>
        <v>0.806645798731055</v>
      </c>
      <c r="BV596" s="56" t="n">
        <f aca="false">BN596</f>
        <v>36274</v>
      </c>
      <c r="BW596" s="28" t="n">
        <f aca="false">V596</f>
        <v>2.055</v>
      </c>
      <c r="BX596" s="28" t="n">
        <f aca="false">W596</f>
        <v>2.175</v>
      </c>
      <c r="BY596" s="1" t="n">
        <f aca="false">LN(BW596/BW595)</f>
        <v>0</v>
      </c>
      <c r="BZ596" s="1" t="n">
        <f aca="false">LN(BX596/BX595)</f>
        <v>0</v>
      </c>
      <c r="CA596" s="56" t="n">
        <f aca="false">BV596</f>
        <v>36274</v>
      </c>
      <c r="CB596" s="1" t="n">
        <f aca="false">IF(ISNUMBER(STDEV(BY575:BY596)),STDEV(BY575:BY596)*SQRT(252),0)</f>
        <v>0.399012885289573</v>
      </c>
      <c r="CC596" s="1" t="n">
        <f aca="false">IF(ISNUMBER(STDEV(BZ575:BZ596)),STDEV(BZ575:BZ596)*SQRT(252),0)</f>
        <v>0.327523068677432</v>
      </c>
    </row>
    <row r="597" customFormat="false" ht="12.75" hidden="false" customHeight="false" outlineLevel="0" collapsed="false">
      <c r="A597" s="1" t="n">
        <f aca="false">A598-1</f>
        <v>1030</v>
      </c>
      <c r="B597" s="56" t="n">
        <f aca="false">HLOOKUP("date",IF(TERM2="cash",cash,PRICELOOK),IF(A597&gt;=2,A597,2),FALSE())</f>
        <v>36275</v>
      </c>
      <c r="C597" s="1" t="n">
        <f aca="false">IF(MIN($N597:$O597)=0,0,N597)</f>
        <v>2.055</v>
      </c>
      <c r="D597" s="35" t="n">
        <f aca="false">IF(ma=7,AVERAGE(C591:C597),IF(ma=14,AVERAGE(C584:C597),IF(ma=30,AVERAGE(C568:C597),IF(ma=40,AVERAGE(C558:C597),0))))</f>
        <v>0</v>
      </c>
      <c r="E597" s="1" t="n">
        <f aca="false">IF(MIN($N597:$O597)=0,0,O597)</f>
        <v>2.175</v>
      </c>
      <c r="I597" s="56" t="n">
        <f aca="false">B597</f>
        <v>36275</v>
      </c>
      <c r="J597" s="35" t="n">
        <f aca="false">IF(MIN(C597,E597)=0,0,E597-C597)</f>
        <v>0.12</v>
      </c>
      <c r="K597" s="35" t="n">
        <f aca="false">IF(ma=7,AVERAGE(J591:J597),IF(ma=14,AVERAGE(J584:J597),IF(ma=30,AVERAGE(J568:J597),IF(ma=40,AVERAGE(J558:J597),0))))</f>
        <v>0</v>
      </c>
      <c r="L597" s="35"/>
      <c r="M597" s="35"/>
      <c r="N597" s="28" t="n">
        <f aca="false">IF(BASISYN="YES",Q597-S597,Q597)</f>
        <v>2.055</v>
      </c>
      <c r="O597" s="28" t="n">
        <f aca="false">IF(BASISYN="YES",R597-T597,R597)</f>
        <v>2.175</v>
      </c>
      <c r="Q597" s="28" t="n">
        <f aca="false">IF(ISNA(V597),Q596,V597)</f>
        <v>2.055</v>
      </c>
      <c r="R597" s="28" t="n">
        <f aca="false">IF(ISNA(W597),R596,W597)</f>
        <v>2.175</v>
      </c>
      <c r="S597" s="28" t="n">
        <f aca="false">IF(ISNA(X597),S596,X597)</f>
        <v>2.235</v>
      </c>
      <c r="T597" s="28" t="n">
        <f aca="false">IF(ISNA(Y597),T596,Y597)</f>
        <v>2.235</v>
      </c>
      <c r="V597" s="28" t="n">
        <f aca="false">VLOOKUP($B597,IF(V$1=2,PRICELOOK2,IF(V$1=3,PRICELOOK3,IF(V$1=4,cash,PRICELOOK))),V$2,FALSE())</f>
        <v>2.055</v>
      </c>
      <c r="W597" s="28" t="n">
        <f aca="false">VLOOKUP($B597,IF(W$1=2,PRICELOOK2,IF(W$1=3,PRICELOOK3,IF(W$1=4,cash,PRICELOOK))),W$2,FALSE())</f>
        <v>2.175</v>
      </c>
      <c r="X597" s="28" t="n">
        <f aca="false">VLOOKUP($B597,IF(X$1=2,PRICELOOK2,IF(X$1=3,PRICELOOK3,IF(X$1=4,cash,PRICELOOK))),X$2,FALSE())</f>
        <v>2.235</v>
      </c>
      <c r="Y597" s="28" t="n">
        <f aca="false">VLOOKUP($B597,IF(Y$1=2,PRICELOOK2,IF(Y$1=3,PRICELOOK3,IF(Y$1=4,cash,PRICELOOK))),Y$2,FALSE())</f>
        <v>2.235</v>
      </c>
      <c r="BK597" s="28" t="n">
        <f aca="false">V597</f>
        <v>2.055</v>
      </c>
      <c r="BL597" s="28" t="n">
        <f aca="false">W597</f>
        <v>2.175</v>
      </c>
      <c r="BM597" s="1" t="n">
        <f aca="false">IF(BK597=0,0,IF(BL597=0,0,1))</f>
        <v>1</v>
      </c>
      <c r="BN597" s="56" t="n">
        <f aca="false">B597</f>
        <v>36275</v>
      </c>
      <c r="BO597" s="71" t="n">
        <f aca="false">IF(BM597=1,CORREL(BK578:BK597,BL578:BL597),1.1)</f>
        <v>0.798592967735032</v>
      </c>
      <c r="BP597" s="28" t="n">
        <f aca="false">IF(BM597=0," ",BO597)</f>
        <v>0.798592967735032</v>
      </c>
      <c r="BV597" s="56" t="n">
        <f aca="false">BN597</f>
        <v>36275</v>
      </c>
      <c r="BW597" s="28" t="n">
        <f aca="false">V597</f>
        <v>2.055</v>
      </c>
      <c r="BX597" s="28" t="n">
        <f aca="false">W597</f>
        <v>2.175</v>
      </c>
      <c r="BY597" s="1" t="n">
        <f aca="false">LN(BW597/BW596)</f>
        <v>0</v>
      </c>
      <c r="BZ597" s="1" t="n">
        <f aca="false">LN(BX597/BX596)</f>
        <v>0</v>
      </c>
      <c r="CA597" s="56" t="n">
        <f aca="false">BV597</f>
        <v>36275</v>
      </c>
      <c r="CB597" s="1" t="n">
        <f aca="false">IF(ISNUMBER(STDEV(BY576:BY597)),STDEV(BY576:BY597)*SQRT(252),0)</f>
        <v>0.399012885289573</v>
      </c>
      <c r="CC597" s="1" t="n">
        <f aca="false">IF(ISNUMBER(STDEV(BZ576:BZ597)),STDEV(BZ576:BZ597)*SQRT(252),0)</f>
        <v>0.327523068677432</v>
      </c>
    </row>
    <row r="598" customFormat="false" ht="12.75" hidden="false" customHeight="false" outlineLevel="0" collapsed="false">
      <c r="A598" s="1" t="n">
        <f aca="false">A599-1</f>
        <v>1031</v>
      </c>
      <c r="B598" s="56" t="n">
        <f aca="false">HLOOKUP("date",IF(TERM2="cash",cash,PRICELOOK),IF(A598&gt;=2,A598,2),FALSE())</f>
        <v>36276</v>
      </c>
      <c r="C598" s="1" t="n">
        <f aca="false">IF(MIN($N598:$O598)=0,0,N598)</f>
        <v>2.035</v>
      </c>
      <c r="D598" s="35" t="n">
        <f aca="false">IF(ma=7,AVERAGE(C592:C598),IF(ma=14,AVERAGE(C585:C598),IF(ma=30,AVERAGE(C569:C598),IF(ma=40,AVERAGE(C559:C598),0))))</f>
        <v>0</v>
      </c>
      <c r="E598" s="1" t="n">
        <f aca="false">IF(MIN($N598:$O598)=0,0,O598)</f>
        <v>2.18</v>
      </c>
      <c r="I598" s="56" t="n">
        <f aca="false">B598</f>
        <v>36276</v>
      </c>
      <c r="J598" s="35" t="n">
        <f aca="false">IF(MIN(C598,E598)=0,0,E598-C598)</f>
        <v>0.145</v>
      </c>
      <c r="K598" s="35" t="n">
        <f aca="false">IF(ma=7,AVERAGE(J592:J598),IF(ma=14,AVERAGE(J585:J598),IF(ma=30,AVERAGE(J569:J598),IF(ma=40,AVERAGE(J559:J598),0))))</f>
        <v>0</v>
      </c>
      <c r="L598" s="35"/>
      <c r="M598" s="35"/>
      <c r="N598" s="28" t="n">
        <f aca="false">IF(BASISYN="YES",Q598-S598,Q598)</f>
        <v>2.035</v>
      </c>
      <c r="O598" s="28" t="n">
        <f aca="false">IF(BASISYN="YES",R598-T598,R598)</f>
        <v>2.18</v>
      </c>
      <c r="Q598" s="28" t="n">
        <f aca="false">IF(ISNA(V598),Q597,V598)</f>
        <v>2.035</v>
      </c>
      <c r="R598" s="28" t="n">
        <f aca="false">IF(ISNA(W598),R597,W598)</f>
        <v>2.18</v>
      </c>
      <c r="S598" s="28" t="n">
        <f aca="false">IF(ISNA(X598),S597,X598)</f>
        <v>2.23</v>
      </c>
      <c r="T598" s="28" t="n">
        <f aca="false">IF(ISNA(Y598),T597,Y598)</f>
        <v>2.23</v>
      </c>
      <c r="V598" s="28" t="n">
        <f aca="false">VLOOKUP($B598,IF(V$1=2,PRICELOOK2,IF(V$1=3,PRICELOOK3,IF(V$1=4,cash,PRICELOOK))),V$2,FALSE())</f>
        <v>2.035</v>
      </c>
      <c r="W598" s="28" t="n">
        <f aca="false">VLOOKUP($B598,IF(W$1=2,PRICELOOK2,IF(W$1=3,PRICELOOK3,IF(W$1=4,cash,PRICELOOK))),W$2,FALSE())</f>
        <v>2.18</v>
      </c>
      <c r="X598" s="28" t="n">
        <f aca="false">VLOOKUP($B598,IF(X$1=2,PRICELOOK2,IF(X$1=3,PRICELOOK3,IF(X$1=4,cash,PRICELOOK))),X$2,FALSE())</f>
        <v>2.23</v>
      </c>
      <c r="Y598" s="28" t="n">
        <f aca="false">VLOOKUP($B598,IF(Y$1=2,PRICELOOK2,IF(Y$1=3,PRICELOOK3,IF(Y$1=4,cash,PRICELOOK))),Y$2,FALSE())</f>
        <v>2.23</v>
      </c>
      <c r="BK598" s="28" t="n">
        <f aca="false">V598</f>
        <v>2.035</v>
      </c>
      <c r="BL598" s="28" t="n">
        <f aca="false">W598</f>
        <v>2.18</v>
      </c>
      <c r="BM598" s="1" t="n">
        <f aca="false">IF(BK598=0,0,IF(BL598=0,0,1))</f>
        <v>1</v>
      </c>
      <c r="BN598" s="56" t="n">
        <f aca="false">B598</f>
        <v>36276</v>
      </c>
      <c r="BO598" s="71" t="n">
        <f aca="false">IF(BM598=1,CORREL(BK579:BK598,BL579:BL598),1.1)</f>
        <v>0.774489117735769</v>
      </c>
      <c r="BP598" s="28" t="n">
        <f aca="false">IF(BM598=0," ",BO598)</f>
        <v>0.774489117735769</v>
      </c>
      <c r="BV598" s="56" t="n">
        <f aca="false">BN598</f>
        <v>36276</v>
      </c>
      <c r="BW598" s="28" t="n">
        <f aca="false">V598</f>
        <v>2.035</v>
      </c>
      <c r="BX598" s="28" t="n">
        <f aca="false">W598</f>
        <v>2.18</v>
      </c>
      <c r="BY598" s="1" t="n">
        <f aca="false">LN(BW598/BW597)</f>
        <v>-0.00978002905363961</v>
      </c>
      <c r="BZ598" s="1" t="n">
        <f aca="false">LN(BX598/BX597)</f>
        <v>0.00229621226035038</v>
      </c>
      <c r="CA598" s="56" t="n">
        <f aca="false">BV598</f>
        <v>36276</v>
      </c>
      <c r="CB598" s="1" t="n">
        <f aca="false">IF(ISNUMBER(STDEV(BY577:BY598)),STDEV(BY577:BY598)*SQRT(252),0)</f>
        <v>0.40267062830961</v>
      </c>
      <c r="CC598" s="1" t="n">
        <f aca="false">IF(ISNUMBER(STDEV(BZ577:BZ598)),STDEV(BZ577:BZ598)*SQRT(252),0)</f>
        <v>0.327037124546037</v>
      </c>
    </row>
    <row r="599" customFormat="false" ht="12.75" hidden="false" customHeight="false" outlineLevel="0" collapsed="false">
      <c r="A599" s="1" t="n">
        <f aca="false">A600-1</f>
        <v>1032</v>
      </c>
      <c r="B599" s="56" t="n">
        <f aca="false">HLOOKUP("date",IF(TERM2="cash",cash,PRICELOOK),IF(A599&gt;=2,A599,2),FALSE())</f>
        <v>36277</v>
      </c>
      <c r="C599" s="1" t="n">
        <f aca="false">IF(MIN($N599:$O599)=0,0,N599)</f>
        <v>2.145</v>
      </c>
      <c r="D599" s="35" t="n">
        <f aca="false">IF(ma=7,AVERAGE(C593:C599),IF(ma=14,AVERAGE(C586:C599),IF(ma=30,AVERAGE(C570:C599),IF(ma=40,AVERAGE(C560:C599),0))))</f>
        <v>0</v>
      </c>
      <c r="E599" s="1" t="n">
        <f aca="false">IF(MIN($N599:$O599)=0,0,O599)</f>
        <v>2.27</v>
      </c>
      <c r="I599" s="56" t="n">
        <f aca="false">B599</f>
        <v>36277</v>
      </c>
      <c r="J599" s="35" t="n">
        <f aca="false">IF(MIN(C599,E599)=0,0,E599-C599)</f>
        <v>0.125</v>
      </c>
      <c r="K599" s="35" t="n">
        <f aca="false">IF(ma=7,AVERAGE(J593:J599),IF(ma=14,AVERAGE(J586:J599),IF(ma=30,AVERAGE(J570:J599),IF(ma=40,AVERAGE(J560:J599),0))))</f>
        <v>0</v>
      </c>
      <c r="L599" s="35"/>
      <c r="M599" s="35"/>
      <c r="N599" s="28" t="n">
        <f aca="false">IF(BASISYN="YES",Q599-S599,Q599)</f>
        <v>2.145</v>
      </c>
      <c r="O599" s="28" t="n">
        <f aca="false">IF(BASISYN="YES",R599-T599,R599)</f>
        <v>2.27</v>
      </c>
      <c r="Q599" s="28" t="n">
        <f aca="false">IF(ISNA(V599),Q598,V599)</f>
        <v>2.145</v>
      </c>
      <c r="R599" s="28" t="n">
        <f aca="false">IF(ISNA(W599),R598,W599)</f>
        <v>2.27</v>
      </c>
      <c r="S599" s="28" t="n">
        <f aca="false">IF(ISNA(X599),S598,X599)</f>
        <v>2.33</v>
      </c>
      <c r="T599" s="28" t="n">
        <f aca="false">IF(ISNA(Y599),T598,Y599)</f>
        <v>2.33</v>
      </c>
      <c r="V599" s="28" t="n">
        <f aca="false">VLOOKUP($B599,IF(V$1=2,PRICELOOK2,IF(V$1=3,PRICELOOK3,IF(V$1=4,cash,PRICELOOK))),V$2,FALSE())</f>
        <v>2.145</v>
      </c>
      <c r="W599" s="28" t="n">
        <f aca="false">VLOOKUP($B599,IF(W$1=2,PRICELOOK2,IF(W$1=3,PRICELOOK3,IF(W$1=4,cash,PRICELOOK))),W$2,FALSE())</f>
        <v>2.27</v>
      </c>
      <c r="X599" s="28" t="n">
        <f aca="false">VLOOKUP($B599,IF(X$1=2,PRICELOOK2,IF(X$1=3,PRICELOOK3,IF(X$1=4,cash,PRICELOOK))),X$2,FALSE())</f>
        <v>2.33</v>
      </c>
      <c r="Y599" s="28" t="n">
        <f aca="false">VLOOKUP($B599,IF(Y$1=2,PRICELOOK2,IF(Y$1=3,PRICELOOK3,IF(Y$1=4,cash,PRICELOOK))),Y$2,FALSE())</f>
        <v>2.33</v>
      </c>
      <c r="BK599" s="28" t="n">
        <f aca="false">V599</f>
        <v>2.145</v>
      </c>
      <c r="BL599" s="28" t="n">
        <f aca="false">W599</f>
        <v>2.27</v>
      </c>
      <c r="BM599" s="1" t="n">
        <f aca="false">IF(BK599=0,0,IF(BL599=0,0,1))</f>
        <v>1</v>
      </c>
      <c r="BN599" s="56" t="n">
        <f aca="false">B599</f>
        <v>36277</v>
      </c>
      <c r="BO599" s="71" t="n">
        <f aca="false">IF(BM599=1,CORREL(BK580:BK599,BL580:BL599),1.1)</f>
        <v>0.858181118594184</v>
      </c>
      <c r="BP599" s="28" t="n">
        <f aca="false">IF(BM599=0," ",BO599)</f>
        <v>0.858181118594184</v>
      </c>
      <c r="BV599" s="56" t="n">
        <f aca="false">BN599</f>
        <v>36277</v>
      </c>
      <c r="BW599" s="28" t="n">
        <f aca="false">V599</f>
        <v>2.145</v>
      </c>
      <c r="BX599" s="28" t="n">
        <f aca="false">W599</f>
        <v>2.27</v>
      </c>
      <c r="BY599" s="1" t="n">
        <f aca="false">LN(BW599/BW598)</f>
        <v>0.0526437334854219</v>
      </c>
      <c r="BZ599" s="1" t="n">
        <f aca="false">LN(BX599/BX598)</f>
        <v>0.0404549546923135</v>
      </c>
      <c r="CA599" s="56" t="n">
        <f aca="false">BV599</f>
        <v>36277</v>
      </c>
      <c r="CB599" s="1" t="n">
        <f aca="false">IF(ISNUMBER(STDEV(BY578:BY599)),STDEV(BY578:BY599)*SQRT(252),0)</f>
        <v>0.327340260285061</v>
      </c>
      <c r="CC599" s="1" t="n">
        <f aca="false">IF(ISNUMBER(STDEV(BZ578:BZ599)),STDEV(BZ578:BZ599)*SQRT(252),0)</f>
        <v>0.24608358347053</v>
      </c>
    </row>
    <row r="600" customFormat="false" ht="12.75" hidden="false" customHeight="false" outlineLevel="0" collapsed="false">
      <c r="A600" s="1" t="n">
        <f aca="false">A601-1</f>
        <v>1033</v>
      </c>
      <c r="B600" s="56" t="n">
        <f aca="false">HLOOKUP("date",IF(TERM2="cash",cash,PRICELOOK),IF(A600&gt;=2,A600,2),FALSE())</f>
        <v>36278</v>
      </c>
      <c r="C600" s="1" t="n">
        <f aca="false">IF(MIN($N600:$O600)=0,0,N600)</f>
        <v>2.14</v>
      </c>
      <c r="D600" s="35" t="n">
        <f aca="false">IF(ma=7,AVERAGE(C594:C600),IF(ma=14,AVERAGE(C587:C600),IF(ma=30,AVERAGE(C571:C600),IF(ma=40,AVERAGE(C561:C600),0))))</f>
        <v>0</v>
      </c>
      <c r="E600" s="1" t="n">
        <f aca="false">IF(MIN($N600:$O600)=0,0,O600)</f>
        <v>2.26</v>
      </c>
      <c r="I600" s="56" t="n">
        <f aca="false">B600</f>
        <v>36278</v>
      </c>
      <c r="J600" s="35" t="n">
        <f aca="false">IF(MIN(C600,E600)=0,0,E600-C600)</f>
        <v>0.12</v>
      </c>
      <c r="K600" s="35" t="n">
        <f aca="false">IF(ma=7,AVERAGE(J594:J600),IF(ma=14,AVERAGE(J587:J600),IF(ma=30,AVERAGE(J571:J600),IF(ma=40,AVERAGE(J561:J600),0))))</f>
        <v>0</v>
      </c>
      <c r="L600" s="35"/>
      <c r="M600" s="35"/>
      <c r="N600" s="28" t="n">
        <f aca="false">IF(BASISYN="YES",Q600-S600,Q600)</f>
        <v>2.14</v>
      </c>
      <c r="O600" s="28" t="n">
        <f aca="false">IF(BASISYN="YES",R600-T600,R600)</f>
        <v>2.26</v>
      </c>
      <c r="Q600" s="28" t="n">
        <f aca="false">IF(ISNA(V600),Q599,V600)</f>
        <v>2.14</v>
      </c>
      <c r="R600" s="28" t="n">
        <f aca="false">IF(ISNA(W600),R599,W600)</f>
        <v>2.26</v>
      </c>
      <c r="S600" s="28" t="n">
        <f aca="false">IF(ISNA(X600),S599,X600)</f>
        <v>2.31</v>
      </c>
      <c r="T600" s="28" t="n">
        <f aca="false">IF(ISNA(Y600),T599,Y600)</f>
        <v>2.31</v>
      </c>
      <c r="V600" s="28" t="n">
        <f aca="false">VLOOKUP($B600,IF(V$1=2,PRICELOOK2,IF(V$1=3,PRICELOOK3,IF(V$1=4,cash,PRICELOOK))),V$2,FALSE())</f>
        <v>2.14</v>
      </c>
      <c r="W600" s="28" t="n">
        <f aca="false">VLOOKUP($B600,IF(W$1=2,PRICELOOK2,IF(W$1=3,PRICELOOK3,IF(W$1=4,cash,PRICELOOK))),W$2,FALSE())</f>
        <v>2.26</v>
      </c>
      <c r="X600" s="28" t="n">
        <f aca="false">VLOOKUP($B600,IF(X$1=2,PRICELOOK2,IF(X$1=3,PRICELOOK3,IF(X$1=4,cash,PRICELOOK))),X$2,FALSE())</f>
        <v>2.31</v>
      </c>
      <c r="Y600" s="28" t="n">
        <f aca="false">VLOOKUP($B600,IF(Y$1=2,PRICELOOK2,IF(Y$1=3,PRICELOOK3,IF(Y$1=4,cash,PRICELOOK))),Y$2,FALSE())</f>
        <v>2.31</v>
      </c>
      <c r="BK600" s="28" t="n">
        <f aca="false">V600</f>
        <v>2.14</v>
      </c>
      <c r="BL600" s="28" t="n">
        <f aca="false">W600</f>
        <v>2.26</v>
      </c>
      <c r="BM600" s="1" t="n">
        <f aca="false">IF(BK600=0,0,IF(BL600=0,0,1))</f>
        <v>1</v>
      </c>
      <c r="BN600" s="56" t="n">
        <f aca="false">B600</f>
        <v>36278</v>
      </c>
      <c r="BO600" s="71" t="n">
        <f aca="false">IF(BM600=1,CORREL(BK581:BK600,BL581:BL600),1.1)</f>
        <v>0.889871554619162</v>
      </c>
      <c r="BP600" s="28" t="n">
        <f aca="false">IF(BM600=0," ",BO600)</f>
        <v>0.889871554619162</v>
      </c>
      <c r="BV600" s="56" t="n">
        <f aca="false">BN600</f>
        <v>36278</v>
      </c>
      <c r="BW600" s="28" t="n">
        <f aca="false">V600</f>
        <v>2.14</v>
      </c>
      <c r="BX600" s="28" t="n">
        <f aca="false">W600</f>
        <v>2.26</v>
      </c>
      <c r="BY600" s="1" t="n">
        <f aca="false">LN(BW600/BW599)</f>
        <v>-0.0023337233462201</v>
      </c>
      <c r="BZ600" s="1" t="n">
        <f aca="false">LN(BX600/BX599)</f>
        <v>-0.00441501820911694</v>
      </c>
      <c r="CA600" s="56" t="n">
        <f aca="false">BV600</f>
        <v>36278</v>
      </c>
      <c r="CB600" s="1" t="n">
        <f aca="false">IF(ISNUMBER(STDEV(BY579:BY600)),STDEV(BY579:BY600)*SQRT(252),0)</f>
        <v>0.323534639408542</v>
      </c>
      <c r="CC600" s="1" t="n">
        <f aca="false">IF(ISNUMBER(STDEV(BZ579:BZ600)),STDEV(BZ579:BZ600)*SQRT(252),0)</f>
        <v>0.248129999071073</v>
      </c>
    </row>
    <row r="601" customFormat="false" ht="12.75" hidden="false" customHeight="false" outlineLevel="0" collapsed="false">
      <c r="A601" s="1" t="n">
        <f aca="false">A602-1</f>
        <v>1034</v>
      </c>
      <c r="B601" s="56" t="n">
        <f aca="false">HLOOKUP("date",IF(TERM2="cash",cash,PRICELOOK),IF(A601&gt;=2,A601,2),FALSE())</f>
        <v>36279</v>
      </c>
      <c r="C601" s="1" t="n">
        <f aca="false">IF(MIN($N601:$O601)=0,0,N601)</f>
        <v>2.18</v>
      </c>
      <c r="D601" s="35" t="n">
        <f aca="false">IF(ma=7,AVERAGE(C595:C601),IF(ma=14,AVERAGE(C588:C601),IF(ma=30,AVERAGE(C572:C601),IF(ma=40,AVERAGE(C562:C601),0))))</f>
        <v>0</v>
      </c>
      <c r="E601" s="1" t="n">
        <f aca="false">IF(MIN($N601:$O601)=0,0,O601)</f>
        <v>2.245</v>
      </c>
      <c r="I601" s="56" t="n">
        <f aca="false">B601</f>
        <v>36279</v>
      </c>
      <c r="J601" s="35" t="n">
        <f aca="false">IF(MIN(C601,E601)=0,0,E601-C601)</f>
        <v>0.065</v>
      </c>
      <c r="K601" s="35" t="n">
        <f aca="false">IF(ma=7,AVERAGE(J595:J601),IF(ma=14,AVERAGE(J588:J601),IF(ma=30,AVERAGE(J572:J601),IF(ma=40,AVERAGE(J562:J601),0))))</f>
        <v>0</v>
      </c>
      <c r="L601" s="35"/>
      <c r="M601" s="35"/>
      <c r="N601" s="28" t="n">
        <f aca="false">IF(BASISYN="YES",Q601-S601,Q601)</f>
        <v>2.18</v>
      </c>
      <c r="O601" s="28" t="n">
        <f aca="false">IF(BASISYN="YES",R601-T601,R601)</f>
        <v>2.245</v>
      </c>
      <c r="Q601" s="28" t="n">
        <f aca="false">IF(ISNA(V601),Q600,V601)</f>
        <v>2.18</v>
      </c>
      <c r="R601" s="28" t="n">
        <f aca="false">IF(ISNA(W601),R600,W601)</f>
        <v>2.245</v>
      </c>
      <c r="S601" s="28" t="n">
        <f aca="false">IF(ISNA(X601),S600,X601)</f>
        <v>2.34</v>
      </c>
      <c r="T601" s="28" t="n">
        <f aca="false">IF(ISNA(Y601),T600,Y601)</f>
        <v>2.34</v>
      </c>
      <c r="V601" s="28" t="n">
        <f aca="false">VLOOKUP($B601,IF(V$1=2,PRICELOOK2,IF(V$1=3,PRICELOOK3,IF(V$1=4,cash,PRICELOOK))),V$2,FALSE())</f>
        <v>2.18</v>
      </c>
      <c r="W601" s="28" t="n">
        <f aca="false">VLOOKUP($B601,IF(W$1=2,PRICELOOK2,IF(W$1=3,PRICELOOK3,IF(W$1=4,cash,PRICELOOK))),W$2,FALSE())</f>
        <v>2.245</v>
      </c>
      <c r="X601" s="28" t="n">
        <f aca="false">VLOOKUP($B601,IF(X$1=2,PRICELOOK2,IF(X$1=3,PRICELOOK3,IF(X$1=4,cash,PRICELOOK))),X$2,FALSE())</f>
        <v>2.34</v>
      </c>
      <c r="Y601" s="28" t="n">
        <f aca="false">VLOOKUP($B601,IF(Y$1=2,PRICELOOK2,IF(Y$1=3,PRICELOOK3,IF(Y$1=4,cash,PRICELOOK))),Y$2,FALSE())</f>
        <v>2.34</v>
      </c>
      <c r="BK601" s="28" t="n">
        <f aca="false">V601</f>
        <v>2.18</v>
      </c>
      <c r="BL601" s="28" t="n">
        <f aca="false">W601</f>
        <v>2.245</v>
      </c>
      <c r="BM601" s="1" t="n">
        <f aca="false">IF(BK601=0,0,IF(BL601=0,0,1))</f>
        <v>1</v>
      </c>
      <c r="BN601" s="56" t="n">
        <f aca="false">B601</f>
        <v>36279</v>
      </c>
      <c r="BO601" s="71" t="n">
        <f aca="false">IF(BM601=1,CORREL(BK582:BK601,BL582:BL601),1.1)</f>
        <v>0.90540149252951</v>
      </c>
      <c r="BP601" s="28" t="n">
        <f aca="false">IF(BM601=0," ",BO601)</f>
        <v>0.90540149252951</v>
      </c>
      <c r="BV601" s="56" t="n">
        <f aca="false">BN601</f>
        <v>36279</v>
      </c>
      <c r="BW601" s="28" t="n">
        <f aca="false">V601</f>
        <v>2.18</v>
      </c>
      <c r="BX601" s="28" t="n">
        <f aca="false">W601</f>
        <v>2.245</v>
      </c>
      <c r="BY601" s="1" t="n">
        <f aca="false">LN(BW601/BW600)</f>
        <v>0.0185190477672375</v>
      </c>
      <c r="BZ601" s="1" t="n">
        <f aca="false">LN(BX601/BX600)</f>
        <v>-0.00665929208997674</v>
      </c>
      <c r="CA601" s="56" t="n">
        <f aca="false">BV601</f>
        <v>36279</v>
      </c>
      <c r="CB601" s="1" t="n">
        <f aca="false">IF(ISNUMBER(STDEV(BY580:BY601)),STDEV(BY580:BY601)*SQRT(252),0)</f>
        <v>0.320567539718081</v>
      </c>
      <c r="CC601" s="1" t="n">
        <f aca="false">IF(ISNUMBER(STDEV(BZ580:BZ601)),STDEV(BZ580:BZ601)*SQRT(252),0)</f>
        <v>0.245509286259966</v>
      </c>
    </row>
    <row r="602" customFormat="false" ht="12.75" hidden="false" customHeight="false" outlineLevel="0" collapsed="false">
      <c r="A602" s="1" t="n">
        <f aca="false">A603-1</f>
        <v>1035</v>
      </c>
      <c r="B602" s="56" t="n">
        <f aca="false">HLOOKUP("date",IF(TERM2="cash",cash,PRICELOOK),IF(A602&gt;=2,A602,2),FALSE())</f>
        <v>36280</v>
      </c>
      <c r="C602" s="1" t="n">
        <f aca="false">IF(MIN($N602:$O602)=0,0,N602)</f>
        <v>2.05</v>
      </c>
      <c r="D602" s="35" t="n">
        <f aca="false">IF(ma=7,AVERAGE(C596:C602),IF(ma=14,AVERAGE(C589:C602),IF(ma=30,AVERAGE(C573:C602),IF(ma=40,AVERAGE(C563:C602),0))))</f>
        <v>0</v>
      </c>
      <c r="E602" s="1" t="n">
        <f aca="false">IF(MIN($N602:$O602)=0,0,O602)</f>
        <v>2.16</v>
      </c>
      <c r="I602" s="56" t="n">
        <f aca="false">B602</f>
        <v>36280</v>
      </c>
      <c r="J602" s="35" t="n">
        <f aca="false">IF(MIN(C602,E602)=0,0,E602-C602)</f>
        <v>0.11</v>
      </c>
      <c r="K602" s="35" t="n">
        <f aca="false">IF(ma=7,AVERAGE(J596:J602),IF(ma=14,AVERAGE(J589:J602),IF(ma=30,AVERAGE(J573:J602),IF(ma=40,AVERAGE(J563:J602),0))))</f>
        <v>0</v>
      </c>
      <c r="L602" s="35"/>
      <c r="M602" s="35"/>
      <c r="N602" s="28" t="n">
        <f aca="false">IF(BASISYN="YES",Q602-S602,Q602)</f>
        <v>2.05</v>
      </c>
      <c r="O602" s="28" t="n">
        <f aca="false">IF(BASISYN="YES",R602-T602,R602)</f>
        <v>2.16</v>
      </c>
      <c r="Q602" s="28" t="n">
        <f aca="false">IF(ISNA(V602),Q601,V602)</f>
        <v>2.05</v>
      </c>
      <c r="R602" s="28" t="n">
        <f aca="false">IF(ISNA(W602),R601,W602)</f>
        <v>2.16</v>
      </c>
      <c r="S602" s="28" t="n">
        <f aca="false">IF(ISNA(X602),S601,X602)</f>
        <v>2.27</v>
      </c>
      <c r="T602" s="28" t="n">
        <f aca="false">IF(ISNA(Y602),T601,Y602)</f>
        <v>2.27</v>
      </c>
      <c r="V602" s="28" t="n">
        <f aca="false">VLOOKUP($B602,IF(V$1=2,PRICELOOK2,IF(V$1=3,PRICELOOK3,IF(V$1=4,cash,PRICELOOK))),V$2,FALSE())</f>
        <v>2.05</v>
      </c>
      <c r="W602" s="28" t="n">
        <f aca="false">VLOOKUP($B602,IF(W$1=2,PRICELOOK2,IF(W$1=3,PRICELOOK3,IF(W$1=4,cash,PRICELOOK))),W$2,FALSE())</f>
        <v>2.16</v>
      </c>
      <c r="X602" s="28" t="n">
        <f aca="false">VLOOKUP($B602,IF(X$1=2,PRICELOOK2,IF(X$1=3,PRICELOOK3,IF(X$1=4,cash,PRICELOOK))),X$2,FALSE())</f>
        <v>2.27</v>
      </c>
      <c r="Y602" s="28" t="n">
        <f aca="false">VLOOKUP($B602,IF(Y$1=2,PRICELOOK2,IF(Y$1=3,PRICELOOK3,IF(Y$1=4,cash,PRICELOOK))),Y$2,FALSE())</f>
        <v>2.27</v>
      </c>
      <c r="BK602" s="28" t="n">
        <f aca="false">V602</f>
        <v>2.05</v>
      </c>
      <c r="BL602" s="28" t="n">
        <f aca="false">W602</f>
        <v>2.16</v>
      </c>
      <c r="BM602" s="1" t="n">
        <f aca="false">IF(BK602=0,0,IF(BL602=0,0,1))</f>
        <v>1</v>
      </c>
      <c r="BN602" s="56" t="n">
        <f aca="false">B602</f>
        <v>36280</v>
      </c>
      <c r="BO602" s="71" t="n">
        <f aca="false">IF(BM602=1,CORREL(BK583:BK602,BL583:BL602),1.1)</f>
        <v>0.917740593622565</v>
      </c>
      <c r="BP602" s="28" t="n">
        <f aca="false">IF(BM602=0," ",BO602)</f>
        <v>0.917740593622565</v>
      </c>
      <c r="BV602" s="56" t="n">
        <f aca="false">BN602</f>
        <v>36280</v>
      </c>
      <c r="BW602" s="28" t="n">
        <f aca="false">V602</f>
        <v>2.05</v>
      </c>
      <c r="BX602" s="28" t="n">
        <f aca="false">W602</f>
        <v>2.16</v>
      </c>
      <c r="BY602" s="1" t="n">
        <f aca="false">LN(BW602/BW601)</f>
        <v>-0.061485083650681</v>
      </c>
      <c r="BZ602" s="1" t="n">
        <f aca="false">LN(BX602/BX601)</f>
        <v>-0.038597299498144</v>
      </c>
      <c r="CA602" s="56" t="n">
        <f aca="false">BV602</f>
        <v>36280</v>
      </c>
      <c r="CB602" s="1" t="n">
        <f aca="false">IF(ISNUMBER(STDEV(BY581:BY602)),STDEV(BY581:BY602)*SQRT(252),0)</f>
        <v>0.385150561863552</v>
      </c>
      <c r="CC602" s="1" t="n">
        <f aca="false">IF(ISNUMBER(STDEV(BZ581:BZ602)),STDEV(BZ581:BZ602)*SQRT(252),0)</f>
        <v>0.282191396673867</v>
      </c>
    </row>
    <row r="603" customFormat="false" ht="12.75" hidden="false" customHeight="false" outlineLevel="0" collapsed="false">
      <c r="A603" s="1" t="n">
        <f aca="false">A604-1</f>
        <v>1036</v>
      </c>
      <c r="B603" s="56" t="n">
        <f aca="false">HLOOKUP("date",IF(TERM2="cash",cash,PRICELOOK),IF(A603&gt;=2,A603,2),FALSE())</f>
        <v>36281</v>
      </c>
      <c r="C603" s="1" t="n">
        <f aca="false">IF(MIN($N603:$O603)=0,0,N603)</f>
        <v>2.05</v>
      </c>
      <c r="D603" s="35" t="n">
        <f aca="false">IF(ma=7,AVERAGE(C597:C603),IF(ma=14,AVERAGE(C590:C603),IF(ma=30,AVERAGE(C574:C603),IF(ma=40,AVERAGE(C564:C603),0))))</f>
        <v>0</v>
      </c>
      <c r="E603" s="1" t="n">
        <f aca="false">IF(MIN($N603:$O603)=0,0,O603)</f>
        <v>2.16</v>
      </c>
      <c r="I603" s="56" t="n">
        <f aca="false">B603</f>
        <v>36281</v>
      </c>
      <c r="J603" s="35" t="n">
        <f aca="false">IF(MIN(C603,E603)=0,0,E603-C603)</f>
        <v>0.11</v>
      </c>
      <c r="K603" s="35" t="n">
        <f aca="false">IF(ma=7,AVERAGE(J597:J603),IF(ma=14,AVERAGE(J590:J603),IF(ma=30,AVERAGE(J574:J603),IF(ma=40,AVERAGE(J564:J603),0))))</f>
        <v>0</v>
      </c>
      <c r="L603" s="35"/>
      <c r="M603" s="35"/>
      <c r="N603" s="28" t="n">
        <f aca="false">IF(BASISYN="YES",Q603-S603,Q603)</f>
        <v>2.05</v>
      </c>
      <c r="O603" s="28" t="n">
        <f aca="false">IF(BASISYN="YES",R603-T603,R603)</f>
        <v>2.16</v>
      </c>
      <c r="Q603" s="28" t="n">
        <f aca="false">IF(ISNA(V603),Q602,V603)</f>
        <v>2.05</v>
      </c>
      <c r="R603" s="28" t="n">
        <f aca="false">IF(ISNA(W603),R602,W603)</f>
        <v>2.16</v>
      </c>
      <c r="S603" s="28" t="n">
        <f aca="false">IF(ISNA(X603),S602,X603)</f>
        <v>2.27</v>
      </c>
      <c r="T603" s="28" t="n">
        <f aca="false">IF(ISNA(Y603),T602,Y603)</f>
        <v>2.27</v>
      </c>
      <c r="V603" s="28" t="n">
        <f aca="false">VLOOKUP($B603,IF(V$1=2,PRICELOOK2,IF(V$1=3,PRICELOOK3,IF(V$1=4,cash,PRICELOOK))),V$2,FALSE())</f>
        <v>2.05</v>
      </c>
      <c r="W603" s="28" t="n">
        <f aca="false">VLOOKUP($B603,IF(W$1=2,PRICELOOK2,IF(W$1=3,PRICELOOK3,IF(W$1=4,cash,PRICELOOK))),W$2,FALSE())</f>
        <v>2.16</v>
      </c>
      <c r="X603" s="28" t="n">
        <f aca="false">VLOOKUP($B603,IF(X$1=2,PRICELOOK2,IF(X$1=3,PRICELOOK3,IF(X$1=4,cash,PRICELOOK))),X$2,FALSE())</f>
        <v>2.27</v>
      </c>
      <c r="Y603" s="28" t="n">
        <f aca="false">VLOOKUP($B603,IF(Y$1=2,PRICELOOK2,IF(Y$1=3,PRICELOOK3,IF(Y$1=4,cash,PRICELOOK))),Y$2,FALSE())</f>
        <v>2.27</v>
      </c>
      <c r="BK603" s="28" t="n">
        <f aca="false">V603</f>
        <v>2.05</v>
      </c>
      <c r="BL603" s="28" t="n">
        <f aca="false">W603</f>
        <v>2.16</v>
      </c>
      <c r="BM603" s="1" t="n">
        <f aca="false">IF(BK603=0,0,IF(BL603=0,0,1))</f>
        <v>1</v>
      </c>
      <c r="BN603" s="56" t="n">
        <f aca="false">B603</f>
        <v>36281</v>
      </c>
      <c r="BO603" s="71" t="n">
        <f aca="false">IF(BM603=1,CORREL(BK584:BK603,BL584:BL603),1.1)</f>
        <v>0.931546683997813</v>
      </c>
      <c r="BP603" s="28" t="n">
        <f aca="false">IF(BM603=0," ",BO603)</f>
        <v>0.931546683997813</v>
      </c>
      <c r="BV603" s="56" t="n">
        <f aca="false">BN603</f>
        <v>36281</v>
      </c>
      <c r="BW603" s="28" t="n">
        <f aca="false">V603</f>
        <v>2.05</v>
      </c>
      <c r="BX603" s="28" t="n">
        <f aca="false">W603</f>
        <v>2.16</v>
      </c>
      <c r="BY603" s="1" t="n">
        <f aca="false">LN(BW603/BW602)</f>
        <v>0</v>
      </c>
      <c r="BZ603" s="1" t="n">
        <f aca="false">LN(BX603/BX602)</f>
        <v>0</v>
      </c>
      <c r="CA603" s="56" t="n">
        <f aca="false">BV603</f>
        <v>36281</v>
      </c>
      <c r="CB603" s="1" t="n">
        <f aca="false">IF(ISNUMBER(STDEV(BY582:BY603)),STDEV(BY582:BY603)*SQRT(252),0)</f>
        <v>0.384664483246754</v>
      </c>
      <c r="CC603" s="1" t="n">
        <f aca="false">IF(ISNUMBER(STDEV(BZ582:BZ603)),STDEV(BZ582:BZ603)*SQRT(252),0)</f>
        <v>0.273321153423193</v>
      </c>
    </row>
    <row r="604" customFormat="false" ht="12.75" hidden="false" customHeight="false" outlineLevel="0" collapsed="false">
      <c r="A604" s="1" t="n">
        <f aca="false">A605-1</f>
        <v>1037</v>
      </c>
      <c r="B604" s="56" t="n">
        <f aca="false">HLOOKUP("date",IF(TERM2="cash",cash,PRICELOOK),IF(A604&gt;=2,A604,2),FALSE())</f>
        <v>36282</v>
      </c>
      <c r="C604" s="1" t="n">
        <f aca="false">IF(MIN($N604:$O604)=0,0,N604)</f>
        <v>2.05</v>
      </c>
      <c r="D604" s="35" t="n">
        <f aca="false">IF(ma=7,AVERAGE(C598:C604),IF(ma=14,AVERAGE(C591:C604),IF(ma=30,AVERAGE(C575:C604),IF(ma=40,AVERAGE(C565:C604),0))))</f>
        <v>0</v>
      </c>
      <c r="E604" s="1" t="n">
        <f aca="false">IF(MIN($N604:$O604)=0,0,O604)</f>
        <v>2.16</v>
      </c>
      <c r="I604" s="56" t="n">
        <f aca="false">B604</f>
        <v>36282</v>
      </c>
      <c r="J604" s="35" t="n">
        <f aca="false">IF(MIN(C604,E604)=0,0,E604-C604)</f>
        <v>0.11</v>
      </c>
      <c r="K604" s="35" t="n">
        <f aca="false">IF(ma=7,AVERAGE(J598:J604),IF(ma=14,AVERAGE(J591:J604),IF(ma=30,AVERAGE(J575:J604),IF(ma=40,AVERAGE(J565:J604),0))))</f>
        <v>0</v>
      </c>
      <c r="L604" s="35"/>
      <c r="M604" s="35"/>
      <c r="N604" s="28" t="n">
        <f aca="false">IF(BASISYN="YES",Q604-S604,Q604)</f>
        <v>2.05</v>
      </c>
      <c r="O604" s="28" t="n">
        <f aca="false">IF(BASISYN="YES",R604-T604,R604)</f>
        <v>2.16</v>
      </c>
      <c r="Q604" s="28" t="n">
        <f aca="false">IF(ISNA(V604),Q603,V604)</f>
        <v>2.05</v>
      </c>
      <c r="R604" s="28" t="n">
        <f aca="false">IF(ISNA(W604),R603,W604)</f>
        <v>2.16</v>
      </c>
      <c r="S604" s="28" t="n">
        <f aca="false">IF(ISNA(X604),S603,X604)</f>
        <v>2.27</v>
      </c>
      <c r="T604" s="28" t="n">
        <f aca="false">IF(ISNA(Y604),T603,Y604)</f>
        <v>2.27</v>
      </c>
      <c r="V604" s="28" t="n">
        <f aca="false">VLOOKUP($B604,IF(V$1=2,PRICELOOK2,IF(V$1=3,PRICELOOK3,IF(V$1=4,cash,PRICELOOK))),V$2,FALSE())</f>
        <v>2.05</v>
      </c>
      <c r="W604" s="28" t="n">
        <f aca="false">VLOOKUP($B604,IF(W$1=2,PRICELOOK2,IF(W$1=3,PRICELOOK3,IF(W$1=4,cash,PRICELOOK))),W$2,FALSE())</f>
        <v>2.16</v>
      </c>
      <c r="X604" s="28" t="n">
        <f aca="false">VLOOKUP($B604,IF(X$1=2,PRICELOOK2,IF(X$1=3,PRICELOOK3,IF(X$1=4,cash,PRICELOOK))),X$2,FALSE())</f>
        <v>2.27</v>
      </c>
      <c r="Y604" s="28" t="n">
        <f aca="false">VLOOKUP($B604,IF(Y$1=2,PRICELOOK2,IF(Y$1=3,PRICELOOK3,IF(Y$1=4,cash,PRICELOOK))),Y$2,FALSE())</f>
        <v>2.27</v>
      </c>
      <c r="BK604" s="28" t="n">
        <f aca="false">V604</f>
        <v>2.05</v>
      </c>
      <c r="BL604" s="28" t="n">
        <f aca="false">W604</f>
        <v>2.16</v>
      </c>
      <c r="BM604" s="1" t="n">
        <f aca="false">IF(BK604=0,0,IF(BL604=0,0,1))</f>
        <v>1</v>
      </c>
      <c r="BN604" s="56" t="n">
        <f aca="false">B604</f>
        <v>36282</v>
      </c>
      <c r="BO604" s="71" t="n">
        <f aca="false">IF(BM604=1,CORREL(BK585:BK604,BL585:BL604),1.1)</f>
        <v>0.943002958003046</v>
      </c>
      <c r="BP604" s="28" t="n">
        <f aca="false">IF(BM604=0," ",BO604)</f>
        <v>0.943002958003046</v>
      </c>
      <c r="BV604" s="56" t="n">
        <f aca="false">BN604</f>
        <v>36282</v>
      </c>
      <c r="BW604" s="28" t="n">
        <f aca="false">V604</f>
        <v>2.05</v>
      </c>
      <c r="BX604" s="28" t="n">
        <f aca="false">W604</f>
        <v>2.16</v>
      </c>
      <c r="BY604" s="1" t="n">
        <f aca="false">LN(BW604/BW603)</f>
        <v>0</v>
      </c>
      <c r="BZ604" s="1" t="n">
        <f aca="false">LN(BX604/BX603)</f>
        <v>0</v>
      </c>
      <c r="CA604" s="56" t="n">
        <f aca="false">BV604</f>
        <v>36282</v>
      </c>
      <c r="CB604" s="1" t="n">
        <f aca="false">IF(ISNUMBER(STDEV(BY583:BY604)),STDEV(BY583:BY604)*SQRT(252),0)</f>
        <v>0.384664483246754</v>
      </c>
      <c r="CC604" s="1" t="n">
        <f aca="false">IF(ISNUMBER(STDEV(BZ583:BZ604)),STDEV(BZ583:BZ604)*SQRT(252),0)</f>
        <v>0.273321153423193</v>
      </c>
    </row>
    <row r="605" customFormat="false" ht="12.75" hidden="false" customHeight="false" outlineLevel="0" collapsed="false">
      <c r="A605" s="1" t="n">
        <f aca="false">A606-1</f>
        <v>1038</v>
      </c>
      <c r="B605" s="56" t="n">
        <f aca="false">HLOOKUP("date",IF(TERM2="cash",cash,PRICELOOK),IF(A605&gt;=2,A605,2),FALSE())</f>
        <v>36283</v>
      </c>
      <c r="C605" s="1" t="n">
        <f aca="false">IF(MIN($N605:$O605)=0,0,N605)</f>
        <v>2.04</v>
      </c>
      <c r="D605" s="35" t="n">
        <f aca="false">IF(ma=7,AVERAGE(C599:C605),IF(ma=14,AVERAGE(C592:C605),IF(ma=30,AVERAGE(C576:C605),IF(ma=40,AVERAGE(C566:C605),0))))</f>
        <v>0</v>
      </c>
      <c r="E605" s="1" t="n">
        <f aca="false">IF(MIN($N605:$O605)=0,0,O605)</f>
        <v>2.17</v>
      </c>
      <c r="I605" s="56" t="n">
        <f aca="false">B605</f>
        <v>36283</v>
      </c>
      <c r="J605" s="35" t="n">
        <f aca="false">IF(MIN(C605,E605)=0,0,E605-C605)</f>
        <v>0.13</v>
      </c>
      <c r="K605" s="35" t="n">
        <f aca="false">IF(ma=7,AVERAGE(J599:J605),IF(ma=14,AVERAGE(J592:J605),IF(ma=30,AVERAGE(J576:J605),IF(ma=40,AVERAGE(J566:J605),0))))</f>
        <v>0</v>
      </c>
      <c r="L605" s="35"/>
      <c r="M605" s="35"/>
      <c r="N605" s="28" t="n">
        <f aca="false">IF(BASISYN="YES",Q605-S605,Q605)</f>
        <v>2.04</v>
      </c>
      <c r="O605" s="28" t="n">
        <f aca="false">IF(BASISYN="YES",R605-T605,R605)</f>
        <v>2.17</v>
      </c>
      <c r="Q605" s="28" t="n">
        <f aca="false">IF(ISNA(V605),Q604,V605)</f>
        <v>2.04</v>
      </c>
      <c r="R605" s="28" t="n">
        <f aca="false">IF(ISNA(W605),R604,W605)</f>
        <v>2.17</v>
      </c>
      <c r="S605" s="28" t="n">
        <f aca="false">IF(ISNA(X605),S604,X605)</f>
        <v>2.22</v>
      </c>
      <c r="T605" s="28" t="n">
        <f aca="false">IF(ISNA(Y605),T604,Y605)</f>
        <v>2.22</v>
      </c>
      <c r="V605" s="28" t="n">
        <f aca="false">VLOOKUP($B605,IF(V$1=2,PRICELOOK2,IF(V$1=3,PRICELOOK3,IF(V$1=4,cash,PRICELOOK))),V$2,FALSE())</f>
        <v>2.04</v>
      </c>
      <c r="W605" s="28" t="n">
        <f aca="false">VLOOKUP($B605,IF(W$1=2,PRICELOOK2,IF(W$1=3,PRICELOOK3,IF(W$1=4,cash,PRICELOOK))),W$2,FALSE())</f>
        <v>2.17</v>
      </c>
      <c r="X605" s="28" t="n">
        <f aca="false">VLOOKUP($B605,IF(X$1=2,PRICELOOK2,IF(X$1=3,PRICELOOK3,IF(X$1=4,cash,PRICELOOK))),X$2,FALSE())</f>
        <v>2.22</v>
      </c>
      <c r="Y605" s="28" t="n">
        <f aca="false">VLOOKUP($B605,IF(Y$1=2,PRICELOOK2,IF(Y$1=3,PRICELOOK3,IF(Y$1=4,cash,PRICELOOK))),Y$2,FALSE())</f>
        <v>2.22</v>
      </c>
      <c r="BK605" s="28" t="n">
        <f aca="false">V605</f>
        <v>2.04</v>
      </c>
      <c r="BL605" s="28" t="n">
        <f aca="false">W605</f>
        <v>2.17</v>
      </c>
      <c r="BM605" s="1" t="n">
        <f aca="false">IF(BK605=0,0,IF(BL605=0,0,1))</f>
        <v>1</v>
      </c>
      <c r="BN605" s="56" t="n">
        <f aca="false">B605</f>
        <v>36283</v>
      </c>
      <c r="BO605" s="71" t="n">
        <f aca="false">IF(BM605=1,CORREL(BK586:BK605,BL586:BL605),1.1)</f>
        <v>0.936031436205069</v>
      </c>
      <c r="BP605" s="28" t="n">
        <f aca="false">IF(BM605=0," ",BO605)</f>
        <v>0.936031436205069</v>
      </c>
      <c r="BV605" s="56" t="n">
        <f aca="false">BN605</f>
        <v>36283</v>
      </c>
      <c r="BW605" s="28" t="n">
        <f aca="false">V605</f>
        <v>2.04</v>
      </c>
      <c r="BX605" s="28" t="n">
        <f aca="false">W605</f>
        <v>2.17</v>
      </c>
      <c r="BY605" s="1" t="n">
        <f aca="false">LN(BW605/BW604)</f>
        <v>-0.00488998529419168</v>
      </c>
      <c r="BZ605" s="1" t="n">
        <f aca="false">LN(BX605/BX604)</f>
        <v>0.00461894585629446</v>
      </c>
      <c r="CA605" s="56" t="n">
        <f aca="false">BV605</f>
        <v>36283</v>
      </c>
      <c r="CB605" s="1" t="n">
        <f aca="false">IF(ISNUMBER(STDEV(BY584:BY605)),STDEV(BY584:BY605)*SQRT(252),0)</f>
        <v>0.385260953823199</v>
      </c>
      <c r="CC605" s="1" t="n">
        <f aca="false">IF(ISNUMBER(STDEV(BZ584:BZ605)),STDEV(BZ584:BZ605)*SQRT(252),0)</f>
        <v>0.273660686983324</v>
      </c>
    </row>
    <row r="606" customFormat="false" ht="12.75" hidden="false" customHeight="false" outlineLevel="0" collapsed="false">
      <c r="A606" s="1" t="n">
        <f aca="false">A607-1</f>
        <v>1039</v>
      </c>
      <c r="B606" s="56" t="n">
        <f aca="false">HLOOKUP("date",IF(TERM2="cash",cash,PRICELOOK),IF(A606&gt;=2,A606,2),FALSE())</f>
        <v>36284</v>
      </c>
      <c r="C606" s="1" t="n">
        <f aca="false">IF(MIN($N606:$O606)=0,0,N606)</f>
        <v>2.13</v>
      </c>
      <c r="D606" s="35" t="n">
        <f aca="false">IF(ma=7,AVERAGE(C600:C606),IF(ma=14,AVERAGE(C593:C606),IF(ma=30,AVERAGE(C577:C606),IF(ma=40,AVERAGE(C567:C606),0))))</f>
        <v>0</v>
      </c>
      <c r="E606" s="1" t="n">
        <f aca="false">IF(MIN($N606:$O606)=0,0,O606)</f>
        <v>2.21</v>
      </c>
      <c r="I606" s="56" t="n">
        <f aca="false">B606</f>
        <v>36284</v>
      </c>
      <c r="J606" s="35" t="n">
        <f aca="false">IF(MIN(C606,E606)=0,0,E606-C606)</f>
        <v>0.0800000000000001</v>
      </c>
      <c r="K606" s="35" t="n">
        <f aca="false">IF(ma=7,AVERAGE(J600:J606),IF(ma=14,AVERAGE(J593:J606),IF(ma=30,AVERAGE(J577:J606),IF(ma=40,AVERAGE(J567:J606),0))))</f>
        <v>0</v>
      </c>
      <c r="L606" s="35"/>
      <c r="M606" s="35"/>
      <c r="N606" s="28" t="n">
        <f aca="false">IF(BASISYN="YES",Q606-S606,Q606)</f>
        <v>2.13</v>
      </c>
      <c r="O606" s="28" t="n">
        <f aca="false">IF(BASISYN="YES",R606-T606,R606)</f>
        <v>2.21</v>
      </c>
      <c r="Q606" s="28" t="n">
        <f aca="false">IF(ISNA(V606),Q605,V606)</f>
        <v>2.13</v>
      </c>
      <c r="R606" s="28" t="n">
        <f aca="false">IF(ISNA(W606),R605,W606)</f>
        <v>2.21</v>
      </c>
      <c r="S606" s="28" t="n">
        <f aca="false">IF(ISNA(X606),S605,X606)</f>
        <v>2.315</v>
      </c>
      <c r="T606" s="28" t="n">
        <f aca="false">IF(ISNA(Y606),T605,Y606)</f>
        <v>2.315</v>
      </c>
      <c r="V606" s="28" t="n">
        <f aca="false">VLOOKUP($B606,IF(V$1=2,PRICELOOK2,IF(V$1=3,PRICELOOK3,IF(V$1=4,cash,PRICELOOK))),V$2,FALSE())</f>
        <v>2.13</v>
      </c>
      <c r="W606" s="28" t="n">
        <f aca="false">VLOOKUP($B606,IF(W$1=2,PRICELOOK2,IF(W$1=3,PRICELOOK3,IF(W$1=4,cash,PRICELOOK))),W$2,FALSE())</f>
        <v>2.21</v>
      </c>
      <c r="X606" s="28" t="n">
        <f aca="false">VLOOKUP($B606,IF(X$1=2,PRICELOOK2,IF(X$1=3,PRICELOOK3,IF(X$1=4,cash,PRICELOOK))),X$2,FALSE())</f>
        <v>2.315</v>
      </c>
      <c r="Y606" s="28" t="n">
        <f aca="false">VLOOKUP($B606,IF(Y$1=2,PRICELOOK2,IF(Y$1=3,PRICELOOK3,IF(Y$1=4,cash,PRICELOOK))),Y$2,FALSE())</f>
        <v>2.315</v>
      </c>
      <c r="BK606" s="28" t="n">
        <f aca="false">V606</f>
        <v>2.13</v>
      </c>
      <c r="BL606" s="28" t="n">
        <f aca="false">W606</f>
        <v>2.21</v>
      </c>
      <c r="BM606" s="1" t="n">
        <f aca="false">IF(BK606=0,0,IF(BL606=0,0,1))</f>
        <v>1</v>
      </c>
      <c r="BN606" s="56" t="n">
        <f aca="false">B606</f>
        <v>36284</v>
      </c>
      <c r="BO606" s="71" t="n">
        <f aca="false">IF(BM606=1,CORREL(BK587:BK606,BL587:BL606),1.1)</f>
        <v>0.924259075165898</v>
      </c>
      <c r="BP606" s="28" t="n">
        <f aca="false">IF(BM606=0," ",BO606)</f>
        <v>0.924259075165898</v>
      </c>
      <c r="BV606" s="56" t="n">
        <f aca="false">BN606</f>
        <v>36284</v>
      </c>
      <c r="BW606" s="28" t="n">
        <f aca="false">V606</f>
        <v>2.13</v>
      </c>
      <c r="BX606" s="28" t="n">
        <f aca="false">W606</f>
        <v>2.21</v>
      </c>
      <c r="BY606" s="1" t="n">
        <f aca="false">LN(BW606/BW605)</f>
        <v>0.0431721718652086</v>
      </c>
      <c r="BZ606" s="1" t="n">
        <f aca="false">LN(BX606/BX605)</f>
        <v>0.0182653479772932</v>
      </c>
      <c r="CA606" s="56" t="n">
        <f aca="false">BV606</f>
        <v>36284</v>
      </c>
      <c r="CB606" s="1" t="n">
        <f aca="false">IF(ISNUMBER(STDEV(BY585:BY606)),STDEV(BY585:BY606)*SQRT(252),0)</f>
        <v>0.386327453708003</v>
      </c>
      <c r="CC606" s="1" t="n">
        <f aca="false">IF(ISNUMBER(STDEV(BZ585:BZ606)),STDEV(BZ585:BZ606)*SQRT(252),0)</f>
        <v>0.246976342570645</v>
      </c>
    </row>
    <row r="607" customFormat="false" ht="12.75" hidden="false" customHeight="false" outlineLevel="0" collapsed="false">
      <c r="A607" s="1" t="n">
        <f aca="false">A608-1</f>
        <v>1040</v>
      </c>
      <c r="B607" s="56" t="n">
        <f aca="false">HLOOKUP("date",IF(TERM2="cash",cash,PRICELOOK),IF(A607&gt;=2,A607,2),FALSE())</f>
        <v>36285</v>
      </c>
      <c r="C607" s="1" t="n">
        <f aca="false">IF(MIN($N607:$O607)=0,0,N607)</f>
        <v>2.21</v>
      </c>
      <c r="D607" s="35" t="n">
        <f aca="false">IF(ma=7,AVERAGE(C601:C607),IF(ma=14,AVERAGE(C594:C607),IF(ma=30,AVERAGE(C578:C607),IF(ma=40,AVERAGE(C568:C607),0))))</f>
        <v>0</v>
      </c>
      <c r="E607" s="1" t="n">
        <f aca="false">IF(MIN($N607:$O607)=0,0,O607)</f>
        <v>2.265</v>
      </c>
      <c r="I607" s="56" t="n">
        <f aca="false">B607</f>
        <v>36285</v>
      </c>
      <c r="J607" s="35" t="n">
        <f aca="false">IF(MIN(C607,E607)=0,0,E607-C607)</f>
        <v>0.0550000000000002</v>
      </c>
      <c r="K607" s="35" t="n">
        <f aca="false">IF(ma=7,AVERAGE(J601:J607),IF(ma=14,AVERAGE(J594:J607),IF(ma=30,AVERAGE(J578:J607),IF(ma=40,AVERAGE(J568:J607),0))))</f>
        <v>0</v>
      </c>
      <c r="L607" s="35"/>
      <c r="M607" s="35"/>
      <c r="N607" s="28" t="n">
        <f aca="false">IF(BASISYN="YES",Q607-S607,Q607)</f>
        <v>2.21</v>
      </c>
      <c r="O607" s="28" t="n">
        <f aca="false">IF(BASISYN="YES",R607-T607,R607)</f>
        <v>2.265</v>
      </c>
      <c r="Q607" s="28" t="n">
        <f aca="false">IF(ISNA(V607),Q606,V607)</f>
        <v>2.21</v>
      </c>
      <c r="R607" s="28" t="n">
        <f aca="false">IF(ISNA(W607),R606,W607)</f>
        <v>2.265</v>
      </c>
      <c r="S607" s="28" t="n">
        <f aca="false">IF(ISNA(X607),S606,X607)</f>
        <v>2.365</v>
      </c>
      <c r="T607" s="28" t="n">
        <f aca="false">IF(ISNA(Y607),T606,Y607)</f>
        <v>2.365</v>
      </c>
      <c r="V607" s="28" t="n">
        <f aca="false">VLOOKUP($B607,IF(V$1=2,PRICELOOK2,IF(V$1=3,PRICELOOK3,IF(V$1=4,cash,PRICELOOK))),V$2,FALSE())</f>
        <v>2.21</v>
      </c>
      <c r="W607" s="28" t="n">
        <f aca="false">VLOOKUP($B607,IF(W$1=2,PRICELOOK2,IF(W$1=3,PRICELOOK3,IF(W$1=4,cash,PRICELOOK))),W$2,FALSE())</f>
        <v>2.265</v>
      </c>
      <c r="X607" s="28" t="n">
        <f aca="false">VLOOKUP($B607,IF(X$1=2,PRICELOOK2,IF(X$1=3,PRICELOOK3,IF(X$1=4,cash,PRICELOOK))),X$2,FALSE())</f>
        <v>2.365</v>
      </c>
      <c r="Y607" s="28" t="n">
        <f aca="false">VLOOKUP($B607,IF(Y$1=2,PRICELOOK2,IF(Y$1=3,PRICELOOK3,IF(Y$1=4,cash,PRICELOOK))),Y$2,FALSE())</f>
        <v>2.365</v>
      </c>
      <c r="BK607" s="28" t="n">
        <f aca="false">V607</f>
        <v>2.21</v>
      </c>
      <c r="BL607" s="28" t="n">
        <f aca="false">W607</f>
        <v>2.265</v>
      </c>
      <c r="BM607" s="1" t="n">
        <f aca="false">IF(BK607=0,0,IF(BL607=0,0,1))</f>
        <v>1</v>
      </c>
      <c r="BN607" s="56" t="n">
        <f aca="false">B607</f>
        <v>36285</v>
      </c>
      <c r="BO607" s="71" t="n">
        <f aca="false">IF(BM607=1,CORREL(BK588:BK607,BL588:BL607),1.1)</f>
        <v>0.923322074352193</v>
      </c>
      <c r="BP607" s="28" t="n">
        <f aca="false">IF(BM607=0," ",BO607)</f>
        <v>0.923322074352193</v>
      </c>
      <c r="BV607" s="56" t="n">
        <f aca="false">BN607</f>
        <v>36285</v>
      </c>
      <c r="BW607" s="28" t="n">
        <f aca="false">V607</f>
        <v>2.21</v>
      </c>
      <c r="BX607" s="28" t="n">
        <f aca="false">W607</f>
        <v>2.265</v>
      </c>
      <c r="BY607" s="1" t="n">
        <f aca="false">LN(BW607/BW606)</f>
        <v>0.0368705358083278</v>
      </c>
      <c r="BZ607" s="1" t="n">
        <f aca="false">LN(BX607/BX606)</f>
        <v>0.024582243405336</v>
      </c>
      <c r="CA607" s="56" t="n">
        <f aca="false">BV607</f>
        <v>36285</v>
      </c>
      <c r="CB607" s="1" t="n">
        <f aca="false">IF(ISNUMBER(STDEV(BY586:BY607)),STDEV(BY586:BY607)*SQRT(252),0)</f>
        <v>0.384648974386919</v>
      </c>
      <c r="CC607" s="1" t="n">
        <f aca="false">IF(ISNUMBER(STDEV(BZ586:BZ607)),STDEV(BZ586:BZ607)*SQRT(252),0)</f>
        <v>0.257147368682896</v>
      </c>
    </row>
    <row r="608" customFormat="false" ht="12.75" hidden="false" customHeight="false" outlineLevel="0" collapsed="false">
      <c r="A608" s="1" t="n">
        <f aca="false">A609-1</f>
        <v>1041</v>
      </c>
      <c r="B608" s="56" t="n">
        <f aca="false">HLOOKUP("date",IF(TERM2="cash",cash,PRICELOOK),IF(A608&gt;=2,A608,2),FALSE())</f>
        <v>36286</v>
      </c>
      <c r="C608" s="1" t="n">
        <f aca="false">IF(MIN($N608:$O608)=0,0,N608)</f>
        <v>2.18</v>
      </c>
      <c r="D608" s="35" t="n">
        <f aca="false">IF(ma=7,AVERAGE(C602:C608),IF(ma=14,AVERAGE(C595:C608),IF(ma=30,AVERAGE(C579:C608),IF(ma=40,AVERAGE(C569:C608),0))))</f>
        <v>0</v>
      </c>
      <c r="E608" s="1" t="n">
        <f aca="false">IF(MIN($N608:$O608)=0,0,O608)</f>
        <v>2.235</v>
      </c>
      <c r="I608" s="56" t="n">
        <f aca="false">B608</f>
        <v>36286</v>
      </c>
      <c r="J608" s="35" t="n">
        <f aca="false">IF(MIN(C608,E608)=0,0,E608-C608)</f>
        <v>0.0549999999999997</v>
      </c>
      <c r="K608" s="35" t="n">
        <f aca="false">IF(ma=7,AVERAGE(J602:J608),IF(ma=14,AVERAGE(J595:J608),IF(ma=30,AVERAGE(J579:J608),IF(ma=40,AVERAGE(J569:J608),0))))</f>
        <v>0</v>
      </c>
      <c r="L608" s="35"/>
      <c r="M608" s="35"/>
      <c r="N608" s="28" t="n">
        <f aca="false">IF(BASISYN="YES",Q608-S608,Q608)</f>
        <v>2.18</v>
      </c>
      <c r="O608" s="28" t="n">
        <f aca="false">IF(BASISYN="YES",R608-T608,R608)</f>
        <v>2.235</v>
      </c>
      <c r="Q608" s="28" t="n">
        <f aca="false">IF(ISNA(V608),Q607,V608)</f>
        <v>2.18</v>
      </c>
      <c r="R608" s="28" t="n">
        <f aca="false">IF(ISNA(W608),R607,W608)</f>
        <v>2.235</v>
      </c>
      <c r="S608" s="28" t="n">
        <f aca="false">IF(ISNA(X608),S607,X608)</f>
        <v>2.335</v>
      </c>
      <c r="T608" s="28" t="n">
        <f aca="false">IF(ISNA(Y608),T607,Y608)</f>
        <v>2.335</v>
      </c>
      <c r="V608" s="28" t="n">
        <f aca="false">VLOOKUP($B608,IF(V$1=2,PRICELOOK2,IF(V$1=3,PRICELOOK3,IF(V$1=4,cash,PRICELOOK))),V$2,FALSE())</f>
        <v>2.18</v>
      </c>
      <c r="W608" s="28" t="n">
        <f aca="false">VLOOKUP($B608,IF(W$1=2,PRICELOOK2,IF(W$1=3,PRICELOOK3,IF(W$1=4,cash,PRICELOOK))),W$2,FALSE())</f>
        <v>2.235</v>
      </c>
      <c r="X608" s="28" t="n">
        <f aca="false">VLOOKUP($B608,IF(X$1=2,PRICELOOK2,IF(X$1=3,PRICELOOK3,IF(X$1=4,cash,PRICELOOK))),X$2,FALSE())</f>
        <v>2.335</v>
      </c>
      <c r="Y608" s="28" t="n">
        <f aca="false">VLOOKUP($B608,IF(Y$1=2,PRICELOOK2,IF(Y$1=3,PRICELOOK3,IF(Y$1=4,cash,PRICELOOK))),Y$2,FALSE())</f>
        <v>2.335</v>
      </c>
      <c r="BK608" s="28" t="n">
        <f aca="false">V608</f>
        <v>2.18</v>
      </c>
      <c r="BL608" s="28" t="n">
        <f aca="false">W608</f>
        <v>2.235</v>
      </c>
      <c r="BM608" s="1" t="n">
        <f aca="false">IF(BK608=0,0,IF(BL608=0,0,1))</f>
        <v>1</v>
      </c>
      <c r="BN608" s="56" t="n">
        <f aca="false">B608</f>
        <v>36286</v>
      </c>
      <c r="BO608" s="71" t="n">
        <f aca="false">IF(BM608=1,CORREL(BK589:BK608,BL589:BL608),1.1)</f>
        <v>0.921262567011281</v>
      </c>
      <c r="BP608" s="28" t="n">
        <f aca="false">IF(BM608=0," ",BO608)</f>
        <v>0.921262567011281</v>
      </c>
      <c r="BV608" s="56" t="n">
        <f aca="false">BN608</f>
        <v>36286</v>
      </c>
      <c r="BW608" s="28" t="n">
        <f aca="false">V608</f>
        <v>2.18</v>
      </c>
      <c r="BX608" s="28" t="n">
        <f aca="false">W608</f>
        <v>2.235</v>
      </c>
      <c r="BY608" s="1" t="n">
        <f aca="false">LN(BW608/BW607)</f>
        <v>-0.0136676387286638</v>
      </c>
      <c r="BZ608" s="1" t="n">
        <f aca="false">LN(BX608/BX607)</f>
        <v>-0.0133335308694653</v>
      </c>
      <c r="CA608" s="56" t="n">
        <f aca="false">BV608</f>
        <v>36286</v>
      </c>
      <c r="CB608" s="1" t="n">
        <f aca="false">IF(ISNUMBER(STDEV(BY587:BY608)),STDEV(BY587:BY608)*SQRT(252),0)</f>
        <v>0.383704746026628</v>
      </c>
      <c r="CC608" s="1" t="n">
        <f aca="false">IF(ISNUMBER(STDEV(BZ587:BZ608)),STDEV(BZ587:BZ608)*SQRT(252),0)</f>
        <v>0.258089312295334</v>
      </c>
    </row>
    <row r="609" customFormat="false" ht="12.75" hidden="false" customHeight="false" outlineLevel="0" collapsed="false">
      <c r="A609" s="1" t="n">
        <f aca="false">A610-1</f>
        <v>1042</v>
      </c>
      <c r="B609" s="56" t="n">
        <f aca="false">HLOOKUP("date",IF(TERM2="cash",cash,PRICELOOK),IF(A609&gt;=2,A609,2),FALSE())</f>
        <v>36287</v>
      </c>
      <c r="C609" s="1" t="n">
        <f aca="false">IF(MIN($N609:$O609)=0,0,N609)</f>
        <v>2.07</v>
      </c>
      <c r="D609" s="35" t="n">
        <f aca="false">IF(ma=7,AVERAGE(C603:C609),IF(ma=14,AVERAGE(C596:C609),IF(ma=30,AVERAGE(C580:C609),IF(ma=40,AVERAGE(C570:C609),0))))</f>
        <v>0</v>
      </c>
      <c r="E609" s="1" t="n">
        <f aca="false">IF(MIN($N609:$O609)=0,0,O609)</f>
        <v>2.165</v>
      </c>
      <c r="I609" s="56" t="n">
        <f aca="false">B609</f>
        <v>36287</v>
      </c>
      <c r="J609" s="35" t="n">
        <f aca="false">IF(MIN(C609,E609)=0,0,E609-C609)</f>
        <v>0.0950000000000002</v>
      </c>
      <c r="K609" s="35" t="n">
        <f aca="false">IF(ma=7,AVERAGE(J603:J609),IF(ma=14,AVERAGE(J596:J609),IF(ma=30,AVERAGE(J580:J609),IF(ma=40,AVERAGE(J570:J609),0))))</f>
        <v>0</v>
      </c>
      <c r="L609" s="35"/>
      <c r="M609" s="35"/>
      <c r="N609" s="28" t="n">
        <f aca="false">IF(BASISYN="YES",Q609-S609,Q609)</f>
        <v>2.07</v>
      </c>
      <c r="O609" s="28" t="n">
        <f aca="false">IF(BASISYN="YES",R609-T609,R609)</f>
        <v>2.165</v>
      </c>
      <c r="Q609" s="28" t="n">
        <f aca="false">IF(ISNA(V609),Q608,V609)</f>
        <v>2.07</v>
      </c>
      <c r="R609" s="28" t="n">
        <f aca="false">IF(ISNA(W609),R608,W609)</f>
        <v>2.165</v>
      </c>
      <c r="S609" s="28" t="n">
        <f aca="false">IF(ISNA(X609),S608,X609)</f>
        <v>2.255</v>
      </c>
      <c r="T609" s="28" t="n">
        <f aca="false">IF(ISNA(Y609),T608,Y609)</f>
        <v>2.255</v>
      </c>
      <c r="V609" s="28" t="n">
        <f aca="false">VLOOKUP($B609,IF(V$1=2,PRICELOOK2,IF(V$1=3,PRICELOOK3,IF(V$1=4,cash,PRICELOOK))),V$2,FALSE())</f>
        <v>2.07</v>
      </c>
      <c r="W609" s="28" t="n">
        <f aca="false">VLOOKUP($B609,IF(W$1=2,PRICELOOK2,IF(W$1=3,PRICELOOK3,IF(W$1=4,cash,PRICELOOK))),W$2,FALSE())</f>
        <v>2.165</v>
      </c>
      <c r="X609" s="28" t="n">
        <f aca="false">VLOOKUP($B609,IF(X$1=2,PRICELOOK2,IF(X$1=3,PRICELOOK3,IF(X$1=4,cash,PRICELOOK))),X$2,FALSE())</f>
        <v>2.255</v>
      </c>
      <c r="Y609" s="28" t="n">
        <f aca="false">VLOOKUP($B609,IF(Y$1=2,PRICELOOK2,IF(Y$1=3,PRICELOOK3,IF(Y$1=4,cash,PRICELOOK))),Y$2,FALSE())</f>
        <v>2.255</v>
      </c>
      <c r="BK609" s="28" t="n">
        <f aca="false">V609</f>
        <v>2.07</v>
      </c>
      <c r="BL609" s="28" t="n">
        <f aca="false">W609</f>
        <v>2.165</v>
      </c>
      <c r="BM609" s="1" t="n">
        <f aca="false">IF(BK609=0,0,IF(BL609=0,0,1))</f>
        <v>1</v>
      </c>
      <c r="BN609" s="56" t="n">
        <f aca="false">B609</f>
        <v>36287</v>
      </c>
      <c r="BO609" s="71" t="n">
        <f aca="false">IF(BM609=1,CORREL(BK590:BK609,BL590:BL609),1.1)</f>
        <v>0.924538646019284</v>
      </c>
      <c r="BP609" s="28" t="n">
        <f aca="false">IF(BM609=0," ",BO609)</f>
        <v>0.924538646019284</v>
      </c>
      <c r="BV609" s="56" t="n">
        <f aca="false">BN609</f>
        <v>36287</v>
      </c>
      <c r="BW609" s="28" t="n">
        <f aca="false">V609</f>
        <v>2.07</v>
      </c>
      <c r="BX609" s="28" t="n">
        <f aca="false">W609</f>
        <v>2.165</v>
      </c>
      <c r="BY609" s="1" t="n">
        <f aca="false">LN(BW609/BW608)</f>
        <v>-0.0517762695237201</v>
      </c>
      <c r="BZ609" s="1" t="n">
        <f aca="false">LN(BX609/BX608)</f>
        <v>-0.0318208666110789</v>
      </c>
      <c r="CA609" s="56" t="n">
        <f aca="false">BV609</f>
        <v>36287</v>
      </c>
      <c r="CB609" s="1" t="n">
        <f aca="false">IF(ISNUMBER(STDEV(BY588:BY609)),STDEV(BY588:BY609)*SQRT(252),0)</f>
        <v>0.42309740013974</v>
      </c>
      <c r="CC609" s="1" t="n">
        <f aca="false">IF(ISNUMBER(STDEV(BZ588:BZ609)),STDEV(BZ588:BZ609)*SQRT(252),0)</f>
        <v>0.28456141574108</v>
      </c>
    </row>
    <row r="610" customFormat="false" ht="12.75" hidden="false" customHeight="false" outlineLevel="0" collapsed="false">
      <c r="A610" s="1" t="n">
        <f aca="false">A611-1</f>
        <v>1043</v>
      </c>
      <c r="B610" s="56" t="n">
        <f aca="false">HLOOKUP("date",IF(TERM2="cash",cash,PRICELOOK),IF(A610&gt;=2,A610,2),FALSE())</f>
        <v>36288</v>
      </c>
      <c r="C610" s="1" t="n">
        <f aca="false">IF(MIN($N610:$O610)=0,0,N610)</f>
        <v>2.07</v>
      </c>
      <c r="D610" s="35" t="n">
        <f aca="false">IF(ma=7,AVERAGE(C604:C610),IF(ma=14,AVERAGE(C597:C610),IF(ma=30,AVERAGE(C581:C610),IF(ma=40,AVERAGE(C571:C610),0))))</f>
        <v>0</v>
      </c>
      <c r="E610" s="1" t="n">
        <f aca="false">IF(MIN($N610:$O610)=0,0,O610)</f>
        <v>2.165</v>
      </c>
      <c r="I610" s="56" t="n">
        <f aca="false">B610</f>
        <v>36288</v>
      </c>
      <c r="J610" s="35" t="n">
        <f aca="false">IF(MIN(C610,E610)=0,0,E610-C610)</f>
        <v>0.0950000000000002</v>
      </c>
      <c r="K610" s="35" t="n">
        <f aca="false">IF(ma=7,AVERAGE(J604:J610),IF(ma=14,AVERAGE(J597:J610),IF(ma=30,AVERAGE(J581:J610),IF(ma=40,AVERAGE(J571:J610),0))))</f>
        <v>0</v>
      </c>
      <c r="L610" s="35"/>
      <c r="M610" s="35"/>
      <c r="N610" s="28" t="n">
        <f aca="false">IF(BASISYN="YES",Q610-S610,Q610)</f>
        <v>2.07</v>
      </c>
      <c r="O610" s="28" t="n">
        <f aca="false">IF(BASISYN="YES",R610-T610,R610)</f>
        <v>2.165</v>
      </c>
      <c r="Q610" s="28" t="n">
        <f aca="false">IF(ISNA(V610),Q609,V610)</f>
        <v>2.07</v>
      </c>
      <c r="R610" s="28" t="n">
        <f aca="false">IF(ISNA(W610),R609,W610)</f>
        <v>2.165</v>
      </c>
      <c r="S610" s="28" t="n">
        <f aca="false">IF(ISNA(X610),S609,X610)</f>
        <v>2.255</v>
      </c>
      <c r="T610" s="28" t="n">
        <f aca="false">IF(ISNA(Y610),T609,Y610)</f>
        <v>2.255</v>
      </c>
      <c r="V610" s="28" t="n">
        <f aca="false">VLOOKUP($B610,IF(V$1=2,PRICELOOK2,IF(V$1=3,PRICELOOK3,IF(V$1=4,cash,PRICELOOK))),V$2,FALSE())</f>
        <v>2.07</v>
      </c>
      <c r="W610" s="28" t="n">
        <f aca="false">VLOOKUP($B610,IF(W$1=2,PRICELOOK2,IF(W$1=3,PRICELOOK3,IF(W$1=4,cash,PRICELOOK))),W$2,FALSE())</f>
        <v>2.165</v>
      </c>
      <c r="X610" s="28" t="n">
        <f aca="false">VLOOKUP($B610,IF(X$1=2,PRICELOOK2,IF(X$1=3,PRICELOOK3,IF(X$1=4,cash,PRICELOOK))),X$2,FALSE())</f>
        <v>2.255</v>
      </c>
      <c r="Y610" s="28" t="n">
        <f aca="false">VLOOKUP($B610,IF(Y$1=2,PRICELOOK2,IF(Y$1=3,PRICELOOK3,IF(Y$1=4,cash,PRICELOOK))),Y$2,FALSE())</f>
        <v>2.255</v>
      </c>
      <c r="BK610" s="28" t="n">
        <f aca="false">V610</f>
        <v>2.07</v>
      </c>
      <c r="BL610" s="28" t="n">
        <f aca="false">W610</f>
        <v>2.165</v>
      </c>
      <c r="BM610" s="1" t="n">
        <f aca="false">IF(BK610=0,0,IF(BL610=0,0,1))</f>
        <v>1</v>
      </c>
      <c r="BN610" s="56" t="n">
        <f aca="false">B610</f>
        <v>36288</v>
      </c>
      <c r="BO610" s="71" t="n">
        <f aca="false">IF(BM610=1,CORREL(BK591:BK610,BL591:BL610),1.1)</f>
        <v>0.932726366522108</v>
      </c>
      <c r="BP610" s="28" t="n">
        <f aca="false">IF(BM610=0," ",BO610)</f>
        <v>0.932726366522108</v>
      </c>
      <c r="BV610" s="56" t="n">
        <f aca="false">BN610</f>
        <v>36288</v>
      </c>
      <c r="BW610" s="28" t="n">
        <f aca="false">V610</f>
        <v>2.07</v>
      </c>
      <c r="BX610" s="28" t="n">
        <f aca="false">W610</f>
        <v>2.165</v>
      </c>
      <c r="BY610" s="1" t="n">
        <f aca="false">LN(BW610/BW609)</f>
        <v>0</v>
      </c>
      <c r="BZ610" s="1" t="n">
        <f aca="false">LN(BX610/BX609)</f>
        <v>0</v>
      </c>
      <c r="CA610" s="56" t="n">
        <f aca="false">BV610</f>
        <v>36288</v>
      </c>
      <c r="CB610" s="1" t="n">
        <f aca="false">IF(ISNUMBER(STDEV(BY589:BY610)),STDEV(BY589:BY610)*SQRT(252),0)</f>
        <v>0.42309740013974</v>
      </c>
      <c r="CC610" s="1" t="n">
        <f aca="false">IF(ISNUMBER(STDEV(BZ589:BZ610)),STDEV(BZ589:BZ610)*SQRT(252),0)</f>
        <v>0.284651697406024</v>
      </c>
    </row>
    <row r="611" customFormat="false" ht="12.75" hidden="false" customHeight="false" outlineLevel="0" collapsed="false">
      <c r="A611" s="1" t="n">
        <f aca="false">A612-1</f>
        <v>1044</v>
      </c>
      <c r="B611" s="56" t="n">
        <f aca="false">HLOOKUP("date",IF(TERM2="cash",cash,PRICELOOK),IF(A611&gt;=2,A611,2),FALSE())</f>
        <v>36289</v>
      </c>
      <c r="C611" s="1" t="n">
        <f aca="false">IF(MIN($N611:$O611)=0,0,N611)</f>
        <v>2.07</v>
      </c>
      <c r="D611" s="35" t="n">
        <f aca="false">IF(ma=7,AVERAGE(C605:C611),IF(ma=14,AVERAGE(C598:C611),IF(ma=30,AVERAGE(C582:C611),IF(ma=40,AVERAGE(C572:C611),0))))</f>
        <v>0</v>
      </c>
      <c r="E611" s="1" t="n">
        <f aca="false">IF(MIN($N611:$O611)=0,0,O611)</f>
        <v>2.165</v>
      </c>
      <c r="I611" s="56" t="n">
        <f aca="false">B611</f>
        <v>36289</v>
      </c>
      <c r="J611" s="35" t="n">
        <f aca="false">IF(MIN(C611,E611)=0,0,E611-C611)</f>
        <v>0.0950000000000002</v>
      </c>
      <c r="K611" s="35" t="n">
        <f aca="false">IF(ma=7,AVERAGE(J605:J611),IF(ma=14,AVERAGE(J598:J611),IF(ma=30,AVERAGE(J582:J611),IF(ma=40,AVERAGE(J572:J611),0))))</f>
        <v>0</v>
      </c>
      <c r="L611" s="35"/>
      <c r="M611" s="35"/>
      <c r="N611" s="28" t="n">
        <f aca="false">IF(BASISYN="YES",Q611-S611,Q611)</f>
        <v>2.07</v>
      </c>
      <c r="O611" s="28" t="n">
        <f aca="false">IF(BASISYN="YES",R611-T611,R611)</f>
        <v>2.165</v>
      </c>
      <c r="Q611" s="28" t="n">
        <f aca="false">IF(ISNA(V611),Q610,V611)</f>
        <v>2.07</v>
      </c>
      <c r="R611" s="28" t="n">
        <f aca="false">IF(ISNA(W611),R610,W611)</f>
        <v>2.165</v>
      </c>
      <c r="S611" s="28" t="n">
        <f aca="false">IF(ISNA(X611),S610,X611)</f>
        <v>2.255</v>
      </c>
      <c r="T611" s="28" t="n">
        <f aca="false">IF(ISNA(Y611),T610,Y611)</f>
        <v>2.255</v>
      </c>
      <c r="V611" s="28" t="n">
        <f aca="false">VLOOKUP($B611,IF(V$1=2,PRICELOOK2,IF(V$1=3,PRICELOOK3,IF(V$1=4,cash,PRICELOOK))),V$2,FALSE())</f>
        <v>2.07</v>
      </c>
      <c r="W611" s="28" t="n">
        <f aca="false">VLOOKUP($B611,IF(W$1=2,PRICELOOK2,IF(W$1=3,PRICELOOK3,IF(W$1=4,cash,PRICELOOK))),W$2,FALSE())</f>
        <v>2.165</v>
      </c>
      <c r="X611" s="28" t="n">
        <f aca="false">VLOOKUP($B611,IF(X$1=2,PRICELOOK2,IF(X$1=3,PRICELOOK3,IF(X$1=4,cash,PRICELOOK))),X$2,FALSE())</f>
        <v>2.255</v>
      </c>
      <c r="Y611" s="28" t="n">
        <f aca="false">VLOOKUP($B611,IF(Y$1=2,PRICELOOK2,IF(Y$1=3,PRICELOOK3,IF(Y$1=4,cash,PRICELOOK))),Y$2,FALSE())</f>
        <v>2.255</v>
      </c>
      <c r="BK611" s="28" t="n">
        <f aca="false">V611</f>
        <v>2.07</v>
      </c>
      <c r="BL611" s="28" t="n">
        <f aca="false">W611</f>
        <v>2.165</v>
      </c>
      <c r="BM611" s="1" t="n">
        <f aca="false">IF(BK611=0,0,IF(BL611=0,0,1))</f>
        <v>1</v>
      </c>
      <c r="BN611" s="56" t="n">
        <f aca="false">B611</f>
        <v>36289</v>
      </c>
      <c r="BO611" s="71" t="n">
        <f aca="false">IF(BM611=1,CORREL(BK592:BK611,BL592:BL611),1.1)</f>
        <v>0.923180034066221</v>
      </c>
      <c r="BP611" s="28" t="n">
        <f aca="false">IF(BM611=0," ",BO611)</f>
        <v>0.923180034066221</v>
      </c>
      <c r="BV611" s="56" t="n">
        <f aca="false">BN611</f>
        <v>36289</v>
      </c>
      <c r="BW611" s="28" t="n">
        <f aca="false">V611</f>
        <v>2.07</v>
      </c>
      <c r="BX611" s="28" t="n">
        <f aca="false">W611</f>
        <v>2.165</v>
      </c>
      <c r="BY611" s="1" t="n">
        <f aca="false">LN(BW611/BW610)</f>
        <v>0</v>
      </c>
      <c r="BZ611" s="1" t="n">
        <f aca="false">LN(BX611/BX610)</f>
        <v>0</v>
      </c>
      <c r="CA611" s="56" t="n">
        <f aca="false">BV611</f>
        <v>36289</v>
      </c>
      <c r="CB611" s="1" t="n">
        <f aca="false">IF(ISNUMBER(STDEV(BY590:BY611)),STDEV(BY590:BY611)*SQRT(252),0)</f>
        <v>0.42309740013974</v>
      </c>
      <c r="CC611" s="1" t="n">
        <f aca="false">IF(ISNUMBER(STDEV(BZ590:BZ611)),STDEV(BZ590:BZ611)*SQRT(252),0)</f>
        <v>0.284651697406024</v>
      </c>
    </row>
    <row r="612" customFormat="false" ht="12.75" hidden="false" customHeight="false" outlineLevel="0" collapsed="false">
      <c r="A612" s="1" t="n">
        <f aca="false">A613-1</f>
        <v>1045</v>
      </c>
      <c r="B612" s="56" t="n">
        <f aca="false">HLOOKUP("date",IF(TERM2="cash",cash,PRICELOOK),IF(A612&gt;=2,A612,2),FALSE())</f>
        <v>36290</v>
      </c>
      <c r="C612" s="1" t="n">
        <f aca="false">IF(MIN($N612:$O612)=0,0,N612)</f>
        <v>2.105</v>
      </c>
      <c r="D612" s="35" t="n">
        <f aca="false">IF(ma=7,AVERAGE(C606:C612),IF(ma=14,AVERAGE(C599:C612),IF(ma=30,AVERAGE(C583:C612),IF(ma=40,AVERAGE(C573:C612),0))))</f>
        <v>0</v>
      </c>
      <c r="E612" s="1" t="n">
        <f aca="false">IF(MIN($N612:$O612)=0,0,O612)</f>
        <v>2.205</v>
      </c>
      <c r="I612" s="56" t="n">
        <f aca="false">B612</f>
        <v>36290</v>
      </c>
      <c r="J612" s="35" t="n">
        <f aca="false">IF(MIN(C612,E612)=0,0,E612-C612)</f>
        <v>0.1</v>
      </c>
      <c r="K612" s="35" t="n">
        <f aca="false">IF(ma=7,AVERAGE(J606:J612),IF(ma=14,AVERAGE(J599:J612),IF(ma=30,AVERAGE(J583:J612),IF(ma=40,AVERAGE(J573:J612),0))))</f>
        <v>0</v>
      </c>
      <c r="L612" s="35"/>
      <c r="M612" s="35"/>
      <c r="N612" s="28" t="n">
        <f aca="false">IF(BASISYN="YES",Q612-S612,Q612)</f>
        <v>2.105</v>
      </c>
      <c r="O612" s="28" t="n">
        <f aca="false">IF(BASISYN="YES",R612-T612,R612)</f>
        <v>2.205</v>
      </c>
      <c r="Q612" s="28" t="n">
        <f aca="false">IF(ISNA(V612),Q611,V612)</f>
        <v>2.105</v>
      </c>
      <c r="R612" s="28" t="n">
        <f aca="false">IF(ISNA(W612),R611,W612)</f>
        <v>2.205</v>
      </c>
      <c r="S612" s="28" t="n">
        <f aca="false">IF(ISNA(X612),S611,X612)</f>
        <v>2.26</v>
      </c>
      <c r="T612" s="28" t="n">
        <f aca="false">IF(ISNA(Y612),T611,Y612)</f>
        <v>2.26</v>
      </c>
      <c r="V612" s="28" t="n">
        <f aca="false">VLOOKUP($B612,IF(V$1=2,PRICELOOK2,IF(V$1=3,PRICELOOK3,IF(V$1=4,cash,PRICELOOK))),V$2,FALSE())</f>
        <v>2.105</v>
      </c>
      <c r="W612" s="28" t="n">
        <f aca="false">VLOOKUP($B612,IF(W$1=2,PRICELOOK2,IF(W$1=3,PRICELOOK3,IF(W$1=4,cash,PRICELOOK))),W$2,FALSE())</f>
        <v>2.205</v>
      </c>
      <c r="X612" s="28" t="n">
        <f aca="false">VLOOKUP($B612,IF(X$1=2,PRICELOOK2,IF(X$1=3,PRICELOOK3,IF(X$1=4,cash,PRICELOOK))),X$2,FALSE())</f>
        <v>2.26</v>
      </c>
      <c r="Y612" s="28" t="n">
        <f aca="false">VLOOKUP($B612,IF(Y$1=2,PRICELOOK2,IF(Y$1=3,PRICELOOK3,IF(Y$1=4,cash,PRICELOOK))),Y$2,FALSE())</f>
        <v>2.26</v>
      </c>
      <c r="BK612" s="28" t="n">
        <f aca="false">V612</f>
        <v>2.105</v>
      </c>
      <c r="BL612" s="28" t="n">
        <f aca="false">W612</f>
        <v>2.205</v>
      </c>
      <c r="BM612" s="1" t="n">
        <f aca="false">IF(BK612=0,0,IF(BL612=0,0,1))</f>
        <v>1</v>
      </c>
      <c r="BN612" s="56" t="n">
        <f aca="false">B612</f>
        <v>36290</v>
      </c>
      <c r="BO612" s="71" t="n">
        <f aca="false">IF(BM612=1,CORREL(BK593:BK612,BL593:BL612),1.1)</f>
        <v>0.919536093561162</v>
      </c>
      <c r="BP612" s="28" t="n">
        <f aca="false">IF(BM612=0," ",BO612)</f>
        <v>0.919536093561162</v>
      </c>
      <c r="BV612" s="56" t="n">
        <f aca="false">BN612</f>
        <v>36290</v>
      </c>
      <c r="BW612" s="28" t="n">
        <f aca="false">V612</f>
        <v>2.105</v>
      </c>
      <c r="BX612" s="28" t="n">
        <f aca="false">W612</f>
        <v>2.205</v>
      </c>
      <c r="BY612" s="1" t="n">
        <f aca="false">LN(BW612/BW611)</f>
        <v>0.0167668598570671</v>
      </c>
      <c r="BZ612" s="1" t="n">
        <f aca="false">LN(BX612/BX611)</f>
        <v>0.0183071474443561</v>
      </c>
      <c r="CA612" s="56" t="n">
        <f aca="false">BV612</f>
        <v>36290</v>
      </c>
      <c r="CB612" s="1" t="n">
        <f aca="false">IF(ISNUMBER(STDEV(BY591:BY612)),STDEV(BY591:BY612)*SQRT(252),0)</f>
        <v>0.426148281866987</v>
      </c>
      <c r="CC612" s="1" t="n">
        <f aca="false">IF(ISNUMBER(STDEV(BZ591:BZ612)),STDEV(BZ591:BZ612)*SQRT(252),0)</f>
        <v>0.289774818366224</v>
      </c>
    </row>
    <row r="613" customFormat="false" ht="12.75" hidden="false" customHeight="false" outlineLevel="0" collapsed="false">
      <c r="A613" s="1" t="n">
        <f aca="false">A614-1</f>
        <v>1046</v>
      </c>
      <c r="B613" s="56" t="n">
        <f aca="false">HLOOKUP("date",IF(TERM2="cash",cash,PRICELOOK),IF(A613&gt;=2,A613,2),FALSE())</f>
        <v>36291</v>
      </c>
      <c r="C613" s="1" t="n">
        <f aca="false">IF(MIN($N613:$O613)=0,0,N613)</f>
        <v>2.16</v>
      </c>
      <c r="D613" s="35" t="n">
        <f aca="false">IF(ma=7,AVERAGE(C607:C613),IF(ma=14,AVERAGE(C600:C613),IF(ma=30,AVERAGE(C584:C613),IF(ma=40,AVERAGE(C574:C613),0))))</f>
        <v>0</v>
      </c>
      <c r="E613" s="1" t="n">
        <f aca="false">IF(MIN($N613:$O613)=0,0,O613)</f>
        <v>2.26</v>
      </c>
      <c r="I613" s="56" t="n">
        <f aca="false">B613</f>
        <v>36291</v>
      </c>
      <c r="J613" s="35" t="n">
        <f aca="false">IF(MIN(C613,E613)=0,0,E613-C613)</f>
        <v>0.0999999999999996</v>
      </c>
      <c r="K613" s="35" t="n">
        <f aca="false">IF(ma=7,AVERAGE(J607:J613),IF(ma=14,AVERAGE(J600:J613),IF(ma=30,AVERAGE(J584:J613),IF(ma=40,AVERAGE(J574:J613),0))))</f>
        <v>0</v>
      </c>
      <c r="L613" s="35"/>
      <c r="M613" s="35"/>
      <c r="N613" s="28" t="n">
        <f aca="false">IF(BASISYN="YES",Q613-S613,Q613)</f>
        <v>2.16</v>
      </c>
      <c r="O613" s="28" t="n">
        <f aca="false">IF(BASISYN="YES",R613-T613,R613)</f>
        <v>2.26</v>
      </c>
      <c r="Q613" s="28" t="n">
        <f aca="false">IF(ISNA(V613),Q612,V613)</f>
        <v>2.16</v>
      </c>
      <c r="R613" s="28" t="n">
        <f aca="false">IF(ISNA(W613),R612,W613)</f>
        <v>2.26</v>
      </c>
      <c r="S613" s="28" t="n">
        <f aca="false">IF(ISNA(X613),S612,X613)</f>
        <v>2.29</v>
      </c>
      <c r="T613" s="28" t="n">
        <f aca="false">IF(ISNA(Y613),T612,Y613)</f>
        <v>2.29</v>
      </c>
      <c r="V613" s="28" t="n">
        <f aca="false">VLOOKUP($B613,IF(V$1=2,PRICELOOK2,IF(V$1=3,PRICELOOK3,IF(V$1=4,cash,PRICELOOK))),V$2,FALSE())</f>
        <v>2.16</v>
      </c>
      <c r="W613" s="28" t="n">
        <f aca="false">VLOOKUP($B613,IF(W$1=2,PRICELOOK2,IF(W$1=3,PRICELOOK3,IF(W$1=4,cash,PRICELOOK))),W$2,FALSE())</f>
        <v>2.26</v>
      </c>
      <c r="X613" s="28" t="n">
        <f aca="false">VLOOKUP($B613,IF(X$1=2,PRICELOOK2,IF(X$1=3,PRICELOOK3,IF(X$1=4,cash,PRICELOOK))),X$2,FALSE())</f>
        <v>2.29</v>
      </c>
      <c r="Y613" s="28" t="n">
        <f aca="false">VLOOKUP($B613,IF(Y$1=2,PRICELOOK2,IF(Y$1=3,PRICELOOK3,IF(Y$1=4,cash,PRICELOOK))),Y$2,FALSE())</f>
        <v>2.29</v>
      </c>
      <c r="BK613" s="28" t="n">
        <f aca="false">V613</f>
        <v>2.16</v>
      </c>
      <c r="BL613" s="28" t="n">
        <f aca="false">W613</f>
        <v>2.26</v>
      </c>
      <c r="BM613" s="1" t="n">
        <f aca="false">IF(BK613=0,0,IF(BL613=0,0,1))</f>
        <v>1</v>
      </c>
      <c r="BN613" s="56" t="n">
        <f aca="false">B613</f>
        <v>36291</v>
      </c>
      <c r="BO613" s="71" t="n">
        <f aca="false">IF(BM613=1,CORREL(BK594:BK613,BL594:BL613),1.1)</f>
        <v>0.913991021005244</v>
      </c>
      <c r="BP613" s="28" t="n">
        <f aca="false">IF(BM613=0," ",BO613)</f>
        <v>0.913991021005244</v>
      </c>
      <c r="BV613" s="56" t="n">
        <f aca="false">BN613</f>
        <v>36291</v>
      </c>
      <c r="BW613" s="28" t="n">
        <f aca="false">V613</f>
        <v>2.16</v>
      </c>
      <c r="BX613" s="28" t="n">
        <f aca="false">W613</f>
        <v>2.26</v>
      </c>
      <c r="BY613" s="1" t="n">
        <f aca="false">LN(BW613/BW612)</f>
        <v>0.025792754561729</v>
      </c>
      <c r="BZ613" s="1" t="n">
        <f aca="false">LN(BX613/BX612)</f>
        <v>0.0246373043853851</v>
      </c>
      <c r="CA613" s="56" t="n">
        <f aca="false">BV613</f>
        <v>36291</v>
      </c>
      <c r="CB613" s="1" t="n">
        <f aca="false">IF(ISNUMBER(STDEV(BY592:BY613)),STDEV(BY592:BY613)*SQRT(252),0)</f>
        <v>0.427071760018741</v>
      </c>
      <c r="CC613" s="1" t="n">
        <f aca="false">IF(ISNUMBER(STDEV(BZ592:BZ613)),STDEV(BZ592:BZ613)*SQRT(252),0)</f>
        <v>0.298193228870441</v>
      </c>
    </row>
    <row r="614" customFormat="false" ht="12.75" hidden="false" customHeight="false" outlineLevel="0" collapsed="false">
      <c r="A614" s="1" t="n">
        <f aca="false">A615-1</f>
        <v>1047</v>
      </c>
      <c r="B614" s="56" t="n">
        <f aca="false">HLOOKUP("date",IF(TERM2="cash",cash,PRICELOOK),IF(A614&gt;=2,A614,2),FALSE())</f>
        <v>36292</v>
      </c>
      <c r="C614" s="1" t="n">
        <f aca="false">IF(MIN($N614:$O614)=0,0,N614)</f>
        <v>2.085</v>
      </c>
      <c r="D614" s="35" t="n">
        <f aca="false">IF(ma=7,AVERAGE(C608:C614),IF(ma=14,AVERAGE(C601:C614),IF(ma=30,AVERAGE(C585:C614),IF(ma=40,AVERAGE(C575:C614),0))))</f>
        <v>0</v>
      </c>
      <c r="E614" s="1" t="n">
        <f aca="false">IF(MIN($N614:$O614)=0,0,O614)</f>
        <v>2.2</v>
      </c>
      <c r="I614" s="56" t="n">
        <f aca="false">B614</f>
        <v>36292</v>
      </c>
      <c r="J614" s="35" t="n">
        <f aca="false">IF(MIN(C614,E614)=0,0,E614-C614)</f>
        <v>0.115</v>
      </c>
      <c r="K614" s="35" t="n">
        <f aca="false">IF(ma=7,AVERAGE(J608:J614),IF(ma=14,AVERAGE(J601:J614),IF(ma=30,AVERAGE(J585:J614),IF(ma=40,AVERAGE(J575:J614),0))))</f>
        <v>0</v>
      </c>
      <c r="L614" s="35"/>
      <c r="M614" s="35"/>
      <c r="N614" s="28" t="n">
        <f aca="false">IF(BASISYN="YES",Q614-S614,Q614)</f>
        <v>2.085</v>
      </c>
      <c r="O614" s="28" t="n">
        <f aca="false">IF(BASISYN="YES",R614-T614,R614)</f>
        <v>2.2</v>
      </c>
      <c r="Q614" s="28" t="n">
        <f aca="false">IF(ISNA(V614),Q613,V614)</f>
        <v>2.085</v>
      </c>
      <c r="R614" s="28" t="n">
        <f aca="false">IF(ISNA(W614),R613,W614)</f>
        <v>2.2</v>
      </c>
      <c r="S614" s="28" t="n">
        <f aca="false">IF(ISNA(X614),S613,X614)</f>
        <v>2.19</v>
      </c>
      <c r="T614" s="28" t="n">
        <f aca="false">IF(ISNA(Y614),T613,Y614)</f>
        <v>2.19</v>
      </c>
      <c r="V614" s="28" t="n">
        <f aca="false">VLOOKUP($B614,IF(V$1=2,PRICELOOK2,IF(V$1=3,PRICELOOK3,IF(V$1=4,cash,PRICELOOK))),V$2,FALSE())</f>
        <v>2.085</v>
      </c>
      <c r="W614" s="28" t="n">
        <f aca="false">VLOOKUP($B614,IF(W$1=2,PRICELOOK2,IF(W$1=3,PRICELOOK3,IF(W$1=4,cash,PRICELOOK))),W$2,FALSE())</f>
        <v>2.2</v>
      </c>
      <c r="X614" s="28" t="n">
        <f aca="false">VLOOKUP($B614,IF(X$1=2,PRICELOOK2,IF(X$1=3,PRICELOOK3,IF(X$1=4,cash,PRICELOOK))),X$2,FALSE())</f>
        <v>2.19</v>
      </c>
      <c r="Y614" s="28" t="n">
        <f aca="false">VLOOKUP($B614,IF(Y$1=2,PRICELOOK2,IF(Y$1=3,PRICELOOK3,IF(Y$1=4,cash,PRICELOOK))),Y$2,FALSE())</f>
        <v>2.19</v>
      </c>
      <c r="BK614" s="28" t="n">
        <f aca="false">V614</f>
        <v>2.085</v>
      </c>
      <c r="BL614" s="28" t="n">
        <f aca="false">W614</f>
        <v>2.2</v>
      </c>
      <c r="BM614" s="1" t="n">
        <f aca="false">IF(BK614=0,0,IF(BL614=0,0,1))</f>
        <v>1</v>
      </c>
      <c r="BN614" s="56" t="n">
        <f aca="false">B614</f>
        <v>36292</v>
      </c>
      <c r="BO614" s="71" t="n">
        <f aca="false">IF(BM614=1,CORREL(BK595:BK614,BL595:BL614),1.1)</f>
        <v>0.912999143393734</v>
      </c>
      <c r="BP614" s="28" t="n">
        <f aca="false">IF(BM614=0," ",BO614)</f>
        <v>0.912999143393734</v>
      </c>
      <c r="BV614" s="56" t="n">
        <f aca="false">BN614</f>
        <v>36292</v>
      </c>
      <c r="BW614" s="28" t="n">
        <f aca="false">V614</f>
        <v>2.085</v>
      </c>
      <c r="BX614" s="28" t="n">
        <f aca="false">W614</f>
        <v>2.2</v>
      </c>
      <c r="BY614" s="1" t="n">
        <f aca="false">LN(BW614/BW613)</f>
        <v>-0.035339366445309</v>
      </c>
      <c r="BZ614" s="1" t="n">
        <f aca="false">LN(BX614/BX613)</f>
        <v>-0.0269074529199242</v>
      </c>
      <c r="CA614" s="56" t="n">
        <f aca="false">BV614</f>
        <v>36292</v>
      </c>
      <c r="CB614" s="1" t="n">
        <f aca="false">IF(ISNUMBER(STDEV(BY593:BY614)),STDEV(BY593:BY614)*SQRT(252),0)</f>
        <v>0.440507973618776</v>
      </c>
      <c r="CC614" s="1" t="n">
        <f aca="false">IF(ISNUMBER(STDEV(BZ593:BZ614)),STDEV(BZ593:BZ614)*SQRT(252),0)</f>
        <v>0.304973482905683</v>
      </c>
    </row>
    <row r="615" customFormat="false" ht="12.75" hidden="false" customHeight="false" outlineLevel="0" collapsed="false">
      <c r="A615" s="1" t="n">
        <f aca="false">A616-1</f>
        <v>1048</v>
      </c>
      <c r="B615" s="56" t="n">
        <f aca="false">HLOOKUP("date",IF(TERM2="cash",cash,PRICELOOK),IF(A615&gt;=2,A615,2),FALSE())</f>
        <v>36293</v>
      </c>
      <c r="C615" s="1" t="n">
        <f aca="false">IF(MIN($N615:$O615)=0,0,N615)</f>
        <v>2.08</v>
      </c>
      <c r="D615" s="35" t="n">
        <f aca="false">IF(ma=7,AVERAGE(C609:C615),IF(ma=14,AVERAGE(C602:C615),IF(ma=30,AVERAGE(C586:C615),IF(ma=40,AVERAGE(C576:C615),0))))</f>
        <v>0</v>
      </c>
      <c r="E615" s="1" t="n">
        <f aca="false">IF(MIN($N615:$O615)=0,0,O615)</f>
        <v>2.21</v>
      </c>
      <c r="I615" s="56" t="n">
        <f aca="false">B615</f>
        <v>36293</v>
      </c>
      <c r="J615" s="35" t="n">
        <f aca="false">IF(MIN(C615,E615)=0,0,E615-C615)</f>
        <v>0.13</v>
      </c>
      <c r="K615" s="35" t="n">
        <f aca="false">IF(ma=7,AVERAGE(J609:J615),IF(ma=14,AVERAGE(J602:J615),IF(ma=30,AVERAGE(J586:J615),IF(ma=40,AVERAGE(J576:J615),0))))</f>
        <v>0</v>
      </c>
      <c r="L615" s="35"/>
      <c r="M615" s="35"/>
      <c r="N615" s="28" t="n">
        <f aca="false">IF(BASISYN="YES",Q615-S615,Q615)</f>
        <v>2.08</v>
      </c>
      <c r="O615" s="28" t="n">
        <f aca="false">IF(BASISYN="YES",R615-T615,R615)</f>
        <v>2.21</v>
      </c>
      <c r="Q615" s="28" t="n">
        <f aca="false">IF(ISNA(V615),Q614,V615)</f>
        <v>2.08</v>
      </c>
      <c r="R615" s="28" t="n">
        <f aca="false">IF(ISNA(W615),R614,W615)</f>
        <v>2.21</v>
      </c>
      <c r="S615" s="28" t="n">
        <f aca="false">IF(ISNA(X615),S614,X615)</f>
        <v>2.21</v>
      </c>
      <c r="T615" s="28" t="n">
        <f aca="false">IF(ISNA(Y615),T614,Y615)</f>
        <v>2.21</v>
      </c>
      <c r="V615" s="28" t="n">
        <f aca="false">VLOOKUP($B615,IF(V$1=2,PRICELOOK2,IF(V$1=3,PRICELOOK3,IF(V$1=4,cash,PRICELOOK))),V$2,FALSE())</f>
        <v>2.08</v>
      </c>
      <c r="W615" s="28" t="n">
        <f aca="false">VLOOKUP($B615,IF(W$1=2,PRICELOOK2,IF(W$1=3,PRICELOOK3,IF(W$1=4,cash,PRICELOOK))),W$2,FALSE())</f>
        <v>2.21</v>
      </c>
      <c r="X615" s="28" t="n">
        <f aca="false">VLOOKUP($B615,IF(X$1=2,PRICELOOK2,IF(X$1=3,PRICELOOK3,IF(X$1=4,cash,PRICELOOK))),X$2,FALSE())</f>
        <v>2.21</v>
      </c>
      <c r="Y615" s="28" t="n">
        <f aca="false">VLOOKUP($B615,IF(Y$1=2,PRICELOOK2,IF(Y$1=3,PRICELOOK3,IF(Y$1=4,cash,PRICELOOK))),Y$2,FALSE())</f>
        <v>2.21</v>
      </c>
      <c r="BK615" s="28" t="n">
        <f aca="false">V615</f>
        <v>2.08</v>
      </c>
      <c r="BL615" s="28" t="n">
        <f aca="false">W615</f>
        <v>2.21</v>
      </c>
      <c r="BM615" s="1" t="n">
        <f aca="false">IF(BK615=0,0,IF(BL615=0,0,1))</f>
        <v>1</v>
      </c>
      <c r="BN615" s="56" t="n">
        <f aca="false">B615</f>
        <v>36293</v>
      </c>
      <c r="BO615" s="71" t="n">
        <f aca="false">IF(BM615=1,CORREL(BK596:BK615,BL596:BL615),1.1)</f>
        <v>0.903614705797678</v>
      </c>
      <c r="BP615" s="28" t="n">
        <f aca="false">IF(BM615=0," ",BO615)</f>
        <v>0.903614705797678</v>
      </c>
      <c r="BV615" s="56" t="n">
        <f aca="false">BN615</f>
        <v>36293</v>
      </c>
      <c r="BW615" s="28" t="n">
        <f aca="false">V615</f>
        <v>2.08</v>
      </c>
      <c r="BX615" s="28" t="n">
        <f aca="false">W615</f>
        <v>2.21</v>
      </c>
      <c r="BY615" s="1" t="n">
        <f aca="false">LN(BW615/BW614)</f>
        <v>-0.00240096153753815</v>
      </c>
      <c r="BZ615" s="1" t="n">
        <f aca="false">LN(BX615/BX614)</f>
        <v>0.00453515516539114</v>
      </c>
      <c r="CA615" s="56" t="n">
        <f aca="false">BV615</f>
        <v>36293</v>
      </c>
      <c r="CB615" s="1" t="n">
        <f aca="false">IF(ISNUMBER(STDEV(BY594:BY615)),STDEV(BY594:BY615)*SQRT(252),0)</f>
        <v>0.440136244321441</v>
      </c>
      <c r="CC615" s="1" t="n">
        <f aca="false">IF(ISNUMBER(STDEV(BZ594:BZ615)),STDEV(BZ594:BZ615)*SQRT(252),0)</f>
        <v>0.30512027959565</v>
      </c>
    </row>
    <row r="616" customFormat="false" ht="12.75" hidden="false" customHeight="false" outlineLevel="0" collapsed="false">
      <c r="A616" s="1" t="n">
        <f aca="false">A617-1</f>
        <v>1049</v>
      </c>
      <c r="B616" s="56" t="n">
        <f aca="false">HLOOKUP("date",IF(TERM2="cash",cash,PRICELOOK),IF(A616&gt;=2,A616,2),FALSE())</f>
        <v>36294</v>
      </c>
      <c r="C616" s="1" t="n">
        <f aca="false">IF(MIN($N616:$O616)=0,0,N616)</f>
        <v>2.16</v>
      </c>
      <c r="D616" s="35" t="n">
        <f aca="false">IF(ma=7,AVERAGE(C610:C616),IF(ma=14,AVERAGE(C603:C616),IF(ma=30,AVERAGE(C587:C616),IF(ma=40,AVERAGE(C577:C616),0))))</f>
        <v>0</v>
      </c>
      <c r="E616" s="1" t="n">
        <f aca="false">IF(MIN($N616:$O616)=0,0,O616)</f>
        <v>2.245</v>
      </c>
      <c r="I616" s="56" t="n">
        <f aca="false">B616</f>
        <v>36294</v>
      </c>
      <c r="J616" s="35" t="n">
        <f aca="false">IF(MIN(C616,E616)=0,0,E616-C616)</f>
        <v>0.085</v>
      </c>
      <c r="K616" s="35" t="n">
        <f aca="false">IF(ma=7,AVERAGE(J610:J616),IF(ma=14,AVERAGE(J603:J616),IF(ma=30,AVERAGE(J587:J616),IF(ma=40,AVERAGE(J577:J616),0))))</f>
        <v>0</v>
      </c>
      <c r="L616" s="35"/>
      <c r="M616" s="35"/>
      <c r="N616" s="28" t="n">
        <f aca="false">IF(BASISYN="YES",Q616-S616,Q616)</f>
        <v>2.16</v>
      </c>
      <c r="O616" s="28" t="n">
        <f aca="false">IF(BASISYN="YES",R616-T616,R616)</f>
        <v>2.245</v>
      </c>
      <c r="Q616" s="28" t="n">
        <f aca="false">IF(ISNA(V616),Q615,V616)</f>
        <v>2.16</v>
      </c>
      <c r="R616" s="28" t="n">
        <f aca="false">IF(ISNA(W616),R615,W616)</f>
        <v>2.245</v>
      </c>
      <c r="S616" s="28" t="n">
        <f aca="false">IF(ISNA(X616),S615,X616)</f>
        <v>2.275</v>
      </c>
      <c r="T616" s="28" t="n">
        <f aca="false">IF(ISNA(Y616),T615,Y616)</f>
        <v>2.275</v>
      </c>
      <c r="V616" s="28" t="n">
        <f aca="false">VLOOKUP($B616,IF(V$1=2,PRICELOOK2,IF(V$1=3,PRICELOOK3,IF(V$1=4,cash,PRICELOOK))),V$2,FALSE())</f>
        <v>2.16</v>
      </c>
      <c r="W616" s="28" t="n">
        <f aca="false">VLOOKUP($B616,IF(W$1=2,PRICELOOK2,IF(W$1=3,PRICELOOK3,IF(W$1=4,cash,PRICELOOK))),W$2,FALSE())</f>
        <v>2.245</v>
      </c>
      <c r="X616" s="28" t="n">
        <f aca="false">VLOOKUP($B616,IF(X$1=2,PRICELOOK2,IF(X$1=3,PRICELOOK3,IF(X$1=4,cash,PRICELOOK))),X$2,FALSE())</f>
        <v>2.275</v>
      </c>
      <c r="Y616" s="28" t="n">
        <f aca="false">VLOOKUP($B616,IF(Y$1=2,PRICELOOK2,IF(Y$1=3,PRICELOOK3,IF(Y$1=4,cash,PRICELOOK))),Y$2,FALSE())</f>
        <v>2.275</v>
      </c>
      <c r="BK616" s="28" t="n">
        <f aca="false">V616</f>
        <v>2.16</v>
      </c>
      <c r="BL616" s="28" t="n">
        <f aca="false">W616</f>
        <v>2.245</v>
      </c>
      <c r="BM616" s="1" t="n">
        <f aca="false">IF(BK616=0,0,IF(BL616=0,0,1))</f>
        <v>1</v>
      </c>
      <c r="BN616" s="56" t="n">
        <f aca="false">B616</f>
        <v>36294</v>
      </c>
      <c r="BO616" s="71" t="n">
        <f aca="false">IF(BM616=1,CORREL(BK597:BK616,BL597:BL616),1.1)</f>
        <v>0.906573178614525</v>
      </c>
      <c r="BP616" s="28" t="n">
        <f aca="false">IF(BM616=0," ",BO616)</f>
        <v>0.906573178614525</v>
      </c>
      <c r="BV616" s="56" t="n">
        <f aca="false">BN616</f>
        <v>36294</v>
      </c>
      <c r="BW616" s="28" t="n">
        <f aca="false">V616</f>
        <v>2.16</v>
      </c>
      <c r="BX616" s="28" t="n">
        <f aca="false">W616</f>
        <v>2.245</v>
      </c>
      <c r="BY616" s="1" t="n">
        <f aca="false">LN(BW616/BW615)</f>
        <v>0.0377403279828471</v>
      </c>
      <c r="BZ616" s="1" t="n">
        <f aca="false">LN(BX616/BX615)</f>
        <v>0.0157130056645563</v>
      </c>
      <c r="CA616" s="56" t="n">
        <f aca="false">BV616</f>
        <v>36294</v>
      </c>
      <c r="CB616" s="1" t="n">
        <f aca="false">IF(ISNUMBER(STDEV(BY595:BY616)),STDEV(BY595:BY616)*SQRT(252),0)</f>
        <v>0.447225726608699</v>
      </c>
      <c r="CC616" s="1" t="n">
        <f aca="false">IF(ISNUMBER(STDEV(BZ595:BZ616)),STDEV(BZ595:BZ616)*SQRT(252),0)</f>
        <v>0.295290468407495</v>
      </c>
    </row>
    <row r="617" customFormat="false" ht="12.75" hidden="false" customHeight="false" outlineLevel="0" collapsed="false">
      <c r="A617" s="1" t="n">
        <f aca="false">A618-1</f>
        <v>1050</v>
      </c>
      <c r="B617" s="56" t="n">
        <f aca="false">HLOOKUP("date",IF(TERM2="cash",cash,PRICELOOK),IF(A617&gt;=2,A617,2),FALSE())</f>
        <v>36295</v>
      </c>
      <c r="C617" s="1" t="n">
        <f aca="false">IF(MIN($N617:$O617)=0,0,N617)</f>
        <v>2.16</v>
      </c>
      <c r="D617" s="35" t="n">
        <f aca="false">IF(ma=7,AVERAGE(C611:C617),IF(ma=14,AVERAGE(C604:C617),IF(ma=30,AVERAGE(C588:C617),IF(ma=40,AVERAGE(C578:C617),0))))</f>
        <v>0</v>
      </c>
      <c r="E617" s="1" t="n">
        <f aca="false">IF(MIN($N617:$O617)=0,0,O617)</f>
        <v>2.245</v>
      </c>
      <c r="I617" s="56" t="n">
        <f aca="false">B617</f>
        <v>36295</v>
      </c>
      <c r="J617" s="35" t="n">
        <f aca="false">IF(MIN(C617,E617)=0,0,E617-C617)</f>
        <v>0.085</v>
      </c>
      <c r="K617" s="35" t="n">
        <f aca="false">IF(ma=7,AVERAGE(J611:J617),IF(ma=14,AVERAGE(J604:J617),IF(ma=30,AVERAGE(J588:J617),IF(ma=40,AVERAGE(J578:J617),0))))</f>
        <v>0</v>
      </c>
      <c r="L617" s="35"/>
      <c r="M617" s="35"/>
      <c r="N617" s="28" t="n">
        <f aca="false">IF(BASISYN="YES",Q617-S617,Q617)</f>
        <v>2.16</v>
      </c>
      <c r="O617" s="28" t="n">
        <f aca="false">IF(BASISYN="YES",R617-T617,R617)</f>
        <v>2.245</v>
      </c>
      <c r="Q617" s="28" t="n">
        <f aca="false">IF(ISNA(V617),Q616,V617)</f>
        <v>2.16</v>
      </c>
      <c r="R617" s="28" t="n">
        <f aca="false">IF(ISNA(W617),R616,W617)</f>
        <v>2.245</v>
      </c>
      <c r="S617" s="28" t="n">
        <f aca="false">IF(ISNA(X617),S616,X617)</f>
        <v>2.275</v>
      </c>
      <c r="T617" s="28" t="n">
        <f aca="false">IF(ISNA(Y617),T616,Y617)</f>
        <v>2.275</v>
      </c>
      <c r="V617" s="28" t="n">
        <f aca="false">VLOOKUP($B617,IF(V$1=2,PRICELOOK2,IF(V$1=3,PRICELOOK3,IF(V$1=4,cash,PRICELOOK))),V$2,FALSE())</f>
        <v>2.16</v>
      </c>
      <c r="W617" s="28" t="n">
        <f aca="false">VLOOKUP($B617,IF(W$1=2,PRICELOOK2,IF(W$1=3,PRICELOOK3,IF(W$1=4,cash,PRICELOOK))),W$2,FALSE())</f>
        <v>2.245</v>
      </c>
      <c r="X617" s="28" t="n">
        <f aca="false">VLOOKUP($B617,IF(X$1=2,PRICELOOK2,IF(X$1=3,PRICELOOK3,IF(X$1=4,cash,PRICELOOK))),X$2,FALSE())</f>
        <v>2.275</v>
      </c>
      <c r="Y617" s="28" t="n">
        <f aca="false">VLOOKUP($B617,IF(Y$1=2,PRICELOOK2,IF(Y$1=3,PRICELOOK3,IF(Y$1=4,cash,PRICELOOK))),Y$2,FALSE())</f>
        <v>2.275</v>
      </c>
      <c r="BK617" s="28" t="n">
        <f aca="false">V617</f>
        <v>2.16</v>
      </c>
      <c r="BL617" s="28" t="n">
        <f aca="false">W617</f>
        <v>2.245</v>
      </c>
      <c r="BM617" s="1" t="n">
        <f aca="false">IF(BK617=0,0,IF(BL617=0,0,1))</f>
        <v>1</v>
      </c>
      <c r="BN617" s="56" t="n">
        <f aca="false">B617</f>
        <v>36295</v>
      </c>
      <c r="BO617" s="71" t="n">
        <f aca="false">IF(BM617=1,CORREL(BK598:BK617,BL598:BL617),1.1)</f>
        <v>0.907927646538036</v>
      </c>
      <c r="BP617" s="28" t="n">
        <f aca="false">IF(BM617=0," ",BO617)</f>
        <v>0.907927646538036</v>
      </c>
      <c r="BV617" s="56" t="n">
        <f aca="false">BN617</f>
        <v>36295</v>
      </c>
      <c r="BW617" s="28" t="n">
        <f aca="false">V617</f>
        <v>2.16</v>
      </c>
      <c r="BX617" s="28" t="n">
        <f aca="false">W617</f>
        <v>2.245</v>
      </c>
      <c r="BY617" s="1" t="n">
        <f aca="false">LN(BW617/BW616)</f>
        <v>0</v>
      </c>
      <c r="BZ617" s="1" t="n">
        <f aca="false">LN(BX617/BX616)</f>
        <v>0</v>
      </c>
      <c r="CA617" s="56" t="n">
        <f aca="false">BV617</f>
        <v>36295</v>
      </c>
      <c r="CB617" s="1" t="n">
        <f aca="false">IF(ISNUMBER(STDEV(BY596:BY617)),STDEV(BY596:BY617)*SQRT(252),0)</f>
        <v>0.446628511969867</v>
      </c>
      <c r="CC617" s="1" t="n">
        <f aca="false">IF(ISNUMBER(STDEV(BZ596:BZ617)),STDEV(BZ596:BZ617)*SQRT(252),0)</f>
        <v>0.294613164480641</v>
      </c>
    </row>
    <row r="618" customFormat="false" ht="12.75" hidden="false" customHeight="false" outlineLevel="0" collapsed="false">
      <c r="A618" s="1" t="n">
        <f aca="false">A619-1</f>
        <v>1051</v>
      </c>
      <c r="B618" s="56" t="n">
        <f aca="false">HLOOKUP("date",IF(TERM2="cash",cash,PRICELOOK),IF(A618&gt;=2,A618,2),FALSE())</f>
        <v>36296</v>
      </c>
      <c r="C618" s="1" t="n">
        <f aca="false">IF(MIN($N618:$O618)=0,0,N618)</f>
        <v>2.16</v>
      </c>
      <c r="D618" s="35" t="n">
        <f aca="false">IF(ma=7,AVERAGE(C612:C618),IF(ma=14,AVERAGE(C605:C618),IF(ma=30,AVERAGE(C589:C618),IF(ma=40,AVERAGE(C579:C618),0))))</f>
        <v>0</v>
      </c>
      <c r="E618" s="1" t="n">
        <f aca="false">IF(MIN($N618:$O618)=0,0,O618)</f>
        <v>2.245</v>
      </c>
      <c r="I618" s="56" t="n">
        <f aca="false">B618</f>
        <v>36296</v>
      </c>
      <c r="J618" s="35" t="n">
        <f aca="false">IF(MIN(C618,E618)=0,0,E618-C618)</f>
        <v>0.085</v>
      </c>
      <c r="K618" s="35" t="n">
        <f aca="false">IF(ma=7,AVERAGE(J612:J618),IF(ma=14,AVERAGE(J605:J618),IF(ma=30,AVERAGE(J589:J618),IF(ma=40,AVERAGE(J579:J618),0))))</f>
        <v>0</v>
      </c>
      <c r="L618" s="35"/>
      <c r="M618" s="35"/>
      <c r="N618" s="28" t="n">
        <f aca="false">IF(BASISYN="YES",Q618-S618,Q618)</f>
        <v>2.16</v>
      </c>
      <c r="O618" s="28" t="n">
        <f aca="false">IF(BASISYN="YES",R618-T618,R618)</f>
        <v>2.245</v>
      </c>
      <c r="Q618" s="28" t="n">
        <f aca="false">IF(ISNA(V618),Q617,V618)</f>
        <v>2.16</v>
      </c>
      <c r="R618" s="28" t="n">
        <f aca="false">IF(ISNA(W618),R617,W618)</f>
        <v>2.245</v>
      </c>
      <c r="S618" s="28" t="n">
        <f aca="false">IF(ISNA(X618),S617,X618)</f>
        <v>2.275</v>
      </c>
      <c r="T618" s="28" t="n">
        <f aca="false">IF(ISNA(Y618),T617,Y618)</f>
        <v>2.275</v>
      </c>
      <c r="V618" s="28" t="n">
        <f aca="false">VLOOKUP($B618,IF(V$1=2,PRICELOOK2,IF(V$1=3,PRICELOOK3,IF(V$1=4,cash,PRICELOOK))),V$2,FALSE())</f>
        <v>2.16</v>
      </c>
      <c r="W618" s="28" t="n">
        <f aca="false">VLOOKUP($B618,IF(W$1=2,PRICELOOK2,IF(W$1=3,PRICELOOK3,IF(W$1=4,cash,PRICELOOK))),W$2,FALSE())</f>
        <v>2.245</v>
      </c>
      <c r="X618" s="28" t="n">
        <f aca="false">VLOOKUP($B618,IF(X$1=2,PRICELOOK2,IF(X$1=3,PRICELOOK3,IF(X$1=4,cash,PRICELOOK))),X$2,FALSE())</f>
        <v>2.275</v>
      </c>
      <c r="Y618" s="28" t="n">
        <f aca="false">VLOOKUP($B618,IF(Y$1=2,PRICELOOK2,IF(Y$1=3,PRICELOOK3,IF(Y$1=4,cash,PRICELOOK))),Y$2,FALSE())</f>
        <v>2.275</v>
      </c>
      <c r="BK618" s="28" t="n">
        <f aca="false">V618</f>
        <v>2.16</v>
      </c>
      <c r="BL618" s="28" t="n">
        <f aca="false">W618</f>
        <v>2.245</v>
      </c>
      <c r="BM618" s="1" t="n">
        <f aca="false">IF(BK618=0,0,IF(BL618=0,0,1))</f>
        <v>1</v>
      </c>
      <c r="BN618" s="56" t="n">
        <f aca="false">B618</f>
        <v>36296</v>
      </c>
      <c r="BO618" s="71" t="n">
        <f aca="false">IF(BM618=1,CORREL(BK599:BK618,BL599:BL618),1.1)</f>
        <v>0.917559158878869</v>
      </c>
      <c r="BP618" s="28" t="n">
        <f aca="false">IF(BM618=0," ",BO618)</f>
        <v>0.917559158878869</v>
      </c>
      <c r="BV618" s="56" t="n">
        <f aca="false">BN618</f>
        <v>36296</v>
      </c>
      <c r="BW618" s="28" t="n">
        <f aca="false">V618</f>
        <v>2.16</v>
      </c>
      <c r="BX618" s="28" t="n">
        <f aca="false">W618</f>
        <v>2.245</v>
      </c>
      <c r="BY618" s="1" t="n">
        <f aca="false">LN(BW618/BW617)</f>
        <v>0</v>
      </c>
      <c r="BZ618" s="1" t="n">
        <f aca="false">LN(BX618/BX617)</f>
        <v>0</v>
      </c>
      <c r="CA618" s="56" t="n">
        <f aca="false">BV618</f>
        <v>36296</v>
      </c>
      <c r="CB618" s="1" t="n">
        <f aca="false">IF(ISNUMBER(STDEV(BY597:BY618)),STDEV(BY597:BY618)*SQRT(252),0)</f>
        <v>0.446628511969867</v>
      </c>
      <c r="CC618" s="1" t="n">
        <f aca="false">IF(ISNUMBER(STDEV(BZ597:BZ618)),STDEV(BZ597:BZ618)*SQRT(252),0)</f>
        <v>0.294613164480641</v>
      </c>
    </row>
    <row r="619" customFormat="false" ht="12.75" hidden="false" customHeight="false" outlineLevel="0" collapsed="false">
      <c r="A619" s="1" t="n">
        <f aca="false">A620-1</f>
        <v>1052</v>
      </c>
      <c r="B619" s="56" t="n">
        <f aca="false">HLOOKUP("date",IF(TERM2="cash",cash,PRICELOOK),IF(A619&gt;=2,A619,2),FALSE())</f>
        <v>36297</v>
      </c>
      <c r="C619" s="1" t="n">
        <f aca="false">IF(MIN($N619:$O619)=0,0,N619)</f>
        <v>2.185</v>
      </c>
      <c r="D619" s="35" t="n">
        <f aca="false">IF(ma=7,AVERAGE(C613:C619),IF(ma=14,AVERAGE(C606:C619),IF(ma=30,AVERAGE(C590:C619),IF(ma=40,AVERAGE(C580:C619),0))))</f>
        <v>0</v>
      </c>
      <c r="E619" s="1" t="n">
        <f aca="false">IF(MIN($N619:$O619)=0,0,O619)</f>
        <v>2.265</v>
      </c>
      <c r="I619" s="56" t="n">
        <f aca="false">B619</f>
        <v>36297</v>
      </c>
      <c r="J619" s="35" t="n">
        <f aca="false">IF(MIN(C619,E619)=0,0,E619-C619)</f>
        <v>0.0800000000000001</v>
      </c>
      <c r="K619" s="35" t="n">
        <f aca="false">IF(ma=7,AVERAGE(J613:J619),IF(ma=14,AVERAGE(J606:J619),IF(ma=30,AVERAGE(J590:J619),IF(ma=40,AVERAGE(J580:J619),0))))</f>
        <v>0</v>
      </c>
      <c r="L619" s="35"/>
      <c r="M619" s="35"/>
      <c r="N619" s="28" t="n">
        <f aca="false">IF(BASISYN="YES",Q619-S619,Q619)</f>
        <v>2.185</v>
      </c>
      <c r="O619" s="28" t="n">
        <f aca="false">IF(BASISYN="YES",R619-T619,R619)</f>
        <v>2.265</v>
      </c>
      <c r="Q619" s="28" t="n">
        <f aca="false">IF(ISNA(V619),Q618,V619)</f>
        <v>2.185</v>
      </c>
      <c r="R619" s="28" t="n">
        <f aca="false">IF(ISNA(W619),R618,W619)</f>
        <v>2.265</v>
      </c>
      <c r="S619" s="28" t="n">
        <f aca="false">IF(ISNA(X619),S618,X619)</f>
        <v>2.305</v>
      </c>
      <c r="T619" s="28" t="n">
        <f aca="false">IF(ISNA(Y619),T618,Y619)</f>
        <v>2.305</v>
      </c>
      <c r="V619" s="28" t="n">
        <f aca="false">VLOOKUP($B619,IF(V$1=2,PRICELOOK2,IF(V$1=3,PRICELOOK3,IF(V$1=4,cash,PRICELOOK))),V$2,FALSE())</f>
        <v>2.185</v>
      </c>
      <c r="W619" s="28" t="n">
        <f aca="false">VLOOKUP($B619,IF(W$1=2,PRICELOOK2,IF(W$1=3,PRICELOOK3,IF(W$1=4,cash,PRICELOOK))),W$2,FALSE())</f>
        <v>2.265</v>
      </c>
      <c r="X619" s="28" t="n">
        <f aca="false">VLOOKUP($B619,IF(X$1=2,PRICELOOK2,IF(X$1=3,PRICELOOK3,IF(X$1=4,cash,PRICELOOK))),X$2,FALSE())</f>
        <v>2.305</v>
      </c>
      <c r="Y619" s="28" t="n">
        <f aca="false">VLOOKUP($B619,IF(Y$1=2,PRICELOOK2,IF(Y$1=3,PRICELOOK3,IF(Y$1=4,cash,PRICELOOK))),Y$2,FALSE())</f>
        <v>2.305</v>
      </c>
      <c r="BK619" s="28" t="n">
        <f aca="false">V619</f>
        <v>2.185</v>
      </c>
      <c r="BL619" s="28" t="n">
        <f aca="false">W619</f>
        <v>2.265</v>
      </c>
      <c r="BM619" s="1" t="n">
        <f aca="false">IF(BK619=0,0,IF(BL619=0,0,1))</f>
        <v>1</v>
      </c>
      <c r="BN619" s="56" t="n">
        <f aca="false">B619</f>
        <v>36297</v>
      </c>
      <c r="BO619" s="71" t="n">
        <f aca="false">IF(BM619=1,CORREL(BK600:BK619,BL600:BL619),1.1)</f>
        <v>0.939598854025763</v>
      </c>
      <c r="BP619" s="28" t="n">
        <f aca="false">IF(BM619=0," ",BO619)</f>
        <v>0.939598854025763</v>
      </c>
      <c r="BV619" s="56" t="n">
        <f aca="false">BN619</f>
        <v>36297</v>
      </c>
      <c r="BW619" s="28" t="n">
        <f aca="false">V619</f>
        <v>2.185</v>
      </c>
      <c r="BX619" s="28" t="n">
        <f aca="false">W619</f>
        <v>2.265</v>
      </c>
      <c r="BY619" s="1" t="n">
        <f aca="false">LN(BW619/BW618)</f>
        <v>0.0115076068514797</v>
      </c>
      <c r="BZ619" s="1" t="n">
        <f aca="false">LN(BX619/BX618)</f>
        <v>0.00886923774077979</v>
      </c>
      <c r="CA619" s="56" t="n">
        <f aca="false">BV619</f>
        <v>36297</v>
      </c>
      <c r="CB619" s="1" t="n">
        <f aca="false">IF(ISNUMBER(STDEV(BY598:BY619)),STDEV(BY598:BY619)*SQRT(252),0)</f>
        <v>0.447625192270606</v>
      </c>
      <c r="CC619" s="1" t="n">
        <f aca="false">IF(ISNUMBER(STDEV(BZ598:BZ619)),STDEV(BZ598:BZ619)*SQRT(252),0)</f>
        <v>0.295620499090655</v>
      </c>
    </row>
    <row r="620" customFormat="false" ht="12.75" hidden="false" customHeight="false" outlineLevel="0" collapsed="false">
      <c r="A620" s="1" t="n">
        <f aca="false">A621-1</f>
        <v>1053</v>
      </c>
      <c r="B620" s="56" t="n">
        <f aca="false">HLOOKUP("date",IF(TERM2="cash",cash,PRICELOOK),IF(A620&gt;=2,A620,2),FALSE())</f>
        <v>36298</v>
      </c>
      <c r="C620" s="1" t="n">
        <f aca="false">IF(MIN($N620:$O620)=0,0,N620)</f>
        <v>2.185</v>
      </c>
      <c r="D620" s="35" t="n">
        <f aca="false">IF(ma=7,AVERAGE(C614:C620),IF(ma=14,AVERAGE(C607:C620),IF(ma=30,AVERAGE(C591:C620),IF(ma=40,AVERAGE(C581:C620),0))))</f>
        <v>0</v>
      </c>
      <c r="E620" s="1" t="n">
        <f aca="false">IF(MIN($N620:$O620)=0,0,O620)</f>
        <v>2.275</v>
      </c>
      <c r="I620" s="56" t="n">
        <f aca="false">B620</f>
        <v>36298</v>
      </c>
      <c r="J620" s="35" t="n">
        <f aca="false">IF(MIN(C620,E620)=0,0,E620-C620)</f>
        <v>0.0899999999999999</v>
      </c>
      <c r="K620" s="35" t="n">
        <f aca="false">IF(ma=7,AVERAGE(J614:J620),IF(ma=14,AVERAGE(J607:J620),IF(ma=30,AVERAGE(J591:J620),IF(ma=40,AVERAGE(J581:J620),0))))</f>
        <v>0</v>
      </c>
      <c r="L620" s="35"/>
      <c r="M620" s="35"/>
      <c r="N620" s="28" t="n">
        <f aca="false">IF(BASISYN="YES",Q620-S620,Q620)</f>
        <v>2.185</v>
      </c>
      <c r="O620" s="28" t="n">
        <f aca="false">IF(BASISYN="YES",R620-T620,R620)</f>
        <v>2.275</v>
      </c>
      <c r="Q620" s="28" t="n">
        <f aca="false">IF(ISNA(V620),Q619,V620)</f>
        <v>2.185</v>
      </c>
      <c r="R620" s="28" t="n">
        <f aca="false">IF(ISNA(W620),R619,W620)</f>
        <v>2.275</v>
      </c>
      <c r="S620" s="28" t="n">
        <f aca="false">IF(ISNA(X620),S619,X620)</f>
        <v>2.295</v>
      </c>
      <c r="T620" s="28" t="n">
        <f aca="false">IF(ISNA(Y620),T619,Y620)</f>
        <v>2.295</v>
      </c>
      <c r="V620" s="28" t="n">
        <f aca="false">VLOOKUP($B620,IF(V$1=2,PRICELOOK2,IF(V$1=3,PRICELOOK3,IF(V$1=4,cash,PRICELOOK))),V$2,FALSE())</f>
        <v>2.185</v>
      </c>
      <c r="W620" s="28" t="n">
        <f aca="false">VLOOKUP($B620,IF(W$1=2,PRICELOOK2,IF(W$1=3,PRICELOOK3,IF(W$1=4,cash,PRICELOOK))),W$2,FALSE())</f>
        <v>2.275</v>
      </c>
      <c r="X620" s="28" t="n">
        <f aca="false">VLOOKUP($B620,IF(X$1=2,PRICELOOK2,IF(X$1=3,PRICELOOK3,IF(X$1=4,cash,PRICELOOK))),X$2,FALSE())</f>
        <v>2.295</v>
      </c>
      <c r="Y620" s="28" t="n">
        <f aca="false">VLOOKUP($B620,IF(Y$1=2,PRICELOOK2,IF(Y$1=3,PRICELOOK3,IF(Y$1=4,cash,PRICELOOK))),Y$2,FALSE())</f>
        <v>2.295</v>
      </c>
      <c r="BK620" s="28" t="n">
        <f aca="false">V620</f>
        <v>2.185</v>
      </c>
      <c r="BL620" s="28" t="n">
        <f aca="false">W620</f>
        <v>2.275</v>
      </c>
      <c r="BM620" s="1" t="n">
        <f aca="false">IF(BK620=0,0,IF(BL620=0,0,1))</f>
        <v>1</v>
      </c>
      <c r="BN620" s="56" t="n">
        <f aca="false">B620</f>
        <v>36298</v>
      </c>
      <c r="BO620" s="71" t="n">
        <f aca="false">IF(BM620=1,CORREL(BK601:BK620,BL601:BL620),1.1)</f>
        <v>0.955221624008006</v>
      </c>
      <c r="BP620" s="28" t="n">
        <f aca="false">IF(BM620=0," ",BO620)</f>
        <v>0.955221624008006</v>
      </c>
      <c r="BV620" s="56" t="n">
        <f aca="false">BN620</f>
        <v>36298</v>
      </c>
      <c r="BW620" s="28" t="n">
        <f aca="false">V620</f>
        <v>2.185</v>
      </c>
      <c r="BX620" s="28" t="n">
        <f aca="false">W620</f>
        <v>2.275</v>
      </c>
      <c r="BY620" s="1" t="n">
        <f aca="false">LN(BW620/BW619)</f>
        <v>0</v>
      </c>
      <c r="BZ620" s="1" t="n">
        <f aca="false">LN(BX620/BX619)</f>
        <v>0.0044052934679162</v>
      </c>
      <c r="CA620" s="56" t="n">
        <f aca="false">BV620</f>
        <v>36298</v>
      </c>
      <c r="CB620" s="1" t="n">
        <f aca="false">IF(ISNUMBER(STDEV(BY599:BY620)),STDEV(BY599:BY620)*SQRT(252),0)</f>
        <v>0.445548997527494</v>
      </c>
      <c r="CC620" s="1" t="n">
        <f aca="false">IF(ISNUMBER(STDEV(BZ599:BZ620)),STDEV(BZ599:BZ620)*SQRT(252),0)</f>
        <v>0.295745451899481</v>
      </c>
    </row>
    <row r="621" customFormat="false" ht="12.75" hidden="false" customHeight="false" outlineLevel="0" collapsed="false">
      <c r="A621" s="1" t="n">
        <f aca="false">A622-1</f>
        <v>1054</v>
      </c>
      <c r="B621" s="56" t="n">
        <f aca="false">HLOOKUP("date",IF(TERM2="cash",cash,PRICELOOK),IF(A621&gt;=2,A621,2),FALSE())</f>
        <v>36299</v>
      </c>
      <c r="C621" s="1" t="n">
        <f aca="false">IF(MIN($N621:$O621)=0,0,N621)</f>
        <v>2.15</v>
      </c>
      <c r="D621" s="35" t="n">
        <f aca="false">IF(ma=7,AVERAGE(C615:C621),IF(ma=14,AVERAGE(C608:C621),IF(ma=30,AVERAGE(C592:C621),IF(ma=40,AVERAGE(C582:C621),0))))</f>
        <v>0</v>
      </c>
      <c r="E621" s="1" t="n">
        <f aca="false">IF(MIN($N621:$O621)=0,0,O621)</f>
        <v>2.255</v>
      </c>
      <c r="I621" s="56" t="n">
        <f aca="false">B621</f>
        <v>36299</v>
      </c>
      <c r="J621" s="35" t="n">
        <f aca="false">IF(MIN(C621,E621)=0,0,E621-C621)</f>
        <v>0.105</v>
      </c>
      <c r="K621" s="35" t="n">
        <f aca="false">IF(ma=7,AVERAGE(J615:J621),IF(ma=14,AVERAGE(J608:J621),IF(ma=30,AVERAGE(J592:J621),IF(ma=40,AVERAGE(J582:J621),0))))</f>
        <v>0</v>
      </c>
      <c r="L621" s="35"/>
      <c r="M621" s="35"/>
      <c r="N621" s="28" t="n">
        <f aca="false">IF(BASISYN="YES",Q621-S621,Q621)</f>
        <v>2.15</v>
      </c>
      <c r="O621" s="28" t="n">
        <f aca="false">IF(BASISYN="YES",R621-T621,R621)</f>
        <v>2.255</v>
      </c>
      <c r="Q621" s="28" t="n">
        <f aca="false">IF(ISNA(V621),Q620,V621)</f>
        <v>2.15</v>
      </c>
      <c r="R621" s="28" t="n">
        <f aca="false">IF(ISNA(W621),R620,W621)</f>
        <v>2.255</v>
      </c>
      <c r="S621" s="28" t="n">
        <f aca="false">IF(ISNA(X621),S620,X621)</f>
        <v>2.26</v>
      </c>
      <c r="T621" s="28" t="n">
        <f aca="false">IF(ISNA(Y621),T620,Y621)</f>
        <v>2.26</v>
      </c>
      <c r="V621" s="28" t="n">
        <f aca="false">VLOOKUP($B621,IF(V$1=2,PRICELOOK2,IF(V$1=3,PRICELOOK3,IF(V$1=4,cash,PRICELOOK))),V$2,FALSE())</f>
        <v>2.15</v>
      </c>
      <c r="W621" s="28" t="n">
        <f aca="false">VLOOKUP($B621,IF(W$1=2,PRICELOOK2,IF(W$1=3,PRICELOOK3,IF(W$1=4,cash,PRICELOOK))),W$2,FALSE())</f>
        <v>2.255</v>
      </c>
      <c r="X621" s="28" t="n">
        <f aca="false">VLOOKUP($B621,IF(X$1=2,PRICELOOK2,IF(X$1=3,PRICELOOK3,IF(X$1=4,cash,PRICELOOK))),X$2,FALSE())</f>
        <v>2.26</v>
      </c>
      <c r="Y621" s="28" t="n">
        <f aca="false">VLOOKUP($B621,IF(Y$1=2,PRICELOOK2,IF(Y$1=3,PRICELOOK3,IF(Y$1=4,cash,PRICELOOK))),Y$2,FALSE())</f>
        <v>2.26</v>
      </c>
      <c r="BK621" s="28" t="n">
        <f aca="false">V621</f>
        <v>2.15</v>
      </c>
      <c r="BL621" s="28" t="n">
        <f aca="false">W621</f>
        <v>2.255</v>
      </c>
      <c r="BM621" s="1" t="n">
        <f aca="false">IF(BK621=0,0,IF(BL621=0,0,1))</f>
        <v>1</v>
      </c>
      <c r="BN621" s="56" t="n">
        <f aca="false">B621</f>
        <v>36299</v>
      </c>
      <c r="BO621" s="71" t="n">
        <f aca="false">IF(BM621=1,CORREL(BK602:BK621,BL602:BL621),1.1)</f>
        <v>0.952479207554811</v>
      </c>
      <c r="BP621" s="28" t="n">
        <f aca="false">IF(BM621=0," ",BO621)</f>
        <v>0.952479207554811</v>
      </c>
      <c r="BV621" s="56" t="n">
        <f aca="false">BN621</f>
        <v>36299</v>
      </c>
      <c r="BW621" s="28" t="n">
        <f aca="false">V621</f>
        <v>2.15</v>
      </c>
      <c r="BX621" s="28" t="n">
        <f aca="false">W621</f>
        <v>2.255</v>
      </c>
      <c r="BY621" s="1" t="n">
        <f aca="false">LN(BW621/BW620)</f>
        <v>-0.0161479864079821</v>
      </c>
      <c r="BZ621" s="1" t="n">
        <f aca="false">LN(BX621/BX620)</f>
        <v>-0.00883007944827204</v>
      </c>
      <c r="CA621" s="56" t="n">
        <f aca="false">BV621</f>
        <v>36299</v>
      </c>
      <c r="CB621" s="1" t="n">
        <f aca="false">IF(ISNUMBER(STDEV(BY600:BY621)),STDEV(BY600:BY621)*SQRT(252),0)</f>
        <v>0.413693883583798</v>
      </c>
      <c r="CC621" s="1" t="n">
        <f aca="false">IF(ISNUMBER(STDEV(BZ600:BZ621)),STDEV(BZ600:BZ621)*SQRT(252),0)</f>
        <v>0.264064831226139</v>
      </c>
    </row>
    <row r="622" customFormat="false" ht="12.75" hidden="false" customHeight="false" outlineLevel="0" collapsed="false">
      <c r="A622" s="1" t="n">
        <f aca="false">A623-1</f>
        <v>1055</v>
      </c>
      <c r="B622" s="56" t="n">
        <f aca="false">HLOOKUP("date",IF(TERM2="cash",cash,PRICELOOK),IF(A622&gt;=2,A622,2),FALSE())</f>
        <v>36300</v>
      </c>
      <c r="C622" s="1" t="n">
        <f aca="false">IF(MIN($N622:$O622)=0,0,N622)</f>
        <v>2.155</v>
      </c>
      <c r="D622" s="35" t="n">
        <f aca="false">IF(ma=7,AVERAGE(C616:C622),IF(ma=14,AVERAGE(C609:C622),IF(ma=30,AVERAGE(C593:C622),IF(ma=40,AVERAGE(C583:C622),0))))</f>
        <v>0</v>
      </c>
      <c r="E622" s="1" t="n">
        <f aca="false">IF(MIN($N622:$O622)=0,0,O622)</f>
        <v>2.26</v>
      </c>
      <c r="I622" s="56" t="n">
        <f aca="false">B622</f>
        <v>36300</v>
      </c>
      <c r="J622" s="35" t="n">
        <f aca="false">IF(MIN(C622,E622)=0,0,E622-C622)</f>
        <v>0.105</v>
      </c>
      <c r="K622" s="35" t="n">
        <f aca="false">IF(ma=7,AVERAGE(J616:J622),IF(ma=14,AVERAGE(J609:J622),IF(ma=30,AVERAGE(J593:J622),IF(ma=40,AVERAGE(J583:J622),0))))</f>
        <v>0</v>
      </c>
      <c r="L622" s="35"/>
      <c r="M622" s="35"/>
      <c r="N622" s="28" t="n">
        <f aca="false">IF(BASISYN="YES",Q622-S622,Q622)</f>
        <v>2.155</v>
      </c>
      <c r="O622" s="28" t="n">
        <f aca="false">IF(BASISYN="YES",R622-T622,R622)</f>
        <v>2.26</v>
      </c>
      <c r="Q622" s="28" t="n">
        <f aca="false">IF(ISNA(V622),Q621,V622)</f>
        <v>2.155</v>
      </c>
      <c r="R622" s="28" t="n">
        <f aca="false">IF(ISNA(W622),R621,W622)</f>
        <v>2.26</v>
      </c>
      <c r="S622" s="28" t="n">
        <f aca="false">IF(ISNA(X622),S621,X622)</f>
        <v>2.26</v>
      </c>
      <c r="T622" s="28" t="n">
        <f aca="false">IF(ISNA(Y622),T621,Y622)</f>
        <v>2.26</v>
      </c>
      <c r="V622" s="28" t="n">
        <f aca="false">VLOOKUP($B622,IF(V$1=2,PRICELOOK2,IF(V$1=3,PRICELOOK3,IF(V$1=4,cash,PRICELOOK))),V$2,FALSE())</f>
        <v>2.155</v>
      </c>
      <c r="W622" s="28" t="n">
        <f aca="false">VLOOKUP($B622,IF(W$1=2,PRICELOOK2,IF(W$1=3,PRICELOOK3,IF(W$1=4,cash,PRICELOOK))),W$2,FALSE())</f>
        <v>2.26</v>
      </c>
      <c r="X622" s="28" t="n">
        <f aca="false">VLOOKUP($B622,IF(X$1=2,PRICELOOK2,IF(X$1=3,PRICELOOK3,IF(X$1=4,cash,PRICELOOK))),X$2,FALSE())</f>
        <v>2.26</v>
      </c>
      <c r="Y622" s="28" t="n">
        <f aca="false">VLOOKUP($B622,IF(Y$1=2,PRICELOOK2,IF(Y$1=3,PRICELOOK3,IF(Y$1=4,cash,PRICELOOK))),Y$2,FALSE())</f>
        <v>2.26</v>
      </c>
      <c r="BK622" s="28" t="n">
        <f aca="false">V622</f>
        <v>2.155</v>
      </c>
      <c r="BL622" s="28" t="n">
        <f aca="false">W622</f>
        <v>2.26</v>
      </c>
      <c r="BM622" s="1" t="n">
        <f aca="false">IF(BK622=0,0,IF(BL622=0,0,1))</f>
        <v>1</v>
      </c>
      <c r="BN622" s="56" t="n">
        <f aca="false">B622</f>
        <v>36300</v>
      </c>
      <c r="BO622" s="71" t="n">
        <f aca="false">IF(BM622=1,CORREL(BK603:BK622,BL603:BL622),1.1)</f>
        <v>0.945359541176614</v>
      </c>
      <c r="BP622" s="28" t="n">
        <f aca="false">IF(BM622=0," ",BO622)</f>
        <v>0.945359541176614</v>
      </c>
      <c r="BV622" s="56" t="n">
        <f aca="false">BN622</f>
        <v>36300</v>
      </c>
      <c r="BW622" s="28" t="n">
        <f aca="false">V622</f>
        <v>2.155</v>
      </c>
      <c r="BX622" s="28" t="n">
        <f aca="false">W622</f>
        <v>2.26</v>
      </c>
      <c r="BY622" s="1" t="n">
        <f aca="false">LN(BW622/BW621)</f>
        <v>0.00232288141613973</v>
      </c>
      <c r="BZ622" s="1" t="n">
        <f aca="false">LN(BX622/BX621)</f>
        <v>0.00221484032955282</v>
      </c>
      <c r="CA622" s="56" t="n">
        <f aca="false">BV622</f>
        <v>36300</v>
      </c>
      <c r="CB622" s="1" t="n">
        <f aca="false">IF(ISNUMBER(STDEV(BY601:BY622)),STDEV(BY601:BY622)*SQRT(252),0)</f>
        <v>0.413664560123345</v>
      </c>
      <c r="CC622" s="1" t="n">
        <f aca="false">IF(ISNUMBER(STDEV(BZ601:BZ622)),STDEV(BZ601:BZ622)*SQRT(252),0)</f>
        <v>0.26377863473193</v>
      </c>
    </row>
    <row r="623" customFormat="false" ht="12.75" hidden="false" customHeight="false" outlineLevel="0" collapsed="false">
      <c r="A623" s="1" t="n">
        <f aca="false">A624-1</f>
        <v>1056</v>
      </c>
      <c r="B623" s="56" t="n">
        <f aca="false">HLOOKUP("date",IF(TERM2="cash",cash,PRICELOOK),IF(A623&gt;=2,A623,2),FALSE())</f>
        <v>36301</v>
      </c>
      <c r="C623" s="1" t="n">
        <f aca="false">IF(MIN($N623:$O623)=0,0,N623)</f>
        <v>2.085</v>
      </c>
      <c r="D623" s="35" t="n">
        <f aca="false">IF(ma=7,AVERAGE(C617:C623),IF(ma=14,AVERAGE(C610:C623),IF(ma=30,AVERAGE(C594:C623),IF(ma=40,AVERAGE(C584:C623),0))))</f>
        <v>0</v>
      </c>
      <c r="E623" s="1" t="n">
        <f aca="false">IF(MIN($N623:$O623)=0,0,O623)</f>
        <v>2.215</v>
      </c>
      <c r="I623" s="56" t="n">
        <f aca="false">B623</f>
        <v>36301</v>
      </c>
      <c r="J623" s="35" t="n">
        <f aca="false">IF(MIN(C623,E623)=0,0,E623-C623)</f>
        <v>0.13</v>
      </c>
      <c r="K623" s="35" t="n">
        <f aca="false">IF(ma=7,AVERAGE(J617:J623),IF(ma=14,AVERAGE(J610:J623),IF(ma=30,AVERAGE(J594:J623),IF(ma=40,AVERAGE(J584:J623),0))))</f>
        <v>0</v>
      </c>
      <c r="L623" s="35"/>
      <c r="M623" s="35"/>
      <c r="N623" s="28" t="n">
        <f aca="false">IF(BASISYN="YES",Q623-S623,Q623)</f>
        <v>2.085</v>
      </c>
      <c r="O623" s="28" t="n">
        <f aca="false">IF(BASISYN="YES",R623-T623,R623)</f>
        <v>2.215</v>
      </c>
      <c r="Q623" s="28" t="n">
        <f aca="false">IF(ISNA(V623),Q622,V623)</f>
        <v>2.085</v>
      </c>
      <c r="R623" s="28" t="n">
        <f aca="false">IF(ISNA(W623),R622,W623)</f>
        <v>2.215</v>
      </c>
      <c r="S623" s="28" t="n">
        <f aca="false">IF(ISNA(X623),S622,X623)</f>
        <v>2.22</v>
      </c>
      <c r="T623" s="28" t="n">
        <f aca="false">IF(ISNA(Y623),T622,Y623)</f>
        <v>2.22</v>
      </c>
      <c r="V623" s="28" t="n">
        <f aca="false">VLOOKUP($B623,IF(V$1=2,PRICELOOK2,IF(V$1=3,PRICELOOK3,IF(V$1=4,cash,PRICELOOK))),V$2,FALSE())</f>
        <v>2.085</v>
      </c>
      <c r="W623" s="28" t="n">
        <f aca="false">VLOOKUP($B623,IF(W$1=2,PRICELOOK2,IF(W$1=3,PRICELOOK3,IF(W$1=4,cash,PRICELOOK))),W$2,FALSE())</f>
        <v>2.215</v>
      </c>
      <c r="X623" s="28" t="n">
        <f aca="false">VLOOKUP($B623,IF(X$1=2,PRICELOOK2,IF(X$1=3,PRICELOOK3,IF(X$1=4,cash,PRICELOOK))),X$2,FALSE())</f>
        <v>2.22</v>
      </c>
      <c r="Y623" s="28" t="n">
        <f aca="false">VLOOKUP($B623,IF(Y$1=2,PRICELOOK2,IF(Y$1=3,PRICELOOK3,IF(Y$1=4,cash,PRICELOOK))),Y$2,FALSE())</f>
        <v>2.22</v>
      </c>
      <c r="BK623" s="28" t="n">
        <f aca="false">V623</f>
        <v>2.085</v>
      </c>
      <c r="BL623" s="28" t="n">
        <f aca="false">W623</f>
        <v>2.215</v>
      </c>
      <c r="BM623" s="1" t="n">
        <f aca="false">IF(BK623=0,0,IF(BL623=0,0,1))</f>
        <v>1</v>
      </c>
      <c r="BN623" s="56" t="n">
        <f aca="false">B623</f>
        <v>36301</v>
      </c>
      <c r="BO623" s="71" t="n">
        <f aca="false">IF(BM623=1,CORREL(BK604:BK623,BL604:BL623),1.1)</f>
        <v>0.929563184928798</v>
      </c>
      <c r="BP623" s="28" t="n">
        <f aca="false">IF(BM623=0," ",BO623)</f>
        <v>0.929563184928798</v>
      </c>
      <c r="BV623" s="56" t="n">
        <f aca="false">BN623</f>
        <v>36301</v>
      </c>
      <c r="BW623" s="28" t="n">
        <f aca="false">V623</f>
        <v>2.085</v>
      </c>
      <c r="BX623" s="28" t="n">
        <f aca="false">W623</f>
        <v>2.215</v>
      </c>
      <c r="BY623" s="1" t="n">
        <f aca="false">LN(BW623/BW622)</f>
        <v>-0.0330218683049463</v>
      </c>
      <c r="BZ623" s="1" t="n">
        <f aca="false">LN(BX623/BX622)</f>
        <v>-0.0201124097870955</v>
      </c>
      <c r="CA623" s="56" t="n">
        <f aca="false">BV623</f>
        <v>36301</v>
      </c>
      <c r="CB623" s="1" t="n">
        <f aca="false">IF(ISNUMBER(STDEV(BY602:BY623)),STDEV(BY602:BY623)*SQRT(252),0)</f>
        <v>0.423121716004878</v>
      </c>
      <c r="CC623" s="1" t="n">
        <f aca="false">IF(ISNUMBER(STDEV(BZ602:BZ623)),STDEV(BZ602:BZ623)*SQRT(252),0)</f>
        <v>0.271665976109199</v>
      </c>
    </row>
    <row r="624" customFormat="false" ht="12.75" hidden="false" customHeight="false" outlineLevel="0" collapsed="false">
      <c r="A624" s="1" t="n">
        <f aca="false">A625-1</f>
        <v>1057</v>
      </c>
      <c r="B624" s="56" t="n">
        <f aca="false">HLOOKUP("date",IF(TERM2="cash",cash,PRICELOOK),IF(A624&gt;=2,A624,2),FALSE())</f>
        <v>36302</v>
      </c>
      <c r="C624" s="1" t="n">
        <f aca="false">IF(MIN($N624:$O624)=0,0,N624)</f>
        <v>2.085</v>
      </c>
      <c r="D624" s="35" t="n">
        <f aca="false">IF(ma=7,AVERAGE(C618:C624),IF(ma=14,AVERAGE(C611:C624),IF(ma=30,AVERAGE(C595:C624),IF(ma=40,AVERAGE(C585:C624),0))))</f>
        <v>0</v>
      </c>
      <c r="E624" s="1" t="n">
        <f aca="false">IF(MIN($N624:$O624)=0,0,O624)</f>
        <v>2.215</v>
      </c>
      <c r="I624" s="56" t="n">
        <f aca="false">B624</f>
        <v>36302</v>
      </c>
      <c r="J624" s="35" t="n">
        <f aca="false">IF(MIN(C624,E624)=0,0,E624-C624)</f>
        <v>0.13</v>
      </c>
      <c r="K624" s="35" t="n">
        <f aca="false">IF(ma=7,AVERAGE(J618:J624),IF(ma=14,AVERAGE(J611:J624),IF(ma=30,AVERAGE(J595:J624),IF(ma=40,AVERAGE(J585:J624),0))))</f>
        <v>0</v>
      </c>
      <c r="L624" s="35"/>
      <c r="M624" s="35"/>
      <c r="N624" s="28" t="n">
        <f aca="false">IF(BASISYN="YES",Q624-S624,Q624)</f>
        <v>2.085</v>
      </c>
      <c r="O624" s="28" t="n">
        <f aca="false">IF(BASISYN="YES",R624-T624,R624)</f>
        <v>2.215</v>
      </c>
      <c r="Q624" s="28" t="n">
        <f aca="false">IF(ISNA(V624),Q623,V624)</f>
        <v>2.085</v>
      </c>
      <c r="R624" s="28" t="n">
        <f aca="false">IF(ISNA(W624),R623,W624)</f>
        <v>2.215</v>
      </c>
      <c r="S624" s="28" t="n">
        <f aca="false">IF(ISNA(X624),S623,X624)</f>
        <v>2.22</v>
      </c>
      <c r="T624" s="28" t="n">
        <f aca="false">IF(ISNA(Y624),T623,Y624)</f>
        <v>2.22</v>
      </c>
      <c r="V624" s="28" t="n">
        <f aca="false">VLOOKUP($B624,IF(V$1=2,PRICELOOK2,IF(V$1=3,PRICELOOK3,IF(V$1=4,cash,PRICELOOK))),V$2,FALSE())</f>
        <v>2.085</v>
      </c>
      <c r="W624" s="28" t="n">
        <f aca="false">VLOOKUP($B624,IF(W$1=2,PRICELOOK2,IF(W$1=3,PRICELOOK3,IF(W$1=4,cash,PRICELOOK))),W$2,FALSE())</f>
        <v>2.215</v>
      </c>
      <c r="X624" s="28" t="n">
        <f aca="false">VLOOKUP($B624,IF(X$1=2,PRICELOOK2,IF(X$1=3,PRICELOOK3,IF(X$1=4,cash,PRICELOOK))),X$2,FALSE())</f>
        <v>2.22</v>
      </c>
      <c r="Y624" s="28" t="n">
        <f aca="false">VLOOKUP($B624,IF(Y$1=2,PRICELOOK2,IF(Y$1=3,PRICELOOK3,IF(Y$1=4,cash,PRICELOOK))),Y$2,FALSE())</f>
        <v>2.22</v>
      </c>
      <c r="BK624" s="28" t="n">
        <f aca="false">V624</f>
        <v>2.085</v>
      </c>
      <c r="BL624" s="28" t="n">
        <f aca="false">W624</f>
        <v>2.215</v>
      </c>
      <c r="BM624" s="1" t="n">
        <f aca="false">IF(BK624=0,0,IF(BL624=0,0,1))</f>
        <v>1</v>
      </c>
      <c r="BN624" s="56" t="n">
        <f aca="false">B624</f>
        <v>36302</v>
      </c>
      <c r="BO624" s="71" t="n">
        <f aca="false">IF(BM624=1,CORREL(BK605:BK624,BL605:BL624),1.1)</f>
        <v>0.911817668244538</v>
      </c>
      <c r="BP624" s="28" t="n">
        <f aca="false">IF(BM624=0," ",BO624)</f>
        <v>0.911817668244538</v>
      </c>
      <c r="BV624" s="56" t="n">
        <f aca="false">BN624</f>
        <v>36302</v>
      </c>
      <c r="BW624" s="28" t="n">
        <f aca="false">V624</f>
        <v>2.085</v>
      </c>
      <c r="BX624" s="28" t="n">
        <f aca="false">W624</f>
        <v>2.215</v>
      </c>
      <c r="BY624" s="1" t="n">
        <f aca="false">LN(BW624/BW623)</f>
        <v>0</v>
      </c>
      <c r="BZ624" s="1" t="n">
        <f aca="false">LN(BX624/BX623)</f>
        <v>0</v>
      </c>
      <c r="CA624" s="56" t="n">
        <f aca="false">BV624</f>
        <v>36302</v>
      </c>
      <c r="CB624" s="1" t="n">
        <f aca="false">IF(ISNUMBER(STDEV(BY603:BY624)),STDEV(BY603:BY624)*SQRT(252),0)</f>
        <v>0.366869915025453</v>
      </c>
      <c r="CC624" s="1" t="n">
        <f aca="false">IF(ISNUMBER(STDEV(BZ603:BZ624)),STDEV(BZ603:BZ624)*SQRT(252),0)</f>
        <v>0.235964513037728</v>
      </c>
    </row>
    <row r="625" customFormat="false" ht="12.75" hidden="false" customHeight="false" outlineLevel="0" collapsed="false">
      <c r="A625" s="1" t="n">
        <f aca="false">A626-1</f>
        <v>1058</v>
      </c>
      <c r="B625" s="56" t="n">
        <f aca="false">HLOOKUP("date",IF(TERM2="cash",cash,PRICELOOK),IF(A625&gt;=2,A625,2),FALSE())</f>
        <v>36303</v>
      </c>
      <c r="C625" s="1" t="n">
        <f aca="false">IF(MIN($N625:$O625)=0,0,N625)</f>
        <v>2.085</v>
      </c>
      <c r="D625" s="35" t="n">
        <f aca="false">IF(ma=7,AVERAGE(C619:C625),IF(ma=14,AVERAGE(C612:C625),IF(ma=30,AVERAGE(C596:C625),IF(ma=40,AVERAGE(C586:C625),0))))</f>
        <v>0</v>
      </c>
      <c r="E625" s="1" t="n">
        <f aca="false">IF(MIN($N625:$O625)=0,0,O625)</f>
        <v>2.215</v>
      </c>
      <c r="I625" s="56" t="n">
        <f aca="false">B625</f>
        <v>36303</v>
      </c>
      <c r="J625" s="35" t="n">
        <f aca="false">IF(MIN(C625,E625)=0,0,E625-C625)</f>
        <v>0.13</v>
      </c>
      <c r="K625" s="35" t="n">
        <f aca="false">IF(ma=7,AVERAGE(J619:J625),IF(ma=14,AVERAGE(J612:J625),IF(ma=30,AVERAGE(J596:J625),IF(ma=40,AVERAGE(J586:J625),0))))</f>
        <v>0</v>
      </c>
      <c r="L625" s="35"/>
      <c r="M625" s="35"/>
      <c r="N625" s="28" t="n">
        <f aca="false">IF(BASISYN="YES",Q625-S625,Q625)</f>
        <v>2.085</v>
      </c>
      <c r="O625" s="28" t="n">
        <f aca="false">IF(BASISYN="YES",R625-T625,R625)</f>
        <v>2.215</v>
      </c>
      <c r="Q625" s="28" t="n">
        <f aca="false">IF(ISNA(V625),Q624,V625)</f>
        <v>2.085</v>
      </c>
      <c r="R625" s="28" t="n">
        <f aca="false">IF(ISNA(W625),R624,W625)</f>
        <v>2.215</v>
      </c>
      <c r="S625" s="28" t="n">
        <f aca="false">IF(ISNA(X625),S624,X625)</f>
        <v>2.22</v>
      </c>
      <c r="T625" s="28" t="n">
        <f aca="false">IF(ISNA(Y625),T624,Y625)</f>
        <v>2.22</v>
      </c>
      <c r="V625" s="28" t="n">
        <f aca="false">VLOOKUP($B625,IF(V$1=2,PRICELOOK2,IF(V$1=3,PRICELOOK3,IF(V$1=4,cash,PRICELOOK))),V$2,FALSE())</f>
        <v>2.085</v>
      </c>
      <c r="W625" s="28" t="n">
        <f aca="false">VLOOKUP($B625,IF(W$1=2,PRICELOOK2,IF(W$1=3,PRICELOOK3,IF(W$1=4,cash,PRICELOOK))),W$2,FALSE())</f>
        <v>2.215</v>
      </c>
      <c r="X625" s="28" t="n">
        <f aca="false">VLOOKUP($B625,IF(X$1=2,PRICELOOK2,IF(X$1=3,PRICELOOK3,IF(X$1=4,cash,PRICELOOK))),X$2,FALSE())</f>
        <v>2.22</v>
      </c>
      <c r="Y625" s="28" t="n">
        <f aca="false">VLOOKUP($B625,IF(Y$1=2,PRICELOOK2,IF(Y$1=3,PRICELOOK3,IF(Y$1=4,cash,PRICELOOK))),Y$2,FALSE())</f>
        <v>2.22</v>
      </c>
      <c r="BK625" s="28" t="n">
        <f aca="false">V625</f>
        <v>2.085</v>
      </c>
      <c r="BL625" s="28" t="n">
        <f aca="false">W625</f>
        <v>2.215</v>
      </c>
      <c r="BM625" s="1" t="n">
        <f aca="false">IF(BK625=0,0,IF(BL625=0,0,1))</f>
        <v>1</v>
      </c>
      <c r="BN625" s="56" t="n">
        <f aca="false">B625</f>
        <v>36303</v>
      </c>
      <c r="BO625" s="71" t="n">
        <f aca="false">IF(BM625=1,CORREL(BK606:BK625,BL606:BL625),1.1)</f>
        <v>0.891924619673278</v>
      </c>
      <c r="BP625" s="28" t="n">
        <f aca="false">IF(BM625=0," ",BO625)</f>
        <v>0.891924619673278</v>
      </c>
      <c r="BV625" s="56" t="n">
        <f aca="false">BN625</f>
        <v>36303</v>
      </c>
      <c r="BW625" s="28" t="n">
        <f aca="false">V625</f>
        <v>2.085</v>
      </c>
      <c r="BX625" s="28" t="n">
        <f aca="false">W625</f>
        <v>2.215</v>
      </c>
      <c r="BY625" s="1" t="n">
        <f aca="false">LN(BW625/BW624)</f>
        <v>0</v>
      </c>
      <c r="BZ625" s="1" t="n">
        <f aca="false">LN(BX625/BX624)</f>
        <v>0</v>
      </c>
      <c r="CA625" s="56" t="n">
        <f aca="false">BV625</f>
        <v>36303</v>
      </c>
      <c r="CB625" s="1" t="n">
        <f aca="false">IF(ISNUMBER(STDEV(BY604:BY625)),STDEV(BY604:BY625)*SQRT(252),0)</f>
        <v>0.366869915025453</v>
      </c>
      <c r="CC625" s="1" t="n">
        <f aca="false">IF(ISNUMBER(STDEV(BZ604:BZ625)),STDEV(BZ604:BZ625)*SQRT(252),0)</f>
        <v>0.235964513037728</v>
      </c>
    </row>
    <row r="626" customFormat="false" ht="12.75" hidden="false" customHeight="false" outlineLevel="0" collapsed="false">
      <c r="A626" s="1" t="n">
        <f aca="false">A627-1</f>
        <v>1059</v>
      </c>
      <c r="B626" s="56" t="n">
        <f aca="false">HLOOKUP("date",IF(TERM2="cash",cash,PRICELOOK),IF(A626&gt;=2,A626,2),FALSE())</f>
        <v>36304</v>
      </c>
      <c r="C626" s="1" t="n">
        <f aca="false">IF(MIN($N626:$O626)=0,0,N626)</f>
        <v>2.085</v>
      </c>
      <c r="D626" s="35" t="n">
        <f aca="false">IF(ma=7,AVERAGE(C620:C626),IF(ma=14,AVERAGE(C613:C626),IF(ma=30,AVERAGE(C597:C626),IF(ma=40,AVERAGE(C587:C626),0))))</f>
        <v>0</v>
      </c>
      <c r="E626" s="1" t="n">
        <f aca="false">IF(MIN($N626:$O626)=0,0,O626)</f>
        <v>2.23</v>
      </c>
      <c r="I626" s="56" t="n">
        <f aca="false">B626</f>
        <v>36304</v>
      </c>
      <c r="J626" s="35" t="n">
        <f aca="false">IF(MIN(C626,E626)=0,0,E626-C626)</f>
        <v>0.145</v>
      </c>
      <c r="K626" s="35" t="n">
        <f aca="false">IF(ma=7,AVERAGE(J620:J626),IF(ma=14,AVERAGE(J613:J626),IF(ma=30,AVERAGE(J597:J626),IF(ma=40,AVERAGE(J587:J626),0))))</f>
        <v>0</v>
      </c>
      <c r="L626" s="35"/>
      <c r="M626" s="35"/>
      <c r="N626" s="28" t="n">
        <f aca="false">IF(BASISYN="YES",Q626-S626,Q626)</f>
        <v>2.085</v>
      </c>
      <c r="O626" s="28" t="n">
        <f aca="false">IF(BASISYN="YES",R626-T626,R626)</f>
        <v>2.23</v>
      </c>
      <c r="Q626" s="28" t="n">
        <f aca="false">IF(ISNA(V626),Q625,V626)</f>
        <v>2.085</v>
      </c>
      <c r="R626" s="28" t="n">
        <f aca="false">IF(ISNA(W626),R625,W626)</f>
        <v>2.23</v>
      </c>
      <c r="S626" s="28" t="n">
        <f aca="false">IF(ISNA(X626),S625,X626)</f>
        <v>2.195</v>
      </c>
      <c r="T626" s="28" t="n">
        <f aca="false">IF(ISNA(Y626),T625,Y626)</f>
        <v>2.195</v>
      </c>
      <c r="V626" s="28" t="n">
        <f aca="false">VLOOKUP($B626,IF(V$1=2,PRICELOOK2,IF(V$1=3,PRICELOOK3,IF(V$1=4,cash,PRICELOOK))),V$2,FALSE())</f>
        <v>2.085</v>
      </c>
      <c r="W626" s="28" t="n">
        <f aca="false">VLOOKUP($B626,IF(W$1=2,PRICELOOK2,IF(W$1=3,PRICELOOK3,IF(W$1=4,cash,PRICELOOK))),W$2,FALSE())</f>
        <v>2.23</v>
      </c>
      <c r="X626" s="28" t="n">
        <f aca="false">VLOOKUP($B626,IF(X$1=2,PRICELOOK2,IF(X$1=3,PRICELOOK3,IF(X$1=4,cash,PRICELOOK))),X$2,FALSE())</f>
        <v>2.195</v>
      </c>
      <c r="Y626" s="28" t="n">
        <f aca="false">VLOOKUP($B626,IF(Y$1=2,PRICELOOK2,IF(Y$1=3,PRICELOOK3,IF(Y$1=4,cash,PRICELOOK))),Y$2,FALSE())</f>
        <v>2.195</v>
      </c>
      <c r="BK626" s="28" t="n">
        <f aca="false">V626</f>
        <v>2.085</v>
      </c>
      <c r="BL626" s="28" t="n">
        <f aca="false">W626</f>
        <v>2.23</v>
      </c>
      <c r="BM626" s="1" t="n">
        <f aca="false">IF(BK626=0,0,IF(BL626=0,0,1))</f>
        <v>1</v>
      </c>
      <c r="BN626" s="56" t="n">
        <f aca="false">B626</f>
        <v>36304</v>
      </c>
      <c r="BO626" s="71" t="n">
        <f aca="false">IF(BM626=1,CORREL(BK607:BK626,BL607:BL626),1.1)</f>
        <v>0.874420817137364</v>
      </c>
      <c r="BP626" s="28" t="n">
        <f aca="false">IF(BM626=0," ",BO626)</f>
        <v>0.874420817137364</v>
      </c>
      <c r="BV626" s="56" t="n">
        <f aca="false">BN626</f>
        <v>36304</v>
      </c>
      <c r="BW626" s="28" t="n">
        <f aca="false">V626</f>
        <v>2.085</v>
      </c>
      <c r="BX626" s="28" t="n">
        <f aca="false">W626</f>
        <v>2.23</v>
      </c>
      <c r="BY626" s="1" t="n">
        <f aca="false">LN(BW626/BW625)</f>
        <v>0</v>
      </c>
      <c r="BZ626" s="1" t="n">
        <f aca="false">LN(BX626/BX625)</f>
        <v>0.00674918197492855</v>
      </c>
      <c r="CA626" s="56" t="n">
        <f aca="false">BV626</f>
        <v>36304</v>
      </c>
      <c r="CB626" s="1" t="n">
        <f aca="false">IF(ISNUMBER(STDEV(BY605:BY626)),STDEV(BY605:BY626)*SQRT(252),0)</f>
        <v>0.366869915025453</v>
      </c>
      <c r="CC626" s="1" t="n">
        <f aca="false">IF(ISNUMBER(STDEV(BZ605:BZ626)),STDEV(BZ605:BZ626)*SQRT(252),0)</f>
        <v>0.236676767931804</v>
      </c>
    </row>
    <row r="627" customFormat="false" ht="12.75" hidden="false" customHeight="false" outlineLevel="0" collapsed="false">
      <c r="A627" s="1" t="n">
        <f aca="false">A628-1</f>
        <v>1060</v>
      </c>
      <c r="B627" s="56" t="n">
        <f aca="false">HLOOKUP("date",IF(TERM2="cash",cash,PRICELOOK),IF(A627&gt;=2,A627,2),FALSE())</f>
        <v>36305</v>
      </c>
      <c r="C627" s="1" t="n">
        <f aca="false">IF(MIN($N627:$O627)=0,0,N627)</f>
        <v>2.085</v>
      </c>
      <c r="D627" s="35" t="n">
        <f aca="false">IF(ma=7,AVERAGE(C621:C627),IF(ma=14,AVERAGE(C614:C627),IF(ma=30,AVERAGE(C598:C627),IF(ma=40,AVERAGE(C588:C627),0))))</f>
        <v>0</v>
      </c>
      <c r="E627" s="1" t="n">
        <f aca="false">IF(MIN($N627:$O627)=0,0,O627)</f>
        <v>2.23</v>
      </c>
      <c r="I627" s="56" t="n">
        <f aca="false">B627</f>
        <v>36305</v>
      </c>
      <c r="J627" s="35" t="n">
        <f aca="false">IF(MIN(C627,E627)=0,0,E627-C627)</f>
        <v>0.145</v>
      </c>
      <c r="K627" s="35" t="n">
        <f aca="false">IF(ma=7,AVERAGE(J621:J627),IF(ma=14,AVERAGE(J614:J627),IF(ma=30,AVERAGE(J598:J627),IF(ma=40,AVERAGE(J588:J627),0))))</f>
        <v>0</v>
      </c>
      <c r="L627" s="35"/>
      <c r="M627" s="35"/>
      <c r="N627" s="28" t="n">
        <f aca="false">IF(BASISYN="YES",Q627-S627,Q627)</f>
        <v>2.085</v>
      </c>
      <c r="O627" s="28" t="n">
        <f aca="false">IF(BASISYN="YES",R627-T627,R627)</f>
        <v>2.23</v>
      </c>
      <c r="Q627" s="28" t="n">
        <f aca="false">IF(ISNA(V627),Q626,V627)</f>
        <v>2.085</v>
      </c>
      <c r="R627" s="28" t="n">
        <f aca="false">IF(ISNA(W627),R626,W627)</f>
        <v>2.23</v>
      </c>
      <c r="S627" s="28" t="n">
        <f aca="false">IF(ISNA(X627),S626,X627)</f>
        <v>2.175</v>
      </c>
      <c r="T627" s="28" t="n">
        <f aca="false">IF(ISNA(Y627),T626,Y627)</f>
        <v>2.175</v>
      </c>
      <c r="V627" s="28" t="n">
        <f aca="false">VLOOKUP($B627,IF(V$1=2,PRICELOOK2,IF(V$1=3,PRICELOOK3,IF(V$1=4,cash,PRICELOOK))),V$2,FALSE())</f>
        <v>2.085</v>
      </c>
      <c r="W627" s="28" t="n">
        <f aca="false">VLOOKUP($B627,IF(W$1=2,PRICELOOK2,IF(W$1=3,PRICELOOK3,IF(W$1=4,cash,PRICELOOK))),W$2,FALSE())</f>
        <v>2.23</v>
      </c>
      <c r="X627" s="28" t="n">
        <f aca="false">VLOOKUP($B627,IF(X$1=2,PRICELOOK2,IF(X$1=3,PRICELOOK3,IF(X$1=4,cash,PRICELOOK))),X$2,FALSE())</f>
        <v>2.175</v>
      </c>
      <c r="Y627" s="28" t="n">
        <f aca="false">VLOOKUP($B627,IF(Y$1=2,PRICELOOK2,IF(Y$1=3,PRICELOOK3,IF(Y$1=4,cash,PRICELOOK))),Y$2,FALSE())</f>
        <v>2.175</v>
      </c>
      <c r="BK627" s="28" t="n">
        <f aca="false">V627</f>
        <v>2.085</v>
      </c>
      <c r="BL627" s="28" t="n">
        <f aca="false">W627</f>
        <v>2.23</v>
      </c>
      <c r="BM627" s="1" t="n">
        <f aca="false">IF(BK627=0,0,IF(BL627=0,0,1))</f>
        <v>1</v>
      </c>
      <c r="BN627" s="56" t="n">
        <f aca="false">B627</f>
        <v>36305</v>
      </c>
      <c r="BO627" s="71" t="n">
        <f aca="false">IF(BM627=1,CORREL(BK608:BK627,BL608:BL627),1.1)</f>
        <v>0.84970868835273</v>
      </c>
      <c r="BP627" s="28" t="n">
        <f aca="false">IF(BM627=0," ",BO627)</f>
        <v>0.84970868835273</v>
      </c>
      <c r="BV627" s="56" t="n">
        <f aca="false">BN627</f>
        <v>36305</v>
      </c>
      <c r="BW627" s="28" t="n">
        <f aca="false">V627</f>
        <v>2.085</v>
      </c>
      <c r="BX627" s="28" t="n">
        <f aca="false">W627</f>
        <v>2.23</v>
      </c>
      <c r="BY627" s="1" t="n">
        <f aca="false">LN(BW627/BW626)</f>
        <v>0</v>
      </c>
      <c r="BZ627" s="1" t="n">
        <f aca="false">LN(BX627/BX626)</f>
        <v>0</v>
      </c>
      <c r="CA627" s="56" t="n">
        <f aca="false">BV627</f>
        <v>36305</v>
      </c>
      <c r="CB627" s="1" t="n">
        <f aca="false">IF(ISNUMBER(STDEV(BY606:BY627)),STDEV(BY606:BY627)*SQRT(252),0)</f>
        <v>0.366337603327555</v>
      </c>
      <c r="CC627" s="1" t="n">
        <f aca="false">IF(ISNUMBER(STDEV(BZ606:BZ627)),STDEV(BZ606:BZ627)*SQRT(252),0)</f>
        <v>0.236450724968023</v>
      </c>
    </row>
    <row r="628" customFormat="false" ht="12.75" hidden="false" customHeight="false" outlineLevel="0" collapsed="false">
      <c r="A628" s="1" t="n">
        <f aca="false">A629-1</f>
        <v>1061</v>
      </c>
      <c r="B628" s="56" t="n">
        <f aca="false">HLOOKUP("date",IF(TERM2="cash",cash,PRICELOOK),IF(A628&gt;=2,A628,2),FALSE())</f>
        <v>36306</v>
      </c>
      <c r="C628" s="1" t="n">
        <f aca="false">IF(MIN($N628:$O628)=0,0,N628)</f>
        <v>2.095</v>
      </c>
      <c r="D628" s="35" t="n">
        <f aca="false">IF(ma=7,AVERAGE(C622:C628),IF(ma=14,AVERAGE(C615:C628),IF(ma=30,AVERAGE(C599:C628),IF(ma=40,AVERAGE(C589:C628),0))))</f>
        <v>0</v>
      </c>
      <c r="E628" s="1" t="n">
        <f aca="false">IF(MIN($N628:$O628)=0,0,O628)</f>
        <v>2.24</v>
      </c>
      <c r="I628" s="56" t="n">
        <f aca="false">B628</f>
        <v>36306</v>
      </c>
      <c r="J628" s="35" t="n">
        <f aca="false">IF(MIN(C628,E628)=0,0,E628-C628)</f>
        <v>0.145</v>
      </c>
      <c r="K628" s="35" t="n">
        <f aca="false">IF(ma=7,AVERAGE(J622:J628),IF(ma=14,AVERAGE(J615:J628),IF(ma=30,AVERAGE(J599:J628),IF(ma=40,AVERAGE(J589:J628),0))))</f>
        <v>0</v>
      </c>
      <c r="L628" s="35"/>
      <c r="M628" s="35"/>
      <c r="N628" s="28" t="n">
        <f aca="false">IF(BASISYN="YES",Q628-S628,Q628)</f>
        <v>2.095</v>
      </c>
      <c r="O628" s="28" t="n">
        <f aca="false">IF(BASISYN="YES",R628-T628,R628)</f>
        <v>2.24</v>
      </c>
      <c r="Q628" s="28" t="n">
        <f aca="false">IF(ISNA(V628),Q627,V628)</f>
        <v>2.095</v>
      </c>
      <c r="R628" s="28" t="n">
        <f aca="false">IF(ISNA(W628),R627,W628)</f>
        <v>2.24</v>
      </c>
      <c r="S628" s="28" t="n">
        <f aca="false">IF(ISNA(X628),S627,X628)</f>
        <v>2.215</v>
      </c>
      <c r="T628" s="28" t="n">
        <f aca="false">IF(ISNA(Y628),T627,Y628)</f>
        <v>2.215</v>
      </c>
      <c r="V628" s="28" t="n">
        <f aca="false">VLOOKUP($B628,IF(V$1=2,PRICELOOK2,IF(V$1=3,PRICELOOK3,IF(V$1=4,cash,PRICELOOK))),V$2,FALSE())</f>
        <v>2.095</v>
      </c>
      <c r="W628" s="28" t="n">
        <f aca="false">VLOOKUP($B628,IF(W$1=2,PRICELOOK2,IF(W$1=3,PRICELOOK3,IF(W$1=4,cash,PRICELOOK))),W$2,FALSE())</f>
        <v>2.24</v>
      </c>
      <c r="X628" s="28" t="n">
        <f aca="false">VLOOKUP($B628,IF(X$1=2,PRICELOOK2,IF(X$1=3,PRICELOOK3,IF(X$1=4,cash,PRICELOOK))),X$2,FALSE())</f>
        <v>2.215</v>
      </c>
      <c r="Y628" s="28" t="n">
        <f aca="false">VLOOKUP($B628,IF(Y$1=2,PRICELOOK2,IF(Y$1=3,PRICELOOK3,IF(Y$1=4,cash,PRICELOOK))),Y$2,FALSE())</f>
        <v>2.215</v>
      </c>
      <c r="BK628" s="28" t="n">
        <f aca="false">V628</f>
        <v>2.095</v>
      </c>
      <c r="BL628" s="28" t="n">
        <f aca="false">W628</f>
        <v>2.24</v>
      </c>
      <c r="BM628" s="1" t="n">
        <f aca="false">IF(BK628=0,0,IF(BL628=0,0,1))</f>
        <v>1</v>
      </c>
      <c r="BN628" s="56" t="n">
        <f aca="false">B628</f>
        <v>36306</v>
      </c>
      <c r="BO628" s="71" t="n">
        <f aca="false">IF(BM628=1,CORREL(BK609:BK628,BL609:BL628),1.1)</f>
        <v>0.852421559899005</v>
      </c>
      <c r="BP628" s="28" t="n">
        <f aca="false">IF(BM628=0," ",BO628)</f>
        <v>0.852421559899005</v>
      </c>
      <c r="BV628" s="56" t="n">
        <f aca="false">BN628</f>
        <v>36306</v>
      </c>
      <c r="BW628" s="28" t="n">
        <f aca="false">V628</f>
        <v>2.095</v>
      </c>
      <c r="BX628" s="28" t="n">
        <f aca="false">W628</f>
        <v>2.24</v>
      </c>
      <c r="BY628" s="1" t="n">
        <f aca="false">LN(BW628/BW627)</f>
        <v>0.00478469812333647</v>
      </c>
      <c r="BZ628" s="1" t="n">
        <f aca="false">LN(BX628/BX627)</f>
        <v>0.00447428039492111</v>
      </c>
      <c r="CA628" s="56" t="n">
        <f aca="false">BV628</f>
        <v>36306</v>
      </c>
      <c r="CB628" s="1" t="n">
        <f aca="false">IF(ISNUMBER(STDEV(BY607:BY628)),STDEV(BY607:BY628)*SQRT(252),0)</f>
        <v>0.334995318373611</v>
      </c>
      <c r="CC628" s="1" t="n">
        <f aca="false">IF(ISNUMBER(STDEV(BZ607:BZ628)),STDEV(BZ607:BZ628)*SQRT(252),0)</f>
        <v>0.229024663680676</v>
      </c>
    </row>
    <row r="629" customFormat="false" ht="12.75" hidden="false" customHeight="false" outlineLevel="0" collapsed="false">
      <c r="A629" s="1" t="n">
        <f aca="false">A630-1</f>
        <v>1062</v>
      </c>
      <c r="B629" s="56" t="n">
        <f aca="false">HLOOKUP("date",IF(TERM2="cash",cash,PRICELOOK),IF(A629&gt;=2,A629,2),FALSE())</f>
        <v>36307</v>
      </c>
      <c r="C629" s="1" t="n">
        <f aca="false">IF(MIN($N629:$O629)=0,0,N629)</f>
        <v>2.095</v>
      </c>
      <c r="D629" s="35" t="n">
        <f aca="false">IF(ma=7,AVERAGE(C623:C629),IF(ma=14,AVERAGE(C616:C629),IF(ma=30,AVERAGE(C600:C629),IF(ma=40,AVERAGE(C590:C629),0))))</f>
        <v>0</v>
      </c>
      <c r="E629" s="1" t="n">
        <f aca="false">IF(MIN($N629:$O629)=0,0,O629)</f>
        <v>2.265</v>
      </c>
      <c r="I629" s="56" t="n">
        <f aca="false">B629</f>
        <v>36307</v>
      </c>
      <c r="J629" s="35" t="n">
        <f aca="false">IF(MIN(C629,E629)=0,0,E629-C629)</f>
        <v>0.17</v>
      </c>
      <c r="K629" s="35" t="n">
        <f aca="false">IF(ma=7,AVERAGE(J623:J629),IF(ma=14,AVERAGE(J616:J629),IF(ma=30,AVERAGE(J600:J629),IF(ma=40,AVERAGE(J590:J629),0))))</f>
        <v>0</v>
      </c>
      <c r="L629" s="35"/>
      <c r="M629" s="35"/>
      <c r="N629" s="28" t="n">
        <f aca="false">IF(BASISYN="YES",Q629-S629,Q629)</f>
        <v>2.095</v>
      </c>
      <c r="O629" s="28" t="n">
        <f aca="false">IF(BASISYN="YES",R629-T629,R629)</f>
        <v>2.265</v>
      </c>
      <c r="Q629" s="28" t="n">
        <f aca="false">IF(ISNA(V629),Q628,V629)</f>
        <v>2.095</v>
      </c>
      <c r="R629" s="28" t="n">
        <f aca="false">IF(ISNA(W629),R628,W629)</f>
        <v>2.265</v>
      </c>
      <c r="S629" s="28" t="n">
        <f aca="false">IF(ISNA(X629),S628,X629)</f>
        <v>2.26</v>
      </c>
      <c r="T629" s="28" t="n">
        <f aca="false">IF(ISNA(Y629),T628,Y629)</f>
        <v>2.26</v>
      </c>
      <c r="V629" s="28" t="n">
        <f aca="false">VLOOKUP($B629,IF(V$1=2,PRICELOOK2,IF(V$1=3,PRICELOOK3,IF(V$1=4,cash,PRICELOOK))),V$2,FALSE())</f>
        <v>2.095</v>
      </c>
      <c r="W629" s="28" t="n">
        <f aca="false">VLOOKUP($B629,IF(W$1=2,PRICELOOK2,IF(W$1=3,PRICELOOK3,IF(W$1=4,cash,PRICELOOK))),W$2,FALSE())</f>
        <v>2.265</v>
      </c>
      <c r="X629" s="28" t="n">
        <f aca="false">VLOOKUP($B629,IF(X$1=2,PRICELOOK2,IF(X$1=3,PRICELOOK3,IF(X$1=4,cash,PRICELOOK))),X$2,FALSE())</f>
        <v>2.26</v>
      </c>
      <c r="Y629" s="28" t="n">
        <f aca="false">VLOOKUP($B629,IF(Y$1=2,PRICELOOK2,IF(Y$1=3,PRICELOOK3,IF(Y$1=4,cash,PRICELOOK))),Y$2,FALSE())</f>
        <v>2.26</v>
      </c>
      <c r="BK629" s="28" t="n">
        <f aca="false">V629</f>
        <v>2.095</v>
      </c>
      <c r="BL629" s="28" t="n">
        <f aca="false">W629</f>
        <v>2.265</v>
      </c>
      <c r="BM629" s="1" t="n">
        <f aca="false">IF(BK629=0,0,IF(BL629=0,0,1))</f>
        <v>1</v>
      </c>
      <c r="BN629" s="56" t="n">
        <f aca="false">B629</f>
        <v>36307</v>
      </c>
      <c r="BO629" s="71" t="n">
        <f aca="false">IF(BM629=1,CORREL(BK610:BK629,BL610:BL629),1.1)</f>
        <v>0.781296339910465</v>
      </c>
      <c r="BP629" s="28" t="n">
        <f aca="false">IF(BM629=0," ",BO629)</f>
        <v>0.781296339910465</v>
      </c>
      <c r="BV629" s="56" t="n">
        <f aca="false">BN629</f>
        <v>36307</v>
      </c>
      <c r="BW629" s="28" t="n">
        <f aca="false">V629</f>
        <v>2.095</v>
      </c>
      <c r="BX629" s="28" t="n">
        <f aca="false">W629</f>
        <v>2.265</v>
      </c>
      <c r="BY629" s="1" t="n">
        <f aca="false">LN(BW629/BW628)</f>
        <v>0</v>
      </c>
      <c r="BZ629" s="1" t="n">
        <f aca="false">LN(BX629/BX628)</f>
        <v>0.0110988930680488</v>
      </c>
      <c r="CA629" s="56" t="n">
        <f aca="false">BV629</f>
        <v>36307</v>
      </c>
      <c r="CB629" s="1" t="n">
        <f aca="false">IF(ISNUMBER(STDEV(BY608:BY629)),STDEV(BY608:BY629)*SQRT(252),0)</f>
        <v>0.307409651306773</v>
      </c>
      <c r="CC629" s="1" t="n">
        <f aca="false">IF(ISNUMBER(STDEV(BZ608:BZ629)),STDEV(BZ608:BZ629)*SQRT(252),0)</f>
        <v>0.216282790461932</v>
      </c>
    </row>
    <row r="630" customFormat="false" ht="12.75" hidden="false" customHeight="false" outlineLevel="0" collapsed="false">
      <c r="A630" s="1" t="n">
        <f aca="false">A631-1</f>
        <v>1063</v>
      </c>
      <c r="B630" s="56" t="n">
        <f aca="false">HLOOKUP("date",IF(TERM2="cash",cash,PRICELOOK),IF(A630&gt;=2,A630,2),FALSE())</f>
        <v>36308</v>
      </c>
      <c r="C630" s="1" t="n">
        <f aca="false">IF(MIN($N630:$O630)=0,0,N630)</f>
        <v>2.08</v>
      </c>
      <c r="D630" s="35" t="n">
        <f aca="false">IF(ma=7,AVERAGE(C624:C630),IF(ma=14,AVERAGE(C617:C630),IF(ma=30,AVERAGE(C601:C630),IF(ma=40,AVERAGE(C591:C630),0))))</f>
        <v>0</v>
      </c>
      <c r="E630" s="1" t="n">
        <f aca="false">IF(MIN($N630:$O630)=0,0,O630)</f>
        <v>2.18</v>
      </c>
      <c r="I630" s="56" t="n">
        <f aca="false">B630</f>
        <v>36308</v>
      </c>
      <c r="J630" s="35" t="n">
        <f aca="false">IF(MIN(C630,E630)=0,0,E630-C630)</f>
        <v>0.1</v>
      </c>
      <c r="K630" s="35" t="n">
        <f aca="false">IF(ma=7,AVERAGE(J624:J630),IF(ma=14,AVERAGE(J617:J630),IF(ma=30,AVERAGE(J601:J630),IF(ma=40,AVERAGE(J591:J630),0))))</f>
        <v>0</v>
      </c>
      <c r="L630" s="35"/>
      <c r="M630" s="35"/>
      <c r="N630" s="28" t="n">
        <f aca="false">IF(BASISYN="YES",Q630-S630,Q630)</f>
        <v>2.08</v>
      </c>
      <c r="O630" s="28" t="n">
        <f aca="false">IF(BASISYN="YES",R630-T630,R630)</f>
        <v>2.18</v>
      </c>
      <c r="Q630" s="28" t="n">
        <f aca="false">IF(ISNA(V630),Q629,V630)</f>
        <v>2.08</v>
      </c>
      <c r="R630" s="28" t="n">
        <f aca="false">IF(ISNA(W630),R629,W630)</f>
        <v>2.18</v>
      </c>
      <c r="S630" s="28" t="n">
        <f aca="false">IF(ISNA(X630),S629,X630)</f>
        <v>2.23</v>
      </c>
      <c r="T630" s="28" t="n">
        <f aca="false">IF(ISNA(Y630),T629,Y630)</f>
        <v>2.23</v>
      </c>
      <c r="V630" s="28" t="n">
        <f aca="false">VLOOKUP($B630,IF(V$1=2,PRICELOOK2,IF(V$1=3,PRICELOOK3,IF(V$1=4,cash,PRICELOOK))),V$2,FALSE())</f>
        <v>2.08</v>
      </c>
      <c r="W630" s="28" t="n">
        <f aca="false">VLOOKUP($B630,IF(W$1=2,PRICELOOK2,IF(W$1=3,PRICELOOK3,IF(W$1=4,cash,PRICELOOK))),W$2,FALSE())</f>
        <v>2.18</v>
      </c>
      <c r="X630" s="28" t="n">
        <f aca="false">VLOOKUP($B630,IF(X$1=2,PRICELOOK2,IF(X$1=3,PRICELOOK3,IF(X$1=4,cash,PRICELOOK))),X$2,FALSE())</f>
        <v>2.23</v>
      </c>
      <c r="Y630" s="28" t="n">
        <f aca="false">VLOOKUP($B630,IF(Y$1=2,PRICELOOK2,IF(Y$1=3,PRICELOOK3,IF(Y$1=4,cash,PRICELOOK))),Y$2,FALSE())</f>
        <v>2.23</v>
      </c>
      <c r="BK630" s="28" t="n">
        <f aca="false">V630</f>
        <v>2.08</v>
      </c>
      <c r="BL630" s="28" t="n">
        <f aca="false">W630</f>
        <v>2.18</v>
      </c>
      <c r="BM630" s="1" t="n">
        <f aca="false">IF(BK630=0,0,IF(BL630=0,0,1))</f>
        <v>1</v>
      </c>
      <c r="BN630" s="56" t="n">
        <f aca="false">B630</f>
        <v>36308</v>
      </c>
      <c r="BO630" s="71" t="n">
        <f aca="false">IF(BM630=1,CORREL(BK611:BK630,BL611:BL630),1.1)</f>
        <v>0.778768163247271</v>
      </c>
      <c r="BP630" s="28" t="n">
        <f aca="false">IF(BM630=0," ",BO630)</f>
        <v>0.778768163247271</v>
      </c>
      <c r="BV630" s="56" t="n">
        <f aca="false">BN630</f>
        <v>36308</v>
      </c>
      <c r="BW630" s="28" t="n">
        <f aca="false">V630</f>
        <v>2.08</v>
      </c>
      <c r="BX630" s="28" t="n">
        <f aca="false">W630</f>
        <v>2.18</v>
      </c>
      <c r="BY630" s="1" t="n">
        <f aca="false">LN(BW630/BW629)</f>
        <v>-0.00718565966087449</v>
      </c>
      <c r="BZ630" s="1" t="n">
        <f aca="false">LN(BX630/BX629)</f>
        <v>-0.0382498821339997</v>
      </c>
      <c r="CA630" s="56" t="n">
        <f aca="false">BV630</f>
        <v>36308</v>
      </c>
      <c r="CB630" s="1" t="n">
        <f aca="false">IF(ISNUMBER(STDEV(BY609:BY630)),STDEV(BY609:BY630)*SQRT(252),0)</f>
        <v>0.305341789477258</v>
      </c>
      <c r="CC630" s="1" t="n">
        <f aca="false">IF(ISNUMBER(STDEV(BZ609:BZ630)),STDEV(BZ609:BZ630)*SQRT(252),0)</f>
        <v>0.24872245400335</v>
      </c>
    </row>
    <row r="631" customFormat="false" ht="12.75" hidden="false" customHeight="false" outlineLevel="0" collapsed="false">
      <c r="A631" s="1" t="n">
        <f aca="false">A632-1</f>
        <v>1064</v>
      </c>
      <c r="B631" s="56" t="n">
        <f aca="false">HLOOKUP("date",IF(TERM2="cash",cash,PRICELOOK),IF(A631&gt;=2,A631,2),FALSE())</f>
        <v>36309</v>
      </c>
      <c r="C631" s="1" t="n">
        <f aca="false">IF(MIN($N631:$O631)=0,0,N631)</f>
        <v>2.08</v>
      </c>
      <c r="D631" s="35" t="n">
        <f aca="false">IF(ma=7,AVERAGE(C625:C631),IF(ma=14,AVERAGE(C618:C631),IF(ma=30,AVERAGE(C602:C631),IF(ma=40,AVERAGE(C592:C631),0))))</f>
        <v>0</v>
      </c>
      <c r="E631" s="1" t="n">
        <f aca="false">IF(MIN($N631:$O631)=0,0,O631)</f>
        <v>2.18</v>
      </c>
      <c r="I631" s="56" t="n">
        <f aca="false">B631</f>
        <v>36309</v>
      </c>
      <c r="J631" s="35" t="n">
        <f aca="false">IF(MIN(C631,E631)=0,0,E631-C631)</f>
        <v>0.1</v>
      </c>
      <c r="K631" s="35" t="n">
        <f aca="false">IF(ma=7,AVERAGE(J625:J631),IF(ma=14,AVERAGE(J618:J631),IF(ma=30,AVERAGE(J602:J631),IF(ma=40,AVERAGE(J592:J631),0))))</f>
        <v>0</v>
      </c>
      <c r="L631" s="35"/>
      <c r="M631" s="35"/>
      <c r="N631" s="28" t="n">
        <f aca="false">IF(BASISYN="YES",Q631-S631,Q631)</f>
        <v>2.08</v>
      </c>
      <c r="O631" s="28" t="n">
        <f aca="false">IF(BASISYN="YES",R631-T631,R631)</f>
        <v>2.18</v>
      </c>
      <c r="Q631" s="28" t="n">
        <f aca="false">IF(ISNA(V631),Q630,V631)</f>
        <v>2.08</v>
      </c>
      <c r="R631" s="28" t="n">
        <f aca="false">IF(ISNA(W631),R630,W631)</f>
        <v>2.18</v>
      </c>
      <c r="S631" s="28" t="n">
        <f aca="false">IF(ISNA(X631),S630,X631)</f>
        <v>2.23</v>
      </c>
      <c r="T631" s="28" t="n">
        <f aca="false">IF(ISNA(Y631),T630,Y631)</f>
        <v>2.23</v>
      </c>
      <c r="V631" s="28" t="n">
        <f aca="false">VLOOKUP($B631,IF(V$1=2,PRICELOOK2,IF(V$1=3,PRICELOOK3,IF(V$1=4,cash,PRICELOOK))),V$2,FALSE())</f>
        <v>2.08</v>
      </c>
      <c r="W631" s="28" t="n">
        <f aca="false">VLOOKUP($B631,IF(W$1=2,PRICELOOK2,IF(W$1=3,PRICELOOK3,IF(W$1=4,cash,PRICELOOK))),W$2,FALSE())</f>
        <v>2.18</v>
      </c>
      <c r="X631" s="28" t="n">
        <f aca="false">VLOOKUP($B631,IF(X$1=2,PRICELOOK2,IF(X$1=3,PRICELOOK3,IF(X$1=4,cash,PRICELOOK))),X$2,FALSE())</f>
        <v>2.23</v>
      </c>
      <c r="Y631" s="28" t="n">
        <f aca="false">VLOOKUP($B631,IF(Y$1=2,PRICELOOK2,IF(Y$1=3,PRICELOOK3,IF(Y$1=4,cash,PRICELOOK))),Y$2,FALSE())</f>
        <v>2.23</v>
      </c>
      <c r="BK631" s="28" t="n">
        <f aca="false">V631</f>
        <v>2.08</v>
      </c>
      <c r="BL631" s="28" t="n">
        <f aca="false">W631</f>
        <v>2.18</v>
      </c>
      <c r="BM631" s="1" t="n">
        <f aca="false">IF(BK631=0,0,IF(BL631=0,0,1))</f>
        <v>1</v>
      </c>
      <c r="BN631" s="56" t="n">
        <f aca="false">B631</f>
        <v>36309</v>
      </c>
      <c r="BO631" s="71" t="n">
        <f aca="false">IF(BM631=1,CORREL(BK612:BK631,BL612:BL631),1.1)</f>
        <v>0.777096136036571</v>
      </c>
      <c r="BP631" s="28" t="n">
        <f aca="false">IF(BM631=0," ",BO631)</f>
        <v>0.777096136036571</v>
      </c>
      <c r="BV631" s="56" t="n">
        <f aca="false">BN631</f>
        <v>36309</v>
      </c>
      <c r="BW631" s="28" t="n">
        <f aca="false">V631</f>
        <v>2.08</v>
      </c>
      <c r="BX631" s="28" t="n">
        <f aca="false">W631</f>
        <v>2.18</v>
      </c>
      <c r="BY631" s="1" t="n">
        <f aca="false">LN(BW631/BW630)</f>
        <v>0</v>
      </c>
      <c r="BZ631" s="1" t="n">
        <f aca="false">LN(BX631/BX630)</f>
        <v>0</v>
      </c>
      <c r="CA631" s="56" t="n">
        <f aca="false">BV631</f>
        <v>36309</v>
      </c>
      <c r="CB631" s="1" t="n">
        <f aca="false">IF(ISNUMBER(STDEV(BY610:BY631)),STDEV(BY610:BY631)*SQRT(252),0)</f>
        <v>0.249508034762587</v>
      </c>
      <c r="CC631" s="1" t="n">
        <f aca="false">IF(ISNUMBER(STDEV(BZ610:BZ631)),STDEV(BZ610:BZ631)*SQRT(252),0)</f>
        <v>0.223661970372655</v>
      </c>
    </row>
    <row r="632" customFormat="false" ht="12.75" hidden="false" customHeight="false" outlineLevel="0" collapsed="false">
      <c r="A632" s="1" t="n">
        <f aca="false">A633-1</f>
        <v>1065</v>
      </c>
      <c r="B632" s="56" t="n">
        <f aca="false">HLOOKUP("date",IF(TERM2="cash",cash,PRICELOOK),IF(A632&gt;=2,A632,2),FALSE())</f>
        <v>36310</v>
      </c>
      <c r="C632" s="1" t="n">
        <f aca="false">IF(MIN($N632:$O632)=0,0,N632)</f>
        <v>2.08</v>
      </c>
      <c r="D632" s="35" t="n">
        <f aca="false">IF(ma=7,AVERAGE(C626:C632),IF(ma=14,AVERAGE(C619:C632),IF(ma=30,AVERAGE(C603:C632),IF(ma=40,AVERAGE(C593:C632),0))))</f>
        <v>0</v>
      </c>
      <c r="E632" s="1" t="n">
        <f aca="false">IF(MIN($N632:$O632)=0,0,O632)</f>
        <v>2.18</v>
      </c>
      <c r="I632" s="56" t="n">
        <f aca="false">B632</f>
        <v>36310</v>
      </c>
      <c r="J632" s="35" t="n">
        <f aca="false">IF(MIN(C632,E632)=0,0,E632-C632)</f>
        <v>0.1</v>
      </c>
      <c r="K632" s="35" t="n">
        <f aca="false">IF(ma=7,AVERAGE(J626:J632),IF(ma=14,AVERAGE(J619:J632),IF(ma=30,AVERAGE(J603:J632),IF(ma=40,AVERAGE(J593:J632),0))))</f>
        <v>0</v>
      </c>
      <c r="L632" s="35"/>
      <c r="M632" s="35"/>
      <c r="N632" s="28" t="n">
        <f aca="false">IF(BASISYN="YES",Q632-S632,Q632)</f>
        <v>2.08</v>
      </c>
      <c r="O632" s="28" t="n">
        <f aca="false">IF(BASISYN="YES",R632-T632,R632)</f>
        <v>2.18</v>
      </c>
      <c r="Q632" s="28" t="n">
        <f aca="false">IF(ISNA(V632),Q631,V632)</f>
        <v>2.08</v>
      </c>
      <c r="R632" s="28" t="n">
        <f aca="false">IF(ISNA(W632),R631,W632)</f>
        <v>2.18</v>
      </c>
      <c r="S632" s="28" t="n">
        <f aca="false">IF(ISNA(X632),S631,X632)</f>
        <v>2.23</v>
      </c>
      <c r="T632" s="28" t="n">
        <f aca="false">IF(ISNA(Y632),T631,Y632)</f>
        <v>2.23</v>
      </c>
      <c r="V632" s="28" t="n">
        <f aca="false">VLOOKUP($B632,IF(V$1=2,PRICELOOK2,IF(V$1=3,PRICELOOK3,IF(V$1=4,cash,PRICELOOK))),V$2,FALSE())</f>
        <v>2.08</v>
      </c>
      <c r="W632" s="28" t="n">
        <f aca="false">VLOOKUP($B632,IF(W$1=2,PRICELOOK2,IF(W$1=3,PRICELOOK3,IF(W$1=4,cash,PRICELOOK))),W$2,FALSE())</f>
        <v>2.18</v>
      </c>
      <c r="X632" s="28" t="n">
        <f aca="false">VLOOKUP($B632,IF(X$1=2,PRICELOOK2,IF(X$1=3,PRICELOOK3,IF(X$1=4,cash,PRICELOOK))),X$2,FALSE())</f>
        <v>2.23</v>
      </c>
      <c r="Y632" s="28" t="n">
        <f aca="false">VLOOKUP($B632,IF(Y$1=2,PRICELOOK2,IF(Y$1=3,PRICELOOK3,IF(Y$1=4,cash,PRICELOOK))),Y$2,FALSE())</f>
        <v>2.23</v>
      </c>
      <c r="BK632" s="28" t="n">
        <f aca="false">V632</f>
        <v>2.08</v>
      </c>
      <c r="BL632" s="28" t="n">
        <f aca="false">W632</f>
        <v>2.18</v>
      </c>
      <c r="BM632" s="1" t="n">
        <f aca="false">IF(BK632=0,0,IF(BL632=0,0,1))</f>
        <v>1</v>
      </c>
      <c r="BN632" s="56" t="n">
        <f aca="false">B632</f>
        <v>36310</v>
      </c>
      <c r="BO632" s="71" t="n">
        <f aca="false">IF(BM632=1,CORREL(BK613:BK632,BL613:BL632),1.1)</f>
        <v>0.785573933236101</v>
      </c>
      <c r="BP632" s="28" t="n">
        <f aca="false">IF(BM632=0," ",BO632)</f>
        <v>0.785573933236101</v>
      </c>
      <c r="BV632" s="56" t="n">
        <f aca="false">BN632</f>
        <v>36310</v>
      </c>
      <c r="BW632" s="28" t="n">
        <f aca="false">V632</f>
        <v>2.08</v>
      </c>
      <c r="BX632" s="28" t="n">
        <f aca="false">W632</f>
        <v>2.18</v>
      </c>
      <c r="BY632" s="1" t="n">
        <f aca="false">LN(BW632/BW631)</f>
        <v>0</v>
      </c>
      <c r="BZ632" s="1" t="n">
        <f aca="false">LN(BX632/BX631)</f>
        <v>0</v>
      </c>
      <c r="CA632" s="56" t="n">
        <f aca="false">BV632</f>
        <v>36310</v>
      </c>
      <c r="CB632" s="1" t="n">
        <f aca="false">IF(ISNUMBER(STDEV(BY611:BY632)),STDEV(BY611:BY632)*SQRT(252),0)</f>
        <v>0.249508034762587</v>
      </c>
      <c r="CC632" s="1" t="n">
        <f aca="false">IF(ISNUMBER(STDEV(BZ611:BZ632)),STDEV(BZ611:BZ632)*SQRT(252),0)</f>
        <v>0.223661970372655</v>
      </c>
    </row>
    <row r="633" customFormat="false" ht="12.75" hidden="false" customHeight="false" outlineLevel="0" collapsed="false">
      <c r="A633" s="1" t="n">
        <f aca="false">A634-1</f>
        <v>1066</v>
      </c>
      <c r="B633" s="56" t="n">
        <f aca="false">HLOOKUP("date",IF(TERM2="cash",cash,PRICELOOK),IF(A633&gt;=2,A633,2),FALSE())</f>
        <v>36311</v>
      </c>
      <c r="C633" s="1" t="n">
        <f aca="false">IF(MIN($N633:$O633)=0,0,N633)</f>
        <v>2.085</v>
      </c>
      <c r="D633" s="35" t="n">
        <f aca="false">IF(ma=7,AVERAGE(C627:C633),IF(ma=14,AVERAGE(C620:C633),IF(ma=30,AVERAGE(C604:C633),IF(ma=40,AVERAGE(C594:C633),0))))</f>
        <v>0</v>
      </c>
      <c r="E633" s="1" t="n">
        <f aca="false">IF(MIN($N633:$O633)=0,0,O633)</f>
        <v>2.205</v>
      </c>
      <c r="I633" s="56" t="n">
        <f aca="false">B633</f>
        <v>36311</v>
      </c>
      <c r="J633" s="35" t="n">
        <f aca="false">IF(MIN(C633,E633)=0,0,E633-C633)</f>
        <v>0.12</v>
      </c>
      <c r="K633" s="35" t="n">
        <f aca="false">IF(ma=7,AVERAGE(J627:J633),IF(ma=14,AVERAGE(J620:J633),IF(ma=30,AVERAGE(J604:J633),IF(ma=40,AVERAGE(J594:J633),0))))</f>
        <v>0</v>
      </c>
      <c r="L633" s="35"/>
      <c r="M633" s="35"/>
      <c r="N633" s="28" t="n">
        <f aca="false">IF(BASISYN="YES",Q633-S633,Q633)</f>
        <v>2.085</v>
      </c>
      <c r="O633" s="28" t="n">
        <f aca="false">IF(BASISYN="YES",R633-T633,R633)</f>
        <v>2.205</v>
      </c>
      <c r="Q633" s="28" t="n">
        <f aca="false">IF(ISNA(V633),Q632,V633)</f>
        <v>2.085</v>
      </c>
      <c r="R633" s="28" t="n">
        <f aca="false">IF(ISNA(W633),R632,W633)</f>
        <v>2.205</v>
      </c>
      <c r="S633" s="28" t="n">
        <f aca="false">IF(ISNA(X633),S632,X633)</f>
        <v>2.275</v>
      </c>
      <c r="T633" s="28" t="n">
        <f aca="false">IF(ISNA(Y633),T632,Y633)</f>
        <v>2.275</v>
      </c>
      <c r="V633" s="28" t="n">
        <f aca="false">VLOOKUP($B633,IF(V$1=2,PRICELOOK2,IF(V$1=3,PRICELOOK3,IF(V$1=4,cash,PRICELOOK))),V$2,FALSE())</f>
        <v>2.085</v>
      </c>
      <c r="W633" s="28" t="n">
        <f aca="false">VLOOKUP($B633,IF(W$1=2,PRICELOOK2,IF(W$1=3,PRICELOOK3,IF(W$1=4,cash,PRICELOOK))),W$2,FALSE())</f>
        <v>2.205</v>
      </c>
      <c r="X633" s="28" t="n">
        <f aca="false">VLOOKUP($B633,IF(X$1=2,PRICELOOK2,IF(X$1=3,PRICELOOK3,IF(X$1=4,cash,PRICELOOK))),X$2,FALSE())</f>
        <v>2.275</v>
      </c>
      <c r="Y633" s="28" t="n">
        <f aca="false">VLOOKUP($B633,IF(Y$1=2,PRICELOOK2,IF(Y$1=3,PRICELOOK3,IF(Y$1=4,cash,PRICELOOK))),Y$2,FALSE())</f>
        <v>2.275</v>
      </c>
      <c r="BK633" s="28" t="n">
        <f aca="false">V633</f>
        <v>2.085</v>
      </c>
      <c r="BL633" s="28" t="n">
        <f aca="false">W633</f>
        <v>2.205</v>
      </c>
      <c r="BM633" s="1" t="n">
        <f aca="false">IF(BK633=0,0,IF(BL633=0,0,1))</f>
        <v>1</v>
      </c>
      <c r="BN633" s="56" t="n">
        <f aca="false">B633</f>
        <v>36311</v>
      </c>
      <c r="BO633" s="71" t="n">
        <f aca="false">IF(BM633=1,CORREL(BK614:BK633,BL614:BL633),1.1)</f>
        <v>0.779243203550797</v>
      </c>
      <c r="BP633" s="28" t="n">
        <f aca="false">IF(BM633=0," ",BO633)</f>
        <v>0.779243203550797</v>
      </c>
      <c r="BV633" s="56" t="n">
        <f aca="false">BN633</f>
        <v>36311</v>
      </c>
      <c r="BW633" s="28" t="n">
        <f aca="false">V633</f>
        <v>2.085</v>
      </c>
      <c r="BX633" s="28" t="n">
        <f aca="false">W633</f>
        <v>2.205</v>
      </c>
      <c r="BY633" s="1" t="n">
        <f aca="false">LN(BW633/BW632)</f>
        <v>0.00240096153753805</v>
      </c>
      <c r="BZ633" s="1" t="n">
        <f aca="false">LN(BX633/BX632)</f>
        <v>0.0114026320978116</v>
      </c>
      <c r="CA633" s="56" t="n">
        <f aca="false">BV633</f>
        <v>36311</v>
      </c>
      <c r="CB633" s="1" t="n">
        <f aca="false">IF(ISNUMBER(STDEV(BY612:BY633)),STDEV(BY612:BY633)*SQRT(252),0)</f>
        <v>0.24961503890444</v>
      </c>
      <c r="CC633" s="1" t="n">
        <f aca="false">IF(ISNUMBER(STDEV(BZ612:BZ633)),STDEV(BZ612:BZ633)*SQRT(252),0)</f>
        <v>0.226777667147313</v>
      </c>
    </row>
    <row r="634" customFormat="false" ht="12.75" hidden="false" customHeight="false" outlineLevel="0" collapsed="false">
      <c r="A634" s="1" t="n">
        <f aca="false">A635-1</f>
        <v>1067</v>
      </c>
      <c r="B634" s="56" t="n">
        <f aca="false">HLOOKUP("date",IF(TERM2="cash",cash,PRICELOOK),IF(A634&gt;=2,A634,2),FALSE())</f>
        <v>36312</v>
      </c>
      <c r="C634" s="1" t="n">
        <f aca="false">IF(MIN($N634:$O634)=0,0,N634)</f>
        <v>2.18</v>
      </c>
      <c r="D634" s="35" t="n">
        <f aca="false">IF(ma=7,AVERAGE(C628:C634),IF(ma=14,AVERAGE(C621:C634),IF(ma=30,AVERAGE(C605:C634),IF(ma=40,AVERAGE(C595:C634),0))))</f>
        <v>0</v>
      </c>
      <c r="E634" s="1" t="n">
        <f aca="false">IF(MIN($N634:$O634)=0,0,O634)</f>
        <v>2.255</v>
      </c>
      <c r="I634" s="56" t="n">
        <f aca="false">B634</f>
        <v>36312</v>
      </c>
      <c r="J634" s="35" t="n">
        <f aca="false">IF(MIN(C634,E634)=0,0,E634-C634)</f>
        <v>0.0749999999999997</v>
      </c>
      <c r="K634" s="35" t="n">
        <f aca="false">IF(ma=7,AVERAGE(J628:J634),IF(ma=14,AVERAGE(J621:J634),IF(ma=30,AVERAGE(J605:J634),IF(ma=40,AVERAGE(J595:J634),0))))</f>
        <v>0</v>
      </c>
      <c r="L634" s="35"/>
      <c r="M634" s="35"/>
      <c r="N634" s="28" t="n">
        <f aca="false">IF(BASISYN="YES",Q634-S634,Q634)</f>
        <v>2.18</v>
      </c>
      <c r="O634" s="28" t="n">
        <f aca="false">IF(BASISYN="YES",R634-T634,R634)</f>
        <v>2.255</v>
      </c>
      <c r="Q634" s="28" t="n">
        <f aca="false">IF(ISNA(V634),Q633,V634)</f>
        <v>2.18</v>
      </c>
      <c r="R634" s="28" t="n">
        <f aca="false">IF(ISNA(W634),R633,W634)</f>
        <v>2.255</v>
      </c>
      <c r="S634" s="28" t="n">
        <f aca="false">IF(ISNA(X634),S633,X634)</f>
        <v>2.345</v>
      </c>
      <c r="T634" s="28" t="n">
        <f aca="false">IF(ISNA(Y634),T633,Y634)</f>
        <v>2.345</v>
      </c>
      <c r="V634" s="28" t="n">
        <f aca="false">VLOOKUP($B634,IF(V$1=2,PRICELOOK2,IF(V$1=3,PRICELOOK3,IF(V$1=4,cash,PRICELOOK))),V$2,FALSE())</f>
        <v>2.18</v>
      </c>
      <c r="W634" s="28" t="n">
        <f aca="false">VLOOKUP($B634,IF(W$1=2,PRICELOOK2,IF(W$1=3,PRICELOOK3,IF(W$1=4,cash,PRICELOOK))),W$2,FALSE())</f>
        <v>2.255</v>
      </c>
      <c r="X634" s="28" t="n">
        <f aca="false">VLOOKUP($B634,IF(X$1=2,PRICELOOK2,IF(X$1=3,PRICELOOK3,IF(X$1=4,cash,PRICELOOK))),X$2,FALSE())</f>
        <v>2.345</v>
      </c>
      <c r="Y634" s="28" t="n">
        <f aca="false">VLOOKUP($B634,IF(Y$1=2,PRICELOOK2,IF(Y$1=3,PRICELOOK3,IF(Y$1=4,cash,PRICELOOK))),Y$2,FALSE())</f>
        <v>2.345</v>
      </c>
      <c r="BK634" s="28" t="n">
        <f aca="false">V634</f>
        <v>2.18</v>
      </c>
      <c r="BL634" s="28" t="n">
        <f aca="false">W634</f>
        <v>2.255</v>
      </c>
      <c r="BM634" s="1" t="n">
        <f aca="false">IF(BK634=0,0,IF(BL634=0,0,1))</f>
        <v>1</v>
      </c>
      <c r="BN634" s="56" t="n">
        <f aca="false">B634</f>
        <v>36312</v>
      </c>
      <c r="BO634" s="71" t="n">
        <f aca="false">IF(BM634=1,CORREL(BK615:BK634,BL615:BL634),1.1)</f>
        <v>0.778067457930833</v>
      </c>
      <c r="BP634" s="28" t="n">
        <f aca="false">IF(BM634=0," ",BO634)</f>
        <v>0.778067457930833</v>
      </c>
      <c r="BV634" s="56" t="n">
        <f aca="false">BN634</f>
        <v>36312</v>
      </c>
      <c r="BW634" s="28" t="n">
        <f aca="false">V634</f>
        <v>2.18</v>
      </c>
      <c r="BX634" s="28" t="n">
        <f aca="false">W634</f>
        <v>2.255</v>
      </c>
      <c r="BY634" s="1" t="n">
        <f aca="false">LN(BW634/BW633)</f>
        <v>0.044556021550233</v>
      </c>
      <c r="BZ634" s="1" t="n">
        <f aca="false">LN(BX634/BX633)</f>
        <v>0.0224224640558323</v>
      </c>
      <c r="CA634" s="56" t="n">
        <f aca="false">BV634</f>
        <v>36312</v>
      </c>
      <c r="CB634" s="1" t="n">
        <f aca="false">IF(ISNUMBER(STDEV(BY613:BY634)),STDEV(BY613:BY634)*SQRT(252),0)</f>
        <v>0.286560464355284</v>
      </c>
      <c r="CC634" s="1" t="n">
        <f aca="false">IF(ISNUMBER(STDEV(BZ613:BZ634)),STDEV(BZ613:BZ634)*SQRT(252),0)</f>
        <v>0.230972004320782</v>
      </c>
    </row>
    <row r="635" customFormat="false" ht="12.75" hidden="false" customHeight="false" outlineLevel="0" collapsed="false">
      <c r="A635" s="1" t="n">
        <f aca="false">A636-1</f>
        <v>1068</v>
      </c>
      <c r="B635" s="56" t="n">
        <f aca="false">HLOOKUP("date",IF(TERM2="cash",cash,PRICELOOK),IF(A635&gt;=2,A635,2),FALSE())</f>
        <v>36313</v>
      </c>
      <c r="C635" s="1" t="n">
        <f aca="false">IF(MIN($N635:$O635)=0,0,N635)</f>
        <v>2.195</v>
      </c>
      <c r="D635" s="35" t="n">
        <f aca="false">IF(ma=7,AVERAGE(C629:C635),IF(ma=14,AVERAGE(C622:C635),IF(ma=30,AVERAGE(C606:C635),IF(ma=40,AVERAGE(C596:C635),0))))</f>
        <v>0</v>
      </c>
      <c r="E635" s="1" t="n">
        <f aca="false">IF(MIN($N635:$O635)=0,0,O635)</f>
        <v>2.245</v>
      </c>
      <c r="I635" s="56" t="n">
        <f aca="false">B635</f>
        <v>36313</v>
      </c>
      <c r="J635" s="35" t="n">
        <f aca="false">IF(MIN(C635,E635)=0,0,E635-C635)</f>
        <v>0.0500000000000003</v>
      </c>
      <c r="K635" s="35" t="n">
        <f aca="false">IF(ma=7,AVERAGE(J629:J635),IF(ma=14,AVERAGE(J622:J635),IF(ma=30,AVERAGE(J606:J635),IF(ma=40,AVERAGE(J596:J635),0))))</f>
        <v>0</v>
      </c>
      <c r="L635" s="35"/>
      <c r="M635" s="35"/>
      <c r="N635" s="28" t="n">
        <f aca="false">IF(BASISYN="YES",Q635-S635,Q635)</f>
        <v>2.195</v>
      </c>
      <c r="O635" s="28" t="n">
        <f aca="false">IF(BASISYN="YES",R635-T635,R635)</f>
        <v>2.245</v>
      </c>
      <c r="Q635" s="28" t="n">
        <f aca="false">IF(ISNA(V635),Q634,V635)</f>
        <v>2.195</v>
      </c>
      <c r="R635" s="28" t="n">
        <f aca="false">IF(ISNA(W635),R634,W635)</f>
        <v>2.245</v>
      </c>
      <c r="S635" s="28" t="n">
        <f aca="false">IF(ISNA(X635),S634,X635)</f>
        <v>2.35</v>
      </c>
      <c r="T635" s="28" t="n">
        <f aca="false">IF(ISNA(Y635),T634,Y635)</f>
        <v>2.35</v>
      </c>
      <c r="V635" s="28" t="n">
        <f aca="false">VLOOKUP($B635,IF(V$1=2,PRICELOOK2,IF(V$1=3,PRICELOOK3,IF(V$1=4,cash,PRICELOOK))),V$2,FALSE())</f>
        <v>2.195</v>
      </c>
      <c r="W635" s="28" t="n">
        <f aca="false">VLOOKUP($B635,IF(W$1=2,PRICELOOK2,IF(W$1=3,PRICELOOK3,IF(W$1=4,cash,PRICELOOK))),W$2,FALSE())</f>
        <v>2.245</v>
      </c>
      <c r="X635" s="28" t="n">
        <f aca="false">VLOOKUP($B635,IF(X$1=2,PRICELOOK2,IF(X$1=3,PRICELOOK3,IF(X$1=4,cash,PRICELOOK))),X$2,FALSE())</f>
        <v>2.35</v>
      </c>
      <c r="Y635" s="28" t="n">
        <f aca="false">VLOOKUP($B635,IF(Y$1=2,PRICELOOK2,IF(Y$1=3,PRICELOOK3,IF(Y$1=4,cash,PRICELOOK))),Y$2,FALSE())</f>
        <v>2.35</v>
      </c>
      <c r="BK635" s="28" t="n">
        <f aca="false">V635</f>
        <v>2.195</v>
      </c>
      <c r="BL635" s="28" t="n">
        <f aca="false">W635</f>
        <v>2.245</v>
      </c>
      <c r="BM635" s="1" t="n">
        <f aca="false">IF(BK635=0,0,IF(BL635=0,0,1))</f>
        <v>1</v>
      </c>
      <c r="BN635" s="56" t="n">
        <f aca="false">B635</f>
        <v>36313</v>
      </c>
      <c r="BO635" s="71" t="n">
        <f aca="false">IF(BM635=1,CORREL(BK616:BK635,BL616:BL635),1.1)</f>
        <v>0.748928892683618</v>
      </c>
      <c r="BP635" s="28" t="n">
        <f aca="false">IF(BM635=0," ",BO635)</f>
        <v>0.748928892683618</v>
      </c>
      <c r="BV635" s="56" t="n">
        <f aca="false">BN635</f>
        <v>36313</v>
      </c>
      <c r="BW635" s="28" t="n">
        <f aca="false">V635</f>
        <v>2.195</v>
      </c>
      <c r="BX635" s="28" t="n">
        <f aca="false">W635</f>
        <v>2.245</v>
      </c>
      <c r="BY635" s="1" t="n">
        <f aca="false">LN(BW635/BW634)</f>
        <v>0.00685716972613682</v>
      </c>
      <c r="BZ635" s="1" t="n">
        <f aca="false">LN(BX635/BX634)</f>
        <v>-0.00444445176042391</v>
      </c>
      <c r="CA635" s="56" t="n">
        <f aca="false">BV635</f>
        <v>36313</v>
      </c>
      <c r="CB635" s="1" t="n">
        <f aca="false">IF(ISNUMBER(STDEV(BY614:BY635)),STDEV(BY614:BY635)*SQRT(252),0)</f>
        <v>0.274272798553086</v>
      </c>
      <c r="CC635" s="1" t="n">
        <f aca="false">IF(ISNUMBER(STDEV(BZ614:BZ635)),STDEV(BZ614:BZ635)*SQRT(252),0)</f>
        <v>0.215757250297709</v>
      </c>
    </row>
    <row r="636" customFormat="false" ht="12.75" hidden="false" customHeight="false" outlineLevel="0" collapsed="false">
      <c r="A636" s="1" t="n">
        <f aca="false">A637-1</f>
        <v>1069</v>
      </c>
      <c r="B636" s="56" t="n">
        <f aca="false">HLOOKUP("date",IF(TERM2="cash",cash,PRICELOOK),IF(A636&gt;=2,A636,2),FALSE())</f>
        <v>36314</v>
      </c>
      <c r="C636" s="1" t="n">
        <f aca="false">IF(MIN($N636:$O636)=0,0,N636)</f>
        <v>2.205</v>
      </c>
      <c r="D636" s="35" t="n">
        <f aca="false">IF(ma=7,AVERAGE(C630:C636),IF(ma=14,AVERAGE(C623:C636),IF(ma=30,AVERAGE(C607:C636),IF(ma=40,AVERAGE(C597:C636),0))))</f>
        <v>0</v>
      </c>
      <c r="E636" s="1" t="n">
        <f aca="false">IF(MIN($N636:$O636)=0,0,O636)</f>
        <v>2.245</v>
      </c>
      <c r="I636" s="56" t="n">
        <f aca="false">B636</f>
        <v>36314</v>
      </c>
      <c r="J636" s="35" t="n">
        <f aca="false">IF(MIN(C636,E636)=0,0,E636-C636)</f>
        <v>0.04</v>
      </c>
      <c r="K636" s="35" t="n">
        <f aca="false">IF(ma=7,AVERAGE(J630:J636),IF(ma=14,AVERAGE(J623:J636),IF(ma=30,AVERAGE(J607:J636),IF(ma=40,AVERAGE(J597:J636),0))))</f>
        <v>0</v>
      </c>
      <c r="L636" s="35"/>
      <c r="M636" s="35"/>
      <c r="N636" s="28" t="n">
        <f aca="false">IF(BASISYN="YES",Q636-S636,Q636)</f>
        <v>2.205</v>
      </c>
      <c r="O636" s="28" t="n">
        <f aca="false">IF(BASISYN="YES",R636-T636,R636)</f>
        <v>2.245</v>
      </c>
      <c r="Q636" s="28" t="n">
        <f aca="false">IF(ISNA(V636),Q635,V636)</f>
        <v>2.205</v>
      </c>
      <c r="R636" s="28" t="n">
        <f aca="false">IF(ISNA(W636),R635,W636)</f>
        <v>2.245</v>
      </c>
      <c r="S636" s="28" t="n">
        <f aca="false">IF(ISNA(X636),S635,X636)</f>
        <v>2.36</v>
      </c>
      <c r="T636" s="28" t="n">
        <f aca="false">IF(ISNA(Y636),T635,Y636)</f>
        <v>2.36</v>
      </c>
      <c r="V636" s="28" t="n">
        <f aca="false">VLOOKUP($B636,IF(V$1=2,PRICELOOK2,IF(V$1=3,PRICELOOK3,IF(V$1=4,cash,PRICELOOK))),V$2,FALSE())</f>
        <v>2.205</v>
      </c>
      <c r="W636" s="28" t="n">
        <f aca="false">VLOOKUP($B636,IF(W$1=2,PRICELOOK2,IF(W$1=3,PRICELOOK3,IF(W$1=4,cash,PRICELOOK))),W$2,FALSE())</f>
        <v>2.245</v>
      </c>
      <c r="X636" s="28" t="n">
        <f aca="false">VLOOKUP($B636,IF(X$1=2,PRICELOOK2,IF(X$1=3,PRICELOOK3,IF(X$1=4,cash,PRICELOOK))),X$2,FALSE())</f>
        <v>2.36</v>
      </c>
      <c r="Y636" s="28" t="n">
        <f aca="false">VLOOKUP($B636,IF(Y$1=2,PRICELOOK2,IF(Y$1=3,PRICELOOK3,IF(Y$1=4,cash,PRICELOOK))),Y$2,FALSE())</f>
        <v>2.36</v>
      </c>
      <c r="BK636" s="28" t="n">
        <f aca="false">V636</f>
        <v>2.205</v>
      </c>
      <c r="BL636" s="28" t="n">
        <f aca="false">W636</f>
        <v>2.245</v>
      </c>
      <c r="BM636" s="1" t="n">
        <f aca="false">IF(BK636=0,0,IF(BL636=0,0,1))</f>
        <v>1</v>
      </c>
      <c r="BN636" s="56" t="n">
        <f aca="false">B636</f>
        <v>36314</v>
      </c>
      <c r="BO636" s="71" t="n">
        <f aca="false">IF(BM636=1,CORREL(BK617:BK636,BL617:BL636),1.1)</f>
        <v>0.723729192588113</v>
      </c>
      <c r="BP636" s="28" t="n">
        <f aca="false">IF(BM636=0," ",BO636)</f>
        <v>0.723729192588113</v>
      </c>
      <c r="BV636" s="56" t="n">
        <f aca="false">BN636</f>
        <v>36314</v>
      </c>
      <c r="BW636" s="28" t="n">
        <f aca="false">V636</f>
        <v>2.205</v>
      </c>
      <c r="BX636" s="28" t="n">
        <f aca="false">W636</f>
        <v>2.245</v>
      </c>
      <c r="BY636" s="1" t="n">
        <f aca="false">LN(BW636/BW635)</f>
        <v>0.00454546237167464</v>
      </c>
      <c r="BZ636" s="1" t="n">
        <f aca="false">LN(BX636/BX635)</f>
        <v>0</v>
      </c>
      <c r="CA636" s="56" t="n">
        <f aca="false">BV636</f>
        <v>36314</v>
      </c>
      <c r="CB636" s="1" t="n">
        <f aca="false">IF(ISNUMBER(STDEV(BY615:BY636)),STDEV(BY615:BY636)*SQRT(252),0)</f>
        <v>0.242734341059619</v>
      </c>
      <c r="CC636" s="1" t="n">
        <f aca="false">IF(ISNUMBER(STDEV(BZ615:BZ636)),STDEV(BZ615:BZ636)*SQRT(252),0)</f>
        <v>0.194071166785647</v>
      </c>
    </row>
    <row r="637" customFormat="false" ht="12.75" hidden="false" customHeight="false" outlineLevel="0" collapsed="false">
      <c r="A637" s="1" t="n">
        <f aca="false">A638-1</f>
        <v>1070</v>
      </c>
      <c r="B637" s="56" t="n">
        <f aca="false">HLOOKUP("date",IF(TERM2="cash",cash,PRICELOOK),IF(A637&gt;=2,A637,2),FALSE())</f>
        <v>36315</v>
      </c>
      <c r="C637" s="1" t="n">
        <f aca="false">IF(MIN($N637:$O637)=0,0,N637)</f>
        <v>2.09</v>
      </c>
      <c r="D637" s="35" t="n">
        <f aca="false">IF(ma=7,AVERAGE(C631:C637),IF(ma=14,AVERAGE(C624:C637),IF(ma=30,AVERAGE(C608:C637),IF(ma=40,AVERAGE(C598:C637),0))))</f>
        <v>0</v>
      </c>
      <c r="E637" s="1" t="n">
        <f aca="false">IF(MIN($N637:$O637)=0,0,O637)</f>
        <v>2.165</v>
      </c>
      <c r="I637" s="56" t="n">
        <f aca="false">B637</f>
        <v>36315</v>
      </c>
      <c r="J637" s="35" t="n">
        <f aca="false">IF(MIN(C637,E637)=0,0,E637-C637)</f>
        <v>0.0750000000000002</v>
      </c>
      <c r="K637" s="35" t="n">
        <f aca="false">IF(ma=7,AVERAGE(J631:J637),IF(ma=14,AVERAGE(J624:J637),IF(ma=30,AVERAGE(J608:J637),IF(ma=40,AVERAGE(J598:J637),0))))</f>
        <v>0</v>
      </c>
      <c r="L637" s="35"/>
      <c r="M637" s="35"/>
      <c r="N637" s="28" t="n">
        <f aca="false">IF(BASISYN="YES",Q637-S637,Q637)</f>
        <v>2.09</v>
      </c>
      <c r="O637" s="28" t="n">
        <f aca="false">IF(BASISYN="YES",R637-T637,R637)</f>
        <v>2.165</v>
      </c>
      <c r="Q637" s="28" t="n">
        <f aca="false">IF(ISNA(V637),Q636,V637)</f>
        <v>2.09</v>
      </c>
      <c r="R637" s="28" t="n">
        <f aca="false">IF(ISNA(W637),R636,W637)</f>
        <v>2.165</v>
      </c>
      <c r="S637" s="28" t="n">
        <f aca="false">IF(ISNA(X637),S636,X637)</f>
        <v>2.32</v>
      </c>
      <c r="T637" s="28" t="n">
        <f aca="false">IF(ISNA(Y637),T636,Y637)</f>
        <v>2.32</v>
      </c>
      <c r="V637" s="28" t="n">
        <f aca="false">VLOOKUP($B637,IF(V$1=2,PRICELOOK2,IF(V$1=3,PRICELOOK3,IF(V$1=4,cash,PRICELOOK))),V$2,FALSE())</f>
        <v>2.09</v>
      </c>
      <c r="W637" s="28" t="n">
        <f aca="false">VLOOKUP($B637,IF(W$1=2,PRICELOOK2,IF(W$1=3,PRICELOOK3,IF(W$1=4,cash,PRICELOOK))),W$2,FALSE())</f>
        <v>2.165</v>
      </c>
      <c r="X637" s="28" t="n">
        <f aca="false">VLOOKUP($B637,IF(X$1=2,PRICELOOK2,IF(X$1=3,PRICELOOK3,IF(X$1=4,cash,PRICELOOK))),X$2,FALSE())</f>
        <v>2.32</v>
      </c>
      <c r="Y637" s="28" t="n">
        <f aca="false">VLOOKUP($B637,IF(Y$1=2,PRICELOOK2,IF(Y$1=3,PRICELOOK3,IF(Y$1=4,cash,PRICELOOK))),Y$2,FALSE())</f>
        <v>2.32</v>
      </c>
      <c r="BK637" s="28" t="n">
        <f aca="false">V637</f>
        <v>2.09</v>
      </c>
      <c r="BL637" s="28" t="n">
        <f aca="false">W637</f>
        <v>2.165</v>
      </c>
      <c r="BM637" s="1" t="n">
        <f aca="false">IF(BK637=0,0,IF(BL637=0,0,1))</f>
        <v>1</v>
      </c>
      <c r="BN637" s="56" t="n">
        <f aca="false">B637</f>
        <v>36315</v>
      </c>
      <c r="BO637" s="71" t="n">
        <f aca="false">IF(BM637=1,CORREL(BK618:BK637,BL618:BL637),1.1)</f>
        <v>0.706175972916598</v>
      </c>
      <c r="BP637" s="28" t="n">
        <f aca="false">IF(BM637=0," ",BO637)</f>
        <v>0.706175972916598</v>
      </c>
      <c r="BV637" s="56" t="n">
        <f aca="false">BN637</f>
        <v>36315</v>
      </c>
      <c r="BW637" s="28" t="n">
        <f aca="false">V637</f>
        <v>2.09</v>
      </c>
      <c r="BX637" s="28" t="n">
        <f aca="false">W637</f>
        <v>2.165</v>
      </c>
      <c r="BY637" s="1" t="n">
        <f aca="false">LN(BW637/BW636)</f>
        <v>-0.0535634429220898</v>
      </c>
      <c r="BZ637" s="1" t="n">
        <f aca="false">LN(BX637/BX636)</f>
        <v>-0.0362851597397645</v>
      </c>
      <c r="CA637" s="56" t="n">
        <f aca="false">BV637</f>
        <v>36315</v>
      </c>
      <c r="CB637" s="1" t="n">
        <f aca="false">IF(ISNUMBER(STDEV(BY616:BY637)),STDEV(BY616:BY637)*SQRT(252),0)</f>
        <v>0.308179764438696</v>
      </c>
      <c r="CC637" s="1" t="n">
        <f aca="false">IF(ISNUMBER(STDEV(BZ616:BZ637)),STDEV(BZ616:BZ637)*SQRT(252),0)</f>
        <v>0.230670644176082</v>
      </c>
    </row>
    <row r="638" customFormat="false" ht="12.75" hidden="false" customHeight="false" outlineLevel="0" collapsed="false">
      <c r="A638" s="1" t="n">
        <f aca="false">A639-1</f>
        <v>1071</v>
      </c>
      <c r="B638" s="56" t="n">
        <f aca="false">HLOOKUP("date",IF(TERM2="cash",cash,PRICELOOK),IF(A638&gt;=2,A638,2),FALSE())</f>
        <v>36316</v>
      </c>
      <c r="C638" s="1" t="n">
        <f aca="false">IF(MIN($N638:$O638)=0,0,N638)</f>
        <v>2.09</v>
      </c>
      <c r="D638" s="35" t="n">
        <f aca="false">IF(ma=7,AVERAGE(C632:C638),IF(ma=14,AVERAGE(C625:C638),IF(ma=30,AVERAGE(C609:C638),IF(ma=40,AVERAGE(C599:C638),0))))</f>
        <v>0</v>
      </c>
      <c r="E638" s="1" t="n">
        <f aca="false">IF(MIN($N638:$O638)=0,0,O638)</f>
        <v>2.165</v>
      </c>
      <c r="I638" s="56" t="n">
        <f aca="false">B638</f>
        <v>36316</v>
      </c>
      <c r="J638" s="35" t="n">
        <f aca="false">IF(MIN(C638,E638)=0,0,E638-C638)</f>
        <v>0.0750000000000002</v>
      </c>
      <c r="K638" s="35" t="n">
        <f aca="false">IF(ma=7,AVERAGE(J632:J638),IF(ma=14,AVERAGE(J625:J638),IF(ma=30,AVERAGE(J609:J638),IF(ma=40,AVERAGE(J599:J638),0))))</f>
        <v>0</v>
      </c>
      <c r="L638" s="35"/>
      <c r="M638" s="35"/>
      <c r="N638" s="28" t="n">
        <f aca="false">IF(BASISYN="YES",Q638-S638,Q638)</f>
        <v>2.09</v>
      </c>
      <c r="O638" s="28" t="n">
        <f aca="false">IF(BASISYN="YES",R638-T638,R638)</f>
        <v>2.165</v>
      </c>
      <c r="Q638" s="28" t="n">
        <f aca="false">IF(ISNA(V638),Q637,V638)</f>
        <v>2.09</v>
      </c>
      <c r="R638" s="28" t="n">
        <f aca="false">IF(ISNA(W638),R637,W638)</f>
        <v>2.165</v>
      </c>
      <c r="S638" s="28" t="n">
        <f aca="false">IF(ISNA(X638),S637,X638)</f>
        <v>2.32</v>
      </c>
      <c r="T638" s="28" t="n">
        <f aca="false">IF(ISNA(Y638),T637,Y638)</f>
        <v>2.32</v>
      </c>
      <c r="V638" s="28" t="n">
        <f aca="false">VLOOKUP($B638,IF(V$1=2,PRICELOOK2,IF(V$1=3,PRICELOOK3,IF(V$1=4,cash,PRICELOOK))),V$2,FALSE())</f>
        <v>2.09</v>
      </c>
      <c r="W638" s="28" t="n">
        <f aca="false">VLOOKUP($B638,IF(W$1=2,PRICELOOK2,IF(W$1=3,PRICELOOK3,IF(W$1=4,cash,PRICELOOK))),W$2,FALSE())</f>
        <v>2.165</v>
      </c>
      <c r="X638" s="28" t="n">
        <f aca="false">VLOOKUP($B638,IF(X$1=2,PRICELOOK2,IF(X$1=3,PRICELOOK3,IF(X$1=4,cash,PRICELOOK))),X$2,FALSE())</f>
        <v>2.32</v>
      </c>
      <c r="Y638" s="28" t="n">
        <f aca="false">VLOOKUP($B638,IF(Y$1=2,PRICELOOK2,IF(Y$1=3,PRICELOOK3,IF(Y$1=4,cash,PRICELOOK))),Y$2,FALSE())</f>
        <v>2.32</v>
      </c>
      <c r="BK638" s="28" t="n">
        <f aca="false">V638</f>
        <v>2.09</v>
      </c>
      <c r="BL638" s="28" t="n">
        <f aca="false">W638</f>
        <v>2.165</v>
      </c>
      <c r="BM638" s="1" t="n">
        <f aca="false">IF(BK638=0,0,IF(BL638=0,0,1))</f>
        <v>1</v>
      </c>
      <c r="BN638" s="56" t="n">
        <f aca="false">B638</f>
        <v>36316</v>
      </c>
      <c r="BO638" s="71" t="n">
        <f aca="false">IF(BM638=1,CORREL(BK619:BK638,BL619:BL638),1.1)</f>
        <v>0.694177983607819</v>
      </c>
      <c r="BP638" s="28" t="n">
        <f aca="false">IF(BM638=0," ",BO638)</f>
        <v>0.694177983607819</v>
      </c>
      <c r="BV638" s="56" t="n">
        <f aca="false">BN638</f>
        <v>36316</v>
      </c>
      <c r="BW638" s="28" t="n">
        <f aca="false">V638</f>
        <v>2.09</v>
      </c>
      <c r="BX638" s="28" t="n">
        <f aca="false">W638</f>
        <v>2.165</v>
      </c>
      <c r="BY638" s="1" t="n">
        <f aca="false">LN(BW638/BW637)</f>
        <v>0</v>
      </c>
      <c r="BZ638" s="1" t="n">
        <f aca="false">LN(BX638/BX637)</f>
        <v>0</v>
      </c>
      <c r="CA638" s="56" t="n">
        <f aca="false">BV638</f>
        <v>36316</v>
      </c>
      <c r="CB638" s="1" t="n">
        <f aca="false">IF(ISNUMBER(STDEV(BY617:BY638)),STDEV(BY617:BY638)*SQRT(252),0)</f>
        <v>0.278034772761991</v>
      </c>
      <c r="CC638" s="1" t="n">
        <f aca="false">IF(ISNUMBER(STDEV(BZ617:BZ638)),STDEV(BZ617:BZ638)*SQRT(252),0)</f>
        <v>0.223066929002469</v>
      </c>
    </row>
    <row r="639" customFormat="false" ht="12.75" hidden="false" customHeight="false" outlineLevel="0" collapsed="false">
      <c r="A639" s="1" t="n">
        <f aca="false">A640-1</f>
        <v>1072</v>
      </c>
      <c r="B639" s="56" t="n">
        <f aca="false">HLOOKUP("date",IF(TERM2="cash",cash,PRICELOOK),IF(A639&gt;=2,A639,2),FALSE())</f>
        <v>36317</v>
      </c>
      <c r="C639" s="1" t="n">
        <f aca="false">IF(MIN($N639:$O639)=0,0,N639)</f>
        <v>2.09</v>
      </c>
      <c r="D639" s="35" t="n">
        <f aca="false">IF(ma=7,AVERAGE(C633:C639),IF(ma=14,AVERAGE(C626:C639),IF(ma=30,AVERAGE(C610:C639),IF(ma=40,AVERAGE(C600:C639),0))))</f>
        <v>0</v>
      </c>
      <c r="E639" s="1" t="n">
        <f aca="false">IF(MIN($N639:$O639)=0,0,O639)</f>
        <v>2.165</v>
      </c>
      <c r="I639" s="56" t="n">
        <f aca="false">B639</f>
        <v>36317</v>
      </c>
      <c r="J639" s="35" t="n">
        <f aca="false">IF(MIN(C639,E639)=0,0,E639-C639)</f>
        <v>0.0750000000000002</v>
      </c>
      <c r="K639" s="35" t="n">
        <f aca="false">IF(ma=7,AVERAGE(J633:J639),IF(ma=14,AVERAGE(J626:J639),IF(ma=30,AVERAGE(J610:J639),IF(ma=40,AVERAGE(J600:J639),0))))</f>
        <v>0</v>
      </c>
      <c r="L639" s="35"/>
      <c r="M639" s="35"/>
      <c r="N639" s="28" t="n">
        <f aca="false">IF(BASISYN="YES",Q639-S639,Q639)</f>
        <v>2.09</v>
      </c>
      <c r="O639" s="28" t="n">
        <f aca="false">IF(BASISYN="YES",R639-T639,R639)</f>
        <v>2.165</v>
      </c>
      <c r="Q639" s="28" t="n">
        <f aca="false">IF(ISNA(V639),Q638,V639)</f>
        <v>2.09</v>
      </c>
      <c r="R639" s="28" t="n">
        <f aca="false">IF(ISNA(W639),R638,W639)</f>
        <v>2.165</v>
      </c>
      <c r="S639" s="28" t="n">
        <f aca="false">IF(ISNA(X639),S638,X639)</f>
        <v>2.32</v>
      </c>
      <c r="T639" s="28" t="n">
        <f aca="false">IF(ISNA(Y639),T638,Y639)</f>
        <v>2.32</v>
      </c>
      <c r="V639" s="28" t="n">
        <f aca="false">VLOOKUP($B639,IF(V$1=2,PRICELOOK2,IF(V$1=3,PRICELOOK3,IF(V$1=4,cash,PRICELOOK))),V$2,FALSE())</f>
        <v>2.09</v>
      </c>
      <c r="W639" s="28" t="n">
        <f aca="false">VLOOKUP($B639,IF(W$1=2,PRICELOOK2,IF(W$1=3,PRICELOOK3,IF(W$1=4,cash,PRICELOOK))),W$2,FALSE())</f>
        <v>2.165</v>
      </c>
      <c r="X639" s="28" t="n">
        <f aca="false">VLOOKUP($B639,IF(X$1=2,PRICELOOK2,IF(X$1=3,PRICELOOK3,IF(X$1=4,cash,PRICELOOK))),X$2,FALSE())</f>
        <v>2.32</v>
      </c>
      <c r="Y639" s="28" t="n">
        <f aca="false">VLOOKUP($B639,IF(Y$1=2,PRICELOOK2,IF(Y$1=3,PRICELOOK3,IF(Y$1=4,cash,PRICELOOK))),Y$2,FALSE())</f>
        <v>2.32</v>
      </c>
      <c r="BK639" s="28" t="n">
        <f aca="false">V639</f>
        <v>2.09</v>
      </c>
      <c r="BL639" s="28" t="n">
        <f aca="false">W639</f>
        <v>2.165</v>
      </c>
      <c r="BM639" s="1" t="n">
        <f aca="false">IF(BK639=0,0,IF(BL639=0,0,1))</f>
        <v>1</v>
      </c>
      <c r="BN639" s="56" t="n">
        <f aca="false">B639</f>
        <v>36317</v>
      </c>
      <c r="BO639" s="71" t="n">
        <f aca="false">IF(BM639=1,CORREL(BK620:BK639,BL620:BL639),1.1)</f>
        <v>0.662356671442858</v>
      </c>
      <c r="BP639" s="28" t="n">
        <f aca="false">IF(BM639=0," ",BO639)</f>
        <v>0.662356671442858</v>
      </c>
      <c r="BV639" s="56" t="n">
        <f aca="false">BN639</f>
        <v>36317</v>
      </c>
      <c r="BW639" s="28" t="n">
        <f aca="false">V639</f>
        <v>2.09</v>
      </c>
      <c r="BX639" s="28" t="n">
        <f aca="false">W639</f>
        <v>2.165</v>
      </c>
      <c r="BY639" s="1" t="n">
        <f aca="false">LN(BW639/BW638)</f>
        <v>0</v>
      </c>
      <c r="BZ639" s="1" t="n">
        <f aca="false">LN(BX639/BX638)</f>
        <v>0</v>
      </c>
      <c r="CA639" s="56" t="n">
        <f aca="false">BV639</f>
        <v>36317</v>
      </c>
      <c r="CB639" s="1" t="n">
        <f aca="false">IF(ISNUMBER(STDEV(BY618:BY639)),STDEV(BY618:BY639)*SQRT(252),0)</f>
        <v>0.278034772761991</v>
      </c>
      <c r="CC639" s="1" t="n">
        <f aca="false">IF(ISNUMBER(STDEV(BZ618:BZ639)),STDEV(BZ618:BZ639)*SQRT(252),0)</f>
        <v>0.223066929002469</v>
      </c>
    </row>
    <row r="640" customFormat="false" ht="12.75" hidden="false" customHeight="false" outlineLevel="0" collapsed="false">
      <c r="A640" s="1" t="n">
        <f aca="false">A641-1</f>
        <v>1073</v>
      </c>
      <c r="B640" s="56" t="n">
        <f aca="false">HLOOKUP("date",IF(TERM2="cash",cash,PRICELOOK),IF(A640&gt;=2,A640,2),FALSE())</f>
        <v>36318</v>
      </c>
      <c r="C640" s="1" t="n">
        <f aca="false">IF(MIN($N640:$O640)=0,0,N640)</f>
        <v>2.215</v>
      </c>
      <c r="D640" s="35" t="n">
        <f aca="false">IF(ma=7,AVERAGE(C634:C640),IF(ma=14,AVERAGE(C627:C640),IF(ma=30,AVERAGE(C611:C640),IF(ma=40,AVERAGE(C601:C640),0))))</f>
        <v>0</v>
      </c>
      <c r="E640" s="1" t="n">
        <f aca="false">IF(MIN($N640:$O640)=0,0,O640)</f>
        <v>2.26</v>
      </c>
      <c r="I640" s="56" t="n">
        <f aca="false">B640</f>
        <v>36318</v>
      </c>
      <c r="J640" s="35" t="n">
        <f aca="false">IF(MIN(C640,E640)=0,0,E640-C640)</f>
        <v>0.0449999999999999</v>
      </c>
      <c r="K640" s="35" t="n">
        <f aca="false">IF(ma=7,AVERAGE(J634:J640),IF(ma=14,AVERAGE(J627:J640),IF(ma=30,AVERAGE(J611:J640),IF(ma=40,AVERAGE(J601:J640),0))))</f>
        <v>0</v>
      </c>
      <c r="L640" s="35"/>
      <c r="M640" s="35"/>
      <c r="N640" s="28" t="n">
        <f aca="false">IF(BASISYN="YES",Q640-S640,Q640)</f>
        <v>2.215</v>
      </c>
      <c r="O640" s="28" t="n">
        <f aca="false">IF(BASISYN="YES",R640-T640,R640)</f>
        <v>2.26</v>
      </c>
      <c r="Q640" s="28" t="n">
        <f aca="false">IF(ISNA(V640),Q639,V640)</f>
        <v>2.215</v>
      </c>
      <c r="R640" s="28" t="n">
        <f aca="false">IF(ISNA(W640),R639,W640)</f>
        <v>2.26</v>
      </c>
      <c r="S640" s="28" t="n">
        <f aca="false">IF(ISNA(X640),S639,X640)</f>
        <v>2.415</v>
      </c>
      <c r="T640" s="28" t="n">
        <f aca="false">IF(ISNA(Y640),T639,Y640)</f>
        <v>2.415</v>
      </c>
      <c r="V640" s="28" t="n">
        <f aca="false">VLOOKUP($B640,IF(V$1=2,PRICELOOK2,IF(V$1=3,PRICELOOK3,IF(V$1=4,cash,PRICELOOK))),V$2,FALSE())</f>
        <v>2.215</v>
      </c>
      <c r="W640" s="28" t="n">
        <f aca="false">VLOOKUP($B640,IF(W$1=2,PRICELOOK2,IF(W$1=3,PRICELOOK3,IF(W$1=4,cash,PRICELOOK))),W$2,FALSE())</f>
        <v>2.26</v>
      </c>
      <c r="X640" s="28" t="n">
        <f aca="false">VLOOKUP($B640,IF(X$1=2,PRICELOOK2,IF(X$1=3,PRICELOOK3,IF(X$1=4,cash,PRICELOOK))),X$2,FALSE())</f>
        <v>2.415</v>
      </c>
      <c r="Y640" s="28" t="n">
        <f aca="false">VLOOKUP($B640,IF(Y$1=2,PRICELOOK2,IF(Y$1=3,PRICELOOK3,IF(Y$1=4,cash,PRICELOOK))),Y$2,FALSE())</f>
        <v>2.415</v>
      </c>
      <c r="BK640" s="28" t="n">
        <f aca="false">V640</f>
        <v>2.215</v>
      </c>
      <c r="BL640" s="28" t="n">
        <f aca="false">W640</f>
        <v>2.26</v>
      </c>
      <c r="BM640" s="1" t="n">
        <f aca="false">IF(BK640=0,0,IF(BL640=0,0,1))</f>
        <v>1</v>
      </c>
      <c r="BN640" s="56" t="n">
        <f aca="false">B640</f>
        <v>36318</v>
      </c>
      <c r="BO640" s="71" t="n">
        <f aca="false">IF(BM640=1,CORREL(BK621:BK640,BL621:BL640),1.1)</f>
        <v>0.646517287987823</v>
      </c>
      <c r="BP640" s="28" t="n">
        <f aca="false">IF(BM640=0," ",BO640)</f>
        <v>0.646517287987823</v>
      </c>
      <c r="BV640" s="56" t="n">
        <f aca="false">BN640</f>
        <v>36318</v>
      </c>
      <c r="BW640" s="28" t="n">
        <f aca="false">V640</f>
        <v>2.215</v>
      </c>
      <c r="BX640" s="28" t="n">
        <f aca="false">W640</f>
        <v>2.26</v>
      </c>
      <c r="BY640" s="1" t="n">
        <f aca="false">LN(BW640/BW639)</f>
        <v>0.0580883375203793</v>
      </c>
      <c r="BZ640" s="1" t="n">
        <f aca="false">LN(BX640/BX639)</f>
        <v>0.0429444518297413</v>
      </c>
      <c r="CA640" s="56" t="n">
        <f aca="false">BV640</f>
        <v>36318</v>
      </c>
      <c r="CB640" s="1" t="n">
        <f aca="false">IF(ISNUMBER(STDEV(BY619:BY640)),STDEV(BY619:BY640)*SQRT(252),0)</f>
        <v>0.343571729019376</v>
      </c>
      <c r="CC640" s="1" t="n">
        <f aca="false">IF(ISNUMBER(STDEV(BZ619:BZ640)),STDEV(BZ619:BZ640)*SQRT(252),0)</f>
        <v>0.269413306566837</v>
      </c>
    </row>
    <row r="641" customFormat="false" ht="12.75" hidden="false" customHeight="false" outlineLevel="0" collapsed="false">
      <c r="A641" s="1" t="n">
        <f aca="false">A642-1</f>
        <v>1074</v>
      </c>
      <c r="B641" s="56" t="n">
        <f aca="false">HLOOKUP("date",IF(TERM2="cash",cash,PRICELOOK),IF(A641&gt;=2,A641,2),FALSE())</f>
        <v>36319</v>
      </c>
      <c r="C641" s="1" t="n">
        <f aca="false">IF(MIN($N641:$O641)=0,0,N641)</f>
        <v>2.2</v>
      </c>
      <c r="D641" s="35" t="n">
        <f aca="false">IF(ma=7,AVERAGE(C635:C641),IF(ma=14,AVERAGE(C628:C641),IF(ma=30,AVERAGE(C612:C641),IF(ma=40,AVERAGE(C602:C641),0))))</f>
        <v>0</v>
      </c>
      <c r="E641" s="1" t="n">
        <f aca="false">IF(MIN($N641:$O641)=0,0,O641)</f>
        <v>2.27</v>
      </c>
      <c r="I641" s="56" t="n">
        <f aca="false">B641</f>
        <v>36319</v>
      </c>
      <c r="J641" s="35" t="n">
        <f aca="false">IF(MIN(C641,E641)=0,0,E641-C641)</f>
        <v>0.0699999999999998</v>
      </c>
      <c r="K641" s="35" t="n">
        <f aca="false">IF(ma=7,AVERAGE(J635:J641),IF(ma=14,AVERAGE(J628:J641),IF(ma=30,AVERAGE(J612:J641),IF(ma=40,AVERAGE(J602:J641),0))))</f>
        <v>0</v>
      </c>
      <c r="L641" s="35"/>
      <c r="M641" s="35"/>
      <c r="N641" s="28" t="n">
        <f aca="false">IF(BASISYN="YES",Q641-S641,Q641)</f>
        <v>2.2</v>
      </c>
      <c r="O641" s="28" t="n">
        <f aca="false">IF(BASISYN="YES",R641-T641,R641)</f>
        <v>2.27</v>
      </c>
      <c r="Q641" s="28" t="n">
        <f aca="false">IF(ISNA(V641),Q640,V641)</f>
        <v>2.2</v>
      </c>
      <c r="R641" s="28" t="n">
        <f aca="false">IF(ISNA(W641),R640,W641)</f>
        <v>2.27</v>
      </c>
      <c r="S641" s="28" t="n">
        <f aca="false">IF(ISNA(X641),S640,X641)</f>
        <v>2.38</v>
      </c>
      <c r="T641" s="28" t="n">
        <f aca="false">IF(ISNA(Y641),T640,Y641)</f>
        <v>2.38</v>
      </c>
      <c r="V641" s="28" t="n">
        <f aca="false">VLOOKUP($B641,IF(V$1=2,PRICELOOK2,IF(V$1=3,PRICELOOK3,IF(V$1=4,cash,PRICELOOK))),V$2,FALSE())</f>
        <v>2.2</v>
      </c>
      <c r="W641" s="28" t="n">
        <f aca="false">VLOOKUP($B641,IF(W$1=2,PRICELOOK2,IF(W$1=3,PRICELOOK3,IF(W$1=4,cash,PRICELOOK))),W$2,FALSE())</f>
        <v>2.27</v>
      </c>
      <c r="X641" s="28" t="n">
        <f aca="false">VLOOKUP($B641,IF(X$1=2,PRICELOOK2,IF(X$1=3,PRICELOOK3,IF(X$1=4,cash,PRICELOOK))),X$2,FALSE())</f>
        <v>2.38</v>
      </c>
      <c r="Y641" s="28" t="n">
        <f aca="false">VLOOKUP($B641,IF(Y$1=2,PRICELOOK2,IF(Y$1=3,PRICELOOK3,IF(Y$1=4,cash,PRICELOOK))),Y$2,FALSE())</f>
        <v>2.38</v>
      </c>
      <c r="BK641" s="28" t="n">
        <f aca="false">V641</f>
        <v>2.2</v>
      </c>
      <c r="BL641" s="28" t="n">
        <f aca="false">W641</f>
        <v>2.27</v>
      </c>
      <c r="BM641" s="1" t="n">
        <f aca="false">IF(BK641=0,0,IF(BL641=0,0,1))</f>
        <v>1</v>
      </c>
      <c r="BN641" s="56" t="n">
        <f aca="false">B641</f>
        <v>36319</v>
      </c>
      <c r="BO641" s="71" t="n">
        <f aca="false">IF(BM641=1,CORREL(BK622:BK641,BL622:BL641),1.1)</f>
        <v>0.678091159717793</v>
      </c>
      <c r="BP641" s="28" t="n">
        <f aca="false">IF(BM641=0," ",BO641)</f>
        <v>0.678091159717793</v>
      </c>
      <c r="BV641" s="56" t="n">
        <f aca="false">BN641</f>
        <v>36319</v>
      </c>
      <c r="BW641" s="28" t="n">
        <f aca="false">V641</f>
        <v>2.2</v>
      </c>
      <c r="BX641" s="28" t="n">
        <f aca="false">W641</f>
        <v>2.27</v>
      </c>
      <c r="BY641" s="1" t="n">
        <f aca="false">LN(BW641/BW640)</f>
        <v>-0.00679504313282869</v>
      </c>
      <c r="BZ641" s="1" t="n">
        <f aca="false">LN(BX641/BX640)</f>
        <v>0.00441501820911691</v>
      </c>
      <c r="CA641" s="56" t="n">
        <f aca="false">BV641</f>
        <v>36319</v>
      </c>
      <c r="CB641" s="1" t="n">
        <f aca="false">IF(ISNUMBER(STDEV(BY620:BY641)),STDEV(BY620:BY641)*SQRT(252),0)</f>
        <v>0.342528576824589</v>
      </c>
      <c r="CC641" s="1" t="n">
        <f aca="false">IF(ISNUMBER(STDEV(BZ620:BZ641)),STDEV(BZ620:BZ641)*SQRT(252),0)</f>
        <v>0.268132456968446</v>
      </c>
    </row>
    <row r="642" customFormat="false" ht="12.75" hidden="false" customHeight="false" outlineLevel="0" collapsed="false">
      <c r="A642" s="1" t="n">
        <f aca="false">A643-1</f>
        <v>1075</v>
      </c>
      <c r="B642" s="56" t="n">
        <f aca="false">HLOOKUP("date",IF(TERM2="cash",cash,PRICELOOK),IF(A642&gt;=2,A642,2),FALSE())</f>
        <v>36320</v>
      </c>
      <c r="C642" s="1" t="n">
        <f aca="false">IF(MIN($N642:$O642)=0,0,N642)</f>
        <v>2.195</v>
      </c>
      <c r="D642" s="35" t="n">
        <f aca="false">IF(ma=7,AVERAGE(C636:C642),IF(ma=14,AVERAGE(C629:C642),IF(ma=30,AVERAGE(C613:C642),IF(ma=40,AVERAGE(C603:C642),0))))</f>
        <v>0</v>
      </c>
      <c r="E642" s="1" t="n">
        <f aca="false">IF(MIN($N642:$O642)=0,0,O642)</f>
        <v>2.295</v>
      </c>
      <c r="I642" s="56" t="n">
        <f aca="false">B642</f>
        <v>36320</v>
      </c>
      <c r="J642" s="35" t="n">
        <f aca="false">IF(MIN(C642,E642)=0,0,E642-C642)</f>
        <v>0.1</v>
      </c>
      <c r="K642" s="35" t="n">
        <f aca="false">IF(ma=7,AVERAGE(J636:J642),IF(ma=14,AVERAGE(J629:J642),IF(ma=30,AVERAGE(J613:J642),IF(ma=40,AVERAGE(J603:J642),0))))</f>
        <v>0</v>
      </c>
      <c r="L642" s="35"/>
      <c r="M642" s="35"/>
      <c r="N642" s="28" t="n">
        <f aca="false">IF(BASISYN="YES",Q642-S642,Q642)</f>
        <v>2.195</v>
      </c>
      <c r="O642" s="28" t="n">
        <f aca="false">IF(BASISYN="YES",R642-T642,R642)</f>
        <v>2.295</v>
      </c>
      <c r="Q642" s="28" t="n">
        <f aca="false">IF(ISNA(V642),Q641,V642)</f>
        <v>2.195</v>
      </c>
      <c r="R642" s="28" t="n">
        <f aca="false">IF(ISNA(W642),R641,W642)</f>
        <v>2.295</v>
      </c>
      <c r="S642" s="28" t="n">
        <f aca="false">IF(ISNA(X642),S641,X642)</f>
        <v>2.375</v>
      </c>
      <c r="T642" s="28" t="n">
        <f aca="false">IF(ISNA(Y642),T641,Y642)</f>
        <v>2.375</v>
      </c>
      <c r="V642" s="28" t="n">
        <f aca="false">VLOOKUP($B642,IF(V$1=2,PRICELOOK2,IF(V$1=3,PRICELOOK3,IF(V$1=4,cash,PRICELOOK))),V$2,FALSE())</f>
        <v>2.195</v>
      </c>
      <c r="W642" s="28" t="n">
        <f aca="false">VLOOKUP($B642,IF(W$1=2,PRICELOOK2,IF(W$1=3,PRICELOOK3,IF(W$1=4,cash,PRICELOOK))),W$2,FALSE())</f>
        <v>2.295</v>
      </c>
      <c r="X642" s="28" t="n">
        <f aca="false">VLOOKUP($B642,IF(X$1=2,PRICELOOK2,IF(X$1=3,PRICELOOK3,IF(X$1=4,cash,PRICELOOK))),X$2,FALSE())</f>
        <v>2.375</v>
      </c>
      <c r="Y642" s="28" t="n">
        <f aca="false">VLOOKUP($B642,IF(Y$1=2,PRICELOOK2,IF(Y$1=3,PRICELOOK3,IF(Y$1=4,cash,PRICELOOK))),Y$2,FALSE())</f>
        <v>2.375</v>
      </c>
      <c r="BK642" s="28" t="n">
        <f aca="false">V642</f>
        <v>2.195</v>
      </c>
      <c r="BL642" s="28" t="n">
        <f aca="false">W642</f>
        <v>2.295</v>
      </c>
      <c r="BM642" s="1" t="n">
        <f aca="false">IF(BK642=0,0,IF(BL642=0,0,1))</f>
        <v>1</v>
      </c>
      <c r="BN642" s="56" t="n">
        <f aca="false">B642</f>
        <v>36320</v>
      </c>
      <c r="BO642" s="71" t="n">
        <f aca="false">IF(BM642=1,CORREL(BK623:BK642,BL623:BL642),1.1)</f>
        <v>0.710438430123689</v>
      </c>
      <c r="BP642" s="28" t="n">
        <f aca="false">IF(BM642=0," ",BO642)</f>
        <v>0.710438430123689</v>
      </c>
      <c r="BV642" s="56" t="n">
        <f aca="false">BN642</f>
        <v>36320</v>
      </c>
      <c r="BW642" s="28" t="n">
        <f aca="false">V642</f>
        <v>2.195</v>
      </c>
      <c r="BX642" s="28" t="n">
        <f aca="false">W642</f>
        <v>2.295</v>
      </c>
      <c r="BY642" s="1" t="n">
        <f aca="false">LN(BW642/BW641)</f>
        <v>-0.00227531383713565</v>
      </c>
      <c r="BZ642" s="1" t="n">
        <f aca="false">LN(BX642/BX641)</f>
        <v>0.0109530120191971</v>
      </c>
      <c r="CA642" s="56" t="n">
        <f aca="false">BV642</f>
        <v>36320</v>
      </c>
      <c r="CB642" s="1" t="n">
        <f aca="false">IF(ISNUMBER(STDEV(BY621:BY642)),STDEV(BY621:BY642)*SQRT(252),0)</f>
        <v>0.342639910856018</v>
      </c>
      <c r="CC642" s="1" t="n">
        <f aca="false">IF(ISNUMBER(STDEV(BZ621:BZ642)),STDEV(BZ621:BZ642)*SQRT(252),0)</f>
        <v>0.270300982238071</v>
      </c>
    </row>
    <row r="643" customFormat="false" ht="12.75" hidden="false" customHeight="false" outlineLevel="0" collapsed="false">
      <c r="A643" s="1" t="n">
        <f aca="false">A644-1</f>
        <v>1076</v>
      </c>
      <c r="B643" s="56" t="n">
        <f aca="false">HLOOKUP("date",IF(TERM2="cash",cash,PRICELOOK),IF(A643&gt;=2,A643,2),FALSE())</f>
        <v>36321</v>
      </c>
      <c r="C643" s="1" t="n">
        <f aca="false">IF(MIN($N643:$O643)=0,0,N643)</f>
        <v>2.2</v>
      </c>
      <c r="D643" s="35" t="n">
        <f aca="false">IF(ma=7,AVERAGE(C637:C643),IF(ma=14,AVERAGE(C630:C643),IF(ma=30,AVERAGE(C614:C643),IF(ma=40,AVERAGE(C604:C643),0))))</f>
        <v>0</v>
      </c>
      <c r="E643" s="1" t="n">
        <f aca="false">IF(MIN($N643:$O643)=0,0,O643)</f>
        <v>2.31</v>
      </c>
      <c r="I643" s="56" t="n">
        <f aca="false">B643</f>
        <v>36321</v>
      </c>
      <c r="J643" s="35" t="n">
        <f aca="false">IF(MIN(C643,E643)=0,0,E643-C643)</f>
        <v>0.11</v>
      </c>
      <c r="K643" s="35" t="n">
        <f aca="false">IF(ma=7,AVERAGE(J637:J643),IF(ma=14,AVERAGE(J630:J643),IF(ma=30,AVERAGE(J614:J643),IF(ma=40,AVERAGE(J604:J643),0))))</f>
        <v>0</v>
      </c>
      <c r="L643" s="35"/>
      <c r="M643" s="35"/>
      <c r="N643" s="28" t="n">
        <f aca="false">IF(BASISYN="YES",Q643-S643,Q643)</f>
        <v>2.2</v>
      </c>
      <c r="O643" s="28" t="n">
        <f aca="false">IF(BASISYN="YES",R643-T643,R643)</f>
        <v>2.31</v>
      </c>
      <c r="Q643" s="28" t="n">
        <f aca="false">IF(ISNA(V643),Q642,V643)</f>
        <v>2.2</v>
      </c>
      <c r="R643" s="28" t="n">
        <f aca="false">IF(ISNA(W643),R642,W643)</f>
        <v>2.31</v>
      </c>
      <c r="S643" s="28" t="n">
        <f aca="false">IF(ISNA(X643),S642,X643)</f>
        <v>2.37</v>
      </c>
      <c r="T643" s="28" t="n">
        <f aca="false">IF(ISNA(Y643),T642,Y643)</f>
        <v>2.37</v>
      </c>
      <c r="V643" s="28" t="n">
        <f aca="false">VLOOKUP($B643,IF(V$1=2,PRICELOOK2,IF(V$1=3,PRICELOOK3,IF(V$1=4,cash,PRICELOOK))),V$2,FALSE())</f>
        <v>2.2</v>
      </c>
      <c r="W643" s="28" t="n">
        <f aca="false">VLOOKUP($B643,IF(W$1=2,PRICELOOK2,IF(W$1=3,PRICELOOK3,IF(W$1=4,cash,PRICELOOK))),W$2,FALSE())</f>
        <v>2.31</v>
      </c>
      <c r="X643" s="28" t="n">
        <f aca="false">VLOOKUP($B643,IF(X$1=2,PRICELOOK2,IF(X$1=3,PRICELOOK3,IF(X$1=4,cash,PRICELOOK))),X$2,FALSE())</f>
        <v>2.37</v>
      </c>
      <c r="Y643" s="28" t="n">
        <f aca="false">VLOOKUP($B643,IF(Y$1=2,PRICELOOK2,IF(Y$1=3,PRICELOOK3,IF(Y$1=4,cash,PRICELOOK))),Y$2,FALSE())</f>
        <v>2.37</v>
      </c>
      <c r="BK643" s="28" t="n">
        <f aca="false">V643</f>
        <v>2.2</v>
      </c>
      <c r="BL643" s="28" t="n">
        <f aca="false">W643</f>
        <v>2.31</v>
      </c>
      <c r="BM643" s="1" t="n">
        <f aca="false">IF(BK643=0,0,IF(BL643=0,0,1))</f>
        <v>1</v>
      </c>
      <c r="BN643" s="56" t="n">
        <f aca="false">B643</f>
        <v>36321</v>
      </c>
      <c r="BO643" s="71" t="n">
        <f aca="false">IF(BM643=1,CORREL(BK624:BK643,BL624:BL643),1.1)</f>
        <v>0.747013408670365</v>
      </c>
      <c r="BP643" s="28" t="n">
        <f aca="false">IF(BM643=0," ",BO643)</f>
        <v>0.747013408670365</v>
      </c>
      <c r="BV643" s="56" t="n">
        <f aca="false">BN643</f>
        <v>36321</v>
      </c>
      <c r="BW643" s="28" t="n">
        <f aca="false">V643</f>
        <v>2.2</v>
      </c>
      <c r="BX643" s="28" t="n">
        <f aca="false">W643</f>
        <v>2.31</v>
      </c>
      <c r="BY643" s="1" t="n">
        <f aca="false">LN(BW643/BW642)</f>
        <v>0.00227531383713561</v>
      </c>
      <c r="BZ643" s="1" t="n">
        <f aca="false">LN(BX643/BX642)</f>
        <v>0.00651468102119367</v>
      </c>
      <c r="CA643" s="56" t="n">
        <f aca="false">BV643</f>
        <v>36321</v>
      </c>
      <c r="CB643" s="1" t="n">
        <f aca="false">IF(ISNUMBER(STDEV(BY622:BY643)),STDEV(BY622:BY643)*SQRT(252),0)</f>
        <v>0.3377250863748</v>
      </c>
      <c r="CC643" s="1" t="n">
        <f aca="false">IF(ISNUMBER(STDEV(BZ622:BZ643)),STDEV(BZ622:BZ643)*SQRT(252),0)</f>
        <v>0.269000589425933</v>
      </c>
    </row>
    <row r="644" customFormat="false" ht="12.75" hidden="false" customHeight="false" outlineLevel="0" collapsed="false">
      <c r="A644" s="1" t="n">
        <f aca="false">A645-1</f>
        <v>1077</v>
      </c>
      <c r="B644" s="56" t="n">
        <f aca="false">HLOOKUP("date",IF(TERM2="cash",cash,PRICELOOK),IF(A644&gt;=2,A644,2),FALSE())</f>
        <v>36322</v>
      </c>
      <c r="C644" s="1" t="n">
        <f aca="false">IF(MIN($N644:$O644)=0,0,N644)</f>
        <v>2.12</v>
      </c>
      <c r="D644" s="35" t="n">
        <f aca="false">IF(ma=7,AVERAGE(C638:C644),IF(ma=14,AVERAGE(C631:C644),IF(ma=30,AVERAGE(C615:C644),IF(ma=40,AVERAGE(C605:C644),0))))</f>
        <v>0</v>
      </c>
      <c r="E644" s="1" t="n">
        <f aca="false">IF(MIN($N644:$O644)=0,0,O644)</f>
        <v>2.235</v>
      </c>
      <c r="I644" s="56" t="n">
        <f aca="false">B644</f>
        <v>36322</v>
      </c>
      <c r="J644" s="35" t="n">
        <f aca="false">IF(MIN(C644,E644)=0,0,E644-C644)</f>
        <v>0.115</v>
      </c>
      <c r="K644" s="35" t="n">
        <f aca="false">IF(ma=7,AVERAGE(J638:J644),IF(ma=14,AVERAGE(J631:J644),IF(ma=30,AVERAGE(J615:J644),IF(ma=40,AVERAGE(J605:J644),0))))</f>
        <v>0</v>
      </c>
      <c r="L644" s="35"/>
      <c r="M644" s="35"/>
      <c r="N644" s="28" t="n">
        <f aca="false">IF(BASISYN="YES",Q644-S644,Q644)</f>
        <v>2.12</v>
      </c>
      <c r="O644" s="28" t="n">
        <f aca="false">IF(BASISYN="YES",R644-T644,R644)</f>
        <v>2.235</v>
      </c>
      <c r="Q644" s="28" t="n">
        <f aca="false">IF(ISNA(V644),Q643,V644)</f>
        <v>2.12</v>
      </c>
      <c r="R644" s="28" t="n">
        <f aca="false">IF(ISNA(W644),R643,W644)</f>
        <v>2.235</v>
      </c>
      <c r="S644" s="28" t="n">
        <f aca="false">IF(ISNA(X644),S643,X644)</f>
        <v>2.305</v>
      </c>
      <c r="T644" s="28" t="n">
        <f aca="false">IF(ISNA(Y644),T643,Y644)</f>
        <v>2.305</v>
      </c>
      <c r="V644" s="28" t="n">
        <f aca="false">VLOOKUP($B644,IF(V$1=2,PRICELOOK2,IF(V$1=3,PRICELOOK3,IF(V$1=4,cash,PRICELOOK))),V$2,FALSE())</f>
        <v>2.12</v>
      </c>
      <c r="W644" s="28" t="n">
        <f aca="false">VLOOKUP($B644,IF(W$1=2,PRICELOOK2,IF(W$1=3,PRICELOOK3,IF(W$1=4,cash,PRICELOOK))),W$2,FALSE())</f>
        <v>2.235</v>
      </c>
      <c r="X644" s="28" t="n">
        <f aca="false">VLOOKUP($B644,IF(X$1=2,PRICELOOK2,IF(X$1=3,PRICELOOK3,IF(X$1=4,cash,PRICELOOK))),X$2,FALSE())</f>
        <v>2.305</v>
      </c>
      <c r="Y644" s="28" t="n">
        <f aca="false">VLOOKUP($B644,IF(Y$1=2,PRICELOOK2,IF(Y$1=3,PRICELOOK3,IF(Y$1=4,cash,PRICELOOK))),Y$2,FALSE())</f>
        <v>2.305</v>
      </c>
      <c r="BK644" s="28" t="n">
        <f aca="false">V644</f>
        <v>2.12</v>
      </c>
      <c r="BL644" s="28" t="n">
        <f aca="false">W644</f>
        <v>2.235</v>
      </c>
      <c r="BM644" s="1" t="n">
        <f aca="false">IF(BK644=0,0,IF(BL644=0,0,1))</f>
        <v>1</v>
      </c>
      <c r="BN644" s="56" t="n">
        <f aca="false">B644</f>
        <v>36322</v>
      </c>
      <c r="BO644" s="71" t="n">
        <f aca="false">IF(BM644=1,CORREL(BK625:BK644,BL625:BL644),1.1)</f>
        <v>0.747012988788748</v>
      </c>
      <c r="BP644" s="28" t="n">
        <f aca="false">IF(BM644=0," ",BO644)</f>
        <v>0.747012988788748</v>
      </c>
      <c r="BV644" s="56" t="n">
        <f aca="false">BN644</f>
        <v>36322</v>
      </c>
      <c r="BW644" s="28" t="n">
        <f aca="false">V644</f>
        <v>2.12</v>
      </c>
      <c r="BX644" s="28" t="n">
        <f aca="false">W644</f>
        <v>2.235</v>
      </c>
      <c r="BY644" s="1" t="n">
        <f aca="false">LN(BW644/BW643)</f>
        <v>-0.0370412716803491</v>
      </c>
      <c r="BZ644" s="1" t="n">
        <f aca="false">LN(BX644/BX643)</f>
        <v>-0.0330062964681701</v>
      </c>
      <c r="CA644" s="56" t="n">
        <f aca="false">BV644</f>
        <v>36322</v>
      </c>
      <c r="CB644" s="1" t="n">
        <f aca="false">IF(ISNUMBER(STDEV(BY623:BY644)),STDEV(BY623:BY644)*SQRT(252),0)</f>
        <v>0.361386475728234</v>
      </c>
      <c r="CC644" s="1" t="n">
        <f aca="false">IF(ISNUMBER(STDEV(BZ623:BZ644)),STDEV(BZ623:BZ644)*SQRT(252),0)</f>
        <v>0.292616964496073</v>
      </c>
    </row>
    <row r="645" customFormat="false" ht="12.75" hidden="false" customHeight="false" outlineLevel="0" collapsed="false">
      <c r="A645" s="1" t="n">
        <f aca="false">A646-1</f>
        <v>1078</v>
      </c>
      <c r="B645" s="56" t="n">
        <f aca="false">HLOOKUP("date",IF(TERM2="cash",cash,PRICELOOK),IF(A645&gt;=2,A645,2),FALSE())</f>
        <v>36323</v>
      </c>
      <c r="C645" s="1" t="n">
        <f aca="false">IF(MIN($N645:$O645)=0,0,N645)</f>
        <v>2.12</v>
      </c>
      <c r="D645" s="35" t="n">
        <f aca="false">IF(ma=7,AVERAGE(C639:C645),IF(ma=14,AVERAGE(C632:C645),IF(ma=30,AVERAGE(C616:C645),IF(ma=40,AVERAGE(C606:C645),0))))</f>
        <v>0</v>
      </c>
      <c r="E645" s="1" t="n">
        <f aca="false">IF(MIN($N645:$O645)=0,0,O645)</f>
        <v>2.235</v>
      </c>
      <c r="I645" s="56" t="n">
        <f aca="false">B645</f>
        <v>36323</v>
      </c>
      <c r="J645" s="35" t="n">
        <f aca="false">IF(MIN(C645,E645)=0,0,E645-C645)</f>
        <v>0.115</v>
      </c>
      <c r="K645" s="35" t="n">
        <f aca="false">IF(ma=7,AVERAGE(J639:J645),IF(ma=14,AVERAGE(J632:J645),IF(ma=30,AVERAGE(J616:J645),IF(ma=40,AVERAGE(J606:J645),0))))</f>
        <v>0</v>
      </c>
      <c r="L645" s="35"/>
      <c r="M645" s="35"/>
      <c r="N645" s="28" t="n">
        <f aca="false">IF(BASISYN="YES",Q645-S645,Q645)</f>
        <v>2.12</v>
      </c>
      <c r="O645" s="28" t="n">
        <f aca="false">IF(BASISYN="YES",R645-T645,R645)</f>
        <v>2.235</v>
      </c>
      <c r="Q645" s="28" t="n">
        <f aca="false">IF(ISNA(V645),Q644,V645)</f>
        <v>2.12</v>
      </c>
      <c r="R645" s="28" t="n">
        <f aca="false">IF(ISNA(W645),R644,W645)</f>
        <v>2.235</v>
      </c>
      <c r="S645" s="28" t="n">
        <f aca="false">IF(ISNA(X645),S644,X645)</f>
        <v>2.305</v>
      </c>
      <c r="T645" s="28" t="n">
        <f aca="false">IF(ISNA(Y645),T644,Y645)</f>
        <v>2.305</v>
      </c>
      <c r="V645" s="28" t="n">
        <f aca="false">VLOOKUP($B645,IF(V$1=2,PRICELOOK2,IF(V$1=3,PRICELOOK3,IF(V$1=4,cash,PRICELOOK))),V$2,FALSE())</f>
        <v>2.12</v>
      </c>
      <c r="W645" s="28" t="n">
        <f aca="false">VLOOKUP($B645,IF(W$1=2,PRICELOOK2,IF(W$1=3,PRICELOOK3,IF(W$1=4,cash,PRICELOOK))),W$2,FALSE())</f>
        <v>2.235</v>
      </c>
      <c r="X645" s="28" t="n">
        <f aca="false">VLOOKUP($B645,IF(X$1=2,PRICELOOK2,IF(X$1=3,PRICELOOK3,IF(X$1=4,cash,PRICELOOK))),X$2,FALSE())</f>
        <v>2.305</v>
      </c>
      <c r="Y645" s="28" t="n">
        <f aca="false">VLOOKUP($B645,IF(Y$1=2,PRICELOOK2,IF(Y$1=3,PRICELOOK3,IF(Y$1=4,cash,PRICELOOK))),Y$2,FALSE())</f>
        <v>2.305</v>
      </c>
      <c r="BK645" s="28" t="n">
        <f aca="false">V645</f>
        <v>2.12</v>
      </c>
      <c r="BL645" s="28" t="n">
        <f aca="false">W645</f>
        <v>2.235</v>
      </c>
      <c r="BM645" s="1" t="n">
        <f aca="false">IF(BK645=0,0,IF(BL645=0,0,1))</f>
        <v>1</v>
      </c>
      <c r="BN645" s="56" t="n">
        <f aca="false">B645</f>
        <v>36323</v>
      </c>
      <c r="BO645" s="71" t="n">
        <f aca="false">IF(BM645=1,CORREL(BK626:BK645,BL626:BL645),1.1)</f>
        <v>0.746844384407606</v>
      </c>
      <c r="BP645" s="28" t="n">
        <f aca="false">IF(BM645=0," ",BO645)</f>
        <v>0.746844384407606</v>
      </c>
      <c r="BV645" s="56" t="n">
        <f aca="false">BN645</f>
        <v>36323</v>
      </c>
      <c r="BW645" s="28" t="n">
        <f aca="false">V645</f>
        <v>2.12</v>
      </c>
      <c r="BX645" s="28" t="n">
        <f aca="false">W645</f>
        <v>2.235</v>
      </c>
      <c r="BY645" s="1" t="n">
        <f aca="false">LN(BW645/BW644)</f>
        <v>0</v>
      </c>
      <c r="BZ645" s="1" t="n">
        <f aca="false">LN(BX645/BX644)</f>
        <v>0</v>
      </c>
      <c r="CA645" s="56" t="n">
        <f aca="false">BV645</f>
        <v>36323</v>
      </c>
      <c r="CB645" s="1" t="n">
        <f aca="false">IF(ISNUMBER(STDEV(BY624:BY645)),STDEV(BY624:BY645)*SQRT(252),0)</f>
        <v>0.342797242371314</v>
      </c>
      <c r="CC645" s="1" t="n">
        <f aca="false">IF(ISNUMBER(STDEV(BZ624:BZ645)),STDEV(BZ624:BZ645)*SQRT(252),0)</f>
        <v>0.284242851750402</v>
      </c>
    </row>
    <row r="646" customFormat="false" ht="12.75" hidden="false" customHeight="false" outlineLevel="0" collapsed="false">
      <c r="A646" s="1" t="n">
        <f aca="false">A647-1</f>
        <v>1079</v>
      </c>
      <c r="B646" s="56" t="n">
        <f aca="false">HLOOKUP("date",IF(TERM2="cash",cash,PRICELOOK),IF(A646&gt;=2,A646,2),FALSE())</f>
        <v>36324</v>
      </c>
      <c r="C646" s="1" t="n">
        <f aca="false">IF(MIN($N646:$O646)=0,0,N646)</f>
        <v>2.12</v>
      </c>
      <c r="D646" s="35" t="n">
        <f aca="false">IF(ma=7,AVERAGE(C640:C646),IF(ma=14,AVERAGE(C633:C646),IF(ma=30,AVERAGE(C617:C646),IF(ma=40,AVERAGE(C607:C646),0))))</f>
        <v>0</v>
      </c>
      <c r="E646" s="1" t="n">
        <f aca="false">IF(MIN($N646:$O646)=0,0,O646)</f>
        <v>2.235</v>
      </c>
      <c r="I646" s="56" t="n">
        <f aca="false">B646</f>
        <v>36324</v>
      </c>
      <c r="J646" s="35" t="n">
        <f aca="false">IF(MIN(C646,E646)=0,0,E646-C646)</f>
        <v>0.115</v>
      </c>
      <c r="K646" s="35" t="n">
        <f aca="false">IF(ma=7,AVERAGE(J640:J646),IF(ma=14,AVERAGE(J633:J646),IF(ma=30,AVERAGE(J617:J646),IF(ma=40,AVERAGE(J607:J646),0))))</f>
        <v>0</v>
      </c>
      <c r="L646" s="35"/>
      <c r="M646" s="35"/>
      <c r="N646" s="28" t="n">
        <f aca="false">IF(BASISYN="YES",Q646-S646,Q646)</f>
        <v>2.12</v>
      </c>
      <c r="O646" s="28" t="n">
        <f aca="false">IF(BASISYN="YES",R646-T646,R646)</f>
        <v>2.235</v>
      </c>
      <c r="Q646" s="28" t="n">
        <f aca="false">IF(ISNA(V646),Q645,V646)</f>
        <v>2.12</v>
      </c>
      <c r="R646" s="28" t="n">
        <f aca="false">IF(ISNA(W646),R645,W646)</f>
        <v>2.235</v>
      </c>
      <c r="S646" s="28" t="n">
        <f aca="false">IF(ISNA(X646),S645,X646)</f>
        <v>2.305</v>
      </c>
      <c r="T646" s="28" t="n">
        <f aca="false">IF(ISNA(Y646),T645,Y646)</f>
        <v>2.305</v>
      </c>
      <c r="V646" s="28" t="n">
        <f aca="false">VLOOKUP($B646,IF(V$1=2,PRICELOOK2,IF(V$1=3,PRICELOOK3,IF(V$1=4,cash,PRICELOOK))),V$2,FALSE())</f>
        <v>2.12</v>
      </c>
      <c r="W646" s="28" t="n">
        <f aca="false">VLOOKUP($B646,IF(W$1=2,PRICELOOK2,IF(W$1=3,PRICELOOK3,IF(W$1=4,cash,PRICELOOK))),W$2,FALSE())</f>
        <v>2.235</v>
      </c>
      <c r="X646" s="28" t="n">
        <f aca="false">VLOOKUP($B646,IF(X$1=2,PRICELOOK2,IF(X$1=3,PRICELOOK3,IF(X$1=4,cash,PRICELOOK))),X$2,FALSE())</f>
        <v>2.305</v>
      </c>
      <c r="Y646" s="28" t="n">
        <f aca="false">VLOOKUP($B646,IF(Y$1=2,PRICELOOK2,IF(Y$1=3,PRICELOOK3,IF(Y$1=4,cash,PRICELOOK))),Y$2,FALSE())</f>
        <v>2.305</v>
      </c>
      <c r="BK646" s="28" t="n">
        <f aca="false">V646</f>
        <v>2.12</v>
      </c>
      <c r="BL646" s="28" t="n">
        <f aca="false">W646</f>
        <v>2.235</v>
      </c>
      <c r="BM646" s="1" t="n">
        <f aca="false">IF(BK646=0,0,IF(BL646=0,0,1))</f>
        <v>1</v>
      </c>
      <c r="BN646" s="56" t="n">
        <f aca="false">B646</f>
        <v>36324</v>
      </c>
      <c r="BO646" s="71" t="n">
        <f aca="false">IF(BM646=1,CORREL(BK627:BK646,BL627:BL646),1.1)</f>
        <v>0.760486877816939</v>
      </c>
      <c r="BP646" s="28" t="n">
        <f aca="false">IF(BM646=0," ",BO646)</f>
        <v>0.760486877816939</v>
      </c>
      <c r="BV646" s="56" t="n">
        <f aca="false">BN646</f>
        <v>36324</v>
      </c>
      <c r="BW646" s="28" t="n">
        <f aca="false">V646</f>
        <v>2.12</v>
      </c>
      <c r="BX646" s="28" t="n">
        <f aca="false">W646</f>
        <v>2.235</v>
      </c>
      <c r="BY646" s="1" t="n">
        <f aca="false">LN(BW646/BW645)</f>
        <v>0</v>
      </c>
      <c r="BZ646" s="1" t="n">
        <f aca="false">LN(BX646/BX645)</f>
        <v>0</v>
      </c>
      <c r="CA646" s="56" t="n">
        <f aca="false">BV646</f>
        <v>36324</v>
      </c>
      <c r="CB646" s="1" t="n">
        <f aca="false">IF(ISNUMBER(STDEV(BY625:BY646)),STDEV(BY625:BY646)*SQRT(252),0)</f>
        <v>0.342797242371314</v>
      </c>
      <c r="CC646" s="1" t="n">
        <f aca="false">IF(ISNUMBER(STDEV(BZ625:BZ646)),STDEV(BZ625:BZ646)*SQRT(252),0)</f>
        <v>0.284242851750402</v>
      </c>
    </row>
    <row r="647" customFormat="false" ht="12.75" hidden="false" customHeight="false" outlineLevel="0" collapsed="false">
      <c r="A647" s="1" t="n">
        <f aca="false">A648-1</f>
        <v>1080</v>
      </c>
      <c r="B647" s="56" t="n">
        <f aca="false">HLOOKUP("date",IF(TERM2="cash",cash,PRICELOOK),IF(A647&gt;=2,A647,2),FALSE())</f>
        <v>36325</v>
      </c>
      <c r="C647" s="1" t="n">
        <f aca="false">IF(MIN($N647:$O647)=0,0,N647)</f>
        <v>2.125</v>
      </c>
      <c r="D647" s="35" t="n">
        <f aca="false">IF(ma=7,AVERAGE(C641:C647),IF(ma=14,AVERAGE(C634:C647),IF(ma=30,AVERAGE(C618:C647),IF(ma=40,AVERAGE(C608:C647),0))))</f>
        <v>0</v>
      </c>
      <c r="E647" s="1" t="n">
        <f aca="false">IF(MIN($N647:$O647)=0,0,O647)</f>
        <v>2.29</v>
      </c>
      <c r="I647" s="56" t="n">
        <f aca="false">B647</f>
        <v>36325</v>
      </c>
      <c r="J647" s="35" t="n">
        <f aca="false">IF(MIN(C647,E647)=0,0,E647-C647)</f>
        <v>0.165</v>
      </c>
      <c r="K647" s="35" t="n">
        <f aca="false">IF(ma=7,AVERAGE(J641:J647),IF(ma=14,AVERAGE(J634:J647),IF(ma=30,AVERAGE(J618:J647),IF(ma=40,AVERAGE(J608:J647),0))))</f>
        <v>0</v>
      </c>
      <c r="L647" s="35"/>
      <c r="M647" s="35"/>
      <c r="N647" s="28" t="n">
        <f aca="false">IF(BASISYN="YES",Q647-S647,Q647)</f>
        <v>2.125</v>
      </c>
      <c r="O647" s="28" t="n">
        <f aca="false">IF(BASISYN="YES",R647-T647,R647)</f>
        <v>2.29</v>
      </c>
      <c r="Q647" s="28" t="n">
        <f aca="false">IF(ISNA(V647),Q646,V647)</f>
        <v>2.125</v>
      </c>
      <c r="R647" s="28" t="n">
        <f aca="false">IF(ISNA(W647),R646,W647)</f>
        <v>2.29</v>
      </c>
      <c r="S647" s="28" t="n">
        <f aca="false">IF(ISNA(X647),S646,X647)</f>
        <v>2.3</v>
      </c>
      <c r="T647" s="28" t="n">
        <f aca="false">IF(ISNA(Y647),T646,Y647)</f>
        <v>2.3</v>
      </c>
      <c r="V647" s="28" t="n">
        <f aca="false">VLOOKUP($B647,IF(V$1=2,PRICELOOK2,IF(V$1=3,PRICELOOK3,IF(V$1=4,cash,PRICELOOK))),V$2,FALSE())</f>
        <v>2.125</v>
      </c>
      <c r="W647" s="28" t="n">
        <f aca="false">VLOOKUP($B647,IF(W$1=2,PRICELOOK2,IF(W$1=3,PRICELOOK3,IF(W$1=4,cash,PRICELOOK))),W$2,FALSE())</f>
        <v>2.29</v>
      </c>
      <c r="X647" s="28" t="n">
        <f aca="false">VLOOKUP($B647,IF(X$1=2,PRICELOOK2,IF(X$1=3,PRICELOOK3,IF(X$1=4,cash,PRICELOOK))),X$2,FALSE())</f>
        <v>2.3</v>
      </c>
      <c r="Y647" s="28" t="n">
        <f aca="false">VLOOKUP($B647,IF(Y$1=2,PRICELOOK2,IF(Y$1=3,PRICELOOK3,IF(Y$1=4,cash,PRICELOOK))),Y$2,FALSE())</f>
        <v>2.3</v>
      </c>
      <c r="BK647" s="28" t="n">
        <f aca="false">V647</f>
        <v>2.125</v>
      </c>
      <c r="BL647" s="28" t="n">
        <f aca="false">W647</f>
        <v>2.29</v>
      </c>
      <c r="BM647" s="1" t="n">
        <f aca="false">IF(BK647=0,0,IF(BL647=0,0,1))</f>
        <v>1</v>
      </c>
      <c r="BN647" s="56" t="n">
        <f aca="false">B647</f>
        <v>36325</v>
      </c>
      <c r="BO647" s="71" t="n">
        <f aca="false">IF(BM647=1,CORREL(BK628:BK647,BL628:BL647),1.1)</f>
        <v>0.731274737782784</v>
      </c>
      <c r="BP647" s="28" t="n">
        <f aca="false">IF(BM647=0," ",BO647)</f>
        <v>0.731274737782784</v>
      </c>
      <c r="BV647" s="56" t="n">
        <f aca="false">BN647</f>
        <v>36325</v>
      </c>
      <c r="BW647" s="28" t="n">
        <f aca="false">V647</f>
        <v>2.125</v>
      </c>
      <c r="BX647" s="28" t="n">
        <f aca="false">W647</f>
        <v>2.29</v>
      </c>
      <c r="BY647" s="1" t="n">
        <f aca="false">LN(BW647/BW646)</f>
        <v>0.00235571369245898</v>
      </c>
      <c r="BZ647" s="1" t="n">
        <f aca="false">LN(BX647/BX646)</f>
        <v>0.0243105895006163</v>
      </c>
      <c r="CA647" s="56" t="n">
        <f aca="false">BV647</f>
        <v>36325</v>
      </c>
      <c r="CB647" s="1" t="n">
        <f aca="false">IF(ISNUMBER(STDEV(BY626:BY647)),STDEV(BY626:BY647)*SQRT(252),0)</f>
        <v>0.342827557039764</v>
      </c>
      <c r="CC647" s="1" t="n">
        <f aca="false">IF(ISNUMBER(STDEV(BZ626:BZ647)),STDEV(BZ626:BZ647)*SQRT(252),0)</f>
        <v>0.295508545175385</v>
      </c>
    </row>
    <row r="648" customFormat="false" ht="12.75" hidden="false" customHeight="false" outlineLevel="0" collapsed="false">
      <c r="A648" s="1" t="n">
        <f aca="false">A649-1</f>
        <v>1081</v>
      </c>
      <c r="B648" s="56" t="n">
        <f aca="false">HLOOKUP("date",IF(TERM2="cash",cash,PRICELOOK),IF(A648&gt;=2,A648,2),FALSE())</f>
        <v>36326</v>
      </c>
      <c r="C648" s="1" t="n">
        <f aca="false">IF(MIN($N648:$O648)=0,0,N648)</f>
        <v>2.13</v>
      </c>
      <c r="D648" s="35" t="n">
        <f aca="false">IF(ma=7,AVERAGE(C642:C648),IF(ma=14,AVERAGE(C635:C648),IF(ma=30,AVERAGE(C619:C648),IF(ma=40,AVERAGE(C609:C648),0))))</f>
        <v>0</v>
      </c>
      <c r="E648" s="1" t="n">
        <f aca="false">IF(MIN($N648:$O648)=0,0,O648)</f>
        <v>2.315</v>
      </c>
      <c r="I648" s="56" t="n">
        <f aca="false">B648</f>
        <v>36326</v>
      </c>
      <c r="J648" s="35" t="n">
        <f aca="false">IF(MIN(C648,E648)=0,0,E648-C648)</f>
        <v>0.185</v>
      </c>
      <c r="K648" s="35" t="n">
        <f aca="false">IF(ma=7,AVERAGE(J642:J648),IF(ma=14,AVERAGE(J635:J648),IF(ma=30,AVERAGE(J619:J648),IF(ma=40,AVERAGE(J609:J648),0))))</f>
        <v>0</v>
      </c>
      <c r="L648" s="35"/>
      <c r="M648" s="35"/>
      <c r="N648" s="28" t="n">
        <f aca="false">IF(BASISYN="YES",Q648-S648,Q648)</f>
        <v>2.13</v>
      </c>
      <c r="O648" s="28" t="n">
        <f aca="false">IF(BASISYN="YES",R648-T648,R648)</f>
        <v>2.315</v>
      </c>
      <c r="Q648" s="28" t="n">
        <f aca="false">IF(ISNA(V648),Q647,V648)</f>
        <v>2.13</v>
      </c>
      <c r="R648" s="28" t="n">
        <f aca="false">IF(ISNA(W648),R647,W648)</f>
        <v>2.315</v>
      </c>
      <c r="S648" s="28" t="n">
        <f aca="false">IF(ISNA(X648),S647,X648)</f>
        <v>2.28</v>
      </c>
      <c r="T648" s="28" t="n">
        <f aca="false">IF(ISNA(Y648),T647,Y648)</f>
        <v>2.28</v>
      </c>
      <c r="V648" s="28" t="n">
        <f aca="false">VLOOKUP($B648,IF(V$1=2,PRICELOOK2,IF(V$1=3,PRICELOOK3,IF(V$1=4,cash,PRICELOOK))),V$2,FALSE())</f>
        <v>2.13</v>
      </c>
      <c r="W648" s="28" t="n">
        <f aca="false">VLOOKUP($B648,IF(W$1=2,PRICELOOK2,IF(W$1=3,PRICELOOK3,IF(W$1=4,cash,PRICELOOK))),W$2,FALSE())</f>
        <v>2.315</v>
      </c>
      <c r="X648" s="28" t="n">
        <f aca="false">VLOOKUP($B648,IF(X$1=2,PRICELOOK2,IF(X$1=3,PRICELOOK3,IF(X$1=4,cash,PRICELOOK))),X$2,FALSE())</f>
        <v>2.28</v>
      </c>
      <c r="Y648" s="28" t="n">
        <f aca="false">VLOOKUP($B648,IF(Y$1=2,PRICELOOK2,IF(Y$1=3,PRICELOOK3,IF(Y$1=4,cash,PRICELOOK))),Y$2,FALSE())</f>
        <v>2.28</v>
      </c>
      <c r="BK648" s="28" t="n">
        <f aca="false">V648</f>
        <v>2.13</v>
      </c>
      <c r="BL648" s="28" t="n">
        <f aca="false">W648</f>
        <v>2.315</v>
      </c>
      <c r="BM648" s="1" t="n">
        <f aca="false">IF(BK648=0,0,IF(BL648=0,0,1))</f>
        <v>1</v>
      </c>
      <c r="BN648" s="56" t="n">
        <f aca="false">B648</f>
        <v>36326</v>
      </c>
      <c r="BO648" s="71" t="n">
        <f aca="false">IF(BM648=1,CORREL(BK629:BK648,BL629:BL648),1.1)</f>
        <v>0.686196634842822</v>
      </c>
      <c r="BP648" s="28" t="n">
        <f aca="false">IF(BM648=0," ",BO648)</f>
        <v>0.686196634842822</v>
      </c>
      <c r="BV648" s="56" t="n">
        <f aca="false">BN648</f>
        <v>36326</v>
      </c>
      <c r="BW648" s="28" t="n">
        <f aca="false">V648</f>
        <v>2.13</v>
      </c>
      <c r="BX648" s="28" t="n">
        <f aca="false">W648</f>
        <v>2.315</v>
      </c>
      <c r="BY648" s="1" t="n">
        <f aca="false">LN(BW648/BW647)</f>
        <v>0.00235017734495345</v>
      </c>
      <c r="BZ648" s="1" t="n">
        <f aca="false">LN(BX648/BX647)</f>
        <v>0.0108578699720491</v>
      </c>
      <c r="CA648" s="56" t="n">
        <f aca="false">BV648</f>
        <v>36326</v>
      </c>
      <c r="CB648" s="1" t="n">
        <f aca="false">IF(ISNUMBER(STDEV(BY627:BY648)),STDEV(BY627:BY648)*SQRT(252),0)</f>
        <v>0.342848772519865</v>
      </c>
      <c r="CC648" s="1" t="n">
        <f aca="false">IF(ISNUMBER(STDEV(BZ627:BZ648)),STDEV(BZ627:BZ648)*SQRT(252),0)</f>
        <v>0.296706825120995</v>
      </c>
    </row>
    <row r="649" customFormat="false" ht="12.75" hidden="false" customHeight="false" outlineLevel="0" collapsed="false">
      <c r="A649" s="1" t="n">
        <f aca="false">A650-1</f>
        <v>1082</v>
      </c>
      <c r="B649" s="56" t="n">
        <f aca="false">HLOOKUP("date",IF(TERM2="cash",cash,PRICELOOK),IF(A649&gt;=2,A649,2),FALSE())</f>
        <v>36327</v>
      </c>
      <c r="C649" s="1" t="n">
        <f aca="false">IF(MIN($N649:$O649)=0,0,N649)</f>
        <v>2.165</v>
      </c>
      <c r="D649" s="35" t="n">
        <f aca="false">IF(ma=7,AVERAGE(C643:C649),IF(ma=14,AVERAGE(C636:C649),IF(ma=30,AVERAGE(C620:C649),IF(ma=40,AVERAGE(C610:C649),0))))</f>
        <v>0</v>
      </c>
      <c r="E649" s="1" t="n">
        <f aca="false">IF(MIN($N649:$O649)=0,0,O649)</f>
        <v>2.34</v>
      </c>
      <c r="I649" s="56" t="n">
        <f aca="false">B649</f>
        <v>36327</v>
      </c>
      <c r="J649" s="35" t="n">
        <f aca="false">IF(MIN(C649,E649)=0,0,E649-C649)</f>
        <v>0.175</v>
      </c>
      <c r="K649" s="35" t="n">
        <f aca="false">IF(ma=7,AVERAGE(J643:J649),IF(ma=14,AVERAGE(J636:J649),IF(ma=30,AVERAGE(J620:J649),IF(ma=40,AVERAGE(J610:J649),0))))</f>
        <v>0</v>
      </c>
      <c r="L649" s="35"/>
      <c r="M649" s="35"/>
      <c r="N649" s="28" t="n">
        <f aca="false">IF(BASISYN="YES",Q649-S649,Q649)</f>
        <v>2.165</v>
      </c>
      <c r="O649" s="28" t="n">
        <f aca="false">IF(BASISYN="YES",R649-T649,R649)</f>
        <v>2.34</v>
      </c>
      <c r="Q649" s="28" t="n">
        <f aca="false">IF(ISNA(V649),Q648,V649)</f>
        <v>2.165</v>
      </c>
      <c r="R649" s="28" t="n">
        <f aca="false">IF(ISNA(W649),R648,W649)</f>
        <v>2.34</v>
      </c>
      <c r="S649" s="28" t="n">
        <f aca="false">IF(ISNA(X649),S648,X649)</f>
        <v>2.275</v>
      </c>
      <c r="T649" s="28" t="n">
        <f aca="false">IF(ISNA(Y649),T648,Y649)</f>
        <v>2.275</v>
      </c>
      <c r="V649" s="28" t="n">
        <f aca="false">VLOOKUP($B649,IF(V$1=2,PRICELOOK2,IF(V$1=3,PRICELOOK3,IF(V$1=4,cash,PRICELOOK))),V$2,FALSE())</f>
        <v>2.165</v>
      </c>
      <c r="W649" s="28" t="n">
        <f aca="false">VLOOKUP($B649,IF(W$1=2,PRICELOOK2,IF(W$1=3,PRICELOOK3,IF(W$1=4,cash,PRICELOOK))),W$2,FALSE())</f>
        <v>2.34</v>
      </c>
      <c r="X649" s="28" t="n">
        <f aca="false">VLOOKUP($B649,IF(X$1=2,PRICELOOK2,IF(X$1=3,PRICELOOK3,IF(X$1=4,cash,PRICELOOK))),X$2,FALSE())</f>
        <v>2.275</v>
      </c>
      <c r="Y649" s="28" t="n">
        <f aca="false">VLOOKUP($B649,IF(Y$1=2,PRICELOOK2,IF(Y$1=3,PRICELOOK3,IF(Y$1=4,cash,PRICELOOK))),Y$2,FALSE())</f>
        <v>2.275</v>
      </c>
      <c r="BK649" s="28" t="n">
        <f aca="false">V649</f>
        <v>2.165</v>
      </c>
      <c r="BL649" s="28" t="n">
        <f aca="false">W649</f>
        <v>2.34</v>
      </c>
      <c r="BM649" s="1" t="n">
        <f aca="false">IF(BK649=0,0,IF(BL649=0,0,1))</f>
        <v>1</v>
      </c>
      <c r="BN649" s="56" t="n">
        <f aca="false">B649</f>
        <v>36327</v>
      </c>
      <c r="BO649" s="71" t="n">
        <f aca="false">IF(BM649=1,CORREL(BK630:BK649,BL630:BL649),1.1)</f>
        <v>0.708296263595739</v>
      </c>
      <c r="BP649" s="28" t="n">
        <f aca="false">IF(BM649=0," ",BO649)</f>
        <v>0.708296263595739</v>
      </c>
      <c r="BV649" s="56" t="n">
        <f aca="false">BN649</f>
        <v>36327</v>
      </c>
      <c r="BW649" s="28" t="n">
        <f aca="false">V649</f>
        <v>2.165</v>
      </c>
      <c r="BX649" s="28" t="n">
        <f aca="false">W649</f>
        <v>2.34</v>
      </c>
      <c r="BY649" s="1" t="n">
        <f aca="false">LN(BW649/BW648)</f>
        <v>0.0162983817331196</v>
      </c>
      <c r="BZ649" s="1" t="n">
        <f aca="false">LN(BX649/BX648)</f>
        <v>0.0107412418314126</v>
      </c>
      <c r="CA649" s="56" t="n">
        <f aca="false">BV649</f>
        <v>36327</v>
      </c>
      <c r="CB649" s="1" t="n">
        <f aca="false">IF(ISNUMBER(STDEV(BY628:BY649)),STDEV(BY628:BY649)*SQRT(252),0)</f>
        <v>0.346710794552737</v>
      </c>
      <c r="CC649" s="1" t="n">
        <f aca="false">IF(ISNUMBER(STDEV(BZ628:BZ649)),STDEV(BZ628:BZ649)*SQRT(252),0)</f>
        <v>0.298191486059853</v>
      </c>
    </row>
    <row r="650" customFormat="false" ht="12.75" hidden="false" customHeight="false" outlineLevel="0" collapsed="false">
      <c r="A650" s="1" t="n">
        <f aca="false">A651-1</f>
        <v>1083</v>
      </c>
      <c r="B650" s="56" t="n">
        <f aca="false">HLOOKUP("date",IF(TERM2="cash",cash,PRICELOOK),IF(A650&gt;=2,A650,2),FALSE())</f>
        <v>36328</v>
      </c>
      <c r="C650" s="1" t="n">
        <f aca="false">IF(MIN($N650:$O650)=0,0,N650)</f>
        <v>2.165</v>
      </c>
      <c r="D650" s="35" t="n">
        <f aca="false">IF(ma=7,AVERAGE(C644:C650),IF(ma=14,AVERAGE(C637:C650),IF(ma=30,AVERAGE(C621:C650),IF(ma=40,AVERAGE(C611:C650),0))))</f>
        <v>0</v>
      </c>
      <c r="E650" s="1" t="n">
        <f aca="false">IF(MIN($N650:$O650)=0,0,O650)</f>
        <v>2.35</v>
      </c>
      <c r="I650" s="56" t="n">
        <f aca="false">B650</f>
        <v>36328</v>
      </c>
      <c r="J650" s="35" t="n">
        <f aca="false">IF(MIN(C650,E650)=0,0,E650-C650)</f>
        <v>0.185</v>
      </c>
      <c r="K650" s="35" t="n">
        <f aca="false">IF(ma=7,AVERAGE(J644:J650),IF(ma=14,AVERAGE(J637:J650),IF(ma=30,AVERAGE(J621:J650),IF(ma=40,AVERAGE(J611:J650),0))))</f>
        <v>0</v>
      </c>
      <c r="L650" s="35"/>
      <c r="M650" s="35"/>
      <c r="N650" s="28" t="n">
        <f aca="false">IF(BASISYN="YES",Q650-S650,Q650)</f>
        <v>2.165</v>
      </c>
      <c r="O650" s="28" t="n">
        <f aca="false">IF(BASISYN="YES",R650-T650,R650)</f>
        <v>2.35</v>
      </c>
      <c r="Q650" s="28" t="n">
        <f aca="false">IF(ISNA(V650),Q649,V650)</f>
        <v>2.165</v>
      </c>
      <c r="R650" s="28" t="n">
        <f aca="false">IF(ISNA(W650),R649,W650)</f>
        <v>2.35</v>
      </c>
      <c r="S650" s="28" t="n">
        <f aca="false">IF(ISNA(X650),S649,X650)</f>
        <v>2.24</v>
      </c>
      <c r="T650" s="28" t="n">
        <f aca="false">IF(ISNA(Y650),T649,Y650)</f>
        <v>2.24</v>
      </c>
      <c r="V650" s="28" t="n">
        <f aca="false">VLOOKUP($B650,IF(V$1=2,PRICELOOK2,IF(V$1=3,PRICELOOK3,IF(V$1=4,cash,PRICELOOK))),V$2,FALSE())</f>
        <v>2.165</v>
      </c>
      <c r="W650" s="28" t="n">
        <f aca="false">VLOOKUP($B650,IF(W$1=2,PRICELOOK2,IF(W$1=3,PRICELOOK3,IF(W$1=4,cash,PRICELOOK))),W$2,FALSE())</f>
        <v>2.35</v>
      </c>
      <c r="X650" s="28" t="n">
        <f aca="false">VLOOKUP($B650,IF(X$1=2,PRICELOOK2,IF(X$1=3,PRICELOOK3,IF(X$1=4,cash,PRICELOOK))),X$2,FALSE())</f>
        <v>2.24</v>
      </c>
      <c r="Y650" s="28" t="n">
        <f aca="false">VLOOKUP($B650,IF(Y$1=2,PRICELOOK2,IF(Y$1=3,PRICELOOK3,IF(Y$1=4,cash,PRICELOOK))),Y$2,FALSE())</f>
        <v>2.24</v>
      </c>
      <c r="BK650" s="28" t="n">
        <f aca="false">V650</f>
        <v>2.165</v>
      </c>
      <c r="BL650" s="28" t="n">
        <f aca="false">W650</f>
        <v>2.35</v>
      </c>
      <c r="BM650" s="1" t="n">
        <f aca="false">IF(BK650=0,0,IF(BL650=0,0,1))</f>
        <v>1</v>
      </c>
      <c r="BN650" s="56" t="n">
        <f aca="false">B650</f>
        <v>36328</v>
      </c>
      <c r="BO650" s="71" t="n">
        <f aca="false">IF(BM650=1,CORREL(BK631:BK650,BL631:BL650),1.1)</f>
        <v>0.665914393488732</v>
      </c>
      <c r="BP650" s="28" t="n">
        <f aca="false">IF(BM650=0," ",BO650)</f>
        <v>0.665914393488732</v>
      </c>
      <c r="BV650" s="56" t="n">
        <f aca="false">BN650</f>
        <v>36328</v>
      </c>
      <c r="BW650" s="28" t="n">
        <f aca="false">V650</f>
        <v>2.165</v>
      </c>
      <c r="BX650" s="28" t="n">
        <f aca="false">W650</f>
        <v>2.35</v>
      </c>
      <c r="BY650" s="1" t="n">
        <f aca="false">LN(BW650/BW649)</f>
        <v>0</v>
      </c>
      <c r="BZ650" s="1" t="n">
        <f aca="false">LN(BX650/BX649)</f>
        <v>0.00426439878645774</v>
      </c>
      <c r="CA650" s="56" t="n">
        <f aca="false">BV650</f>
        <v>36328</v>
      </c>
      <c r="CB650" s="1" t="n">
        <f aca="false">IF(ISNUMBER(STDEV(BY629:BY650)),STDEV(BY629:BY650)*SQRT(252),0)</f>
        <v>0.346579999732455</v>
      </c>
      <c r="CC650" s="1" t="n">
        <f aca="false">IF(ISNUMBER(STDEV(BZ629:BZ650)),STDEV(BZ629:BZ650)*SQRT(252),0)</f>
        <v>0.298173026333553</v>
      </c>
    </row>
    <row r="651" customFormat="false" ht="12.75" hidden="false" customHeight="false" outlineLevel="0" collapsed="false">
      <c r="A651" s="1" t="n">
        <f aca="false">A652-1</f>
        <v>1084</v>
      </c>
      <c r="B651" s="56" t="n">
        <f aca="false">HLOOKUP("date",IF(TERM2="cash",cash,PRICELOOK),IF(A651&gt;=2,A651,2),FALSE())</f>
        <v>36329</v>
      </c>
      <c r="C651" s="1" t="n">
        <f aca="false">IF(MIN($N651:$O651)=0,0,N651)</f>
        <v>2.135</v>
      </c>
      <c r="D651" s="35" t="n">
        <f aca="false">IF(ma=7,AVERAGE(C645:C651),IF(ma=14,AVERAGE(C638:C651),IF(ma=30,AVERAGE(C622:C651),IF(ma=40,AVERAGE(C612:C651),0))))</f>
        <v>0</v>
      </c>
      <c r="E651" s="1" t="n">
        <f aca="false">IF(MIN($N651:$O651)=0,0,O651)</f>
        <v>2.335</v>
      </c>
      <c r="I651" s="56" t="n">
        <f aca="false">B651</f>
        <v>36329</v>
      </c>
      <c r="J651" s="35" t="n">
        <f aca="false">IF(MIN(C651,E651)=0,0,E651-C651)</f>
        <v>0.2</v>
      </c>
      <c r="K651" s="35" t="n">
        <f aca="false">IF(ma=7,AVERAGE(J645:J651),IF(ma=14,AVERAGE(J638:J651),IF(ma=30,AVERAGE(J622:J651),IF(ma=40,AVERAGE(J612:J651),0))))</f>
        <v>0</v>
      </c>
      <c r="L651" s="35"/>
      <c r="M651" s="35"/>
      <c r="N651" s="28" t="n">
        <f aca="false">IF(BASISYN="YES",Q651-S651,Q651)</f>
        <v>2.135</v>
      </c>
      <c r="O651" s="28" t="n">
        <f aca="false">IF(BASISYN="YES",R651-T651,R651)</f>
        <v>2.335</v>
      </c>
      <c r="Q651" s="28" t="n">
        <f aca="false">IF(ISNA(V651),Q650,V651)</f>
        <v>2.135</v>
      </c>
      <c r="R651" s="28" t="n">
        <f aca="false">IF(ISNA(W651),R650,W651)</f>
        <v>2.335</v>
      </c>
      <c r="S651" s="28" t="n">
        <f aca="false">IF(ISNA(X651),S650,X651)</f>
        <v>2.235</v>
      </c>
      <c r="T651" s="28" t="n">
        <f aca="false">IF(ISNA(Y651),T650,Y651)</f>
        <v>2.235</v>
      </c>
      <c r="V651" s="28" t="n">
        <f aca="false">VLOOKUP($B651,IF(V$1=2,PRICELOOK2,IF(V$1=3,PRICELOOK3,IF(V$1=4,cash,PRICELOOK))),V$2,FALSE())</f>
        <v>2.135</v>
      </c>
      <c r="W651" s="28" t="n">
        <f aca="false">VLOOKUP($B651,IF(W$1=2,PRICELOOK2,IF(W$1=3,PRICELOOK3,IF(W$1=4,cash,PRICELOOK))),W$2,FALSE())</f>
        <v>2.335</v>
      </c>
      <c r="X651" s="28" t="n">
        <f aca="false">VLOOKUP($B651,IF(X$1=2,PRICELOOK2,IF(X$1=3,PRICELOOK3,IF(X$1=4,cash,PRICELOOK))),X$2,FALSE())</f>
        <v>2.235</v>
      </c>
      <c r="Y651" s="28" t="n">
        <f aca="false">VLOOKUP($B651,IF(Y$1=2,PRICELOOK2,IF(Y$1=3,PRICELOOK3,IF(Y$1=4,cash,PRICELOOK))),Y$2,FALSE())</f>
        <v>2.235</v>
      </c>
      <c r="BK651" s="28" t="n">
        <f aca="false">V651</f>
        <v>2.135</v>
      </c>
      <c r="BL651" s="28" t="n">
        <f aca="false">W651</f>
        <v>2.335</v>
      </c>
      <c r="BM651" s="1" t="n">
        <f aca="false">IF(BK651=0,0,IF(BL651=0,0,1))</f>
        <v>1</v>
      </c>
      <c r="BN651" s="56" t="n">
        <f aca="false">B651</f>
        <v>36329</v>
      </c>
      <c r="BO651" s="71" t="n">
        <f aca="false">IF(BM651=1,CORREL(BK632:BK651,BL632:BL651),1.1)</f>
        <v>0.585528994776643</v>
      </c>
      <c r="BP651" s="28" t="n">
        <f aca="false">IF(BM651=0," ",BO651)</f>
        <v>0.585528994776643</v>
      </c>
      <c r="BV651" s="56" t="n">
        <f aca="false">BN651</f>
        <v>36329</v>
      </c>
      <c r="BW651" s="28" t="n">
        <f aca="false">V651</f>
        <v>2.135</v>
      </c>
      <c r="BX651" s="28" t="n">
        <f aca="false">W651</f>
        <v>2.335</v>
      </c>
      <c r="BY651" s="1" t="n">
        <f aca="false">LN(BW651/BW650)</f>
        <v>-0.0139537147738654</v>
      </c>
      <c r="BZ651" s="1" t="n">
        <f aca="false">LN(BX651/BX650)</f>
        <v>-0.00640343703520702</v>
      </c>
      <c r="CA651" s="56" t="n">
        <f aca="false">BV651</f>
        <v>36329</v>
      </c>
      <c r="CB651" s="1" t="n">
        <f aca="false">IF(ISNUMBER(STDEV(BY630:BY651)),STDEV(BY630:BY651)*SQRT(252),0)</f>
        <v>0.350497179706017</v>
      </c>
      <c r="CC651" s="1" t="n">
        <f aca="false">IF(ISNUMBER(STDEV(BZ630:BZ651)),STDEV(BZ630:BZ651)*SQRT(252),0)</f>
        <v>0.297773767160865</v>
      </c>
    </row>
    <row r="652" customFormat="false" ht="12.75" hidden="false" customHeight="false" outlineLevel="0" collapsed="false">
      <c r="A652" s="1" t="n">
        <f aca="false">A653-1</f>
        <v>1085</v>
      </c>
      <c r="B652" s="56" t="n">
        <f aca="false">HLOOKUP("date",IF(TERM2="cash",cash,PRICELOOK),IF(A652&gt;=2,A652,2),FALSE())</f>
        <v>36330</v>
      </c>
      <c r="C652" s="1" t="n">
        <f aca="false">IF(MIN($N652:$O652)=0,0,N652)</f>
        <v>2.135</v>
      </c>
      <c r="D652" s="35" t="n">
        <f aca="false">IF(ma=7,AVERAGE(C646:C652),IF(ma=14,AVERAGE(C639:C652),IF(ma=30,AVERAGE(C623:C652),IF(ma=40,AVERAGE(C613:C652),0))))</f>
        <v>0</v>
      </c>
      <c r="E652" s="1" t="n">
        <f aca="false">IF(MIN($N652:$O652)=0,0,O652)</f>
        <v>2.335</v>
      </c>
      <c r="I652" s="56" t="n">
        <f aca="false">B652</f>
        <v>36330</v>
      </c>
      <c r="J652" s="35" t="n">
        <f aca="false">IF(MIN(C652,E652)=0,0,E652-C652)</f>
        <v>0.2</v>
      </c>
      <c r="K652" s="35" t="n">
        <f aca="false">IF(ma=7,AVERAGE(J646:J652),IF(ma=14,AVERAGE(J639:J652),IF(ma=30,AVERAGE(J623:J652),IF(ma=40,AVERAGE(J613:J652),0))))</f>
        <v>0</v>
      </c>
      <c r="L652" s="35"/>
      <c r="M652" s="35"/>
      <c r="N652" s="28" t="n">
        <f aca="false">IF(BASISYN="YES",Q652-S652,Q652)</f>
        <v>2.135</v>
      </c>
      <c r="O652" s="28" t="n">
        <f aca="false">IF(BASISYN="YES",R652-T652,R652)</f>
        <v>2.335</v>
      </c>
      <c r="Q652" s="28" t="n">
        <f aca="false">IF(ISNA(V652),Q651,V652)</f>
        <v>2.135</v>
      </c>
      <c r="R652" s="28" t="n">
        <f aca="false">IF(ISNA(W652),R651,W652)</f>
        <v>2.335</v>
      </c>
      <c r="S652" s="28" t="n">
        <f aca="false">IF(ISNA(X652),S651,X652)</f>
        <v>2.235</v>
      </c>
      <c r="T652" s="28" t="n">
        <f aca="false">IF(ISNA(Y652),T651,Y652)</f>
        <v>2.235</v>
      </c>
      <c r="V652" s="28" t="n">
        <f aca="false">VLOOKUP($B652,IF(V$1=2,PRICELOOK2,IF(V$1=3,PRICELOOK3,IF(V$1=4,cash,PRICELOOK))),V$2,FALSE())</f>
        <v>2.135</v>
      </c>
      <c r="W652" s="28" t="n">
        <f aca="false">VLOOKUP($B652,IF(W$1=2,PRICELOOK2,IF(W$1=3,PRICELOOK3,IF(W$1=4,cash,PRICELOOK))),W$2,FALSE())</f>
        <v>2.335</v>
      </c>
      <c r="X652" s="28" t="n">
        <f aca="false">VLOOKUP($B652,IF(X$1=2,PRICELOOK2,IF(X$1=3,PRICELOOK3,IF(X$1=4,cash,PRICELOOK))),X$2,FALSE())</f>
        <v>2.235</v>
      </c>
      <c r="Y652" s="28" t="n">
        <f aca="false">VLOOKUP($B652,IF(Y$1=2,PRICELOOK2,IF(Y$1=3,PRICELOOK3,IF(Y$1=4,cash,PRICELOOK))),Y$2,FALSE())</f>
        <v>2.235</v>
      </c>
      <c r="BK652" s="28" t="n">
        <f aca="false">V652</f>
        <v>2.135</v>
      </c>
      <c r="BL652" s="28" t="n">
        <f aca="false">W652</f>
        <v>2.335</v>
      </c>
      <c r="BM652" s="1" t="n">
        <f aca="false">IF(BK652=0,0,IF(BL652=0,0,1))</f>
        <v>1</v>
      </c>
      <c r="BN652" s="56" t="n">
        <f aca="false">B652</f>
        <v>36330</v>
      </c>
      <c r="BO652" s="71" t="n">
        <f aca="false">IF(BM652=1,CORREL(BK633:BK652,BL633:BL652),1.1)</f>
        <v>0.495961057696273</v>
      </c>
      <c r="BP652" s="28" t="n">
        <f aca="false">IF(BM652=0," ",BO652)</f>
        <v>0.495961057696273</v>
      </c>
      <c r="BV652" s="56" t="n">
        <f aca="false">BN652</f>
        <v>36330</v>
      </c>
      <c r="BW652" s="28" t="n">
        <f aca="false">V652</f>
        <v>2.135</v>
      </c>
      <c r="BX652" s="28" t="n">
        <f aca="false">W652</f>
        <v>2.335</v>
      </c>
      <c r="BY652" s="1" t="n">
        <f aca="false">LN(BW652/BW651)</f>
        <v>0</v>
      </c>
      <c r="BZ652" s="1" t="n">
        <f aca="false">LN(BX652/BX651)</f>
        <v>0</v>
      </c>
      <c r="CA652" s="56" t="n">
        <f aca="false">BV652</f>
        <v>36330</v>
      </c>
      <c r="CB652" s="1" t="n">
        <f aca="false">IF(ISNUMBER(STDEV(BY631:BY652)),STDEV(BY631:BY652)*SQRT(252),0)</f>
        <v>0.349359767018553</v>
      </c>
      <c r="CC652" s="1" t="n">
        <f aca="false">IF(ISNUMBER(STDEV(BZ631:BZ652)),STDEV(BZ631:BZ652)*SQRT(252),0)</f>
        <v>0.262763183941718</v>
      </c>
    </row>
    <row r="653" customFormat="false" ht="12.75" hidden="false" customHeight="false" outlineLevel="0" collapsed="false">
      <c r="A653" s="1" t="n">
        <f aca="false">A654-1</f>
        <v>1086</v>
      </c>
      <c r="B653" s="56" t="n">
        <f aca="false">HLOOKUP("date",IF(TERM2="cash",cash,PRICELOOK),IF(A653&gt;=2,A653,2),FALSE())</f>
        <v>36331</v>
      </c>
      <c r="C653" s="1" t="n">
        <f aca="false">IF(MIN($N653:$O653)=0,0,N653)</f>
        <v>2.135</v>
      </c>
      <c r="D653" s="35" t="n">
        <f aca="false">IF(ma=7,AVERAGE(C647:C653),IF(ma=14,AVERAGE(C640:C653),IF(ma=30,AVERAGE(C624:C653),IF(ma=40,AVERAGE(C614:C653),0))))</f>
        <v>0</v>
      </c>
      <c r="E653" s="1" t="n">
        <f aca="false">IF(MIN($N653:$O653)=0,0,O653)</f>
        <v>2.335</v>
      </c>
      <c r="I653" s="56" t="n">
        <f aca="false">B653</f>
        <v>36331</v>
      </c>
      <c r="J653" s="35" t="n">
        <f aca="false">IF(MIN(C653,E653)=0,0,E653-C653)</f>
        <v>0.2</v>
      </c>
      <c r="K653" s="35" t="n">
        <f aca="false">IF(ma=7,AVERAGE(J647:J653),IF(ma=14,AVERAGE(J640:J653),IF(ma=30,AVERAGE(J624:J653),IF(ma=40,AVERAGE(J614:J653),0))))</f>
        <v>0</v>
      </c>
      <c r="L653" s="35"/>
      <c r="M653" s="35"/>
      <c r="N653" s="28" t="n">
        <f aca="false">IF(BASISYN="YES",Q653-S653,Q653)</f>
        <v>2.135</v>
      </c>
      <c r="O653" s="28" t="n">
        <f aca="false">IF(BASISYN="YES",R653-T653,R653)</f>
        <v>2.335</v>
      </c>
      <c r="Q653" s="28" t="n">
        <f aca="false">IF(ISNA(V653),Q652,V653)</f>
        <v>2.135</v>
      </c>
      <c r="R653" s="28" t="n">
        <f aca="false">IF(ISNA(W653),R652,W653)</f>
        <v>2.335</v>
      </c>
      <c r="S653" s="28" t="n">
        <f aca="false">IF(ISNA(X653),S652,X653)</f>
        <v>2.235</v>
      </c>
      <c r="T653" s="28" t="n">
        <f aca="false">IF(ISNA(Y653),T652,Y653)</f>
        <v>2.235</v>
      </c>
      <c r="V653" s="28" t="n">
        <f aca="false">VLOOKUP($B653,IF(V$1=2,PRICELOOK2,IF(V$1=3,PRICELOOK3,IF(V$1=4,cash,PRICELOOK))),V$2,FALSE())</f>
        <v>2.135</v>
      </c>
      <c r="W653" s="28" t="n">
        <f aca="false">VLOOKUP($B653,IF(W$1=2,PRICELOOK2,IF(W$1=3,PRICELOOK3,IF(W$1=4,cash,PRICELOOK))),W$2,FALSE())</f>
        <v>2.335</v>
      </c>
      <c r="X653" s="28" t="n">
        <f aca="false">VLOOKUP($B653,IF(X$1=2,PRICELOOK2,IF(X$1=3,PRICELOOK3,IF(X$1=4,cash,PRICELOOK))),X$2,FALSE())</f>
        <v>2.235</v>
      </c>
      <c r="Y653" s="28" t="n">
        <f aca="false">VLOOKUP($B653,IF(Y$1=2,PRICELOOK2,IF(Y$1=3,PRICELOOK3,IF(Y$1=4,cash,PRICELOOK))),Y$2,FALSE())</f>
        <v>2.235</v>
      </c>
      <c r="BK653" s="28" t="n">
        <f aca="false">V653</f>
        <v>2.135</v>
      </c>
      <c r="BL653" s="28" t="n">
        <f aca="false">W653</f>
        <v>2.335</v>
      </c>
      <c r="BM653" s="1" t="n">
        <f aca="false">IF(BK653=0,0,IF(BL653=0,0,1))</f>
        <v>1</v>
      </c>
      <c r="BN653" s="56" t="n">
        <f aca="false">B653</f>
        <v>36331</v>
      </c>
      <c r="BO653" s="71" t="n">
        <f aca="false">IF(BM653=1,CORREL(BK634:BK653,BL634:BL653),1.1)</f>
        <v>0.41611390042707</v>
      </c>
      <c r="BP653" s="28" t="n">
        <f aca="false">IF(BM653=0," ",BO653)</f>
        <v>0.41611390042707</v>
      </c>
      <c r="BV653" s="56" t="n">
        <f aca="false">BN653</f>
        <v>36331</v>
      </c>
      <c r="BW653" s="28" t="n">
        <f aca="false">V653</f>
        <v>2.135</v>
      </c>
      <c r="BX653" s="28" t="n">
        <f aca="false">W653</f>
        <v>2.335</v>
      </c>
      <c r="BY653" s="1" t="n">
        <f aca="false">LN(BW653/BW652)</f>
        <v>0</v>
      </c>
      <c r="BZ653" s="1" t="n">
        <f aca="false">LN(BX653/BX652)</f>
        <v>0</v>
      </c>
      <c r="CA653" s="56" t="n">
        <f aca="false">BV653</f>
        <v>36331</v>
      </c>
      <c r="CB653" s="1" t="n">
        <f aca="false">IF(ISNUMBER(STDEV(BY632:BY653)),STDEV(BY632:BY653)*SQRT(252),0)</f>
        <v>0.349359767018553</v>
      </c>
      <c r="CC653" s="1" t="n">
        <f aca="false">IF(ISNUMBER(STDEV(BZ632:BZ653)),STDEV(BZ632:BZ653)*SQRT(252),0)</f>
        <v>0.262763183941718</v>
      </c>
    </row>
    <row r="654" customFormat="false" ht="12.75" hidden="false" customHeight="false" outlineLevel="0" collapsed="false">
      <c r="A654" s="1" t="n">
        <f aca="false">A655-1</f>
        <v>1087</v>
      </c>
      <c r="B654" s="56" t="n">
        <f aca="false">HLOOKUP("date",IF(TERM2="cash",cash,PRICELOOK),IF(A654&gt;=2,A654,2),FALSE())</f>
        <v>36332</v>
      </c>
      <c r="C654" s="1" t="n">
        <f aca="false">IF(MIN($N654:$O654)=0,0,N654)</f>
        <v>2.12</v>
      </c>
      <c r="D654" s="35" t="n">
        <f aca="false">IF(ma=7,AVERAGE(C648:C654),IF(ma=14,AVERAGE(C641:C654),IF(ma=30,AVERAGE(C625:C654),IF(ma=40,AVERAGE(C615:C654),0))))</f>
        <v>0</v>
      </c>
      <c r="E654" s="1" t="n">
        <f aca="false">IF(MIN($N654:$O654)=0,0,O654)</f>
        <v>2.305</v>
      </c>
      <c r="I654" s="56" t="n">
        <f aca="false">B654</f>
        <v>36332</v>
      </c>
      <c r="J654" s="35" t="n">
        <f aca="false">IF(MIN(C654,E654)=0,0,E654-C654)</f>
        <v>0.185</v>
      </c>
      <c r="K654" s="35" t="n">
        <f aca="false">IF(ma=7,AVERAGE(J648:J654),IF(ma=14,AVERAGE(J641:J654),IF(ma=30,AVERAGE(J625:J654),IF(ma=40,AVERAGE(J615:J654),0))))</f>
        <v>0</v>
      </c>
      <c r="L654" s="35"/>
      <c r="M654" s="35"/>
      <c r="N654" s="28" t="n">
        <f aca="false">IF(BASISYN="YES",Q654-S654,Q654)</f>
        <v>2.12</v>
      </c>
      <c r="O654" s="28" t="n">
        <f aca="false">IF(BASISYN="YES",R654-T654,R654)</f>
        <v>2.305</v>
      </c>
      <c r="Q654" s="28" t="n">
        <f aca="false">IF(ISNA(V654),Q653,V654)</f>
        <v>2.12</v>
      </c>
      <c r="R654" s="28" t="n">
        <f aca="false">IF(ISNA(W654),R653,W654)</f>
        <v>2.305</v>
      </c>
      <c r="S654" s="28" t="n">
        <f aca="false">IF(ISNA(X654),S653,X654)</f>
        <v>2.215</v>
      </c>
      <c r="T654" s="28" t="n">
        <f aca="false">IF(ISNA(Y654),T653,Y654)</f>
        <v>2.215</v>
      </c>
      <c r="V654" s="28" t="n">
        <f aca="false">VLOOKUP($B654,IF(V$1=2,PRICELOOK2,IF(V$1=3,PRICELOOK3,IF(V$1=4,cash,PRICELOOK))),V$2,FALSE())</f>
        <v>2.12</v>
      </c>
      <c r="W654" s="28" t="n">
        <f aca="false">VLOOKUP($B654,IF(W$1=2,PRICELOOK2,IF(W$1=3,PRICELOOK3,IF(W$1=4,cash,PRICELOOK))),W$2,FALSE())</f>
        <v>2.305</v>
      </c>
      <c r="X654" s="28" t="n">
        <f aca="false">VLOOKUP($B654,IF(X$1=2,PRICELOOK2,IF(X$1=3,PRICELOOK3,IF(X$1=4,cash,PRICELOOK))),X$2,FALSE())</f>
        <v>2.215</v>
      </c>
      <c r="Y654" s="28" t="n">
        <f aca="false">VLOOKUP($B654,IF(Y$1=2,PRICELOOK2,IF(Y$1=3,PRICELOOK3,IF(Y$1=4,cash,PRICELOOK))),Y$2,FALSE())</f>
        <v>2.215</v>
      </c>
      <c r="BK654" s="28" t="n">
        <f aca="false">V654</f>
        <v>2.12</v>
      </c>
      <c r="BL654" s="28" t="n">
        <f aca="false">W654</f>
        <v>2.305</v>
      </c>
      <c r="BM654" s="1" t="n">
        <f aca="false">IF(BK654=0,0,IF(BL654=0,0,1))</f>
        <v>1</v>
      </c>
      <c r="BN654" s="56" t="n">
        <f aca="false">B654</f>
        <v>36332</v>
      </c>
      <c r="BO654" s="71" t="n">
        <f aca="false">IF(BM654=1,CORREL(BK635:BK654,BL635:BL654),1.1)</f>
        <v>0.402523351605871</v>
      </c>
      <c r="BP654" s="28" t="n">
        <f aca="false">IF(BM654=0," ",BO654)</f>
        <v>0.402523351605871</v>
      </c>
      <c r="BV654" s="56" t="n">
        <f aca="false">BN654</f>
        <v>36332</v>
      </c>
      <c r="BW654" s="28" t="n">
        <f aca="false">V654</f>
        <v>2.12</v>
      </c>
      <c r="BX654" s="28" t="n">
        <f aca="false">W654</f>
        <v>2.305</v>
      </c>
      <c r="BY654" s="1" t="n">
        <f aca="false">LN(BW654/BW653)</f>
        <v>-0.00705055799666669</v>
      </c>
      <c r="BZ654" s="1" t="n">
        <f aca="false">LN(BX654/BX653)</f>
        <v>-0.0129312146722487</v>
      </c>
      <c r="CA654" s="56" t="n">
        <f aca="false">BV654</f>
        <v>36332</v>
      </c>
      <c r="CB654" s="1" t="n">
        <f aca="false">IF(ISNUMBER(STDEV(BY633:BY654)),STDEV(BY633:BY654)*SQRT(252),0)</f>
        <v>0.350460262376776</v>
      </c>
      <c r="CC654" s="1" t="n">
        <f aca="false">IF(ISNUMBER(STDEV(BZ633:BZ654)),STDEV(BZ633:BZ654)*SQRT(252),0)</f>
        <v>0.268195507545054</v>
      </c>
    </row>
    <row r="655" customFormat="false" ht="12.75" hidden="false" customHeight="false" outlineLevel="0" collapsed="false">
      <c r="A655" s="1" t="n">
        <f aca="false">A656-1</f>
        <v>1088</v>
      </c>
      <c r="B655" s="56" t="n">
        <f aca="false">HLOOKUP("date",IF(TERM2="cash",cash,PRICELOOK),IF(A655&gt;=2,A655,2),FALSE())</f>
        <v>36333</v>
      </c>
      <c r="C655" s="1" t="n">
        <f aca="false">IF(MIN($N655:$O655)=0,0,N655)</f>
        <v>2.125</v>
      </c>
      <c r="D655" s="35" t="n">
        <f aca="false">IF(ma=7,AVERAGE(C649:C655),IF(ma=14,AVERAGE(C642:C655),IF(ma=30,AVERAGE(C626:C655),IF(ma=40,AVERAGE(C616:C655),0))))</f>
        <v>0</v>
      </c>
      <c r="E655" s="1" t="n">
        <f aca="false">IF(MIN($N655:$O655)=0,0,O655)</f>
        <v>2.33</v>
      </c>
      <c r="I655" s="56" t="n">
        <f aca="false">B655</f>
        <v>36333</v>
      </c>
      <c r="J655" s="35" t="n">
        <f aca="false">IF(MIN(C655,E655)=0,0,E655-C655)</f>
        <v>0.205</v>
      </c>
      <c r="K655" s="35" t="n">
        <f aca="false">IF(ma=7,AVERAGE(J649:J655),IF(ma=14,AVERAGE(J642:J655),IF(ma=30,AVERAGE(J626:J655),IF(ma=40,AVERAGE(J616:J655),0))))</f>
        <v>0</v>
      </c>
      <c r="L655" s="35"/>
      <c r="M655" s="35"/>
      <c r="N655" s="28" t="n">
        <f aca="false">IF(BASISYN="YES",Q655-S655,Q655)</f>
        <v>2.125</v>
      </c>
      <c r="O655" s="28" t="n">
        <f aca="false">IF(BASISYN="YES",R655-T655,R655)</f>
        <v>2.33</v>
      </c>
      <c r="Q655" s="28" t="n">
        <f aca="false">IF(ISNA(V655),Q654,V655)</f>
        <v>2.125</v>
      </c>
      <c r="R655" s="28" t="n">
        <f aca="false">IF(ISNA(W655),R654,W655)</f>
        <v>2.33</v>
      </c>
      <c r="S655" s="28" t="n">
        <f aca="false">IF(ISNA(X655),S654,X655)</f>
        <v>2.22</v>
      </c>
      <c r="T655" s="28" t="n">
        <f aca="false">IF(ISNA(Y655),T654,Y655)</f>
        <v>2.22</v>
      </c>
      <c r="V655" s="28" t="n">
        <f aca="false">VLOOKUP($B655,IF(V$1=2,PRICELOOK2,IF(V$1=3,PRICELOOK3,IF(V$1=4,cash,PRICELOOK))),V$2,FALSE())</f>
        <v>2.125</v>
      </c>
      <c r="W655" s="28" t="n">
        <f aca="false">VLOOKUP($B655,IF(W$1=2,PRICELOOK2,IF(W$1=3,PRICELOOK3,IF(W$1=4,cash,PRICELOOK))),W$2,FALSE())</f>
        <v>2.33</v>
      </c>
      <c r="X655" s="28" t="n">
        <f aca="false">VLOOKUP($B655,IF(X$1=2,PRICELOOK2,IF(X$1=3,PRICELOOK3,IF(X$1=4,cash,PRICELOOK))),X$2,FALSE())</f>
        <v>2.22</v>
      </c>
      <c r="Y655" s="28" t="n">
        <f aca="false">VLOOKUP($B655,IF(Y$1=2,PRICELOOK2,IF(Y$1=3,PRICELOOK3,IF(Y$1=4,cash,PRICELOOK))),Y$2,FALSE())</f>
        <v>2.22</v>
      </c>
      <c r="BK655" s="28" t="n">
        <f aca="false">V655</f>
        <v>2.125</v>
      </c>
      <c r="BL655" s="28" t="n">
        <f aca="false">W655</f>
        <v>2.33</v>
      </c>
      <c r="BM655" s="1" t="n">
        <f aca="false">IF(BK655=0,0,IF(BL655=0,0,1))</f>
        <v>1</v>
      </c>
      <c r="BN655" s="56" t="n">
        <f aca="false">B655</f>
        <v>36333</v>
      </c>
      <c r="BO655" s="71" t="n">
        <f aca="false">IF(BM655=1,CORREL(BK636:BK655,BL636:BL655),1.1)</f>
        <v>0.413517074249089</v>
      </c>
      <c r="BP655" s="28" t="n">
        <f aca="false">IF(BM655=0," ",BO655)</f>
        <v>0.413517074249089</v>
      </c>
      <c r="BV655" s="56" t="n">
        <f aca="false">BN655</f>
        <v>36333</v>
      </c>
      <c r="BW655" s="28" t="n">
        <f aca="false">V655</f>
        <v>2.125</v>
      </c>
      <c r="BX655" s="28" t="n">
        <f aca="false">W655</f>
        <v>2.33</v>
      </c>
      <c r="BY655" s="1" t="n">
        <f aca="false">LN(BW655/BW654)</f>
        <v>0.00235571369245898</v>
      </c>
      <c r="BZ655" s="1" t="n">
        <f aca="false">LN(BX655/BX654)</f>
        <v>0.0107875911289974</v>
      </c>
      <c r="CA655" s="56" t="n">
        <f aca="false">BV655</f>
        <v>36333</v>
      </c>
      <c r="CB655" s="1" t="n">
        <f aca="false">IF(ISNUMBER(STDEV(BY634:BY655)),STDEV(BY634:BY655)*SQRT(252),0)</f>
        <v>0.350457917416909</v>
      </c>
      <c r="CC655" s="1" t="n">
        <f aca="false">IF(ISNUMBER(STDEV(BZ634:BZ655)),STDEV(BZ634:BZ655)*SQRT(252),0)</f>
        <v>0.26795943488405</v>
      </c>
    </row>
    <row r="656" customFormat="false" ht="12.75" hidden="false" customHeight="false" outlineLevel="0" collapsed="false">
      <c r="A656" s="1" t="n">
        <f aca="false">A657-1</f>
        <v>1089</v>
      </c>
      <c r="B656" s="56" t="n">
        <f aca="false">HLOOKUP("date",IF(TERM2="cash",cash,PRICELOOK),IF(A656&gt;=2,A656,2),FALSE())</f>
        <v>36334</v>
      </c>
      <c r="C656" s="1" t="n">
        <f aca="false">IF(MIN($N656:$O656)=0,0,N656)</f>
        <v>2.14</v>
      </c>
      <c r="D656" s="35" t="n">
        <f aca="false">IF(ma=7,AVERAGE(C650:C656),IF(ma=14,AVERAGE(C643:C656),IF(ma=30,AVERAGE(C627:C656),IF(ma=40,AVERAGE(C617:C656),0))))</f>
        <v>0</v>
      </c>
      <c r="E656" s="1" t="n">
        <f aca="false">IF(MIN($N656:$O656)=0,0,O656)</f>
        <v>2.335</v>
      </c>
      <c r="I656" s="56" t="n">
        <f aca="false">B656</f>
        <v>36334</v>
      </c>
      <c r="J656" s="35" t="n">
        <f aca="false">IF(MIN(C656,E656)=0,0,E656-C656)</f>
        <v>0.195</v>
      </c>
      <c r="K656" s="35" t="n">
        <f aca="false">IF(ma=7,AVERAGE(J650:J656),IF(ma=14,AVERAGE(J643:J656),IF(ma=30,AVERAGE(J627:J656),IF(ma=40,AVERAGE(J617:J656),0))))</f>
        <v>0</v>
      </c>
      <c r="L656" s="35"/>
      <c r="M656" s="35"/>
      <c r="N656" s="28" t="n">
        <f aca="false">IF(BASISYN="YES",Q656-S656,Q656)</f>
        <v>2.14</v>
      </c>
      <c r="O656" s="28" t="n">
        <f aca="false">IF(BASISYN="YES",R656-T656,R656)</f>
        <v>2.335</v>
      </c>
      <c r="Q656" s="28" t="n">
        <f aca="false">IF(ISNA(V656),Q655,V656)</f>
        <v>2.14</v>
      </c>
      <c r="R656" s="28" t="n">
        <f aca="false">IF(ISNA(W656),R655,W656)</f>
        <v>2.335</v>
      </c>
      <c r="S656" s="28" t="n">
        <f aca="false">IF(ISNA(X656),S655,X656)</f>
        <v>2.245</v>
      </c>
      <c r="T656" s="28" t="n">
        <f aca="false">IF(ISNA(Y656),T655,Y656)</f>
        <v>2.245</v>
      </c>
      <c r="V656" s="28" t="n">
        <f aca="false">VLOOKUP($B656,IF(V$1=2,PRICELOOK2,IF(V$1=3,PRICELOOK3,IF(V$1=4,cash,PRICELOOK))),V$2,FALSE())</f>
        <v>2.14</v>
      </c>
      <c r="W656" s="28" t="n">
        <f aca="false">VLOOKUP($B656,IF(W$1=2,PRICELOOK2,IF(W$1=3,PRICELOOK3,IF(W$1=4,cash,PRICELOOK))),W$2,FALSE())</f>
        <v>2.335</v>
      </c>
      <c r="X656" s="28" t="n">
        <f aca="false">VLOOKUP($B656,IF(X$1=2,PRICELOOK2,IF(X$1=3,PRICELOOK3,IF(X$1=4,cash,PRICELOOK))),X$2,FALSE())</f>
        <v>2.245</v>
      </c>
      <c r="Y656" s="28" t="n">
        <f aca="false">VLOOKUP($B656,IF(Y$1=2,PRICELOOK2,IF(Y$1=3,PRICELOOK3,IF(Y$1=4,cash,PRICELOOK))),Y$2,FALSE())</f>
        <v>2.245</v>
      </c>
      <c r="BK656" s="28" t="n">
        <f aca="false">V656</f>
        <v>2.14</v>
      </c>
      <c r="BL656" s="28" t="n">
        <f aca="false">W656</f>
        <v>2.335</v>
      </c>
      <c r="BM656" s="1" t="n">
        <f aca="false">IF(BK656=0,0,IF(BL656=0,0,1))</f>
        <v>1</v>
      </c>
      <c r="BN656" s="56" t="n">
        <f aca="false">B656</f>
        <v>36334</v>
      </c>
      <c r="BO656" s="71" t="n">
        <f aca="false">IF(BM656=1,CORREL(BK637:BK656,BL637:BL656),1.1)</f>
        <v>0.47985948133724</v>
      </c>
      <c r="BP656" s="28" t="n">
        <f aca="false">IF(BM656=0," ",BO656)</f>
        <v>0.47985948133724</v>
      </c>
      <c r="BV656" s="56" t="n">
        <f aca="false">BN656</f>
        <v>36334</v>
      </c>
      <c r="BW656" s="28" t="n">
        <f aca="false">V656</f>
        <v>2.14</v>
      </c>
      <c r="BX656" s="28" t="n">
        <f aca="false">W656</f>
        <v>2.335</v>
      </c>
      <c r="BY656" s="1" t="n">
        <f aca="false">LN(BW656/BW655)</f>
        <v>0.00703402665737998</v>
      </c>
      <c r="BZ656" s="1" t="n">
        <f aca="false">LN(BX656/BX655)</f>
        <v>0.00214362354325137</v>
      </c>
      <c r="CA656" s="56" t="n">
        <f aca="false">BV656</f>
        <v>36334</v>
      </c>
      <c r="CB656" s="1" t="n">
        <f aca="false">IF(ISNUMBER(STDEV(BY635:BY656)),STDEV(BY635:BY656)*SQRT(252),0)</f>
        <v>0.315597080662425</v>
      </c>
      <c r="CC656" s="1" t="n">
        <f aca="false">IF(ISNUMBER(STDEV(BZ635:BZ656)),STDEV(BZ635:BZ656)*SQRT(252),0)</f>
        <v>0.258495133028173</v>
      </c>
    </row>
    <row r="657" customFormat="false" ht="12.75" hidden="false" customHeight="false" outlineLevel="0" collapsed="false">
      <c r="A657" s="1" t="n">
        <f aca="false">A658-1</f>
        <v>1090</v>
      </c>
      <c r="B657" s="56" t="n">
        <f aca="false">HLOOKUP("date",IF(TERM2="cash",cash,PRICELOOK),IF(A657&gt;=2,A657,2),FALSE())</f>
        <v>36335</v>
      </c>
      <c r="C657" s="1" t="n">
        <f aca="false">IF(MIN($N657:$O657)=0,0,N657)</f>
        <v>2.15</v>
      </c>
      <c r="D657" s="35" t="n">
        <f aca="false">IF(ma=7,AVERAGE(C651:C657),IF(ma=14,AVERAGE(C644:C657),IF(ma=30,AVERAGE(C628:C657),IF(ma=40,AVERAGE(C618:C657),0))))</f>
        <v>0</v>
      </c>
      <c r="E657" s="1" t="n">
        <f aca="false">IF(MIN($N657:$O657)=0,0,O657)</f>
        <v>2.34</v>
      </c>
      <c r="I657" s="56" t="n">
        <f aca="false">B657</f>
        <v>36335</v>
      </c>
      <c r="J657" s="35" t="n">
        <f aca="false">IF(MIN(C657,E657)=0,0,E657-C657)</f>
        <v>0.19</v>
      </c>
      <c r="K657" s="35" t="n">
        <f aca="false">IF(ma=7,AVERAGE(J651:J657),IF(ma=14,AVERAGE(J644:J657),IF(ma=30,AVERAGE(J628:J657),IF(ma=40,AVERAGE(J618:J657),0))))</f>
        <v>0</v>
      </c>
      <c r="L657" s="35"/>
      <c r="M657" s="35"/>
      <c r="N657" s="28" t="n">
        <f aca="false">IF(BASISYN="YES",Q657-S657,Q657)</f>
        <v>2.15</v>
      </c>
      <c r="O657" s="28" t="n">
        <f aca="false">IF(BASISYN="YES",R657-T657,R657)</f>
        <v>2.34</v>
      </c>
      <c r="Q657" s="28" t="n">
        <f aca="false">IF(ISNA(V657),Q656,V657)</f>
        <v>2.15</v>
      </c>
      <c r="R657" s="28" t="n">
        <f aca="false">IF(ISNA(W657),R656,W657)</f>
        <v>2.34</v>
      </c>
      <c r="S657" s="28" t="n">
        <f aca="false">IF(ISNA(X657),S656,X657)</f>
        <v>2.255</v>
      </c>
      <c r="T657" s="28" t="n">
        <f aca="false">IF(ISNA(Y657),T656,Y657)</f>
        <v>2.255</v>
      </c>
      <c r="V657" s="28" t="n">
        <f aca="false">VLOOKUP($B657,IF(V$1=2,PRICELOOK2,IF(V$1=3,PRICELOOK3,IF(V$1=4,cash,PRICELOOK))),V$2,FALSE())</f>
        <v>2.15</v>
      </c>
      <c r="W657" s="28" t="n">
        <f aca="false">VLOOKUP($B657,IF(W$1=2,PRICELOOK2,IF(W$1=3,PRICELOOK3,IF(W$1=4,cash,PRICELOOK))),W$2,FALSE())</f>
        <v>2.34</v>
      </c>
      <c r="X657" s="28" t="n">
        <f aca="false">VLOOKUP($B657,IF(X$1=2,PRICELOOK2,IF(X$1=3,PRICELOOK3,IF(X$1=4,cash,PRICELOOK))),X$2,FALSE())</f>
        <v>2.255</v>
      </c>
      <c r="Y657" s="28" t="n">
        <f aca="false">VLOOKUP($B657,IF(Y$1=2,PRICELOOK2,IF(Y$1=3,PRICELOOK3,IF(Y$1=4,cash,PRICELOOK))),Y$2,FALSE())</f>
        <v>2.255</v>
      </c>
      <c r="BK657" s="28" t="n">
        <f aca="false">V657</f>
        <v>2.15</v>
      </c>
      <c r="BL657" s="28" t="n">
        <f aca="false">W657</f>
        <v>2.34</v>
      </c>
      <c r="BM657" s="1" t="n">
        <f aca="false">IF(BK657=0,0,IF(BL657=0,0,1))</f>
        <v>1</v>
      </c>
      <c r="BN657" s="56" t="n">
        <f aca="false">B657</f>
        <v>36335</v>
      </c>
      <c r="BO657" s="71" t="n">
        <f aca="false">IF(BM657=1,CORREL(BK638:BK657,BL638:BL657),1.1)</f>
        <v>0.398743286553081</v>
      </c>
      <c r="BP657" s="28" t="n">
        <f aca="false">IF(BM657=0," ",BO657)</f>
        <v>0.398743286553081</v>
      </c>
      <c r="BV657" s="56" t="n">
        <f aca="false">BN657</f>
        <v>36335</v>
      </c>
      <c r="BW657" s="28" t="n">
        <f aca="false">V657</f>
        <v>2.15</v>
      </c>
      <c r="BX657" s="28" t="n">
        <f aca="false">W657</f>
        <v>2.34</v>
      </c>
      <c r="BY657" s="1" t="n">
        <f aca="false">LN(BW657/BW656)</f>
        <v>0.00466201310581115</v>
      </c>
      <c r="BZ657" s="1" t="n">
        <f aca="false">LN(BX657/BX656)</f>
        <v>0.00213903824874944</v>
      </c>
      <c r="CA657" s="56" t="n">
        <f aca="false">BV657</f>
        <v>36335</v>
      </c>
      <c r="CB657" s="1" t="n">
        <f aca="false">IF(ISNUMBER(STDEV(BY636:BY657)),STDEV(BY636:BY657)*SQRT(252),0)</f>
        <v>0.315041432422338</v>
      </c>
      <c r="CC657" s="1" t="n">
        <f aca="false">IF(ISNUMBER(STDEV(BZ636:BZ657)),STDEV(BZ636:BZ657)*SQRT(252),0)</f>
        <v>0.257611301390965</v>
      </c>
    </row>
    <row r="658" customFormat="false" ht="12.75" hidden="false" customHeight="false" outlineLevel="0" collapsed="false">
      <c r="A658" s="1" t="n">
        <f aca="false">A659-1</f>
        <v>1091</v>
      </c>
      <c r="B658" s="56" t="n">
        <f aca="false">HLOOKUP("date",IF(TERM2="cash",cash,PRICELOOK),IF(A658&gt;=2,A658,2),FALSE())</f>
        <v>36336</v>
      </c>
      <c r="C658" s="1" t="n">
        <f aca="false">IF(MIN($N658:$O658)=0,0,N658)</f>
        <v>2.155</v>
      </c>
      <c r="D658" s="35" t="n">
        <f aca="false">IF(ma=7,AVERAGE(C652:C658),IF(ma=14,AVERAGE(C645:C658),IF(ma=30,AVERAGE(C629:C658),IF(ma=40,AVERAGE(C619:C658),0))))</f>
        <v>0</v>
      </c>
      <c r="E658" s="1" t="n">
        <f aca="false">IF(MIN($N658:$O658)=0,0,O658)</f>
        <v>2.335</v>
      </c>
      <c r="I658" s="56" t="n">
        <f aca="false">B658</f>
        <v>36336</v>
      </c>
      <c r="J658" s="35" t="n">
        <f aca="false">IF(MIN(C658,E658)=0,0,E658-C658)</f>
        <v>0.18</v>
      </c>
      <c r="K658" s="35" t="n">
        <f aca="false">IF(ma=7,AVERAGE(J652:J658),IF(ma=14,AVERAGE(J645:J658),IF(ma=30,AVERAGE(J629:J658),IF(ma=40,AVERAGE(J619:J658),0))))</f>
        <v>0</v>
      </c>
      <c r="L658" s="35"/>
      <c r="M658" s="35"/>
      <c r="N658" s="28" t="n">
        <f aca="false">IF(BASISYN="YES",Q658-S658,Q658)</f>
        <v>2.155</v>
      </c>
      <c r="O658" s="28" t="n">
        <f aca="false">IF(BASISYN="YES",R658-T658,R658)</f>
        <v>2.335</v>
      </c>
      <c r="Q658" s="28" t="n">
        <f aca="false">IF(ISNA(V658),Q657,V658)</f>
        <v>2.155</v>
      </c>
      <c r="R658" s="28" t="n">
        <f aca="false">IF(ISNA(W658),R657,W658)</f>
        <v>2.335</v>
      </c>
      <c r="S658" s="28" t="n">
        <f aca="false">IF(ISNA(X658),S657,X658)</f>
        <v>2.27</v>
      </c>
      <c r="T658" s="28" t="n">
        <f aca="false">IF(ISNA(Y658),T657,Y658)</f>
        <v>2.27</v>
      </c>
      <c r="V658" s="28" t="n">
        <f aca="false">VLOOKUP($B658,IF(V$1=2,PRICELOOK2,IF(V$1=3,PRICELOOK3,IF(V$1=4,cash,PRICELOOK))),V$2,FALSE())</f>
        <v>2.155</v>
      </c>
      <c r="W658" s="28" t="n">
        <f aca="false">VLOOKUP($B658,IF(W$1=2,PRICELOOK2,IF(W$1=3,PRICELOOK3,IF(W$1=4,cash,PRICELOOK))),W$2,FALSE())</f>
        <v>2.335</v>
      </c>
      <c r="X658" s="28" t="n">
        <f aca="false">VLOOKUP($B658,IF(X$1=2,PRICELOOK2,IF(X$1=3,PRICELOOK3,IF(X$1=4,cash,PRICELOOK))),X$2,FALSE())</f>
        <v>2.27</v>
      </c>
      <c r="Y658" s="28" t="n">
        <f aca="false">VLOOKUP($B658,IF(Y$1=2,PRICELOOK2,IF(Y$1=3,PRICELOOK3,IF(Y$1=4,cash,PRICELOOK))),Y$2,FALSE())</f>
        <v>2.27</v>
      </c>
      <c r="BK658" s="28" t="n">
        <f aca="false">V658</f>
        <v>2.155</v>
      </c>
      <c r="BL658" s="28" t="n">
        <f aca="false">W658</f>
        <v>2.335</v>
      </c>
      <c r="BM658" s="1" t="n">
        <f aca="false">IF(BK658=0,0,IF(BL658=0,0,1))</f>
        <v>1</v>
      </c>
      <c r="BN658" s="56" t="n">
        <f aca="false">B658</f>
        <v>36336</v>
      </c>
      <c r="BO658" s="71" t="n">
        <f aca="false">IF(BM658=1,CORREL(BK639:BK658,BL639:BL658),1.1)</f>
        <v>0.274972318478662</v>
      </c>
      <c r="BP658" s="28" t="n">
        <f aca="false">IF(BM658=0," ",BO658)</f>
        <v>0.274972318478662</v>
      </c>
      <c r="BV658" s="56" t="n">
        <f aca="false">BN658</f>
        <v>36336</v>
      </c>
      <c r="BW658" s="28" t="n">
        <f aca="false">V658</f>
        <v>2.155</v>
      </c>
      <c r="BX658" s="28" t="n">
        <f aca="false">W658</f>
        <v>2.335</v>
      </c>
      <c r="BY658" s="1" t="n">
        <f aca="false">LN(BW658/BW657)</f>
        <v>0.00232288141613973</v>
      </c>
      <c r="BZ658" s="1" t="n">
        <f aca="false">LN(BX658/BX657)</f>
        <v>-0.00213903824874942</v>
      </c>
      <c r="CA658" s="56" t="n">
        <f aca="false">BV658</f>
        <v>36336</v>
      </c>
      <c r="CB658" s="1" t="n">
        <f aca="false">IF(ISNUMBER(STDEV(BY637:BY658)),STDEV(BY637:BY658)*SQRT(252),0)</f>
        <v>0.314666489969367</v>
      </c>
      <c r="CC658" s="1" t="n">
        <f aca="false">IF(ISNUMBER(STDEV(BZ637:BZ658)),STDEV(BZ637:BZ658)*SQRT(252),0)</f>
        <v>0.257900572714477</v>
      </c>
    </row>
    <row r="659" customFormat="false" ht="12.75" hidden="false" customHeight="false" outlineLevel="0" collapsed="false">
      <c r="A659" s="1" t="n">
        <f aca="false">A660-1</f>
        <v>1092</v>
      </c>
      <c r="B659" s="56" t="n">
        <f aca="false">HLOOKUP("date",IF(TERM2="cash",cash,PRICELOOK),IF(A659&gt;=2,A659,2),FALSE())</f>
        <v>36337</v>
      </c>
      <c r="C659" s="1" t="n">
        <f aca="false">IF(MIN($N659:$O659)=0,0,N659)</f>
        <v>2.155</v>
      </c>
      <c r="D659" s="35" t="n">
        <f aca="false">IF(ma=7,AVERAGE(C653:C659),IF(ma=14,AVERAGE(C646:C659),IF(ma=30,AVERAGE(C630:C659),IF(ma=40,AVERAGE(C620:C659),0))))</f>
        <v>0</v>
      </c>
      <c r="E659" s="1" t="n">
        <f aca="false">IF(MIN($N659:$O659)=0,0,O659)</f>
        <v>2.335</v>
      </c>
      <c r="I659" s="56" t="n">
        <f aca="false">B659</f>
        <v>36337</v>
      </c>
      <c r="J659" s="35" t="n">
        <f aca="false">IF(MIN(C659,E659)=0,0,E659-C659)</f>
        <v>0.18</v>
      </c>
      <c r="K659" s="35" t="n">
        <f aca="false">IF(ma=7,AVERAGE(J653:J659),IF(ma=14,AVERAGE(J646:J659),IF(ma=30,AVERAGE(J630:J659),IF(ma=40,AVERAGE(J620:J659),0))))</f>
        <v>0</v>
      </c>
      <c r="L659" s="35"/>
      <c r="M659" s="35"/>
      <c r="N659" s="28" t="n">
        <f aca="false">IF(BASISYN="YES",Q659-S659,Q659)</f>
        <v>2.155</v>
      </c>
      <c r="O659" s="28" t="n">
        <f aca="false">IF(BASISYN="YES",R659-T659,R659)</f>
        <v>2.335</v>
      </c>
      <c r="Q659" s="28" t="n">
        <f aca="false">IF(ISNA(V659),Q658,V659)</f>
        <v>2.155</v>
      </c>
      <c r="R659" s="28" t="n">
        <f aca="false">IF(ISNA(W659),R658,W659)</f>
        <v>2.335</v>
      </c>
      <c r="S659" s="28" t="n">
        <f aca="false">IF(ISNA(X659),S658,X659)</f>
        <v>2.27</v>
      </c>
      <c r="T659" s="28" t="n">
        <f aca="false">IF(ISNA(Y659),T658,Y659)</f>
        <v>2.27</v>
      </c>
      <c r="V659" s="28" t="n">
        <f aca="false">VLOOKUP($B659,IF(V$1=2,PRICELOOK2,IF(V$1=3,PRICELOOK3,IF(V$1=4,cash,PRICELOOK))),V$2,FALSE())</f>
        <v>2.155</v>
      </c>
      <c r="W659" s="28" t="n">
        <f aca="false">VLOOKUP($B659,IF(W$1=2,PRICELOOK2,IF(W$1=3,PRICELOOK3,IF(W$1=4,cash,PRICELOOK))),W$2,FALSE())</f>
        <v>2.335</v>
      </c>
      <c r="X659" s="28" t="n">
        <f aca="false">VLOOKUP($B659,IF(X$1=2,PRICELOOK2,IF(X$1=3,PRICELOOK3,IF(X$1=4,cash,PRICELOOK))),X$2,FALSE())</f>
        <v>2.27</v>
      </c>
      <c r="Y659" s="28" t="n">
        <f aca="false">VLOOKUP($B659,IF(Y$1=2,PRICELOOK2,IF(Y$1=3,PRICELOOK3,IF(Y$1=4,cash,PRICELOOK))),Y$2,FALSE())</f>
        <v>2.27</v>
      </c>
      <c r="BK659" s="28" t="n">
        <f aca="false">V659</f>
        <v>2.155</v>
      </c>
      <c r="BL659" s="28" t="n">
        <f aca="false">W659</f>
        <v>2.335</v>
      </c>
      <c r="BM659" s="1" t="n">
        <f aca="false">IF(BK659=0,0,IF(BL659=0,0,1))</f>
        <v>1</v>
      </c>
      <c r="BN659" s="56" t="n">
        <f aca="false">B659</f>
        <v>36337</v>
      </c>
      <c r="BO659" s="71" t="n">
        <f aca="false">IF(BM659=1,CORREL(BK640:BK659,BL640:BL659),1.1)</f>
        <v>0.0361930951303178</v>
      </c>
      <c r="BP659" s="28" t="n">
        <f aca="false">IF(BM659=0," ",BO659)</f>
        <v>0.0361930951303178</v>
      </c>
      <c r="BV659" s="56" t="n">
        <f aca="false">BN659</f>
        <v>36337</v>
      </c>
      <c r="BW659" s="28" t="n">
        <f aca="false">V659</f>
        <v>2.155</v>
      </c>
      <c r="BX659" s="28" t="n">
        <f aca="false">W659</f>
        <v>2.335</v>
      </c>
      <c r="BY659" s="1" t="n">
        <f aca="false">LN(BW659/BW658)</f>
        <v>0</v>
      </c>
      <c r="BZ659" s="1" t="n">
        <f aca="false">LN(BX659/BX658)</f>
        <v>0</v>
      </c>
      <c r="CA659" s="56" t="n">
        <f aca="false">BV659</f>
        <v>36337</v>
      </c>
      <c r="CB659" s="1" t="n">
        <f aca="false">IF(ISNUMBER(STDEV(BY638:BY659)),STDEV(BY638:BY659)*SQRT(252),0)</f>
        <v>0.25369631517702</v>
      </c>
      <c r="CC659" s="1" t="n">
        <f aca="false">IF(ISNUMBER(STDEV(BZ638:BZ659)),STDEV(BZ638:BZ659)*SQRT(252),0)</f>
        <v>0.220089307439072</v>
      </c>
    </row>
    <row r="660" customFormat="false" ht="12.75" hidden="false" customHeight="false" outlineLevel="0" collapsed="false">
      <c r="A660" s="1" t="n">
        <f aca="false">A661-1</f>
        <v>1093</v>
      </c>
      <c r="B660" s="56" t="n">
        <f aca="false">HLOOKUP("date",IF(TERM2="cash",cash,PRICELOOK),IF(A660&gt;=2,A660,2),FALSE())</f>
        <v>36338</v>
      </c>
      <c r="C660" s="1" t="n">
        <f aca="false">IF(MIN($N660:$O660)=0,0,N660)</f>
        <v>2.155</v>
      </c>
      <c r="D660" s="35" t="n">
        <f aca="false">IF(ma=7,AVERAGE(C654:C660),IF(ma=14,AVERAGE(C647:C660),IF(ma=30,AVERAGE(C631:C660),IF(ma=40,AVERAGE(C621:C660),0))))</f>
        <v>0</v>
      </c>
      <c r="E660" s="1" t="n">
        <f aca="false">IF(MIN($N660:$O660)=0,0,O660)</f>
        <v>2.335</v>
      </c>
      <c r="I660" s="56" t="n">
        <f aca="false">B660</f>
        <v>36338</v>
      </c>
      <c r="J660" s="35" t="n">
        <f aca="false">IF(MIN(C660,E660)=0,0,E660-C660)</f>
        <v>0.18</v>
      </c>
      <c r="K660" s="35" t="n">
        <f aca="false">IF(ma=7,AVERAGE(J654:J660),IF(ma=14,AVERAGE(J647:J660),IF(ma=30,AVERAGE(J631:J660),IF(ma=40,AVERAGE(J621:J660),0))))</f>
        <v>0</v>
      </c>
      <c r="L660" s="35"/>
      <c r="M660" s="35"/>
      <c r="N660" s="28" t="n">
        <f aca="false">IF(BASISYN="YES",Q660-S660,Q660)</f>
        <v>2.155</v>
      </c>
      <c r="O660" s="28" t="n">
        <f aca="false">IF(BASISYN="YES",R660-T660,R660)</f>
        <v>2.335</v>
      </c>
      <c r="Q660" s="28" t="n">
        <f aca="false">IF(ISNA(V660),Q659,V660)</f>
        <v>2.155</v>
      </c>
      <c r="R660" s="28" t="n">
        <f aca="false">IF(ISNA(W660),R659,W660)</f>
        <v>2.335</v>
      </c>
      <c r="S660" s="28" t="n">
        <f aca="false">IF(ISNA(X660),S659,X660)</f>
        <v>2.27</v>
      </c>
      <c r="T660" s="28" t="n">
        <f aca="false">IF(ISNA(Y660),T659,Y660)</f>
        <v>2.27</v>
      </c>
      <c r="V660" s="28" t="n">
        <f aca="false">VLOOKUP($B660,IF(V$1=2,PRICELOOK2,IF(V$1=3,PRICELOOK3,IF(V$1=4,cash,PRICELOOK))),V$2,FALSE())</f>
        <v>2.155</v>
      </c>
      <c r="W660" s="28" t="n">
        <f aca="false">VLOOKUP($B660,IF(W$1=2,PRICELOOK2,IF(W$1=3,PRICELOOK3,IF(W$1=4,cash,PRICELOOK))),W$2,FALSE())</f>
        <v>2.335</v>
      </c>
      <c r="X660" s="28" t="n">
        <f aca="false">VLOOKUP($B660,IF(X$1=2,PRICELOOK2,IF(X$1=3,PRICELOOK3,IF(X$1=4,cash,PRICELOOK))),X$2,FALSE())</f>
        <v>2.27</v>
      </c>
      <c r="Y660" s="28" t="n">
        <f aca="false">VLOOKUP($B660,IF(Y$1=2,PRICELOOK2,IF(Y$1=3,PRICELOOK3,IF(Y$1=4,cash,PRICELOOK))),Y$2,FALSE())</f>
        <v>2.27</v>
      </c>
      <c r="BK660" s="28" t="n">
        <f aca="false">V660</f>
        <v>2.155</v>
      </c>
      <c r="BL660" s="28" t="n">
        <f aca="false">W660</f>
        <v>2.335</v>
      </c>
      <c r="BM660" s="1" t="n">
        <f aca="false">IF(BK660=0,0,IF(BL660=0,0,1))</f>
        <v>1</v>
      </c>
      <c r="BN660" s="56" t="n">
        <f aca="false">B660</f>
        <v>36338</v>
      </c>
      <c r="BO660" s="71" t="n">
        <f aca="false">IF(BM660=1,CORREL(BK641:BK660,BL641:BL660),1.1)</f>
        <v>0.217278487246002</v>
      </c>
      <c r="BP660" s="28" t="n">
        <f aca="false">IF(BM660=0," ",BO660)</f>
        <v>0.217278487246002</v>
      </c>
      <c r="BV660" s="56" t="n">
        <f aca="false">BN660</f>
        <v>36338</v>
      </c>
      <c r="BW660" s="28" t="n">
        <f aca="false">V660</f>
        <v>2.155</v>
      </c>
      <c r="BX660" s="28" t="n">
        <f aca="false">W660</f>
        <v>2.335</v>
      </c>
      <c r="BY660" s="1" t="n">
        <f aca="false">LN(BW660/BW659)</f>
        <v>0</v>
      </c>
      <c r="BZ660" s="1" t="n">
        <f aca="false">LN(BX660/BX659)</f>
        <v>0</v>
      </c>
      <c r="CA660" s="56" t="n">
        <f aca="false">BV660</f>
        <v>36338</v>
      </c>
      <c r="CB660" s="1" t="n">
        <f aca="false">IF(ISNUMBER(STDEV(BY639:BY660)),STDEV(BY639:BY660)*SQRT(252),0)</f>
        <v>0.25369631517702</v>
      </c>
      <c r="CC660" s="1" t="n">
        <f aca="false">IF(ISNUMBER(STDEV(BZ639:BZ660)),STDEV(BZ639:BZ660)*SQRT(252),0)</f>
        <v>0.220089307439072</v>
      </c>
    </row>
    <row r="661" customFormat="false" ht="12.75" hidden="false" customHeight="false" outlineLevel="0" collapsed="false">
      <c r="A661" s="1" t="n">
        <f aca="false">A662-1</f>
        <v>1094</v>
      </c>
      <c r="B661" s="56" t="n">
        <f aca="false">HLOOKUP("date",IF(TERM2="cash",cash,PRICELOOK),IF(A661&gt;=2,A661,2),FALSE())</f>
        <v>36339</v>
      </c>
      <c r="C661" s="1" t="n">
        <f aca="false">IF(MIN($N661:$O661)=0,0,N661)</f>
        <v>2.18</v>
      </c>
      <c r="D661" s="35" t="n">
        <f aca="false">IF(ma=7,AVERAGE(C655:C661),IF(ma=14,AVERAGE(C648:C661),IF(ma=30,AVERAGE(C632:C661),IF(ma=40,AVERAGE(C622:C661),0))))</f>
        <v>0</v>
      </c>
      <c r="E661" s="1" t="n">
        <f aca="false">IF(MIN($N661:$O661)=0,0,O661)</f>
        <v>2.37</v>
      </c>
      <c r="I661" s="56" t="n">
        <f aca="false">B661</f>
        <v>36339</v>
      </c>
      <c r="J661" s="35" t="n">
        <f aca="false">IF(MIN(C661,E661)=0,0,E661-C661)</f>
        <v>0.19</v>
      </c>
      <c r="K661" s="35" t="n">
        <f aca="false">IF(ma=7,AVERAGE(J655:J661),IF(ma=14,AVERAGE(J648:J661),IF(ma=30,AVERAGE(J632:J661),IF(ma=40,AVERAGE(J622:J661),0))))</f>
        <v>0</v>
      </c>
      <c r="L661" s="35"/>
      <c r="M661" s="35"/>
      <c r="N661" s="28" t="n">
        <f aca="false">IF(BASISYN="YES",Q661-S661,Q661)</f>
        <v>2.18</v>
      </c>
      <c r="O661" s="28" t="n">
        <f aca="false">IF(BASISYN="YES",R661-T661,R661)</f>
        <v>2.37</v>
      </c>
      <c r="Q661" s="28" t="n">
        <f aca="false">IF(ISNA(V661),Q660,V661)</f>
        <v>2.18</v>
      </c>
      <c r="R661" s="28" t="n">
        <f aca="false">IF(ISNA(W661),R660,W661)</f>
        <v>2.37</v>
      </c>
      <c r="S661" s="28" t="n">
        <f aca="false">IF(ISNA(X661),S660,X661)</f>
        <v>2.25</v>
      </c>
      <c r="T661" s="28" t="n">
        <f aca="false">IF(ISNA(Y661),T660,Y661)</f>
        <v>2.25</v>
      </c>
      <c r="V661" s="28" t="n">
        <f aca="false">VLOOKUP($B661,IF(V$1=2,PRICELOOK2,IF(V$1=3,PRICELOOK3,IF(V$1=4,cash,PRICELOOK))),V$2,FALSE())</f>
        <v>2.18</v>
      </c>
      <c r="W661" s="28" t="n">
        <f aca="false">VLOOKUP($B661,IF(W$1=2,PRICELOOK2,IF(W$1=3,PRICELOOK3,IF(W$1=4,cash,PRICELOOK))),W$2,FALSE())</f>
        <v>2.37</v>
      </c>
      <c r="X661" s="28" t="n">
        <f aca="false">VLOOKUP($B661,IF(X$1=2,PRICELOOK2,IF(X$1=3,PRICELOOK3,IF(X$1=4,cash,PRICELOOK))),X$2,FALSE())</f>
        <v>2.25</v>
      </c>
      <c r="Y661" s="28" t="n">
        <f aca="false">VLOOKUP($B661,IF(Y$1=2,PRICELOOK2,IF(Y$1=3,PRICELOOK3,IF(Y$1=4,cash,PRICELOOK))),Y$2,FALSE())</f>
        <v>2.25</v>
      </c>
      <c r="BK661" s="28" t="n">
        <f aca="false">V661</f>
        <v>2.18</v>
      </c>
      <c r="BL661" s="28" t="n">
        <f aca="false">W661</f>
        <v>2.37</v>
      </c>
      <c r="BM661" s="1" t="n">
        <f aca="false">IF(BK661=0,0,IF(BL661=0,0,1))</f>
        <v>1</v>
      </c>
      <c r="BN661" s="56" t="n">
        <f aca="false">B661</f>
        <v>36339</v>
      </c>
      <c r="BO661" s="71" t="n">
        <f aca="false">IF(BM661=1,CORREL(BK642:BK661,BL642:BL661),1.1)</f>
        <v>0.453400159325985</v>
      </c>
      <c r="BP661" s="28" t="n">
        <f aca="false">IF(BM661=0," ",BO661)</f>
        <v>0.453400159325985</v>
      </c>
      <c r="BV661" s="56" t="n">
        <f aca="false">BN661</f>
        <v>36339</v>
      </c>
      <c r="BW661" s="28" t="n">
        <f aca="false">V661</f>
        <v>2.18</v>
      </c>
      <c r="BX661" s="28" t="n">
        <f aca="false">W661</f>
        <v>2.37</v>
      </c>
      <c r="BY661" s="1" t="n">
        <f aca="false">LN(BW661/BW660)</f>
        <v>0.0115341532452868</v>
      </c>
      <c r="BZ661" s="1" t="n">
        <f aca="false">LN(BX661/BX660)</f>
        <v>0.0148780640261793</v>
      </c>
      <c r="CA661" s="56" t="n">
        <f aca="false">BV661</f>
        <v>36339</v>
      </c>
      <c r="CB661" s="1" t="n">
        <f aca="false">IF(ISNUMBER(STDEV(BY640:BY661)),STDEV(BY640:BY661)*SQRT(252),0)</f>
        <v>0.255930320064643</v>
      </c>
      <c r="CC661" s="1" t="n">
        <f aca="false">IF(ISNUMBER(STDEV(BZ640:BZ661)),STDEV(BZ640:BZ661)*SQRT(252),0)</f>
        <v>0.223042479393827</v>
      </c>
    </row>
    <row r="662" customFormat="false" ht="12.75" hidden="false" customHeight="false" outlineLevel="0" collapsed="false">
      <c r="A662" s="1" t="n">
        <f aca="false">A663-1</f>
        <v>1095</v>
      </c>
      <c r="B662" s="56" t="n">
        <f aca="false">HLOOKUP("date",IF(TERM2="cash",cash,PRICELOOK),IF(A662&gt;=2,A662,2),FALSE())</f>
        <v>36340</v>
      </c>
      <c r="C662" s="1" t="n">
        <f aca="false">IF(MIN($N662:$O662)=0,0,N662)</f>
        <v>2.235</v>
      </c>
      <c r="D662" s="35" t="n">
        <f aca="false">IF(ma=7,AVERAGE(C656:C662),IF(ma=14,AVERAGE(C649:C662),IF(ma=30,AVERAGE(C633:C662),IF(ma=40,AVERAGE(C623:C662),0))))</f>
        <v>0</v>
      </c>
      <c r="E662" s="1" t="n">
        <f aca="false">IF(MIN($N662:$O662)=0,0,O662)</f>
        <v>2.495</v>
      </c>
      <c r="I662" s="56" t="n">
        <f aca="false">B662</f>
        <v>36340</v>
      </c>
      <c r="J662" s="35" t="n">
        <f aca="false">IF(MIN(C662,E662)=0,0,E662-C662)</f>
        <v>0.26</v>
      </c>
      <c r="K662" s="35" t="n">
        <f aca="false">IF(ma=7,AVERAGE(J656:J662),IF(ma=14,AVERAGE(J649:J662),IF(ma=30,AVERAGE(J633:J662),IF(ma=40,AVERAGE(J623:J662),0))))</f>
        <v>0</v>
      </c>
      <c r="L662" s="35"/>
      <c r="M662" s="35"/>
      <c r="N662" s="28" t="n">
        <f aca="false">IF(BASISYN="YES",Q662-S662,Q662)</f>
        <v>2.235</v>
      </c>
      <c r="O662" s="28" t="n">
        <f aca="false">IF(BASISYN="YES",R662-T662,R662)</f>
        <v>2.495</v>
      </c>
      <c r="Q662" s="28" t="n">
        <f aca="false">IF(ISNA(V662),Q661,V662)</f>
        <v>2.235</v>
      </c>
      <c r="R662" s="28" t="n">
        <f aca="false">IF(ISNA(W662),R661,W662)</f>
        <v>2.495</v>
      </c>
      <c r="S662" s="28" t="n">
        <f aca="false">IF(ISNA(X662),S661,X662)</f>
        <v>2.315</v>
      </c>
      <c r="T662" s="28" t="n">
        <f aca="false">IF(ISNA(Y662),T661,Y662)</f>
        <v>2.315</v>
      </c>
      <c r="V662" s="28" t="n">
        <f aca="false">VLOOKUP($B662,IF(V$1=2,PRICELOOK2,IF(V$1=3,PRICELOOK3,IF(V$1=4,cash,PRICELOOK))),V$2,FALSE())</f>
        <v>2.235</v>
      </c>
      <c r="W662" s="28" t="n">
        <f aca="false">VLOOKUP($B662,IF(W$1=2,PRICELOOK2,IF(W$1=3,PRICELOOK3,IF(W$1=4,cash,PRICELOOK))),W$2,FALSE())</f>
        <v>2.495</v>
      </c>
      <c r="X662" s="28" t="n">
        <f aca="false">VLOOKUP($B662,IF(X$1=2,PRICELOOK2,IF(X$1=3,PRICELOOK3,IF(X$1=4,cash,PRICELOOK))),X$2,FALSE())</f>
        <v>2.315</v>
      </c>
      <c r="Y662" s="28" t="n">
        <f aca="false">VLOOKUP($B662,IF(Y$1=2,PRICELOOK2,IF(Y$1=3,PRICELOOK3,IF(Y$1=4,cash,PRICELOOK))),Y$2,FALSE())</f>
        <v>2.315</v>
      </c>
      <c r="BK662" s="28" t="n">
        <f aca="false">V662</f>
        <v>2.235</v>
      </c>
      <c r="BL662" s="28" t="n">
        <f aca="false">W662</f>
        <v>2.495</v>
      </c>
      <c r="BM662" s="1" t="n">
        <f aca="false">IF(BK662=0,0,IF(BL662=0,0,1))</f>
        <v>1</v>
      </c>
      <c r="BN662" s="56" t="n">
        <f aca="false">B662</f>
        <v>36340</v>
      </c>
      <c r="BO662" s="71" t="n">
        <f aca="false">IF(BM662=1,CORREL(BK643:BK662,BL643:BL662),1.1)</f>
        <v>0.783510359090407</v>
      </c>
      <c r="BP662" s="28" t="n">
        <f aca="false">IF(BM662=0," ",BO662)</f>
        <v>0.783510359090407</v>
      </c>
      <c r="BV662" s="56" t="n">
        <f aca="false">BN662</f>
        <v>36340</v>
      </c>
      <c r="BW662" s="28" t="n">
        <f aca="false">V662</f>
        <v>2.235</v>
      </c>
      <c r="BX662" s="28" t="n">
        <f aca="false">W662</f>
        <v>2.495</v>
      </c>
      <c r="BY662" s="1" t="n">
        <f aca="false">LN(BW662/BW661)</f>
        <v>0.0249163512645344</v>
      </c>
      <c r="BZ662" s="1" t="n">
        <f aca="false">LN(BX662/BX661)</f>
        <v>0.0513987740564421</v>
      </c>
      <c r="CA662" s="56" t="n">
        <f aca="false">BV662</f>
        <v>36340</v>
      </c>
      <c r="CB662" s="1" t="n">
        <f aca="false">IF(ISNUMBER(STDEV(BY641:BY662)),STDEV(BY641:BY662)*SQRT(252),0)</f>
        <v>0.182714684142429</v>
      </c>
      <c r="CC662" s="1" t="n">
        <f aca="false">IF(ISNUMBER(STDEV(BZ641:BZ662)),STDEV(BZ641:BZ662)*SQRT(252),0)</f>
        <v>0.241755797405816</v>
      </c>
    </row>
    <row r="663" customFormat="false" ht="12.75" hidden="false" customHeight="false" outlineLevel="0" collapsed="false">
      <c r="A663" s="1" t="n">
        <f aca="false">A664-1</f>
        <v>1096</v>
      </c>
      <c r="B663" s="56" t="n">
        <f aca="false">HLOOKUP("date",IF(TERM2="cash",cash,PRICELOOK),IF(A663&gt;=2,A663,2),FALSE())</f>
        <v>36341</v>
      </c>
      <c r="C663" s="1" t="n">
        <f aca="false">IF(MIN($N663:$O663)=0,0,N663)</f>
        <v>2.265</v>
      </c>
      <c r="D663" s="35" t="n">
        <f aca="false">IF(ma=7,AVERAGE(C657:C663),IF(ma=14,AVERAGE(C650:C663),IF(ma=30,AVERAGE(C634:C663),IF(ma=40,AVERAGE(C624:C663),0))))</f>
        <v>0</v>
      </c>
      <c r="E663" s="1" t="n">
        <f aca="false">IF(MIN($N663:$O663)=0,0,O663)</f>
        <v>2.48</v>
      </c>
      <c r="I663" s="56" t="n">
        <f aca="false">B663</f>
        <v>36341</v>
      </c>
      <c r="J663" s="35" t="n">
        <f aca="false">IF(MIN(C663,E663)=0,0,E663-C663)</f>
        <v>0.215</v>
      </c>
      <c r="K663" s="35" t="n">
        <f aca="false">IF(ma=7,AVERAGE(J657:J663),IF(ma=14,AVERAGE(J650:J663),IF(ma=30,AVERAGE(J634:J663),IF(ma=40,AVERAGE(J624:J663),0))))</f>
        <v>0</v>
      </c>
      <c r="L663" s="35"/>
      <c r="M663" s="35"/>
      <c r="N663" s="28" t="n">
        <f aca="false">IF(BASISYN="YES",Q663-S663,Q663)</f>
        <v>2.265</v>
      </c>
      <c r="O663" s="28" t="n">
        <f aca="false">IF(BASISYN="YES",R663-T663,R663)</f>
        <v>2.48</v>
      </c>
      <c r="Q663" s="28" t="n">
        <f aca="false">IF(ISNA(V663),Q662,V663)</f>
        <v>2.265</v>
      </c>
      <c r="R663" s="28" t="n">
        <f aca="false">IF(ISNA(W663),R662,W663)</f>
        <v>2.48</v>
      </c>
      <c r="S663" s="28" t="n">
        <f aca="false">IF(ISNA(X663),S662,X663)</f>
        <v>2.315</v>
      </c>
      <c r="T663" s="28" t="n">
        <f aca="false">IF(ISNA(Y663),T662,Y663)</f>
        <v>2.315</v>
      </c>
      <c r="V663" s="28" t="n">
        <f aca="false">VLOOKUP($B663,IF(V$1=2,PRICELOOK2,IF(V$1=3,PRICELOOK3,IF(V$1=4,cash,PRICELOOK))),V$2,FALSE())</f>
        <v>2.265</v>
      </c>
      <c r="W663" s="28" t="n">
        <f aca="false">VLOOKUP($B663,IF(W$1=2,PRICELOOK2,IF(W$1=3,PRICELOOK3,IF(W$1=4,cash,PRICELOOK))),W$2,FALSE())</f>
        <v>2.48</v>
      </c>
      <c r="X663" s="28" t="n">
        <f aca="false">VLOOKUP($B663,IF(X$1=2,PRICELOOK2,IF(X$1=3,PRICELOOK3,IF(X$1=4,cash,PRICELOOK))),X$2,FALSE())</f>
        <v>2.315</v>
      </c>
      <c r="Y663" s="28" t="n">
        <f aca="false">VLOOKUP($B663,IF(Y$1=2,PRICELOOK2,IF(Y$1=3,PRICELOOK3,IF(Y$1=4,cash,PRICELOOK))),Y$2,FALSE())</f>
        <v>2.315</v>
      </c>
      <c r="BK663" s="28" t="n">
        <f aca="false">V663</f>
        <v>2.265</v>
      </c>
      <c r="BL663" s="28" t="n">
        <f aca="false">W663</f>
        <v>2.48</v>
      </c>
      <c r="BM663" s="1" t="n">
        <f aca="false">IF(BK663=0,0,IF(BL663=0,0,1))</f>
        <v>1</v>
      </c>
      <c r="BN663" s="56" t="n">
        <f aca="false">B663</f>
        <v>36341</v>
      </c>
      <c r="BO663" s="71" t="n">
        <f aca="false">IF(BM663=1,CORREL(BK644:BK663,BL644:BL663),1.1)</f>
        <v>0.907736206768201</v>
      </c>
      <c r="BP663" s="28" t="n">
        <f aca="false">IF(BM663=0," ",BO663)</f>
        <v>0.907736206768201</v>
      </c>
      <c r="BV663" s="56" t="n">
        <f aca="false">BN663</f>
        <v>36341</v>
      </c>
      <c r="BW663" s="28" t="n">
        <f aca="false">V663</f>
        <v>2.265</v>
      </c>
      <c r="BX663" s="28" t="n">
        <f aca="false">W663</f>
        <v>2.48</v>
      </c>
      <c r="BY663" s="1" t="n">
        <f aca="false">LN(BW663/BW662)</f>
        <v>0.0133335308694654</v>
      </c>
      <c r="BZ663" s="1" t="n">
        <f aca="false">LN(BX663/BX662)</f>
        <v>-0.00603016902659119</v>
      </c>
      <c r="CA663" s="56" t="n">
        <f aca="false">BV663</f>
        <v>36341</v>
      </c>
      <c r="CB663" s="1" t="n">
        <f aca="false">IF(ISNUMBER(STDEV(BY642:BY663)),STDEV(BY642:BY663)*SQRT(252),0)</f>
        <v>0.185864478376329</v>
      </c>
      <c r="CC663" s="1" t="n">
        <f aca="false">IF(ISNUMBER(STDEV(BZ642:BZ663)),STDEV(BZ642:BZ663)*SQRT(252),0)</f>
        <v>0.244368605444786</v>
      </c>
    </row>
    <row r="664" customFormat="false" ht="12.75" hidden="false" customHeight="false" outlineLevel="0" collapsed="false">
      <c r="A664" s="1" t="n">
        <f aca="false">A665-1</f>
        <v>1097</v>
      </c>
      <c r="B664" s="56" t="n">
        <f aca="false">HLOOKUP("date",IF(TERM2="cash",cash,PRICELOOK),IF(A664&gt;=2,A664,2),FALSE())</f>
        <v>36342</v>
      </c>
      <c r="C664" s="1" t="n">
        <f aca="false">IF(MIN($N664:$O664)=0,0,N664)</f>
        <v>2.23</v>
      </c>
      <c r="D664" s="35" t="n">
        <f aca="false">IF(ma=7,AVERAGE(C658:C664),IF(ma=14,AVERAGE(C651:C664),IF(ma=30,AVERAGE(C635:C664),IF(ma=40,AVERAGE(C625:C664),0))))</f>
        <v>0</v>
      </c>
      <c r="E664" s="1" t="n">
        <f aca="false">IF(MIN($N664:$O664)=0,0,O664)</f>
        <v>2.435</v>
      </c>
      <c r="I664" s="56" t="n">
        <f aca="false">B664</f>
        <v>36342</v>
      </c>
      <c r="J664" s="35" t="n">
        <f aca="false">IF(MIN(C664,E664)=0,0,E664-C664)</f>
        <v>0.205</v>
      </c>
      <c r="K664" s="35" t="n">
        <f aca="false">IF(ma=7,AVERAGE(J658:J664),IF(ma=14,AVERAGE(J651:J664),IF(ma=30,AVERAGE(J635:J664),IF(ma=40,AVERAGE(J625:J664),0))))</f>
        <v>0</v>
      </c>
      <c r="L664" s="35"/>
      <c r="M664" s="35"/>
      <c r="N664" s="28" t="n">
        <f aca="false">IF(BASISYN="YES",Q664-S664,Q664)</f>
        <v>2.23</v>
      </c>
      <c r="O664" s="28" t="n">
        <f aca="false">IF(BASISYN="YES",R664-T664,R664)</f>
        <v>2.435</v>
      </c>
      <c r="Q664" s="28" t="n">
        <f aca="false">IF(ISNA(V664),Q663,V664)</f>
        <v>2.23</v>
      </c>
      <c r="R664" s="28" t="n">
        <f aca="false">IF(ISNA(W664),R663,W664)</f>
        <v>2.435</v>
      </c>
      <c r="S664" s="28" t="n">
        <f aca="false">IF(ISNA(X664),S663,X664)</f>
        <v>2.285</v>
      </c>
      <c r="T664" s="28" t="n">
        <f aca="false">IF(ISNA(Y664),T663,Y664)</f>
        <v>2.285</v>
      </c>
      <c r="V664" s="28" t="n">
        <f aca="false">VLOOKUP($B664,IF(V$1=2,PRICELOOK2,IF(V$1=3,PRICELOOK3,IF(V$1=4,cash,PRICELOOK))),V$2,FALSE())</f>
        <v>2.23</v>
      </c>
      <c r="W664" s="28" t="n">
        <f aca="false">VLOOKUP($B664,IF(W$1=2,PRICELOOK2,IF(W$1=3,PRICELOOK3,IF(W$1=4,cash,PRICELOOK))),W$2,FALSE())</f>
        <v>2.435</v>
      </c>
      <c r="X664" s="28" t="n">
        <f aca="false">VLOOKUP($B664,IF(X$1=2,PRICELOOK2,IF(X$1=3,PRICELOOK3,IF(X$1=4,cash,PRICELOOK))),X$2,FALSE())</f>
        <v>2.285</v>
      </c>
      <c r="Y664" s="28" t="n">
        <f aca="false">VLOOKUP($B664,IF(Y$1=2,PRICELOOK2,IF(Y$1=3,PRICELOOK3,IF(Y$1=4,cash,PRICELOOK))),Y$2,FALSE())</f>
        <v>2.285</v>
      </c>
      <c r="BK664" s="28" t="n">
        <f aca="false">V664</f>
        <v>2.23</v>
      </c>
      <c r="BL664" s="28" t="n">
        <f aca="false">W664</f>
        <v>2.435</v>
      </c>
      <c r="BM664" s="1" t="n">
        <f aca="false">IF(BK664=0,0,IF(BL664=0,0,1))</f>
        <v>1</v>
      </c>
      <c r="BN664" s="56" t="n">
        <f aca="false">B664</f>
        <v>36342</v>
      </c>
      <c r="BO664" s="71" t="n">
        <f aca="false">IF(BM664=1,CORREL(BK645:BK664,BL645:BL664),1.1)</f>
        <v>0.922619414414406</v>
      </c>
      <c r="BP664" s="28" t="n">
        <f aca="false">IF(BM664=0," ",BO664)</f>
        <v>0.922619414414406</v>
      </c>
      <c r="BV664" s="56" t="n">
        <f aca="false">BN664</f>
        <v>36342</v>
      </c>
      <c r="BW664" s="28" t="n">
        <f aca="false">V664</f>
        <v>2.23</v>
      </c>
      <c r="BX664" s="28" t="n">
        <f aca="false">W664</f>
        <v>2.435</v>
      </c>
      <c r="BY664" s="1" t="n">
        <f aca="false">LN(BW664/BW663)</f>
        <v>-0.01557317346297</v>
      </c>
      <c r="BZ664" s="1" t="n">
        <f aca="false">LN(BX664/BX663)</f>
        <v>-0.0183118036423376</v>
      </c>
      <c r="CA664" s="56" t="n">
        <f aca="false">BV664</f>
        <v>36342</v>
      </c>
      <c r="CB664" s="1" t="n">
        <f aca="false">IF(ISNUMBER(STDEV(BY643:BY664)),STDEV(BY643:BY664)*SQRT(252),0)</f>
        <v>0.194215625166645</v>
      </c>
      <c r="CC664" s="1" t="n">
        <f aca="false">IF(ISNUMBER(STDEV(BZ643:BZ664)),STDEV(BZ643:BZ664)*SQRT(252),0)</f>
        <v>0.254279023910039</v>
      </c>
    </row>
    <row r="665" customFormat="false" ht="12.75" hidden="false" customHeight="false" outlineLevel="0" collapsed="false">
      <c r="A665" s="1" t="n">
        <f aca="false">A666-1</f>
        <v>1098</v>
      </c>
      <c r="B665" s="56" t="n">
        <f aca="false">HLOOKUP("date",IF(TERM2="cash",cash,PRICELOOK),IF(A665&gt;=2,A665,2),FALSE())</f>
        <v>36343</v>
      </c>
      <c r="C665" s="1" t="n">
        <f aca="false">IF(MIN($N665:$O665)=0,0,N665)</f>
        <v>2.14</v>
      </c>
      <c r="D665" s="35" t="n">
        <f aca="false">IF(ma=7,AVERAGE(C659:C665),IF(ma=14,AVERAGE(C652:C665),IF(ma=30,AVERAGE(C636:C665),IF(ma=40,AVERAGE(C626:C665),0))))</f>
        <v>0</v>
      </c>
      <c r="E665" s="1" t="n">
        <f aca="false">IF(MIN($N665:$O665)=0,0,O665)</f>
        <v>2.245</v>
      </c>
      <c r="I665" s="56" t="n">
        <f aca="false">B665</f>
        <v>36343</v>
      </c>
      <c r="J665" s="35" t="n">
        <f aca="false">IF(MIN(C665,E665)=0,0,E665-C665)</f>
        <v>0.105</v>
      </c>
      <c r="K665" s="35" t="n">
        <f aca="false">IF(ma=7,AVERAGE(J659:J665),IF(ma=14,AVERAGE(J652:J665),IF(ma=30,AVERAGE(J636:J665),IF(ma=40,AVERAGE(J626:J665),0))))</f>
        <v>0</v>
      </c>
      <c r="L665" s="35"/>
      <c r="M665" s="35"/>
      <c r="N665" s="28" t="n">
        <f aca="false">IF(BASISYN="YES",Q665-S665,Q665)</f>
        <v>2.14</v>
      </c>
      <c r="O665" s="28" t="n">
        <f aca="false">IF(BASISYN="YES",R665-T665,R665)</f>
        <v>2.245</v>
      </c>
      <c r="Q665" s="28" t="n">
        <f aca="false">IF(ISNA(V665),Q664,V665)</f>
        <v>2.14</v>
      </c>
      <c r="R665" s="28" t="n">
        <f aca="false">IF(ISNA(W665),R664,W665)</f>
        <v>2.245</v>
      </c>
      <c r="S665" s="28" t="n">
        <f aca="false">IF(ISNA(X665),S664,X665)</f>
        <v>2.265</v>
      </c>
      <c r="T665" s="28" t="n">
        <f aca="false">IF(ISNA(Y665),T664,Y665)</f>
        <v>2.265</v>
      </c>
      <c r="V665" s="28" t="n">
        <f aca="false">VLOOKUP($B665,IF(V$1=2,PRICELOOK2,IF(V$1=3,PRICELOOK3,IF(V$1=4,cash,PRICELOOK))),V$2,FALSE())</f>
        <v>2.14</v>
      </c>
      <c r="W665" s="28" t="n">
        <f aca="false">VLOOKUP($B665,IF(W$1=2,PRICELOOK2,IF(W$1=3,PRICELOOK3,IF(W$1=4,cash,PRICELOOK))),W$2,FALSE())</f>
        <v>2.245</v>
      </c>
      <c r="X665" s="28" t="n">
        <f aca="false">VLOOKUP($B665,IF(X$1=2,PRICELOOK2,IF(X$1=3,PRICELOOK3,IF(X$1=4,cash,PRICELOOK))),X$2,FALSE())</f>
        <v>2.265</v>
      </c>
      <c r="Y665" s="28" t="n">
        <f aca="false">VLOOKUP($B665,IF(Y$1=2,PRICELOOK2,IF(Y$1=3,PRICELOOK3,IF(Y$1=4,cash,PRICELOOK))),Y$2,FALSE())</f>
        <v>2.265</v>
      </c>
      <c r="BK665" s="28" t="n">
        <f aca="false">V665</f>
        <v>2.14</v>
      </c>
      <c r="BL665" s="28" t="n">
        <f aca="false">W665</f>
        <v>2.245</v>
      </c>
      <c r="BM665" s="1" t="n">
        <f aca="false">IF(BK665=0,0,IF(BL665=0,0,1))</f>
        <v>1</v>
      </c>
      <c r="BN665" s="56" t="n">
        <f aca="false">B665</f>
        <v>36343</v>
      </c>
      <c r="BO665" s="71" t="n">
        <f aca="false">IF(BM665=1,CORREL(BK646:BK665,BL646:BL665),1.1)</f>
        <v>0.90361747256872</v>
      </c>
      <c r="BP665" s="28" t="n">
        <f aca="false">IF(BM665=0," ",BO665)</f>
        <v>0.90361747256872</v>
      </c>
      <c r="BV665" s="56" t="n">
        <f aca="false">BN665</f>
        <v>36343</v>
      </c>
      <c r="BW665" s="28" t="n">
        <f aca="false">V665</f>
        <v>2.14</v>
      </c>
      <c r="BX665" s="28" t="n">
        <f aca="false">W665</f>
        <v>2.245</v>
      </c>
      <c r="BY665" s="1" t="n">
        <f aca="false">LN(BW665/BW664)</f>
        <v>-0.0411957564382672</v>
      </c>
      <c r="BZ665" s="1" t="n">
        <f aca="false">LN(BX665/BX664)</f>
        <v>-0.0812412353403354</v>
      </c>
      <c r="CA665" s="56" t="n">
        <f aca="false">BV665</f>
        <v>36343</v>
      </c>
      <c r="CB665" s="1" t="n">
        <f aca="false">IF(ISNUMBER(STDEV(BY644:BY665)),STDEV(BY644:BY665)*SQRT(252),0)</f>
        <v>0.240295889272487</v>
      </c>
      <c r="CC665" s="1" t="n">
        <f aca="false">IF(ISNUMBER(STDEV(BZ644:BZ665)),STDEV(BZ644:BZ665)*SQRT(252),0)</f>
        <v>0.380550071769234</v>
      </c>
    </row>
    <row r="666" customFormat="false" ht="12.75" hidden="false" customHeight="false" outlineLevel="0" collapsed="false">
      <c r="A666" s="1" t="n">
        <f aca="false">A667-1</f>
        <v>1099</v>
      </c>
      <c r="B666" s="56" t="n">
        <f aca="false">HLOOKUP("date",IF(TERM2="cash",cash,PRICELOOK),IF(A666&gt;=2,A666,2),FALSE())</f>
        <v>36344</v>
      </c>
      <c r="C666" s="1" t="n">
        <f aca="false">IF(MIN($N666:$O666)=0,0,N666)</f>
        <v>2.14</v>
      </c>
      <c r="D666" s="35" t="n">
        <f aca="false">IF(ma=7,AVERAGE(C660:C666),IF(ma=14,AVERAGE(C653:C666),IF(ma=30,AVERAGE(C637:C666),IF(ma=40,AVERAGE(C627:C666),0))))</f>
        <v>0</v>
      </c>
      <c r="E666" s="1" t="n">
        <f aca="false">IF(MIN($N666:$O666)=0,0,O666)</f>
        <v>2.245</v>
      </c>
      <c r="I666" s="56" t="n">
        <f aca="false">B666</f>
        <v>36344</v>
      </c>
      <c r="J666" s="35" t="n">
        <f aca="false">IF(MIN(C666,E666)=0,0,E666-C666)</f>
        <v>0.105</v>
      </c>
      <c r="K666" s="35" t="n">
        <f aca="false">IF(ma=7,AVERAGE(J660:J666),IF(ma=14,AVERAGE(J653:J666),IF(ma=30,AVERAGE(J637:J666),IF(ma=40,AVERAGE(J627:J666),0))))</f>
        <v>0</v>
      </c>
      <c r="L666" s="35"/>
      <c r="M666" s="35"/>
      <c r="N666" s="28" t="n">
        <f aca="false">IF(BASISYN="YES",Q666-S666,Q666)</f>
        <v>2.14</v>
      </c>
      <c r="O666" s="28" t="n">
        <f aca="false">IF(BASISYN="YES",R666-T666,R666)</f>
        <v>2.245</v>
      </c>
      <c r="Q666" s="28" t="n">
        <f aca="false">IF(ISNA(V666),Q665,V666)</f>
        <v>2.14</v>
      </c>
      <c r="R666" s="28" t="n">
        <f aca="false">IF(ISNA(W666),R665,W666)</f>
        <v>2.245</v>
      </c>
      <c r="S666" s="28" t="n">
        <f aca="false">IF(ISNA(X666),S665,X666)</f>
        <v>2.265</v>
      </c>
      <c r="T666" s="28" t="n">
        <f aca="false">IF(ISNA(Y666),T665,Y666)</f>
        <v>2.265</v>
      </c>
      <c r="V666" s="28" t="n">
        <f aca="false">VLOOKUP($B666,IF(V$1=2,PRICELOOK2,IF(V$1=3,PRICELOOK3,IF(V$1=4,cash,PRICELOOK))),V$2,FALSE())</f>
        <v>2.14</v>
      </c>
      <c r="W666" s="28" t="n">
        <f aca="false">VLOOKUP($B666,IF(W$1=2,PRICELOOK2,IF(W$1=3,PRICELOOK3,IF(W$1=4,cash,PRICELOOK))),W$2,FALSE())</f>
        <v>2.245</v>
      </c>
      <c r="X666" s="28" t="n">
        <f aca="false">VLOOKUP($B666,IF(X$1=2,PRICELOOK2,IF(X$1=3,PRICELOOK3,IF(X$1=4,cash,PRICELOOK))),X$2,FALSE())</f>
        <v>2.265</v>
      </c>
      <c r="Y666" s="28" t="n">
        <f aca="false">VLOOKUP($B666,IF(Y$1=2,PRICELOOK2,IF(Y$1=3,PRICELOOK3,IF(Y$1=4,cash,PRICELOOK))),Y$2,FALSE())</f>
        <v>2.265</v>
      </c>
      <c r="BK666" s="28" t="n">
        <f aca="false">V666</f>
        <v>2.14</v>
      </c>
      <c r="BL666" s="28" t="n">
        <f aca="false">W666</f>
        <v>2.245</v>
      </c>
      <c r="BM666" s="1" t="n">
        <f aca="false">IF(BK666=0,0,IF(BL666=0,0,1))</f>
        <v>1</v>
      </c>
      <c r="BN666" s="56" t="n">
        <f aca="false">B666</f>
        <v>36344</v>
      </c>
      <c r="BO666" s="71" t="n">
        <f aca="false">IF(BM666=1,CORREL(BK647:BK666,BL647:BL666),1.1)</f>
        <v>0.883649853315403</v>
      </c>
      <c r="BP666" s="28" t="n">
        <f aca="false">IF(BM666=0," ",BO666)</f>
        <v>0.883649853315403</v>
      </c>
      <c r="BV666" s="56" t="n">
        <f aca="false">BN666</f>
        <v>36344</v>
      </c>
      <c r="BW666" s="28" t="n">
        <f aca="false">V666</f>
        <v>2.14</v>
      </c>
      <c r="BX666" s="28" t="n">
        <f aca="false">W666</f>
        <v>2.245</v>
      </c>
      <c r="BY666" s="1" t="n">
        <f aca="false">LN(BW666/BW665)</f>
        <v>0</v>
      </c>
      <c r="BZ666" s="1" t="n">
        <f aca="false">LN(BX666/BX665)</f>
        <v>0</v>
      </c>
      <c r="CA666" s="56" t="n">
        <f aca="false">BV666</f>
        <v>36344</v>
      </c>
      <c r="CB666" s="1" t="n">
        <f aca="false">IF(ISNUMBER(STDEV(BY645:BY666)),STDEV(BY645:BY666)*SQRT(252),0)</f>
        <v>0.204074525505726</v>
      </c>
      <c r="CC666" s="1" t="n">
        <f aca="false">IF(ISNUMBER(STDEV(BZ645:BZ666)),STDEV(BZ645:BZ666)*SQRT(252),0)</f>
        <v>0.363564095204972</v>
      </c>
    </row>
    <row r="667" customFormat="false" ht="12.75" hidden="false" customHeight="false" outlineLevel="0" collapsed="false">
      <c r="A667" s="1" t="n">
        <f aca="false">A668-1</f>
        <v>1100</v>
      </c>
      <c r="B667" s="56" t="n">
        <f aca="false">HLOOKUP("date",IF(TERM2="cash",cash,PRICELOOK),IF(A667&gt;=2,A667,2),FALSE())</f>
        <v>36345</v>
      </c>
      <c r="C667" s="1" t="n">
        <f aca="false">IF(MIN($N667:$O667)=0,0,N667)</f>
        <v>2.14</v>
      </c>
      <c r="D667" s="35" t="n">
        <f aca="false">IF(ma=7,AVERAGE(C661:C667),IF(ma=14,AVERAGE(C654:C667),IF(ma=30,AVERAGE(C638:C667),IF(ma=40,AVERAGE(C628:C667),0))))</f>
        <v>0</v>
      </c>
      <c r="E667" s="1" t="n">
        <f aca="false">IF(MIN($N667:$O667)=0,0,O667)</f>
        <v>2.245</v>
      </c>
      <c r="I667" s="56" t="n">
        <f aca="false">B667</f>
        <v>36345</v>
      </c>
      <c r="J667" s="35" t="n">
        <f aca="false">IF(MIN(C667,E667)=0,0,E667-C667)</f>
        <v>0.105</v>
      </c>
      <c r="K667" s="35" t="n">
        <f aca="false">IF(ma=7,AVERAGE(J661:J667),IF(ma=14,AVERAGE(J654:J667),IF(ma=30,AVERAGE(J638:J667),IF(ma=40,AVERAGE(J628:J667),0))))</f>
        <v>0</v>
      </c>
      <c r="L667" s="35"/>
      <c r="M667" s="35"/>
      <c r="N667" s="28" t="n">
        <f aca="false">IF(BASISYN="YES",Q667-S667,Q667)</f>
        <v>2.14</v>
      </c>
      <c r="O667" s="28" t="n">
        <f aca="false">IF(BASISYN="YES",R667-T667,R667)</f>
        <v>2.245</v>
      </c>
      <c r="Q667" s="28" t="n">
        <f aca="false">IF(ISNA(V667),Q666,V667)</f>
        <v>2.14</v>
      </c>
      <c r="R667" s="28" t="n">
        <f aca="false">IF(ISNA(W667),R666,W667)</f>
        <v>2.245</v>
      </c>
      <c r="S667" s="28" t="n">
        <f aca="false">IF(ISNA(X667),S666,X667)</f>
        <v>2.265</v>
      </c>
      <c r="T667" s="28" t="n">
        <f aca="false">IF(ISNA(Y667),T666,Y667)</f>
        <v>2.265</v>
      </c>
      <c r="V667" s="28" t="n">
        <f aca="false">VLOOKUP($B667,IF(V$1=2,PRICELOOK2,IF(V$1=3,PRICELOOK3,IF(V$1=4,cash,PRICELOOK))),V$2,FALSE())</f>
        <v>2.14</v>
      </c>
      <c r="W667" s="28" t="n">
        <f aca="false">VLOOKUP($B667,IF(W$1=2,PRICELOOK2,IF(W$1=3,PRICELOOK3,IF(W$1=4,cash,PRICELOOK))),W$2,FALSE())</f>
        <v>2.245</v>
      </c>
      <c r="X667" s="28" t="n">
        <f aca="false">VLOOKUP($B667,IF(X$1=2,PRICELOOK2,IF(X$1=3,PRICELOOK3,IF(X$1=4,cash,PRICELOOK))),X$2,FALSE())</f>
        <v>2.265</v>
      </c>
      <c r="Y667" s="28" t="n">
        <f aca="false">VLOOKUP($B667,IF(Y$1=2,PRICELOOK2,IF(Y$1=3,PRICELOOK3,IF(Y$1=4,cash,PRICELOOK))),Y$2,FALSE())</f>
        <v>2.265</v>
      </c>
      <c r="BK667" s="28" t="n">
        <f aca="false">V667</f>
        <v>2.14</v>
      </c>
      <c r="BL667" s="28" t="n">
        <f aca="false">W667</f>
        <v>2.245</v>
      </c>
      <c r="BM667" s="1" t="n">
        <f aca="false">IF(BK667=0,0,IF(BL667=0,0,1))</f>
        <v>1</v>
      </c>
      <c r="BN667" s="56" t="n">
        <f aca="false">B667</f>
        <v>36345</v>
      </c>
      <c r="BO667" s="71" t="n">
        <f aca="false">IF(BM667=1,CORREL(BK648:BK667,BL648:BL667),1.1)</f>
        <v>0.859599220035234</v>
      </c>
      <c r="BP667" s="28" t="n">
        <f aca="false">IF(BM667=0," ",BO667)</f>
        <v>0.859599220035234</v>
      </c>
      <c r="BV667" s="56" t="n">
        <f aca="false">BN667</f>
        <v>36345</v>
      </c>
      <c r="BW667" s="28" t="n">
        <f aca="false">V667</f>
        <v>2.14</v>
      </c>
      <c r="BX667" s="28" t="n">
        <f aca="false">W667</f>
        <v>2.245</v>
      </c>
      <c r="BY667" s="1" t="n">
        <f aca="false">LN(BW667/BW666)</f>
        <v>0</v>
      </c>
      <c r="BZ667" s="1" t="n">
        <f aca="false">LN(BX667/BX666)</f>
        <v>0</v>
      </c>
      <c r="CA667" s="56" t="n">
        <f aca="false">BV667</f>
        <v>36345</v>
      </c>
      <c r="CB667" s="1" t="n">
        <f aca="false">IF(ISNUMBER(STDEV(BY646:BY667)),STDEV(BY646:BY667)*SQRT(252),0)</f>
        <v>0.204074525505726</v>
      </c>
      <c r="CC667" s="1" t="n">
        <f aca="false">IF(ISNUMBER(STDEV(BZ646:BZ667)),STDEV(BZ646:BZ667)*SQRT(252),0)</f>
        <v>0.363564095204972</v>
      </c>
    </row>
    <row r="668" customFormat="false" ht="12.75" hidden="false" customHeight="false" outlineLevel="0" collapsed="false">
      <c r="A668" s="1" t="n">
        <f aca="false">A669-1</f>
        <v>1101</v>
      </c>
      <c r="B668" s="56" t="n">
        <f aca="false">HLOOKUP("date",IF(TERM2="cash",cash,PRICELOOK),IF(A668&gt;=2,A668,2),FALSE())</f>
        <v>36346</v>
      </c>
      <c r="C668" s="1" t="n">
        <f aca="false">IF(MIN($N668:$O668)=0,0,N668)</f>
        <v>2.14</v>
      </c>
      <c r="D668" s="35" t="n">
        <f aca="false">IF(ma=7,AVERAGE(C662:C668),IF(ma=14,AVERAGE(C655:C668),IF(ma=30,AVERAGE(C639:C668),IF(ma=40,AVERAGE(C629:C668),0))))</f>
        <v>0</v>
      </c>
      <c r="E668" s="1" t="n">
        <f aca="false">IF(MIN($N668:$O668)=0,0,O668)</f>
        <v>2.245</v>
      </c>
      <c r="I668" s="56" t="n">
        <f aca="false">B668</f>
        <v>36346</v>
      </c>
      <c r="J668" s="35" t="n">
        <f aca="false">IF(MIN(C668,E668)=0,0,E668-C668)</f>
        <v>0.105</v>
      </c>
      <c r="K668" s="35" t="n">
        <f aca="false">IF(ma=7,AVERAGE(J662:J668),IF(ma=14,AVERAGE(J655:J668),IF(ma=30,AVERAGE(J639:J668),IF(ma=40,AVERAGE(J629:J668),0))))</f>
        <v>0</v>
      </c>
      <c r="L668" s="35"/>
      <c r="M668" s="35"/>
      <c r="N668" s="28" t="n">
        <f aca="false">IF(BASISYN="YES",Q668-S668,Q668)</f>
        <v>2.14</v>
      </c>
      <c r="O668" s="28" t="n">
        <f aca="false">IF(BASISYN="YES",R668-T668,R668)</f>
        <v>2.245</v>
      </c>
      <c r="Q668" s="28" t="n">
        <f aca="false">IF(ISNA(V668),Q667,V668)</f>
        <v>2.14</v>
      </c>
      <c r="R668" s="28" t="n">
        <f aca="false">IF(ISNA(W668),R667,W668)</f>
        <v>2.245</v>
      </c>
      <c r="S668" s="28" t="n">
        <f aca="false">IF(ISNA(X668),S667,X668)</f>
        <v>2.265</v>
      </c>
      <c r="T668" s="28" t="n">
        <f aca="false">IF(ISNA(Y668),T667,Y668)</f>
        <v>2.265</v>
      </c>
      <c r="V668" s="28" t="n">
        <f aca="false">VLOOKUP($B668,IF(V$1=2,PRICELOOK2,IF(V$1=3,PRICELOOK3,IF(V$1=4,cash,PRICELOOK))),V$2,FALSE())</f>
        <v>2.14</v>
      </c>
      <c r="W668" s="28" t="n">
        <f aca="false">VLOOKUP($B668,IF(W$1=2,PRICELOOK2,IF(W$1=3,PRICELOOK3,IF(W$1=4,cash,PRICELOOK))),W$2,FALSE())</f>
        <v>2.245</v>
      </c>
      <c r="X668" s="28" t="n">
        <f aca="false">VLOOKUP($B668,IF(X$1=2,PRICELOOK2,IF(X$1=3,PRICELOOK3,IF(X$1=4,cash,PRICELOOK))),X$2,FALSE())</f>
        <v>2.265</v>
      </c>
      <c r="Y668" s="28" t="n">
        <f aca="false">VLOOKUP($B668,IF(Y$1=2,PRICELOOK2,IF(Y$1=3,PRICELOOK3,IF(Y$1=4,cash,PRICELOOK))),Y$2,FALSE())</f>
        <v>2.265</v>
      </c>
      <c r="BK668" s="28" t="n">
        <f aca="false">V668</f>
        <v>2.14</v>
      </c>
      <c r="BL668" s="28" t="n">
        <f aca="false">W668</f>
        <v>2.245</v>
      </c>
      <c r="BM668" s="1" t="n">
        <f aca="false">IF(BK668=0,0,IF(BL668=0,0,1))</f>
        <v>1</v>
      </c>
      <c r="BN668" s="56" t="n">
        <f aca="false">B668</f>
        <v>36346</v>
      </c>
      <c r="BO668" s="71" t="n">
        <f aca="false">IF(BM668=1,CORREL(BK649:BK668,BL649:BL668),1.1)</f>
        <v>0.848306293340143</v>
      </c>
      <c r="BP668" s="28" t="n">
        <f aca="false">IF(BM668=0," ",BO668)</f>
        <v>0.848306293340143</v>
      </c>
      <c r="BV668" s="56" t="n">
        <f aca="false">BN668</f>
        <v>36346</v>
      </c>
      <c r="BW668" s="28" t="n">
        <f aca="false">V668</f>
        <v>2.14</v>
      </c>
      <c r="BX668" s="28" t="n">
        <f aca="false">W668</f>
        <v>2.245</v>
      </c>
      <c r="BY668" s="1" t="n">
        <f aca="false">LN(BW668/BW667)</f>
        <v>0</v>
      </c>
      <c r="BZ668" s="1" t="n">
        <f aca="false">LN(BX668/BX667)</f>
        <v>0</v>
      </c>
      <c r="CA668" s="56" t="n">
        <f aca="false">BV668</f>
        <v>36346</v>
      </c>
      <c r="CB668" s="1" t="n">
        <f aca="false">IF(ISNUMBER(STDEV(BY647:BY668)),STDEV(BY647:BY668)*SQRT(252),0)</f>
        <v>0.204074525505726</v>
      </c>
      <c r="CC668" s="1" t="n">
        <f aca="false">IF(ISNUMBER(STDEV(BZ647:BZ668)),STDEV(BZ647:BZ668)*SQRT(252),0)</f>
        <v>0.363564095204972</v>
      </c>
    </row>
    <row r="669" customFormat="false" ht="12.75" hidden="false" customHeight="false" outlineLevel="0" collapsed="false">
      <c r="A669" s="1" t="n">
        <f aca="false">A670-1</f>
        <v>1102</v>
      </c>
      <c r="B669" s="56" t="n">
        <f aca="false">HLOOKUP("date",IF(TERM2="cash",cash,PRICELOOK),IF(A669&gt;=2,A669,2),FALSE())</f>
        <v>36347</v>
      </c>
      <c r="C669" s="1" t="n">
        <f aca="false">IF(MIN($N669:$O669)=0,0,N669)</f>
        <v>2.205</v>
      </c>
      <c r="D669" s="35" t="n">
        <f aca="false">IF(ma=7,AVERAGE(C663:C669),IF(ma=14,AVERAGE(C656:C669),IF(ma=30,AVERAGE(C640:C669),IF(ma=40,AVERAGE(C630:C669),0))))</f>
        <v>0</v>
      </c>
      <c r="E669" s="1" t="n">
        <f aca="false">IF(MIN($N669:$O669)=0,0,O669)</f>
        <v>2.43</v>
      </c>
      <c r="I669" s="56" t="n">
        <f aca="false">B669</f>
        <v>36347</v>
      </c>
      <c r="J669" s="35" t="n">
        <f aca="false">IF(MIN(C669,E669)=0,0,E669-C669)</f>
        <v>0.225</v>
      </c>
      <c r="K669" s="35" t="n">
        <f aca="false">IF(ma=7,AVERAGE(J663:J669),IF(ma=14,AVERAGE(J656:J669),IF(ma=30,AVERAGE(J640:J669),IF(ma=40,AVERAGE(J630:J669),0))))</f>
        <v>0</v>
      </c>
      <c r="L669" s="35"/>
      <c r="M669" s="35"/>
      <c r="N669" s="28" t="n">
        <f aca="false">IF(BASISYN="YES",Q669-S669,Q669)</f>
        <v>2.205</v>
      </c>
      <c r="O669" s="28" t="n">
        <f aca="false">IF(BASISYN="YES",R669-T669,R669)</f>
        <v>2.43</v>
      </c>
      <c r="Q669" s="28" t="n">
        <f aca="false">IF(ISNA(V669),Q668,V669)</f>
        <v>2.205</v>
      </c>
      <c r="R669" s="28" t="n">
        <f aca="false">IF(ISNA(W669),R668,W669)</f>
        <v>2.43</v>
      </c>
      <c r="S669" s="28" t="n">
        <f aca="false">IF(ISNA(X669),S668,X669)</f>
        <v>2.28</v>
      </c>
      <c r="T669" s="28" t="n">
        <f aca="false">IF(ISNA(Y669),T668,Y669)</f>
        <v>2.28</v>
      </c>
      <c r="V669" s="28" t="n">
        <f aca="false">VLOOKUP($B669,IF(V$1=2,PRICELOOK2,IF(V$1=3,PRICELOOK3,IF(V$1=4,cash,PRICELOOK))),V$2,FALSE())</f>
        <v>2.205</v>
      </c>
      <c r="W669" s="28" t="n">
        <f aca="false">VLOOKUP($B669,IF(W$1=2,PRICELOOK2,IF(W$1=3,PRICELOOK3,IF(W$1=4,cash,PRICELOOK))),W$2,FALSE())</f>
        <v>2.43</v>
      </c>
      <c r="X669" s="28" t="n">
        <f aca="false">VLOOKUP($B669,IF(X$1=2,PRICELOOK2,IF(X$1=3,PRICELOOK3,IF(X$1=4,cash,PRICELOOK))),X$2,FALSE())</f>
        <v>2.28</v>
      </c>
      <c r="Y669" s="28" t="n">
        <f aca="false">VLOOKUP($B669,IF(Y$1=2,PRICELOOK2,IF(Y$1=3,PRICELOOK3,IF(Y$1=4,cash,PRICELOOK))),Y$2,FALSE())</f>
        <v>2.28</v>
      </c>
      <c r="BK669" s="28" t="n">
        <f aca="false">V669</f>
        <v>2.205</v>
      </c>
      <c r="BL669" s="28" t="n">
        <f aca="false">W669</f>
        <v>2.43</v>
      </c>
      <c r="BM669" s="1" t="n">
        <f aca="false">IF(BK669=0,0,IF(BL669=0,0,1))</f>
        <v>1</v>
      </c>
      <c r="BN669" s="56" t="n">
        <f aca="false">B669</f>
        <v>36347</v>
      </c>
      <c r="BO669" s="71" t="n">
        <f aca="false">IF(BM669=1,CORREL(BK650:BK669,BL650:BL669),1.1)</f>
        <v>0.858745181228361</v>
      </c>
      <c r="BP669" s="28" t="n">
        <f aca="false">IF(BM669=0," ",BO669)</f>
        <v>0.858745181228361</v>
      </c>
      <c r="BV669" s="56" t="n">
        <f aca="false">BN669</f>
        <v>36347</v>
      </c>
      <c r="BW669" s="28" t="n">
        <f aca="false">V669</f>
        <v>2.205</v>
      </c>
      <c r="BX669" s="28" t="n">
        <f aca="false">W669</f>
        <v>2.43</v>
      </c>
      <c r="BY669" s="1" t="n">
        <f aca="false">LN(BW669/BW668)</f>
        <v>0.0299216798650492</v>
      </c>
      <c r="BZ669" s="1" t="n">
        <f aca="false">LN(BX669/BX668)</f>
        <v>0.0791857361582396</v>
      </c>
      <c r="CA669" s="56" t="n">
        <f aca="false">BV669</f>
        <v>36347</v>
      </c>
      <c r="CB669" s="1" t="n">
        <f aca="false">IF(ISNUMBER(STDEV(BY648:BY669)),STDEV(BY648:BY669)*SQRT(252),0)</f>
        <v>0.227214993219413</v>
      </c>
      <c r="CC669" s="1" t="n">
        <f aca="false">IF(ISNUMBER(STDEV(BZ648:BZ669)),STDEV(BZ648:BZ669)*SQRT(252),0)</f>
        <v>0.445445391797863</v>
      </c>
    </row>
    <row r="670" customFormat="false" ht="12.75" hidden="false" customHeight="false" outlineLevel="0" collapsed="false">
      <c r="A670" s="1" t="n">
        <f aca="false">A671-1</f>
        <v>1103</v>
      </c>
      <c r="B670" s="56" t="n">
        <f aca="false">HLOOKUP("date",IF(TERM2="cash",cash,PRICELOOK),IF(A670&gt;=2,A670,2),FALSE())</f>
        <v>36348</v>
      </c>
      <c r="C670" s="1" t="n">
        <f aca="false">IF(MIN($N670:$O670)=0,0,N670)</f>
        <v>2.115</v>
      </c>
      <c r="D670" s="35" t="n">
        <f aca="false">IF(ma=7,AVERAGE(C664:C670),IF(ma=14,AVERAGE(C657:C670),IF(ma=30,AVERAGE(C641:C670),IF(ma=40,AVERAGE(C631:C670),0))))</f>
        <v>0</v>
      </c>
      <c r="E670" s="1" t="n">
        <f aca="false">IF(MIN($N670:$O670)=0,0,O670)</f>
        <v>2.395</v>
      </c>
      <c r="I670" s="56" t="n">
        <f aca="false">B670</f>
        <v>36348</v>
      </c>
      <c r="J670" s="35" t="n">
        <f aca="false">IF(MIN(C670,E670)=0,0,E670-C670)</f>
        <v>0.28</v>
      </c>
      <c r="K670" s="35" t="n">
        <f aca="false">IF(ma=7,AVERAGE(J664:J670),IF(ma=14,AVERAGE(J657:J670),IF(ma=30,AVERAGE(J641:J670),IF(ma=40,AVERAGE(J631:J670),0))))</f>
        <v>0</v>
      </c>
      <c r="L670" s="35"/>
      <c r="M670" s="35"/>
      <c r="N670" s="28" t="n">
        <f aca="false">IF(BASISYN="YES",Q670-S670,Q670)</f>
        <v>2.115</v>
      </c>
      <c r="O670" s="28" t="n">
        <f aca="false">IF(BASISYN="YES",R670-T670,R670)</f>
        <v>2.395</v>
      </c>
      <c r="Q670" s="28" t="n">
        <f aca="false">IF(ISNA(V670),Q669,V670)</f>
        <v>2.115</v>
      </c>
      <c r="R670" s="28" t="n">
        <f aca="false">IF(ISNA(W670),R669,W670)</f>
        <v>2.395</v>
      </c>
      <c r="S670" s="28" t="n">
        <f aca="false">IF(ISNA(X670),S669,X670)</f>
        <v>2.195</v>
      </c>
      <c r="T670" s="28" t="n">
        <f aca="false">IF(ISNA(Y670),T669,Y670)</f>
        <v>2.195</v>
      </c>
      <c r="V670" s="28" t="n">
        <f aca="false">VLOOKUP($B670,IF(V$1=2,PRICELOOK2,IF(V$1=3,PRICELOOK3,IF(V$1=4,cash,PRICELOOK))),V$2,FALSE())</f>
        <v>2.115</v>
      </c>
      <c r="W670" s="28" t="n">
        <f aca="false">VLOOKUP($B670,IF(W$1=2,PRICELOOK2,IF(W$1=3,PRICELOOK3,IF(W$1=4,cash,PRICELOOK))),W$2,FALSE())</f>
        <v>2.395</v>
      </c>
      <c r="X670" s="28" t="n">
        <f aca="false">VLOOKUP($B670,IF(X$1=2,PRICELOOK2,IF(X$1=3,PRICELOOK3,IF(X$1=4,cash,PRICELOOK))),X$2,FALSE())</f>
        <v>2.195</v>
      </c>
      <c r="Y670" s="28" t="n">
        <f aca="false">VLOOKUP($B670,IF(Y$1=2,PRICELOOK2,IF(Y$1=3,PRICELOOK3,IF(Y$1=4,cash,PRICELOOK))),Y$2,FALSE())</f>
        <v>2.195</v>
      </c>
      <c r="BK670" s="28" t="n">
        <f aca="false">V670</f>
        <v>2.115</v>
      </c>
      <c r="BL670" s="28" t="n">
        <f aca="false">W670</f>
        <v>2.395</v>
      </c>
      <c r="BM670" s="1" t="n">
        <f aca="false">IF(BK670=0,0,IF(BL670=0,0,1))</f>
        <v>1</v>
      </c>
      <c r="BN670" s="56" t="n">
        <f aca="false">B670</f>
        <v>36348</v>
      </c>
      <c r="BO670" s="71" t="n">
        <f aca="false">IF(BM670=1,CORREL(BK651:BK670,BL651:BL670),1.1)</f>
        <v>0.779492559222082</v>
      </c>
      <c r="BP670" s="28" t="n">
        <f aca="false">IF(BM670=0," ",BO670)</f>
        <v>0.779492559222082</v>
      </c>
      <c r="BV670" s="56" t="n">
        <f aca="false">BN670</f>
        <v>36348</v>
      </c>
      <c r="BW670" s="28" t="n">
        <f aca="false">V670</f>
        <v>2.115</v>
      </c>
      <c r="BX670" s="28" t="n">
        <f aca="false">W670</f>
        <v>2.395</v>
      </c>
      <c r="BY670" s="1" t="n">
        <f aca="false">LN(BW670/BW669)</f>
        <v>-0.041672696400568</v>
      </c>
      <c r="BZ670" s="1" t="n">
        <f aca="false">LN(BX670/BX669)</f>
        <v>-0.0145080264895786</v>
      </c>
      <c r="CA670" s="56" t="n">
        <f aca="false">BV670</f>
        <v>36348</v>
      </c>
      <c r="CB670" s="1" t="n">
        <f aca="false">IF(ISNUMBER(STDEV(BY649:BY670)),STDEV(BY649:BY670)*SQRT(252),0)</f>
        <v>0.270402356673866</v>
      </c>
      <c r="CC670" s="1" t="n">
        <f aca="false">IF(ISNUMBER(STDEV(BZ649:BZ670)),STDEV(BZ649:BZ670)*SQRT(252),0)</f>
        <v>0.448133623092364</v>
      </c>
    </row>
    <row r="671" customFormat="false" ht="12.75" hidden="false" customHeight="false" outlineLevel="0" collapsed="false">
      <c r="A671" s="1" t="n">
        <f aca="false">A672-1</f>
        <v>1104</v>
      </c>
      <c r="B671" s="56" t="n">
        <f aca="false">HLOOKUP("date",IF(TERM2="cash",cash,PRICELOOK),IF(A671&gt;=2,A671,2),FALSE())</f>
        <v>36349</v>
      </c>
      <c r="C671" s="1" t="n">
        <f aca="false">IF(MIN($N671:$O671)=0,0,N671)</f>
        <v>2.125</v>
      </c>
      <c r="D671" s="35" t="n">
        <f aca="false">IF(ma=7,AVERAGE(C665:C671),IF(ma=14,AVERAGE(C658:C671),IF(ma=30,AVERAGE(C642:C671),IF(ma=40,AVERAGE(C632:C671),0))))</f>
        <v>0</v>
      </c>
      <c r="E671" s="1" t="n">
        <f aca="false">IF(MIN($N671:$O671)=0,0,O671)</f>
        <v>2.385</v>
      </c>
      <c r="I671" s="56" t="n">
        <f aca="false">B671</f>
        <v>36349</v>
      </c>
      <c r="J671" s="35" t="n">
        <f aca="false">IF(MIN(C671,E671)=0,0,E671-C671)</f>
        <v>0.26</v>
      </c>
      <c r="K671" s="35" t="n">
        <f aca="false">IF(ma=7,AVERAGE(J665:J671),IF(ma=14,AVERAGE(J658:J671),IF(ma=30,AVERAGE(J642:J671),IF(ma=40,AVERAGE(J632:J671),0))))</f>
        <v>0</v>
      </c>
      <c r="L671" s="35"/>
      <c r="M671" s="35"/>
      <c r="N671" s="28" t="n">
        <f aca="false">IF(BASISYN="YES",Q671-S671,Q671)</f>
        <v>2.125</v>
      </c>
      <c r="O671" s="28" t="n">
        <f aca="false">IF(BASISYN="YES",R671-T671,R671)</f>
        <v>2.385</v>
      </c>
      <c r="Q671" s="28" t="n">
        <f aca="false">IF(ISNA(V671),Q670,V671)</f>
        <v>2.125</v>
      </c>
      <c r="R671" s="28" t="n">
        <f aca="false">IF(ISNA(W671),R670,W671)</f>
        <v>2.385</v>
      </c>
      <c r="S671" s="28" t="n">
        <f aca="false">IF(ISNA(X671),S670,X671)</f>
        <v>2.19</v>
      </c>
      <c r="T671" s="28" t="n">
        <f aca="false">IF(ISNA(Y671),T670,Y671)</f>
        <v>2.19</v>
      </c>
      <c r="V671" s="28" t="n">
        <f aca="false">VLOOKUP($B671,IF(V$1=2,PRICELOOK2,IF(V$1=3,PRICELOOK3,IF(V$1=4,cash,PRICELOOK))),V$2,FALSE())</f>
        <v>2.125</v>
      </c>
      <c r="W671" s="28" t="n">
        <f aca="false">VLOOKUP($B671,IF(W$1=2,PRICELOOK2,IF(W$1=3,PRICELOOK3,IF(W$1=4,cash,PRICELOOK))),W$2,FALSE())</f>
        <v>2.385</v>
      </c>
      <c r="X671" s="28" t="n">
        <f aca="false">VLOOKUP($B671,IF(X$1=2,PRICELOOK2,IF(X$1=3,PRICELOOK3,IF(X$1=4,cash,PRICELOOK))),X$2,FALSE())</f>
        <v>2.19</v>
      </c>
      <c r="Y671" s="28" t="n">
        <f aca="false">VLOOKUP($B671,IF(Y$1=2,PRICELOOK2,IF(Y$1=3,PRICELOOK3,IF(Y$1=4,cash,PRICELOOK))),Y$2,FALSE())</f>
        <v>2.19</v>
      </c>
      <c r="BK671" s="28" t="n">
        <f aca="false">V671</f>
        <v>2.125</v>
      </c>
      <c r="BL671" s="28" t="n">
        <f aca="false">W671</f>
        <v>2.385</v>
      </c>
      <c r="BM671" s="1" t="n">
        <f aca="false">IF(BK671=0,0,IF(BL671=0,0,1))</f>
        <v>1</v>
      </c>
      <c r="BN671" s="56" t="n">
        <f aca="false">B671</f>
        <v>36349</v>
      </c>
      <c r="BO671" s="71" t="n">
        <f aca="false">IF(BM671=1,CORREL(BK652:BK671,BL652:BL671),1.1)</f>
        <v>0.740100728447701</v>
      </c>
      <c r="BP671" s="28" t="n">
        <f aca="false">IF(BM671=0," ",BO671)</f>
        <v>0.740100728447701</v>
      </c>
      <c r="BV671" s="56" t="n">
        <f aca="false">BN671</f>
        <v>36349</v>
      </c>
      <c r="BW671" s="28" t="n">
        <f aca="false">V671</f>
        <v>2.125</v>
      </c>
      <c r="BX671" s="28" t="n">
        <f aca="false">W671</f>
        <v>2.385</v>
      </c>
      <c r="BY671" s="1" t="n">
        <f aca="false">LN(BW671/BW670)</f>
        <v>0.00471698987813887</v>
      </c>
      <c r="BZ671" s="1" t="n">
        <f aca="false">LN(BX671/BX670)</f>
        <v>-0.0041841065225741</v>
      </c>
      <c r="CA671" s="56" t="n">
        <f aca="false">BV671</f>
        <v>36349</v>
      </c>
      <c r="CB671" s="1" t="n">
        <f aca="false">IF(ISNUMBER(STDEV(BY650:BY671)),STDEV(BY650:BY671)*SQRT(252),0)</f>
        <v>0.264640015964664</v>
      </c>
      <c r="CC671" s="1" t="n">
        <f aca="false">IF(ISNUMBER(STDEV(BZ650:BZ671)),STDEV(BZ650:BZ671)*SQRT(252),0)</f>
        <v>0.447304134820658</v>
      </c>
    </row>
    <row r="672" customFormat="false" ht="12.75" hidden="false" customHeight="false" outlineLevel="0" collapsed="false">
      <c r="A672" s="1" t="n">
        <f aca="false">A673-1</f>
        <v>1105</v>
      </c>
      <c r="B672" s="56" t="n">
        <f aca="false">HLOOKUP("date",IF(TERM2="cash",cash,PRICELOOK),IF(A672&gt;=2,A672,2),FALSE())</f>
        <v>36350</v>
      </c>
      <c r="C672" s="1" t="n">
        <f aca="false">IF(MIN($N672:$O672)=0,0,N672)</f>
        <v>2.06</v>
      </c>
      <c r="D672" s="35" t="n">
        <f aca="false">IF(ma=7,AVERAGE(C666:C672),IF(ma=14,AVERAGE(C659:C672),IF(ma=30,AVERAGE(C643:C672),IF(ma=40,AVERAGE(C633:C672),0))))</f>
        <v>0</v>
      </c>
      <c r="E672" s="1" t="n">
        <f aca="false">IF(MIN($N672:$O672)=0,0,O672)</f>
        <v>2.215</v>
      </c>
      <c r="I672" s="56" t="n">
        <f aca="false">B672</f>
        <v>36350</v>
      </c>
      <c r="J672" s="35" t="n">
        <f aca="false">IF(MIN(C672,E672)=0,0,E672-C672)</f>
        <v>0.155</v>
      </c>
      <c r="K672" s="35" t="n">
        <f aca="false">IF(ma=7,AVERAGE(J666:J672),IF(ma=14,AVERAGE(J659:J672),IF(ma=30,AVERAGE(J643:J672),IF(ma=40,AVERAGE(J633:J672),0))))</f>
        <v>0</v>
      </c>
      <c r="L672" s="35"/>
      <c r="M672" s="35"/>
      <c r="N672" s="28" t="n">
        <f aca="false">IF(BASISYN="YES",Q672-S672,Q672)</f>
        <v>2.06</v>
      </c>
      <c r="O672" s="28" t="n">
        <f aca="false">IF(BASISYN="YES",R672-T672,R672)</f>
        <v>2.215</v>
      </c>
      <c r="Q672" s="28" t="n">
        <f aca="false">IF(ISNA(V672),Q671,V672)</f>
        <v>2.06</v>
      </c>
      <c r="R672" s="28" t="n">
        <f aca="false">IF(ISNA(W672),R671,W672)</f>
        <v>2.215</v>
      </c>
      <c r="S672" s="28" t="n">
        <f aca="false">IF(ISNA(X672),S671,X672)</f>
        <v>2.15</v>
      </c>
      <c r="T672" s="28" t="n">
        <f aca="false">IF(ISNA(Y672),T671,Y672)</f>
        <v>2.15</v>
      </c>
      <c r="V672" s="28" t="n">
        <f aca="false">VLOOKUP($B672,IF(V$1=2,PRICELOOK2,IF(V$1=3,PRICELOOK3,IF(V$1=4,cash,PRICELOOK))),V$2,FALSE())</f>
        <v>2.06</v>
      </c>
      <c r="W672" s="28" t="n">
        <f aca="false">VLOOKUP($B672,IF(W$1=2,PRICELOOK2,IF(W$1=3,PRICELOOK3,IF(W$1=4,cash,PRICELOOK))),W$2,FALSE())</f>
        <v>2.215</v>
      </c>
      <c r="X672" s="28" t="n">
        <f aca="false">VLOOKUP($B672,IF(X$1=2,PRICELOOK2,IF(X$1=3,PRICELOOK3,IF(X$1=4,cash,PRICELOOK))),X$2,FALSE())</f>
        <v>2.15</v>
      </c>
      <c r="Y672" s="28" t="n">
        <f aca="false">VLOOKUP($B672,IF(Y$1=2,PRICELOOK2,IF(Y$1=3,PRICELOOK3,IF(Y$1=4,cash,PRICELOOK))),Y$2,FALSE())</f>
        <v>2.15</v>
      </c>
      <c r="BK672" s="28" t="n">
        <f aca="false">V672</f>
        <v>2.06</v>
      </c>
      <c r="BL672" s="28" t="n">
        <f aca="false">W672</f>
        <v>2.215</v>
      </c>
      <c r="BM672" s="1" t="n">
        <f aca="false">IF(BK672=0,0,IF(BL672=0,0,1))</f>
        <v>1</v>
      </c>
      <c r="BN672" s="56" t="n">
        <f aca="false">B672</f>
        <v>36350</v>
      </c>
      <c r="BO672" s="71" t="n">
        <f aca="false">IF(BM672=1,CORREL(BK653:BK672,BL653:BL672),1.1)</f>
        <v>0.783626704031312</v>
      </c>
      <c r="BP672" s="28" t="n">
        <f aca="false">IF(BM672=0," ",BO672)</f>
        <v>0.783626704031312</v>
      </c>
      <c r="BV672" s="56" t="n">
        <f aca="false">BN672</f>
        <v>36350</v>
      </c>
      <c r="BW672" s="28" t="n">
        <f aca="false">V672</f>
        <v>2.06</v>
      </c>
      <c r="BX672" s="28" t="n">
        <f aca="false">W672</f>
        <v>2.215</v>
      </c>
      <c r="BY672" s="1" t="n">
        <f aca="false">LN(BW672/BW671)</f>
        <v>-0.0310658195748904</v>
      </c>
      <c r="BZ672" s="1" t="n">
        <f aca="false">LN(BX672/BX671)</f>
        <v>-0.0739467208432056</v>
      </c>
      <c r="CA672" s="56" t="n">
        <f aca="false">BV672</f>
        <v>36350</v>
      </c>
      <c r="CB672" s="1" t="n">
        <f aca="false">IF(ISNUMBER(STDEV(BY651:BY672)),STDEV(BY651:BY672)*SQRT(252),0)</f>
        <v>0.28364934396765</v>
      </c>
      <c r="CC672" s="1" t="n">
        <f aca="false">IF(ISNUMBER(STDEV(BZ651:BZ672)),STDEV(BZ651:BZ672)*SQRT(252),0)</f>
        <v>0.513584325382154</v>
      </c>
    </row>
    <row r="673" customFormat="false" ht="12.75" hidden="false" customHeight="false" outlineLevel="0" collapsed="false">
      <c r="A673" s="1" t="n">
        <f aca="false">A674-1</f>
        <v>1106</v>
      </c>
      <c r="B673" s="56" t="n">
        <f aca="false">HLOOKUP("date",IF(TERM2="cash",cash,PRICELOOK),IF(A673&gt;=2,A673,2),FALSE())</f>
        <v>36351</v>
      </c>
      <c r="C673" s="1" t="n">
        <f aca="false">IF(MIN($N673:$O673)=0,0,N673)</f>
        <v>2.06</v>
      </c>
      <c r="D673" s="35" t="n">
        <f aca="false">IF(ma=7,AVERAGE(C667:C673),IF(ma=14,AVERAGE(C660:C673),IF(ma=30,AVERAGE(C644:C673),IF(ma=40,AVERAGE(C634:C673),0))))</f>
        <v>0</v>
      </c>
      <c r="E673" s="1" t="n">
        <f aca="false">IF(MIN($N673:$O673)=0,0,O673)</f>
        <v>2.215</v>
      </c>
      <c r="I673" s="56" t="n">
        <f aca="false">B673</f>
        <v>36351</v>
      </c>
      <c r="J673" s="35" t="n">
        <f aca="false">IF(MIN(C673,E673)=0,0,E673-C673)</f>
        <v>0.155</v>
      </c>
      <c r="K673" s="35" t="n">
        <f aca="false">IF(ma=7,AVERAGE(J667:J673),IF(ma=14,AVERAGE(J660:J673),IF(ma=30,AVERAGE(J644:J673),IF(ma=40,AVERAGE(J634:J673),0))))</f>
        <v>0</v>
      </c>
      <c r="L673" s="35"/>
      <c r="M673" s="35"/>
      <c r="N673" s="28" t="n">
        <f aca="false">IF(BASISYN="YES",Q673-S673,Q673)</f>
        <v>2.06</v>
      </c>
      <c r="O673" s="28" t="n">
        <f aca="false">IF(BASISYN="YES",R673-T673,R673)</f>
        <v>2.215</v>
      </c>
      <c r="Q673" s="28" t="n">
        <f aca="false">IF(ISNA(V673),Q672,V673)</f>
        <v>2.06</v>
      </c>
      <c r="R673" s="28" t="n">
        <f aca="false">IF(ISNA(W673),R672,W673)</f>
        <v>2.215</v>
      </c>
      <c r="S673" s="28" t="n">
        <f aca="false">IF(ISNA(X673),S672,X673)</f>
        <v>2.15</v>
      </c>
      <c r="T673" s="28" t="n">
        <f aca="false">IF(ISNA(Y673),T672,Y673)</f>
        <v>2.15</v>
      </c>
      <c r="V673" s="28" t="n">
        <f aca="false">VLOOKUP($B673,IF(V$1=2,PRICELOOK2,IF(V$1=3,PRICELOOK3,IF(V$1=4,cash,PRICELOOK))),V$2,FALSE())</f>
        <v>2.06</v>
      </c>
      <c r="W673" s="28" t="n">
        <f aca="false">VLOOKUP($B673,IF(W$1=2,PRICELOOK2,IF(W$1=3,PRICELOOK3,IF(W$1=4,cash,PRICELOOK))),W$2,FALSE())</f>
        <v>2.215</v>
      </c>
      <c r="X673" s="28" t="n">
        <f aca="false">VLOOKUP($B673,IF(X$1=2,PRICELOOK2,IF(X$1=3,PRICELOOK3,IF(X$1=4,cash,PRICELOOK))),X$2,FALSE())</f>
        <v>2.15</v>
      </c>
      <c r="Y673" s="28" t="n">
        <f aca="false">VLOOKUP($B673,IF(Y$1=2,PRICELOOK2,IF(Y$1=3,PRICELOOK3,IF(Y$1=4,cash,PRICELOOK))),Y$2,FALSE())</f>
        <v>2.15</v>
      </c>
      <c r="BK673" s="28" t="n">
        <f aca="false">V673</f>
        <v>2.06</v>
      </c>
      <c r="BL673" s="28" t="n">
        <f aca="false">W673</f>
        <v>2.215</v>
      </c>
      <c r="BM673" s="1" t="n">
        <f aca="false">IF(BK673=0,0,IF(BL673=0,0,1))</f>
        <v>1</v>
      </c>
      <c r="BN673" s="56" t="n">
        <f aca="false">B673</f>
        <v>36351</v>
      </c>
      <c r="BO673" s="71" t="n">
        <f aca="false">IF(BM673=1,CORREL(BK654:BK673,BL654:BL673),1.1)</f>
        <v>0.813013730480748</v>
      </c>
      <c r="BP673" s="28" t="n">
        <f aca="false">IF(BM673=0," ",BO673)</f>
        <v>0.813013730480748</v>
      </c>
      <c r="BV673" s="56" t="n">
        <f aca="false">BN673</f>
        <v>36351</v>
      </c>
      <c r="BW673" s="28" t="n">
        <f aca="false">V673</f>
        <v>2.06</v>
      </c>
      <c r="BX673" s="28" t="n">
        <f aca="false">W673</f>
        <v>2.215</v>
      </c>
      <c r="BY673" s="1" t="n">
        <f aca="false">LN(BW673/BW672)</f>
        <v>0</v>
      </c>
      <c r="BZ673" s="1" t="n">
        <f aca="false">LN(BX673/BX672)</f>
        <v>0</v>
      </c>
      <c r="CA673" s="56" t="n">
        <f aca="false">BV673</f>
        <v>36351</v>
      </c>
      <c r="CB673" s="1" t="n">
        <f aca="false">IF(ISNUMBER(STDEV(BY652:BY673)),STDEV(BY652:BY673)*SQRT(252),0)</f>
        <v>0.280661784045233</v>
      </c>
      <c r="CC673" s="1" t="n">
        <f aca="false">IF(ISNUMBER(STDEV(BZ652:BZ673)),STDEV(BZ652:BZ673)*SQRT(252),0)</f>
        <v>0.51348586348656</v>
      </c>
    </row>
    <row r="674" customFormat="false" ht="12.75" hidden="false" customHeight="false" outlineLevel="0" collapsed="false">
      <c r="A674" s="1" t="n">
        <f aca="false">A675-1</f>
        <v>1107</v>
      </c>
      <c r="B674" s="56" t="n">
        <f aca="false">HLOOKUP("date",IF(TERM2="cash",cash,PRICELOOK),IF(A674&gt;=2,A674,2),FALSE())</f>
        <v>36352</v>
      </c>
      <c r="C674" s="1" t="n">
        <f aca="false">IF(MIN($N674:$O674)=0,0,N674)</f>
        <v>2.06</v>
      </c>
      <c r="D674" s="35" t="n">
        <f aca="false">IF(ma=7,AVERAGE(C668:C674),IF(ma=14,AVERAGE(C661:C674),IF(ma=30,AVERAGE(C645:C674),IF(ma=40,AVERAGE(C635:C674),0))))</f>
        <v>0</v>
      </c>
      <c r="E674" s="1" t="n">
        <f aca="false">IF(MIN($N674:$O674)=0,0,O674)</f>
        <v>2.215</v>
      </c>
      <c r="I674" s="56" t="n">
        <f aca="false">B674</f>
        <v>36352</v>
      </c>
      <c r="J674" s="35" t="n">
        <f aca="false">IF(MIN(C674,E674)=0,0,E674-C674)</f>
        <v>0.155</v>
      </c>
      <c r="K674" s="35" t="n">
        <f aca="false">IF(ma=7,AVERAGE(J668:J674),IF(ma=14,AVERAGE(J661:J674),IF(ma=30,AVERAGE(J645:J674),IF(ma=40,AVERAGE(J635:J674),0))))</f>
        <v>0</v>
      </c>
      <c r="L674" s="35"/>
      <c r="M674" s="35"/>
      <c r="N674" s="28" t="n">
        <f aca="false">IF(BASISYN="YES",Q674-S674,Q674)</f>
        <v>2.06</v>
      </c>
      <c r="O674" s="28" t="n">
        <f aca="false">IF(BASISYN="YES",R674-T674,R674)</f>
        <v>2.215</v>
      </c>
      <c r="Q674" s="28" t="n">
        <f aca="false">IF(ISNA(V674),Q673,V674)</f>
        <v>2.06</v>
      </c>
      <c r="R674" s="28" t="n">
        <f aca="false">IF(ISNA(W674),R673,W674)</f>
        <v>2.215</v>
      </c>
      <c r="S674" s="28" t="n">
        <f aca="false">IF(ISNA(X674),S673,X674)</f>
        <v>2.15</v>
      </c>
      <c r="T674" s="28" t="n">
        <f aca="false">IF(ISNA(Y674),T673,Y674)</f>
        <v>2.15</v>
      </c>
      <c r="V674" s="28" t="n">
        <f aca="false">VLOOKUP($B674,IF(V$1=2,PRICELOOK2,IF(V$1=3,PRICELOOK3,IF(V$1=4,cash,PRICELOOK))),V$2,FALSE())</f>
        <v>2.06</v>
      </c>
      <c r="W674" s="28" t="n">
        <f aca="false">VLOOKUP($B674,IF(W$1=2,PRICELOOK2,IF(W$1=3,PRICELOOK3,IF(W$1=4,cash,PRICELOOK))),W$2,FALSE())</f>
        <v>2.215</v>
      </c>
      <c r="X674" s="28" t="n">
        <f aca="false">VLOOKUP($B674,IF(X$1=2,PRICELOOK2,IF(X$1=3,PRICELOOK3,IF(X$1=4,cash,PRICELOOK))),X$2,FALSE())</f>
        <v>2.15</v>
      </c>
      <c r="Y674" s="28" t="n">
        <f aca="false">VLOOKUP($B674,IF(Y$1=2,PRICELOOK2,IF(Y$1=3,PRICELOOK3,IF(Y$1=4,cash,PRICELOOK))),Y$2,FALSE())</f>
        <v>2.15</v>
      </c>
      <c r="BK674" s="28" t="n">
        <f aca="false">V674</f>
        <v>2.06</v>
      </c>
      <c r="BL674" s="28" t="n">
        <f aca="false">W674</f>
        <v>2.215</v>
      </c>
      <c r="BM674" s="1" t="n">
        <f aca="false">IF(BK674=0,0,IF(BL674=0,0,1))</f>
        <v>1</v>
      </c>
      <c r="BN674" s="56" t="n">
        <f aca="false">B674</f>
        <v>36352</v>
      </c>
      <c r="BO674" s="71" t="n">
        <f aca="false">IF(BM674=1,CORREL(BK655:BK674,BL655:BL674),1.1)</f>
        <v>0.831943305869652</v>
      </c>
      <c r="BP674" s="28" t="n">
        <f aca="false">IF(BM674=0," ",BO674)</f>
        <v>0.831943305869652</v>
      </c>
      <c r="BV674" s="56" t="n">
        <f aca="false">BN674</f>
        <v>36352</v>
      </c>
      <c r="BW674" s="28" t="n">
        <f aca="false">V674</f>
        <v>2.06</v>
      </c>
      <c r="BX674" s="28" t="n">
        <f aca="false">W674</f>
        <v>2.215</v>
      </c>
      <c r="BY674" s="1" t="n">
        <f aca="false">LN(BW674/BW673)</f>
        <v>0</v>
      </c>
      <c r="BZ674" s="1" t="n">
        <f aca="false">LN(BX674/BX673)</f>
        <v>0</v>
      </c>
      <c r="CA674" s="56" t="n">
        <f aca="false">BV674</f>
        <v>36352</v>
      </c>
      <c r="CB674" s="1" t="n">
        <f aca="false">IF(ISNUMBER(STDEV(BY653:BY674)),STDEV(BY653:BY674)*SQRT(252),0)</f>
        <v>0.280661784045233</v>
      </c>
      <c r="CC674" s="1" t="n">
        <f aca="false">IF(ISNUMBER(STDEV(BZ653:BZ674)),STDEV(BZ653:BZ674)*SQRT(252),0)</f>
        <v>0.51348586348656</v>
      </c>
    </row>
    <row r="675" customFormat="false" ht="12.75" hidden="false" customHeight="false" outlineLevel="0" collapsed="false">
      <c r="A675" s="1" t="n">
        <f aca="false">A676-1</f>
        <v>1108</v>
      </c>
      <c r="B675" s="56" t="n">
        <f aca="false">HLOOKUP("date",IF(TERM2="cash",cash,PRICELOOK),IF(A675&gt;=2,A675,2),FALSE())</f>
        <v>36353</v>
      </c>
      <c r="C675" s="1" t="n">
        <f aca="false">IF(MIN($N675:$O675)=0,0,N675)</f>
        <v>2.07</v>
      </c>
      <c r="D675" s="35" t="n">
        <f aca="false">IF(ma=7,AVERAGE(C669:C675),IF(ma=14,AVERAGE(C662:C675),IF(ma=30,AVERAGE(C646:C675),IF(ma=40,AVERAGE(C636:C675),0))))</f>
        <v>0</v>
      </c>
      <c r="E675" s="1" t="n">
        <f aca="false">IF(MIN($N675:$O675)=0,0,O675)</f>
        <v>2.36</v>
      </c>
      <c r="I675" s="56" t="n">
        <f aca="false">B675</f>
        <v>36353</v>
      </c>
      <c r="J675" s="35" t="n">
        <f aca="false">IF(MIN(C675,E675)=0,0,E675-C675)</f>
        <v>0.29</v>
      </c>
      <c r="K675" s="35" t="n">
        <f aca="false">IF(ma=7,AVERAGE(J669:J675),IF(ma=14,AVERAGE(J662:J675),IF(ma=30,AVERAGE(J646:J675),IF(ma=40,AVERAGE(J636:J675),0))))</f>
        <v>0</v>
      </c>
      <c r="L675" s="35"/>
      <c r="M675" s="35"/>
      <c r="N675" s="28" t="n">
        <f aca="false">IF(BASISYN="YES",Q675-S675,Q675)</f>
        <v>2.07</v>
      </c>
      <c r="O675" s="28" t="n">
        <f aca="false">IF(BASISYN="YES",R675-T675,R675)</f>
        <v>2.36</v>
      </c>
      <c r="Q675" s="28" t="n">
        <f aca="false">IF(ISNA(V675),Q674,V675)</f>
        <v>2.07</v>
      </c>
      <c r="R675" s="28" t="n">
        <f aca="false">IF(ISNA(W675),R674,W675)</f>
        <v>2.36</v>
      </c>
      <c r="S675" s="28" t="n">
        <f aca="false">IF(ISNA(X675),S674,X675)</f>
        <v>2.115</v>
      </c>
      <c r="T675" s="28" t="n">
        <f aca="false">IF(ISNA(Y675),T674,Y675)</f>
        <v>2.115</v>
      </c>
      <c r="V675" s="28" t="n">
        <f aca="false">VLOOKUP($B675,IF(V$1=2,PRICELOOK2,IF(V$1=3,PRICELOOK3,IF(V$1=4,cash,PRICELOOK))),V$2,FALSE())</f>
        <v>2.07</v>
      </c>
      <c r="W675" s="28" t="n">
        <f aca="false">VLOOKUP($B675,IF(W$1=2,PRICELOOK2,IF(W$1=3,PRICELOOK3,IF(W$1=4,cash,PRICELOOK))),W$2,FALSE())</f>
        <v>2.36</v>
      </c>
      <c r="X675" s="28" t="n">
        <f aca="false">VLOOKUP($B675,IF(X$1=2,PRICELOOK2,IF(X$1=3,PRICELOOK3,IF(X$1=4,cash,PRICELOOK))),X$2,FALSE())</f>
        <v>2.115</v>
      </c>
      <c r="Y675" s="28" t="n">
        <f aca="false">VLOOKUP($B675,IF(Y$1=2,PRICELOOK2,IF(Y$1=3,PRICELOOK3,IF(Y$1=4,cash,PRICELOOK))),Y$2,FALSE())</f>
        <v>2.115</v>
      </c>
      <c r="BK675" s="28" t="n">
        <f aca="false">V675</f>
        <v>2.07</v>
      </c>
      <c r="BL675" s="28" t="n">
        <f aca="false">W675</f>
        <v>2.36</v>
      </c>
      <c r="BM675" s="1" t="n">
        <f aca="false">IF(BK675=0,0,IF(BL675=0,0,1))</f>
        <v>1</v>
      </c>
      <c r="BN675" s="56" t="n">
        <f aca="false">B675</f>
        <v>36353</v>
      </c>
      <c r="BO675" s="71" t="n">
        <f aca="false">IF(BM675=1,CORREL(BK656:BK675,BL656:BL675),1.1)</f>
        <v>0.770448102453366</v>
      </c>
      <c r="BP675" s="28" t="n">
        <f aca="false">IF(BM675=0," ",BO675)</f>
        <v>0.770448102453366</v>
      </c>
      <c r="BV675" s="56" t="n">
        <f aca="false">BN675</f>
        <v>36353</v>
      </c>
      <c r="BW675" s="28" t="n">
        <f aca="false">V675</f>
        <v>2.07</v>
      </c>
      <c r="BX675" s="28" t="n">
        <f aca="false">W675</f>
        <v>2.36</v>
      </c>
      <c r="BY675" s="1" t="n">
        <f aca="false">LN(BW675/BW674)</f>
        <v>0.00484262447578799</v>
      </c>
      <c r="BZ675" s="1" t="n">
        <f aca="false">LN(BX675/BX674)</f>
        <v>0.0634092155404197</v>
      </c>
      <c r="CA675" s="56" t="n">
        <f aca="false">BV675</f>
        <v>36353</v>
      </c>
      <c r="CB675" s="1" t="n">
        <f aca="false">IF(ISNUMBER(STDEV(BY654:BY675)),STDEV(BY654:BY675)*SQRT(252),0)</f>
        <v>0.281475711908851</v>
      </c>
      <c r="CC675" s="1" t="n">
        <f aca="false">IF(ISNUMBER(STDEV(BZ654:BZ675)),STDEV(BZ654:BZ675)*SQRT(252),0)</f>
        <v>0.559797212489669</v>
      </c>
    </row>
    <row r="676" customFormat="false" ht="12.75" hidden="false" customHeight="false" outlineLevel="0" collapsed="false">
      <c r="A676" s="1" t="n">
        <f aca="false">A677-1</f>
        <v>1109</v>
      </c>
      <c r="B676" s="56" t="n">
        <f aca="false">HLOOKUP("date",IF(TERM2="cash",cash,PRICELOOK),IF(A676&gt;=2,A676,2),FALSE())</f>
        <v>36354</v>
      </c>
      <c r="C676" s="1" t="n">
        <f aca="false">IF(MIN($N676:$O676)=0,0,N676)</f>
        <v>2.11</v>
      </c>
      <c r="D676" s="35" t="n">
        <f aca="false">IF(ma=7,AVERAGE(C670:C676),IF(ma=14,AVERAGE(C663:C676),IF(ma=30,AVERAGE(C647:C676),IF(ma=40,AVERAGE(C637:C676),0))))</f>
        <v>0</v>
      </c>
      <c r="E676" s="1" t="n">
        <f aca="false">IF(MIN($N676:$O676)=0,0,O676)</f>
        <v>2.4</v>
      </c>
      <c r="I676" s="56" t="n">
        <f aca="false">B676</f>
        <v>36354</v>
      </c>
      <c r="J676" s="35" t="n">
        <f aca="false">IF(MIN(C676,E676)=0,0,E676-C676)</f>
        <v>0.29</v>
      </c>
      <c r="K676" s="35" t="n">
        <f aca="false">IF(ma=7,AVERAGE(J670:J676),IF(ma=14,AVERAGE(J663:J676),IF(ma=30,AVERAGE(J647:J676),IF(ma=40,AVERAGE(J637:J676),0))))</f>
        <v>0</v>
      </c>
      <c r="L676" s="35"/>
      <c r="M676" s="35"/>
      <c r="N676" s="28" t="n">
        <f aca="false">IF(BASISYN="YES",Q676-S676,Q676)</f>
        <v>2.11</v>
      </c>
      <c r="O676" s="28" t="n">
        <f aca="false">IF(BASISYN="YES",R676-T676,R676)</f>
        <v>2.4</v>
      </c>
      <c r="Q676" s="28" t="n">
        <f aca="false">IF(ISNA(V676),Q675,V676)</f>
        <v>2.11</v>
      </c>
      <c r="R676" s="28" t="n">
        <f aca="false">IF(ISNA(W676),R675,W676)</f>
        <v>2.4</v>
      </c>
      <c r="S676" s="28" t="n">
        <f aca="false">IF(ISNA(X676),S675,X676)</f>
        <v>2.135</v>
      </c>
      <c r="T676" s="28" t="n">
        <f aca="false">IF(ISNA(Y676),T675,Y676)</f>
        <v>2.135</v>
      </c>
      <c r="V676" s="28" t="n">
        <f aca="false">VLOOKUP($B676,IF(V$1=2,PRICELOOK2,IF(V$1=3,PRICELOOK3,IF(V$1=4,cash,PRICELOOK))),V$2,FALSE())</f>
        <v>2.11</v>
      </c>
      <c r="W676" s="28" t="n">
        <f aca="false">VLOOKUP($B676,IF(W$1=2,PRICELOOK2,IF(W$1=3,PRICELOOK3,IF(W$1=4,cash,PRICELOOK))),W$2,FALSE())</f>
        <v>2.4</v>
      </c>
      <c r="X676" s="28" t="n">
        <f aca="false">VLOOKUP($B676,IF(X$1=2,PRICELOOK2,IF(X$1=3,PRICELOOK3,IF(X$1=4,cash,PRICELOOK))),X$2,FALSE())</f>
        <v>2.135</v>
      </c>
      <c r="Y676" s="28" t="n">
        <f aca="false">VLOOKUP($B676,IF(Y$1=2,PRICELOOK2,IF(Y$1=3,PRICELOOK3,IF(Y$1=4,cash,PRICELOOK))),Y$2,FALSE())</f>
        <v>2.135</v>
      </c>
      <c r="BK676" s="28" t="n">
        <f aca="false">V676</f>
        <v>2.11</v>
      </c>
      <c r="BL676" s="28" t="n">
        <f aca="false">W676</f>
        <v>2.4</v>
      </c>
      <c r="BM676" s="1" t="n">
        <f aca="false">IF(BK676=0,0,IF(BL676=0,0,1))</f>
        <v>1</v>
      </c>
      <c r="BN676" s="56" t="n">
        <f aca="false">B676</f>
        <v>36354</v>
      </c>
      <c r="BO676" s="71" t="n">
        <f aca="false">IF(BM676=1,CORREL(BK657:BK676,BL657:BL676),1.1)</f>
        <v>0.729236259946625</v>
      </c>
      <c r="BP676" s="28" t="n">
        <f aca="false">IF(BM676=0," ",BO676)</f>
        <v>0.729236259946625</v>
      </c>
      <c r="BV676" s="56" t="n">
        <f aca="false">BN676</f>
        <v>36354</v>
      </c>
      <c r="BW676" s="28" t="n">
        <f aca="false">V676</f>
        <v>2.11</v>
      </c>
      <c r="BX676" s="28" t="n">
        <f aca="false">W676</f>
        <v>2.4</v>
      </c>
      <c r="BY676" s="1" t="n">
        <f aca="false">LN(BW676/BW675)</f>
        <v>0.0191393402106975</v>
      </c>
      <c r="BZ676" s="1" t="n">
        <f aca="false">LN(BX676/BX675)</f>
        <v>0.0168071183163812</v>
      </c>
      <c r="CA676" s="56" t="n">
        <f aca="false">BV676</f>
        <v>36354</v>
      </c>
      <c r="CB676" s="1" t="n">
        <f aca="false">IF(ISNUMBER(STDEV(BY655:BY676)),STDEV(BY655:BY676)*SQRT(252),0)</f>
        <v>0.289027756479737</v>
      </c>
      <c r="CC676" s="1" t="n">
        <f aca="false">IF(ISNUMBER(STDEV(BZ655:BZ676)),STDEV(BZ655:BZ676)*SQRT(252),0)</f>
        <v>0.560292954396654</v>
      </c>
    </row>
    <row r="677" customFormat="false" ht="12.75" hidden="false" customHeight="false" outlineLevel="0" collapsed="false">
      <c r="A677" s="1" t="n">
        <f aca="false">A678-1</f>
        <v>1110</v>
      </c>
      <c r="B677" s="56" t="n">
        <f aca="false">HLOOKUP("date",IF(TERM2="cash",cash,PRICELOOK),IF(A677&gt;=2,A677,2),FALSE())</f>
        <v>36355</v>
      </c>
      <c r="C677" s="1" t="n">
        <f aca="false">IF(MIN($N677:$O677)=0,0,N677)</f>
        <v>2.135</v>
      </c>
      <c r="D677" s="35" t="n">
        <f aca="false">IF(ma=7,AVERAGE(C671:C677),IF(ma=14,AVERAGE(C664:C677),IF(ma=30,AVERAGE(C648:C677),IF(ma=40,AVERAGE(C638:C677),0))))</f>
        <v>0</v>
      </c>
      <c r="E677" s="1" t="n">
        <f aca="false">IF(MIN($N677:$O677)=0,0,O677)</f>
        <v>2.405</v>
      </c>
      <c r="I677" s="56" t="n">
        <f aca="false">B677</f>
        <v>36355</v>
      </c>
      <c r="J677" s="35" t="n">
        <f aca="false">IF(MIN(C677,E677)=0,0,E677-C677)</f>
        <v>0.27</v>
      </c>
      <c r="K677" s="35" t="n">
        <f aca="false">IF(ma=7,AVERAGE(J671:J677),IF(ma=14,AVERAGE(J664:J677),IF(ma=30,AVERAGE(J648:J677),IF(ma=40,AVERAGE(J638:J677),0))))</f>
        <v>0</v>
      </c>
      <c r="L677" s="35"/>
      <c r="M677" s="35"/>
      <c r="N677" s="28" t="n">
        <f aca="false">IF(BASISYN="YES",Q677-S677,Q677)</f>
        <v>2.135</v>
      </c>
      <c r="O677" s="28" t="n">
        <f aca="false">IF(BASISYN="YES",R677-T677,R677)</f>
        <v>2.405</v>
      </c>
      <c r="Q677" s="28" t="n">
        <f aca="false">IF(ISNA(V677),Q676,V677)</f>
        <v>2.135</v>
      </c>
      <c r="R677" s="28" t="n">
        <f aca="false">IF(ISNA(W677),R676,W677)</f>
        <v>2.405</v>
      </c>
      <c r="S677" s="28" t="n">
        <f aca="false">IF(ISNA(X677),S676,X677)</f>
        <v>2.15</v>
      </c>
      <c r="T677" s="28" t="n">
        <f aca="false">IF(ISNA(Y677),T676,Y677)</f>
        <v>2.15</v>
      </c>
      <c r="V677" s="28" t="n">
        <f aca="false">VLOOKUP($B677,IF(V$1=2,PRICELOOK2,IF(V$1=3,PRICELOOK3,IF(V$1=4,cash,PRICELOOK))),V$2,FALSE())</f>
        <v>2.135</v>
      </c>
      <c r="W677" s="28" t="n">
        <f aca="false">VLOOKUP($B677,IF(W$1=2,PRICELOOK2,IF(W$1=3,PRICELOOK3,IF(W$1=4,cash,PRICELOOK))),W$2,FALSE())</f>
        <v>2.405</v>
      </c>
      <c r="X677" s="28" t="n">
        <f aca="false">VLOOKUP($B677,IF(X$1=2,PRICELOOK2,IF(X$1=3,PRICELOOK3,IF(X$1=4,cash,PRICELOOK))),X$2,FALSE())</f>
        <v>2.15</v>
      </c>
      <c r="Y677" s="28" t="n">
        <f aca="false">VLOOKUP($B677,IF(Y$1=2,PRICELOOK2,IF(Y$1=3,PRICELOOK3,IF(Y$1=4,cash,PRICELOOK))),Y$2,FALSE())</f>
        <v>2.15</v>
      </c>
      <c r="BK677" s="28" t="n">
        <f aca="false">V677</f>
        <v>2.135</v>
      </c>
      <c r="BL677" s="28" t="n">
        <f aca="false">W677</f>
        <v>2.405</v>
      </c>
      <c r="BM677" s="1" t="n">
        <f aca="false">IF(BK677=0,0,IF(BL677=0,0,1))</f>
        <v>1</v>
      </c>
      <c r="BN677" s="56" t="n">
        <f aca="false">B677</f>
        <v>36355</v>
      </c>
      <c r="BO677" s="71" t="n">
        <f aca="false">IF(BM677=1,CORREL(BK658:BK677,BL658:BL677),1.1)</f>
        <v>0.712212399535587</v>
      </c>
      <c r="BP677" s="28" t="n">
        <f aca="false">IF(BM677=0," ",BO677)</f>
        <v>0.712212399535587</v>
      </c>
      <c r="BV677" s="56" t="n">
        <f aca="false">BN677</f>
        <v>36355</v>
      </c>
      <c r="BW677" s="28" t="n">
        <f aca="false">V677</f>
        <v>2.135</v>
      </c>
      <c r="BX677" s="28" t="n">
        <f aca="false">W677</f>
        <v>2.405</v>
      </c>
      <c r="BY677" s="1" t="n">
        <f aca="false">LN(BW677/BW676)</f>
        <v>0.0117786991926127</v>
      </c>
      <c r="BZ677" s="1" t="n">
        <f aca="false">LN(BX677/BX676)</f>
        <v>0.00208116620382445</v>
      </c>
      <c r="CA677" s="56" t="n">
        <f aca="false">BV677</f>
        <v>36355</v>
      </c>
      <c r="CB677" s="1" t="n">
        <f aca="false">IF(ISNUMBER(STDEV(BY656:BY677)),STDEV(BY656:BY677)*SQRT(252),0)</f>
        <v>0.291779840920251</v>
      </c>
      <c r="CC677" s="1" t="n">
        <f aca="false">IF(ISNUMBER(STDEV(BZ656:BZ677)),STDEV(BZ656:BZ677)*SQRT(252),0)</f>
        <v>0.559397855153745</v>
      </c>
    </row>
    <row r="678" customFormat="false" ht="12.75" hidden="false" customHeight="false" outlineLevel="0" collapsed="false">
      <c r="A678" s="1" t="n">
        <f aca="false">A679-1</f>
        <v>1111</v>
      </c>
      <c r="B678" s="56" t="n">
        <f aca="false">HLOOKUP("date",IF(TERM2="cash",cash,PRICELOOK),IF(A678&gt;=2,A678,2),FALSE())</f>
        <v>36356</v>
      </c>
      <c r="C678" s="1" t="n">
        <f aca="false">IF(MIN($N678:$O678)=0,0,N678)</f>
        <v>2.08</v>
      </c>
      <c r="D678" s="35" t="n">
        <f aca="false">IF(ma=7,AVERAGE(C672:C678),IF(ma=14,AVERAGE(C665:C678),IF(ma=30,AVERAGE(C649:C678),IF(ma=40,AVERAGE(C639:C678),0))))</f>
        <v>0</v>
      </c>
      <c r="E678" s="1" t="n">
        <f aca="false">IF(MIN($N678:$O678)=0,0,O678)</f>
        <v>2.375</v>
      </c>
      <c r="I678" s="56" t="n">
        <f aca="false">B678</f>
        <v>36356</v>
      </c>
      <c r="J678" s="35" t="n">
        <f aca="false">IF(MIN(C678,E678)=0,0,E678-C678)</f>
        <v>0.295</v>
      </c>
      <c r="K678" s="35" t="n">
        <f aca="false">IF(ma=7,AVERAGE(J672:J678),IF(ma=14,AVERAGE(J665:J678),IF(ma=30,AVERAGE(J649:J678),IF(ma=40,AVERAGE(J639:J678),0))))</f>
        <v>0</v>
      </c>
      <c r="L678" s="35"/>
      <c r="M678" s="35"/>
      <c r="N678" s="28" t="n">
        <f aca="false">IF(BASISYN="YES",Q678-S678,Q678)</f>
        <v>2.08</v>
      </c>
      <c r="O678" s="28" t="n">
        <f aca="false">IF(BASISYN="YES",R678-T678,R678)</f>
        <v>2.375</v>
      </c>
      <c r="Q678" s="28" t="n">
        <f aca="false">IF(ISNA(V678),Q677,V678)</f>
        <v>2.08</v>
      </c>
      <c r="R678" s="28" t="n">
        <f aca="false">IF(ISNA(W678),R677,W678)</f>
        <v>2.375</v>
      </c>
      <c r="S678" s="28" t="n">
        <f aca="false">IF(ISNA(X678),S677,X678)</f>
        <v>2.13</v>
      </c>
      <c r="T678" s="28" t="n">
        <f aca="false">IF(ISNA(Y678),T677,Y678)</f>
        <v>2.13</v>
      </c>
      <c r="V678" s="28" t="n">
        <f aca="false">VLOOKUP($B678,IF(V$1=2,PRICELOOK2,IF(V$1=3,PRICELOOK3,IF(V$1=4,cash,PRICELOOK))),V$2,FALSE())</f>
        <v>2.08</v>
      </c>
      <c r="W678" s="28" t="n">
        <f aca="false">VLOOKUP($B678,IF(W$1=2,PRICELOOK2,IF(W$1=3,PRICELOOK3,IF(W$1=4,cash,PRICELOOK))),W$2,FALSE())</f>
        <v>2.375</v>
      </c>
      <c r="X678" s="28" t="n">
        <f aca="false">VLOOKUP($B678,IF(X$1=2,PRICELOOK2,IF(X$1=3,PRICELOOK3,IF(X$1=4,cash,PRICELOOK))),X$2,FALSE())</f>
        <v>2.13</v>
      </c>
      <c r="Y678" s="28" t="n">
        <f aca="false">VLOOKUP($B678,IF(Y$1=2,PRICELOOK2,IF(Y$1=3,PRICELOOK3,IF(Y$1=4,cash,PRICELOOK))),Y$2,FALSE())</f>
        <v>2.13</v>
      </c>
      <c r="BK678" s="28" t="n">
        <f aca="false">V678</f>
        <v>2.08</v>
      </c>
      <c r="BL678" s="28" t="n">
        <f aca="false">W678</f>
        <v>2.375</v>
      </c>
      <c r="BM678" s="1" t="n">
        <f aca="false">IF(BK678=0,0,IF(BL678=0,0,1))</f>
        <v>1</v>
      </c>
      <c r="BN678" s="56" t="n">
        <f aca="false">B678</f>
        <v>36356</v>
      </c>
      <c r="BO678" s="71" t="n">
        <f aca="false">IF(BM678=1,CORREL(BK659:BK678,BL659:BL678),1.1)</f>
        <v>0.670436979154208</v>
      </c>
      <c r="BP678" s="28" t="n">
        <f aca="false">IF(BM678=0," ",BO678)</f>
        <v>0.670436979154208</v>
      </c>
      <c r="BV678" s="56" t="n">
        <f aca="false">BN678</f>
        <v>36356</v>
      </c>
      <c r="BW678" s="28" t="n">
        <f aca="false">V678</f>
        <v>2.08</v>
      </c>
      <c r="BX678" s="28" t="n">
        <f aca="false">W678</f>
        <v>2.375</v>
      </c>
      <c r="BY678" s="1" t="n">
        <f aca="false">LN(BW678/BW677)</f>
        <v>-0.0260987529673612</v>
      </c>
      <c r="BZ678" s="1" t="n">
        <f aca="false">LN(BX678/BX677)</f>
        <v>-0.0125524660711199</v>
      </c>
      <c r="CA678" s="56" t="n">
        <f aca="false">BV678</f>
        <v>36356</v>
      </c>
      <c r="CB678" s="1" t="n">
        <f aca="false">IF(ISNUMBER(STDEV(BY657:BY678)),STDEV(BY657:BY678)*SQRT(252),0)</f>
        <v>0.303786748945817</v>
      </c>
      <c r="CC678" s="1" t="n">
        <f aca="false">IF(ISNUMBER(STDEV(BZ657:BZ678)),STDEV(BZ657:BZ678)*SQRT(252),0)</f>
        <v>0.561383745983113</v>
      </c>
    </row>
    <row r="679" customFormat="false" ht="12.75" hidden="false" customHeight="false" outlineLevel="0" collapsed="false">
      <c r="A679" s="1" t="n">
        <f aca="false">A680-1</f>
        <v>1112</v>
      </c>
      <c r="B679" s="56" t="n">
        <f aca="false">HLOOKUP("date",IF(TERM2="cash",cash,PRICELOOK),IF(A679&gt;=2,A679,2),FALSE())</f>
        <v>36357</v>
      </c>
      <c r="C679" s="1" t="n">
        <f aca="false">IF(MIN($N679:$O679)=0,0,N679)</f>
        <v>2.07</v>
      </c>
      <c r="D679" s="35" t="n">
        <f aca="false">IF(ma=7,AVERAGE(C673:C679),IF(ma=14,AVERAGE(C666:C679),IF(ma=30,AVERAGE(C650:C679),IF(ma=40,AVERAGE(C640:C679),0))))</f>
        <v>0</v>
      </c>
      <c r="E679" s="1" t="n">
        <f aca="false">IF(MIN($N679:$O679)=0,0,O679)</f>
        <v>2.16</v>
      </c>
      <c r="I679" s="56" t="n">
        <f aca="false">B679</f>
        <v>36357</v>
      </c>
      <c r="J679" s="35" t="n">
        <f aca="false">IF(MIN(C679,E679)=0,0,E679-C679)</f>
        <v>0.0900000000000003</v>
      </c>
      <c r="K679" s="35" t="n">
        <f aca="false">IF(ma=7,AVERAGE(J673:J679),IF(ma=14,AVERAGE(J666:J679),IF(ma=30,AVERAGE(J650:J679),IF(ma=40,AVERAGE(J640:J679),0))))</f>
        <v>0</v>
      </c>
      <c r="L679" s="35"/>
      <c r="M679" s="35"/>
      <c r="N679" s="28" t="n">
        <f aca="false">IF(BASISYN="YES",Q679-S679,Q679)</f>
        <v>2.07</v>
      </c>
      <c r="O679" s="28" t="n">
        <f aca="false">IF(BASISYN="YES",R679-T679,R679)</f>
        <v>2.16</v>
      </c>
      <c r="Q679" s="28" t="n">
        <f aca="false">IF(ISNA(V679),Q678,V679)</f>
        <v>2.07</v>
      </c>
      <c r="R679" s="28" t="n">
        <f aca="false">IF(ISNA(W679),R678,W679)</f>
        <v>2.16</v>
      </c>
      <c r="S679" s="28" t="n">
        <f aca="false">IF(ISNA(X679),S678,X679)</f>
        <v>2.175</v>
      </c>
      <c r="T679" s="28" t="n">
        <f aca="false">IF(ISNA(Y679),T678,Y679)</f>
        <v>2.175</v>
      </c>
      <c r="V679" s="28" t="n">
        <f aca="false">VLOOKUP($B679,IF(V$1=2,PRICELOOK2,IF(V$1=3,PRICELOOK3,IF(V$1=4,cash,PRICELOOK))),V$2,FALSE())</f>
        <v>2.07</v>
      </c>
      <c r="W679" s="28" t="n">
        <f aca="false">VLOOKUP($B679,IF(W$1=2,PRICELOOK2,IF(W$1=3,PRICELOOK3,IF(W$1=4,cash,PRICELOOK))),W$2,FALSE())</f>
        <v>2.16</v>
      </c>
      <c r="X679" s="28" t="n">
        <f aca="false">VLOOKUP($B679,IF(X$1=2,PRICELOOK2,IF(X$1=3,PRICELOOK3,IF(X$1=4,cash,PRICELOOK))),X$2,FALSE())</f>
        <v>2.175</v>
      </c>
      <c r="Y679" s="28" t="n">
        <f aca="false">VLOOKUP($B679,IF(Y$1=2,PRICELOOK2,IF(Y$1=3,PRICELOOK3,IF(Y$1=4,cash,PRICELOOK))),Y$2,FALSE())</f>
        <v>2.175</v>
      </c>
      <c r="BK679" s="28" t="n">
        <f aca="false">V679</f>
        <v>2.07</v>
      </c>
      <c r="BL679" s="28" t="n">
        <f aca="false">W679</f>
        <v>2.16</v>
      </c>
      <c r="BM679" s="1" t="n">
        <f aca="false">IF(BK679=0,0,IF(BL679=0,0,1))</f>
        <v>1</v>
      </c>
      <c r="BN679" s="56" t="n">
        <f aca="false">B679</f>
        <v>36357</v>
      </c>
      <c r="BO679" s="71" t="n">
        <f aca="false">IF(BM679=1,CORREL(BK660:BK679,BL660:BL679),1.1)</f>
        <v>0.696696671955068</v>
      </c>
      <c r="BP679" s="28" t="n">
        <f aca="false">IF(BM679=0," ",BO679)</f>
        <v>0.696696671955068</v>
      </c>
      <c r="BV679" s="56" t="n">
        <f aca="false">BN679</f>
        <v>36357</v>
      </c>
      <c r="BW679" s="28" t="n">
        <f aca="false">V679</f>
        <v>2.07</v>
      </c>
      <c r="BX679" s="28" t="n">
        <f aca="false">W679</f>
        <v>2.16</v>
      </c>
      <c r="BY679" s="1" t="n">
        <f aca="false">LN(BW679/BW678)</f>
        <v>-0.004819286435949</v>
      </c>
      <c r="BZ679" s="1" t="n">
        <f aca="false">LN(BX679/BX678)</f>
        <v>-0.0948892157905309</v>
      </c>
      <c r="CA679" s="56" t="n">
        <f aca="false">BV679</f>
        <v>36357</v>
      </c>
      <c r="CB679" s="1" t="n">
        <f aca="false">IF(ISNUMBER(STDEV(BY658:BY679)),STDEV(BY658:BY679)*SQRT(252),0)</f>
        <v>0.30325090069195</v>
      </c>
      <c r="CC679" s="1" t="n">
        <f aca="false">IF(ISNUMBER(STDEV(BZ658:BZ679)),STDEV(BZ658:BZ679)*SQRT(252),0)</f>
        <v>0.647925223190157</v>
      </c>
    </row>
    <row r="680" customFormat="false" ht="12.75" hidden="false" customHeight="false" outlineLevel="0" collapsed="false">
      <c r="A680" s="1" t="n">
        <f aca="false">A681-1</f>
        <v>1113</v>
      </c>
      <c r="B680" s="56" t="n">
        <f aca="false">HLOOKUP("date",IF(TERM2="cash",cash,PRICELOOK),IF(A680&gt;=2,A680,2),FALSE())</f>
        <v>36358</v>
      </c>
      <c r="C680" s="1" t="n">
        <f aca="false">IF(MIN($N680:$O680)=0,0,N680)</f>
        <v>2.07</v>
      </c>
      <c r="D680" s="35" t="n">
        <f aca="false">IF(ma=7,AVERAGE(C674:C680),IF(ma=14,AVERAGE(C667:C680),IF(ma=30,AVERAGE(C651:C680),IF(ma=40,AVERAGE(C641:C680),0))))</f>
        <v>0</v>
      </c>
      <c r="E680" s="1" t="n">
        <f aca="false">IF(MIN($N680:$O680)=0,0,O680)</f>
        <v>2.16</v>
      </c>
      <c r="I680" s="56" t="n">
        <f aca="false">B680</f>
        <v>36358</v>
      </c>
      <c r="J680" s="35" t="n">
        <f aca="false">IF(MIN(C680,E680)=0,0,E680-C680)</f>
        <v>0.0900000000000003</v>
      </c>
      <c r="K680" s="35" t="n">
        <f aca="false">IF(ma=7,AVERAGE(J674:J680),IF(ma=14,AVERAGE(J667:J680),IF(ma=30,AVERAGE(J651:J680),IF(ma=40,AVERAGE(J641:J680),0))))</f>
        <v>0</v>
      </c>
      <c r="L680" s="35"/>
      <c r="M680" s="35"/>
      <c r="N680" s="28" t="n">
        <f aca="false">IF(BASISYN="YES",Q680-S680,Q680)</f>
        <v>2.07</v>
      </c>
      <c r="O680" s="28" t="n">
        <f aca="false">IF(BASISYN="YES",R680-T680,R680)</f>
        <v>2.16</v>
      </c>
      <c r="Q680" s="28" t="n">
        <f aca="false">IF(ISNA(V680),Q679,V680)</f>
        <v>2.07</v>
      </c>
      <c r="R680" s="28" t="n">
        <f aca="false">IF(ISNA(W680),R679,W680)</f>
        <v>2.16</v>
      </c>
      <c r="S680" s="28" t="n">
        <f aca="false">IF(ISNA(X680),S679,X680)</f>
        <v>2.175</v>
      </c>
      <c r="T680" s="28" t="n">
        <f aca="false">IF(ISNA(Y680),T679,Y680)</f>
        <v>2.175</v>
      </c>
      <c r="V680" s="28" t="n">
        <f aca="false">VLOOKUP($B680,IF(V$1=2,PRICELOOK2,IF(V$1=3,PRICELOOK3,IF(V$1=4,cash,PRICELOOK))),V$2,FALSE())</f>
        <v>2.07</v>
      </c>
      <c r="W680" s="28" t="n">
        <f aca="false">VLOOKUP($B680,IF(W$1=2,PRICELOOK2,IF(W$1=3,PRICELOOK3,IF(W$1=4,cash,PRICELOOK))),W$2,FALSE())</f>
        <v>2.16</v>
      </c>
      <c r="X680" s="28" t="n">
        <f aca="false">VLOOKUP($B680,IF(X$1=2,PRICELOOK2,IF(X$1=3,PRICELOOK3,IF(X$1=4,cash,PRICELOOK))),X$2,FALSE())</f>
        <v>2.175</v>
      </c>
      <c r="Y680" s="28" t="n">
        <f aca="false">VLOOKUP($B680,IF(Y$1=2,PRICELOOK2,IF(Y$1=3,PRICELOOK3,IF(Y$1=4,cash,PRICELOOK))),Y$2,FALSE())</f>
        <v>2.175</v>
      </c>
      <c r="BK680" s="28" t="n">
        <f aca="false">V680</f>
        <v>2.07</v>
      </c>
      <c r="BL680" s="28" t="n">
        <f aca="false">W680</f>
        <v>2.16</v>
      </c>
      <c r="BM680" s="1" t="n">
        <f aca="false">IF(BK680=0,0,IF(BL680=0,0,1))</f>
        <v>1</v>
      </c>
      <c r="BN680" s="56" t="n">
        <f aca="false">B680</f>
        <v>36358</v>
      </c>
      <c r="BO680" s="71" t="n">
        <f aca="false">IF(BM680=1,CORREL(BK661:BK680,BL661:BL680),1.1)</f>
        <v>0.716346154626505</v>
      </c>
      <c r="BP680" s="28" t="n">
        <f aca="false">IF(BM680=0," ",BO680)</f>
        <v>0.716346154626505</v>
      </c>
      <c r="BV680" s="56" t="n">
        <f aca="false">BN680</f>
        <v>36358</v>
      </c>
      <c r="BW680" s="28" t="n">
        <f aca="false">V680</f>
        <v>2.07</v>
      </c>
      <c r="BX680" s="28" t="n">
        <f aca="false">W680</f>
        <v>2.16</v>
      </c>
      <c r="BY680" s="1" t="n">
        <f aca="false">LN(BW680/BW679)</f>
        <v>0</v>
      </c>
      <c r="BZ680" s="1" t="n">
        <f aca="false">LN(BX680/BX679)</f>
        <v>0</v>
      </c>
      <c r="CA680" s="56" t="n">
        <f aca="false">BV680</f>
        <v>36358</v>
      </c>
      <c r="CB680" s="1" t="n">
        <f aca="false">IF(ISNUMBER(STDEV(BY659:BY680)),STDEV(BY659:BY680)*SQRT(252),0)</f>
        <v>0.302980736931848</v>
      </c>
      <c r="CC680" s="1" t="n">
        <f aca="false">IF(ISNUMBER(STDEV(BZ659:BZ680)),STDEV(BZ659:BZ680)*SQRT(252),0)</f>
        <v>0.64802505558927</v>
      </c>
    </row>
    <row r="681" customFormat="false" ht="12.75" hidden="false" customHeight="false" outlineLevel="0" collapsed="false">
      <c r="A681" s="1" t="n">
        <f aca="false">A682-1</f>
        <v>1114</v>
      </c>
      <c r="B681" s="56" t="n">
        <f aca="false">HLOOKUP("date",IF(TERM2="cash",cash,PRICELOOK),IF(A681&gt;=2,A681,2),FALSE())</f>
        <v>36359</v>
      </c>
      <c r="C681" s="1" t="n">
        <f aca="false">IF(MIN($N681:$O681)=0,0,N681)</f>
        <v>2.07</v>
      </c>
      <c r="D681" s="35" t="n">
        <f aca="false">IF(ma=7,AVERAGE(C675:C681),IF(ma=14,AVERAGE(C668:C681),IF(ma=30,AVERAGE(C652:C681),IF(ma=40,AVERAGE(C642:C681),0))))</f>
        <v>0</v>
      </c>
      <c r="E681" s="1" t="n">
        <f aca="false">IF(MIN($N681:$O681)=0,0,O681)</f>
        <v>2.16</v>
      </c>
      <c r="I681" s="56" t="n">
        <f aca="false">B681</f>
        <v>36359</v>
      </c>
      <c r="J681" s="35" t="n">
        <f aca="false">IF(MIN(C681,E681)=0,0,E681-C681)</f>
        <v>0.0900000000000003</v>
      </c>
      <c r="K681" s="35" t="n">
        <f aca="false">IF(ma=7,AVERAGE(J675:J681),IF(ma=14,AVERAGE(J668:J681),IF(ma=30,AVERAGE(J652:J681),IF(ma=40,AVERAGE(J642:J681),0))))</f>
        <v>0</v>
      </c>
      <c r="L681" s="35"/>
      <c r="M681" s="35"/>
      <c r="N681" s="28" t="n">
        <f aca="false">IF(BASISYN="YES",Q681-S681,Q681)</f>
        <v>2.07</v>
      </c>
      <c r="O681" s="28" t="n">
        <f aca="false">IF(BASISYN="YES",R681-T681,R681)</f>
        <v>2.16</v>
      </c>
      <c r="Q681" s="28" t="n">
        <f aca="false">IF(ISNA(V681),Q680,V681)</f>
        <v>2.07</v>
      </c>
      <c r="R681" s="28" t="n">
        <f aca="false">IF(ISNA(W681),R680,W681)</f>
        <v>2.16</v>
      </c>
      <c r="S681" s="28" t="n">
        <f aca="false">IF(ISNA(X681),S680,X681)</f>
        <v>2.175</v>
      </c>
      <c r="T681" s="28" t="n">
        <f aca="false">IF(ISNA(Y681),T680,Y681)</f>
        <v>2.175</v>
      </c>
      <c r="V681" s="28" t="n">
        <f aca="false">VLOOKUP($B681,IF(V$1=2,PRICELOOK2,IF(V$1=3,PRICELOOK3,IF(V$1=4,cash,PRICELOOK))),V$2,FALSE())</f>
        <v>2.07</v>
      </c>
      <c r="W681" s="28" t="n">
        <f aca="false">VLOOKUP($B681,IF(W$1=2,PRICELOOK2,IF(W$1=3,PRICELOOK3,IF(W$1=4,cash,PRICELOOK))),W$2,FALSE())</f>
        <v>2.16</v>
      </c>
      <c r="X681" s="28" t="n">
        <f aca="false">VLOOKUP($B681,IF(X$1=2,PRICELOOK2,IF(X$1=3,PRICELOOK3,IF(X$1=4,cash,PRICELOOK))),X$2,FALSE())</f>
        <v>2.175</v>
      </c>
      <c r="Y681" s="28" t="n">
        <f aca="false">VLOOKUP($B681,IF(Y$1=2,PRICELOOK2,IF(Y$1=3,PRICELOOK3,IF(Y$1=4,cash,PRICELOOK))),Y$2,FALSE())</f>
        <v>2.175</v>
      </c>
      <c r="BK681" s="28" t="n">
        <f aca="false">V681</f>
        <v>2.07</v>
      </c>
      <c r="BL681" s="28" t="n">
        <f aca="false">W681</f>
        <v>2.16</v>
      </c>
      <c r="BM681" s="1" t="n">
        <f aca="false">IF(BK681=0,0,IF(BL681=0,0,1))</f>
        <v>1</v>
      </c>
      <c r="BN681" s="56" t="n">
        <f aca="false">B681</f>
        <v>36359</v>
      </c>
      <c r="BO681" s="71" t="n">
        <f aca="false">IF(BM681=1,CORREL(BK662:BK681,BL662:BL681),1.1)</f>
        <v>0.727394921586271</v>
      </c>
      <c r="BP681" s="28" t="n">
        <f aca="false">IF(BM681=0," ",BO681)</f>
        <v>0.727394921586271</v>
      </c>
      <c r="BV681" s="56" t="n">
        <f aca="false">BN681</f>
        <v>36359</v>
      </c>
      <c r="BW681" s="28" t="n">
        <f aca="false">V681</f>
        <v>2.07</v>
      </c>
      <c r="BX681" s="28" t="n">
        <f aca="false">W681</f>
        <v>2.16</v>
      </c>
      <c r="BY681" s="1" t="n">
        <f aca="false">LN(BW681/BW680)</f>
        <v>0</v>
      </c>
      <c r="BZ681" s="1" t="n">
        <f aca="false">LN(BX681/BX680)</f>
        <v>0</v>
      </c>
      <c r="CA681" s="56" t="n">
        <f aca="false">BV681</f>
        <v>36359</v>
      </c>
      <c r="CB681" s="1" t="n">
        <f aca="false">IF(ISNUMBER(STDEV(BY660:BY681)),STDEV(BY660:BY681)*SQRT(252),0)</f>
        <v>0.302980736931848</v>
      </c>
      <c r="CC681" s="1" t="n">
        <f aca="false">IF(ISNUMBER(STDEV(BZ660:BZ681)),STDEV(BZ660:BZ681)*SQRT(252),0)</f>
        <v>0.64802505558927</v>
      </c>
    </row>
    <row r="682" customFormat="false" ht="12.75" hidden="false" customHeight="false" outlineLevel="0" collapsed="false">
      <c r="A682" s="1" t="n">
        <f aca="false">A683-1</f>
        <v>1115</v>
      </c>
      <c r="B682" s="56" t="n">
        <f aca="false">HLOOKUP("date",IF(TERM2="cash",cash,PRICELOOK),IF(A682&gt;=2,A682,2),FALSE())</f>
        <v>36360</v>
      </c>
      <c r="C682" s="1" t="n">
        <f aca="false">IF(MIN($N682:$O682)=0,0,N682)</f>
        <v>2.11</v>
      </c>
      <c r="D682" s="35" t="n">
        <f aca="false">IF(ma=7,AVERAGE(C676:C682),IF(ma=14,AVERAGE(C669:C682),IF(ma=30,AVERAGE(C653:C682),IF(ma=40,AVERAGE(C643:C682),0))))</f>
        <v>0</v>
      </c>
      <c r="E682" s="1" t="n">
        <f aca="false">IF(MIN($N682:$O682)=0,0,O682)</f>
        <v>2.38</v>
      </c>
      <c r="I682" s="56" t="n">
        <f aca="false">B682</f>
        <v>36360</v>
      </c>
      <c r="J682" s="35" t="n">
        <f aca="false">IF(MIN(C682,E682)=0,0,E682-C682)</f>
        <v>0.27</v>
      </c>
      <c r="K682" s="35" t="n">
        <f aca="false">IF(ma=7,AVERAGE(J676:J682),IF(ma=14,AVERAGE(J669:J682),IF(ma=30,AVERAGE(J653:J682),IF(ma=40,AVERAGE(J643:J682),0))))</f>
        <v>0</v>
      </c>
      <c r="L682" s="35"/>
      <c r="M682" s="35"/>
      <c r="N682" s="28" t="n">
        <f aca="false">IF(BASISYN="YES",Q682-S682,Q682)</f>
        <v>2.11</v>
      </c>
      <c r="O682" s="28" t="n">
        <f aca="false">IF(BASISYN="YES",R682-T682,R682)</f>
        <v>2.38</v>
      </c>
      <c r="Q682" s="28" t="n">
        <f aca="false">IF(ISNA(V682),Q681,V682)</f>
        <v>2.11</v>
      </c>
      <c r="R682" s="28" t="n">
        <f aca="false">IF(ISNA(W682),R681,W682)</f>
        <v>2.38</v>
      </c>
      <c r="S682" s="28" t="n">
        <f aca="false">IF(ISNA(X682),S681,X682)</f>
        <v>2.185</v>
      </c>
      <c r="T682" s="28" t="n">
        <f aca="false">IF(ISNA(Y682),T681,Y682)</f>
        <v>2.185</v>
      </c>
      <c r="V682" s="28" t="n">
        <f aca="false">VLOOKUP($B682,IF(V$1=2,PRICELOOK2,IF(V$1=3,PRICELOOK3,IF(V$1=4,cash,PRICELOOK))),V$2,FALSE())</f>
        <v>2.11</v>
      </c>
      <c r="W682" s="28" t="n">
        <f aca="false">VLOOKUP($B682,IF(W$1=2,PRICELOOK2,IF(W$1=3,PRICELOOK3,IF(W$1=4,cash,PRICELOOK))),W$2,FALSE())</f>
        <v>2.38</v>
      </c>
      <c r="X682" s="28" t="n">
        <f aca="false">VLOOKUP($B682,IF(X$1=2,PRICELOOK2,IF(X$1=3,PRICELOOK3,IF(X$1=4,cash,PRICELOOK))),X$2,FALSE())</f>
        <v>2.185</v>
      </c>
      <c r="Y682" s="28" t="n">
        <f aca="false">VLOOKUP($B682,IF(Y$1=2,PRICELOOK2,IF(Y$1=3,PRICELOOK3,IF(Y$1=4,cash,PRICELOOK))),Y$2,FALSE())</f>
        <v>2.185</v>
      </c>
      <c r="BK682" s="28" t="n">
        <f aca="false">V682</f>
        <v>2.11</v>
      </c>
      <c r="BL682" s="28" t="n">
        <f aca="false">W682</f>
        <v>2.38</v>
      </c>
      <c r="BM682" s="1" t="n">
        <f aca="false">IF(BK682=0,0,IF(BL682=0,0,1))</f>
        <v>1</v>
      </c>
      <c r="BN682" s="56" t="n">
        <f aca="false">B682</f>
        <v>36360</v>
      </c>
      <c r="BO682" s="71" t="n">
        <f aca="false">IF(BM682=1,CORREL(BK663:BK682,BL663:BL682),1.1)</f>
        <v>0.662680869408184</v>
      </c>
      <c r="BP682" s="28" t="n">
        <f aca="false">IF(BM682=0," ",BO682)</f>
        <v>0.662680869408184</v>
      </c>
      <c r="BV682" s="56" t="n">
        <f aca="false">BN682</f>
        <v>36360</v>
      </c>
      <c r="BW682" s="28" t="n">
        <f aca="false">V682</f>
        <v>2.11</v>
      </c>
      <c r="BX682" s="28" t="n">
        <f aca="false">W682</f>
        <v>2.38</v>
      </c>
      <c r="BY682" s="1" t="n">
        <f aca="false">LN(BW682/BW681)</f>
        <v>0.0191393402106975</v>
      </c>
      <c r="BZ682" s="1" t="n">
        <f aca="false">LN(BX682/BX681)</f>
        <v>0.0969922659873095</v>
      </c>
      <c r="CA682" s="56" t="n">
        <f aca="false">BV682</f>
        <v>36360</v>
      </c>
      <c r="CB682" s="1" t="n">
        <f aca="false">IF(ISNUMBER(STDEV(BY661:BY682)),STDEV(BY661:BY682)*SQRT(252),0)</f>
        <v>0.311180844004187</v>
      </c>
      <c r="CC682" s="1" t="n">
        <f aca="false">IF(ISNUMBER(STDEV(BZ661:BZ682)),STDEV(BZ661:BZ682)*SQRT(252),0)</f>
        <v>0.7320779142483</v>
      </c>
    </row>
    <row r="683" customFormat="false" ht="12.75" hidden="false" customHeight="false" outlineLevel="0" collapsed="false">
      <c r="A683" s="1" t="n">
        <f aca="false">A684-1</f>
        <v>1116</v>
      </c>
      <c r="B683" s="56" t="n">
        <f aca="false">HLOOKUP("date",IF(TERM2="cash",cash,PRICELOOK),IF(A683&gt;=2,A683,2),FALSE())</f>
        <v>36361</v>
      </c>
      <c r="C683" s="1" t="n">
        <f aca="false">IF(MIN($N683:$O683)=0,0,N683)</f>
        <v>2.155</v>
      </c>
      <c r="D683" s="35" t="n">
        <f aca="false">IF(ma=7,AVERAGE(C677:C683),IF(ma=14,AVERAGE(C670:C683),IF(ma=30,AVERAGE(C654:C683),IF(ma=40,AVERAGE(C644:C683),0))))</f>
        <v>0</v>
      </c>
      <c r="E683" s="1" t="n">
        <f aca="false">IF(MIN($N683:$O683)=0,0,O683)</f>
        <v>2.395</v>
      </c>
      <c r="I683" s="56" t="n">
        <f aca="false">B683</f>
        <v>36361</v>
      </c>
      <c r="J683" s="35" t="n">
        <f aca="false">IF(MIN(C683,E683)=0,0,E683-C683)</f>
        <v>0.24</v>
      </c>
      <c r="K683" s="35" t="n">
        <f aca="false">IF(ma=7,AVERAGE(J677:J683),IF(ma=14,AVERAGE(J670:J683),IF(ma=30,AVERAGE(J654:J683),IF(ma=40,AVERAGE(J644:J683),0))))</f>
        <v>0</v>
      </c>
      <c r="L683" s="35"/>
      <c r="M683" s="35"/>
      <c r="N683" s="28" t="n">
        <f aca="false">IF(BASISYN="YES",Q683-S683,Q683)</f>
        <v>2.155</v>
      </c>
      <c r="O683" s="28" t="n">
        <f aca="false">IF(BASISYN="YES",R683-T683,R683)</f>
        <v>2.395</v>
      </c>
      <c r="Q683" s="28" t="n">
        <f aca="false">IF(ISNA(V683),Q682,V683)</f>
        <v>2.155</v>
      </c>
      <c r="R683" s="28" t="n">
        <f aca="false">IF(ISNA(W683),R682,W683)</f>
        <v>2.395</v>
      </c>
      <c r="S683" s="28" t="n">
        <f aca="false">IF(ISNA(X683),S682,X683)</f>
        <v>2.23</v>
      </c>
      <c r="T683" s="28" t="n">
        <f aca="false">IF(ISNA(Y683),T682,Y683)</f>
        <v>2.23</v>
      </c>
      <c r="V683" s="28" t="n">
        <f aca="false">VLOOKUP($B683,IF(V$1=2,PRICELOOK2,IF(V$1=3,PRICELOOK3,IF(V$1=4,cash,PRICELOOK))),V$2,FALSE())</f>
        <v>2.155</v>
      </c>
      <c r="W683" s="28" t="n">
        <f aca="false">VLOOKUP($B683,IF(W$1=2,PRICELOOK2,IF(W$1=3,PRICELOOK3,IF(W$1=4,cash,PRICELOOK))),W$2,FALSE())</f>
        <v>2.395</v>
      </c>
      <c r="X683" s="28" t="n">
        <f aca="false">VLOOKUP($B683,IF(X$1=2,PRICELOOK2,IF(X$1=3,PRICELOOK3,IF(X$1=4,cash,PRICELOOK))),X$2,FALSE())</f>
        <v>2.23</v>
      </c>
      <c r="Y683" s="28" t="n">
        <f aca="false">VLOOKUP($B683,IF(Y$1=2,PRICELOOK2,IF(Y$1=3,PRICELOOK3,IF(Y$1=4,cash,PRICELOOK))),Y$2,FALSE())</f>
        <v>2.23</v>
      </c>
      <c r="BK683" s="28" t="n">
        <f aca="false">V683</f>
        <v>2.155</v>
      </c>
      <c r="BL683" s="28" t="n">
        <f aca="false">W683</f>
        <v>2.395</v>
      </c>
      <c r="BM683" s="1" t="n">
        <f aca="false">IF(BK683=0,0,IF(BL683=0,0,1))</f>
        <v>1</v>
      </c>
      <c r="BN683" s="56" t="n">
        <f aca="false">B683</f>
        <v>36361</v>
      </c>
      <c r="BO683" s="71" t="n">
        <f aca="false">IF(BM683=1,CORREL(BK664:BK683,BL664:BL683),1.1)</f>
        <v>0.602429206089961</v>
      </c>
      <c r="BP683" s="28" t="n">
        <f aca="false">IF(BM683=0," ",BO683)</f>
        <v>0.602429206089961</v>
      </c>
      <c r="BV683" s="56" t="n">
        <f aca="false">BN683</f>
        <v>36361</v>
      </c>
      <c r="BW683" s="28" t="n">
        <f aca="false">V683</f>
        <v>2.155</v>
      </c>
      <c r="BX683" s="28" t="n">
        <f aca="false">W683</f>
        <v>2.395</v>
      </c>
      <c r="BY683" s="1" t="n">
        <f aca="false">LN(BW683/BW682)</f>
        <v>0.021102776067736</v>
      </c>
      <c r="BZ683" s="1" t="n">
        <f aca="false">LN(BX683/BX682)</f>
        <v>0.00628274317949521</v>
      </c>
      <c r="CA683" s="56" t="n">
        <f aca="false">BV683</f>
        <v>36361</v>
      </c>
      <c r="CB683" s="1" t="n">
        <f aca="false">IF(ISNUMBER(STDEV(BY662:BY683)),STDEV(BY662:BY683)*SQRT(252),0)</f>
        <v>0.317413521340635</v>
      </c>
      <c r="CC683" s="1" t="n">
        <f aca="false">IF(ISNUMBER(STDEV(BZ662:BZ683)),STDEV(BZ662:BZ683)*SQRT(252),0)</f>
        <v>0.730680611331146</v>
      </c>
    </row>
    <row r="684" customFormat="false" ht="12.75" hidden="false" customHeight="false" outlineLevel="0" collapsed="false">
      <c r="A684" s="1" t="n">
        <f aca="false">A685-1</f>
        <v>1117</v>
      </c>
      <c r="B684" s="56" t="n">
        <f aca="false">HLOOKUP("date",IF(TERM2="cash",cash,PRICELOOK),IF(A684&gt;=2,A684,2),FALSE())</f>
        <v>36362</v>
      </c>
      <c r="C684" s="1" t="n">
        <f aca="false">IF(MIN($N684:$O684)=0,0,N684)</f>
        <v>2.18</v>
      </c>
      <c r="D684" s="35" t="n">
        <f aca="false">IF(ma=7,AVERAGE(C678:C684),IF(ma=14,AVERAGE(C671:C684),IF(ma=30,AVERAGE(C655:C684),IF(ma=40,AVERAGE(C645:C684),0))))</f>
        <v>0</v>
      </c>
      <c r="E684" s="1" t="n">
        <f aca="false">IF(MIN($N684:$O684)=0,0,O684)</f>
        <v>2.4</v>
      </c>
      <c r="I684" s="56" t="n">
        <f aca="false">B684</f>
        <v>36362</v>
      </c>
      <c r="J684" s="35" t="n">
        <f aca="false">IF(MIN(C684,E684)=0,0,E684-C684)</f>
        <v>0.22</v>
      </c>
      <c r="K684" s="35" t="n">
        <f aca="false">IF(ma=7,AVERAGE(J678:J684),IF(ma=14,AVERAGE(J671:J684),IF(ma=30,AVERAGE(J655:J684),IF(ma=40,AVERAGE(J645:J684),0))))</f>
        <v>0</v>
      </c>
      <c r="L684" s="35"/>
      <c r="M684" s="35"/>
      <c r="N684" s="28" t="n">
        <f aca="false">IF(BASISYN="YES",Q684-S684,Q684)</f>
        <v>2.18</v>
      </c>
      <c r="O684" s="28" t="n">
        <f aca="false">IF(BASISYN="YES",R684-T684,R684)</f>
        <v>2.4</v>
      </c>
      <c r="Q684" s="28" t="n">
        <f aca="false">IF(ISNA(V684),Q683,V684)</f>
        <v>2.18</v>
      </c>
      <c r="R684" s="28" t="n">
        <f aca="false">IF(ISNA(W684),R683,W684)</f>
        <v>2.4</v>
      </c>
      <c r="S684" s="28" t="n">
        <f aca="false">IF(ISNA(X684),S683,X684)</f>
        <v>2.245</v>
      </c>
      <c r="T684" s="28" t="n">
        <f aca="false">IF(ISNA(Y684),T683,Y684)</f>
        <v>2.245</v>
      </c>
      <c r="V684" s="28" t="n">
        <f aca="false">VLOOKUP($B684,IF(V$1=2,PRICELOOK2,IF(V$1=3,PRICELOOK3,IF(V$1=4,cash,PRICELOOK))),V$2,FALSE())</f>
        <v>2.18</v>
      </c>
      <c r="W684" s="28" t="n">
        <f aca="false">VLOOKUP($B684,IF(W$1=2,PRICELOOK2,IF(W$1=3,PRICELOOK3,IF(W$1=4,cash,PRICELOOK))),W$2,FALSE())</f>
        <v>2.4</v>
      </c>
      <c r="X684" s="28" t="n">
        <f aca="false">VLOOKUP($B684,IF(X$1=2,PRICELOOK2,IF(X$1=3,PRICELOOK3,IF(X$1=4,cash,PRICELOOK))),X$2,FALSE())</f>
        <v>2.245</v>
      </c>
      <c r="Y684" s="28" t="n">
        <f aca="false">VLOOKUP($B684,IF(Y$1=2,PRICELOOK2,IF(Y$1=3,PRICELOOK3,IF(Y$1=4,cash,PRICELOOK))),Y$2,FALSE())</f>
        <v>2.245</v>
      </c>
      <c r="BK684" s="28" t="n">
        <f aca="false">V684</f>
        <v>2.18</v>
      </c>
      <c r="BL684" s="28" t="n">
        <f aca="false">W684</f>
        <v>2.4</v>
      </c>
      <c r="BM684" s="1" t="n">
        <f aca="false">IF(BK684=0,0,IF(BL684=0,0,1))</f>
        <v>1</v>
      </c>
      <c r="BN684" s="56" t="n">
        <f aca="false">B684</f>
        <v>36362</v>
      </c>
      <c r="BO684" s="71" t="n">
        <f aca="false">IF(BM684=1,CORREL(BK665:BK684,BL665:BL684),1.1)</f>
        <v>0.579129786086425</v>
      </c>
      <c r="BP684" s="28" t="n">
        <f aca="false">IF(BM684=0," ",BO684)</f>
        <v>0.579129786086425</v>
      </c>
      <c r="BV684" s="56" t="n">
        <f aca="false">BN684</f>
        <v>36362</v>
      </c>
      <c r="BW684" s="28" t="n">
        <f aca="false">V684</f>
        <v>2.18</v>
      </c>
      <c r="BX684" s="28" t="n">
        <f aca="false">W684</f>
        <v>2.4</v>
      </c>
      <c r="BY684" s="1" t="n">
        <f aca="false">LN(BW684/BW683)</f>
        <v>0.0115341532452868</v>
      </c>
      <c r="BZ684" s="1" t="n">
        <f aca="false">LN(BX684/BX683)</f>
        <v>0.00208550649102136</v>
      </c>
      <c r="CA684" s="56" t="n">
        <f aca="false">BV684</f>
        <v>36362</v>
      </c>
      <c r="CB684" s="1" t="n">
        <f aca="false">IF(ISNUMBER(STDEV(BY663:BY684)),STDEV(BY663:BY684)*SQRT(252),0)</f>
        <v>0.307622858364488</v>
      </c>
      <c r="CC684" s="1" t="n">
        <f aca="false">IF(ISNUMBER(STDEV(BZ663:BZ684)),STDEV(BZ663:BZ684)*SQRT(252),0)</f>
        <v>0.70815422330477</v>
      </c>
    </row>
    <row r="685" customFormat="false" ht="12.75" hidden="false" customHeight="false" outlineLevel="0" collapsed="false">
      <c r="A685" s="1" t="n">
        <f aca="false">A686-1</f>
        <v>1118</v>
      </c>
      <c r="B685" s="56" t="n">
        <f aca="false">HLOOKUP("date",IF(TERM2="cash",cash,PRICELOOK),IF(A685&gt;=2,A685,2),FALSE())</f>
        <v>36363</v>
      </c>
      <c r="C685" s="1" t="n">
        <f aca="false">IF(MIN($N685:$O685)=0,0,N685)</f>
        <v>2.25</v>
      </c>
      <c r="D685" s="35" t="n">
        <f aca="false">IF(ma=7,AVERAGE(C679:C685),IF(ma=14,AVERAGE(C672:C685),IF(ma=30,AVERAGE(C656:C685),IF(ma=40,AVERAGE(C646:C685),0))))</f>
        <v>0</v>
      </c>
      <c r="E685" s="1" t="n">
        <f aca="false">IF(MIN($N685:$O685)=0,0,O685)</f>
        <v>2.39</v>
      </c>
      <c r="I685" s="56" t="n">
        <f aca="false">B685</f>
        <v>36363</v>
      </c>
      <c r="J685" s="35" t="n">
        <f aca="false">IF(MIN(C685,E685)=0,0,E685-C685)</f>
        <v>0.14</v>
      </c>
      <c r="K685" s="35" t="n">
        <f aca="false">IF(ma=7,AVERAGE(J679:J685),IF(ma=14,AVERAGE(J672:J685),IF(ma=30,AVERAGE(J656:J685),IF(ma=40,AVERAGE(J646:J685),0))))</f>
        <v>0</v>
      </c>
      <c r="L685" s="35"/>
      <c r="M685" s="35"/>
      <c r="N685" s="28" t="n">
        <f aca="false">IF(BASISYN="YES",Q685-S685,Q685)</f>
        <v>2.25</v>
      </c>
      <c r="O685" s="28" t="n">
        <f aca="false">IF(BASISYN="YES",R685-T685,R685)</f>
        <v>2.39</v>
      </c>
      <c r="Q685" s="28" t="n">
        <f aca="false">IF(ISNA(V685),Q684,V685)</f>
        <v>2.25</v>
      </c>
      <c r="R685" s="28" t="n">
        <f aca="false">IF(ISNA(W685),R684,W685)</f>
        <v>2.39</v>
      </c>
      <c r="S685" s="28" t="n">
        <f aca="false">IF(ISNA(X685),S684,X685)</f>
        <v>2.315</v>
      </c>
      <c r="T685" s="28" t="n">
        <f aca="false">IF(ISNA(Y685),T684,Y685)</f>
        <v>2.315</v>
      </c>
      <c r="V685" s="28" t="n">
        <f aca="false">VLOOKUP($B685,IF(V$1=2,PRICELOOK2,IF(V$1=3,PRICELOOK3,IF(V$1=4,cash,PRICELOOK))),V$2,FALSE())</f>
        <v>2.25</v>
      </c>
      <c r="W685" s="28" t="n">
        <f aca="false">VLOOKUP($B685,IF(W$1=2,PRICELOOK2,IF(W$1=3,PRICELOOK3,IF(W$1=4,cash,PRICELOOK))),W$2,FALSE())</f>
        <v>2.39</v>
      </c>
      <c r="X685" s="28" t="n">
        <f aca="false">VLOOKUP($B685,IF(X$1=2,PRICELOOK2,IF(X$1=3,PRICELOOK3,IF(X$1=4,cash,PRICELOOK))),X$2,FALSE())</f>
        <v>2.315</v>
      </c>
      <c r="Y685" s="28" t="n">
        <f aca="false">VLOOKUP($B685,IF(Y$1=2,PRICELOOK2,IF(Y$1=3,PRICELOOK3,IF(Y$1=4,cash,PRICELOOK))),Y$2,FALSE())</f>
        <v>2.315</v>
      </c>
      <c r="AB685" s="1" t="n">
        <f aca="false">LN(V685/V684)</f>
        <v>0.031605339415331</v>
      </c>
      <c r="AC685" s="1" t="n">
        <f aca="false">LN(W685/W684)</f>
        <v>-0.00417537141048051</v>
      </c>
      <c r="BK685" s="28" t="n">
        <f aca="false">V685</f>
        <v>2.25</v>
      </c>
      <c r="BL685" s="28" t="n">
        <f aca="false">W685</f>
        <v>2.39</v>
      </c>
      <c r="BM685" s="1" t="n">
        <f aca="false">IF(BK685=0,0,IF(BL685=0,0,1))</f>
        <v>1</v>
      </c>
      <c r="BN685" s="56" t="n">
        <f aca="false">B685</f>
        <v>36363</v>
      </c>
      <c r="BO685" s="71" t="n">
        <f aca="false">IF(BM685=1,CORREL(BK666:BK685,BL666:BL685),1.1)</f>
        <v>0.599483820338073</v>
      </c>
      <c r="BP685" s="28" t="n">
        <f aca="false">IF(BM685=0," ",BO685)</f>
        <v>0.599483820338073</v>
      </c>
      <c r="BV685" s="56" t="n">
        <f aca="false">BN685</f>
        <v>36363</v>
      </c>
      <c r="BW685" s="28" t="n">
        <f aca="false">V685</f>
        <v>2.25</v>
      </c>
      <c r="BX685" s="28" t="n">
        <f aca="false">W685</f>
        <v>2.39</v>
      </c>
      <c r="BY685" s="1" t="n">
        <f aca="false">LN(BW685/BW684)</f>
        <v>0.031605339415331</v>
      </c>
      <c r="BZ685" s="1" t="n">
        <f aca="false">LN(BX685/BX684)</f>
        <v>-0.00417537141048051</v>
      </c>
      <c r="CA685" s="56" t="n">
        <f aca="false">BV685</f>
        <v>36363</v>
      </c>
      <c r="CB685" s="1" t="n">
        <f aca="false">IF(ISNUMBER(STDEV(BY664:BY685)),STDEV(BY664:BY685)*SQRT(252),0)</f>
        <v>0.323727888798994</v>
      </c>
      <c r="CC685" s="1" t="n">
        <f aca="false">IF(ISNUMBER(STDEV(BZ664:BZ685)),STDEV(BZ664:BZ685)*SQRT(252),0)</f>
        <v>0.708047968645253</v>
      </c>
    </row>
    <row r="686" customFormat="false" ht="12.75" hidden="false" customHeight="false" outlineLevel="0" collapsed="false">
      <c r="A686" s="1" t="n">
        <f aca="false">A687-1</f>
        <v>1119</v>
      </c>
      <c r="B686" s="56" t="n">
        <f aca="false">HLOOKUP("date",IF(TERM2="cash",cash,PRICELOOK),IF(A686&gt;=2,A686,2),FALSE())</f>
        <v>36364</v>
      </c>
      <c r="C686" s="1" t="n">
        <f aca="false">IF(MIN($N686:$O686)=0,0,N686)</f>
        <v>2.26</v>
      </c>
      <c r="D686" s="35" t="n">
        <f aca="false">IF(ma=7,AVERAGE(C680:C686),IF(ma=14,AVERAGE(C673:C686),IF(ma=30,AVERAGE(C657:C686),IF(ma=40,AVERAGE(C647:C686),0))))</f>
        <v>0</v>
      </c>
      <c r="E686" s="1" t="n">
        <f aca="false">IF(MIN($N686:$O686)=0,0,O686)</f>
        <v>2.2</v>
      </c>
      <c r="I686" s="56" t="n">
        <f aca="false">B686</f>
        <v>36364</v>
      </c>
      <c r="J686" s="35" t="n">
        <f aca="false">IF(MIN(C686,E686)=0,0,E686-C686)</f>
        <v>-0.0599999999999996</v>
      </c>
      <c r="K686" s="35" t="n">
        <f aca="false">IF(ma=7,AVERAGE(J680:J686),IF(ma=14,AVERAGE(J673:J686),IF(ma=30,AVERAGE(J657:J686),IF(ma=40,AVERAGE(J647:J686),0))))</f>
        <v>0</v>
      </c>
      <c r="L686" s="35"/>
      <c r="M686" s="35"/>
      <c r="N686" s="28" t="n">
        <f aca="false">IF(BASISYN="YES",Q686-S686,Q686)</f>
        <v>2.26</v>
      </c>
      <c r="O686" s="28" t="n">
        <f aca="false">IF(BASISYN="YES",R686-T686,R686)</f>
        <v>2.2</v>
      </c>
      <c r="Q686" s="28" t="n">
        <f aca="false">IF(ISNA(V686),Q685,V686)</f>
        <v>2.26</v>
      </c>
      <c r="R686" s="28" t="n">
        <f aca="false">IF(ISNA(W686),R685,W686)</f>
        <v>2.2</v>
      </c>
      <c r="S686" s="28" t="n">
        <f aca="false">IF(ISNA(X686),S685,X686)</f>
        <v>2.43</v>
      </c>
      <c r="T686" s="28" t="n">
        <f aca="false">IF(ISNA(Y686),T685,Y686)</f>
        <v>2.43</v>
      </c>
      <c r="V686" s="28" t="n">
        <f aca="false">VLOOKUP($B686,IF(V$1=2,PRICELOOK2,IF(V$1=3,PRICELOOK3,IF(V$1=4,cash,PRICELOOK))),V$2,FALSE())</f>
        <v>2.26</v>
      </c>
      <c r="W686" s="28" t="n">
        <f aca="false">VLOOKUP($B686,IF(W$1=2,PRICELOOK2,IF(W$1=3,PRICELOOK3,IF(W$1=4,cash,PRICELOOK))),W$2,FALSE())</f>
        <v>2.2</v>
      </c>
      <c r="X686" s="28" t="n">
        <f aca="false">VLOOKUP($B686,IF(X$1=2,PRICELOOK2,IF(X$1=3,PRICELOOK3,IF(X$1=4,cash,PRICELOOK))),X$2,FALSE())</f>
        <v>2.43</v>
      </c>
      <c r="Y686" s="28" t="n">
        <f aca="false">VLOOKUP($B686,IF(Y$1=2,PRICELOOK2,IF(Y$1=3,PRICELOOK3,IF(Y$1=4,cash,PRICELOOK))),Y$2,FALSE())</f>
        <v>2.43</v>
      </c>
      <c r="AB686" s="1" t="n">
        <f aca="false">LN(V686/V685)</f>
        <v>0.00443459706786555</v>
      </c>
      <c r="AC686" s="1" t="n">
        <f aca="false">LN(W686/W685)</f>
        <v>-0.0828360055791491</v>
      </c>
      <c r="BK686" s="28" t="n">
        <f aca="false">V686</f>
        <v>2.26</v>
      </c>
      <c r="BL686" s="28" t="n">
        <f aca="false">W686</f>
        <v>2.2</v>
      </c>
      <c r="BM686" s="1" t="n">
        <f aca="false">IF(BK686=0,0,IF(BL686=0,0,1))</f>
        <v>1</v>
      </c>
      <c r="BN686" s="56" t="n">
        <f aca="false">B686</f>
        <v>36364</v>
      </c>
      <c r="BO686" s="71" t="n">
        <f aca="false">IF(BM686=1,CORREL(BK667:BK686,BL667:BL686),1.1)</f>
        <v>0.38614915658556</v>
      </c>
      <c r="BP686" s="28" t="n">
        <f aca="false">IF(BM686=0," ",BO686)</f>
        <v>0.38614915658556</v>
      </c>
      <c r="BV686" s="56" t="n">
        <f aca="false">BN686</f>
        <v>36364</v>
      </c>
      <c r="BW686" s="28" t="n">
        <f aca="false">V686</f>
        <v>2.26</v>
      </c>
      <c r="BX686" s="28" t="n">
        <f aca="false">W686</f>
        <v>2.2</v>
      </c>
      <c r="BY686" s="1" t="n">
        <f aca="false">LN(BW686/BW685)</f>
        <v>0.00443459706786555</v>
      </c>
      <c r="BZ686" s="1" t="n">
        <f aca="false">LN(BX686/BX685)</f>
        <v>-0.0828360055791491</v>
      </c>
      <c r="CA686" s="56" t="n">
        <f aca="false">BV686</f>
        <v>36364</v>
      </c>
      <c r="CB686" s="1" t="n">
        <f aca="false">IF(ISNUMBER(STDEV(BY665:BY686)),STDEV(BY665:BY686)*SQRT(252),0)</f>
        <v>0.319455984129557</v>
      </c>
      <c r="CC686" s="1" t="n">
        <f aca="false">IF(ISNUMBER(STDEV(BZ665:BZ686)),STDEV(BZ665:BZ686)*SQRT(252),0)</f>
        <v>0.758140352403078</v>
      </c>
    </row>
    <row r="687" customFormat="false" ht="12.75" hidden="false" customHeight="false" outlineLevel="0" collapsed="false">
      <c r="A687" s="1" t="n">
        <f aca="false">A688-1</f>
        <v>1120</v>
      </c>
      <c r="B687" s="56" t="n">
        <f aca="false">HLOOKUP("date",IF(TERM2="cash",cash,PRICELOOK),IF(A687&gt;=2,A687,2),FALSE())</f>
        <v>36365</v>
      </c>
      <c r="C687" s="1" t="n">
        <f aca="false">IF(MIN($N687:$O687)=0,0,N687)</f>
        <v>2.26</v>
      </c>
      <c r="D687" s="35" t="n">
        <f aca="false">IF(ma=7,AVERAGE(C681:C687),IF(ma=14,AVERAGE(C674:C687),IF(ma=30,AVERAGE(C658:C687),IF(ma=40,AVERAGE(C648:C687),0))))</f>
        <v>0</v>
      </c>
      <c r="E687" s="1" t="n">
        <f aca="false">IF(MIN($N687:$O687)=0,0,O687)</f>
        <v>2.2</v>
      </c>
      <c r="I687" s="56" t="n">
        <f aca="false">B687</f>
        <v>36365</v>
      </c>
      <c r="J687" s="35" t="n">
        <f aca="false">IF(MIN(C687,E687)=0,0,E687-C687)</f>
        <v>-0.0599999999999996</v>
      </c>
      <c r="K687" s="35" t="n">
        <f aca="false">IF(ma=7,AVERAGE(J681:J687),IF(ma=14,AVERAGE(J674:J687),IF(ma=30,AVERAGE(J658:J687),IF(ma=40,AVERAGE(J648:J687),0))))</f>
        <v>0</v>
      </c>
      <c r="L687" s="35"/>
      <c r="M687" s="35"/>
      <c r="N687" s="28" t="n">
        <f aca="false">IF(BASISYN="YES",Q687-S687,Q687)</f>
        <v>2.26</v>
      </c>
      <c r="O687" s="28" t="n">
        <f aca="false">IF(BASISYN="YES",R687-T687,R687)</f>
        <v>2.2</v>
      </c>
      <c r="Q687" s="28" t="n">
        <f aca="false">IF(ISNA(V687),Q686,V687)</f>
        <v>2.26</v>
      </c>
      <c r="R687" s="28" t="n">
        <f aca="false">IF(ISNA(W687),R686,W687)</f>
        <v>2.2</v>
      </c>
      <c r="S687" s="28" t="n">
        <f aca="false">IF(ISNA(X687),S686,X687)</f>
        <v>2.43</v>
      </c>
      <c r="T687" s="28" t="n">
        <f aca="false">IF(ISNA(Y687),T686,Y687)</f>
        <v>2.43</v>
      </c>
      <c r="V687" s="28" t="n">
        <f aca="false">VLOOKUP($B687,IF(V$1=2,PRICELOOK2,IF(V$1=3,PRICELOOK3,IF(V$1=4,cash,PRICELOOK))),V$2,FALSE())</f>
        <v>2.26</v>
      </c>
      <c r="W687" s="28" t="n">
        <f aca="false">VLOOKUP($B687,IF(W$1=2,PRICELOOK2,IF(W$1=3,PRICELOOK3,IF(W$1=4,cash,PRICELOOK))),W$2,FALSE())</f>
        <v>2.2</v>
      </c>
      <c r="X687" s="28" t="n">
        <f aca="false">VLOOKUP($B687,IF(X$1=2,PRICELOOK2,IF(X$1=3,PRICELOOK3,IF(X$1=4,cash,PRICELOOK))),X$2,FALSE())</f>
        <v>2.43</v>
      </c>
      <c r="Y687" s="28" t="n">
        <f aca="false">VLOOKUP($B687,IF(Y$1=2,PRICELOOK2,IF(Y$1=3,PRICELOOK3,IF(Y$1=4,cash,PRICELOOK))),Y$2,FALSE())</f>
        <v>2.43</v>
      </c>
      <c r="AB687" s="1" t="n">
        <f aca="false">LN(V687/V686)</f>
        <v>0</v>
      </c>
      <c r="AC687" s="1" t="n">
        <f aca="false">LN(W687/W686)</f>
        <v>0</v>
      </c>
      <c r="BK687" s="28" t="n">
        <f aca="false">V687</f>
        <v>2.26</v>
      </c>
      <c r="BL687" s="28" t="n">
        <f aca="false">W687</f>
        <v>2.2</v>
      </c>
      <c r="BM687" s="1" t="n">
        <f aca="false">IF(BK687=0,0,IF(BL687=0,0,1))</f>
        <v>1</v>
      </c>
      <c r="BN687" s="56" t="n">
        <f aca="false">B687</f>
        <v>36365</v>
      </c>
      <c r="BO687" s="71" t="n">
        <f aca="false">IF(BM687=1,CORREL(BK668:BK687,BL668:BL687),1.1)</f>
        <v>0.240451547394048</v>
      </c>
      <c r="BP687" s="28" t="n">
        <f aca="false">IF(BM687=0," ",BO687)</f>
        <v>0.240451547394048</v>
      </c>
      <c r="BV687" s="56" t="n">
        <f aca="false">BN687</f>
        <v>36365</v>
      </c>
      <c r="BW687" s="28" t="n">
        <f aca="false">V687</f>
        <v>2.26</v>
      </c>
      <c r="BX687" s="28" t="n">
        <f aca="false">W687</f>
        <v>2.2</v>
      </c>
      <c r="BY687" s="1" t="n">
        <f aca="false">LN(BW687/BW686)</f>
        <v>0</v>
      </c>
      <c r="BZ687" s="1" t="n">
        <f aca="false">LN(BX687/BX686)</f>
        <v>0</v>
      </c>
      <c r="CA687" s="56" t="n">
        <f aca="false">BV687</f>
        <v>36365</v>
      </c>
      <c r="CB687" s="1" t="n">
        <f aca="false">IF(ISNUMBER(STDEV(BY666:BY687)),STDEV(BY666:BY687)*SQRT(252),0)</f>
        <v>0.283126829325653</v>
      </c>
      <c r="CC687" s="1" t="n">
        <f aca="false">IF(ISNUMBER(STDEV(BZ666:BZ687)),STDEV(BZ666:BZ687)*SQRT(252),0)</f>
        <v>0.707792158262594</v>
      </c>
    </row>
    <row r="688" customFormat="false" ht="12.75" hidden="false" customHeight="false" outlineLevel="0" collapsed="false">
      <c r="A688" s="1" t="n">
        <f aca="false">A689-1</f>
        <v>1121</v>
      </c>
      <c r="B688" s="56" t="n">
        <f aca="false">HLOOKUP("date",IF(TERM2="cash",cash,PRICELOOK),IF(A688&gt;=2,A688,2),FALSE())</f>
        <v>36366</v>
      </c>
      <c r="C688" s="1" t="n">
        <f aca="false">IF(MIN($N688:$O688)=0,0,N688)</f>
        <v>2.26</v>
      </c>
      <c r="D688" s="35" t="n">
        <f aca="false">IF(ma=7,AVERAGE(C682:C688),IF(ma=14,AVERAGE(C675:C688),IF(ma=30,AVERAGE(C659:C688),IF(ma=40,AVERAGE(C649:C688),0))))</f>
        <v>0</v>
      </c>
      <c r="E688" s="1" t="n">
        <f aca="false">IF(MIN($N688:$O688)=0,0,O688)</f>
        <v>2.2</v>
      </c>
      <c r="I688" s="56" t="n">
        <f aca="false">B688</f>
        <v>36366</v>
      </c>
      <c r="J688" s="35" t="n">
        <f aca="false">IF(MIN(C688,E688)=0,0,E688-C688)</f>
        <v>-0.0599999999999996</v>
      </c>
      <c r="K688" s="35" t="n">
        <f aca="false">IF(ma=7,AVERAGE(J682:J688),IF(ma=14,AVERAGE(J675:J688),IF(ma=30,AVERAGE(J659:J688),IF(ma=40,AVERAGE(J649:J688),0))))</f>
        <v>0</v>
      </c>
      <c r="L688" s="35"/>
      <c r="M688" s="35"/>
      <c r="N688" s="28" t="n">
        <f aca="false">IF(BASISYN="YES",Q688-S688,Q688)</f>
        <v>2.26</v>
      </c>
      <c r="O688" s="28" t="n">
        <f aca="false">IF(BASISYN="YES",R688-T688,R688)</f>
        <v>2.2</v>
      </c>
      <c r="Q688" s="28" t="n">
        <f aca="false">IF(ISNA(V688),Q687,V688)</f>
        <v>2.26</v>
      </c>
      <c r="R688" s="28" t="n">
        <f aca="false">IF(ISNA(W688),R687,W688)</f>
        <v>2.2</v>
      </c>
      <c r="S688" s="28" t="n">
        <f aca="false">IF(ISNA(X688),S687,X688)</f>
        <v>2.43</v>
      </c>
      <c r="T688" s="28" t="n">
        <f aca="false">IF(ISNA(Y688),T687,Y688)</f>
        <v>2.43</v>
      </c>
      <c r="V688" s="28" t="n">
        <f aca="false">VLOOKUP($B688,IF(V$1=2,PRICELOOK2,IF(V$1=3,PRICELOOK3,IF(V$1=4,cash,PRICELOOK))),V$2,FALSE())</f>
        <v>2.26</v>
      </c>
      <c r="W688" s="28" t="n">
        <f aca="false">VLOOKUP($B688,IF(W$1=2,PRICELOOK2,IF(W$1=3,PRICELOOK3,IF(W$1=4,cash,PRICELOOK))),W$2,FALSE())</f>
        <v>2.2</v>
      </c>
      <c r="X688" s="28" t="n">
        <f aca="false">VLOOKUP($B688,IF(X$1=2,PRICELOOK2,IF(X$1=3,PRICELOOK3,IF(X$1=4,cash,PRICELOOK))),X$2,FALSE())</f>
        <v>2.43</v>
      </c>
      <c r="Y688" s="28" t="n">
        <f aca="false">VLOOKUP($B688,IF(Y$1=2,PRICELOOK2,IF(Y$1=3,PRICELOOK3,IF(Y$1=4,cash,PRICELOOK))),Y$2,FALSE())</f>
        <v>2.43</v>
      </c>
      <c r="AB688" s="1" t="n">
        <f aca="false">LN(V688/V687)</f>
        <v>0</v>
      </c>
      <c r="AC688" s="1" t="n">
        <f aca="false">LN(W688/W687)</f>
        <v>0</v>
      </c>
      <c r="BK688" s="28" t="n">
        <f aca="false">V688</f>
        <v>2.26</v>
      </c>
      <c r="BL688" s="28" t="n">
        <f aca="false">W688</f>
        <v>2.2</v>
      </c>
      <c r="BM688" s="1" t="n">
        <f aca="false">IF(BK688=0,0,IF(BL688=0,0,1))</f>
        <v>1</v>
      </c>
      <c r="BN688" s="56" t="n">
        <f aca="false">B688</f>
        <v>36366</v>
      </c>
      <c r="BO688" s="71" t="n">
        <f aca="false">IF(BM688=1,CORREL(BK669:BK688,BL669:BL688),1.1)</f>
        <v>0.131489806943214</v>
      </c>
      <c r="BP688" s="28" t="n">
        <f aca="false">IF(BM688=0," ",BO688)</f>
        <v>0.131489806943214</v>
      </c>
      <c r="BV688" s="56" t="n">
        <f aca="false">BN688</f>
        <v>36366</v>
      </c>
      <c r="BW688" s="28" t="n">
        <f aca="false">V688</f>
        <v>2.26</v>
      </c>
      <c r="BX688" s="28" t="n">
        <f aca="false">W688</f>
        <v>2.2</v>
      </c>
      <c r="BY688" s="1" t="n">
        <f aca="false">LN(BW688/BW687)</f>
        <v>0</v>
      </c>
      <c r="BZ688" s="1" t="n">
        <f aca="false">LN(BX688/BX687)</f>
        <v>0</v>
      </c>
      <c r="CA688" s="56" t="n">
        <f aca="false">BV688</f>
        <v>36366</v>
      </c>
      <c r="CB688" s="1" t="n">
        <f aca="false">IF(ISNUMBER(STDEV(BY667:BY688)),STDEV(BY667:BY688)*SQRT(252),0)</f>
        <v>0.283126829325653</v>
      </c>
      <c r="CC688" s="1" t="n">
        <f aca="false">IF(ISNUMBER(STDEV(BZ667:BZ688)),STDEV(BZ667:BZ688)*SQRT(252),0)</f>
        <v>0.707792158262594</v>
      </c>
    </row>
    <row r="689" customFormat="false" ht="12.75" hidden="false" customHeight="false" outlineLevel="0" collapsed="false">
      <c r="A689" s="1" t="n">
        <f aca="false">A690-1</f>
        <v>1122</v>
      </c>
      <c r="B689" s="56" t="n">
        <f aca="false">HLOOKUP("date",IF(TERM2="cash",cash,PRICELOOK),IF(A689&gt;=2,A689,2),FALSE())</f>
        <v>36367</v>
      </c>
      <c r="C689" s="1" t="n">
        <f aca="false">IF(MIN($N689:$O689)=0,0,N689)</f>
        <v>2.425</v>
      </c>
      <c r="D689" s="35" t="n">
        <f aca="false">IF(ma=7,AVERAGE(C683:C689),IF(ma=14,AVERAGE(C676:C689),IF(ma=30,AVERAGE(C660:C689),IF(ma=40,AVERAGE(C650:C689),0))))</f>
        <v>0</v>
      </c>
      <c r="E689" s="1" t="n">
        <f aca="false">IF(MIN($N689:$O689)=0,0,O689)</f>
        <v>2.495</v>
      </c>
      <c r="I689" s="56" t="n">
        <f aca="false">B689</f>
        <v>36367</v>
      </c>
      <c r="J689" s="35" t="n">
        <f aca="false">IF(MIN(C689,E689)=0,0,E689-C689)</f>
        <v>0.0700000000000003</v>
      </c>
      <c r="K689" s="35" t="n">
        <f aca="false">IF(ma=7,AVERAGE(J683:J689),IF(ma=14,AVERAGE(J676:J689),IF(ma=30,AVERAGE(J660:J689),IF(ma=40,AVERAGE(J650:J689),0))))</f>
        <v>0</v>
      </c>
      <c r="L689" s="35"/>
      <c r="M689" s="35"/>
      <c r="N689" s="28" t="n">
        <f aca="false">IF(BASISYN="YES",Q689-S689,Q689)</f>
        <v>2.425</v>
      </c>
      <c r="O689" s="28" t="n">
        <f aca="false">IF(BASISYN="YES",R689-T689,R689)</f>
        <v>2.495</v>
      </c>
      <c r="Q689" s="28" t="n">
        <f aca="false">IF(ISNA(V689),Q688,V689)</f>
        <v>2.425</v>
      </c>
      <c r="R689" s="28" t="n">
        <f aca="false">IF(ISNA(W689),R688,W689)</f>
        <v>2.495</v>
      </c>
      <c r="S689" s="28" t="n">
        <f aca="false">IF(ISNA(X689),S688,X689)</f>
        <v>2.54</v>
      </c>
      <c r="T689" s="28" t="n">
        <f aca="false">IF(ISNA(Y689),T688,Y689)</f>
        <v>2.54</v>
      </c>
      <c r="V689" s="28" t="n">
        <f aca="false">VLOOKUP($B689,IF(V$1=2,PRICELOOK2,IF(V$1=3,PRICELOOK3,IF(V$1=4,cash,PRICELOOK))),V$2,FALSE())</f>
        <v>2.425</v>
      </c>
      <c r="W689" s="28" t="n">
        <f aca="false">VLOOKUP($B689,IF(W$1=2,PRICELOOK2,IF(W$1=3,PRICELOOK3,IF(W$1=4,cash,PRICELOOK))),W$2,FALSE())</f>
        <v>2.495</v>
      </c>
      <c r="X689" s="28" t="n">
        <f aca="false">VLOOKUP($B689,IF(X$1=2,PRICELOOK2,IF(X$1=3,PRICELOOK3,IF(X$1=4,cash,PRICELOOK))),X$2,FALSE())</f>
        <v>2.54</v>
      </c>
      <c r="Y689" s="28" t="n">
        <f aca="false">VLOOKUP($B689,IF(Y$1=2,PRICELOOK2,IF(Y$1=3,PRICELOOK3,IF(Y$1=4,cash,PRICELOOK))),Y$2,FALSE())</f>
        <v>2.54</v>
      </c>
      <c r="AB689" s="1" t="n">
        <f aca="false">LN(V689/V688)</f>
        <v>0.070466711105252</v>
      </c>
      <c r="AC689" s="1" t="n">
        <f aca="false">LN(W689/W688)</f>
        <v>0.125831368839212</v>
      </c>
      <c r="BK689" s="28" t="n">
        <f aca="false">V689</f>
        <v>2.425</v>
      </c>
      <c r="BL689" s="28" t="n">
        <f aca="false">W689</f>
        <v>2.495</v>
      </c>
      <c r="BM689" s="1" t="n">
        <f aca="false">IF(BK689=0,0,IF(BL689=0,0,1))</f>
        <v>1</v>
      </c>
      <c r="BN689" s="56" t="n">
        <f aca="false">B689</f>
        <v>36367</v>
      </c>
      <c r="BO689" s="71" t="n">
        <f aca="false">IF(BM689=1,CORREL(BK670:BK689,BL670:BL689),1.1)</f>
        <v>0.322310726061878</v>
      </c>
      <c r="BP689" s="28" t="n">
        <f aca="false">IF(BM689=0," ",BO689)</f>
        <v>0.322310726061878</v>
      </c>
      <c r="BV689" s="56" t="n">
        <f aca="false">BN689</f>
        <v>36367</v>
      </c>
      <c r="BW689" s="28" t="n">
        <f aca="false">V689</f>
        <v>2.425</v>
      </c>
      <c r="BX689" s="28" t="n">
        <f aca="false">W689</f>
        <v>2.495</v>
      </c>
      <c r="BY689" s="1" t="n">
        <f aca="false">LN(BW689/BW688)</f>
        <v>0.070466711105252</v>
      </c>
      <c r="BZ689" s="1" t="n">
        <f aca="false">LN(BX689/BX688)</f>
        <v>0.125831368839212</v>
      </c>
      <c r="CA689" s="56" t="n">
        <f aca="false">BV689</f>
        <v>36367</v>
      </c>
      <c r="CB689" s="1" t="n">
        <f aca="false">IF(ISNUMBER(STDEV(BY668:BY689)),STDEV(BY668:BY689)*SQRT(252),0)</f>
        <v>0.364478948047805</v>
      </c>
      <c r="CC689" s="1" t="n">
        <f aca="false">IF(ISNUMBER(STDEV(BZ668:BZ689)),STDEV(BZ668:BZ689)*SQRT(252),0)</f>
        <v>0.827716825983622</v>
      </c>
    </row>
    <row r="690" customFormat="false" ht="12.75" hidden="false" customHeight="false" outlineLevel="0" collapsed="false">
      <c r="A690" s="1" t="n">
        <f aca="false">A691-1</f>
        <v>1123</v>
      </c>
      <c r="B690" s="56" t="n">
        <f aca="false">HLOOKUP("date",IF(TERM2="cash",cash,PRICELOOK),IF(A690&gt;=2,A690,2),FALSE())</f>
        <v>36368</v>
      </c>
      <c r="C690" s="1" t="n">
        <f aca="false">IF(MIN($N690:$O690)=0,0,N690)</f>
        <v>2.41</v>
      </c>
      <c r="D690" s="35" t="n">
        <f aca="false">IF(ma=7,AVERAGE(C684:C690),IF(ma=14,AVERAGE(C677:C690),IF(ma=30,AVERAGE(C661:C690),IF(ma=40,AVERAGE(C651:C690),0))))</f>
        <v>0</v>
      </c>
      <c r="E690" s="1" t="n">
        <f aca="false">IF(MIN($N690:$O690)=0,0,O690)</f>
        <v>2.515</v>
      </c>
      <c r="I690" s="56" t="n">
        <f aca="false">B690</f>
        <v>36368</v>
      </c>
      <c r="J690" s="35" t="n">
        <f aca="false">IF(MIN(C690,E690)=0,0,E690-C690)</f>
        <v>0.105</v>
      </c>
      <c r="K690" s="35" t="n">
        <f aca="false">IF(ma=7,AVERAGE(J684:J690),IF(ma=14,AVERAGE(J677:J690),IF(ma=30,AVERAGE(J661:J690),IF(ma=40,AVERAGE(J651:J690),0))))</f>
        <v>0</v>
      </c>
      <c r="L690" s="35"/>
      <c r="M690" s="35"/>
      <c r="N690" s="28" t="n">
        <f aca="false">IF(BASISYN="YES",Q690-S690,Q690)</f>
        <v>2.41</v>
      </c>
      <c r="O690" s="28" t="n">
        <f aca="false">IF(BASISYN="YES",R690-T690,R690)</f>
        <v>2.515</v>
      </c>
      <c r="Q690" s="28" t="n">
        <f aca="false">IF(ISNA(V690),Q689,V690)</f>
        <v>2.41</v>
      </c>
      <c r="R690" s="28" t="n">
        <f aca="false">IF(ISNA(W690),R689,W690)</f>
        <v>2.515</v>
      </c>
      <c r="S690" s="28" t="n">
        <f aca="false">IF(ISNA(X690),S689,X690)</f>
        <v>2.545</v>
      </c>
      <c r="T690" s="28" t="n">
        <f aca="false">IF(ISNA(Y690),T689,Y690)</f>
        <v>2.545</v>
      </c>
      <c r="V690" s="28" t="n">
        <f aca="false">VLOOKUP($B690,IF(V$1=2,PRICELOOK2,IF(V$1=3,PRICELOOK3,IF(V$1=4,cash,PRICELOOK))),V$2,FALSE())</f>
        <v>2.41</v>
      </c>
      <c r="W690" s="28" t="n">
        <f aca="false">VLOOKUP($B690,IF(W$1=2,PRICELOOK2,IF(W$1=3,PRICELOOK3,IF(W$1=4,cash,PRICELOOK))),W$2,FALSE())</f>
        <v>2.515</v>
      </c>
      <c r="X690" s="28" t="n">
        <f aca="false">VLOOKUP($B690,IF(X$1=2,PRICELOOK2,IF(X$1=3,PRICELOOK3,IF(X$1=4,cash,PRICELOOK))),X$2,FALSE())</f>
        <v>2.545</v>
      </c>
      <c r="Y690" s="28" t="n">
        <f aca="false">VLOOKUP($B690,IF(Y$1=2,PRICELOOK2,IF(Y$1=3,PRICELOOK3,IF(Y$1=4,cash,PRICELOOK))),Y$2,FALSE())</f>
        <v>2.545</v>
      </c>
      <c r="AB690" s="1" t="n">
        <f aca="false">LN(V690/V689)</f>
        <v>-0.00620477688688276</v>
      </c>
      <c r="AC690" s="1" t="n">
        <f aca="false">LN(W690/W689)</f>
        <v>0.00798407434822055</v>
      </c>
      <c r="BK690" s="28" t="n">
        <f aca="false">V690</f>
        <v>2.41</v>
      </c>
      <c r="BL690" s="28" t="n">
        <f aca="false">W690</f>
        <v>2.515</v>
      </c>
      <c r="BM690" s="1" t="n">
        <f aca="false">IF(BK690=0,0,IF(BL690=0,0,1))</f>
        <v>1</v>
      </c>
      <c r="BN690" s="56" t="n">
        <f aca="false">B690</f>
        <v>36368</v>
      </c>
      <c r="BO690" s="71" t="n">
        <f aca="false">IF(BM690=1,CORREL(BK671:BK690,BL671:BL690),1.1)</f>
        <v>0.479097424683578</v>
      </c>
      <c r="BP690" s="28" t="n">
        <f aca="false">IF(BM690=0," ",BO690)</f>
        <v>0.479097424683578</v>
      </c>
      <c r="BV690" s="56" t="n">
        <f aca="false">BN690</f>
        <v>36368</v>
      </c>
      <c r="BW690" s="28" t="n">
        <f aca="false">V690</f>
        <v>2.41</v>
      </c>
      <c r="BX690" s="28" t="n">
        <f aca="false">W690</f>
        <v>2.515</v>
      </c>
      <c r="BY690" s="1" t="n">
        <f aca="false">LN(BW690/BW689)</f>
        <v>-0.00620477688688276</v>
      </c>
      <c r="BZ690" s="1" t="n">
        <f aca="false">LN(BX690/BX689)</f>
        <v>0.00798407434822055</v>
      </c>
      <c r="CA690" s="56" t="n">
        <f aca="false">BV690</f>
        <v>36368</v>
      </c>
      <c r="CB690" s="1" t="n">
        <f aca="false">IF(ISNUMBER(STDEV(BY669:BY690)),STDEV(BY669:BY690)*SQRT(252),0)</f>
        <v>0.366240597036145</v>
      </c>
      <c r="CC690" s="1" t="n">
        <f aca="false">IF(ISNUMBER(STDEV(BZ669:BZ690)),STDEV(BZ669:BZ690)*SQRT(252),0)</f>
        <v>0.827602380364306</v>
      </c>
    </row>
    <row r="691" customFormat="false" ht="12.75" hidden="false" customHeight="false" outlineLevel="0" collapsed="false">
      <c r="A691" s="1" t="n">
        <f aca="false">A692-1</f>
        <v>1124</v>
      </c>
      <c r="B691" s="56" t="n">
        <f aca="false">HLOOKUP("date",IF(TERM2="cash",cash,PRICELOOK),IF(A691&gt;=2,A691,2),FALSE())</f>
        <v>36369</v>
      </c>
      <c r="C691" s="1" t="n">
        <f aca="false">IF(MIN($N691:$O691)=0,0,N691)</f>
        <v>2.465</v>
      </c>
      <c r="D691" s="35" t="n">
        <f aca="false">IF(ma=7,AVERAGE(C685:C691),IF(ma=14,AVERAGE(C678:C691),IF(ma=30,AVERAGE(C662:C691),IF(ma=40,AVERAGE(C652:C691),0))))</f>
        <v>0</v>
      </c>
      <c r="E691" s="1" t="n">
        <f aca="false">IF(MIN($N691:$O691)=0,0,O691)</f>
        <v>2.555</v>
      </c>
      <c r="I691" s="56" t="n">
        <f aca="false">B691</f>
        <v>36369</v>
      </c>
      <c r="J691" s="35" t="n">
        <f aca="false">IF(MIN(C691,E691)=0,0,E691-C691)</f>
        <v>0.0900000000000003</v>
      </c>
      <c r="K691" s="35" t="n">
        <f aca="false">IF(ma=7,AVERAGE(J685:J691),IF(ma=14,AVERAGE(J678:J691),IF(ma=30,AVERAGE(J662:J691),IF(ma=40,AVERAGE(J652:J691),0))))</f>
        <v>0</v>
      </c>
      <c r="L691" s="35"/>
      <c r="M691" s="35"/>
      <c r="N691" s="28" t="n">
        <f aca="false">IF(BASISYN="YES",Q691-S691,Q691)</f>
        <v>2.465</v>
      </c>
      <c r="O691" s="28" t="n">
        <f aca="false">IF(BASISYN="YES",R691-T691,R691)</f>
        <v>2.555</v>
      </c>
      <c r="Q691" s="28" t="n">
        <f aca="false">IF(ISNA(V691),Q690,V691)</f>
        <v>2.465</v>
      </c>
      <c r="R691" s="28" t="n">
        <f aca="false">IF(ISNA(W691),R690,W691)</f>
        <v>2.555</v>
      </c>
      <c r="S691" s="28" t="n">
        <f aca="false">IF(ISNA(X691),S690,X691)</f>
        <v>2.575</v>
      </c>
      <c r="T691" s="28" t="n">
        <f aca="false">IF(ISNA(Y691),T690,Y691)</f>
        <v>2.575</v>
      </c>
      <c r="V691" s="28" t="n">
        <f aca="false">VLOOKUP($B691,IF(V$1=2,PRICELOOK2,IF(V$1=3,PRICELOOK3,IF(V$1=4,cash,PRICELOOK))),V$2,FALSE())</f>
        <v>2.465</v>
      </c>
      <c r="W691" s="28" t="n">
        <f aca="false">VLOOKUP($B691,IF(W$1=2,PRICELOOK2,IF(W$1=3,PRICELOOK3,IF(W$1=4,cash,PRICELOOK))),W$2,FALSE())</f>
        <v>2.555</v>
      </c>
      <c r="X691" s="28" t="n">
        <f aca="false">VLOOKUP($B691,IF(X$1=2,PRICELOOK2,IF(X$1=3,PRICELOOK3,IF(X$1=4,cash,PRICELOOK))),X$2,FALSE())</f>
        <v>2.575</v>
      </c>
      <c r="Y691" s="28" t="n">
        <f aca="false">VLOOKUP($B691,IF(Y$1=2,PRICELOOK2,IF(Y$1=3,PRICELOOK3,IF(Y$1=4,cash,PRICELOOK))),Y$2,FALSE())</f>
        <v>2.575</v>
      </c>
      <c r="AB691" s="1" t="n">
        <f aca="false">LN(V691/V690)</f>
        <v>0.0225650599920897</v>
      </c>
      <c r="AC691" s="1" t="n">
        <f aca="false">LN(W691/W690)</f>
        <v>0.0157794201039652</v>
      </c>
      <c r="BK691" s="28" t="n">
        <f aca="false">V691</f>
        <v>2.465</v>
      </c>
      <c r="BL691" s="28" t="n">
        <f aca="false">W691</f>
        <v>2.555</v>
      </c>
      <c r="BM691" s="1" t="n">
        <f aca="false">IF(BK691=0,0,IF(BL691=0,0,1))</f>
        <v>1</v>
      </c>
      <c r="BN691" s="56" t="n">
        <f aca="false">B691</f>
        <v>36369</v>
      </c>
      <c r="BO691" s="71" t="n">
        <f aca="false">IF(BM691=1,CORREL(BK672:BK691,BL672:BL691),1.1)</f>
        <v>0.605156078214893</v>
      </c>
      <c r="BP691" s="28" t="n">
        <f aca="false">IF(BM691=0," ",BO691)</f>
        <v>0.605156078214893</v>
      </c>
      <c r="BV691" s="56" t="n">
        <f aca="false">BN691</f>
        <v>36369</v>
      </c>
      <c r="BW691" s="28" t="n">
        <f aca="false">V691</f>
        <v>2.465</v>
      </c>
      <c r="BX691" s="28" t="n">
        <f aca="false">W691</f>
        <v>2.555</v>
      </c>
      <c r="BY691" s="1" t="n">
        <f aca="false">LN(BW691/BW690)</f>
        <v>0.0225650599920897</v>
      </c>
      <c r="BZ691" s="1" t="n">
        <f aca="false">LN(BX691/BX690)</f>
        <v>0.0157794201039652</v>
      </c>
      <c r="CA691" s="56" t="n">
        <f aca="false">BV691</f>
        <v>36369</v>
      </c>
      <c r="CB691" s="1" t="n">
        <f aca="false">IF(ISNUMBER(STDEV(BY670:BY691)),STDEV(BY670:BY691)*SQRT(252),0)</f>
        <v>0.361140887866012</v>
      </c>
      <c r="CC691" s="1" t="n">
        <f aca="false">IF(ISNUMBER(STDEV(BZ670:BZ691)),STDEV(BZ670:BZ691)*SQRT(252),0)</f>
        <v>0.786340636130021</v>
      </c>
    </row>
    <row r="692" customFormat="false" ht="12.75" hidden="false" customHeight="false" outlineLevel="0" collapsed="false">
      <c r="A692" s="1" t="n">
        <f aca="false">A693-1</f>
        <v>1125</v>
      </c>
      <c r="B692" s="56" t="n">
        <f aca="false">HLOOKUP("date",IF(TERM2="cash",cash,PRICELOOK),IF(A692&gt;=2,A692,2),FALSE())</f>
        <v>36370</v>
      </c>
      <c r="C692" s="1" t="n">
        <f aca="false">IF(MIN($N692:$O692)=0,0,N692)</f>
        <v>2.53</v>
      </c>
      <c r="D692" s="35" t="n">
        <f aca="false">IF(ma=7,AVERAGE(C686:C692),IF(ma=14,AVERAGE(C679:C692),IF(ma=30,AVERAGE(C663:C692),IF(ma=40,AVERAGE(C653:C692),0))))</f>
        <v>0</v>
      </c>
      <c r="E692" s="1" t="n">
        <f aca="false">IF(MIN($N692:$O692)=0,0,O692)</f>
        <v>2.605</v>
      </c>
      <c r="I692" s="56" t="n">
        <f aca="false">B692</f>
        <v>36370</v>
      </c>
      <c r="J692" s="35" t="n">
        <f aca="false">IF(MIN(C692,E692)=0,0,E692-C692)</f>
        <v>0.0750000000000002</v>
      </c>
      <c r="K692" s="35" t="n">
        <f aca="false">IF(ma=7,AVERAGE(J686:J692),IF(ma=14,AVERAGE(J679:J692),IF(ma=30,AVERAGE(J663:J692),IF(ma=40,AVERAGE(J653:J692),0))))</f>
        <v>0</v>
      </c>
      <c r="L692" s="35"/>
      <c r="M692" s="35"/>
      <c r="N692" s="28" t="n">
        <f aca="false">IF(BASISYN="YES",Q692-S692,Q692)</f>
        <v>2.53</v>
      </c>
      <c r="O692" s="28" t="n">
        <f aca="false">IF(BASISYN="YES",R692-T692,R692)</f>
        <v>2.605</v>
      </c>
      <c r="Q692" s="28" t="n">
        <f aca="false">IF(ISNA(V692),Q691,V692)</f>
        <v>2.53</v>
      </c>
      <c r="R692" s="28" t="n">
        <f aca="false">IF(ISNA(W692),R691,W692)</f>
        <v>2.605</v>
      </c>
      <c r="S692" s="28" t="n">
        <f aca="false">IF(ISNA(X692),S691,X692)</f>
        <v>2.665</v>
      </c>
      <c r="T692" s="28" t="n">
        <f aca="false">IF(ISNA(Y692),T691,Y692)</f>
        <v>2.665</v>
      </c>
      <c r="V692" s="28" t="n">
        <f aca="false">VLOOKUP($B692,IF(V$1=2,PRICELOOK2,IF(V$1=3,PRICELOOK3,IF(V$1=4,cash,PRICELOOK))),V$2,FALSE())</f>
        <v>2.53</v>
      </c>
      <c r="W692" s="28" t="n">
        <f aca="false">VLOOKUP($B692,IF(W$1=2,PRICELOOK2,IF(W$1=3,PRICELOOK3,IF(W$1=4,cash,PRICELOOK))),W$2,FALSE())</f>
        <v>2.605</v>
      </c>
      <c r="X692" s="28" t="n">
        <f aca="false">VLOOKUP($B692,IF(X$1=2,PRICELOOK2,IF(X$1=3,PRICELOOK3,IF(X$1=4,cash,PRICELOOK))),X$2,FALSE())</f>
        <v>2.665</v>
      </c>
      <c r="Y692" s="28" t="n">
        <f aca="false">VLOOKUP($B692,IF(Y$1=2,PRICELOOK2,IF(Y$1=3,PRICELOOK3,IF(Y$1=4,cash,PRICELOOK))),Y$2,FALSE())</f>
        <v>2.665</v>
      </c>
      <c r="AB692" s="1" t="n">
        <f aca="false">LN(V692/V691)</f>
        <v>0.0260274952447755</v>
      </c>
      <c r="AC692" s="1" t="n">
        <f aca="false">LN(W692/W691)</f>
        <v>0.0193804515496624</v>
      </c>
      <c r="BK692" s="28" t="n">
        <f aca="false">V692</f>
        <v>2.53</v>
      </c>
      <c r="BL692" s="28" t="n">
        <f aca="false">W692</f>
        <v>2.605</v>
      </c>
      <c r="BM692" s="1" t="n">
        <f aca="false">IF(BK692=0,0,IF(BL692=0,0,1))</f>
        <v>1</v>
      </c>
      <c r="BN692" s="56" t="n">
        <f aca="false">B692</f>
        <v>36370</v>
      </c>
      <c r="BO692" s="71" t="n">
        <f aca="false">IF(BM692=1,CORREL(BK673:BK692,BL673:BL692),1.1)</f>
        <v>0.680414795612573</v>
      </c>
      <c r="BP692" s="28" t="n">
        <f aca="false">IF(BM692=0," ",BO692)</f>
        <v>0.680414795612573</v>
      </c>
      <c r="BV692" s="56" t="n">
        <f aca="false">BN692</f>
        <v>36370</v>
      </c>
      <c r="BW692" s="28" t="n">
        <f aca="false">V692</f>
        <v>2.53</v>
      </c>
      <c r="BX692" s="28" t="n">
        <f aca="false">W692</f>
        <v>2.605</v>
      </c>
      <c r="BY692" s="1" t="n">
        <f aca="false">LN(BW692/BW691)</f>
        <v>0.0260274952447755</v>
      </c>
      <c r="BZ692" s="1" t="n">
        <f aca="false">LN(BX692/BX691)</f>
        <v>0.0193804515496624</v>
      </c>
      <c r="CA692" s="56" t="n">
        <f aca="false">BV692</f>
        <v>36370</v>
      </c>
      <c r="CB692" s="1" t="n">
        <f aca="false">IF(ISNUMBER(STDEV(BY671:BY692)),STDEV(BY671:BY692)*SQRT(252),0)</f>
        <v>0.327078560228893</v>
      </c>
      <c r="CC692" s="1" t="n">
        <f aca="false">IF(ISNUMBER(STDEV(BZ671:BZ692)),STDEV(BZ671:BZ692)*SQRT(252),0)</f>
        <v>0.786023025003579</v>
      </c>
    </row>
    <row r="693" customFormat="false" ht="12.75" hidden="false" customHeight="false" outlineLevel="0" collapsed="false">
      <c r="A693" s="1" t="n">
        <f aca="false">A694-1</f>
        <v>1126</v>
      </c>
      <c r="B693" s="56" t="n">
        <f aca="false">HLOOKUP("date",IF(TERM2="cash",cash,PRICELOOK),IF(A693&gt;=2,A693,2),FALSE())</f>
        <v>36371</v>
      </c>
      <c r="C693" s="1" t="n">
        <f aca="false">IF(MIN($N693:$O693)=0,0,N693)</f>
        <v>2.41</v>
      </c>
      <c r="D693" s="35" t="n">
        <f aca="false">IF(ma=7,AVERAGE(C687:C693),IF(ma=14,AVERAGE(C680:C693),IF(ma=30,AVERAGE(C664:C693),IF(ma=40,AVERAGE(C654:C693),0))))</f>
        <v>0</v>
      </c>
      <c r="E693" s="1" t="n">
        <f aca="false">IF(MIN($N693:$O693)=0,0,O693)</f>
        <v>2.505</v>
      </c>
      <c r="I693" s="56" t="n">
        <f aca="false">B693</f>
        <v>36371</v>
      </c>
      <c r="J693" s="35" t="n">
        <f aca="false">IF(MIN(C693,E693)=0,0,E693-C693)</f>
        <v>0.0949999999999998</v>
      </c>
      <c r="K693" s="35" t="n">
        <f aca="false">IF(ma=7,AVERAGE(J687:J693),IF(ma=14,AVERAGE(J680:J693),IF(ma=30,AVERAGE(J664:J693),IF(ma=40,AVERAGE(J654:J693),0))))</f>
        <v>0</v>
      </c>
      <c r="L693" s="35"/>
      <c r="M693" s="35"/>
      <c r="N693" s="28" t="n">
        <f aca="false">IF(BASISYN="YES",Q693-S693,Q693)</f>
        <v>2.41</v>
      </c>
      <c r="O693" s="28" t="n">
        <f aca="false">IF(BASISYN="YES",R693-T693,R693)</f>
        <v>2.505</v>
      </c>
      <c r="Q693" s="28" t="n">
        <f aca="false">IF(ISNA(V693),Q692,V693)</f>
        <v>2.41</v>
      </c>
      <c r="R693" s="28" t="n">
        <f aca="false">IF(ISNA(W693),R692,W693)</f>
        <v>2.505</v>
      </c>
      <c r="S693" s="28" t="n">
        <f aca="false">IF(ISNA(X693),S692,X693)</f>
        <v>2.55</v>
      </c>
      <c r="T693" s="28" t="n">
        <f aca="false">IF(ISNA(Y693),T692,Y693)</f>
        <v>2.55</v>
      </c>
      <c r="V693" s="28" t="n">
        <f aca="false">VLOOKUP($B693,IF(V$1=2,PRICELOOK2,IF(V$1=3,PRICELOOK3,IF(V$1=4,cash,PRICELOOK))),V$2,FALSE())</f>
        <v>2.41</v>
      </c>
      <c r="W693" s="28" t="n">
        <f aca="false">VLOOKUP($B693,IF(W$1=2,PRICELOOK2,IF(W$1=3,PRICELOOK3,IF(W$1=4,cash,PRICELOOK))),W$2,FALSE())</f>
        <v>2.505</v>
      </c>
      <c r="X693" s="28" t="n">
        <f aca="false">VLOOKUP($B693,IF(X$1=2,PRICELOOK2,IF(X$1=3,PRICELOOK3,IF(X$1=4,cash,PRICELOOK))),X$2,FALSE())</f>
        <v>2.55</v>
      </c>
      <c r="Y693" s="28" t="n">
        <f aca="false">VLOOKUP($B693,IF(Y$1=2,PRICELOOK2,IF(Y$1=3,PRICELOOK3,IF(Y$1=4,cash,PRICELOOK))),Y$2,FALSE())</f>
        <v>2.55</v>
      </c>
      <c r="AB693" s="1" t="n">
        <f aca="false">LN(V693/V692)</f>
        <v>-0.0485925552368651</v>
      </c>
      <c r="AC693" s="1" t="n">
        <f aca="false">LN(W693/W692)</f>
        <v>-0.0391439406685022</v>
      </c>
      <c r="BK693" s="28" t="n">
        <f aca="false">V693</f>
        <v>2.41</v>
      </c>
      <c r="BL693" s="28" t="n">
        <f aca="false">W693</f>
        <v>2.505</v>
      </c>
      <c r="BM693" s="1" t="n">
        <f aca="false">IF(BK693=0,0,IF(BL693=0,0,1))</f>
        <v>1</v>
      </c>
      <c r="BN693" s="56" t="n">
        <f aca="false">B693</f>
        <v>36371</v>
      </c>
      <c r="BO693" s="71" t="n">
        <f aca="false">IF(BM693=1,CORREL(BK674:BK693,BL674:BL693),1.1)</f>
        <v>0.688942224139239</v>
      </c>
      <c r="BP693" s="28" t="n">
        <f aca="false">IF(BM693=0," ",BO693)</f>
        <v>0.688942224139239</v>
      </c>
      <c r="BV693" s="56" t="n">
        <f aca="false">BN693</f>
        <v>36371</v>
      </c>
      <c r="BW693" s="28" t="n">
        <f aca="false">V693</f>
        <v>2.41</v>
      </c>
      <c r="BX693" s="28" t="n">
        <f aca="false">W693</f>
        <v>2.505</v>
      </c>
      <c r="BY693" s="1" t="n">
        <f aca="false">LN(BW693/BW692)</f>
        <v>-0.0485925552368651</v>
      </c>
      <c r="BZ693" s="1" t="n">
        <f aca="false">LN(BX693/BX692)</f>
        <v>-0.0391439406685022</v>
      </c>
      <c r="CA693" s="56" t="n">
        <f aca="false">BV693</f>
        <v>36371</v>
      </c>
      <c r="CB693" s="1" t="n">
        <f aca="false">IF(ISNUMBER(STDEV(BY672:BY693)),STDEV(BY672:BY693)*SQRT(252),0)</f>
        <v>0.379364675017589</v>
      </c>
      <c r="CC693" s="1" t="n">
        <f aca="false">IF(ISNUMBER(STDEV(BZ672:BZ693)),STDEV(BZ672:BZ693)*SQRT(252),0)</f>
        <v>0.799091935042393</v>
      </c>
    </row>
    <row r="694" customFormat="false" ht="12.75" hidden="false" customHeight="false" outlineLevel="0" collapsed="false">
      <c r="A694" s="1" t="n">
        <f aca="false">A695-1</f>
        <v>1127</v>
      </c>
      <c r="B694" s="56" t="n">
        <f aca="false">HLOOKUP("date",IF(TERM2="cash",cash,PRICELOOK),IF(A694&gt;=2,A694,2),FALSE())</f>
        <v>36372</v>
      </c>
      <c r="C694" s="1" t="n">
        <f aca="false">IF(MIN($N694:$O694)=0,0,N694)</f>
        <v>2.41</v>
      </c>
      <c r="D694" s="35" t="n">
        <f aca="false">IF(ma=7,AVERAGE(C688:C694),IF(ma=14,AVERAGE(C681:C694),IF(ma=30,AVERAGE(C665:C694),IF(ma=40,AVERAGE(C655:C694),0))))</f>
        <v>0</v>
      </c>
      <c r="E694" s="1" t="n">
        <f aca="false">IF(MIN($N694:$O694)=0,0,O694)</f>
        <v>2.505</v>
      </c>
      <c r="I694" s="56" t="n">
        <f aca="false">B694</f>
        <v>36372</v>
      </c>
      <c r="J694" s="35" t="n">
        <f aca="false">IF(MIN(C694,E694)=0,0,E694-C694)</f>
        <v>0.0949999999999998</v>
      </c>
      <c r="K694" s="35" t="n">
        <f aca="false">IF(ma=7,AVERAGE(J688:J694),IF(ma=14,AVERAGE(J681:J694),IF(ma=30,AVERAGE(J665:J694),IF(ma=40,AVERAGE(J655:J694),0))))</f>
        <v>0</v>
      </c>
      <c r="L694" s="35"/>
      <c r="M694" s="35"/>
      <c r="N694" s="28" t="n">
        <f aca="false">IF(BASISYN="YES",Q694-S694,Q694)</f>
        <v>2.41</v>
      </c>
      <c r="O694" s="28" t="n">
        <f aca="false">IF(BASISYN="YES",R694-T694,R694)</f>
        <v>2.505</v>
      </c>
      <c r="Q694" s="28" t="n">
        <f aca="false">IF(ISNA(V694),Q693,V694)</f>
        <v>2.41</v>
      </c>
      <c r="R694" s="28" t="n">
        <f aca="false">IF(ISNA(W694),R693,W694)</f>
        <v>2.505</v>
      </c>
      <c r="S694" s="28" t="n">
        <f aca="false">IF(ISNA(X694),S693,X694)</f>
        <v>2.55</v>
      </c>
      <c r="T694" s="28" t="n">
        <f aca="false">IF(ISNA(Y694),T693,Y694)</f>
        <v>2.55</v>
      </c>
      <c r="V694" s="28" t="n">
        <f aca="false">VLOOKUP($B694,IF(V$1=2,PRICELOOK2,IF(V$1=3,PRICELOOK3,IF(V$1=4,cash,PRICELOOK))),V$2,FALSE())</f>
        <v>2.41</v>
      </c>
      <c r="W694" s="28" t="n">
        <f aca="false">VLOOKUP($B694,IF(W$1=2,PRICELOOK2,IF(W$1=3,PRICELOOK3,IF(W$1=4,cash,PRICELOOK))),W$2,FALSE())</f>
        <v>2.505</v>
      </c>
      <c r="X694" s="28" t="n">
        <f aca="false">VLOOKUP($B694,IF(X$1=2,PRICELOOK2,IF(X$1=3,PRICELOOK3,IF(X$1=4,cash,PRICELOOK))),X$2,FALSE())</f>
        <v>2.55</v>
      </c>
      <c r="Y694" s="28" t="n">
        <f aca="false">VLOOKUP($B694,IF(Y$1=2,PRICELOOK2,IF(Y$1=3,PRICELOOK3,IF(Y$1=4,cash,PRICELOOK))),Y$2,FALSE())</f>
        <v>2.55</v>
      </c>
      <c r="AB694" s="1" t="n">
        <f aca="false">LN(V694/V693)</f>
        <v>0</v>
      </c>
      <c r="AC694" s="1" t="n">
        <f aca="false">LN(W694/W693)</f>
        <v>0</v>
      </c>
      <c r="BK694" s="28" t="n">
        <f aca="false">V694</f>
        <v>2.41</v>
      </c>
      <c r="BL694" s="28" t="n">
        <f aca="false">W694</f>
        <v>2.505</v>
      </c>
      <c r="BM694" s="1" t="n">
        <f aca="false">IF(BK694=0,0,IF(BL694=0,0,1))</f>
        <v>1</v>
      </c>
      <c r="BN694" s="56" t="n">
        <f aca="false">B694</f>
        <v>36372</v>
      </c>
      <c r="BO694" s="71" t="n">
        <f aca="false">IF(BM694=1,CORREL(BK675:BK694,BL675:BL694),1.1)</f>
        <v>0.689781473744807</v>
      </c>
      <c r="BP694" s="28" t="n">
        <f aca="false">IF(BM694=0," ",BO694)</f>
        <v>0.689781473744807</v>
      </c>
      <c r="BV694" s="56" t="n">
        <f aca="false">BN694</f>
        <v>36372</v>
      </c>
      <c r="BW694" s="28" t="n">
        <f aca="false">V694</f>
        <v>2.41</v>
      </c>
      <c r="BX694" s="28" t="n">
        <f aca="false">W694</f>
        <v>2.505</v>
      </c>
      <c r="BY694" s="1" t="n">
        <f aca="false">LN(BW694/BW693)</f>
        <v>0</v>
      </c>
      <c r="BZ694" s="1" t="n">
        <f aca="false">LN(BX694/BX693)</f>
        <v>0</v>
      </c>
      <c r="CA694" s="56" t="n">
        <f aca="false">BV694</f>
        <v>36372</v>
      </c>
      <c r="CB694" s="1" t="n">
        <f aca="false">IF(ISNUMBER(STDEV(BY673:BY694)),STDEV(BY673:BY694)*SQRT(252),0)</f>
        <v>0.357134292136701</v>
      </c>
      <c r="CC694" s="1" t="n">
        <f aca="false">IF(ISNUMBER(STDEV(BZ673:BZ694)),STDEV(BZ673:BZ694)*SQRT(252),0)</f>
        <v>0.752321662376589</v>
      </c>
    </row>
    <row r="695" customFormat="false" ht="12.75" hidden="false" customHeight="false" outlineLevel="0" collapsed="false">
      <c r="A695" s="1" t="n">
        <f aca="false">A696-1</f>
        <v>1128</v>
      </c>
      <c r="B695" s="56" t="n">
        <f aca="false">HLOOKUP("date",IF(TERM2="cash",cash,PRICELOOK),IF(A695&gt;=2,A695,2),FALSE())</f>
        <v>36373</v>
      </c>
      <c r="C695" s="1" t="n">
        <f aca="false">IF(MIN($N695:$O695)=0,0,N695)</f>
        <v>2.41</v>
      </c>
      <c r="D695" s="35" t="n">
        <f aca="false">IF(ma=7,AVERAGE(C689:C695),IF(ma=14,AVERAGE(C682:C695),IF(ma=30,AVERAGE(C666:C695),IF(ma=40,AVERAGE(C656:C695),0))))</f>
        <v>0</v>
      </c>
      <c r="E695" s="1" t="n">
        <f aca="false">IF(MIN($N695:$O695)=0,0,O695)</f>
        <v>2.505</v>
      </c>
      <c r="I695" s="56" t="n">
        <f aca="false">B695</f>
        <v>36373</v>
      </c>
      <c r="J695" s="35" t="n">
        <f aca="false">IF(MIN(C695,E695)=0,0,E695-C695)</f>
        <v>0.0949999999999998</v>
      </c>
      <c r="K695" s="35" t="n">
        <f aca="false">IF(ma=7,AVERAGE(J689:J695),IF(ma=14,AVERAGE(J682:J695),IF(ma=30,AVERAGE(J666:J695),IF(ma=40,AVERAGE(J656:J695),0))))</f>
        <v>0</v>
      </c>
      <c r="L695" s="35"/>
      <c r="M695" s="35"/>
      <c r="N695" s="28" t="n">
        <f aca="false">IF(BASISYN="YES",Q695-S695,Q695)</f>
        <v>2.41</v>
      </c>
      <c r="O695" s="28" t="n">
        <f aca="false">IF(BASISYN="YES",R695-T695,R695)</f>
        <v>2.505</v>
      </c>
      <c r="Q695" s="28" t="n">
        <f aca="false">IF(ISNA(V695),Q694,V695)</f>
        <v>2.41</v>
      </c>
      <c r="R695" s="28" t="n">
        <f aca="false">IF(ISNA(W695),R694,W695)</f>
        <v>2.505</v>
      </c>
      <c r="S695" s="28" t="n">
        <f aca="false">IF(ISNA(X695),S694,X695)</f>
        <v>2.55</v>
      </c>
      <c r="T695" s="28" t="n">
        <f aca="false">IF(ISNA(Y695),T694,Y695)</f>
        <v>2.55</v>
      </c>
      <c r="V695" s="28" t="n">
        <f aca="false">VLOOKUP($B695,IF(V$1=2,PRICELOOK2,IF(V$1=3,PRICELOOK3,IF(V$1=4,cash,PRICELOOK))),V$2,FALSE())</f>
        <v>2.41</v>
      </c>
      <c r="W695" s="28" t="n">
        <f aca="false">VLOOKUP($B695,IF(W$1=2,PRICELOOK2,IF(W$1=3,PRICELOOK3,IF(W$1=4,cash,PRICELOOK))),W$2,FALSE())</f>
        <v>2.505</v>
      </c>
      <c r="X695" s="28" t="n">
        <f aca="false">VLOOKUP($B695,IF(X$1=2,PRICELOOK2,IF(X$1=3,PRICELOOK3,IF(X$1=4,cash,PRICELOOK))),X$2,FALSE())</f>
        <v>2.55</v>
      </c>
      <c r="Y695" s="28" t="n">
        <f aca="false">VLOOKUP($B695,IF(Y$1=2,PRICELOOK2,IF(Y$1=3,PRICELOOK3,IF(Y$1=4,cash,PRICELOOK))),Y$2,FALSE())</f>
        <v>2.55</v>
      </c>
      <c r="AB695" s="1" t="n">
        <f aca="false">LN(V695/V694)</f>
        <v>0</v>
      </c>
      <c r="AC695" s="1" t="n">
        <f aca="false">LN(W695/W694)</f>
        <v>0</v>
      </c>
      <c r="BK695" s="28" t="n">
        <f aca="false">V695</f>
        <v>2.41</v>
      </c>
      <c r="BL695" s="28" t="n">
        <f aca="false">W695</f>
        <v>2.505</v>
      </c>
      <c r="BM695" s="1" t="n">
        <f aca="false">IF(BK695=0,0,IF(BL695=0,0,1))</f>
        <v>1</v>
      </c>
      <c r="BN695" s="56" t="n">
        <f aca="false">B695</f>
        <v>36373</v>
      </c>
      <c r="BO695" s="71" t="n">
        <f aca="false">IF(BM695=1,CORREL(BK676:BK695,BL676:BL695),1.1)</f>
        <v>0.723795892430994</v>
      </c>
      <c r="BP695" s="28" t="n">
        <f aca="false">IF(BM695=0," ",BO695)</f>
        <v>0.723795892430994</v>
      </c>
      <c r="BV695" s="56" t="n">
        <f aca="false">BN695</f>
        <v>36373</v>
      </c>
      <c r="BW695" s="28" t="n">
        <f aca="false">V695</f>
        <v>2.41</v>
      </c>
      <c r="BX695" s="28" t="n">
        <f aca="false">W695</f>
        <v>2.505</v>
      </c>
      <c r="BY695" s="1" t="n">
        <f aca="false">LN(BW695/BW694)</f>
        <v>0</v>
      </c>
      <c r="BZ695" s="1" t="n">
        <f aca="false">LN(BX695/BX694)</f>
        <v>0</v>
      </c>
      <c r="CA695" s="56" t="n">
        <f aca="false">BV695</f>
        <v>36373</v>
      </c>
      <c r="CB695" s="1" t="n">
        <f aca="false">IF(ISNUMBER(STDEV(BY674:BY695)),STDEV(BY674:BY695)*SQRT(252),0)</f>
        <v>0.357134292136701</v>
      </c>
      <c r="CC695" s="1" t="n">
        <f aca="false">IF(ISNUMBER(STDEV(BZ674:BZ695)),STDEV(BZ674:BZ695)*SQRT(252),0)</f>
        <v>0.752321662376589</v>
      </c>
    </row>
    <row r="696" customFormat="false" ht="12.75" hidden="false" customHeight="false" outlineLevel="0" collapsed="false">
      <c r="A696" s="1" t="n">
        <f aca="false">A697-1</f>
        <v>1129</v>
      </c>
      <c r="B696" s="56" t="n">
        <f aca="false">HLOOKUP("date",IF(TERM2="cash",cash,PRICELOOK),IF(A696&gt;=2,A696,2),FALSE())</f>
        <v>36374</v>
      </c>
      <c r="C696" s="1" t="n">
        <f aca="false">IF(MIN($N696:$O696)=0,0,N696)</f>
        <v>2.405</v>
      </c>
      <c r="D696" s="35" t="n">
        <f aca="false">IF(ma=7,AVERAGE(C690:C696),IF(ma=14,AVERAGE(C683:C696),IF(ma=30,AVERAGE(C667:C696),IF(ma=40,AVERAGE(C657:C696),0))))</f>
        <v>0</v>
      </c>
      <c r="E696" s="1" t="n">
        <f aca="false">IF(MIN($N696:$O696)=0,0,O696)</f>
        <v>2.55</v>
      </c>
      <c r="I696" s="56" t="n">
        <f aca="false">B696</f>
        <v>36374</v>
      </c>
      <c r="J696" s="35" t="n">
        <f aca="false">IF(MIN(C696,E696)=0,0,E696-C696)</f>
        <v>0.145</v>
      </c>
      <c r="K696" s="35" t="n">
        <f aca="false">IF(ma=7,AVERAGE(J690:J696),IF(ma=14,AVERAGE(J683:J696),IF(ma=30,AVERAGE(J667:J696),IF(ma=40,AVERAGE(J657:J696),0))))</f>
        <v>0</v>
      </c>
      <c r="L696" s="35"/>
      <c r="M696" s="35"/>
      <c r="N696" s="28" t="n">
        <f aca="false">IF(BASISYN="YES",Q696-S696,Q696)</f>
        <v>2.405</v>
      </c>
      <c r="O696" s="28" t="n">
        <f aca="false">IF(BASISYN="YES",R696-T696,R696)</f>
        <v>2.55</v>
      </c>
      <c r="Q696" s="28" t="n">
        <f aca="false">IF(ISNA(V696),Q695,V696)</f>
        <v>2.405</v>
      </c>
      <c r="R696" s="28" t="n">
        <f aca="false">IF(ISNA(W696),R695,W696)</f>
        <v>2.55</v>
      </c>
      <c r="S696" s="28" t="n">
        <f aca="false">IF(ISNA(X696),S695,X696)</f>
        <v>2.515</v>
      </c>
      <c r="T696" s="28" t="n">
        <f aca="false">IF(ISNA(Y696),T695,Y696)</f>
        <v>2.515</v>
      </c>
      <c r="V696" s="28" t="n">
        <f aca="false">VLOOKUP($B696,IF(V$1=2,PRICELOOK2,IF(V$1=3,PRICELOOK3,IF(V$1=4,cash,PRICELOOK))),V$2,FALSE())</f>
        <v>2.405</v>
      </c>
      <c r="W696" s="28" t="n">
        <f aca="false">VLOOKUP($B696,IF(W$1=2,PRICELOOK2,IF(W$1=3,PRICELOOK3,IF(W$1=4,cash,PRICELOOK))),W$2,FALSE())</f>
        <v>2.55</v>
      </c>
      <c r="X696" s="28" t="n">
        <f aca="false">VLOOKUP($B696,IF(X$1=2,PRICELOOK2,IF(X$1=3,PRICELOOK3,IF(X$1=4,cash,PRICELOOK))),X$2,FALSE())</f>
        <v>2.515</v>
      </c>
      <c r="Y696" s="28" t="n">
        <f aca="false">VLOOKUP($B696,IF(Y$1=2,PRICELOOK2,IF(Y$1=3,PRICELOOK3,IF(Y$1=4,cash,PRICELOOK))),Y$2,FALSE())</f>
        <v>2.515</v>
      </c>
      <c r="AB696" s="1" t="n">
        <f aca="false">LN(V696/V695)</f>
        <v>-0.00207684394483923</v>
      </c>
      <c r="AC696" s="1" t="n">
        <f aca="false">LN(W696/W695)</f>
        <v>0.0178046246335067</v>
      </c>
      <c r="BK696" s="28" t="n">
        <f aca="false">V696</f>
        <v>2.405</v>
      </c>
      <c r="BL696" s="28" t="n">
        <f aca="false">W696</f>
        <v>2.55</v>
      </c>
      <c r="BM696" s="1" t="n">
        <f aca="false">IF(BK696=0,0,IF(BL696=0,0,1))</f>
        <v>1</v>
      </c>
      <c r="BN696" s="56" t="n">
        <f aca="false">B696</f>
        <v>36374</v>
      </c>
      <c r="BO696" s="71" t="n">
        <f aca="false">IF(BM696=1,CORREL(BK677:BK696,BL677:BL696),1.1)</f>
        <v>0.763913449312751</v>
      </c>
      <c r="BP696" s="28" t="n">
        <f aca="false">IF(BM696=0," ",BO696)</f>
        <v>0.763913449312751</v>
      </c>
      <c r="BV696" s="56" t="n">
        <f aca="false">BN696</f>
        <v>36374</v>
      </c>
      <c r="BW696" s="28" t="n">
        <f aca="false">V696</f>
        <v>2.405</v>
      </c>
      <c r="BX696" s="28" t="n">
        <f aca="false">W696</f>
        <v>2.55</v>
      </c>
      <c r="BY696" s="1" t="n">
        <f aca="false">LN(BW696/BW695)</f>
        <v>-0.00207684394483923</v>
      </c>
      <c r="BZ696" s="1" t="n">
        <f aca="false">LN(BX696/BX695)</f>
        <v>0.0178046246335067</v>
      </c>
      <c r="CA696" s="56" t="n">
        <f aca="false">BV696</f>
        <v>36374</v>
      </c>
      <c r="CB696" s="1" t="n">
        <f aca="false">IF(ISNUMBER(STDEV(BY675:BY696)),STDEV(BY675:BY696)*SQRT(252),0)</f>
        <v>0.357700763904545</v>
      </c>
      <c r="CC696" s="1" t="n">
        <f aca="false">IF(ISNUMBER(STDEV(BZ675:BZ696)),STDEV(BZ675:BZ696)*SQRT(252),0)</f>
        <v>0.75314624434962</v>
      </c>
    </row>
    <row r="697" customFormat="false" ht="12.75" hidden="false" customHeight="false" outlineLevel="0" collapsed="false">
      <c r="A697" s="1" t="n">
        <f aca="false">A698-1</f>
        <v>1130</v>
      </c>
      <c r="B697" s="56" t="n">
        <f aca="false">HLOOKUP("date",IF(TERM2="cash",cash,PRICELOOK),IF(A697&gt;=2,A697,2),FALSE())</f>
        <v>36375</v>
      </c>
      <c r="C697" s="1" t="n">
        <f aca="false">IF(MIN($N697:$O697)=0,0,N697)</f>
        <v>2.475</v>
      </c>
      <c r="D697" s="35" t="n">
        <f aca="false">IF(ma=7,AVERAGE(C691:C697),IF(ma=14,AVERAGE(C684:C697),IF(ma=30,AVERAGE(C668:C697),IF(ma=40,AVERAGE(C658:C697),0))))</f>
        <v>0</v>
      </c>
      <c r="E697" s="1" t="n">
        <f aca="false">IF(MIN($N697:$O697)=0,0,O697)</f>
        <v>2.615</v>
      </c>
      <c r="I697" s="56" t="n">
        <f aca="false">B697</f>
        <v>36375</v>
      </c>
      <c r="J697" s="35" t="n">
        <f aca="false">IF(MIN(C697,E697)=0,0,E697-C697)</f>
        <v>0.14</v>
      </c>
      <c r="K697" s="35" t="n">
        <f aca="false">IF(ma=7,AVERAGE(J691:J697),IF(ma=14,AVERAGE(J684:J697),IF(ma=30,AVERAGE(J668:J697),IF(ma=40,AVERAGE(J658:J697),0))))</f>
        <v>0</v>
      </c>
      <c r="L697" s="35"/>
      <c r="M697" s="35"/>
      <c r="N697" s="28" t="n">
        <f aca="false">IF(BASISYN="YES",Q697-S697,Q697)</f>
        <v>2.475</v>
      </c>
      <c r="O697" s="28" t="n">
        <f aca="false">IF(BASISYN="YES",R697-T697,R697)</f>
        <v>2.615</v>
      </c>
      <c r="Q697" s="28" t="n">
        <f aca="false">IF(ISNA(V697),Q696,V697)</f>
        <v>2.475</v>
      </c>
      <c r="R697" s="28" t="n">
        <f aca="false">IF(ISNA(W697),R696,W697)</f>
        <v>2.615</v>
      </c>
      <c r="S697" s="28" t="n">
        <f aca="false">IF(ISNA(X697),S696,X697)</f>
        <v>2.6</v>
      </c>
      <c r="T697" s="28" t="n">
        <f aca="false">IF(ISNA(Y697),T696,Y697)</f>
        <v>2.6</v>
      </c>
      <c r="V697" s="28" t="n">
        <f aca="false">VLOOKUP($B697,IF(V$1=2,PRICELOOK2,IF(V$1=3,PRICELOOK3,IF(V$1=4,cash,PRICELOOK))),V$2,FALSE())</f>
        <v>2.475</v>
      </c>
      <c r="W697" s="28" t="n">
        <f aca="false">VLOOKUP($B697,IF(W$1=2,PRICELOOK2,IF(W$1=3,PRICELOOK3,IF(W$1=4,cash,PRICELOOK))),W$2,FALSE())</f>
        <v>2.615</v>
      </c>
      <c r="X697" s="28" t="n">
        <f aca="false">VLOOKUP($B697,IF(X$1=2,PRICELOOK2,IF(X$1=3,PRICELOOK3,IF(X$1=4,cash,PRICELOOK))),X$2,FALSE())</f>
        <v>2.6</v>
      </c>
      <c r="Y697" s="28" t="n">
        <f aca="false">VLOOKUP($B697,IF(Y$1=2,PRICELOOK2,IF(Y$1=3,PRICELOOK3,IF(Y$1=4,cash,PRICELOOK))),Y$2,FALSE())</f>
        <v>2.6</v>
      </c>
      <c r="AB697" s="1" t="n">
        <f aca="false">LN(V697/V696)</f>
        <v>0.0286904924629292</v>
      </c>
      <c r="AC697" s="1" t="n">
        <f aca="false">LN(W697/W696)</f>
        <v>0.0251707383465516</v>
      </c>
      <c r="BK697" s="28" t="n">
        <f aca="false">V697</f>
        <v>2.475</v>
      </c>
      <c r="BL697" s="28" t="n">
        <f aca="false">W697</f>
        <v>2.615</v>
      </c>
      <c r="BM697" s="1" t="n">
        <f aca="false">IF(BK697=0,0,IF(BL697=0,0,1))</f>
        <v>1</v>
      </c>
      <c r="BN697" s="56" t="n">
        <f aca="false">B697</f>
        <v>36375</v>
      </c>
      <c r="BO697" s="71" t="n">
        <f aca="false">IF(BM697=1,CORREL(BK678:BK697,BL678:BL697),1.1)</f>
        <v>0.80695196203447</v>
      </c>
      <c r="BP697" s="28" t="n">
        <f aca="false">IF(BM697=0," ",BO697)</f>
        <v>0.80695196203447</v>
      </c>
      <c r="BV697" s="56" t="n">
        <f aca="false">BN697</f>
        <v>36375</v>
      </c>
      <c r="BW697" s="28" t="n">
        <f aca="false">V697</f>
        <v>2.475</v>
      </c>
      <c r="BX697" s="28" t="n">
        <f aca="false">W697</f>
        <v>2.615</v>
      </c>
      <c r="BY697" s="1" t="n">
        <f aca="false">LN(BW697/BW696)</f>
        <v>0.0286904924629292</v>
      </c>
      <c r="BZ697" s="1" t="n">
        <f aca="false">LN(BX697/BX696)</f>
        <v>0.0251707383465516</v>
      </c>
      <c r="CA697" s="56" t="n">
        <f aca="false">BV697</f>
        <v>36375</v>
      </c>
      <c r="CB697" s="1" t="n">
        <f aca="false">IF(ISNUMBER(STDEV(BY676:BY697)),STDEV(BY676:BY697)*SQRT(252),0)</f>
        <v>0.364976092582867</v>
      </c>
      <c r="CC697" s="1" t="n">
        <f aca="false">IF(ISNUMBER(STDEV(BZ676:BZ697)),STDEV(BZ676:BZ697)*SQRT(252),0)</f>
        <v>0.729150807461726</v>
      </c>
    </row>
    <row r="698" customFormat="false" ht="12.75" hidden="false" customHeight="false" outlineLevel="0" collapsed="false">
      <c r="A698" s="1" t="n">
        <f aca="false">A699-1</f>
        <v>1131</v>
      </c>
      <c r="B698" s="56" t="n">
        <f aca="false">HLOOKUP("date",IF(TERM2="cash",cash,PRICELOOK),IF(A698&gt;=2,A698,2),FALSE())</f>
        <v>36376</v>
      </c>
      <c r="C698" s="1" t="n">
        <f aca="false">IF(MIN($N698:$O698)=0,0,N698)</f>
        <v>2.525</v>
      </c>
      <c r="D698" s="35" t="n">
        <f aca="false">IF(ma=7,AVERAGE(C692:C698),IF(ma=14,AVERAGE(C685:C698),IF(ma=30,AVERAGE(C669:C698),IF(ma=40,AVERAGE(C659:C698),0))))</f>
        <v>0</v>
      </c>
      <c r="E698" s="1" t="n">
        <f aca="false">IF(MIN($N698:$O698)=0,0,O698)</f>
        <v>2.65</v>
      </c>
      <c r="I698" s="56" t="n">
        <f aca="false">B698</f>
        <v>36376</v>
      </c>
      <c r="J698" s="35" t="n">
        <f aca="false">IF(MIN(C698,E698)=0,0,E698-C698)</f>
        <v>0.125</v>
      </c>
      <c r="K698" s="35" t="n">
        <f aca="false">IF(ma=7,AVERAGE(J692:J698),IF(ma=14,AVERAGE(J685:J698),IF(ma=30,AVERAGE(J669:J698),IF(ma=40,AVERAGE(J659:J698),0))))</f>
        <v>0</v>
      </c>
      <c r="L698" s="35"/>
      <c r="M698" s="35"/>
      <c r="N698" s="28" t="n">
        <f aca="false">IF(BASISYN="YES",Q698-S698,Q698)</f>
        <v>2.525</v>
      </c>
      <c r="O698" s="28" t="n">
        <f aca="false">IF(BASISYN="YES",R698-T698,R698)</f>
        <v>2.65</v>
      </c>
      <c r="Q698" s="28" t="n">
        <f aca="false">IF(ISNA(V698),Q697,V698)</f>
        <v>2.525</v>
      </c>
      <c r="R698" s="28" t="n">
        <f aca="false">IF(ISNA(W698),R697,W698)</f>
        <v>2.65</v>
      </c>
      <c r="S698" s="28" t="n">
        <f aca="false">IF(ISNA(X698),S697,X698)</f>
        <v>2.635</v>
      </c>
      <c r="T698" s="28" t="n">
        <f aca="false">IF(ISNA(Y698),T697,Y698)</f>
        <v>2.635</v>
      </c>
      <c r="V698" s="28" t="n">
        <f aca="false">VLOOKUP($B698,IF(V$1=2,PRICELOOK2,IF(V$1=3,PRICELOOK3,IF(V$1=4,cash,PRICELOOK))),V$2,FALSE())</f>
        <v>2.525</v>
      </c>
      <c r="W698" s="28" t="n">
        <f aca="false">VLOOKUP($B698,IF(W$1=2,PRICELOOK2,IF(W$1=3,PRICELOOK3,IF(W$1=4,cash,PRICELOOK))),W$2,FALSE())</f>
        <v>2.65</v>
      </c>
      <c r="X698" s="28" t="n">
        <f aca="false">VLOOKUP($B698,IF(X$1=2,PRICELOOK2,IF(X$1=3,PRICELOOK3,IF(X$1=4,cash,PRICELOOK))),X$2,FALSE())</f>
        <v>2.635</v>
      </c>
      <c r="Y698" s="28" t="n">
        <f aca="false">VLOOKUP($B698,IF(Y$1=2,PRICELOOK2,IF(Y$1=3,PRICELOOK3,IF(Y$1=4,cash,PRICELOOK))),Y$2,FALSE())</f>
        <v>2.635</v>
      </c>
      <c r="AB698" s="1" t="n">
        <f aca="false">LN(V698/V697)</f>
        <v>0.0200006667066694</v>
      </c>
      <c r="AC698" s="1" t="n">
        <f aca="false">LN(W698/W697)</f>
        <v>0.0132955424812445</v>
      </c>
      <c r="BK698" s="28" t="n">
        <f aca="false">V698</f>
        <v>2.525</v>
      </c>
      <c r="BL698" s="28" t="n">
        <f aca="false">W698</f>
        <v>2.65</v>
      </c>
      <c r="BM698" s="1" t="n">
        <f aca="false">IF(BK698=0,0,IF(BL698=0,0,1))</f>
        <v>1</v>
      </c>
      <c r="BN698" s="56" t="n">
        <f aca="false">B698</f>
        <v>36376</v>
      </c>
      <c r="BO698" s="71" t="n">
        <f aca="false">IF(BM698=1,CORREL(BK679:BK698,BL679:BL698),1.1)</f>
        <v>0.857143414237037</v>
      </c>
      <c r="BP698" s="28" t="n">
        <f aca="false">IF(BM698=0," ",BO698)</f>
        <v>0.857143414237037</v>
      </c>
      <c r="BV698" s="56" t="n">
        <f aca="false">BN698</f>
        <v>36376</v>
      </c>
      <c r="BW698" s="28" t="n">
        <f aca="false">V698</f>
        <v>2.525</v>
      </c>
      <c r="BX698" s="28" t="n">
        <f aca="false">W698</f>
        <v>2.65</v>
      </c>
      <c r="BY698" s="1" t="n">
        <f aca="false">LN(BW698/BW697)</f>
        <v>0.0200006667066694</v>
      </c>
      <c r="BZ698" s="1" t="n">
        <f aca="false">LN(BX698/BX697)</f>
        <v>0.0132955424812445</v>
      </c>
      <c r="CA698" s="56" t="n">
        <f aca="false">BV698</f>
        <v>36376</v>
      </c>
      <c r="CB698" s="1" t="n">
        <f aca="false">IF(ISNUMBER(STDEV(BY677:BY698)),STDEV(BY677:BY698)*SQRT(252),0)</f>
        <v>0.365299585852231</v>
      </c>
      <c r="CC698" s="1" t="n">
        <f aca="false">IF(ISNUMBER(STDEV(BZ677:BZ698)),STDEV(BZ677:BZ698)*SQRT(252),0)</f>
        <v>0.728545627409975</v>
      </c>
    </row>
    <row r="699" customFormat="false" ht="12.75" hidden="false" customHeight="false" outlineLevel="0" collapsed="false">
      <c r="A699" s="1" t="n">
        <f aca="false">A700-1</f>
        <v>1132</v>
      </c>
      <c r="B699" s="56" t="n">
        <f aca="false">HLOOKUP("date",IF(TERM2="cash",cash,PRICELOOK),IF(A699&gt;=2,A699,2),FALSE())</f>
        <v>36377</v>
      </c>
      <c r="C699" s="1" t="n">
        <f aca="false">IF(MIN($N699:$O699)=0,0,N699)</f>
        <v>2.535</v>
      </c>
      <c r="D699" s="35" t="n">
        <f aca="false">IF(ma=7,AVERAGE(C693:C699),IF(ma=14,AVERAGE(C686:C699),IF(ma=30,AVERAGE(C670:C699),IF(ma=40,AVERAGE(C660:C699),0))))</f>
        <v>0</v>
      </c>
      <c r="E699" s="1" t="n">
        <f aca="false">IF(MIN($N699:$O699)=0,0,O699)</f>
        <v>2.65</v>
      </c>
      <c r="I699" s="56" t="n">
        <f aca="false">B699</f>
        <v>36377</v>
      </c>
      <c r="J699" s="35" t="n">
        <f aca="false">IF(MIN(C699,E699)=0,0,E699-C699)</f>
        <v>0.115</v>
      </c>
      <c r="K699" s="35" t="n">
        <f aca="false">IF(ma=7,AVERAGE(J693:J699),IF(ma=14,AVERAGE(J686:J699),IF(ma=30,AVERAGE(J670:J699),IF(ma=40,AVERAGE(J660:J699),0))))</f>
        <v>0</v>
      </c>
      <c r="L699" s="35"/>
      <c r="M699" s="35"/>
      <c r="N699" s="28" t="n">
        <f aca="false">IF(BASISYN="YES",Q699-S699,Q699)</f>
        <v>2.535</v>
      </c>
      <c r="O699" s="28" t="n">
        <f aca="false">IF(BASISYN="YES",R699-T699,R699)</f>
        <v>2.65</v>
      </c>
      <c r="Q699" s="28" t="n">
        <f aca="false">IF(ISNA(V699),Q698,V699)</f>
        <v>2.535</v>
      </c>
      <c r="R699" s="28" t="n">
        <f aca="false">IF(ISNA(W699),R698,W699)</f>
        <v>2.65</v>
      </c>
      <c r="S699" s="28" t="n">
        <f aca="false">IF(ISNA(X699),S698,X699)</f>
        <v>2.655</v>
      </c>
      <c r="T699" s="28" t="n">
        <f aca="false">IF(ISNA(Y699),T698,Y699)</f>
        <v>2.655</v>
      </c>
      <c r="V699" s="28" t="n">
        <f aca="false">VLOOKUP($B699,IF(V$1=2,PRICELOOK2,IF(V$1=3,PRICELOOK3,IF(V$1=4,cash,PRICELOOK))),V$2,FALSE())</f>
        <v>2.535</v>
      </c>
      <c r="W699" s="28" t="n">
        <f aca="false">VLOOKUP($B699,IF(W$1=2,PRICELOOK2,IF(W$1=3,PRICELOOK3,IF(W$1=4,cash,PRICELOOK))),W$2,FALSE())</f>
        <v>2.65</v>
      </c>
      <c r="X699" s="28" t="n">
        <f aca="false">VLOOKUP($B699,IF(X$1=2,PRICELOOK2,IF(X$1=3,PRICELOOK3,IF(X$1=4,cash,PRICELOOK))),X$2,FALSE())</f>
        <v>2.655</v>
      </c>
      <c r="Y699" s="28" t="n">
        <f aca="false">VLOOKUP($B699,IF(Y$1=2,PRICELOOK2,IF(Y$1=3,PRICELOOK3,IF(Y$1=4,cash,PRICELOOK))),Y$2,FALSE())</f>
        <v>2.655</v>
      </c>
      <c r="AB699" s="1" t="n">
        <f aca="false">LN(V699/V698)</f>
        <v>0.00395257431582334</v>
      </c>
      <c r="AC699" s="1" t="n">
        <f aca="false">LN(W699/W698)</f>
        <v>0</v>
      </c>
      <c r="BK699" s="28" t="n">
        <f aca="false">V699</f>
        <v>2.535</v>
      </c>
      <c r="BL699" s="28" t="n">
        <f aca="false">W699</f>
        <v>2.65</v>
      </c>
      <c r="BM699" s="1" t="n">
        <f aca="false">IF(BK699=0,0,IF(BL699=0,0,1))</f>
        <v>1</v>
      </c>
      <c r="BN699" s="56" t="n">
        <f aca="false">B699</f>
        <v>36377</v>
      </c>
      <c r="BO699" s="71" t="n">
        <f aca="false">IF(BM699=1,CORREL(BK680:BK699,BL680:BL699),1.1)</f>
        <v>0.8528807963566</v>
      </c>
      <c r="BP699" s="28" t="n">
        <f aca="false">IF(BM699=0," ",BO699)</f>
        <v>0.8528807963566</v>
      </c>
      <c r="BV699" s="56" t="n">
        <f aca="false">BN699</f>
        <v>36377</v>
      </c>
      <c r="BW699" s="28" t="n">
        <f aca="false">V699</f>
        <v>2.535</v>
      </c>
      <c r="BX699" s="28" t="n">
        <f aca="false">W699</f>
        <v>2.65</v>
      </c>
      <c r="BY699" s="1" t="n">
        <f aca="false">LN(BW699/BW698)</f>
        <v>0.00395257431582334</v>
      </c>
      <c r="BZ699" s="1" t="n">
        <f aca="false">LN(BX699/BX698)</f>
        <v>0</v>
      </c>
      <c r="CA699" s="56" t="n">
        <f aca="false">BV699</f>
        <v>36377</v>
      </c>
      <c r="CB699" s="1" t="n">
        <f aca="false">IF(ISNUMBER(STDEV(BY678:BY699)),STDEV(BY678:BY699)*SQRT(252),0)</f>
        <v>0.36532992128608</v>
      </c>
      <c r="CC699" s="1" t="n">
        <f aca="false">IF(ISNUMBER(STDEV(BZ678:BZ699)),STDEV(BZ678:BZ699)*SQRT(252),0)</f>
        <v>0.728662724458644</v>
      </c>
    </row>
    <row r="700" customFormat="false" ht="12.75" hidden="false" customHeight="false" outlineLevel="0" collapsed="false">
      <c r="A700" s="1" t="n">
        <f aca="false">A701-1</f>
        <v>1133</v>
      </c>
      <c r="B700" s="56" t="n">
        <f aca="false">HLOOKUP("date",IF(TERM2="cash",cash,PRICELOOK),IF(A700&gt;=2,A700,2),FALSE())</f>
        <v>36378</v>
      </c>
      <c r="C700" s="1" t="n">
        <f aca="false">IF(MIN($N700:$O700)=0,0,N700)</f>
        <v>2.555</v>
      </c>
      <c r="D700" s="35" t="n">
        <f aca="false">IF(ma=7,AVERAGE(C694:C700),IF(ma=14,AVERAGE(C687:C700),IF(ma=30,AVERAGE(C671:C700),IF(ma=40,AVERAGE(C661:C700),0))))</f>
        <v>0</v>
      </c>
      <c r="E700" s="1" t="n">
        <f aca="false">IF(MIN($N700:$O700)=0,0,O700)</f>
        <v>2.605</v>
      </c>
      <c r="I700" s="56" t="n">
        <f aca="false">B700</f>
        <v>36378</v>
      </c>
      <c r="J700" s="35" t="n">
        <f aca="false">IF(MIN(C700,E700)=0,0,E700-C700)</f>
        <v>0.0499999999999998</v>
      </c>
      <c r="K700" s="35" t="n">
        <f aca="false">IF(ma=7,AVERAGE(J694:J700),IF(ma=14,AVERAGE(J687:J700),IF(ma=30,AVERAGE(J671:J700),IF(ma=40,AVERAGE(J661:J700),0))))</f>
        <v>0</v>
      </c>
      <c r="L700" s="35"/>
      <c r="M700" s="35"/>
      <c r="N700" s="28" t="n">
        <f aca="false">IF(BASISYN="YES",Q700-S700,Q700)</f>
        <v>2.555</v>
      </c>
      <c r="O700" s="28" t="n">
        <f aca="false">IF(BASISYN="YES",R700-T700,R700)</f>
        <v>2.605</v>
      </c>
      <c r="Q700" s="28" t="n">
        <f aca="false">IF(ISNA(V700),Q699,V700)</f>
        <v>2.555</v>
      </c>
      <c r="R700" s="28" t="n">
        <f aca="false">IF(ISNA(W700),R699,W700)</f>
        <v>2.605</v>
      </c>
      <c r="S700" s="28" t="n">
        <f aca="false">IF(ISNA(X700),S699,X700)</f>
        <v>2.685</v>
      </c>
      <c r="T700" s="28" t="n">
        <f aca="false">IF(ISNA(Y700),T699,Y700)</f>
        <v>2.685</v>
      </c>
      <c r="V700" s="28" t="n">
        <f aca="false">VLOOKUP($B700,IF(V$1=2,PRICELOOK2,IF(V$1=3,PRICELOOK3,IF(V$1=4,cash,PRICELOOK))),V$2,FALSE())</f>
        <v>2.555</v>
      </c>
      <c r="W700" s="28" t="n">
        <f aca="false">VLOOKUP($B700,IF(W$1=2,PRICELOOK2,IF(W$1=3,PRICELOOK3,IF(W$1=4,cash,PRICELOOK))),W$2,FALSE())</f>
        <v>2.605</v>
      </c>
      <c r="X700" s="28" t="n">
        <f aca="false">VLOOKUP($B700,IF(X$1=2,PRICELOOK2,IF(X$1=3,PRICELOOK3,IF(X$1=4,cash,PRICELOOK))),X$2,FALSE())</f>
        <v>2.685</v>
      </c>
      <c r="Y700" s="28" t="n">
        <f aca="false">VLOOKUP($B700,IF(Y$1=2,PRICELOOK2,IF(Y$1=3,PRICELOOK3,IF(Y$1=4,cash,PRICELOOK))),Y$2,FALSE())</f>
        <v>2.685</v>
      </c>
      <c r="AB700" s="1" t="n">
        <f aca="false">LN(V700/V699)</f>
        <v>0.00785858661252131</v>
      </c>
      <c r="AC700" s="1" t="n">
        <f aca="false">LN(W700/W699)</f>
        <v>-0.0171269647928006</v>
      </c>
      <c r="BK700" s="28" t="n">
        <f aca="false">V700</f>
        <v>2.555</v>
      </c>
      <c r="BL700" s="28" t="n">
        <f aca="false">W700</f>
        <v>2.605</v>
      </c>
      <c r="BM700" s="1" t="n">
        <f aca="false">IF(BK700=0,0,IF(BL700=0,0,1))</f>
        <v>1</v>
      </c>
      <c r="BN700" s="56" t="n">
        <f aca="false">B700</f>
        <v>36378</v>
      </c>
      <c r="BO700" s="71" t="n">
        <f aca="false">IF(BM700=1,CORREL(BK681:BK700,BL681:BL700),1.1)</f>
        <v>0.835361896969262</v>
      </c>
      <c r="BP700" s="28" t="n">
        <f aca="false">IF(BM700=0," ",BO700)</f>
        <v>0.835361896969262</v>
      </c>
      <c r="BV700" s="56" t="n">
        <f aca="false">BN700</f>
        <v>36378</v>
      </c>
      <c r="BW700" s="28" t="n">
        <f aca="false">V700</f>
        <v>2.555</v>
      </c>
      <c r="BX700" s="28" t="n">
        <f aca="false">W700</f>
        <v>2.605</v>
      </c>
      <c r="BY700" s="1" t="n">
        <f aca="false">LN(BW700/BW699)</f>
        <v>0.00785858661252131</v>
      </c>
      <c r="BZ700" s="1" t="n">
        <f aca="false">LN(BX700/BX699)</f>
        <v>-0.0171269647928006</v>
      </c>
      <c r="CA700" s="56" t="n">
        <f aca="false">BV700</f>
        <v>36378</v>
      </c>
      <c r="CB700" s="1" t="n">
        <f aca="false">IF(ISNUMBER(STDEV(BY679:BY700)),STDEV(BY679:BY700)*SQRT(252),0)</f>
        <v>0.34502582328166</v>
      </c>
      <c r="CC700" s="1" t="n">
        <f aca="false">IF(ISNUMBER(STDEV(BZ679:BZ700)),STDEV(BZ679:BZ700)*SQRT(252),0)</f>
        <v>0.730103614400747</v>
      </c>
    </row>
    <row r="701" customFormat="false" ht="12.75" hidden="false" customHeight="false" outlineLevel="0" collapsed="false">
      <c r="A701" s="1" t="n">
        <f aca="false">A702-1</f>
        <v>1134</v>
      </c>
      <c r="B701" s="56" t="n">
        <f aca="false">HLOOKUP("date",IF(TERM2="cash",cash,PRICELOOK),IF(A701&gt;=2,A701,2),FALSE())</f>
        <v>36379</v>
      </c>
      <c r="C701" s="1" t="n">
        <f aca="false">IF(MIN($N701:$O701)=0,0,N701)</f>
        <v>2.555</v>
      </c>
      <c r="D701" s="35" t="n">
        <f aca="false">IF(ma=7,AVERAGE(C695:C701),IF(ma=14,AVERAGE(C688:C701),IF(ma=30,AVERAGE(C672:C701),IF(ma=40,AVERAGE(C662:C701),0))))</f>
        <v>0</v>
      </c>
      <c r="E701" s="1" t="n">
        <f aca="false">IF(MIN($N701:$O701)=0,0,O701)</f>
        <v>2.605</v>
      </c>
      <c r="I701" s="56" t="n">
        <f aca="false">B701</f>
        <v>36379</v>
      </c>
      <c r="J701" s="35" t="n">
        <f aca="false">IF(MIN(C701,E701)=0,0,E701-C701)</f>
        <v>0.0499999999999998</v>
      </c>
      <c r="K701" s="35" t="n">
        <f aca="false">IF(ma=7,AVERAGE(J695:J701),IF(ma=14,AVERAGE(J688:J701),IF(ma=30,AVERAGE(J672:J701),IF(ma=40,AVERAGE(J662:J701),0))))</f>
        <v>0</v>
      </c>
      <c r="L701" s="35"/>
      <c r="M701" s="35"/>
      <c r="N701" s="28" t="n">
        <f aca="false">IF(BASISYN="YES",Q701-S701,Q701)</f>
        <v>2.555</v>
      </c>
      <c r="O701" s="28" t="n">
        <f aca="false">IF(BASISYN="YES",R701-T701,R701)</f>
        <v>2.605</v>
      </c>
      <c r="Q701" s="28" t="n">
        <f aca="false">IF(ISNA(V701),Q700,V701)</f>
        <v>2.555</v>
      </c>
      <c r="R701" s="28" t="n">
        <f aca="false">IF(ISNA(W701),R700,W701)</f>
        <v>2.605</v>
      </c>
      <c r="S701" s="28" t="n">
        <f aca="false">IF(ISNA(X701),S700,X701)</f>
        <v>2.685</v>
      </c>
      <c r="T701" s="28" t="n">
        <f aca="false">IF(ISNA(Y701),T700,Y701)</f>
        <v>2.685</v>
      </c>
      <c r="V701" s="28" t="n">
        <f aca="false">VLOOKUP($B701,IF(V$1=2,PRICELOOK2,IF(V$1=3,PRICELOOK3,IF(V$1=4,cash,PRICELOOK))),V$2,FALSE())</f>
        <v>2.555</v>
      </c>
      <c r="W701" s="28" t="n">
        <f aca="false">VLOOKUP($B701,IF(W$1=2,PRICELOOK2,IF(W$1=3,PRICELOOK3,IF(W$1=4,cash,PRICELOOK))),W$2,FALSE())</f>
        <v>2.605</v>
      </c>
      <c r="X701" s="28" t="n">
        <f aca="false">VLOOKUP($B701,IF(X$1=2,PRICELOOK2,IF(X$1=3,PRICELOOK3,IF(X$1=4,cash,PRICELOOK))),X$2,FALSE())</f>
        <v>2.685</v>
      </c>
      <c r="Y701" s="28" t="n">
        <f aca="false">VLOOKUP($B701,IF(Y$1=2,PRICELOOK2,IF(Y$1=3,PRICELOOK3,IF(Y$1=4,cash,PRICELOOK))),Y$2,FALSE())</f>
        <v>2.685</v>
      </c>
      <c r="AB701" s="1" t="n">
        <f aca="false">LN(V701/V700)</f>
        <v>0</v>
      </c>
      <c r="AC701" s="1" t="n">
        <f aca="false">LN(W701/W700)</f>
        <v>0</v>
      </c>
      <c r="BK701" s="28" t="n">
        <f aca="false">V701</f>
        <v>2.555</v>
      </c>
      <c r="BL701" s="28" t="n">
        <f aca="false">W701</f>
        <v>2.605</v>
      </c>
      <c r="BM701" s="1" t="n">
        <f aca="false">IF(BK701=0,0,IF(BL701=0,0,1))</f>
        <v>1</v>
      </c>
      <c r="BN701" s="56" t="n">
        <f aca="false">B701</f>
        <v>36379</v>
      </c>
      <c r="BO701" s="71" t="n">
        <f aca="false">IF(BM701=1,CORREL(BK682:BK701,BL682:BL701),1.1)</f>
        <v>0.804832302198868</v>
      </c>
      <c r="BP701" s="28" t="n">
        <f aca="false">IF(BM701=0," ",BO701)</f>
        <v>0.804832302198868</v>
      </c>
      <c r="BV701" s="56" t="n">
        <f aca="false">BN701</f>
        <v>36379</v>
      </c>
      <c r="BW701" s="28" t="n">
        <f aca="false">V701</f>
        <v>2.555</v>
      </c>
      <c r="BX701" s="28" t="n">
        <f aca="false">W701</f>
        <v>2.605</v>
      </c>
      <c r="BY701" s="1" t="n">
        <f aca="false">LN(BW701/BW700)</f>
        <v>0</v>
      </c>
      <c r="BZ701" s="1" t="n">
        <f aca="false">LN(BX701/BX700)</f>
        <v>0</v>
      </c>
      <c r="CA701" s="56" t="n">
        <f aca="false">BV701</f>
        <v>36379</v>
      </c>
      <c r="CB701" s="1" t="n">
        <f aca="false">IF(ISNUMBER(STDEV(BY680:BY701)),STDEV(BY680:BY701)*SQRT(252),0)</f>
        <v>0.343030725316761</v>
      </c>
      <c r="CC701" s="1" t="n">
        <f aca="false">IF(ISNUMBER(STDEV(BZ680:BZ701)),STDEV(BZ680:BZ701)*SQRT(252),0)</f>
        <v>0.640721464588425</v>
      </c>
    </row>
    <row r="702" customFormat="false" ht="12.75" hidden="false" customHeight="false" outlineLevel="0" collapsed="false">
      <c r="A702" s="1" t="n">
        <f aca="false">A703-1</f>
        <v>1135</v>
      </c>
      <c r="B702" s="56" t="n">
        <f aca="false">HLOOKUP("date",IF(TERM2="cash",cash,PRICELOOK),IF(A702&gt;=2,A702,2),FALSE())</f>
        <v>36380</v>
      </c>
      <c r="C702" s="1" t="n">
        <f aca="false">IF(MIN($N702:$O702)=0,0,N702)</f>
        <v>2.555</v>
      </c>
      <c r="D702" s="35" t="n">
        <f aca="false">IF(ma=7,AVERAGE(C696:C702),IF(ma=14,AVERAGE(C689:C702),IF(ma=30,AVERAGE(C673:C702),IF(ma=40,AVERAGE(C663:C702),0))))</f>
        <v>0</v>
      </c>
      <c r="E702" s="1" t="n">
        <f aca="false">IF(MIN($N702:$O702)=0,0,O702)</f>
        <v>2.605</v>
      </c>
      <c r="I702" s="56" t="n">
        <f aca="false">B702</f>
        <v>36380</v>
      </c>
      <c r="J702" s="35" t="n">
        <f aca="false">IF(MIN(C702,E702)=0,0,E702-C702)</f>
        <v>0.0499999999999998</v>
      </c>
      <c r="K702" s="35" t="n">
        <f aca="false">IF(ma=7,AVERAGE(J696:J702),IF(ma=14,AVERAGE(J689:J702),IF(ma=30,AVERAGE(J673:J702),IF(ma=40,AVERAGE(J663:J702),0))))</f>
        <v>0</v>
      </c>
      <c r="L702" s="35"/>
      <c r="M702" s="35"/>
      <c r="N702" s="28" t="n">
        <f aca="false">IF(BASISYN="YES",Q702-S702,Q702)</f>
        <v>2.555</v>
      </c>
      <c r="O702" s="28" t="n">
        <f aca="false">IF(BASISYN="YES",R702-T702,R702)</f>
        <v>2.605</v>
      </c>
      <c r="Q702" s="28" t="n">
        <f aca="false">IF(ISNA(V702),Q701,V702)</f>
        <v>2.555</v>
      </c>
      <c r="R702" s="28" t="n">
        <f aca="false">IF(ISNA(W702),R701,W702)</f>
        <v>2.605</v>
      </c>
      <c r="S702" s="28" t="n">
        <f aca="false">IF(ISNA(X702),S701,X702)</f>
        <v>2.685</v>
      </c>
      <c r="T702" s="28" t="n">
        <f aca="false">IF(ISNA(Y702),T701,Y702)</f>
        <v>2.685</v>
      </c>
      <c r="V702" s="28" t="n">
        <f aca="false">VLOOKUP($B702,IF(V$1=2,PRICELOOK2,IF(V$1=3,PRICELOOK3,IF(V$1=4,cash,PRICELOOK))),V$2,FALSE())</f>
        <v>2.555</v>
      </c>
      <c r="W702" s="28" t="n">
        <f aca="false">VLOOKUP($B702,IF(W$1=2,PRICELOOK2,IF(W$1=3,PRICELOOK3,IF(W$1=4,cash,PRICELOOK))),W$2,FALSE())</f>
        <v>2.605</v>
      </c>
      <c r="X702" s="28" t="n">
        <f aca="false">VLOOKUP($B702,IF(X$1=2,PRICELOOK2,IF(X$1=3,PRICELOOK3,IF(X$1=4,cash,PRICELOOK))),X$2,FALSE())</f>
        <v>2.685</v>
      </c>
      <c r="Y702" s="28" t="n">
        <f aca="false">VLOOKUP($B702,IF(Y$1=2,PRICELOOK2,IF(Y$1=3,PRICELOOK3,IF(Y$1=4,cash,PRICELOOK))),Y$2,FALSE())</f>
        <v>2.685</v>
      </c>
      <c r="AB702" s="1" t="n">
        <f aca="false">LN(V702/V701)</f>
        <v>0</v>
      </c>
      <c r="AC702" s="1" t="n">
        <f aca="false">LN(W702/W701)</f>
        <v>0</v>
      </c>
      <c r="BK702" s="28" t="n">
        <f aca="false">V702</f>
        <v>2.555</v>
      </c>
      <c r="BL702" s="28" t="n">
        <f aca="false">W702</f>
        <v>2.605</v>
      </c>
      <c r="BM702" s="1" t="n">
        <f aca="false">IF(BK702=0,0,IF(BL702=0,0,1))</f>
        <v>1</v>
      </c>
      <c r="BN702" s="56" t="n">
        <f aca="false">B702</f>
        <v>36380</v>
      </c>
      <c r="BO702" s="71" t="n">
        <f aca="false">IF(BM702=1,CORREL(BK683:BK702,BL683:BL702),1.1)</f>
        <v>0.838640609646845</v>
      </c>
      <c r="BP702" s="28" t="n">
        <f aca="false">IF(BM702=0," ",BO702)</f>
        <v>0.838640609646845</v>
      </c>
      <c r="BV702" s="56" t="n">
        <f aca="false">BN702</f>
        <v>36380</v>
      </c>
      <c r="BW702" s="28" t="n">
        <f aca="false">V702</f>
        <v>2.555</v>
      </c>
      <c r="BX702" s="28" t="n">
        <f aca="false">W702</f>
        <v>2.605</v>
      </c>
      <c r="BY702" s="1" t="n">
        <f aca="false">LN(BW702/BW701)</f>
        <v>0</v>
      </c>
      <c r="BZ702" s="1" t="n">
        <f aca="false">LN(BX702/BX701)</f>
        <v>0</v>
      </c>
      <c r="CA702" s="56" t="n">
        <f aca="false">BV702</f>
        <v>36380</v>
      </c>
      <c r="CB702" s="1" t="n">
        <f aca="false">IF(ISNUMBER(STDEV(BY681:BY702)),STDEV(BY681:BY702)*SQRT(252),0)</f>
        <v>0.343030725316761</v>
      </c>
      <c r="CC702" s="1" t="n">
        <f aca="false">IF(ISNUMBER(STDEV(BZ681:BZ702)),STDEV(BZ681:BZ702)*SQRT(252),0)</f>
        <v>0.640721464588425</v>
      </c>
    </row>
    <row r="703" customFormat="false" ht="12.75" hidden="false" customHeight="false" outlineLevel="0" collapsed="false">
      <c r="A703" s="1" t="n">
        <f aca="false">A704-1</f>
        <v>1136</v>
      </c>
      <c r="B703" s="56" t="n">
        <f aca="false">HLOOKUP("date",IF(TERM2="cash",cash,PRICELOOK),IF(A703&gt;=2,A703,2),FALSE())</f>
        <v>36381</v>
      </c>
      <c r="C703" s="1" t="n">
        <f aca="false">IF(MIN($N703:$O703)=0,0,N703)</f>
        <v>2.64</v>
      </c>
      <c r="D703" s="35" t="n">
        <f aca="false">IF(ma=7,AVERAGE(C697:C703),IF(ma=14,AVERAGE(C690:C703),IF(ma=30,AVERAGE(C674:C703),IF(ma=40,AVERAGE(C664:C703),0))))</f>
        <v>0</v>
      </c>
      <c r="E703" s="1" t="n">
        <f aca="false">IF(MIN($N703:$O703)=0,0,O703)</f>
        <v>2.665</v>
      </c>
      <c r="I703" s="56" t="n">
        <f aca="false">B703</f>
        <v>36381</v>
      </c>
      <c r="J703" s="35" t="n">
        <f aca="false">IF(MIN(C703,E703)=0,0,E703-C703)</f>
        <v>0.0249999999999999</v>
      </c>
      <c r="K703" s="35" t="n">
        <f aca="false">IF(ma=7,AVERAGE(J697:J703),IF(ma=14,AVERAGE(J690:J703),IF(ma=30,AVERAGE(J674:J703),IF(ma=40,AVERAGE(J664:J703),0))))</f>
        <v>0</v>
      </c>
      <c r="L703" s="35"/>
      <c r="M703" s="35"/>
      <c r="N703" s="28" t="n">
        <f aca="false">IF(BASISYN="YES",Q703-S703,Q703)</f>
        <v>2.64</v>
      </c>
      <c r="O703" s="28" t="n">
        <f aca="false">IF(BASISYN="YES",R703-T703,R703)</f>
        <v>2.665</v>
      </c>
      <c r="Q703" s="28" t="n">
        <f aca="false">IF(ISNA(V703),Q702,V703)</f>
        <v>2.64</v>
      </c>
      <c r="R703" s="28" t="n">
        <f aca="false">IF(ISNA(W703),R702,W703)</f>
        <v>2.665</v>
      </c>
      <c r="S703" s="28" t="n">
        <f aca="false">IF(ISNA(X703),S702,X703)</f>
        <v>2.72</v>
      </c>
      <c r="T703" s="28" t="n">
        <f aca="false">IF(ISNA(Y703),T702,Y703)</f>
        <v>2.72</v>
      </c>
      <c r="V703" s="28" t="n">
        <f aca="false">VLOOKUP($B703,IF(V$1=2,PRICELOOK2,IF(V$1=3,PRICELOOK3,IF(V$1=4,cash,PRICELOOK))),V$2,FALSE())</f>
        <v>2.64</v>
      </c>
      <c r="W703" s="28" t="n">
        <f aca="false">VLOOKUP($B703,IF(W$1=2,PRICELOOK2,IF(W$1=3,PRICELOOK3,IF(W$1=4,cash,PRICELOOK))),W$2,FALSE())</f>
        <v>2.665</v>
      </c>
      <c r="X703" s="28" t="n">
        <f aca="false">VLOOKUP($B703,IF(X$1=2,PRICELOOK2,IF(X$1=3,PRICELOOK3,IF(X$1=4,cash,PRICELOOK))),X$2,FALSE())</f>
        <v>2.72</v>
      </c>
      <c r="Y703" s="28" t="n">
        <f aca="false">VLOOKUP($B703,IF(Y$1=2,PRICELOOK2,IF(Y$1=3,PRICELOOK3,IF(Y$1=4,cash,PRICELOOK))),Y$2,FALSE())</f>
        <v>2.72</v>
      </c>
      <c r="AB703" s="1" t="n">
        <f aca="false">LN(V703/V702)</f>
        <v>0.032726693502557</v>
      </c>
      <c r="AC703" s="1" t="n">
        <f aca="false">LN(W703/W702)</f>
        <v>0.0227713824124776</v>
      </c>
      <c r="BK703" s="28" t="n">
        <f aca="false">V703</f>
        <v>2.64</v>
      </c>
      <c r="BL703" s="28" t="n">
        <f aca="false">W703</f>
        <v>2.665</v>
      </c>
      <c r="BM703" s="1" t="n">
        <f aca="false">IF(BK703=0,0,IF(BL703=0,0,1))</f>
        <v>1</v>
      </c>
      <c r="BN703" s="56" t="n">
        <f aca="false">B703</f>
        <v>36381</v>
      </c>
      <c r="BO703" s="71" t="n">
        <f aca="false">IF(BM703=1,CORREL(BK684:BK703,BL684:BL703),1.1)</f>
        <v>0.875850690143126</v>
      </c>
      <c r="BP703" s="28" t="n">
        <f aca="false">IF(BM703=0," ",BO703)</f>
        <v>0.875850690143126</v>
      </c>
      <c r="BV703" s="56" t="n">
        <f aca="false">BN703</f>
        <v>36381</v>
      </c>
      <c r="BW703" s="28" t="n">
        <f aca="false">V703</f>
        <v>2.64</v>
      </c>
      <c r="BX703" s="28" t="n">
        <f aca="false">W703</f>
        <v>2.665</v>
      </c>
      <c r="BY703" s="1" t="n">
        <f aca="false">LN(BW703/BW702)</f>
        <v>0.032726693502557</v>
      </c>
      <c r="BZ703" s="1" t="n">
        <f aca="false">LN(BX703/BX702)</f>
        <v>0.0227713824124776</v>
      </c>
      <c r="CA703" s="56" t="n">
        <f aca="false">BV703</f>
        <v>36381</v>
      </c>
      <c r="CB703" s="1" t="n">
        <f aca="false">IF(ISNUMBER(STDEV(BY682:BY703)),STDEV(BY682:BY703)*SQRT(252),0)</f>
        <v>0.349889906130346</v>
      </c>
      <c r="CC703" s="1" t="n">
        <f aca="false">IF(ISNUMBER(STDEV(BZ682:BZ703)),STDEV(BZ682:BZ703)*SQRT(252),0)</f>
        <v>0.641724369025559</v>
      </c>
    </row>
    <row r="704" customFormat="false" ht="12.75" hidden="false" customHeight="false" outlineLevel="0" collapsed="false">
      <c r="A704" s="1" t="n">
        <f aca="false">A705-1</f>
        <v>1137</v>
      </c>
      <c r="B704" s="56" t="n">
        <f aca="false">HLOOKUP("date",IF(TERM2="cash",cash,PRICELOOK),IF(A704&gt;=2,A704,2),FALSE())</f>
        <v>36382</v>
      </c>
      <c r="C704" s="1" t="n">
        <f aca="false">IF(MIN($N704:$O704)=0,0,N704)</f>
        <v>2.68</v>
      </c>
      <c r="D704" s="35" t="n">
        <f aca="false">IF(ma=7,AVERAGE(C698:C704),IF(ma=14,AVERAGE(C691:C704),IF(ma=30,AVERAGE(C675:C704),IF(ma=40,AVERAGE(C665:C704),0))))</f>
        <v>0</v>
      </c>
      <c r="E704" s="1" t="n">
        <f aca="false">IF(MIN($N704:$O704)=0,0,O704)</f>
        <v>2.69</v>
      </c>
      <c r="I704" s="56" t="n">
        <f aca="false">B704</f>
        <v>36382</v>
      </c>
      <c r="J704" s="35" t="n">
        <f aca="false">IF(MIN(C704,E704)=0,0,E704-C704)</f>
        <v>0.00999999999999979</v>
      </c>
      <c r="K704" s="35" t="n">
        <f aca="false">IF(ma=7,AVERAGE(J698:J704),IF(ma=14,AVERAGE(J691:J704),IF(ma=30,AVERAGE(J675:J704),IF(ma=40,AVERAGE(J665:J704),0))))</f>
        <v>0</v>
      </c>
      <c r="L704" s="35"/>
      <c r="M704" s="35"/>
      <c r="N704" s="28" t="n">
        <f aca="false">IF(BASISYN="YES",Q704-S704,Q704)</f>
        <v>2.68</v>
      </c>
      <c r="O704" s="28" t="n">
        <f aca="false">IF(BASISYN="YES",R704-T704,R704)</f>
        <v>2.69</v>
      </c>
      <c r="Q704" s="28" t="n">
        <f aca="false">IF(ISNA(V704),Q703,V704)</f>
        <v>2.68</v>
      </c>
      <c r="R704" s="28" t="n">
        <f aca="false">IF(ISNA(W704),R703,W704)</f>
        <v>2.69</v>
      </c>
      <c r="S704" s="28" t="n">
        <f aca="false">IF(ISNA(X704),S703,X704)</f>
        <v>2.77</v>
      </c>
      <c r="T704" s="28" t="n">
        <f aca="false">IF(ISNA(Y704),T703,Y704)</f>
        <v>2.77</v>
      </c>
      <c r="V704" s="28" t="n">
        <f aca="false">VLOOKUP($B704,IF(V$1=2,PRICELOOK2,IF(V$1=3,PRICELOOK3,IF(V$1=4,cash,PRICELOOK))),V$2,FALSE())</f>
        <v>2.68</v>
      </c>
      <c r="W704" s="28" t="n">
        <f aca="false">VLOOKUP($B704,IF(W$1=2,PRICELOOK2,IF(W$1=3,PRICELOOK3,IF(W$1=4,cash,PRICELOOK))),W$2,FALSE())</f>
        <v>2.69</v>
      </c>
      <c r="X704" s="28" t="n">
        <f aca="false">VLOOKUP($B704,IF(X$1=2,PRICELOOK2,IF(X$1=3,PRICELOOK3,IF(X$1=4,cash,PRICELOOK))),X$2,FALSE())</f>
        <v>2.77</v>
      </c>
      <c r="Y704" s="28" t="n">
        <f aca="false">VLOOKUP($B704,IF(Y$1=2,PRICELOOK2,IF(Y$1=3,PRICELOOK3,IF(Y$1=4,cash,PRICELOOK))),Y$2,FALSE())</f>
        <v>2.77</v>
      </c>
      <c r="AB704" s="1" t="n">
        <f aca="false">LN(V704/V703)</f>
        <v>0.0150378773645405</v>
      </c>
      <c r="AC704" s="1" t="n">
        <f aca="false">LN(W704/W703)</f>
        <v>0.00933713599593992</v>
      </c>
      <c r="BK704" s="28" t="n">
        <f aca="false">V704</f>
        <v>2.68</v>
      </c>
      <c r="BL704" s="28" t="n">
        <f aca="false">W704</f>
        <v>2.69</v>
      </c>
      <c r="BM704" s="1" t="n">
        <f aca="false">IF(BK704=0,0,IF(BL704=0,0,1))</f>
        <v>1</v>
      </c>
      <c r="BN704" s="56" t="n">
        <f aca="false">B704</f>
        <v>36382</v>
      </c>
      <c r="BO704" s="71" t="n">
        <f aca="false">IF(BM704=1,CORREL(BK685:BK704,BL685:BL704),1.1)</f>
        <v>0.910084085863309</v>
      </c>
      <c r="BP704" s="28" t="n">
        <f aca="false">IF(BM704=0," ",BO704)</f>
        <v>0.910084085863309</v>
      </c>
      <c r="BV704" s="56" t="n">
        <f aca="false">BN704</f>
        <v>36382</v>
      </c>
      <c r="BW704" s="28" t="n">
        <f aca="false">V704</f>
        <v>2.68</v>
      </c>
      <c r="BX704" s="28" t="n">
        <f aca="false">W704</f>
        <v>2.69</v>
      </c>
      <c r="BY704" s="1" t="n">
        <f aca="false">LN(BW704/BW703)</f>
        <v>0.0150378773645405</v>
      </c>
      <c r="BZ704" s="1" t="n">
        <f aca="false">LN(BX704/BX703)</f>
        <v>0.00933713599593992</v>
      </c>
      <c r="CA704" s="56" t="n">
        <f aca="false">BV704</f>
        <v>36382</v>
      </c>
      <c r="CB704" s="1" t="n">
        <f aca="false">IF(ISNUMBER(STDEV(BY683:BY704)),STDEV(BY683:BY704)*SQRT(252),0)</f>
        <v>0.34902713750565</v>
      </c>
      <c r="CC704" s="1" t="n">
        <f aca="false">IF(ISNUMBER(STDEV(BZ683:BZ704)),STDEV(BZ683:BZ704)*SQRT(252),0)</f>
        <v>0.562019177096688</v>
      </c>
    </row>
    <row r="705" customFormat="false" ht="12.75" hidden="false" customHeight="false" outlineLevel="0" collapsed="false">
      <c r="A705" s="1" t="n">
        <f aca="false">A706-1</f>
        <v>1138</v>
      </c>
      <c r="B705" s="56" t="n">
        <f aca="false">HLOOKUP("date",IF(TERM2="cash",cash,PRICELOOK),IF(A705&gt;=2,A705,2),FALSE())</f>
        <v>36383</v>
      </c>
      <c r="C705" s="1" t="n">
        <f aca="false">IF(MIN($N705:$O705)=0,0,N705)</f>
        <v>2.685</v>
      </c>
      <c r="D705" s="35" t="n">
        <f aca="false">IF(ma=7,AVERAGE(C699:C705),IF(ma=14,AVERAGE(C692:C705),IF(ma=30,AVERAGE(C676:C705),IF(ma=40,AVERAGE(C666:C705),0))))</f>
        <v>0</v>
      </c>
      <c r="E705" s="1" t="n">
        <f aca="false">IF(MIN($N705:$O705)=0,0,O705)</f>
        <v>2.69</v>
      </c>
      <c r="I705" s="56" t="n">
        <f aca="false">B705</f>
        <v>36383</v>
      </c>
      <c r="J705" s="35" t="n">
        <f aca="false">IF(MIN(C705,E705)=0,0,E705-C705)</f>
        <v>0.00499999999999989</v>
      </c>
      <c r="K705" s="35" t="n">
        <f aca="false">IF(ma=7,AVERAGE(J699:J705),IF(ma=14,AVERAGE(J692:J705),IF(ma=30,AVERAGE(J676:J705),IF(ma=40,AVERAGE(J666:J705),0))))</f>
        <v>0</v>
      </c>
      <c r="L705" s="35"/>
      <c r="M705" s="35"/>
      <c r="N705" s="28" t="n">
        <f aca="false">IF(BASISYN="YES",Q705-S705,Q705)</f>
        <v>2.685</v>
      </c>
      <c r="O705" s="28" t="n">
        <f aca="false">IF(BASISYN="YES",R705-T705,R705)</f>
        <v>2.69</v>
      </c>
      <c r="Q705" s="28" t="n">
        <f aca="false">IF(ISNA(V705),Q704,V705)</f>
        <v>2.685</v>
      </c>
      <c r="R705" s="28" t="n">
        <f aca="false">IF(ISNA(W705),R704,W705)</f>
        <v>2.69</v>
      </c>
      <c r="S705" s="28" t="n">
        <f aca="false">IF(ISNA(X705),S704,X705)</f>
        <v>2.785</v>
      </c>
      <c r="T705" s="28" t="n">
        <f aca="false">IF(ISNA(Y705),T704,Y705)</f>
        <v>2.785</v>
      </c>
      <c r="V705" s="28" t="n">
        <f aca="false">VLOOKUP($B705,IF(V$1=2,PRICELOOK2,IF(V$1=3,PRICELOOK3,IF(V$1=4,cash,PRICELOOK))),V$2,FALSE())</f>
        <v>2.685</v>
      </c>
      <c r="W705" s="28" t="n">
        <f aca="false">VLOOKUP($B705,IF(W$1=2,PRICELOOK2,IF(W$1=3,PRICELOOK3,IF(W$1=4,cash,PRICELOOK))),W$2,FALSE())</f>
        <v>2.69</v>
      </c>
      <c r="X705" s="28" t="n">
        <f aca="false">VLOOKUP($B705,IF(X$1=2,PRICELOOK2,IF(X$1=3,PRICELOOK3,IF(X$1=4,cash,PRICELOOK))),X$2,FALSE())</f>
        <v>2.785</v>
      </c>
      <c r="Y705" s="28" t="n">
        <f aca="false">VLOOKUP($B705,IF(Y$1=2,PRICELOOK2,IF(Y$1=3,PRICELOOK3,IF(Y$1=4,cash,PRICELOOK))),Y$2,FALSE())</f>
        <v>2.785</v>
      </c>
      <c r="AB705" s="1" t="n">
        <f aca="false">LN(V705/V704)</f>
        <v>0.00186393343806273</v>
      </c>
      <c r="AC705" s="1" t="n">
        <f aca="false">LN(W705/W704)</f>
        <v>0</v>
      </c>
      <c r="BK705" s="28" t="n">
        <f aca="false">V705</f>
        <v>2.685</v>
      </c>
      <c r="BL705" s="28" t="n">
        <f aca="false">W705</f>
        <v>2.69</v>
      </c>
      <c r="BM705" s="1" t="n">
        <f aca="false">IF(BK705=0,0,IF(BL705=0,0,1))</f>
        <v>1</v>
      </c>
      <c r="BN705" s="56" t="n">
        <f aca="false">B705</f>
        <v>36383</v>
      </c>
      <c r="BO705" s="71" t="n">
        <f aca="false">IF(BM705=1,CORREL(BK686:BK705,BL686:BL705),1.1)</f>
        <v>0.916823499312968</v>
      </c>
      <c r="BP705" s="28" t="n">
        <f aca="false">IF(BM705=0," ",BO705)</f>
        <v>0.916823499312968</v>
      </c>
      <c r="BV705" s="56" t="n">
        <f aca="false">BN705</f>
        <v>36383</v>
      </c>
      <c r="BW705" s="28" t="n">
        <f aca="false">V705</f>
        <v>2.685</v>
      </c>
      <c r="BX705" s="28" t="n">
        <f aca="false">W705</f>
        <v>2.69</v>
      </c>
      <c r="BY705" s="1" t="n">
        <f aca="false">LN(BW705/BW704)</f>
        <v>0.00186393343806273</v>
      </c>
      <c r="BZ705" s="1" t="n">
        <f aca="false">LN(BX705/BX704)</f>
        <v>0</v>
      </c>
      <c r="CA705" s="56" t="n">
        <f aca="false">BV705</f>
        <v>36383</v>
      </c>
      <c r="CB705" s="1" t="n">
        <f aca="false">IF(ISNUMBER(STDEV(BY684:BY705)),STDEV(BY684:BY705)*SQRT(252),0)</f>
        <v>0.348331181811406</v>
      </c>
      <c r="CC705" s="1" t="n">
        <f aca="false">IF(ISNUMBER(STDEV(BZ684:BZ705)),STDEV(BZ684:BZ705)*SQRT(252),0)</f>
        <v>0.562325125693889</v>
      </c>
    </row>
    <row r="706" customFormat="false" ht="12.75" hidden="false" customHeight="false" outlineLevel="0" collapsed="false">
      <c r="A706" s="1" t="n">
        <f aca="false">A707-1</f>
        <v>1139</v>
      </c>
      <c r="B706" s="56" t="n">
        <f aca="false">HLOOKUP("date",IF(TERM2="cash",cash,PRICELOOK),IF(A706&gt;=2,A706,2),FALSE())</f>
        <v>36384</v>
      </c>
      <c r="C706" s="1" t="n">
        <f aca="false">IF(MIN($N706:$O706)=0,0,N706)</f>
        <v>2.64</v>
      </c>
      <c r="D706" s="35" t="n">
        <f aca="false">IF(ma=7,AVERAGE(C700:C706),IF(ma=14,AVERAGE(C693:C706),IF(ma=30,AVERAGE(C677:C706),IF(ma=40,AVERAGE(C667:C706),0))))</f>
        <v>0</v>
      </c>
      <c r="E706" s="1" t="n">
        <f aca="false">IF(MIN($N706:$O706)=0,0,O706)</f>
        <v>2.68</v>
      </c>
      <c r="I706" s="56" t="n">
        <f aca="false">B706</f>
        <v>36384</v>
      </c>
      <c r="J706" s="35" t="n">
        <f aca="false">IF(MIN(C706,E706)=0,0,E706-C706)</f>
        <v>0.04</v>
      </c>
      <c r="K706" s="35" t="n">
        <f aca="false">IF(ma=7,AVERAGE(J700:J706),IF(ma=14,AVERAGE(J693:J706),IF(ma=30,AVERAGE(J677:J706),IF(ma=40,AVERAGE(J667:J706),0))))</f>
        <v>0</v>
      </c>
      <c r="L706" s="35"/>
      <c r="M706" s="35"/>
      <c r="N706" s="28" t="n">
        <f aca="false">IF(BASISYN="YES",Q706-S706,Q706)</f>
        <v>2.64</v>
      </c>
      <c r="O706" s="28" t="n">
        <f aca="false">IF(BASISYN="YES",R706-T706,R706)</f>
        <v>2.68</v>
      </c>
      <c r="Q706" s="28" t="n">
        <f aca="false">IF(ISNA(V706),Q705,V706)</f>
        <v>2.64</v>
      </c>
      <c r="R706" s="28" t="n">
        <f aca="false">IF(ISNA(W706),R705,W706)</f>
        <v>2.68</v>
      </c>
      <c r="S706" s="28" t="n">
        <f aca="false">IF(ISNA(X706),S705,X706)</f>
        <v>2.75</v>
      </c>
      <c r="T706" s="28" t="n">
        <f aca="false">IF(ISNA(Y706),T705,Y706)</f>
        <v>2.75</v>
      </c>
      <c r="V706" s="28" t="n">
        <f aca="false">VLOOKUP($B706,IF(V$1=2,PRICELOOK2,IF(V$1=3,PRICELOOK3,IF(V$1=4,cash,PRICELOOK))),V$2,FALSE())</f>
        <v>2.64</v>
      </c>
      <c r="W706" s="28" t="n">
        <f aca="false">VLOOKUP($B706,IF(W$1=2,PRICELOOK2,IF(W$1=3,PRICELOOK3,IF(W$1=4,cash,PRICELOOK))),W$2,FALSE())</f>
        <v>2.68</v>
      </c>
      <c r="X706" s="28" t="n">
        <f aca="false">VLOOKUP($B706,IF(X$1=2,PRICELOOK2,IF(X$1=3,PRICELOOK3,IF(X$1=4,cash,PRICELOOK))),X$2,FALSE())</f>
        <v>2.75</v>
      </c>
      <c r="Y706" s="28" t="n">
        <f aca="false">VLOOKUP($B706,IF(Y$1=2,PRICELOOK2,IF(Y$1=3,PRICELOOK3,IF(Y$1=4,cash,PRICELOOK))),Y$2,FALSE())</f>
        <v>2.75</v>
      </c>
      <c r="AB706" s="1" t="n">
        <f aca="false">LN(V706/V705)</f>
        <v>-0.0169018108026031</v>
      </c>
      <c r="AC706" s="1" t="n">
        <f aca="false">LN(W706/W705)</f>
        <v>-0.00372439909098233</v>
      </c>
      <c r="BK706" s="28" t="n">
        <f aca="false">V706</f>
        <v>2.64</v>
      </c>
      <c r="BL706" s="28" t="n">
        <f aca="false">W706</f>
        <v>2.68</v>
      </c>
      <c r="BM706" s="1" t="n">
        <f aca="false">IF(BK706=0,0,IF(BL706=0,0,1))</f>
        <v>1</v>
      </c>
      <c r="BN706" s="56" t="n">
        <f aca="false">B706</f>
        <v>36384</v>
      </c>
      <c r="BO706" s="71" t="n">
        <f aca="false">IF(BM706=1,CORREL(BK687:BK706,BL687:BL706),1.1)</f>
        <v>0.907492667465202</v>
      </c>
      <c r="BP706" s="28" t="n">
        <f aca="false">IF(BM706=0," ",BO706)</f>
        <v>0.907492667465202</v>
      </c>
      <c r="BV706" s="56" t="n">
        <f aca="false">BN706</f>
        <v>36384</v>
      </c>
      <c r="BW706" s="28" t="n">
        <f aca="false">V706</f>
        <v>2.64</v>
      </c>
      <c r="BX706" s="28" t="n">
        <f aca="false">W706</f>
        <v>2.68</v>
      </c>
      <c r="BY706" s="1" t="n">
        <f aca="false">LN(BW706/BW705)</f>
        <v>-0.0169018108026031</v>
      </c>
      <c r="BZ706" s="1" t="n">
        <f aca="false">LN(BX706/BX705)</f>
        <v>-0.00372439909098233</v>
      </c>
      <c r="CA706" s="56" t="n">
        <f aca="false">BV706</f>
        <v>36384</v>
      </c>
      <c r="CB706" s="1" t="n">
        <f aca="false">IF(ISNUMBER(STDEV(BY685:BY706)),STDEV(BY685:BY706)*SQRT(252),0)</f>
        <v>0.359925532391317</v>
      </c>
      <c r="CC706" s="1" t="n">
        <f aca="false">IF(ISNUMBER(STDEV(BZ685:BZ706)),STDEV(BZ685:BZ706)*SQRT(252),0)</f>
        <v>0.563064485849697</v>
      </c>
    </row>
    <row r="707" customFormat="false" ht="12.75" hidden="false" customHeight="false" outlineLevel="0" collapsed="false">
      <c r="A707" s="1" t="n">
        <f aca="false">A708-1</f>
        <v>1140</v>
      </c>
      <c r="B707" s="56" t="n">
        <f aca="false">HLOOKUP("date",IF(TERM2="cash",cash,PRICELOOK),IF(A707&gt;=2,A707,2),FALSE())</f>
        <v>36385</v>
      </c>
      <c r="C707" s="1" t="n">
        <f aca="false">IF(MIN($N707:$O707)=0,0,N707)</f>
        <v>2.54</v>
      </c>
      <c r="D707" s="35" t="n">
        <f aca="false">IF(ma=7,AVERAGE(C701:C707),IF(ma=14,AVERAGE(C694:C707),IF(ma=30,AVERAGE(C678:C707),IF(ma=40,AVERAGE(C668:C707),0))))</f>
        <v>0</v>
      </c>
      <c r="E707" s="1" t="n">
        <f aca="false">IF(MIN($N707:$O707)=0,0,O707)</f>
        <v>2.58</v>
      </c>
      <c r="I707" s="56" t="n">
        <f aca="false">B707</f>
        <v>36385</v>
      </c>
      <c r="J707" s="35" t="n">
        <f aca="false">IF(MIN(C707,E707)=0,0,E707-C707)</f>
        <v>0.04</v>
      </c>
      <c r="K707" s="35" t="n">
        <f aca="false">IF(ma=7,AVERAGE(J701:J707),IF(ma=14,AVERAGE(J694:J707),IF(ma=30,AVERAGE(J678:J707),IF(ma=40,AVERAGE(J668:J707),0))))</f>
        <v>0</v>
      </c>
      <c r="L707" s="35"/>
      <c r="M707" s="35"/>
      <c r="N707" s="28" t="n">
        <f aca="false">IF(BASISYN="YES",Q707-S707,Q707)</f>
        <v>2.54</v>
      </c>
      <c r="O707" s="28" t="n">
        <f aca="false">IF(BASISYN="YES",R707-T707,R707)</f>
        <v>2.58</v>
      </c>
      <c r="Q707" s="28" t="n">
        <f aca="false">IF(ISNA(V707),Q706,V707)</f>
        <v>2.54</v>
      </c>
      <c r="R707" s="28" t="n">
        <f aca="false">IF(ISNA(W707),R706,W707)</f>
        <v>2.58</v>
      </c>
      <c r="S707" s="28" t="n">
        <f aca="false">IF(ISNA(X707),S706,X707)</f>
        <v>2.71</v>
      </c>
      <c r="T707" s="28" t="n">
        <f aca="false">IF(ISNA(Y707),T706,Y707)</f>
        <v>2.71</v>
      </c>
      <c r="V707" s="28" t="n">
        <f aca="false">VLOOKUP($B707,IF(V$1=2,PRICELOOK2,IF(V$1=3,PRICELOOK3,IF(V$1=4,cash,PRICELOOK))),V$2,FALSE())</f>
        <v>2.54</v>
      </c>
      <c r="W707" s="28" t="n">
        <f aca="false">VLOOKUP($B707,IF(W$1=2,PRICELOOK2,IF(W$1=3,PRICELOOK3,IF(W$1=4,cash,PRICELOOK))),W$2,FALSE())</f>
        <v>2.58</v>
      </c>
      <c r="X707" s="28" t="n">
        <f aca="false">VLOOKUP($B707,IF(X$1=2,PRICELOOK2,IF(X$1=3,PRICELOOK3,IF(X$1=4,cash,PRICELOOK))),X$2,FALSE())</f>
        <v>2.71</v>
      </c>
      <c r="Y707" s="28" t="n">
        <f aca="false">VLOOKUP($B707,IF(Y$1=2,PRICELOOK2,IF(Y$1=3,PRICELOOK3,IF(Y$1=4,cash,PRICELOOK))),Y$2,FALSE())</f>
        <v>2.71</v>
      </c>
      <c r="AB707" s="1" t="n">
        <f aca="false">LN(V707/V706)</f>
        <v>-0.0386148361277797</v>
      </c>
      <c r="AC707" s="1" t="n">
        <f aca="false">LN(W707/W706)</f>
        <v>-0.0380273955892393</v>
      </c>
      <c r="BK707" s="28" t="n">
        <f aca="false">V707</f>
        <v>2.54</v>
      </c>
      <c r="BL707" s="28" t="n">
        <f aca="false">W707</f>
        <v>2.58</v>
      </c>
      <c r="BM707" s="1" t="n">
        <f aca="false">IF(BK707=0,0,IF(BL707=0,0,1))</f>
        <v>1</v>
      </c>
      <c r="BN707" s="56" t="n">
        <f aca="false">B707</f>
        <v>36385</v>
      </c>
      <c r="BO707" s="71" t="n">
        <f aca="false">IF(BM707=1,CORREL(BK688:BK707,BL688:BL707),1.1)</f>
        <v>0.892481012749772</v>
      </c>
      <c r="BP707" s="28" t="n">
        <f aca="false">IF(BM707=0," ",BO707)</f>
        <v>0.892481012749772</v>
      </c>
      <c r="BV707" s="56" t="n">
        <f aca="false">BN707</f>
        <v>36385</v>
      </c>
      <c r="BW707" s="28" t="n">
        <f aca="false">V707</f>
        <v>2.54</v>
      </c>
      <c r="BX707" s="28" t="n">
        <f aca="false">W707</f>
        <v>2.58</v>
      </c>
      <c r="BY707" s="1" t="n">
        <f aca="false">LN(BW707/BW706)</f>
        <v>-0.0386148361277797</v>
      </c>
      <c r="BZ707" s="1" t="n">
        <f aca="false">LN(BX707/BX706)</f>
        <v>-0.0380273955892393</v>
      </c>
      <c r="CA707" s="56" t="n">
        <f aca="false">BV707</f>
        <v>36385</v>
      </c>
      <c r="CB707" s="1" t="n">
        <f aca="false">IF(ISNUMBER(STDEV(BY686:BY707)),STDEV(BY686:BY707)*SQRT(252),0)</f>
        <v>0.383965403616285</v>
      </c>
      <c r="CC707" s="1" t="n">
        <f aca="false">IF(ISNUMBER(STDEV(BZ686:BZ707)),STDEV(BZ686:BZ707)*SQRT(252),0)</f>
        <v>0.581064051480805</v>
      </c>
    </row>
    <row r="708" customFormat="false" ht="12.75" hidden="false" customHeight="false" outlineLevel="0" collapsed="false">
      <c r="A708" s="1" t="n">
        <f aca="false">A709-1</f>
        <v>1141</v>
      </c>
      <c r="B708" s="56" t="n">
        <f aca="false">HLOOKUP("date",IF(TERM2="cash",cash,PRICELOOK),IF(A708&gt;=2,A708,2),FALSE())</f>
        <v>36386</v>
      </c>
      <c r="C708" s="1" t="n">
        <f aca="false">IF(MIN($N708:$O708)=0,0,N708)</f>
        <v>2.54</v>
      </c>
      <c r="D708" s="35" t="n">
        <f aca="false">IF(ma=7,AVERAGE(C702:C708),IF(ma=14,AVERAGE(C695:C708),IF(ma=30,AVERAGE(C679:C708),IF(ma=40,AVERAGE(C669:C708),0))))</f>
        <v>0</v>
      </c>
      <c r="E708" s="1" t="n">
        <f aca="false">IF(MIN($N708:$O708)=0,0,O708)</f>
        <v>2.58</v>
      </c>
      <c r="I708" s="56" t="n">
        <f aca="false">B708</f>
        <v>36386</v>
      </c>
      <c r="J708" s="35" t="n">
        <f aca="false">IF(MIN(C708,E708)=0,0,E708-C708)</f>
        <v>0.04</v>
      </c>
      <c r="K708" s="35" t="n">
        <f aca="false">IF(ma=7,AVERAGE(J702:J708),IF(ma=14,AVERAGE(J695:J708),IF(ma=30,AVERAGE(J679:J708),IF(ma=40,AVERAGE(J669:J708),0))))</f>
        <v>0</v>
      </c>
      <c r="L708" s="35"/>
      <c r="M708" s="35"/>
      <c r="N708" s="28" t="n">
        <f aca="false">IF(BASISYN="YES",Q708-S708,Q708)</f>
        <v>2.54</v>
      </c>
      <c r="O708" s="28" t="n">
        <f aca="false">IF(BASISYN="YES",R708-T708,R708)</f>
        <v>2.58</v>
      </c>
      <c r="Q708" s="28" t="n">
        <f aca="false">IF(ISNA(V708),Q707,V708)</f>
        <v>2.54</v>
      </c>
      <c r="R708" s="28" t="n">
        <f aca="false">IF(ISNA(W708),R707,W708)</f>
        <v>2.58</v>
      </c>
      <c r="S708" s="28" t="n">
        <f aca="false">IF(ISNA(X708),S707,X708)</f>
        <v>2.71</v>
      </c>
      <c r="T708" s="28" t="n">
        <f aca="false">IF(ISNA(Y708),T707,Y708)</f>
        <v>2.71</v>
      </c>
      <c r="V708" s="28" t="n">
        <f aca="false">VLOOKUP($B708,IF(V$1=2,PRICELOOK2,IF(V$1=3,PRICELOOK3,IF(V$1=4,cash,PRICELOOK))),V$2,FALSE())</f>
        <v>2.54</v>
      </c>
      <c r="W708" s="28" t="n">
        <f aca="false">VLOOKUP($B708,IF(W$1=2,PRICELOOK2,IF(W$1=3,PRICELOOK3,IF(W$1=4,cash,PRICELOOK))),W$2,FALSE())</f>
        <v>2.58</v>
      </c>
      <c r="X708" s="28" t="n">
        <f aca="false">VLOOKUP($B708,IF(X$1=2,PRICELOOK2,IF(X$1=3,PRICELOOK3,IF(X$1=4,cash,PRICELOOK))),X$2,FALSE())</f>
        <v>2.71</v>
      </c>
      <c r="Y708" s="28" t="n">
        <f aca="false">VLOOKUP($B708,IF(Y$1=2,PRICELOOK2,IF(Y$1=3,PRICELOOK3,IF(Y$1=4,cash,PRICELOOK))),Y$2,FALSE())</f>
        <v>2.71</v>
      </c>
      <c r="AB708" s="1" t="n">
        <f aca="false">LN(V708/V707)</f>
        <v>0</v>
      </c>
      <c r="AC708" s="1" t="n">
        <f aca="false">LN(W708/W707)</f>
        <v>0</v>
      </c>
      <c r="BK708" s="28" t="n">
        <f aca="false">V708</f>
        <v>2.54</v>
      </c>
      <c r="BL708" s="28" t="n">
        <f aca="false">W708</f>
        <v>2.58</v>
      </c>
      <c r="BM708" s="1" t="n">
        <f aca="false">IF(BK708=0,0,IF(BL708=0,0,1))</f>
        <v>1</v>
      </c>
      <c r="BN708" s="56" t="n">
        <f aca="false">B708</f>
        <v>36386</v>
      </c>
      <c r="BO708" s="71" t="n">
        <f aca="false">IF(BM708=1,CORREL(BK689:BK708,BL689:BL708),1.1)</f>
        <v>0.917412679087304</v>
      </c>
      <c r="BP708" s="28" t="n">
        <f aca="false">IF(BM708=0," ",BO708)</f>
        <v>0.917412679087304</v>
      </c>
      <c r="BV708" s="56" t="n">
        <f aca="false">BN708</f>
        <v>36386</v>
      </c>
      <c r="BW708" s="28" t="n">
        <f aca="false">V708</f>
        <v>2.54</v>
      </c>
      <c r="BX708" s="28" t="n">
        <f aca="false">W708</f>
        <v>2.58</v>
      </c>
      <c r="BY708" s="1" t="n">
        <f aca="false">LN(BW708/BW707)</f>
        <v>0</v>
      </c>
      <c r="BZ708" s="1" t="n">
        <f aca="false">LN(BX708/BX707)</f>
        <v>0</v>
      </c>
      <c r="CA708" s="56" t="n">
        <f aca="false">BV708</f>
        <v>36386</v>
      </c>
      <c r="CB708" s="1" t="n">
        <f aca="false">IF(ISNUMBER(STDEV(BY687:BY708)),STDEV(BY687:BY708)*SQRT(252),0)</f>
        <v>0.384407615471136</v>
      </c>
      <c r="CC708" s="1" t="n">
        <f aca="false">IF(ISNUMBER(STDEV(BZ687:BZ708)),STDEV(BZ687:BZ708)*SQRT(252),0)</f>
        <v>0.494609241005364</v>
      </c>
    </row>
    <row r="709" customFormat="false" ht="12.75" hidden="false" customHeight="false" outlineLevel="0" collapsed="false">
      <c r="A709" s="1" t="n">
        <f aca="false">A710-1</f>
        <v>1142</v>
      </c>
      <c r="B709" s="56" t="n">
        <f aca="false">HLOOKUP("date",IF(TERM2="cash",cash,PRICELOOK),IF(A709&gt;=2,A709,2),FALSE())</f>
        <v>36387</v>
      </c>
      <c r="C709" s="1" t="n">
        <f aca="false">IF(MIN($N709:$O709)=0,0,N709)</f>
        <v>2.54</v>
      </c>
      <c r="D709" s="35" t="n">
        <f aca="false">IF(ma=7,AVERAGE(C703:C709),IF(ma=14,AVERAGE(C696:C709),IF(ma=30,AVERAGE(C680:C709),IF(ma=40,AVERAGE(C670:C709),0))))</f>
        <v>0</v>
      </c>
      <c r="E709" s="1" t="n">
        <f aca="false">IF(MIN($N709:$O709)=0,0,O709)</f>
        <v>2.58</v>
      </c>
      <c r="I709" s="56" t="n">
        <f aca="false">B709</f>
        <v>36387</v>
      </c>
      <c r="J709" s="35" t="n">
        <f aca="false">IF(MIN(C709,E709)=0,0,E709-C709)</f>
        <v>0.04</v>
      </c>
      <c r="K709" s="35" t="n">
        <f aca="false">IF(ma=7,AVERAGE(J703:J709),IF(ma=14,AVERAGE(J696:J709),IF(ma=30,AVERAGE(J680:J709),IF(ma=40,AVERAGE(J670:J709),0))))</f>
        <v>0</v>
      </c>
      <c r="L709" s="35"/>
      <c r="M709" s="35"/>
      <c r="N709" s="28" t="n">
        <f aca="false">IF(BASISYN="YES",Q709-S709,Q709)</f>
        <v>2.54</v>
      </c>
      <c r="O709" s="28" t="n">
        <f aca="false">IF(BASISYN="YES",R709-T709,R709)</f>
        <v>2.58</v>
      </c>
      <c r="Q709" s="28" t="n">
        <f aca="false">IF(ISNA(V709),Q708,V709)</f>
        <v>2.54</v>
      </c>
      <c r="R709" s="28" t="n">
        <f aca="false">IF(ISNA(W709),R708,W709)</f>
        <v>2.58</v>
      </c>
      <c r="S709" s="28" t="n">
        <f aca="false">IF(ISNA(X709),S708,X709)</f>
        <v>2.71</v>
      </c>
      <c r="T709" s="28" t="n">
        <f aca="false">IF(ISNA(Y709),T708,Y709)</f>
        <v>2.71</v>
      </c>
      <c r="V709" s="28" t="n">
        <f aca="false">VLOOKUP($B709,IF(V$1=2,PRICELOOK2,IF(V$1=3,PRICELOOK3,IF(V$1=4,cash,PRICELOOK))),V$2,FALSE())</f>
        <v>2.54</v>
      </c>
      <c r="W709" s="28" t="n">
        <f aca="false">VLOOKUP($B709,IF(W$1=2,PRICELOOK2,IF(W$1=3,PRICELOOK3,IF(W$1=4,cash,PRICELOOK))),W$2,FALSE())</f>
        <v>2.58</v>
      </c>
      <c r="X709" s="28" t="n">
        <f aca="false">VLOOKUP($B709,IF(X$1=2,PRICELOOK2,IF(X$1=3,PRICELOOK3,IF(X$1=4,cash,PRICELOOK))),X$2,FALSE())</f>
        <v>2.71</v>
      </c>
      <c r="Y709" s="28" t="n">
        <f aca="false">VLOOKUP($B709,IF(Y$1=2,PRICELOOK2,IF(Y$1=3,PRICELOOK3,IF(Y$1=4,cash,PRICELOOK))),Y$2,FALSE())</f>
        <v>2.71</v>
      </c>
      <c r="AB709" s="1" t="n">
        <f aca="false">LN(V709/V708)</f>
        <v>0</v>
      </c>
      <c r="AC709" s="1" t="n">
        <f aca="false">LN(W709/W708)</f>
        <v>0</v>
      </c>
      <c r="BK709" s="28" t="n">
        <f aca="false">V709</f>
        <v>2.54</v>
      </c>
      <c r="BL709" s="28" t="n">
        <f aca="false">W709</f>
        <v>2.58</v>
      </c>
      <c r="BM709" s="1" t="n">
        <f aca="false">IF(BK709=0,0,IF(BL709=0,0,1))</f>
        <v>1</v>
      </c>
      <c r="BN709" s="56" t="n">
        <f aca="false">B709</f>
        <v>36387</v>
      </c>
      <c r="BO709" s="71" t="n">
        <f aca="false">IF(BM709=1,CORREL(BK690:BK709,BL690:BL709),1.1)</f>
        <v>0.911310464649969</v>
      </c>
      <c r="BP709" s="28" t="n">
        <f aca="false">IF(BM709=0," ",BO709)</f>
        <v>0.911310464649969</v>
      </c>
      <c r="BV709" s="56" t="n">
        <f aca="false">BN709</f>
        <v>36387</v>
      </c>
      <c r="BW709" s="28" t="n">
        <f aca="false">V709</f>
        <v>2.54</v>
      </c>
      <c r="BX709" s="28" t="n">
        <f aca="false">W709</f>
        <v>2.58</v>
      </c>
      <c r="BY709" s="1" t="n">
        <f aca="false">LN(BW709/BW708)</f>
        <v>0</v>
      </c>
      <c r="BZ709" s="1" t="n">
        <f aca="false">LN(BX709/BX708)</f>
        <v>0</v>
      </c>
      <c r="CA709" s="56" t="n">
        <f aca="false">BV709</f>
        <v>36387</v>
      </c>
      <c r="CB709" s="1" t="n">
        <f aca="false">IF(ISNUMBER(STDEV(BY688:BY709)),STDEV(BY688:BY709)*SQRT(252),0)</f>
        <v>0.384407615471136</v>
      </c>
      <c r="CC709" s="1" t="n">
        <f aca="false">IF(ISNUMBER(STDEV(BZ688:BZ709)),STDEV(BZ688:BZ709)*SQRT(252),0)</f>
        <v>0.494609241005364</v>
      </c>
    </row>
    <row r="710" customFormat="false" ht="12.75" hidden="false" customHeight="false" outlineLevel="0" collapsed="false">
      <c r="A710" s="1" t="n">
        <f aca="false">A711-1</f>
        <v>1143</v>
      </c>
      <c r="B710" s="56" t="n">
        <f aca="false">HLOOKUP("date",IF(TERM2="cash",cash,PRICELOOK),IF(A710&gt;=2,A710,2),FALSE())</f>
        <v>36388</v>
      </c>
      <c r="C710" s="1" t="n">
        <f aca="false">IF(MIN($N710:$O710)=0,0,N710)</f>
        <v>2.605</v>
      </c>
      <c r="D710" s="35" t="n">
        <f aca="false">IF(ma=7,AVERAGE(C704:C710),IF(ma=14,AVERAGE(C697:C710),IF(ma=30,AVERAGE(C681:C710),IF(ma=40,AVERAGE(C671:C710),0))))</f>
        <v>0</v>
      </c>
      <c r="E710" s="1" t="n">
        <f aca="false">IF(MIN($N710:$O710)=0,0,O710)</f>
        <v>2.675</v>
      </c>
      <c r="I710" s="56" t="n">
        <f aca="false">B710</f>
        <v>36388</v>
      </c>
      <c r="J710" s="35" t="n">
        <f aca="false">IF(MIN(C710,E710)=0,0,E710-C710)</f>
        <v>0.0699999999999998</v>
      </c>
      <c r="K710" s="35" t="n">
        <f aca="false">IF(ma=7,AVERAGE(J704:J710),IF(ma=14,AVERAGE(J697:J710),IF(ma=30,AVERAGE(J681:J710),IF(ma=40,AVERAGE(J671:J710),0))))</f>
        <v>0</v>
      </c>
      <c r="L710" s="35"/>
      <c r="M710" s="35"/>
      <c r="N710" s="28" t="n">
        <f aca="false">IF(BASISYN="YES",Q710-S710,Q710)</f>
        <v>2.605</v>
      </c>
      <c r="O710" s="28" t="n">
        <f aca="false">IF(BASISYN="YES",R710-T710,R710)</f>
        <v>2.675</v>
      </c>
      <c r="Q710" s="28" t="n">
        <f aca="false">IF(ISNA(V710),Q709,V710)</f>
        <v>2.605</v>
      </c>
      <c r="R710" s="28" t="n">
        <f aca="false">IF(ISNA(W710),R709,W710)</f>
        <v>2.675</v>
      </c>
      <c r="S710" s="28" t="n">
        <f aca="false">IF(ISNA(X710),S709,X710)</f>
        <v>2.73</v>
      </c>
      <c r="T710" s="28" t="n">
        <f aca="false">IF(ISNA(Y710),T709,Y710)</f>
        <v>2.73</v>
      </c>
      <c r="V710" s="28" t="n">
        <f aca="false">VLOOKUP($B710,IF(V$1=2,PRICELOOK2,IF(V$1=3,PRICELOOK3,IF(V$1=4,cash,PRICELOOK))),V$2,FALSE())</f>
        <v>2.605</v>
      </c>
      <c r="W710" s="28" t="n">
        <f aca="false">VLOOKUP($B710,IF(W$1=2,PRICELOOK2,IF(W$1=3,PRICELOOK3,IF(W$1=4,cash,PRICELOOK))),W$2,FALSE())</f>
        <v>2.675</v>
      </c>
      <c r="X710" s="28" t="n">
        <f aca="false">VLOOKUP($B710,IF(X$1=2,PRICELOOK2,IF(X$1=3,PRICELOOK3,IF(X$1=4,cash,PRICELOOK))),X$2,FALSE())</f>
        <v>2.73</v>
      </c>
      <c r="Y710" s="28" t="n">
        <f aca="false">VLOOKUP($B710,IF(Y$1=2,PRICELOOK2,IF(Y$1=3,PRICELOOK3,IF(Y$1=4,cash,PRICELOOK))),Y$2,FALSE())</f>
        <v>2.73</v>
      </c>
      <c r="AB710" s="1" t="n">
        <f aca="false">LN(V710/V709)</f>
        <v>0.025268594174885</v>
      </c>
      <c r="AC710" s="1" t="n">
        <f aca="false">LN(W710/W709)</f>
        <v>0.0361599814144437</v>
      </c>
      <c r="BK710" s="28" t="n">
        <f aca="false">V710</f>
        <v>2.605</v>
      </c>
      <c r="BL710" s="28" t="n">
        <f aca="false">W710</f>
        <v>2.675</v>
      </c>
      <c r="BM710" s="1" t="n">
        <f aca="false">IF(BK710=0,0,IF(BL710=0,0,1))</f>
        <v>1</v>
      </c>
      <c r="BN710" s="56" t="n">
        <f aca="false">B710</f>
        <v>36388</v>
      </c>
      <c r="BO710" s="71" t="n">
        <f aca="false">IF(BM710=1,CORREL(BK691:BK710,BL691:BL710),1.1)</f>
        <v>0.90386700717038</v>
      </c>
      <c r="BP710" s="28" t="n">
        <f aca="false">IF(BM710=0," ",BO710)</f>
        <v>0.90386700717038</v>
      </c>
      <c r="BV710" s="56" t="n">
        <f aca="false">BN710</f>
        <v>36388</v>
      </c>
      <c r="BW710" s="28" t="n">
        <f aca="false">V710</f>
        <v>2.605</v>
      </c>
      <c r="BX710" s="28" t="n">
        <f aca="false">W710</f>
        <v>2.675</v>
      </c>
      <c r="BY710" s="1" t="n">
        <f aca="false">LN(BW710/BW709)</f>
        <v>0.025268594174885</v>
      </c>
      <c r="BZ710" s="1" t="n">
        <f aca="false">LN(BX710/BX709)</f>
        <v>0.0361599814144437</v>
      </c>
      <c r="CA710" s="56" t="n">
        <f aca="false">BV710</f>
        <v>36388</v>
      </c>
      <c r="CB710" s="1" t="n">
        <f aca="false">IF(ISNUMBER(STDEV(BY689:BY710)),STDEV(BY689:BY710)*SQRT(252),0)</f>
        <v>0.389696426942989</v>
      </c>
      <c r="CC710" s="1" t="n">
        <f aca="false">IF(ISNUMBER(STDEV(BZ689:BZ710)),STDEV(BZ689:BZ710)*SQRT(252),0)</f>
        <v>0.503319396856216</v>
      </c>
    </row>
    <row r="711" customFormat="false" ht="12.75" hidden="false" customHeight="false" outlineLevel="0" collapsed="false">
      <c r="A711" s="1" t="n">
        <f aca="false">A712-1</f>
        <v>1144</v>
      </c>
      <c r="B711" s="56" t="n">
        <f aca="false">HLOOKUP("date",IF(TERM2="cash",cash,PRICELOOK),IF(A711&gt;=2,A711,2),FALSE())</f>
        <v>36389</v>
      </c>
      <c r="C711" s="1" t="n">
        <f aca="false">IF(MIN($N711:$O711)=0,0,N711)</f>
        <v>2.575</v>
      </c>
      <c r="D711" s="35" t="n">
        <f aca="false">IF(ma=7,AVERAGE(C705:C711),IF(ma=14,AVERAGE(C698:C711),IF(ma=30,AVERAGE(C682:C711),IF(ma=40,AVERAGE(C672:C711),0))))</f>
        <v>0</v>
      </c>
      <c r="E711" s="1" t="n">
        <f aca="false">IF(MIN($N711:$O711)=0,0,O711)</f>
        <v>2.655</v>
      </c>
      <c r="I711" s="56" t="n">
        <f aca="false">B711</f>
        <v>36389</v>
      </c>
      <c r="J711" s="35" t="n">
        <f aca="false">IF(MIN(C711,E711)=0,0,E711-C711)</f>
        <v>0.0799999999999996</v>
      </c>
      <c r="K711" s="35" t="n">
        <f aca="false">IF(ma=7,AVERAGE(J705:J711),IF(ma=14,AVERAGE(J698:J711),IF(ma=30,AVERAGE(J682:J711),IF(ma=40,AVERAGE(J672:J711),0))))</f>
        <v>0</v>
      </c>
      <c r="L711" s="35"/>
      <c r="M711" s="35"/>
      <c r="N711" s="28" t="n">
        <f aca="false">IF(BASISYN="YES",Q711-S711,Q711)</f>
        <v>2.575</v>
      </c>
      <c r="O711" s="28" t="n">
        <f aca="false">IF(BASISYN="YES",R711-T711,R711)</f>
        <v>2.655</v>
      </c>
      <c r="Q711" s="28" t="n">
        <f aca="false">IF(ISNA(V711),Q710,V711)</f>
        <v>2.575</v>
      </c>
      <c r="R711" s="28" t="n">
        <f aca="false">IF(ISNA(W711),R710,W711)</f>
        <v>2.655</v>
      </c>
      <c r="S711" s="28" t="n">
        <f aca="false">IF(ISNA(X711),S710,X711)</f>
        <v>2.7</v>
      </c>
      <c r="T711" s="28" t="n">
        <f aca="false">IF(ISNA(Y711),T710,Y711)</f>
        <v>2.7</v>
      </c>
      <c r="V711" s="28" t="n">
        <f aca="false">VLOOKUP($B711,IF(V$1=2,PRICELOOK2,IF(V$1=3,PRICELOOK3,IF(V$1=4,cash,PRICELOOK))),V$2,FALSE())</f>
        <v>2.575</v>
      </c>
      <c r="W711" s="28" t="n">
        <f aca="false">VLOOKUP($B711,IF(W$1=2,PRICELOOK2,IF(W$1=3,PRICELOOK3,IF(W$1=4,cash,PRICELOOK))),W$2,FALSE())</f>
        <v>2.655</v>
      </c>
      <c r="X711" s="28" t="n">
        <f aca="false">VLOOKUP($B711,IF(X$1=2,PRICELOOK2,IF(X$1=3,PRICELOOK3,IF(X$1=4,cash,PRICELOOK))),X$2,FALSE())</f>
        <v>2.7</v>
      </c>
      <c r="Y711" s="28" t="n">
        <f aca="false">VLOOKUP($B711,IF(Y$1=2,PRICELOOK2,IF(Y$1=3,PRICELOOK3,IF(Y$1=4,cash,PRICELOOK))),Y$2,FALSE())</f>
        <v>2.7</v>
      </c>
      <c r="AB711" s="1" t="n">
        <f aca="false">LN(V711/V710)</f>
        <v>-0.0115831410896306</v>
      </c>
      <c r="AC711" s="1" t="n">
        <f aca="false">LN(W711/W710)</f>
        <v>-0.00750472565406769</v>
      </c>
      <c r="BK711" s="28" t="n">
        <f aca="false">V711</f>
        <v>2.575</v>
      </c>
      <c r="BL711" s="28" t="n">
        <f aca="false">W711</f>
        <v>2.655</v>
      </c>
      <c r="BM711" s="1" t="n">
        <f aca="false">IF(BK711=0,0,IF(BL711=0,0,1))</f>
        <v>1</v>
      </c>
      <c r="BN711" s="56" t="n">
        <f aca="false">B711</f>
        <v>36389</v>
      </c>
      <c r="BO711" s="71" t="n">
        <f aca="false">IF(BM711=1,CORREL(BK692:BK711,BL692:BL711),1.1)</f>
        <v>0.898858574214389</v>
      </c>
      <c r="BP711" s="28" t="n">
        <f aca="false">IF(BM711=0," ",BO711)</f>
        <v>0.898858574214389</v>
      </c>
      <c r="BV711" s="56" t="n">
        <f aca="false">BN711</f>
        <v>36389</v>
      </c>
      <c r="BW711" s="28" t="n">
        <f aca="false">V711</f>
        <v>2.575</v>
      </c>
      <c r="BX711" s="28" t="n">
        <f aca="false">W711</f>
        <v>2.655</v>
      </c>
      <c r="BY711" s="1" t="n">
        <f aca="false">LN(BW711/BW710)</f>
        <v>-0.0115831410896306</v>
      </c>
      <c r="BZ711" s="1" t="n">
        <f aca="false">LN(BX711/BX710)</f>
        <v>-0.00750472565406769</v>
      </c>
      <c r="CA711" s="56" t="n">
        <f aca="false">BV711</f>
        <v>36389</v>
      </c>
      <c r="CB711" s="1" t="n">
        <f aca="false">IF(ISNUMBER(STDEV(BY690:BY711)),STDEV(BY690:BY711)*SQRT(252),0)</f>
        <v>0.32082844576233</v>
      </c>
      <c r="CC711" s="1" t="n">
        <f aca="false">IF(ISNUMBER(STDEV(BZ690:BZ711)),STDEV(BZ690:BZ711)*SQRT(252),0)</f>
        <v>0.287649588854954</v>
      </c>
    </row>
    <row r="712" customFormat="false" ht="12.75" hidden="false" customHeight="false" outlineLevel="0" collapsed="false">
      <c r="A712" s="1" t="n">
        <f aca="false">A713-1</f>
        <v>1145</v>
      </c>
      <c r="B712" s="56" t="n">
        <f aca="false">HLOOKUP("date",IF(TERM2="cash",cash,PRICELOOK),IF(A712&gt;=2,A712,2),FALSE())</f>
        <v>36390</v>
      </c>
      <c r="C712" s="1" t="n">
        <f aca="false">IF(MIN($N712:$O712)=0,0,N712)</f>
        <v>2.61</v>
      </c>
      <c r="D712" s="35" t="n">
        <f aca="false">IF(ma=7,AVERAGE(C706:C712),IF(ma=14,AVERAGE(C699:C712),IF(ma=30,AVERAGE(C683:C712),IF(ma=40,AVERAGE(C673:C712),0))))</f>
        <v>0</v>
      </c>
      <c r="E712" s="1" t="n">
        <f aca="false">IF(MIN($N712:$O712)=0,0,O712)</f>
        <v>2.68</v>
      </c>
      <c r="I712" s="56" t="n">
        <f aca="false">B712</f>
        <v>36390</v>
      </c>
      <c r="J712" s="35" t="n">
        <f aca="false">IF(MIN(C712,E712)=0,0,E712-C712)</f>
        <v>0.0700000000000003</v>
      </c>
      <c r="K712" s="35" t="n">
        <f aca="false">IF(ma=7,AVERAGE(J706:J712),IF(ma=14,AVERAGE(J699:J712),IF(ma=30,AVERAGE(J683:J712),IF(ma=40,AVERAGE(J673:J712),0))))</f>
        <v>0</v>
      </c>
      <c r="L712" s="35"/>
      <c r="M712" s="35"/>
      <c r="N712" s="28" t="n">
        <f aca="false">IF(BASISYN="YES",Q712-S712,Q712)</f>
        <v>2.61</v>
      </c>
      <c r="O712" s="28" t="n">
        <f aca="false">IF(BASISYN="YES",R712-T712,R712)</f>
        <v>2.68</v>
      </c>
      <c r="Q712" s="28" t="n">
        <f aca="false">IF(ISNA(V712),Q711,V712)</f>
        <v>2.61</v>
      </c>
      <c r="R712" s="28" t="n">
        <f aca="false">IF(ISNA(W712),R711,W712)</f>
        <v>2.68</v>
      </c>
      <c r="S712" s="28" t="n">
        <f aca="false">IF(ISNA(X712),S711,X712)</f>
        <v>2.745</v>
      </c>
      <c r="T712" s="28" t="n">
        <f aca="false">IF(ISNA(Y712),T711,Y712)</f>
        <v>2.745</v>
      </c>
      <c r="V712" s="28" t="n">
        <f aca="false">VLOOKUP($B712,IF(V$1=2,PRICELOOK2,IF(V$1=3,PRICELOOK3,IF(V$1=4,cash,PRICELOOK))),V$2,FALSE())</f>
        <v>2.61</v>
      </c>
      <c r="W712" s="28" t="n">
        <f aca="false">VLOOKUP($B712,IF(W$1=2,PRICELOOK2,IF(W$1=3,PRICELOOK3,IF(W$1=4,cash,PRICELOOK))),W$2,FALSE())</f>
        <v>2.68</v>
      </c>
      <c r="X712" s="28" t="n">
        <f aca="false">VLOOKUP($B712,IF(X$1=2,PRICELOOK2,IF(X$1=3,PRICELOOK3,IF(X$1=4,cash,PRICELOOK))),X$2,FALSE())</f>
        <v>2.745</v>
      </c>
      <c r="Y712" s="28" t="n">
        <f aca="false">VLOOKUP($B712,IF(Y$1=2,PRICELOOK2,IF(Y$1=3,PRICELOOK3,IF(Y$1=4,cash,PRICELOOK))),Y$2,FALSE())</f>
        <v>2.745</v>
      </c>
      <c r="AB712" s="1" t="n">
        <f aca="false">LN(V712/V711)</f>
        <v>0.0135006872189025</v>
      </c>
      <c r="AC712" s="1" t="n">
        <f aca="false">LN(W712/W711)</f>
        <v>0.00937213982886325</v>
      </c>
      <c r="BK712" s="28" t="n">
        <f aca="false">V712</f>
        <v>2.61</v>
      </c>
      <c r="BL712" s="28" t="n">
        <f aca="false">W712</f>
        <v>2.68</v>
      </c>
      <c r="BM712" s="1" t="n">
        <f aca="false">IF(BK712=0,0,IF(BL712=0,0,1))</f>
        <v>1</v>
      </c>
      <c r="BN712" s="56" t="n">
        <f aca="false">B712</f>
        <v>36390</v>
      </c>
      <c r="BO712" s="71" t="n">
        <f aca="false">IF(BM712=1,CORREL(BK693:BK712,BL693:BL712),1.1)</f>
        <v>0.900775138210656</v>
      </c>
      <c r="BP712" s="28" t="n">
        <f aca="false">IF(BM712=0," ",BO712)</f>
        <v>0.900775138210656</v>
      </c>
      <c r="BV712" s="56" t="n">
        <f aca="false">BN712</f>
        <v>36390</v>
      </c>
      <c r="BW712" s="28" t="n">
        <f aca="false">V712</f>
        <v>2.61</v>
      </c>
      <c r="BX712" s="28" t="n">
        <f aca="false">W712</f>
        <v>2.68</v>
      </c>
      <c r="BY712" s="1" t="n">
        <f aca="false">LN(BW712/BW711)</f>
        <v>0.0135006872189025</v>
      </c>
      <c r="BZ712" s="1" t="n">
        <f aca="false">LN(BX712/BX711)</f>
        <v>0.00937213982886325</v>
      </c>
      <c r="CA712" s="56" t="n">
        <f aca="false">BV712</f>
        <v>36390</v>
      </c>
      <c r="CB712" s="1" t="n">
        <f aca="false">IF(ISNUMBER(STDEV(BY691:BY712)),STDEV(BY691:BY712)*SQRT(252),0)</f>
        <v>0.321176152527056</v>
      </c>
      <c r="CC712" s="1" t="n">
        <f aca="false">IF(ISNUMBER(STDEV(BZ691:BZ712)),STDEV(BZ691:BZ712)*SQRT(252),0)</f>
        <v>0.287986482245427</v>
      </c>
    </row>
    <row r="713" customFormat="false" ht="12.75" hidden="false" customHeight="false" outlineLevel="0" collapsed="false">
      <c r="A713" s="1" t="n">
        <f aca="false">A714-1</f>
        <v>1146</v>
      </c>
      <c r="B713" s="56" t="n">
        <f aca="false">HLOOKUP("date",IF(TERM2="cash",cash,PRICELOOK),IF(A713&gt;=2,A713,2),FALSE())</f>
        <v>36391</v>
      </c>
      <c r="C713" s="1" t="n">
        <f aca="false">IF(MIN($N713:$O713)=0,0,N713)</f>
        <v>2.725</v>
      </c>
      <c r="D713" s="35" t="n">
        <f aca="false">IF(ma=7,AVERAGE(C707:C713),IF(ma=14,AVERAGE(C700:C713),IF(ma=30,AVERAGE(C684:C713),IF(ma=40,AVERAGE(C674:C713),0))))</f>
        <v>0</v>
      </c>
      <c r="E713" s="1" t="n">
        <f aca="false">IF(MIN($N713:$O713)=0,0,O713)</f>
        <v>2.755</v>
      </c>
      <c r="I713" s="56" t="n">
        <f aca="false">B713</f>
        <v>36391</v>
      </c>
      <c r="J713" s="35" t="n">
        <f aca="false">IF(MIN(C713,E713)=0,0,E713-C713)</f>
        <v>0.0299999999999998</v>
      </c>
      <c r="K713" s="35" t="n">
        <f aca="false">IF(ma=7,AVERAGE(J707:J713),IF(ma=14,AVERAGE(J700:J713),IF(ma=30,AVERAGE(J684:J713),IF(ma=40,AVERAGE(J674:J713),0))))</f>
        <v>0</v>
      </c>
      <c r="L713" s="35"/>
      <c r="M713" s="35"/>
      <c r="N713" s="28" t="n">
        <f aca="false">IF(BASISYN="YES",Q713-S713,Q713)</f>
        <v>2.725</v>
      </c>
      <c r="O713" s="28" t="n">
        <f aca="false">IF(BASISYN="YES",R713-T713,R713)</f>
        <v>2.755</v>
      </c>
      <c r="Q713" s="28" t="n">
        <f aca="false">IF(ISNA(V713),Q712,V713)</f>
        <v>2.725</v>
      </c>
      <c r="R713" s="28" t="n">
        <f aca="false">IF(ISNA(W713),R712,W713)</f>
        <v>2.755</v>
      </c>
      <c r="S713" s="28" t="n">
        <f aca="false">IF(ISNA(X713),S712,X713)</f>
        <v>2.87</v>
      </c>
      <c r="T713" s="28" t="n">
        <f aca="false">IF(ISNA(Y713),T712,Y713)</f>
        <v>2.87</v>
      </c>
      <c r="V713" s="28" t="n">
        <f aca="false">VLOOKUP($B713,IF(V$1=2,PRICELOOK2,IF(V$1=3,PRICELOOK3,IF(V$1=4,cash,PRICELOOK))),V$2,FALSE())</f>
        <v>2.725</v>
      </c>
      <c r="W713" s="28" t="n">
        <f aca="false">VLOOKUP($B713,IF(W$1=2,PRICELOOK2,IF(W$1=3,PRICELOOK3,IF(W$1=4,cash,PRICELOOK))),W$2,FALSE())</f>
        <v>2.755</v>
      </c>
      <c r="X713" s="28" t="n">
        <f aca="false">VLOOKUP($B713,IF(X$1=2,PRICELOOK2,IF(X$1=3,PRICELOOK3,IF(X$1=4,cash,PRICELOOK))),X$2,FALSE())</f>
        <v>2.87</v>
      </c>
      <c r="Y713" s="28" t="n">
        <f aca="false">VLOOKUP($B713,IF(Y$1=2,PRICELOOK2,IF(Y$1=3,PRICELOOK3,IF(Y$1=4,cash,PRICELOOK))),Y$2,FALSE())</f>
        <v>2.87</v>
      </c>
      <c r="AB713" s="1" t="n">
        <f aca="false">LN(V713/V712)</f>
        <v>0.0431182067806055</v>
      </c>
      <c r="AC713" s="1" t="n">
        <f aca="false">LN(W713/W712)</f>
        <v>0.0276006480821123</v>
      </c>
      <c r="BK713" s="28" t="n">
        <f aca="false">V713</f>
        <v>2.725</v>
      </c>
      <c r="BL713" s="28" t="n">
        <f aca="false">W713</f>
        <v>2.755</v>
      </c>
      <c r="BM713" s="1" t="n">
        <f aca="false">IF(BK713=0,0,IF(BL713=0,0,1))</f>
        <v>1</v>
      </c>
      <c r="BN713" s="56" t="n">
        <f aca="false">B713</f>
        <v>36391</v>
      </c>
      <c r="BO713" s="71" t="n">
        <f aca="false">IF(BM713=1,CORREL(BK694:BK713,BL694:BL713),1.1)</f>
        <v>0.907224113079038</v>
      </c>
      <c r="BP713" s="28" t="n">
        <f aca="false">IF(BM713=0," ",BO713)</f>
        <v>0.907224113079038</v>
      </c>
      <c r="BV713" s="56" t="n">
        <f aca="false">BN713</f>
        <v>36391</v>
      </c>
      <c r="BW713" s="28" t="n">
        <f aca="false">V713</f>
        <v>2.725</v>
      </c>
      <c r="BX713" s="28" t="n">
        <f aca="false">W713</f>
        <v>2.755</v>
      </c>
      <c r="BY713" s="1" t="n">
        <f aca="false">LN(BW713/BW712)</f>
        <v>0.0431182067806055</v>
      </c>
      <c r="BZ713" s="1" t="n">
        <f aca="false">LN(BX713/BX712)</f>
        <v>0.0276006480821123</v>
      </c>
      <c r="CA713" s="56" t="n">
        <f aca="false">BV713</f>
        <v>36391</v>
      </c>
      <c r="CB713" s="1" t="n">
        <f aca="false">IF(ISNUMBER(STDEV(BY692:BY713)),STDEV(BY692:BY713)*SQRT(252),0)</f>
        <v>0.342543644597999</v>
      </c>
      <c r="CC713" s="1" t="n">
        <f aca="false">IF(ISNUMBER(STDEV(BZ692:BZ713)),STDEV(BZ692:BZ713)*SQRT(252),0)</f>
        <v>0.296975088958608</v>
      </c>
    </row>
    <row r="714" customFormat="false" ht="12.75" hidden="false" customHeight="false" outlineLevel="0" collapsed="false">
      <c r="A714" s="1" t="n">
        <f aca="false">A715-1</f>
        <v>1147</v>
      </c>
      <c r="B714" s="56" t="n">
        <f aca="false">HLOOKUP("date",IF(TERM2="cash",cash,PRICELOOK),IF(A714&gt;=2,A714,2),FALSE())</f>
        <v>36392</v>
      </c>
      <c r="C714" s="1" t="n">
        <f aca="false">IF(MIN($N714:$O714)=0,0,N714)</f>
        <v>2.795</v>
      </c>
      <c r="D714" s="35" t="n">
        <f aca="false">IF(ma=7,AVERAGE(C708:C714),IF(ma=14,AVERAGE(C701:C714),IF(ma=30,AVERAGE(C685:C714),IF(ma=40,AVERAGE(C675:C714),0))))</f>
        <v>0</v>
      </c>
      <c r="E714" s="1" t="n">
        <f aca="false">IF(MIN($N714:$O714)=0,0,O714)</f>
        <v>2.8</v>
      </c>
      <c r="I714" s="56" t="n">
        <f aca="false">B714</f>
        <v>36392</v>
      </c>
      <c r="J714" s="35" t="n">
        <f aca="false">IF(MIN(C714,E714)=0,0,E714-C714)</f>
        <v>0.00499999999999989</v>
      </c>
      <c r="K714" s="35" t="n">
        <f aca="false">IF(ma=7,AVERAGE(J708:J714),IF(ma=14,AVERAGE(J701:J714),IF(ma=30,AVERAGE(J685:J714),IF(ma=40,AVERAGE(J675:J714),0))))</f>
        <v>0</v>
      </c>
      <c r="L714" s="35"/>
      <c r="M714" s="35"/>
      <c r="N714" s="28" t="n">
        <f aca="false">IF(BASISYN="YES",Q714-S714,Q714)</f>
        <v>2.795</v>
      </c>
      <c r="O714" s="28" t="n">
        <f aca="false">IF(BASISYN="YES",R714-T714,R714)</f>
        <v>2.8</v>
      </c>
      <c r="Q714" s="28" t="n">
        <f aca="false">IF(ISNA(V714),Q713,V714)</f>
        <v>2.795</v>
      </c>
      <c r="R714" s="28" t="n">
        <f aca="false">IF(ISNA(W714),R713,W714)</f>
        <v>2.8</v>
      </c>
      <c r="S714" s="28" t="n">
        <f aca="false">IF(ISNA(X714),S713,X714)</f>
        <v>2.96</v>
      </c>
      <c r="T714" s="28" t="n">
        <f aca="false">IF(ISNA(Y714),T713,Y714)</f>
        <v>2.96</v>
      </c>
      <c r="V714" s="28" t="n">
        <f aca="false">VLOOKUP($B714,IF(V$1=2,PRICELOOK2,IF(V$1=3,PRICELOOK3,IF(V$1=4,cash,PRICELOOK))),V$2,FALSE())</f>
        <v>2.795</v>
      </c>
      <c r="W714" s="28" t="n">
        <f aca="false">VLOOKUP($B714,IF(W$1=2,PRICELOOK2,IF(W$1=3,PRICELOOK3,IF(W$1=4,cash,PRICELOOK))),W$2,FALSE())</f>
        <v>2.8</v>
      </c>
      <c r="X714" s="28" t="n">
        <f aca="false">VLOOKUP($B714,IF(X$1=2,PRICELOOK2,IF(X$1=3,PRICELOOK3,IF(X$1=4,cash,PRICELOOK))),X$2,FALSE())</f>
        <v>2.96</v>
      </c>
      <c r="Y714" s="28" t="n">
        <f aca="false">VLOOKUP($B714,IF(Y$1=2,PRICELOOK2,IF(Y$1=3,PRICELOOK3,IF(Y$1=4,cash,PRICELOOK))),Y$2,FALSE())</f>
        <v>2.96</v>
      </c>
      <c r="AB714" s="1" t="n">
        <f aca="false">LN(V714/V713)</f>
        <v>0.025363678491855</v>
      </c>
      <c r="AC714" s="1" t="n">
        <f aca="false">LN(W714/W713)</f>
        <v>0.0162019745762804</v>
      </c>
      <c r="BK714" s="28" t="n">
        <f aca="false">V714</f>
        <v>2.795</v>
      </c>
      <c r="BL714" s="28" t="n">
        <f aca="false">W714</f>
        <v>2.8</v>
      </c>
      <c r="BM714" s="1" t="n">
        <f aca="false">IF(BK714=0,0,IF(BL714=0,0,1))</f>
        <v>1</v>
      </c>
      <c r="BN714" s="56" t="n">
        <f aca="false">B714</f>
        <v>36392</v>
      </c>
      <c r="BO714" s="71" t="n">
        <f aca="false">IF(BM714=1,CORREL(BK695:BK714,BL695:BL714),1.1)</f>
        <v>0.920412917829605</v>
      </c>
      <c r="BP714" s="28" t="n">
        <f aca="false">IF(BM714=0," ",BO714)</f>
        <v>0.920412917829605</v>
      </c>
      <c r="BV714" s="56" t="n">
        <f aca="false">BN714</f>
        <v>36392</v>
      </c>
      <c r="BW714" s="28" t="n">
        <f aca="false">V714</f>
        <v>2.795</v>
      </c>
      <c r="BX714" s="28" t="n">
        <f aca="false">W714</f>
        <v>2.8</v>
      </c>
      <c r="BY714" s="1" t="n">
        <f aca="false">LN(BW714/BW713)</f>
        <v>0.025363678491855</v>
      </c>
      <c r="BZ714" s="1" t="n">
        <f aca="false">LN(BX714/BX713)</f>
        <v>0.0162019745762804</v>
      </c>
      <c r="CA714" s="56" t="n">
        <f aca="false">BV714</f>
        <v>36392</v>
      </c>
      <c r="CB714" s="1" t="n">
        <f aca="false">IF(ISNUMBER(STDEV(BY693:BY714)),STDEV(BY693:BY714)*SQRT(252),0)</f>
        <v>0.342051389304582</v>
      </c>
      <c r="CC714" s="1" t="n">
        <f aca="false">IF(ISNUMBER(STDEV(BZ693:BZ714)),STDEV(BZ693:BZ714)*SQRT(252),0)</f>
        <v>0.295114963026859</v>
      </c>
    </row>
    <row r="715" customFormat="false" ht="12.75" hidden="false" customHeight="false" outlineLevel="0" collapsed="false">
      <c r="A715" s="1" t="n">
        <f aca="false">A716-1</f>
        <v>1148</v>
      </c>
      <c r="B715" s="56" t="n">
        <f aca="false">HLOOKUP("date",IF(TERM2="cash",cash,PRICELOOK),IF(A715&gt;=2,A715,2),FALSE())</f>
        <v>36393</v>
      </c>
      <c r="C715" s="1" t="n">
        <f aca="false">IF(MIN($N715:$O715)=0,0,N715)</f>
        <v>2.795</v>
      </c>
      <c r="D715" s="35" t="n">
        <f aca="false">IF(ma=7,AVERAGE(C709:C715),IF(ma=14,AVERAGE(C702:C715),IF(ma=30,AVERAGE(C686:C715),IF(ma=40,AVERAGE(C676:C715),0))))</f>
        <v>0</v>
      </c>
      <c r="E715" s="1" t="n">
        <f aca="false">IF(MIN($N715:$O715)=0,0,O715)</f>
        <v>2.8</v>
      </c>
      <c r="I715" s="56" t="n">
        <f aca="false">B715</f>
        <v>36393</v>
      </c>
      <c r="J715" s="35" t="n">
        <f aca="false">IF(MIN(C715,E715)=0,0,E715-C715)</f>
        <v>0.00499999999999989</v>
      </c>
      <c r="K715" s="35" t="n">
        <f aca="false">IF(ma=7,AVERAGE(J709:J715),IF(ma=14,AVERAGE(J702:J715),IF(ma=30,AVERAGE(J686:J715),IF(ma=40,AVERAGE(J676:J715),0))))</f>
        <v>0</v>
      </c>
      <c r="L715" s="35"/>
      <c r="M715" s="35"/>
      <c r="N715" s="28" t="n">
        <f aca="false">IF(BASISYN="YES",Q715-S715,Q715)</f>
        <v>2.795</v>
      </c>
      <c r="O715" s="28" t="n">
        <f aca="false">IF(BASISYN="YES",R715-T715,R715)</f>
        <v>2.8</v>
      </c>
      <c r="Q715" s="28" t="n">
        <f aca="false">IF(ISNA(V715),Q714,V715)</f>
        <v>2.795</v>
      </c>
      <c r="R715" s="28" t="n">
        <f aca="false">IF(ISNA(W715),R714,W715)</f>
        <v>2.8</v>
      </c>
      <c r="S715" s="28" t="n">
        <f aca="false">IF(ISNA(X715),S714,X715)</f>
        <v>2.96</v>
      </c>
      <c r="T715" s="28" t="n">
        <f aca="false">IF(ISNA(Y715),T714,Y715)</f>
        <v>2.96</v>
      </c>
      <c r="V715" s="28" t="n">
        <f aca="false">VLOOKUP($B715,IF(V$1=2,PRICELOOK2,IF(V$1=3,PRICELOOK3,IF(V$1=4,cash,PRICELOOK))),V$2,FALSE())</f>
        <v>2.795</v>
      </c>
      <c r="W715" s="28" t="n">
        <f aca="false">VLOOKUP($B715,IF(W$1=2,PRICELOOK2,IF(W$1=3,PRICELOOK3,IF(W$1=4,cash,PRICELOOK))),W$2,FALSE())</f>
        <v>2.8</v>
      </c>
      <c r="X715" s="28" t="n">
        <f aca="false">VLOOKUP($B715,IF(X$1=2,PRICELOOK2,IF(X$1=3,PRICELOOK3,IF(X$1=4,cash,PRICELOOK))),X$2,FALSE())</f>
        <v>2.96</v>
      </c>
      <c r="Y715" s="28" t="n">
        <f aca="false">VLOOKUP($B715,IF(Y$1=2,PRICELOOK2,IF(Y$1=3,PRICELOOK3,IF(Y$1=4,cash,PRICELOOK))),Y$2,FALSE())</f>
        <v>2.96</v>
      </c>
      <c r="AB715" s="1" t="n">
        <f aca="false">LN(V715/V714)</f>
        <v>0</v>
      </c>
      <c r="AC715" s="1" t="n">
        <f aca="false">LN(W715/W714)</f>
        <v>0</v>
      </c>
      <c r="BK715" s="28" t="n">
        <f aca="false">V715</f>
        <v>2.795</v>
      </c>
      <c r="BL715" s="28" t="n">
        <f aca="false">W715</f>
        <v>2.8</v>
      </c>
      <c r="BM715" s="1" t="n">
        <f aca="false">IF(BK715=0,0,IF(BL715=0,0,1))</f>
        <v>1</v>
      </c>
      <c r="BN715" s="56" t="n">
        <f aca="false">B715</f>
        <v>36393</v>
      </c>
      <c r="BO715" s="71" t="n">
        <f aca="false">IF(BM715=1,CORREL(BK696:BK715,BL696:BL715),1.1)</f>
        <v>0.92492826644061</v>
      </c>
      <c r="BP715" s="28" t="n">
        <f aca="false">IF(BM715=0," ",BO715)</f>
        <v>0.92492826644061</v>
      </c>
      <c r="BV715" s="56" t="n">
        <f aca="false">BN715</f>
        <v>36393</v>
      </c>
      <c r="BW715" s="28" t="n">
        <f aca="false">V715</f>
        <v>2.795</v>
      </c>
      <c r="BX715" s="28" t="n">
        <f aca="false">W715</f>
        <v>2.8</v>
      </c>
      <c r="BY715" s="1" t="n">
        <f aca="false">LN(BW715/BW714)</f>
        <v>0</v>
      </c>
      <c r="BZ715" s="1" t="n">
        <f aca="false">LN(BX715/BX714)</f>
        <v>0</v>
      </c>
      <c r="CA715" s="56" t="n">
        <f aca="false">BV715</f>
        <v>36393</v>
      </c>
      <c r="CB715" s="1" t="n">
        <f aca="false">IF(ISNUMBER(STDEV(BY694:BY715)),STDEV(BY694:BY715)*SQRT(252),0)</f>
        <v>0.286523799981228</v>
      </c>
      <c r="CC715" s="1" t="n">
        <f aca="false">IF(ISNUMBER(STDEV(BZ694:BZ715)),STDEV(BZ694:BZ715)*SQRT(252),0)</f>
        <v>0.254533965642052</v>
      </c>
    </row>
    <row r="716" customFormat="false" ht="12.75" hidden="false" customHeight="false" outlineLevel="0" collapsed="false">
      <c r="A716" s="1" t="n">
        <f aca="false">A717-1</f>
        <v>1149</v>
      </c>
      <c r="B716" s="56" t="n">
        <f aca="false">HLOOKUP("date",IF(TERM2="cash",cash,PRICELOOK),IF(A716&gt;=2,A716,2),FALSE())</f>
        <v>36394</v>
      </c>
      <c r="C716" s="1" t="n">
        <f aca="false">IF(MIN($N716:$O716)=0,0,N716)</f>
        <v>2.795</v>
      </c>
      <c r="D716" s="35" t="n">
        <f aca="false">IF(ma=7,AVERAGE(C710:C716),IF(ma=14,AVERAGE(C703:C716),IF(ma=30,AVERAGE(C687:C716),IF(ma=40,AVERAGE(C677:C716),0))))</f>
        <v>0</v>
      </c>
      <c r="E716" s="1" t="n">
        <f aca="false">IF(MIN($N716:$O716)=0,0,O716)</f>
        <v>2.8</v>
      </c>
      <c r="I716" s="56" t="n">
        <f aca="false">B716</f>
        <v>36394</v>
      </c>
      <c r="J716" s="35" t="n">
        <f aca="false">IF(MIN(C716,E716)=0,0,E716-C716)</f>
        <v>0.00499999999999989</v>
      </c>
      <c r="K716" s="35" t="n">
        <f aca="false">IF(ma=7,AVERAGE(J710:J716),IF(ma=14,AVERAGE(J703:J716),IF(ma=30,AVERAGE(J687:J716),IF(ma=40,AVERAGE(J677:J716),0))))</f>
        <v>0</v>
      </c>
      <c r="L716" s="35"/>
      <c r="M716" s="35"/>
      <c r="N716" s="28" t="n">
        <f aca="false">IF(BASISYN="YES",Q716-S716,Q716)</f>
        <v>2.795</v>
      </c>
      <c r="O716" s="28" t="n">
        <f aca="false">IF(BASISYN="YES",R716-T716,R716)</f>
        <v>2.8</v>
      </c>
      <c r="Q716" s="28" t="n">
        <f aca="false">IF(ISNA(V716),Q715,V716)</f>
        <v>2.795</v>
      </c>
      <c r="R716" s="28" t="n">
        <f aca="false">IF(ISNA(W716),R715,W716)</f>
        <v>2.8</v>
      </c>
      <c r="S716" s="28" t="n">
        <f aca="false">IF(ISNA(X716),S715,X716)</f>
        <v>2.96</v>
      </c>
      <c r="T716" s="28" t="n">
        <f aca="false">IF(ISNA(Y716),T715,Y716)</f>
        <v>2.96</v>
      </c>
      <c r="V716" s="28" t="n">
        <f aca="false">VLOOKUP($B716,IF(V$1=2,PRICELOOK2,IF(V$1=3,PRICELOOK3,IF(V$1=4,cash,PRICELOOK))),V$2,FALSE())</f>
        <v>2.795</v>
      </c>
      <c r="W716" s="28" t="n">
        <f aca="false">VLOOKUP($B716,IF(W$1=2,PRICELOOK2,IF(W$1=3,PRICELOOK3,IF(W$1=4,cash,PRICELOOK))),W$2,FALSE())</f>
        <v>2.8</v>
      </c>
      <c r="X716" s="28" t="n">
        <f aca="false">VLOOKUP($B716,IF(X$1=2,PRICELOOK2,IF(X$1=3,PRICELOOK3,IF(X$1=4,cash,PRICELOOK))),X$2,FALSE())</f>
        <v>2.96</v>
      </c>
      <c r="Y716" s="28" t="n">
        <f aca="false">VLOOKUP($B716,IF(Y$1=2,PRICELOOK2,IF(Y$1=3,PRICELOOK3,IF(Y$1=4,cash,PRICELOOK))),Y$2,FALSE())</f>
        <v>2.96</v>
      </c>
      <c r="AB716" s="1" t="n">
        <f aca="false">LN(V716/V715)</f>
        <v>0</v>
      </c>
      <c r="AC716" s="1" t="n">
        <f aca="false">LN(W716/W715)</f>
        <v>0</v>
      </c>
      <c r="BK716" s="28" t="n">
        <f aca="false">V716</f>
        <v>2.795</v>
      </c>
      <c r="BL716" s="28" t="n">
        <f aca="false">W716</f>
        <v>2.8</v>
      </c>
      <c r="BM716" s="1" t="n">
        <f aca="false">IF(BK716=0,0,IF(BL716=0,0,1))</f>
        <v>1</v>
      </c>
      <c r="BN716" s="56" t="n">
        <f aca="false">B716</f>
        <v>36394</v>
      </c>
      <c r="BO716" s="71" t="n">
        <f aca="false">IF(BM716=1,CORREL(BK697:BK716,BL697:BL716),1.1)</f>
        <v>0.932290669143614</v>
      </c>
      <c r="BP716" s="28" t="n">
        <f aca="false">IF(BM716=0," ",BO716)</f>
        <v>0.932290669143614</v>
      </c>
      <c r="BV716" s="56" t="n">
        <f aca="false">BN716</f>
        <v>36394</v>
      </c>
      <c r="BW716" s="28" t="n">
        <f aca="false">V716</f>
        <v>2.795</v>
      </c>
      <c r="BX716" s="28" t="n">
        <f aca="false">W716</f>
        <v>2.8</v>
      </c>
      <c r="BY716" s="1" t="n">
        <f aca="false">LN(BW716/BW715)</f>
        <v>0</v>
      </c>
      <c r="BZ716" s="1" t="n">
        <f aca="false">LN(BX716/BX715)</f>
        <v>0</v>
      </c>
      <c r="CA716" s="56" t="n">
        <f aca="false">BV716</f>
        <v>36394</v>
      </c>
      <c r="CB716" s="1" t="n">
        <f aca="false">IF(ISNUMBER(STDEV(BY695:BY716)),STDEV(BY695:BY716)*SQRT(252),0)</f>
        <v>0.286523799981228</v>
      </c>
      <c r="CC716" s="1" t="n">
        <f aca="false">IF(ISNUMBER(STDEV(BZ695:BZ716)),STDEV(BZ695:BZ716)*SQRT(252),0)</f>
        <v>0.254533965642052</v>
      </c>
    </row>
    <row r="717" customFormat="false" ht="12.75" hidden="false" customHeight="false" outlineLevel="0" collapsed="false">
      <c r="A717" s="1" t="n">
        <f aca="false">A718-1</f>
        <v>1150</v>
      </c>
      <c r="B717" s="56" t="n">
        <f aca="false">HLOOKUP("date",IF(TERM2="cash",cash,PRICELOOK),IF(A717&gt;=2,A717,2),FALSE())</f>
        <v>36395</v>
      </c>
      <c r="C717" s="1" t="n">
        <f aca="false">IF(MIN($N717:$O717)=0,0,N717)</f>
        <v>2.77</v>
      </c>
      <c r="D717" s="35" t="n">
        <f aca="false">IF(ma=7,AVERAGE(C711:C717),IF(ma=14,AVERAGE(C704:C717),IF(ma=30,AVERAGE(C688:C717),IF(ma=40,AVERAGE(C678:C717),0))))</f>
        <v>0</v>
      </c>
      <c r="E717" s="1" t="n">
        <f aca="false">IF(MIN($N717:$O717)=0,0,O717)</f>
        <v>2.835</v>
      </c>
      <c r="I717" s="56" t="n">
        <f aca="false">B717</f>
        <v>36395</v>
      </c>
      <c r="J717" s="35" t="n">
        <f aca="false">IF(MIN(C717,E717)=0,0,E717-C717)</f>
        <v>0.065</v>
      </c>
      <c r="K717" s="35" t="n">
        <f aca="false">IF(ma=7,AVERAGE(J711:J717),IF(ma=14,AVERAGE(J704:J717),IF(ma=30,AVERAGE(J688:J717),IF(ma=40,AVERAGE(J678:J717),0))))</f>
        <v>0</v>
      </c>
      <c r="L717" s="35"/>
      <c r="M717" s="35"/>
      <c r="N717" s="28" t="n">
        <f aca="false">IF(BASISYN="YES",Q717-S717,Q717)</f>
        <v>2.77</v>
      </c>
      <c r="O717" s="28" t="n">
        <f aca="false">IF(BASISYN="YES",R717-T717,R717)</f>
        <v>2.835</v>
      </c>
      <c r="Q717" s="28" t="n">
        <f aca="false">IF(ISNA(V717),Q716,V717)</f>
        <v>2.77</v>
      </c>
      <c r="R717" s="28" t="n">
        <f aca="false">IF(ISNA(W717),R716,W717)</f>
        <v>2.835</v>
      </c>
      <c r="S717" s="28" t="n">
        <f aca="false">IF(ISNA(X717),S716,X717)</f>
        <v>2.95</v>
      </c>
      <c r="T717" s="28" t="n">
        <f aca="false">IF(ISNA(Y717),T716,Y717)</f>
        <v>2.95</v>
      </c>
      <c r="V717" s="28" t="n">
        <f aca="false">VLOOKUP($B717,IF(V$1=2,PRICELOOK2,IF(V$1=3,PRICELOOK3,IF(V$1=4,cash,PRICELOOK))),V$2,FALSE())</f>
        <v>2.77</v>
      </c>
      <c r="W717" s="28" t="n">
        <f aca="false">VLOOKUP($B717,IF(W$1=2,PRICELOOK2,IF(W$1=3,PRICELOOK3,IF(W$1=4,cash,PRICELOOK))),W$2,FALSE())</f>
        <v>2.835</v>
      </c>
      <c r="X717" s="28" t="n">
        <f aca="false">VLOOKUP($B717,IF(X$1=2,PRICELOOK2,IF(X$1=3,PRICELOOK3,IF(X$1=4,cash,PRICELOOK))),X$2,FALSE())</f>
        <v>2.95</v>
      </c>
      <c r="Y717" s="28" t="n">
        <f aca="false">VLOOKUP($B717,IF(Y$1=2,PRICELOOK2,IF(Y$1=3,PRICELOOK3,IF(Y$1=4,cash,PRICELOOK))),Y$2,FALSE())</f>
        <v>2.95</v>
      </c>
      <c r="AB717" s="1" t="n">
        <f aca="false">LN(V717/V716)</f>
        <v>-0.0089847864078153</v>
      </c>
      <c r="AC717" s="1" t="n">
        <f aca="false">LN(W717/W716)</f>
        <v>0.0124225199985571</v>
      </c>
      <c r="BK717" s="28" t="n">
        <f aca="false">V717</f>
        <v>2.77</v>
      </c>
      <c r="BL717" s="28" t="n">
        <f aca="false">W717</f>
        <v>2.835</v>
      </c>
      <c r="BM717" s="1" t="n">
        <f aca="false">IF(BK717=0,0,IF(BL717=0,0,1))</f>
        <v>1</v>
      </c>
      <c r="BN717" s="56" t="n">
        <f aca="false">B717</f>
        <v>36395</v>
      </c>
      <c r="BO717" s="71" t="n">
        <f aca="false">IF(BM717=1,CORREL(BK698:BK717,BL698:BL717),1.1)</f>
        <v>0.94334105394038</v>
      </c>
      <c r="BP717" s="28" t="n">
        <f aca="false">IF(BM717=0," ",BO717)</f>
        <v>0.94334105394038</v>
      </c>
      <c r="BV717" s="56" t="n">
        <f aca="false">BN717</f>
        <v>36395</v>
      </c>
      <c r="BW717" s="28" t="n">
        <f aca="false">V717</f>
        <v>2.77</v>
      </c>
      <c r="BX717" s="28" t="n">
        <f aca="false">W717</f>
        <v>2.835</v>
      </c>
      <c r="BY717" s="1" t="n">
        <f aca="false">LN(BW717/BW716)</f>
        <v>-0.0089847864078153</v>
      </c>
      <c r="BZ717" s="1" t="n">
        <f aca="false">LN(BX717/BX716)</f>
        <v>0.0124225199985571</v>
      </c>
      <c r="CA717" s="56" t="n">
        <f aca="false">BV717</f>
        <v>36395</v>
      </c>
      <c r="CB717" s="1" t="n">
        <f aca="false">IF(ISNUMBER(STDEV(BY696:BY717)),STDEV(BY696:BY717)*SQRT(252),0)</f>
        <v>0.290642769517547</v>
      </c>
      <c r="CC717" s="1" t="n">
        <f aca="false">IF(ISNUMBER(STDEV(BZ696:BZ717)),STDEV(BZ696:BZ717)*SQRT(252),0)</f>
        <v>0.255042071241264</v>
      </c>
    </row>
    <row r="718" customFormat="false" ht="12.75" hidden="false" customHeight="false" outlineLevel="0" collapsed="false">
      <c r="A718" s="1" t="n">
        <f aca="false">A719-1</f>
        <v>1151</v>
      </c>
      <c r="B718" s="56" t="n">
        <f aca="false">HLOOKUP("date",IF(TERM2="cash",cash,PRICELOOK),IF(A718&gt;=2,A718,2),FALSE())</f>
        <v>36396</v>
      </c>
      <c r="C718" s="1" t="n">
        <f aca="false">IF(MIN($N718:$O718)=0,0,N718)</f>
        <v>2.88</v>
      </c>
      <c r="D718" s="35" t="n">
        <f aca="false">IF(ma=7,AVERAGE(C712:C718),IF(ma=14,AVERAGE(C705:C718),IF(ma=30,AVERAGE(C689:C718),IF(ma=40,AVERAGE(C679:C718),0))))</f>
        <v>0</v>
      </c>
      <c r="E718" s="1" t="n">
        <f aca="false">IF(MIN($N718:$O718)=0,0,O718)</f>
        <v>2.935</v>
      </c>
      <c r="I718" s="56" t="n">
        <f aca="false">B718</f>
        <v>36396</v>
      </c>
      <c r="J718" s="35" t="n">
        <f aca="false">IF(MIN(C718,E718)=0,0,E718-C718)</f>
        <v>0.0550000000000002</v>
      </c>
      <c r="K718" s="35" t="n">
        <f aca="false">IF(ma=7,AVERAGE(J712:J718),IF(ma=14,AVERAGE(J705:J718),IF(ma=30,AVERAGE(J689:J718),IF(ma=40,AVERAGE(J679:J718),0))))</f>
        <v>0</v>
      </c>
      <c r="L718" s="35"/>
      <c r="M718" s="35"/>
      <c r="N718" s="28" t="n">
        <f aca="false">IF(BASISYN="YES",Q718-S718,Q718)</f>
        <v>2.88</v>
      </c>
      <c r="O718" s="28" t="n">
        <f aca="false">IF(BASISYN="YES",R718-T718,R718)</f>
        <v>2.935</v>
      </c>
      <c r="Q718" s="28" t="n">
        <f aca="false">IF(ISNA(V718),Q717,V718)</f>
        <v>2.88</v>
      </c>
      <c r="R718" s="28" t="n">
        <f aca="false">IF(ISNA(W718),R717,W718)</f>
        <v>2.935</v>
      </c>
      <c r="S718" s="28" t="n">
        <f aca="false">IF(ISNA(X718),S717,X718)</f>
        <v>3.02</v>
      </c>
      <c r="T718" s="28" t="n">
        <f aca="false">IF(ISNA(Y718),T717,Y718)</f>
        <v>3.02</v>
      </c>
      <c r="V718" s="28" t="n">
        <f aca="false">VLOOKUP($B718,IF(V$1=2,PRICELOOK2,IF(V$1=3,PRICELOOK3,IF(V$1=4,cash,PRICELOOK))),V$2,FALSE())</f>
        <v>2.88</v>
      </c>
      <c r="W718" s="28" t="n">
        <f aca="false">VLOOKUP($B718,IF(W$1=2,PRICELOOK2,IF(W$1=3,PRICELOOK3,IF(W$1=4,cash,PRICELOOK))),W$2,FALSE())</f>
        <v>2.935</v>
      </c>
      <c r="X718" s="28" t="n">
        <f aca="false">VLOOKUP($B718,IF(X$1=2,PRICELOOK2,IF(X$1=3,PRICELOOK3,IF(X$1=4,cash,PRICELOOK))),X$2,FALSE())</f>
        <v>3.02</v>
      </c>
      <c r="Y718" s="28" t="n">
        <f aca="false">VLOOKUP($B718,IF(Y$1=2,PRICELOOK2,IF(Y$1=3,PRICELOOK3,IF(Y$1=4,cash,PRICELOOK))),Y$2,FALSE())</f>
        <v>3.02</v>
      </c>
      <c r="AB718" s="1" t="n">
        <f aca="false">LN(V718/V717)</f>
        <v>0.0389429739486073</v>
      </c>
      <c r="AC718" s="1" t="n">
        <f aca="false">LN(W718/W717)</f>
        <v>0.0346655161003444</v>
      </c>
      <c r="BK718" s="28" t="n">
        <f aca="false">V718</f>
        <v>2.88</v>
      </c>
      <c r="BL718" s="28" t="n">
        <f aca="false">W718</f>
        <v>2.935</v>
      </c>
      <c r="BM718" s="1" t="n">
        <f aca="false">IF(BK718=0,0,IF(BL718=0,0,1))</f>
        <v>1</v>
      </c>
      <c r="BN718" s="56" t="n">
        <f aca="false">B718</f>
        <v>36396</v>
      </c>
      <c r="BO718" s="71" t="n">
        <f aca="false">IF(BM718=1,CORREL(BK699:BK718,BL699:BL718),1.1)</f>
        <v>0.965183529595962</v>
      </c>
      <c r="BP718" s="28" t="n">
        <f aca="false">IF(BM718=0," ",BO718)</f>
        <v>0.965183529595962</v>
      </c>
      <c r="BV718" s="56" t="n">
        <f aca="false">BN718</f>
        <v>36396</v>
      </c>
      <c r="BW718" s="28" t="n">
        <f aca="false">V718</f>
        <v>2.88</v>
      </c>
      <c r="BX718" s="28" t="n">
        <f aca="false">W718</f>
        <v>2.935</v>
      </c>
      <c r="BY718" s="1" t="n">
        <f aca="false">LN(BW718/BW717)</f>
        <v>0.0389429739486073</v>
      </c>
      <c r="BZ718" s="1" t="n">
        <f aca="false">LN(BX718/BX717)</f>
        <v>0.0346655161003444</v>
      </c>
      <c r="CA718" s="56" t="n">
        <f aca="false">BV718</f>
        <v>36396</v>
      </c>
      <c r="CB718" s="1" t="n">
        <f aca="false">IF(ISNUMBER(STDEV(BY697:BY718)),STDEV(BY697:BY718)*SQRT(252),0)</f>
        <v>0.30898602012297</v>
      </c>
      <c r="CC718" s="1" t="n">
        <f aca="false">IF(ISNUMBER(STDEV(BZ697:BZ718)),STDEV(BZ697:BZ718)*SQRT(252),0)</f>
        <v>0.270613066825436</v>
      </c>
    </row>
    <row r="719" customFormat="false" ht="12.75" hidden="false" customHeight="false" outlineLevel="0" collapsed="false">
      <c r="A719" s="1" t="n">
        <f aca="false">A720-1</f>
        <v>1152</v>
      </c>
      <c r="B719" s="56" t="n">
        <f aca="false">HLOOKUP("date",IF(TERM2="cash",cash,PRICELOOK),IF(A719&gt;=2,A719,2),FALSE())</f>
        <v>36397</v>
      </c>
      <c r="C719" s="1" t="n">
        <f aca="false">IF(MIN($N719:$O719)=0,0,N719)</f>
        <v>2.945</v>
      </c>
      <c r="D719" s="35" t="n">
        <f aca="false">IF(ma=7,AVERAGE(C713:C719),IF(ma=14,AVERAGE(C706:C719),IF(ma=30,AVERAGE(C690:C719),IF(ma=40,AVERAGE(C680:C719),0))))</f>
        <v>0</v>
      </c>
      <c r="E719" s="1" t="n">
        <f aca="false">IF(MIN($N719:$O719)=0,0,O719)</f>
        <v>3.02</v>
      </c>
      <c r="I719" s="56" t="n">
        <f aca="false">B719</f>
        <v>36397</v>
      </c>
      <c r="J719" s="35" t="n">
        <f aca="false">IF(MIN(C719,E719)=0,0,E719-C719)</f>
        <v>0.0750000000000002</v>
      </c>
      <c r="K719" s="35" t="n">
        <f aca="false">IF(ma=7,AVERAGE(J713:J719),IF(ma=14,AVERAGE(J706:J719),IF(ma=30,AVERAGE(J690:J719),IF(ma=40,AVERAGE(J680:J719),0))))</f>
        <v>0</v>
      </c>
      <c r="L719" s="35"/>
      <c r="M719" s="35"/>
      <c r="N719" s="28" t="n">
        <f aca="false">IF(BASISYN="YES",Q719-S719,Q719)</f>
        <v>2.945</v>
      </c>
      <c r="O719" s="28" t="n">
        <f aca="false">IF(BASISYN="YES",R719-T719,R719)</f>
        <v>3.02</v>
      </c>
      <c r="Q719" s="28" t="n">
        <f aca="false">IF(ISNA(V719),Q718,V719)</f>
        <v>2.945</v>
      </c>
      <c r="R719" s="28" t="n">
        <f aca="false">IF(ISNA(W719),R718,W719)</f>
        <v>3.02</v>
      </c>
      <c r="S719" s="28" t="n">
        <f aca="false">IF(ISNA(X719),S718,X719)</f>
        <v>3.08</v>
      </c>
      <c r="T719" s="28" t="n">
        <f aca="false">IF(ISNA(Y719),T718,Y719)</f>
        <v>3.08</v>
      </c>
      <c r="V719" s="28" t="n">
        <f aca="false">VLOOKUP($B719,IF(V$1=2,PRICELOOK2,IF(V$1=3,PRICELOOK3,IF(V$1=4,cash,PRICELOOK))),V$2,FALSE())</f>
        <v>2.945</v>
      </c>
      <c r="W719" s="28" t="n">
        <f aca="false">VLOOKUP($B719,IF(W$1=2,PRICELOOK2,IF(W$1=3,PRICELOOK3,IF(W$1=4,cash,PRICELOOK))),W$2,FALSE())</f>
        <v>3.02</v>
      </c>
      <c r="X719" s="28" t="n">
        <f aca="false">VLOOKUP($B719,IF(X$1=2,PRICELOOK2,IF(X$1=3,PRICELOOK3,IF(X$1=4,cash,PRICELOOK))),X$2,FALSE())</f>
        <v>3.08</v>
      </c>
      <c r="Y719" s="28" t="n">
        <f aca="false">VLOOKUP($B719,IF(Y$1=2,PRICELOOK2,IF(Y$1=3,PRICELOOK3,IF(Y$1=4,cash,PRICELOOK))),Y$2,FALSE())</f>
        <v>3.08</v>
      </c>
      <c r="AB719" s="1" t="n">
        <f aca="false">LN(V719/V718)</f>
        <v>0.0223185229556954</v>
      </c>
      <c r="AC719" s="1" t="n">
        <f aca="false">LN(W719/W718)</f>
        <v>0.0285493781067184</v>
      </c>
      <c r="BK719" s="28" t="n">
        <f aca="false">V719</f>
        <v>2.945</v>
      </c>
      <c r="BL719" s="28" t="n">
        <f aca="false">W719</f>
        <v>3.02</v>
      </c>
      <c r="BM719" s="1" t="n">
        <f aca="false">IF(BK719=0,0,IF(BL719=0,0,1))</f>
        <v>1</v>
      </c>
      <c r="BN719" s="56" t="n">
        <f aca="false">B719</f>
        <v>36397</v>
      </c>
      <c r="BO719" s="71" t="n">
        <f aca="false">IF(BM719=1,CORREL(BK700:BK719,BL700:BL719),1.1)</f>
        <v>0.979227996976627</v>
      </c>
      <c r="BP719" s="28" t="n">
        <f aca="false">IF(BM719=0," ",BO719)</f>
        <v>0.979227996976627</v>
      </c>
      <c r="BV719" s="56" t="n">
        <f aca="false">BN719</f>
        <v>36397</v>
      </c>
      <c r="BW719" s="28" t="n">
        <f aca="false">V719</f>
        <v>2.945</v>
      </c>
      <c r="BX719" s="28" t="n">
        <f aca="false">W719</f>
        <v>3.02</v>
      </c>
      <c r="BY719" s="1" t="n">
        <f aca="false">LN(BW719/BW718)</f>
        <v>0.0223185229556954</v>
      </c>
      <c r="BZ719" s="1" t="n">
        <f aca="false">LN(BX719/BX718)</f>
        <v>0.0285493781067184</v>
      </c>
      <c r="CA719" s="56" t="n">
        <f aca="false">BV719</f>
        <v>36397</v>
      </c>
      <c r="CB719" s="1" t="n">
        <f aca="false">IF(ISNUMBER(STDEV(BY698:BY719)),STDEV(BY698:BY719)*SQRT(252),0)</f>
        <v>0.304635476453718</v>
      </c>
      <c r="CC719" s="1" t="n">
        <f aca="false">IF(ISNUMBER(STDEV(BZ698:BZ719)),STDEV(BZ698:BZ719)*SQRT(252),0)</f>
        <v>0.273651133122914</v>
      </c>
    </row>
    <row r="720" customFormat="false" ht="12.75" hidden="false" customHeight="false" outlineLevel="0" collapsed="false">
      <c r="A720" s="1" t="n">
        <f aca="false">A721-1</f>
        <v>1153</v>
      </c>
      <c r="B720" s="56" t="n">
        <f aca="false">HLOOKUP("date",IF(TERM2="cash",cash,PRICELOOK),IF(A720&gt;=2,A720,2),FALSE())</f>
        <v>36398</v>
      </c>
      <c r="C720" s="1" t="n">
        <f aca="false">IF(MIN($N720:$O720)=0,0,N720)</f>
        <v>2.88</v>
      </c>
      <c r="D720" s="35" t="n">
        <f aca="false">IF(ma=7,AVERAGE(C714:C720),IF(ma=14,AVERAGE(C707:C720),IF(ma=30,AVERAGE(C691:C720),IF(ma=40,AVERAGE(C681:C720),0))))</f>
        <v>0</v>
      </c>
      <c r="E720" s="1" t="n">
        <f aca="false">IF(MIN($N720:$O720)=0,0,O720)</f>
        <v>2.97</v>
      </c>
      <c r="I720" s="56" t="n">
        <f aca="false">B720</f>
        <v>36398</v>
      </c>
      <c r="J720" s="35" t="n">
        <f aca="false">IF(MIN(C720,E720)=0,0,E720-C720)</f>
        <v>0.0900000000000003</v>
      </c>
      <c r="K720" s="35" t="n">
        <f aca="false">IF(ma=7,AVERAGE(J714:J720),IF(ma=14,AVERAGE(J707:J720),IF(ma=30,AVERAGE(J691:J720),IF(ma=40,AVERAGE(J681:J720),0))))</f>
        <v>0</v>
      </c>
      <c r="L720" s="35"/>
      <c r="M720" s="35"/>
      <c r="N720" s="28" t="n">
        <f aca="false">IF(BASISYN="YES",Q720-S720,Q720)</f>
        <v>2.88</v>
      </c>
      <c r="O720" s="28" t="n">
        <f aca="false">IF(BASISYN="YES",R720-T720,R720)</f>
        <v>2.97</v>
      </c>
      <c r="Q720" s="28" t="n">
        <f aca="false">IF(ISNA(V720),Q719,V720)</f>
        <v>2.88</v>
      </c>
      <c r="R720" s="28" t="n">
        <f aca="false">IF(ISNA(W720),R719,W720)</f>
        <v>2.97</v>
      </c>
      <c r="S720" s="28" t="n">
        <f aca="false">IF(ISNA(X720),S719,X720)</f>
        <v>2.985</v>
      </c>
      <c r="T720" s="28" t="n">
        <f aca="false">IF(ISNA(Y720),T719,Y720)</f>
        <v>2.985</v>
      </c>
      <c r="V720" s="28" t="n">
        <f aca="false">VLOOKUP($B720,IF(V$1=2,PRICELOOK2,IF(V$1=3,PRICELOOK3,IF(V$1=4,cash,PRICELOOK))),V$2,FALSE())</f>
        <v>2.88</v>
      </c>
      <c r="W720" s="28" t="n">
        <f aca="false">VLOOKUP($B720,IF(W$1=2,PRICELOOK2,IF(W$1=3,PRICELOOK3,IF(W$1=4,cash,PRICELOOK))),W$2,FALSE())</f>
        <v>2.97</v>
      </c>
      <c r="X720" s="28" t="n">
        <f aca="false">VLOOKUP($B720,IF(X$1=2,PRICELOOK2,IF(X$1=3,PRICELOOK3,IF(X$1=4,cash,PRICELOOK))),X$2,FALSE())</f>
        <v>2.985</v>
      </c>
      <c r="Y720" s="28" t="n">
        <f aca="false">VLOOKUP($B720,IF(Y$1=2,PRICELOOK2,IF(Y$1=3,PRICELOOK3,IF(Y$1=4,cash,PRICELOOK))),Y$2,FALSE())</f>
        <v>2.985</v>
      </c>
      <c r="AB720" s="1" t="n">
        <f aca="false">LN(V720/V719)</f>
        <v>-0.0223185229556955</v>
      </c>
      <c r="AC720" s="1" t="n">
        <f aca="false">LN(W720/W719)</f>
        <v>-0.01669487857217</v>
      </c>
      <c r="BK720" s="28" t="n">
        <f aca="false">V720</f>
        <v>2.88</v>
      </c>
      <c r="BL720" s="28" t="n">
        <f aca="false">W720</f>
        <v>2.97</v>
      </c>
      <c r="BM720" s="1" t="n">
        <f aca="false">IF(BK720=0,0,IF(BL720=0,0,1))</f>
        <v>1</v>
      </c>
      <c r="BN720" s="56" t="n">
        <f aca="false">B720</f>
        <v>36398</v>
      </c>
      <c r="BO720" s="71" t="n">
        <f aca="false">IF(BM720=1,CORREL(BK701:BK720,BL701:BL720),1.1)</f>
        <v>0.978285283598205</v>
      </c>
      <c r="BP720" s="28" t="n">
        <f aca="false">IF(BM720=0," ",BO720)</f>
        <v>0.978285283598205</v>
      </c>
      <c r="BV720" s="56" t="n">
        <f aca="false">BN720</f>
        <v>36398</v>
      </c>
      <c r="BW720" s="28" t="n">
        <f aca="false">V720</f>
        <v>2.88</v>
      </c>
      <c r="BX720" s="28" t="n">
        <f aca="false">W720</f>
        <v>2.97</v>
      </c>
      <c r="BY720" s="1" t="n">
        <f aca="false">LN(BW720/BW719)</f>
        <v>-0.0223185229556955</v>
      </c>
      <c r="BZ720" s="1" t="n">
        <f aca="false">LN(BX720/BX719)</f>
        <v>-0.01669487857217</v>
      </c>
      <c r="CA720" s="56" t="n">
        <f aca="false">BV720</f>
        <v>36398</v>
      </c>
      <c r="CB720" s="1" t="n">
        <f aca="false">IF(ISNUMBER(STDEV(BY699:BY720)),STDEV(BY699:BY720)*SQRT(252),0)</f>
        <v>0.317851956304883</v>
      </c>
      <c r="CC720" s="1" t="n">
        <f aca="false">IF(ISNUMBER(STDEV(BZ699:BZ720)),STDEV(BZ699:BZ720)*SQRT(252),0)</f>
        <v>0.283423185434658</v>
      </c>
    </row>
    <row r="721" customFormat="false" ht="12.75" hidden="false" customHeight="false" outlineLevel="0" collapsed="false">
      <c r="A721" s="1" t="n">
        <f aca="false">A722-1</f>
        <v>1154</v>
      </c>
      <c r="B721" s="56" t="n">
        <f aca="false">HLOOKUP("date",IF(TERM2="cash",cash,PRICELOOK),IF(A721&gt;=2,A721,2),FALSE())</f>
        <v>36399</v>
      </c>
      <c r="C721" s="1" t="n">
        <f aca="false">IF(MIN($N721:$O721)=0,0,N721)</f>
        <v>2.76</v>
      </c>
      <c r="D721" s="35" t="n">
        <f aca="false">IF(ma=7,AVERAGE(C715:C721),IF(ma=14,AVERAGE(C708:C721),IF(ma=30,AVERAGE(C692:C721),IF(ma=40,AVERAGE(C682:C721),0))))</f>
        <v>0</v>
      </c>
      <c r="E721" s="1" t="n">
        <f aca="false">IF(MIN($N721:$O721)=0,0,O721)</f>
        <v>2.925</v>
      </c>
      <c r="I721" s="56" t="n">
        <f aca="false">B721</f>
        <v>36399</v>
      </c>
      <c r="J721" s="35" t="n">
        <f aca="false">IF(MIN(C721,E721)=0,0,E721-C721)</f>
        <v>0.165</v>
      </c>
      <c r="K721" s="35" t="n">
        <f aca="false">IF(ma=7,AVERAGE(J715:J721),IF(ma=14,AVERAGE(J708:J721),IF(ma=30,AVERAGE(J692:J721),IF(ma=40,AVERAGE(J682:J721),0))))</f>
        <v>0</v>
      </c>
      <c r="L721" s="35"/>
      <c r="M721" s="35"/>
      <c r="N721" s="28" t="n">
        <f aca="false">IF(BASISYN="YES",Q721-S721,Q721)</f>
        <v>2.76</v>
      </c>
      <c r="O721" s="28" t="n">
        <f aca="false">IF(BASISYN="YES",R721-T721,R721)</f>
        <v>2.925</v>
      </c>
      <c r="Q721" s="28" t="n">
        <f aca="false">IF(ISNA(V721),Q720,V721)</f>
        <v>2.76</v>
      </c>
      <c r="R721" s="28" t="n">
        <f aca="false">IF(ISNA(W721),R720,W721)</f>
        <v>2.925</v>
      </c>
      <c r="S721" s="28" t="n">
        <f aca="false">IF(ISNA(X721),S720,X721)</f>
        <v>2.87</v>
      </c>
      <c r="T721" s="28" t="n">
        <f aca="false">IF(ISNA(Y721),T720,Y721)</f>
        <v>2.87</v>
      </c>
      <c r="V721" s="28" t="n">
        <f aca="false">VLOOKUP($B721,IF(V$1=2,PRICELOOK2,IF(V$1=3,PRICELOOK3,IF(V$1=4,cash,PRICELOOK))),V$2,FALSE())</f>
        <v>2.76</v>
      </c>
      <c r="W721" s="28" t="n">
        <f aca="false">VLOOKUP($B721,IF(W$1=2,PRICELOOK2,IF(W$1=3,PRICELOOK3,IF(W$1=4,cash,PRICELOOK))),W$2,FALSE())</f>
        <v>2.925</v>
      </c>
      <c r="X721" s="28" t="n">
        <f aca="false">VLOOKUP($B721,IF(X$1=2,PRICELOOK2,IF(X$1=3,PRICELOOK3,IF(X$1=4,cash,PRICELOOK))),X$2,FALSE())</f>
        <v>2.87</v>
      </c>
      <c r="Y721" s="28" t="n">
        <f aca="false">VLOOKUP($B721,IF(Y$1=2,PRICELOOK2,IF(Y$1=3,PRICELOOK3,IF(Y$1=4,cash,PRICELOOK))),Y$2,FALSE())</f>
        <v>2.87</v>
      </c>
      <c r="AB721" s="1" t="n">
        <f aca="false">LN(V721/V720)</f>
        <v>-0.042559614418796</v>
      </c>
      <c r="AC721" s="1" t="n">
        <f aca="false">LN(W721/W720)</f>
        <v>-0.0152674721307885</v>
      </c>
      <c r="BK721" s="28" t="n">
        <f aca="false">V721</f>
        <v>2.76</v>
      </c>
      <c r="BL721" s="28" t="n">
        <f aca="false">W721</f>
        <v>2.925</v>
      </c>
      <c r="BM721" s="1" t="n">
        <f aca="false">IF(BK721=0,0,IF(BL721=0,0,1))</f>
        <v>1</v>
      </c>
      <c r="BN721" s="56" t="n">
        <f aca="false">B721</f>
        <v>36399</v>
      </c>
      <c r="BO721" s="71" t="n">
        <f aca="false">IF(BM721=1,CORREL(BK702:BK721,BL702:BL721),1.1)</f>
        <v>0.958602704686993</v>
      </c>
      <c r="BP721" s="28" t="n">
        <f aca="false">IF(BM721=0," ",BO721)</f>
        <v>0.958602704686993</v>
      </c>
      <c r="BV721" s="56" t="n">
        <f aca="false">BN721</f>
        <v>36399</v>
      </c>
      <c r="BW721" s="28" t="n">
        <f aca="false">V721</f>
        <v>2.76</v>
      </c>
      <c r="BX721" s="28" t="n">
        <f aca="false">W721</f>
        <v>2.925</v>
      </c>
      <c r="BY721" s="1" t="n">
        <f aca="false">LN(BW721/BW720)</f>
        <v>-0.042559614418796</v>
      </c>
      <c r="BZ721" s="1" t="n">
        <f aca="false">LN(BX721/BX720)</f>
        <v>-0.0152674721307885</v>
      </c>
      <c r="CA721" s="56" t="n">
        <f aca="false">BV721</f>
        <v>36399</v>
      </c>
      <c r="CB721" s="1" t="n">
        <f aca="false">IF(ISNUMBER(STDEV(BY700:BY721)),STDEV(BY700:BY721)*SQRT(252),0)</f>
        <v>0.357873017711621</v>
      </c>
      <c r="CC721" s="1" t="n">
        <f aca="false">IF(ISNUMBER(STDEV(BZ700:BZ721)),STDEV(BZ700:BZ721)*SQRT(252),0)</f>
        <v>0.291371694346489</v>
      </c>
    </row>
    <row r="722" customFormat="false" ht="12.75" hidden="false" customHeight="false" outlineLevel="0" collapsed="false">
      <c r="A722" s="1" t="n">
        <f aca="false">A723-1</f>
        <v>1155</v>
      </c>
      <c r="B722" s="56" t="n">
        <f aca="false">HLOOKUP("date",IF(TERM2="cash",cash,PRICELOOK),IF(A722&gt;=2,A722,2),FALSE())</f>
        <v>36400</v>
      </c>
      <c r="C722" s="1" t="n">
        <f aca="false">IF(MIN($N722:$O722)=0,0,N722)</f>
        <v>2.76</v>
      </c>
      <c r="D722" s="35" t="n">
        <f aca="false">IF(ma=7,AVERAGE(C716:C722),IF(ma=14,AVERAGE(C709:C722),IF(ma=30,AVERAGE(C693:C722),IF(ma=40,AVERAGE(C683:C722),0))))</f>
        <v>0</v>
      </c>
      <c r="E722" s="1" t="n">
        <f aca="false">IF(MIN($N722:$O722)=0,0,O722)</f>
        <v>2.925</v>
      </c>
      <c r="I722" s="56" t="n">
        <f aca="false">B722</f>
        <v>36400</v>
      </c>
      <c r="J722" s="35" t="n">
        <f aca="false">IF(MIN(C722,E722)=0,0,E722-C722)</f>
        <v>0.165</v>
      </c>
      <c r="K722" s="35" t="n">
        <f aca="false">IF(ma=7,AVERAGE(J716:J722),IF(ma=14,AVERAGE(J709:J722),IF(ma=30,AVERAGE(J693:J722),IF(ma=40,AVERAGE(J683:J722),0))))</f>
        <v>0</v>
      </c>
      <c r="L722" s="35"/>
      <c r="M722" s="35"/>
      <c r="N722" s="28" t="n">
        <f aca="false">IF(BASISYN="YES",Q722-S722,Q722)</f>
        <v>2.76</v>
      </c>
      <c r="O722" s="28" t="n">
        <f aca="false">IF(BASISYN="YES",R722-T722,R722)</f>
        <v>2.925</v>
      </c>
      <c r="Q722" s="28" t="n">
        <f aca="false">IF(ISNA(V722),Q721,V722)</f>
        <v>2.76</v>
      </c>
      <c r="R722" s="28" t="n">
        <f aca="false">IF(ISNA(W722),R721,W722)</f>
        <v>2.925</v>
      </c>
      <c r="S722" s="28" t="n">
        <f aca="false">IF(ISNA(X722),S721,X722)</f>
        <v>2.87</v>
      </c>
      <c r="T722" s="28" t="n">
        <f aca="false">IF(ISNA(Y722),T721,Y722)</f>
        <v>2.87</v>
      </c>
      <c r="V722" s="28" t="n">
        <f aca="false">VLOOKUP($B722,IF(V$1=2,PRICELOOK2,IF(V$1=3,PRICELOOK3,IF(V$1=4,cash,PRICELOOK))),V$2,FALSE())</f>
        <v>2.76</v>
      </c>
      <c r="W722" s="28" t="n">
        <f aca="false">VLOOKUP($B722,IF(W$1=2,PRICELOOK2,IF(W$1=3,PRICELOOK3,IF(W$1=4,cash,PRICELOOK))),W$2,FALSE())</f>
        <v>2.925</v>
      </c>
      <c r="X722" s="28" t="n">
        <f aca="false">VLOOKUP($B722,IF(X$1=2,PRICELOOK2,IF(X$1=3,PRICELOOK3,IF(X$1=4,cash,PRICELOOK))),X$2,FALSE())</f>
        <v>2.87</v>
      </c>
      <c r="Y722" s="28" t="n">
        <f aca="false">VLOOKUP($B722,IF(Y$1=2,PRICELOOK2,IF(Y$1=3,PRICELOOK3,IF(Y$1=4,cash,PRICELOOK))),Y$2,FALSE())</f>
        <v>2.87</v>
      </c>
      <c r="AB722" s="1" t="n">
        <f aca="false">LN(V722/V721)</f>
        <v>0</v>
      </c>
      <c r="AC722" s="1" t="n">
        <f aca="false">LN(W722/W721)</f>
        <v>0</v>
      </c>
      <c r="BK722" s="28" t="n">
        <f aca="false">V722</f>
        <v>2.76</v>
      </c>
      <c r="BL722" s="28" t="n">
        <f aca="false">W722</f>
        <v>2.925</v>
      </c>
      <c r="BM722" s="1" t="n">
        <f aca="false">IF(BK722=0,0,IF(BL722=0,0,1))</f>
        <v>1</v>
      </c>
      <c r="BN722" s="56" t="n">
        <f aca="false">B722</f>
        <v>36400</v>
      </c>
      <c r="BO722" s="71" t="n">
        <f aca="false">IF(BM722=1,CORREL(BK703:BK722,BL703:BL722),1.1)</f>
        <v>0.941076282238515</v>
      </c>
      <c r="BP722" s="28" t="n">
        <f aca="false">IF(BM722=0," ",BO722)</f>
        <v>0.941076282238515</v>
      </c>
      <c r="BV722" s="56" t="n">
        <f aca="false">BN722</f>
        <v>36400</v>
      </c>
      <c r="BW722" s="28" t="n">
        <f aca="false">V722</f>
        <v>2.76</v>
      </c>
      <c r="BX722" s="28" t="n">
        <f aca="false">W722</f>
        <v>2.925</v>
      </c>
      <c r="BY722" s="1" t="n">
        <f aca="false">LN(BW722/BW721)</f>
        <v>0</v>
      </c>
      <c r="BZ722" s="1" t="n">
        <f aca="false">LN(BX722/BX721)</f>
        <v>0</v>
      </c>
      <c r="CA722" s="56" t="n">
        <f aca="false">BV722</f>
        <v>36400</v>
      </c>
      <c r="CB722" s="1" t="n">
        <f aca="false">IF(ISNUMBER(STDEV(BY701:BY722)),STDEV(BY701:BY722)*SQRT(252),0)</f>
        <v>0.357809090478487</v>
      </c>
      <c r="CC722" s="1" t="n">
        <f aca="false">IF(ISNUMBER(STDEV(BZ701:BZ722)),STDEV(BZ701:BZ722)*SQRT(252),0)</f>
        <v>0.281731630178101</v>
      </c>
    </row>
    <row r="723" customFormat="false" ht="12.75" hidden="false" customHeight="false" outlineLevel="0" collapsed="false">
      <c r="A723" s="1" t="n">
        <f aca="false">A724-1</f>
        <v>1156</v>
      </c>
      <c r="B723" s="56" t="n">
        <f aca="false">HLOOKUP("date",IF(TERM2="cash",cash,PRICELOOK),IF(A723&gt;=2,A723,2),FALSE())</f>
        <v>36401</v>
      </c>
      <c r="C723" s="1" t="n">
        <f aca="false">IF(MIN($N723:$O723)=0,0,N723)</f>
        <v>2.76</v>
      </c>
      <c r="D723" s="35" t="n">
        <f aca="false">IF(ma=7,AVERAGE(C717:C723),IF(ma=14,AVERAGE(C710:C723),IF(ma=30,AVERAGE(C694:C723),IF(ma=40,AVERAGE(C684:C723),0))))</f>
        <v>0</v>
      </c>
      <c r="E723" s="1" t="n">
        <f aca="false">IF(MIN($N723:$O723)=0,0,O723)</f>
        <v>2.925</v>
      </c>
      <c r="I723" s="56" t="n">
        <f aca="false">B723</f>
        <v>36401</v>
      </c>
      <c r="J723" s="35" t="n">
        <f aca="false">IF(MIN(C723,E723)=0,0,E723-C723)</f>
        <v>0.165</v>
      </c>
      <c r="K723" s="35" t="n">
        <f aca="false">IF(ma=7,AVERAGE(J717:J723),IF(ma=14,AVERAGE(J710:J723),IF(ma=30,AVERAGE(J694:J723),IF(ma=40,AVERAGE(J684:J723),0))))</f>
        <v>0</v>
      </c>
      <c r="L723" s="35"/>
      <c r="M723" s="35"/>
      <c r="N723" s="28" t="n">
        <f aca="false">IF(BASISYN="YES",Q723-S723,Q723)</f>
        <v>2.76</v>
      </c>
      <c r="O723" s="28" t="n">
        <f aca="false">IF(BASISYN="YES",R723-T723,R723)</f>
        <v>2.925</v>
      </c>
      <c r="Q723" s="28" t="n">
        <f aca="false">IF(ISNA(V723),Q722,V723)</f>
        <v>2.76</v>
      </c>
      <c r="R723" s="28" t="n">
        <f aca="false">IF(ISNA(W723),R722,W723)</f>
        <v>2.925</v>
      </c>
      <c r="S723" s="28" t="n">
        <f aca="false">IF(ISNA(X723),S722,X723)</f>
        <v>2.87</v>
      </c>
      <c r="T723" s="28" t="n">
        <f aca="false">IF(ISNA(Y723),T722,Y723)</f>
        <v>2.87</v>
      </c>
      <c r="V723" s="28" t="n">
        <f aca="false">VLOOKUP($B723,IF(V$1=2,PRICELOOK2,IF(V$1=3,PRICELOOK3,IF(V$1=4,cash,PRICELOOK))),V$2,FALSE())</f>
        <v>2.76</v>
      </c>
      <c r="W723" s="28" t="n">
        <f aca="false">VLOOKUP($B723,IF(W$1=2,PRICELOOK2,IF(W$1=3,PRICELOOK3,IF(W$1=4,cash,PRICELOOK))),W$2,FALSE())</f>
        <v>2.925</v>
      </c>
      <c r="X723" s="28" t="n">
        <f aca="false">VLOOKUP($B723,IF(X$1=2,PRICELOOK2,IF(X$1=3,PRICELOOK3,IF(X$1=4,cash,PRICELOOK))),X$2,FALSE())</f>
        <v>2.87</v>
      </c>
      <c r="Y723" s="28" t="n">
        <f aca="false">VLOOKUP($B723,IF(Y$1=2,PRICELOOK2,IF(Y$1=3,PRICELOOK3,IF(Y$1=4,cash,PRICELOOK))),Y$2,FALSE())</f>
        <v>2.87</v>
      </c>
      <c r="AB723" s="1" t="n">
        <f aca="false">LN(V723/V722)</f>
        <v>0</v>
      </c>
      <c r="AC723" s="1" t="n">
        <f aca="false">LN(W723/W722)</f>
        <v>0</v>
      </c>
      <c r="BK723" s="28" t="n">
        <f aca="false">V723</f>
        <v>2.76</v>
      </c>
      <c r="BL723" s="28" t="n">
        <f aca="false">W723</f>
        <v>2.925</v>
      </c>
      <c r="BM723" s="1" t="n">
        <f aca="false">IF(BK723=0,0,IF(BL723=0,0,1))</f>
        <v>1</v>
      </c>
      <c r="BN723" s="56" t="n">
        <f aca="false">B723</f>
        <v>36401</v>
      </c>
      <c r="BO723" s="71" t="n">
        <f aca="false">IF(BM723=1,CORREL(BK704:BK723,BL704:BL723),1.1)</f>
        <v>0.928661238963531</v>
      </c>
      <c r="BP723" s="28" t="n">
        <f aca="false">IF(BM723=0," ",BO723)</f>
        <v>0.928661238963531</v>
      </c>
      <c r="BV723" s="56" t="n">
        <f aca="false">BN723</f>
        <v>36401</v>
      </c>
      <c r="BW723" s="28" t="n">
        <f aca="false">V723</f>
        <v>2.76</v>
      </c>
      <c r="BX723" s="28" t="n">
        <f aca="false">W723</f>
        <v>2.925</v>
      </c>
      <c r="BY723" s="1" t="n">
        <f aca="false">LN(BW723/BW722)</f>
        <v>0</v>
      </c>
      <c r="BZ723" s="1" t="n">
        <f aca="false">LN(BX723/BX722)</f>
        <v>0</v>
      </c>
      <c r="CA723" s="56" t="n">
        <f aca="false">BV723</f>
        <v>36401</v>
      </c>
      <c r="CB723" s="1" t="n">
        <f aca="false">IF(ISNUMBER(STDEV(BY702:BY723)),STDEV(BY702:BY723)*SQRT(252),0)</f>
        <v>0.357809090478487</v>
      </c>
      <c r="CC723" s="1" t="n">
        <f aca="false">IF(ISNUMBER(STDEV(BZ702:BZ723)),STDEV(BZ702:BZ723)*SQRT(252),0)</f>
        <v>0.281731630178101</v>
      </c>
    </row>
    <row r="724" customFormat="false" ht="12.75" hidden="false" customHeight="false" outlineLevel="0" collapsed="false">
      <c r="A724" s="1" t="n">
        <f aca="false">A725-1</f>
        <v>1157</v>
      </c>
      <c r="B724" s="56" t="n">
        <f aca="false">HLOOKUP("date",IF(TERM2="cash",cash,PRICELOOK),IF(A724&gt;=2,A724,2),FALSE())</f>
        <v>36402</v>
      </c>
      <c r="C724" s="1" t="n">
        <f aca="false">IF(MIN($N724:$O724)=0,0,N724)</f>
        <v>2.75</v>
      </c>
      <c r="D724" s="35" t="n">
        <f aca="false">IF(ma=7,AVERAGE(C718:C724),IF(ma=14,AVERAGE(C711:C724),IF(ma=30,AVERAGE(C695:C724),IF(ma=40,AVERAGE(C685:C724),0))))</f>
        <v>0</v>
      </c>
      <c r="E724" s="1" t="n">
        <f aca="false">IF(MIN($N724:$O724)=0,0,O724)</f>
        <v>2.915</v>
      </c>
      <c r="I724" s="56" t="n">
        <f aca="false">B724</f>
        <v>36402</v>
      </c>
      <c r="J724" s="35" t="n">
        <f aca="false">IF(MIN(C724,E724)=0,0,E724-C724)</f>
        <v>0.165</v>
      </c>
      <c r="K724" s="35" t="n">
        <f aca="false">IF(ma=7,AVERAGE(J718:J724),IF(ma=14,AVERAGE(J711:J724),IF(ma=30,AVERAGE(J695:J724),IF(ma=40,AVERAGE(J685:J724),0))))</f>
        <v>0</v>
      </c>
      <c r="L724" s="35"/>
      <c r="M724" s="35"/>
      <c r="N724" s="28" t="n">
        <f aca="false">IF(BASISYN="YES",Q724-S724,Q724)</f>
        <v>2.75</v>
      </c>
      <c r="O724" s="28" t="n">
        <f aca="false">IF(BASISYN="YES",R724-T724,R724)</f>
        <v>2.915</v>
      </c>
      <c r="Q724" s="28" t="n">
        <f aca="false">IF(ISNA(V724),Q723,V724)</f>
        <v>2.75</v>
      </c>
      <c r="R724" s="28" t="n">
        <f aca="false">IF(ISNA(W724),R723,W724)</f>
        <v>2.915</v>
      </c>
      <c r="S724" s="28" t="n">
        <f aca="false">IF(ISNA(X724),S723,X724)</f>
        <v>2.845</v>
      </c>
      <c r="T724" s="28" t="n">
        <f aca="false">IF(ISNA(Y724),T723,Y724)</f>
        <v>2.845</v>
      </c>
      <c r="V724" s="28" t="n">
        <f aca="false">VLOOKUP($B724,IF(V$1=2,PRICELOOK2,IF(V$1=3,PRICELOOK3,IF(V$1=4,cash,PRICELOOK))),V$2,FALSE())</f>
        <v>2.75</v>
      </c>
      <c r="W724" s="28" t="n">
        <f aca="false">VLOOKUP($B724,IF(W$1=2,PRICELOOK2,IF(W$1=3,PRICELOOK3,IF(W$1=4,cash,PRICELOOK))),W$2,FALSE())</f>
        <v>2.915</v>
      </c>
      <c r="X724" s="28" t="n">
        <f aca="false">VLOOKUP($B724,IF(X$1=2,PRICELOOK2,IF(X$1=3,PRICELOOK3,IF(X$1=4,cash,PRICELOOK))),X$2,FALSE())</f>
        <v>2.845</v>
      </c>
      <c r="Y724" s="28" t="n">
        <f aca="false">VLOOKUP($B724,IF(Y$1=2,PRICELOOK2,IF(Y$1=3,PRICELOOK3,IF(Y$1=4,cash,PRICELOOK))),Y$2,FALSE())</f>
        <v>2.845</v>
      </c>
      <c r="AB724" s="1" t="n">
        <f aca="false">LN(V724/V723)</f>
        <v>-0.00362976805057861</v>
      </c>
      <c r="AC724" s="1" t="n">
        <f aca="false">LN(W724/W723)</f>
        <v>-0.00342466088136399</v>
      </c>
      <c r="BK724" s="28" t="n">
        <f aca="false">V724</f>
        <v>2.75</v>
      </c>
      <c r="BL724" s="28" t="n">
        <f aca="false">W724</f>
        <v>2.915</v>
      </c>
      <c r="BM724" s="1" t="n">
        <f aca="false">IF(BK724=0,0,IF(BL724=0,0,1))</f>
        <v>1</v>
      </c>
      <c r="BN724" s="56" t="n">
        <f aca="false">B724</f>
        <v>36402</v>
      </c>
      <c r="BO724" s="71" t="n">
        <f aca="false">IF(BM724=1,CORREL(BK705:BK724,BL705:BL724),1.1)</f>
        <v>0.920861683021138</v>
      </c>
      <c r="BP724" s="28" t="n">
        <f aca="false">IF(BM724=0," ",BO724)</f>
        <v>0.920861683021138</v>
      </c>
      <c r="BV724" s="56" t="n">
        <f aca="false">BN724</f>
        <v>36402</v>
      </c>
      <c r="BW724" s="28" t="n">
        <f aca="false">V724</f>
        <v>2.75</v>
      </c>
      <c r="BX724" s="28" t="n">
        <f aca="false">W724</f>
        <v>2.915</v>
      </c>
      <c r="BY724" s="1" t="n">
        <f aca="false">LN(BW724/BW723)</f>
        <v>-0.00362976805057861</v>
      </c>
      <c r="BZ724" s="1" t="n">
        <f aca="false">LN(BX724/BX723)</f>
        <v>-0.00342466088136399</v>
      </c>
      <c r="CA724" s="56" t="n">
        <f aca="false">BV724</f>
        <v>36402</v>
      </c>
      <c r="CB724" s="1" t="n">
        <f aca="false">IF(ISNUMBER(STDEV(BY703:BY724)),STDEV(BY703:BY724)*SQRT(252),0)</f>
        <v>0.358446465316494</v>
      </c>
      <c r="CC724" s="1" t="n">
        <f aca="false">IF(ISNUMBER(STDEV(BZ703:BZ724)),STDEV(BZ703:BZ724)*SQRT(252),0)</f>
        <v>0.282736472332374</v>
      </c>
    </row>
    <row r="725" customFormat="false" ht="12.75" hidden="false" customHeight="false" outlineLevel="0" collapsed="false">
      <c r="A725" s="1" t="n">
        <f aca="false">A726-1</f>
        <v>1158</v>
      </c>
      <c r="B725" s="56" t="n">
        <f aca="false">HLOOKUP("date",IF(TERM2="cash",cash,PRICELOOK),IF(A725&gt;=2,A725,2),FALSE())</f>
        <v>36403</v>
      </c>
      <c r="C725" s="1" t="n">
        <f aca="false">IF(MIN($N725:$O725)=0,0,N725)</f>
        <v>2.77</v>
      </c>
      <c r="D725" s="35" t="n">
        <f aca="false">IF(ma=7,AVERAGE(C719:C725),IF(ma=14,AVERAGE(C712:C725),IF(ma=30,AVERAGE(C696:C725),IF(ma=40,AVERAGE(C686:C725),0))))</f>
        <v>0</v>
      </c>
      <c r="E725" s="1" t="n">
        <f aca="false">IF(MIN($N725:$O725)=0,0,O725)</f>
        <v>2.92</v>
      </c>
      <c r="I725" s="56" t="n">
        <f aca="false">B725</f>
        <v>36403</v>
      </c>
      <c r="J725" s="35" t="n">
        <f aca="false">IF(MIN(C725,E725)=0,0,E725-C725)</f>
        <v>0.15</v>
      </c>
      <c r="K725" s="35" t="n">
        <f aca="false">IF(ma=7,AVERAGE(J719:J725),IF(ma=14,AVERAGE(J712:J725),IF(ma=30,AVERAGE(J696:J725),IF(ma=40,AVERAGE(J686:J725),0))))</f>
        <v>0</v>
      </c>
      <c r="L725" s="35"/>
      <c r="M725" s="35"/>
      <c r="N725" s="28" t="n">
        <f aca="false">IF(BASISYN="YES",Q725-S725,Q725)</f>
        <v>2.77</v>
      </c>
      <c r="O725" s="28" t="n">
        <f aca="false">IF(BASISYN="YES",R725-T725,R725)</f>
        <v>2.92</v>
      </c>
      <c r="Q725" s="28" t="n">
        <f aca="false">IF(ISNA(V725),Q724,V725)</f>
        <v>2.77</v>
      </c>
      <c r="R725" s="28" t="n">
        <f aca="false">IF(ISNA(W725),R724,W725)</f>
        <v>2.92</v>
      </c>
      <c r="S725" s="28" t="n">
        <f aca="false">IF(ISNA(X725),S724,X725)</f>
        <v>2.875</v>
      </c>
      <c r="T725" s="28" t="n">
        <f aca="false">IF(ISNA(Y725),T724,Y725)</f>
        <v>2.875</v>
      </c>
      <c r="V725" s="28" t="n">
        <f aca="false">VLOOKUP($B725,IF(V$1=2,PRICELOOK2,IF(V$1=3,PRICELOOK3,IF(V$1=4,cash,PRICELOOK))),V$2,FALSE())</f>
        <v>2.77</v>
      </c>
      <c r="W725" s="28" t="n">
        <f aca="false">VLOOKUP($B725,IF(W$1=2,PRICELOOK2,IF(W$1=3,PRICELOOK3,IF(W$1=4,cash,PRICELOOK))),W$2,FALSE())</f>
        <v>2.92</v>
      </c>
      <c r="X725" s="28" t="n">
        <f aca="false">VLOOKUP($B725,IF(X$1=2,PRICELOOK2,IF(X$1=3,PRICELOOK3,IF(X$1=4,cash,PRICELOOK))),X$2,FALSE())</f>
        <v>2.875</v>
      </c>
      <c r="Y725" s="28" t="n">
        <f aca="false">VLOOKUP($B725,IF(Y$1=2,PRICELOOK2,IF(Y$1=3,PRICELOOK3,IF(Y$1=4,cash,PRICELOOK))),Y$2,FALSE())</f>
        <v>2.875</v>
      </c>
      <c r="AB725" s="1" t="n">
        <f aca="false">LN(V725/V724)</f>
        <v>0.00724640852076725</v>
      </c>
      <c r="AC725" s="1" t="n">
        <f aca="false">LN(W725/W724)</f>
        <v>0.0017137964777346</v>
      </c>
      <c r="BK725" s="28" t="n">
        <f aca="false">V725</f>
        <v>2.77</v>
      </c>
      <c r="BL725" s="28" t="n">
        <f aca="false">W725</f>
        <v>2.92</v>
      </c>
      <c r="BM725" s="1" t="n">
        <f aca="false">IF(BK725=0,0,IF(BL725=0,0,1))</f>
        <v>1</v>
      </c>
      <c r="BN725" s="56" t="n">
        <f aca="false">B725</f>
        <v>36403</v>
      </c>
      <c r="BO725" s="71" t="n">
        <f aca="false">IF(BM725=1,CORREL(BK706:BK725,BL706:BL725),1.1)</f>
        <v>0.920374378511848</v>
      </c>
      <c r="BP725" s="28" t="n">
        <f aca="false">IF(BM725=0," ",BO725)</f>
        <v>0.920374378511848</v>
      </c>
      <c r="BV725" s="56" t="n">
        <f aca="false">BN725</f>
        <v>36403</v>
      </c>
      <c r="BW725" s="28" t="n">
        <f aca="false">V725</f>
        <v>2.77</v>
      </c>
      <c r="BX725" s="28" t="n">
        <f aca="false">W725</f>
        <v>2.92</v>
      </c>
      <c r="BY725" s="1" t="n">
        <f aca="false">LN(BW725/BW724)</f>
        <v>0.00724640852076725</v>
      </c>
      <c r="BZ725" s="1" t="n">
        <f aca="false">LN(BX725/BX724)</f>
        <v>0.0017137964777346</v>
      </c>
      <c r="CA725" s="56" t="n">
        <f aca="false">BV725</f>
        <v>36403</v>
      </c>
      <c r="CB725" s="1" t="n">
        <f aca="false">IF(ISNUMBER(STDEV(BY704:BY725)),STDEV(BY704:BY725)*SQRT(252),0)</f>
        <v>0.343441161587379</v>
      </c>
      <c r="CC725" s="1" t="n">
        <f aca="false">IF(ISNUMBER(STDEV(BZ704:BZ725)),STDEV(BZ704:BZ725)*SQRT(252),0)</f>
        <v>0.275850969478278</v>
      </c>
    </row>
    <row r="726" customFormat="false" ht="12.75" hidden="false" customHeight="false" outlineLevel="0" collapsed="false">
      <c r="A726" s="1" t="n">
        <f aca="false">A727-1</f>
        <v>1159</v>
      </c>
      <c r="B726" s="56" t="n">
        <f aca="false">HLOOKUP("date",IF(TERM2="cash",cash,PRICELOOK),IF(A726&gt;=2,A726,2),FALSE())</f>
        <v>36404</v>
      </c>
      <c r="C726" s="1" t="n">
        <f aca="false">IF(MIN($N726:$O726)=0,0,N726)</f>
        <v>2.61</v>
      </c>
      <c r="D726" s="35" t="n">
        <f aca="false">IF(ma=7,AVERAGE(C720:C726),IF(ma=14,AVERAGE(C713:C726),IF(ma=30,AVERAGE(C697:C726),IF(ma=40,AVERAGE(C687:C726),0))))</f>
        <v>0</v>
      </c>
      <c r="E726" s="1" t="n">
        <f aca="false">IF(MIN($N726:$O726)=0,0,O726)</f>
        <v>2.815</v>
      </c>
      <c r="I726" s="56" t="n">
        <f aca="false">B726</f>
        <v>36404</v>
      </c>
      <c r="J726" s="35" t="n">
        <f aca="false">IF(MIN(C726,E726)=0,0,E726-C726)</f>
        <v>0.205</v>
      </c>
      <c r="K726" s="35" t="n">
        <f aca="false">IF(ma=7,AVERAGE(J720:J726),IF(ma=14,AVERAGE(J713:J726),IF(ma=30,AVERAGE(J697:J726),IF(ma=40,AVERAGE(J687:J726),0))))</f>
        <v>0</v>
      </c>
      <c r="L726" s="35" t="n">
        <f aca="false">IF(ma="BOLLINGER",$J726+$AH726,0)</f>
        <v>0</v>
      </c>
      <c r="M726" s="35" t="n">
        <f aca="false">IF(ma="BOLLINGER",$J726-$AH726,0)</f>
        <v>0</v>
      </c>
      <c r="N726" s="28" t="n">
        <f aca="false">IF(BASISYN="YES",Q726-S726,Q726)</f>
        <v>2.61</v>
      </c>
      <c r="O726" s="28" t="n">
        <f aca="false">IF(BASISYN="YES",R726-T726,R726)</f>
        <v>2.815</v>
      </c>
      <c r="Q726" s="28" t="n">
        <f aca="false">IF(ISNA(V726),Q725,V726)</f>
        <v>2.61</v>
      </c>
      <c r="R726" s="28" t="n">
        <f aca="false">IF(ISNA(W726),R725,W726)</f>
        <v>2.815</v>
      </c>
      <c r="S726" s="28" t="n">
        <f aca="false">IF(ISNA(X726),S725,X726)</f>
        <v>2.715</v>
      </c>
      <c r="T726" s="28" t="n">
        <f aca="false">IF(ISNA(Y726),T725,Y726)</f>
        <v>2.715</v>
      </c>
      <c r="V726" s="28" t="n">
        <f aca="false">VLOOKUP($B726,IF(V$1=2,PRICELOOK2,IF(V$1=3,PRICELOOK3,IF(V$1=4,cash,PRICELOOK))),V$2,FALSE())</f>
        <v>2.61</v>
      </c>
      <c r="W726" s="28" t="n">
        <f aca="false">VLOOKUP($B726,IF(W$1=2,PRICELOOK2,IF(W$1=3,PRICELOOK3,IF(W$1=4,cash,PRICELOOK))),W$2,FALSE())</f>
        <v>2.815</v>
      </c>
      <c r="X726" s="28" t="n">
        <f aca="false">VLOOKUP($B726,IF(X$1=2,PRICELOOK2,IF(X$1=3,PRICELOOK3,IF(X$1=4,cash,PRICELOOK))),X$2,FALSE())</f>
        <v>2.715</v>
      </c>
      <c r="Y726" s="28" t="n">
        <f aca="false">VLOOKUP($B726,IF(Y$1=2,PRICELOOK2,IF(Y$1=3,PRICELOOK3,IF(Y$1=4,cash,PRICELOOK))),Y$2,FALSE())</f>
        <v>2.715</v>
      </c>
      <c r="AB726" s="1" t="n">
        <f aca="false">LN(V726/V725)</f>
        <v>-0.0594970988646451</v>
      </c>
      <c r="AC726" s="1" t="n">
        <f aca="false">LN(W726/W725)</f>
        <v>-0.0366213546885367</v>
      </c>
      <c r="AD726" s="1" t="n">
        <f aca="false">STDEV(AB717:AB726)*SQRT(255)</f>
        <v>0.462249267248725</v>
      </c>
      <c r="AE726" s="1" t="n">
        <f aca="false">STDEV(AC717:AC726)*SQRT(255)</f>
        <v>0.338154704846011</v>
      </c>
      <c r="AF726" s="1" t="n">
        <f aca="false">CORREL(V717:V726,W717:W726)</f>
        <v>0.848468803761878</v>
      </c>
      <c r="AG726" s="1" t="e">
        <f aca="false">SPDVOL(AD726,AE726,AF726)</f>
        <v>#VALUE!</v>
      </c>
      <c r="AH726" s="1" t="e">
        <f aca="false">(AI726)*AG726*AH$757</f>
        <v>#VALUE!</v>
      </c>
      <c r="AI726" s="35" t="n">
        <f aca="false">AVERAGE(J717:J726)</f>
        <v>0.13</v>
      </c>
      <c r="BK726" s="28" t="n">
        <f aca="false">V726</f>
        <v>2.61</v>
      </c>
      <c r="BL726" s="28" t="n">
        <f aca="false">W726</f>
        <v>2.815</v>
      </c>
      <c r="BM726" s="1" t="n">
        <f aca="false">IF(BK726=0,0,IF(BL726=0,0,1))</f>
        <v>1</v>
      </c>
      <c r="BN726" s="56" t="n">
        <f aca="false">B726</f>
        <v>36404</v>
      </c>
      <c r="BO726" s="71" t="n">
        <f aca="false">IF(BM726=1,CORREL(BK707:BK726,BL707:BL726),1.1)</f>
        <v>0.893731397637843</v>
      </c>
      <c r="BP726" s="28" t="n">
        <f aca="false">IF(BM726=0," ",BO726)</f>
        <v>0.893731397637843</v>
      </c>
      <c r="BV726" s="56" t="n">
        <f aca="false">BN726</f>
        <v>36404</v>
      </c>
      <c r="BW726" s="28" t="n">
        <f aca="false">V726</f>
        <v>2.61</v>
      </c>
      <c r="BX726" s="28" t="n">
        <f aca="false">W726</f>
        <v>2.815</v>
      </c>
      <c r="BY726" s="1" t="n">
        <f aca="false">LN(BW726/BW725)</f>
        <v>-0.0594970988646451</v>
      </c>
      <c r="BZ726" s="1" t="n">
        <f aca="false">LN(BX726/BX725)</f>
        <v>-0.0366213546885367</v>
      </c>
      <c r="CA726" s="56" t="n">
        <f aca="false">BV726</f>
        <v>36404</v>
      </c>
      <c r="CB726" s="1" t="n">
        <f aca="false">IF(ISNUMBER(STDEV(BY705:BY726)),STDEV(BY705:BY726)*SQRT(252),0)</f>
        <v>0.398240213459443</v>
      </c>
      <c r="CC726" s="1" t="n">
        <f aca="false">IF(ISNUMBER(STDEV(BZ705:BZ726)),STDEV(BZ705:BZ726)*SQRT(252),0)</f>
        <v>0.307523023873464</v>
      </c>
    </row>
    <row r="727" customFormat="false" ht="12.75" hidden="false" customHeight="false" outlineLevel="0" collapsed="false">
      <c r="A727" s="1" t="n">
        <f aca="false">A728-1</f>
        <v>1160</v>
      </c>
      <c r="B727" s="56" t="n">
        <f aca="false">HLOOKUP("date",IF(TERM2="cash",cash,PRICELOOK),IF(A727&gt;=2,A727,2),FALSE())</f>
        <v>36405</v>
      </c>
      <c r="C727" s="1" t="n">
        <f aca="false">IF(MIN($N727:$O727)=0,0,N727)</f>
        <v>2.47</v>
      </c>
      <c r="D727" s="35" t="n">
        <f aca="false">IF(ma=7,AVERAGE(C721:C727),IF(ma=14,AVERAGE(C714:C727),IF(ma=30,AVERAGE(C698:C727),IF(ma=40,AVERAGE(C688:C727),0))))</f>
        <v>0</v>
      </c>
      <c r="E727" s="1" t="n">
        <f aca="false">IF(MIN($N727:$O727)=0,0,O727)</f>
        <v>2.715</v>
      </c>
      <c r="I727" s="56" t="n">
        <f aca="false">B727</f>
        <v>36405</v>
      </c>
      <c r="J727" s="35" t="n">
        <f aca="false">IF(MIN(C727,E727)=0,0,E727-C727)</f>
        <v>0.245</v>
      </c>
      <c r="K727" s="35" t="n">
        <f aca="false">IF(ma=7,AVERAGE(J721:J727),IF(ma=14,AVERAGE(J714:J727),IF(ma=30,AVERAGE(J698:J727),IF(ma=40,AVERAGE(J688:J727),0))))</f>
        <v>0</v>
      </c>
      <c r="L727" s="35" t="n">
        <f aca="false">IF(ma="BOLLINGER",$J727+$AH727,0)</f>
        <v>0</v>
      </c>
      <c r="M727" s="35" t="n">
        <f aca="false">IF(ma="BOLLINGER",$J727-$AH727,0)</f>
        <v>0</v>
      </c>
      <c r="N727" s="28" t="n">
        <f aca="false">IF(BASISYN="YES",Q727-S727,Q727)</f>
        <v>2.47</v>
      </c>
      <c r="O727" s="28" t="n">
        <f aca="false">IF(BASISYN="YES",R727-T727,R727)</f>
        <v>2.715</v>
      </c>
      <c r="Q727" s="28" t="n">
        <f aca="false">IF(ISNA(V727),Q726,V727)</f>
        <v>2.47</v>
      </c>
      <c r="R727" s="28" t="n">
        <f aca="false">IF(ISNA(W727),R726,W727)</f>
        <v>2.715</v>
      </c>
      <c r="S727" s="28" t="n">
        <f aca="false">IF(ISNA(X727),S726,X727)</f>
        <v>2.56</v>
      </c>
      <c r="T727" s="28" t="n">
        <f aca="false">IF(ISNA(Y727),T726,Y727)</f>
        <v>2.56</v>
      </c>
      <c r="V727" s="28" t="n">
        <f aca="false">VLOOKUP($B727,IF(V$1=2,PRICELOOK2,IF(V$1=3,PRICELOOK3,IF(V$1=4,cash,PRICELOOK))),V$2,FALSE())</f>
        <v>2.47</v>
      </c>
      <c r="W727" s="28" t="n">
        <f aca="false">VLOOKUP($B727,IF(W$1=2,PRICELOOK2,IF(W$1=3,PRICELOOK3,IF(W$1=4,cash,PRICELOOK))),W$2,FALSE())</f>
        <v>2.715</v>
      </c>
      <c r="X727" s="28" t="n">
        <f aca="false">VLOOKUP($B727,IF(X$1=2,PRICELOOK2,IF(X$1=3,PRICELOOK3,IF(X$1=4,cash,PRICELOOK))),X$2,FALSE())</f>
        <v>2.56</v>
      </c>
      <c r="Y727" s="28" t="n">
        <f aca="false">VLOOKUP($B727,IF(Y$1=2,PRICELOOK2,IF(Y$1=3,PRICELOOK3,IF(Y$1=4,cash,PRICELOOK))),Y$2,FALSE())</f>
        <v>2.56</v>
      </c>
      <c r="AB727" s="1" t="n">
        <f aca="false">LN(V727/V726)</f>
        <v>-0.0551320706947161</v>
      </c>
      <c r="AC727" s="1" t="n">
        <f aca="false">LN(W727/W726)</f>
        <v>-0.036170308205755</v>
      </c>
      <c r="AD727" s="1" t="n">
        <f aca="false">STDEV(AB718:AB727)*SQRT(255)</f>
        <v>0.52303508288386</v>
      </c>
      <c r="AE727" s="1" t="n">
        <f aca="false">STDEV(AC718:AC727)*SQRT(255)</f>
        <v>0.376597185840137</v>
      </c>
      <c r="AF727" s="1" t="n">
        <f aca="false">CORREL(V718:V727,W718:W727)</f>
        <v>0.971791190020471</v>
      </c>
      <c r="AG727" s="1" t="e">
        <f aca="false">SPDVOL(AD727,AE727,AF727)</f>
        <v>#VALUE!</v>
      </c>
      <c r="AH727" s="1" t="e">
        <f aca="false">(AI727)*AG727*AH$757</f>
        <v>#VALUE!</v>
      </c>
      <c r="AI727" s="35" t="n">
        <f aca="false">AVERAGE(J718:J727)</f>
        <v>0.148</v>
      </c>
      <c r="BK727" s="28" t="n">
        <f aca="false">V727</f>
        <v>2.47</v>
      </c>
      <c r="BL727" s="28" t="n">
        <f aca="false">W727</f>
        <v>2.715</v>
      </c>
      <c r="BM727" s="1" t="n">
        <f aca="false">IF(BK727=0,0,IF(BL727=0,0,1))</f>
        <v>1</v>
      </c>
      <c r="BN727" s="56" t="n">
        <f aca="false">B727</f>
        <v>36405</v>
      </c>
      <c r="BO727" s="71" t="n">
        <f aca="false">IF(BM727=1,CORREL(BK708:BK727,BL708:BL727),1.1)</f>
        <v>0.850058553316571</v>
      </c>
      <c r="BP727" s="28" t="n">
        <f aca="false">IF(BM727=0," ",BO727)</f>
        <v>0.850058553316571</v>
      </c>
      <c r="BV727" s="56" t="n">
        <f aca="false">BN727</f>
        <v>36405</v>
      </c>
      <c r="BW727" s="28" t="n">
        <f aca="false">V727</f>
        <v>2.47</v>
      </c>
      <c r="BX727" s="28" t="n">
        <f aca="false">W727</f>
        <v>2.715</v>
      </c>
      <c r="BY727" s="1" t="n">
        <f aca="false">LN(BW727/BW726)</f>
        <v>-0.0551320706947161</v>
      </c>
      <c r="BZ727" s="1" t="n">
        <f aca="false">LN(BX727/BX726)</f>
        <v>-0.036170308205755</v>
      </c>
      <c r="CA727" s="56" t="n">
        <f aca="false">BV727</f>
        <v>36405</v>
      </c>
      <c r="CB727" s="1" t="n">
        <f aca="false">IF(ISNUMBER(STDEV(BY706:BY727)),STDEV(BY706:BY727)*SQRT(252),0)</f>
        <v>0.437733436743897</v>
      </c>
      <c r="CC727" s="1" t="n">
        <f aca="false">IF(ISNUMBER(STDEV(BZ706:BZ727)),STDEV(BZ706:BZ727)*SQRT(252),0)</f>
        <v>0.333689285431103</v>
      </c>
    </row>
    <row r="728" customFormat="false" ht="12.75" hidden="false" customHeight="false" outlineLevel="0" collapsed="false">
      <c r="A728" s="1" t="n">
        <f aca="false">A729-1</f>
        <v>1161</v>
      </c>
      <c r="B728" s="56" t="n">
        <f aca="false">HLOOKUP("date",IF(TERM2="cash",cash,PRICELOOK),IF(A728&gt;=2,A728,2),FALSE())</f>
        <v>36406</v>
      </c>
      <c r="C728" s="1" t="n">
        <f aca="false">IF(MIN($N728:$O728)=0,0,N728)</f>
        <v>2.23</v>
      </c>
      <c r="D728" s="35" t="n">
        <f aca="false">IF(ma=7,AVERAGE(C722:C728),IF(ma=14,AVERAGE(C715:C728),IF(ma=30,AVERAGE(C699:C728),IF(ma=40,AVERAGE(C689:C728),0))))</f>
        <v>0</v>
      </c>
      <c r="E728" s="1" t="n">
        <f aca="false">IF(MIN($N728:$O728)=0,0,O728)</f>
        <v>2.445</v>
      </c>
      <c r="I728" s="56" t="n">
        <f aca="false">B728</f>
        <v>36406</v>
      </c>
      <c r="J728" s="35" t="n">
        <f aca="false">IF(MIN(C728,E728)=0,0,E728-C728)</f>
        <v>0.215</v>
      </c>
      <c r="K728" s="35" t="n">
        <f aca="false">IF(ma=7,AVERAGE(J722:J728),IF(ma=14,AVERAGE(J715:J728),IF(ma=30,AVERAGE(J699:J728),IF(ma=40,AVERAGE(J689:J728),0))))</f>
        <v>0</v>
      </c>
      <c r="L728" s="35" t="n">
        <f aca="false">IF(ma="BOLLINGER",$J728+$AH728,0)</f>
        <v>0</v>
      </c>
      <c r="M728" s="35" t="n">
        <f aca="false">IF(ma="BOLLINGER",$J728-$AH728,0)</f>
        <v>0</v>
      </c>
      <c r="N728" s="28" t="n">
        <f aca="false">IF(BASISYN="YES",Q728-S728,Q728)</f>
        <v>2.23</v>
      </c>
      <c r="O728" s="28" t="n">
        <f aca="false">IF(BASISYN="YES",R728-T728,R728)</f>
        <v>2.445</v>
      </c>
      <c r="Q728" s="28" t="n">
        <f aca="false">IF(ISNA(V728),Q727,V728)</f>
        <v>2.23</v>
      </c>
      <c r="R728" s="28" t="n">
        <f aca="false">IF(ISNA(W728),R727,W728)</f>
        <v>2.445</v>
      </c>
      <c r="S728" s="28" t="n">
        <f aca="false">IF(ISNA(X728),S727,X728)</f>
        <v>2.465</v>
      </c>
      <c r="T728" s="28" t="n">
        <f aca="false">IF(ISNA(Y728),T727,Y728)</f>
        <v>2.465</v>
      </c>
      <c r="V728" s="28" t="n">
        <f aca="false">VLOOKUP($B728,IF(V$1=2,PRICELOOK2,IF(V$1=3,PRICELOOK3,IF(V$1=4,cash,PRICELOOK))),V$2,FALSE())</f>
        <v>2.23</v>
      </c>
      <c r="W728" s="28" t="n">
        <f aca="false">VLOOKUP($B728,IF(W$1=2,PRICELOOK2,IF(W$1=3,PRICELOOK3,IF(W$1=4,cash,PRICELOOK))),W$2,FALSE())</f>
        <v>2.445</v>
      </c>
      <c r="X728" s="28" t="n">
        <f aca="false">VLOOKUP($B728,IF(X$1=2,PRICELOOK2,IF(X$1=3,PRICELOOK3,IF(X$1=4,cash,PRICELOOK))),X$2,FALSE())</f>
        <v>2.465</v>
      </c>
      <c r="Y728" s="28" t="n">
        <f aca="false">VLOOKUP($B728,IF(Y$1=2,PRICELOOK2,IF(Y$1=3,PRICELOOK3,IF(Y$1=4,cash,PRICELOOK))),Y$2,FALSE())</f>
        <v>2.465</v>
      </c>
      <c r="AB728" s="1" t="n">
        <f aca="false">LN(V728/V727)</f>
        <v>-0.102216565167858</v>
      </c>
      <c r="AC728" s="1" t="n">
        <f aca="false">LN(W728/W727)</f>
        <v>-0.104746830459063</v>
      </c>
      <c r="AD728" s="1" t="n">
        <f aca="false">STDEV(AB719:AB728)*SQRT(255)</f>
        <v>0.615207548277403</v>
      </c>
      <c r="AE728" s="1" t="n">
        <f aca="false">STDEV(AC719:AC728)*SQRT(255)</f>
        <v>0.57394429252842</v>
      </c>
      <c r="AF728" s="1" t="n">
        <f aca="false">CORREL(V719:V728,W719:W728)</f>
        <v>0.985578035932499</v>
      </c>
      <c r="AG728" s="1" t="e">
        <f aca="false">SPDVOL(AD728,AE728,AF728)</f>
        <v>#VALUE!</v>
      </c>
      <c r="AH728" s="1" t="e">
        <f aca="false">(AI728)*AG728*AH$757</f>
        <v>#VALUE!</v>
      </c>
      <c r="AI728" s="35" t="n">
        <f aca="false">AVERAGE(J719:J728)</f>
        <v>0.164</v>
      </c>
      <c r="BK728" s="28" t="n">
        <f aca="false">V728</f>
        <v>2.23</v>
      </c>
      <c r="BL728" s="28" t="n">
        <f aca="false">W728</f>
        <v>2.445</v>
      </c>
      <c r="BM728" s="1" t="n">
        <f aca="false">IF(BK728=0,0,IF(BL728=0,0,1))</f>
        <v>1</v>
      </c>
      <c r="BN728" s="56" t="n">
        <f aca="false">B728</f>
        <v>36406</v>
      </c>
      <c r="BO728" s="71" t="n">
        <f aca="false">IF(BM728=1,CORREL(BK709:BK728,BL709:BL728),1.1)</f>
        <v>0.891131087239429</v>
      </c>
      <c r="BP728" s="28" t="n">
        <f aca="false">IF(BM728=0," ",BO728)</f>
        <v>0.891131087239429</v>
      </c>
      <c r="BV728" s="56" t="n">
        <f aca="false">BN728</f>
        <v>36406</v>
      </c>
      <c r="BW728" s="28" t="n">
        <f aca="false">V728</f>
        <v>2.23</v>
      </c>
      <c r="BX728" s="28" t="n">
        <f aca="false">W728</f>
        <v>2.445</v>
      </c>
      <c r="BY728" s="1" t="n">
        <f aca="false">LN(BW728/BW727)</f>
        <v>-0.102216565167858</v>
      </c>
      <c r="BZ728" s="1" t="n">
        <f aca="false">LN(BX728/BX727)</f>
        <v>-0.104746830459063</v>
      </c>
      <c r="CA728" s="56" t="n">
        <f aca="false">BV728</f>
        <v>36406</v>
      </c>
      <c r="CB728" s="1" t="n">
        <f aca="false">IF(ISNUMBER(STDEV(BY707:BY728)),STDEV(BY707:BY728)*SQRT(252),0)</f>
        <v>0.549384343110472</v>
      </c>
      <c r="CC728" s="1" t="n">
        <f aca="false">IF(ISNUMBER(STDEV(BZ707:BZ728)),STDEV(BZ707:BZ728)*SQRT(252),0)</f>
        <v>0.488157459847007</v>
      </c>
    </row>
    <row r="729" customFormat="false" ht="12.75" hidden="false" customHeight="false" outlineLevel="0" collapsed="false">
      <c r="A729" s="1" t="n">
        <f aca="false">A730-1</f>
        <v>1162</v>
      </c>
      <c r="B729" s="56" t="n">
        <f aca="false">HLOOKUP("date",IF(TERM2="cash",cash,PRICELOOK),IF(A729&gt;=2,A729,2),FALSE())</f>
        <v>36407</v>
      </c>
      <c r="C729" s="1" t="n">
        <f aca="false">IF(MIN($N729:$O729)=0,0,N729)</f>
        <v>2.23</v>
      </c>
      <c r="D729" s="35" t="n">
        <f aca="false">IF(ma=7,AVERAGE(C723:C729),IF(ma=14,AVERAGE(C716:C729),IF(ma=30,AVERAGE(C700:C729),IF(ma=40,AVERAGE(C690:C729),0))))</f>
        <v>0</v>
      </c>
      <c r="E729" s="1" t="n">
        <f aca="false">IF(MIN($N729:$O729)=0,0,O729)</f>
        <v>2.445</v>
      </c>
      <c r="I729" s="56" t="n">
        <f aca="false">B729</f>
        <v>36407</v>
      </c>
      <c r="J729" s="35" t="n">
        <f aca="false">IF(MIN(C729,E729)=0,0,E729-C729)</f>
        <v>0.215</v>
      </c>
      <c r="K729" s="35" t="n">
        <f aca="false">IF(ma=7,AVERAGE(J723:J729),IF(ma=14,AVERAGE(J716:J729),IF(ma=30,AVERAGE(J700:J729),IF(ma=40,AVERAGE(J690:J729),0))))</f>
        <v>0</v>
      </c>
      <c r="L729" s="35" t="n">
        <f aca="false">IF(ma="BOLLINGER",$J729+$AH729,0)</f>
        <v>0</v>
      </c>
      <c r="M729" s="35" t="n">
        <f aca="false">IF(ma="BOLLINGER",$J729-$AH729,0)</f>
        <v>0</v>
      </c>
      <c r="N729" s="28" t="n">
        <f aca="false">IF(BASISYN="YES",Q729-S729,Q729)</f>
        <v>2.23</v>
      </c>
      <c r="O729" s="28" t="n">
        <f aca="false">IF(BASISYN="YES",R729-T729,R729)</f>
        <v>2.445</v>
      </c>
      <c r="Q729" s="28" t="n">
        <f aca="false">IF(ISNA(V729),Q728,V729)</f>
        <v>2.23</v>
      </c>
      <c r="R729" s="28" t="n">
        <f aca="false">IF(ISNA(W729),R728,W729)</f>
        <v>2.445</v>
      </c>
      <c r="S729" s="28" t="n">
        <f aca="false">IF(ISNA(X729),S728,X729)</f>
        <v>2.465</v>
      </c>
      <c r="T729" s="28" t="n">
        <f aca="false">IF(ISNA(Y729),T728,Y729)</f>
        <v>2.465</v>
      </c>
      <c r="V729" s="28" t="n">
        <f aca="false">VLOOKUP($B729,IF(V$1=2,PRICELOOK2,IF(V$1=3,PRICELOOK3,IF(V$1=4,cash,PRICELOOK))),V$2,FALSE())</f>
        <v>2.23</v>
      </c>
      <c r="W729" s="28" t="n">
        <f aca="false">VLOOKUP($B729,IF(W$1=2,PRICELOOK2,IF(W$1=3,PRICELOOK3,IF(W$1=4,cash,PRICELOOK))),W$2,FALSE())</f>
        <v>2.445</v>
      </c>
      <c r="X729" s="28" t="n">
        <f aca="false">VLOOKUP($B729,IF(X$1=2,PRICELOOK2,IF(X$1=3,PRICELOOK3,IF(X$1=4,cash,PRICELOOK))),X$2,FALSE())</f>
        <v>2.465</v>
      </c>
      <c r="Y729" s="28" t="n">
        <f aca="false">VLOOKUP($B729,IF(Y$1=2,PRICELOOK2,IF(Y$1=3,PRICELOOK3,IF(Y$1=4,cash,PRICELOOK))),Y$2,FALSE())</f>
        <v>2.465</v>
      </c>
      <c r="AB729" s="1" t="n">
        <f aca="false">LN(V729/V728)</f>
        <v>0</v>
      </c>
      <c r="AC729" s="1" t="n">
        <f aca="false">LN(W729/W728)</f>
        <v>0</v>
      </c>
      <c r="AD729" s="1" t="n">
        <f aca="false">STDEV(AB720:AB729)*SQRT(255)</f>
        <v>0.57498320204057</v>
      </c>
      <c r="AE729" s="1" t="n">
        <f aca="false">STDEV(AC720:AC729)*SQRT(255)</f>
        <v>0.523887442837926</v>
      </c>
      <c r="AF729" s="1" t="n">
        <f aca="false">CORREL(V720:V729,W720:W729)</f>
        <v>0.991394296560157</v>
      </c>
      <c r="AG729" s="1" t="e">
        <f aca="false">SPDVOL(AD729,AE729,AF729)</f>
        <v>#VALUE!</v>
      </c>
      <c r="AH729" s="1" t="e">
        <f aca="false">(AI729)*AG729*AH$757</f>
        <v>#VALUE!</v>
      </c>
      <c r="AI729" s="35" t="n">
        <f aca="false">AVERAGE(J720:J729)</f>
        <v>0.178</v>
      </c>
      <c r="BK729" s="28" t="n">
        <f aca="false">V729</f>
        <v>2.23</v>
      </c>
      <c r="BL729" s="28" t="n">
        <f aca="false">W729</f>
        <v>2.445</v>
      </c>
      <c r="BM729" s="1" t="n">
        <f aca="false">IF(BK729=0,0,IF(BL729=0,0,1))</f>
        <v>1</v>
      </c>
      <c r="BN729" s="56" t="n">
        <f aca="false">B729</f>
        <v>36407</v>
      </c>
      <c r="BO729" s="71" t="n">
        <f aca="false">IF(BM729=1,CORREL(BK710:BK729,BL710:BL729),1.1)</f>
        <v>0.921322003638397</v>
      </c>
      <c r="BP729" s="28" t="n">
        <f aca="false">IF(BM729=0," ",BO729)</f>
        <v>0.921322003638397</v>
      </c>
      <c r="BV729" s="56" t="n">
        <f aca="false">BN729</f>
        <v>36407</v>
      </c>
      <c r="BW729" s="28" t="n">
        <f aca="false">V729</f>
        <v>2.23</v>
      </c>
      <c r="BX729" s="28" t="n">
        <f aca="false">W729</f>
        <v>2.445</v>
      </c>
      <c r="BY729" s="1" t="n">
        <f aca="false">LN(BW729/BW728)</f>
        <v>0</v>
      </c>
      <c r="BZ729" s="1" t="n">
        <f aca="false">LN(BX729/BX728)</f>
        <v>0</v>
      </c>
      <c r="CA729" s="56" t="n">
        <f aca="false">BV729</f>
        <v>36407</v>
      </c>
      <c r="CB729" s="1" t="n">
        <f aca="false">IF(ISNUMBER(STDEV(BY708:BY729)),STDEV(BY708:BY729)*SQRT(252),0)</f>
        <v>0.53872660130751</v>
      </c>
      <c r="CC729" s="1" t="n">
        <f aca="false">IF(ISNUMBER(STDEV(BZ708:BZ729)),STDEV(BZ708:BZ729)*SQRT(252),0)</f>
        <v>0.473247329632922</v>
      </c>
    </row>
    <row r="730" customFormat="false" ht="12.75" hidden="false" customHeight="false" outlineLevel="0" collapsed="false">
      <c r="A730" s="1" t="n">
        <f aca="false">A731-1</f>
        <v>1163</v>
      </c>
      <c r="B730" s="56" t="n">
        <f aca="false">HLOOKUP("date",IF(TERM2="cash",cash,PRICELOOK),IF(A730&gt;=2,A730,2),FALSE())</f>
        <v>36408</v>
      </c>
      <c r="C730" s="1" t="n">
        <f aca="false">IF(MIN($N730:$O730)=0,0,N730)</f>
        <v>2.23</v>
      </c>
      <c r="D730" s="35" t="n">
        <f aca="false">IF(ma=7,AVERAGE(C724:C730),IF(ma=14,AVERAGE(C717:C730),IF(ma=30,AVERAGE(C701:C730),IF(ma=40,AVERAGE(C691:C730),0))))</f>
        <v>0</v>
      </c>
      <c r="E730" s="1" t="n">
        <f aca="false">IF(MIN($N730:$O730)=0,0,O730)</f>
        <v>2.445</v>
      </c>
      <c r="I730" s="56" t="n">
        <f aca="false">B730</f>
        <v>36408</v>
      </c>
      <c r="J730" s="35" t="n">
        <f aca="false">IF(MIN(C730,E730)=0,0,E730-C730)</f>
        <v>0.215</v>
      </c>
      <c r="K730" s="35" t="n">
        <f aca="false">IF(ma=7,AVERAGE(J724:J730),IF(ma=14,AVERAGE(J717:J730),IF(ma=30,AVERAGE(J701:J730),IF(ma=40,AVERAGE(J691:J730),0))))</f>
        <v>0</v>
      </c>
      <c r="L730" s="35" t="n">
        <f aca="false">IF(ma="BOLLINGER",$J730+$AH730,0)</f>
        <v>0</v>
      </c>
      <c r="M730" s="35" t="n">
        <f aca="false">IF(ma="BOLLINGER",$J730-$AH730,0)</f>
        <v>0</v>
      </c>
      <c r="N730" s="28" t="n">
        <f aca="false">IF(BASISYN="YES",Q730-S730,Q730)</f>
        <v>2.23</v>
      </c>
      <c r="O730" s="28" t="n">
        <f aca="false">IF(BASISYN="YES",R730-T730,R730)</f>
        <v>2.445</v>
      </c>
      <c r="Q730" s="28" t="n">
        <f aca="false">IF(ISNA(V730),Q729,V730)</f>
        <v>2.23</v>
      </c>
      <c r="R730" s="28" t="n">
        <f aca="false">IF(ISNA(W730),R729,W730)</f>
        <v>2.445</v>
      </c>
      <c r="S730" s="28" t="n">
        <f aca="false">IF(ISNA(X730),S729,X730)</f>
        <v>2.465</v>
      </c>
      <c r="T730" s="28" t="n">
        <f aca="false">IF(ISNA(Y730),T729,Y730)</f>
        <v>2.465</v>
      </c>
      <c r="V730" s="28" t="n">
        <f aca="false">VLOOKUP($B730,IF(V$1=2,PRICELOOK2,IF(V$1=3,PRICELOOK3,IF(V$1=4,cash,PRICELOOK))),V$2,FALSE())</f>
        <v>2.23</v>
      </c>
      <c r="W730" s="28" t="n">
        <f aca="false">VLOOKUP($B730,IF(W$1=2,PRICELOOK2,IF(W$1=3,PRICELOOK3,IF(W$1=4,cash,PRICELOOK))),W$2,FALSE())</f>
        <v>2.445</v>
      </c>
      <c r="X730" s="28" t="n">
        <f aca="false">VLOOKUP($B730,IF(X$1=2,PRICELOOK2,IF(X$1=3,PRICELOOK3,IF(X$1=4,cash,PRICELOOK))),X$2,FALSE())</f>
        <v>2.465</v>
      </c>
      <c r="Y730" s="28" t="n">
        <f aca="false">VLOOKUP($B730,IF(Y$1=2,PRICELOOK2,IF(Y$1=3,PRICELOOK3,IF(Y$1=4,cash,PRICELOOK))),Y$2,FALSE())</f>
        <v>2.465</v>
      </c>
      <c r="AB730" s="1" t="n">
        <f aca="false">LN(V730/V729)</f>
        <v>0</v>
      </c>
      <c r="AC730" s="1" t="n">
        <f aca="false">LN(W730/W729)</f>
        <v>0</v>
      </c>
      <c r="AD730" s="1" t="n">
        <f aca="false">STDEV(AB721:AB730)*SQRT(255)</f>
        <v>0.591822378476126</v>
      </c>
      <c r="AE730" s="1" t="n">
        <f aca="false">STDEV(AC721:AC730)*SQRT(255)</f>
        <v>0.534558556063552</v>
      </c>
      <c r="AF730" s="1" t="n">
        <f aca="false">CORREL(V721:V730,W721:W730)</f>
        <v>0.996341207105932</v>
      </c>
      <c r="AG730" s="1" t="e">
        <f aca="false">SPDVOL(AD730,AE730,AF730)</f>
        <v>#VALUE!</v>
      </c>
      <c r="AH730" s="1" t="e">
        <f aca="false">(AI730)*AG730*AH$757</f>
        <v>#VALUE!</v>
      </c>
      <c r="AI730" s="35" t="n">
        <f aca="false">AVERAGE(J721:J730)</f>
        <v>0.1905</v>
      </c>
      <c r="BK730" s="28" t="n">
        <f aca="false">V730</f>
        <v>2.23</v>
      </c>
      <c r="BL730" s="28" t="n">
        <f aca="false">W730</f>
        <v>2.445</v>
      </c>
      <c r="BM730" s="1" t="n">
        <f aca="false">IF(BK730=0,0,IF(BL730=0,0,1))</f>
        <v>1</v>
      </c>
      <c r="BN730" s="56" t="n">
        <f aca="false">B730</f>
        <v>36408</v>
      </c>
      <c r="BO730" s="71" t="n">
        <f aca="false">IF(BM730=1,CORREL(BK711:BK730,BL711:BL730),1.1)</f>
        <v>0.939531913058772</v>
      </c>
      <c r="BP730" s="28" t="n">
        <f aca="false">IF(BM730=0," ",BO730)</f>
        <v>0.939531913058772</v>
      </c>
      <c r="BV730" s="56" t="n">
        <f aca="false">BN730</f>
        <v>36408</v>
      </c>
      <c r="BW730" s="28" t="n">
        <f aca="false">V730</f>
        <v>2.23</v>
      </c>
      <c r="BX730" s="28" t="n">
        <f aca="false">W730</f>
        <v>2.445</v>
      </c>
      <c r="BY730" s="1" t="n">
        <f aca="false">LN(BW730/BW729)</f>
        <v>0</v>
      </c>
      <c r="BZ730" s="1" t="n">
        <f aca="false">LN(BX730/BX729)</f>
        <v>0</v>
      </c>
      <c r="CA730" s="56" t="n">
        <f aca="false">BV730</f>
        <v>36408</v>
      </c>
      <c r="CB730" s="1" t="n">
        <f aca="false">IF(ISNUMBER(STDEV(BY709:BY730)),STDEV(BY709:BY730)*SQRT(252),0)</f>
        <v>0.53872660130751</v>
      </c>
      <c r="CC730" s="1" t="n">
        <f aca="false">IF(ISNUMBER(STDEV(BZ709:BZ730)),STDEV(BZ709:BZ730)*SQRT(252),0)</f>
        <v>0.473247329632922</v>
      </c>
    </row>
    <row r="731" customFormat="false" ht="12.75" hidden="false" customHeight="false" outlineLevel="0" collapsed="false">
      <c r="A731" s="1" t="n">
        <f aca="false">A732-1</f>
        <v>1164</v>
      </c>
      <c r="B731" s="56" t="n">
        <f aca="false">HLOOKUP("date",IF(TERM2="cash",cash,PRICELOOK),IF(A731&gt;=2,A731,2),FALSE())</f>
        <v>36409</v>
      </c>
      <c r="C731" s="1" t="n">
        <f aca="false">IF(MIN($N731:$O731)=0,0,N731)</f>
        <v>2.23</v>
      </c>
      <c r="D731" s="35" t="n">
        <f aca="false">IF(ma=7,AVERAGE(C725:C731),IF(ma=14,AVERAGE(C718:C731),IF(ma=30,AVERAGE(C702:C731),IF(ma=40,AVERAGE(C692:C731),0))))</f>
        <v>0</v>
      </c>
      <c r="E731" s="1" t="n">
        <f aca="false">IF(MIN($N731:$O731)=0,0,O731)</f>
        <v>2.445</v>
      </c>
      <c r="I731" s="56" t="n">
        <f aca="false">B731</f>
        <v>36409</v>
      </c>
      <c r="J731" s="35" t="n">
        <f aca="false">IF(MIN(C731,E731)=0,0,E731-C731)</f>
        <v>0.215</v>
      </c>
      <c r="K731" s="35" t="n">
        <f aca="false">IF(ma=7,AVERAGE(J725:J731),IF(ma=14,AVERAGE(J718:J731),IF(ma=30,AVERAGE(J702:J731),IF(ma=40,AVERAGE(J692:J731),0))))</f>
        <v>0</v>
      </c>
      <c r="L731" s="35" t="n">
        <f aca="false">IF(ma="BOLLINGER",$J731+$AH731,0)</f>
        <v>0</v>
      </c>
      <c r="M731" s="35" t="n">
        <f aca="false">IF(ma="BOLLINGER",$J731-$AH731,0)</f>
        <v>0</v>
      </c>
      <c r="N731" s="28" t="n">
        <f aca="false">IF(BASISYN="YES",Q731-S731,Q731)</f>
        <v>2.23</v>
      </c>
      <c r="O731" s="28" t="n">
        <f aca="false">IF(BASISYN="YES",R731-T731,R731)</f>
        <v>2.445</v>
      </c>
      <c r="Q731" s="28" t="n">
        <f aca="false">IF(ISNA(V731),Q730,V731)</f>
        <v>2.23</v>
      </c>
      <c r="R731" s="28" t="n">
        <f aca="false">IF(ISNA(W731),R730,W731)</f>
        <v>2.445</v>
      </c>
      <c r="S731" s="28" t="n">
        <f aca="false">IF(ISNA(X731),S730,X731)</f>
        <v>2.465</v>
      </c>
      <c r="T731" s="28" t="n">
        <f aca="false">IF(ISNA(Y731),T730,Y731)</f>
        <v>2.465</v>
      </c>
      <c r="V731" s="28" t="n">
        <f aca="false">VLOOKUP($B731,IF(V$1=2,PRICELOOK2,IF(V$1=3,PRICELOOK3,IF(V$1=4,cash,PRICELOOK))),V$2,FALSE())</f>
        <v>2.23</v>
      </c>
      <c r="W731" s="28" t="n">
        <f aca="false">VLOOKUP($B731,IF(W$1=2,PRICELOOK2,IF(W$1=3,PRICELOOK3,IF(W$1=4,cash,PRICELOOK))),W$2,FALSE())</f>
        <v>2.445</v>
      </c>
      <c r="X731" s="28" t="n">
        <f aca="false">VLOOKUP($B731,IF(X$1=2,PRICELOOK2,IF(X$1=3,PRICELOOK3,IF(X$1=4,cash,PRICELOOK))),X$2,FALSE())</f>
        <v>2.465</v>
      </c>
      <c r="Y731" s="28" t="n">
        <f aca="false">VLOOKUP($B731,IF(Y$1=2,PRICELOOK2,IF(Y$1=3,PRICELOOK3,IF(Y$1=4,cash,PRICELOOK))),Y$2,FALSE())</f>
        <v>2.465</v>
      </c>
      <c r="AB731" s="1" t="n">
        <f aca="false">LN(V731/V730)</f>
        <v>0</v>
      </c>
      <c r="AC731" s="1" t="n">
        <f aca="false">LN(W731/W730)</f>
        <v>0</v>
      </c>
      <c r="AD731" s="1" t="n">
        <f aca="false">STDEV(AB722:AB731)*SQRT(255)</f>
        <v>0.596229614592421</v>
      </c>
      <c r="AE731" s="1" t="n">
        <f aca="false">STDEV(AC722:AC731)*SQRT(255)</f>
        <v>0.543430573881584</v>
      </c>
      <c r="AF731" s="1" t="n">
        <f aca="false">CORREL(V722:V731,W722:W731)</f>
        <v>0.996565629501588</v>
      </c>
      <c r="AG731" s="1" t="e">
        <f aca="false">SPDVOL(AD731,AE731,AF731)</f>
        <v>#VALUE!</v>
      </c>
      <c r="AH731" s="1" t="e">
        <f aca="false">(AI731)*AG731*AH$757</f>
        <v>#VALUE!</v>
      </c>
      <c r="AI731" s="35" t="n">
        <f aca="false">AVERAGE(J722:J731)</f>
        <v>0.1955</v>
      </c>
      <c r="BK731" s="28" t="n">
        <f aca="false">V731</f>
        <v>2.23</v>
      </c>
      <c r="BL731" s="28" t="n">
        <f aca="false">W731</f>
        <v>2.445</v>
      </c>
      <c r="BM731" s="1" t="n">
        <f aca="false">IF(BK731=0,0,IF(BL731=0,0,1))</f>
        <v>1</v>
      </c>
      <c r="BN731" s="56" t="n">
        <f aca="false">B731</f>
        <v>36409</v>
      </c>
      <c r="BO731" s="71" t="n">
        <f aca="false">IF(BM731=1,CORREL(BK712:BK731,BL712:BL731),1.1)</f>
        <v>0.951220162204526</v>
      </c>
      <c r="BP731" s="28" t="n">
        <f aca="false">IF(BM731=0," ",BO731)</f>
        <v>0.951220162204526</v>
      </c>
      <c r="BV731" s="56" t="n">
        <f aca="false">BN731</f>
        <v>36409</v>
      </c>
      <c r="BW731" s="28" t="n">
        <f aca="false">V731</f>
        <v>2.23</v>
      </c>
      <c r="BX731" s="28" t="n">
        <f aca="false">W731</f>
        <v>2.445</v>
      </c>
      <c r="BY731" s="1" t="n">
        <f aca="false">LN(BW731/BW730)</f>
        <v>0</v>
      </c>
      <c r="BZ731" s="1" t="n">
        <f aca="false">LN(BX731/BX730)</f>
        <v>0</v>
      </c>
      <c r="CA731" s="56" t="n">
        <f aca="false">BV731</f>
        <v>36409</v>
      </c>
      <c r="CB731" s="1" t="n">
        <f aca="false">IF(ISNUMBER(STDEV(BY710:BY731)),STDEV(BY710:BY731)*SQRT(252),0)</f>
        <v>0.53872660130751</v>
      </c>
      <c r="CC731" s="1" t="n">
        <f aca="false">IF(ISNUMBER(STDEV(BZ710:BZ731)),STDEV(BZ710:BZ731)*SQRT(252),0)</f>
        <v>0.473247329632922</v>
      </c>
    </row>
    <row r="732" customFormat="false" ht="12.75" hidden="false" customHeight="false" outlineLevel="0" collapsed="false">
      <c r="A732" s="1" t="n">
        <f aca="false">A733-1</f>
        <v>1165</v>
      </c>
      <c r="B732" s="56" t="n">
        <f aca="false">HLOOKUP("date",IF(TERM2="cash",cash,PRICELOOK),IF(A732&gt;=2,A732,2),FALSE())</f>
        <v>36410</v>
      </c>
      <c r="C732" s="1" t="n">
        <f aca="false">IF(MIN($N732:$O732)=0,0,N732)</f>
        <v>2.43</v>
      </c>
      <c r="D732" s="35" t="n">
        <f aca="false">IF(ma=7,AVERAGE(C726:C732),IF(ma=14,AVERAGE(C719:C732),IF(ma=30,AVERAGE(C703:C732),IF(ma=40,AVERAGE(C693:C732),0))))</f>
        <v>0</v>
      </c>
      <c r="E732" s="1" t="n">
        <f aca="false">IF(MIN($N732:$O732)=0,0,O732)</f>
        <v>2.625</v>
      </c>
      <c r="I732" s="56" t="n">
        <f aca="false">B732</f>
        <v>36410</v>
      </c>
      <c r="J732" s="35" t="n">
        <f aca="false">IF(MIN(C732,E732)=0,0,E732-C732)</f>
        <v>0.195</v>
      </c>
      <c r="K732" s="35" t="n">
        <f aca="false">IF(ma=7,AVERAGE(J726:J732),IF(ma=14,AVERAGE(J719:J732),IF(ma=30,AVERAGE(J703:J732),IF(ma=40,AVERAGE(J693:J732),0))))</f>
        <v>0</v>
      </c>
      <c r="L732" s="35" t="n">
        <f aca="false">IF(ma="BOLLINGER",$J732+$AH732,0)</f>
        <v>0</v>
      </c>
      <c r="M732" s="35" t="n">
        <f aca="false">IF(ma="BOLLINGER",$J732-$AH732,0)</f>
        <v>0</v>
      </c>
      <c r="N732" s="28" t="n">
        <f aca="false">IF(BASISYN="YES",Q732-S732,Q732)</f>
        <v>2.43</v>
      </c>
      <c r="O732" s="28" t="n">
        <f aca="false">IF(BASISYN="YES",R732-T732,R732)</f>
        <v>2.625</v>
      </c>
      <c r="Q732" s="28" t="n">
        <f aca="false">IF(ISNA(V732),Q731,V732)</f>
        <v>2.43</v>
      </c>
      <c r="R732" s="28" t="n">
        <f aca="false">IF(ISNA(W732),R731,W732)</f>
        <v>2.625</v>
      </c>
      <c r="S732" s="28" t="n">
        <f aca="false">IF(ISNA(X732),S731,X732)</f>
        <v>2.565</v>
      </c>
      <c r="T732" s="28" t="n">
        <f aca="false">IF(ISNA(Y732),T731,Y732)</f>
        <v>2.565</v>
      </c>
      <c r="V732" s="28" t="n">
        <f aca="false">VLOOKUP($B732,IF(V$1=2,PRICELOOK2,IF(V$1=3,PRICELOOK3,IF(V$1=4,cash,PRICELOOK))),V$2,FALSE())</f>
        <v>2.43</v>
      </c>
      <c r="W732" s="28" t="n">
        <f aca="false">VLOOKUP($B732,IF(W$1=2,PRICELOOK2,IF(W$1=3,PRICELOOK3,IF(W$1=4,cash,PRICELOOK))),W$2,FALSE())</f>
        <v>2.625</v>
      </c>
      <c r="X732" s="28" t="n">
        <f aca="false">VLOOKUP($B732,IF(X$1=2,PRICELOOK2,IF(X$1=3,PRICELOOK3,IF(X$1=4,cash,PRICELOOK))),X$2,FALSE())</f>
        <v>2.565</v>
      </c>
      <c r="Y732" s="28" t="n">
        <f aca="false">VLOOKUP($B732,IF(Y$1=2,PRICELOOK2,IF(Y$1=3,PRICELOOK3,IF(Y$1=4,cash,PRICELOOK))),Y$2,FALSE())</f>
        <v>2.565</v>
      </c>
      <c r="AB732" s="1" t="n">
        <f aca="false">LN(V732/V731)</f>
        <v>0.0858896718804297</v>
      </c>
      <c r="AC732" s="1" t="n">
        <f aca="false">LN(W732/W731)</f>
        <v>0.0710357731167517</v>
      </c>
      <c r="AD732" s="1" t="n">
        <f aca="false">STDEV(AB723:AB732)*SQRT(255)</f>
        <v>0.804602075921782</v>
      </c>
      <c r="AE732" s="1" t="n">
        <f aca="false">STDEV(AC723:AC732)*SQRT(255)</f>
        <v>0.704376450298529</v>
      </c>
      <c r="AF732" s="1" t="n">
        <f aca="false">CORREL(V723:V732,W723:W732)</f>
        <v>0.996079409401991</v>
      </c>
      <c r="AG732" s="1" t="e">
        <f aca="false">SPDVOL(AD732,AE732,AF732)</f>
        <v>#VALUE!</v>
      </c>
      <c r="AH732" s="1" t="e">
        <f aca="false">(AI732)*AG732*AH$757</f>
        <v>#VALUE!</v>
      </c>
      <c r="AI732" s="35" t="n">
        <f aca="false">AVERAGE(J723:J732)</f>
        <v>0.1985</v>
      </c>
      <c r="BK732" s="28" t="n">
        <f aca="false">V732</f>
        <v>2.43</v>
      </c>
      <c r="BL732" s="28" t="n">
        <f aca="false">W732</f>
        <v>2.625</v>
      </c>
      <c r="BM732" s="1" t="n">
        <f aca="false">IF(BK732=0,0,IF(BL732=0,0,1))</f>
        <v>1</v>
      </c>
      <c r="BN732" s="56" t="n">
        <f aca="false">B732</f>
        <v>36410</v>
      </c>
      <c r="BO732" s="71" t="n">
        <f aca="false">IF(BM732=1,CORREL(BK713:BK732,BL713:BL732),1.1)</f>
        <v>0.955464122214683</v>
      </c>
      <c r="BP732" s="28" t="n">
        <f aca="false">IF(BM732=0," ",BO732)</f>
        <v>0.955464122214683</v>
      </c>
      <c r="BV732" s="56" t="n">
        <f aca="false">BN732</f>
        <v>36410</v>
      </c>
      <c r="BW732" s="28" t="n">
        <f aca="false">V732</f>
        <v>2.43</v>
      </c>
      <c r="BX732" s="28" t="n">
        <f aca="false">W732</f>
        <v>2.625</v>
      </c>
      <c r="BY732" s="1" t="n">
        <f aca="false">LN(BW732/BW731)</f>
        <v>0.0858896718804297</v>
      </c>
      <c r="BZ732" s="1" t="n">
        <f aca="false">LN(BX732/BX731)</f>
        <v>0.0710357731167517</v>
      </c>
      <c r="CA732" s="56" t="n">
        <f aca="false">BV732</f>
        <v>36410</v>
      </c>
      <c r="CB732" s="1" t="n">
        <f aca="false">IF(ISNUMBER(STDEV(BY711:BY732)),STDEV(BY711:BY732)*SQRT(252),0)</f>
        <v>0.614566656784641</v>
      </c>
      <c r="CC732" s="1" t="n">
        <f aca="false">IF(ISNUMBER(STDEV(BZ711:BZ732)),STDEV(BZ711:BZ732)*SQRT(252),0)</f>
        <v>0.519814198319314</v>
      </c>
    </row>
    <row r="733" customFormat="false" ht="12.75" hidden="false" customHeight="false" outlineLevel="0" collapsed="false">
      <c r="A733" s="1" t="n">
        <f aca="false">A734-1</f>
        <v>1166</v>
      </c>
      <c r="B733" s="56" t="n">
        <f aca="false">HLOOKUP("date",IF(TERM2="cash",cash,PRICELOOK),IF(A733&gt;=2,A733,2),FALSE())</f>
        <v>36411</v>
      </c>
      <c r="C733" s="1" t="n">
        <f aca="false">IF(MIN($N733:$O733)=0,0,N733)</f>
        <v>2.54</v>
      </c>
      <c r="D733" s="35" t="n">
        <f aca="false">IF(ma=7,AVERAGE(C727:C733),IF(ma=14,AVERAGE(C720:C733),IF(ma=30,AVERAGE(C704:C733),IF(ma=40,AVERAGE(C694:C733),0))))</f>
        <v>0</v>
      </c>
      <c r="E733" s="1" t="n">
        <f aca="false">IF(MIN($N733:$O733)=0,0,O733)</f>
        <v>2.73</v>
      </c>
      <c r="I733" s="56" t="n">
        <f aca="false">B733</f>
        <v>36411</v>
      </c>
      <c r="J733" s="35" t="n">
        <f aca="false">IF(MIN(C733,E733)=0,0,E733-C733)</f>
        <v>0.19</v>
      </c>
      <c r="K733" s="35" t="n">
        <f aca="false">IF(ma=7,AVERAGE(J727:J733),IF(ma=14,AVERAGE(J720:J733),IF(ma=30,AVERAGE(J704:J733),IF(ma=40,AVERAGE(J694:J733),0))))</f>
        <v>0</v>
      </c>
      <c r="L733" s="35" t="n">
        <f aca="false">IF(ma="BOLLINGER",$J733+$AH733,0)</f>
        <v>0</v>
      </c>
      <c r="M733" s="35" t="n">
        <f aca="false">IF(ma="BOLLINGER",$J733-$AH733,0)</f>
        <v>0</v>
      </c>
      <c r="N733" s="28" t="n">
        <f aca="false">IF(BASISYN="YES",Q733-S733,Q733)</f>
        <v>2.54</v>
      </c>
      <c r="O733" s="28" t="n">
        <f aca="false">IF(BASISYN="YES",R733-T733,R733)</f>
        <v>2.73</v>
      </c>
      <c r="Q733" s="28" t="n">
        <f aca="false">IF(ISNA(V733),Q732,V733)</f>
        <v>2.54</v>
      </c>
      <c r="R733" s="28" t="n">
        <f aca="false">IF(ISNA(W733),R732,W733)</f>
        <v>2.73</v>
      </c>
      <c r="S733" s="28" t="n">
        <f aca="false">IF(ISNA(X733),S732,X733)</f>
        <v>2.665</v>
      </c>
      <c r="T733" s="28" t="n">
        <f aca="false">IF(ISNA(Y733),T732,Y733)</f>
        <v>2.665</v>
      </c>
      <c r="V733" s="28" t="n">
        <f aca="false">VLOOKUP($B733,IF(V$1=2,PRICELOOK2,IF(V$1=3,PRICELOOK3,IF(V$1=4,cash,PRICELOOK))),V$2,FALSE())</f>
        <v>2.54</v>
      </c>
      <c r="W733" s="28" t="n">
        <f aca="false">VLOOKUP($B733,IF(W$1=2,PRICELOOK2,IF(W$1=3,PRICELOOK3,IF(W$1=4,cash,PRICELOOK))),W$2,FALSE())</f>
        <v>2.73</v>
      </c>
      <c r="X733" s="28" t="n">
        <f aca="false">VLOOKUP($B733,IF(X$1=2,PRICELOOK2,IF(X$1=3,PRICELOOK3,IF(X$1=4,cash,PRICELOOK))),X$2,FALSE())</f>
        <v>2.665</v>
      </c>
      <c r="Y733" s="28" t="n">
        <f aca="false">VLOOKUP($B733,IF(Y$1=2,PRICELOOK2,IF(Y$1=3,PRICELOOK3,IF(Y$1=4,cash,PRICELOOK))),Y$2,FALSE())</f>
        <v>2.665</v>
      </c>
      <c r="AB733" s="1" t="n">
        <f aca="false">LN(V733/V732)</f>
        <v>0.044272823677988</v>
      </c>
      <c r="AC733" s="1" t="n">
        <f aca="false">LN(W733/W732)</f>
        <v>0.0392207131532813</v>
      </c>
      <c r="AD733" s="1" t="n">
        <f aca="false">STDEV(AB724:AB733)*SQRT(255)</f>
        <v>0.853998503772994</v>
      </c>
      <c r="AE733" s="1" t="n">
        <f aca="false">STDEV(AC724:AC733)*SQRT(255)</f>
        <v>0.747945499484335</v>
      </c>
      <c r="AF733" s="1" t="n">
        <f aca="false">CORREL(V724:V733,W724:W733)</f>
        <v>0.99539741327282</v>
      </c>
      <c r="AG733" s="1" t="e">
        <f aca="false">SPDVOL(AD733,AE733,AF733)</f>
        <v>#VALUE!</v>
      </c>
      <c r="AH733" s="1" t="e">
        <f aca="false">(AI733)*AG733*AH$757</f>
        <v>#VALUE!</v>
      </c>
      <c r="AI733" s="35" t="n">
        <f aca="false">AVERAGE(J724:J733)</f>
        <v>0.201</v>
      </c>
      <c r="BK733" s="28" t="n">
        <f aca="false">V733</f>
        <v>2.54</v>
      </c>
      <c r="BL733" s="28" t="n">
        <f aca="false">W733</f>
        <v>2.73</v>
      </c>
      <c r="BM733" s="1" t="n">
        <f aca="false">IF(BK733=0,0,IF(BL733=0,0,1))</f>
        <v>1</v>
      </c>
      <c r="BN733" s="56" t="n">
        <f aca="false">B733</f>
        <v>36411</v>
      </c>
      <c r="BO733" s="71" t="n">
        <f aca="false">IF(BM733=1,CORREL(BK714:BK733,BL714:BL733),1.1)</f>
        <v>0.960199700474718</v>
      </c>
      <c r="BP733" s="28" t="n">
        <f aca="false">IF(BM733=0," ",BO733)</f>
        <v>0.960199700474718</v>
      </c>
      <c r="BV733" s="56" t="n">
        <f aca="false">BN733</f>
        <v>36411</v>
      </c>
      <c r="BW733" s="28" t="n">
        <f aca="false">V733</f>
        <v>2.54</v>
      </c>
      <c r="BX733" s="28" t="n">
        <f aca="false">W733</f>
        <v>2.73</v>
      </c>
      <c r="BY733" s="1" t="n">
        <f aca="false">LN(BW733/BW732)</f>
        <v>0.044272823677988</v>
      </c>
      <c r="BZ733" s="1" t="n">
        <f aca="false">LN(BX733/BX732)</f>
        <v>0.0392207131532813</v>
      </c>
      <c r="CA733" s="56" t="n">
        <f aca="false">BV733</f>
        <v>36411</v>
      </c>
      <c r="CB733" s="1" t="n">
        <f aca="false">IF(ISNUMBER(STDEV(BY712:BY733)),STDEV(BY712:BY733)*SQRT(252),0)</f>
        <v>0.634144151317236</v>
      </c>
      <c r="CC733" s="1" t="n">
        <f aca="false">IF(ISNUMBER(STDEV(BZ712:BZ733)),STDEV(BZ712:BZ733)*SQRT(252),0)</f>
        <v>0.536433627208679</v>
      </c>
    </row>
    <row r="734" customFormat="false" ht="12.75" hidden="false" customHeight="false" outlineLevel="0" collapsed="false">
      <c r="A734" s="1" t="n">
        <f aca="false">A735-1</f>
        <v>1167</v>
      </c>
      <c r="B734" s="56" t="n">
        <f aca="false">HLOOKUP("date",IF(TERM2="cash",cash,PRICELOOK),IF(A734&gt;=2,A734,2),FALSE())</f>
        <v>36412</v>
      </c>
      <c r="C734" s="1" t="n">
        <f aca="false">IF(MIN($N734:$O734)=0,0,N734)</f>
        <v>2.61</v>
      </c>
      <c r="D734" s="35" t="n">
        <f aca="false">IF(ma=7,AVERAGE(C728:C734),IF(ma=14,AVERAGE(C721:C734),IF(ma=30,AVERAGE(C705:C734),IF(ma=40,AVERAGE(C695:C734),0))))</f>
        <v>0</v>
      </c>
      <c r="E734" s="1" t="n">
        <f aca="false">IF(MIN($N734:$O734)=0,0,O734)</f>
        <v>2.795</v>
      </c>
      <c r="I734" s="56" t="n">
        <f aca="false">B734</f>
        <v>36412</v>
      </c>
      <c r="J734" s="35" t="n">
        <f aca="false">IF(MIN(C734,E734)=0,0,E734-C734)</f>
        <v>0.185</v>
      </c>
      <c r="K734" s="35" t="n">
        <f aca="false">IF(ma=7,AVERAGE(J728:J734),IF(ma=14,AVERAGE(J721:J734),IF(ma=30,AVERAGE(J705:J734),IF(ma=40,AVERAGE(J695:J734),0))))</f>
        <v>0</v>
      </c>
      <c r="L734" s="35" t="n">
        <f aca="false">IF(ma="BOLLINGER",$J734+$AH734,0)</f>
        <v>0</v>
      </c>
      <c r="M734" s="35" t="n">
        <f aca="false">IF(ma="BOLLINGER",$J734-$AH734,0)</f>
        <v>0</v>
      </c>
      <c r="N734" s="28" t="n">
        <f aca="false">IF(BASISYN="YES",Q734-S734,Q734)</f>
        <v>2.61</v>
      </c>
      <c r="O734" s="28" t="n">
        <f aca="false">IF(BASISYN="YES",R734-T734,R734)</f>
        <v>2.795</v>
      </c>
      <c r="Q734" s="28" t="n">
        <f aca="false">IF(ISNA(V734),Q733,V734)</f>
        <v>2.61</v>
      </c>
      <c r="R734" s="28" t="n">
        <f aca="false">IF(ISNA(W734),R733,W734)</f>
        <v>2.795</v>
      </c>
      <c r="S734" s="28" t="n">
        <f aca="false">IF(ISNA(X734),S733,X734)</f>
        <v>2.75</v>
      </c>
      <c r="T734" s="28" t="n">
        <f aca="false">IF(ISNA(Y734),T733,Y734)</f>
        <v>2.75</v>
      </c>
      <c r="V734" s="28" t="n">
        <f aca="false">VLOOKUP($B734,IF(V$1=2,PRICELOOK2,IF(V$1=3,PRICELOOK3,IF(V$1=4,cash,PRICELOOK))),V$2,FALSE())</f>
        <v>2.61</v>
      </c>
      <c r="W734" s="28" t="n">
        <f aca="false">VLOOKUP($B734,IF(W$1=2,PRICELOOK2,IF(W$1=3,PRICELOOK3,IF(W$1=4,cash,PRICELOOK))),W$2,FALSE())</f>
        <v>2.795</v>
      </c>
      <c r="X734" s="28" t="n">
        <f aca="false">VLOOKUP($B734,IF(X$1=2,PRICELOOK2,IF(X$1=3,PRICELOOK3,IF(X$1=4,cash,PRICELOOK))),X$2,FALSE())</f>
        <v>2.75</v>
      </c>
      <c r="Y734" s="28" t="n">
        <f aca="false">VLOOKUP($B734,IF(Y$1=2,PRICELOOK2,IF(Y$1=3,PRICELOOK3,IF(Y$1=4,cash,PRICELOOK))),Y$2,FALSE())</f>
        <v>2.75</v>
      </c>
      <c r="AB734" s="1" t="n">
        <f aca="false">LN(V734/V733)</f>
        <v>0.0271861403041568</v>
      </c>
      <c r="AC734" s="1" t="n">
        <f aca="false">LN(W734/W733)</f>
        <v>0.023530497410194</v>
      </c>
      <c r="AD734" s="1" t="n">
        <f aca="false">STDEV(AB725:AB734)*SQRT(255)</f>
        <v>0.872751803794116</v>
      </c>
      <c r="AE734" s="1" t="n">
        <f aca="false">STDEV(AC725:AC734)*SQRT(255)</f>
        <v>0.76371305049746</v>
      </c>
      <c r="AF734" s="1" t="n">
        <f aca="false">CORREL(V725:V734,W725:W734)</f>
        <v>0.994763286487687</v>
      </c>
      <c r="AG734" s="1" t="e">
        <f aca="false">SPDVOL(AD734,AE734,AF734)</f>
        <v>#VALUE!</v>
      </c>
      <c r="AH734" s="1" t="e">
        <f aca="false">(AI734)*AG734*AH$757</f>
        <v>#VALUE!</v>
      </c>
      <c r="AI734" s="35" t="n">
        <f aca="false">AVERAGE(J725:J734)</f>
        <v>0.203</v>
      </c>
      <c r="BK734" s="28" t="n">
        <f aca="false">V734</f>
        <v>2.61</v>
      </c>
      <c r="BL734" s="28" t="n">
        <f aca="false">W734</f>
        <v>2.795</v>
      </c>
      <c r="BM734" s="1" t="n">
        <f aca="false">IF(BK734=0,0,IF(BL734=0,0,1))</f>
        <v>1</v>
      </c>
      <c r="BN734" s="56" t="n">
        <f aca="false">B734</f>
        <v>36412</v>
      </c>
      <c r="BO734" s="71" t="n">
        <f aca="false">IF(BM734=1,CORREL(BK715:BK734,BL715:BL734),1.1)</f>
        <v>0.966668487498198</v>
      </c>
      <c r="BP734" s="28" t="n">
        <f aca="false">IF(BM734=0," ",BO734)</f>
        <v>0.966668487498198</v>
      </c>
      <c r="BV734" s="56" t="n">
        <f aca="false">BN734</f>
        <v>36412</v>
      </c>
      <c r="BW734" s="28" t="n">
        <f aca="false">V734</f>
        <v>2.61</v>
      </c>
      <c r="BX734" s="28" t="n">
        <f aca="false">W734</f>
        <v>2.795</v>
      </c>
      <c r="BY734" s="1" t="n">
        <f aca="false">LN(BW734/BW733)</f>
        <v>0.0271861403041568</v>
      </c>
      <c r="BZ734" s="1" t="n">
        <f aca="false">LN(BX734/BX733)</f>
        <v>0.023530497410194</v>
      </c>
      <c r="CA734" s="56" t="n">
        <f aca="false">BV734</f>
        <v>36412</v>
      </c>
      <c r="CB734" s="1" t="n">
        <f aca="false">IF(ISNUMBER(STDEV(BY713:BY734)),STDEV(BY713:BY734)*SQRT(252),0)</f>
        <v>0.639470699680385</v>
      </c>
      <c r="CC734" s="1" t="n">
        <f aca="false">IF(ISNUMBER(STDEV(BZ713:BZ734)),STDEV(BZ713:BZ734)*SQRT(252),0)</f>
        <v>0.541120687701116</v>
      </c>
    </row>
    <row r="735" customFormat="false" ht="12.75" hidden="false" customHeight="false" outlineLevel="0" collapsed="false">
      <c r="A735" s="1" t="n">
        <f aca="false">A736-1</f>
        <v>1168</v>
      </c>
      <c r="B735" s="56" t="n">
        <f aca="false">HLOOKUP("date",IF(TERM2="cash",cash,PRICELOOK),IF(A735&gt;=2,A735,2),FALSE())</f>
        <v>36413</v>
      </c>
      <c r="C735" s="1" t="n">
        <f aca="false">IF(MIN($N735:$O735)=0,0,N735)</f>
        <v>2.68</v>
      </c>
      <c r="D735" s="35" t="n">
        <f aca="false">IF(ma=7,AVERAGE(C729:C735),IF(ma=14,AVERAGE(C722:C735),IF(ma=30,AVERAGE(C706:C735),IF(ma=40,AVERAGE(C696:C735),0))))</f>
        <v>0</v>
      </c>
      <c r="E735" s="1" t="n">
        <f aca="false">IF(MIN($N735:$O735)=0,0,O735)</f>
        <v>2.795</v>
      </c>
      <c r="I735" s="56" t="n">
        <f aca="false">B735</f>
        <v>36413</v>
      </c>
      <c r="J735" s="35" t="n">
        <f aca="false">IF(MIN(C735,E735)=0,0,E735-C735)</f>
        <v>0.115</v>
      </c>
      <c r="K735" s="35" t="n">
        <f aca="false">IF(ma=7,AVERAGE(J729:J735),IF(ma=14,AVERAGE(J722:J735),IF(ma=30,AVERAGE(J706:J735),IF(ma=40,AVERAGE(J696:J735),0))))</f>
        <v>0</v>
      </c>
      <c r="L735" s="35" t="n">
        <f aca="false">IF(ma="BOLLINGER",$J735+$AH735,0)</f>
        <v>0</v>
      </c>
      <c r="M735" s="35" t="n">
        <f aca="false">IF(ma="BOLLINGER",$J735-$AH735,0)</f>
        <v>0</v>
      </c>
      <c r="N735" s="28" t="n">
        <f aca="false">IF(BASISYN="YES",Q735-S735,Q735)</f>
        <v>2.68</v>
      </c>
      <c r="O735" s="28" t="n">
        <f aca="false">IF(BASISYN="YES",R735-T735,R735)</f>
        <v>2.795</v>
      </c>
      <c r="Q735" s="28" t="n">
        <f aca="false">IF(ISNA(V735),Q734,V735)</f>
        <v>2.68</v>
      </c>
      <c r="R735" s="28" t="n">
        <f aca="false">IF(ISNA(W735),R734,W735)</f>
        <v>2.795</v>
      </c>
      <c r="S735" s="28" t="n">
        <f aca="false">IF(ISNA(X735),S734,X735)</f>
        <v>2.84</v>
      </c>
      <c r="T735" s="28" t="n">
        <f aca="false">IF(ISNA(Y735),T734,Y735)</f>
        <v>2.84</v>
      </c>
      <c r="V735" s="28" t="n">
        <f aca="false">VLOOKUP($B735,IF(V$1=2,PRICELOOK2,IF(V$1=3,PRICELOOK3,IF(V$1=4,cash,PRICELOOK))),V$2,FALSE())</f>
        <v>2.68</v>
      </c>
      <c r="W735" s="28" t="n">
        <f aca="false">VLOOKUP($B735,IF(W$1=2,PRICELOOK2,IF(W$1=3,PRICELOOK3,IF(W$1=4,cash,PRICELOOK))),W$2,FALSE())</f>
        <v>2.795</v>
      </c>
      <c r="X735" s="28" t="n">
        <f aca="false">VLOOKUP($B735,IF(X$1=2,PRICELOOK2,IF(X$1=3,PRICELOOK3,IF(X$1=4,cash,PRICELOOK))),X$2,FALSE())</f>
        <v>2.84</v>
      </c>
      <c r="Y735" s="28" t="n">
        <f aca="false">VLOOKUP($B735,IF(Y$1=2,PRICELOOK2,IF(Y$1=3,PRICELOOK3,IF(Y$1=4,cash,PRICELOOK))),Y$2,FALSE())</f>
        <v>2.84</v>
      </c>
      <c r="AB735" s="1" t="n">
        <f aca="false">LN(V735/V734)</f>
        <v>0.0264665731881633</v>
      </c>
      <c r="AC735" s="1" t="n">
        <f aca="false">LN(W735/W734)</f>
        <v>0</v>
      </c>
      <c r="AD735" s="1" t="n">
        <f aca="false">STDEV(AB726:AB735)*SQRT(255)</f>
        <v>0.885832379703602</v>
      </c>
      <c r="AE735" s="1" t="n">
        <f aca="false">STDEV(AC726:AC735)*SQRT(255)</f>
        <v>0.763385770184681</v>
      </c>
      <c r="AF735" s="1" t="n">
        <f aca="false">CORREL(V726:V735,W726:W735)</f>
        <v>0.986313540237773</v>
      </c>
      <c r="AG735" s="1" t="e">
        <f aca="false">SPDVOL(AD735,AE735,AF735)</f>
        <v>#VALUE!</v>
      </c>
      <c r="AH735" s="1" t="e">
        <f aca="false">(AI735)*AG735*AH$757</f>
        <v>#VALUE!</v>
      </c>
      <c r="AI735" s="35" t="n">
        <f aca="false">AVERAGE(J726:J735)</f>
        <v>0.1995</v>
      </c>
      <c r="AX735" s="1" t="n">
        <f aca="false">W735-Y735</f>
        <v>-0.0449999999999999</v>
      </c>
      <c r="BK735" s="28" t="n">
        <f aca="false">V735</f>
        <v>2.68</v>
      </c>
      <c r="BL735" s="28" t="n">
        <f aca="false">W735</f>
        <v>2.795</v>
      </c>
      <c r="BM735" s="1" t="n">
        <f aca="false">IF(BK735=0,0,IF(BL735=0,0,1))</f>
        <v>1</v>
      </c>
      <c r="BN735" s="56" t="n">
        <f aca="false">B735</f>
        <v>36413</v>
      </c>
      <c r="BO735" s="71" t="n">
        <f aca="false">IF(BM735=1,CORREL(BK716:BK735,BL716:BL735),1.1)</f>
        <v>0.974906187666737</v>
      </c>
      <c r="BP735" s="28" t="n">
        <f aca="false">IF(BM735=0," ",BO735)</f>
        <v>0.974906187666737</v>
      </c>
      <c r="BV735" s="56" t="n">
        <f aca="false">BN735</f>
        <v>36413</v>
      </c>
      <c r="BW735" s="28" t="n">
        <f aca="false">V735</f>
        <v>2.68</v>
      </c>
      <c r="BX735" s="28" t="n">
        <f aca="false">W735</f>
        <v>2.795</v>
      </c>
      <c r="BY735" s="1" t="n">
        <f aca="false">LN(BW735/BW734)</f>
        <v>0.0264665731881633</v>
      </c>
      <c r="BZ735" s="1" t="n">
        <f aca="false">LN(BX735/BX734)</f>
        <v>0</v>
      </c>
      <c r="CA735" s="56" t="n">
        <f aca="false">BV735</f>
        <v>36413</v>
      </c>
      <c r="CB735" s="1" t="n">
        <f aca="false">IF(ISNUMBER(STDEV(BY714:BY735)),STDEV(BY714:BY735)*SQRT(252),0)</f>
        <v>0.628384540458907</v>
      </c>
      <c r="CC735" s="1" t="n">
        <f aca="false">IF(ISNUMBER(STDEV(BZ714:BZ735)),STDEV(BZ714:BZ735)*SQRT(252),0)</f>
        <v>0.533403784155539</v>
      </c>
    </row>
    <row r="736" customFormat="false" ht="12.75" hidden="false" customHeight="false" outlineLevel="0" collapsed="false">
      <c r="A736" s="1" t="n">
        <f aca="false">A737-1</f>
        <v>1169</v>
      </c>
      <c r="B736" s="56" t="n">
        <f aca="false">HLOOKUP("date",IF(TERM2="cash",cash,PRICELOOK),IF(A736&gt;=2,A736,2),FALSE())</f>
        <v>36414</v>
      </c>
      <c r="C736" s="1" t="n">
        <f aca="false">IF(MIN($N736:$O736)=0,0,N736)</f>
        <v>2.68</v>
      </c>
      <c r="D736" s="35" t="n">
        <f aca="false">IF(ma=7,AVERAGE(C730:C736),IF(ma=14,AVERAGE(C723:C736),IF(ma=30,AVERAGE(C707:C736),IF(ma=40,AVERAGE(C697:C736),0))))</f>
        <v>0</v>
      </c>
      <c r="E736" s="1" t="n">
        <f aca="false">IF(MIN($N736:$O736)=0,0,O736)</f>
        <v>2.795</v>
      </c>
      <c r="I736" s="56" t="n">
        <f aca="false">B736</f>
        <v>36414</v>
      </c>
      <c r="J736" s="35" t="n">
        <f aca="false">IF(MIN(C736,E736)=0,0,E736-C736)</f>
        <v>0.115</v>
      </c>
      <c r="K736" s="35" t="n">
        <f aca="false">IF(ma=7,AVERAGE(J730:J736),IF(ma=14,AVERAGE(J723:J736),IF(ma=30,AVERAGE(J707:J736),IF(ma=40,AVERAGE(J697:J736),0))))</f>
        <v>0</v>
      </c>
      <c r="L736" s="35" t="n">
        <f aca="false">IF(ma="BOLLINGER",$J736+$AH736,0)</f>
        <v>0</v>
      </c>
      <c r="M736" s="35" t="n">
        <f aca="false">IF(ma="BOLLINGER",$J736-$AH736,0)</f>
        <v>0</v>
      </c>
      <c r="N736" s="28" t="n">
        <f aca="false">IF(BASISYN="YES",Q736-S736,Q736)</f>
        <v>2.68</v>
      </c>
      <c r="O736" s="28" t="n">
        <f aca="false">IF(BASISYN="YES",R736-T736,R736)</f>
        <v>2.795</v>
      </c>
      <c r="Q736" s="28" t="n">
        <f aca="false">IF(ISNA(V736),Q735,V736)</f>
        <v>2.68</v>
      </c>
      <c r="R736" s="28" t="n">
        <f aca="false">IF(ISNA(W736),R735,W736)</f>
        <v>2.795</v>
      </c>
      <c r="S736" s="28" t="n">
        <f aca="false">IF(ISNA(X736),S735,X736)</f>
        <v>2.84</v>
      </c>
      <c r="T736" s="28" t="n">
        <f aca="false">IF(ISNA(Y736),T735,Y736)</f>
        <v>2.84</v>
      </c>
      <c r="V736" s="28" t="n">
        <f aca="false">VLOOKUP($B736,IF(V$1=2,PRICELOOK2,IF(V$1=3,PRICELOOK3,IF(V$1=4,cash,PRICELOOK))),V$2,FALSE())</f>
        <v>2.68</v>
      </c>
      <c r="W736" s="28" t="n">
        <f aca="false">VLOOKUP($B736,IF(W$1=2,PRICELOOK2,IF(W$1=3,PRICELOOK3,IF(W$1=4,cash,PRICELOOK))),W$2,FALSE())</f>
        <v>2.795</v>
      </c>
      <c r="X736" s="28" t="n">
        <f aca="false">VLOOKUP($B736,IF(X$1=2,PRICELOOK2,IF(X$1=3,PRICELOOK3,IF(X$1=4,cash,PRICELOOK))),X$2,FALSE())</f>
        <v>2.84</v>
      </c>
      <c r="Y736" s="28" t="n">
        <f aca="false">VLOOKUP($B736,IF(Y$1=2,PRICELOOK2,IF(Y$1=3,PRICELOOK3,IF(Y$1=4,cash,PRICELOOK))),Y$2,FALSE())</f>
        <v>2.84</v>
      </c>
      <c r="AB736" s="1" t="n">
        <f aca="false">LN(V736/V735)</f>
        <v>0</v>
      </c>
      <c r="AC736" s="1" t="n">
        <f aca="false">LN(W736/W735)</f>
        <v>0</v>
      </c>
      <c r="AD736" s="1" t="n">
        <f aca="false">STDEV(AB727:AB736)*SQRT(255)</f>
        <v>0.82795423910764</v>
      </c>
      <c r="AE736" s="1" t="n">
        <f aca="false">STDEV(AC727:AC736)*SQRT(255)</f>
        <v>0.741646033356489</v>
      </c>
      <c r="AF736" s="1" t="n">
        <f aca="false">CORREL(V727:V736,W727:W736)</f>
        <v>0.984425225475819</v>
      </c>
      <c r="AG736" s="1" t="e">
        <f aca="false">SPDVOL(AD736,AE736,AF736)</f>
        <v>#VALUE!</v>
      </c>
      <c r="AH736" s="1" t="e">
        <f aca="false">(AI736)*AG736*AH$757</f>
        <v>#VALUE!</v>
      </c>
      <c r="AI736" s="35" t="n">
        <f aca="false">AVERAGE(J727:J736)</f>
        <v>0.1905</v>
      </c>
      <c r="AX736" s="1" t="n">
        <f aca="false">W736-Y736</f>
        <v>-0.0449999999999999</v>
      </c>
      <c r="AZ736" s="1" t="n">
        <f aca="false">V736-V735</f>
        <v>0</v>
      </c>
      <c r="BA736" s="1" t="n">
        <f aca="false">AX736-AX735</f>
        <v>0</v>
      </c>
      <c r="BK736" s="28" t="n">
        <f aca="false">V736</f>
        <v>2.68</v>
      </c>
      <c r="BL736" s="28" t="n">
        <f aca="false">W736</f>
        <v>2.795</v>
      </c>
      <c r="BM736" s="1" t="n">
        <f aca="false">IF(BK736=0,0,IF(BL736=0,0,1))</f>
        <v>1</v>
      </c>
      <c r="BN736" s="56" t="n">
        <f aca="false">B736</f>
        <v>36414</v>
      </c>
      <c r="BO736" s="71" t="n">
        <f aca="false">IF(BM736=1,CORREL(BK717:BK736,BL717:BL736),1.1)</f>
        <v>0.984073191961226</v>
      </c>
      <c r="BP736" s="28" t="n">
        <f aca="false">IF(BM736=0," ",BO736)</f>
        <v>0.984073191961226</v>
      </c>
      <c r="BV736" s="56" t="n">
        <f aca="false">BN736</f>
        <v>36414</v>
      </c>
      <c r="BW736" s="28" t="n">
        <f aca="false">V736</f>
        <v>2.68</v>
      </c>
      <c r="BX736" s="28" t="n">
        <f aca="false">W736</f>
        <v>2.795</v>
      </c>
      <c r="BY736" s="1" t="n">
        <f aca="false">LN(BW736/BW735)</f>
        <v>0</v>
      </c>
      <c r="BZ736" s="1" t="n">
        <f aca="false">LN(BX736/BX735)</f>
        <v>0</v>
      </c>
      <c r="CA736" s="56" t="n">
        <f aca="false">BV736</f>
        <v>36414</v>
      </c>
      <c r="CB736" s="1" t="n">
        <f aca="false">IF(ISNUMBER(STDEV(BY715:BY736)),STDEV(BY715:BY736)*SQRT(252),0)</f>
        <v>0.621559083978606</v>
      </c>
      <c r="CC736" s="1" t="n">
        <f aca="false">IF(ISNUMBER(STDEV(BZ715:BZ736)),STDEV(BZ715:BZ736)*SQRT(252),0)</f>
        <v>0.530547964538782</v>
      </c>
    </row>
    <row r="737" customFormat="false" ht="12.75" hidden="false" customHeight="false" outlineLevel="0" collapsed="false">
      <c r="A737" s="1" t="n">
        <f aca="false">A738-1</f>
        <v>1170</v>
      </c>
      <c r="B737" s="56" t="n">
        <f aca="false">HLOOKUP("date",IF(TERM2="cash",cash,PRICELOOK),IF(A737&gt;=2,A737,2),FALSE())</f>
        <v>36415</v>
      </c>
      <c r="C737" s="1" t="n">
        <f aca="false">IF(MIN($N737:$O737)=0,0,N737)</f>
        <v>2.68</v>
      </c>
      <c r="D737" s="35" t="n">
        <f aca="false">IF(ma=7,AVERAGE(C731:C737),IF(ma=14,AVERAGE(C724:C737),IF(ma=30,AVERAGE(C708:C737),IF(ma=40,AVERAGE(C698:C737),0))))</f>
        <v>0</v>
      </c>
      <c r="E737" s="1" t="n">
        <f aca="false">IF(MIN($N737:$O737)=0,0,O737)</f>
        <v>2.795</v>
      </c>
      <c r="I737" s="56" t="n">
        <f aca="false">B737</f>
        <v>36415</v>
      </c>
      <c r="J737" s="35" t="n">
        <f aca="false">IF(MIN(C737,E737)=0,0,E737-C737)</f>
        <v>0.115</v>
      </c>
      <c r="K737" s="35" t="n">
        <f aca="false">IF(ma=7,AVERAGE(J731:J737),IF(ma=14,AVERAGE(J724:J737),IF(ma=30,AVERAGE(J708:J737),IF(ma=40,AVERAGE(J698:J737),0))))</f>
        <v>0</v>
      </c>
      <c r="L737" s="35" t="n">
        <f aca="false">IF(ma="BOLLINGER",$J737+$AH737,0)</f>
        <v>0</v>
      </c>
      <c r="M737" s="35" t="n">
        <f aca="false">IF(ma="BOLLINGER",$J737-$AH737,0)</f>
        <v>0</v>
      </c>
      <c r="N737" s="28" t="n">
        <f aca="false">IF(BASISYN="YES",Q737-S737,Q737)</f>
        <v>2.68</v>
      </c>
      <c r="O737" s="28" t="n">
        <f aca="false">IF(BASISYN="YES",R737-T737,R737)</f>
        <v>2.795</v>
      </c>
      <c r="Q737" s="28" t="n">
        <f aca="false">IF(ISNA(V737),Q736,V737)</f>
        <v>2.68</v>
      </c>
      <c r="R737" s="28" t="n">
        <f aca="false">IF(ISNA(W737),R736,W737)</f>
        <v>2.795</v>
      </c>
      <c r="S737" s="28" t="n">
        <f aca="false">IF(ISNA(X737),S736,X737)</f>
        <v>2.84</v>
      </c>
      <c r="T737" s="28" t="n">
        <f aca="false">IF(ISNA(Y737),T736,Y737)</f>
        <v>2.84</v>
      </c>
      <c r="V737" s="28" t="n">
        <f aca="false">VLOOKUP($B737,IF(V$1=2,PRICELOOK2,IF(V$1=3,PRICELOOK3,IF(V$1=4,cash,PRICELOOK))),V$2,FALSE())</f>
        <v>2.68</v>
      </c>
      <c r="W737" s="28" t="n">
        <f aca="false">VLOOKUP($B737,IF(W$1=2,PRICELOOK2,IF(W$1=3,PRICELOOK3,IF(W$1=4,cash,PRICELOOK))),W$2,FALSE())</f>
        <v>2.795</v>
      </c>
      <c r="X737" s="28" t="n">
        <f aca="false">VLOOKUP($B737,IF(X$1=2,PRICELOOK2,IF(X$1=3,PRICELOOK3,IF(X$1=4,cash,PRICELOOK))),X$2,FALSE())</f>
        <v>2.84</v>
      </c>
      <c r="Y737" s="28" t="n">
        <f aca="false">VLOOKUP($B737,IF(Y$1=2,PRICELOOK2,IF(Y$1=3,PRICELOOK3,IF(Y$1=4,cash,PRICELOOK))),Y$2,FALSE())</f>
        <v>2.84</v>
      </c>
      <c r="AB737" s="1" t="n">
        <f aca="false">LN(V737/V736)</f>
        <v>0</v>
      </c>
      <c r="AC737" s="1" t="n">
        <f aca="false">LN(W737/W736)</f>
        <v>0</v>
      </c>
      <c r="AD737" s="1" t="n">
        <f aca="false">STDEV(AB728:AB737)*SQRT(255)</f>
        <v>0.763221575397193</v>
      </c>
      <c r="AE737" s="1" t="n">
        <f aca="false">STDEV(AC728:AC737)*SQRT(255)</f>
        <v>0.714650401231088</v>
      </c>
      <c r="AF737" s="1" t="n">
        <f aca="false">CORREL(V728:V737,W728:W737)</f>
        <v>0.992884741786309</v>
      </c>
      <c r="AG737" s="1" t="e">
        <f aca="false">SPDVOL(AD737,AE737,AF737)</f>
        <v>#VALUE!</v>
      </c>
      <c r="AH737" s="1" t="e">
        <f aca="false">(AI737)*AG737*AH$757</f>
        <v>#VALUE!</v>
      </c>
      <c r="AI737" s="35" t="n">
        <f aca="false">AVERAGE(J728:J737)</f>
        <v>0.1775</v>
      </c>
      <c r="AX737" s="1" t="n">
        <f aca="false">W737-Y737</f>
        <v>-0.0449999999999999</v>
      </c>
      <c r="AZ737" s="1" t="n">
        <f aca="false">V737-V736</f>
        <v>0</v>
      </c>
      <c r="BA737" s="1" t="n">
        <f aca="false">AX737-AX736</f>
        <v>0</v>
      </c>
      <c r="BK737" s="28" t="n">
        <f aca="false">V737</f>
        <v>2.68</v>
      </c>
      <c r="BL737" s="28" t="n">
        <f aca="false">W737</f>
        <v>2.795</v>
      </c>
      <c r="BM737" s="1" t="n">
        <f aca="false">IF(BK737=0,0,IF(BL737=0,0,1))</f>
        <v>1</v>
      </c>
      <c r="BN737" s="56" t="n">
        <f aca="false">B737</f>
        <v>36415</v>
      </c>
      <c r="BO737" s="71" t="n">
        <f aca="false">IF(BM737=1,CORREL(BK718:BK737,BL718:BL737),1.1)</f>
        <v>0.98637680235614</v>
      </c>
      <c r="BP737" s="28" t="n">
        <f aca="false">IF(BM737=0," ",BO737)</f>
        <v>0.98637680235614</v>
      </c>
      <c r="BV737" s="56" t="n">
        <f aca="false">BN737</f>
        <v>36415</v>
      </c>
      <c r="BW737" s="28" t="n">
        <f aca="false">V737</f>
        <v>2.68</v>
      </c>
      <c r="BX737" s="28" t="n">
        <f aca="false">W737</f>
        <v>2.795</v>
      </c>
      <c r="BY737" s="1" t="n">
        <f aca="false">LN(BW737/BW736)</f>
        <v>0</v>
      </c>
      <c r="BZ737" s="1" t="n">
        <f aca="false">LN(BX737/BX736)</f>
        <v>0</v>
      </c>
      <c r="CA737" s="56" t="n">
        <f aca="false">BV737</f>
        <v>36415</v>
      </c>
      <c r="CB737" s="1" t="n">
        <f aca="false">IF(ISNUMBER(STDEV(BY716:BY737)),STDEV(BY716:BY737)*SQRT(252),0)</f>
        <v>0.621559083978606</v>
      </c>
      <c r="CC737" s="1" t="n">
        <f aca="false">IF(ISNUMBER(STDEV(BZ716:BZ737)),STDEV(BZ716:BZ737)*SQRT(252),0)</f>
        <v>0.530547964538782</v>
      </c>
    </row>
    <row r="738" customFormat="false" ht="12.75" hidden="false" customHeight="false" outlineLevel="0" collapsed="false">
      <c r="A738" s="1" t="n">
        <f aca="false">A739-1</f>
        <v>1171</v>
      </c>
      <c r="B738" s="56" t="n">
        <f aca="false">HLOOKUP("date",IF(TERM2="cash",cash,PRICELOOK),IF(A738&gt;=2,A738,2),FALSE())</f>
        <v>36416</v>
      </c>
      <c r="C738" s="1" t="n">
        <f aca="false">IF(MIN($N738:$O738)=0,0,N738)</f>
        <v>2.66</v>
      </c>
      <c r="D738" s="35" t="n">
        <f aca="false">IF(ma=7,AVERAGE(C732:C738),IF(ma=14,AVERAGE(C725:C738),IF(ma=30,AVERAGE(C709:C738),IF(ma=40,AVERAGE(C699:C738),0))))</f>
        <v>0</v>
      </c>
      <c r="E738" s="1" t="n">
        <f aca="false">IF(MIN($N738:$O738)=0,0,O738)</f>
        <v>2.88</v>
      </c>
      <c r="I738" s="56" t="n">
        <f aca="false">B738</f>
        <v>36416</v>
      </c>
      <c r="J738" s="35" t="n">
        <f aca="false">IF(MIN(C738,E738)=0,0,E738-C738)</f>
        <v>0.22</v>
      </c>
      <c r="K738" s="35" t="n">
        <f aca="false">IF(ma=7,AVERAGE(J732:J738),IF(ma=14,AVERAGE(J725:J738),IF(ma=30,AVERAGE(J709:J738),IF(ma=40,AVERAGE(J699:J738),0))))</f>
        <v>0</v>
      </c>
      <c r="L738" s="35" t="n">
        <f aca="false">IF(ma="BOLLINGER",$J738+$AH738,0)</f>
        <v>0</v>
      </c>
      <c r="M738" s="35" t="n">
        <f aca="false">IF(ma="BOLLINGER",$J738-$AH738,0)</f>
        <v>0</v>
      </c>
      <c r="N738" s="28" t="n">
        <f aca="false">IF(BASISYN="YES",Q738-S738,Q738)</f>
        <v>2.66</v>
      </c>
      <c r="O738" s="28" t="n">
        <f aca="false">IF(BASISYN="YES",R738-T738,R738)</f>
        <v>2.88</v>
      </c>
      <c r="Q738" s="28" t="n">
        <f aca="false">IF(ISNA(V738),Q737,V738)</f>
        <v>2.66</v>
      </c>
      <c r="R738" s="28" t="n">
        <f aca="false">IF(ISNA(W738),R737,W738)</f>
        <v>2.88</v>
      </c>
      <c r="S738" s="28" t="n">
        <f aca="false">IF(ISNA(X738),S737,X738)</f>
        <v>2.805</v>
      </c>
      <c r="T738" s="28" t="n">
        <f aca="false">IF(ISNA(Y738),T737,Y738)</f>
        <v>2.805</v>
      </c>
      <c r="V738" s="28" t="n">
        <f aca="false">VLOOKUP($B738,IF(V$1=2,PRICELOOK2,IF(V$1=3,PRICELOOK3,IF(V$1=4,cash,PRICELOOK))),V$2,FALSE())</f>
        <v>2.66</v>
      </c>
      <c r="W738" s="28" t="n">
        <f aca="false">VLOOKUP($B738,IF(W$1=2,PRICELOOK2,IF(W$1=3,PRICELOOK3,IF(W$1=4,cash,PRICELOOK))),W$2,FALSE())</f>
        <v>2.88</v>
      </c>
      <c r="X738" s="28" t="n">
        <f aca="false">VLOOKUP($B738,IF(X$1=2,PRICELOOK2,IF(X$1=3,PRICELOOK3,IF(X$1=4,cash,PRICELOOK))),X$2,FALSE())</f>
        <v>2.805</v>
      </c>
      <c r="Y738" s="28" t="n">
        <f aca="false">VLOOKUP($B738,IF(Y$1=2,PRICELOOK2,IF(Y$1=3,PRICELOOK3,IF(Y$1=4,cash,PRICELOOK))),Y$2,FALSE())</f>
        <v>2.805</v>
      </c>
      <c r="AB738" s="1" t="n">
        <f aca="false">LN(V738/V737)</f>
        <v>-0.00749067172915763</v>
      </c>
      <c r="AC738" s="1" t="n">
        <f aca="false">LN(W738/W737)</f>
        <v>0.0299581875407922</v>
      </c>
      <c r="AD738" s="1" t="n">
        <f aca="false">STDEV(AB729:AB738)*SQRT(255)</f>
        <v>0.467803243768647</v>
      </c>
      <c r="AE738" s="1" t="n">
        <f aca="false">STDEV(AC729:AC738)*SQRT(255)</f>
        <v>0.389492550701247</v>
      </c>
      <c r="AF738" s="1" t="n">
        <f aca="false">CORREL(V729:V738,W729:W738)</f>
        <v>0.982471677345381</v>
      </c>
      <c r="AG738" s="1" t="e">
        <f aca="false">SPDVOL(AD738,AE738,AF738)</f>
        <v>#VALUE!</v>
      </c>
      <c r="AH738" s="1" t="e">
        <f aca="false">(AI738)*AG738*AH$757</f>
        <v>#VALUE!</v>
      </c>
      <c r="AI738" s="35" t="n">
        <f aca="false">AVERAGE(J729:J738)</f>
        <v>0.178</v>
      </c>
      <c r="AX738" s="1" t="n">
        <f aca="false">W738-Y738</f>
        <v>0.0749999999999997</v>
      </c>
      <c r="AZ738" s="1" t="n">
        <f aca="false">V738-V737</f>
        <v>-0.02</v>
      </c>
      <c r="BA738" s="1" t="n">
        <f aca="false">AX738-AX737</f>
        <v>0.12</v>
      </c>
      <c r="BK738" s="28" t="n">
        <f aca="false">V738</f>
        <v>2.66</v>
      </c>
      <c r="BL738" s="28" t="n">
        <f aca="false">W738</f>
        <v>2.88</v>
      </c>
      <c r="BM738" s="1" t="n">
        <f aca="false">IF(BK738=0,0,IF(BL738=0,0,1))</f>
        <v>1</v>
      </c>
      <c r="BN738" s="56" t="n">
        <f aca="false">B738</f>
        <v>36416</v>
      </c>
      <c r="BO738" s="71" t="n">
        <f aca="false">IF(BM738=1,CORREL(BK719:BK738,BL719:BL738),1.1)</f>
        <v>0.986080093984192</v>
      </c>
      <c r="BP738" s="28" t="n">
        <f aca="false">IF(BM738=0," ",BO738)</f>
        <v>0.986080093984192</v>
      </c>
      <c r="BV738" s="56" t="n">
        <f aca="false">BN738</f>
        <v>36416</v>
      </c>
      <c r="BW738" s="28" t="n">
        <f aca="false">V738</f>
        <v>2.66</v>
      </c>
      <c r="BX738" s="28" t="n">
        <f aca="false">W738</f>
        <v>2.88</v>
      </c>
      <c r="BY738" s="1" t="n">
        <f aca="false">LN(BW738/BW737)</f>
        <v>-0.00749067172915763</v>
      </c>
      <c r="BZ738" s="1" t="n">
        <f aca="false">LN(BX738/BX737)</f>
        <v>0.0299581875407922</v>
      </c>
      <c r="CA738" s="56" t="n">
        <f aca="false">BV738</f>
        <v>36416</v>
      </c>
      <c r="CB738" s="1" t="n">
        <f aca="false">IF(ISNUMBER(STDEV(BY717:BY738)),STDEV(BY717:BY738)*SQRT(252),0)</f>
        <v>0.62179986909314</v>
      </c>
      <c r="CC738" s="1" t="n">
        <f aca="false">IF(ISNUMBER(STDEV(BZ717:BZ738)),STDEV(BZ717:BZ738)*SQRT(252),0)</f>
        <v>0.540203599879884</v>
      </c>
    </row>
    <row r="739" customFormat="false" ht="12.75" hidden="false" customHeight="false" outlineLevel="0" collapsed="false">
      <c r="A739" s="1" t="n">
        <f aca="false">A740-1</f>
        <v>1172</v>
      </c>
      <c r="B739" s="56" t="n">
        <f aca="false">HLOOKUP("date",IF(TERM2="cash",cash,PRICELOOK),IF(A739&gt;=2,A739,2),FALSE())</f>
        <v>36417</v>
      </c>
      <c r="C739" s="1" t="n">
        <f aca="false">IF(MIN($N739:$O739)=0,0,N739)</f>
        <v>2.48</v>
      </c>
      <c r="D739" s="35" t="n">
        <f aca="false">IF(ma=7,AVERAGE(C733:C739),IF(ma=14,AVERAGE(C726:C739),IF(ma=30,AVERAGE(C710:C739),IF(ma=40,AVERAGE(C700:C739),0))))</f>
        <v>0</v>
      </c>
      <c r="E739" s="1" t="n">
        <f aca="false">IF(MIN($N739:$O739)=0,0,O739)</f>
        <v>2.74</v>
      </c>
      <c r="I739" s="56" t="n">
        <f aca="false">B739</f>
        <v>36417</v>
      </c>
      <c r="J739" s="35" t="n">
        <f aca="false">IF(MIN(C739,E739)=0,0,E739-C739)</f>
        <v>0.26</v>
      </c>
      <c r="K739" s="35" t="n">
        <f aca="false">IF(ma=7,AVERAGE(J733:J739),IF(ma=14,AVERAGE(J726:J739),IF(ma=30,AVERAGE(J710:J739),IF(ma=40,AVERAGE(J700:J739),0))))</f>
        <v>0</v>
      </c>
      <c r="L739" s="35" t="n">
        <f aca="false">IF(ma="BOLLINGER",$J739+$AH739,0)</f>
        <v>0</v>
      </c>
      <c r="M739" s="35" t="n">
        <f aca="false">IF(ma="BOLLINGER",$J739-$AH739,0)</f>
        <v>0</v>
      </c>
      <c r="N739" s="28" t="n">
        <f aca="false">IF(BASISYN="YES",Q739-S739,Q739)</f>
        <v>2.48</v>
      </c>
      <c r="O739" s="28" t="n">
        <f aca="false">IF(BASISYN="YES",R739-T739,R739)</f>
        <v>2.74</v>
      </c>
      <c r="Q739" s="28" t="n">
        <f aca="false">IF(ISNA(V739),Q738,V739)</f>
        <v>2.48</v>
      </c>
      <c r="R739" s="28" t="n">
        <f aca="false">IF(ISNA(W739),R738,W739)</f>
        <v>2.74</v>
      </c>
      <c r="S739" s="28" t="n">
        <f aca="false">IF(ISNA(X739),S738,X739)</f>
        <v>2.645</v>
      </c>
      <c r="T739" s="28" t="n">
        <f aca="false">IF(ISNA(Y739),T738,Y739)</f>
        <v>2.645</v>
      </c>
      <c r="V739" s="28" t="n">
        <f aca="false">VLOOKUP($B739,IF(V$1=2,PRICELOOK2,IF(V$1=3,PRICELOOK3,IF(V$1=4,cash,PRICELOOK))),V$2,FALSE())</f>
        <v>2.48</v>
      </c>
      <c r="W739" s="28" t="n">
        <f aca="false">VLOOKUP($B739,IF(W$1=2,PRICELOOK2,IF(W$1=3,PRICELOOK3,IF(W$1=4,cash,PRICELOOK))),W$2,FALSE())</f>
        <v>2.74</v>
      </c>
      <c r="X739" s="28" t="n">
        <f aca="false">VLOOKUP($B739,IF(X$1=2,PRICELOOK2,IF(X$1=3,PRICELOOK3,IF(X$1=4,cash,PRICELOOK))),X$2,FALSE())</f>
        <v>2.645</v>
      </c>
      <c r="Y739" s="28" t="n">
        <f aca="false">VLOOKUP($B739,IF(Y$1=2,PRICELOOK2,IF(Y$1=3,PRICELOOK3,IF(Y$1=4,cash,PRICELOOK))),Y$2,FALSE())</f>
        <v>2.645</v>
      </c>
      <c r="AB739" s="1" t="n">
        <f aca="false">LN(V739/V738)</f>
        <v>-0.070067562616717</v>
      </c>
      <c r="AC739" s="1" t="n">
        <f aca="false">LN(W739/W738)</f>
        <v>-0.0498323737478756</v>
      </c>
      <c r="AD739" s="1" t="n">
        <f aca="false">STDEV(AB730:AB739)*SQRT(255)</f>
        <v>0.643459993312322</v>
      </c>
      <c r="AE739" s="1" t="n">
        <f aca="false">STDEV(AC730:AC739)*SQRT(255)</f>
        <v>0.511142488152843</v>
      </c>
      <c r="AF739" s="1" t="n">
        <f aca="false">CORREL(V730:V739,W730:W739)</f>
        <v>0.963935646242201</v>
      </c>
      <c r="AG739" s="1" t="e">
        <f aca="false">SPDVOL(AD739,AE739,AF739)</f>
        <v>#VALUE!</v>
      </c>
      <c r="AH739" s="1" t="e">
        <f aca="false">(AI739)*AG739*AH$757</f>
        <v>#VALUE!</v>
      </c>
      <c r="AI739" s="35" t="n">
        <f aca="false">AVERAGE(J730:J739)</f>
        <v>0.1825</v>
      </c>
      <c r="AX739" s="1" t="n">
        <f aca="false">W739-Y739</f>
        <v>0.0950000000000002</v>
      </c>
      <c r="AZ739" s="1" t="n">
        <f aca="false">V739-V738</f>
        <v>-0.18</v>
      </c>
      <c r="BA739" s="1" t="n">
        <f aca="false">AX739-AX738</f>
        <v>0.0200000000000005</v>
      </c>
      <c r="BK739" s="28" t="n">
        <f aca="false">V739</f>
        <v>2.48</v>
      </c>
      <c r="BL739" s="28" t="n">
        <f aca="false">W739</f>
        <v>2.74</v>
      </c>
      <c r="BM739" s="1" t="n">
        <f aca="false">IF(BK739=0,0,IF(BL739=0,0,1))</f>
        <v>1</v>
      </c>
      <c r="BN739" s="56" t="n">
        <f aca="false">B739</f>
        <v>36417</v>
      </c>
      <c r="BO739" s="71" t="n">
        <f aca="false">IF(BM739=1,CORREL(BK720:BK739,BL720:BL739),1.1)</f>
        <v>0.982292142600955</v>
      </c>
      <c r="BP739" s="28" t="n">
        <f aca="false">IF(BM739=0," ",BO739)</f>
        <v>0.982292142600955</v>
      </c>
      <c r="BV739" s="56" t="n">
        <f aca="false">BN739</f>
        <v>36417</v>
      </c>
      <c r="BW739" s="28" t="n">
        <f aca="false">V739</f>
        <v>2.48</v>
      </c>
      <c r="BX739" s="28" t="n">
        <f aca="false">W739</f>
        <v>2.74</v>
      </c>
      <c r="BY739" s="1" t="n">
        <f aca="false">LN(BW739/BW738)</f>
        <v>-0.070067562616717</v>
      </c>
      <c r="BZ739" s="1" t="n">
        <f aca="false">LN(BX739/BX738)</f>
        <v>-0.0498323737478756</v>
      </c>
      <c r="CA739" s="56" t="n">
        <f aca="false">BV739</f>
        <v>36417</v>
      </c>
      <c r="CB739" s="1" t="n">
        <f aca="false">IF(ISNUMBER(STDEV(BY718:BY739)),STDEV(BY718:BY739)*SQRT(252),0)</f>
        <v>0.662756292616367</v>
      </c>
      <c r="CC739" s="1" t="n">
        <f aca="false">IF(ISNUMBER(STDEV(BZ718:BZ739)),STDEV(BZ718:BZ739)*SQRT(252),0)</f>
        <v>0.565302125599565</v>
      </c>
    </row>
    <row r="740" customFormat="false" ht="12.75" hidden="false" customHeight="false" outlineLevel="0" collapsed="false">
      <c r="A740" s="1" t="n">
        <f aca="false">A741-1</f>
        <v>1173</v>
      </c>
      <c r="B740" s="56" t="n">
        <f aca="false">HLOOKUP("date",IF(TERM2="cash",cash,PRICELOOK),IF(A740&gt;=2,A740,2),FALSE())</f>
        <v>36418</v>
      </c>
      <c r="C740" s="1" t="n">
        <f aca="false">IF(MIN($N740:$O740)=0,0,N740)</f>
        <v>2.37</v>
      </c>
      <c r="D740" s="35" t="n">
        <f aca="false">IF(ma=7,AVERAGE(C734:C740),IF(ma=14,AVERAGE(C727:C740),IF(ma=30,AVERAGE(C711:C740),IF(ma=40,AVERAGE(C701:C740),0))))</f>
        <v>0</v>
      </c>
      <c r="E740" s="1" t="n">
        <f aca="false">IF(MIN($N740:$O740)=0,0,O740)</f>
        <v>2.64</v>
      </c>
      <c r="I740" s="56" t="n">
        <f aca="false">B740</f>
        <v>36418</v>
      </c>
      <c r="J740" s="35" t="n">
        <f aca="false">IF(MIN(C740,E740)=0,0,E740-C740)</f>
        <v>0.27</v>
      </c>
      <c r="K740" s="35" t="n">
        <f aca="false">IF(ma=7,AVERAGE(J734:J740),IF(ma=14,AVERAGE(J727:J740),IF(ma=30,AVERAGE(J711:J740),IF(ma=40,AVERAGE(J701:J740),0))))</f>
        <v>0</v>
      </c>
      <c r="L740" s="35" t="n">
        <f aca="false">IF(ma="BOLLINGER",$J740+$AH740,0)</f>
        <v>0</v>
      </c>
      <c r="M740" s="35" t="n">
        <f aca="false">IF(ma="BOLLINGER",$J740-$AH740,0)</f>
        <v>0</v>
      </c>
      <c r="N740" s="28" t="n">
        <f aca="false">IF(BASISYN="YES",Q740-S740,Q740)</f>
        <v>2.37</v>
      </c>
      <c r="O740" s="28" t="n">
        <f aca="false">IF(BASISYN="YES",R740-T740,R740)</f>
        <v>2.64</v>
      </c>
      <c r="Q740" s="28" t="n">
        <f aca="false">IF(ISNA(V740),Q739,V740)</f>
        <v>2.37</v>
      </c>
      <c r="R740" s="28" t="n">
        <f aca="false">IF(ISNA(W740),R739,W740)</f>
        <v>2.64</v>
      </c>
      <c r="S740" s="28" t="n">
        <f aca="false">IF(ISNA(X740),S739,X740)</f>
        <v>2.53</v>
      </c>
      <c r="T740" s="28" t="n">
        <f aca="false">IF(ISNA(Y740),T739,Y740)</f>
        <v>2.53</v>
      </c>
      <c r="V740" s="28" t="n">
        <f aca="false">VLOOKUP($B740,IF(V$1=2,PRICELOOK2,IF(V$1=3,PRICELOOK3,IF(V$1=4,cash,PRICELOOK))),V$2,FALSE())</f>
        <v>2.37</v>
      </c>
      <c r="W740" s="28" t="n">
        <f aca="false">VLOOKUP($B740,IF(W$1=2,PRICELOOK2,IF(W$1=3,PRICELOOK3,IF(W$1=4,cash,PRICELOOK))),W$2,FALSE())</f>
        <v>2.64</v>
      </c>
      <c r="X740" s="28" t="n">
        <f aca="false">VLOOKUP($B740,IF(X$1=2,PRICELOOK2,IF(X$1=3,PRICELOOK3,IF(X$1=4,cash,PRICELOOK))),X$2,FALSE())</f>
        <v>2.53</v>
      </c>
      <c r="Y740" s="28" t="n">
        <f aca="false">VLOOKUP($B740,IF(Y$1=2,PRICELOOK2,IF(Y$1=3,PRICELOOK3,IF(Y$1=4,cash,PRICELOOK))),Y$2,FALSE())</f>
        <v>2.53</v>
      </c>
      <c r="AB740" s="1" t="n">
        <f aca="false">LN(V740/V739)</f>
        <v>-0.045368605029851</v>
      </c>
      <c r="AC740" s="1" t="n">
        <f aca="false">LN(W740/W739)</f>
        <v>-0.0371790032417541</v>
      </c>
      <c r="AD740" s="1" t="n">
        <f aca="false">STDEV(AB731:AB740)*SQRT(255)</f>
        <v>0.702741168764738</v>
      </c>
      <c r="AE740" s="1" t="n">
        <f aca="false">STDEV(AC731:AC740)*SQRT(255)</f>
        <v>0.566139561914175</v>
      </c>
      <c r="AF740" s="1" t="n">
        <f aca="false">CORREL(V731:V740,W731:W740)</f>
        <v>0.940293111707954</v>
      </c>
      <c r="AG740" s="1" t="e">
        <f aca="false">SPDVOL(AD740,AE740,AF740)</f>
        <v>#VALUE!</v>
      </c>
      <c r="AH740" s="1" t="e">
        <f aca="false">(AI740)*AG740*AH$757</f>
        <v>#VALUE!</v>
      </c>
      <c r="AI740" s="35" t="n">
        <f aca="false">AVERAGE(J731:J740)</f>
        <v>0.188</v>
      </c>
      <c r="AX740" s="1" t="n">
        <f aca="false">W740-Y740</f>
        <v>0.11</v>
      </c>
      <c r="AZ740" s="1" t="n">
        <f aca="false">V740-V739</f>
        <v>-0.11</v>
      </c>
      <c r="BA740" s="1" t="n">
        <f aca="false">AX740-AX739</f>
        <v>0.0150000000000001</v>
      </c>
      <c r="BK740" s="28" t="n">
        <f aca="false">V740</f>
        <v>2.37</v>
      </c>
      <c r="BL740" s="28" t="n">
        <f aca="false">W740</f>
        <v>2.64</v>
      </c>
      <c r="BM740" s="1" t="n">
        <f aca="false">IF(BK740=0,0,IF(BL740=0,0,1))</f>
        <v>1</v>
      </c>
      <c r="BN740" s="56" t="n">
        <f aca="false">B740</f>
        <v>36418</v>
      </c>
      <c r="BO740" s="71" t="n">
        <f aca="false">IF(BM740=1,CORREL(BK721:BK740,BL721:BL740),1.1)</f>
        <v>0.980104816685906</v>
      </c>
      <c r="BP740" s="28" t="n">
        <f aca="false">IF(BM740=0," ",BO740)</f>
        <v>0.980104816685906</v>
      </c>
      <c r="BV740" s="56" t="n">
        <f aca="false">BN740</f>
        <v>36418</v>
      </c>
      <c r="BW740" s="28" t="n">
        <f aca="false">V740</f>
        <v>2.37</v>
      </c>
      <c r="BX740" s="28" t="n">
        <f aca="false">W740</f>
        <v>2.64</v>
      </c>
      <c r="BY740" s="1" t="n">
        <f aca="false">LN(BW740/BW739)</f>
        <v>-0.045368605029851</v>
      </c>
      <c r="BZ740" s="1" t="n">
        <f aca="false">LN(BX740/BX739)</f>
        <v>-0.0371790032417541</v>
      </c>
      <c r="CA740" s="56" t="n">
        <f aca="false">BV740</f>
        <v>36418</v>
      </c>
      <c r="CB740" s="1" t="n">
        <f aca="false">IF(ISNUMBER(STDEV(BY719:BY740)),STDEV(BY719:BY740)*SQRT(252),0)</f>
        <v>0.657037358917647</v>
      </c>
      <c r="CC740" s="1" t="n">
        <f aca="false">IF(ISNUMBER(STDEV(BZ719:BZ740)),STDEV(BZ719:BZ740)*SQRT(252),0)</f>
        <v>0.56235812063319</v>
      </c>
    </row>
    <row r="741" customFormat="false" ht="12.75" hidden="false" customHeight="false" outlineLevel="0" collapsed="false">
      <c r="A741" s="1" t="n">
        <f aca="false">A742-1</f>
        <v>1174</v>
      </c>
      <c r="B741" s="56" t="n">
        <f aca="false">HLOOKUP("date",IF(TERM2="cash",cash,PRICELOOK),IF(A741&gt;=2,A741,2),FALSE())</f>
        <v>36419</v>
      </c>
      <c r="C741" s="1" t="n">
        <f aca="false">IF(MIN($N741:$O741)=0,0,N741)</f>
        <v>2.34</v>
      </c>
      <c r="D741" s="35" t="n">
        <f aca="false">IF(ma=7,AVERAGE(C735:C741),IF(ma=14,AVERAGE(C728:C741),IF(ma=30,AVERAGE(C712:C741),IF(ma=40,AVERAGE(C702:C741),0))))</f>
        <v>0</v>
      </c>
      <c r="E741" s="1" t="n">
        <f aca="false">IF(MIN($N741:$O741)=0,0,O741)</f>
        <v>2.625</v>
      </c>
      <c r="I741" s="56" t="n">
        <f aca="false">B741</f>
        <v>36419</v>
      </c>
      <c r="J741" s="35" t="n">
        <f aca="false">IF(MIN(C741,E741)=0,0,E741-C741)</f>
        <v>0.285</v>
      </c>
      <c r="K741" s="35" t="n">
        <f aca="false">IF(ma=7,AVERAGE(J735:J741),IF(ma=14,AVERAGE(J728:J741),IF(ma=30,AVERAGE(J712:J741),IF(ma=40,AVERAGE(J702:J741),0))))</f>
        <v>0</v>
      </c>
      <c r="L741" s="35" t="n">
        <f aca="false">IF(ma="BOLLINGER",$J741+$AH741,0)</f>
        <v>0</v>
      </c>
      <c r="M741" s="35" t="n">
        <f aca="false">IF(ma="BOLLINGER",$J741-$AH741,0)</f>
        <v>0</v>
      </c>
      <c r="N741" s="28" t="n">
        <f aca="false">IF(BASISYN="YES",Q741-S741,Q741)</f>
        <v>2.34</v>
      </c>
      <c r="O741" s="28" t="n">
        <f aca="false">IF(BASISYN="YES",R741-T741,R741)</f>
        <v>2.625</v>
      </c>
      <c r="Q741" s="28" t="n">
        <f aca="false">IF(ISNA(V741),Q740,V741)</f>
        <v>2.34</v>
      </c>
      <c r="R741" s="28" t="n">
        <f aca="false">IF(ISNA(W741),R740,W741)</f>
        <v>2.625</v>
      </c>
      <c r="S741" s="28" t="n">
        <f aca="false">IF(ISNA(X741),S740,X741)</f>
        <v>2.485</v>
      </c>
      <c r="T741" s="28" t="n">
        <f aca="false">IF(ISNA(Y741),T740,Y741)</f>
        <v>2.485</v>
      </c>
      <c r="V741" s="28" t="n">
        <f aca="false">VLOOKUP($B741,IF(V$1=2,PRICELOOK2,IF(V$1=3,PRICELOOK3,IF(V$1=4,cash,PRICELOOK))),V$2,FALSE())</f>
        <v>2.34</v>
      </c>
      <c r="W741" s="28" t="n">
        <f aca="false">VLOOKUP($B741,IF(W$1=2,PRICELOOK2,IF(W$1=3,PRICELOOK3,IF(W$1=4,cash,PRICELOOK))),W$2,FALSE())</f>
        <v>2.625</v>
      </c>
      <c r="X741" s="28" t="n">
        <f aca="false">VLOOKUP($B741,IF(X$1=2,PRICELOOK2,IF(X$1=3,PRICELOOK3,IF(X$1=4,cash,PRICELOOK))),X$2,FALSE())</f>
        <v>2.485</v>
      </c>
      <c r="Y741" s="28" t="n">
        <f aca="false">VLOOKUP($B741,IF(Y$1=2,PRICELOOK2,IF(Y$1=3,PRICELOOK3,IF(Y$1=4,cash,PRICELOOK))),Y$2,FALSE())</f>
        <v>2.485</v>
      </c>
      <c r="AB741" s="1" t="n">
        <f aca="false">LN(V741/V740)</f>
        <v>-0.0127390257774298</v>
      </c>
      <c r="AC741" s="1" t="n">
        <f aca="false">LN(W741/W740)</f>
        <v>-0.00569802111463778</v>
      </c>
      <c r="AD741" s="1" t="n">
        <f aca="false">STDEV(AB732:AB741)*SQRT(255)</f>
        <v>0.70878682220942</v>
      </c>
      <c r="AE741" s="1" t="n">
        <f aca="false">STDEV(AC732:AC741)*SQRT(255)</f>
        <v>0.569051460315701</v>
      </c>
      <c r="AF741" s="1" t="n">
        <f aca="false">CORREL(V732:V741,W732:W741)</f>
        <v>0.91513047980867</v>
      </c>
      <c r="AG741" s="1" t="e">
        <f aca="false">SPDVOL(AD741,AE741,AF741)</f>
        <v>#VALUE!</v>
      </c>
      <c r="AH741" s="1" t="e">
        <f aca="false">(AI741)*AG741*AH$757</f>
        <v>#VALUE!</v>
      </c>
      <c r="AI741" s="35" t="n">
        <f aca="false">AVERAGE(J732:J741)</f>
        <v>0.195</v>
      </c>
      <c r="AX741" s="1" t="n">
        <f aca="false">W741-Y741</f>
        <v>0.14</v>
      </c>
      <c r="AZ741" s="1" t="n">
        <f aca="false">V741-V740</f>
        <v>-0.0300000000000003</v>
      </c>
      <c r="BA741" s="1" t="n">
        <f aca="false">AX741-AX740</f>
        <v>0.0299999999999998</v>
      </c>
      <c r="BK741" s="28" t="n">
        <f aca="false">V741</f>
        <v>2.34</v>
      </c>
      <c r="BL741" s="28" t="n">
        <f aca="false">W741</f>
        <v>2.625</v>
      </c>
      <c r="BM741" s="1" t="n">
        <f aca="false">IF(BK741=0,0,IF(BL741=0,0,1))</f>
        <v>1</v>
      </c>
      <c r="BN741" s="56" t="n">
        <f aca="false">B741</f>
        <v>36419</v>
      </c>
      <c r="BO741" s="71" t="n">
        <f aca="false">IF(BM741=1,CORREL(BK722:BK741,BL722:BL741),1.1)</f>
        <v>0.975508832237935</v>
      </c>
      <c r="BP741" s="28" t="n">
        <f aca="false">IF(BM741=0," ",BO741)</f>
        <v>0.975508832237935</v>
      </c>
      <c r="BV741" s="56" t="n">
        <f aca="false">BN741</f>
        <v>36419</v>
      </c>
      <c r="BW741" s="28" t="n">
        <f aca="false">V741</f>
        <v>2.34</v>
      </c>
      <c r="BX741" s="28" t="n">
        <f aca="false">W741</f>
        <v>2.625</v>
      </c>
      <c r="BY741" s="1" t="n">
        <f aca="false">LN(BW741/BW740)</f>
        <v>-0.0127390257774298</v>
      </c>
      <c r="BZ741" s="1" t="n">
        <f aca="false">LN(BX741/BX740)</f>
        <v>-0.00569802111463778</v>
      </c>
      <c r="CA741" s="56" t="n">
        <f aca="false">BV741</f>
        <v>36419</v>
      </c>
      <c r="CB741" s="1" t="n">
        <f aca="false">IF(ISNUMBER(STDEV(BY720:BY741)),STDEV(BY720:BY741)*SQRT(252),0)</f>
        <v>0.647722024149235</v>
      </c>
      <c r="CC741" s="1" t="n">
        <f aca="false">IF(ISNUMBER(STDEV(BZ720:BZ741)),STDEV(BZ720:BZ741)*SQRT(252),0)</f>
        <v>0.549780075511992</v>
      </c>
    </row>
    <row r="742" customFormat="false" ht="12.75" hidden="false" customHeight="false" outlineLevel="0" collapsed="false">
      <c r="A742" s="1" t="n">
        <f aca="false">A743-1</f>
        <v>1175</v>
      </c>
      <c r="B742" s="56" t="n">
        <f aca="false">HLOOKUP("date",IF(TERM2="cash",cash,PRICELOOK),IF(A742&gt;=2,A742,2),FALSE())</f>
        <v>36420</v>
      </c>
      <c r="C742" s="1" t="n">
        <f aca="false">IF(MIN($N742:$O742)=0,0,N742)</f>
        <v>2.245</v>
      </c>
      <c r="D742" s="35" t="n">
        <f aca="false">IF(ma=7,AVERAGE(C736:C742),IF(ma=14,AVERAGE(C729:C742),IF(ma=30,AVERAGE(C713:C742),IF(ma=40,AVERAGE(C703:C742),0))))</f>
        <v>0</v>
      </c>
      <c r="E742" s="1" t="n">
        <f aca="false">IF(MIN($N742:$O742)=0,0,O742)</f>
        <v>2.46</v>
      </c>
      <c r="I742" s="56" t="n">
        <f aca="false">B742</f>
        <v>36420</v>
      </c>
      <c r="J742" s="35" t="n">
        <f aca="false">IF(MIN(C742,E742)=0,0,E742-C742)</f>
        <v>0.215</v>
      </c>
      <c r="K742" s="35" t="n">
        <f aca="false">IF(ma=7,AVERAGE(J736:J742),IF(ma=14,AVERAGE(J729:J742),IF(ma=30,AVERAGE(J713:J742),IF(ma=40,AVERAGE(J703:J742),0))))</f>
        <v>0</v>
      </c>
      <c r="L742" s="35" t="n">
        <f aca="false">IF(ma="BOLLINGER",$J742+$AH742,0)</f>
        <v>0</v>
      </c>
      <c r="M742" s="35" t="n">
        <f aca="false">IF(ma="BOLLINGER",$J742-$AH742,0)</f>
        <v>0</v>
      </c>
      <c r="N742" s="28" t="n">
        <f aca="false">IF(BASISYN="YES",Q742-S742,Q742)</f>
        <v>2.245</v>
      </c>
      <c r="O742" s="28" t="n">
        <f aca="false">IF(BASISYN="YES",R742-T742,R742)</f>
        <v>2.46</v>
      </c>
      <c r="Q742" s="28" t="n">
        <f aca="false">IF(ISNA(V742),Q741,V742)</f>
        <v>2.245</v>
      </c>
      <c r="R742" s="28" t="n">
        <f aca="false">IF(ISNA(W742),R741,W742)</f>
        <v>2.46</v>
      </c>
      <c r="S742" s="28" t="n">
        <f aca="false">IF(ISNA(X742),S741,X742)</f>
        <v>2.46</v>
      </c>
      <c r="T742" s="28" t="n">
        <f aca="false">IF(ISNA(Y742),T741,Y742)</f>
        <v>2.46</v>
      </c>
      <c r="V742" s="28" t="n">
        <f aca="false">VLOOKUP($B742,IF(V$1=2,PRICELOOK2,IF(V$1=3,PRICELOOK3,IF(V$1=4,cash,PRICELOOK))),V$2,FALSE())</f>
        <v>2.245</v>
      </c>
      <c r="W742" s="28" t="n">
        <f aca="false">VLOOKUP($B742,IF(W$1=2,PRICELOOK2,IF(W$1=3,PRICELOOK3,IF(W$1=4,cash,PRICELOOK))),W$2,FALSE())</f>
        <v>2.46</v>
      </c>
      <c r="X742" s="28" t="n">
        <f aca="false">VLOOKUP($B742,IF(X$1=2,PRICELOOK2,IF(X$1=3,PRICELOOK3,IF(X$1=4,cash,PRICELOOK))),X$2,FALSE())</f>
        <v>2.46</v>
      </c>
      <c r="Y742" s="28" t="n">
        <f aca="false">VLOOKUP($B742,IF(Y$1=2,PRICELOOK2,IF(Y$1=3,PRICELOOK3,IF(Y$1=4,cash,PRICELOOK))),Y$2,FALSE())</f>
        <v>2.46</v>
      </c>
      <c r="AB742" s="1" t="n">
        <f aca="false">LN(V742/V741)</f>
        <v>-0.0414454081753923</v>
      </c>
      <c r="AC742" s="1" t="n">
        <f aca="false">LN(W742/W741)</f>
        <v>-0.0649195460993156</v>
      </c>
      <c r="AD742" s="1" t="n">
        <f aca="false">STDEV(AB733:AB742)*SQRT(255)</f>
        <v>0.575181830897736</v>
      </c>
      <c r="AE742" s="1" t="n">
        <f aca="false">STDEV(AC733:AC742)*SQRT(255)</f>
        <v>0.550104951600436</v>
      </c>
      <c r="AF742" s="1" t="n">
        <f aca="false">CORREL(V733:V742,W733:W742)</f>
        <v>0.934853852712873</v>
      </c>
      <c r="AG742" s="1" t="e">
        <f aca="false">SPDVOL(AD742,AE742,AF742)</f>
        <v>#VALUE!</v>
      </c>
      <c r="AH742" s="1" t="e">
        <f aca="false">(AI742)*AG742*AH$757</f>
        <v>#VALUE!</v>
      </c>
      <c r="AI742" s="35" t="n">
        <f aca="false">AVERAGE(J733:J742)</f>
        <v>0.197</v>
      </c>
      <c r="AX742" s="1" t="n">
        <f aca="false">W742-Y742</f>
        <v>0</v>
      </c>
      <c r="AZ742" s="1" t="n">
        <f aca="false">V742-V741</f>
        <v>-0.0949999999999998</v>
      </c>
      <c r="BA742" s="1" t="n">
        <f aca="false">AX742-AX741</f>
        <v>-0.14</v>
      </c>
      <c r="BK742" s="28" t="n">
        <f aca="false">V742</f>
        <v>2.245</v>
      </c>
      <c r="BL742" s="28" t="n">
        <f aca="false">W742</f>
        <v>2.46</v>
      </c>
      <c r="BM742" s="1" t="n">
        <f aca="false">IF(BK742=0,0,IF(BL742=0,0,1))</f>
        <v>1</v>
      </c>
      <c r="BN742" s="56" t="n">
        <f aca="false">B742</f>
        <v>36420</v>
      </c>
      <c r="BO742" s="71" t="n">
        <f aca="false">IF(BM742=1,CORREL(BK723:BK742,BL723:BL742),1.1)</f>
        <v>0.975693124606528</v>
      </c>
      <c r="BP742" s="28" t="n">
        <f aca="false">IF(BM742=0," ",BO742)</f>
        <v>0.975693124606528</v>
      </c>
      <c r="BV742" s="56" t="n">
        <f aca="false">BN742</f>
        <v>36420</v>
      </c>
      <c r="BW742" s="28" t="n">
        <f aca="false">V742</f>
        <v>2.245</v>
      </c>
      <c r="BX742" s="28" t="n">
        <f aca="false">W742</f>
        <v>2.46</v>
      </c>
      <c r="BY742" s="1" t="n">
        <f aca="false">LN(BW742/BW741)</f>
        <v>-0.0414454081753923</v>
      </c>
      <c r="BZ742" s="1" t="n">
        <f aca="false">LN(BX742/BX741)</f>
        <v>-0.0649195460993156</v>
      </c>
      <c r="CA742" s="56" t="n">
        <f aca="false">BV742</f>
        <v>36420</v>
      </c>
      <c r="CB742" s="1" t="n">
        <f aca="false">IF(ISNUMBER(STDEV(BY721:BY742)),STDEV(BY721:BY742)*SQRT(252),0)</f>
        <v>0.65511930725083</v>
      </c>
      <c r="CC742" s="1" t="n">
        <f aca="false">IF(ISNUMBER(STDEV(BZ721:BZ742)),STDEV(BZ721:BZ742)*SQRT(252),0)</f>
        <v>0.583819386860892</v>
      </c>
    </row>
    <row r="743" customFormat="false" ht="12.75" hidden="false" customHeight="false" outlineLevel="0" collapsed="false">
      <c r="A743" s="1" t="n">
        <f aca="false">A744-1</f>
        <v>1176</v>
      </c>
      <c r="B743" s="56" t="n">
        <f aca="false">HLOOKUP("date",IF(TERM2="cash",cash,PRICELOOK),IF(A743&gt;=2,A743,2),FALSE())</f>
        <v>36421</v>
      </c>
      <c r="C743" s="1" t="n">
        <f aca="false">IF(MIN($N743:$O743)=0,0,N743)</f>
        <v>2.245</v>
      </c>
      <c r="D743" s="35" t="n">
        <f aca="false">IF(ma=7,AVERAGE(C737:C743),IF(ma=14,AVERAGE(C730:C743),IF(ma=30,AVERAGE(C714:C743),IF(ma=40,AVERAGE(C704:C743),0))))</f>
        <v>0</v>
      </c>
      <c r="E743" s="1" t="n">
        <f aca="false">IF(MIN($N743:$O743)=0,0,O743)</f>
        <v>2.46</v>
      </c>
      <c r="I743" s="56" t="n">
        <f aca="false">B743</f>
        <v>36421</v>
      </c>
      <c r="J743" s="35" t="n">
        <f aca="false">IF(MIN(C743,E743)=0,0,E743-C743)</f>
        <v>0.215</v>
      </c>
      <c r="K743" s="35" t="n">
        <f aca="false">IF(ma=7,AVERAGE(J737:J743),IF(ma=14,AVERAGE(J730:J743),IF(ma=30,AVERAGE(J714:J743),IF(ma=40,AVERAGE(J704:J743),0))))</f>
        <v>0</v>
      </c>
      <c r="L743" s="35" t="n">
        <f aca="false">IF(ma="BOLLINGER",$J743+$AH743,0)</f>
        <v>0</v>
      </c>
      <c r="M743" s="35" t="n">
        <f aca="false">IF(ma="BOLLINGER",$J743-$AH743,0)</f>
        <v>0</v>
      </c>
      <c r="N743" s="28" t="n">
        <f aca="false">IF(BASISYN="YES",Q743-S743,Q743)</f>
        <v>2.245</v>
      </c>
      <c r="O743" s="28" t="n">
        <f aca="false">IF(BASISYN="YES",R743-T743,R743)</f>
        <v>2.46</v>
      </c>
      <c r="Q743" s="28" t="n">
        <f aca="false">IF(ISNA(V743),Q742,V743)</f>
        <v>2.245</v>
      </c>
      <c r="R743" s="28" t="n">
        <f aca="false">IF(ISNA(W743),R742,W743)</f>
        <v>2.46</v>
      </c>
      <c r="S743" s="28" t="n">
        <f aca="false">IF(ISNA(X743),S742,X743)</f>
        <v>2.46</v>
      </c>
      <c r="T743" s="28" t="n">
        <f aca="false">IF(ISNA(Y743),T742,Y743)</f>
        <v>2.46</v>
      </c>
      <c r="V743" s="28" t="n">
        <f aca="false">VLOOKUP($B743,IF(V$1=2,PRICELOOK2,IF(V$1=3,PRICELOOK3,IF(V$1=4,cash,PRICELOOK))),V$2,FALSE())</f>
        <v>2.245</v>
      </c>
      <c r="W743" s="28" t="n">
        <f aca="false">VLOOKUP($B743,IF(W$1=2,PRICELOOK2,IF(W$1=3,PRICELOOK3,IF(W$1=4,cash,PRICELOOK))),W$2,FALSE())</f>
        <v>2.46</v>
      </c>
      <c r="X743" s="28" t="n">
        <f aca="false">VLOOKUP($B743,IF(X$1=2,PRICELOOK2,IF(X$1=3,PRICELOOK3,IF(X$1=4,cash,PRICELOOK))),X$2,FALSE())</f>
        <v>2.46</v>
      </c>
      <c r="Y743" s="28" t="n">
        <f aca="false">VLOOKUP($B743,IF(Y$1=2,PRICELOOK2,IF(Y$1=3,PRICELOOK3,IF(Y$1=4,cash,PRICELOOK))),Y$2,FALSE())</f>
        <v>2.46</v>
      </c>
      <c r="AB743" s="1" t="n">
        <f aca="false">LN(V743/V742)</f>
        <v>0</v>
      </c>
      <c r="AC743" s="1" t="n">
        <f aca="false">LN(W743/W742)</f>
        <v>0</v>
      </c>
      <c r="AD743" s="1" t="n">
        <f aca="false">STDEV(AB734:AB743)*SQRT(255)</f>
        <v>0.499878808248714</v>
      </c>
      <c r="AE743" s="1" t="n">
        <f aca="false">STDEV(AC734:AC743)*SQRT(255)</f>
        <v>0.490147396976036</v>
      </c>
      <c r="AF743" s="1" t="n">
        <f aca="false">CORREL(V734:V743,W734:W743)</f>
        <v>0.947853398171201</v>
      </c>
      <c r="AG743" s="1" t="e">
        <f aca="false">SPDVOL(AD743,AE743,AF743)</f>
        <v>#VALUE!</v>
      </c>
      <c r="AH743" s="1" t="e">
        <f aca="false">(AI743)*AG743*AH$757</f>
        <v>#VALUE!</v>
      </c>
      <c r="AI743" s="35" t="n">
        <f aca="false">AVERAGE(J734:J743)</f>
        <v>0.1995</v>
      </c>
      <c r="AX743" s="1" t="n">
        <f aca="false">W743-Y743</f>
        <v>0</v>
      </c>
      <c r="AZ743" s="1" t="n">
        <f aca="false">V743-V742</f>
        <v>0</v>
      </c>
      <c r="BA743" s="1" t="n">
        <f aca="false">AX743-AX742</f>
        <v>0</v>
      </c>
      <c r="BK743" s="28" t="n">
        <f aca="false">V743</f>
        <v>2.245</v>
      </c>
      <c r="BL743" s="28" t="n">
        <f aca="false">W743</f>
        <v>2.46</v>
      </c>
      <c r="BM743" s="1" t="n">
        <f aca="false">IF(BK743=0,0,IF(BL743=0,0,1))</f>
        <v>1</v>
      </c>
      <c r="BN743" s="56" t="n">
        <f aca="false">B743</f>
        <v>36421</v>
      </c>
      <c r="BO743" s="71" t="n">
        <f aca="false">IF(BM743=1,CORREL(BK724:BK743,BL724:BL743),1.1)</f>
        <v>0.975046393762082</v>
      </c>
      <c r="BP743" s="28" t="n">
        <f aca="false">IF(BM743=0," ",BO743)</f>
        <v>0.975046393762082</v>
      </c>
      <c r="BV743" s="56" t="n">
        <f aca="false">BN743</f>
        <v>36421</v>
      </c>
      <c r="BW743" s="28" t="n">
        <f aca="false">V743</f>
        <v>2.245</v>
      </c>
      <c r="BX743" s="28" t="n">
        <f aca="false">W743</f>
        <v>2.46</v>
      </c>
      <c r="BY743" s="1" t="n">
        <f aca="false">LN(BW743/BW742)</f>
        <v>0</v>
      </c>
      <c r="BZ743" s="1" t="n">
        <f aca="false">LN(BX743/BX742)</f>
        <v>0</v>
      </c>
      <c r="CA743" s="56" t="n">
        <f aca="false">BV743</f>
        <v>36421</v>
      </c>
      <c r="CB743" s="1" t="n">
        <f aca="false">IF(ISNUMBER(STDEV(BY722:BY743)),STDEV(BY722:BY743)*SQRT(252),0)</f>
        <v>0.646546316222315</v>
      </c>
      <c r="CC743" s="1" t="n">
        <f aca="false">IF(ISNUMBER(STDEV(BZ722:BZ743)),STDEV(BZ722:BZ743)*SQRT(252),0)</f>
        <v>0.584002291818306</v>
      </c>
    </row>
    <row r="744" customFormat="false" ht="12.75" hidden="false" customHeight="false" outlineLevel="0" collapsed="false">
      <c r="A744" s="1" t="n">
        <f aca="false">A745-1</f>
        <v>1177</v>
      </c>
      <c r="B744" s="56" t="n">
        <f aca="false">HLOOKUP("date",IF(TERM2="cash",cash,PRICELOOK),IF(A744&gt;=2,A744,2),FALSE())</f>
        <v>36422</v>
      </c>
      <c r="C744" s="1" t="n">
        <f aca="false">IF(MIN($N744:$O744)=0,0,N744)</f>
        <v>2.245</v>
      </c>
      <c r="D744" s="35" t="n">
        <f aca="false">IF(ma=7,AVERAGE(C738:C744),IF(ma=14,AVERAGE(C731:C744),IF(ma=30,AVERAGE(C715:C744),IF(ma=40,AVERAGE(C705:C744),0))))</f>
        <v>0</v>
      </c>
      <c r="E744" s="1" t="n">
        <f aca="false">IF(MIN($N744:$O744)=0,0,O744)</f>
        <v>2.46</v>
      </c>
      <c r="I744" s="56" t="n">
        <f aca="false">B744</f>
        <v>36422</v>
      </c>
      <c r="J744" s="35" t="n">
        <f aca="false">IF(MIN(C744,E744)=0,0,E744-C744)</f>
        <v>0.215</v>
      </c>
      <c r="K744" s="35" t="n">
        <f aca="false">IF(ma=7,AVERAGE(J738:J744),IF(ma=14,AVERAGE(J731:J744),IF(ma=30,AVERAGE(J715:J744),IF(ma=40,AVERAGE(J705:J744),0))))</f>
        <v>0</v>
      </c>
      <c r="L744" s="35" t="n">
        <f aca="false">IF(ma="BOLLINGER",$J744+$AH744,0)</f>
        <v>0</v>
      </c>
      <c r="M744" s="35" t="n">
        <f aca="false">IF(ma="BOLLINGER",$J744-$AH744,0)</f>
        <v>0</v>
      </c>
      <c r="N744" s="28" t="n">
        <f aca="false">IF(BASISYN="YES",Q744-S744,Q744)</f>
        <v>2.245</v>
      </c>
      <c r="O744" s="28" t="n">
        <f aca="false">IF(BASISYN="YES",R744-T744,R744)</f>
        <v>2.46</v>
      </c>
      <c r="Q744" s="28" t="n">
        <f aca="false">IF(ISNA(V744),Q743,V744)</f>
        <v>2.245</v>
      </c>
      <c r="R744" s="28" t="n">
        <f aca="false">IF(ISNA(W744),R743,W744)</f>
        <v>2.46</v>
      </c>
      <c r="S744" s="28" t="n">
        <f aca="false">IF(ISNA(X744),S743,X744)</f>
        <v>2.46</v>
      </c>
      <c r="T744" s="28" t="n">
        <f aca="false">IF(ISNA(Y744),T743,Y744)</f>
        <v>2.46</v>
      </c>
      <c r="V744" s="28" t="n">
        <f aca="false">VLOOKUP($B744,IF(V$1=2,PRICELOOK2,IF(V$1=3,PRICELOOK3,IF(V$1=4,cash,PRICELOOK))),V$2,FALSE())</f>
        <v>2.245</v>
      </c>
      <c r="W744" s="28" t="n">
        <f aca="false">VLOOKUP($B744,IF(W$1=2,PRICELOOK2,IF(W$1=3,PRICELOOK3,IF(W$1=4,cash,PRICELOOK))),W$2,FALSE())</f>
        <v>2.46</v>
      </c>
      <c r="X744" s="28" t="n">
        <f aca="false">VLOOKUP($B744,IF(X$1=2,PRICELOOK2,IF(X$1=3,PRICELOOK3,IF(X$1=4,cash,PRICELOOK))),X$2,FALSE())</f>
        <v>2.46</v>
      </c>
      <c r="Y744" s="28" t="n">
        <f aca="false">VLOOKUP($B744,IF(Y$1=2,PRICELOOK2,IF(Y$1=3,PRICELOOK3,IF(Y$1=4,cash,PRICELOOK))),Y$2,FALSE())</f>
        <v>2.46</v>
      </c>
      <c r="AB744" s="1" t="n">
        <f aca="false">LN(V744/V743)</f>
        <v>0</v>
      </c>
      <c r="AC744" s="1" t="n">
        <f aca="false">LN(W744/W743)</f>
        <v>0</v>
      </c>
      <c r="AD744" s="1" t="n">
        <f aca="false">STDEV(AB735:AB744)*SQRT(255)</f>
        <v>0.455877818939867</v>
      </c>
      <c r="AE744" s="1" t="n">
        <f aca="false">STDEV(AC735:AC744)*SQRT(255)</f>
        <v>0.457276686388583</v>
      </c>
      <c r="AF744" s="1" t="n">
        <f aca="false">CORREL(V735:V744,W735:W744)</f>
        <v>0.952861817858386</v>
      </c>
      <c r="AG744" s="1" t="e">
        <f aca="false">SPDVOL(AD744,AE744,AF744)</f>
        <v>#VALUE!</v>
      </c>
      <c r="AH744" s="1" t="e">
        <f aca="false">(AI744)*AG744*AH$757</f>
        <v>#VALUE!</v>
      </c>
      <c r="AI744" s="35" t="n">
        <f aca="false">AVERAGE(J735:J744)</f>
        <v>0.2025</v>
      </c>
      <c r="AX744" s="1" t="n">
        <f aca="false">W744-Y744</f>
        <v>0</v>
      </c>
      <c r="AZ744" s="1" t="n">
        <f aca="false">V744-V743</f>
        <v>0</v>
      </c>
      <c r="BA744" s="1" t="n">
        <f aca="false">AX744-AX743</f>
        <v>0</v>
      </c>
      <c r="BK744" s="28" t="n">
        <f aca="false">V744</f>
        <v>2.245</v>
      </c>
      <c r="BL744" s="28" t="n">
        <f aca="false">W744</f>
        <v>2.46</v>
      </c>
      <c r="BM744" s="1" t="n">
        <f aca="false">IF(BK744=0,0,IF(BL744=0,0,1))</f>
        <v>1</v>
      </c>
      <c r="BN744" s="56" t="n">
        <f aca="false">B744</f>
        <v>36422</v>
      </c>
      <c r="BO744" s="71" t="n">
        <f aca="false">IF(BM744=1,CORREL(BK725:BK744,BL725:BL744),1.1)</f>
        <v>0.973667231843339</v>
      </c>
      <c r="BP744" s="28" t="n">
        <f aca="false">IF(BM744=0," ",BO744)</f>
        <v>0.973667231843339</v>
      </c>
      <c r="BV744" s="56" t="n">
        <f aca="false">BN744</f>
        <v>36422</v>
      </c>
      <c r="BW744" s="28" t="n">
        <f aca="false">V744</f>
        <v>2.245</v>
      </c>
      <c r="BX744" s="28" t="n">
        <f aca="false">W744</f>
        <v>2.46</v>
      </c>
      <c r="BY744" s="1" t="n">
        <f aca="false">LN(BW744/BW743)</f>
        <v>0</v>
      </c>
      <c r="BZ744" s="1" t="n">
        <f aca="false">LN(BX744/BX743)</f>
        <v>0</v>
      </c>
      <c r="CA744" s="56" t="n">
        <f aca="false">BV744</f>
        <v>36422</v>
      </c>
      <c r="CB744" s="1" t="n">
        <f aca="false">IF(ISNUMBER(STDEV(BY723:BY744)),STDEV(BY723:BY744)*SQRT(252),0)</f>
        <v>0.646546316222316</v>
      </c>
      <c r="CC744" s="1" t="n">
        <f aca="false">IF(ISNUMBER(STDEV(BZ723:BZ744)),STDEV(BZ723:BZ744)*SQRT(252),0)</f>
        <v>0.584002291818306</v>
      </c>
    </row>
    <row r="745" customFormat="false" ht="12.75" hidden="false" customHeight="false" outlineLevel="0" collapsed="false">
      <c r="A745" s="1" t="n">
        <f aca="false">A746-1</f>
        <v>1178</v>
      </c>
      <c r="B745" s="56" t="n">
        <f aca="false">HLOOKUP("date",IF(TERM2="cash",cash,PRICELOOK),IF(A745&gt;=2,A745,2),FALSE())</f>
        <v>36423</v>
      </c>
      <c r="C745" s="1" t="n">
        <f aca="false">IF(MIN($N745:$O745)=0,0,N745)</f>
        <v>2.355</v>
      </c>
      <c r="D745" s="35" t="n">
        <f aca="false">IF(ma=7,AVERAGE(C739:C745),IF(ma=14,AVERAGE(C732:C745),IF(ma=30,AVERAGE(C716:C745),IF(ma=40,AVERAGE(C706:C745),0))))</f>
        <v>0</v>
      </c>
      <c r="E745" s="1" t="n">
        <f aca="false">IF(MIN($N745:$O745)=0,0,O745)</f>
        <v>2.65</v>
      </c>
      <c r="I745" s="56" t="n">
        <f aca="false">B745</f>
        <v>36423</v>
      </c>
      <c r="J745" s="35" t="n">
        <f aca="false">IF(MIN(C745,E745)=0,0,E745-C745)</f>
        <v>0.295</v>
      </c>
      <c r="K745" s="35" t="n">
        <f aca="false">IF(ma=7,AVERAGE(J739:J745),IF(ma=14,AVERAGE(J732:J745),IF(ma=30,AVERAGE(J716:J745),IF(ma=40,AVERAGE(J706:J745),0))))</f>
        <v>0</v>
      </c>
      <c r="L745" s="35" t="n">
        <f aca="false">IF(ma="BOLLINGER",$J745+$AH745,0)</f>
        <v>0</v>
      </c>
      <c r="M745" s="35" t="n">
        <f aca="false">IF(ma="BOLLINGER",$J745-$AH745,0)</f>
        <v>0</v>
      </c>
      <c r="N745" s="28" t="n">
        <f aca="false">IF(BASISYN="YES",Q745-S745,Q745)</f>
        <v>2.355</v>
      </c>
      <c r="O745" s="28" t="n">
        <f aca="false">IF(BASISYN="YES",R745-T745,R745)</f>
        <v>2.65</v>
      </c>
      <c r="Q745" s="28" t="n">
        <f aca="false">IF(ISNA(V745),Q744,V745)</f>
        <v>2.355</v>
      </c>
      <c r="R745" s="28" t="n">
        <f aca="false">IF(ISNA(W745),R744,W745)</f>
        <v>2.65</v>
      </c>
      <c r="S745" s="28" t="n">
        <f aca="false">IF(ISNA(X745),S744,X745)</f>
        <v>2.495</v>
      </c>
      <c r="T745" s="28" t="n">
        <f aca="false">IF(ISNA(Y745),T744,Y745)</f>
        <v>2.495</v>
      </c>
      <c r="V745" s="28" t="n">
        <f aca="false">VLOOKUP($B745,IF(V$1=2,PRICELOOK2,IF(V$1=3,PRICELOOK3,IF(V$1=4,cash,PRICELOOK))),V$2,FALSE())</f>
        <v>2.355</v>
      </c>
      <c r="W745" s="28" t="n">
        <f aca="false">VLOOKUP($B745,IF(W$1=2,PRICELOOK2,IF(W$1=3,PRICELOOK3,IF(W$1=4,cash,PRICELOOK))),W$2,FALSE())</f>
        <v>2.65</v>
      </c>
      <c r="X745" s="28" t="n">
        <f aca="false">VLOOKUP($B745,IF(X$1=2,PRICELOOK2,IF(X$1=3,PRICELOOK3,IF(X$1=4,cash,PRICELOOK))),X$2,FALSE())</f>
        <v>2.495</v>
      </c>
      <c r="Y745" s="28" t="n">
        <f aca="false">VLOOKUP($B745,IF(Y$1=2,PRICELOOK2,IF(Y$1=3,PRICELOOK3,IF(Y$1=4,cash,PRICELOOK))),Y$2,FALSE())</f>
        <v>2.495</v>
      </c>
      <c r="AB745" s="1" t="n">
        <f aca="false">LN(V745/V744)</f>
        <v>0.0478352062741635</v>
      </c>
      <c r="AC745" s="1" t="n">
        <f aca="false">LN(W745/W744)</f>
        <v>0.0743982900538593</v>
      </c>
      <c r="AD745" s="1" t="n">
        <f aca="false">STDEV(AB736:AB745)*SQRT(255)</f>
        <v>0.519382180152117</v>
      </c>
      <c r="AE745" s="1" t="n">
        <f aca="false">STDEV(AC736:AC745)*SQRT(255)</f>
        <v>0.635666511378264</v>
      </c>
      <c r="AF745" s="1" t="n">
        <f aca="false">CORREL(V736:V745,W736:W745)</f>
        <v>0.943734028793586</v>
      </c>
      <c r="AG745" s="1" t="e">
        <f aca="false">SPDVOL(AD745,AE745,AF745)</f>
        <v>#VALUE!</v>
      </c>
      <c r="AH745" s="1" t="e">
        <f aca="false">(AI745)*AG745*AH$757</f>
        <v>#VALUE!</v>
      </c>
      <c r="AI745" s="35" t="n">
        <f aca="false">AVERAGE(J736:J745)</f>
        <v>0.2205</v>
      </c>
      <c r="AX745" s="1" t="n">
        <f aca="false">W745-Y745</f>
        <v>0.155</v>
      </c>
      <c r="AZ745" s="1" t="n">
        <f aca="false">V745-V744</f>
        <v>0.11</v>
      </c>
      <c r="BA745" s="1" t="n">
        <f aca="false">AX745-AX744</f>
        <v>0.155</v>
      </c>
      <c r="BK745" s="28" t="n">
        <f aca="false">V745</f>
        <v>2.355</v>
      </c>
      <c r="BL745" s="28" t="n">
        <f aca="false">W745</f>
        <v>2.65</v>
      </c>
      <c r="BM745" s="1" t="n">
        <f aca="false">IF(BK745=0,0,IF(BL745=0,0,1))</f>
        <v>1</v>
      </c>
      <c r="BN745" s="56" t="n">
        <f aca="false">B745</f>
        <v>36423</v>
      </c>
      <c r="BO745" s="71" t="n">
        <f aca="false">IF(BM745=1,CORREL(BK726:BK745,BL726:BL745),1.1)</f>
        <v>0.962802804738499</v>
      </c>
      <c r="BP745" s="28" t="n">
        <f aca="false">IF(BM745=0," ",BO745)</f>
        <v>0.962802804738499</v>
      </c>
      <c r="BV745" s="56" t="n">
        <f aca="false">BN745</f>
        <v>36423</v>
      </c>
      <c r="BW745" s="28" t="n">
        <f aca="false">V745</f>
        <v>2.355</v>
      </c>
      <c r="BX745" s="28" t="n">
        <f aca="false">W745</f>
        <v>2.65</v>
      </c>
      <c r="BY745" s="1" t="n">
        <f aca="false">LN(BW745/BW744)</f>
        <v>0.0478352062741635</v>
      </c>
      <c r="BZ745" s="1" t="n">
        <f aca="false">LN(BX745/BX744)</f>
        <v>0.0743982900538593</v>
      </c>
      <c r="CA745" s="56" t="n">
        <f aca="false">BV745</f>
        <v>36423</v>
      </c>
      <c r="CB745" s="1" t="n">
        <f aca="false">IF(ISNUMBER(STDEV(BY724:BY745)),STDEV(BY724:BY745)*SQRT(252),0)</f>
        <v>0.674544134873168</v>
      </c>
      <c r="CC745" s="1" t="n">
        <f aca="false">IF(ISNUMBER(STDEV(BZ724:BZ745)),STDEV(BZ724:BZ745)*SQRT(252),0)</f>
        <v>0.646925487687296</v>
      </c>
    </row>
    <row r="746" customFormat="false" ht="12.75" hidden="false" customHeight="false" outlineLevel="0" collapsed="false">
      <c r="A746" s="1" t="n">
        <f aca="false">A747-1</f>
        <v>1179</v>
      </c>
      <c r="B746" s="56" t="n">
        <f aca="false">HLOOKUP("date",IF(TERM2="cash",cash,PRICELOOK),IF(A746&gt;=2,A746,2),FALSE())</f>
        <v>36424</v>
      </c>
      <c r="C746" s="1" t="n">
        <f aca="false">IF(MIN($N746:$O746)=0,0,N746)</f>
        <v>2.18</v>
      </c>
      <c r="D746" s="35" t="n">
        <f aca="false">IF(ma=7,AVERAGE(C740:C746),IF(ma=14,AVERAGE(C733:C746),IF(ma=30,AVERAGE(C717:C746),IF(ma=40,AVERAGE(C707:C746),0))))</f>
        <v>0</v>
      </c>
      <c r="E746" s="1" t="n">
        <f aca="false">IF(MIN($N746:$O746)=0,0,O746)</f>
        <v>2.555</v>
      </c>
      <c r="I746" s="56" t="n">
        <f aca="false">B746</f>
        <v>36424</v>
      </c>
      <c r="J746" s="35" t="n">
        <f aca="false">IF(MIN(C746,E746)=0,0,E746-C746)</f>
        <v>0.375</v>
      </c>
      <c r="K746" s="35" t="n">
        <f aca="false">IF(ma=7,AVERAGE(J740:J746),IF(ma=14,AVERAGE(J733:J746),IF(ma=30,AVERAGE(J717:J746),IF(ma=40,AVERAGE(J707:J746),0))))</f>
        <v>0</v>
      </c>
      <c r="L746" s="35" t="n">
        <f aca="false">IF(ma="BOLLINGER",$J746+$AH746,0)</f>
        <v>0</v>
      </c>
      <c r="M746" s="35" t="n">
        <f aca="false">IF(ma="BOLLINGER",$J746-$AH746,0)</f>
        <v>0</v>
      </c>
      <c r="N746" s="28" t="n">
        <f aca="false">IF(BASISYN="YES",Q746-S746,Q746)</f>
        <v>2.18</v>
      </c>
      <c r="O746" s="28" t="n">
        <f aca="false">IF(BASISYN="YES",R746-T746,R746)</f>
        <v>2.555</v>
      </c>
      <c r="Q746" s="28" t="n">
        <f aca="false">IF(ISNA(V746),Q745,V746)</f>
        <v>2.18</v>
      </c>
      <c r="R746" s="28" t="n">
        <f aca="false">IF(ISNA(W746),R745,W746)</f>
        <v>2.555</v>
      </c>
      <c r="S746" s="28" t="n">
        <f aca="false">IF(ISNA(X746),S745,X746)</f>
        <v>2.305</v>
      </c>
      <c r="T746" s="28" t="n">
        <f aca="false">IF(ISNA(Y746),T745,Y746)</f>
        <v>2.305</v>
      </c>
      <c r="V746" s="28" t="n">
        <f aca="false">VLOOKUP($B746,IF(V$1=2,PRICELOOK2,IF(V$1=3,PRICELOOK3,IF(V$1=4,cash,PRICELOOK))),V$2,FALSE())</f>
        <v>2.18</v>
      </c>
      <c r="W746" s="28" t="n">
        <f aca="false">VLOOKUP($B746,IF(W$1=2,PRICELOOK2,IF(W$1=3,PRICELOOK3,IF(W$1=4,cash,PRICELOOK))),W$2,FALSE())</f>
        <v>2.555</v>
      </c>
      <c r="X746" s="28" t="n">
        <f aca="false">VLOOKUP($B746,IF(X$1=2,PRICELOOK2,IF(X$1=3,PRICELOOK3,IF(X$1=4,cash,PRICELOOK))),X$2,FALSE())</f>
        <v>2.305</v>
      </c>
      <c r="Y746" s="28" t="n">
        <f aca="false">VLOOKUP($B746,IF(Y$1=2,PRICELOOK2,IF(Y$1=3,PRICELOOK3,IF(Y$1=4,cash,PRICELOOK))),Y$2,FALSE())</f>
        <v>2.305</v>
      </c>
      <c r="AB746" s="1" t="n">
        <f aca="false">LN(V746/V745)</f>
        <v>-0.0772158506673833</v>
      </c>
      <c r="AC746" s="1" t="n">
        <f aca="false">LN(W746/W745)</f>
        <v>-0.036507416342463</v>
      </c>
      <c r="AD746" s="1" t="n">
        <f aca="false">STDEV(AB737:AB746)*SQRT(255)</f>
        <v>0.604343115246231</v>
      </c>
      <c r="AE746" s="1" t="n">
        <f aca="false">STDEV(AC737:AC746)*SQRT(255)</f>
        <v>0.653480936939042</v>
      </c>
      <c r="AF746" s="1" t="n">
        <f aca="false">CORREL(V737:V746,W737:W746)</f>
        <v>0.924297790620092</v>
      </c>
      <c r="AG746" s="1" t="e">
        <f aca="false">SPDVOL(AD746,AE746,AF746)</f>
        <v>#VALUE!</v>
      </c>
      <c r="AH746" s="1" t="e">
        <f aca="false">(AI746)*AG746*AH$757</f>
        <v>#VALUE!</v>
      </c>
      <c r="AI746" s="35" t="n">
        <f aca="false">AVERAGE(J737:J746)</f>
        <v>0.2465</v>
      </c>
      <c r="AX746" s="1" t="n">
        <f aca="false">W746-Y746</f>
        <v>0.25</v>
      </c>
      <c r="AZ746" s="1" t="n">
        <f aca="false">V746-V745</f>
        <v>-0.175</v>
      </c>
      <c r="BA746" s="1" t="n">
        <f aca="false">AX746-AX745</f>
        <v>0.0950000000000002</v>
      </c>
      <c r="BK746" s="28" t="n">
        <f aca="false">V746</f>
        <v>2.18</v>
      </c>
      <c r="BL746" s="28" t="n">
        <f aca="false">W746</f>
        <v>2.555</v>
      </c>
      <c r="BM746" s="1" t="n">
        <f aca="false">IF(BK746=0,0,IF(BL746=0,0,1))</f>
        <v>1</v>
      </c>
      <c r="BN746" s="56" t="n">
        <f aca="false">B746</f>
        <v>36424</v>
      </c>
      <c r="BO746" s="71" t="n">
        <f aca="false">IF(BM746=1,CORREL(BK727:BK746,BL727:BL746),1.1)</f>
        <v>0.944682673910345</v>
      </c>
      <c r="BP746" s="28" t="n">
        <f aca="false">IF(BM746=0," ",BO746)</f>
        <v>0.944682673910345</v>
      </c>
      <c r="BV746" s="56" t="n">
        <f aca="false">BN746</f>
        <v>36424</v>
      </c>
      <c r="BW746" s="28" t="n">
        <f aca="false">V746</f>
        <v>2.18</v>
      </c>
      <c r="BX746" s="28" t="n">
        <f aca="false">W746</f>
        <v>2.555</v>
      </c>
      <c r="BY746" s="1" t="n">
        <f aca="false">LN(BW746/BW745)</f>
        <v>-0.0772158506673833</v>
      </c>
      <c r="BZ746" s="1" t="n">
        <f aca="false">LN(BX746/BX745)</f>
        <v>-0.036507416342463</v>
      </c>
      <c r="CA746" s="56" t="n">
        <f aca="false">BV746</f>
        <v>36424</v>
      </c>
      <c r="CB746" s="1" t="n">
        <f aca="false">IF(ISNUMBER(STDEV(BY725:BY746)),STDEV(BY725:BY746)*SQRT(252),0)</f>
        <v>0.714637389943057</v>
      </c>
      <c r="CC746" s="1" t="n">
        <f aca="false">IF(ISNUMBER(STDEV(BZ725:BZ746)),STDEV(BZ725:BZ746)*SQRT(252),0)</f>
        <v>0.655900139900325</v>
      </c>
    </row>
    <row r="747" customFormat="false" ht="12.75" hidden="false" customHeight="false" outlineLevel="0" collapsed="false">
      <c r="A747" s="1" t="n">
        <f aca="false">A748-1</f>
        <v>1180</v>
      </c>
      <c r="B747" s="56" t="n">
        <f aca="false">HLOOKUP("date",IF(TERM2="cash",cash,PRICELOOK),IF(A747&gt;=2,A747,2),FALSE())</f>
        <v>36425</v>
      </c>
      <c r="C747" s="1" t="n">
        <f aca="false">IF(MIN($N747:$O747)=0,0,N747)</f>
        <v>2.185</v>
      </c>
      <c r="D747" s="35" t="n">
        <f aca="false">IF(ma=7,AVERAGE(C741:C747),IF(ma=14,AVERAGE(C734:C747),IF(ma=30,AVERAGE(C718:C747),IF(ma=40,AVERAGE(C708:C747),0))))</f>
        <v>0</v>
      </c>
      <c r="E747" s="1" t="n">
        <f aca="false">IF(MIN($N747:$O747)=0,0,O747)</f>
        <v>2.57</v>
      </c>
      <c r="I747" s="56" t="n">
        <f aca="false">B747</f>
        <v>36425</v>
      </c>
      <c r="J747" s="35" t="n">
        <f aca="false">IF(MIN(C747,E747)=0,0,E747-C747)</f>
        <v>0.385</v>
      </c>
      <c r="K747" s="35" t="n">
        <f aca="false">IF(ma=7,AVERAGE(J741:J747),IF(ma=14,AVERAGE(J734:J747),IF(ma=30,AVERAGE(J718:J747),IF(ma=40,AVERAGE(J708:J747),0))))</f>
        <v>0</v>
      </c>
      <c r="L747" s="35" t="n">
        <f aca="false">IF(ma="BOLLINGER",$J747+$AH747,0)</f>
        <v>0</v>
      </c>
      <c r="M747" s="35" t="n">
        <f aca="false">IF(ma="BOLLINGER",$J747-$AH747,0)</f>
        <v>0</v>
      </c>
      <c r="N747" s="28" t="n">
        <f aca="false">IF(BASISYN="YES",Q747-S747,Q747)</f>
        <v>2.185</v>
      </c>
      <c r="O747" s="28" t="n">
        <f aca="false">IF(BASISYN="YES",R747-T747,R747)</f>
        <v>2.57</v>
      </c>
      <c r="Q747" s="28" t="n">
        <f aca="false">IF(ISNA(V747),Q746,V747)</f>
        <v>2.185</v>
      </c>
      <c r="R747" s="28" t="n">
        <f aca="false">IF(ISNA(W747),R746,W747)</f>
        <v>2.57</v>
      </c>
      <c r="S747" s="28" t="n">
        <f aca="false">IF(ISNA(X747),S746,X747)</f>
        <v>2.295</v>
      </c>
      <c r="T747" s="28" t="n">
        <f aca="false">IF(ISNA(Y747),T746,Y747)</f>
        <v>2.295</v>
      </c>
      <c r="V747" s="28" t="n">
        <f aca="false">VLOOKUP($B747,IF(V$1=2,PRICELOOK2,IF(V$1=3,PRICELOOK3,IF(V$1=4,cash,PRICELOOK))),V$2,FALSE())</f>
        <v>2.185</v>
      </c>
      <c r="W747" s="28" t="n">
        <f aca="false">VLOOKUP($B747,IF(W$1=2,PRICELOOK2,IF(W$1=3,PRICELOOK3,IF(W$1=4,cash,PRICELOOK))),W$2,FALSE())</f>
        <v>2.57</v>
      </c>
      <c r="X747" s="28" t="n">
        <f aca="false">VLOOKUP($B747,IF(X$1=2,PRICELOOK2,IF(X$1=3,PRICELOOK3,IF(X$1=4,cash,PRICELOOK))),X$2,FALSE())</f>
        <v>2.295</v>
      </c>
      <c r="Y747" s="28" t="n">
        <f aca="false">VLOOKUP($B747,IF(Y$1=2,PRICELOOK2,IF(Y$1=3,PRICELOOK3,IF(Y$1=4,cash,PRICELOOK))),Y$2,FALSE())</f>
        <v>2.295</v>
      </c>
      <c r="AB747" s="1" t="n">
        <f aca="false">LN(V747/V746)</f>
        <v>0.00229095174655576</v>
      </c>
      <c r="AC747" s="1" t="n">
        <f aca="false">LN(W747/W746)</f>
        <v>0.00585367525146051</v>
      </c>
      <c r="AD747" s="1" t="n">
        <f aca="false">STDEV(AB738:AB747)*SQRT(255)</f>
        <v>0.606667229308819</v>
      </c>
      <c r="AE747" s="1" t="n">
        <f aca="false">STDEV(AC738:AC747)*SQRT(255)</f>
        <v>0.656421494515738</v>
      </c>
      <c r="AF747" s="1" t="n">
        <f aca="false">CORREL(V738:V747,W738:W747)</f>
        <v>0.903203210314614</v>
      </c>
      <c r="AG747" s="1" t="e">
        <f aca="false">SPDVOL(AD747,AE747,AF747)</f>
        <v>#VALUE!</v>
      </c>
      <c r="AH747" s="1" t="e">
        <f aca="false">(AI747)*AG747*AH$757</f>
        <v>#VALUE!</v>
      </c>
      <c r="AI747" s="35" t="n">
        <f aca="false">AVERAGE(J738:J747)</f>
        <v>0.2735</v>
      </c>
      <c r="AX747" s="1" t="n">
        <f aca="false">W747-Y747</f>
        <v>0.275</v>
      </c>
      <c r="AZ747" s="1" t="n">
        <f aca="false">V747-V746</f>
        <v>0.00499999999999989</v>
      </c>
      <c r="BA747" s="1" t="n">
        <f aca="false">AX747-AX746</f>
        <v>0.0249999999999999</v>
      </c>
      <c r="BK747" s="28" t="n">
        <f aca="false">V747</f>
        <v>2.185</v>
      </c>
      <c r="BL747" s="28" t="n">
        <f aca="false">W747</f>
        <v>2.57</v>
      </c>
      <c r="BM747" s="1" t="n">
        <f aca="false">IF(BK747=0,0,IF(BL747=0,0,1))</f>
        <v>1</v>
      </c>
      <c r="BN747" s="56" t="n">
        <f aca="false">B747</f>
        <v>36425</v>
      </c>
      <c r="BO747" s="71" t="n">
        <f aca="false">IF(BM747=1,CORREL(BK728:BK747,BL728:BL747),1.1)</f>
        <v>0.929858555292401</v>
      </c>
      <c r="BP747" s="28" t="n">
        <f aca="false">IF(BM747=0," ",BO747)</f>
        <v>0.929858555292401</v>
      </c>
      <c r="BV747" s="56" t="n">
        <f aca="false">BN747</f>
        <v>36425</v>
      </c>
      <c r="BW747" s="28" t="n">
        <f aca="false">V747</f>
        <v>2.185</v>
      </c>
      <c r="BX747" s="28" t="n">
        <f aca="false">W747</f>
        <v>2.57</v>
      </c>
      <c r="BY747" s="1" t="n">
        <f aca="false">LN(BW747/BW746)</f>
        <v>0.00229095174655576</v>
      </c>
      <c r="BZ747" s="1" t="n">
        <f aca="false">LN(BX747/BX746)</f>
        <v>0.00585367525146051</v>
      </c>
      <c r="CA747" s="56" t="n">
        <f aca="false">BV747</f>
        <v>36425</v>
      </c>
      <c r="CB747" s="1" t="n">
        <f aca="false">IF(ISNUMBER(STDEV(BY726:BY747)),STDEV(BY726:BY747)*SQRT(252),0)</f>
        <v>0.713351517564649</v>
      </c>
      <c r="CC747" s="1" t="n">
        <f aca="false">IF(ISNUMBER(STDEV(BZ726:BZ747)),STDEV(BZ726:BZ747)*SQRT(252),0)</f>
        <v>0.656633006289229</v>
      </c>
    </row>
    <row r="748" customFormat="false" ht="12.75" hidden="false" customHeight="false" outlineLevel="0" collapsed="false">
      <c r="A748" s="1" t="n">
        <f aca="false">A749-1</f>
        <v>1181</v>
      </c>
      <c r="B748" s="56" t="n">
        <f aca="false">HLOOKUP("date",IF(TERM2="cash",cash,PRICELOOK),IF(A748&gt;=2,A748,2),FALSE())</f>
        <v>36426</v>
      </c>
      <c r="C748" s="1" t="n">
        <f aca="false">IF(MIN($N748:$O748)=0,0,N748)</f>
        <v>2.33</v>
      </c>
      <c r="D748" s="35" t="n">
        <f aca="false">IF(ma=7,AVERAGE(C742:C748),IF(ma=14,AVERAGE(C735:C748),IF(ma=30,AVERAGE(C719:C748),IF(ma=40,AVERAGE(C709:C748),0))))</f>
        <v>0</v>
      </c>
      <c r="E748" s="1" t="n">
        <f aca="false">IF(MIN($N748:$O748)=0,0,O748)</f>
        <v>2.7</v>
      </c>
      <c r="I748" s="56" t="n">
        <f aca="false">B748</f>
        <v>36426</v>
      </c>
      <c r="J748" s="35" t="n">
        <f aca="false">IF(MIN(C748,E748)=0,0,E748-C748)</f>
        <v>0.37</v>
      </c>
      <c r="K748" s="35" t="n">
        <f aca="false">IF(ma=7,AVERAGE(J742:J748),IF(ma=14,AVERAGE(J735:J748),IF(ma=30,AVERAGE(J719:J748),IF(ma=40,AVERAGE(J709:J748),0))))</f>
        <v>0</v>
      </c>
      <c r="L748" s="35" t="n">
        <f aca="false">IF(ma="BOLLINGER",$J748+$AH748,0)</f>
        <v>0</v>
      </c>
      <c r="M748" s="35" t="n">
        <f aca="false">IF(ma="BOLLINGER",$J748-$AH748,0)</f>
        <v>0</v>
      </c>
      <c r="N748" s="28" t="n">
        <f aca="false">IF(BASISYN="YES",Q748-S748,Q748)</f>
        <v>2.33</v>
      </c>
      <c r="O748" s="28" t="n">
        <f aca="false">IF(BASISYN="YES",R748-T748,R748)</f>
        <v>2.7</v>
      </c>
      <c r="Q748" s="28" t="n">
        <f aca="false">IF(ISNA(V748),Q747,V748)</f>
        <v>2.33</v>
      </c>
      <c r="R748" s="28" t="n">
        <f aca="false">IF(ISNA(W748),R747,W748)</f>
        <v>2.7</v>
      </c>
      <c r="S748" s="28" t="n">
        <f aca="false">IF(ISNA(X748),S747,X748)</f>
        <v>2.44</v>
      </c>
      <c r="T748" s="28" t="n">
        <f aca="false">IF(ISNA(Y748),T747,Y748)</f>
        <v>2.44</v>
      </c>
      <c r="V748" s="28" t="n">
        <f aca="false">VLOOKUP($B748,IF(V$1=2,PRICELOOK2,IF(V$1=3,PRICELOOK3,IF(V$1=4,cash,PRICELOOK))),V$2,FALSE())</f>
        <v>2.33</v>
      </c>
      <c r="W748" s="28" t="n">
        <f aca="false">VLOOKUP($B748,IF(W$1=2,PRICELOOK2,IF(W$1=3,PRICELOOK3,IF(W$1=4,cash,PRICELOOK))),W$2,FALSE())</f>
        <v>2.7</v>
      </c>
      <c r="X748" s="28" t="n">
        <f aca="false">VLOOKUP($B748,IF(X$1=2,PRICELOOK2,IF(X$1=3,PRICELOOK3,IF(X$1=4,cash,PRICELOOK))),X$2,FALSE())</f>
        <v>2.44</v>
      </c>
      <c r="Y748" s="28" t="n">
        <f aca="false">VLOOKUP($B748,IF(Y$1=2,PRICELOOK2,IF(Y$1=3,PRICELOOK3,IF(Y$1=4,cash,PRICELOOK))),Y$2,FALSE())</f>
        <v>2.44</v>
      </c>
      <c r="AB748" s="1" t="n">
        <f aca="false">LN(V748/V747)</f>
        <v>0.0642524390300556</v>
      </c>
      <c r="AC748" s="1" t="n">
        <f aca="false">LN(W748/W747)</f>
        <v>0.049345874103155</v>
      </c>
      <c r="AD748" s="1" t="n">
        <f aca="false">STDEV(AB739:AB748)*SQRT(255)</f>
        <v>0.742872365693855</v>
      </c>
      <c r="AE748" s="1" t="n">
        <f aca="false">STDEV(AC739:AC748)*SQRT(255)</f>
        <v>0.694699749268341</v>
      </c>
      <c r="AF748" s="1" t="n">
        <f aca="false">CORREL(V739:V748,W739:W748)</f>
        <v>0.767340429285774</v>
      </c>
      <c r="AG748" s="1" t="e">
        <f aca="false">SPDVOL(AD748,AE748,AF748)</f>
        <v>#VALUE!</v>
      </c>
      <c r="AH748" s="1" t="e">
        <f aca="false">(AI748)*AG748*AH$757</f>
        <v>#VALUE!</v>
      </c>
      <c r="AI748" s="35" t="n">
        <f aca="false">AVERAGE(J739:J748)</f>
        <v>0.2885</v>
      </c>
      <c r="AX748" s="1" t="n">
        <f aca="false">W748-Y748</f>
        <v>0.26</v>
      </c>
      <c r="AZ748" s="1" t="n">
        <f aca="false">V748-V747</f>
        <v>0.145</v>
      </c>
      <c r="BA748" s="1" t="n">
        <f aca="false">AX748-AX747</f>
        <v>-0.0149999999999997</v>
      </c>
      <c r="BK748" s="28" t="n">
        <f aca="false">V748</f>
        <v>2.33</v>
      </c>
      <c r="BL748" s="28" t="n">
        <f aca="false">W748</f>
        <v>2.7</v>
      </c>
      <c r="BM748" s="1" t="n">
        <f aca="false">IF(BK748=0,0,IF(BL748=0,0,1))</f>
        <v>1</v>
      </c>
      <c r="BN748" s="56" t="n">
        <f aca="false">B748</f>
        <v>36426</v>
      </c>
      <c r="BO748" s="71" t="n">
        <f aca="false">IF(BM748=1,CORREL(BK729:BK748,BL729:BL748),1.1)</f>
        <v>0.908933382290411</v>
      </c>
      <c r="BP748" s="28" t="n">
        <f aca="false">IF(BM748=0," ",BO748)</f>
        <v>0.908933382290411</v>
      </c>
      <c r="BV748" s="56" t="n">
        <f aca="false">BN748</f>
        <v>36426</v>
      </c>
      <c r="BW748" s="28" t="n">
        <f aca="false">V748</f>
        <v>2.33</v>
      </c>
      <c r="BX748" s="28" t="n">
        <f aca="false">W748</f>
        <v>2.7</v>
      </c>
      <c r="BY748" s="1" t="n">
        <f aca="false">LN(BW748/BW747)</f>
        <v>0.0642524390300556</v>
      </c>
      <c r="BZ748" s="1" t="n">
        <f aca="false">LN(BX748/BX747)</f>
        <v>0.049345874103155</v>
      </c>
      <c r="CA748" s="56" t="n">
        <f aca="false">BV748</f>
        <v>36426</v>
      </c>
      <c r="CB748" s="1" t="n">
        <f aca="false">IF(ISNUMBER(STDEV(BY727:BY748)),STDEV(BY727:BY748)*SQRT(252),0)</f>
        <v>0.734578185459494</v>
      </c>
      <c r="CC748" s="1" t="n">
        <f aca="false">IF(ISNUMBER(STDEV(BZ727:BZ748)),STDEV(BZ727:BZ748)*SQRT(252),0)</f>
        <v>0.67248525925333</v>
      </c>
    </row>
    <row r="749" customFormat="false" ht="12.75" hidden="false" customHeight="false" outlineLevel="0" collapsed="false">
      <c r="A749" s="1" t="n">
        <f aca="false">A750-1</f>
        <v>1182</v>
      </c>
      <c r="B749" s="56" t="n">
        <f aca="false">HLOOKUP("date",IF(TERM2="cash",cash,PRICELOOK),IF(A749&gt;=2,A749,2),FALSE())</f>
        <v>36427</v>
      </c>
      <c r="C749" s="1" t="n">
        <f aca="false">IF(MIN($N749:$O749)=0,0,N749)</f>
        <v>2.375</v>
      </c>
      <c r="D749" s="35" t="n">
        <f aca="false">IF(ma=7,AVERAGE(C743:C749),IF(ma=14,AVERAGE(C736:C749),IF(ma=30,AVERAGE(C720:C749),IF(ma=40,AVERAGE(C710:C749),0))))</f>
        <v>0</v>
      </c>
      <c r="E749" s="1" t="n">
        <f aca="false">IF(MIN($N749:$O749)=0,0,O749)</f>
        <v>2.69</v>
      </c>
      <c r="I749" s="56" t="n">
        <f aca="false">B749</f>
        <v>36427</v>
      </c>
      <c r="J749" s="35" t="n">
        <f aca="false">IF(MIN(C749,E749)=0,0,E749-C749)</f>
        <v>0.315</v>
      </c>
      <c r="K749" s="35" t="n">
        <f aca="false">IF(ma=7,AVERAGE(J743:J749),IF(ma=14,AVERAGE(J736:J749),IF(ma=30,AVERAGE(J720:J749),IF(ma=40,AVERAGE(J710:J749),0))))</f>
        <v>0</v>
      </c>
      <c r="L749" s="35" t="n">
        <f aca="false">IF(ma="BOLLINGER",$J749+$AH749,0)</f>
        <v>0</v>
      </c>
      <c r="M749" s="35" t="n">
        <f aca="false">IF(ma="BOLLINGER",$J749-$AH749,0)</f>
        <v>0</v>
      </c>
      <c r="N749" s="28" t="n">
        <f aca="false">IF(BASISYN="YES",Q749-S749,Q749)</f>
        <v>2.375</v>
      </c>
      <c r="O749" s="28" t="n">
        <f aca="false">IF(BASISYN="YES",R749-T749,R749)</f>
        <v>2.69</v>
      </c>
      <c r="Q749" s="28" t="n">
        <f aca="false">IF(ISNA(V749),Q748,V749)</f>
        <v>2.375</v>
      </c>
      <c r="R749" s="28" t="n">
        <f aca="false">IF(ISNA(W749),R748,W749)</f>
        <v>2.69</v>
      </c>
      <c r="S749" s="28" t="n">
        <f aca="false">IF(ISNA(X749),S748,X749)</f>
        <v>2.57</v>
      </c>
      <c r="T749" s="28" t="n">
        <f aca="false">IF(ISNA(Y749),T748,Y749)</f>
        <v>2.57</v>
      </c>
      <c r="V749" s="28" t="n">
        <f aca="false">VLOOKUP($B749,IF(V$1=2,PRICELOOK2,IF(V$1=3,PRICELOOK3,IF(V$1=4,cash,PRICELOOK))),V$2,FALSE())</f>
        <v>2.375</v>
      </c>
      <c r="W749" s="28" t="n">
        <f aca="false">VLOOKUP($B749,IF(W$1=2,PRICELOOK2,IF(W$1=3,PRICELOOK3,IF(W$1=4,cash,PRICELOOK))),W$2,FALSE())</f>
        <v>2.69</v>
      </c>
      <c r="X749" s="28" t="n">
        <f aca="false">VLOOKUP($B749,IF(X$1=2,PRICELOOK2,IF(X$1=3,PRICELOOK3,IF(X$1=4,cash,PRICELOOK))),X$2,FALSE())</f>
        <v>2.57</v>
      </c>
      <c r="Y749" s="28" t="n">
        <f aca="false">VLOOKUP($B749,IF(Y$1=2,PRICELOOK2,IF(Y$1=3,PRICELOOK3,IF(Y$1=4,cash,PRICELOOK))),Y$2,FALSE())</f>
        <v>2.57</v>
      </c>
      <c r="AB749" s="1" t="n">
        <f aca="false">LN(V749/V748)</f>
        <v>0.0191291699089954</v>
      </c>
      <c r="AC749" s="1" t="n">
        <f aca="false">LN(W749/W748)</f>
        <v>-0.00371057939653571</v>
      </c>
      <c r="AD749" s="1" t="n">
        <f aca="false">STDEV(AB740:AB749)*SQRT(255)</f>
        <v>0.683764715314489</v>
      </c>
      <c r="AE749" s="1" t="n">
        <f aca="false">STDEV(AC740:AC749)*SQRT(255)</f>
        <v>0.650752732134934</v>
      </c>
      <c r="AF749" s="1" t="n">
        <f aca="false">CORREL(V740:V749,W740:W749)</f>
        <v>0.712120983680069</v>
      </c>
      <c r="AG749" s="1" t="e">
        <f aca="false">SPDVOL(AD749,AE749,AF749)</f>
        <v>#VALUE!</v>
      </c>
      <c r="AH749" s="1" t="e">
        <f aca="false">(AI749)*AG749*AH$757</f>
        <v>#VALUE!</v>
      </c>
      <c r="AI749" s="35" t="n">
        <f aca="false">AVERAGE(J740:J749)</f>
        <v>0.294</v>
      </c>
      <c r="AX749" s="1" t="n">
        <f aca="false">W749-Y749</f>
        <v>0.12</v>
      </c>
      <c r="AZ749" s="1" t="n">
        <f aca="false">V749-V748</f>
        <v>0.0449999999999999</v>
      </c>
      <c r="BA749" s="1" t="n">
        <f aca="false">AX749-AX748</f>
        <v>-0.14</v>
      </c>
      <c r="BK749" s="28" t="n">
        <f aca="false">V749</f>
        <v>2.375</v>
      </c>
      <c r="BL749" s="28" t="n">
        <f aca="false">W749</f>
        <v>2.69</v>
      </c>
      <c r="BM749" s="1" t="n">
        <f aca="false">IF(BK749=0,0,IF(BL749=0,0,1))</f>
        <v>1</v>
      </c>
      <c r="BN749" s="56" t="n">
        <f aca="false">B749</f>
        <v>36427</v>
      </c>
      <c r="BO749" s="71" t="n">
        <f aca="false">IF(BM749=1,CORREL(BK730:BK749,BL730:BL749),1.1)</f>
        <v>0.899833586163414</v>
      </c>
      <c r="BP749" s="28" t="n">
        <f aca="false">IF(BM749=0," ",BO749)</f>
        <v>0.899833586163414</v>
      </c>
      <c r="BV749" s="56" t="n">
        <f aca="false">BN749</f>
        <v>36427</v>
      </c>
      <c r="BW749" s="28" t="n">
        <f aca="false">V749</f>
        <v>2.375</v>
      </c>
      <c r="BX749" s="28" t="n">
        <f aca="false">W749</f>
        <v>2.69</v>
      </c>
      <c r="BY749" s="1" t="n">
        <f aca="false">LN(BW749/BW748)</f>
        <v>0.0191291699089954</v>
      </c>
      <c r="BZ749" s="1" t="n">
        <f aca="false">LN(BX749/BX748)</f>
        <v>-0.00371057939653571</v>
      </c>
      <c r="CA749" s="56" t="n">
        <f aca="false">BV749</f>
        <v>36427</v>
      </c>
      <c r="CB749" s="1" t="n">
        <f aca="false">IF(ISNUMBER(STDEV(BY728:BY749)),STDEV(BY728:BY749)*SQRT(252),0)</f>
        <v>0.716733607337567</v>
      </c>
      <c r="CC749" s="1" t="n">
        <f aca="false">IF(ISNUMBER(STDEV(BZ728:BZ749)),STDEV(BZ728:BZ749)*SQRT(252),0)</f>
        <v>0.661516768408876</v>
      </c>
    </row>
    <row r="750" customFormat="false" ht="12.75" hidden="false" customHeight="false" outlineLevel="0" collapsed="false">
      <c r="A750" s="1" t="n">
        <f aca="false">A751-1</f>
        <v>1183</v>
      </c>
      <c r="B750" s="56" t="n">
        <f aca="false">HLOOKUP("date",IF(TERM2="cash",cash,PRICELOOK),IF(A750&gt;=2,A750,2),FALSE())</f>
        <v>36428</v>
      </c>
      <c r="C750" s="1" t="n">
        <f aca="false">IF(MIN($N750:$O750)=0,0,N750)</f>
        <v>2.375</v>
      </c>
      <c r="D750" s="35" t="n">
        <f aca="false">IF(ma=7,AVERAGE(C744:C750),IF(ma=14,AVERAGE(C737:C750),IF(ma=30,AVERAGE(C721:C750),IF(ma=40,AVERAGE(C711:C750),0))))</f>
        <v>0</v>
      </c>
      <c r="E750" s="1" t="n">
        <f aca="false">IF(MIN($N750:$O750)=0,0,O750)</f>
        <v>2.69</v>
      </c>
      <c r="I750" s="56" t="n">
        <f aca="false">B750</f>
        <v>36428</v>
      </c>
      <c r="J750" s="35" t="n">
        <f aca="false">IF(MIN(C750,E750)=0,0,E750-C750)</f>
        <v>0.315</v>
      </c>
      <c r="K750" s="35" t="n">
        <f aca="false">IF(ma=7,AVERAGE(J744:J750),IF(ma=14,AVERAGE(J737:J750),IF(ma=30,AVERAGE(J721:J750),IF(ma=40,AVERAGE(J711:J750),0))))</f>
        <v>0</v>
      </c>
      <c r="L750" s="35" t="n">
        <f aca="false">IF(ma="BOLLINGER",$J750+$AH750,0)</f>
        <v>0</v>
      </c>
      <c r="M750" s="35" t="n">
        <f aca="false">IF(ma="BOLLINGER",$J750-$AH750,0)</f>
        <v>0</v>
      </c>
      <c r="N750" s="28" t="n">
        <f aca="false">IF(BASISYN="YES",Q750-S750,Q750)</f>
        <v>2.375</v>
      </c>
      <c r="O750" s="28" t="n">
        <f aca="false">IF(BASISYN="YES",R750-T750,R750)</f>
        <v>2.69</v>
      </c>
      <c r="Q750" s="28" t="n">
        <f aca="false">IF(ISNA(V750),Q749,V750)</f>
        <v>2.375</v>
      </c>
      <c r="R750" s="28" t="n">
        <f aca="false">IF(ISNA(W750),R749,W750)</f>
        <v>2.69</v>
      </c>
      <c r="S750" s="28" t="n">
        <f aca="false">IF(ISNA(X750),S749,X750)</f>
        <v>2.57</v>
      </c>
      <c r="T750" s="28" t="n">
        <f aca="false">IF(ISNA(Y750),T749,Y750)</f>
        <v>2.57</v>
      </c>
      <c r="V750" s="28" t="n">
        <f aca="false">VLOOKUP($B750,IF(V$1=2,PRICELOOK2,IF(V$1=3,PRICELOOK3,IF(V$1=4,cash,PRICELOOK))),V$2,FALSE())</f>
        <v>2.375</v>
      </c>
      <c r="W750" s="28" t="n">
        <f aca="false">VLOOKUP($B750,IF(W$1=2,PRICELOOK2,IF(W$1=3,PRICELOOK3,IF(W$1=4,cash,PRICELOOK))),W$2,FALSE())</f>
        <v>2.69</v>
      </c>
      <c r="X750" s="28" t="n">
        <f aca="false">VLOOKUP($B750,IF(X$1=2,PRICELOOK2,IF(X$1=3,PRICELOOK3,IF(X$1=4,cash,PRICELOOK))),X$2,FALSE())</f>
        <v>2.57</v>
      </c>
      <c r="Y750" s="28" t="n">
        <f aca="false">VLOOKUP($B750,IF(Y$1=2,PRICELOOK2,IF(Y$1=3,PRICELOOK3,IF(Y$1=4,cash,PRICELOOK))),Y$2,FALSE())</f>
        <v>2.57</v>
      </c>
      <c r="AB750" s="1" t="n">
        <f aca="false">LN(V750/V749)</f>
        <v>0</v>
      </c>
      <c r="AC750" s="1" t="n">
        <f aca="false">LN(W750/W749)</f>
        <v>0</v>
      </c>
      <c r="AD750" s="1" t="n">
        <f aca="false">STDEV(AB741:AB750)*SQRT(255)</f>
        <v>0.643820986504628</v>
      </c>
      <c r="AE750" s="1" t="n">
        <f aca="false">STDEV(AC741:AC750)*SQRT(255)</f>
        <v>0.61990173953475</v>
      </c>
      <c r="AF750" s="1" t="n">
        <f aca="false">CORREL(V741:V750,W741:W750)</f>
        <v>0.741840806710691</v>
      </c>
      <c r="AG750" s="1" t="e">
        <f aca="false">SPDVOL(AD750,AE750,AF750)</f>
        <v>#VALUE!</v>
      </c>
      <c r="AH750" s="1" t="e">
        <f aca="false">(AI750)*AG750*AH$757</f>
        <v>#VALUE!</v>
      </c>
      <c r="AI750" s="35" t="n">
        <f aca="false">AVERAGE(J741:J750)</f>
        <v>0.2985</v>
      </c>
      <c r="AX750" s="1" t="n">
        <f aca="false">W750-Y750</f>
        <v>0.12</v>
      </c>
      <c r="AZ750" s="1" t="n">
        <f aca="false">V750-V749</f>
        <v>0</v>
      </c>
      <c r="BA750" s="1" t="n">
        <f aca="false">AX750-AX749</f>
        <v>0</v>
      </c>
      <c r="BK750" s="28" t="n">
        <f aca="false">V750</f>
        <v>2.375</v>
      </c>
      <c r="BL750" s="28" t="n">
        <f aca="false">W750</f>
        <v>2.69</v>
      </c>
      <c r="BM750" s="1" t="n">
        <f aca="false">IF(BK750=0,0,IF(BL750=0,0,1))</f>
        <v>1</v>
      </c>
      <c r="BN750" s="56" t="n">
        <f aca="false">B750</f>
        <v>36428</v>
      </c>
      <c r="BO750" s="71" t="n">
        <f aca="false">IF(BM750=1,CORREL(BK731:BK750,BL731:BL750),1.1)</f>
        <v>0.891523059493125</v>
      </c>
      <c r="BP750" s="28" t="n">
        <f aca="false">IF(BM750=0," ",BO750)</f>
        <v>0.891523059493125</v>
      </c>
      <c r="BV750" s="56" t="n">
        <f aca="false">BN750</f>
        <v>36428</v>
      </c>
      <c r="BW750" s="28" t="n">
        <f aca="false">V750</f>
        <v>2.375</v>
      </c>
      <c r="BX750" s="28" t="n">
        <f aca="false">W750</f>
        <v>2.69</v>
      </c>
      <c r="BY750" s="1" t="n">
        <f aca="false">LN(BW750/BW749)</f>
        <v>0</v>
      </c>
      <c r="BZ750" s="1" t="n">
        <f aca="false">LN(BX750/BX749)</f>
        <v>0</v>
      </c>
      <c r="CA750" s="56" t="n">
        <f aca="false">BV750</f>
        <v>36428</v>
      </c>
      <c r="CB750" s="1" t="n">
        <f aca="false">IF(ISNUMBER(STDEV(BY729:BY750)),STDEV(BY729:BY750)*SQRT(252),0)</f>
        <v>0.622095474028283</v>
      </c>
      <c r="CC750" s="1" t="n">
        <f aca="false">IF(ISNUMBER(STDEV(BZ729:BZ750)),STDEV(BZ729:BZ750)*SQRT(252),0)</f>
        <v>0.548647481220425</v>
      </c>
    </row>
    <row r="751" customFormat="false" ht="12.75" hidden="false" customHeight="false" outlineLevel="0" collapsed="false">
      <c r="A751" s="1" t="n">
        <f aca="false">A752-1</f>
        <v>1184</v>
      </c>
      <c r="B751" s="56" t="n">
        <f aca="false">HLOOKUP("date",IF(TERM2="cash",cash,PRICELOOK),IF(A751&gt;=2,A751,2),FALSE())</f>
        <v>36429</v>
      </c>
      <c r="C751" s="1" t="n">
        <f aca="false">IF(MIN($N751:$O751)=0,0,N751)</f>
        <v>2.375</v>
      </c>
      <c r="D751" s="35" t="n">
        <f aca="false">IF(ma=7,AVERAGE(C745:C751),IF(ma=14,AVERAGE(C738:C751),IF(ma=30,AVERAGE(C722:C751),IF(ma=40,AVERAGE(C712:C751),0))))</f>
        <v>0</v>
      </c>
      <c r="E751" s="1" t="n">
        <f aca="false">IF(MIN($N751:$O751)=0,0,O751)</f>
        <v>2.69</v>
      </c>
      <c r="I751" s="56" t="n">
        <f aca="false">B751</f>
        <v>36429</v>
      </c>
      <c r="J751" s="35" t="n">
        <f aca="false">IF(MIN(C751,E751)=0,0,E751-C751)</f>
        <v>0.315</v>
      </c>
      <c r="K751" s="35" t="n">
        <f aca="false">IF(ma=7,AVERAGE(J745:J751),IF(ma=14,AVERAGE(J738:J751),IF(ma=30,AVERAGE(J722:J751),IF(ma=40,AVERAGE(J712:J751),0))))</f>
        <v>0</v>
      </c>
      <c r="L751" s="35" t="n">
        <f aca="false">IF(ma="BOLLINGER",$J751+$AH751,0)</f>
        <v>0</v>
      </c>
      <c r="M751" s="35" t="n">
        <f aca="false">IF(ma="BOLLINGER",$J751-$AH751,0)</f>
        <v>0</v>
      </c>
      <c r="N751" s="28" t="n">
        <f aca="false">IF(BASISYN="YES",Q751-S751,Q751)</f>
        <v>2.375</v>
      </c>
      <c r="O751" s="28" t="n">
        <f aca="false">IF(BASISYN="YES",R751-T751,R751)</f>
        <v>2.69</v>
      </c>
      <c r="Q751" s="28" t="n">
        <f aca="false">IF(ISNA(V751),Q750,V751)</f>
        <v>2.375</v>
      </c>
      <c r="R751" s="28" t="n">
        <f aca="false">IF(ISNA(W751),R750,W751)</f>
        <v>2.69</v>
      </c>
      <c r="S751" s="28" t="n">
        <f aca="false">IF(ISNA(X751),S750,X751)</f>
        <v>2.57</v>
      </c>
      <c r="T751" s="28" t="n">
        <f aca="false">IF(ISNA(Y751),T750,Y751)</f>
        <v>2.57</v>
      </c>
      <c r="V751" s="28" t="n">
        <f aca="false">VLOOKUP($B751,IF(V$1=2,PRICELOOK2,IF(V$1=3,PRICELOOK3,IF(V$1=4,cash,PRICELOOK))),V$2,FALSE())</f>
        <v>2.375</v>
      </c>
      <c r="W751" s="28" t="n">
        <f aca="false">VLOOKUP($B751,IF(W$1=2,PRICELOOK2,IF(W$1=3,PRICELOOK3,IF(W$1=4,cash,PRICELOOK))),W$2,FALSE())</f>
        <v>2.69</v>
      </c>
      <c r="X751" s="28" t="n">
        <f aca="false">VLOOKUP($B751,IF(X$1=2,PRICELOOK2,IF(X$1=3,PRICELOOK3,IF(X$1=4,cash,PRICELOOK))),X$2,FALSE())</f>
        <v>2.57</v>
      </c>
      <c r="Y751" s="28" t="n">
        <f aca="false">VLOOKUP($B751,IF(Y$1=2,PRICELOOK2,IF(Y$1=3,PRICELOOK3,IF(Y$1=4,cash,PRICELOOK))),Y$2,FALSE())</f>
        <v>2.57</v>
      </c>
      <c r="AB751" s="1" t="n">
        <f aca="false">LN(V751/V750)</f>
        <v>0</v>
      </c>
      <c r="AC751" s="1" t="n">
        <f aca="false">LN(W751/W750)</f>
        <v>0</v>
      </c>
      <c r="AD751" s="1" t="n">
        <f aca="false">STDEV(AB742:AB751)*SQRT(255)</f>
        <v>0.639762076777913</v>
      </c>
      <c r="AE751" s="1" t="n">
        <f aca="false">STDEV(AC742:AC751)*SQRT(255)</f>
        <v>0.618595549223279</v>
      </c>
      <c r="AF751" s="1" t="n">
        <f aca="false">CORREL(V742:V751,W742:W751)</f>
        <v>0.768567365040181</v>
      </c>
      <c r="AG751" s="1" t="e">
        <f aca="false">SPDVOL(AD751,AE751,AF751)</f>
        <v>#VALUE!</v>
      </c>
      <c r="AH751" s="1" t="e">
        <f aca="false">(AI751)*AG751*AH$757</f>
        <v>#VALUE!</v>
      </c>
      <c r="AI751" s="35" t="n">
        <f aca="false">AVERAGE(J742:J751)</f>
        <v>0.3015</v>
      </c>
      <c r="AX751" s="1" t="n">
        <f aca="false">W751-Y751</f>
        <v>0.12</v>
      </c>
      <c r="AZ751" s="1" t="n">
        <f aca="false">V751-V750</f>
        <v>0</v>
      </c>
      <c r="BA751" s="1" t="n">
        <f aca="false">AX751-AX750</f>
        <v>0</v>
      </c>
      <c r="BK751" s="28" t="n">
        <f aca="false">V751</f>
        <v>2.375</v>
      </c>
      <c r="BL751" s="28" t="n">
        <f aca="false">W751</f>
        <v>2.69</v>
      </c>
      <c r="BM751" s="1" t="n">
        <f aca="false">IF(BK751=0,0,IF(BL751=0,0,1))</f>
        <v>1</v>
      </c>
      <c r="BN751" s="56" t="n">
        <f aca="false">B751</f>
        <v>36429</v>
      </c>
      <c r="BO751" s="71" t="n">
        <f aca="false">IF(BM751=1,CORREL(BK732:BK751,BL732:BL751),1.1)</f>
        <v>0.884906122065551</v>
      </c>
      <c r="BP751" s="28" t="n">
        <f aca="false">IF(BM751=0," ",BO751)</f>
        <v>0.884906122065551</v>
      </c>
      <c r="BV751" s="56" t="n">
        <f aca="false">BN751</f>
        <v>36429</v>
      </c>
      <c r="BW751" s="28" t="n">
        <f aca="false">V751</f>
        <v>2.375</v>
      </c>
      <c r="BX751" s="28" t="n">
        <f aca="false">W751</f>
        <v>2.69</v>
      </c>
      <c r="BY751" s="1" t="n">
        <f aca="false">LN(BW751/BW750)</f>
        <v>0</v>
      </c>
      <c r="BZ751" s="1" t="n">
        <f aca="false">LN(BX751/BX750)</f>
        <v>0</v>
      </c>
      <c r="CA751" s="56" t="n">
        <f aca="false">BV751</f>
        <v>36429</v>
      </c>
      <c r="CB751" s="1" t="n">
        <f aca="false">IF(ISNUMBER(STDEV(BY730:BY751)),STDEV(BY730:BY751)*SQRT(252),0)</f>
        <v>0.622095474028283</v>
      </c>
      <c r="CC751" s="1" t="n">
        <f aca="false">IF(ISNUMBER(STDEV(BZ730:BZ751)),STDEV(BZ730:BZ751)*SQRT(252),0)</f>
        <v>0.548647481220425</v>
      </c>
    </row>
    <row r="752" customFormat="false" ht="12.75" hidden="false" customHeight="false" outlineLevel="0" collapsed="false">
      <c r="A752" s="1" t="n">
        <f aca="false">A753-1</f>
        <v>1185</v>
      </c>
      <c r="B752" s="56" t="n">
        <f aca="false">HLOOKUP("date",IF(TERM2="cash",cash,PRICELOOK),IF(A752&gt;=2,A752,2),FALSE())</f>
        <v>36430</v>
      </c>
      <c r="C752" s="1" t="n">
        <f aca="false">IF(MIN($N752:$O752)=0,0,N752)</f>
        <v>2.395</v>
      </c>
      <c r="D752" s="35" t="n">
        <f aca="false">IF(ma=7,AVERAGE(C746:C752),IF(ma=14,AVERAGE(C739:C752),IF(ma=30,AVERAGE(C723:C752),IF(ma=40,AVERAGE(C713:C752),0))))</f>
        <v>0</v>
      </c>
      <c r="E752" s="1" t="n">
        <f aca="false">IF(MIN($N752:$O752)=0,0,O752)</f>
        <v>2.775</v>
      </c>
      <c r="I752" s="56" t="n">
        <f aca="false">B752</f>
        <v>36430</v>
      </c>
      <c r="J752" s="35" t="n">
        <f aca="false">IF(MIN(C752,E752)=0,0,E752-C752)</f>
        <v>0.38</v>
      </c>
      <c r="K752" s="35" t="n">
        <f aca="false">IF(ma=7,AVERAGE(J746:J752),IF(ma=14,AVERAGE(J739:J752),IF(ma=30,AVERAGE(J723:J752),IF(ma=40,AVERAGE(J713:J752),0))))</f>
        <v>0</v>
      </c>
      <c r="L752" s="35" t="n">
        <f aca="false">IF(ma="BOLLINGER",$J752+$AH752,0)</f>
        <v>0</v>
      </c>
      <c r="M752" s="35" t="n">
        <f aca="false">IF(ma="BOLLINGER",$J752-$AH752,0)</f>
        <v>0</v>
      </c>
      <c r="N752" s="28" t="n">
        <f aca="false">IF(BASISYN="YES",Q752-S752,Q752)</f>
        <v>2.395</v>
      </c>
      <c r="O752" s="28" t="n">
        <f aca="false">IF(BASISYN="YES",R752-T752,R752)</f>
        <v>2.775</v>
      </c>
      <c r="Q752" s="28" t="n">
        <f aca="false">IF(ISNA(V752),Q751,V752)</f>
        <v>2.395</v>
      </c>
      <c r="R752" s="28" t="n">
        <f aca="false">IF(ISNA(W752),R751,W752)</f>
        <v>2.775</v>
      </c>
      <c r="S752" s="28" t="n">
        <f aca="false">IF(ISNA(X752),S751,X752)</f>
        <v>2.5</v>
      </c>
      <c r="T752" s="28" t="n">
        <f aca="false">IF(ISNA(Y752),T751,Y752)</f>
        <v>2.5</v>
      </c>
      <c r="V752" s="28" t="n">
        <f aca="false">VLOOKUP($B752,IF(V$1=2,PRICELOOK2,IF(V$1=3,PRICELOOK3,IF(V$1=4,cash,PRICELOOK))),V$2,FALSE())</f>
        <v>2.395</v>
      </c>
      <c r="W752" s="28" t="n">
        <f aca="false">VLOOKUP($B752,IF(W$1=2,PRICELOOK2,IF(W$1=3,PRICELOOK3,IF(W$1=4,cash,PRICELOOK))),W$2,FALSE())</f>
        <v>2.775</v>
      </c>
      <c r="X752" s="28" t="n">
        <f aca="false">VLOOKUP($B752,IF(X$1=2,PRICELOOK2,IF(X$1=3,PRICELOOK3,IF(X$1=4,cash,PRICELOOK))),X$2,FALSE())</f>
        <v>2.5</v>
      </c>
      <c r="Y752" s="28" t="n">
        <f aca="false">VLOOKUP($B752,IF(Y$1=2,PRICELOOK2,IF(Y$1=3,PRICELOOK3,IF(Y$1=4,cash,PRICELOOK))),Y$2,FALSE())</f>
        <v>2.5</v>
      </c>
      <c r="AB752" s="1" t="n">
        <f aca="false">LN(V752/V751)</f>
        <v>0.00838579337627396</v>
      </c>
      <c r="AC752" s="1" t="n">
        <f aca="false">LN(W752/W751)</f>
        <v>0.0311095535846501</v>
      </c>
      <c r="AD752" s="1" t="n">
        <f aca="false">STDEV(AB743:AB752)*SQRT(255)</f>
        <v>0.592782653953954</v>
      </c>
      <c r="AE752" s="1" t="n">
        <f aca="false">STDEV(AC743:AC752)*SQRT(255)</f>
        <v>0.501229617917901</v>
      </c>
      <c r="AF752" s="1" t="n">
        <f aca="false">CORREL(V743:V752,W743:W752)</f>
        <v>0.808313927691779</v>
      </c>
      <c r="AG752" s="1" t="e">
        <f aca="false">SPDVOL(AD752,AE752,AF752)</f>
        <v>#VALUE!</v>
      </c>
      <c r="AH752" s="1" t="e">
        <f aca="false">(AI752)*AG752*AH$757</f>
        <v>#VALUE!</v>
      </c>
      <c r="AI752" s="35" t="n">
        <f aca="false">AVERAGE(J743:J752)</f>
        <v>0.318</v>
      </c>
      <c r="AX752" s="1" t="n">
        <f aca="false">W752-Y752</f>
        <v>0.275</v>
      </c>
      <c r="AZ752" s="1" t="n">
        <f aca="false">V752-V751</f>
        <v>0.02</v>
      </c>
      <c r="BA752" s="1" t="n">
        <f aca="false">AX752-AX751</f>
        <v>0.155</v>
      </c>
      <c r="BK752" s="28" t="n">
        <f aca="false">V752</f>
        <v>2.395</v>
      </c>
      <c r="BL752" s="28" t="n">
        <f aca="false">W752</f>
        <v>2.775</v>
      </c>
      <c r="BM752" s="1" t="n">
        <f aca="false">IF(BK752=0,0,IF(BL752=0,0,1))</f>
        <v>1</v>
      </c>
      <c r="BN752" s="56" t="n">
        <f aca="false">B752</f>
        <v>36430</v>
      </c>
      <c r="BO752" s="71" t="n">
        <f aca="false">IF(BM752=1,CORREL(BK733:BK752,BL733:BL752),1.1)</f>
        <v>0.866364576967036</v>
      </c>
      <c r="BP752" s="28" t="n">
        <f aca="false">IF(BM752=0," ",BO752)</f>
        <v>0.866364576967036</v>
      </c>
      <c r="BV752" s="56" t="n">
        <f aca="false">BN752</f>
        <v>36430</v>
      </c>
      <c r="BW752" s="28" t="n">
        <f aca="false">V752</f>
        <v>2.395</v>
      </c>
      <c r="BX752" s="28" t="n">
        <f aca="false">W752</f>
        <v>2.775</v>
      </c>
      <c r="BY752" s="1" t="n">
        <f aca="false">LN(BW752/BW751)</f>
        <v>0.00838579337627396</v>
      </c>
      <c r="BZ752" s="1" t="n">
        <f aca="false">LN(BX752/BX751)</f>
        <v>0.0311095535846501</v>
      </c>
      <c r="CA752" s="56" t="n">
        <f aca="false">BV752</f>
        <v>36430</v>
      </c>
      <c r="CB752" s="1" t="n">
        <f aca="false">IF(ISNUMBER(STDEV(BY731:BY752)),STDEV(BY731:BY752)*SQRT(252),0)</f>
        <v>0.62227966800509</v>
      </c>
      <c r="CC752" s="1" t="n">
        <f aca="false">IF(ISNUMBER(STDEV(BZ731:BZ752)),STDEV(BZ731:BZ752)*SQRT(252),0)</f>
        <v>0.555750754177752</v>
      </c>
    </row>
    <row r="753" customFormat="false" ht="12.75" hidden="false" customHeight="false" outlineLevel="0" collapsed="false">
      <c r="A753" s="1" t="n">
        <f aca="false">A754-1</f>
        <v>1186</v>
      </c>
      <c r="B753" s="56" t="n">
        <f aca="false">HLOOKUP("date",IF(TERM2="cash",cash,PRICELOOK),IF(A753&gt;=2,A753,2),FALSE())</f>
        <v>36431</v>
      </c>
      <c r="C753" s="1" t="n">
        <f aca="false">IF(MIN($N753:$O753)=0,0,N753)</f>
        <v>2.475</v>
      </c>
      <c r="D753" s="35" t="n">
        <f aca="false">IF(ma=7,AVERAGE(C747:C753),IF(ma=14,AVERAGE(C740:C753),IF(ma=30,AVERAGE(C724:C753),IF(ma=40,AVERAGE(C714:C753),0))))</f>
        <v>0</v>
      </c>
      <c r="E753" s="1" t="n">
        <f aca="false">IF(MIN($N753:$O753)=0,0,O753)</f>
        <v>2.835</v>
      </c>
      <c r="I753" s="56" t="n">
        <f aca="false">B753</f>
        <v>36431</v>
      </c>
      <c r="J753" s="35" t="n">
        <f aca="false">IF(MIN(C753,E753)=0,0,E753-C753)</f>
        <v>0.36</v>
      </c>
      <c r="K753" s="35" t="n">
        <f aca="false">IF(ma=7,AVERAGE(J747:J753),IF(ma=14,AVERAGE(J740:J753),IF(ma=30,AVERAGE(J724:J753),IF(ma=40,AVERAGE(J714:J753),0))))</f>
        <v>0</v>
      </c>
      <c r="L753" s="35" t="n">
        <f aca="false">IF(ma="BOLLINGER",$J753+$AH753,0)</f>
        <v>0</v>
      </c>
      <c r="M753" s="35" t="n">
        <f aca="false">IF(ma="BOLLINGER",$J753-$AH753,0)</f>
        <v>0</v>
      </c>
      <c r="N753" s="28" t="n">
        <f aca="false">IF(BASISYN="YES",Q753-S753,Q753)</f>
        <v>2.475</v>
      </c>
      <c r="O753" s="28" t="n">
        <f aca="false">IF(BASISYN="YES",R753-T753,R753)</f>
        <v>2.835</v>
      </c>
      <c r="Q753" s="28" t="n">
        <f aca="false">IF(ISNA(V753),Q752,V753)</f>
        <v>2.475</v>
      </c>
      <c r="R753" s="28" t="n">
        <f aca="false">IF(ISNA(W753),R752,W753)</f>
        <v>2.835</v>
      </c>
      <c r="S753" s="28" t="n">
        <f aca="false">IF(ISNA(X753),S752,X753)</f>
        <v>2.525</v>
      </c>
      <c r="T753" s="28" t="n">
        <f aca="false">IF(ISNA(Y753),T752,Y753)</f>
        <v>2.525</v>
      </c>
      <c r="V753" s="28" t="n">
        <f aca="false">VLOOKUP($B753,IF(V$1=2,PRICELOOK2,IF(V$1=3,PRICELOOK3,IF(V$1=4,cash,PRICELOOK))),V$2,FALSE())</f>
        <v>2.475</v>
      </c>
      <c r="W753" s="28" t="n">
        <f aca="false">VLOOKUP($B753,IF(W$1=2,PRICELOOK2,IF(W$1=3,PRICELOOK3,IF(W$1=4,cash,PRICELOOK))),W$2,FALSE())</f>
        <v>2.835</v>
      </c>
      <c r="X753" s="28" t="n">
        <f aca="false">VLOOKUP($B753,IF(X$1=2,PRICELOOK2,IF(X$1=3,PRICELOOK3,IF(X$1=4,cash,PRICELOOK))),X$2,FALSE())</f>
        <v>2.525</v>
      </c>
      <c r="Y753" s="28" t="n">
        <f aca="false">VLOOKUP($B753,IF(Y$1=2,PRICELOOK2,IF(Y$1=3,PRICELOOK3,IF(Y$1=4,cash,PRICELOOK))),Y$2,FALSE())</f>
        <v>2.525</v>
      </c>
      <c r="AB753" s="1" t="n">
        <f aca="false">LN(V753/V752)</f>
        <v>0.032857165157775</v>
      </c>
      <c r="AC753" s="1" t="n">
        <f aca="false">LN(W753/W752)</f>
        <v>0.0213911899813176</v>
      </c>
      <c r="AD753" s="1" t="n">
        <f aca="false">STDEV(AB744:AB753)*SQRT(255)</f>
        <v>0.605704979589464</v>
      </c>
      <c r="AE753" s="1" t="n">
        <f aca="false">STDEV(AC744:AC753)*SQRT(255)</f>
        <v>0.498291244428766</v>
      </c>
      <c r="AF753" s="1" t="n">
        <f aca="false">CORREL(V744:V753,W744:W753)</f>
        <v>0.875260009415354</v>
      </c>
      <c r="AG753" s="1" t="e">
        <f aca="false">SPDVOL(AD753,AE753,AF753)</f>
        <v>#VALUE!</v>
      </c>
      <c r="AH753" s="1" t="e">
        <f aca="false">(AI753)*AG753*AH$757</f>
        <v>#VALUE!</v>
      </c>
      <c r="AI753" s="35" t="n">
        <f aca="false">AVERAGE(J744:J753)</f>
        <v>0.3325</v>
      </c>
      <c r="AX753" s="1" t="n">
        <f aca="false">W753-Y753</f>
        <v>0.31</v>
      </c>
      <c r="AZ753" s="1" t="n">
        <f aca="false">V753-V752</f>
        <v>0.0800000000000001</v>
      </c>
      <c r="BA753" s="1" t="n">
        <f aca="false">AX753-AX752</f>
        <v>0.0350000000000001</v>
      </c>
      <c r="BK753" s="28" t="n">
        <f aca="false">V753</f>
        <v>2.475</v>
      </c>
      <c r="BL753" s="28" t="n">
        <f aca="false">W753</f>
        <v>2.835</v>
      </c>
      <c r="BM753" s="1" t="n">
        <f aca="false">IF(BK753=0,0,IF(BL753=0,0,1))</f>
        <v>1</v>
      </c>
      <c r="BN753" s="56" t="n">
        <f aca="false">B753</f>
        <v>36431</v>
      </c>
      <c r="BO753" s="71" t="n">
        <f aca="false">IF(BM753=1,CORREL(BK734:BK753,BL734:BL753),1.1)</f>
        <v>0.851001642138997</v>
      </c>
      <c r="BP753" s="28" t="n">
        <f aca="false">IF(BM753=0," ",BO753)</f>
        <v>0.851001642138997</v>
      </c>
      <c r="BV753" s="56" t="n">
        <f aca="false">BN753</f>
        <v>36431</v>
      </c>
      <c r="BW753" s="28" t="n">
        <f aca="false">V753</f>
        <v>2.475</v>
      </c>
      <c r="BX753" s="28" t="n">
        <f aca="false">W753</f>
        <v>2.835</v>
      </c>
      <c r="BY753" s="1" t="n">
        <f aca="false">LN(BW753/BW752)</f>
        <v>0.032857165157775</v>
      </c>
      <c r="BZ753" s="1" t="n">
        <f aca="false">LN(BX753/BX752)</f>
        <v>0.0213911899813176</v>
      </c>
      <c r="CA753" s="56" t="n">
        <f aca="false">BV753</f>
        <v>36431</v>
      </c>
      <c r="CB753" s="1" t="n">
        <f aca="false">IF(ISNUMBER(STDEV(BY732:BY753)),STDEV(BY732:BY753)*SQRT(252),0)</f>
        <v>0.63011079915098</v>
      </c>
      <c r="CC753" s="1" t="n">
        <f aca="false">IF(ISNUMBER(STDEV(BZ732:BZ753)),STDEV(BZ732:BZ753)*SQRT(252),0)</f>
        <v>0.557804497197679</v>
      </c>
    </row>
    <row r="754" customFormat="false" ht="12.75" hidden="false" customHeight="false" outlineLevel="0" collapsed="false">
      <c r="A754" s="1" t="n">
        <f aca="false">A755-1</f>
        <v>1187</v>
      </c>
      <c r="B754" s="56" t="n">
        <f aca="false">HLOOKUP("date",IF(TERM2="cash",cash,PRICELOOK),IF(A754&gt;=2,A754,2),FALSE())</f>
        <v>36432</v>
      </c>
      <c r="C754" s="1" t="n">
        <f aca="false">IF(MIN($N754:$O754)=0,0,N754)</f>
        <v>2.43</v>
      </c>
      <c r="D754" s="35" t="n">
        <f aca="false">IF(ma=7,AVERAGE(C748:C754),IF(ma=14,AVERAGE(C741:C754),IF(ma=30,AVERAGE(C725:C754),IF(ma=40,AVERAGE(C715:C754),0))))</f>
        <v>0</v>
      </c>
      <c r="E754" s="1" t="n">
        <f aca="false">IF(MIN($N754:$O754)=0,0,O754)</f>
        <v>2.805</v>
      </c>
      <c r="I754" s="56" t="n">
        <f aca="false">B754</f>
        <v>36432</v>
      </c>
      <c r="J754" s="35" t="n">
        <f aca="false">IF(MIN(C754,E754)=0,0,E754-C754)</f>
        <v>0.375</v>
      </c>
      <c r="K754" s="35" t="n">
        <f aca="false">IF(ma=7,AVERAGE(J748:J754),IF(ma=14,AVERAGE(J741:J754),IF(ma=30,AVERAGE(J725:J754),IF(ma=40,AVERAGE(J715:J754),0))))</f>
        <v>0</v>
      </c>
      <c r="L754" s="35" t="n">
        <f aca="false">IF(ma="BOLLINGER",$J754+$AH754,0)</f>
        <v>0</v>
      </c>
      <c r="M754" s="35" t="n">
        <f aca="false">IF(ma="BOLLINGER",$J754-$AH754,0)</f>
        <v>0</v>
      </c>
      <c r="N754" s="28" t="n">
        <f aca="false">IF(BASISYN="YES",Q754-S754,Q754)</f>
        <v>2.43</v>
      </c>
      <c r="O754" s="28" t="n">
        <f aca="false">IF(BASISYN="YES",R754-T754,R754)</f>
        <v>2.805</v>
      </c>
      <c r="Q754" s="28" t="n">
        <f aca="false">IF(ISNA(V754),Q753,V754)</f>
        <v>2.43</v>
      </c>
      <c r="R754" s="28" t="n">
        <f aca="false">IF(ISNA(W754),R753,W754)</f>
        <v>2.805</v>
      </c>
      <c r="S754" s="28" t="n">
        <f aca="false">IF(ISNA(X754),S753,X754)</f>
        <v>2.555</v>
      </c>
      <c r="T754" s="28" t="n">
        <f aca="false">IF(ISNA(Y754),T753,Y754)</f>
        <v>2.555</v>
      </c>
      <c r="V754" s="28" t="n">
        <f aca="false">VLOOKUP($B754,IF(V$1=2,PRICELOOK2,IF(V$1=3,PRICELOOK3,IF(V$1=4,cash,PRICELOOK))),V$2,FALSE())</f>
        <v>2.43</v>
      </c>
      <c r="W754" s="28" t="n">
        <f aca="false">VLOOKUP($B754,IF(W$1=2,PRICELOOK2,IF(W$1=3,PRICELOOK3,IF(W$1=4,cash,PRICELOOK))),W$2,FALSE())</f>
        <v>2.805</v>
      </c>
      <c r="X754" s="28" t="n">
        <f aca="false">VLOOKUP($B754,IF(X$1=2,PRICELOOK2,IF(X$1=3,PRICELOOK3,IF(X$1=4,cash,PRICELOOK))),X$2,FALSE())</f>
        <v>2.555</v>
      </c>
      <c r="Y754" s="28" t="n">
        <f aca="false">VLOOKUP($B754,IF(Y$1=2,PRICELOOK2,IF(Y$1=3,PRICELOOK3,IF(Y$1=4,cash,PRICELOOK))),Y$2,FALSE())</f>
        <v>2.555</v>
      </c>
      <c r="AB754" s="1" t="n">
        <f aca="false">LN(V754/V753)</f>
        <v>-0.0183491386681965</v>
      </c>
      <c r="AC754" s="1" t="n">
        <f aca="false">LN(W754/W753)</f>
        <v>-0.0106383982050556</v>
      </c>
      <c r="AD754" s="1" t="n">
        <f aca="false">STDEV(AB745:AB754)*SQRT(255)</f>
        <v>0.620971549538048</v>
      </c>
      <c r="AE754" s="1" t="n">
        <f aca="false">STDEV(AC745:AC754)*SQRT(255)</f>
        <v>0.509640368941073</v>
      </c>
      <c r="AF754" s="1" t="n">
        <f aca="false">CORREL(V745:V754,W745:W754)</f>
        <v>0.934061274539021</v>
      </c>
      <c r="AG754" s="1" t="e">
        <f aca="false">SPDVOL(AD754,AE754,AF754)</f>
        <v>#VALUE!</v>
      </c>
      <c r="AH754" s="1" t="e">
        <f aca="false">(AI754)*AG754*AH$757</f>
        <v>#VALUE!</v>
      </c>
      <c r="AI754" s="35" t="n">
        <f aca="false">AVERAGE(J745:J754)</f>
        <v>0.3485</v>
      </c>
      <c r="AX754" s="1" t="n">
        <f aca="false">W754-Y754</f>
        <v>0.25</v>
      </c>
      <c r="AZ754" s="1" t="n">
        <f aca="false">V754-V753</f>
        <v>-0.0449999999999999</v>
      </c>
      <c r="BA754" s="1" t="n">
        <f aca="false">AX754-AX753</f>
        <v>-0.0600000000000001</v>
      </c>
      <c r="BK754" s="28" t="n">
        <f aca="false">V754</f>
        <v>2.43</v>
      </c>
      <c r="BL754" s="28" t="n">
        <f aca="false">W754</f>
        <v>2.805</v>
      </c>
      <c r="BM754" s="1" t="n">
        <f aca="false">IF(BK754=0,0,IF(BL754=0,0,1))</f>
        <v>1</v>
      </c>
      <c r="BN754" s="56" t="n">
        <f aca="false">B754</f>
        <v>36432</v>
      </c>
      <c r="BO754" s="71" t="n">
        <f aca="false">IF(BM754=1,CORREL(BK735:BK754,BL735:BL754),1.1)</f>
        <v>0.829008132493842</v>
      </c>
      <c r="BP754" s="28" t="n">
        <f aca="false">IF(BM754=0," ",BO754)</f>
        <v>0.829008132493842</v>
      </c>
      <c r="BV754" s="56" t="n">
        <f aca="false">BN754</f>
        <v>36432</v>
      </c>
      <c r="BW754" s="28" t="n">
        <f aca="false">V754</f>
        <v>2.43</v>
      </c>
      <c r="BX754" s="28" t="n">
        <f aca="false">W754</f>
        <v>2.805</v>
      </c>
      <c r="BY754" s="1" t="n">
        <f aca="false">LN(BW754/BW753)</f>
        <v>-0.0183491386681965</v>
      </c>
      <c r="BZ754" s="1" t="n">
        <f aca="false">LN(BX754/BX753)</f>
        <v>-0.0106383982050556</v>
      </c>
      <c r="CA754" s="56" t="n">
        <f aca="false">BV754</f>
        <v>36432</v>
      </c>
      <c r="CB754" s="1" t="n">
        <f aca="false">IF(ISNUMBER(STDEV(BY733:BY754)),STDEV(BY733:BY754)*SQRT(252),0)</f>
        <v>0.564342309834858</v>
      </c>
      <c r="CC754" s="1" t="n">
        <f aca="false">IF(ISNUMBER(STDEV(BZ733:BZ754)),STDEV(BZ733:BZ754)*SQRT(252),0)</f>
        <v>0.511369558623364</v>
      </c>
    </row>
    <row r="755" customFormat="false" ht="12.75" hidden="false" customHeight="false" outlineLevel="0" collapsed="false">
      <c r="A755" s="1" t="n">
        <f aca="false">VLOOKUP(B755,IF(TERM2="cash",cash,PRICELOOK),2,FALSE())</f>
        <v>1188</v>
      </c>
      <c r="B755" s="56" t="n">
        <f aca="false">STARTDATE</f>
        <v>36433</v>
      </c>
      <c r="C755" s="1" t="n">
        <f aca="false">IF(MIN($N755:$O755)=0,0,N755)</f>
        <v>2.3</v>
      </c>
      <c r="D755" s="35" t="n">
        <f aca="false">IF(ma=7,AVERAGE(C749:C755),IF(ma=14,AVERAGE(C742:C755),IF(ma=30,AVERAGE(C726:C755),IF(ma=40,AVERAGE(C716:C755),0))))</f>
        <v>0</v>
      </c>
      <c r="E755" s="1" t="n">
        <f aca="false">IF(MIN($N755:$O755)=0,0,O755)</f>
        <v>2.715</v>
      </c>
      <c r="I755" s="56" t="n">
        <f aca="false">B755</f>
        <v>36433</v>
      </c>
      <c r="J755" s="35" t="n">
        <f aca="false">IF(MIN(C755,E755)=0,0,E755-C755)</f>
        <v>0.415</v>
      </c>
      <c r="K755" s="35" t="n">
        <f aca="false">IF(ma=7,AVERAGE(J749:J755),IF(ma=14,AVERAGE(J742:J755),IF(ma=30,AVERAGE(J726:J755),IF(ma=40,AVERAGE(J716:J755),0))))</f>
        <v>0</v>
      </c>
      <c r="L755" s="35" t="n">
        <f aca="false">IF(ma="BOLLINGER",$J755+$AH755,0)</f>
        <v>0</v>
      </c>
      <c r="M755" s="35" t="n">
        <f aca="false">IF(ma="BOLLINGER",$J755-$AH755,0)</f>
        <v>0</v>
      </c>
      <c r="N755" s="28" t="n">
        <f aca="false">IF(BASISYN="YES",Q755-S755,Q755)</f>
        <v>2.3</v>
      </c>
      <c r="O755" s="28" t="n">
        <f aca="false">IF(BASISYN="YES",R755-T755,R755)</f>
        <v>2.715</v>
      </c>
      <c r="Q755" s="28" t="n">
        <f aca="false">IF(ISNA(V755),Q754,V755)</f>
        <v>2.3</v>
      </c>
      <c r="R755" s="28" t="n">
        <f aca="false">IF(ISNA(W755),R754,W755)</f>
        <v>2.715</v>
      </c>
      <c r="S755" s="28" t="n">
        <f aca="false">IF(ISNA(X755),S754,X755)</f>
        <v>2.35</v>
      </c>
      <c r="T755" s="28" t="n">
        <f aca="false">IF(ISNA(Y755),T754,Y755)</f>
        <v>2.35</v>
      </c>
      <c r="V755" s="28" t="n">
        <f aca="false">VLOOKUP($B755,IF(V$1=2,PRICELOOK2,IF(V$1=3,PRICELOOK3,IF(V$1=4,cash,PRICELOOK))),V$2,FALSE())</f>
        <v>2.3</v>
      </c>
      <c r="W755" s="28" t="n">
        <f aca="false">VLOOKUP($B755,IF(W$1=2,PRICELOOK2,IF(W$1=3,PRICELOOK3,IF(W$1=4,cash,PRICELOOK))),W$2,FALSE())</f>
        <v>2.715</v>
      </c>
      <c r="X755" s="28" t="n">
        <f aca="false">VLOOKUP($B755,IF(X$1=2,PRICELOOK2,IF(X$1=3,PRICELOOK3,IF(X$1=4,cash,PRICELOOK))),X$2,FALSE())</f>
        <v>2.35</v>
      </c>
      <c r="Y755" s="28" t="n">
        <f aca="false">VLOOKUP($B755,IF(Y$1=2,PRICELOOK2,IF(Y$1=3,PRICELOOK3,IF(Y$1=4,cash,PRICELOOK))),Y$2,FALSE())</f>
        <v>2.35</v>
      </c>
      <c r="AB755" s="1" t="n">
        <f aca="false">LN(V755/V754)</f>
        <v>-0.0549821344173532</v>
      </c>
      <c r="AC755" s="1" t="n">
        <f aca="false">LN(W755/W754)</f>
        <v>-0.032611585588761</v>
      </c>
      <c r="AD755" s="1" t="n">
        <f aca="false">STDEV(AB746:AB755)*SQRT(255)</f>
        <v>0.650084296345127</v>
      </c>
      <c r="AE755" s="1" t="n">
        <f aca="false">STDEV(AC746:AC755)*SQRT(255)</f>
        <v>0.424472957047973</v>
      </c>
      <c r="AF755" s="1" t="n">
        <f aca="false">CORREL(V746:V755,W746:W755)</f>
        <v>0.934569036716899</v>
      </c>
      <c r="AG755" s="1" t="e">
        <f aca="false">SPDVOL(AD755,AE755,AF755)</f>
        <v>#VALUE!</v>
      </c>
      <c r="AH755" s="1" t="e">
        <f aca="false">(AI755)*AG755*AH$757</f>
        <v>#VALUE!</v>
      </c>
      <c r="AI755" s="35" t="n">
        <f aca="false">AVERAGE(J746:J755)</f>
        <v>0.3605</v>
      </c>
      <c r="AX755" s="1" t="n">
        <f aca="false">W755-Y755</f>
        <v>0.365</v>
      </c>
      <c r="AZ755" s="1" t="n">
        <f aca="false">V755-V754</f>
        <v>-0.13</v>
      </c>
      <c r="BA755" s="1" t="n">
        <f aca="false">AX755-AX754</f>
        <v>0.115</v>
      </c>
      <c r="BK755" s="28" t="n">
        <f aca="false">V755</f>
        <v>2.3</v>
      </c>
      <c r="BL755" s="28" t="n">
        <f aca="false">W755</f>
        <v>2.715</v>
      </c>
      <c r="BM755" s="1" t="n">
        <f aca="false">IF(BK755=0,0,IF(BL755=0,0,1))</f>
        <v>1</v>
      </c>
      <c r="BN755" s="56" t="n">
        <f aca="false">B755</f>
        <v>36433</v>
      </c>
      <c r="BO755" s="71" t="n">
        <f aca="false">IF(BM755=1,CORREL(BK736:BK755,BL736:BL755),1.1)</f>
        <v>0.811766261912387</v>
      </c>
      <c r="BP755" s="28" t="n">
        <f aca="false">IF(BM755=0," ",BO755)</f>
        <v>0.811766261912387</v>
      </c>
      <c r="BV755" s="56" t="n">
        <f aca="false">BN755</f>
        <v>36433</v>
      </c>
      <c r="BW755" s="28" t="n">
        <f aca="false">V755</f>
        <v>2.3</v>
      </c>
      <c r="BX755" s="28" t="n">
        <f aca="false">W755</f>
        <v>2.715</v>
      </c>
      <c r="BY755" s="1" t="n">
        <f aca="false">LN(BW755/BW754)</f>
        <v>-0.0549821344173532</v>
      </c>
      <c r="BZ755" s="1" t="n">
        <f aca="false">LN(BX755/BX754)</f>
        <v>-0.032611585588761</v>
      </c>
      <c r="CA755" s="56" t="n">
        <f aca="false">BV755</f>
        <v>36433</v>
      </c>
      <c r="CB755" s="1" t="n">
        <f aca="false">IF(ISNUMBER(STDEV(BY734:BY755)),STDEV(BY734:BY755)*SQRT(252),0)</f>
        <v>0.570845073555784</v>
      </c>
      <c r="CC755" s="1" t="n">
        <f aca="false">IF(ISNUMBER(STDEV(BZ734:BZ755)),STDEV(BZ734:BZ755)*SQRT(252),0)</f>
        <v>0.508118656088598</v>
      </c>
    </row>
    <row r="757" customFormat="false" ht="12.75" hidden="false" customHeight="false" outlineLevel="0" collapsed="false">
      <c r="J757" s="35" t="n">
        <f aca="false">AVERAGE(J737:J755)</f>
        <v>0.299736842105263</v>
      </c>
      <c r="AH757" s="1" t="n">
        <v>1</v>
      </c>
    </row>
    <row r="758" customFormat="false" ht="12.75" hidden="false" customHeight="false" outlineLevel="0" collapsed="false">
      <c r="J758" s="35" t="n">
        <f aca="false">AVERAGE(J637:J733)</f>
        <v>0.130927835051546</v>
      </c>
    </row>
    <row r="759" customFormat="false" ht="12.75" hidden="false" customHeight="false" outlineLevel="0" collapsed="false">
      <c r="CB759" s="1" t="n">
        <f aca="false">AVERAGE(CB252:CB755)</f>
        <v>0.575047390747393</v>
      </c>
      <c r="CC759" s="1" t="n">
        <f aca="false">AVERAGE(CC252:CC755)</f>
        <v>0.46238616818976</v>
      </c>
    </row>
    <row r="761" customFormat="false" ht="12.75" hidden="false" customHeight="false" outlineLevel="0" collapsed="false">
      <c r="CB761" s="1" t="n">
        <f aca="false">ROUND(CB759,3)</f>
        <v>0.575</v>
      </c>
      <c r="CC761" s="1" t="n">
        <f aca="false">ROUND(CC759,3)</f>
        <v>0.462</v>
      </c>
    </row>
    <row r="763" customFormat="false" ht="12.75" hidden="false" customHeight="false" outlineLevel="0" collapsed="false">
      <c r="CB763" s="1" t="str">
        <f aca="false">CONCATENATE(PIPE_1," ",CB761," ",PIPE_2," ",CC761)</f>
        <v>EP PERM 0.575 SOCAL 0.462</v>
      </c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726"/>
  <sheetViews>
    <sheetView showFormulas="false" showGridLines="true" showRowColHeaders="true" showZeros="true" rightToLeft="false" tabSelected="false" showOutlineSymbols="true" defaultGridColor="true" view="normal" topLeftCell="A7" colorId="64" zoomScale="100" zoomScaleNormal="100" zoomScalePageLayoutView="100" workbookViewId="0">
      <selection pane="topLeft" activeCell="D41" activeCellId="0" sqref="D41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B1" s="0" t="n">
        <f aca="false">SQRT(252)</f>
        <v>15.8745078663875</v>
      </c>
      <c r="D1" s="1" t="s">
        <v>127</v>
      </c>
      <c r="E1" s="1"/>
      <c r="F1" s="1" t="str">
        <f aca="false">CONCATENATE(TERM1,PIPE_1)</f>
        <v>CASHEP PERM</v>
      </c>
      <c r="G1" s="1"/>
    </row>
    <row r="2" customFormat="false" ht="12.75" hidden="false" customHeight="false" outlineLevel="0" collapsed="false">
      <c r="D2" s="1"/>
      <c r="E2" s="1"/>
      <c r="F2" s="1"/>
      <c r="G2" s="1"/>
    </row>
    <row r="3" customFormat="false" ht="12.75" hidden="false" customHeight="false" outlineLevel="0" collapsed="false">
      <c r="D3" s="28" t="n">
        <f aca="false">VLOOKUP(TERM1,PRICEPAGE,2,FALSE())</f>
        <v>4</v>
      </c>
      <c r="E3" s="28"/>
      <c r="F3" s="1"/>
      <c r="G3" s="1"/>
    </row>
    <row r="4" customFormat="false" ht="12.75" hidden="false" customHeight="false" outlineLevel="0" collapsed="false">
      <c r="D4" s="28" t="n">
        <f aca="false">VLOOKUP(D1,OFFSET,3,FALSE())</f>
        <v>5</v>
      </c>
      <c r="E4" s="28"/>
    </row>
    <row r="5" customFormat="false" ht="12.75" hidden="false" customHeight="false" outlineLevel="0" collapsed="false">
      <c r="D5" s="28"/>
      <c r="E5" s="28"/>
    </row>
    <row r="6" customFormat="false" ht="12.75" hidden="false" customHeight="false" outlineLevel="0" collapsed="false">
      <c r="A6" s="56" t="n">
        <v>35269</v>
      </c>
      <c r="B6" s="2"/>
      <c r="C6" s="56"/>
      <c r="D6" s="28" t="n">
        <f aca="false">VLOOKUP($A6,IF(D$3=2,PRICELOOK2,IF(D$3=3,cash,PRICELOOK)),D$4,FALSE())</f>
        <v>0</v>
      </c>
      <c r="E6" s="28"/>
    </row>
    <row r="7" customFormat="false" ht="12.75" hidden="false" customHeight="false" outlineLevel="0" collapsed="false">
      <c r="A7" s="56" t="n">
        <v>35270</v>
      </c>
      <c r="B7" s="2"/>
      <c r="C7" s="56"/>
      <c r="D7" s="28" t="n">
        <f aca="false">VLOOKUP($A7,IF(D$3=2,PRICELOOK2,IF(D$3=3,cash,PRICELOOK)),D$4,FALSE())</f>
        <v>0</v>
      </c>
      <c r="E7" s="28"/>
    </row>
    <row r="8" customFormat="false" ht="12.75" hidden="false" customHeight="false" outlineLevel="0" collapsed="false">
      <c r="A8" s="56" t="n">
        <v>35271</v>
      </c>
      <c r="B8" s="28" t="n">
        <v>1</v>
      </c>
      <c r="C8" s="56"/>
      <c r="D8" s="28" t="n">
        <f aca="false">VLOOKUP($A8,IF(D$3=2,PRICELOOK2,IF(D$3=3,cash,PRICELOOK)),D$4,FALSE())</f>
        <v>1</v>
      </c>
      <c r="E8" s="28"/>
    </row>
    <row r="9" customFormat="false" ht="13.5" hidden="false" customHeight="false" outlineLevel="0" collapsed="false">
      <c r="A9" s="56"/>
      <c r="B9" s="28"/>
      <c r="C9" s="56" t="n">
        <v>35278</v>
      </c>
      <c r="F9" s="72" t="n">
        <f aca="false">VLOOKUP($C9,index,2,FALSE())</f>
        <v>2.3</v>
      </c>
      <c r="H9" s="73"/>
      <c r="I9" s="10" t="n">
        <v>35278</v>
      </c>
      <c r="J9" s="74" t="n">
        <v>2.3</v>
      </c>
      <c r="K9" s="75"/>
      <c r="L9" s="75"/>
    </row>
    <row r="10" customFormat="false" ht="13.5" hidden="false" customHeight="false" outlineLevel="0" collapsed="false">
      <c r="A10" s="56" t="n">
        <f aca="false">C9</f>
        <v>35278</v>
      </c>
      <c r="B10" s="28"/>
      <c r="C10" s="56"/>
      <c r="D10" s="28" t="n">
        <f aca="false">VLOOKUP($A10,cash,D$4,FALSE())</f>
        <v>2.185</v>
      </c>
      <c r="E10" s="28"/>
      <c r="F10" s="14" t="n">
        <f aca="false">IF(D10&lt;F9,F9-D10,0)</f>
        <v>0.115</v>
      </c>
      <c r="G10" s="36" t="n">
        <f aca="false">IF(D10&gt;F9,D10-F9,0)</f>
        <v>0</v>
      </c>
      <c r="H10" s="73"/>
      <c r="I10" s="76" t="n">
        <v>35309</v>
      </c>
      <c r="J10" s="74" t="n">
        <v>1.83</v>
      </c>
      <c r="K10" s="75"/>
      <c r="L10" s="75"/>
    </row>
    <row r="11" customFormat="false" ht="12.75" hidden="false" customHeight="false" outlineLevel="0" collapsed="false">
      <c r="A11" s="56" t="n">
        <f aca="false">A10+1</f>
        <v>35279</v>
      </c>
      <c r="B11" s="28"/>
      <c r="C11" s="56"/>
      <c r="D11" s="28" t="n">
        <f aca="false">VLOOKUP($A11,cash,D$4,FALSE())</f>
        <v>2.21</v>
      </c>
      <c r="E11" s="28"/>
      <c r="F11" s="13" t="n">
        <f aca="false">IF(D11&lt;F9,F9-D11,0)</f>
        <v>0.0899999999999999</v>
      </c>
      <c r="G11" s="41" t="n">
        <f aca="false">IF(D11&gt;F9,D11-F9,0)</f>
        <v>0</v>
      </c>
      <c r="H11" s="73"/>
      <c r="I11" s="76" t="n">
        <v>35339</v>
      </c>
      <c r="J11" s="74" t="n">
        <v>1.85</v>
      </c>
    </row>
    <row r="12" customFormat="false" ht="12.75" hidden="false" customHeight="false" outlineLevel="0" collapsed="false">
      <c r="A12" s="56" t="n">
        <f aca="false">A11+1</f>
        <v>35280</v>
      </c>
      <c r="B12" s="28"/>
      <c r="C12" s="56"/>
      <c r="D12" s="28" t="n">
        <f aca="false">VLOOKUP($A12,cash,D$4,FALSE())</f>
        <v>2.21</v>
      </c>
      <c r="E12" s="28"/>
      <c r="F12" s="13" t="n">
        <f aca="false">IF(D12&lt;F9,F9-D12,0)</f>
        <v>0.0899999999999999</v>
      </c>
      <c r="G12" s="41" t="n">
        <f aca="false">IF(D12&gt;F9,D12-F9,0)</f>
        <v>0</v>
      </c>
      <c r="H12" s="73"/>
      <c r="I12" s="76" t="n">
        <v>35370</v>
      </c>
      <c r="J12" s="74" t="n">
        <v>2.72</v>
      </c>
    </row>
    <row r="13" customFormat="false" ht="12.75" hidden="false" customHeight="false" outlineLevel="0" collapsed="false">
      <c r="A13" s="56" t="n">
        <f aca="false">A12+1</f>
        <v>35281</v>
      </c>
      <c r="B13" s="28"/>
      <c r="C13" s="56"/>
      <c r="D13" s="28" t="n">
        <f aca="false">VLOOKUP($A13,cash,D$4,FALSE())</f>
        <v>2.21</v>
      </c>
      <c r="E13" s="28"/>
      <c r="F13" s="13" t="n">
        <f aca="false">IF(D13&lt;F9,F9-D13,0)</f>
        <v>0.0899999999999999</v>
      </c>
      <c r="G13" s="41" t="n">
        <f aca="false">IF(D13&gt;F9,D13-F9,0)</f>
        <v>0</v>
      </c>
      <c r="H13" s="73"/>
      <c r="I13" s="76" t="n">
        <v>35400</v>
      </c>
      <c r="J13" s="74" t="n">
        <v>3.9</v>
      </c>
    </row>
    <row r="14" customFormat="false" ht="12.75" hidden="false" customHeight="false" outlineLevel="0" collapsed="false">
      <c r="A14" s="56" t="n">
        <f aca="false">A13+1</f>
        <v>35282</v>
      </c>
      <c r="B14" s="28"/>
      <c r="C14" s="56"/>
      <c r="D14" s="28" t="n">
        <f aca="false">VLOOKUP($A14,cash,D$4,FALSE())</f>
        <v>2.09</v>
      </c>
      <c r="E14" s="28"/>
      <c r="F14" s="13" t="n">
        <f aca="false">IF(D14&lt;F9,F9-D14,0)</f>
        <v>0.21</v>
      </c>
      <c r="G14" s="41" t="n">
        <f aca="false">IF(D14&gt;F9,D14-F9,0)</f>
        <v>0</v>
      </c>
      <c r="H14" s="73"/>
      <c r="I14" s="76" t="n">
        <v>35431</v>
      </c>
      <c r="J14" s="74" t="n">
        <v>4.09</v>
      </c>
    </row>
    <row r="15" customFormat="false" ht="12.75" hidden="false" customHeight="false" outlineLevel="0" collapsed="false">
      <c r="A15" s="56" t="n">
        <f aca="false">A14+1</f>
        <v>35283</v>
      </c>
      <c r="B15" s="28"/>
      <c r="C15" s="56"/>
      <c r="D15" s="28" t="n">
        <f aca="false">VLOOKUP($A15,cash,D$4,FALSE())</f>
        <v>2.3</v>
      </c>
      <c r="E15" s="28"/>
      <c r="F15" s="13" t="n">
        <f aca="false">IF(D15&lt;F9,F9-D15,0)</f>
        <v>0</v>
      </c>
      <c r="G15" s="41" t="n">
        <f aca="false">IF(D15&gt;F9,D15-F9,0)</f>
        <v>0</v>
      </c>
      <c r="H15" s="73"/>
      <c r="I15" s="76" t="n">
        <v>35462</v>
      </c>
      <c r="J15" s="74" t="n">
        <v>2.96</v>
      </c>
    </row>
    <row r="16" customFormat="false" ht="12.75" hidden="false" customHeight="false" outlineLevel="0" collapsed="false">
      <c r="A16" s="56" t="n">
        <f aca="false">A15+1</f>
        <v>35284</v>
      </c>
      <c r="B16" s="28"/>
      <c r="C16" s="56"/>
      <c r="D16" s="28" t="n">
        <f aca="false">VLOOKUP($A16,cash,D$4,FALSE())</f>
        <v>2.12</v>
      </c>
      <c r="E16" s="28"/>
      <c r="F16" s="13" t="n">
        <f aca="false">IF(D16&lt;F9,F9-D16,0)</f>
        <v>0.18</v>
      </c>
      <c r="G16" s="41" t="n">
        <f aca="false">IF(D16&gt;F9,D16-F9,0)</f>
        <v>0</v>
      </c>
      <c r="H16" s="73"/>
      <c r="I16" s="76" t="n">
        <v>35490</v>
      </c>
      <c r="J16" s="74" t="n">
        <v>1.78</v>
      </c>
    </row>
    <row r="17" customFormat="false" ht="12.75" hidden="false" customHeight="false" outlineLevel="0" collapsed="false">
      <c r="A17" s="56" t="n">
        <f aca="false">A16+1</f>
        <v>35285</v>
      </c>
      <c r="B17" s="28"/>
      <c r="C17" s="56"/>
      <c r="D17" s="28" t="n">
        <f aca="false">VLOOKUP($A17,cash,D$4,FALSE())</f>
        <v>2.1</v>
      </c>
      <c r="E17" s="28"/>
      <c r="F17" s="13" t="n">
        <f aca="false">IF(D17&lt;F9,F9-D17,0)</f>
        <v>0.2</v>
      </c>
      <c r="G17" s="41" t="n">
        <f aca="false">IF(D17&gt;F9,D17-F9,0)</f>
        <v>0</v>
      </c>
      <c r="H17" s="73"/>
      <c r="I17" s="76" t="n">
        <v>35521</v>
      </c>
      <c r="J17" s="74" t="n">
        <v>1.85</v>
      </c>
    </row>
    <row r="18" customFormat="false" ht="12.75" hidden="false" customHeight="false" outlineLevel="0" collapsed="false">
      <c r="A18" s="56" t="n">
        <f aca="false">A17+1</f>
        <v>35286</v>
      </c>
      <c r="B18" s="28"/>
      <c r="C18" s="56"/>
      <c r="D18" s="28" t="n">
        <f aca="false">VLOOKUP($A18,cash,D$4,FALSE())</f>
        <v>2.02</v>
      </c>
      <c r="E18" s="28"/>
      <c r="F18" s="13" t="n">
        <f aca="false">IF(D18&lt;F9,F9-D18,0)</f>
        <v>0.28</v>
      </c>
      <c r="G18" s="41" t="n">
        <f aca="false">IF(D18&gt;F9,D18-F9,0)</f>
        <v>0</v>
      </c>
      <c r="H18" s="73"/>
      <c r="I18" s="76" t="n">
        <v>35551</v>
      </c>
      <c r="J18" s="74" t="n">
        <v>2.15</v>
      </c>
    </row>
    <row r="19" customFormat="false" ht="12.75" hidden="false" customHeight="false" outlineLevel="0" collapsed="false">
      <c r="A19" s="56" t="n">
        <f aca="false">A18+1</f>
        <v>35287</v>
      </c>
      <c r="B19" s="28"/>
      <c r="C19" s="56"/>
      <c r="D19" s="28" t="n">
        <f aca="false">VLOOKUP($A19,cash,D$4,FALSE())</f>
        <v>2.02</v>
      </c>
      <c r="E19" s="28"/>
      <c r="F19" s="13" t="n">
        <f aca="false">IF(D19&lt;F9,F9-D19,0)</f>
        <v>0.28</v>
      </c>
      <c r="G19" s="41" t="n">
        <f aca="false">IF(D19&gt;F9,D19-F9,0)</f>
        <v>0</v>
      </c>
      <c r="H19" s="73"/>
      <c r="I19" s="76" t="n">
        <v>35582</v>
      </c>
      <c r="J19" s="74" t="n">
        <v>2.31</v>
      </c>
    </row>
    <row r="20" customFormat="false" ht="12.75" hidden="false" customHeight="false" outlineLevel="0" collapsed="false">
      <c r="A20" s="56" t="n">
        <f aca="false">A19+1</f>
        <v>35288</v>
      </c>
      <c r="B20" s="28"/>
      <c r="C20" s="56"/>
      <c r="D20" s="28" t="n">
        <f aca="false">VLOOKUP($A20,cash,D$4,FALSE())</f>
        <v>2.02</v>
      </c>
      <c r="E20" s="28"/>
      <c r="F20" s="13" t="n">
        <f aca="false">IF(D20&lt;F9,F9-D20,0)</f>
        <v>0.28</v>
      </c>
      <c r="G20" s="41" t="n">
        <f aca="false">IF(D20&gt;F9,D20-F9,0)</f>
        <v>0</v>
      </c>
      <c r="H20" s="73"/>
      <c r="I20" s="76" t="n">
        <v>35612</v>
      </c>
      <c r="J20" s="74" t="n">
        <v>2.16</v>
      </c>
    </row>
    <row r="21" customFormat="false" ht="12.75" hidden="false" customHeight="false" outlineLevel="0" collapsed="false">
      <c r="A21" s="56" t="n">
        <f aca="false">A20+1</f>
        <v>35289</v>
      </c>
      <c r="B21" s="28"/>
      <c r="C21" s="56"/>
      <c r="D21" s="28" t="n">
        <f aca="false">VLOOKUP($A21,cash,D$4,FALSE())</f>
        <v>2.06</v>
      </c>
      <c r="E21" s="28"/>
      <c r="F21" s="13" t="n">
        <f aca="false">IF(D21&lt;F9,F9-D21,0)</f>
        <v>0.24</v>
      </c>
      <c r="G21" s="41" t="n">
        <f aca="false">IF(D21&gt;F9,D21-F9,0)</f>
        <v>0</v>
      </c>
      <c r="H21" s="73"/>
      <c r="I21" s="76" t="n">
        <v>35643</v>
      </c>
      <c r="J21" s="74" t="n">
        <v>2.19</v>
      </c>
    </row>
    <row r="22" customFormat="false" ht="12.75" hidden="false" customHeight="false" outlineLevel="0" collapsed="false">
      <c r="A22" s="56" t="n">
        <f aca="false">A21+1</f>
        <v>35290</v>
      </c>
      <c r="B22" s="28"/>
      <c r="C22" s="56"/>
      <c r="D22" s="28" t="n">
        <f aca="false">VLOOKUP($A22,cash,D$4,FALSE())</f>
        <v>2.065</v>
      </c>
      <c r="E22" s="28"/>
      <c r="F22" s="13" t="n">
        <f aca="false">IF(D22&lt;F9,F9-D22,0)</f>
        <v>0.235</v>
      </c>
      <c r="G22" s="41" t="n">
        <f aca="false">IF(D22&gt;F9,D22-F9,0)</f>
        <v>0</v>
      </c>
      <c r="H22" s="73"/>
      <c r="I22" s="76" t="n">
        <v>35674</v>
      </c>
      <c r="J22" s="74" t="n">
        <v>2.57</v>
      </c>
    </row>
    <row r="23" customFormat="false" ht="12.75" hidden="false" customHeight="false" outlineLevel="0" collapsed="false">
      <c r="A23" s="56" t="n">
        <f aca="false">A22+1</f>
        <v>35291</v>
      </c>
      <c r="B23" s="28"/>
      <c r="C23" s="56"/>
      <c r="D23" s="28" t="n">
        <f aca="false">VLOOKUP($A23,cash,D$4,FALSE())</f>
        <v>2.075</v>
      </c>
      <c r="E23" s="28"/>
      <c r="F23" s="13" t="n">
        <f aca="false">IF(D23&lt;F9,F9-D23,0)</f>
        <v>0.225</v>
      </c>
      <c r="G23" s="41" t="n">
        <f aca="false">IF(D23&gt;F9,D23-F9,0)</f>
        <v>0</v>
      </c>
      <c r="H23" s="73"/>
      <c r="I23" s="76" t="n">
        <v>35704</v>
      </c>
      <c r="J23" s="74" t="n">
        <v>3.16</v>
      </c>
    </row>
    <row r="24" customFormat="false" ht="12.75" hidden="false" customHeight="false" outlineLevel="0" collapsed="false">
      <c r="A24" s="56" t="n">
        <f aca="false">A23+1</f>
        <v>35292</v>
      </c>
      <c r="B24" s="28"/>
      <c r="C24" s="56"/>
      <c r="D24" s="28" t="n">
        <f aca="false">VLOOKUP($A24,cash,D$4,FALSE())</f>
        <v>2.075</v>
      </c>
      <c r="E24" s="28"/>
      <c r="F24" s="13" t="n">
        <f aca="false">IF(D24&lt;F9,F9-D24,0)</f>
        <v>0.225</v>
      </c>
      <c r="G24" s="41" t="n">
        <f aca="false">IF(D24&gt;F9,D24-F9,0)</f>
        <v>0</v>
      </c>
      <c r="H24" s="73"/>
      <c r="I24" s="76" t="n">
        <v>35735</v>
      </c>
      <c r="J24" s="74" t="n">
        <v>3.3</v>
      </c>
    </row>
    <row r="25" customFormat="false" ht="12.75" hidden="false" customHeight="false" outlineLevel="0" collapsed="false">
      <c r="A25" s="56" t="n">
        <f aca="false">A24+1</f>
        <v>35293</v>
      </c>
      <c r="B25" s="28"/>
      <c r="C25" s="56"/>
      <c r="D25" s="28" t="n">
        <f aca="false">VLOOKUP($A25,cash,D$4,FALSE())</f>
        <v>2.065</v>
      </c>
      <c r="E25" s="28"/>
      <c r="F25" s="13" t="n">
        <f aca="false">IF(D25&lt;F9,F9-D25,0)</f>
        <v>0.235</v>
      </c>
      <c r="G25" s="41" t="n">
        <f aca="false">IF(D25&gt;F9,D25-F9,0)</f>
        <v>0</v>
      </c>
      <c r="H25" s="73"/>
      <c r="I25" s="76" t="n">
        <v>35765</v>
      </c>
      <c r="J25" s="74" t="n">
        <v>2.55</v>
      </c>
    </row>
    <row r="26" customFormat="false" ht="12.75" hidden="false" customHeight="false" outlineLevel="0" collapsed="false">
      <c r="A26" s="56" t="n">
        <f aca="false">A25+1</f>
        <v>35294</v>
      </c>
      <c r="B26" s="28"/>
      <c r="C26" s="56"/>
      <c r="D26" s="28" t="n">
        <f aca="false">VLOOKUP($A26,cash,D$4,FALSE())</f>
        <v>2.065</v>
      </c>
      <c r="E26" s="28"/>
      <c r="F26" s="13" t="n">
        <f aca="false">IF(D26&lt;F9,F9-D26,0)</f>
        <v>0.235</v>
      </c>
      <c r="G26" s="41" t="n">
        <f aca="false">IF(D26&gt;F9,D26-F9,0)</f>
        <v>0</v>
      </c>
      <c r="H26" s="73"/>
      <c r="I26" s="76" t="n">
        <v>35796</v>
      </c>
      <c r="J26" s="74" t="n">
        <v>2.27</v>
      </c>
    </row>
    <row r="27" customFormat="false" ht="12.75" hidden="false" customHeight="false" outlineLevel="0" collapsed="false">
      <c r="A27" s="56" t="n">
        <f aca="false">A26+1</f>
        <v>35295</v>
      </c>
      <c r="B27" s="28"/>
      <c r="C27" s="56"/>
      <c r="D27" s="28" t="n">
        <f aca="false">VLOOKUP($A27,cash,D$4,FALSE())</f>
        <v>2.065</v>
      </c>
      <c r="E27" s="28"/>
      <c r="F27" s="13" t="n">
        <f aca="false">IF(D27&lt;F9,F9-D27,0)</f>
        <v>0.235</v>
      </c>
      <c r="G27" s="41" t="n">
        <f aca="false">IF(D27&gt;F9,D27-F9,0)</f>
        <v>0</v>
      </c>
      <c r="H27" s="73"/>
      <c r="I27" s="76" t="n">
        <v>35827</v>
      </c>
      <c r="J27" s="74" t="n">
        <v>2.04</v>
      </c>
    </row>
    <row r="28" customFormat="false" ht="12.75" hidden="false" customHeight="false" outlineLevel="0" collapsed="false">
      <c r="A28" s="56" t="n">
        <f aca="false">A27+1</f>
        <v>35296</v>
      </c>
      <c r="B28" s="28"/>
      <c r="C28" s="56"/>
      <c r="D28" s="28" t="n">
        <f aca="false">VLOOKUP($A28,cash,D$4,FALSE())</f>
        <v>2.11</v>
      </c>
      <c r="E28" s="28"/>
      <c r="F28" s="13" t="n">
        <f aca="false">IF(D28&lt;F9,F9-D28,0)</f>
        <v>0.19</v>
      </c>
      <c r="G28" s="41" t="n">
        <f aca="false">IF(D28&gt;F9,D28-F9,0)</f>
        <v>0</v>
      </c>
      <c r="H28" s="73"/>
      <c r="I28" s="76" t="n">
        <v>35855</v>
      </c>
      <c r="J28" s="74" t="n">
        <v>2.26</v>
      </c>
    </row>
    <row r="29" customFormat="false" ht="12.75" hidden="false" customHeight="false" outlineLevel="0" collapsed="false">
      <c r="A29" s="56" t="n">
        <f aca="false">A28+1</f>
        <v>35297</v>
      </c>
      <c r="B29" s="28"/>
      <c r="C29" s="56"/>
      <c r="D29" s="28" t="n">
        <f aca="false">VLOOKUP($A29,cash,D$4,FALSE())</f>
        <v>2.125</v>
      </c>
      <c r="E29" s="28"/>
      <c r="F29" s="13" t="n">
        <f aca="false">IF(D29&lt;F9,F9-D29,0)</f>
        <v>0.175</v>
      </c>
      <c r="G29" s="41" t="n">
        <f aca="false">IF(D29&gt;F9,D29-F9,0)</f>
        <v>0</v>
      </c>
      <c r="H29" s="73"/>
      <c r="I29" s="76" t="n">
        <v>35886</v>
      </c>
      <c r="J29" s="74" t="n">
        <v>2.32</v>
      </c>
    </row>
    <row r="30" customFormat="false" ht="12.75" hidden="false" customHeight="false" outlineLevel="0" collapsed="false">
      <c r="A30" s="56" t="n">
        <f aca="false">A29+1</f>
        <v>35298</v>
      </c>
      <c r="B30" s="28"/>
      <c r="C30" s="56"/>
      <c r="D30" s="28" t="n">
        <f aca="false">VLOOKUP($A30,cash,D$4,FALSE())</f>
        <v>2.015</v>
      </c>
      <c r="E30" s="28"/>
      <c r="F30" s="13" t="n">
        <f aca="false">IF(D30&lt;F9,F9-D30,0)</f>
        <v>0.285</v>
      </c>
      <c r="G30" s="41" t="n">
        <f aca="false">IF(D30&gt;F9,D30-F9,0)</f>
        <v>0</v>
      </c>
      <c r="H30" s="73"/>
      <c r="I30" s="76" t="n">
        <v>35916</v>
      </c>
      <c r="J30" s="74" t="n">
        <v>2.27</v>
      </c>
    </row>
    <row r="31" customFormat="false" ht="12.75" hidden="false" customHeight="false" outlineLevel="0" collapsed="false">
      <c r="A31" s="56" t="n">
        <f aca="false">A30+1</f>
        <v>35299</v>
      </c>
      <c r="B31" s="28"/>
      <c r="C31" s="56"/>
      <c r="D31" s="28" t="n">
        <f aca="false">VLOOKUP($A31,cash,D$4,FALSE())</f>
        <v>2.015</v>
      </c>
      <c r="E31" s="28"/>
      <c r="F31" s="13" t="n">
        <f aca="false">IF(D31&lt;F9,F9-D31,0)</f>
        <v>0.285</v>
      </c>
      <c r="G31" s="41" t="n">
        <f aca="false">IF(D31&gt;F9,D31-F9,0)</f>
        <v>0</v>
      </c>
      <c r="H31" s="73"/>
      <c r="I31" s="76" t="n">
        <v>35947</v>
      </c>
      <c r="J31" s="74" t="n">
        <v>2.03</v>
      </c>
    </row>
    <row r="32" customFormat="false" ht="12.75" hidden="false" customHeight="false" outlineLevel="0" collapsed="false">
      <c r="A32" s="56" t="n">
        <f aca="false">A31+1</f>
        <v>35300</v>
      </c>
      <c r="B32" s="28"/>
      <c r="C32" s="56"/>
      <c r="D32" s="28" t="n">
        <f aca="false">VLOOKUP($A32,cash,D$4,FALSE())</f>
        <v>1.975</v>
      </c>
      <c r="E32" s="28"/>
      <c r="F32" s="13" t="n">
        <f aca="false">IF(D32&lt;F9,F9-D32,0)</f>
        <v>0.325</v>
      </c>
      <c r="G32" s="41" t="n">
        <f aca="false">IF(D32&gt;F9,D32-F9,0)</f>
        <v>0</v>
      </c>
      <c r="H32" s="73"/>
      <c r="I32" s="76" t="n">
        <v>35977</v>
      </c>
      <c r="J32" s="74" t="n">
        <v>2.37</v>
      </c>
    </row>
    <row r="33" customFormat="false" ht="12.75" hidden="false" customHeight="false" outlineLevel="0" collapsed="false">
      <c r="A33" s="56" t="n">
        <f aca="false">A32+1</f>
        <v>35301</v>
      </c>
      <c r="B33" s="28"/>
      <c r="C33" s="56"/>
      <c r="D33" s="28" t="n">
        <f aca="false">VLOOKUP($A33,cash,D$4,FALSE())</f>
        <v>1.975</v>
      </c>
      <c r="E33" s="28"/>
      <c r="F33" s="13" t="n">
        <f aca="false">IF(D33&lt;F9,F9-D33,0)</f>
        <v>0.325</v>
      </c>
      <c r="G33" s="41" t="n">
        <f aca="false">IF(D33&gt;F9,D33-F9,0)</f>
        <v>0</v>
      </c>
      <c r="H33" s="73"/>
      <c r="I33" s="76" t="n">
        <v>36008</v>
      </c>
      <c r="J33" s="74" t="n">
        <v>1.93</v>
      </c>
    </row>
    <row r="34" customFormat="false" ht="12.75" hidden="false" customHeight="false" outlineLevel="0" collapsed="false">
      <c r="A34" s="56" t="n">
        <f aca="false">A33+1</f>
        <v>35302</v>
      </c>
      <c r="B34" s="28"/>
      <c r="C34" s="56"/>
      <c r="D34" s="28" t="n">
        <f aca="false">VLOOKUP($A34,cash,D$4,FALSE())</f>
        <v>1.975</v>
      </c>
      <c r="E34" s="28"/>
      <c r="F34" s="13" t="n">
        <f aca="false">IF(D34&lt;F9,F9-D34,0)</f>
        <v>0.325</v>
      </c>
      <c r="G34" s="41" t="n">
        <f aca="false">IF(D34&gt;F9,D34-F9,0)</f>
        <v>0</v>
      </c>
      <c r="H34" s="73"/>
      <c r="I34" s="76" t="n">
        <v>36039</v>
      </c>
      <c r="J34" s="74" t="n">
        <v>1.63</v>
      </c>
    </row>
    <row r="35" customFormat="false" ht="12.75" hidden="false" customHeight="false" outlineLevel="0" collapsed="false">
      <c r="A35" s="56" t="n">
        <f aca="false">A34+1</f>
        <v>35303</v>
      </c>
      <c r="B35" s="28"/>
      <c r="C35" s="56"/>
      <c r="D35" s="28" t="n">
        <f aca="false">VLOOKUP($A35,cash,D$4,FALSE())</f>
        <v>2.005</v>
      </c>
      <c r="E35" s="28"/>
      <c r="F35" s="13" t="n">
        <f aca="false">IF(D35&lt;F9,F9-D35,0)</f>
        <v>0.295</v>
      </c>
      <c r="G35" s="41" t="n">
        <f aca="false">IF(D35&gt;F9,D35-F9,0)</f>
        <v>0</v>
      </c>
      <c r="H35" s="73"/>
      <c r="I35" s="76" t="n">
        <v>36069</v>
      </c>
      <c r="J35" s="74" t="n">
        <v>2.07</v>
      </c>
    </row>
    <row r="36" customFormat="false" ht="12.75" hidden="false" customHeight="false" outlineLevel="0" collapsed="false">
      <c r="A36" s="56" t="n">
        <f aca="false">A35+1</f>
        <v>35304</v>
      </c>
      <c r="B36" s="28"/>
      <c r="C36" s="56"/>
      <c r="D36" s="28" t="n">
        <f aca="false">VLOOKUP($A36,cash,D$4,FALSE())</f>
        <v>1.89</v>
      </c>
      <c r="E36" s="28"/>
      <c r="F36" s="13" t="n">
        <f aca="false">IF(D36&lt;F9,F9-D36,0)</f>
        <v>0.41</v>
      </c>
      <c r="G36" s="41" t="n">
        <f aca="false">IF(D36&gt;F9,D36-F9,0)</f>
        <v>0</v>
      </c>
      <c r="H36" s="73"/>
      <c r="I36" s="76" t="n">
        <v>36100</v>
      </c>
      <c r="J36" s="77" t="n">
        <v>2</v>
      </c>
    </row>
    <row r="37" customFormat="false" ht="12.75" hidden="false" customHeight="false" outlineLevel="0" collapsed="false">
      <c r="A37" s="56" t="n">
        <f aca="false">A36+1</f>
        <v>35305</v>
      </c>
      <c r="B37" s="28"/>
      <c r="C37" s="56"/>
      <c r="D37" s="28" t="n">
        <f aca="false">VLOOKUP($A37,cash,D$4,FALSE())</f>
        <v>1.795</v>
      </c>
      <c r="E37" s="28"/>
      <c r="F37" s="13" t="n">
        <f aca="false">IF(D37&lt;F9,F9-D37,0)</f>
        <v>0.505</v>
      </c>
      <c r="G37" s="41" t="n">
        <f aca="false">IF(D37&gt;F9,D37-F9,0)</f>
        <v>0</v>
      </c>
      <c r="H37" s="73"/>
      <c r="I37" s="76" t="n">
        <v>36130</v>
      </c>
      <c r="J37" s="77" t="n">
        <v>2.12</v>
      </c>
    </row>
    <row r="38" customFormat="false" ht="12.75" hidden="false" customHeight="false" outlineLevel="0" collapsed="false">
      <c r="A38" s="56" t="n">
        <f aca="false">A37+1</f>
        <v>35306</v>
      </c>
      <c r="B38" s="28"/>
      <c r="C38" s="56"/>
      <c r="D38" s="28" t="n">
        <f aca="false">VLOOKUP($A38,cash,D$4,FALSE())</f>
        <v>1.795</v>
      </c>
      <c r="E38" s="28"/>
      <c r="F38" s="13" t="n">
        <f aca="false">IF(D38&lt;F9,F9-D38,0)</f>
        <v>0.505</v>
      </c>
      <c r="G38" s="41" t="n">
        <f aca="false">IF(D38&gt;F9,D38-F9,0)</f>
        <v>0</v>
      </c>
      <c r="H38" s="73"/>
      <c r="I38" s="76" t="n">
        <v>36161</v>
      </c>
      <c r="J38" s="74" t="n">
        <v>1.8</v>
      </c>
    </row>
    <row r="39" customFormat="false" ht="12.75" hidden="false" customHeight="false" outlineLevel="0" collapsed="false">
      <c r="A39" s="56" t="n">
        <f aca="false">A38+1</f>
        <v>35307</v>
      </c>
      <c r="B39" s="28"/>
      <c r="C39" s="56"/>
      <c r="D39" s="28" t="n">
        <f aca="false">VLOOKUP($A39,cash,D$4,FALSE())</f>
        <v>1.73</v>
      </c>
      <c r="E39" s="28"/>
      <c r="F39" s="13" t="n">
        <f aca="false">IF(D39&lt;F9,F9-D39,0)</f>
        <v>0.57</v>
      </c>
      <c r="G39" s="41" t="n">
        <f aca="false">IF(D39&gt;F9,D39-F9,0)</f>
        <v>0</v>
      </c>
      <c r="H39" s="73"/>
      <c r="I39" s="76" t="n">
        <v>36192</v>
      </c>
      <c r="J39" s="74" t="n">
        <v>1.81</v>
      </c>
    </row>
    <row r="40" customFormat="false" ht="13.5" hidden="false" customHeight="false" outlineLevel="0" collapsed="false">
      <c r="A40" s="56" t="n">
        <f aca="false">A39+1</f>
        <v>35308</v>
      </c>
      <c r="B40" s="28"/>
      <c r="C40" s="56"/>
      <c r="D40" s="28" t="n">
        <f aca="false">VLOOKUP($A40,cash,D$4,FALSE())</f>
        <v>1.73</v>
      </c>
      <c r="E40" s="28"/>
      <c r="F40" s="78" t="n">
        <f aca="false">IF(D40&lt;F9,F9-D40,0)</f>
        <v>0.57</v>
      </c>
      <c r="G40" s="79" t="n">
        <f aca="false">IF(D40&gt;F9,D40-F9,0)</f>
        <v>0</v>
      </c>
      <c r="H40" s="73"/>
      <c r="I40" s="76" t="n">
        <v>36220</v>
      </c>
      <c r="J40" s="74" t="n">
        <v>1.64</v>
      </c>
    </row>
    <row r="41" customFormat="false" ht="13.5" hidden="false" customHeight="false" outlineLevel="0" collapsed="false">
      <c r="A41" s="56"/>
      <c r="B41" s="28"/>
      <c r="C41" s="56"/>
      <c r="D41" s="28"/>
      <c r="E41" s="28"/>
      <c r="F41" s="72" t="n">
        <f aca="false">AVERAGE(F10:F40)</f>
        <v>0.264838709677419</v>
      </c>
      <c r="G41" s="72" t="n">
        <f aca="false">AVERAGE(G10:G40)</f>
        <v>0</v>
      </c>
      <c r="H41" s="73"/>
      <c r="I41" s="76"/>
      <c r="J41" s="74"/>
    </row>
    <row r="42" customFormat="false" ht="12.75" hidden="false" customHeight="false" outlineLevel="0" collapsed="false">
      <c r="A42" s="56"/>
      <c r="B42" s="28"/>
      <c r="C42" s="56"/>
      <c r="D42" s="28"/>
      <c r="E42" s="28"/>
      <c r="H42" s="73"/>
      <c r="I42" s="76"/>
      <c r="J42" s="74"/>
    </row>
    <row r="43" customFormat="false" ht="12.75" hidden="false" customHeight="false" outlineLevel="0" collapsed="false">
      <c r="A43" s="56"/>
      <c r="B43" s="28"/>
      <c r="C43" s="56"/>
      <c r="D43" s="28"/>
      <c r="E43" s="28"/>
      <c r="G43" s="80"/>
      <c r="H43" s="80"/>
      <c r="I43" s="76" t="n">
        <v>36251</v>
      </c>
      <c r="J43" s="74" t="n">
        <v>1.88</v>
      </c>
      <c r="N43" s="1"/>
    </row>
    <row r="44" customFormat="false" ht="12.75" hidden="false" customHeight="false" outlineLevel="0" collapsed="false">
      <c r="A44" s="56"/>
      <c r="B44" s="28"/>
      <c r="C44" s="56" t="n">
        <v>35309</v>
      </c>
      <c r="F44" s="0" t="n">
        <f aca="false">VLOOKUP($C44,index,2,FALSE())</f>
        <v>1.83</v>
      </c>
      <c r="H44" s="73"/>
      <c r="I44" s="76" t="n">
        <v>36281</v>
      </c>
      <c r="J44" s="74" t="n">
        <v>2.35</v>
      </c>
      <c r="K44" s="75"/>
      <c r="L44" s="75"/>
    </row>
    <row r="45" customFormat="false" ht="12.75" hidden="false" customHeight="false" outlineLevel="0" collapsed="false">
      <c r="A45" s="56" t="n">
        <f aca="false">C44</f>
        <v>35309</v>
      </c>
      <c r="B45" s="28"/>
      <c r="C45" s="56"/>
      <c r="D45" s="28" t="n">
        <f aca="false">VLOOKUP($A45,cash,D$4,FALSE())</f>
        <v>1.73</v>
      </c>
      <c r="E45" s="28"/>
      <c r="F45" s="0" t="n">
        <f aca="false">IF(D45&lt;F44,F44-D45,0)</f>
        <v>0.1</v>
      </c>
      <c r="G45" s="0" t="n">
        <f aca="false">IF(D45&gt;F44,D45-F44,0)</f>
        <v>0</v>
      </c>
      <c r="H45" s="73"/>
      <c r="I45" s="76" t="n">
        <v>36312</v>
      </c>
      <c r="J45" s="74" t="n">
        <v>2.23</v>
      </c>
      <c r="K45" s="75"/>
      <c r="L45" s="75"/>
    </row>
    <row r="46" customFormat="false" ht="12.75" hidden="false" customHeight="false" outlineLevel="0" collapsed="false">
      <c r="A46" s="56" t="n">
        <f aca="false">A45+1</f>
        <v>35310</v>
      </c>
      <c r="B46" s="28"/>
      <c r="C46" s="56"/>
      <c r="D46" s="28" t="n">
        <f aca="false">VLOOKUP($A46,cash,D$4,FALSE())</f>
        <v>1.73</v>
      </c>
      <c r="E46" s="28"/>
      <c r="F46" s="0" t="n">
        <f aca="false">IF(D46&lt;F44,F44-D46,0)</f>
        <v>0.1</v>
      </c>
      <c r="G46" s="0" t="n">
        <f aca="false">IF(D46&gt;F44,D46-F44,0)</f>
        <v>0</v>
      </c>
      <c r="H46" s="73"/>
      <c r="I46" s="76" t="n">
        <v>36342</v>
      </c>
      <c r="J46" s="74" t="n">
        <v>2.28</v>
      </c>
    </row>
    <row r="47" customFormat="false" ht="12.75" hidden="false" customHeight="false" outlineLevel="0" collapsed="false">
      <c r="A47" s="56" t="n">
        <f aca="false">A46+1</f>
        <v>35311</v>
      </c>
      <c r="B47" s="28"/>
      <c r="C47" s="56"/>
      <c r="D47" s="28" t="n">
        <f aca="false">VLOOKUP($A47,cash,D$4,FALSE())</f>
        <v>1.75</v>
      </c>
      <c r="E47" s="28"/>
      <c r="F47" s="0" t="n">
        <f aca="false">IF(D47&lt;F44,F44-D47,0)</f>
        <v>0.0800000000000001</v>
      </c>
      <c r="G47" s="0" t="n">
        <f aca="false">IF(D47&gt;F44,D47-F44,0)</f>
        <v>0</v>
      </c>
      <c r="H47" s="73"/>
      <c r="I47" s="76" t="n">
        <v>36373</v>
      </c>
      <c r="J47" s="74" t="n">
        <v>2.62</v>
      </c>
    </row>
    <row r="48" customFormat="false" ht="12.75" hidden="false" customHeight="false" outlineLevel="0" collapsed="false">
      <c r="A48" s="56" t="n">
        <f aca="false">A47+1</f>
        <v>35312</v>
      </c>
      <c r="B48" s="28"/>
      <c r="C48" s="56"/>
      <c r="D48" s="28" t="n">
        <f aca="false">VLOOKUP($A48,cash,D$4,FALSE())</f>
        <v>1.69</v>
      </c>
      <c r="E48" s="28"/>
      <c r="F48" s="0" t="n">
        <f aca="false">IF(D48&lt;F44,F44-D48,0)</f>
        <v>0.14</v>
      </c>
      <c r="G48" s="0" t="n">
        <f aca="false">IF(D48&gt;F44,D48-F44,0)</f>
        <v>0</v>
      </c>
      <c r="H48" s="73"/>
      <c r="I48" s="76" t="n">
        <v>36404</v>
      </c>
      <c r="J48" s="34" t="n">
        <v>2.9</v>
      </c>
    </row>
    <row r="49" customFormat="false" ht="12.75" hidden="false" customHeight="false" outlineLevel="0" collapsed="false">
      <c r="A49" s="56" t="n">
        <f aca="false">A48+1</f>
        <v>35313</v>
      </c>
      <c r="B49" s="28"/>
      <c r="C49" s="56"/>
      <c r="D49" s="28" t="n">
        <f aca="false">VLOOKUP($A49,cash,D$4,FALSE())</f>
        <v>1.715</v>
      </c>
      <c r="E49" s="28"/>
      <c r="F49" s="0" t="n">
        <f aca="false">IF(D49&lt;F44,F44-D49,0)</f>
        <v>0.115</v>
      </c>
      <c r="G49" s="0" t="n">
        <f aca="false">IF(D49&gt;F44,D49-F44,0)</f>
        <v>0</v>
      </c>
      <c r="H49" s="73"/>
      <c r="I49" s="76" t="n">
        <v>36434</v>
      </c>
      <c r="J49" s="34" t="n">
        <v>2.55</v>
      </c>
    </row>
    <row r="50" customFormat="false" ht="12.75" hidden="false" customHeight="false" outlineLevel="0" collapsed="false">
      <c r="A50" s="56" t="n">
        <f aca="false">A49+1</f>
        <v>35314</v>
      </c>
      <c r="B50" s="28"/>
      <c r="C50" s="56"/>
      <c r="D50" s="28" t="n">
        <f aca="false">VLOOKUP($A50,cash,D$4,FALSE())</f>
        <v>1.735</v>
      </c>
      <c r="E50" s="28"/>
      <c r="F50" s="0" t="n">
        <f aca="false">IF(D50&lt;F44,F44-D50,0)</f>
        <v>0.095</v>
      </c>
      <c r="G50" s="0" t="n">
        <f aca="false">IF(D50&gt;F44,D50-F44,0)</f>
        <v>0</v>
      </c>
      <c r="H50" s="73"/>
      <c r="I50" s="76" t="n">
        <v>36465</v>
      </c>
      <c r="J50" s="34" t="n">
        <v>3.06</v>
      </c>
    </row>
    <row r="51" customFormat="false" ht="12.75" hidden="false" customHeight="false" outlineLevel="0" collapsed="false">
      <c r="A51" s="56" t="n">
        <f aca="false">A50+1</f>
        <v>35315</v>
      </c>
      <c r="B51" s="28"/>
      <c r="C51" s="56"/>
      <c r="D51" s="28" t="n">
        <f aca="false">VLOOKUP($A51,cash,D$4,FALSE())</f>
        <v>1.735</v>
      </c>
      <c r="E51" s="28"/>
      <c r="F51" s="0" t="n">
        <f aca="false">IF(D51&lt;F44,F44-D51,0)</f>
        <v>0.095</v>
      </c>
      <c r="G51" s="0" t="n">
        <f aca="false">IF(D51&gt;F44,D51-F44,0)</f>
        <v>0</v>
      </c>
      <c r="H51" s="73"/>
      <c r="I51" s="76" t="n">
        <v>36495</v>
      </c>
      <c r="J51" s="34" t="n">
        <v>2.14</v>
      </c>
    </row>
    <row r="52" customFormat="false" ht="12.75" hidden="false" customHeight="false" outlineLevel="0" collapsed="false">
      <c r="A52" s="56" t="n">
        <f aca="false">A51+1</f>
        <v>35316</v>
      </c>
      <c r="B52" s="28"/>
      <c r="C52" s="56"/>
      <c r="D52" s="28" t="n">
        <f aca="false">VLOOKUP($A52,cash,D$4,FALSE())</f>
        <v>1.735</v>
      </c>
      <c r="E52" s="28"/>
      <c r="F52" s="0" t="n">
        <f aca="false">IF(D52&lt;F44,F44-D52,0)</f>
        <v>0.095</v>
      </c>
      <c r="G52" s="0" t="n">
        <f aca="false">IF(D52&gt;F44,D52-F44,0)</f>
        <v>0</v>
      </c>
      <c r="H52" s="73"/>
      <c r="I52" s="76" t="n">
        <v>36526</v>
      </c>
      <c r="J52" s="34" t="n">
        <v>2.36</v>
      </c>
    </row>
    <row r="53" customFormat="false" ht="12.75" hidden="false" customHeight="false" outlineLevel="0" collapsed="false">
      <c r="A53" s="56" t="n">
        <f aca="false">A52+1</f>
        <v>35317</v>
      </c>
      <c r="B53" s="28"/>
      <c r="C53" s="56"/>
      <c r="D53" s="28" t="n">
        <f aca="false">VLOOKUP($A53,cash,D$4,FALSE())</f>
        <v>1.805</v>
      </c>
      <c r="E53" s="28"/>
      <c r="F53" s="0" t="n">
        <f aca="false">IF(D53&lt;F44,F44-D53,0)</f>
        <v>0.0250000000000001</v>
      </c>
      <c r="G53" s="0" t="n">
        <f aca="false">IF(D53&gt;F44,D53-F44,0)</f>
        <v>0</v>
      </c>
      <c r="H53" s="73"/>
      <c r="I53" s="76" t="n">
        <v>36557</v>
      </c>
      <c r="J53" s="34" t="n">
        <v>2.61</v>
      </c>
    </row>
    <row r="54" customFormat="false" ht="12.75" hidden="false" customHeight="false" outlineLevel="0" collapsed="false">
      <c r="A54" s="56" t="n">
        <f aca="false">A53+1</f>
        <v>35318</v>
      </c>
      <c r="B54" s="28"/>
      <c r="C54" s="56"/>
      <c r="D54" s="28" t="n">
        <f aca="false">VLOOKUP($A54,cash,D$4,FALSE())</f>
        <v>1.775</v>
      </c>
      <c r="E54" s="28"/>
      <c r="F54" s="0" t="n">
        <f aca="false">IF(D54&lt;F44,F44-D54,0)</f>
        <v>0.0550000000000002</v>
      </c>
      <c r="G54" s="0" t="n">
        <f aca="false">IF(D54&gt;F44,D54-F44,0)</f>
        <v>0</v>
      </c>
      <c r="H54" s="73"/>
      <c r="I54" s="76" t="n">
        <v>36586</v>
      </c>
      <c r="J54" s="34" t="n">
        <v>2.61</v>
      </c>
    </row>
    <row r="55" customFormat="false" ht="12.75" hidden="false" customHeight="false" outlineLevel="0" collapsed="false">
      <c r="A55" s="56" t="n">
        <f aca="false">A54+1</f>
        <v>35319</v>
      </c>
      <c r="B55" s="28"/>
      <c r="C55" s="56"/>
      <c r="D55" s="28" t="n">
        <f aca="false">VLOOKUP($A55,cash,D$4,FALSE())</f>
        <v>1.81</v>
      </c>
      <c r="E55" s="28"/>
      <c r="F55" s="0" t="n">
        <f aca="false">IF(D55&lt;F44,F44-D55,0)</f>
        <v>0.02</v>
      </c>
      <c r="G55" s="0" t="n">
        <f aca="false">IF(D55&gt;F44,D55-F44,0)</f>
        <v>0</v>
      </c>
      <c r="H55" s="73"/>
      <c r="I55" s="76" t="n">
        <v>36617</v>
      </c>
      <c r="J55" s="34" t="n">
        <v>2.88</v>
      </c>
    </row>
    <row r="56" customFormat="false" ht="12.75" hidden="false" customHeight="false" outlineLevel="0" collapsed="false">
      <c r="A56" s="56" t="n">
        <f aca="false">A55+1</f>
        <v>35320</v>
      </c>
      <c r="B56" s="28"/>
      <c r="C56" s="56"/>
      <c r="D56" s="28" t="n">
        <f aca="false">VLOOKUP($A56,cash,D$4,FALSE())</f>
        <v>1.81</v>
      </c>
      <c r="E56" s="28"/>
      <c r="F56" s="0" t="n">
        <f aca="false">IF(D56&lt;F44,F44-D56,0)</f>
        <v>0.02</v>
      </c>
      <c r="G56" s="0" t="n">
        <f aca="false">IF(D56&gt;F44,D56-F44,0)</f>
        <v>0</v>
      </c>
      <c r="H56" s="73"/>
      <c r="I56" s="76" t="n">
        <v>36647</v>
      </c>
      <c r="J56" s="34" t="n">
        <v>3.08</v>
      </c>
    </row>
    <row r="57" customFormat="false" ht="12.75" hidden="false" customHeight="false" outlineLevel="0" collapsed="false">
      <c r="A57" s="56" t="n">
        <f aca="false">A56+1</f>
        <v>35321</v>
      </c>
      <c r="B57" s="28"/>
      <c r="C57" s="56"/>
      <c r="D57" s="28" t="n">
        <f aca="false">VLOOKUP($A57,cash,D$4,FALSE())</f>
        <v>1.825</v>
      </c>
      <c r="E57" s="28"/>
      <c r="F57" s="0" t="n">
        <f aca="false">IF(D57&lt;F44,F44-D57,0)</f>
        <v>0.00500000000000012</v>
      </c>
      <c r="G57" s="0" t="n">
        <f aca="false">IF(D57&gt;F44,D57-F44,0)</f>
        <v>0</v>
      </c>
      <c r="H57" s="73"/>
      <c r="I57" s="76" t="n">
        <v>36678</v>
      </c>
      <c r="J57" s="34" t="n">
        <v>4.37</v>
      </c>
    </row>
    <row r="58" customFormat="false" ht="12.75" hidden="false" customHeight="false" outlineLevel="0" collapsed="false">
      <c r="A58" s="56" t="n">
        <f aca="false">A57+1</f>
        <v>35322</v>
      </c>
      <c r="B58" s="28"/>
      <c r="C58" s="56"/>
      <c r="D58" s="28" t="n">
        <f aca="false">VLOOKUP($A58,cash,D$4,FALSE())</f>
        <v>1.825</v>
      </c>
      <c r="E58" s="28"/>
      <c r="F58" s="0" t="n">
        <f aca="false">IF(D58&lt;F44,F44-D58,0)</f>
        <v>0.00500000000000012</v>
      </c>
      <c r="G58" s="0" t="n">
        <f aca="false">IF(D58&gt;F44,D58-F44,0)</f>
        <v>0</v>
      </c>
      <c r="H58" s="73"/>
      <c r="I58" s="76" t="n">
        <v>36708</v>
      </c>
      <c r="J58" s="34" t="n">
        <v>4.36</v>
      </c>
    </row>
    <row r="59" customFormat="false" ht="12.75" hidden="false" customHeight="false" outlineLevel="0" collapsed="false">
      <c r="A59" s="56" t="n">
        <f aca="false">A58+1</f>
        <v>35323</v>
      </c>
      <c r="B59" s="28"/>
      <c r="C59" s="56"/>
      <c r="D59" s="28" t="n">
        <f aca="false">VLOOKUP($A59,cash,D$4,FALSE())</f>
        <v>1.825</v>
      </c>
      <c r="E59" s="28"/>
      <c r="F59" s="0" t="n">
        <f aca="false">IF(D59&lt;F44,F44-D59,0)</f>
        <v>0.00500000000000012</v>
      </c>
      <c r="G59" s="0" t="n">
        <f aca="false">IF(D59&gt;F44,D59-F44,0)</f>
        <v>0</v>
      </c>
      <c r="H59" s="73"/>
      <c r="I59" s="76" t="n">
        <v>36739</v>
      </c>
      <c r="J59" s="34" t="n">
        <v>3.83</v>
      </c>
    </row>
    <row r="60" customFormat="false" ht="12.75" hidden="false" customHeight="false" outlineLevel="0" collapsed="false">
      <c r="A60" s="56" t="n">
        <f aca="false">A59+1</f>
        <v>35324</v>
      </c>
      <c r="B60" s="28"/>
      <c r="C60" s="56"/>
      <c r="D60" s="28" t="n">
        <f aca="false">VLOOKUP($A60,cash,D$4,FALSE())</f>
        <v>1.87</v>
      </c>
      <c r="E60" s="28"/>
      <c r="F60" s="0" t="n">
        <f aca="false">IF(D60&lt;F44,F44-D60,0)</f>
        <v>0</v>
      </c>
      <c r="G60" s="0" t="n">
        <f aca="false">IF(D60&gt;F44,D60-F44,0)</f>
        <v>0.04</v>
      </c>
      <c r="H60" s="73"/>
      <c r="I60" s="76" t="n">
        <v>36770</v>
      </c>
      <c r="J60" s="34" t="n">
        <v>4.62</v>
      </c>
    </row>
    <row r="61" customFormat="false" ht="12.75" hidden="false" customHeight="false" outlineLevel="0" collapsed="false">
      <c r="A61" s="56" t="n">
        <f aca="false">A60+1</f>
        <v>35325</v>
      </c>
      <c r="B61" s="28"/>
      <c r="C61" s="56"/>
      <c r="D61" s="28" t="n">
        <f aca="false">VLOOKUP($A61,cash,D$4,FALSE())</f>
        <v>1.895</v>
      </c>
      <c r="E61" s="28"/>
      <c r="F61" s="0" t="n">
        <f aca="false">IF(D61&lt;F44,F44-D61,0)</f>
        <v>0</v>
      </c>
      <c r="G61" s="0" t="n">
        <f aca="false">IF(D61&gt;F44,D61-F44,0)</f>
        <v>0.065</v>
      </c>
      <c r="H61" s="73"/>
      <c r="I61" s="76" t="n">
        <v>36800</v>
      </c>
      <c r="J61" s="34" t="n">
        <v>5.29</v>
      </c>
    </row>
    <row r="62" customFormat="false" ht="12.75" hidden="false" customHeight="false" outlineLevel="0" collapsed="false">
      <c r="A62" s="56" t="n">
        <f aca="false">A61+1</f>
        <v>35326</v>
      </c>
      <c r="B62" s="28"/>
      <c r="C62" s="56"/>
      <c r="D62" s="28" t="n">
        <f aca="false">VLOOKUP($A62,cash,D$4,FALSE())</f>
        <v>1.85</v>
      </c>
      <c r="E62" s="28"/>
      <c r="F62" s="0" t="n">
        <f aca="false">IF(D62&lt;F44,F44-D62,0)</f>
        <v>0</v>
      </c>
      <c r="G62" s="0" t="n">
        <f aca="false">IF(D62&gt;F44,D62-F44,0)</f>
        <v>0.02</v>
      </c>
      <c r="H62" s="73"/>
      <c r="I62" s="76" t="n">
        <v>36831</v>
      </c>
      <c r="J62" s="34" t="n">
        <v>4.5</v>
      </c>
    </row>
    <row r="63" customFormat="false" ht="12.75" hidden="false" customHeight="false" outlineLevel="0" collapsed="false">
      <c r="A63" s="56" t="n">
        <f aca="false">A62+1</f>
        <v>35327</v>
      </c>
      <c r="B63" s="28"/>
      <c r="C63" s="56"/>
      <c r="D63" s="28" t="n">
        <f aca="false">VLOOKUP($A63,cash,D$4,FALSE())</f>
        <v>1.93</v>
      </c>
      <c r="E63" s="28"/>
      <c r="F63" s="0" t="n">
        <f aca="false">IF(D63&lt;F44,F44-D63,0)</f>
        <v>0</v>
      </c>
      <c r="G63" s="0" t="n">
        <f aca="false">IF(D63&gt;F44,D63-F44,0)</f>
        <v>0.0999999999999999</v>
      </c>
      <c r="H63" s="73"/>
      <c r="I63" s="76" t="n">
        <v>36861</v>
      </c>
      <c r="J63" s="34" t="n">
        <v>6.02</v>
      </c>
    </row>
    <row r="64" customFormat="false" ht="12.75" hidden="false" customHeight="false" outlineLevel="0" collapsed="false">
      <c r="A64" s="56" t="n">
        <f aca="false">A63+1</f>
        <v>35328</v>
      </c>
      <c r="B64" s="28"/>
      <c r="C64" s="56"/>
      <c r="D64" s="28" t="n">
        <f aca="false">VLOOKUP($A64,cash,D$4,FALSE())</f>
        <v>1.915</v>
      </c>
      <c r="E64" s="28"/>
      <c r="F64" s="0" t="n">
        <f aca="false">IF(D64&lt;F44,F44-D64,0)</f>
        <v>0</v>
      </c>
      <c r="G64" s="0" t="n">
        <f aca="false">IF(D64&gt;F44,D64-F44,0)</f>
        <v>0.085</v>
      </c>
      <c r="H64" s="73"/>
      <c r="I64" s="76" t="n">
        <v>36892</v>
      </c>
      <c r="J64" s="34" t="n">
        <v>9.91</v>
      </c>
    </row>
    <row r="65" customFormat="false" ht="12.75" hidden="false" customHeight="false" outlineLevel="0" collapsed="false">
      <c r="A65" s="56" t="n">
        <f aca="false">A64+1</f>
        <v>35329</v>
      </c>
      <c r="B65" s="28"/>
      <c r="C65" s="56"/>
      <c r="D65" s="28" t="n">
        <f aca="false">VLOOKUP($A65,cash,D$4,FALSE())</f>
        <v>1.915</v>
      </c>
      <c r="E65" s="28"/>
      <c r="F65" s="0" t="n">
        <f aca="false">IF(D65&lt;F44,F44-D65,0)</f>
        <v>0</v>
      </c>
      <c r="G65" s="0" t="n">
        <f aca="false">IF(D65&gt;F44,D65-F44,0)</f>
        <v>0.085</v>
      </c>
      <c r="H65" s="73"/>
      <c r="I65" s="73"/>
      <c r="J65" s="73"/>
    </row>
    <row r="66" customFormat="false" ht="12.75" hidden="false" customHeight="false" outlineLevel="0" collapsed="false">
      <c r="A66" s="56" t="n">
        <f aca="false">A65+1</f>
        <v>35330</v>
      </c>
      <c r="B66" s="28"/>
      <c r="C66" s="56"/>
      <c r="D66" s="28" t="n">
        <f aca="false">VLOOKUP($A66,cash,D$4,FALSE())</f>
        <v>1.915</v>
      </c>
      <c r="E66" s="28"/>
      <c r="F66" s="0" t="n">
        <f aca="false">IF(D66&lt;F44,F44-D66,0)</f>
        <v>0</v>
      </c>
      <c r="G66" s="0" t="n">
        <f aca="false">IF(D66&gt;F44,D66-F44,0)</f>
        <v>0.085</v>
      </c>
      <c r="H66" s="73"/>
      <c r="I66" s="73"/>
      <c r="J66" s="73"/>
    </row>
    <row r="67" customFormat="false" ht="12.75" hidden="false" customHeight="false" outlineLevel="0" collapsed="false">
      <c r="A67" s="56" t="n">
        <f aca="false">A66+1</f>
        <v>35331</v>
      </c>
      <c r="B67" s="28"/>
      <c r="C67" s="56"/>
      <c r="D67" s="28" t="n">
        <f aca="false">VLOOKUP($A67,cash,D$4,FALSE())</f>
        <v>1.92</v>
      </c>
      <c r="E67" s="28"/>
      <c r="F67" s="0" t="n">
        <f aca="false">IF(D67&lt;F44,F44-D67,0)</f>
        <v>0</v>
      </c>
      <c r="G67" s="0" t="n">
        <f aca="false">IF(D67&gt;F44,D67-F44,0)</f>
        <v>0.0899999999999999</v>
      </c>
      <c r="H67" s="73"/>
      <c r="I67" s="73"/>
      <c r="J67" s="73"/>
    </row>
    <row r="68" customFormat="false" ht="12.75" hidden="false" customHeight="false" outlineLevel="0" collapsed="false">
      <c r="A68" s="56" t="n">
        <f aca="false">A67+1</f>
        <v>35332</v>
      </c>
      <c r="B68" s="28"/>
      <c r="C68" s="56"/>
      <c r="D68" s="28" t="n">
        <f aca="false">VLOOKUP($A68,cash,D$4,FALSE())</f>
        <v>1.875</v>
      </c>
      <c r="E68" s="28"/>
      <c r="F68" s="0" t="n">
        <f aca="false">IF(D68&lt;F44,F44-D68,0)</f>
        <v>0</v>
      </c>
      <c r="G68" s="0" t="n">
        <f aca="false">IF(D68&gt;F44,D68-F44,0)</f>
        <v>0.0449999999999999</v>
      </c>
      <c r="H68" s="73"/>
      <c r="I68" s="73"/>
      <c r="J68" s="73"/>
    </row>
    <row r="69" customFormat="false" ht="12.75" hidden="false" customHeight="false" outlineLevel="0" collapsed="false">
      <c r="A69" s="56" t="n">
        <f aca="false">A68+1</f>
        <v>35333</v>
      </c>
      <c r="B69" s="28"/>
      <c r="C69" s="56"/>
      <c r="D69" s="28" t="n">
        <f aca="false">VLOOKUP($A69,cash,D$4,FALSE())</f>
        <v>1.915</v>
      </c>
      <c r="E69" s="28"/>
      <c r="F69" s="0" t="n">
        <f aca="false">IF(D69&lt;F44,F44-D69,0)</f>
        <v>0</v>
      </c>
      <c r="G69" s="0" t="n">
        <f aca="false">IF(D69&gt;F44,D69-F44,0)</f>
        <v>0.085</v>
      </c>
      <c r="H69" s="73"/>
      <c r="I69" s="73"/>
      <c r="J69" s="73"/>
    </row>
    <row r="70" customFormat="false" ht="12.75" hidden="false" customHeight="false" outlineLevel="0" collapsed="false">
      <c r="A70" s="56" t="n">
        <f aca="false">A69+1</f>
        <v>35334</v>
      </c>
      <c r="B70" s="28"/>
      <c r="C70" s="56"/>
      <c r="D70" s="28" t="n">
        <f aca="false">VLOOKUP($A70,cash,D$4,FALSE())</f>
        <v>1.935</v>
      </c>
      <c r="E70" s="28"/>
      <c r="F70" s="0" t="n">
        <f aca="false">IF(D70&lt;F44,F44-D70,0)</f>
        <v>0</v>
      </c>
      <c r="G70" s="0" t="n">
        <f aca="false">IF(D70&gt;F44,D70-F44,0)</f>
        <v>0.105</v>
      </c>
      <c r="H70" s="73"/>
      <c r="I70" s="73"/>
      <c r="J70" s="73"/>
    </row>
    <row r="71" customFormat="false" ht="12.75" hidden="false" customHeight="false" outlineLevel="0" collapsed="false">
      <c r="A71" s="56" t="n">
        <f aca="false">A70+1</f>
        <v>35335</v>
      </c>
      <c r="B71" s="28"/>
      <c r="C71" s="56"/>
      <c r="D71" s="28" t="n">
        <f aca="false">VLOOKUP($A71,cash,D$4,FALSE())</f>
        <v>1.85</v>
      </c>
      <c r="E71" s="28"/>
      <c r="F71" s="0" t="n">
        <f aca="false">IF(D71&lt;F44,F44-D71,0)</f>
        <v>0</v>
      </c>
      <c r="G71" s="0" t="n">
        <f aca="false">IF(D71&gt;F44,D71-F44,0)</f>
        <v>0.02</v>
      </c>
      <c r="H71" s="73"/>
      <c r="I71" s="73"/>
      <c r="J71" s="73"/>
    </row>
    <row r="72" customFormat="false" ht="12.75" hidden="false" customHeight="false" outlineLevel="0" collapsed="false">
      <c r="A72" s="56" t="n">
        <f aca="false">A71+1</f>
        <v>35336</v>
      </c>
      <c r="B72" s="28"/>
      <c r="C72" s="56"/>
      <c r="D72" s="28" t="n">
        <f aca="false">VLOOKUP($A72,cash,D$4,FALSE())</f>
        <v>1.85</v>
      </c>
      <c r="E72" s="28"/>
      <c r="F72" s="0" t="n">
        <f aca="false">IF(D72&lt;F44,F44-D72,0)</f>
        <v>0</v>
      </c>
      <c r="G72" s="0" t="n">
        <f aca="false">IF(D72&gt;F44,D72-F44,0)</f>
        <v>0.02</v>
      </c>
      <c r="H72" s="73"/>
      <c r="I72" s="73"/>
      <c r="J72" s="73"/>
    </row>
    <row r="73" customFormat="false" ht="12.75" hidden="false" customHeight="false" outlineLevel="0" collapsed="false">
      <c r="A73" s="56" t="n">
        <f aca="false">A72+1</f>
        <v>35337</v>
      </c>
      <c r="B73" s="28"/>
      <c r="C73" s="56"/>
      <c r="D73" s="28" t="n">
        <f aca="false">VLOOKUP($A73,cash,D$4,FALSE())</f>
        <v>1.85</v>
      </c>
      <c r="E73" s="28"/>
      <c r="F73" s="0" t="n">
        <f aca="false">IF(D73&lt;F44,F44-D73,0)</f>
        <v>0</v>
      </c>
      <c r="G73" s="0" t="n">
        <f aca="false">IF(D73&gt;F44,D73-F44,0)</f>
        <v>0.02</v>
      </c>
      <c r="H73" s="73"/>
      <c r="I73" s="73"/>
      <c r="J73" s="73"/>
    </row>
    <row r="74" customFormat="false" ht="12.75" hidden="false" customHeight="false" outlineLevel="0" collapsed="false">
      <c r="A74" s="56" t="n">
        <f aca="false">A73+1</f>
        <v>35338</v>
      </c>
      <c r="B74" s="28"/>
      <c r="C74" s="56"/>
      <c r="D74" s="28" t="n">
        <f aca="false">VLOOKUP($A74,cash,D$4,FALSE())</f>
        <v>1.805</v>
      </c>
      <c r="E74" s="28"/>
      <c r="F74" s="0" t="n">
        <f aca="false">IF(D74&lt;F44,F44-D74,0)</f>
        <v>0.0250000000000001</v>
      </c>
      <c r="G74" s="0" t="n">
        <f aca="false">IF(D74&gt;F44,D74-F44,0)</f>
        <v>0</v>
      </c>
      <c r="H74" s="73"/>
      <c r="I74" s="73"/>
      <c r="J74" s="73"/>
    </row>
    <row r="75" customFormat="false" ht="12.75" hidden="false" customHeight="false" outlineLevel="0" collapsed="false">
      <c r="A75" s="56"/>
      <c r="B75" s="28"/>
      <c r="C75" s="56"/>
      <c r="D75" s="28"/>
      <c r="E75" s="28"/>
      <c r="H75" s="73"/>
      <c r="I75" s="73"/>
      <c r="J75" s="73"/>
    </row>
    <row r="76" customFormat="false" ht="12.75" hidden="false" customHeight="false" outlineLevel="0" collapsed="false">
      <c r="A76" s="56"/>
      <c r="B76" s="28"/>
      <c r="C76" s="56"/>
      <c r="D76" s="28"/>
      <c r="E76" s="28"/>
      <c r="F76" s="0" t="n">
        <f aca="false">AVERAGE(F45:F74)</f>
        <v>0.0326666666666667</v>
      </c>
      <c r="G76" s="0" t="n">
        <f aca="false">AVERAGE(G45:G74)</f>
        <v>0.0288333333333333</v>
      </c>
      <c r="H76" s="73"/>
      <c r="I76" s="73"/>
      <c r="J76" s="73"/>
    </row>
    <row r="77" customFormat="false" ht="12.75" hidden="false" customHeight="false" outlineLevel="0" collapsed="false">
      <c r="A77" s="56"/>
      <c r="B77" s="28"/>
      <c r="C77" s="56"/>
      <c r="D77" s="28"/>
      <c r="E77" s="28"/>
      <c r="G77" s="73"/>
      <c r="H77" s="73"/>
      <c r="I77" s="73"/>
      <c r="J77" s="73"/>
    </row>
    <row r="78" customFormat="false" ht="13.5" hidden="false" customHeight="false" outlineLevel="0" collapsed="false">
      <c r="A78" s="56"/>
      <c r="B78" s="28"/>
      <c r="C78" s="56" t="n">
        <v>35339</v>
      </c>
      <c r="F78" s="72" t="n">
        <f aca="false">VLOOKUP($C78,index,2,FALSE())</f>
        <v>1.85</v>
      </c>
      <c r="H78" s="73"/>
      <c r="I78" s="73"/>
      <c r="J78" s="73"/>
      <c r="K78" s="75"/>
      <c r="L78" s="75"/>
    </row>
    <row r="79" customFormat="false" ht="13.5" hidden="false" customHeight="false" outlineLevel="0" collapsed="false">
      <c r="A79" s="56" t="n">
        <f aca="false">C78</f>
        <v>35339</v>
      </c>
      <c r="B79" s="28"/>
      <c r="C79" s="56"/>
      <c r="D79" s="28" t="n">
        <f aca="false">VLOOKUP($A79,cash,D$4,FALSE())</f>
        <v>1.925</v>
      </c>
      <c r="E79" s="28"/>
      <c r="F79" s="14" t="n">
        <f aca="false">IF(D79&lt;F78,F78-D79,0)</f>
        <v>0</v>
      </c>
      <c r="G79" s="36" t="n">
        <f aca="false">IF(D79&gt;F78,D79-F78,0)</f>
        <v>0.075</v>
      </c>
      <c r="H79" s="73"/>
      <c r="I79" s="73"/>
      <c r="K79" s="75"/>
      <c r="L79" s="75"/>
    </row>
    <row r="80" customFormat="false" ht="12.75" hidden="false" customHeight="false" outlineLevel="0" collapsed="false">
      <c r="A80" s="56" t="n">
        <f aca="false">A79+1</f>
        <v>35340</v>
      </c>
      <c r="B80" s="28"/>
      <c r="C80" s="56"/>
      <c r="D80" s="28" t="n">
        <f aca="false">VLOOKUP($A80,cash,D$4,FALSE())</f>
        <v>1.93</v>
      </c>
      <c r="E80" s="28"/>
      <c r="F80" s="13" t="n">
        <f aca="false">IF(D80&lt;F78,F78-D80,0)</f>
        <v>0</v>
      </c>
      <c r="G80" s="41" t="n">
        <f aca="false">IF(D80&gt;F78,D80-F78,0)</f>
        <v>0.0799999999999999</v>
      </c>
      <c r="H80" s="73"/>
      <c r="I80" s="73"/>
      <c r="J80" s="73"/>
    </row>
    <row r="81" customFormat="false" ht="12.75" hidden="false" customHeight="false" outlineLevel="0" collapsed="false">
      <c r="A81" s="56" t="n">
        <f aca="false">A80+1</f>
        <v>35341</v>
      </c>
      <c r="B81" s="28"/>
      <c r="C81" s="56"/>
      <c r="D81" s="28" t="n">
        <f aca="false">VLOOKUP($A81,cash,D$4,FALSE())</f>
        <v>1.995</v>
      </c>
      <c r="E81" s="28"/>
      <c r="F81" s="13" t="n">
        <f aca="false">IF(D81&lt;F78,F78-D81,0)</f>
        <v>0</v>
      </c>
      <c r="G81" s="41" t="n">
        <f aca="false">IF(D81&gt;F78,D81-F78,0)</f>
        <v>0.145</v>
      </c>
      <c r="H81" s="73"/>
      <c r="I81" s="73"/>
      <c r="J81" s="73"/>
    </row>
    <row r="82" customFormat="false" ht="12.75" hidden="false" customHeight="false" outlineLevel="0" collapsed="false">
      <c r="A82" s="56" t="n">
        <f aca="false">A81+1</f>
        <v>35342</v>
      </c>
      <c r="B82" s="28"/>
      <c r="C82" s="56"/>
      <c r="D82" s="28" t="n">
        <f aca="false">VLOOKUP($A82,cash,D$4,FALSE())</f>
        <v>2.125</v>
      </c>
      <c r="E82" s="28"/>
      <c r="F82" s="13" t="n">
        <f aca="false">IF(D82&lt;F78,F78-D82,0)</f>
        <v>0</v>
      </c>
      <c r="G82" s="41" t="n">
        <f aca="false">IF(D82&gt;F78,D82-F78,0)</f>
        <v>0.275</v>
      </c>
      <c r="H82" s="73"/>
      <c r="I82" s="73"/>
      <c r="J82" s="73"/>
    </row>
    <row r="83" customFormat="false" ht="12.75" hidden="false" customHeight="false" outlineLevel="0" collapsed="false">
      <c r="A83" s="56" t="n">
        <f aca="false">A82+1</f>
        <v>35343</v>
      </c>
      <c r="B83" s="28"/>
      <c r="C83" s="56"/>
      <c r="D83" s="28" t="n">
        <f aca="false">VLOOKUP($A83,cash,D$4,FALSE())</f>
        <v>2.125</v>
      </c>
      <c r="E83" s="28"/>
      <c r="F83" s="13" t="n">
        <f aca="false">IF(D83&lt;F78,F78-D83,0)</f>
        <v>0</v>
      </c>
      <c r="G83" s="41" t="n">
        <f aca="false">IF(D83&gt;F78,D83-F78,0)</f>
        <v>0.275</v>
      </c>
      <c r="H83" s="73"/>
      <c r="I83" s="73"/>
      <c r="J83" s="73"/>
    </row>
    <row r="84" customFormat="false" ht="12.75" hidden="false" customHeight="false" outlineLevel="0" collapsed="false">
      <c r="A84" s="56" t="n">
        <f aca="false">A83+1</f>
        <v>35344</v>
      </c>
      <c r="B84" s="28"/>
      <c r="C84" s="56"/>
      <c r="D84" s="28" t="n">
        <f aca="false">VLOOKUP($A84,cash,D$4,FALSE())</f>
        <v>2.125</v>
      </c>
      <c r="E84" s="28"/>
      <c r="F84" s="13" t="n">
        <f aca="false">IF(D84&lt;F78,F78-D84,0)</f>
        <v>0</v>
      </c>
      <c r="G84" s="41" t="n">
        <f aca="false">IF(D84&gt;F78,D84-F78,0)</f>
        <v>0.275</v>
      </c>
      <c r="H84" s="73"/>
      <c r="I84" s="73"/>
      <c r="J84" s="73"/>
    </row>
    <row r="85" customFormat="false" ht="12.75" hidden="false" customHeight="false" outlineLevel="0" collapsed="false">
      <c r="A85" s="56" t="n">
        <f aca="false">A84+1</f>
        <v>35345</v>
      </c>
      <c r="B85" s="28"/>
      <c r="C85" s="56"/>
      <c r="D85" s="28" t="n">
        <f aca="false">VLOOKUP($A85,cash,D$4,FALSE())</f>
        <v>2.205</v>
      </c>
      <c r="E85" s="28"/>
      <c r="F85" s="13" t="n">
        <f aca="false">IF(D85&lt;F78,F78-D85,0)</f>
        <v>0</v>
      </c>
      <c r="G85" s="41" t="n">
        <f aca="false">IF(D85&gt;F78,D85-F78,0)</f>
        <v>0.355</v>
      </c>
      <c r="H85" s="73"/>
      <c r="I85" s="73"/>
      <c r="J85" s="73"/>
    </row>
    <row r="86" customFormat="false" ht="12.75" hidden="false" customHeight="false" outlineLevel="0" collapsed="false">
      <c r="A86" s="56" t="n">
        <f aca="false">A85+1</f>
        <v>35346</v>
      </c>
      <c r="B86" s="28"/>
      <c r="C86" s="56"/>
      <c r="D86" s="28" t="n">
        <f aca="false">VLOOKUP($A86,cash,D$4,FALSE())</f>
        <v>2.205</v>
      </c>
      <c r="E86" s="28"/>
      <c r="F86" s="13" t="n">
        <f aca="false">IF(D86&lt;F78,F78-D86,0)</f>
        <v>0</v>
      </c>
      <c r="G86" s="41" t="n">
        <f aca="false">IF(D86&gt;F78,D86-F78,0)</f>
        <v>0.355</v>
      </c>
      <c r="H86" s="73"/>
      <c r="I86" s="73"/>
      <c r="J86" s="73"/>
    </row>
    <row r="87" customFormat="false" ht="12.75" hidden="false" customHeight="false" outlineLevel="0" collapsed="false">
      <c r="A87" s="56" t="n">
        <f aca="false">A86+1</f>
        <v>35347</v>
      </c>
      <c r="B87" s="28"/>
      <c r="C87" s="56"/>
      <c r="D87" s="28" t="n">
        <f aca="false">VLOOKUP($A87,cash,D$4,FALSE())</f>
        <v>2.355</v>
      </c>
      <c r="E87" s="28"/>
      <c r="F87" s="13" t="n">
        <f aca="false">IF(D87&lt;F78,F78-D87,0)</f>
        <v>0</v>
      </c>
      <c r="G87" s="41" t="n">
        <f aca="false">IF(D87&gt;F78,D87-F78,0)</f>
        <v>0.505</v>
      </c>
      <c r="H87" s="73"/>
      <c r="I87" s="73"/>
      <c r="J87" s="73"/>
    </row>
    <row r="88" customFormat="false" ht="12.75" hidden="false" customHeight="false" outlineLevel="0" collapsed="false">
      <c r="A88" s="56" t="n">
        <f aca="false">A87+1</f>
        <v>35348</v>
      </c>
      <c r="B88" s="28"/>
      <c r="C88" s="56"/>
      <c r="D88" s="28" t="n">
        <f aca="false">VLOOKUP($A88,cash,D$4,FALSE())</f>
        <v>2.42</v>
      </c>
      <c r="E88" s="28"/>
      <c r="F88" s="13" t="n">
        <f aca="false">IF(D88&lt;F78,F78-D88,0)</f>
        <v>0</v>
      </c>
      <c r="G88" s="41" t="n">
        <f aca="false">IF(D88&gt;F78,D88-F78,0)</f>
        <v>0.57</v>
      </c>
      <c r="H88" s="73"/>
      <c r="I88" s="73"/>
      <c r="J88" s="73"/>
    </row>
    <row r="89" customFormat="false" ht="12.75" hidden="false" customHeight="false" outlineLevel="0" collapsed="false">
      <c r="A89" s="56" t="n">
        <f aca="false">A88+1</f>
        <v>35349</v>
      </c>
      <c r="B89" s="28"/>
      <c r="C89" s="56"/>
      <c r="D89" s="28" t="n">
        <f aca="false">VLOOKUP($A89,cash,D$4,FALSE())</f>
        <v>2.335</v>
      </c>
      <c r="E89" s="28"/>
      <c r="F89" s="13" t="n">
        <f aca="false">IF(D89&lt;F78,F78-D89,0)</f>
        <v>0</v>
      </c>
      <c r="G89" s="41" t="n">
        <f aca="false">IF(D89&gt;F78,D89-F78,0)</f>
        <v>0.485</v>
      </c>
      <c r="H89" s="73"/>
      <c r="I89" s="73"/>
      <c r="J89" s="73"/>
    </row>
    <row r="90" customFormat="false" ht="12.75" hidden="false" customHeight="false" outlineLevel="0" collapsed="false">
      <c r="A90" s="56" t="n">
        <f aca="false">A89+1</f>
        <v>35350</v>
      </c>
      <c r="B90" s="28"/>
      <c r="C90" s="56"/>
      <c r="D90" s="28" t="n">
        <f aca="false">VLOOKUP($A90,cash,D$4,FALSE())</f>
        <v>2.335</v>
      </c>
      <c r="E90" s="28"/>
      <c r="F90" s="13" t="n">
        <f aca="false">IF(D90&lt;F78,F78-D90,0)</f>
        <v>0</v>
      </c>
      <c r="G90" s="41" t="n">
        <f aca="false">IF(D90&gt;F78,D90-F78,0)</f>
        <v>0.485</v>
      </c>
      <c r="H90" s="73"/>
      <c r="I90" s="73"/>
      <c r="J90" s="73"/>
    </row>
    <row r="91" customFormat="false" ht="12.75" hidden="false" customHeight="false" outlineLevel="0" collapsed="false">
      <c r="A91" s="56" t="n">
        <f aca="false">A90+1</f>
        <v>35351</v>
      </c>
      <c r="B91" s="28"/>
      <c r="C91" s="56"/>
      <c r="D91" s="28" t="n">
        <f aca="false">VLOOKUP($A91,cash,D$4,FALSE())</f>
        <v>2.335</v>
      </c>
      <c r="E91" s="28"/>
      <c r="F91" s="13" t="n">
        <f aca="false">IF(D91&lt;F78,F78-D91,0)</f>
        <v>0</v>
      </c>
      <c r="G91" s="41" t="n">
        <f aca="false">IF(D91&gt;F78,D91-F78,0)</f>
        <v>0.485</v>
      </c>
      <c r="H91" s="73"/>
      <c r="I91" s="73"/>
      <c r="J91" s="73"/>
    </row>
    <row r="92" customFormat="false" ht="12.75" hidden="false" customHeight="false" outlineLevel="0" collapsed="false">
      <c r="A92" s="56" t="n">
        <f aca="false">A91+1</f>
        <v>35352</v>
      </c>
      <c r="B92" s="28"/>
      <c r="C92" s="56"/>
      <c r="D92" s="28" t="n">
        <f aca="false">VLOOKUP($A92,cash,D$4,FALSE())</f>
        <v>2.27</v>
      </c>
      <c r="E92" s="28"/>
      <c r="F92" s="13" t="n">
        <f aca="false">IF(D92&lt;F78,F78-D92,0)</f>
        <v>0</v>
      </c>
      <c r="G92" s="41" t="n">
        <f aca="false">IF(D92&gt;F78,D92-F78,0)</f>
        <v>0.42</v>
      </c>
      <c r="H92" s="73"/>
      <c r="I92" s="73"/>
      <c r="J92" s="73"/>
    </row>
    <row r="93" customFormat="false" ht="12.75" hidden="false" customHeight="false" outlineLevel="0" collapsed="false">
      <c r="A93" s="56" t="n">
        <f aca="false">A92+1</f>
        <v>35353</v>
      </c>
      <c r="B93" s="28"/>
      <c r="C93" s="56"/>
      <c r="D93" s="28" t="n">
        <f aca="false">VLOOKUP($A93,cash,D$4,FALSE())</f>
        <v>2.295</v>
      </c>
      <c r="E93" s="28"/>
      <c r="F93" s="13" t="n">
        <f aca="false">IF(D93&lt;F78,F78-D93,0)</f>
        <v>0</v>
      </c>
      <c r="G93" s="41" t="n">
        <f aca="false">IF(D93&gt;F78,D93-F78,0)</f>
        <v>0.445</v>
      </c>
      <c r="H93" s="73"/>
      <c r="I93" s="73"/>
      <c r="J93" s="73"/>
    </row>
    <row r="94" customFormat="false" ht="12.75" hidden="false" customHeight="false" outlineLevel="0" collapsed="false">
      <c r="A94" s="56" t="n">
        <f aca="false">A93+1</f>
        <v>35354</v>
      </c>
      <c r="B94" s="28"/>
      <c r="C94" s="56"/>
      <c r="D94" s="28" t="n">
        <f aca="false">VLOOKUP($A94,cash,D$4,FALSE())</f>
        <v>2.395</v>
      </c>
      <c r="E94" s="28"/>
      <c r="F94" s="13" t="n">
        <f aca="false">IF(D94&lt;F78,F78-D94,0)</f>
        <v>0</v>
      </c>
      <c r="G94" s="41" t="n">
        <f aca="false">IF(D94&gt;F78,D94-F78,0)</f>
        <v>0.545</v>
      </c>
      <c r="H94" s="73"/>
      <c r="I94" s="73"/>
      <c r="J94" s="73"/>
    </row>
    <row r="95" customFormat="false" ht="12.75" hidden="false" customHeight="false" outlineLevel="0" collapsed="false">
      <c r="A95" s="56" t="n">
        <f aca="false">A94+1</f>
        <v>35355</v>
      </c>
      <c r="B95" s="28"/>
      <c r="C95" s="56"/>
      <c r="D95" s="28" t="n">
        <f aca="false">VLOOKUP($A95,cash,D$4,FALSE())</f>
        <v>2.35</v>
      </c>
      <c r="E95" s="28"/>
      <c r="F95" s="13" t="n">
        <f aca="false">IF(D95&lt;F78,F78-D95,0)</f>
        <v>0</v>
      </c>
      <c r="G95" s="41" t="n">
        <f aca="false">IF(D95&gt;F78,D95-F78,0)</f>
        <v>0.5</v>
      </c>
      <c r="H95" s="73"/>
      <c r="I95" s="73"/>
      <c r="J95" s="73"/>
    </row>
    <row r="96" customFormat="false" ht="12.75" hidden="false" customHeight="false" outlineLevel="0" collapsed="false">
      <c r="A96" s="56" t="n">
        <f aca="false">A95+1</f>
        <v>35356</v>
      </c>
      <c r="B96" s="28"/>
      <c r="C96" s="56"/>
      <c r="D96" s="28" t="n">
        <f aca="false">VLOOKUP($A96,cash,D$4,FALSE())</f>
        <v>2.36</v>
      </c>
      <c r="E96" s="28"/>
      <c r="F96" s="13" t="n">
        <f aca="false">IF(D96&lt;F78,F78-D96,0)</f>
        <v>0</v>
      </c>
      <c r="G96" s="41" t="n">
        <f aca="false">IF(D96&gt;F78,D96-F78,0)</f>
        <v>0.51</v>
      </c>
      <c r="H96" s="73"/>
      <c r="I96" s="73"/>
      <c r="J96" s="73"/>
    </row>
    <row r="97" customFormat="false" ht="12.75" hidden="false" customHeight="false" outlineLevel="0" collapsed="false">
      <c r="A97" s="56" t="n">
        <f aca="false">A96+1</f>
        <v>35357</v>
      </c>
      <c r="B97" s="28"/>
      <c r="C97" s="56"/>
      <c r="D97" s="28" t="n">
        <f aca="false">VLOOKUP($A97,cash,D$4,FALSE())</f>
        <v>2.36</v>
      </c>
      <c r="E97" s="28"/>
      <c r="F97" s="13" t="n">
        <f aca="false">IF(D97&lt;F78,F78-D97,0)</f>
        <v>0</v>
      </c>
      <c r="G97" s="41" t="n">
        <f aca="false">IF(D97&gt;F78,D97-F78,0)</f>
        <v>0.51</v>
      </c>
      <c r="H97" s="73"/>
      <c r="I97" s="73"/>
      <c r="J97" s="73"/>
    </row>
    <row r="98" customFormat="false" ht="12.75" hidden="false" customHeight="false" outlineLevel="0" collapsed="false">
      <c r="A98" s="56" t="n">
        <f aca="false">A97+1</f>
        <v>35358</v>
      </c>
      <c r="B98" s="28"/>
      <c r="C98" s="56"/>
      <c r="D98" s="28" t="n">
        <f aca="false">VLOOKUP($A98,cash,D$4,FALSE())</f>
        <v>2.36</v>
      </c>
      <c r="E98" s="28"/>
      <c r="F98" s="13" t="n">
        <f aca="false">IF(D98&lt;F78,F78-D98,0)</f>
        <v>0</v>
      </c>
      <c r="G98" s="41" t="n">
        <f aca="false">IF(D98&gt;F78,D98-F78,0)</f>
        <v>0.51</v>
      </c>
      <c r="H98" s="73"/>
      <c r="I98" s="73"/>
      <c r="J98" s="73"/>
    </row>
    <row r="99" customFormat="false" ht="12.75" hidden="false" customHeight="false" outlineLevel="0" collapsed="false">
      <c r="A99" s="56" t="n">
        <f aca="false">A98+1</f>
        <v>35359</v>
      </c>
      <c r="B99" s="28"/>
      <c r="C99" s="56"/>
      <c r="D99" s="28" t="n">
        <f aca="false">VLOOKUP($A99,cash,D$4,FALSE())</f>
        <v>2.39</v>
      </c>
      <c r="E99" s="28"/>
      <c r="F99" s="13" t="n">
        <f aca="false">IF(D99&lt;F78,F78-D99,0)</f>
        <v>0</v>
      </c>
      <c r="G99" s="41" t="n">
        <f aca="false">IF(D99&gt;F78,D99-F78,0)</f>
        <v>0.54</v>
      </c>
      <c r="H99" s="73"/>
      <c r="I99" s="73"/>
      <c r="J99" s="73"/>
    </row>
    <row r="100" customFormat="false" ht="12.75" hidden="false" customHeight="false" outlineLevel="0" collapsed="false">
      <c r="A100" s="56" t="n">
        <f aca="false">A99+1</f>
        <v>35360</v>
      </c>
      <c r="B100" s="28"/>
      <c r="C100" s="56"/>
      <c r="D100" s="28" t="n">
        <f aca="false">VLOOKUP($A100,cash,D$4,FALSE())</f>
        <v>2.51</v>
      </c>
      <c r="E100" s="28"/>
      <c r="F100" s="13" t="n">
        <f aca="false">IF(D100&lt;F78,F78-D100,0)</f>
        <v>0</v>
      </c>
      <c r="G100" s="41" t="n">
        <f aca="false">IF(D100&gt;F78,D100-F78,0)</f>
        <v>0.66</v>
      </c>
      <c r="H100" s="73"/>
      <c r="I100" s="73"/>
      <c r="J100" s="73"/>
    </row>
    <row r="101" customFormat="false" ht="12.75" hidden="false" customHeight="false" outlineLevel="0" collapsed="false">
      <c r="A101" s="56" t="n">
        <f aca="false">A100+1</f>
        <v>35361</v>
      </c>
      <c r="B101" s="28"/>
      <c r="C101" s="56"/>
      <c r="D101" s="28" t="n">
        <f aca="false">VLOOKUP($A101,cash,D$4,FALSE())</f>
        <v>2.615</v>
      </c>
      <c r="E101" s="28"/>
      <c r="F101" s="13" t="n">
        <f aca="false">IF(D101&lt;F78,F78-D101,0)</f>
        <v>0</v>
      </c>
      <c r="G101" s="41" t="n">
        <f aca="false">IF(D101&gt;F78,D101-F78,0)</f>
        <v>0.765</v>
      </c>
      <c r="H101" s="73"/>
      <c r="I101" s="73"/>
      <c r="J101" s="73"/>
    </row>
    <row r="102" customFormat="false" ht="12.75" hidden="false" customHeight="false" outlineLevel="0" collapsed="false">
      <c r="A102" s="56" t="n">
        <f aca="false">A101+1</f>
        <v>35362</v>
      </c>
      <c r="B102" s="28"/>
      <c r="C102" s="56"/>
      <c r="D102" s="28" t="n">
        <f aca="false">VLOOKUP($A102,cash,D$4,FALSE())</f>
        <v>2.51</v>
      </c>
      <c r="E102" s="28"/>
      <c r="F102" s="13" t="n">
        <f aca="false">IF(D102&lt;F78,F78-D102,0)</f>
        <v>0</v>
      </c>
      <c r="G102" s="41" t="n">
        <f aca="false">IF(D102&gt;F78,D102-F78,0)</f>
        <v>0.66</v>
      </c>
      <c r="H102" s="73"/>
      <c r="I102" s="73"/>
      <c r="J102" s="73"/>
    </row>
    <row r="103" customFormat="false" ht="12.75" hidden="false" customHeight="false" outlineLevel="0" collapsed="false">
      <c r="A103" s="56" t="n">
        <f aca="false">A102+1</f>
        <v>35363</v>
      </c>
      <c r="B103" s="28"/>
      <c r="C103" s="56"/>
      <c r="D103" s="28" t="n">
        <f aca="false">VLOOKUP($A103,cash,D$4,FALSE())</f>
        <v>2.46</v>
      </c>
      <c r="E103" s="28"/>
      <c r="F103" s="13" t="n">
        <f aca="false">IF(D103&lt;F78,F78-D103,0)</f>
        <v>0</v>
      </c>
      <c r="G103" s="41" t="n">
        <f aca="false">IF(D103&gt;F78,D103-F78,0)</f>
        <v>0.61</v>
      </c>
      <c r="H103" s="73"/>
      <c r="I103" s="73"/>
      <c r="J103" s="73"/>
    </row>
    <row r="104" customFormat="false" ht="12.75" hidden="false" customHeight="false" outlineLevel="0" collapsed="false">
      <c r="A104" s="56" t="n">
        <f aca="false">A103+1</f>
        <v>35364</v>
      </c>
      <c r="B104" s="28"/>
      <c r="C104" s="56"/>
      <c r="D104" s="28" t="n">
        <f aca="false">VLOOKUP($A104,cash,D$4,FALSE())</f>
        <v>2.46</v>
      </c>
      <c r="E104" s="28"/>
      <c r="F104" s="13" t="n">
        <f aca="false">IF(D104&lt;F78,F78-D104,0)</f>
        <v>0</v>
      </c>
      <c r="G104" s="41" t="n">
        <f aca="false">IF(D104&gt;F78,D104-F78,0)</f>
        <v>0.61</v>
      </c>
      <c r="H104" s="73"/>
      <c r="I104" s="73"/>
      <c r="J104" s="73"/>
    </row>
    <row r="105" customFormat="false" ht="12.75" hidden="false" customHeight="false" outlineLevel="0" collapsed="false">
      <c r="A105" s="56" t="n">
        <f aca="false">A104+1</f>
        <v>35365</v>
      </c>
      <c r="B105" s="28"/>
      <c r="C105" s="56"/>
      <c r="D105" s="28" t="n">
        <f aca="false">VLOOKUP($A105,cash,D$4,FALSE())</f>
        <v>2.46</v>
      </c>
      <c r="E105" s="28"/>
      <c r="F105" s="13" t="n">
        <f aca="false">IF(D105&lt;F78,F78-D105,0)</f>
        <v>0</v>
      </c>
      <c r="G105" s="41" t="n">
        <f aca="false">IF(D105&gt;F78,D105-F78,0)</f>
        <v>0.61</v>
      </c>
      <c r="H105" s="73"/>
      <c r="I105" s="73"/>
      <c r="J105" s="73"/>
    </row>
    <row r="106" customFormat="false" ht="12.75" hidden="false" customHeight="false" outlineLevel="0" collapsed="false">
      <c r="A106" s="56" t="n">
        <f aca="false">A105+1</f>
        <v>35366</v>
      </c>
      <c r="B106" s="28"/>
      <c r="C106" s="56"/>
      <c r="D106" s="28" t="n">
        <f aca="false">VLOOKUP($A106,cash,D$4,FALSE())</f>
        <v>2.59</v>
      </c>
      <c r="E106" s="28"/>
      <c r="F106" s="13" t="n">
        <f aca="false">IF(D106&lt;F78,F78-D106,0)</f>
        <v>0</v>
      </c>
      <c r="G106" s="41" t="n">
        <f aca="false">IF(D106&gt;F78,D106-F78,0)</f>
        <v>0.74</v>
      </c>
      <c r="H106" s="73"/>
      <c r="I106" s="73"/>
      <c r="J106" s="73"/>
    </row>
    <row r="107" customFormat="false" ht="12.75" hidden="false" customHeight="false" outlineLevel="0" collapsed="false">
      <c r="A107" s="56" t="n">
        <f aca="false">A106+1</f>
        <v>35367</v>
      </c>
      <c r="B107" s="28"/>
      <c r="C107" s="56"/>
      <c r="D107" s="28" t="n">
        <f aca="false">VLOOKUP($A107,cash,D$4,FALSE())</f>
        <v>2.625</v>
      </c>
      <c r="E107" s="28"/>
      <c r="F107" s="13" t="n">
        <f aca="false">IF(D107&lt;F78,F78-D107,0)</f>
        <v>0</v>
      </c>
      <c r="G107" s="41" t="n">
        <f aca="false">IF(D107&gt;F78,D107-F78,0)</f>
        <v>0.775</v>
      </c>
      <c r="H107" s="73"/>
      <c r="I107" s="73"/>
      <c r="J107" s="73"/>
    </row>
    <row r="108" customFormat="false" ht="12.75" hidden="false" customHeight="false" outlineLevel="0" collapsed="false">
      <c r="A108" s="56" t="n">
        <f aca="false">A107+1</f>
        <v>35368</v>
      </c>
      <c r="B108" s="28"/>
      <c r="C108" s="56"/>
      <c r="D108" s="28" t="n">
        <f aca="false">VLOOKUP($A108,cash,D$4,FALSE())</f>
        <v>2.855</v>
      </c>
      <c r="E108" s="28"/>
      <c r="F108" s="13" t="n">
        <f aca="false">IF(D108&lt;F78,F78-D108,0)</f>
        <v>0</v>
      </c>
      <c r="G108" s="41" t="n">
        <f aca="false">IF(D108&gt;F78,D108-F78,0)</f>
        <v>1.005</v>
      </c>
      <c r="H108" s="73"/>
      <c r="I108" s="73"/>
      <c r="J108" s="73"/>
    </row>
    <row r="109" customFormat="false" ht="13.5" hidden="false" customHeight="false" outlineLevel="0" collapsed="false">
      <c r="A109" s="56" t="n">
        <f aca="false">A108+1</f>
        <v>35369</v>
      </c>
      <c r="B109" s="28"/>
      <c r="C109" s="56"/>
      <c r="D109" s="28" t="n">
        <f aca="false">VLOOKUP($A109,cash,D$4,FALSE())</f>
        <v>2.69</v>
      </c>
      <c r="E109" s="28"/>
      <c r="F109" s="78" t="n">
        <f aca="false">IF(D109&lt;F78,F78-D109,0)</f>
        <v>0</v>
      </c>
      <c r="G109" s="79" t="n">
        <f aca="false">IF(D109&gt;F78,D109-F78,0)</f>
        <v>0.84</v>
      </c>
      <c r="H109" s="73"/>
      <c r="I109" s="73"/>
      <c r="J109" s="73"/>
    </row>
    <row r="110" customFormat="false" ht="13.5" hidden="false" customHeight="false" outlineLevel="0" collapsed="false">
      <c r="A110" s="56"/>
      <c r="B110" s="28"/>
      <c r="C110" s="56"/>
      <c r="D110" s="28"/>
      <c r="E110" s="28"/>
      <c r="F110" s="72" t="n">
        <f aca="false">AVERAGE(F79:F109)</f>
        <v>0</v>
      </c>
      <c r="G110" s="72" t="n">
        <f aca="false">AVERAGE(G79:G109)</f>
        <v>0.503870967741935</v>
      </c>
    </row>
    <row r="111" customFormat="false" ht="12.75" hidden="false" customHeight="false" outlineLevel="0" collapsed="false">
      <c r="A111" s="56"/>
      <c r="B111" s="28"/>
      <c r="C111" s="56"/>
      <c r="D111" s="28"/>
      <c r="E111" s="28"/>
    </row>
    <row r="112" customFormat="false" ht="12.75" hidden="false" customHeight="false" outlineLevel="0" collapsed="false">
      <c r="A112" s="56"/>
      <c r="B112" s="28"/>
      <c r="C112" s="56"/>
      <c r="D112" s="28"/>
      <c r="E112" s="28"/>
    </row>
    <row r="113" customFormat="false" ht="12.75" hidden="false" customHeight="false" outlineLevel="0" collapsed="false">
      <c r="A113" s="56"/>
      <c r="B113" s="28"/>
      <c r="C113" s="56" t="n">
        <v>35370</v>
      </c>
      <c r="G113" s="73"/>
      <c r="H113" s="73"/>
      <c r="I113" s="73"/>
      <c r="J113" s="73"/>
      <c r="K113" s="75"/>
      <c r="L113" s="75"/>
    </row>
    <row r="114" customFormat="false" ht="12.75" hidden="false" customHeight="false" outlineLevel="0" collapsed="false">
      <c r="A114" s="56" t="n">
        <f aca="false">C113</f>
        <v>35370</v>
      </c>
      <c r="B114" s="28"/>
      <c r="C114" s="56"/>
      <c r="D114" s="28" t="n">
        <f aca="false">VLOOKUP($A114,cash,D$4,FALSE())</f>
        <v>2.735</v>
      </c>
      <c r="E114" s="28"/>
      <c r="G114" s="73"/>
      <c r="H114" s="73"/>
      <c r="I114" s="73"/>
      <c r="K114" s="75"/>
      <c r="L114" s="75"/>
    </row>
    <row r="115" customFormat="false" ht="12.75" hidden="false" customHeight="false" outlineLevel="0" collapsed="false">
      <c r="A115" s="56" t="n">
        <f aca="false">A114+1</f>
        <v>35371</v>
      </c>
      <c r="B115" s="28"/>
      <c r="C115" s="56"/>
      <c r="D115" s="28" t="n">
        <f aca="false">VLOOKUP($A115,cash,D$4,FALSE())</f>
        <v>2.735</v>
      </c>
      <c r="E115" s="28"/>
      <c r="G115" s="73"/>
      <c r="H115" s="73"/>
      <c r="I115" s="73"/>
      <c r="J115" s="73"/>
    </row>
    <row r="116" customFormat="false" ht="12.75" hidden="false" customHeight="false" outlineLevel="0" collapsed="false">
      <c r="A116" s="56" t="n">
        <f aca="false">A115+1</f>
        <v>35372</v>
      </c>
      <c r="B116" s="28"/>
      <c r="C116" s="56"/>
      <c r="D116" s="28" t="n">
        <f aca="false">VLOOKUP($A116,cash,D$4,FALSE())</f>
        <v>2.735</v>
      </c>
      <c r="E116" s="28"/>
      <c r="G116" s="73"/>
      <c r="H116" s="73"/>
      <c r="I116" s="73"/>
      <c r="J116" s="73"/>
    </row>
    <row r="117" customFormat="false" ht="12.75" hidden="false" customHeight="false" outlineLevel="0" collapsed="false">
      <c r="A117" s="56" t="n">
        <f aca="false">A116+1</f>
        <v>35373</v>
      </c>
      <c r="B117" s="28"/>
      <c r="C117" s="56"/>
      <c r="D117" s="28" t="n">
        <f aca="false">VLOOKUP($A117,cash,D$4,FALSE())</f>
        <v>2.725</v>
      </c>
      <c r="E117" s="28"/>
      <c r="G117" s="73"/>
      <c r="H117" s="73"/>
      <c r="I117" s="73"/>
      <c r="J117" s="73"/>
    </row>
    <row r="118" customFormat="false" ht="12.75" hidden="false" customHeight="false" outlineLevel="0" collapsed="false">
      <c r="A118" s="56" t="n">
        <f aca="false">A117+1</f>
        <v>35374</v>
      </c>
      <c r="B118" s="28"/>
      <c r="C118" s="56"/>
      <c r="D118" s="28" t="n">
        <f aca="false">VLOOKUP($A118,cash,D$4,FALSE())</f>
        <v>2.615</v>
      </c>
      <c r="E118" s="28"/>
      <c r="G118" s="73"/>
      <c r="H118" s="73"/>
      <c r="I118" s="73"/>
      <c r="J118" s="73"/>
    </row>
    <row r="119" customFormat="false" ht="12.75" hidden="false" customHeight="false" outlineLevel="0" collapsed="false">
      <c r="A119" s="56" t="n">
        <f aca="false">A118+1</f>
        <v>35375</v>
      </c>
      <c r="B119" s="28"/>
      <c r="C119" s="56"/>
      <c r="D119" s="28" t="n">
        <f aca="false">VLOOKUP($A119,cash,D$4,FALSE())</f>
        <v>2.705</v>
      </c>
      <c r="E119" s="28"/>
      <c r="G119" s="73"/>
      <c r="H119" s="73"/>
      <c r="I119" s="73"/>
      <c r="J119" s="73"/>
    </row>
    <row r="120" customFormat="false" ht="12.75" hidden="false" customHeight="false" outlineLevel="0" collapsed="false">
      <c r="A120" s="56" t="n">
        <f aca="false">A119+1</f>
        <v>35376</v>
      </c>
      <c r="B120" s="28"/>
      <c r="C120" s="56"/>
      <c r="D120" s="28" t="n">
        <f aca="false">VLOOKUP($A120,cash,D$4,FALSE())</f>
        <v>2.715</v>
      </c>
      <c r="E120" s="28"/>
      <c r="G120" s="73"/>
      <c r="H120" s="73"/>
      <c r="I120" s="73"/>
      <c r="J120" s="73"/>
    </row>
    <row r="121" customFormat="false" ht="12.75" hidden="false" customHeight="false" outlineLevel="0" collapsed="false">
      <c r="A121" s="56" t="n">
        <f aca="false">A120+1</f>
        <v>35377</v>
      </c>
      <c r="B121" s="28"/>
      <c r="C121" s="56"/>
      <c r="D121" s="28" t="n">
        <f aca="false">VLOOKUP($A121,cash,D$4,FALSE())</f>
        <v>2.695</v>
      </c>
      <c r="E121" s="28"/>
      <c r="G121" s="73"/>
      <c r="H121" s="73"/>
      <c r="I121" s="73"/>
      <c r="J121" s="73"/>
    </row>
    <row r="122" customFormat="false" ht="12.75" hidden="false" customHeight="false" outlineLevel="0" collapsed="false">
      <c r="A122" s="56" t="n">
        <f aca="false">A121+1</f>
        <v>35378</v>
      </c>
      <c r="B122" s="28"/>
      <c r="C122" s="56"/>
      <c r="D122" s="28" t="n">
        <f aca="false">VLOOKUP($A122,cash,D$4,FALSE())</f>
        <v>2.695</v>
      </c>
      <c r="E122" s="28"/>
      <c r="G122" s="73"/>
      <c r="H122" s="73"/>
      <c r="I122" s="73"/>
      <c r="J122" s="73"/>
    </row>
    <row r="123" customFormat="false" ht="12.75" hidden="false" customHeight="false" outlineLevel="0" collapsed="false">
      <c r="A123" s="56" t="n">
        <f aca="false">A122+1</f>
        <v>35379</v>
      </c>
      <c r="B123" s="28"/>
      <c r="C123" s="56"/>
      <c r="D123" s="28" t="n">
        <f aca="false">VLOOKUP($A123,cash,D$4,FALSE())</f>
        <v>2.695</v>
      </c>
      <c r="E123" s="28"/>
      <c r="G123" s="73"/>
      <c r="H123" s="73"/>
      <c r="I123" s="73"/>
      <c r="J123" s="73"/>
    </row>
    <row r="124" customFormat="false" ht="12.75" hidden="false" customHeight="false" outlineLevel="0" collapsed="false">
      <c r="A124" s="56" t="n">
        <f aca="false">A123+1</f>
        <v>35380</v>
      </c>
      <c r="B124" s="28"/>
      <c r="C124" s="56"/>
      <c r="D124" s="28" t="n">
        <f aca="false">VLOOKUP($A124,cash,D$4,FALSE())</f>
        <v>2.725</v>
      </c>
      <c r="E124" s="28"/>
      <c r="G124" s="73"/>
      <c r="H124" s="73"/>
      <c r="I124" s="73"/>
      <c r="J124" s="73"/>
    </row>
    <row r="125" customFormat="false" ht="12.75" hidden="false" customHeight="false" outlineLevel="0" collapsed="false">
      <c r="A125" s="56" t="n">
        <f aca="false">A124+1</f>
        <v>35381</v>
      </c>
      <c r="B125" s="28"/>
      <c r="C125" s="56"/>
      <c r="D125" s="28" t="n">
        <f aca="false">VLOOKUP($A125,cash,D$4,FALSE())</f>
        <v>2.75</v>
      </c>
      <c r="E125" s="28"/>
      <c r="G125" s="73"/>
      <c r="H125" s="73"/>
      <c r="I125" s="73"/>
      <c r="J125" s="73"/>
    </row>
    <row r="126" customFormat="false" ht="12.75" hidden="false" customHeight="false" outlineLevel="0" collapsed="false">
      <c r="A126" s="56" t="n">
        <f aca="false">A125+1</f>
        <v>35382</v>
      </c>
      <c r="B126" s="28"/>
      <c r="C126" s="56"/>
      <c r="D126" s="28" t="n">
        <f aca="false">VLOOKUP($A126,cash,D$4,FALSE())</f>
        <v>2.705</v>
      </c>
      <c r="E126" s="28"/>
      <c r="G126" s="73"/>
      <c r="H126" s="73"/>
      <c r="I126" s="73"/>
      <c r="J126" s="73"/>
    </row>
    <row r="127" customFormat="false" ht="12.75" hidden="false" customHeight="false" outlineLevel="0" collapsed="false">
      <c r="A127" s="56" t="n">
        <f aca="false">A126+1</f>
        <v>35383</v>
      </c>
      <c r="B127" s="28"/>
      <c r="C127" s="56"/>
      <c r="D127" s="28" t="n">
        <f aca="false">VLOOKUP($A127,cash,D$4,FALSE())</f>
        <v>2.755</v>
      </c>
      <c r="E127" s="28"/>
      <c r="G127" s="73"/>
      <c r="H127" s="73"/>
      <c r="I127" s="73"/>
      <c r="J127" s="73"/>
    </row>
    <row r="128" customFormat="false" ht="12.75" hidden="false" customHeight="false" outlineLevel="0" collapsed="false">
      <c r="A128" s="56" t="n">
        <f aca="false">A127+1</f>
        <v>35384</v>
      </c>
      <c r="B128" s="28"/>
      <c r="C128" s="56"/>
      <c r="D128" s="28" t="n">
        <f aca="false">VLOOKUP($A128,cash,D$4,FALSE())</f>
        <v>2.79</v>
      </c>
      <c r="E128" s="28"/>
      <c r="G128" s="73"/>
      <c r="H128" s="73"/>
      <c r="I128" s="73"/>
      <c r="J128" s="73"/>
    </row>
    <row r="129" customFormat="false" ht="12.75" hidden="false" customHeight="false" outlineLevel="0" collapsed="false">
      <c r="A129" s="56" t="n">
        <f aca="false">A128+1</f>
        <v>35385</v>
      </c>
      <c r="B129" s="28"/>
      <c r="C129" s="56"/>
      <c r="D129" s="28" t="n">
        <f aca="false">VLOOKUP($A129,cash,D$4,FALSE())</f>
        <v>2.79</v>
      </c>
      <c r="E129" s="28"/>
      <c r="G129" s="73"/>
      <c r="H129" s="73"/>
      <c r="I129" s="73"/>
      <c r="J129" s="73"/>
    </row>
    <row r="130" customFormat="false" ht="12.75" hidden="false" customHeight="false" outlineLevel="0" collapsed="false">
      <c r="A130" s="56" t="n">
        <f aca="false">A129+1</f>
        <v>35386</v>
      </c>
      <c r="B130" s="28"/>
      <c r="C130" s="56"/>
      <c r="D130" s="28" t="n">
        <f aca="false">VLOOKUP($A130,cash,D$4,FALSE())</f>
        <v>2.79</v>
      </c>
      <c r="E130" s="28"/>
      <c r="G130" s="73"/>
      <c r="H130" s="73"/>
      <c r="I130" s="73"/>
      <c r="J130" s="73"/>
    </row>
    <row r="131" customFormat="false" ht="12.75" hidden="false" customHeight="false" outlineLevel="0" collapsed="false">
      <c r="A131" s="56" t="n">
        <f aca="false">A130+1</f>
        <v>35387</v>
      </c>
      <c r="B131" s="28"/>
      <c r="C131" s="56"/>
      <c r="D131" s="28" t="n">
        <f aca="false">VLOOKUP($A131,cash,D$4,FALSE())</f>
        <v>2.9</v>
      </c>
      <c r="E131" s="28"/>
      <c r="G131" s="73"/>
      <c r="H131" s="73"/>
      <c r="I131" s="73"/>
      <c r="J131" s="73"/>
    </row>
    <row r="132" customFormat="false" ht="12.75" hidden="false" customHeight="false" outlineLevel="0" collapsed="false">
      <c r="A132" s="56" t="n">
        <f aca="false">A131+1</f>
        <v>35388</v>
      </c>
      <c r="B132" s="28"/>
      <c r="C132" s="56"/>
      <c r="D132" s="28" t="n">
        <f aca="false">VLOOKUP($A132,cash,D$4,FALSE())</f>
        <v>3.02</v>
      </c>
      <c r="E132" s="28"/>
      <c r="G132" s="73"/>
      <c r="H132" s="73"/>
      <c r="I132" s="73"/>
      <c r="J132" s="73"/>
    </row>
    <row r="133" customFormat="false" ht="12.75" hidden="false" customHeight="false" outlineLevel="0" collapsed="false">
      <c r="A133" s="56" t="n">
        <f aca="false">A132+1</f>
        <v>35389</v>
      </c>
      <c r="B133" s="28"/>
      <c r="C133" s="56"/>
      <c r="D133" s="28" t="n">
        <f aca="false">VLOOKUP($A133,cash,D$4,FALSE())</f>
        <v>3.395</v>
      </c>
      <c r="E133" s="28"/>
      <c r="G133" s="73"/>
      <c r="H133" s="73"/>
      <c r="I133" s="73"/>
      <c r="J133" s="73"/>
    </row>
    <row r="134" customFormat="false" ht="12.75" hidden="false" customHeight="false" outlineLevel="0" collapsed="false">
      <c r="A134" s="56" t="n">
        <f aca="false">A133+1</f>
        <v>35390</v>
      </c>
      <c r="B134" s="28"/>
      <c r="C134" s="56"/>
      <c r="D134" s="28" t="n">
        <f aca="false">VLOOKUP($A134,cash,D$4,FALSE())</f>
        <v>3.695</v>
      </c>
      <c r="E134" s="28"/>
      <c r="G134" s="73"/>
      <c r="H134" s="73"/>
      <c r="I134" s="73"/>
      <c r="J134" s="73"/>
    </row>
    <row r="135" customFormat="false" ht="12.75" hidden="false" customHeight="false" outlineLevel="0" collapsed="false">
      <c r="A135" s="56" t="n">
        <f aca="false">A134+1</f>
        <v>35391</v>
      </c>
      <c r="B135" s="28"/>
      <c r="C135" s="56"/>
      <c r="D135" s="28" t="n">
        <f aca="false">VLOOKUP($A135,cash,D$4,FALSE())</f>
        <v>3.7</v>
      </c>
      <c r="E135" s="28"/>
      <c r="G135" s="73"/>
      <c r="H135" s="73"/>
      <c r="I135" s="73"/>
      <c r="J135" s="73"/>
    </row>
    <row r="136" customFormat="false" ht="12.75" hidden="false" customHeight="false" outlineLevel="0" collapsed="false">
      <c r="A136" s="56" t="n">
        <f aca="false">A135+1</f>
        <v>35392</v>
      </c>
      <c r="B136" s="28"/>
      <c r="C136" s="56"/>
      <c r="D136" s="28" t="n">
        <f aca="false">VLOOKUP($A136,cash,D$4,FALSE())</f>
        <v>3.7</v>
      </c>
      <c r="E136" s="28"/>
      <c r="G136" s="73"/>
      <c r="H136" s="73"/>
      <c r="I136" s="73"/>
      <c r="J136" s="73"/>
    </row>
    <row r="137" customFormat="false" ht="12.75" hidden="false" customHeight="false" outlineLevel="0" collapsed="false">
      <c r="A137" s="56" t="n">
        <f aca="false">A136+1</f>
        <v>35393</v>
      </c>
      <c r="B137" s="28"/>
      <c r="C137" s="56"/>
      <c r="D137" s="28" t="n">
        <f aca="false">VLOOKUP($A137,cash,D$4,FALSE())</f>
        <v>3.7</v>
      </c>
      <c r="E137" s="28"/>
      <c r="G137" s="73"/>
      <c r="H137" s="73"/>
      <c r="I137" s="73"/>
      <c r="J137" s="73"/>
    </row>
    <row r="138" customFormat="false" ht="12.75" hidden="false" customHeight="false" outlineLevel="0" collapsed="false">
      <c r="A138" s="56" t="n">
        <f aca="false">A137+1</f>
        <v>35394</v>
      </c>
      <c r="B138" s="28"/>
      <c r="C138" s="56"/>
      <c r="D138" s="28" t="n">
        <f aca="false">VLOOKUP($A138,cash,D$4,FALSE())</f>
        <v>3.695</v>
      </c>
      <c r="E138" s="28"/>
      <c r="G138" s="73"/>
      <c r="H138" s="73"/>
      <c r="I138" s="73"/>
      <c r="J138" s="73"/>
    </row>
    <row r="139" customFormat="false" ht="12.75" hidden="false" customHeight="false" outlineLevel="0" collapsed="false">
      <c r="A139" s="56" t="n">
        <f aca="false">A138+1</f>
        <v>35395</v>
      </c>
      <c r="B139" s="28"/>
      <c r="C139" s="56"/>
      <c r="D139" s="28" t="n">
        <f aca="false">VLOOKUP($A139,cash,D$4,FALSE())</f>
        <v>3.895</v>
      </c>
      <c r="E139" s="28"/>
      <c r="G139" s="73"/>
      <c r="H139" s="73"/>
      <c r="I139" s="73"/>
      <c r="J139" s="73"/>
    </row>
    <row r="140" customFormat="false" ht="12.75" hidden="false" customHeight="false" outlineLevel="0" collapsed="false">
      <c r="A140" s="56" t="n">
        <f aca="false">A139+1</f>
        <v>35396</v>
      </c>
      <c r="B140" s="28"/>
      <c r="C140" s="56"/>
      <c r="D140" s="28" t="n">
        <f aca="false">VLOOKUP($A140,cash,D$4,FALSE())</f>
        <v>3.8</v>
      </c>
      <c r="E140" s="28"/>
      <c r="G140" s="73"/>
      <c r="H140" s="73"/>
      <c r="I140" s="73"/>
      <c r="J140" s="73"/>
    </row>
    <row r="141" customFormat="false" ht="12.75" hidden="false" customHeight="false" outlineLevel="0" collapsed="false">
      <c r="A141" s="56" t="n">
        <f aca="false">A140+1</f>
        <v>35397</v>
      </c>
      <c r="B141" s="28"/>
      <c r="C141" s="56"/>
      <c r="D141" s="28" t="n">
        <f aca="false">VLOOKUP($A141,cash,D$4,FALSE())</f>
        <v>3.8</v>
      </c>
      <c r="E141" s="28"/>
      <c r="G141" s="73"/>
      <c r="H141" s="73"/>
      <c r="I141" s="73"/>
      <c r="J141" s="73"/>
    </row>
    <row r="142" customFormat="false" ht="12.75" hidden="false" customHeight="false" outlineLevel="0" collapsed="false">
      <c r="A142" s="56" t="n">
        <f aca="false">A141+1</f>
        <v>35398</v>
      </c>
      <c r="B142" s="28"/>
      <c r="C142" s="56"/>
      <c r="D142" s="28" t="n">
        <f aca="false">VLOOKUP($A142,cash,D$4,FALSE())</f>
        <v>3.8</v>
      </c>
      <c r="E142" s="28"/>
      <c r="G142" s="73"/>
      <c r="H142" s="73"/>
      <c r="I142" s="73"/>
      <c r="J142" s="73"/>
    </row>
    <row r="143" customFormat="false" ht="12.75" hidden="false" customHeight="false" outlineLevel="0" collapsed="false">
      <c r="A143" s="56" t="n">
        <f aca="false">A142+1</f>
        <v>35399</v>
      </c>
      <c r="B143" s="28"/>
      <c r="C143" s="56"/>
      <c r="D143" s="28" t="n">
        <f aca="false">VLOOKUP($A143,cash,D$4,FALSE())</f>
        <v>3.8</v>
      </c>
      <c r="E143" s="28"/>
      <c r="G143" s="73"/>
      <c r="H143" s="73"/>
      <c r="I143" s="73"/>
      <c r="J143" s="73"/>
    </row>
    <row r="144" customFormat="false" ht="12.75" hidden="false" customHeight="false" outlineLevel="0" collapsed="false">
      <c r="A144" s="56"/>
      <c r="B144" s="28"/>
      <c r="C144" s="56"/>
      <c r="D144" s="28"/>
      <c r="E144" s="28"/>
      <c r="G144" s="73"/>
      <c r="H144" s="73"/>
      <c r="I144" s="73"/>
      <c r="J144" s="73"/>
    </row>
    <row r="145" customFormat="false" ht="12.75" hidden="false" customHeight="false" outlineLevel="0" collapsed="false">
      <c r="A145" s="56"/>
      <c r="B145" s="28"/>
      <c r="C145" s="56"/>
      <c r="D145" s="28"/>
      <c r="E145" s="28"/>
    </row>
    <row r="146" customFormat="false" ht="12.75" hidden="false" customHeight="false" outlineLevel="0" collapsed="false">
      <c r="A146" s="56"/>
      <c r="B146" s="28"/>
      <c r="C146" s="56"/>
      <c r="D146" s="28"/>
      <c r="E146" s="28"/>
    </row>
    <row r="147" customFormat="false" ht="13.5" hidden="false" customHeight="false" outlineLevel="0" collapsed="false">
      <c r="A147" s="56"/>
      <c r="B147" s="28"/>
      <c r="C147" s="56" t="n">
        <v>35400</v>
      </c>
      <c r="F147" s="72" t="n">
        <f aca="false">VLOOKUP($C147,index,2,FALSE())</f>
        <v>3.9</v>
      </c>
      <c r="H147" s="73"/>
      <c r="I147" s="73"/>
      <c r="J147" s="73"/>
      <c r="K147" s="75"/>
      <c r="L147" s="75"/>
    </row>
    <row r="148" customFormat="false" ht="13.5" hidden="false" customHeight="false" outlineLevel="0" collapsed="false">
      <c r="A148" s="56" t="n">
        <f aca="false">C147</f>
        <v>35400</v>
      </c>
      <c r="B148" s="28"/>
      <c r="C148" s="56"/>
      <c r="D148" s="28" t="n">
        <f aca="false">VLOOKUP($A148,cash,D$4,FALSE())</f>
        <v>3.8</v>
      </c>
      <c r="E148" s="28"/>
      <c r="F148" s="14" t="n">
        <f aca="false">IF(D148&lt;F147,F147-D148,0)</f>
        <v>0.1</v>
      </c>
      <c r="G148" s="36" t="n">
        <f aca="false">IF(D148&gt;F147,D148-F147,0)</f>
        <v>0</v>
      </c>
      <c r="H148" s="73"/>
      <c r="I148" s="73"/>
      <c r="K148" s="75"/>
      <c r="L148" s="75"/>
    </row>
    <row r="149" customFormat="false" ht="12.75" hidden="false" customHeight="false" outlineLevel="0" collapsed="false">
      <c r="A149" s="56" t="n">
        <f aca="false">A148+1</f>
        <v>35401</v>
      </c>
      <c r="B149" s="28"/>
      <c r="C149" s="56"/>
      <c r="D149" s="28" t="n">
        <f aca="false">VLOOKUP($A149,cash,D$4,FALSE())</f>
        <v>3.73</v>
      </c>
      <c r="E149" s="28"/>
      <c r="F149" s="13" t="n">
        <f aca="false">IF(D149&lt;F147,F147-D149,0)</f>
        <v>0.17</v>
      </c>
      <c r="G149" s="41" t="n">
        <f aca="false">IF(D149&gt;F147,D149-F147,0)</f>
        <v>0</v>
      </c>
      <c r="H149" s="73"/>
      <c r="I149" s="73"/>
      <c r="J149" s="73"/>
    </row>
    <row r="150" customFormat="false" ht="12.75" hidden="false" customHeight="false" outlineLevel="0" collapsed="false">
      <c r="A150" s="56" t="n">
        <f aca="false">A149+1</f>
        <v>35402</v>
      </c>
      <c r="B150" s="28"/>
      <c r="C150" s="56"/>
      <c r="D150" s="28" t="n">
        <f aca="false">VLOOKUP($A150,cash,D$4,FALSE())</f>
        <v>3.43</v>
      </c>
      <c r="E150" s="28"/>
      <c r="F150" s="13" t="n">
        <f aca="false">IF(D150&lt;F147,F147-D150,0)</f>
        <v>0.47</v>
      </c>
      <c r="G150" s="41" t="n">
        <f aca="false">IF(D150&gt;F147,D150-F147,0)</f>
        <v>0</v>
      </c>
      <c r="H150" s="73"/>
      <c r="I150" s="73"/>
      <c r="J150" s="73"/>
    </row>
    <row r="151" customFormat="false" ht="12.75" hidden="false" customHeight="false" outlineLevel="0" collapsed="false">
      <c r="A151" s="56" t="n">
        <f aca="false">A150+1</f>
        <v>35403</v>
      </c>
      <c r="B151" s="28"/>
      <c r="C151" s="56"/>
      <c r="D151" s="28" t="n">
        <f aca="false">VLOOKUP($A151,cash,D$4,FALSE())</f>
        <v>3.685</v>
      </c>
      <c r="E151" s="28"/>
      <c r="F151" s="13" t="n">
        <f aca="false">IF(D151&lt;F147,F147-D151,0)</f>
        <v>0.215</v>
      </c>
      <c r="G151" s="41" t="n">
        <f aca="false">IF(D151&gt;F147,D151-F147,0)</f>
        <v>0</v>
      </c>
      <c r="H151" s="73"/>
      <c r="I151" s="73"/>
      <c r="J151" s="73"/>
    </row>
    <row r="152" customFormat="false" ht="12.75" hidden="false" customHeight="false" outlineLevel="0" collapsed="false">
      <c r="A152" s="56" t="n">
        <f aca="false">A151+1</f>
        <v>35404</v>
      </c>
      <c r="B152" s="28"/>
      <c r="C152" s="56"/>
      <c r="D152" s="28" t="n">
        <f aca="false">VLOOKUP($A152,cash,D$4,FALSE())</f>
        <v>3.88</v>
      </c>
      <c r="E152" s="28"/>
      <c r="F152" s="13" t="n">
        <f aca="false">IF(D152&lt;F147,F147-D152,0)</f>
        <v>0.02</v>
      </c>
      <c r="G152" s="41" t="n">
        <f aca="false">IF(D152&gt;F147,D152-F147,0)</f>
        <v>0</v>
      </c>
      <c r="H152" s="73"/>
      <c r="I152" s="73"/>
      <c r="J152" s="73"/>
    </row>
    <row r="153" customFormat="false" ht="12.75" hidden="false" customHeight="false" outlineLevel="0" collapsed="false">
      <c r="A153" s="56" t="n">
        <f aca="false">A152+1</f>
        <v>35405</v>
      </c>
      <c r="B153" s="28"/>
      <c r="C153" s="56"/>
      <c r="D153" s="28" t="n">
        <f aca="false">VLOOKUP($A153,cash,D$4,FALSE())</f>
        <v>3.665</v>
      </c>
      <c r="E153" s="28"/>
      <c r="F153" s="13" t="n">
        <f aca="false">IF(D153&lt;F147,F147-D153,0)</f>
        <v>0.235</v>
      </c>
      <c r="G153" s="41" t="n">
        <f aca="false">IF(D153&gt;F147,D153-F147,0)</f>
        <v>0</v>
      </c>
      <c r="H153" s="73"/>
      <c r="I153" s="73"/>
      <c r="J153" s="73"/>
    </row>
    <row r="154" customFormat="false" ht="12.75" hidden="false" customHeight="false" outlineLevel="0" collapsed="false">
      <c r="A154" s="56" t="n">
        <f aca="false">A153+1</f>
        <v>35406</v>
      </c>
      <c r="B154" s="28"/>
      <c r="C154" s="56"/>
      <c r="D154" s="28" t="n">
        <f aca="false">VLOOKUP($A154,cash,D$4,FALSE())</f>
        <v>3.665</v>
      </c>
      <c r="E154" s="28"/>
      <c r="F154" s="13" t="n">
        <f aca="false">IF(D154&lt;F147,F147-D154,0)</f>
        <v>0.235</v>
      </c>
      <c r="G154" s="41" t="n">
        <f aca="false">IF(D154&gt;F147,D154-F147,0)</f>
        <v>0</v>
      </c>
      <c r="H154" s="73"/>
      <c r="I154" s="73"/>
      <c r="J154" s="73"/>
    </row>
    <row r="155" customFormat="false" ht="12.75" hidden="false" customHeight="false" outlineLevel="0" collapsed="false">
      <c r="A155" s="56" t="n">
        <f aca="false">A154+1</f>
        <v>35407</v>
      </c>
      <c r="B155" s="28"/>
      <c r="C155" s="56"/>
      <c r="D155" s="28" t="n">
        <f aca="false">VLOOKUP($A155,cash,D$4,FALSE())</f>
        <v>3.665</v>
      </c>
      <c r="E155" s="28"/>
      <c r="F155" s="13" t="n">
        <f aca="false">IF(D155&lt;F147,F147-D155,0)</f>
        <v>0.235</v>
      </c>
      <c r="G155" s="41" t="n">
        <f aca="false">IF(D155&gt;F147,D155-F147,0)</f>
        <v>0</v>
      </c>
      <c r="H155" s="73"/>
      <c r="I155" s="73"/>
      <c r="J155" s="73"/>
    </row>
    <row r="156" customFormat="false" ht="12.75" hidden="false" customHeight="false" outlineLevel="0" collapsed="false">
      <c r="A156" s="56" t="n">
        <f aca="false">A155+1</f>
        <v>35408</v>
      </c>
      <c r="B156" s="28"/>
      <c r="C156" s="56"/>
      <c r="D156" s="28" t="n">
        <f aca="false">VLOOKUP($A156,cash,D$4,FALSE())</f>
        <v>3.37</v>
      </c>
      <c r="E156" s="28"/>
      <c r="F156" s="13" t="n">
        <f aca="false">IF(D156&lt;F147,F147-D156,0)</f>
        <v>0.53</v>
      </c>
      <c r="G156" s="41" t="n">
        <f aca="false">IF(D156&gt;F147,D156-F147,0)</f>
        <v>0</v>
      </c>
      <c r="H156" s="73"/>
      <c r="I156" s="73"/>
      <c r="J156" s="73"/>
    </row>
    <row r="157" customFormat="false" ht="12.75" hidden="false" customHeight="false" outlineLevel="0" collapsed="false">
      <c r="A157" s="56" t="n">
        <f aca="false">A156+1</f>
        <v>35409</v>
      </c>
      <c r="B157" s="28"/>
      <c r="C157" s="56"/>
      <c r="D157" s="28" t="n">
        <f aca="false">VLOOKUP($A157,cash,D$4,FALSE())</f>
        <v>3.215</v>
      </c>
      <c r="E157" s="28"/>
      <c r="F157" s="13" t="n">
        <f aca="false">IF(D157&lt;F147,F147-D157,0)</f>
        <v>0.685</v>
      </c>
      <c r="G157" s="41" t="n">
        <f aca="false">IF(D157&gt;F147,D157-F147,0)</f>
        <v>0</v>
      </c>
      <c r="H157" s="73"/>
      <c r="I157" s="73"/>
      <c r="J157" s="73"/>
    </row>
    <row r="158" customFormat="false" ht="12.75" hidden="false" customHeight="false" outlineLevel="0" collapsed="false">
      <c r="A158" s="56" t="n">
        <f aca="false">A157+1</f>
        <v>35410</v>
      </c>
      <c r="B158" s="28"/>
      <c r="C158" s="56"/>
      <c r="D158" s="28" t="n">
        <f aca="false">VLOOKUP($A158,cash,D$4,FALSE())</f>
        <v>3.455</v>
      </c>
      <c r="E158" s="28"/>
      <c r="F158" s="13" t="n">
        <f aca="false">IF(D158&lt;F147,F147-D158,0)</f>
        <v>0.445</v>
      </c>
      <c r="G158" s="41" t="n">
        <f aca="false">IF(D158&gt;F147,D158-F147,0)</f>
        <v>0</v>
      </c>
      <c r="H158" s="73"/>
      <c r="I158" s="73"/>
      <c r="J158" s="73"/>
    </row>
    <row r="159" customFormat="false" ht="12.75" hidden="false" customHeight="false" outlineLevel="0" collapsed="false">
      <c r="A159" s="56" t="n">
        <f aca="false">A158+1</f>
        <v>35411</v>
      </c>
      <c r="B159" s="28"/>
      <c r="C159" s="56"/>
      <c r="D159" s="28" t="n">
        <f aca="false">VLOOKUP($A159,cash,D$4,FALSE())</f>
        <v>3.425</v>
      </c>
      <c r="E159" s="28"/>
      <c r="F159" s="13" t="n">
        <f aca="false">IF(D159&lt;F147,F147-D159,0)</f>
        <v>0.475</v>
      </c>
      <c r="G159" s="41" t="n">
        <f aca="false">IF(D159&gt;F147,D159-F147,0)</f>
        <v>0</v>
      </c>
      <c r="H159" s="73"/>
      <c r="I159" s="73"/>
      <c r="J159" s="73"/>
    </row>
    <row r="160" customFormat="false" ht="12.75" hidden="false" customHeight="false" outlineLevel="0" collapsed="false">
      <c r="A160" s="56" t="n">
        <f aca="false">A159+1</f>
        <v>35412</v>
      </c>
      <c r="B160" s="28"/>
      <c r="C160" s="56"/>
      <c r="D160" s="28" t="n">
        <f aca="false">VLOOKUP($A160,cash,D$4,FALSE())</f>
        <v>3.595</v>
      </c>
      <c r="E160" s="28"/>
      <c r="F160" s="13" t="n">
        <f aca="false">IF(D160&lt;F147,F147-D160,0)</f>
        <v>0.305</v>
      </c>
      <c r="G160" s="41" t="n">
        <f aca="false">IF(D160&gt;F147,D160-F147,0)</f>
        <v>0</v>
      </c>
      <c r="H160" s="73"/>
      <c r="I160" s="73"/>
      <c r="J160" s="73"/>
    </row>
    <row r="161" customFormat="false" ht="12.75" hidden="false" customHeight="false" outlineLevel="0" collapsed="false">
      <c r="A161" s="56" t="n">
        <f aca="false">A160+1</f>
        <v>35413</v>
      </c>
      <c r="B161" s="28"/>
      <c r="C161" s="56"/>
      <c r="D161" s="28" t="n">
        <f aca="false">VLOOKUP($A161,cash,D$4,FALSE())</f>
        <v>3.595</v>
      </c>
      <c r="E161" s="28"/>
      <c r="F161" s="13" t="n">
        <f aca="false">IF(D161&lt;F147,F147-D161,0)</f>
        <v>0.305</v>
      </c>
      <c r="G161" s="41" t="n">
        <f aca="false">IF(D161&gt;F147,D161-F147,0)</f>
        <v>0</v>
      </c>
      <c r="H161" s="73"/>
      <c r="I161" s="73"/>
      <c r="J161" s="73"/>
    </row>
    <row r="162" customFormat="false" ht="12.75" hidden="false" customHeight="false" outlineLevel="0" collapsed="false">
      <c r="A162" s="56" t="n">
        <f aca="false">A161+1</f>
        <v>35414</v>
      </c>
      <c r="B162" s="28"/>
      <c r="C162" s="56"/>
      <c r="D162" s="28" t="n">
        <f aca="false">VLOOKUP($A162,cash,D$4,FALSE())</f>
        <v>3.595</v>
      </c>
      <c r="E162" s="28"/>
      <c r="F162" s="13" t="n">
        <f aca="false">IF(D162&lt;F147,F147-D162,0)</f>
        <v>0.305</v>
      </c>
      <c r="G162" s="41" t="n">
        <f aca="false">IF(D162&gt;F147,D162-F147,0)</f>
        <v>0</v>
      </c>
      <c r="H162" s="73"/>
      <c r="I162" s="73"/>
      <c r="J162" s="73"/>
    </row>
    <row r="163" customFormat="false" ht="12.75" hidden="false" customHeight="false" outlineLevel="0" collapsed="false">
      <c r="A163" s="56" t="n">
        <f aca="false">A162+1</f>
        <v>35415</v>
      </c>
      <c r="B163" s="28"/>
      <c r="C163" s="56"/>
      <c r="D163" s="28" t="n">
        <f aca="false">VLOOKUP($A163,cash,D$4,FALSE())</f>
        <v>4.06</v>
      </c>
      <c r="E163" s="28"/>
      <c r="F163" s="13" t="n">
        <f aca="false">IF(D163&lt;F147,F147-D163,0)</f>
        <v>0</v>
      </c>
      <c r="G163" s="41" t="n">
        <f aca="false">IF(D163&gt;F147,D163-F147,0)</f>
        <v>0.16</v>
      </c>
      <c r="H163" s="73"/>
      <c r="I163" s="73"/>
      <c r="J163" s="73"/>
    </row>
    <row r="164" customFormat="false" ht="12.75" hidden="false" customHeight="false" outlineLevel="0" collapsed="false">
      <c r="A164" s="56" t="n">
        <f aca="false">A163+1</f>
        <v>35416</v>
      </c>
      <c r="B164" s="28"/>
      <c r="C164" s="56"/>
      <c r="D164" s="28" t="n">
        <f aca="false">VLOOKUP($A164,cash,D$4,FALSE())</f>
        <v>4.51</v>
      </c>
      <c r="E164" s="28"/>
      <c r="F164" s="13" t="n">
        <f aca="false">IF(D164&lt;F147,F147-D164,0)</f>
        <v>0</v>
      </c>
      <c r="G164" s="41" t="n">
        <f aca="false">IF(D164&gt;F147,D164-F147,0)</f>
        <v>0.61</v>
      </c>
      <c r="H164" s="73"/>
      <c r="I164" s="73"/>
      <c r="J164" s="73"/>
    </row>
    <row r="165" customFormat="false" ht="12.75" hidden="false" customHeight="false" outlineLevel="0" collapsed="false">
      <c r="A165" s="56" t="n">
        <f aca="false">A164+1</f>
        <v>35417</v>
      </c>
      <c r="B165" s="28"/>
      <c r="C165" s="56"/>
      <c r="D165" s="28" t="n">
        <f aca="false">VLOOKUP($A165,cash,D$4,FALSE())</f>
        <v>4.525</v>
      </c>
      <c r="E165" s="28"/>
      <c r="F165" s="13" t="n">
        <f aca="false">IF(D165&lt;F147,F147-D165,0)</f>
        <v>0</v>
      </c>
      <c r="G165" s="41" t="n">
        <f aca="false">IF(D165&gt;F147,D165-F147,0)</f>
        <v>0.625</v>
      </c>
      <c r="H165" s="73"/>
      <c r="I165" s="73"/>
      <c r="J165" s="73"/>
    </row>
    <row r="166" customFormat="false" ht="12.75" hidden="false" customHeight="false" outlineLevel="0" collapsed="false">
      <c r="A166" s="56" t="n">
        <f aca="false">A165+1</f>
        <v>35418</v>
      </c>
      <c r="B166" s="28"/>
      <c r="C166" s="56"/>
      <c r="D166" s="28" t="n">
        <f aca="false">VLOOKUP($A166,cash,D$4,FALSE())</f>
        <v>4.705</v>
      </c>
      <c r="E166" s="28"/>
      <c r="F166" s="13" t="n">
        <f aca="false">IF(D166&lt;F147,F147-D166,0)</f>
        <v>0</v>
      </c>
      <c r="G166" s="41" t="n">
        <f aca="false">IF(D166&gt;F147,D166-F147,0)</f>
        <v>0.805</v>
      </c>
      <c r="H166" s="73"/>
      <c r="I166" s="73"/>
      <c r="J166" s="73"/>
    </row>
    <row r="167" customFormat="false" ht="12.75" hidden="false" customHeight="false" outlineLevel="0" collapsed="false">
      <c r="A167" s="56" t="n">
        <f aca="false">A166+1</f>
        <v>35419</v>
      </c>
      <c r="B167" s="28"/>
      <c r="C167" s="56"/>
      <c r="D167" s="28" t="n">
        <f aca="false">VLOOKUP($A167,cash,D$4,FALSE())</f>
        <v>4.38</v>
      </c>
      <c r="E167" s="28"/>
      <c r="F167" s="13" t="n">
        <f aca="false">IF(D167&lt;F147,F147-D167,0)</f>
        <v>0</v>
      </c>
      <c r="G167" s="41" t="n">
        <f aca="false">IF(D167&gt;F147,D167-F147,0)</f>
        <v>0.48</v>
      </c>
      <c r="H167" s="73"/>
      <c r="I167" s="73"/>
      <c r="J167" s="73"/>
    </row>
    <row r="168" customFormat="false" ht="12.75" hidden="false" customHeight="false" outlineLevel="0" collapsed="false">
      <c r="A168" s="56" t="n">
        <f aca="false">A167+1</f>
        <v>35420</v>
      </c>
      <c r="B168" s="28"/>
      <c r="C168" s="56"/>
      <c r="D168" s="28" t="n">
        <f aca="false">VLOOKUP($A168,cash,D$4,FALSE())</f>
        <v>4.38</v>
      </c>
      <c r="E168" s="28"/>
      <c r="F168" s="13" t="n">
        <f aca="false">IF(D168&lt;F147,F147-D168,0)</f>
        <v>0</v>
      </c>
      <c r="G168" s="41" t="n">
        <f aca="false">IF(D168&gt;F147,D168-F147,0)</f>
        <v>0.48</v>
      </c>
      <c r="H168" s="73"/>
      <c r="I168" s="73"/>
      <c r="J168" s="73"/>
    </row>
    <row r="169" customFormat="false" ht="12.75" hidden="false" customHeight="false" outlineLevel="0" collapsed="false">
      <c r="A169" s="56" t="n">
        <f aca="false">A168+1</f>
        <v>35421</v>
      </c>
      <c r="B169" s="28"/>
      <c r="C169" s="56"/>
      <c r="D169" s="28" t="n">
        <f aca="false">VLOOKUP($A169,cash,D$4,FALSE())</f>
        <v>4.38</v>
      </c>
      <c r="E169" s="28"/>
      <c r="F169" s="13" t="n">
        <f aca="false">IF(D169&lt;F147,F147-D169,0)</f>
        <v>0</v>
      </c>
      <c r="G169" s="41" t="n">
        <f aca="false">IF(D169&gt;F147,D169-F147,0)</f>
        <v>0.48</v>
      </c>
      <c r="H169" s="73"/>
      <c r="I169" s="73"/>
      <c r="J169" s="73"/>
    </row>
    <row r="170" customFormat="false" ht="12.75" hidden="false" customHeight="false" outlineLevel="0" collapsed="false">
      <c r="A170" s="56" t="n">
        <f aca="false">A169+1</f>
        <v>35422</v>
      </c>
      <c r="B170" s="28"/>
      <c r="C170" s="56"/>
      <c r="D170" s="28" t="n">
        <f aca="false">VLOOKUP($A170,cash,D$4,FALSE())</f>
        <v>4.07</v>
      </c>
      <c r="E170" s="28"/>
      <c r="F170" s="13" t="n">
        <f aca="false">IF(D170&lt;F147,F147-D170,0)</f>
        <v>0</v>
      </c>
      <c r="G170" s="41" t="n">
        <f aca="false">IF(D170&gt;F147,D170-F147,0)</f>
        <v>0.17</v>
      </c>
      <c r="H170" s="73"/>
      <c r="I170" s="73"/>
      <c r="J170" s="73"/>
    </row>
    <row r="171" customFormat="false" ht="12.75" hidden="false" customHeight="false" outlineLevel="0" collapsed="false">
      <c r="A171" s="56" t="n">
        <f aca="false">A170+1</f>
        <v>35423</v>
      </c>
      <c r="B171" s="28"/>
      <c r="C171" s="56"/>
      <c r="D171" s="28" t="n">
        <f aca="false">VLOOKUP($A171,cash,D$4,FALSE())</f>
        <v>4.07</v>
      </c>
      <c r="E171" s="28"/>
      <c r="F171" s="13" t="n">
        <f aca="false">IF(D171&lt;F147,F147-D171,0)</f>
        <v>0</v>
      </c>
      <c r="G171" s="41" t="n">
        <f aca="false">IF(D171&gt;F147,D171-F147,0)</f>
        <v>0.17</v>
      </c>
      <c r="H171" s="73"/>
      <c r="I171" s="73"/>
      <c r="J171" s="73"/>
    </row>
    <row r="172" customFormat="false" ht="12.75" hidden="false" customHeight="false" outlineLevel="0" collapsed="false">
      <c r="A172" s="56" t="n">
        <f aca="false">A171+1</f>
        <v>35424</v>
      </c>
      <c r="B172" s="28"/>
      <c r="C172" s="56"/>
      <c r="D172" s="28" t="n">
        <f aca="false">VLOOKUP($A172,cash,D$4,FALSE())</f>
        <v>4.07</v>
      </c>
      <c r="E172" s="28"/>
      <c r="F172" s="13" t="n">
        <f aca="false">IF(D172&lt;F147,F147-D172,0)</f>
        <v>0</v>
      </c>
      <c r="G172" s="41" t="n">
        <f aca="false">IF(D172&gt;F147,D172-F147,0)</f>
        <v>0.17</v>
      </c>
      <c r="H172" s="73"/>
      <c r="I172" s="73"/>
      <c r="J172" s="73"/>
    </row>
    <row r="173" customFormat="false" ht="12.75" hidden="false" customHeight="false" outlineLevel="0" collapsed="false">
      <c r="A173" s="56" t="n">
        <f aca="false">A172+1</f>
        <v>35425</v>
      </c>
      <c r="B173" s="28"/>
      <c r="C173" s="56"/>
      <c r="D173" s="28" t="n">
        <f aca="false">VLOOKUP($A173,cash,D$4,FALSE())</f>
        <v>3.6</v>
      </c>
      <c r="E173" s="28"/>
      <c r="F173" s="13" t="n">
        <f aca="false">IF(D173&lt;F147,F147-D173,0)</f>
        <v>0.3</v>
      </c>
      <c r="G173" s="41" t="n">
        <f aca="false">IF(D173&gt;F147,D173-F147,0)</f>
        <v>0</v>
      </c>
      <c r="H173" s="73"/>
      <c r="I173" s="73"/>
      <c r="J173" s="73"/>
    </row>
    <row r="174" customFormat="false" ht="12.75" hidden="false" customHeight="false" outlineLevel="0" collapsed="false">
      <c r="A174" s="56" t="n">
        <f aca="false">A173+1</f>
        <v>35426</v>
      </c>
      <c r="B174" s="28"/>
      <c r="C174" s="56"/>
      <c r="D174" s="28" t="n">
        <f aca="false">VLOOKUP($A174,cash,D$4,FALSE())</f>
        <v>3.165</v>
      </c>
      <c r="E174" s="28"/>
      <c r="F174" s="13" t="n">
        <f aca="false">IF(D174&lt;F147,F147-D174,0)</f>
        <v>0.735</v>
      </c>
      <c r="G174" s="41" t="n">
        <f aca="false">IF(D174&gt;F147,D174-F147,0)</f>
        <v>0</v>
      </c>
      <c r="H174" s="73"/>
      <c r="I174" s="73"/>
      <c r="J174" s="73"/>
    </row>
    <row r="175" customFormat="false" ht="12.75" hidden="false" customHeight="false" outlineLevel="0" collapsed="false">
      <c r="A175" s="56" t="n">
        <f aca="false">A174+1</f>
        <v>35427</v>
      </c>
      <c r="B175" s="28"/>
      <c r="C175" s="56"/>
      <c r="D175" s="28" t="n">
        <f aca="false">VLOOKUP($A175,cash,D$4,FALSE())</f>
        <v>3.165</v>
      </c>
      <c r="E175" s="28"/>
      <c r="F175" s="13" t="n">
        <f aca="false">IF(D175&lt;F147,F147-D175,0)</f>
        <v>0.735</v>
      </c>
      <c r="G175" s="41" t="n">
        <f aca="false">IF(D175&gt;F147,D175-F147,0)</f>
        <v>0</v>
      </c>
      <c r="H175" s="73"/>
      <c r="I175" s="73"/>
      <c r="J175" s="73"/>
    </row>
    <row r="176" customFormat="false" ht="12.75" hidden="false" customHeight="false" outlineLevel="0" collapsed="false">
      <c r="A176" s="56" t="n">
        <f aca="false">A175+1</f>
        <v>35428</v>
      </c>
      <c r="B176" s="28"/>
      <c r="C176" s="56"/>
      <c r="D176" s="28" t="n">
        <f aca="false">VLOOKUP($A176,cash,D$4,FALSE())</f>
        <v>3.165</v>
      </c>
      <c r="E176" s="28"/>
      <c r="F176" s="13" t="n">
        <f aca="false">IF(D176&lt;F147,F147-D176,0)</f>
        <v>0.735</v>
      </c>
      <c r="G176" s="41" t="n">
        <f aca="false">IF(D176&gt;F147,D176-F147,0)</f>
        <v>0</v>
      </c>
      <c r="H176" s="73"/>
      <c r="I176" s="73"/>
      <c r="J176" s="73"/>
    </row>
    <row r="177" customFormat="false" ht="12.75" hidden="false" customHeight="false" outlineLevel="0" collapsed="false">
      <c r="A177" s="56" t="n">
        <f aca="false">A176+1</f>
        <v>35429</v>
      </c>
      <c r="B177" s="28"/>
      <c r="C177" s="56"/>
      <c r="D177" s="28" t="n">
        <f aca="false">VLOOKUP($A177,cash,D$4,FALSE())</f>
        <v>2.84</v>
      </c>
      <c r="E177" s="28"/>
      <c r="F177" s="13" t="n">
        <f aca="false">IF(D177&lt;F147,F147-D177,0)</f>
        <v>1.06</v>
      </c>
      <c r="G177" s="41" t="n">
        <f aca="false">IF(D177&gt;F147,D177-F147,0)</f>
        <v>0</v>
      </c>
      <c r="H177" s="73"/>
      <c r="I177" s="73"/>
      <c r="J177" s="73"/>
    </row>
    <row r="178" customFormat="false" ht="13.5" hidden="false" customHeight="false" outlineLevel="0" collapsed="false">
      <c r="A178" s="56" t="n">
        <f aca="false">A177+1</f>
        <v>35430</v>
      </c>
      <c r="B178" s="28"/>
      <c r="C178" s="56"/>
      <c r="D178" s="28" t="n">
        <f aca="false">VLOOKUP($A178,cash,D$4,FALSE())</f>
        <v>2.49</v>
      </c>
      <c r="E178" s="28"/>
      <c r="F178" s="78" t="n">
        <f aca="false">IF(D178&lt;F147,F147-D178,0)</f>
        <v>1.41</v>
      </c>
      <c r="G178" s="79" t="n">
        <f aca="false">IF(D178&gt;F147,D178-F147,0)</f>
        <v>0</v>
      </c>
      <c r="H178" s="73"/>
      <c r="I178" s="73"/>
      <c r="J178" s="73"/>
    </row>
    <row r="179" customFormat="false" ht="13.5" hidden="false" customHeight="false" outlineLevel="0" collapsed="false">
      <c r="A179" s="81"/>
      <c r="B179" s="28"/>
      <c r="C179" s="81"/>
      <c r="D179" s="28"/>
      <c r="E179" s="28"/>
      <c r="F179" s="72" t="n">
        <f aca="false">AVERAGE(F148:F178)</f>
        <v>0.313064516129032</v>
      </c>
      <c r="G179" s="72" t="n">
        <f aca="false">AVERAGE(G148:G178)</f>
        <v>0.133870967741936</v>
      </c>
    </row>
    <row r="180" customFormat="false" ht="12.75" hidden="false" customHeight="false" outlineLevel="0" collapsed="false">
      <c r="A180" s="81"/>
      <c r="B180" s="28"/>
      <c r="C180" s="81"/>
      <c r="D180" s="28"/>
      <c r="E180" s="28"/>
    </row>
    <row r="181" customFormat="false" ht="12.75" hidden="false" customHeight="false" outlineLevel="0" collapsed="false">
      <c r="A181" s="81"/>
      <c r="B181" s="28"/>
      <c r="C181" s="81"/>
      <c r="D181" s="28"/>
      <c r="E181" s="28"/>
    </row>
    <row r="182" customFormat="false" ht="13.5" hidden="false" customHeight="false" outlineLevel="0" collapsed="false">
      <c r="A182" s="81"/>
      <c r="B182" s="28"/>
      <c r="C182" s="81" t="n">
        <v>35431</v>
      </c>
      <c r="F182" s="72" t="n">
        <f aca="false">VLOOKUP($C182,index,2,FALSE())</f>
        <v>4.09</v>
      </c>
      <c r="H182" s="73"/>
      <c r="I182" s="73"/>
      <c r="J182" s="73"/>
      <c r="K182" s="75"/>
      <c r="L182" s="75"/>
    </row>
    <row r="183" customFormat="false" ht="13.5" hidden="false" customHeight="false" outlineLevel="0" collapsed="false">
      <c r="A183" s="56" t="n">
        <f aca="false">C182</f>
        <v>35431</v>
      </c>
      <c r="B183" s="28"/>
      <c r="C183" s="56"/>
      <c r="D183" s="28" t="n">
        <f aca="false">VLOOKUP($A183,cash,D$4,FALSE())</f>
        <v>2.49</v>
      </c>
      <c r="E183" s="28"/>
      <c r="F183" s="14" t="n">
        <f aca="false">IF(D183&lt;F182,F182-D183,0)</f>
        <v>1.6</v>
      </c>
      <c r="G183" s="36" t="n">
        <f aca="false">IF(D183&gt;F182,D183-F182,0)</f>
        <v>0</v>
      </c>
      <c r="H183" s="73"/>
      <c r="I183" s="73"/>
      <c r="K183" s="75"/>
      <c r="L183" s="75"/>
    </row>
    <row r="184" customFormat="false" ht="12.75" hidden="false" customHeight="false" outlineLevel="0" collapsed="false">
      <c r="A184" s="56" t="n">
        <f aca="false">A183+1</f>
        <v>35432</v>
      </c>
      <c r="B184" s="28"/>
      <c r="C184" s="56"/>
      <c r="D184" s="28" t="n">
        <f aca="false">VLOOKUP($A184,cash,D$4,FALSE())</f>
        <v>2.56</v>
      </c>
      <c r="E184" s="28"/>
      <c r="F184" s="13" t="n">
        <f aca="false">IF(D184&lt;F182,F182-D184,0)</f>
        <v>1.53</v>
      </c>
      <c r="G184" s="41" t="n">
        <f aca="false">IF(D184&gt;F182,D184-F182,0)</f>
        <v>0</v>
      </c>
      <c r="H184" s="73"/>
      <c r="I184" s="73"/>
      <c r="K184" s="75"/>
      <c r="L184" s="75"/>
    </row>
    <row r="185" customFormat="false" ht="12.75" hidden="false" customHeight="false" outlineLevel="0" collapsed="false">
      <c r="A185" s="56" t="n">
        <f aca="false">A184+1</f>
        <v>35433</v>
      </c>
      <c r="B185" s="28"/>
      <c r="C185" s="56"/>
      <c r="D185" s="28" t="n">
        <f aca="false">VLOOKUP($A185,cash,D$4,FALSE())</f>
        <v>2.595</v>
      </c>
      <c r="E185" s="28"/>
      <c r="F185" s="13" t="n">
        <f aca="false">IF(D185&lt;F182,F182-D185,0)</f>
        <v>1.495</v>
      </c>
      <c r="G185" s="41" t="n">
        <f aca="false">IF(D185&gt;F182,D185-F182,0)</f>
        <v>0</v>
      </c>
      <c r="H185" s="73"/>
      <c r="I185" s="73"/>
      <c r="K185" s="75"/>
      <c r="L185" s="75"/>
    </row>
    <row r="186" customFormat="false" ht="12.75" hidden="false" customHeight="false" outlineLevel="0" collapsed="false">
      <c r="A186" s="56" t="n">
        <f aca="false">A185+1</f>
        <v>35434</v>
      </c>
      <c r="B186" s="28"/>
      <c r="C186" s="56"/>
      <c r="D186" s="28" t="n">
        <f aca="false">VLOOKUP($A186,cash,D$4,FALSE())</f>
        <v>2.595</v>
      </c>
      <c r="E186" s="28"/>
      <c r="F186" s="13" t="n">
        <f aca="false">IF(D186&lt;F182,F182-D186,0)</f>
        <v>1.495</v>
      </c>
      <c r="G186" s="41" t="n">
        <f aca="false">IF(D186&gt;F182,D186-F182,0)</f>
        <v>0</v>
      </c>
      <c r="H186" s="73"/>
      <c r="I186" s="73"/>
      <c r="K186" s="75"/>
      <c r="L186" s="75"/>
    </row>
    <row r="187" customFormat="false" ht="12.75" hidden="false" customHeight="false" outlineLevel="0" collapsed="false">
      <c r="A187" s="56" t="n">
        <f aca="false">A186+1</f>
        <v>35435</v>
      </c>
      <c r="B187" s="28"/>
      <c r="C187" s="56"/>
      <c r="D187" s="28" t="n">
        <f aca="false">VLOOKUP($A187,cash,D$4,FALSE())</f>
        <v>2.595</v>
      </c>
      <c r="E187" s="28"/>
      <c r="F187" s="13" t="n">
        <f aca="false">IF(D187&lt;F182,F182-D187,0)</f>
        <v>1.495</v>
      </c>
      <c r="G187" s="41" t="n">
        <f aca="false">IF(D187&gt;F182,D187-F182,0)</f>
        <v>0</v>
      </c>
      <c r="H187" s="73"/>
      <c r="I187" s="73"/>
      <c r="K187" s="75"/>
      <c r="L187" s="75"/>
    </row>
    <row r="188" customFormat="false" ht="12.75" hidden="false" customHeight="false" outlineLevel="0" collapsed="false">
      <c r="A188" s="56" t="n">
        <f aca="false">A187+1</f>
        <v>35436</v>
      </c>
      <c r="B188" s="28"/>
      <c r="C188" s="56"/>
      <c r="D188" s="28" t="n">
        <f aca="false">VLOOKUP($A188,cash,D$4,FALSE())</f>
        <v>3.525</v>
      </c>
      <c r="E188" s="28"/>
      <c r="F188" s="13" t="n">
        <f aca="false">IF(D188&lt;F182,F182-D188,0)</f>
        <v>0.565</v>
      </c>
      <c r="G188" s="41" t="n">
        <f aca="false">IF(D188&gt;F182,D188-F182,0)</f>
        <v>0</v>
      </c>
      <c r="H188" s="73"/>
      <c r="I188" s="73"/>
      <c r="K188" s="75"/>
      <c r="L188" s="75"/>
    </row>
    <row r="189" customFormat="false" ht="12.75" hidden="false" customHeight="false" outlineLevel="0" collapsed="false">
      <c r="A189" s="56" t="n">
        <f aca="false">A188+1</f>
        <v>35437</v>
      </c>
      <c r="B189" s="28"/>
      <c r="C189" s="56"/>
      <c r="D189" s="28" t="n">
        <f aca="false">VLOOKUP($A189,cash,D$4,FALSE())</f>
        <v>3.81</v>
      </c>
      <c r="E189" s="28"/>
      <c r="F189" s="13" t="n">
        <f aca="false">IF(D189&lt;F182,F182-D189,0)</f>
        <v>0.28</v>
      </c>
      <c r="G189" s="41" t="n">
        <f aca="false">IF(D189&gt;F182,D189-F182,0)</f>
        <v>0</v>
      </c>
      <c r="H189" s="73"/>
      <c r="I189" s="73"/>
      <c r="K189" s="75"/>
      <c r="L189" s="75"/>
    </row>
    <row r="190" customFormat="false" ht="12.75" hidden="false" customHeight="false" outlineLevel="0" collapsed="false">
      <c r="A190" s="56" t="n">
        <f aca="false">A189+1</f>
        <v>35438</v>
      </c>
      <c r="B190" s="28"/>
      <c r="C190" s="56"/>
      <c r="D190" s="28" t="n">
        <f aca="false">VLOOKUP($A190,cash,D$4,FALSE())</f>
        <v>3.77</v>
      </c>
      <c r="E190" s="28"/>
      <c r="F190" s="13" t="n">
        <f aca="false">IF(D190&lt;F182,F182-D190,0)</f>
        <v>0.32</v>
      </c>
      <c r="G190" s="41" t="n">
        <f aca="false">IF(D190&gt;F182,D190-F182,0)</f>
        <v>0</v>
      </c>
      <c r="H190" s="73"/>
      <c r="I190" s="73"/>
      <c r="K190" s="75"/>
      <c r="L190" s="75"/>
    </row>
    <row r="191" customFormat="false" ht="12.75" hidden="false" customHeight="false" outlineLevel="0" collapsed="false">
      <c r="A191" s="56" t="n">
        <f aca="false">A190+1</f>
        <v>35439</v>
      </c>
      <c r="B191" s="28"/>
      <c r="C191" s="56"/>
      <c r="D191" s="28" t="n">
        <f aca="false">VLOOKUP($A191,cash,D$4,FALSE())</f>
        <v>3.58</v>
      </c>
      <c r="E191" s="28"/>
      <c r="F191" s="13" t="n">
        <f aca="false">IF(D191&lt;F182,F182-D191,0)</f>
        <v>0.51</v>
      </c>
      <c r="G191" s="41" t="n">
        <f aca="false">IF(D191&gt;F182,D191-F182,0)</f>
        <v>0</v>
      </c>
      <c r="H191" s="73"/>
      <c r="I191" s="73"/>
      <c r="K191" s="75"/>
      <c r="L191" s="75"/>
    </row>
    <row r="192" customFormat="false" ht="12.75" hidden="false" customHeight="false" outlineLevel="0" collapsed="false">
      <c r="A192" s="56" t="n">
        <f aca="false">A191+1</f>
        <v>35440</v>
      </c>
      <c r="B192" s="28"/>
      <c r="C192" s="56"/>
      <c r="D192" s="28" t="n">
        <f aca="false">VLOOKUP($A192,cash,D$4,FALSE())</f>
        <v>3.855</v>
      </c>
      <c r="E192" s="28"/>
      <c r="F192" s="13" t="n">
        <f aca="false">IF(D192&lt;F182,F182-D192,0)</f>
        <v>0.235</v>
      </c>
      <c r="G192" s="41" t="n">
        <f aca="false">IF(D192&gt;F182,D192-F182,0)</f>
        <v>0</v>
      </c>
      <c r="H192" s="73"/>
      <c r="I192" s="73"/>
      <c r="K192" s="75"/>
      <c r="L192" s="75"/>
    </row>
    <row r="193" customFormat="false" ht="12.75" hidden="false" customHeight="false" outlineLevel="0" collapsed="false">
      <c r="A193" s="56" t="n">
        <f aca="false">A192+1</f>
        <v>35441</v>
      </c>
      <c r="B193" s="28"/>
      <c r="C193" s="56"/>
      <c r="D193" s="28" t="n">
        <f aca="false">VLOOKUP($A193,cash,D$4,FALSE())</f>
        <v>3.855</v>
      </c>
      <c r="E193" s="28"/>
      <c r="F193" s="13" t="n">
        <f aca="false">IF(D193&lt;F182,F182-D193,0)</f>
        <v>0.235</v>
      </c>
      <c r="G193" s="41" t="n">
        <f aca="false">IF(D193&gt;F182,D193-F182,0)</f>
        <v>0</v>
      </c>
      <c r="H193" s="73"/>
      <c r="I193" s="73"/>
      <c r="K193" s="75"/>
      <c r="L193" s="75"/>
    </row>
    <row r="194" customFormat="false" ht="12.75" hidden="false" customHeight="false" outlineLevel="0" collapsed="false">
      <c r="A194" s="56" t="n">
        <f aca="false">A193+1</f>
        <v>35442</v>
      </c>
      <c r="B194" s="28"/>
      <c r="C194" s="56"/>
      <c r="D194" s="28" t="n">
        <f aca="false">VLOOKUP($A194,cash,D$4,FALSE())</f>
        <v>3.855</v>
      </c>
      <c r="E194" s="28"/>
      <c r="F194" s="13" t="n">
        <f aca="false">IF(D194&lt;F182,F182-D194,0)</f>
        <v>0.235</v>
      </c>
      <c r="G194" s="41" t="n">
        <f aca="false">IF(D194&gt;F182,D194-F182,0)</f>
        <v>0</v>
      </c>
      <c r="H194" s="73"/>
      <c r="I194" s="73"/>
      <c r="K194" s="75"/>
      <c r="L194" s="75"/>
    </row>
    <row r="195" customFormat="false" ht="12.75" hidden="false" customHeight="false" outlineLevel="0" collapsed="false">
      <c r="A195" s="56" t="n">
        <f aca="false">A194+1</f>
        <v>35443</v>
      </c>
      <c r="B195" s="28"/>
      <c r="C195" s="56"/>
      <c r="D195" s="28" t="n">
        <f aca="false">VLOOKUP($A195,cash,D$4,FALSE())</f>
        <v>3.94</v>
      </c>
      <c r="E195" s="28"/>
      <c r="F195" s="13" t="n">
        <f aca="false">IF(D195&lt;F182,F182-D195,0)</f>
        <v>0.15</v>
      </c>
      <c r="G195" s="41" t="n">
        <f aca="false">IF(D195&gt;F182,D195-F182,0)</f>
        <v>0</v>
      </c>
      <c r="H195" s="73"/>
      <c r="I195" s="73"/>
      <c r="K195" s="75"/>
      <c r="L195" s="75"/>
    </row>
    <row r="196" customFormat="false" ht="12.75" hidden="false" customHeight="false" outlineLevel="0" collapsed="false">
      <c r="A196" s="56" t="n">
        <f aca="false">A195+1</f>
        <v>35444</v>
      </c>
      <c r="B196" s="28"/>
      <c r="C196" s="56"/>
      <c r="D196" s="28" t="n">
        <f aca="false">VLOOKUP($A196,cash,D$4,FALSE())</f>
        <v>3.965</v>
      </c>
      <c r="E196" s="28"/>
      <c r="F196" s="13" t="n">
        <f aca="false">IF(D196&lt;F182,F182-D196,0)</f>
        <v>0.125</v>
      </c>
      <c r="G196" s="41" t="n">
        <f aca="false">IF(D196&gt;F182,D196-F182,0)</f>
        <v>0</v>
      </c>
      <c r="H196" s="73"/>
      <c r="I196" s="73"/>
      <c r="K196" s="75"/>
      <c r="L196" s="75"/>
    </row>
    <row r="197" customFormat="false" ht="12.75" hidden="false" customHeight="false" outlineLevel="0" collapsed="false">
      <c r="A197" s="56" t="n">
        <f aca="false">A196+1</f>
        <v>35445</v>
      </c>
      <c r="B197" s="28"/>
      <c r="C197" s="56"/>
      <c r="D197" s="28" t="n">
        <f aca="false">VLOOKUP($A197,cash,D$4,FALSE())</f>
        <v>4.295</v>
      </c>
      <c r="E197" s="28"/>
      <c r="F197" s="13" t="n">
        <f aca="false">IF(D197&lt;F182,F182-D197,0)</f>
        <v>0</v>
      </c>
      <c r="G197" s="41" t="n">
        <f aca="false">IF(D197&gt;F182,D197-F182,0)</f>
        <v>0.205</v>
      </c>
      <c r="H197" s="73"/>
      <c r="I197" s="73"/>
      <c r="K197" s="75"/>
      <c r="L197" s="75"/>
    </row>
    <row r="198" customFormat="false" ht="12.75" hidden="false" customHeight="false" outlineLevel="0" collapsed="false">
      <c r="A198" s="56" t="n">
        <f aca="false">A197+1</f>
        <v>35446</v>
      </c>
      <c r="B198" s="28"/>
      <c r="C198" s="56"/>
      <c r="D198" s="28" t="n">
        <f aca="false">VLOOKUP($A198,cash,D$4,FALSE())</f>
        <v>4.65</v>
      </c>
      <c r="E198" s="28"/>
      <c r="F198" s="13" t="n">
        <f aca="false">IF(D198&lt;F182,F182-D198,0)</f>
        <v>0</v>
      </c>
      <c r="G198" s="41" t="n">
        <f aca="false">IF(D198&gt;F182,D198-F182,0)</f>
        <v>0.560000000000001</v>
      </c>
      <c r="H198" s="73"/>
      <c r="I198" s="73"/>
      <c r="K198" s="75"/>
      <c r="L198" s="75"/>
    </row>
    <row r="199" customFormat="false" ht="12.75" hidden="false" customHeight="false" outlineLevel="0" collapsed="false">
      <c r="A199" s="56" t="n">
        <f aca="false">A198+1</f>
        <v>35447</v>
      </c>
      <c r="B199" s="28"/>
      <c r="C199" s="56"/>
      <c r="D199" s="28" t="n">
        <f aca="false">VLOOKUP($A199,cash,D$4,FALSE())</f>
        <v>3.87</v>
      </c>
      <c r="E199" s="28"/>
      <c r="F199" s="13" t="n">
        <f aca="false">IF(D199&lt;F182,F182-D199,0)</f>
        <v>0.22</v>
      </c>
      <c r="G199" s="41" t="n">
        <f aca="false">IF(D199&gt;F182,D199-F182,0)</f>
        <v>0</v>
      </c>
      <c r="H199" s="73"/>
      <c r="I199" s="73"/>
      <c r="J199" s="73"/>
    </row>
    <row r="200" customFormat="false" ht="12.75" hidden="false" customHeight="false" outlineLevel="0" collapsed="false">
      <c r="A200" s="56" t="n">
        <f aca="false">A199+1</f>
        <v>35448</v>
      </c>
      <c r="B200" s="28"/>
      <c r="C200" s="56"/>
      <c r="D200" s="28" t="n">
        <f aca="false">VLOOKUP($A200,cash,D$4,FALSE())</f>
        <v>3.87</v>
      </c>
      <c r="E200" s="28"/>
      <c r="F200" s="13" t="n">
        <f aca="false">IF(D200&lt;F182,F182-D200,0)</f>
        <v>0.22</v>
      </c>
      <c r="G200" s="41" t="n">
        <f aca="false">IF(D200&gt;F182,D200-F182,0)</f>
        <v>0</v>
      </c>
      <c r="H200" s="73"/>
      <c r="I200" s="73"/>
      <c r="J200" s="73"/>
    </row>
    <row r="201" customFormat="false" ht="12.75" hidden="false" customHeight="false" outlineLevel="0" collapsed="false">
      <c r="A201" s="56" t="n">
        <f aca="false">A200+1</f>
        <v>35449</v>
      </c>
      <c r="B201" s="28"/>
      <c r="C201" s="56"/>
      <c r="D201" s="28" t="n">
        <f aca="false">VLOOKUP($A201,cash,D$4,FALSE())</f>
        <v>3.87</v>
      </c>
      <c r="E201" s="28"/>
      <c r="F201" s="13" t="n">
        <f aca="false">IF(D201&lt;F182,F182-D201,0)</f>
        <v>0.22</v>
      </c>
      <c r="G201" s="41" t="n">
        <f aca="false">IF(D201&gt;F182,D201-F182,0)</f>
        <v>0</v>
      </c>
      <c r="H201" s="73"/>
      <c r="I201" s="73"/>
      <c r="J201" s="73"/>
    </row>
    <row r="202" customFormat="false" ht="12.75" hidden="false" customHeight="false" outlineLevel="0" collapsed="false">
      <c r="A202" s="56" t="n">
        <f aca="false">A201+1</f>
        <v>35450</v>
      </c>
      <c r="B202" s="28"/>
      <c r="C202" s="56"/>
      <c r="D202" s="28" t="n">
        <f aca="false">VLOOKUP($A202,cash,D$4,FALSE())</f>
        <v>3.24</v>
      </c>
      <c r="E202" s="28"/>
      <c r="F202" s="13" t="n">
        <f aca="false">IF(D202&lt;F182,F182-D202,0)</f>
        <v>0.85</v>
      </c>
      <c r="G202" s="41" t="n">
        <f aca="false">IF(D202&gt;F182,D202-F182,0)</f>
        <v>0</v>
      </c>
      <c r="H202" s="73"/>
      <c r="I202" s="73"/>
      <c r="J202" s="73"/>
    </row>
    <row r="203" customFormat="false" ht="12.75" hidden="false" customHeight="false" outlineLevel="0" collapsed="false">
      <c r="A203" s="56" t="n">
        <f aca="false">A202+1</f>
        <v>35451</v>
      </c>
      <c r="B203" s="28"/>
      <c r="C203" s="56"/>
      <c r="D203" s="28" t="n">
        <f aca="false">VLOOKUP($A203,cash,D$4,FALSE())</f>
        <v>3</v>
      </c>
      <c r="E203" s="28"/>
      <c r="F203" s="13" t="n">
        <f aca="false">IF(D203&lt;F182,F182-D203,0)</f>
        <v>1.09</v>
      </c>
      <c r="G203" s="41" t="n">
        <f aca="false">IF(D203&gt;F182,D203-F182,0)</f>
        <v>0</v>
      </c>
      <c r="H203" s="73"/>
      <c r="I203" s="73"/>
      <c r="J203" s="73"/>
    </row>
    <row r="204" customFormat="false" ht="12.75" hidden="false" customHeight="false" outlineLevel="0" collapsed="false">
      <c r="A204" s="56" t="n">
        <f aca="false">A203+1</f>
        <v>35452</v>
      </c>
      <c r="B204" s="28"/>
      <c r="C204" s="56"/>
      <c r="D204" s="28" t="n">
        <f aca="false">VLOOKUP($A204,cash,D$4,FALSE())</f>
        <v>3.04</v>
      </c>
      <c r="E204" s="28"/>
      <c r="F204" s="13" t="n">
        <f aca="false">IF(D204&lt;F182,F182-D204,0)</f>
        <v>1.05</v>
      </c>
      <c r="G204" s="41" t="n">
        <f aca="false">IF(D204&gt;F182,D204-F182,0)</f>
        <v>0</v>
      </c>
      <c r="H204" s="73"/>
      <c r="I204" s="73"/>
      <c r="J204" s="73"/>
    </row>
    <row r="205" customFormat="false" ht="12.75" hidden="false" customHeight="false" outlineLevel="0" collapsed="false">
      <c r="A205" s="56" t="n">
        <f aca="false">A204+1</f>
        <v>35453</v>
      </c>
      <c r="B205" s="28"/>
      <c r="C205" s="56"/>
      <c r="D205" s="28" t="n">
        <f aca="false">VLOOKUP($A205,cash,D$4,FALSE())</f>
        <v>2.96</v>
      </c>
      <c r="E205" s="28"/>
      <c r="F205" s="13" t="n">
        <f aca="false">IF(D205&lt;F182,F182-D205,0)</f>
        <v>1.13</v>
      </c>
      <c r="G205" s="41" t="n">
        <f aca="false">IF(D205&gt;F182,D205-F182,0)</f>
        <v>0</v>
      </c>
      <c r="H205" s="73"/>
      <c r="I205" s="73"/>
      <c r="J205" s="73"/>
    </row>
    <row r="206" customFormat="false" ht="12.75" hidden="false" customHeight="false" outlineLevel="0" collapsed="false">
      <c r="A206" s="56" t="n">
        <f aca="false">A205+1</f>
        <v>35454</v>
      </c>
      <c r="B206" s="28"/>
      <c r="C206" s="56"/>
      <c r="D206" s="28" t="n">
        <f aca="false">VLOOKUP($A206,cash,D$4,FALSE())</f>
        <v>2.695</v>
      </c>
      <c r="E206" s="28"/>
      <c r="F206" s="13" t="n">
        <f aca="false">IF(D206&lt;F182,F182-D206,0)</f>
        <v>1.395</v>
      </c>
      <c r="G206" s="41" t="n">
        <f aca="false">IF(D206&gt;F182,D206-F182,0)</f>
        <v>0</v>
      </c>
      <c r="H206" s="73"/>
      <c r="I206" s="73"/>
      <c r="J206" s="73"/>
    </row>
    <row r="207" customFormat="false" ht="12.75" hidden="false" customHeight="false" outlineLevel="0" collapsed="false">
      <c r="A207" s="56" t="n">
        <f aca="false">A206+1</f>
        <v>35455</v>
      </c>
      <c r="B207" s="28"/>
      <c r="C207" s="56"/>
      <c r="D207" s="28" t="n">
        <f aca="false">VLOOKUP($A207,cash,D$4,FALSE())</f>
        <v>2.695</v>
      </c>
      <c r="E207" s="28"/>
      <c r="F207" s="13" t="n">
        <f aca="false">IF(D207&lt;F182,F182-D207,0)</f>
        <v>1.395</v>
      </c>
      <c r="G207" s="41" t="n">
        <f aca="false">IF(D207&gt;F182,D207-F182,0)</f>
        <v>0</v>
      </c>
      <c r="H207" s="73"/>
      <c r="I207" s="73"/>
      <c r="J207" s="73"/>
    </row>
    <row r="208" customFormat="false" ht="12.75" hidden="false" customHeight="false" outlineLevel="0" collapsed="false">
      <c r="A208" s="56" t="n">
        <f aca="false">A207+1</f>
        <v>35456</v>
      </c>
      <c r="B208" s="28"/>
      <c r="C208" s="56"/>
      <c r="D208" s="28" t="n">
        <f aca="false">VLOOKUP($A208,cash,D$4,FALSE())</f>
        <v>2.695</v>
      </c>
      <c r="E208" s="28"/>
      <c r="F208" s="13" t="n">
        <f aca="false">IF(D208&lt;F182,F182-D208,0)</f>
        <v>1.395</v>
      </c>
      <c r="G208" s="41" t="n">
        <f aca="false">IF(D208&gt;F182,D208-F182,0)</f>
        <v>0</v>
      </c>
      <c r="H208" s="73"/>
      <c r="I208" s="73"/>
      <c r="J208" s="73"/>
    </row>
    <row r="209" customFormat="false" ht="12.75" hidden="false" customHeight="false" outlineLevel="0" collapsed="false">
      <c r="A209" s="56" t="n">
        <f aca="false">A208+1</f>
        <v>35457</v>
      </c>
      <c r="B209" s="28"/>
      <c r="C209" s="56"/>
      <c r="D209" s="28" t="n">
        <f aca="false">VLOOKUP($A209,cash,D$4,FALSE())</f>
        <v>3.01</v>
      </c>
      <c r="E209" s="28"/>
      <c r="F209" s="13" t="n">
        <f aca="false">IF(D209&lt;F182,F182-D209,0)</f>
        <v>1.08</v>
      </c>
      <c r="G209" s="41" t="n">
        <f aca="false">IF(D209&gt;F182,D209-F182,0)</f>
        <v>0</v>
      </c>
      <c r="H209" s="73"/>
      <c r="I209" s="73"/>
      <c r="J209" s="73"/>
    </row>
    <row r="210" customFormat="false" ht="12.75" hidden="false" customHeight="false" outlineLevel="0" collapsed="false">
      <c r="A210" s="56" t="n">
        <f aca="false">A209+1</f>
        <v>35458</v>
      </c>
      <c r="B210" s="28"/>
      <c r="C210" s="56"/>
      <c r="D210" s="28" t="n">
        <f aca="false">VLOOKUP($A210,cash,D$4,FALSE())</f>
        <v>3.065</v>
      </c>
      <c r="E210" s="28"/>
      <c r="F210" s="13" t="n">
        <f aca="false">IF(D210&lt;F182,F182-D210,0)</f>
        <v>1.025</v>
      </c>
      <c r="G210" s="41" t="n">
        <f aca="false">IF(D210&gt;F182,D210-F182,0)</f>
        <v>0</v>
      </c>
      <c r="H210" s="73"/>
      <c r="I210" s="73"/>
      <c r="J210" s="73"/>
    </row>
    <row r="211" customFormat="false" ht="12.75" hidden="false" customHeight="false" outlineLevel="0" collapsed="false">
      <c r="A211" s="56" t="n">
        <f aca="false">A210+1</f>
        <v>35459</v>
      </c>
      <c r="B211" s="28"/>
      <c r="C211" s="56"/>
      <c r="D211" s="28" t="n">
        <f aca="false">VLOOKUP($A211,cash,D$4,FALSE())</f>
        <v>2.975</v>
      </c>
      <c r="E211" s="28"/>
      <c r="F211" s="13" t="n">
        <f aca="false">IF(D211&lt;F182,F182-D211,0)</f>
        <v>1.115</v>
      </c>
      <c r="G211" s="41" t="n">
        <f aca="false">IF(D211&gt;F182,D211-F182,0)</f>
        <v>0</v>
      </c>
      <c r="H211" s="73"/>
      <c r="I211" s="73"/>
      <c r="J211" s="73"/>
    </row>
    <row r="212" customFormat="false" ht="12.75" hidden="false" customHeight="false" outlineLevel="0" collapsed="false">
      <c r="A212" s="56" t="n">
        <f aca="false">A211+1</f>
        <v>35460</v>
      </c>
      <c r="B212" s="28"/>
      <c r="C212" s="56"/>
      <c r="D212" s="28" t="n">
        <f aca="false">VLOOKUP($A212,cash,D$4,FALSE())</f>
        <v>3.015</v>
      </c>
      <c r="E212" s="28"/>
      <c r="F212" s="13" t="n">
        <f aca="false">IF(D212&lt;F182,F182-D212,0)</f>
        <v>1.075</v>
      </c>
      <c r="G212" s="41" t="n">
        <f aca="false">IF(D212&gt;F182,D212-F182,0)</f>
        <v>0</v>
      </c>
      <c r="H212" s="73"/>
      <c r="I212" s="73"/>
      <c r="J212" s="73"/>
    </row>
    <row r="213" customFormat="false" ht="13.5" hidden="false" customHeight="false" outlineLevel="0" collapsed="false">
      <c r="A213" s="56" t="n">
        <f aca="false">A212+1</f>
        <v>35461</v>
      </c>
      <c r="B213" s="28"/>
      <c r="C213" s="56"/>
      <c r="D213" s="28" t="n">
        <f aca="false">VLOOKUP($A213,cash,D$4,FALSE())</f>
        <v>3.015</v>
      </c>
      <c r="E213" s="28"/>
      <c r="F213" s="78" t="n">
        <f aca="false">IF(D213&lt;F182,F182-D213,0)</f>
        <v>1.075</v>
      </c>
      <c r="G213" s="79" t="n">
        <f aca="false">IF(D213&gt;F182,D213-F182,0)</f>
        <v>0</v>
      </c>
      <c r="H213" s="73"/>
      <c r="I213" s="73"/>
      <c r="J213" s="73"/>
    </row>
    <row r="214" customFormat="false" ht="13.5" hidden="false" customHeight="false" outlineLevel="0" collapsed="false">
      <c r="A214" s="56"/>
      <c r="B214" s="28"/>
      <c r="C214" s="56"/>
      <c r="D214" s="28"/>
      <c r="E214" s="28"/>
      <c r="F214" s="72" t="n">
        <f aca="false">AVERAGE(F183:F213)</f>
        <v>0.793709677419355</v>
      </c>
      <c r="G214" s="72" t="n">
        <f aca="false">AVERAGE(G183:G213)</f>
        <v>0.0246774193548387</v>
      </c>
      <c r="H214" s="73"/>
      <c r="I214" s="73"/>
      <c r="J214" s="73"/>
    </row>
    <row r="215" customFormat="false" ht="12.75" hidden="false" customHeight="false" outlineLevel="0" collapsed="false">
      <c r="A215" s="56"/>
      <c r="B215" s="28"/>
      <c r="C215" s="56"/>
      <c r="D215" s="28"/>
      <c r="E215" s="28"/>
      <c r="G215" s="73"/>
      <c r="H215" s="73"/>
      <c r="I215" s="73"/>
      <c r="J215" s="73"/>
    </row>
    <row r="216" customFormat="false" ht="12.75" hidden="false" customHeight="false" outlineLevel="0" collapsed="false">
      <c r="A216" s="56"/>
      <c r="B216" s="28"/>
      <c r="C216" s="56"/>
      <c r="D216" s="28"/>
      <c r="E216" s="28"/>
    </row>
    <row r="217" customFormat="false" ht="12.75" hidden="false" customHeight="false" outlineLevel="0" collapsed="false">
      <c r="A217" s="56"/>
      <c r="B217" s="28"/>
      <c r="C217" s="56" t="n">
        <v>35462</v>
      </c>
      <c r="G217" s="73"/>
      <c r="H217" s="73"/>
      <c r="I217" s="73"/>
      <c r="J217" s="73"/>
      <c r="K217" s="75"/>
      <c r="L217" s="75"/>
    </row>
    <row r="218" customFormat="false" ht="12.75" hidden="false" customHeight="false" outlineLevel="0" collapsed="false">
      <c r="A218" s="56" t="n">
        <f aca="false">C217</f>
        <v>35462</v>
      </c>
      <c r="B218" s="28"/>
      <c r="C218" s="56"/>
      <c r="D218" s="28" t="n">
        <f aca="false">VLOOKUP($A218,cash,D$4,FALSE())</f>
        <v>3.015</v>
      </c>
      <c r="E218" s="28"/>
      <c r="G218" s="73"/>
      <c r="H218" s="73"/>
      <c r="I218" s="73"/>
      <c r="K218" s="75"/>
      <c r="L218" s="75"/>
    </row>
    <row r="219" customFormat="false" ht="12.75" hidden="false" customHeight="false" outlineLevel="0" collapsed="false">
      <c r="A219" s="56" t="n">
        <f aca="false">A218+1</f>
        <v>35463</v>
      </c>
      <c r="B219" s="28"/>
      <c r="C219" s="56"/>
      <c r="D219" s="28" t="n">
        <f aca="false">VLOOKUP($A219,cash,D$4,FALSE())</f>
        <v>3.015</v>
      </c>
      <c r="E219" s="28"/>
      <c r="G219" s="73"/>
      <c r="H219" s="73"/>
      <c r="I219" s="73"/>
      <c r="K219" s="75"/>
      <c r="L219" s="75"/>
    </row>
    <row r="220" customFormat="false" ht="12.75" hidden="false" customHeight="false" outlineLevel="0" collapsed="false">
      <c r="A220" s="56" t="n">
        <f aca="false">A219+1</f>
        <v>35464</v>
      </c>
      <c r="B220" s="28"/>
      <c r="C220" s="56"/>
      <c r="D220" s="28" t="n">
        <f aca="false">VLOOKUP($A220,cash,D$4,FALSE())</f>
        <v>2.48</v>
      </c>
      <c r="E220" s="28"/>
      <c r="G220" s="73"/>
      <c r="H220" s="73"/>
      <c r="I220" s="73"/>
      <c r="K220" s="75"/>
      <c r="L220" s="75"/>
    </row>
    <row r="221" customFormat="false" ht="12.75" hidden="false" customHeight="false" outlineLevel="0" collapsed="false">
      <c r="A221" s="56" t="n">
        <f aca="false">A220+1</f>
        <v>35465</v>
      </c>
      <c r="B221" s="28"/>
      <c r="C221" s="56"/>
      <c r="D221" s="28" t="n">
        <f aca="false">VLOOKUP($A221,cash,D$4,FALSE())</f>
        <v>2.575</v>
      </c>
      <c r="E221" s="28"/>
      <c r="G221" s="73"/>
      <c r="H221" s="73"/>
      <c r="I221" s="73"/>
      <c r="K221" s="75"/>
      <c r="L221" s="75"/>
    </row>
    <row r="222" customFormat="false" ht="12.75" hidden="false" customHeight="false" outlineLevel="0" collapsed="false">
      <c r="A222" s="56" t="n">
        <f aca="false">A221+1</f>
        <v>35466</v>
      </c>
      <c r="B222" s="28"/>
      <c r="C222" s="56"/>
      <c r="D222" s="28" t="n">
        <f aca="false">VLOOKUP($A222,cash,D$4,FALSE())</f>
        <v>2.65</v>
      </c>
      <c r="E222" s="28"/>
      <c r="G222" s="73"/>
      <c r="H222" s="73"/>
      <c r="I222" s="73"/>
      <c r="K222" s="75"/>
      <c r="L222" s="75"/>
    </row>
    <row r="223" customFormat="false" ht="12.75" hidden="false" customHeight="false" outlineLevel="0" collapsed="false">
      <c r="A223" s="56" t="n">
        <f aca="false">A222+1</f>
        <v>35467</v>
      </c>
      <c r="B223" s="28"/>
      <c r="C223" s="56"/>
      <c r="D223" s="28" t="n">
        <f aca="false">VLOOKUP($A223,cash,D$4,FALSE())</f>
        <v>2.495</v>
      </c>
      <c r="E223" s="28"/>
      <c r="G223" s="73"/>
      <c r="H223" s="73"/>
      <c r="I223" s="73"/>
      <c r="K223" s="75"/>
      <c r="L223" s="75"/>
    </row>
    <row r="224" customFormat="false" ht="12.75" hidden="false" customHeight="false" outlineLevel="0" collapsed="false">
      <c r="A224" s="56" t="n">
        <f aca="false">A223+1</f>
        <v>35468</v>
      </c>
      <c r="B224" s="28"/>
      <c r="C224" s="56"/>
      <c r="D224" s="28" t="n">
        <f aca="false">VLOOKUP($A224,cash,D$4,FALSE())</f>
        <v>2.495</v>
      </c>
      <c r="E224" s="28"/>
      <c r="G224" s="73"/>
      <c r="H224" s="73"/>
      <c r="I224" s="73"/>
      <c r="K224" s="75"/>
      <c r="L224" s="75"/>
    </row>
    <row r="225" customFormat="false" ht="12.75" hidden="false" customHeight="false" outlineLevel="0" collapsed="false">
      <c r="A225" s="56" t="n">
        <f aca="false">A224+1</f>
        <v>35469</v>
      </c>
      <c r="B225" s="28"/>
      <c r="C225" s="56"/>
      <c r="D225" s="28" t="n">
        <f aca="false">VLOOKUP($A225,cash,D$4,FALSE())</f>
        <v>2.495</v>
      </c>
      <c r="E225" s="28"/>
      <c r="G225" s="73"/>
      <c r="H225" s="73"/>
      <c r="I225" s="73"/>
      <c r="K225" s="75"/>
      <c r="L225" s="75"/>
    </row>
    <row r="226" customFormat="false" ht="12.75" hidden="false" customHeight="false" outlineLevel="0" collapsed="false">
      <c r="A226" s="56" t="n">
        <f aca="false">A225+1</f>
        <v>35470</v>
      </c>
      <c r="B226" s="28"/>
      <c r="C226" s="56"/>
      <c r="D226" s="28" t="n">
        <f aca="false">VLOOKUP($A226,cash,D$4,FALSE())</f>
        <v>2.495</v>
      </c>
      <c r="E226" s="28"/>
      <c r="G226" s="73"/>
      <c r="H226" s="73"/>
      <c r="I226" s="73"/>
      <c r="K226" s="75"/>
      <c r="L226" s="75"/>
    </row>
    <row r="227" customFormat="false" ht="12.75" hidden="false" customHeight="false" outlineLevel="0" collapsed="false">
      <c r="A227" s="56" t="n">
        <f aca="false">A226+1</f>
        <v>35471</v>
      </c>
      <c r="B227" s="28"/>
      <c r="C227" s="56"/>
      <c r="D227" s="28" t="n">
        <f aca="false">VLOOKUP($A227,cash,D$4,FALSE())</f>
        <v>2.445</v>
      </c>
      <c r="E227" s="28"/>
      <c r="G227" s="73"/>
      <c r="H227" s="73"/>
      <c r="I227" s="73"/>
      <c r="K227" s="75"/>
      <c r="L227" s="75"/>
    </row>
    <row r="228" customFormat="false" ht="12.75" hidden="false" customHeight="false" outlineLevel="0" collapsed="false">
      <c r="A228" s="56" t="n">
        <f aca="false">A227+1</f>
        <v>35472</v>
      </c>
      <c r="B228" s="28"/>
      <c r="C228" s="56"/>
      <c r="D228" s="28" t="n">
        <f aca="false">VLOOKUP($A228,cash,D$4,FALSE())</f>
        <v>2.33</v>
      </c>
      <c r="E228" s="28"/>
      <c r="G228" s="73"/>
      <c r="H228" s="73"/>
      <c r="I228" s="73"/>
      <c r="K228" s="75"/>
      <c r="L228" s="75"/>
    </row>
    <row r="229" customFormat="false" ht="12.75" hidden="false" customHeight="false" outlineLevel="0" collapsed="false">
      <c r="A229" s="56" t="n">
        <f aca="false">A228+1</f>
        <v>35473</v>
      </c>
      <c r="B229" s="28"/>
      <c r="C229" s="56"/>
      <c r="D229" s="28" t="n">
        <f aca="false">VLOOKUP($A229,cash,D$4,FALSE())</f>
        <v>2.41</v>
      </c>
      <c r="E229" s="28"/>
      <c r="G229" s="73"/>
      <c r="H229" s="73"/>
      <c r="I229" s="73"/>
      <c r="K229" s="75"/>
      <c r="L229" s="75"/>
    </row>
    <row r="230" customFormat="false" ht="12.75" hidden="false" customHeight="false" outlineLevel="0" collapsed="false">
      <c r="A230" s="56" t="n">
        <f aca="false">A229+1</f>
        <v>35474</v>
      </c>
      <c r="B230" s="28"/>
      <c r="C230" s="56"/>
      <c r="D230" s="28" t="n">
        <f aca="false">VLOOKUP($A230,cash,D$4,FALSE())</f>
        <v>2.23</v>
      </c>
      <c r="E230" s="28"/>
      <c r="G230" s="73"/>
      <c r="H230" s="73"/>
      <c r="I230" s="73"/>
      <c r="K230" s="75"/>
      <c r="L230" s="75"/>
    </row>
    <row r="231" customFormat="false" ht="12.75" hidden="false" customHeight="false" outlineLevel="0" collapsed="false">
      <c r="A231" s="56" t="n">
        <f aca="false">A230+1</f>
        <v>35475</v>
      </c>
      <c r="B231" s="28"/>
      <c r="C231" s="56"/>
      <c r="D231" s="28" t="n">
        <f aca="false">VLOOKUP($A231,cash,D$4,FALSE())</f>
        <v>2.14</v>
      </c>
      <c r="E231" s="28"/>
      <c r="G231" s="73"/>
      <c r="H231" s="73"/>
      <c r="I231" s="73"/>
      <c r="K231" s="75"/>
      <c r="L231" s="75"/>
    </row>
    <row r="232" customFormat="false" ht="12.75" hidden="false" customHeight="false" outlineLevel="0" collapsed="false">
      <c r="A232" s="56" t="n">
        <f aca="false">A231+1</f>
        <v>35476</v>
      </c>
      <c r="B232" s="28"/>
      <c r="C232" s="56"/>
      <c r="D232" s="28" t="n">
        <f aca="false">VLOOKUP($A232,cash,D$4,FALSE())</f>
        <v>2.14</v>
      </c>
      <c r="E232" s="28"/>
      <c r="G232" s="73"/>
      <c r="H232" s="73"/>
      <c r="I232" s="73"/>
      <c r="K232" s="75"/>
      <c r="L232" s="75"/>
    </row>
    <row r="233" customFormat="false" ht="12.75" hidden="false" customHeight="false" outlineLevel="0" collapsed="false">
      <c r="A233" s="56" t="n">
        <f aca="false">A232+1</f>
        <v>35477</v>
      </c>
      <c r="B233" s="28"/>
      <c r="C233" s="56"/>
      <c r="D233" s="28" t="n">
        <f aca="false">VLOOKUP($A233,cash,D$4,FALSE())</f>
        <v>2.14</v>
      </c>
      <c r="E233" s="28"/>
      <c r="G233" s="73"/>
      <c r="H233" s="73"/>
      <c r="I233" s="73"/>
      <c r="K233" s="75"/>
      <c r="L233" s="75"/>
    </row>
    <row r="234" customFormat="false" ht="12.75" hidden="false" customHeight="false" outlineLevel="0" collapsed="false">
      <c r="A234" s="56" t="n">
        <f aca="false">A233+1</f>
        <v>35478</v>
      </c>
      <c r="B234" s="28"/>
      <c r="C234" s="56"/>
      <c r="D234" s="28" t="n">
        <f aca="false">VLOOKUP($A234,cash,D$4,FALSE())</f>
        <v>2.14</v>
      </c>
      <c r="E234" s="28"/>
      <c r="G234" s="73"/>
      <c r="H234" s="73"/>
      <c r="I234" s="73"/>
      <c r="J234" s="73"/>
    </row>
    <row r="235" customFormat="false" ht="12.75" hidden="false" customHeight="false" outlineLevel="0" collapsed="false">
      <c r="A235" s="56" t="n">
        <f aca="false">A234+1</f>
        <v>35479</v>
      </c>
      <c r="B235" s="28"/>
      <c r="C235" s="56"/>
      <c r="D235" s="28" t="n">
        <f aca="false">VLOOKUP($A235,cash,D$4,FALSE())</f>
        <v>1.825</v>
      </c>
      <c r="E235" s="28"/>
      <c r="G235" s="73"/>
      <c r="H235" s="73"/>
      <c r="I235" s="73"/>
      <c r="J235" s="73"/>
    </row>
    <row r="236" customFormat="false" ht="12.75" hidden="false" customHeight="false" outlineLevel="0" collapsed="false">
      <c r="A236" s="56" t="n">
        <f aca="false">A235+1</f>
        <v>35480</v>
      </c>
      <c r="B236" s="28"/>
      <c r="C236" s="56"/>
      <c r="D236" s="28" t="n">
        <f aca="false">VLOOKUP($A236,cash,D$4,FALSE())</f>
        <v>1.94</v>
      </c>
      <c r="E236" s="28"/>
      <c r="G236" s="73"/>
      <c r="H236" s="73"/>
      <c r="I236" s="73"/>
      <c r="J236" s="73"/>
    </row>
    <row r="237" customFormat="false" ht="12.75" hidden="false" customHeight="false" outlineLevel="0" collapsed="false">
      <c r="A237" s="56" t="n">
        <f aca="false">A236+1</f>
        <v>35481</v>
      </c>
      <c r="B237" s="28"/>
      <c r="C237" s="56"/>
      <c r="D237" s="28" t="n">
        <f aca="false">VLOOKUP($A237,cash,D$4,FALSE())</f>
        <v>1.915</v>
      </c>
      <c r="E237" s="28"/>
      <c r="G237" s="73"/>
      <c r="H237" s="73"/>
      <c r="I237" s="73"/>
      <c r="J237" s="73"/>
    </row>
    <row r="238" customFormat="false" ht="12.75" hidden="false" customHeight="false" outlineLevel="0" collapsed="false">
      <c r="A238" s="56" t="n">
        <f aca="false">A237+1</f>
        <v>35482</v>
      </c>
      <c r="B238" s="28"/>
      <c r="C238" s="56"/>
      <c r="D238" s="28" t="n">
        <f aca="false">VLOOKUP($A238,cash,D$4,FALSE())</f>
        <v>1.905</v>
      </c>
      <c r="E238" s="28"/>
      <c r="G238" s="73"/>
      <c r="H238" s="73"/>
      <c r="I238" s="73"/>
      <c r="J238" s="73"/>
    </row>
    <row r="239" customFormat="false" ht="12.75" hidden="false" customHeight="false" outlineLevel="0" collapsed="false">
      <c r="A239" s="56" t="n">
        <f aca="false">A238+1</f>
        <v>35483</v>
      </c>
      <c r="B239" s="28"/>
      <c r="C239" s="56"/>
      <c r="D239" s="28" t="n">
        <f aca="false">VLOOKUP($A239,cash,D$4,FALSE())</f>
        <v>1.905</v>
      </c>
      <c r="E239" s="28"/>
      <c r="G239" s="73"/>
      <c r="H239" s="73"/>
      <c r="I239" s="73"/>
      <c r="J239" s="73"/>
    </row>
    <row r="240" customFormat="false" ht="12.75" hidden="false" customHeight="false" outlineLevel="0" collapsed="false">
      <c r="A240" s="56" t="n">
        <f aca="false">A239+1</f>
        <v>35484</v>
      </c>
      <c r="B240" s="28"/>
      <c r="C240" s="56"/>
      <c r="D240" s="28" t="n">
        <f aca="false">VLOOKUP($A240,cash,D$4,FALSE())</f>
        <v>1.905</v>
      </c>
      <c r="E240" s="28"/>
      <c r="G240" s="73"/>
      <c r="H240" s="73"/>
      <c r="I240" s="73"/>
      <c r="J240" s="73"/>
    </row>
    <row r="241" customFormat="false" ht="12.75" hidden="false" customHeight="false" outlineLevel="0" collapsed="false">
      <c r="A241" s="56" t="n">
        <f aca="false">A240+1</f>
        <v>35485</v>
      </c>
      <c r="B241" s="28"/>
      <c r="C241" s="56"/>
      <c r="D241" s="28" t="n">
        <f aca="false">VLOOKUP($A241,cash,D$4,FALSE())</f>
        <v>1.91</v>
      </c>
      <c r="E241" s="28"/>
      <c r="G241" s="73"/>
      <c r="H241" s="73"/>
      <c r="I241" s="73"/>
      <c r="J241" s="73"/>
    </row>
    <row r="242" customFormat="false" ht="12.75" hidden="false" customHeight="false" outlineLevel="0" collapsed="false">
      <c r="A242" s="56" t="n">
        <f aca="false">A241+1</f>
        <v>35486</v>
      </c>
      <c r="B242" s="28"/>
      <c r="C242" s="56"/>
      <c r="D242" s="28" t="n">
        <f aca="false">VLOOKUP($A242,cash,D$4,FALSE())</f>
        <v>1.82</v>
      </c>
      <c r="E242" s="28"/>
      <c r="G242" s="73"/>
      <c r="H242" s="73"/>
      <c r="I242" s="73"/>
      <c r="J242" s="73"/>
    </row>
    <row r="243" customFormat="false" ht="12.75" hidden="false" customHeight="false" outlineLevel="0" collapsed="false">
      <c r="A243" s="56" t="n">
        <f aca="false">A242+1</f>
        <v>35487</v>
      </c>
      <c r="B243" s="28"/>
      <c r="C243" s="56"/>
      <c r="D243" s="28" t="n">
        <f aca="false">VLOOKUP($A243,cash,D$4,FALSE())</f>
        <v>1.86</v>
      </c>
      <c r="E243" s="28"/>
      <c r="G243" s="73"/>
      <c r="H243" s="73"/>
      <c r="I243" s="73"/>
      <c r="J243" s="73"/>
    </row>
    <row r="244" customFormat="false" ht="12.75" hidden="false" customHeight="false" outlineLevel="0" collapsed="false">
      <c r="A244" s="56" t="n">
        <f aca="false">A243+1</f>
        <v>35488</v>
      </c>
      <c r="B244" s="28"/>
      <c r="C244" s="56"/>
      <c r="D244" s="28" t="n">
        <f aca="false">VLOOKUP($A244,cash,D$4,FALSE())</f>
        <v>1.86</v>
      </c>
      <c r="E244" s="28"/>
      <c r="G244" s="73"/>
      <c r="H244" s="73"/>
      <c r="I244" s="73"/>
      <c r="J244" s="73"/>
    </row>
    <row r="245" customFormat="false" ht="12.75" hidden="false" customHeight="false" outlineLevel="0" collapsed="false">
      <c r="A245" s="56" t="n">
        <f aca="false">A244+1</f>
        <v>35489</v>
      </c>
      <c r="B245" s="28"/>
      <c r="C245" s="56"/>
      <c r="D245" s="28" t="n">
        <f aca="false">VLOOKUP($A245,cash,D$4,FALSE())</f>
        <v>1.86</v>
      </c>
      <c r="E245" s="28"/>
      <c r="G245" s="73"/>
      <c r="H245" s="73"/>
      <c r="I245" s="73"/>
      <c r="J245" s="73"/>
    </row>
    <row r="246" customFormat="false" ht="12.75" hidden="false" customHeight="false" outlineLevel="0" collapsed="false">
      <c r="A246" s="56"/>
      <c r="B246" s="28"/>
      <c r="C246" s="56"/>
      <c r="D246" s="28"/>
      <c r="E246" s="28"/>
      <c r="G246" s="73"/>
      <c r="H246" s="73"/>
      <c r="I246" s="73"/>
      <c r="J246" s="73"/>
    </row>
    <row r="247" customFormat="false" ht="12.75" hidden="false" customHeight="false" outlineLevel="0" collapsed="false">
      <c r="A247" s="56"/>
      <c r="B247" s="28"/>
      <c r="C247" s="56"/>
      <c r="D247" s="28"/>
      <c r="E247" s="28"/>
      <c r="G247" s="73"/>
      <c r="H247" s="73"/>
      <c r="I247" s="73"/>
      <c r="J247" s="73"/>
    </row>
    <row r="248" customFormat="false" ht="12.75" hidden="false" customHeight="false" outlineLevel="0" collapsed="false">
      <c r="A248" s="56"/>
      <c r="B248" s="28"/>
      <c r="C248" s="56"/>
      <c r="D248" s="28"/>
      <c r="E248" s="28"/>
      <c r="G248" s="73"/>
      <c r="H248" s="73"/>
      <c r="I248" s="73"/>
      <c r="J248" s="73"/>
    </row>
    <row r="249" customFormat="false" ht="13.5" hidden="false" customHeight="false" outlineLevel="0" collapsed="false">
      <c r="A249" s="56"/>
      <c r="B249" s="28"/>
      <c r="C249" s="56" t="n">
        <v>35490</v>
      </c>
      <c r="F249" s="72" t="n">
        <f aca="false">VLOOKUP($C249,index,2,FALSE())</f>
        <v>1.78</v>
      </c>
      <c r="H249" s="73"/>
      <c r="I249" s="73"/>
      <c r="J249" s="73"/>
      <c r="K249" s="75"/>
      <c r="L249" s="75"/>
    </row>
    <row r="250" customFormat="false" ht="13.5" hidden="false" customHeight="false" outlineLevel="0" collapsed="false">
      <c r="A250" s="56" t="n">
        <f aca="false">C249</f>
        <v>35490</v>
      </c>
      <c r="B250" s="28"/>
      <c r="C250" s="56"/>
      <c r="D250" s="28" t="n">
        <f aca="false">VLOOKUP($A250,cash,D$4,FALSE())</f>
        <v>1.86</v>
      </c>
      <c r="E250" s="28"/>
      <c r="F250" s="14" t="n">
        <f aca="false">IF(D250&lt;F249,F249-D250,0)</f>
        <v>0</v>
      </c>
      <c r="G250" s="36" t="n">
        <f aca="false">IF(D250&gt;F249,D250-F249,0)</f>
        <v>0.0800000000000001</v>
      </c>
      <c r="H250" s="73"/>
      <c r="I250" s="73"/>
      <c r="K250" s="75"/>
      <c r="L250" s="75"/>
    </row>
    <row r="251" customFormat="false" ht="12.75" hidden="false" customHeight="false" outlineLevel="0" collapsed="false">
      <c r="A251" s="56" t="n">
        <f aca="false">A250+1</f>
        <v>35491</v>
      </c>
      <c r="B251" s="28"/>
      <c r="C251" s="56"/>
      <c r="D251" s="28" t="n">
        <f aca="false">VLOOKUP($A251,cash,D$4,FALSE())</f>
        <v>1.86</v>
      </c>
      <c r="E251" s="28"/>
      <c r="F251" s="13" t="n">
        <f aca="false">IF(D251&lt;F249,F249-D251,0)</f>
        <v>0</v>
      </c>
      <c r="G251" s="41" t="n">
        <f aca="false">IF(D251&gt;F249,D251-F249,0)</f>
        <v>0.0800000000000001</v>
      </c>
      <c r="H251" s="73"/>
      <c r="I251" s="73"/>
      <c r="K251" s="75"/>
      <c r="L251" s="75"/>
    </row>
    <row r="252" customFormat="false" ht="12.75" hidden="false" customHeight="false" outlineLevel="0" collapsed="false">
      <c r="A252" s="56" t="n">
        <f aca="false">A251+1</f>
        <v>35492</v>
      </c>
      <c r="B252" s="28"/>
      <c r="C252" s="56"/>
      <c r="D252" s="28" t="n">
        <f aca="false">VLOOKUP($A252,cash,D$4,FALSE())</f>
        <v>1.8</v>
      </c>
      <c r="E252" s="28"/>
      <c r="F252" s="13" t="n">
        <f aca="false">IF(D252&lt;F249,F249-D252,0)</f>
        <v>0</v>
      </c>
      <c r="G252" s="41" t="n">
        <f aca="false">IF(D252&gt;F249,D252-F249,0)</f>
        <v>0.02</v>
      </c>
      <c r="H252" s="73"/>
      <c r="I252" s="73"/>
      <c r="K252" s="75"/>
      <c r="L252" s="75"/>
    </row>
    <row r="253" customFormat="false" ht="12.75" hidden="false" customHeight="false" outlineLevel="0" collapsed="false">
      <c r="A253" s="56" t="n">
        <f aca="false">A252+1</f>
        <v>35493</v>
      </c>
      <c r="B253" s="28"/>
      <c r="C253" s="56"/>
      <c r="D253" s="28" t="n">
        <f aca="false">VLOOKUP($A253,cash,D$4,FALSE())</f>
        <v>1.85</v>
      </c>
      <c r="E253" s="28"/>
      <c r="F253" s="13" t="n">
        <f aca="false">IF(D253&lt;F249,F249-D253,0)</f>
        <v>0</v>
      </c>
      <c r="G253" s="41" t="n">
        <f aca="false">IF(D253&gt;F249,D253-F249,0)</f>
        <v>0.0700000000000001</v>
      </c>
      <c r="H253" s="73"/>
      <c r="I253" s="73"/>
      <c r="K253" s="75"/>
      <c r="L253" s="75"/>
    </row>
    <row r="254" customFormat="false" ht="12.75" hidden="false" customHeight="false" outlineLevel="0" collapsed="false">
      <c r="A254" s="56" t="n">
        <f aca="false">A253+1</f>
        <v>35494</v>
      </c>
      <c r="B254" s="28"/>
      <c r="C254" s="56"/>
      <c r="D254" s="28" t="n">
        <f aca="false">VLOOKUP($A254,cash,D$4,FALSE())</f>
        <v>1.93</v>
      </c>
      <c r="E254" s="28"/>
      <c r="F254" s="13" t="n">
        <f aca="false">IF(D254&lt;F249,F249-D254,0)</f>
        <v>0</v>
      </c>
      <c r="G254" s="41" t="n">
        <f aca="false">IF(D254&gt;F249,D254-F249,0)</f>
        <v>0.15</v>
      </c>
      <c r="H254" s="73"/>
      <c r="I254" s="73"/>
      <c r="K254" s="75"/>
      <c r="L254" s="75"/>
    </row>
    <row r="255" customFormat="false" ht="12.75" hidden="false" customHeight="false" outlineLevel="0" collapsed="false">
      <c r="A255" s="56" t="n">
        <f aca="false">A254+1</f>
        <v>35495</v>
      </c>
      <c r="B255" s="28"/>
      <c r="C255" s="56"/>
      <c r="D255" s="28" t="n">
        <f aca="false">VLOOKUP($A255,cash,D$4,FALSE())</f>
        <v>1.83</v>
      </c>
      <c r="E255" s="28"/>
      <c r="F255" s="13" t="n">
        <f aca="false">IF(D255&lt;F249,F249-D255,0)</f>
        <v>0</v>
      </c>
      <c r="G255" s="41" t="n">
        <f aca="false">IF(D255&gt;F249,D255-F249,0)</f>
        <v>0.05</v>
      </c>
      <c r="H255" s="73"/>
      <c r="I255" s="73"/>
      <c r="K255" s="75"/>
      <c r="L255" s="75"/>
    </row>
    <row r="256" customFormat="false" ht="12.75" hidden="false" customHeight="false" outlineLevel="0" collapsed="false">
      <c r="A256" s="56" t="n">
        <f aca="false">A255+1</f>
        <v>35496</v>
      </c>
      <c r="B256" s="28"/>
      <c r="C256" s="56"/>
      <c r="D256" s="28" t="n">
        <f aca="false">VLOOKUP($A256,cash,D$4,FALSE())</f>
        <v>1.9</v>
      </c>
      <c r="E256" s="28"/>
      <c r="F256" s="13" t="n">
        <f aca="false">IF(D256&lt;F249,F249-D256,0)</f>
        <v>0</v>
      </c>
      <c r="G256" s="41" t="n">
        <f aca="false">IF(D256&gt;F249,D256-F249,0)</f>
        <v>0.12</v>
      </c>
      <c r="H256" s="73"/>
      <c r="I256" s="73"/>
      <c r="K256" s="75"/>
      <c r="L256" s="75"/>
    </row>
    <row r="257" customFormat="false" ht="12.75" hidden="false" customHeight="false" outlineLevel="0" collapsed="false">
      <c r="A257" s="56" t="n">
        <f aca="false">A256+1</f>
        <v>35497</v>
      </c>
      <c r="B257" s="28"/>
      <c r="C257" s="56"/>
      <c r="D257" s="28" t="n">
        <f aca="false">VLOOKUP($A257,cash,D$4,FALSE())</f>
        <v>1.9</v>
      </c>
      <c r="E257" s="28"/>
      <c r="F257" s="13" t="n">
        <f aca="false">IF(D257&lt;F249,F249-D257,0)</f>
        <v>0</v>
      </c>
      <c r="G257" s="41" t="n">
        <f aca="false">IF(D257&gt;F249,D257-F249,0)</f>
        <v>0.12</v>
      </c>
      <c r="H257" s="73"/>
      <c r="I257" s="73"/>
      <c r="K257" s="75"/>
      <c r="L257" s="75"/>
    </row>
    <row r="258" customFormat="false" ht="12.75" hidden="false" customHeight="false" outlineLevel="0" collapsed="false">
      <c r="A258" s="56" t="n">
        <f aca="false">A257+1</f>
        <v>35498</v>
      </c>
      <c r="B258" s="28"/>
      <c r="C258" s="56"/>
      <c r="D258" s="28" t="n">
        <f aca="false">VLOOKUP($A258,cash,D$4,FALSE())</f>
        <v>1.9</v>
      </c>
      <c r="E258" s="28"/>
      <c r="F258" s="13" t="n">
        <f aca="false">IF(D258&lt;F249,F249-D258,0)</f>
        <v>0</v>
      </c>
      <c r="G258" s="41" t="n">
        <f aca="false">IF(D258&gt;F249,D258-F249,0)</f>
        <v>0.12</v>
      </c>
      <c r="H258" s="73"/>
      <c r="I258" s="73"/>
      <c r="K258" s="75"/>
      <c r="L258" s="75"/>
    </row>
    <row r="259" customFormat="false" ht="12.75" hidden="false" customHeight="false" outlineLevel="0" collapsed="false">
      <c r="A259" s="56" t="n">
        <f aca="false">A258+1</f>
        <v>35499</v>
      </c>
      <c r="B259" s="28"/>
      <c r="C259" s="56"/>
      <c r="D259" s="28" t="n">
        <f aca="false">VLOOKUP($A259,cash,D$4,FALSE())</f>
        <v>1.94</v>
      </c>
      <c r="E259" s="28"/>
      <c r="F259" s="13" t="n">
        <f aca="false">IF(D259&lt;F249,F249-D259,0)</f>
        <v>0</v>
      </c>
      <c r="G259" s="41" t="n">
        <f aca="false">IF(D259&gt;F249,D259-F249,0)</f>
        <v>0.16</v>
      </c>
      <c r="H259" s="73"/>
      <c r="I259" s="73"/>
      <c r="K259" s="75"/>
      <c r="L259" s="75"/>
    </row>
    <row r="260" customFormat="false" ht="12.75" hidden="false" customHeight="false" outlineLevel="0" collapsed="false">
      <c r="A260" s="56" t="n">
        <f aca="false">A259+1</f>
        <v>35500</v>
      </c>
      <c r="B260" s="28"/>
      <c r="C260" s="56"/>
      <c r="D260" s="28" t="n">
        <f aca="false">VLOOKUP($A260,cash,D$4,FALSE())</f>
        <v>1.91</v>
      </c>
      <c r="E260" s="28"/>
      <c r="F260" s="13" t="n">
        <f aca="false">IF(D260&lt;F249,F249-D260,0)</f>
        <v>0</v>
      </c>
      <c r="G260" s="41" t="n">
        <f aca="false">IF(D260&gt;F249,D260-F249,0)</f>
        <v>0.13</v>
      </c>
      <c r="H260" s="73"/>
      <c r="I260" s="73"/>
      <c r="K260" s="75"/>
      <c r="L260" s="75"/>
    </row>
    <row r="261" customFormat="false" ht="12.75" hidden="false" customHeight="false" outlineLevel="0" collapsed="false">
      <c r="A261" s="56" t="n">
        <f aca="false">A260+1</f>
        <v>35501</v>
      </c>
      <c r="B261" s="28"/>
      <c r="C261" s="56"/>
      <c r="D261" s="28" t="n">
        <f aca="false">VLOOKUP($A261,cash,D$4,FALSE())</f>
        <v>1.96</v>
      </c>
      <c r="E261" s="28"/>
      <c r="F261" s="13" t="n">
        <f aca="false">IF(D261&lt;F249,F249-D261,0)</f>
        <v>0</v>
      </c>
      <c r="G261" s="41" t="n">
        <f aca="false">IF(D261&gt;F249,D261-F249,0)</f>
        <v>0.18</v>
      </c>
      <c r="H261" s="73"/>
      <c r="I261" s="73"/>
      <c r="K261" s="75"/>
      <c r="L261" s="75"/>
    </row>
    <row r="262" customFormat="false" ht="12.75" hidden="false" customHeight="false" outlineLevel="0" collapsed="false">
      <c r="A262" s="56" t="n">
        <f aca="false">A261+1</f>
        <v>35502</v>
      </c>
      <c r="B262" s="28"/>
      <c r="C262" s="56"/>
      <c r="D262" s="28" t="n">
        <f aca="false">VLOOKUP($A262,cash,D$4,FALSE())</f>
        <v>1.98</v>
      </c>
      <c r="E262" s="28"/>
      <c r="F262" s="13" t="n">
        <f aca="false">IF(D262&lt;F249,F249-D262,0)</f>
        <v>0</v>
      </c>
      <c r="G262" s="41" t="n">
        <f aca="false">IF(D262&gt;F249,D262-F249,0)</f>
        <v>0.2</v>
      </c>
      <c r="H262" s="73"/>
      <c r="I262" s="73"/>
      <c r="K262" s="75"/>
      <c r="L262" s="75"/>
    </row>
    <row r="263" customFormat="false" ht="12.75" hidden="false" customHeight="false" outlineLevel="0" collapsed="false">
      <c r="A263" s="56" t="n">
        <f aca="false">A262+1</f>
        <v>35503</v>
      </c>
      <c r="B263" s="28"/>
      <c r="C263" s="56"/>
      <c r="D263" s="28" t="n">
        <f aca="false">VLOOKUP($A263,cash,D$4,FALSE())</f>
        <v>1.96</v>
      </c>
      <c r="E263" s="28"/>
      <c r="F263" s="13" t="n">
        <f aca="false">IF(D263&lt;F249,F249-D263,0)</f>
        <v>0</v>
      </c>
      <c r="G263" s="41" t="n">
        <f aca="false">IF(D263&gt;F249,D263-F249,0)</f>
        <v>0.18</v>
      </c>
      <c r="H263" s="73"/>
      <c r="I263" s="73"/>
      <c r="K263" s="75"/>
      <c r="L263" s="75"/>
    </row>
    <row r="264" customFormat="false" ht="12.75" hidden="false" customHeight="false" outlineLevel="0" collapsed="false">
      <c r="A264" s="56" t="n">
        <f aca="false">A263+1</f>
        <v>35504</v>
      </c>
      <c r="B264" s="28"/>
      <c r="C264" s="56"/>
      <c r="D264" s="28" t="n">
        <f aca="false">VLOOKUP($A264,cash,D$4,FALSE())</f>
        <v>1.96</v>
      </c>
      <c r="E264" s="28"/>
      <c r="F264" s="13" t="n">
        <f aca="false">IF(D264&lt;F249,F249-D264,0)</f>
        <v>0</v>
      </c>
      <c r="G264" s="41" t="n">
        <f aca="false">IF(D264&gt;F249,D264-F249,0)</f>
        <v>0.18</v>
      </c>
      <c r="H264" s="73"/>
      <c r="I264" s="73"/>
      <c r="K264" s="75"/>
      <c r="L264" s="75"/>
    </row>
    <row r="265" customFormat="false" ht="12.75" hidden="false" customHeight="false" outlineLevel="0" collapsed="false">
      <c r="A265" s="56" t="n">
        <f aca="false">A264+1</f>
        <v>35505</v>
      </c>
      <c r="B265" s="28"/>
      <c r="C265" s="56"/>
      <c r="D265" s="28" t="n">
        <f aca="false">VLOOKUP($A265,cash,D$4,FALSE())</f>
        <v>1.96</v>
      </c>
      <c r="E265" s="28"/>
      <c r="F265" s="13" t="n">
        <f aca="false">IF(D265&lt;F249,F249-D265,0)</f>
        <v>0</v>
      </c>
      <c r="G265" s="41" t="n">
        <f aca="false">IF(D265&gt;F249,D265-F249,0)</f>
        <v>0.18</v>
      </c>
      <c r="H265" s="73"/>
      <c r="I265" s="73"/>
      <c r="J265" s="73"/>
    </row>
    <row r="266" customFormat="false" ht="12.75" hidden="false" customHeight="false" outlineLevel="0" collapsed="false">
      <c r="A266" s="56" t="n">
        <f aca="false">A265+1</f>
        <v>35506</v>
      </c>
      <c r="B266" s="28"/>
      <c r="C266" s="56"/>
      <c r="D266" s="28" t="n">
        <f aca="false">VLOOKUP($A266,cash,D$4,FALSE())</f>
        <v>2.01</v>
      </c>
      <c r="E266" s="28"/>
      <c r="F266" s="13" t="n">
        <f aca="false">IF(D266&lt;F249,F249-D266,0)</f>
        <v>0</v>
      </c>
      <c r="G266" s="41" t="n">
        <f aca="false">IF(D266&gt;F249,D266-F249,0)</f>
        <v>0.23</v>
      </c>
      <c r="H266" s="73"/>
      <c r="I266" s="73"/>
      <c r="J266" s="73"/>
    </row>
    <row r="267" customFormat="false" ht="12.75" hidden="false" customHeight="false" outlineLevel="0" collapsed="false">
      <c r="A267" s="56" t="n">
        <f aca="false">A266+1</f>
        <v>35507</v>
      </c>
      <c r="B267" s="28"/>
      <c r="C267" s="56"/>
      <c r="D267" s="28" t="n">
        <f aca="false">VLOOKUP($A267,cash,D$4,FALSE())</f>
        <v>1.9</v>
      </c>
      <c r="E267" s="28"/>
      <c r="F267" s="13" t="n">
        <f aca="false">IF(D267&lt;F249,F249-D267,0)</f>
        <v>0</v>
      </c>
      <c r="G267" s="41" t="n">
        <f aca="false">IF(D267&gt;F249,D267-F249,0)</f>
        <v>0.12</v>
      </c>
      <c r="H267" s="73"/>
      <c r="I267" s="73"/>
      <c r="J267" s="73"/>
    </row>
    <row r="268" customFormat="false" ht="12.75" hidden="false" customHeight="false" outlineLevel="0" collapsed="false">
      <c r="A268" s="56" t="n">
        <f aca="false">A267+1</f>
        <v>35508</v>
      </c>
      <c r="B268" s="28"/>
      <c r="C268" s="56"/>
      <c r="D268" s="28" t="n">
        <f aca="false">VLOOKUP($A268,cash,D$4,FALSE())</f>
        <v>1.88</v>
      </c>
      <c r="E268" s="28"/>
      <c r="F268" s="13" t="n">
        <f aca="false">IF(D268&lt;F249,F249-D268,0)</f>
        <v>0</v>
      </c>
      <c r="G268" s="41" t="n">
        <f aca="false">IF(D268&gt;F249,D268-F249,0)</f>
        <v>0.0999999999999999</v>
      </c>
      <c r="H268" s="73"/>
      <c r="I268" s="73"/>
      <c r="J268" s="73"/>
    </row>
    <row r="269" customFormat="false" ht="12.75" hidden="false" customHeight="false" outlineLevel="0" collapsed="false">
      <c r="A269" s="56" t="n">
        <f aca="false">A268+1</f>
        <v>35509</v>
      </c>
      <c r="B269" s="28"/>
      <c r="C269" s="56"/>
      <c r="D269" s="28" t="n">
        <f aca="false">VLOOKUP($A269,cash,D$4,FALSE())</f>
        <v>1.865</v>
      </c>
      <c r="E269" s="28"/>
      <c r="F269" s="13" t="n">
        <f aca="false">IF(D269&lt;F249,F249-D269,0)</f>
        <v>0</v>
      </c>
      <c r="G269" s="41" t="n">
        <f aca="false">IF(D269&gt;F249,D269-F249,0)</f>
        <v>0.085</v>
      </c>
      <c r="H269" s="73"/>
      <c r="I269" s="73"/>
      <c r="J269" s="73"/>
    </row>
    <row r="270" customFormat="false" ht="12.75" hidden="false" customHeight="false" outlineLevel="0" collapsed="false">
      <c r="A270" s="56" t="n">
        <f aca="false">A269+1</f>
        <v>35510</v>
      </c>
      <c r="B270" s="28"/>
      <c r="C270" s="56"/>
      <c r="D270" s="28" t="n">
        <f aca="false">VLOOKUP($A270,cash,D$4,FALSE())</f>
        <v>1.86</v>
      </c>
      <c r="E270" s="28"/>
      <c r="F270" s="13" t="n">
        <f aca="false">IF(D270&lt;F249,F249-D270,0)</f>
        <v>0</v>
      </c>
      <c r="G270" s="41" t="n">
        <f aca="false">IF(D270&gt;F249,D270-F249,0)</f>
        <v>0.0800000000000001</v>
      </c>
      <c r="H270" s="73"/>
      <c r="I270" s="73"/>
      <c r="J270" s="73"/>
    </row>
    <row r="271" customFormat="false" ht="12.75" hidden="false" customHeight="false" outlineLevel="0" collapsed="false">
      <c r="A271" s="56" t="n">
        <f aca="false">A270+1</f>
        <v>35511</v>
      </c>
      <c r="B271" s="28"/>
      <c r="C271" s="56"/>
      <c r="D271" s="28" t="n">
        <f aca="false">VLOOKUP($A271,cash,D$4,FALSE())</f>
        <v>1.86</v>
      </c>
      <c r="E271" s="28"/>
      <c r="F271" s="13" t="n">
        <f aca="false">IF(D271&lt;F249,F249-D271,0)</f>
        <v>0</v>
      </c>
      <c r="G271" s="41" t="n">
        <f aca="false">IF(D271&gt;F249,D271-F249,0)</f>
        <v>0.0800000000000001</v>
      </c>
      <c r="H271" s="73"/>
      <c r="I271" s="73"/>
      <c r="J271" s="73"/>
    </row>
    <row r="272" customFormat="false" ht="12.75" hidden="false" customHeight="false" outlineLevel="0" collapsed="false">
      <c r="A272" s="56" t="n">
        <f aca="false">A271+1</f>
        <v>35512</v>
      </c>
      <c r="B272" s="28"/>
      <c r="C272" s="56"/>
      <c r="D272" s="28" t="n">
        <f aca="false">VLOOKUP($A272,cash,D$4,FALSE())</f>
        <v>1.86</v>
      </c>
      <c r="E272" s="28"/>
      <c r="F272" s="13" t="n">
        <f aca="false">IF(D272&lt;F249,F249-D272,0)</f>
        <v>0</v>
      </c>
      <c r="G272" s="41" t="n">
        <f aca="false">IF(D272&gt;F249,D272-F249,0)</f>
        <v>0.0800000000000001</v>
      </c>
      <c r="H272" s="73"/>
      <c r="I272" s="73"/>
      <c r="J272" s="73"/>
    </row>
    <row r="273" customFormat="false" ht="12.75" hidden="false" customHeight="false" outlineLevel="0" collapsed="false">
      <c r="A273" s="56" t="n">
        <f aca="false">A272+1</f>
        <v>35513</v>
      </c>
      <c r="B273" s="28"/>
      <c r="C273" s="56"/>
      <c r="D273" s="28" t="n">
        <f aca="false">VLOOKUP($A273,cash,D$4,FALSE())</f>
        <v>1.86</v>
      </c>
      <c r="E273" s="28"/>
      <c r="F273" s="13" t="n">
        <f aca="false">IF(D273&lt;F249,F249-D273,0)</f>
        <v>0</v>
      </c>
      <c r="G273" s="41" t="n">
        <f aca="false">IF(D273&gt;F249,D273-F249,0)</f>
        <v>0.0800000000000001</v>
      </c>
      <c r="H273" s="73"/>
      <c r="I273" s="73"/>
      <c r="J273" s="73"/>
    </row>
    <row r="274" customFormat="false" ht="12.75" hidden="false" customHeight="false" outlineLevel="0" collapsed="false">
      <c r="A274" s="56" t="n">
        <f aca="false">A273+1</f>
        <v>35514</v>
      </c>
      <c r="B274" s="28"/>
      <c r="C274" s="56"/>
      <c r="D274" s="28" t="n">
        <f aca="false">VLOOKUP($A274,cash,D$4,FALSE())</f>
        <v>1.88</v>
      </c>
      <c r="E274" s="28"/>
      <c r="F274" s="13" t="n">
        <f aca="false">IF(D274&lt;F249,F249-D274,0)</f>
        <v>0</v>
      </c>
      <c r="G274" s="41" t="n">
        <f aca="false">IF(D274&gt;F249,D274-F249,0)</f>
        <v>0.0999999999999999</v>
      </c>
      <c r="H274" s="73"/>
      <c r="I274" s="73"/>
      <c r="J274" s="73"/>
    </row>
    <row r="275" customFormat="false" ht="12.75" hidden="false" customHeight="false" outlineLevel="0" collapsed="false">
      <c r="A275" s="56" t="n">
        <f aca="false">A274+1</f>
        <v>35515</v>
      </c>
      <c r="B275" s="28"/>
      <c r="C275" s="56"/>
      <c r="D275" s="28" t="n">
        <f aca="false">VLOOKUP($A275,cash,D$4,FALSE())</f>
        <v>1.905</v>
      </c>
      <c r="E275" s="28"/>
      <c r="F275" s="13" t="n">
        <f aca="false">IF(D275&lt;F249,F249-D275,0)</f>
        <v>0</v>
      </c>
      <c r="G275" s="41" t="n">
        <f aca="false">IF(D275&gt;F249,D275-F249,0)</f>
        <v>0.125</v>
      </c>
      <c r="H275" s="73"/>
      <c r="I275" s="73"/>
      <c r="J275" s="73"/>
    </row>
    <row r="276" customFormat="false" ht="12.75" hidden="false" customHeight="false" outlineLevel="0" collapsed="false">
      <c r="A276" s="56" t="n">
        <f aca="false">A275+1</f>
        <v>35516</v>
      </c>
      <c r="B276" s="28"/>
      <c r="C276" s="56"/>
      <c r="D276" s="28" t="n">
        <f aca="false">VLOOKUP($A276,cash,D$4,FALSE())</f>
        <v>1.895</v>
      </c>
      <c r="E276" s="28"/>
      <c r="F276" s="13" t="n">
        <f aca="false">IF(D276&lt;F249,F249-D276,0)</f>
        <v>0</v>
      </c>
      <c r="G276" s="41" t="n">
        <f aca="false">IF(D276&gt;F249,D276-F249,0)</f>
        <v>0.115</v>
      </c>
      <c r="H276" s="73"/>
      <c r="I276" s="73"/>
      <c r="J276" s="73"/>
    </row>
    <row r="277" customFormat="false" ht="12.75" hidden="false" customHeight="false" outlineLevel="0" collapsed="false">
      <c r="A277" s="56" t="n">
        <f aca="false">A276+1</f>
        <v>35517</v>
      </c>
      <c r="B277" s="28"/>
      <c r="C277" s="56"/>
      <c r="D277" s="28" t="n">
        <f aca="false">VLOOKUP($A277,cash,D$4,FALSE())</f>
        <v>1.895</v>
      </c>
      <c r="E277" s="28"/>
      <c r="F277" s="13" t="n">
        <f aca="false">IF(D277&lt;F249,F249-D277,0)</f>
        <v>0</v>
      </c>
      <c r="G277" s="41" t="n">
        <f aca="false">IF(D277&gt;F249,D277-F249,0)</f>
        <v>0.115</v>
      </c>
      <c r="H277" s="73"/>
      <c r="I277" s="73"/>
      <c r="J277" s="73"/>
    </row>
    <row r="278" customFormat="false" ht="12.75" hidden="false" customHeight="false" outlineLevel="0" collapsed="false">
      <c r="A278" s="56" t="n">
        <f aca="false">A277+1</f>
        <v>35518</v>
      </c>
      <c r="B278" s="28"/>
      <c r="C278" s="56"/>
      <c r="D278" s="28" t="n">
        <f aca="false">VLOOKUP($A278,cash,D$4,FALSE())</f>
        <v>1.895</v>
      </c>
      <c r="E278" s="28"/>
      <c r="F278" s="13" t="n">
        <f aca="false">IF(D278&lt;F249,F249-D278,0)</f>
        <v>0</v>
      </c>
      <c r="G278" s="41" t="n">
        <f aca="false">IF(D278&gt;F249,D278-F249,0)</f>
        <v>0.115</v>
      </c>
      <c r="H278" s="73"/>
      <c r="I278" s="73"/>
      <c r="J278" s="73"/>
    </row>
    <row r="279" customFormat="false" ht="12.75" hidden="false" customHeight="false" outlineLevel="0" collapsed="false">
      <c r="A279" s="56" t="n">
        <f aca="false">A278+1</f>
        <v>35519</v>
      </c>
      <c r="B279" s="28" t="n">
        <v>1</v>
      </c>
      <c r="C279" s="56"/>
      <c r="D279" s="28" t="n">
        <f aca="false">VLOOKUP($A279,cash,D$4,FALSE())</f>
        <v>1.895</v>
      </c>
      <c r="E279" s="28"/>
      <c r="F279" s="13" t="n">
        <f aca="false">IF(D279&lt;F249,F249-D279,0)</f>
        <v>0</v>
      </c>
      <c r="G279" s="41" t="n">
        <f aca="false">IF(D279&gt;F249,D279-F249,0)</f>
        <v>0.115</v>
      </c>
      <c r="H279" s="73"/>
      <c r="I279" s="73"/>
      <c r="J279" s="73"/>
    </row>
    <row r="280" customFormat="false" ht="13.5" hidden="false" customHeight="false" outlineLevel="0" collapsed="false">
      <c r="A280" s="56" t="n">
        <f aca="false">A279+1</f>
        <v>35520</v>
      </c>
      <c r="B280" s="28"/>
      <c r="C280" s="56"/>
      <c r="D280" s="28" t="n">
        <f aca="false">VLOOKUP($A280,cash,D$4,FALSE())</f>
        <v>1.91</v>
      </c>
      <c r="E280" s="28"/>
      <c r="F280" s="78" t="n">
        <f aca="false">IF(D280&lt;F249,F249-D280,0)</f>
        <v>0</v>
      </c>
      <c r="G280" s="79" t="n">
        <f aca="false">IF(D280&gt;F249,D280-F249,0)</f>
        <v>0.13</v>
      </c>
      <c r="H280" s="73"/>
      <c r="I280" s="73"/>
      <c r="J280" s="73"/>
    </row>
    <row r="281" customFormat="false" ht="13.5" hidden="false" customHeight="false" outlineLevel="0" collapsed="false">
      <c r="A281" s="56"/>
      <c r="B281" s="28"/>
      <c r="C281" s="56"/>
      <c r="D281" s="28"/>
      <c r="E281" s="28"/>
      <c r="F281" s="72" t="n">
        <f aca="false">AVERAGE(F250:F280)</f>
        <v>0</v>
      </c>
      <c r="G281" s="72" t="n">
        <f aca="false">AVERAGE(G250:G280)</f>
        <v>0.119032258064516</v>
      </c>
      <c r="H281" s="73"/>
      <c r="I281" s="73"/>
      <c r="J281" s="73"/>
    </row>
    <row r="282" customFormat="false" ht="12.75" hidden="false" customHeight="false" outlineLevel="0" collapsed="false">
      <c r="A282" s="56"/>
      <c r="B282" s="28"/>
      <c r="C282" s="56" t="n">
        <v>35521</v>
      </c>
      <c r="G282" s="73"/>
      <c r="H282" s="73"/>
      <c r="I282" s="73"/>
      <c r="J282" s="73"/>
      <c r="K282" s="75"/>
      <c r="L282" s="75"/>
    </row>
    <row r="283" customFormat="false" ht="12.75" hidden="false" customHeight="false" outlineLevel="0" collapsed="false">
      <c r="A283" s="56" t="n">
        <f aca="false">C282</f>
        <v>35521</v>
      </c>
      <c r="B283" s="28"/>
      <c r="C283" s="56"/>
      <c r="D283" s="28" t="n">
        <f aca="false">VLOOKUP($A283,cash,D$4,FALSE())</f>
        <v>1.925</v>
      </c>
      <c r="E283" s="28"/>
      <c r="G283" s="73"/>
      <c r="H283" s="73"/>
      <c r="I283" s="73"/>
      <c r="K283" s="75"/>
      <c r="L283" s="75"/>
    </row>
    <row r="284" customFormat="false" ht="12.75" hidden="false" customHeight="false" outlineLevel="0" collapsed="false">
      <c r="A284" s="56" t="n">
        <f aca="false">A283+1</f>
        <v>35522</v>
      </c>
      <c r="B284" s="28"/>
      <c r="C284" s="56"/>
      <c r="D284" s="28" t="n">
        <f aca="false">VLOOKUP($A284,cash,D$4,FALSE())</f>
        <v>1.855</v>
      </c>
      <c r="E284" s="28"/>
      <c r="G284" s="73"/>
      <c r="H284" s="73"/>
      <c r="I284" s="73"/>
      <c r="K284" s="75"/>
      <c r="L284" s="75"/>
    </row>
    <row r="285" customFormat="false" ht="12.75" hidden="false" customHeight="false" outlineLevel="0" collapsed="false">
      <c r="A285" s="56" t="n">
        <f aca="false">A284+1</f>
        <v>35523</v>
      </c>
      <c r="B285" s="28"/>
      <c r="C285" s="56"/>
      <c r="D285" s="28" t="n">
        <f aca="false">VLOOKUP($A285,cash,D$4,FALSE())</f>
        <v>1.86</v>
      </c>
      <c r="E285" s="28"/>
      <c r="G285" s="73"/>
      <c r="H285" s="73"/>
      <c r="I285" s="73"/>
      <c r="K285" s="75"/>
      <c r="L285" s="75"/>
    </row>
    <row r="286" customFormat="false" ht="12.75" hidden="false" customHeight="false" outlineLevel="0" collapsed="false">
      <c r="A286" s="56" t="n">
        <f aca="false">A285+1</f>
        <v>35524</v>
      </c>
      <c r="B286" s="28"/>
      <c r="C286" s="56"/>
      <c r="D286" s="28" t="n">
        <f aca="false">VLOOKUP($A286,cash,D$4,FALSE())</f>
        <v>1.915</v>
      </c>
      <c r="E286" s="28"/>
      <c r="G286" s="73"/>
      <c r="H286" s="73"/>
      <c r="I286" s="73"/>
      <c r="K286" s="75"/>
      <c r="L286" s="75"/>
    </row>
    <row r="287" customFormat="false" ht="12.75" hidden="false" customHeight="false" outlineLevel="0" collapsed="false">
      <c r="A287" s="56" t="n">
        <f aca="false">A286+1</f>
        <v>35525</v>
      </c>
      <c r="B287" s="28"/>
      <c r="C287" s="56"/>
      <c r="D287" s="28" t="n">
        <f aca="false">VLOOKUP($A287,cash,D$4,FALSE())</f>
        <v>1.915</v>
      </c>
      <c r="E287" s="28"/>
      <c r="G287" s="73"/>
      <c r="H287" s="73"/>
      <c r="I287" s="73"/>
      <c r="K287" s="75"/>
      <c r="L287" s="75"/>
    </row>
    <row r="288" customFormat="false" ht="12.75" hidden="false" customHeight="false" outlineLevel="0" collapsed="false">
      <c r="A288" s="56" t="n">
        <f aca="false">A287+1</f>
        <v>35526</v>
      </c>
      <c r="B288" s="28"/>
      <c r="C288" s="56"/>
      <c r="D288" s="28" t="n">
        <f aca="false">VLOOKUP($A288,cash,D$4,FALSE())</f>
        <v>1.915</v>
      </c>
      <c r="E288" s="28"/>
      <c r="G288" s="73"/>
      <c r="H288" s="73"/>
      <c r="I288" s="73"/>
      <c r="K288" s="75"/>
      <c r="L288" s="75"/>
    </row>
    <row r="289" customFormat="false" ht="12.75" hidden="false" customHeight="false" outlineLevel="0" collapsed="false">
      <c r="A289" s="56" t="n">
        <f aca="false">A288+1</f>
        <v>35527</v>
      </c>
      <c r="B289" s="28"/>
      <c r="C289" s="56"/>
      <c r="D289" s="28" t="n">
        <f aca="false">VLOOKUP($A289,cash,D$4,FALSE())</f>
        <v>1.99</v>
      </c>
      <c r="E289" s="28"/>
      <c r="G289" s="73"/>
      <c r="H289" s="73"/>
      <c r="I289" s="73"/>
      <c r="K289" s="75"/>
      <c r="L289" s="75"/>
    </row>
    <row r="290" customFormat="false" ht="12.75" hidden="false" customHeight="false" outlineLevel="0" collapsed="false">
      <c r="A290" s="56" t="n">
        <f aca="false">A289+1</f>
        <v>35528</v>
      </c>
      <c r="B290" s="28"/>
      <c r="C290" s="56"/>
      <c r="D290" s="28" t="n">
        <f aca="false">VLOOKUP($A290,cash,D$4,FALSE())</f>
        <v>2.005</v>
      </c>
      <c r="E290" s="28"/>
      <c r="G290" s="73"/>
      <c r="H290" s="73"/>
      <c r="I290" s="73"/>
      <c r="K290" s="75"/>
      <c r="L290" s="75"/>
    </row>
    <row r="291" customFormat="false" ht="12.75" hidden="false" customHeight="false" outlineLevel="0" collapsed="false">
      <c r="A291" s="56" t="n">
        <f aca="false">A290+1</f>
        <v>35529</v>
      </c>
      <c r="B291" s="28"/>
      <c r="C291" s="56"/>
      <c r="D291" s="28" t="n">
        <f aca="false">VLOOKUP($A291,cash,D$4,FALSE())</f>
        <v>1.96</v>
      </c>
      <c r="E291" s="28"/>
      <c r="G291" s="73"/>
      <c r="H291" s="73"/>
      <c r="I291" s="73"/>
      <c r="K291" s="75"/>
      <c r="L291" s="75"/>
    </row>
    <row r="292" customFormat="false" ht="12.75" hidden="false" customHeight="false" outlineLevel="0" collapsed="false">
      <c r="A292" s="56" t="n">
        <f aca="false">A291+1</f>
        <v>35530</v>
      </c>
      <c r="B292" s="28"/>
      <c r="C292" s="56"/>
      <c r="D292" s="28" t="n">
        <f aca="false">VLOOKUP($A292,cash,D$4,FALSE())</f>
        <v>1.96</v>
      </c>
      <c r="E292" s="28"/>
      <c r="G292" s="73"/>
      <c r="H292" s="73"/>
      <c r="I292" s="73"/>
      <c r="K292" s="75"/>
      <c r="L292" s="75"/>
    </row>
    <row r="293" customFormat="false" ht="12.75" hidden="false" customHeight="false" outlineLevel="0" collapsed="false">
      <c r="A293" s="56" t="n">
        <f aca="false">A292+1</f>
        <v>35531</v>
      </c>
      <c r="B293" s="28"/>
      <c r="C293" s="56"/>
      <c r="D293" s="28" t="n">
        <f aca="false">VLOOKUP($A293,cash,D$4,FALSE())</f>
        <v>1.97</v>
      </c>
      <c r="E293" s="28"/>
      <c r="G293" s="73"/>
      <c r="H293" s="73"/>
      <c r="I293" s="73"/>
      <c r="K293" s="75"/>
      <c r="L293" s="75"/>
    </row>
    <row r="294" customFormat="false" ht="12.75" hidden="false" customHeight="false" outlineLevel="0" collapsed="false">
      <c r="A294" s="56" t="n">
        <f aca="false">A293+1</f>
        <v>35532</v>
      </c>
      <c r="B294" s="28"/>
      <c r="C294" s="56"/>
      <c r="D294" s="28" t="n">
        <f aca="false">VLOOKUP($A294,cash,D$4,FALSE())</f>
        <v>1.97</v>
      </c>
      <c r="E294" s="28"/>
      <c r="G294" s="73"/>
      <c r="H294" s="73"/>
      <c r="I294" s="73"/>
      <c r="K294" s="75"/>
      <c r="L294" s="75"/>
    </row>
    <row r="295" customFormat="false" ht="12.75" hidden="false" customHeight="false" outlineLevel="0" collapsed="false">
      <c r="A295" s="56" t="n">
        <f aca="false">A294+1</f>
        <v>35533</v>
      </c>
      <c r="B295" s="28"/>
      <c r="C295" s="56"/>
      <c r="D295" s="28" t="n">
        <f aca="false">VLOOKUP($A295,cash,D$4,FALSE())</f>
        <v>1.97</v>
      </c>
      <c r="E295" s="28"/>
      <c r="G295" s="73"/>
      <c r="H295" s="73"/>
      <c r="I295" s="73"/>
      <c r="K295" s="75"/>
      <c r="L295" s="75"/>
    </row>
    <row r="296" customFormat="false" ht="12.75" hidden="false" customHeight="false" outlineLevel="0" collapsed="false">
      <c r="A296" s="56" t="n">
        <f aca="false">A295+1</f>
        <v>35534</v>
      </c>
      <c r="B296" s="28"/>
      <c r="C296" s="56"/>
      <c r="D296" s="28" t="n">
        <f aca="false">VLOOKUP($A296,cash,D$4,FALSE())</f>
        <v>2</v>
      </c>
      <c r="E296" s="28"/>
      <c r="G296" s="73"/>
      <c r="H296" s="73"/>
      <c r="I296" s="73"/>
      <c r="K296" s="75"/>
      <c r="L296" s="75"/>
    </row>
    <row r="297" customFormat="false" ht="12.75" hidden="false" customHeight="false" outlineLevel="0" collapsed="false">
      <c r="A297" s="56" t="n">
        <f aca="false">A296+1</f>
        <v>35535</v>
      </c>
      <c r="B297" s="28"/>
      <c r="C297" s="56"/>
      <c r="D297" s="28" t="n">
        <f aca="false">VLOOKUP($A297,cash,D$4,FALSE())</f>
        <v>2.005</v>
      </c>
      <c r="E297" s="28"/>
      <c r="G297" s="73"/>
      <c r="H297" s="73"/>
      <c r="I297" s="73"/>
      <c r="K297" s="75"/>
      <c r="L297" s="75"/>
    </row>
    <row r="298" customFormat="false" ht="12.75" hidden="false" customHeight="false" outlineLevel="0" collapsed="false">
      <c r="A298" s="56" t="n">
        <f aca="false">A297+1</f>
        <v>35536</v>
      </c>
      <c r="B298" s="28"/>
      <c r="C298" s="56"/>
      <c r="D298" s="28" t="n">
        <f aca="false">VLOOKUP($A298,cash,D$4,FALSE())</f>
        <v>2.015</v>
      </c>
      <c r="E298" s="28"/>
      <c r="G298" s="73"/>
      <c r="H298" s="73"/>
      <c r="I298" s="73"/>
      <c r="K298" s="75"/>
      <c r="L298" s="75"/>
    </row>
    <row r="299" customFormat="false" ht="12.75" hidden="false" customHeight="false" outlineLevel="0" collapsed="false">
      <c r="A299" s="56" t="n">
        <f aca="false">A298+1</f>
        <v>35537</v>
      </c>
      <c r="B299" s="28"/>
      <c r="C299" s="56"/>
      <c r="D299" s="28" t="n">
        <f aca="false">VLOOKUP($A299,cash,D$4,FALSE())</f>
        <v>2.075</v>
      </c>
      <c r="E299" s="28"/>
      <c r="G299" s="73"/>
      <c r="H299" s="73"/>
      <c r="I299" s="73"/>
      <c r="J299" s="73"/>
    </row>
    <row r="300" customFormat="false" ht="12.75" hidden="false" customHeight="false" outlineLevel="0" collapsed="false">
      <c r="A300" s="56" t="n">
        <f aca="false">A299+1</f>
        <v>35538</v>
      </c>
      <c r="B300" s="28"/>
      <c r="C300" s="56"/>
      <c r="D300" s="28" t="n">
        <f aca="false">VLOOKUP($A300,cash,D$4,FALSE())</f>
        <v>2.075</v>
      </c>
      <c r="E300" s="28"/>
      <c r="G300" s="73"/>
      <c r="H300" s="73"/>
      <c r="I300" s="73"/>
      <c r="J300" s="73"/>
    </row>
    <row r="301" customFormat="false" ht="12.75" hidden="false" customHeight="false" outlineLevel="0" collapsed="false">
      <c r="A301" s="56" t="n">
        <f aca="false">A300+1</f>
        <v>35539</v>
      </c>
      <c r="B301" s="28"/>
      <c r="C301" s="56"/>
      <c r="D301" s="28" t="n">
        <f aca="false">VLOOKUP($A301,cash,D$4,FALSE())</f>
        <v>2.075</v>
      </c>
      <c r="E301" s="28"/>
      <c r="G301" s="73"/>
      <c r="H301" s="73"/>
      <c r="I301" s="73"/>
      <c r="J301" s="73"/>
    </row>
    <row r="302" customFormat="false" ht="12.75" hidden="false" customHeight="false" outlineLevel="0" collapsed="false">
      <c r="A302" s="56" t="n">
        <f aca="false">A301+1</f>
        <v>35540</v>
      </c>
      <c r="B302" s="28"/>
      <c r="C302" s="56"/>
      <c r="D302" s="28" t="n">
        <f aca="false">VLOOKUP($A302,cash,D$4,FALSE())</f>
        <v>2.075</v>
      </c>
      <c r="E302" s="28"/>
      <c r="G302" s="73"/>
      <c r="H302" s="73"/>
      <c r="I302" s="73"/>
      <c r="J302" s="73"/>
    </row>
    <row r="303" customFormat="false" ht="12.75" hidden="false" customHeight="false" outlineLevel="0" collapsed="false">
      <c r="A303" s="56" t="n">
        <f aca="false">A302+1</f>
        <v>35541</v>
      </c>
      <c r="B303" s="28"/>
      <c r="C303" s="56"/>
      <c r="D303" s="28" t="n">
        <f aca="false">VLOOKUP($A303,cash,D$4,FALSE())</f>
        <v>2.08</v>
      </c>
      <c r="E303" s="28"/>
      <c r="G303" s="73"/>
      <c r="H303" s="73"/>
      <c r="I303" s="73"/>
      <c r="J303" s="73"/>
    </row>
    <row r="304" customFormat="false" ht="12.75" hidden="false" customHeight="false" outlineLevel="0" collapsed="false">
      <c r="A304" s="56" t="n">
        <f aca="false">A303+1</f>
        <v>35542</v>
      </c>
      <c r="B304" s="28"/>
      <c r="C304" s="56"/>
      <c r="D304" s="28" t="n">
        <f aca="false">VLOOKUP($A304,cash,D$4,FALSE())</f>
        <v>2.105</v>
      </c>
      <c r="E304" s="28"/>
      <c r="G304" s="73"/>
      <c r="H304" s="73"/>
      <c r="I304" s="73"/>
      <c r="J304" s="73"/>
    </row>
    <row r="305" customFormat="false" ht="12.75" hidden="false" customHeight="false" outlineLevel="0" collapsed="false">
      <c r="A305" s="56" t="n">
        <f aca="false">A304+1</f>
        <v>35543</v>
      </c>
      <c r="B305" s="28"/>
      <c r="C305" s="56"/>
      <c r="D305" s="28" t="n">
        <f aca="false">VLOOKUP($A305,cash,D$4,FALSE())</f>
        <v>2.23</v>
      </c>
      <c r="E305" s="28"/>
      <c r="G305" s="73"/>
      <c r="H305" s="73"/>
      <c r="I305" s="73"/>
      <c r="J305" s="73"/>
    </row>
    <row r="306" customFormat="false" ht="12.75" hidden="false" customHeight="false" outlineLevel="0" collapsed="false">
      <c r="A306" s="56" t="n">
        <f aca="false">A305+1</f>
        <v>35544</v>
      </c>
      <c r="B306" s="28"/>
      <c r="C306" s="56"/>
      <c r="D306" s="28" t="n">
        <f aca="false">VLOOKUP($A306,cash,D$4,FALSE())</f>
        <v>2.115</v>
      </c>
      <c r="E306" s="28"/>
      <c r="G306" s="73"/>
      <c r="H306" s="73"/>
      <c r="I306" s="73"/>
      <c r="J306" s="73"/>
    </row>
    <row r="307" customFormat="false" ht="12.75" hidden="false" customHeight="false" outlineLevel="0" collapsed="false">
      <c r="A307" s="56" t="n">
        <f aca="false">A306+1</f>
        <v>35545</v>
      </c>
      <c r="B307" s="28"/>
      <c r="C307" s="56"/>
      <c r="D307" s="28" t="n">
        <f aca="false">VLOOKUP($A307,cash,D$4,FALSE())</f>
        <v>2.115</v>
      </c>
      <c r="E307" s="28"/>
      <c r="G307" s="73"/>
      <c r="H307" s="73"/>
      <c r="I307" s="73"/>
      <c r="J307" s="73"/>
    </row>
    <row r="308" customFormat="false" ht="12.75" hidden="false" customHeight="false" outlineLevel="0" collapsed="false">
      <c r="A308" s="56" t="n">
        <f aca="false">A307+1</f>
        <v>35546</v>
      </c>
      <c r="B308" s="28"/>
      <c r="C308" s="56"/>
      <c r="D308" s="28" t="n">
        <f aca="false">VLOOKUP($A308,cash,D$4,FALSE())</f>
        <v>2.115</v>
      </c>
      <c r="E308" s="28"/>
      <c r="G308" s="73"/>
      <c r="H308" s="73"/>
      <c r="I308" s="73"/>
      <c r="J308" s="73"/>
    </row>
    <row r="309" customFormat="false" ht="12.75" hidden="false" customHeight="false" outlineLevel="0" collapsed="false">
      <c r="A309" s="56" t="n">
        <f aca="false">A308+1</f>
        <v>35547</v>
      </c>
      <c r="B309" s="28"/>
      <c r="C309" s="56"/>
      <c r="D309" s="28" t="n">
        <f aca="false">VLOOKUP($A309,cash,D$4,FALSE())</f>
        <v>2.115</v>
      </c>
      <c r="E309" s="28"/>
      <c r="G309" s="73"/>
      <c r="H309" s="73"/>
      <c r="I309" s="73"/>
      <c r="J309" s="73"/>
    </row>
    <row r="310" customFormat="false" ht="12.75" hidden="false" customHeight="false" outlineLevel="0" collapsed="false">
      <c r="A310" s="56" t="n">
        <f aca="false">A309+1</f>
        <v>35548</v>
      </c>
      <c r="B310" s="28"/>
      <c r="C310" s="56"/>
      <c r="D310" s="28" t="n">
        <f aca="false">VLOOKUP($A310,cash,D$4,FALSE())</f>
        <v>2.08</v>
      </c>
      <c r="E310" s="28"/>
      <c r="G310" s="73"/>
      <c r="H310" s="73"/>
      <c r="I310" s="73"/>
      <c r="J310" s="73"/>
    </row>
    <row r="311" customFormat="false" ht="12.75" hidden="false" customHeight="false" outlineLevel="0" collapsed="false">
      <c r="A311" s="56" t="n">
        <f aca="false">A310+1</f>
        <v>35549</v>
      </c>
      <c r="B311" s="28"/>
      <c r="C311" s="56"/>
      <c r="D311" s="28" t="n">
        <f aca="false">VLOOKUP($A311,cash,D$4,FALSE())</f>
        <v>2.1</v>
      </c>
      <c r="E311" s="28"/>
      <c r="G311" s="73"/>
      <c r="H311" s="73"/>
      <c r="I311" s="73"/>
      <c r="J311" s="73"/>
    </row>
    <row r="312" customFormat="false" ht="12.75" hidden="false" customHeight="false" outlineLevel="0" collapsed="false">
      <c r="A312" s="56" t="n">
        <f aca="false">A311+1</f>
        <v>35550</v>
      </c>
      <c r="B312" s="28"/>
      <c r="C312" s="56"/>
      <c r="D312" s="28" t="n">
        <f aca="false">VLOOKUP($A312,cash,D$4,FALSE())</f>
        <v>2.125</v>
      </c>
      <c r="E312" s="28"/>
      <c r="G312" s="73"/>
      <c r="H312" s="73"/>
      <c r="I312" s="73"/>
      <c r="J312" s="73"/>
    </row>
    <row r="313" customFormat="false" ht="12.75" hidden="false" customHeight="false" outlineLevel="0" collapsed="false">
      <c r="A313" s="56"/>
      <c r="B313" s="28"/>
      <c r="C313" s="56"/>
      <c r="D313" s="28"/>
      <c r="E313" s="28"/>
      <c r="G313" s="73"/>
      <c r="H313" s="73"/>
    </row>
    <row r="314" customFormat="false" ht="12.75" hidden="false" customHeight="false" outlineLevel="0" collapsed="false">
      <c r="A314" s="56"/>
      <c r="B314" s="28"/>
      <c r="C314" s="56"/>
      <c r="D314" s="28"/>
      <c r="E314" s="28"/>
    </row>
    <row r="315" customFormat="false" ht="12.75" hidden="false" customHeight="false" outlineLevel="0" collapsed="false">
      <c r="A315" s="56"/>
      <c r="B315" s="28"/>
      <c r="C315" s="56"/>
      <c r="D315" s="28"/>
      <c r="E315" s="28"/>
    </row>
    <row r="316" customFormat="false" ht="13.5" hidden="false" customHeight="false" outlineLevel="0" collapsed="false">
      <c r="A316" s="56"/>
      <c r="B316" s="28"/>
      <c r="C316" s="56" t="n">
        <v>35551</v>
      </c>
      <c r="F316" s="72" t="n">
        <f aca="false">VLOOKUP($C316,index,2,FALSE())</f>
        <v>2.15</v>
      </c>
      <c r="H316" s="73"/>
      <c r="I316" s="73"/>
      <c r="J316" s="73"/>
      <c r="K316" s="75"/>
      <c r="L316" s="75"/>
    </row>
    <row r="317" customFormat="false" ht="13.5" hidden="false" customHeight="false" outlineLevel="0" collapsed="false">
      <c r="A317" s="56" t="n">
        <f aca="false">C316</f>
        <v>35551</v>
      </c>
      <c r="B317" s="28"/>
      <c r="C317" s="56"/>
      <c r="D317" s="28" t="n">
        <f aca="false">VLOOKUP($A317,cash,D$4,FALSE())</f>
        <v>2.175</v>
      </c>
      <c r="E317" s="28"/>
      <c r="F317" s="14" t="n">
        <f aca="false">IF(D317&lt;F316,F316-D317,0)</f>
        <v>0</v>
      </c>
      <c r="G317" s="36" t="n">
        <f aca="false">IF(D317&gt;F316,D317-F316,0)</f>
        <v>0.0249999999999999</v>
      </c>
      <c r="H317" s="73"/>
      <c r="I317" s="73"/>
      <c r="K317" s="75"/>
      <c r="L317" s="75"/>
    </row>
    <row r="318" customFormat="false" ht="12.75" hidden="false" customHeight="false" outlineLevel="0" collapsed="false">
      <c r="A318" s="56" t="n">
        <f aca="false">A317+1</f>
        <v>35552</v>
      </c>
      <c r="B318" s="28"/>
      <c r="C318" s="56"/>
      <c r="D318" s="28" t="n">
        <f aca="false">VLOOKUP($A318,cash,D$4,FALSE())</f>
        <v>2.195</v>
      </c>
      <c r="E318" s="28"/>
      <c r="F318" s="13" t="n">
        <f aca="false">IF(D318&lt;F316,F316-D318,0)</f>
        <v>0</v>
      </c>
      <c r="G318" s="41" t="n">
        <f aca="false">IF(D318&gt;F316,D318-F316,0)</f>
        <v>0.0449999999999999</v>
      </c>
      <c r="H318" s="73"/>
      <c r="I318" s="73"/>
      <c r="J318" s="73"/>
    </row>
    <row r="319" customFormat="false" ht="12.75" hidden="false" customHeight="false" outlineLevel="0" collapsed="false">
      <c r="A319" s="56" t="n">
        <f aca="false">A318+1</f>
        <v>35553</v>
      </c>
      <c r="B319" s="28"/>
      <c r="C319" s="56"/>
      <c r="D319" s="28" t="n">
        <f aca="false">VLOOKUP($A319,cash,D$4,FALSE())</f>
        <v>2.195</v>
      </c>
      <c r="E319" s="28"/>
      <c r="F319" s="13" t="n">
        <f aca="false">IF(D319&lt;F316,F316-D319,0)</f>
        <v>0</v>
      </c>
      <c r="G319" s="41" t="n">
        <f aca="false">IF(D319&gt;F316,D319-F316,0)</f>
        <v>0.0449999999999999</v>
      </c>
      <c r="H319" s="73"/>
      <c r="I319" s="73"/>
      <c r="J319" s="73"/>
    </row>
    <row r="320" customFormat="false" ht="12.75" hidden="false" customHeight="false" outlineLevel="0" collapsed="false">
      <c r="A320" s="56" t="n">
        <f aca="false">A319+1</f>
        <v>35554</v>
      </c>
      <c r="B320" s="28"/>
      <c r="C320" s="56"/>
      <c r="D320" s="28" t="n">
        <f aca="false">VLOOKUP($A320,cash,D$4,FALSE())</f>
        <v>2.195</v>
      </c>
      <c r="E320" s="28"/>
      <c r="F320" s="13" t="n">
        <f aca="false">IF(D320&lt;F316,F316-D320,0)</f>
        <v>0</v>
      </c>
      <c r="G320" s="41" t="n">
        <f aca="false">IF(D320&gt;F316,D320-F316,0)</f>
        <v>0.0449999999999999</v>
      </c>
      <c r="H320" s="73"/>
      <c r="I320" s="73"/>
      <c r="J320" s="73"/>
    </row>
    <row r="321" customFormat="false" ht="12.75" hidden="false" customHeight="false" outlineLevel="0" collapsed="false">
      <c r="A321" s="56" t="n">
        <f aca="false">A320+1</f>
        <v>35555</v>
      </c>
      <c r="B321" s="28"/>
      <c r="C321" s="56"/>
      <c r="D321" s="28" t="n">
        <f aca="false">VLOOKUP($A321,cash,D$4,FALSE())</f>
        <v>2.215</v>
      </c>
      <c r="E321" s="28"/>
      <c r="F321" s="13" t="n">
        <f aca="false">IF(D321&lt;F316,F316-D321,0)</f>
        <v>0</v>
      </c>
      <c r="G321" s="41" t="n">
        <f aca="false">IF(D321&gt;F316,D321-F316,0)</f>
        <v>0.065</v>
      </c>
      <c r="H321" s="73"/>
      <c r="I321" s="73"/>
      <c r="J321" s="73"/>
    </row>
    <row r="322" customFormat="false" ht="12.75" hidden="false" customHeight="false" outlineLevel="0" collapsed="false">
      <c r="A322" s="56" t="n">
        <f aca="false">A321+1</f>
        <v>35556</v>
      </c>
      <c r="B322" s="28"/>
      <c r="C322" s="56"/>
      <c r="D322" s="28" t="n">
        <f aca="false">VLOOKUP($A322,cash,D$4,FALSE())</f>
        <v>2.235</v>
      </c>
      <c r="E322" s="28"/>
      <c r="F322" s="13" t="n">
        <f aca="false">IF(D322&lt;F316,F316-D322,0)</f>
        <v>0</v>
      </c>
      <c r="G322" s="41" t="n">
        <f aca="false">IF(D322&gt;F316,D322-F316,0)</f>
        <v>0.085</v>
      </c>
      <c r="H322" s="73"/>
      <c r="I322" s="73"/>
      <c r="J322" s="73"/>
    </row>
    <row r="323" customFormat="false" ht="12.75" hidden="false" customHeight="false" outlineLevel="0" collapsed="false">
      <c r="A323" s="56" t="n">
        <f aca="false">A322+1</f>
        <v>35557</v>
      </c>
      <c r="B323" s="28"/>
      <c r="C323" s="56"/>
      <c r="D323" s="28" t="n">
        <f aca="false">VLOOKUP($A323,cash,D$4,FALSE())</f>
        <v>2.365</v>
      </c>
      <c r="E323" s="28"/>
      <c r="F323" s="13" t="n">
        <f aca="false">IF(D323&lt;F316,F316-D323,0)</f>
        <v>0</v>
      </c>
      <c r="G323" s="41" t="n">
        <f aca="false">IF(D323&gt;F316,D323-F316,0)</f>
        <v>0.215</v>
      </c>
      <c r="H323" s="73"/>
      <c r="I323" s="73"/>
      <c r="J323" s="73"/>
    </row>
    <row r="324" customFormat="false" ht="12.75" hidden="false" customHeight="false" outlineLevel="0" collapsed="false">
      <c r="A324" s="56" t="n">
        <f aca="false">A323+1</f>
        <v>35558</v>
      </c>
      <c r="B324" s="28"/>
      <c r="C324" s="56"/>
      <c r="D324" s="28" t="n">
        <f aca="false">VLOOKUP($A324,cash,D$4,FALSE())</f>
        <v>2.34</v>
      </c>
      <c r="E324" s="28"/>
      <c r="F324" s="13" t="n">
        <f aca="false">IF(D324&lt;F316,F316-D324,0)</f>
        <v>0</v>
      </c>
      <c r="G324" s="41" t="n">
        <f aca="false">IF(D324&gt;F316,D324-F316,0)</f>
        <v>0.19</v>
      </c>
      <c r="H324" s="73"/>
      <c r="I324" s="73"/>
      <c r="J324" s="73"/>
    </row>
    <row r="325" customFormat="false" ht="12.75" hidden="false" customHeight="false" outlineLevel="0" collapsed="false">
      <c r="A325" s="56" t="n">
        <f aca="false">A324+1</f>
        <v>35559</v>
      </c>
      <c r="B325" s="28"/>
      <c r="C325" s="56"/>
      <c r="D325" s="28" t="n">
        <f aca="false">VLOOKUP($A325,cash,D$4,FALSE())</f>
        <v>2.34</v>
      </c>
      <c r="E325" s="28"/>
      <c r="F325" s="13" t="n">
        <f aca="false">IF(D325&lt;F316,F316-D325,0)</f>
        <v>0</v>
      </c>
      <c r="G325" s="41" t="n">
        <f aca="false">IF(D325&gt;F316,D325-F316,0)</f>
        <v>0.19</v>
      </c>
      <c r="H325" s="73"/>
      <c r="I325" s="73"/>
      <c r="J325" s="73"/>
    </row>
    <row r="326" customFormat="false" ht="12.75" hidden="false" customHeight="false" outlineLevel="0" collapsed="false">
      <c r="A326" s="56" t="n">
        <f aca="false">A325+1</f>
        <v>35560</v>
      </c>
      <c r="B326" s="28"/>
      <c r="C326" s="56"/>
      <c r="D326" s="28" t="n">
        <f aca="false">VLOOKUP($A326,cash,D$4,FALSE())</f>
        <v>2.34</v>
      </c>
      <c r="E326" s="28"/>
      <c r="F326" s="13" t="n">
        <f aca="false">IF(D326&lt;F316,F316-D326,0)</f>
        <v>0</v>
      </c>
      <c r="G326" s="41" t="n">
        <f aca="false">IF(D326&gt;F316,D326-F316,0)</f>
        <v>0.19</v>
      </c>
      <c r="H326" s="73"/>
      <c r="I326" s="73"/>
      <c r="J326" s="73"/>
    </row>
    <row r="327" customFormat="false" ht="12.75" hidden="false" customHeight="false" outlineLevel="0" collapsed="false">
      <c r="A327" s="56" t="n">
        <f aca="false">A326+1</f>
        <v>35561</v>
      </c>
      <c r="B327" s="28"/>
      <c r="C327" s="56"/>
      <c r="D327" s="28" t="n">
        <f aca="false">VLOOKUP($A327,cash,D$4,FALSE())</f>
        <v>2.34</v>
      </c>
      <c r="E327" s="28"/>
      <c r="F327" s="13" t="n">
        <f aca="false">IF(D327&lt;F316,F316-D327,0)</f>
        <v>0</v>
      </c>
      <c r="G327" s="41" t="n">
        <f aca="false">IF(D327&gt;F316,D327-F316,0)</f>
        <v>0.19</v>
      </c>
      <c r="H327" s="73"/>
      <c r="I327" s="73"/>
      <c r="J327" s="73"/>
    </row>
    <row r="328" customFormat="false" ht="12.75" hidden="false" customHeight="false" outlineLevel="0" collapsed="false">
      <c r="A328" s="56" t="n">
        <f aca="false">A327+1</f>
        <v>35562</v>
      </c>
      <c r="B328" s="28"/>
      <c r="C328" s="56"/>
      <c r="D328" s="28" t="n">
        <f aca="false">VLOOKUP($A328,cash,D$4,FALSE())</f>
        <v>2.265</v>
      </c>
      <c r="E328" s="28"/>
      <c r="F328" s="13" t="n">
        <f aca="false">IF(D328&lt;F316,F316-D328,0)</f>
        <v>0</v>
      </c>
      <c r="G328" s="41" t="n">
        <f aca="false">IF(D328&gt;F316,D328-F316,0)</f>
        <v>0.115</v>
      </c>
      <c r="H328" s="73"/>
      <c r="I328" s="73"/>
      <c r="J328" s="73"/>
    </row>
    <row r="329" customFormat="false" ht="12.75" hidden="false" customHeight="false" outlineLevel="0" collapsed="false">
      <c r="A329" s="56" t="n">
        <f aca="false">A328+1</f>
        <v>35563</v>
      </c>
      <c r="B329" s="28"/>
      <c r="C329" s="56"/>
      <c r="D329" s="28" t="n">
        <f aca="false">VLOOKUP($A329,cash,D$4,FALSE())</f>
        <v>2.175</v>
      </c>
      <c r="E329" s="28"/>
      <c r="F329" s="13" t="n">
        <f aca="false">IF(D329&lt;F316,F316-D329,0)</f>
        <v>0</v>
      </c>
      <c r="G329" s="41" t="n">
        <f aca="false">IF(D329&gt;F316,D329-F316,0)</f>
        <v>0.0249999999999999</v>
      </c>
      <c r="H329" s="73"/>
      <c r="I329" s="73"/>
      <c r="J329" s="73"/>
    </row>
    <row r="330" customFormat="false" ht="12.75" hidden="false" customHeight="false" outlineLevel="0" collapsed="false">
      <c r="A330" s="56" t="n">
        <f aca="false">A329+1</f>
        <v>35564</v>
      </c>
      <c r="B330" s="28"/>
      <c r="C330" s="56"/>
      <c r="D330" s="28" t="n">
        <f aca="false">VLOOKUP($A330,cash,D$4,FALSE())</f>
        <v>2.215</v>
      </c>
      <c r="E330" s="28"/>
      <c r="F330" s="13" t="n">
        <f aca="false">IF(D330&lt;F316,F316-D330,0)</f>
        <v>0</v>
      </c>
      <c r="G330" s="41" t="n">
        <f aca="false">IF(D330&gt;F316,D330-F316,0)</f>
        <v>0.065</v>
      </c>
      <c r="H330" s="73"/>
      <c r="I330" s="73"/>
      <c r="J330" s="73"/>
    </row>
    <row r="331" customFormat="false" ht="12.75" hidden="false" customHeight="false" outlineLevel="0" collapsed="false">
      <c r="A331" s="56" t="n">
        <f aca="false">A330+1</f>
        <v>35565</v>
      </c>
      <c r="B331" s="28"/>
      <c r="C331" s="56"/>
      <c r="D331" s="28" t="n">
        <f aca="false">VLOOKUP($A331,cash,D$4,FALSE())</f>
        <v>2.245</v>
      </c>
      <c r="E331" s="28"/>
      <c r="F331" s="13" t="n">
        <f aca="false">IF(D331&lt;F316,F316-D331,0)</f>
        <v>0</v>
      </c>
      <c r="G331" s="41" t="n">
        <f aca="false">IF(D331&gt;F316,D331-F316,0)</f>
        <v>0.0950000000000002</v>
      </c>
      <c r="H331" s="73"/>
      <c r="I331" s="73"/>
      <c r="J331" s="73"/>
    </row>
    <row r="332" customFormat="false" ht="12.75" hidden="false" customHeight="false" outlineLevel="0" collapsed="false">
      <c r="A332" s="56" t="n">
        <f aca="false">A331+1</f>
        <v>35566</v>
      </c>
      <c r="B332" s="28"/>
      <c r="C332" s="56"/>
      <c r="D332" s="28" t="n">
        <f aca="false">VLOOKUP($A332,cash,D$4,FALSE())</f>
        <v>2.245</v>
      </c>
      <c r="E332" s="28"/>
      <c r="F332" s="13" t="n">
        <f aca="false">IF(D332&lt;F316,F316-D332,0)</f>
        <v>0</v>
      </c>
      <c r="G332" s="41" t="n">
        <f aca="false">IF(D332&gt;F316,D332-F316,0)</f>
        <v>0.0950000000000002</v>
      </c>
      <c r="H332" s="73"/>
      <c r="I332" s="73"/>
      <c r="J332" s="73"/>
    </row>
    <row r="333" customFormat="false" ht="12.75" hidden="false" customHeight="false" outlineLevel="0" collapsed="false">
      <c r="A333" s="56" t="n">
        <f aca="false">A332+1</f>
        <v>35567</v>
      </c>
      <c r="B333" s="28"/>
      <c r="C333" s="56"/>
      <c r="D333" s="28" t="n">
        <f aca="false">VLOOKUP($A333,cash,D$4,FALSE())</f>
        <v>2.245</v>
      </c>
      <c r="E333" s="28"/>
      <c r="F333" s="13" t="n">
        <f aca="false">IF(D333&lt;F316,F316-D333,0)</f>
        <v>0</v>
      </c>
      <c r="G333" s="41" t="n">
        <f aca="false">IF(D333&gt;F316,D333-F316,0)</f>
        <v>0.0950000000000002</v>
      </c>
      <c r="H333" s="73"/>
      <c r="I333" s="73"/>
      <c r="J333" s="73"/>
    </row>
    <row r="334" customFormat="false" ht="12.75" hidden="false" customHeight="false" outlineLevel="0" collapsed="false">
      <c r="A334" s="56" t="n">
        <f aca="false">A333+1</f>
        <v>35568</v>
      </c>
      <c r="B334" s="28"/>
      <c r="C334" s="56"/>
      <c r="D334" s="28" t="n">
        <f aca="false">VLOOKUP($A334,cash,D$4,FALSE())</f>
        <v>2.245</v>
      </c>
      <c r="E334" s="28"/>
      <c r="F334" s="13" t="n">
        <f aca="false">IF(D334&lt;F316,F316-D334,0)</f>
        <v>0</v>
      </c>
      <c r="G334" s="41" t="n">
        <f aca="false">IF(D334&gt;F316,D334-F316,0)</f>
        <v>0.0950000000000002</v>
      </c>
      <c r="H334" s="73"/>
      <c r="I334" s="73"/>
      <c r="J334" s="73"/>
    </row>
    <row r="335" customFormat="false" ht="12.75" hidden="false" customHeight="false" outlineLevel="0" collapsed="false">
      <c r="A335" s="56" t="n">
        <f aca="false">A334+1</f>
        <v>35569</v>
      </c>
      <c r="B335" s="28"/>
      <c r="C335" s="56"/>
      <c r="D335" s="28" t="n">
        <f aca="false">VLOOKUP($A335,cash,D$4,FALSE())</f>
        <v>2.22</v>
      </c>
      <c r="E335" s="28"/>
      <c r="F335" s="13" t="n">
        <f aca="false">IF(D335&lt;F316,F316-D335,0)</f>
        <v>0</v>
      </c>
      <c r="G335" s="41" t="n">
        <f aca="false">IF(D335&gt;F316,D335-F316,0)</f>
        <v>0.0700000000000003</v>
      </c>
      <c r="H335" s="73"/>
      <c r="I335" s="73"/>
      <c r="J335" s="73"/>
    </row>
    <row r="336" customFormat="false" ht="12.75" hidden="false" customHeight="false" outlineLevel="0" collapsed="false">
      <c r="A336" s="56" t="n">
        <f aca="false">A335+1</f>
        <v>35570</v>
      </c>
      <c r="B336" s="28"/>
      <c r="C336" s="56"/>
      <c r="D336" s="28" t="n">
        <f aca="false">VLOOKUP($A336,cash,D$4,FALSE())</f>
        <v>2.2</v>
      </c>
      <c r="E336" s="28"/>
      <c r="F336" s="13" t="n">
        <f aca="false">IF(D336&lt;F316,F316-D336,0)</f>
        <v>0</v>
      </c>
      <c r="G336" s="41" t="n">
        <f aca="false">IF(D336&gt;F316,D336-F316,0)</f>
        <v>0.0500000000000003</v>
      </c>
      <c r="H336" s="73"/>
      <c r="I336" s="73"/>
      <c r="J336" s="73"/>
    </row>
    <row r="337" customFormat="false" ht="12.75" hidden="false" customHeight="false" outlineLevel="0" collapsed="false">
      <c r="A337" s="56" t="n">
        <f aca="false">A336+1</f>
        <v>35571</v>
      </c>
      <c r="B337" s="28"/>
      <c r="C337" s="56"/>
      <c r="D337" s="28" t="n">
        <f aca="false">VLOOKUP($A337,cash,D$4,FALSE())</f>
        <v>2.19</v>
      </c>
      <c r="E337" s="28"/>
      <c r="F337" s="13" t="n">
        <f aca="false">IF(D337&lt;F316,F316-D337,0)</f>
        <v>0</v>
      </c>
      <c r="G337" s="41" t="n">
        <f aca="false">IF(D337&gt;F316,D337-F316,0)</f>
        <v>0.04</v>
      </c>
      <c r="H337" s="73"/>
      <c r="I337" s="73"/>
      <c r="J337" s="73"/>
    </row>
    <row r="338" customFormat="false" ht="12.75" hidden="false" customHeight="false" outlineLevel="0" collapsed="false">
      <c r="A338" s="56" t="n">
        <f aca="false">A337+1</f>
        <v>35572</v>
      </c>
      <c r="B338" s="28"/>
      <c r="C338" s="56"/>
      <c r="D338" s="28" t="n">
        <f aca="false">VLOOKUP($A338,cash,D$4,FALSE())</f>
        <v>2.205</v>
      </c>
      <c r="E338" s="28"/>
      <c r="F338" s="13" t="n">
        <f aca="false">IF(D338&lt;F316,F316-D338,0)</f>
        <v>0</v>
      </c>
      <c r="G338" s="41" t="n">
        <f aca="false">IF(D338&gt;F316,D338-F316,0)</f>
        <v>0.0550000000000002</v>
      </c>
      <c r="H338" s="73"/>
      <c r="I338" s="73"/>
      <c r="J338" s="73"/>
    </row>
    <row r="339" customFormat="false" ht="12.75" hidden="false" customHeight="false" outlineLevel="0" collapsed="false">
      <c r="A339" s="56" t="n">
        <f aca="false">A338+1</f>
        <v>35573</v>
      </c>
      <c r="B339" s="28"/>
      <c r="C339" s="56"/>
      <c r="D339" s="28" t="n">
        <f aca="false">VLOOKUP($A339,cash,D$4,FALSE())</f>
        <v>2.205</v>
      </c>
      <c r="E339" s="28"/>
      <c r="F339" s="13" t="n">
        <f aca="false">IF(D339&lt;F316,F316-D339,0)</f>
        <v>0</v>
      </c>
      <c r="G339" s="41" t="n">
        <f aca="false">IF(D339&gt;F316,D339-F316,0)</f>
        <v>0.0550000000000002</v>
      </c>
      <c r="H339" s="73"/>
      <c r="I339" s="73"/>
      <c r="J339" s="73"/>
    </row>
    <row r="340" customFormat="false" ht="12.75" hidden="false" customHeight="false" outlineLevel="0" collapsed="false">
      <c r="A340" s="56" t="n">
        <f aca="false">A339+1</f>
        <v>35574</v>
      </c>
      <c r="B340" s="28"/>
      <c r="C340" s="56"/>
      <c r="D340" s="28" t="n">
        <f aca="false">VLOOKUP($A340,cash,D$4,FALSE())</f>
        <v>2.205</v>
      </c>
      <c r="E340" s="28"/>
      <c r="F340" s="13" t="n">
        <f aca="false">IF(D340&lt;F316,F316-D340,0)</f>
        <v>0</v>
      </c>
      <c r="G340" s="41" t="n">
        <f aca="false">IF(D340&gt;F316,D340-F316,0)</f>
        <v>0.0550000000000002</v>
      </c>
      <c r="H340" s="73"/>
      <c r="I340" s="73"/>
      <c r="J340" s="73"/>
    </row>
    <row r="341" customFormat="false" ht="12.75" hidden="false" customHeight="false" outlineLevel="0" collapsed="false">
      <c r="A341" s="56" t="n">
        <f aca="false">A340+1</f>
        <v>35575</v>
      </c>
      <c r="B341" s="28"/>
      <c r="C341" s="56"/>
      <c r="D341" s="28" t="n">
        <f aca="false">VLOOKUP($A341,cash,D$4,FALSE())</f>
        <v>2.205</v>
      </c>
      <c r="E341" s="28"/>
      <c r="F341" s="13" t="n">
        <f aca="false">IF(D341&lt;F316,F316-D341,0)</f>
        <v>0</v>
      </c>
      <c r="G341" s="41" t="n">
        <f aca="false">IF(D341&gt;F316,D341-F316,0)</f>
        <v>0.0550000000000002</v>
      </c>
      <c r="H341" s="73"/>
      <c r="I341" s="73"/>
      <c r="J341" s="73"/>
    </row>
    <row r="342" customFormat="false" ht="12.75" hidden="false" customHeight="false" outlineLevel="0" collapsed="false">
      <c r="A342" s="56" t="n">
        <f aca="false">A341+1</f>
        <v>35576</v>
      </c>
      <c r="B342" s="28"/>
      <c r="C342" s="56"/>
      <c r="D342" s="28" t="n">
        <f aca="false">VLOOKUP($A342,cash,D$4,FALSE())</f>
        <v>2.195</v>
      </c>
      <c r="E342" s="28"/>
      <c r="F342" s="13" t="n">
        <f aca="false">IF(D342&lt;F316,F316-D342,0)</f>
        <v>0</v>
      </c>
      <c r="G342" s="41" t="n">
        <f aca="false">IF(D342&gt;F316,D342-F316,0)</f>
        <v>0.0449999999999999</v>
      </c>
      <c r="H342" s="73"/>
      <c r="I342" s="73"/>
      <c r="J342" s="73"/>
    </row>
    <row r="343" customFormat="false" ht="12.75" hidden="false" customHeight="false" outlineLevel="0" collapsed="false">
      <c r="A343" s="56" t="n">
        <f aca="false">A342+1</f>
        <v>35577</v>
      </c>
      <c r="B343" s="28"/>
      <c r="C343" s="56"/>
      <c r="D343" s="28" t="n">
        <f aca="false">VLOOKUP($A343,cash,D$4,FALSE())</f>
        <v>2.285</v>
      </c>
      <c r="E343" s="28"/>
      <c r="F343" s="13" t="n">
        <f aca="false">IF(D343&lt;F316,F316-D343,0)</f>
        <v>0</v>
      </c>
      <c r="G343" s="41" t="n">
        <f aca="false">IF(D343&gt;F316,D343-F316,0)</f>
        <v>0.135</v>
      </c>
      <c r="H343" s="73"/>
      <c r="I343" s="73"/>
      <c r="J343" s="73"/>
    </row>
    <row r="344" customFormat="false" ht="12.75" hidden="false" customHeight="false" outlineLevel="0" collapsed="false">
      <c r="A344" s="56" t="n">
        <f aca="false">A343+1</f>
        <v>35578</v>
      </c>
      <c r="B344" s="28"/>
      <c r="C344" s="56"/>
      <c r="D344" s="28" t="n">
        <f aca="false">VLOOKUP($A344,cash,D$4,FALSE())</f>
        <v>2.34</v>
      </c>
      <c r="E344" s="28"/>
      <c r="F344" s="13" t="n">
        <f aca="false">IF(D344&lt;F316,F316-D344,0)</f>
        <v>0</v>
      </c>
      <c r="G344" s="41" t="n">
        <f aca="false">IF(D344&gt;F316,D344-F316,0)</f>
        <v>0.19</v>
      </c>
      <c r="H344" s="73"/>
      <c r="I344" s="73"/>
      <c r="J344" s="73"/>
    </row>
    <row r="345" customFormat="false" ht="12.75" hidden="false" customHeight="false" outlineLevel="0" collapsed="false">
      <c r="A345" s="56" t="n">
        <f aca="false">A344+1</f>
        <v>35579</v>
      </c>
      <c r="B345" s="28"/>
      <c r="C345" s="56"/>
      <c r="D345" s="28" t="n">
        <f aca="false">VLOOKUP($A345,cash,D$4,FALSE())</f>
        <v>2.275</v>
      </c>
      <c r="E345" s="28"/>
      <c r="F345" s="13" t="n">
        <f aca="false">IF(D345&lt;F316,F316-D345,0)</f>
        <v>0</v>
      </c>
      <c r="G345" s="41" t="n">
        <f aca="false">IF(D345&gt;F316,D345-F316,0)</f>
        <v>0.125</v>
      </c>
      <c r="H345" s="73"/>
      <c r="I345" s="73"/>
      <c r="J345" s="73"/>
    </row>
    <row r="346" customFormat="false" ht="12.75" hidden="false" customHeight="false" outlineLevel="0" collapsed="false">
      <c r="A346" s="56" t="n">
        <f aca="false">A345+1</f>
        <v>35580</v>
      </c>
      <c r="B346" s="28"/>
      <c r="C346" s="56"/>
      <c r="D346" s="28" t="n">
        <f aca="false">VLOOKUP($A346,cash,D$4,FALSE())</f>
        <v>2.24</v>
      </c>
      <c r="E346" s="28"/>
      <c r="F346" s="13" t="n">
        <f aca="false">IF(D346&lt;F316,F316-D346,0)</f>
        <v>0</v>
      </c>
      <c r="G346" s="41" t="n">
        <f aca="false">IF(D346&gt;F316,D346-F316,0)</f>
        <v>0.0900000000000003</v>
      </c>
      <c r="H346" s="73"/>
      <c r="I346" s="73"/>
      <c r="J346" s="73"/>
    </row>
    <row r="347" customFormat="false" ht="13.5" hidden="false" customHeight="false" outlineLevel="0" collapsed="false">
      <c r="A347" s="56" t="n">
        <f aca="false">A346+1</f>
        <v>35581</v>
      </c>
      <c r="B347" s="28"/>
      <c r="C347" s="56"/>
      <c r="D347" s="28" t="n">
        <f aca="false">VLOOKUP($A347,cash,D$4,FALSE())</f>
        <v>2.24</v>
      </c>
      <c r="E347" s="28"/>
      <c r="F347" s="78" t="n">
        <f aca="false">IF(D347&lt;F316,F316-D347,0)</f>
        <v>0</v>
      </c>
      <c r="G347" s="79" t="n">
        <f aca="false">IF(D347&gt;F316,D347-F316,0)</f>
        <v>0.0900000000000003</v>
      </c>
      <c r="H347" s="73"/>
      <c r="I347" s="73"/>
      <c r="J347" s="73"/>
    </row>
    <row r="348" customFormat="false" ht="13.5" hidden="false" customHeight="false" outlineLevel="0" collapsed="false">
      <c r="A348" s="56"/>
      <c r="B348" s="28"/>
      <c r="C348" s="56"/>
      <c r="D348" s="28"/>
      <c r="E348" s="28"/>
      <c r="F348" s="72" t="n">
        <f aca="false">AVERAGE(F317:F347)</f>
        <v>0</v>
      </c>
      <c r="G348" s="72" t="n">
        <f aca="false">AVERAGE(G317:G347)</f>
        <v>0.0943548387096775</v>
      </c>
    </row>
    <row r="349" customFormat="false" ht="12.75" hidden="false" customHeight="false" outlineLevel="0" collapsed="false">
      <c r="A349" s="56"/>
      <c r="B349" s="28"/>
      <c r="C349" s="56"/>
      <c r="D349" s="28"/>
      <c r="E349" s="28"/>
    </row>
    <row r="350" customFormat="false" ht="12.75" hidden="false" customHeight="false" outlineLevel="0" collapsed="false">
      <c r="A350" s="56"/>
      <c r="B350" s="28"/>
      <c r="C350" s="56"/>
      <c r="D350" s="28"/>
      <c r="E350" s="28"/>
    </row>
    <row r="351" customFormat="false" ht="13.5" hidden="false" customHeight="false" outlineLevel="0" collapsed="false">
      <c r="A351" s="56"/>
      <c r="B351" s="28"/>
      <c r="C351" s="56" t="n">
        <v>35582</v>
      </c>
      <c r="F351" s="72" t="n">
        <f aca="false">VLOOKUP($C351,index,2,FALSE())</f>
        <v>2.31</v>
      </c>
      <c r="H351" s="73"/>
      <c r="I351" s="73"/>
      <c r="J351" s="73"/>
      <c r="K351" s="75"/>
      <c r="L351" s="75"/>
    </row>
    <row r="352" customFormat="false" ht="13.5" hidden="false" customHeight="false" outlineLevel="0" collapsed="false">
      <c r="A352" s="56" t="n">
        <f aca="false">C351</f>
        <v>35582</v>
      </c>
      <c r="B352" s="28"/>
      <c r="C352" s="56"/>
      <c r="D352" s="28" t="n">
        <f aca="false">VLOOKUP($A352,cash,D$4,FALSE())</f>
        <v>2.24</v>
      </c>
      <c r="E352" s="28"/>
      <c r="F352" s="14" t="n">
        <f aca="false">IF(D352&lt;F351,F351-D352,0)</f>
        <v>0.0699999999999998</v>
      </c>
      <c r="G352" s="36" t="n">
        <f aca="false">IF(D352&gt;F351,D352-F351,0)</f>
        <v>0</v>
      </c>
      <c r="H352" s="73"/>
      <c r="I352" s="73"/>
      <c r="K352" s="75"/>
      <c r="L352" s="75"/>
    </row>
    <row r="353" customFormat="false" ht="12.75" hidden="false" customHeight="false" outlineLevel="0" collapsed="false">
      <c r="A353" s="56" t="n">
        <f aca="false">A352+1</f>
        <v>35583</v>
      </c>
      <c r="B353" s="28"/>
      <c r="C353" s="56"/>
      <c r="D353" s="28" t="n">
        <f aca="false">VLOOKUP($A353,cash,D$4,FALSE())</f>
        <v>2.195</v>
      </c>
      <c r="E353" s="28"/>
      <c r="F353" s="13" t="n">
        <f aca="false">IF(D353&lt;F351,F351-D353,0)</f>
        <v>0.115</v>
      </c>
      <c r="G353" s="41" t="n">
        <f aca="false">IF(D353&gt;F351,D353-F351,0)</f>
        <v>0</v>
      </c>
      <c r="H353" s="73"/>
      <c r="I353" s="73"/>
      <c r="J353" s="73"/>
    </row>
    <row r="354" customFormat="false" ht="12.75" hidden="false" customHeight="false" outlineLevel="0" collapsed="false">
      <c r="A354" s="56" t="n">
        <f aca="false">A353+1</f>
        <v>35584</v>
      </c>
      <c r="B354" s="28"/>
      <c r="C354" s="56"/>
      <c r="D354" s="28" t="n">
        <f aca="false">VLOOKUP($A354,cash,D$4,FALSE())</f>
        <v>2.095</v>
      </c>
      <c r="E354" s="28"/>
      <c r="F354" s="13" t="n">
        <f aca="false">IF(D354&lt;F351,F351-D354,0)</f>
        <v>0.215</v>
      </c>
      <c r="G354" s="41" t="n">
        <f aca="false">IF(D354&gt;F351,D354-F351,0)</f>
        <v>0</v>
      </c>
      <c r="H354" s="73"/>
      <c r="I354" s="73"/>
      <c r="J354" s="73"/>
    </row>
    <row r="355" customFormat="false" ht="12.75" hidden="false" customHeight="false" outlineLevel="0" collapsed="false">
      <c r="A355" s="56" t="n">
        <f aca="false">A354+1</f>
        <v>35585</v>
      </c>
      <c r="B355" s="28"/>
      <c r="C355" s="56"/>
      <c r="D355" s="28" t="n">
        <f aca="false">VLOOKUP($A355,cash,D$4,FALSE())</f>
        <v>2.18</v>
      </c>
      <c r="E355" s="28"/>
      <c r="F355" s="13" t="n">
        <f aca="false">IF(D355&lt;F351,F351-D355,0)</f>
        <v>0.13</v>
      </c>
      <c r="G355" s="41" t="n">
        <f aca="false">IF(D355&gt;F351,D355-F351,0)</f>
        <v>0</v>
      </c>
      <c r="H355" s="73"/>
      <c r="I355" s="73"/>
      <c r="J355" s="73"/>
    </row>
    <row r="356" customFormat="false" ht="12.75" hidden="false" customHeight="false" outlineLevel="0" collapsed="false">
      <c r="A356" s="56" t="n">
        <f aca="false">A355+1</f>
        <v>35586</v>
      </c>
      <c r="B356" s="28"/>
      <c r="C356" s="56"/>
      <c r="D356" s="28" t="n">
        <f aca="false">VLOOKUP($A356,cash,D$4,FALSE())</f>
        <v>2.165</v>
      </c>
      <c r="E356" s="28"/>
      <c r="F356" s="13" t="n">
        <f aca="false">IF(D356&lt;F351,F351-D356,0)</f>
        <v>0.145</v>
      </c>
      <c r="G356" s="41" t="n">
        <f aca="false">IF(D356&gt;F351,D356-F351,0)</f>
        <v>0</v>
      </c>
      <c r="H356" s="73"/>
      <c r="I356" s="73"/>
      <c r="J356" s="73"/>
    </row>
    <row r="357" customFormat="false" ht="12.75" hidden="false" customHeight="false" outlineLevel="0" collapsed="false">
      <c r="A357" s="56" t="n">
        <f aca="false">A356+1</f>
        <v>35587</v>
      </c>
      <c r="B357" s="28"/>
      <c r="C357" s="56"/>
      <c r="D357" s="28" t="n">
        <f aca="false">VLOOKUP($A357,cash,D$4,FALSE())</f>
        <v>2.19</v>
      </c>
      <c r="E357" s="28"/>
      <c r="F357" s="13" t="n">
        <f aca="false">IF(D357&lt;F351,F351-D357,0)</f>
        <v>0.12</v>
      </c>
      <c r="G357" s="41" t="n">
        <f aca="false">IF(D357&gt;F351,D357-F351,0)</f>
        <v>0</v>
      </c>
      <c r="H357" s="73"/>
      <c r="I357" s="73"/>
      <c r="J357" s="73"/>
    </row>
    <row r="358" customFormat="false" ht="12.75" hidden="false" customHeight="false" outlineLevel="0" collapsed="false">
      <c r="A358" s="56" t="n">
        <f aca="false">A357+1</f>
        <v>35588</v>
      </c>
      <c r="B358" s="28"/>
      <c r="C358" s="56"/>
      <c r="D358" s="28" t="n">
        <f aca="false">VLOOKUP($A358,cash,D$4,FALSE())</f>
        <v>2.19</v>
      </c>
      <c r="E358" s="28"/>
      <c r="F358" s="13" t="n">
        <f aca="false">IF(D358&lt;F351,F351-D358,0)</f>
        <v>0.12</v>
      </c>
      <c r="G358" s="41" t="n">
        <f aca="false">IF(D358&gt;F351,D358-F351,0)</f>
        <v>0</v>
      </c>
      <c r="H358" s="73"/>
      <c r="I358" s="73"/>
      <c r="J358" s="73"/>
    </row>
    <row r="359" customFormat="false" ht="12.75" hidden="false" customHeight="false" outlineLevel="0" collapsed="false">
      <c r="A359" s="56" t="n">
        <f aca="false">A358+1</f>
        <v>35589</v>
      </c>
      <c r="B359" s="28"/>
      <c r="C359" s="56"/>
      <c r="D359" s="28" t="n">
        <f aca="false">VLOOKUP($A359,cash,D$4,FALSE())</f>
        <v>2.19</v>
      </c>
      <c r="E359" s="28"/>
      <c r="F359" s="13" t="n">
        <f aca="false">IF(D359&lt;F351,F351-D359,0)</f>
        <v>0.12</v>
      </c>
      <c r="G359" s="41" t="n">
        <f aca="false">IF(D359&gt;F351,D359-F351,0)</f>
        <v>0</v>
      </c>
      <c r="H359" s="73"/>
      <c r="I359" s="73"/>
      <c r="J359" s="73"/>
    </row>
    <row r="360" customFormat="false" ht="12.75" hidden="false" customHeight="false" outlineLevel="0" collapsed="false">
      <c r="A360" s="56" t="n">
        <f aca="false">A359+1</f>
        <v>35590</v>
      </c>
      <c r="B360" s="28"/>
      <c r="C360" s="56"/>
      <c r="D360" s="28" t="n">
        <f aca="false">VLOOKUP($A360,cash,D$4,FALSE())</f>
        <v>2.19</v>
      </c>
      <c r="E360" s="28"/>
      <c r="F360" s="13" t="n">
        <f aca="false">IF(D360&lt;F351,F351-D360,0)</f>
        <v>0.12</v>
      </c>
      <c r="G360" s="41" t="n">
        <f aca="false">IF(D360&gt;F351,D360-F351,0)</f>
        <v>0</v>
      </c>
      <c r="H360" s="73"/>
      <c r="I360" s="73"/>
      <c r="J360" s="73"/>
    </row>
    <row r="361" customFormat="false" ht="12.75" hidden="false" customHeight="false" outlineLevel="0" collapsed="false">
      <c r="A361" s="56" t="n">
        <f aca="false">A360+1</f>
        <v>35591</v>
      </c>
      <c r="B361" s="28"/>
      <c r="C361" s="56"/>
      <c r="D361" s="28" t="n">
        <f aca="false">VLOOKUP($A361,cash,D$4,FALSE())</f>
        <v>2.16</v>
      </c>
      <c r="E361" s="28"/>
      <c r="F361" s="13" t="n">
        <f aca="false">IF(D361&lt;F351,F351-D361,0)</f>
        <v>0.15</v>
      </c>
      <c r="G361" s="41" t="n">
        <f aca="false">IF(D361&gt;F351,D361-F351,0)</f>
        <v>0</v>
      </c>
      <c r="H361" s="73"/>
      <c r="I361" s="73"/>
      <c r="J361" s="73"/>
    </row>
    <row r="362" customFormat="false" ht="12.75" hidden="false" customHeight="false" outlineLevel="0" collapsed="false">
      <c r="A362" s="56" t="n">
        <f aca="false">A361+1</f>
        <v>35592</v>
      </c>
      <c r="B362" s="28"/>
      <c r="C362" s="56"/>
      <c r="D362" s="28" t="n">
        <f aca="false">VLOOKUP($A362,cash,D$4,FALSE())</f>
        <v>2.165</v>
      </c>
      <c r="E362" s="28"/>
      <c r="F362" s="13" t="n">
        <f aca="false">IF(D362&lt;F351,F351-D362,0)</f>
        <v>0.145</v>
      </c>
      <c r="G362" s="41" t="n">
        <f aca="false">IF(D362&gt;F351,D362-F351,0)</f>
        <v>0</v>
      </c>
      <c r="H362" s="73"/>
      <c r="I362" s="73"/>
      <c r="J362" s="73"/>
    </row>
    <row r="363" customFormat="false" ht="12.75" hidden="false" customHeight="false" outlineLevel="0" collapsed="false">
      <c r="A363" s="56" t="n">
        <f aca="false">A362+1</f>
        <v>35593</v>
      </c>
      <c r="B363" s="28"/>
      <c r="C363" s="56"/>
      <c r="D363" s="28" t="n">
        <f aca="false">VLOOKUP($A363,cash,D$4,FALSE())</f>
        <v>2.135</v>
      </c>
      <c r="E363" s="28"/>
      <c r="F363" s="13" t="n">
        <f aca="false">IF(D363&lt;F351,F351-D363,0)</f>
        <v>0.175</v>
      </c>
      <c r="G363" s="41" t="n">
        <f aca="false">IF(D363&gt;F351,D363-F351,0)</f>
        <v>0</v>
      </c>
      <c r="H363" s="73"/>
      <c r="I363" s="73"/>
      <c r="J363" s="73"/>
    </row>
    <row r="364" customFormat="false" ht="12.75" hidden="false" customHeight="false" outlineLevel="0" collapsed="false">
      <c r="A364" s="56" t="n">
        <f aca="false">A363+1</f>
        <v>35594</v>
      </c>
      <c r="B364" s="28"/>
      <c r="C364" s="56"/>
      <c r="D364" s="28" t="n">
        <f aca="false">VLOOKUP($A364,cash,D$4,FALSE())</f>
        <v>2.135</v>
      </c>
      <c r="E364" s="28"/>
      <c r="F364" s="13" t="n">
        <f aca="false">IF(D364&lt;F351,F351-D364,0)</f>
        <v>0.175</v>
      </c>
      <c r="G364" s="41" t="n">
        <f aca="false">IF(D364&gt;F351,D364-F351,0)</f>
        <v>0</v>
      </c>
      <c r="H364" s="73"/>
      <c r="I364" s="73"/>
      <c r="J364" s="73"/>
    </row>
    <row r="365" customFormat="false" ht="12.75" hidden="false" customHeight="false" outlineLevel="0" collapsed="false">
      <c r="A365" s="56" t="n">
        <f aca="false">A364+1</f>
        <v>35595</v>
      </c>
      <c r="B365" s="28"/>
      <c r="C365" s="56"/>
      <c r="D365" s="28" t="n">
        <f aca="false">VLOOKUP($A365,cash,D$4,FALSE())</f>
        <v>2.135</v>
      </c>
      <c r="E365" s="28"/>
      <c r="F365" s="13" t="n">
        <f aca="false">IF(D365&lt;F351,F351-D365,0)</f>
        <v>0.175</v>
      </c>
      <c r="G365" s="41" t="n">
        <f aca="false">IF(D365&gt;F351,D365-F351,0)</f>
        <v>0</v>
      </c>
      <c r="H365" s="73"/>
      <c r="I365" s="73"/>
      <c r="J365" s="73"/>
    </row>
    <row r="366" customFormat="false" ht="12.75" hidden="false" customHeight="false" outlineLevel="0" collapsed="false">
      <c r="A366" s="56" t="n">
        <f aca="false">A365+1</f>
        <v>35596</v>
      </c>
      <c r="B366" s="28"/>
      <c r="C366" s="56"/>
      <c r="D366" s="28" t="n">
        <f aca="false">VLOOKUP($A366,cash,D$4,FALSE())</f>
        <v>2.135</v>
      </c>
      <c r="E366" s="28"/>
      <c r="F366" s="13" t="n">
        <f aca="false">IF(D366&lt;F351,F351-D366,0)</f>
        <v>0.175</v>
      </c>
      <c r="G366" s="41" t="n">
        <f aca="false">IF(D366&gt;F351,D366-F351,0)</f>
        <v>0</v>
      </c>
      <c r="H366" s="73"/>
      <c r="I366" s="73"/>
      <c r="J366" s="73"/>
    </row>
    <row r="367" customFormat="false" ht="12.75" hidden="false" customHeight="false" outlineLevel="0" collapsed="false">
      <c r="A367" s="56" t="n">
        <f aca="false">A366+1</f>
        <v>35597</v>
      </c>
      <c r="B367" s="28"/>
      <c r="C367" s="56"/>
      <c r="D367" s="28" t="n">
        <f aca="false">VLOOKUP($A367,cash,D$4,FALSE())</f>
        <v>2.19</v>
      </c>
      <c r="E367" s="28"/>
      <c r="F367" s="13" t="n">
        <f aca="false">IF(D367&lt;F351,F351-D367,0)</f>
        <v>0.12</v>
      </c>
      <c r="G367" s="41" t="n">
        <f aca="false">IF(D367&gt;F351,D367-F351,0)</f>
        <v>0</v>
      </c>
      <c r="H367" s="73"/>
      <c r="I367" s="73"/>
      <c r="J367" s="73"/>
    </row>
    <row r="368" customFormat="false" ht="12.75" hidden="false" customHeight="false" outlineLevel="0" collapsed="false">
      <c r="A368" s="56" t="n">
        <f aca="false">A367+1</f>
        <v>35598</v>
      </c>
      <c r="B368" s="28"/>
      <c r="C368" s="56"/>
      <c r="D368" s="28" t="n">
        <f aca="false">VLOOKUP($A368,cash,D$4,FALSE())</f>
        <v>2.185</v>
      </c>
      <c r="E368" s="28"/>
      <c r="F368" s="13" t="n">
        <f aca="false">IF(D368&lt;F351,F351-D368,0)</f>
        <v>0.125</v>
      </c>
      <c r="G368" s="41" t="n">
        <f aca="false">IF(D368&gt;F351,D368-F351,0)</f>
        <v>0</v>
      </c>
      <c r="H368" s="73"/>
      <c r="I368" s="73"/>
      <c r="J368" s="73"/>
    </row>
    <row r="369" customFormat="false" ht="12.75" hidden="false" customHeight="false" outlineLevel="0" collapsed="false">
      <c r="A369" s="56" t="n">
        <f aca="false">A368+1</f>
        <v>35599</v>
      </c>
      <c r="B369" s="28"/>
      <c r="C369" s="56"/>
      <c r="D369" s="28" t="n">
        <f aca="false">VLOOKUP($A369,cash,D$4,FALSE())</f>
        <v>2.21</v>
      </c>
      <c r="E369" s="28"/>
      <c r="F369" s="13" t="n">
        <f aca="false">IF(D369&lt;F351,F351-D369,0)</f>
        <v>0.1</v>
      </c>
      <c r="G369" s="41" t="n">
        <f aca="false">IF(D369&gt;F351,D369-F351,0)</f>
        <v>0</v>
      </c>
      <c r="H369" s="73"/>
      <c r="I369" s="73"/>
      <c r="J369" s="73"/>
    </row>
    <row r="370" customFormat="false" ht="12.75" hidden="false" customHeight="false" outlineLevel="0" collapsed="false">
      <c r="A370" s="56" t="n">
        <f aca="false">A369+1</f>
        <v>35600</v>
      </c>
      <c r="B370" s="28"/>
      <c r="C370" s="56"/>
      <c r="D370" s="28" t="n">
        <f aca="false">VLOOKUP($A370,cash,D$4,FALSE())</f>
        <v>2.225</v>
      </c>
      <c r="E370" s="28"/>
      <c r="F370" s="13" t="n">
        <f aca="false">IF(D370&lt;F351,F351-D370,0)</f>
        <v>0.085</v>
      </c>
      <c r="G370" s="41" t="n">
        <f aca="false">IF(D370&gt;F351,D370-F351,0)</f>
        <v>0</v>
      </c>
      <c r="H370" s="73"/>
      <c r="I370" s="73"/>
      <c r="J370" s="73"/>
    </row>
    <row r="371" customFormat="false" ht="12.75" hidden="false" customHeight="false" outlineLevel="0" collapsed="false">
      <c r="A371" s="56" t="n">
        <f aca="false">A370+1</f>
        <v>35601</v>
      </c>
      <c r="B371" s="28"/>
      <c r="C371" s="56"/>
      <c r="D371" s="28" t="n">
        <f aca="false">VLOOKUP($A371,cash,D$4,FALSE())</f>
        <v>2.245</v>
      </c>
      <c r="E371" s="28"/>
      <c r="F371" s="13" t="n">
        <f aca="false">IF(D371&lt;F351,F351-D371,0)</f>
        <v>0.065</v>
      </c>
      <c r="G371" s="41" t="n">
        <f aca="false">IF(D371&gt;F351,D371-F351,0)</f>
        <v>0</v>
      </c>
      <c r="H371" s="73"/>
      <c r="I371" s="73"/>
      <c r="J371" s="73"/>
    </row>
    <row r="372" customFormat="false" ht="12.75" hidden="false" customHeight="false" outlineLevel="0" collapsed="false">
      <c r="A372" s="56" t="n">
        <f aca="false">A371+1</f>
        <v>35602</v>
      </c>
      <c r="B372" s="28"/>
      <c r="C372" s="56"/>
      <c r="D372" s="28" t="n">
        <f aca="false">VLOOKUP($A372,cash,D$4,FALSE())</f>
        <v>2.245</v>
      </c>
      <c r="E372" s="28"/>
      <c r="F372" s="13" t="n">
        <f aca="false">IF(D372&lt;F351,F351-D372,0)</f>
        <v>0.065</v>
      </c>
      <c r="G372" s="41" t="n">
        <f aca="false">IF(D372&gt;F351,D372-F351,0)</f>
        <v>0</v>
      </c>
      <c r="H372" s="73"/>
      <c r="I372" s="73"/>
      <c r="J372" s="73"/>
    </row>
    <row r="373" customFormat="false" ht="12.75" hidden="false" customHeight="false" outlineLevel="0" collapsed="false">
      <c r="A373" s="56" t="n">
        <f aca="false">A372+1</f>
        <v>35603</v>
      </c>
      <c r="B373" s="28"/>
      <c r="C373" s="56"/>
      <c r="D373" s="28" t="n">
        <f aca="false">VLOOKUP($A373,cash,D$4,FALSE())</f>
        <v>2.245</v>
      </c>
      <c r="E373" s="28"/>
      <c r="F373" s="13" t="n">
        <f aca="false">IF(D373&lt;F351,F351-D373,0)</f>
        <v>0.065</v>
      </c>
      <c r="G373" s="41" t="n">
        <f aca="false">IF(D373&gt;F351,D373-F351,0)</f>
        <v>0</v>
      </c>
      <c r="H373" s="73"/>
      <c r="I373" s="73"/>
      <c r="J373" s="73"/>
    </row>
    <row r="374" customFormat="false" ht="12.75" hidden="false" customHeight="false" outlineLevel="0" collapsed="false">
      <c r="A374" s="56" t="n">
        <f aca="false">A373+1</f>
        <v>35604</v>
      </c>
      <c r="B374" s="28"/>
      <c r="C374" s="56"/>
      <c r="D374" s="28" t="n">
        <f aca="false">VLOOKUP($A374,cash,D$4,FALSE())</f>
        <v>2.285</v>
      </c>
      <c r="E374" s="28"/>
      <c r="F374" s="13" t="n">
        <f aca="false">IF(D374&lt;F351,F351-D374,0)</f>
        <v>0.0249999999999999</v>
      </c>
      <c r="G374" s="41" t="n">
        <f aca="false">IF(D374&gt;F351,D374-F351,0)</f>
        <v>0</v>
      </c>
      <c r="H374" s="73"/>
      <c r="I374" s="73"/>
      <c r="J374" s="73"/>
    </row>
    <row r="375" customFormat="false" ht="12.75" hidden="false" customHeight="false" outlineLevel="0" collapsed="false">
      <c r="A375" s="56" t="n">
        <f aca="false">A374+1</f>
        <v>35605</v>
      </c>
      <c r="B375" s="28"/>
      <c r="C375" s="56"/>
      <c r="D375" s="28" t="n">
        <f aca="false">VLOOKUP($A375,cash,D$4,FALSE())</f>
        <v>2.315</v>
      </c>
      <c r="E375" s="28"/>
      <c r="F375" s="13" t="n">
        <f aca="false">IF(D375&lt;F351,F351-D375,0)</f>
        <v>0</v>
      </c>
      <c r="G375" s="41" t="n">
        <f aca="false">IF(D375&gt;F351,D375-F351,0)</f>
        <v>0.00499999999999989</v>
      </c>
      <c r="H375" s="73"/>
      <c r="I375" s="73"/>
      <c r="J375" s="73"/>
    </row>
    <row r="376" customFormat="false" ht="12.75" hidden="false" customHeight="false" outlineLevel="0" collapsed="false">
      <c r="A376" s="56" t="n">
        <f aca="false">A375+1</f>
        <v>35606</v>
      </c>
      <c r="B376" s="28"/>
      <c r="C376" s="56"/>
      <c r="D376" s="28" t="n">
        <f aca="false">VLOOKUP($A376,cash,D$4,FALSE())</f>
        <v>2.325</v>
      </c>
      <c r="E376" s="28"/>
      <c r="F376" s="13" t="n">
        <f aca="false">IF(D376&lt;F351,F351-D376,0)</f>
        <v>0</v>
      </c>
      <c r="G376" s="41" t="n">
        <f aca="false">IF(D376&gt;F351,D376-F351,0)</f>
        <v>0.0150000000000001</v>
      </c>
      <c r="H376" s="73"/>
      <c r="I376" s="73"/>
      <c r="J376" s="73"/>
    </row>
    <row r="377" customFormat="false" ht="12.75" hidden="false" customHeight="false" outlineLevel="0" collapsed="false">
      <c r="A377" s="56" t="n">
        <f aca="false">A376+1</f>
        <v>35607</v>
      </c>
      <c r="B377" s="28"/>
      <c r="C377" s="56"/>
      <c r="D377" s="28" t="n">
        <f aca="false">VLOOKUP($A377,cash,D$4,FALSE())</f>
        <v>2.225</v>
      </c>
      <c r="E377" s="28"/>
      <c r="F377" s="13" t="n">
        <f aca="false">IF(D377&lt;F351,F351-D377,0)</f>
        <v>0.085</v>
      </c>
      <c r="G377" s="41" t="n">
        <f aca="false">IF(D377&gt;F351,D377-F351,0)</f>
        <v>0</v>
      </c>
      <c r="H377" s="73"/>
      <c r="I377" s="73"/>
      <c r="J377" s="73"/>
    </row>
    <row r="378" customFormat="false" ht="12.75" hidden="false" customHeight="false" outlineLevel="0" collapsed="false">
      <c r="A378" s="56" t="n">
        <f aca="false">A377+1</f>
        <v>35608</v>
      </c>
      <c r="B378" s="28"/>
      <c r="C378" s="56"/>
      <c r="D378" s="28" t="n">
        <f aca="false">VLOOKUP($A378,cash,D$4,FALSE())</f>
        <v>2.175</v>
      </c>
      <c r="E378" s="28"/>
      <c r="F378" s="13" t="n">
        <f aca="false">IF(D378&lt;F351,F351-D378,0)</f>
        <v>0.135</v>
      </c>
      <c r="G378" s="41" t="n">
        <f aca="false">IF(D378&gt;F351,D378-F351,0)</f>
        <v>0</v>
      </c>
      <c r="H378" s="73"/>
      <c r="I378" s="73"/>
      <c r="J378" s="73"/>
    </row>
    <row r="379" customFormat="false" ht="12.75" hidden="false" customHeight="false" outlineLevel="0" collapsed="false">
      <c r="A379" s="56" t="n">
        <f aca="false">A378+1</f>
        <v>35609</v>
      </c>
      <c r="B379" s="28"/>
      <c r="C379" s="56"/>
      <c r="D379" s="28" t="n">
        <f aca="false">VLOOKUP($A379,cash,D$4,FALSE())</f>
        <v>2.175</v>
      </c>
      <c r="E379" s="28"/>
      <c r="F379" s="13" t="n">
        <f aca="false">IF(D379&lt;F351,F351-D379,0)</f>
        <v>0.135</v>
      </c>
      <c r="G379" s="41" t="n">
        <f aca="false">IF(D379&gt;F351,D379-F351,0)</f>
        <v>0</v>
      </c>
      <c r="H379" s="73"/>
      <c r="I379" s="73"/>
      <c r="J379" s="73"/>
    </row>
    <row r="380" customFormat="false" ht="12.75" hidden="false" customHeight="false" outlineLevel="0" collapsed="false">
      <c r="A380" s="56" t="n">
        <f aca="false">A379+1</f>
        <v>35610</v>
      </c>
      <c r="B380" s="28"/>
      <c r="C380" s="56"/>
      <c r="D380" s="28" t="n">
        <f aca="false">VLOOKUP($A380,cash,D$4,FALSE())</f>
        <v>2.175</v>
      </c>
      <c r="E380" s="28"/>
      <c r="F380" s="13" t="n">
        <f aca="false">IF(D380&lt;F351,F351-D380,0)</f>
        <v>0.135</v>
      </c>
      <c r="G380" s="41" t="n">
        <f aca="false">IF(D380&gt;F351,D380-F351,0)</f>
        <v>0</v>
      </c>
      <c r="H380" s="73"/>
      <c r="I380" s="73"/>
      <c r="J380" s="73"/>
    </row>
    <row r="381" customFormat="false" ht="12.75" hidden="false" customHeight="false" outlineLevel="0" collapsed="false">
      <c r="A381" s="56" t="n">
        <f aca="false">A380+1</f>
        <v>35611</v>
      </c>
      <c r="B381" s="28"/>
      <c r="C381" s="56"/>
      <c r="D381" s="28" t="n">
        <f aca="false">VLOOKUP($A381,cash,D$4,FALSE())</f>
        <v>2.15</v>
      </c>
      <c r="E381" s="28"/>
      <c r="F381" s="13" t="n">
        <f aca="false">IF(D381&lt;F351,F351-D381,0)</f>
        <v>0.16</v>
      </c>
      <c r="G381" s="41" t="n">
        <f aca="false">IF(D381&gt;F351,D381-F351,0)</f>
        <v>0</v>
      </c>
      <c r="H381" s="73"/>
      <c r="I381" s="73"/>
      <c r="J381" s="73"/>
    </row>
    <row r="382" customFormat="false" ht="13.5" hidden="false" customHeight="false" outlineLevel="0" collapsed="false">
      <c r="A382" s="56"/>
      <c r="B382" s="28"/>
      <c r="C382" s="56"/>
      <c r="D382" s="28"/>
      <c r="E382" s="28"/>
      <c r="F382" s="78" t="n">
        <f aca="false">IF(D382&lt;F351,F351-D382,0)</f>
        <v>2.31</v>
      </c>
      <c r="G382" s="79" t="n">
        <f aca="false">IF(D382&gt;F351,D382-F351,0)</f>
        <v>0</v>
      </c>
      <c r="H382" s="73"/>
    </row>
    <row r="383" customFormat="false" ht="13.5" hidden="false" customHeight="false" outlineLevel="0" collapsed="false">
      <c r="A383" s="56"/>
      <c r="B383" s="28"/>
      <c r="C383" s="56"/>
      <c r="D383" s="28"/>
      <c r="E383" s="28"/>
      <c r="F383" s="72" t="n">
        <f aca="false">AVERAGE(F352:F382)</f>
        <v>0.185806451612903</v>
      </c>
      <c r="G383" s="72" t="n">
        <f aca="false">AVERAGE(G352:G382)</f>
        <v>0.000645161290322581</v>
      </c>
    </row>
    <row r="384" customFormat="false" ht="12.75" hidden="false" customHeight="false" outlineLevel="0" collapsed="false">
      <c r="A384" s="56"/>
      <c r="B384" s="28"/>
      <c r="C384" s="56"/>
      <c r="D384" s="28"/>
      <c r="E384" s="28"/>
    </row>
    <row r="385" customFormat="false" ht="13.5" hidden="false" customHeight="false" outlineLevel="0" collapsed="false">
      <c r="A385" s="56"/>
      <c r="B385" s="28"/>
      <c r="C385" s="56" t="n">
        <v>35612</v>
      </c>
      <c r="D385" s="28"/>
      <c r="E385" s="28"/>
      <c r="F385" s="72" t="n">
        <f aca="false">VLOOKUP($C385,index,2,FALSE())</f>
        <v>2.16</v>
      </c>
      <c r="H385" s="73"/>
      <c r="I385" s="73"/>
      <c r="J385" s="73"/>
      <c r="K385" s="75"/>
      <c r="L385" s="75"/>
    </row>
    <row r="386" customFormat="false" ht="13.5" hidden="false" customHeight="false" outlineLevel="0" collapsed="false">
      <c r="A386" s="56" t="n">
        <f aca="false">C385</f>
        <v>35612</v>
      </c>
      <c r="B386" s="28"/>
      <c r="C386" s="56"/>
      <c r="D386" s="28" t="n">
        <f aca="false">VLOOKUP($A386,cash,D$4,FALSE())</f>
        <v>2.15</v>
      </c>
      <c r="E386" s="28"/>
      <c r="F386" s="14" t="n">
        <f aca="false">IF(D386&lt;F385,F385-D386,0)</f>
        <v>0.0100000000000002</v>
      </c>
      <c r="G386" s="36" t="n">
        <f aca="false">IF(D386&gt;F385,D386-F385,0)</f>
        <v>0</v>
      </c>
      <c r="H386" s="73"/>
      <c r="I386" s="73"/>
      <c r="K386" s="75"/>
      <c r="L386" s="75"/>
    </row>
    <row r="387" customFormat="false" ht="12.75" hidden="false" customHeight="false" outlineLevel="0" collapsed="false">
      <c r="A387" s="56" t="n">
        <f aca="false">A386+1</f>
        <v>35613</v>
      </c>
      <c r="B387" s="28"/>
      <c r="C387" s="56"/>
      <c r="D387" s="28" t="n">
        <f aca="false">VLOOKUP($A387,cash,D$4,FALSE())</f>
        <v>2.135</v>
      </c>
      <c r="E387" s="28"/>
      <c r="F387" s="13" t="n">
        <f aca="false">IF(D387&lt;F385,F385-D387,0)</f>
        <v>0.0250000000000004</v>
      </c>
      <c r="G387" s="41" t="n">
        <f aca="false">IF(D387&gt;F385,D387-F385,0)</f>
        <v>0</v>
      </c>
      <c r="H387" s="73"/>
      <c r="I387" s="73"/>
      <c r="J387" s="73"/>
    </row>
    <row r="388" customFormat="false" ht="12.75" hidden="false" customHeight="false" outlineLevel="0" collapsed="false">
      <c r="A388" s="56" t="n">
        <f aca="false">A387+1</f>
        <v>35614</v>
      </c>
      <c r="B388" s="28"/>
      <c r="C388" s="56"/>
      <c r="D388" s="28" t="n">
        <f aca="false">VLOOKUP($A388,cash,D$4,FALSE())</f>
        <v>2.105</v>
      </c>
      <c r="E388" s="28"/>
      <c r="F388" s="13" t="n">
        <f aca="false">IF(D388&lt;F385,F385-D388,0)</f>
        <v>0.0550000000000002</v>
      </c>
      <c r="G388" s="41" t="n">
        <f aca="false">IF(D388&gt;F385,D388-F385,0)</f>
        <v>0</v>
      </c>
      <c r="H388" s="73"/>
      <c r="I388" s="73"/>
      <c r="J388" s="73"/>
    </row>
    <row r="389" customFormat="false" ht="12.75" hidden="false" customHeight="false" outlineLevel="0" collapsed="false">
      <c r="A389" s="56" t="n">
        <f aca="false">A388+1</f>
        <v>35615</v>
      </c>
      <c r="B389" s="28"/>
      <c r="C389" s="56"/>
      <c r="D389" s="28" t="n">
        <f aca="false">VLOOKUP($A389,cash,D$4,FALSE())</f>
        <v>2.105</v>
      </c>
      <c r="E389" s="28"/>
      <c r="F389" s="13" t="n">
        <f aca="false">IF(D389&lt;F385,F385-D389,0)</f>
        <v>0.0550000000000002</v>
      </c>
      <c r="G389" s="41" t="n">
        <f aca="false">IF(D389&gt;F385,D389-F385,0)</f>
        <v>0</v>
      </c>
      <c r="H389" s="73"/>
      <c r="I389" s="73"/>
      <c r="J389" s="73"/>
    </row>
    <row r="390" customFormat="false" ht="12.75" hidden="false" customHeight="false" outlineLevel="0" collapsed="false">
      <c r="A390" s="56" t="n">
        <f aca="false">A389+1</f>
        <v>35616</v>
      </c>
      <c r="B390" s="28"/>
      <c r="C390" s="56"/>
      <c r="D390" s="28" t="n">
        <f aca="false">VLOOKUP($A390,cash,D$4,FALSE())</f>
        <v>2.105</v>
      </c>
      <c r="E390" s="28"/>
      <c r="F390" s="13" t="n">
        <f aca="false">IF(D390&lt;F385,F385-D390,0)</f>
        <v>0.0550000000000002</v>
      </c>
      <c r="G390" s="41" t="n">
        <f aca="false">IF(D390&gt;F385,D390-F385,0)</f>
        <v>0</v>
      </c>
      <c r="H390" s="73"/>
      <c r="I390" s="73"/>
      <c r="J390" s="73"/>
    </row>
    <row r="391" customFormat="false" ht="12.75" hidden="false" customHeight="false" outlineLevel="0" collapsed="false">
      <c r="A391" s="56" t="n">
        <f aca="false">A390+1</f>
        <v>35617</v>
      </c>
      <c r="B391" s="28"/>
      <c r="C391" s="56"/>
      <c r="D391" s="28" t="n">
        <f aca="false">VLOOKUP($A391,cash,D$4,FALSE())</f>
        <v>2.105</v>
      </c>
      <c r="E391" s="28"/>
      <c r="F391" s="13" t="n">
        <f aca="false">IF(D391&lt;F385,F385-D391,0)</f>
        <v>0.0550000000000002</v>
      </c>
      <c r="G391" s="41" t="n">
        <f aca="false">IF(D391&gt;F385,D391-F385,0)</f>
        <v>0</v>
      </c>
      <c r="H391" s="73"/>
      <c r="I391" s="73"/>
      <c r="J391" s="73"/>
    </row>
    <row r="392" customFormat="false" ht="12.75" hidden="false" customHeight="false" outlineLevel="0" collapsed="false">
      <c r="A392" s="56" t="n">
        <f aca="false">A391+1</f>
        <v>35618</v>
      </c>
      <c r="B392" s="28"/>
      <c r="C392" s="56"/>
      <c r="D392" s="28" t="n">
        <f aca="false">VLOOKUP($A392,cash,D$4,FALSE())</f>
        <v>2.125</v>
      </c>
      <c r="E392" s="28"/>
      <c r="F392" s="13" t="n">
        <f aca="false">IF(D392&lt;F385,F385-D392,0)</f>
        <v>0.0350000000000001</v>
      </c>
      <c r="G392" s="41" t="n">
        <f aca="false">IF(D392&gt;F385,D392-F385,0)</f>
        <v>0</v>
      </c>
      <c r="H392" s="73"/>
      <c r="I392" s="73"/>
      <c r="J392" s="73"/>
    </row>
    <row r="393" customFormat="false" ht="12.75" hidden="false" customHeight="false" outlineLevel="0" collapsed="false">
      <c r="A393" s="56" t="n">
        <f aca="false">A392+1</f>
        <v>35619</v>
      </c>
      <c r="B393" s="28"/>
      <c r="C393" s="56"/>
      <c r="D393" s="28" t="n">
        <f aca="false">VLOOKUP($A393,cash,D$4,FALSE())</f>
        <v>2.125</v>
      </c>
      <c r="E393" s="28"/>
      <c r="F393" s="13" t="n">
        <f aca="false">IF(D393&lt;F385,F385-D393,0)</f>
        <v>0.0350000000000001</v>
      </c>
      <c r="G393" s="41" t="n">
        <f aca="false">IF(D393&gt;F385,D393-F385,0)</f>
        <v>0</v>
      </c>
      <c r="H393" s="73"/>
      <c r="I393" s="73"/>
      <c r="J393" s="73"/>
    </row>
    <row r="394" customFormat="false" ht="12.75" hidden="false" customHeight="false" outlineLevel="0" collapsed="false">
      <c r="A394" s="56" t="n">
        <f aca="false">A393+1</f>
        <v>35620</v>
      </c>
      <c r="B394" s="28"/>
      <c r="C394" s="56"/>
      <c r="D394" s="28" t="n">
        <f aca="false">VLOOKUP($A394,cash,D$4,FALSE())</f>
        <v>2.15</v>
      </c>
      <c r="E394" s="28"/>
      <c r="F394" s="13" t="n">
        <f aca="false">IF(D394&lt;F385,F385-D394,0)</f>
        <v>0.0100000000000002</v>
      </c>
      <c r="G394" s="41" t="n">
        <f aca="false">IF(D394&gt;F385,D394-F385,0)</f>
        <v>0</v>
      </c>
      <c r="H394" s="73"/>
      <c r="I394" s="73"/>
      <c r="J394" s="73"/>
    </row>
    <row r="395" customFormat="false" ht="12.75" hidden="false" customHeight="false" outlineLevel="0" collapsed="false">
      <c r="A395" s="56" t="n">
        <f aca="false">A394+1</f>
        <v>35621</v>
      </c>
      <c r="B395" s="28"/>
      <c r="C395" s="56"/>
      <c r="D395" s="28" t="n">
        <f aca="false">VLOOKUP($A395,cash,D$4,FALSE())</f>
        <v>2.15</v>
      </c>
      <c r="E395" s="28"/>
      <c r="F395" s="13" t="n">
        <f aca="false">IF(D395&lt;F385,F385-D395,0)</f>
        <v>0.0100000000000002</v>
      </c>
      <c r="G395" s="41" t="n">
        <f aca="false">IF(D395&gt;F385,D395-F385,0)</f>
        <v>0</v>
      </c>
      <c r="H395" s="73"/>
      <c r="I395" s="73"/>
      <c r="J395" s="73"/>
    </row>
    <row r="396" customFormat="false" ht="12.75" hidden="false" customHeight="false" outlineLevel="0" collapsed="false">
      <c r="A396" s="56" t="n">
        <f aca="false">A395+1</f>
        <v>35622</v>
      </c>
      <c r="B396" s="28"/>
      <c r="C396" s="56"/>
      <c r="D396" s="28" t="n">
        <f aca="false">VLOOKUP($A396,cash,D$4,FALSE())</f>
        <v>2.16</v>
      </c>
      <c r="E396" s="28"/>
      <c r="F396" s="13" t="n">
        <f aca="false">IF(D396&lt;F385,F385-D396,0)</f>
        <v>0</v>
      </c>
      <c r="G396" s="41" t="n">
        <f aca="false">IF(D396&gt;F385,D396-F385,0)</f>
        <v>0</v>
      </c>
      <c r="H396" s="73"/>
      <c r="I396" s="73"/>
      <c r="J396" s="73"/>
    </row>
    <row r="397" customFormat="false" ht="12.75" hidden="false" customHeight="false" outlineLevel="0" collapsed="false">
      <c r="A397" s="56" t="n">
        <f aca="false">A396+1</f>
        <v>35623</v>
      </c>
      <c r="B397" s="28"/>
      <c r="C397" s="56"/>
      <c r="D397" s="28" t="n">
        <f aca="false">VLOOKUP($A397,cash,D$4,FALSE())</f>
        <v>2.16</v>
      </c>
      <c r="E397" s="28"/>
      <c r="F397" s="13" t="n">
        <f aca="false">IF(D397&lt;F385,F385-D397,0)</f>
        <v>0</v>
      </c>
      <c r="G397" s="41" t="n">
        <f aca="false">IF(D397&gt;F385,D397-F385,0)</f>
        <v>0</v>
      </c>
      <c r="H397" s="73"/>
      <c r="I397" s="73"/>
      <c r="J397" s="73"/>
    </row>
    <row r="398" customFormat="false" ht="12.75" hidden="false" customHeight="false" outlineLevel="0" collapsed="false">
      <c r="A398" s="56" t="n">
        <f aca="false">A397+1</f>
        <v>35624</v>
      </c>
      <c r="B398" s="28"/>
      <c r="C398" s="56"/>
      <c r="D398" s="28" t="n">
        <f aca="false">VLOOKUP($A398,cash,D$4,FALSE())</f>
        <v>2.16</v>
      </c>
      <c r="E398" s="28"/>
      <c r="F398" s="13" t="n">
        <f aca="false">IF(D398&lt;F385,F385-D398,0)</f>
        <v>0</v>
      </c>
      <c r="G398" s="41" t="n">
        <f aca="false">IF(D398&gt;F385,D398-F385,0)</f>
        <v>0</v>
      </c>
      <c r="H398" s="73"/>
      <c r="I398" s="73"/>
      <c r="J398" s="73"/>
    </row>
    <row r="399" customFormat="false" ht="12.75" hidden="false" customHeight="false" outlineLevel="0" collapsed="false">
      <c r="A399" s="56" t="n">
        <f aca="false">A398+1</f>
        <v>35625</v>
      </c>
      <c r="B399" s="28"/>
      <c r="C399" s="56"/>
      <c r="D399" s="28" t="n">
        <f aca="false">VLOOKUP($A399,cash,D$4,FALSE())</f>
        <v>2.17</v>
      </c>
      <c r="E399" s="28"/>
      <c r="F399" s="13" t="n">
        <f aca="false">IF(D399&lt;F385,F385-D399,0)</f>
        <v>0</v>
      </c>
      <c r="G399" s="41" t="n">
        <f aca="false">IF(D399&gt;F385,D399-F385,0)</f>
        <v>0.00999999999999979</v>
      </c>
      <c r="H399" s="73"/>
      <c r="I399" s="73"/>
      <c r="J399" s="73"/>
    </row>
    <row r="400" customFormat="false" ht="12.75" hidden="false" customHeight="false" outlineLevel="0" collapsed="false">
      <c r="A400" s="56" t="n">
        <f aca="false">A399+1</f>
        <v>35626</v>
      </c>
      <c r="B400" s="28"/>
      <c r="C400" s="56"/>
      <c r="D400" s="28" t="n">
        <f aca="false">VLOOKUP($A400,cash,D$4,FALSE())</f>
        <v>2.205</v>
      </c>
      <c r="E400" s="28"/>
      <c r="F400" s="13" t="n">
        <f aca="false">IF(D400&lt;F385,F385-D400,0)</f>
        <v>0</v>
      </c>
      <c r="G400" s="41" t="n">
        <f aca="false">IF(D400&gt;F385,D400-F385,0)</f>
        <v>0.0449999999999999</v>
      </c>
      <c r="H400" s="73"/>
      <c r="I400" s="73"/>
      <c r="J400" s="73"/>
    </row>
    <row r="401" customFormat="false" ht="12.75" hidden="false" customHeight="false" outlineLevel="0" collapsed="false">
      <c r="A401" s="56" t="n">
        <f aca="false">A400+1</f>
        <v>35627</v>
      </c>
      <c r="B401" s="28"/>
      <c r="C401" s="56"/>
      <c r="D401" s="28" t="n">
        <f aca="false">VLOOKUP($A401,cash,D$4,FALSE())</f>
        <v>2.23</v>
      </c>
      <c r="E401" s="28"/>
      <c r="F401" s="13" t="n">
        <f aca="false">IF(D401&lt;F385,F385-D401,0)</f>
        <v>0</v>
      </c>
      <c r="G401" s="41" t="n">
        <f aca="false">IF(D401&gt;F385,D401-F385,0)</f>
        <v>0.0699999999999998</v>
      </c>
      <c r="H401" s="73"/>
      <c r="I401" s="73"/>
      <c r="J401" s="73"/>
    </row>
    <row r="402" customFormat="false" ht="12.75" hidden="false" customHeight="false" outlineLevel="0" collapsed="false">
      <c r="A402" s="56" t="n">
        <f aca="false">A401+1</f>
        <v>35628</v>
      </c>
      <c r="B402" s="28"/>
      <c r="C402" s="56"/>
      <c r="D402" s="28" t="n">
        <f aca="false">VLOOKUP($A402,cash,D$4,FALSE())</f>
        <v>2.265</v>
      </c>
      <c r="E402" s="28"/>
      <c r="F402" s="13" t="n">
        <f aca="false">IF(D402&lt;F385,F385-D402,0)</f>
        <v>0</v>
      </c>
      <c r="G402" s="41" t="n">
        <f aca="false">IF(D402&gt;F385,D402-F385,0)</f>
        <v>0.105</v>
      </c>
      <c r="H402" s="73"/>
      <c r="I402" s="73"/>
      <c r="J402" s="73"/>
    </row>
    <row r="403" customFormat="false" ht="12.75" hidden="false" customHeight="false" outlineLevel="0" collapsed="false">
      <c r="A403" s="56" t="n">
        <f aca="false">A402+1</f>
        <v>35629</v>
      </c>
      <c r="B403" s="28"/>
      <c r="C403" s="56"/>
      <c r="D403" s="28" t="n">
        <f aca="false">VLOOKUP($A403,cash,D$4,FALSE())</f>
        <v>2.245</v>
      </c>
      <c r="E403" s="28"/>
      <c r="F403" s="13" t="n">
        <f aca="false">IF(D403&lt;F385,F385-D403,0)</f>
        <v>0</v>
      </c>
      <c r="G403" s="41" t="n">
        <f aca="false">IF(D403&gt;F385,D403-F385,0)</f>
        <v>0.085</v>
      </c>
      <c r="H403" s="73"/>
      <c r="I403" s="73"/>
      <c r="J403" s="73"/>
    </row>
    <row r="404" customFormat="false" ht="12.75" hidden="false" customHeight="false" outlineLevel="0" collapsed="false">
      <c r="A404" s="56" t="n">
        <f aca="false">A403+1</f>
        <v>35630</v>
      </c>
      <c r="B404" s="28"/>
      <c r="C404" s="56"/>
      <c r="D404" s="28" t="n">
        <f aca="false">VLOOKUP($A404,cash,D$4,FALSE())</f>
        <v>2.245</v>
      </c>
      <c r="E404" s="28"/>
      <c r="F404" s="13" t="n">
        <f aca="false">IF(D404&lt;F385,F385-D404,0)</f>
        <v>0</v>
      </c>
      <c r="G404" s="41" t="n">
        <f aca="false">IF(D404&gt;F385,D404-F385,0)</f>
        <v>0.085</v>
      </c>
      <c r="H404" s="73"/>
      <c r="I404" s="73"/>
      <c r="J404" s="73"/>
    </row>
    <row r="405" customFormat="false" ht="12.75" hidden="false" customHeight="false" outlineLevel="0" collapsed="false">
      <c r="A405" s="56" t="n">
        <f aca="false">A404+1</f>
        <v>35631</v>
      </c>
      <c r="B405" s="28"/>
      <c r="C405" s="56"/>
      <c r="D405" s="28" t="n">
        <f aca="false">VLOOKUP($A405,cash,D$4,FALSE())</f>
        <v>2.245</v>
      </c>
      <c r="E405" s="28"/>
      <c r="F405" s="13" t="n">
        <f aca="false">IF(D405&lt;F385,F385-D405,0)</f>
        <v>0</v>
      </c>
      <c r="G405" s="41" t="n">
        <f aca="false">IF(D405&gt;F385,D405-F385,0)</f>
        <v>0.085</v>
      </c>
      <c r="H405" s="73"/>
      <c r="I405" s="73"/>
      <c r="J405" s="73"/>
    </row>
    <row r="406" customFormat="false" ht="12.75" hidden="false" customHeight="false" outlineLevel="0" collapsed="false">
      <c r="A406" s="56" t="n">
        <f aca="false">A405+1</f>
        <v>35632</v>
      </c>
      <c r="B406" s="28"/>
      <c r="C406" s="56"/>
      <c r="D406" s="28" t="n">
        <f aca="false">VLOOKUP($A406,cash,D$4,FALSE())</f>
        <v>2.165</v>
      </c>
      <c r="E406" s="28"/>
      <c r="F406" s="13" t="n">
        <f aca="false">IF(D406&lt;F385,F385-D406,0)</f>
        <v>0</v>
      </c>
      <c r="G406" s="41" t="n">
        <f aca="false">IF(D406&gt;F385,D406-F385,0)</f>
        <v>0.00499999999999989</v>
      </c>
      <c r="H406" s="73"/>
      <c r="I406" s="73"/>
      <c r="J406" s="73"/>
    </row>
    <row r="407" customFormat="false" ht="12.75" hidden="false" customHeight="false" outlineLevel="0" collapsed="false">
      <c r="A407" s="56" t="n">
        <f aca="false">A406+1</f>
        <v>35633</v>
      </c>
      <c r="B407" s="28"/>
      <c r="C407" s="56"/>
      <c r="D407" s="28" t="n">
        <f aca="false">VLOOKUP($A407,cash,D$4,FALSE())</f>
        <v>2.17</v>
      </c>
      <c r="E407" s="28"/>
      <c r="F407" s="13" t="n">
        <f aca="false">IF(D407&lt;F385,F385-D407,0)</f>
        <v>0</v>
      </c>
      <c r="G407" s="41" t="n">
        <f aca="false">IF(D407&gt;F385,D407-F385,0)</f>
        <v>0.00999999999999979</v>
      </c>
      <c r="H407" s="73"/>
      <c r="I407" s="73"/>
      <c r="J407" s="73"/>
    </row>
    <row r="408" customFormat="false" ht="12.75" hidden="false" customHeight="false" outlineLevel="0" collapsed="false">
      <c r="A408" s="56" t="n">
        <f aca="false">A407+1</f>
        <v>35634</v>
      </c>
      <c r="B408" s="28"/>
      <c r="C408" s="56"/>
      <c r="D408" s="28" t="n">
        <f aca="false">VLOOKUP($A408,cash,D$4,FALSE())</f>
        <v>2.205</v>
      </c>
      <c r="E408" s="28"/>
      <c r="F408" s="13" t="n">
        <f aca="false">IF(D408&lt;F385,F385-D408,0)</f>
        <v>0</v>
      </c>
      <c r="G408" s="41" t="n">
        <f aca="false">IF(D408&gt;F385,D408-F385,0)</f>
        <v>0.0449999999999999</v>
      </c>
      <c r="H408" s="73"/>
      <c r="I408" s="73"/>
      <c r="J408" s="73"/>
    </row>
    <row r="409" customFormat="false" ht="12.75" hidden="false" customHeight="false" outlineLevel="0" collapsed="false">
      <c r="A409" s="56" t="n">
        <f aca="false">A408+1</f>
        <v>35635</v>
      </c>
      <c r="B409" s="28"/>
      <c r="C409" s="56"/>
      <c r="D409" s="28" t="n">
        <f aca="false">VLOOKUP($A409,cash,D$4,FALSE())</f>
        <v>2.235</v>
      </c>
      <c r="E409" s="28"/>
      <c r="F409" s="13" t="n">
        <f aca="false">IF(D409&lt;F385,F385-D409,0)</f>
        <v>0</v>
      </c>
      <c r="G409" s="41" t="n">
        <f aca="false">IF(D409&gt;F385,D409-F385,0)</f>
        <v>0.0749999999999997</v>
      </c>
      <c r="H409" s="73"/>
      <c r="I409" s="73"/>
      <c r="J409" s="73"/>
    </row>
    <row r="410" customFormat="false" ht="12.75" hidden="false" customHeight="false" outlineLevel="0" collapsed="false">
      <c r="A410" s="56" t="n">
        <f aca="false">A409+1</f>
        <v>35636</v>
      </c>
      <c r="B410" s="28"/>
      <c r="C410" s="56"/>
      <c r="D410" s="28" t="n">
        <f aca="false">VLOOKUP($A410,cash,D$4,FALSE())</f>
        <v>2.22</v>
      </c>
      <c r="E410" s="28"/>
      <c r="F410" s="13" t="n">
        <f aca="false">IF(D410&lt;F385,F385-D410,0)</f>
        <v>0</v>
      </c>
      <c r="G410" s="41" t="n">
        <f aca="false">IF(D410&gt;F385,D410-F385,0)</f>
        <v>0.0600000000000001</v>
      </c>
      <c r="H410" s="73"/>
      <c r="I410" s="73"/>
      <c r="J410" s="73"/>
    </row>
    <row r="411" customFormat="false" ht="12.75" hidden="false" customHeight="false" outlineLevel="0" collapsed="false">
      <c r="A411" s="56" t="n">
        <f aca="false">A410+1</f>
        <v>35637</v>
      </c>
      <c r="B411" s="28"/>
      <c r="C411" s="56"/>
      <c r="D411" s="28" t="n">
        <f aca="false">VLOOKUP($A411,cash,D$4,FALSE())</f>
        <v>2.22</v>
      </c>
      <c r="E411" s="28"/>
      <c r="F411" s="13" t="n">
        <f aca="false">IF(D411&lt;F385,F385-D411,0)</f>
        <v>0</v>
      </c>
      <c r="G411" s="41" t="n">
        <f aca="false">IF(D411&gt;F385,D411-F385,0)</f>
        <v>0.0600000000000001</v>
      </c>
      <c r="H411" s="73"/>
      <c r="I411" s="73"/>
      <c r="J411" s="73"/>
    </row>
    <row r="412" customFormat="false" ht="12.75" hidden="false" customHeight="false" outlineLevel="0" collapsed="false">
      <c r="A412" s="56" t="n">
        <f aca="false">A411+1</f>
        <v>35638</v>
      </c>
      <c r="B412" s="28"/>
      <c r="C412" s="56"/>
      <c r="D412" s="28" t="n">
        <f aca="false">VLOOKUP($A412,cash,D$4,FALSE())</f>
        <v>2.22</v>
      </c>
      <c r="E412" s="28"/>
      <c r="F412" s="13" t="n">
        <f aca="false">IF(D412&lt;F385,F385-D412,0)</f>
        <v>0</v>
      </c>
      <c r="G412" s="41" t="n">
        <f aca="false">IF(D412&gt;F385,D412-F385,0)</f>
        <v>0.0600000000000001</v>
      </c>
      <c r="H412" s="73"/>
      <c r="I412" s="73"/>
      <c r="J412" s="73"/>
    </row>
    <row r="413" customFormat="false" ht="12.75" hidden="false" customHeight="false" outlineLevel="0" collapsed="false">
      <c r="A413" s="56" t="n">
        <f aca="false">A412+1</f>
        <v>35639</v>
      </c>
      <c r="B413" s="28"/>
      <c r="C413" s="56"/>
      <c r="D413" s="28" t="n">
        <f aca="false">VLOOKUP($A413,cash,D$4,FALSE())</f>
        <v>2.19</v>
      </c>
      <c r="E413" s="28"/>
      <c r="F413" s="13" t="n">
        <f aca="false">IF(D413&lt;F385,F385-D413,0)</f>
        <v>0</v>
      </c>
      <c r="G413" s="41" t="n">
        <f aca="false">IF(D413&gt;F385,D413-F385,0)</f>
        <v>0.0299999999999998</v>
      </c>
      <c r="H413" s="73"/>
      <c r="I413" s="73"/>
      <c r="J413" s="73"/>
    </row>
    <row r="414" customFormat="false" ht="12.75" hidden="false" customHeight="false" outlineLevel="0" collapsed="false">
      <c r="A414" s="56" t="n">
        <f aca="false">A413+1</f>
        <v>35640</v>
      </c>
      <c r="B414" s="28"/>
      <c r="C414" s="56"/>
      <c r="D414" s="28" t="n">
        <f aca="false">VLOOKUP($A414,cash,D$4,FALSE())</f>
        <v>2.215</v>
      </c>
      <c r="E414" s="28"/>
      <c r="F414" s="13" t="n">
        <f aca="false">IF(D414&lt;F385,F385-D414,0)</f>
        <v>0</v>
      </c>
      <c r="G414" s="41" t="n">
        <f aca="false">IF(D414&gt;F385,D414-F385,0)</f>
        <v>0.0549999999999997</v>
      </c>
      <c r="H414" s="73"/>
      <c r="I414" s="73"/>
      <c r="J414" s="73"/>
    </row>
    <row r="415" customFormat="false" ht="12.75" hidden="false" customHeight="false" outlineLevel="0" collapsed="false">
      <c r="A415" s="56" t="n">
        <f aca="false">A414+1</f>
        <v>35641</v>
      </c>
      <c r="B415" s="28"/>
      <c r="C415" s="56"/>
      <c r="D415" s="28" t="n">
        <f aca="false">VLOOKUP($A415,cash,D$4,FALSE())</f>
        <v>2.22</v>
      </c>
      <c r="E415" s="28"/>
      <c r="F415" s="13" t="n">
        <f aca="false">IF(D415&lt;F385,F385-D415,0)</f>
        <v>0</v>
      </c>
      <c r="G415" s="41" t="n">
        <f aca="false">IF(D415&gt;F385,D415-F385,0)</f>
        <v>0.0600000000000001</v>
      </c>
      <c r="H415" s="73"/>
      <c r="I415" s="73"/>
      <c r="J415" s="73"/>
    </row>
    <row r="416" customFormat="false" ht="13.5" hidden="false" customHeight="false" outlineLevel="0" collapsed="false">
      <c r="A416" s="56" t="n">
        <f aca="false">A415+1</f>
        <v>35642</v>
      </c>
      <c r="B416" s="28"/>
      <c r="C416" s="56"/>
      <c r="D416" s="28" t="n">
        <f aca="false">VLOOKUP($A416,cash,D$4,FALSE())</f>
        <v>2.215</v>
      </c>
      <c r="E416" s="28"/>
      <c r="F416" s="78" t="n">
        <f aca="false">IF(D416&lt;F385,F385-D416,0)</f>
        <v>0</v>
      </c>
      <c r="G416" s="79" t="n">
        <f aca="false">IF(D416&gt;F385,D416-F385,0)</f>
        <v>0.0549999999999997</v>
      </c>
      <c r="H416" s="73"/>
      <c r="I416" s="73"/>
      <c r="J416" s="73"/>
    </row>
    <row r="417" customFormat="false" ht="13.5" hidden="false" customHeight="false" outlineLevel="0" collapsed="false">
      <c r="A417" s="56"/>
      <c r="B417" s="28"/>
      <c r="C417" s="56"/>
      <c r="D417" s="28"/>
      <c r="E417" s="28"/>
      <c r="F417" s="72" t="n">
        <f aca="false">AVERAGE(F386:F416)</f>
        <v>0.0111290322580646</v>
      </c>
      <c r="G417" s="72" t="n">
        <f aca="false">AVERAGE(G386:G416)</f>
        <v>0.032258064516129</v>
      </c>
    </row>
    <row r="418" customFormat="false" ht="12.75" hidden="false" customHeight="false" outlineLevel="0" collapsed="false">
      <c r="A418" s="56"/>
      <c r="B418" s="28"/>
      <c r="C418" s="56"/>
      <c r="D418" s="28"/>
      <c r="E418" s="28"/>
    </row>
    <row r="419" customFormat="false" ht="12.75" hidden="false" customHeight="false" outlineLevel="0" collapsed="false">
      <c r="A419" s="56"/>
      <c r="B419" s="28"/>
      <c r="C419" s="56"/>
      <c r="D419" s="28"/>
      <c r="E419" s="28"/>
    </row>
    <row r="420" customFormat="false" ht="12.75" hidden="false" customHeight="false" outlineLevel="0" collapsed="false">
      <c r="A420" s="56"/>
      <c r="B420" s="28"/>
      <c r="C420" s="56" t="n">
        <v>35643</v>
      </c>
      <c r="G420" s="73"/>
      <c r="H420" s="73"/>
      <c r="I420" s="73"/>
      <c r="J420" s="73"/>
      <c r="K420" s="75"/>
      <c r="L420" s="75"/>
    </row>
    <row r="421" customFormat="false" ht="13.5" hidden="false" customHeight="false" outlineLevel="0" collapsed="false">
      <c r="A421" s="56" t="n">
        <f aca="false">C420</f>
        <v>35643</v>
      </c>
      <c r="B421" s="28"/>
      <c r="C421" s="56"/>
      <c r="D421" s="28" t="n">
        <f aca="false">VLOOKUP($A421,cash,D$4,FALSE())</f>
        <v>2.22</v>
      </c>
      <c r="E421" s="28"/>
      <c r="F421" s="72" t="e">
        <f aca="false">VLOOKUP($C421,index,2,FALSE())</f>
        <v>#N/A</v>
      </c>
      <c r="H421" s="73"/>
      <c r="I421" s="73"/>
      <c r="K421" s="75"/>
      <c r="L421" s="75"/>
    </row>
    <row r="422" customFormat="false" ht="13.5" hidden="false" customHeight="false" outlineLevel="0" collapsed="false">
      <c r="A422" s="56" t="n">
        <f aca="false">A421+1</f>
        <v>35644</v>
      </c>
      <c r="B422" s="28"/>
      <c r="C422" s="56"/>
      <c r="D422" s="28" t="n">
        <f aca="false">VLOOKUP($A422,cash,D$4,FALSE())</f>
        <v>2.22</v>
      </c>
      <c r="E422" s="28"/>
      <c r="F422" s="14" t="e">
        <f aca="false">IF(D422&lt;F421,F421-D422,0)</f>
        <v>#N/A</v>
      </c>
      <c r="G422" s="36" t="e">
        <f aca="false">IF(D422&gt;F421,D422-F421,0)</f>
        <v>#N/A</v>
      </c>
      <c r="H422" s="73"/>
      <c r="I422" s="73"/>
      <c r="J422" s="73"/>
    </row>
    <row r="423" customFormat="false" ht="12.75" hidden="false" customHeight="false" outlineLevel="0" collapsed="false">
      <c r="A423" s="56" t="n">
        <f aca="false">A422+1</f>
        <v>35645</v>
      </c>
      <c r="B423" s="28"/>
      <c r="C423" s="56"/>
      <c r="D423" s="28" t="n">
        <f aca="false">VLOOKUP($A423,cash,D$4,FALSE())</f>
        <v>2.22</v>
      </c>
      <c r="E423" s="28"/>
      <c r="F423" s="13" t="e">
        <f aca="false">IF(D423&lt;F421,F421-D423,0)</f>
        <v>#N/A</v>
      </c>
      <c r="G423" s="41" t="e">
        <f aca="false">IF(D423&gt;F421,D423-F421,0)</f>
        <v>#N/A</v>
      </c>
      <c r="H423" s="73"/>
      <c r="I423" s="73"/>
      <c r="J423" s="73"/>
    </row>
    <row r="424" customFormat="false" ht="12.75" hidden="false" customHeight="false" outlineLevel="0" collapsed="false">
      <c r="A424" s="56" t="n">
        <f aca="false">A423+1</f>
        <v>35646</v>
      </c>
      <c r="B424" s="28"/>
      <c r="C424" s="56"/>
      <c r="D424" s="28" t="n">
        <f aca="false">VLOOKUP($A424,cash,D$4,FALSE())</f>
        <v>2.255</v>
      </c>
      <c r="E424" s="28"/>
      <c r="F424" s="13" t="e">
        <f aca="false">IF(D424&lt;F421,F421-D424,0)</f>
        <v>#N/A</v>
      </c>
      <c r="G424" s="41" t="e">
        <f aca="false">IF(D424&gt;F421,D424-F421,0)</f>
        <v>#N/A</v>
      </c>
      <c r="H424" s="73"/>
      <c r="I424" s="73"/>
      <c r="J424" s="73"/>
    </row>
    <row r="425" customFormat="false" ht="12.75" hidden="false" customHeight="false" outlineLevel="0" collapsed="false">
      <c r="A425" s="56" t="n">
        <f aca="false">A424+1</f>
        <v>35647</v>
      </c>
      <c r="B425" s="28"/>
      <c r="C425" s="56"/>
      <c r="D425" s="28" t="n">
        <f aca="false">VLOOKUP($A425,cash,D$4,FALSE())</f>
        <v>2.335</v>
      </c>
      <c r="E425" s="28"/>
      <c r="F425" s="13" t="e">
        <f aca="false">IF(D425&lt;F421,F421-D425,0)</f>
        <v>#N/A</v>
      </c>
      <c r="G425" s="41" t="e">
        <f aca="false">IF(D425&gt;F421,D425-F421,0)</f>
        <v>#N/A</v>
      </c>
      <c r="H425" s="73"/>
      <c r="I425" s="73"/>
      <c r="J425" s="73"/>
    </row>
    <row r="426" customFormat="false" ht="12.75" hidden="false" customHeight="false" outlineLevel="0" collapsed="false">
      <c r="A426" s="56" t="n">
        <f aca="false">A425+1</f>
        <v>35648</v>
      </c>
      <c r="B426" s="28"/>
      <c r="C426" s="56"/>
      <c r="D426" s="28" t="n">
        <f aca="false">VLOOKUP($A426,cash,D$4,FALSE())</f>
        <v>2.375</v>
      </c>
      <c r="E426" s="28"/>
      <c r="F426" s="13" t="e">
        <f aca="false">IF(D426&lt;F421,F421-D426,0)</f>
        <v>#N/A</v>
      </c>
      <c r="G426" s="41" t="e">
        <f aca="false">IF(D426&gt;F421,D426-F421,0)</f>
        <v>#N/A</v>
      </c>
      <c r="H426" s="73"/>
      <c r="I426" s="73"/>
      <c r="J426" s="73"/>
    </row>
    <row r="427" customFormat="false" ht="12.75" hidden="false" customHeight="false" outlineLevel="0" collapsed="false">
      <c r="A427" s="56" t="n">
        <f aca="false">A426+1</f>
        <v>35649</v>
      </c>
      <c r="B427" s="28"/>
      <c r="C427" s="56"/>
      <c r="D427" s="28" t="n">
        <f aca="false">VLOOKUP($A427,cash,D$4,FALSE())</f>
        <v>2.475</v>
      </c>
      <c r="E427" s="28"/>
      <c r="F427" s="13" t="e">
        <f aca="false">IF(D427&lt;F421,F421-D427,0)</f>
        <v>#N/A</v>
      </c>
      <c r="G427" s="41" t="e">
        <f aca="false">IF(D427&gt;F421,D427-F421,0)</f>
        <v>#N/A</v>
      </c>
      <c r="H427" s="73"/>
      <c r="I427" s="73"/>
      <c r="J427" s="73"/>
    </row>
    <row r="428" customFormat="false" ht="12.75" hidden="false" customHeight="false" outlineLevel="0" collapsed="false">
      <c r="A428" s="56" t="n">
        <f aca="false">A427+1</f>
        <v>35650</v>
      </c>
      <c r="B428" s="28"/>
      <c r="C428" s="56"/>
      <c r="D428" s="28" t="n">
        <f aca="false">VLOOKUP($A428,cash,D$4,FALSE())</f>
        <v>2.365</v>
      </c>
      <c r="E428" s="28"/>
      <c r="F428" s="13" t="e">
        <f aca="false">IF(D428&lt;F421,F421-D428,0)</f>
        <v>#N/A</v>
      </c>
      <c r="G428" s="41" t="e">
        <f aca="false">IF(D428&gt;F421,D428-F421,0)</f>
        <v>#N/A</v>
      </c>
      <c r="H428" s="73"/>
      <c r="I428" s="73"/>
      <c r="J428" s="73"/>
    </row>
    <row r="429" customFormat="false" ht="12.75" hidden="false" customHeight="false" outlineLevel="0" collapsed="false">
      <c r="A429" s="56" t="n">
        <f aca="false">A428+1</f>
        <v>35651</v>
      </c>
      <c r="B429" s="28"/>
      <c r="C429" s="56"/>
      <c r="D429" s="28" t="n">
        <f aca="false">VLOOKUP($A429,cash,D$4,FALSE())</f>
        <v>2.365</v>
      </c>
      <c r="E429" s="28"/>
      <c r="F429" s="13" t="e">
        <f aca="false">IF(D429&lt;F421,F421-D429,0)</f>
        <v>#N/A</v>
      </c>
      <c r="G429" s="41" t="e">
        <f aca="false">IF(D429&gt;F421,D429-F421,0)</f>
        <v>#N/A</v>
      </c>
      <c r="H429" s="73"/>
      <c r="I429" s="73"/>
      <c r="J429" s="73"/>
    </row>
    <row r="430" customFormat="false" ht="12.75" hidden="false" customHeight="false" outlineLevel="0" collapsed="false">
      <c r="A430" s="56" t="n">
        <f aca="false">A429+1</f>
        <v>35652</v>
      </c>
      <c r="B430" s="28"/>
      <c r="C430" s="56"/>
      <c r="D430" s="28" t="n">
        <f aca="false">VLOOKUP($A430,cash,D$4,FALSE())</f>
        <v>2.365</v>
      </c>
      <c r="E430" s="28"/>
      <c r="F430" s="13" t="e">
        <f aca="false">IF(D430&lt;F421,F421-D430,0)</f>
        <v>#N/A</v>
      </c>
      <c r="G430" s="41" t="e">
        <f aca="false">IF(D430&gt;F421,D430-F421,0)</f>
        <v>#N/A</v>
      </c>
      <c r="H430" s="73"/>
      <c r="I430" s="73"/>
      <c r="J430" s="73"/>
    </row>
    <row r="431" customFormat="false" ht="12.75" hidden="false" customHeight="false" outlineLevel="0" collapsed="false">
      <c r="A431" s="56" t="n">
        <f aca="false">A430+1</f>
        <v>35653</v>
      </c>
      <c r="B431" s="28"/>
      <c r="C431" s="56"/>
      <c r="D431" s="28" t="n">
        <f aca="false">VLOOKUP($A431,cash,D$4,FALSE())</f>
        <v>2.535</v>
      </c>
      <c r="E431" s="28"/>
      <c r="F431" s="13" t="e">
        <f aca="false">IF(D431&lt;F421,F421-D431,0)</f>
        <v>#N/A</v>
      </c>
      <c r="G431" s="41" t="e">
        <f aca="false">IF(D431&gt;F421,D431-F421,0)</f>
        <v>#N/A</v>
      </c>
      <c r="H431" s="73"/>
      <c r="I431" s="73"/>
      <c r="J431" s="73"/>
    </row>
    <row r="432" customFormat="false" ht="12.75" hidden="false" customHeight="false" outlineLevel="0" collapsed="false">
      <c r="A432" s="56" t="n">
        <f aca="false">A431+1</f>
        <v>35654</v>
      </c>
      <c r="B432" s="28"/>
      <c r="C432" s="56"/>
      <c r="D432" s="28" t="n">
        <f aca="false">VLOOKUP($A432,cash,D$4,FALSE())</f>
        <v>2.57</v>
      </c>
      <c r="E432" s="28"/>
      <c r="F432" s="13" t="e">
        <f aca="false">IF(D432&lt;F421,F421-D432,0)</f>
        <v>#N/A</v>
      </c>
      <c r="G432" s="41" t="e">
        <f aca="false">IF(D432&gt;F421,D432-F421,0)</f>
        <v>#N/A</v>
      </c>
      <c r="H432" s="73"/>
      <c r="I432" s="73"/>
      <c r="J432" s="73"/>
    </row>
    <row r="433" customFormat="false" ht="12.75" hidden="false" customHeight="false" outlineLevel="0" collapsed="false">
      <c r="A433" s="56" t="n">
        <f aca="false">A432+1</f>
        <v>35655</v>
      </c>
      <c r="B433" s="28"/>
      <c r="C433" s="56"/>
      <c r="D433" s="28" t="n">
        <f aca="false">VLOOKUP($A433,cash,D$4,FALSE())</f>
        <v>2.43</v>
      </c>
      <c r="E433" s="28"/>
      <c r="F433" s="13" t="e">
        <f aca="false">IF(D433&lt;F421,F421-D433,0)</f>
        <v>#N/A</v>
      </c>
      <c r="G433" s="41" t="e">
        <f aca="false">IF(D433&gt;F421,D433-F421,0)</f>
        <v>#N/A</v>
      </c>
      <c r="H433" s="73"/>
      <c r="I433" s="73"/>
      <c r="J433" s="73"/>
    </row>
    <row r="434" customFormat="false" ht="12.75" hidden="false" customHeight="false" outlineLevel="0" collapsed="false">
      <c r="A434" s="56" t="n">
        <f aca="false">A433+1</f>
        <v>35656</v>
      </c>
      <c r="B434" s="28"/>
      <c r="C434" s="56"/>
      <c r="D434" s="28" t="n">
        <f aca="false">VLOOKUP($A434,cash,D$4,FALSE())</f>
        <v>2.555</v>
      </c>
      <c r="E434" s="28"/>
      <c r="F434" s="13" t="e">
        <f aca="false">IF(D434&lt;F421,F421-D434,0)</f>
        <v>#N/A</v>
      </c>
      <c r="G434" s="41" t="e">
        <f aca="false">IF(D434&gt;F421,D434-F421,0)</f>
        <v>#N/A</v>
      </c>
      <c r="H434" s="73"/>
      <c r="I434" s="73"/>
      <c r="J434" s="73"/>
    </row>
    <row r="435" customFormat="false" ht="12.75" hidden="false" customHeight="false" outlineLevel="0" collapsed="false">
      <c r="A435" s="56" t="n">
        <f aca="false">A434+1</f>
        <v>35657</v>
      </c>
      <c r="B435" s="28"/>
      <c r="C435" s="56"/>
      <c r="D435" s="28" t="n">
        <f aca="false">VLOOKUP($A435,cash,D$4,FALSE())</f>
        <v>2.515</v>
      </c>
      <c r="E435" s="28"/>
      <c r="F435" s="13" t="e">
        <f aca="false">IF(D435&lt;F421,F421-D435,0)</f>
        <v>#N/A</v>
      </c>
      <c r="G435" s="41" t="e">
        <f aca="false">IF(D435&gt;F421,D435-F421,0)</f>
        <v>#N/A</v>
      </c>
      <c r="H435" s="73"/>
      <c r="I435" s="73"/>
      <c r="J435" s="73"/>
    </row>
    <row r="436" customFormat="false" ht="12.75" hidden="false" customHeight="false" outlineLevel="0" collapsed="false">
      <c r="A436" s="56" t="n">
        <f aca="false">A435+1</f>
        <v>35658</v>
      </c>
      <c r="B436" s="28"/>
      <c r="C436" s="56"/>
      <c r="D436" s="28" t="n">
        <f aca="false">VLOOKUP($A436,cash,D$4,FALSE())</f>
        <v>2.515</v>
      </c>
      <c r="E436" s="28"/>
      <c r="F436" s="13" t="e">
        <f aca="false">IF(D436&lt;F421,F421-D436,0)</f>
        <v>#N/A</v>
      </c>
      <c r="G436" s="41" t="e">
        <f aca="false">IF(D436&gt;F421,D436-F421,0)</f>
        <v>#N/A</v>
      </c>
      <c r="H436" s="73"/>
      <c r="I436" s="73"/>
      <c r="J436" s="73"/>
    </row>
    <row r="437" customFormat="false" ht="12.75" hidden="false" customHeight="false" outlineLevel="0" collapsed="false">
      <c r="A437" s="56" t="n">
        <f aca="false">A436+1</f>
        <v>35659</v>
      </c>
      <c r="B437" s="28"/>
      <c r="C437" s="56"/>
      <c r="D437" s="28" t="n">
        <f aca="false">VLOOKUP($A437,cash,D$4,FALSE())</f>
        <v>2.515</v>
      </c>
      <c r="E437" s="28"/>
      <c r="F437" s="13" t="e">
        <f aca="false">IF(D437&lt;F421,F421-D437,0)</f>
        <v>#N/A</v>
      </c>
      <c r="G437" s="41" t="e">
        <f aca="false">IF(D437&gt;F421,D437-F421,0)</f>
        <v>#N/A</v>
      </c>
      <c r="H437" s="73"/>
      <c r="I437" s="73"/>
      <c r="J437" s="73"/>
    </row>
    <row r="438" customFormat="false" ht="12.75" hidden="false" customHeight="false" outlineLevel="0" collapsed="false">
      <c r="A438" s="56" t="n">
        <f aca="false">A437+1</f>
        <v>35660</v>
      </c>
      <c r="B438" s="28"/>
      <c r="C438" s="56"/>
      <c r="D438" s="28" t="n">
        <f aca="false">VLOOKUP($A438,cash,D$4,FALSE())</f>
        <v>2.55</v>
      </c>
      <c r="E438" s="28"/>
      <c r="F438" s="13" t="e">
        <f aca="false">IF(D438&lt;F421,F421-D438,0)</f>
        <v>#N/A</v>
      </c>
      <c r="G438" s="41" t="e">
        <f aca="false">IF(D438&gt;F421,D438-F421,0)</f>
        <v>#N/A</v>
      </c>
      <c r="H438" s="73"/>
      <c r="I438" s="73"/>
      <c r="J438" s="73"/>
    </row>
    <row r="439" customFormat="false" ht="12.75" hidden="false" customHeight="false" outlineLevel="0" collapsed="false">
      <c r="A439" s="56" t="n">
        <f aca="false">A438+1</f>
        <v>35661</v>
      </c>
      <c r="B439" s="28"/>
      <c r="C439" s="56"/>
      <c r="D439" s="28" t="n">
        <f aca="false">VLOOKUP($A439,cash,D$4,FALSE())</f>
        <v>2.615</v>
      </c>
      <c r="E439" s="28"/>
      <c r="F439" s="13" t="e">
        <f aca="false">IF(D439&lt;F421,F421-D439,0)</f>
        <v>#N/A</v>
      </c>
      <c r="G439" s="41" t="e">
        <f aca="false">IF(D439&gt;F421,D439-F421,0)</f>
        <v>#N/A</v>
      </c>
      <c r="H439" s="73"/>
      <c r="I439" s="73"/>
      <c r="J439" s="73"/>
    </row>
    <row r="440" customFormat="false" ht="12.75" hidden="false" customHeight="false" outlineLevel="0" collapsed="false">
      <c r="A440" s="56" t="n">
        <f aca="false">A439+1</f>
        <v>35662</v>
      </c>
      <c r="B440" s="28"/>
      <c r="C440" s="56"/>
      <c r="D440" s="28" t="n">
        <f aca="false">VLOOKUP($A440,cash,D$4,FALSE())</f>
        <v>2.625</v>
      </c>
      <c r="E440" s="28"/>
      <c r="F440" s="13" t="e">
        <f aca="false">IF(D440&lt;F421,F421-D440,0)</f>
        <v>#N/A</v>
      </c>
      <c r="G440" s="41" t="e">
        <f aca="false">IF(D440&gt;F421,D440-F421,0)</f>
        <v>#N/A</v>
      </c>
      <c r="H440" s="73"/>
      <c r="I440" s="73"/>
      <c r="J440" s="73"/>
    </row>
    <row r="441" customFormat="false" ht="12.75" hidden="false" customHeight="false" outlineLevel="0" collapsed="false">
      <c r="A441" s="56" t="n">
        <f aca="false">A440+1</f>
        <v>35663</v>
      </c>
      <c r="B441" s="28"/>
      <c r="C441" s="56"/>
      <c r="D441" s="28" t="n">
        <f aca="false">VLOOKUP($A441,cash,D$4,FALSE())</f>
        <v>2.44</v>
      </c>
      <c r="E441" s="28"/>
      <c r="F441" s="13" t="e">
        <f aca="false">IF(D441&lt;F421,F421-D441,0)</f>
        <v>#N/A</v>
      </c>
      <c r="G441" s="41" t="e">
        <f aca="false">IF(D441&gt;F421,D441-F421,0)</f>
        <v>#N/A</v>
      </c>
      <c r="H441" s="73"/>
      <c r="I441" s="73"/>
      <c r="J441" s="73"/>
    </row>
    <row r="442" customFormat="false" ht="12.75" hidden="false" customHeight="false" outlineLevel="0" collapsed="false">
      <c r="A442" s="56" t="n">
        <f aca="false">A441+1</f>
        <v>35664</v>
      </c>
      <c r="B442" s="28"/>
      <c r="C442" s="56"/>
      <c r="D442" s="28" t="n">
        <f aca="false">VLOOKUP($A442,cash,D$4,FALSE())</f>
        <v>2.44</v>
      </c>
      <c r="E442" s="28"/>
      <c r="F442" s="13" t="e">
        <f aca="false">IF(D442&lt;F421,F421-D442,0)</f>
        <v>#N/A</v>
      </c>
      <c r="G442" s="41" t="e">
        <f aca="false">IF(D442&gt;F421,D442-F421,0)</f>
        <v>#N/A</v>
      </c>
      <c r="H442" s="73"/>
      <c r="I442" s="73"/>
      <c r="J442" s="73"/>
    </row>
    <row r="443" customFormat="false" ht="12.75" hidden="false" customHeight="false" outlineLevel="0" collapsed="false">
      <c r="A443" s="56" t="n">
        <f aca="false">A442+1</f>
        <v>35665</v>
      </c>
      <c r="B443" s="28"/>
      <c r="C443" s="56"/>
      <c r="D443" s="28" t="n">
        <f aca="false">VLOOKUP($A443,cash,D$4,FALSE())</f>
        <v>2.44</v>
      </c>
      <c r="E443" s="28"/>
      <c r="F443" s="13" t="e">
        <f aca="false">IF(D443&lt;F421,F421-D443,0)</f>
        <v>#N/A</v>
      </c>
      <c r="G443" s="41" t="e">
        <f aca="false">IF(D443&gt;F421,D443-F421,0)</f>
        <v>#N/A</v>
      </c>
      <c r="H443" s="73"/>
      <c r="I443" s="73"/>
      <c r="J443" s="73"/>
    </row>
    <row r="444" customFormat="false" ht="12.75" hidden="false" customHeight="false" outlineLevel="0" collapsed="false">
      <c r="A444" s="56" t="n">
        <f aca="false">A443+1</f>
        <v>35666</v>
      </c>
      <c r="B444" s="28"/>
      <c r="C444" s="56"/>
      <c r="D444" s="28" t="n">
        <f aca="false">VLOOKUP($A444,cash,D$4,FALSE())</f>
        <v>2.44</v>
      </c>
      <c r="E444" s="28"/>
      <c r="F444" s="13" t="e">
        <f aca="false">IF(D444&lt;F421,F421-D444,0)</f>
        <v>#N/A</v>
      </c>
      <c r="G444" s="41" t="e">
        <f aca="false">IF(D444&gt;F421,D444-F421,0)</f>
        <v>#N/A</v>
      </c>
      <c r="H444" s="73"/>
      <c r="I444" s="73"/>
      <c r="J444" s="73"/>
    </row>
    <row r="445" customFormat="false" ht="12.75" hidden="false" customHeight="false" outlineLevel="0" collapsed="false">
      <c r="A445" s="56" t="n">
        <f aca="false">A444+1</f>
        <v>35667</v>
      </c>
      <c r="B445" s="28"/>
      <c r="C445" s="56"/>
      <c r="D445" s="28" t="n">
        <f aca="false">VLOOKUP($A445,cash,D$4,FALSE())</f>
        <v>2.52</v>
      </c>
      <c r="E445" s="28"/>
      <c r="F445" s="13" t="e">
        <f aca="false">IF(D445&lt;F421,F421-D445,0)</f>
        <v>#N/A</v>
      </c>
      <c r="G445" s="41" t="e">
        <f aca="false">IF(D445&gt;F421,D445-F421,0)</f>
        <v>#N/A</v>
      </c>
      <c r="H445" s="73"/>
      <c r="I445" s="73"/>
      <c r="J445" s="73"/>
    </row>
    <row r="446" customFormat="false" ht="12.75" hidden="false" customHeight="false" outlineLevel="0" collapsed="false">
      <c r="A446" s="56" t="n">
        <f aca="false">A445+1</f>
        <v>35668</v>
      </c>
      <c r="B446" s="28"/>
      <c r="C446" s="56"/>
      <c r="D446" s="28" t="n">
        <f aca="false">VLOOKUP($A446,cash,D$4,FALSE())</f>
        <v>2.58</v>
      </c>
      <c r="E446" s="28"/>
      <c r="F446" s="13" t="e">
        <f aca="false">IF(D446&lt;F421,F421-D446,0)</f>
        <v>#N/A</v>
      </c>
      <c r="G446" s="41" t="e">
        <f aca="false">IF(D446&gt;F421,D446-F421,0)</f>
        <v>#N/A</v>
      </c>
      <c r="H446" s="73"/>
      <c r="I446" s="73"/>
      <c r="J446" s="73"/>
    </row>
    <row r="447" customFormat="false" ht="12.75" hidden="false" customHeight="false" outlineLevel="0" collapsed="false">
      <c r="A447" s="56" t="n">
        <f aca="false">A446+1</f>
        <v>35669</v>
      </c>
      <c r="B447" s="28"/>
      <c r="C447" s="56"/>
      <c r="D447" s="28" t="n">
        <f aca="false">VLOOKUP($A447,cash,D$4,FALSE())</f>
        <v>2.505</v>
      </c>
      <c r="E447" s="28"/>
      <c r="F447" s="13" t="e">
        <f aca="false">IF(D447&lt;F421,F421-D447,0)</f>
        <v>#N/A</v>
      </c>
      <c r="G447" s="41" t="e">
        <f aca="false">IF(D447&gt;F421,D447-F421,0)</f>
        <v>#N/A</v>
      </c>
      <c r="H447" s="73"/>
      <c r="I447" s="73"/>
      <c r="J447" s="73"/>
    </row>
    <row r="448" customFormat="false" ht="12.75" hidden="false" customHeight="false" outlineLevel="0" collapsed="false">
      <c r="A448" s="56" t="n">
        <f aca="false">A447+1</f>
        <v>35670</v>
      </c>
      <c r="B448" s="28"/>
      <c r="C448" s="56"/>
      <c r="D448" s="28" t="n">
        <f aca="false">VLOOKUP($A448,cash,D$4,FALSE())</f>
        <v>2.565</v>
      </c>
      <c r="E448" s="28"/>
      <c r="F448" s="13" t="e">
        <f aca="false">IF(D448&lt;F421,F421-D448,0)</f>
        <v>#N/A</v>
      </c>
      <c r="G448" s="41" t="e">
        <f aca="false">IF(D448&gt;F421,D448-F421,0)</f>
        <v>#N/A</v>
      </c>
      <c r="H448" s="73"/>
      <c r="I448" s="73"/>
      <c r="J448" s="73"/>
    </row>
    <row r="449" customFormat="false" ht="12.75" hidden="false" customHeight="false" outlineLevel="0" collapsed="false">
      <c r="A449" s="56" t="n">
        <f aca="false">A448+1</f>
        <v>35671</v>
      </c>
      <c r="B449" s="28"/>
      <c r="C449" s="56"/>
      <c r="D449" s="28" t="n">
        <f aca="false">VLOOKUP($A449,cash,D$4,FALSE())</f>
        <v>2.7</v>
      </c>
      <c r="E449" s="28"/>
      <c r="F449" s="13" t="e">
        <f aca="false">IF(D449&lt;F421,F421-D449,0)</f>
        <v>#N/A</v>
      </c>
      <c r="G449" s="41" t="e">
        <f aca="false">IF(D449&gt;F421,D449-F421,0)</f>
        <v>#N/A</v>
      </c>
      <c r="H449" s="73"/>
      <c r="I449" s="73"/>
      <c r="J449" s="73"/>
    </row>
    <row r="450" customFormat="false" ht="12.75" hidden="false" customHeight="false" outlineLevel="0" collapsed="false">
      <c r="A450" s="56" t="n">
        <f aca="false">A449+1</f>
        <v>35672</v>
      </c>
      <c r="B450" s="28"/>
      <c r="C450" s="56"/>
      <c r="D450" s="28" t="n">
        <f aca="false">VLOOKUP($A450,cash,D$4,FALSE())</f>
        <v>2.7</v>
      </c>
      <c r="E450" s="28"/>
      <c r="F450" s="13" t="e">
        <f aca="false">IF(D450&lt;F421,F421-D450,0)</f>
        <v>#N/A</v>
      </c>
      <c r="G450" s="41" t="e">
        <f aca="false">IF(D450&gt;F421,D450-F421,0)</f>
        <v>#N/A</v>
      </c>
      <c r="H450" s="73"/>
      <c r="I450" s="73"/>
      <c r="J450" s="73"/>
    </row>
    <row r="451" customFormat="false" ht="12.75" hidden="false" customHeight="false" outlineLevel="0" collapsed="false">
      <c r="A451" s="56" t="n">
        <f aca="false">A450+1</f>
        <v>35673</v>
      </c>
      <c r="B451" s="28"/>
      <c r="C451" s="56"/>
      <c r="D451" s="28" t="n">
        <f aca="false">VLOOKUP($A451,cash,D$4,FALSE())</f>
        <v>2.7</v>
      </c>
      <c r="E451" s="28"/>
      <c r="F451" s="13" t="e">
        <f aca="false">IF(D451&lt;F421,F421-D451,0)</f>
        <v>#N/A</v>
      </c>
      <c r="G451" s="41" t="e">
        <f aca="false">IF(D451&gt;F421,D451-F421,0)</f>
        <v>#N/A</v>
      </c>
      <c r="H451" s="73"/>
      <c r="I451" s="73"/>
      <c r="J451" s="73"/>
    </row>
    <row r="452" customFormat="false" ht="13.5" hidden="false" customHeight="false" outlineLevel="0" collapsed="false">
      <c r="A452" s="56"/>
      <c r="B452" s="28"/>
      <c r="C452" s="56"/>
      <c r="D452" s="28"/>
      <c r="E452" s="28"/>
      <c r="F452" s="78" t="e">
        <f aca="false">IF(D452&lt;F421,F421-D452,0)</f>
        <v>#N/A</v>
      </c>
      <c r="G452" s="79" t="e">
        <f aca="false">IF(D452&gt;F421,D452-F421,0)</f>
        <v>#N/A</v>
      </c>
    </row>
    <row r="453" customFormat="false" ht="13.5" hidden="false" customHeight="false" outlineLevel="0" collapsed="false">
      <c r="A453" s="56"/>
      <c r="B453" s="28"/>
      <c r="C453" s="56"/>
      <c r="D453" s="28"/>
      <c r="E453" s="28"/>
      <c r="F453" s="72" t="e">
        <f aca="false">AVERAGE(F422:F452)</f>
        <v>#N/A</v>
      </c>
      <c r="G453" s="72" t="e">
        <f aca="false">AVERAGE(G422:G452)</f>
        <v>#N/A</v>
      </c>
    </row>
    <row r="454" customFormat="false" ht="12.75" hidden="false" customHeight="false" outlineLevel="0" collapsed="false">
      <c r="A454" s="56"/>
      <c r="B454" s="28"/>
      <c r="C454" s="56"/>
      <c r="D454" s="28"/>
      <c r="E454" s="28"/>
    </row>
    <row r="455" customFormat="false" ht="12.75" hidden="false" customHeight="false" outlineLevel="0" collapsed="false">
      <c r="A455" s="56"/>
      <c r="B455" s="28"/>
      <c r="C455" s="56" t="n">
        <v>35674</v>
      </c>
      <c r="G455" s="73"/>
      <c r="H455" s="73"/>
      <c r="I455" s="73"/>
      <c r="J455" s="73"/>
      <c r="K455" s="75"/>
      <c r="L455" s="75"/>
    </row>
    <row r="456" customFormat="false" ht="12.75" hidden="false" customHeight="false" outlineLevel="0" collapsed="false">
      <c r="A456" s="56" t="n">
        <f aca="false">C455</f>
        <v>35674</v>
      </c>
      <c r="B456" s="28"/>
      <c r="C456" s="56"/>
      <c r="D456" s="28" t="n">
        <f aca="false">VLOOKUP($A456,cash,D$4,FALSE())</f>
        <v>2.7</v>
      </c>
      <c r="E456" s="28"/>
      <c r="G456" s="73"/>
      <c r="H456" s="73"/>
      <c r="I456" s="73"/>
      <c r="K456" s="75"/>
      <c r="L456" s="75"/>
    </row>
    <row r="457" customFormat="false" ht="12.75" hidden="false" customHeight="false" outlineLevel="0" collapsed="false">
      <c r="A457" s="56" t="n">
        <f aca="false">A456+1</f>
        <v>35675</v>
      </c>
      <c r="B457" s="28"/>
      <c r="C457" s="56"/>
      <c r="D457" s="28" t="n">
        <f aca="false">VLOOKUP($A457,cash,D$4,FALSE())</f>
        <v>2.78</v>
      </c>
      <c r="E457" s="28"/>
      <c r="G457" s="73"/>
      <c r="H457" s="73"/>
      <c r="I457" s="73"/>
      <c r="J457" s="73"/>
    </row>
    <row r="458" customFormat="false" ht="12.75" hidden="false" customHeight="false" outlineLevel="0" collapsed="false">
      <c r="A458" s="56" t="n">
        <f aca="false">A457+1</f>
        <v>35676</v>
      </c>
      <c r="B458" s="28"/>
      <c r="C458" s="56"/>
      <c r="D458" s="28" t="n">
        <f aca="false">VLOOKUP($A458,cash,D$4,FALSE())</f>
        <v>2.845</v>
      </c>
      <c r="E458" s="28"/>
      <c r="G458" s="73"/>
      <c r="H458" s="73"/>
      <c r="I458" s="73"/>
      <c r="J458" s="73"/>
    </row>
    <row r="459" customFormat="false" ht="12.75" hidden="false" customHeight="false" outlineLevel="0" collapsed="false">
      <c r="A459" s="56" t="n">
        <f aca="false">A458+1</f>
        <v>35677</v>
      </c>
      <c r="B459" s="28"/>
      <c r="C459" s="56"/>
      <c r="D459" s="28" t="n">
        <f aca="false">VLOOKUP($A459,cash,D$4,FALSE())</f>
        <v>2.8</v>
      </c>
      <c r="E459" s="28"/>
      <c r="G459" s="73"/>
      <c r="H459" s="73"/>
      <c r="I459" s="73"/>
      <c r="J459" s="73"/>
    </row>
    <row r="460" customFormat="false" ht="12.75" hidden="false" customHeight="false" outlineLevel="0" collapsed="false">
      <c r="A460" s="56" t="n">
        <f aca="false">A459+1</f>
        <v>35678</v>
      </c>
      <c r="B460" s="28"/>
      <c r="C460" s="56"/>
      <c r="D460" s="28" t="n">
        <f aca="false">VLOOKUP($A460,cash,D$4,FALSE())</f>
        <v>2.635</v>
      </c>
      <c r="E460" s="28"/>
      <c r="G460" s="73"/>
      <c r="H460" s="73"/>
      <c r="I460" s="73"/>
      <c r="J460" s="73"/>
    </row>
    <row r="461" customFormat="false" ht="12.75" hidden="false" customHeight="false" outlineLevel="0" collapsed="false">
      <c r="A461" s="56" t="n">
        <f aca="false">A460+1</f>
        <v>35679</v>
      </c>
      <c r="B461" s="28"/>
      <c r="C461" s="56"/>
      <c r="D461" s="28" t="n">
        <f aca="false">VLOOKUP($A461,cash,D$4,FALSE())</f>
        <v>2.635</v>
      </c>
      <c r="E461" s="28"/>
      <c r="G461" s="73"/>
      <c r="H461" s="73"/>
      <c r="I461" s="73"/>
      <c r="J461" s="73"/>
    </row>
    <row r="462" customFormat="false" ht="12.75" hidden="false" customHeight="false" outlineLevel="0" collapsed="false">
      <c r="A462" s="56" t="n">
        <f aca="false">A461+1</f>
        <v>35680</v>
      </c>
      <c r="B462" s="28"/>
      <c r="C462" s="56"/>
      <c r="D462" s="28" t="n">
        <f aca="false">VLOOKUP($A462,cash,D$4,FALSE())</f>
        <v>2.635</v>
      </c>
      <c r="E462" s="28"/>
      <c r="G462" s="73"/>
      <c r="H462" s="73"/>
      <c r="I462" s="73"/>
      <c r="J462" s="73"/>
    </row>
    <row r="463" customFormat="false" ht="12.75" hidden="false" customHeight="false" outlineLevel="0" collapsed="false">
      <c r="A463" s="56" t="n">
        <f aca="false">A462+1</f>
        <v>35681</v>
      </c>
      <c r="B463" s="28"/>
      <c r="C463" s="56"/>
      <c r="D463" s="28" t="n">
        <f aca="false">VLOOKUP($A463,cash,D$4,FALSE())</f>
        <v>2.59</v>
      </c>
      <c r="E463" s="28"/>
      <c r="G463" s="73"/>
      <c r="H463" s="73"/>
      <c r="I463" s="73"/>
      <c r="J463" s="73"/>
    </row>
    <row r="464" customFormat="false" ht="12.75" hidden="false" customHeight="false" outlineLevel="0" collapsed="false">
      <c r="A464" s="56" t="n">
        <f aca="false">A463+1</f>
        <v>35682</v>
      </c>
      <c r="B464" s="28"/>
      <c r="C464" s="56"/>
      <c r="D464" s="28" t="n">
        <f aca="false">VLOOKUP($A464,cash,D$4,FALSE())</f>
        <v>2.655</v>
      </c>
      <c r="E464" s="28"/>
      <c r="G464" s="73"/>
      <c r="H464" s="73"/>
      <c r="I464" s="73"/>
      <c r="J464" s="73"/>
    </row>
    <row r="465" customFormat="false" ht="12.75" hidden="false" customHeight="false" outlineLevel="0" collapsed="false">
      <c r="A465" s="56" t="n">
        <f aca="false">A464+1</f>
        <v>35683</v>
      </c>
      <c r="B465" s="28"/>
      <c r="C465" s="56"/>
      <c r="D465" s="28" t="n">
        <f aca="false">VLOOKUP($A465,cash,D$4,FALSE())</f>
        <v>2.725</v>
      </c>
      <c r="E465" s="28"/>
      <c r="G465" s="73"/>
      <c r="H465" s="73"/>
      <c r="I465" s="73"/>
      <c r="J465" s="73"/>
    </row>
    <row r="466" customFormat="false" ht="12.75" hidden="false" customHeight="false" outlineLevel="0" collapsed="false">
      <c r="A466" s="56" t="n">
        <f aca="false">A465+1</f>
        <v>35684</v>
      </c>
      <c r="B466" s="28"/>
      <c r="C466" s="56"/>
      <c r="D466" s="28" t="n">
        <f aca="false">VLOOKUP($A466,cash,D$4,FALSE())</f>
        <v>2.725</v>
      </c>
      <c r="E466" s="28"/>
      <c r="G466" s="73"/>
      <c r="H466" s="73"/>
      <c r="I466" s="73"/>
      <c r="J466" s="73"/>
    </row>
    <row r="467" customFormat="false" ht="12.75" hidden="false" customHeight="false" outlineLevel="0" collapsed="false">
      <c r="A467" s="56" t="n">
        <f aca="false">A466+1</f>
        <v>35685</v>
      </c>
      <c r="B467" s="28"/>
      <c r="C467" s="56"/>
      <c r="D467" s="28" t="n">
        <f aca="false">VLOOKUP($A467,cash,D$4,FALSE())</f>
        <v>2.87</v>
      </c>
      <c r="E467" s="28"/>
      <c r="G467" s="73"/>
      <c r="H467" s="73"/>
      <c r="I467" s="73"/>
      <c r="J467" s="73"/>
    </row>
    <row r="468" customFormat="false" ht="12.75" hidden="false" customHeight="false" outlineLevel="0" collapsed="false">
      <c r="A468" s="56" t="n">
        <f aca="false">A467+1</f>
        <v>35686</v>
      </c>
      <c r="B468" s="28"/>
      <c r="C468" s="56"/>
      <c r="D468" s="28" t="n">
        <f aca="false">VLOOKUP($A468,cash,D$4,FALSE())</f>
        <v>2.87</v>
      </c>
      <c r="E468" s="28"/>
      <c r="G468" s="73"/>
      <c r="H468" s="73"/>
      <c r="I468" s="73"/>
      <c r="J468" s="73"/>
    </row>
    <row r="469" customFormat="false" ht="12.75" hidden="false" customHeight="false" outlineLevel="0" collapsed="false">
      <c r="A469" s="56" t="n">
        <f aca="false">A468+1</f>
        <v>35687</v>
      </c>
      <c r="B469" s="28"/>
      <c r="C469" s="56"/>
      <c r="D469" s="28" t="n">
        <f aca="false">VLOOKUP($A469,cash,D$4,FALSE())</f>
        <v>2.87</v>
      </c>
      <c r="E469" s="28"/>
      <c r="G469" s="73"/>
      <c r="H469" s="73"/>
      <c r="I469" s="73"/>
      <c r="J469" s="73"/>
    </row>
    <row r="470" customFormat="false" ht="12.75" hidden="false" customHeight="false" outlineLevel="0" collapsed="false">
      <c r="A470" s="56" t="n">
        <f aca="false">A469+1</f>
        <v>35688</v>
      </c>
      <c r="B470" s="28"/>
      <c r="C470" s="56"/>
      <c r="D470" s="28" t="n">
        <f aca="false">VLOOKUP($A470,cash,D$4,FALSE())</f>
        <v>2.87</v>
      </c>
      <c r="E470" s="28"/>
      <c r="G470" s="73"/>
      <c r="H470" s="73"/>
      <c r="I470" s="73"/>
      <c r="J470" s="73"/>
    </row>
    <row r="471" customFormat="false" ht="12.75" hidden="false" customHeight="false" outlineLevel="0" collapsed="false">
      <c r="A471" s="56" t="n">
        <f aca="false">A470+1</f>
        <v>35689</v>
      </c>
      <c r="B471" s="28"/>
      <c r="C471" s="56"/>
      <c r="D471" s="28" t="n">
        <f aca="false">VLOOKUP($A471,cash,D$4,FALSE())</f>
        <v>2.865</v>
      </c>
      <c r="E471" s="28"/>
      <c r="G471" s="73"/>
      <c r="H471" s="73"/>
      <c r="I471" s="73"/>
      <c r="J471" s="73"/>
    </row>
    <row r="472" customFormat="false" ht="12.75" hidden="false" customHeight="false" outlineLevel="0" collapsed="false">
      <c r="A472" s="56" t="n">
        <f aca="false">A471+1</f>
        <v>35690</v>
      </c>
      <c r="B472" s="28"/>
      <c r="C472" s="56"/>
      <c r="D472" s="28" t="n">
        <f aca="false">VLOOKUP($A472,cash,D$4,FALSE())</f>
        <v>2.745</v>
      </c>
      <c r="E472" s="28"/>
      <c r="G472" s="73"/>
      <c r="H472" s="73"/>
      <c r="I472" s="73"/>
      <c r="J472" s="73"/>
    </row>
    <row r="473" customFormat="false" ht="12.75" hidden="false" customHeight="false" outlineLevel="0" collapsed="false">
      <c r="A473" s="56" t="n">
        <f aca="false">A472+1</f>
        <v>35691</v>
      </c>
      <c r="B473" s="28"/>
      <c r="C473" s="56"/>
      <c r="D473" s="28" t="n">
        <f aca="false">VLOOKUP($A473,cash,D$4,FALSE())</f>
        <v>2.745</v>
      </c>
      <c r="E473" s="28"/>
      <c r="G473" s="73"/>
      <c r="H473" s="73"/>
      <c r="I473" s="73"/>
      <c r="J473" s="73"/>
    </row>
    <row r="474" customFormat="false" ht="12.75" hidden="false" customHeight="false" outlineLevel="0" collapsed="false">
      <c r="A474" s="56" t="n">
        <f aca="false">A473+1</f>
        <v>35692</v>
      </c>
      <c r="B474" s="28"/>
      <c r="C474" s="56"/>
      <c r="D474" s="28" t="n">
        <f aca="false">VLOOKUP($A474,cash,D$4,FALSE())</f>
        <v>2.93</v>
      </c>
      <c r="E474" s="28"/>
      <c r="G474" s="73"/>
      <c r="H474" s="73"/>
      <c r="I474" s="73"/>
      <c r="J474" s="73"/>
    </row>
    <row r="475" customFormat="false" ht="12.75" hidden="false" customHeight="false" outlineLevel="0" collapsed="false">
      <c r="A475" s="56" t="n">
        <f aca="false">A474+1</f>
        <v>35693</v>
      </c>
      <c r="B475" s="28"/>
      <c r="C475" s="56"/>
      <c r="D475" s="28" t="n">
        <f aca="false">VLOOKUP($A475,cash,D$4,FALSE())</f>
        <v>2.93</v>
      </c>
      <c r="E475" s="28"/>
      <c r="G475" s="73"/>
      <c r="H475" s="73"/>
      <c r="I475" s="73"/>
      <c r="J475" s="73"/>
    </row>
    <row r="476" customFormat="false" ht="12.75" hidden="false" customHeight="false" outlineLevel="0" collapsed="false">
      <c r="A476" s="56" t="n">
        <f aca="false">A475+1</f>
        <v>35694</v>
      </c>
      <c r="B476" s="28"/>
      <c r="C476" s="56"/>
      <c r="D476" s="28" t="n">
        <f aca="false">VLOOKUP($A476,cash,D$4,FALSE())</f>
        <v>2.93</v>
      </c>
      <c r="E476" s="28"/>
      <c r="G476" s="73"/>
      <c r="H476" s="73"/>
      <c r="I476" s="73"/>
      <c r="J476" s="73"/>
    </row>
    <row r="477" customFormat="false" ht="12.75" hidden="false" customHeight="false" outlineLevel="0" collapsed="false">
      <c r="A477" s="56" t="n">
        <f aca="false">A476+1</f>
        <v>35695</v>
      </c>
      <c r="B477" s="28"/>
      <c r="C477" s="56"/>
      <c r="D477" s="28" t="n">
        <f aca="false">VLOOKUP($A477,cash,D$4,FALSE())</f>
        <v>2.93</v>
      </c>
      <c r="E477" s="28"/>
      <c r="G477" s="73"/>
      <c r="H477" s="73"/>
      <c r="I477" s="73"/>
      <c r="J477" s="73"/>
    </row>
    <row r="478" customFormat="false" ht="12.75" hidden="false" customHeight="false" outlineLevel="0" collapsed="false">
      <c r="A478" s="56" t="n">
        <f aca="false">A477+1</f>
        <v>35696</v>
      </c>
      <c r="B478" s="28"/>
      <c r="C478" s="56"/>
      <c r="D478" s="28" t="n">
        <f aca="false">VLOOKUP($A478,cash,D$4,FALSE())</f>
        <v>2.93</v>
      </c>
      <c r="E478" s="28"/>
      <c r="G478" s="73"/>
      <c r="H478" s="73"/>
      <c r="I478" s="73"/>
      <c r="J478" s="73"/>
    </row>
    <row r="479" customFormat="false" ht="12.75" hidden="false" customHeight="false" outlineLevel="0" collapsed="false">
      <c r="A479" s="56" t="n">
        <f aca="false">A478+1</f>
        <v>35697</v>
      </c>
      <c r="B479" s="28"/>
      <c r="C479" s="56"/>
      <c r="D479" s="28" t="n">
        <f aca="false">VLOOKUP($A479,cash,D$4,FALSE())</f>
        <v>3.015</v>
      </c>
      <c r="E479" s="28"/>
      <c r="G479" s="73"/>
      <c r="H479" s="73"/>
      <c r="I479" s="73"/>
      <c r="J479" s="73"/>
    </row>
    <row r="480" customFormat="false" ht="12.75" hidden="false" customHeight="false" outlineLevel="0" collapsed="false">
      <c r="A480" s="56" t="n">
        <f aca="false">A479+1</f>
        <v>35698</v>
      </c>
      <c r="B480" s="28"/>
      <c r="C480" s="56"/>
      <c r="D480" s="28" t="n">
        <f aca="false">VLOOKUP($A480,cash,D$4,FALSE())</f>
        <v>3.015</v>
      </c>
      <c r="E480" s="28"/>
      <c r="G480" s="73"/>
      <c r="H480" s="73"/>
      <c r="I480" s="73"/>
      <c r="J480" s="73"/>
    </row>
    <row r="481" customFormat="false" ht="12.75" hidden="false" customHeight="false" outlineLevel="0" collapsed="false">
      <c r="A481" s="56" t="n">
        <f aca="false">A480+1</f>
        <v>35699</v>
      </c>
      <c r="B481" s="28"/>
      <c r="C481" s="56"/>
      <c r="D481" s="28" t="n">
        <f aca="false">VLOOKUP($A481,cash,D$4,FALSE())</f>
        <v>3.265</v>
      </c>
      <c r="E481" s="28"/>
      <c r="G481" s="73"/>
      <c r="H481" s="73"/>
      <c r="I481" s="73"/>
      <c r="J481" s="73"/>
    </row>
    <row r="482" customFormat="false" ht="12.75" hidden="false" customHeight="false" outlineLevel="0" collapsed="false">
      <c r="A482" s="56" t="n">
        <f aca="false">A481+1</f>
        <v>35700</v>
      </c>
      <c r="B482" s="28"/>
      <c r="C482" s="56"/>
      <c r="D482" s="28" t="n">
        <f aca="false">VLOOKUP($A482,cash,D$4,FALSE())</f>
        <v>3.265</v>
      </c>
      <c r="E482" s="28"/>
      <c r="G482" s="73"/>
      <c r="H482" s="73"/>
      <c r="I482" s="73"/>
      <c r="J482" s="73"/>
    </row>
    <row r="483" customFormat="false" ht="12.75" hidden="false" customHeight="false" outlineLevel="0" collapsed="false">
      <c r="A483" s="56" t="n">
        <f aca="false">A482+1</f>
        <v>35701</v>
      </c>
      <c r="B483" s="28"/>
      <c r="C483" s="56"/>
      <c r="D483" s="28" t="n">
        <f aca="false">VLOOKUP($A483,cash,D$4,FALSE())</f>
        <v>3.265</v>
      </c>
      <c r="E483" s="28"/>
      <c r="G483" s="73"/>
      <c r="H483" s="73"/>
      <c r="I483" s="73"/>
      <c r="J483" s="73"/>
    </row>
    <row r="484" customFormat="false" ht="12.75" hidden="false" customHeight="false" outlineLevel="0" collapsed="false">
      <c r="A484" s="56" t="n">
        <f aca="false">A483+1</f>
        <v>35702</v>
      </c>
      <c r="B484" s="28"/>
      <c r="C484" s="56"/>
      <c r="D484" s="28" t="n">
        <f aca="false">VLOOKUP($A484,cash,D$4,FALSE())</f>
        <v>3.265</v>
      </c>
      <c r="E484" s="28"/>
      <c r="G484" s="73"/>
      <c r="H484" s="73"/>
      <c r="I484" s="73"/>
      <c r="J484" s="73"/>
    </row>
    <row r="485" customFormat="false" ht="12.75" hidden="false" customHeight="false" outlineLevel="0" collapsed="false">
      <c r="A485" s="56" t="n">
        <f aca="false">A484+1</f>
        <v>35703</v>
      </c>
      <c r="B485" s="28"/>
      <c r="C485" s="56"/>
      <c r="D485" s="28" t="n">
        <f aca="false">VLOOKUP($A485,cash,D$4,FALSE())</f>
        <v>2.945</v>
      </c>
      <c r="E485" s="28"/>
      <c r="G485" s="73"/>
      <c r="H485" s="73"/>
      <c r="I485" s="73"/>
      <c r="J485" s="73"/>
    </row>
    <row r="486" customFormat="false" ht="12.75" hidden="false" customHeight="false" outlineLevel="0" collapsed="false">
      <c r="A486" s="81"/>
      <c r="B486" s="28"/>
      <c r="C486" s="81"/>
      <c r="D486" s="28"/>
      <c r="E486" s="28"/>
      <c r="G486" s="73"/>
      <c r="H486" s="73"/>
    </row>
    <row r="487" customFormat="false" ht="12.75" hidden="false" customHeight="false" outlineLevel="0" collapsed="false">
      <c r="A487" s="81"/>
      <c r="B487" s="28"/>
      <c r="C487" s="81"/>
      <c r="D487" s="28"/>
      <c r="E487" s="28"/>
    </row>
    <row r="488" customFormat="false" ht="12.75" hidden="false" customHeight="false" outlineLevel="0" collapsed="false">
      <c r="A488" s="81"/>
      <c r="B488" s="28"/>
      <c r="C488" s="81"/>
      <c r="D488" s="28"/>
      <c r="E488" s="28"/>
    </row>
    <row r="489" customFormat="false" ht="13.5" hidden="false" customHeight="false" outlineLevel="0" collapsed="false">
      <c r="A489" s="81"/>
      <c r="B489" s="28"/>
      <c r="C489" s="81" t="n">
        <v>35704</v>
      </c>
      <c r="F489" s="72" t="n">
        <f aca="false">VLOOKUP($C489,index,2,FALSE())</f>
        <v>3.16</v>
      </c>
      <c r="H489" s="73"/>
      <c r="I489" s="73"/>
      <c r="J489" s="73"/>
      <c r="K489" s="75"/>
      <c r="L489" s="75"/>
    </row>
    <row r="490" customFormat="false" ht="13.5" hidden="false" customHeight="false" outlineLevel="0" collapsed="false">
      <c r="A490" s="56" t="n">
        <f aca="false">C489</f>
        <v>35704</v>
      </c>
      <c r="B490" s="28"/>
      <c r="C490" s="56"/>
      <c r="D490" s="28" t="n">
        <f aca="false">VLOOKUP($A490,cash,D$4,FALSE())</f>
        <v>3.1</v>
      </c>
      <c r="E490" s="28"/>
      <c r="F490" s="14" t="n">
        <f aca="false">IF(D490&lt;F489,F489-D490,0)</f>
        <v>0.0600000000000001</v>
      </c>
      <c r="G490" s="36" t="n">
        <f aca="false">IF(D490&gt;F489,D490-F489,0)</f>
        <v>0</v>
      </c>
      <c r="H490" s="73"/>
      <c r="I490" s="73"/>
      <c r="K490" s="75"/>
      <c r="L490" s="75"/>
    </row>
    <row r="491" customFormat="false" ht="12.75" hidden="false" customHeight="false" outlineLevel="0" collapsed="false">
      <c r="A491" s="56" t="n">
        <f aca="false">A490+1</f>
        <v>35705</v>
      </c>
      <c r="B491" s="28"/>
      <c r="C491" s="81"/>
      <c r="D491" s="28" t="n">
        <f aca="false">VLOOKUP($A491,cash,D$4,FALSE())</f>
        <v>2.975</v>
      </c>
      <c r="E491" s="28"/>
      <c r="F491" s="13" t="n">
        <f aca="false">IF(D491&lt;F489,F489-D491,0)</f>
        <v>0.185</v>
      </c>
      <c r="G491" s="41" t="n">
        <f aca="false">IF(D491&gt;F489,D491-F489,0)</f>
        <v>0</v>
      </c>
      <c r="H491" s="73"/>
      <c r="I491" s="73"/>
      <c r="J491" s="73"/>
    </row>
    <row r="492" customFormat="false" ht="12.75" hidden="false" customHeight="false" outlineLevel="0" collapsed="false">
      <c r="A492" s="56" t="n">
        <f aca="false">A491+1</f>
        <v>35706</v>
      </c>
      <c r="B492" s="28"/>
      <c r="C492" s="81"/>
      <c r="D492" s="28" t="n">
        <f aca="false">VLOOKUP($A492,cash,D$4,FALSE())</f>
        <v>2.895</v>
      </c>
      <c r="E492" s="28"/>
      <c r="F492" s="13" t="n">
        <f aca="false">IF(D492&lt;F489,F489-D492,0)</f>
        <v>0.265</v>
      </c>
      <c r="G492" s="41" t="n">
        <f aca="false">IF(D492&gt;F489,D492-F489,0)</f>
        <v>0</v>
      </c>
      <c r="H492" s="73"/>
      <c r="I492" s="73"/>
      <c r="J492" s="73"/>
    </row>
    <row r="493" customFormat="false" ht="12.75" hidden="false" customHeight="false" outlineLevel="0" collapsed="false">
      <c r="A493" s="56" t="n">
        <f aca="false">A492+1</f>
        <v>35707</v>
      </c>
      <c r="B493" s="28"/>
      <c r="C493" s="81"/>
      <c r="D493" s="28" t="n">
        <f aca="false">VLOOKUP($A493,cash,D$4,FALSE())</f>
        <v>2.895</v>
      </c>
      <c r="E493" s="28"/>
      <c r="F493" s="13" t="n">
        <f aca="false">IF(D493&lt;F489,F489-D493,0)</f>
        <v>0.265</v>
      </c>
      <c r="G493" s="41" t="n">
        <f aca="false">IF(D493&gt;F489,D493-F489,0)</f>
        <v>0</v>
      </c>
      <c r="H493" s="73"/>
      <c r="I493" s="73"/>
      <c r="J493" s="73"/>
    </row>
    <row r="494" customFormat="false" ht="12.75" hidden="false" customHeight="false" outlineLevel="0" collapsed="false">
      <c r="A494" s="56" t="n">
        <f aca="false">A493+1</f>
        <v>35708</v>
      </c>
      <c r="B494" s="28"/>
      <c r="C494" s="81"/>
      <c r="D494" s="28" t="n">
        <f aca="false">VLOOKUP($A494,cash,D$4,FALSE())</f>
        <v>2.895</v>
      </c>
      <c r="E494" s="28"/>
      <c r="F494" s="13" t="n">
        <f aca="false">IF(D494&lt;F489,F489-D494,0)</f>
        <v>0.265</v>
      </c>
      <c r="G494" s="41" t="n">
        <f aca="false">IF(D494&gt;F489,D494-F489,0)</f>
        <v>0</v>
      </c>
      <c r="H494" s="73"/>
      <c r="I494" s="73"/>
      <c r="J494" s="73"/>
    </row>
    <row r="495" customFormat="false" ht="12.75" hidden="false" customHeight="false" outlineLevel="0" collapsed="false">
      <c r="A495" s="56" t="n">
        <f aca="false">A494+1</f>
        <v>35709</v>
      </c>
      <c r="B495" s="28"/>
      <c r="C495" s="81"/>
      <c r="D495" s="28" t="n">
        <f aca="false">VLOOKUP($A495,cash,D$4,FALSE())</f>
        <v>2.985</v>
      </c>
      <c r="E495" s="28"/>
      <c r="F495" s="13" t="n">
        <f aca="false">IF(D495&lt;F489,F489-D495,0)</f>
        <v>0.175</v>
      </c>
      <c r="G495" s="41" t="n">
        <f aca="false">IF(D495&gt;F489,D495-F489,0)</f>
        <v>0</v>
      </c>
      <c r="H495" s="73"/>
      <c r="I495" s="73"/>
      <c r="J495" s="73"/>
    </row>
    <row r="496" customFormat="false" ht="12.75" hidden="false" customHeight="false" outlineLevel="0" collapsed="false">
      <c r="A496" s="56" t="n">
        <f aca="false">A495+1</f>
        <v>35710</v>
      </c>
      <c r="B496" s="28"/>
      <c r="C496" s="81"/>
      <c r="D496" s="28" t="n">
        <f aca="false">VLOOKUP($A496,cash,D$4,FALSE())</f>
        <v>2.83</v>
      </c>
      <c r="E496" s="28"/>
      <c r="F496" s="13" t="n">
        <f aca="false">IF(D496&lt;F489,F489-D496,0)</f>
        <v>0.33</v>
      </c>
      <c r="G496" s="41" t="n">
        <f aca="false">IF(D496&gt;F489,D496-F489,0)</f>
        <v>0</v>
      </c>
      <c r="H496" s="73"/>
      <c r="I496" s="73"/>
      <c r="J496" s="73"/>
    </row>
    <row r="497" customFormat="false" ht="12.75" hidden="false" customHeight="false" outlineLevel="0" collapsed="false">
      <c r="A497" s="56" t="n">
        <f aca="false">A496+1</f>
        <v>35711</v>
      </c>
      <c r="B497" s="28"/>
      <c r="C497" s="81"/>
      <c r="D497" s="28" t="n">
        <f aca="false">VLOOKUP($A497,cash,D$4,FALSE())</f>
        <v>2.785</v>
      </c>
      <c r="E497" s="28"/>
      <c r="F497" s="13" t="n">
        <f aca="false">IF(D497&lt;F489,F489-D497,0)</f>
        <v>0.375</v>
      </c>
      <c r="G497" s="41" t="n">
        <f aca="false">IF(D497&gt;F489,D497-F489,0)</f>
        <v>0</v>
      </c>
      <c r="H497" s="73"/>
      <c r="I497" s="73"/>
      <c r="J497" s="73"/>
    </row>
    <row r="498" customFormat="false" ht="12.75" hidden="false" customHeight="false" outlineLevel="0" collapsed="false">
      <c r="A498" s="56" t="n">
        <f aca="false">A497+1</f>
        <v>35712</v>
      </c>
      <c r="B498" s="28"/>
      <c r="C498" s="81"/>
      <c r="D498" s="28" t="n">
        <f aca="false">VLOOKUP($A498,cash,D$4,FALSE())</f>
        <v>2.785</v>
      </c>
      <c r="E498" s="28"/>
      <c r="F498" s="13" t="n">
        <f aca="false">IF(D498&lt;F489,F489-D498,0)</f>
        <v>0.375</v>
      </c>
      <c r="G498" s="41" t="n">
        <f aca="false">IF(D498&gt;F489,D498-F489,0)</f>
        <v>0</v>
      </c>
      <c r="H498" s="73"/>
      <c r="I498" s="73"/>
      <c r="J498" s="73"/>
    </row>
    <row r="499" customFormat="false" ht="12.75" hidden="false" customHeight="false" outlineLevel="0" collapsed="false">
      <c r="A499" s="56" t="n">
        <f aca="false">A498+1</f>
        <v>35713</v>
      </c>
      <c r="B499" s="28"/>
      <c r="C499" s="81"/>
      <c r="D499" s="28" t="n">
        <f aca="false">VLOOKUP($A499,cash,D$4,FALSE())</f>
        <v>2.755</v>
      </c>
      <c r="E499" s="28"/>
      <c r="F499" s="13" t="n">
        <f aca="false">IF(D499&lt;F489,F489-D499,0)</f>
        <v>0.405</v>
      </c>
      <c r="G499" s="41" t="n">
        <f aca="false">IF(D499&gt;F489,D499-F489,0)</f>
        <v>0</v>
      </c>
      <c r="H499" s="73"/>
      <c r="I499" s="73"/>
      <c r="J499" s="73"/>
    </row>
    <row r="500" customFormat="false" ht="12.75" hidden="false" customHeight="false" outlineLevel="0" collapsed="false">
      <c r="A500" s="56" t="n">
        <f aca="false">A499+1</f>
        <v>35714</v>
      </c>
      <c r="B500" s="28"/>
      <c r="C500" s="81"/>
      <c r="D500" s="28" t="n">
        <f aca="false">VLOOKUP($A500,cash,D$4,FALSE())</f>
        <v>2.755</v>
      </c>
      <c r="E500" s="28"/>
      <c r="F500" s="13" t="n">
        <f aca="false">IF(D500&lt;F489,F489-D500,0)</f>
        <v>0.405</v>
      </c>
      <c r="G500" s="41" t="n">
        <f aca="false">IF(D500&gt;F489,D500-F489,0)</f>
        <v>0</v>
      </c>
      <c r="H500" s="73"/>
      <c r="I500" s="73"/>
      <c r="J500" s="73"/>
    </row>
    <row r="501" customFormat="false" ht="12.75" hidden="false" customHeight="false" outlineLevel="0" collapsed="false">
      <c r="A501" s="56" t="n">
        <f aca="false">A500+1</f>
        <v>35715</v>
      </c>
      <c r="B501" s="28"/>
      <c r="C501" s="81"/>
      <c r="D501" s="28" t="n">
        <f aca="false">VLOOKUP($A501,cash,D$4,FALSE())</f>
        <v>2.755</v>
      </c>
      <c r="E501" s="28"/>
      <c r="F501" s="13" t="n">
        <f aca="false">IF(D501&lt;F489,F489-D501,0)</f>
        <v>0.405</v>
      </c>
      <c r="G501" s="41" t="n">
        <f aca="false">IF(D501&gt;F489,D501-F489,0)</f>
        <v>0</v>
      </c>
      <c r="H501" s="73"/>
      <c r="I501" s="73"/>
      <c r="J501" s="73"/>
    </row>
    <row r="502" customFormat="false" ht="12.75" hidden="false" customHeight="false" outlineLevel="0" collapsed="false">
      <c r="A502" s="56" t="n">
        <f aca="false">A501+1</f>
        <v>35716</v>
      </c>
      <c r="B502" s="28"/>
      <c r="C502" s="81"/>
      <c r="D502" s="28" t="n">
        <f aca="false">VLOOKUP($A502,cash,D$4,FALSE())</f>
        <v>2.87</v>
      </c>
      <c r="E502" s="28"/>
      <c r="F502" s="13" t="n">
        <f aca="false">IF(D502&lt;F489,F489-D502,0)</f>
        <v>0.29</v>
      </c>
      <c r="G502" s="41" t="n">
        <f aca="false">IF(D502&gt;F489,D502-F489,0)</f>
        <v>0</v>
      </c>
      <c r="H502" s="73"/>
      <c r="I502" s="73"/>
      <c r="J502" s="73"/>
    </row>
    <row r="503" customFormat="false" ht="12.75" hidden="false" customHeight="false" outlineLevel="0" collapsed="false">
      <c r="A503" s="56" t="n">
        <f aca="false">A502+1</f>
        <v>35717</v>
      </c>
      <c r="B503" s="28"/>
      <c r="C503" s="81"/>
      <c r="D503" s="28" t="n">
        <f aca="false">VLOOKUP($A503,cash,D$4,FALSE())</f>
        <v>2.82</v>
      </c>
      <c r="E503" s="28"/>
      <c r="F503" s="13" t="n">
        <f aca="false">IF(D503&lt;F489,F489-D503,0)</f>
        <v>0.34</v>
      </c>
      <c r="G503" s="41" t="n">
        <f aca="false">IF(D503&gt;F489,D503-F489,0)</f>
        <v>0</v>
      </c>
      <c r="H503" s="73"/>
      <c r="I503" s="73"/>
      <c r="J503" s="73"/>
    </row>
    <row r="504" customFormat="false" ht="12.75" hidden="false" customHeight="false" outlineLevel="0" collapsed="false">
      <c r="A504" s="56" t="n">
        <f aca="false">A503+1</f>
        <v>35718</v>
      </c>
      <c r="B504" s="28"/>
      <c r="C504" s="81"/>
      <c r="D504" s="28" t="n">
        <f aca="false">VLOOKUP($A504,cash,D$4,FALSE())</f>
        <v>2.835</v>
      </c>
      <c r="E504" s="28"/>
      <c r="F504" s="13" t="n">
        <f aca="false">IF(D504&lt;F489,F489-D504,0)</f>
        <v>0.325</v>
      </c>
      <c r="G504" s="41" t="n">
        <f aca="false">IF(D504&gt;F489,D504-F489,0)</f>
        <v>0</v>
      </c>
      <c r="H504" s="73"/>
      <c r="I504" s="73"/>
      <c r="J504" s="73"/>
    </row>
    <row r="505" customFormat="false" ht="12.75" hidden="false" customHeight="false" outlineLevel="0" collapsed="false">
      <c r="A505" s="56" t="n">
        <f aca="false">A504+1</f>
        <v>35719</v>
      </c>
      <c r="B505" s="28"/>
      <c r="C505" s="81"/>
      <c r="D505" s="28" t="n">
        <f aca="false">VLOOKUP($A505,cash,D$4,FALSE())</f>
        <v>2.92</v>
      </c>
      <c r="E505" s="28"/>
      <c r="F505" s="13" t="n">
        <f aca="false">IF(D505&lt;F489,F489-D505,0)</f>
        <v>0.24</v>
      </c>
      <c r="G505" s="41" t="n">
        <f aca="false">IF(D505&gt;F489,D505-F489,0)</f>
        <v>0</v>
      </c>
      <c r="H505" s="73"/>
      <c r="I505" s="73"/>
      <c r="J505" s="73"/>
    </row>
    <row r="506" customFormat="false" ht="12.75" hidden="false" customHeight="false" outlineLevel="0" collapsed="false">
      <c r="A506" s="56" t="n">
        <f aca="false">A505+1</f>
        <v>35720</v>
      </c>
      <c r="B506" s="28"/>
      <c r="C506" s="81"/>
      <c r="D506" s="28" t="n">
        <f aca="false">VLOOKUP($A506,cash,D$4,FALSE())</f>
        <v>2.98</v>
      </c>
      <c r="E506" s="28"/>
      <c r="F506" s="13" t="n">
        <f aca="false">IF(D506&lt;F489,F489-D506,0)</f>
        <v>0.18</v>
      </c>
      <c r="G506" s="41" t="n">
        <f aca="false">IF(D506&gt;F489,D506-F489,0)</f>
        <v>0</v>
      </c>
      <c r="H506" s="73"/>
      <c r="I506" s="73"/>
      <c r="J506" s="73"/>
    </row>
    <row r="507" customFormat="false" ht="12.75" hidden="false" customHeight="false" outlineLevel="0" collapsed="false">
      <c r="A507" s="56" t="n">
        <f aca="false">A506+1</f>
        <v>35721</v>
      </c>
      <c r="B507" s="28"/>
      <c r="C507" s="81"/>
      <c r="D507" s="28" t="n">
        <f aca="false">VLOOKUP($A507,cash,D$4,FALSE())</f>
        <v>2.98</v>
      </c>
      <c r="E507" s="28"/>
      <c r="F507" s="13" t="n">
        <f aca="false">IF(D507&lt;F489,F489-D507,0)</f>
        <v>0.18</v>
      </c>
      <c r="G507" s="41" t="n">
        <f aca="false">IF(D507&gt;F489,D507-F489,0)</f>
        <v>0</v>
      </c>
      <c r="H507" s="73"/>
      <c r="I507" s="73"/>
      <c r="J507" s="73"/>
    </row>
    <row r="508" customFormat="false" ht="12.75" hidden="false" customHeight="false" outlineLevel="0" collapsed="false">
      <c r="A508" s="56" t="n">
        <f aca="false">A507+1</f>
        <v>35722</v>
      </c>
      <c r="B508" s="28"/>
      <c r="C508" s="81"/>
      <c r="D508" s="28" t="n">
        <f aca="false">VLOOKUP($A508,cash,D$4,FALSE())</f>
        <v>2.98</v>
      </c>
      <c r="E508" s="28"/>
      <c r="F508" s="13" t="n">
        <f aca="false">IF(D508&lt;F489,F489-D508,0)</f>
        <v>0.18</v>
      </c>
      <c r="G508" s="41" t="n">
        <f aca="false">IF(D508&gt;F489,D508-F489,0)</f>
        <v>0</v>
      </c>
      <c r="H508" s="73"/>
      <c r="I508" s="73"/>
      <c r="J508" s="73"/>
    </row>
    <row r="509" customFormat="false" ht="12.75" hidden="false" customHeight="false" outlineLevel="0" collapsed="false">
      <c r="A509" s="56" t="n">
        <f aca="false">A508+1</f>
        <v>35723</v>
      </c>
      <c r="B509" s="28"/>
      <c r="C509" s="81"/>
      <c r="D509" s="28" t="n">
        <f aca="false">VLOOKUP($A509,cash,D$4,FALSE())</f>
        <v>3.025</v>
      </c>
      <c r="E509" s="28"/>
      <c r="F509" s="13" t="n">
        <f aca="false">IF(D509&lt;F489,F489-D509,0)</f>
        <v>0.135</v>
      </c>
      <c r="G509" s="41" t="n">
        <f aca="false">IF(D509&gt;F489,D509-F489,0)</f>
        <v>0</v>
      </c>
      <c r="H509" s="73"/>
      <c r="I509" s="73"/>
      <c r="J509" s="73"/>
    </row>
    <row r="510" customFormat="false" ht="12.75" hidden="false" customHeight="false" outlineLevel="0" collapsed="false">
      <c r="A510" s="56" t="n">
        <f aca="false">A509+1</f>
        <v>35724</v>
      </c>
      <c r="B510" s="28"/>
      <c r="C510" s="56"/>
      <c r="D510" s="28" t="n">
        <f aca="false">VLOOKUP($A510,cash,D$4,FALSE())</f>
        <v>3.14</v>
      </c>
      <c r="E510" s="28"/>
      <c r="F510" s="13" t="n">
        <f aca="false">IF(D510&lt;F489,F489-D510,0)</f>
        <v>0.02</v>
      </c>
      <c r="G510" s="41" t="n">
        <f aca="false">IF(D510&gt;F489,D510-F489,0)</f>
        <v>0</v>
      </c>
      <c r="H510" s="73"/>
      <c r="I510" s="73"/>
      <c r="J510" s="73"/>
    </row>
    <row r="511" customFormat="false" ht="12.75" hidden="false" customHeight="false" outlineLevel="0" collapsed="false">
      <c r="A511" s="56" t="n">
        <f aca="false">A510+1</f>
        <v>35725</v>
      </c>
      <c r="B511" s="28"/>
      <c r="C511" s="56"/>
      <c r="D511" s="28" t="n">
        <f aca="false">VLOOKUP($A511,cash,D$4,FALSE())</f>
        <v>3.225</v>
      </c>
      <c r="E511" s="28"/>
      <c r="F511" s="13" t="n">
        <f aca="false">IF(D511&lt;F489,F489-D511,0)</f>
        <v>0</v>
      </c>
      <c r="G511" s="41" t="n">
        <f aca="false">IF(D511&gt;F489,D511-F489,0)</f>
        <v>0.065</v>
      </c>
      <c r="H511" s="73"/>
      <c r="I511" s="73"/>
      <c r="J511" s="73"/>
    </row>
    <row r="512" customFormat="false" ht="12.75" hidden="false" customHeight="false" outlineLevel="0" collapsed="false">
      <c r="A512" s="56" t="n">
        <f aca="false">A511+1</f>
        <v>35726</v>
      </c>
      <c r="B512" s="28"/>
      <c r="C512" s="56"/>
      <c r="D512" s="28" t="n">
        <f aca="false">VLOOKUP($A512,cash,D$4,FALSE())</f>
        <v>3.345</v>
      </c>
      <c r="E512" s="28"/>
      <c r="F512" s="13" t="n">
        <f aca="false">IF(D512&lt;F489,F489-D512,0)</f>
        <v>0</v>
      </c>
      <c r="G512" s="41" t="n">
        <f aca="false">IF(D512&gt;F489,D512-F489,0)</f>
        <v>0.185</v>
      </c>
      <c r="H512" s="73"/>
      <c r="I512" s="73"/>
      <c r="J512" s="73"/>
    </row>
    <row r="513" customFormat="false" ht="12.75" hidden="false" customHeight="false" outlineLevel="0" collapsed="false">
      <c r="A513" s="56" t="n">
        <f aca="false">A512+1</f>
        <v>35727</v>
      </c>
      <c r="B513" s="28"/>
      <c r="C513" s="56"/>
      <c r="D513" s="28" t="n">
        <f aca="false">VLOOKUP($A513,cash,D$4,FALSE())</f>
        <v>3.2</v>
      </c>
      <c r="E513" s="28"/>
      <c r="F513" s="13" t="n">
        <f aca="false">IF(D513&lt;F489,F489-D513,0)</f>
        <v>0</v>
      </c>
      <c r="G513" s="41" t="n">
        <f aca="false">IF(D513&gt;F489,D513-F489,0)</f>
        <v>0.04</v>
      </c>
      <c r="H513" s="73"/>
      <c r="I513" s="73"/>
      <c r="J513" s="73"/>
    </row>
    <row r="514" customFormat="false" ht="12.75" hidden="false" customHeight="false" outlineLevel="0" collapsed="false">
      <c r="A514" s="56" t="n">
        <f aca="false">A513+1</f>
        <v>35728</v>
      </c>
      <c r="B514" s="28"/>
      <c r="C514" s="56"/>
      <c r="D514" s="28" t="n">
        <f aca="false">VLOOKUP($A514,cash,D$4,FALSE())</f>
        <v>3.2</v>
      </c>
      <c r="E514" s="28"/>
      <c r="F514" s="13" t="n">
        <f aca="false">IF(D514&lt;F489,F489-D514,0)</f>
        <v>0</v>
      </c>
      <c r="G514" s="41" t="n">
        <f aca="false">IF(D514&gt;F489,D514-F489,0)</f>
        <v>0.04</v>
      </c>
      <c r="H514" s="73"/>
      <c r="I514" s="73"/>
      <c r="J514" s="73"/>
    </row>
    <row r="515" customFormat="false" ht="12.75" hidden="false" customHeight="false" outlineLevel="0" collapsed="false">
      <c r="A515" s="56" t="n">
        <f aca="false">A514+1</f>
        <v>35729</v>
      </c>
      <c r="B515" s="28"/>
      <c r="C515" s="56"/>
      <c r="D515" s="28" t="n">
        <f aca="false">VLOOKUP($A515,cash,D$4,FALSE())</f>
        <v>3.2</v>
      </c>
      <c r="E515" s="28"/>
      <c r="F515" s="13" t="n">
        <f aca="false">IF(D515&lt;F489,F489-D515,0)</f>
        <v>0</v>
      </c>
      <c r="G515" s="41" t="n">
        <f aca="false">IF(D515&gt;F489,D515-F489,0)</f>
        <v>0.04</v>
      </c>
      <c r="H515" s="73"/>
      <c r="I515" s="73"/>
      <c r="J515" s="73"/>
    </row>
    <row r="516" customFormat="false" ht="12.75" hidden="false" customHeight="false" outlineLevel="0" collapsed="false">
      <c r="A516" s="56" t="n">
        <f aca="false">A515+1</f>
        <v>35730</v>
      </c>
      <c r="B516" s="28"/>
      <c r="C516" s="56"/>
      <c r="D516" s="28" t="n">
        <f aca="false">VLOOKUP($A516,cash,D$4,FALSE())</f>
        <v>3.435</v>
      </c>
      <c r="E516" s="28"/>
      <c r="F516" s="13" t="n">
        <f aca="false">IF(D516&lt;F489,F489-D516,0)</f>
        <v>0</v>
      </c>
      <c r="G516" s="41" t="n">
        <f aca="false">IF(D516&gt;F489,D516-F489,0)</f>
        <v>0.275</v>
      </c>
      <c r="H516" s="73"/>
      <c r="I516" s="73"/>
      <c r="J516" s="73"/>
    </row>
    <row r="517" customFormat="false" ht="12.75" hidden="false" customHeight="false" outlineLevel="0" collapsed="false">
      <c r="A517" s="56" t="n">
        <f aca="false">A516+1</f>
        <v>35731</v>
      </c>
      <c r="B517" s="28"/>
      <c r="C517" s="56"/>
      <c r="D517" s="28" t="n">
        <f aca="false">VLOOKUP($A517,cash,D$4,FALSE())</f>
        <v>3.625</v>
      </c>
      <c r="E517" s="28"/>
      <c r="F517" s="13" t="n">
        <f aca="false">IF(D517&lt;F489,F489-D517,0)</f>
        <v>0</v>
      </c>
      <c r="G517" s="41" t="n">
        <f aca="false">IF(D517&gt;F489,D517-F489,0)</f>
        <v>0.465</v>
      </c>
      <c r="H517" s="73"/>
      <c r="I517" s="73"/>
      <c r="J517" s="73"/>
    </row>
    <row r="518" customFormat="false" ht="12.75" hidden="false" customHeight="false" outlineLevel="0" collapsed="false">
      <c r="A518" s="56" t="n">
        <f aca="false">A517+1</f>
        <v>35732</v>
      </c>
      <c r="B518" s="28"/>
      <c r="C518" s="56"/>
      <c r="D518" s="28" t="n">
        <f aca="false">VLOOKUP($A518,cash,D$4,FALSE())</f>
        <v>3.4</v>
      </c>
      <c r="E518" s="28"/>
      <c r="F518" s="13" t="n">
        <f aca="false">IF(D518&lt;F489,F489-D518,0)</f>
        <v>0</v>
      </c>
      <c r="G518" s="41" t="n">
        <f aca="false">IF(D518&gt;F489,D518-F489,0)</f>
        <v>0.24</v>
      </c>
      <c r="H518" s="73"/>
      <c r="I518" s="73"/>
      <c r="J518" s="73"/>
    </row>
    <row r="519" customFormat="false" ht="12.75" hidden="false" customHeight="false" outlineLevel="0" collapsed="false">
      <c r="A519" s="56" t="n">
        <f aca="false">A518+1</f>
        <v>35733</v>
      </c>
      <c r="B519" s="28"/>
      <c r="C519" s="56"/>
      <c r="D519" s="28" t="n">
        <f aca="false">VLOOKUP($A519,cash,D$4,FALSE())</f>
        <v>3.235</v>
      </c>
      <c r="E519" s="28"/>
      <c r="F519" s="13" t="n">
        <f aca="false">IF(D519&lt;F489,F489-D519,0)</f>
        <v>0</v>
      </c>
      <c r="G519" s="41" t="n">
        <f aca="false">IF(D519&gt;F489,D519-F489,0)</f>
        <v>0.0749999999999997</v>
      </c>
      <c r="H519" s="73"/>
      <c r="I519" s="73"/>
      <c r="J519" s="73"/>
    </row>
    <row r="520" customFormat="false" ht="13.5" hidden="false" customHeight="false" outlineLevel="0" collapsed="false">
      <c r="A520" s="56" t="n">
        <f aca="false">A519+1</f>
        <v>35734</v>
      </c>
      <c r="B520" s="28"/>
      <c r="C520" s="56"/>
      <c r="D520" s="28" t="n">
        <f aca="false">VLOOKUP($A520,cash,D$4,FALSE())</f>
        <v>3.225</v>
      </c>
      <c r="E520" s="28"/>
      <c r="F520" s="78" t="n">
        <f aca="false">IF(D520&lt;F489,F489-D520,0)</f>
        <v>0</v>
      </c>
      <c r="G520" s="79" t="n">
        <f aca="false">IF(D520&gt;F489,D520-F489,0)</f>
        <v>0.065</v>
      </c>
      <c r="H520" s="73"/>
      <c r="I520" s="73"/>
      <c r="J520" s="73"/>
    </row>
    <row r="521" customFormat="false" ht="13.5" hidden="false" customHeight="false" outlineLevel="0" collapsed="false">
      <c r="A521" s="56"/>
      <c r="B521" s="28"/>
      <c r="C521" s="56"/>
      <c r="D521" s="28"/>
      <c r="E521" s="28"/>
      <c r="F521" s="72" t="n">
        <f aca="false">AVERAGE(F490:F520)</f>
        <v>0.174193548387097</v>
      </c>
      <c r="G521" s="72" t="n">
        <f aca="false">AVERAGE(G490:G520)</f>
        <v>0.0480645161290322</v>
      </c>
    </row>
    <row r="522" customFormat="false" ht="12.75" hidden="false" customHeight="false" outlineLevel="0" collapsed="false">
      <c r="A522" s="56"/>
      <c r="B522" s="28"/>
      <c r="C522" s="56"/>
      <c r="D522" s="28"/>
      <c r="E522" s="28"/>
    </row>
    <row r="523" customFormat="false" ht="12.75" hidden="false" customHeight="false" outlineLevel="0" collapsed="false">
      <c r="A523" s="56"/>
      <c r="B523" s="28"/>
      <c r="C523" s="56"/>
      <c r="D523" s="28"/>
      <c r="E523" s="28"/>
    </row>
    <row r="524" customFormat="false" ht="12.75" hidden="false" customHeight="false" outlineLevel="0" collapsed="false">
      <c r="A524" s="56"/>
      <c r="B524" s="28"/>
      <c r="C524" s="56" t="n">
        <v>35735</v>
      </c>
      <c r="G524" s="73"/>
      <c r="H524" s="73"/>
      <c r="I524" s="73"/>
      <c r="J524" s="73"/>
      <c r="K524" s="75"/>
      <c r="L524" s="75"/>
    </row>
    <row r="525" customFormat="false" ht="12.75" hidden="false" customHeight="false" outlineLevel="0" collapsed="false">
      <c r="A525" s="56" t="n">
        <f aca="false">C524</f>
        <v>35735</v>
      </c>
      <c r="B525" s="28"/>
      <c r="C525" s="56"/>
      <c r="D525" s="28" t="n">
        <f aca="false">VLOOKUP($A525,cash,D$4,FALSE())</f>
        <v>3.225</v>
      </c>
      <c r="E525" s="28"/>
      <c r="G525" s="73"/>
      <c r="H525" s="73"/>
      <c r="I525" s="73"/>
      <c r="K525" s="75"/>
      <c r="L525" s="75"/>
    </row>
    <row r="526" customFormat="false" ht="12.75" hidden="false" customHeight="false" outlineLevel="0" collapsed="false">
      <c r="A526" s="56" t="n">
        <f aca="false">A525+1</f>
        <v>35736</v>
      </c>
      <c r="B526" s="28"/>
      <c r="C526" s="56"/>
      <c r="D526" s="28" t="n">
        <f aca="false">VLOOKUP($A526,cash,D$4,FALSE())</f>
        <v>3.225</v>
      </c>
      <c r="E526" s="28"/>
      <c r="G526" s="73"/>
      <c r="H526" s="73"/>
      <c r="I526" s="73"/>
      <c r="K526" s="75"/>
      <c r="L526" s="75"/>
    </row>
    <row r="527" customFormat="false" ht="12.75" hidden="false" customHeight="false" outlineLevel="0" collapsed="false">
      <c r="A527" s="56" t="n">
        <f aca="false">A526+1</f>
        <v>35737</v>
      </c>
      <c r="B527" s="28"/>
      <c r="C527" s="56"/>
      <c r="D527" s="28" t="n">
        <f aca="false">VLOOKUP($A527,cash,D$4,FALSE())</f>
        <v>3.24</v>
      </c>
      <c r="E527" s="28"/>
      <c r="G527" s="73"/>
      <c r="H527" s="73"/>
      <c r="I527" s="73"/>
      <c r="K527" s="75"/>
      <c r="L527" s="75"/>
    </row>
    <row r="528" customFormat="false" ht="12.75" hidden="false" customHeight="false" outlineLevel="0" collapsed="false">
      <c r="A528" s="56" t="n">
        <f aca="false">A527+1</f>
        <v>35738</v>
      </c>
      <c r="B528" s="28"/>
      <c r="C528" s="56"/>
      <c r="D528" s="28" t="n">
        <f aca="false">VLOOKUP($A528,cash,D$4,FALSE())</f>
        <v>3.135</v>
      </c>
      <c r="E528" s="28"/>
      <c r="G528" s="73"/>
      <c r="H528" s="73"/>
      <c r="I528" s="73"/>
      <c r="K528" s="75"/>
      <c r="L528" s="75"/>
    </row>
    <row r="529" customFormat="false" ht="12.75" hidden="false" customHeight="false" outlineLevel="0" collapsed="false">
      <c r="A529" s="56" t="n">
        <f aca="false">A528+1</f>
        <v>35739</v>
      </c>
      <c r="B529" s="28"/>
      <c r="C529" s="56"/>
      <c r="D529" s="28" t="n">
        <f aca="false">VLOOKUP($A529,cash,D$4,FALSE())</f>
        <v>3.185</v>
      </c>
      <c r="E529" s="28"/>
      <c r="G529" s="73"/>
      <c r="H529" s="73"/>
      <c r="I529" s="73"/>
      <c r="K529" s="75"/>
      <c r="L529" s="75"/>
    </row>
    <row r="530" customFormat="false" ht="12.75" hidden="false" customHeight="false" outlineLevel="0" collapsed="false">
      <c r="A530" s="56" t="n">
        <f aca="false">A529+1</f>
        <v>35740</v>
      </c>
      <c r="B530" s="28"/>
      <c r="C530" s="56"/>
      <c r="D530" s="28" t="n">
        <f aca="false">VLOOKUP($A530,cash,D$4,FALSE())</f>
        <v>3.23</v>
      </c>
      <c r="E530" s="28"/>
      <c r="G530" s="73"/>
      <c r="H530" s="73"/>
      <c r="I530" s="73"/>
      <c r="K530" s="75"/>
      <c r="L530" s="75"/>
    </row>
    <row r="531" customFormat="false" ht="12.75" hidden="false" customHeight="false" outlineLevel="0" collapsed="false">
      <c r="A531" s="56" t="n">
        <f aca="false">A530+1</f>
        <v>35741</v>
      </c>
      <c r="B531" s="28"/>
      <c r="C531" s="56"/>
      <c r="D531" s="28" t="n">
        <f aca="false">VLOOKUP($A531,cash,D$4,FALSE())</f>
        <v>3.075</v>
      </c>
      <c r="E531" s="28"/>
      <c r="G531" s="73"/>
      <c r="H531" s="73"/>
      <c r="I531" s="73"/>
      <c r="K531" s="75"/>
      <c r="L531" s="75"/>
    </row>
    <row r="532" customFormat="false" ht="12.75" hidden="false" customHeight="false" outlineLevel="0" collapsed="false">
      <c r="A532" s="56" t="n">
        <f aca="false">A531+1</f>
        <v>35742</v>
      </c>
      <c r="B532" s="28"/>
      <c r="C532" s="56"/>
      <c r="D532" s="28" t="n">
        <f aca="false">VLOOKUP($A532,cash,D$4,FALSE())</f>
        <v>3.075</v>
      </c>
      <c r="E532" s="28"/>
      <c r="G532" s="73"/>
      <c r="H532" s="73"/>
      <c r="I532" s="73"/>
      <c r="K532" s="75"/>
      <c r="L532" s="75"/>
    </row>
    <row r="533" customFormat="false" ht="12.75" hidden="false" customHeight="false" outlineLevel="0" collapsed="false">
      <c r="A533" s="56" t="n">
        <f aca="false">A532+1</f>
        <v>35743</v>
      </c>
      <c r="B533" s="28"/>
      <c r="C533" s="56"/>
      <c r="D533" s="28" t="n">
        <f aca="false">VLOOKUP($A533,cash,D$4,FALSE())</f>
        <v>3.075</v>
      </c>
      <c r="E533" s="28"/>
      <c r="G533" s="73"/>
      <c r="H533" s="73"/>
      <c r="I533" s="73"/>
      <c r="K533" s="75"/>
      <c r="L533" s="75"/>
    </row>
    <row r="534" customFormat="false" ht="12.75" hidden="false" customHeight="false" outlineLevel="0" collapsed="false">
      <c r="A534" s="56" t="n">
        <f aca="false">A533+1</f>
        <v>35744</v>
      </c>
      <c r="B534" s="28"/>
      <c r="C534" s="56"/>
      <c r="D534" s="28" t="n">
        <f aca="false">VLOOKUP($A534,cash,D$4,FALSE())</f>
        <v>3.185</v>
      </c>
      <c r="E534" s="28"/>
      <c r="G534" s="73"/>
      <c r="H534" s="73"/>
      <c r="I534" s="73"/>
      <c r="K534" s="75"/>
      <c r="L534" s="75"/>
    </row>
    <row r="535" customFormat="false" ht="12.75" hidden="false" customHeight="false" outlineLevel="0" collapsed="false">
      <c r="A535" s="56" t="n">
        <f aca="false">A534+1</f>
        <v>35745</v>
      </c>
      <c r="B535" s="28"/>
      <c r="C535" s="56"/>
      <c r="D535" s="28" t="n">
        <f aca="false">VLOOKUP($A535,cash,D$4,FALSE())</f>
        <v>3.255</v>
      </c>
      <c r="E535" s="28"/>
      <c r="G535" s="73"/>
      <c r="H535" s="73"/>
      <c r="I535" s="73"/>
      <c r="K535" s="75"/>
      <c r="L535" s="75"/>
    </row>
    <row r="536" customFormat="false" ht="12.75" hidden="false" customHeight="false" outlineLevel="0" collapsed="false">
      <c r="A536" s="56" t="n">
        <f aca="false">A535+1</f>
        <v>35746</v>
      </c>
      <c r="B536" s="28"/>
      <c r="C536" s="56"/>
      <c r="D536" s="28" t="n">
        <f aca="false">VLOOKUP($A536,cash,D$4,FALSE())</f>
        <v>3.275</v>
      </c>
      <c r="E536" s="28"/>
      <c r="G536" s="73"/>
      <c r="H536" s="73"/>
      <c r="I536" s="73"/>
      <c r="K536" s="75"/>
      <c r="L536" s="75"/>
    </row>
    <row r="537" customFormat="false" ht="12.75" hidden="false" customHeight="false" outlineLevel="0" collapsed="false">
      <c r="A537" s="56" t="n">
        <f aca="false">A536+1</f>
        <v>35747</v>
      </c>
      <c r="B537" s="28"/>
      <c r="C537" s="56"/>
      <c r="D537" s="28" t="n">
        <f aca="false">VLOOKUP($A537,cash,D$4,FALSE())</f>
        <v>3.26</v>
      </c>
      <c r="E537" s="28"/>
      <c r="G537" s="73"/>
      <c r="H537" s="73"/>
      <c r="I537" s="73"/>
      <c r="K537" s="75"/>
      <c r="L537" s="75"/>
    </row>
    <row r="538" customFormat="false" ht="12.75" hidden="false" customHeight="false" outlineLevel="0" collapsed="false">
      <c r="A538" s="56" t="n">
        <f aca="false">A537+1</f>
        <v>35748</v>
      </c>
      <c r="B538" s="28"/>
      <c r="C538" s="56"/>
      <c r="D538" s="28" t="n">
        <f aca="false">VLOOKUP($A538,cash,D$4,FALSE())</f>
        <v>3.225</v>
      </c>
      <c r="E538" s="28"/>
      <c r="G538" s="73"/>
      <c r="H538" s="73"/>
      <c r="I538" s="73"/>
      <c r="K538" s="75"/>
      <c r="L538" s="75"/>
    </row>
    <row r="539" customFormat="false" ht="12.75" hidden="false" customHeight="false" outlineLevel="0" collapsed="false">
      <c r="A539" s="56" t="n">
        <f aca="false">A538+1</f>
        <v>35749</v>
      </c>
      <c r="B539" s="28"/>
      <c r="C539" s="56"/>
      <c r="D539" s="28" t="n">
        <f aca="false">VLOOKUP($A539,cash,D$4,FALSE())</f>
        <v>3.225</v>
      </c>
      <c r="E539" s="28"/>
      <c r="G539" s="73"/>
      <c r="H539" s="73"/>
      <c r="I539" s="73"/>
      <c r="K539" s="75"/>
      <c r="L539" s="75"/>
    </row>
    <row r="540" customFormat="false" ht="12.75" hidden="false" customHeight="false" outlineLevel="0" collapsed="false">
      <c r="A540" s="56" t="n">
        <f aca="false">A539+1</f>
        <v>35750</v>
      </c>
      <c r="B540" s="28"/>
      <c r="C540" s="56"/>
      <c r="D540" s="28" t="n">
        <f aca="false">VLOOKUP($A540,cash,D$4,FALSE())</f>
        <v>3.225</v>
      </c>
      <c r="E540" s="28"/>
      <c r="G540" s="73"/>
      <c r="H540" s="73"/>
      <c r="I540" s="73"/>
      <c r="K540" s="75"/>
      <c r="L540" s="75"/>
    </row>
    <row r="541" customFormat="false" ht="12.75" hidden="false" customHeight="false" outlineLevel="0" collapsed="false">
      <c r="A541" s="56" t="n">
        <f aca="false">A540+1</f>
        <v>35751</v>
      </c>
      <c r="B541" s="28"/>
      <c r="C541" s="56"/>
      <c r="D541" s="28" t="n">
        <f aca="false">VLOOKUP($A541,cash,D$4,FALSE())</f>
        <v>3.095</v>
      </c>
      <c r="E541" s="28"/>
      <c r="G541" s="73"/>
      <c r="H541" s="73"/>
      <c r="I541" s="73"/>
      <c r="J541" s="73"/>
    </row>
    <row r="542" customFormat="false" ht="12.75" hidden="false" customHeight="false" outlineLevel="0" collapsed="false">
      <c r="A542" s="56" t="n">
        <f aca="false">A541+1</f>
        <v>35752</v>
      </c>
      <c r="B542" s="28"/>
      <c r="C542" s="56"/>
      <c r="D542" s="28" t="n">
        <f aca="false">VLOOKUP($A542,cash,D$4,FALSE())</f>
        <v>2.995</v>
      </c>
      <c r="E542" s="28"/>
      <c r="G542" s="73"/>
      <c r="H542" s="73"/>
      <c r="I542" s="73"/>
      <c r="J542" s="73"/>
    </row>
    <row r="543" customFormat="false" ht="12.75" hidden="false" customHeight="false" outlineLevel="0" collapsed="false">
      <c r="A543" s="56" t="n">
        <f aca="false">A542+1</f>
        <v>35753</v>
      </c>
      <c r="B543" s="28"/>
      <c r="C543" s="56"/>
      <c r="D543" s="28" t="n">
        <f aca="false">VLOOKUP($A543,cash,D$4,FALSE())</f>
        <v>2.98</v>
      </c>
      <c r="E543" s="28"/>
      <c r="G543" s="73"/>
      <c r="H543" s="73"/>
      <c r="I543" s="73"/>
      <c r="J543" s="73"/>
    </row>
    <row r="544" customFormat="false" ht="12.75" hidden="false" customHeight="false" outlineLevel="0" collapsed="false">
      <c r="A544" s="56" t="n">
        <f aca="false">A543+1</f>
        <v>35754</v>
      </c>
      <c r="B544" s="28"/>
      <c r="C544" s="56"/>
      <c r="D544" s="28" t="n">
        <f aca="false">VLOOKUP($A544,cash,D$4,FALSE())</f>
        <v>2.76</v>
      </c>
      <c r="E544" s="28"/>
      <c r="G544" s="73"/>
      <c r="H544" s="73"/>
      <c r="I544" s="73"/>
      <c r="J544" s="73"/>
    </row>
    <row r="545" customFormat="false" ht="12.75" hidden="false" customHeight="false" outlineLevel="0" collapsed="false">
      <c r="A545" s="56" t="n">
        <f aca="false">A544+1</f>
        <v>35755</v>
      </c>
      <c r="B545" s="28"/>
      <c r="C545" s="56"/>
      <c r="D545" s="28" t="n">
        <f aca="false">VLOOKUP($A545,cash,D$4,FALSE())</f>
        <v>2.57</v>
      </c>
      <c r="E545" s="28"/>
      <c r="G545" s="73"/>
      <c r="H545" s="73"/>
      <c r="I545" s="73"/>
      <c r="J545" s="73"/>
    </row>
    <row r="546" customFormat="false" ht="12.75" hidden="false" customHeight="false" outlineLevel="0" collapsed="false">
      <c r="A546" s="56" t="n">
        <f aca="false">A545+1</f>
        <v>35756</v>
      </c>
      <c r="B546" s="28"/>
      <c r="C546" s="56"/>
      <c r="D546" s="28" t="n">
        <f aca="false">VLOOKUP($A546,cash,D$4,FALSE())</f>
        <v>2.57</v>
      </c>
      <c r="E546" s="28"/>
      <c r="G546" s="73"/>
      <c r="H546" s="73"/>
      <c r="I546" s="73"/>
      <c r="J546" s="73"/>
    </row>
    <row r="547" customFormat="false" ht="12.75" hidden="false" customHeight="false" outlineLevel="0" collapsed="false">
      <c r="A547" s="56" t="n">
        <f aca="false">A546+1</f>
        <v>35757</v>
      </c>
      <c r="B547" s="28"/>
      <c r="C547" s="56"/>
      <c r="D547" s="28" t="n">
        <f aca="false">VLOOKUP($A547,cash,D$4,FALSE())</f>
        <v>2.57</v>
      </c>
      <c r="E547" s="28"/>
      <c r="G547" s="73"/>
      <c r="H547" s="73"/>
      <c r="I547" s="73"/>
      <c r="J547" s="73"/>
    </row>
    <row r="548" customFormat="false" ht="12.75" hidden="false" customHeight="false" outlineLevel="0" collapsed="false">
      <c r="A548" s="56" t="n">
        <f aca="false">A547+1</f>
        <v>35758</v>
      </c>
      <c r="B548" s="28"/>
      <c r="C548" s="56"/>
      <c r="D548" s="28" t="n">
        <f aca="false">VLOOKUP($A548,cash,D$4,FALSE())</f>
        <v>2.595</v>
      </c>
      <c r="E548" s="28"/>
      <c r="G548" s="73"/>
      <c r="H548" s="73"/>
      <c r="I548" s="73"/>
      <c r="J548" s="73"/>
    </row>
    <row r="549" customFormat="false" ht="12.75" hidden="false" customHeight="false" outlineLevel="0" collapsed="false">
      <c r="A549" s="56" t="n">
        <f aca="false">A548+1</f>
        <v>35759</v>
      </c>
      <c r="B549" s="28"/>
      <c r="C549" s="56"/>
      <c r="D549" s="28" t="n">
        <f aca="false">VLOOKUP($A549,cash,D$4,FALSE())</f>
        <v>2.47</v>
      </c>
      <c r="E549" s="28"/>
      <c r="G549" s="73"/>
      <c r="H549" s="73"/>
      <c r="I549" s="73"/>
      <c r="J549" s="73"/>
    </row>
    <row r="550" customFormat="false" ht="12.75" hidden="false" customHeight="false" outlineLevel="0" collapsed="false">
      <c r="A550" s="56" t="n">
        <f aca="false">A549+1</f>
        <v>35760</v>
      </c>
      <c r="B550" s="28"/>
      <c r="C550" s="56"/>
      <c r="D550" s="28" t="n">
        <f aca="false">VLOOKUP($A550,cash,D$4,FALSE())</f>
        <v>2.43</v>
      </c>
      <c r="E550" s="28"/>
      <c r="G550" s="73"/>
      <c r="H550" s="73"/>
      <c r="I550" s="73"/>
      <c r="J550" s="73"/>
    </row>
    <row r="551" customFormat="false" ht="12.75" hidden="false" customHeight="false" outlineLevel="0" collapsed="false">
      <c r="A551" s="56" t="n">
        <f aca="false">A550+1</f>
        <v>35761</v>
      </c>
      <c r="B551" s="28"/>
      <c r="C551" s="56"/>
      <c r="D551" s="28" t="n">
        <f aca="false">VLOOKUP($A551,cash,D$4,FALSE())</f>
        <v>2.43</v>
      </c>
      <c r="E551" s="28"/>
      <c r="G551" s="73"/>
      <c r="H551" s="73"/>
      <c r="I551" s="73"/>
      <c r="J551" s="73"/>
    </row>
    <row r="552" customFormat="false" ht="12.75" hidden="false" customHeight="false" outlineLevel="0" collapsed="false">
      <c r="A552" s="56" t="n">
        <f aca="false">A551+1</f>
        <v>35762</v>
      </c>
      <c r="B552" s="28"/>
      <c r="C552" s="56"/>
      <c r="D552" s="28" t="n">
        <f aca="false">VLOOKUP($A552,cash,D$4,FALSE())</f>
        <v>2.43</v>
      </c>
      <c r="E552" s="28"/>
      <c r="G552" s="73"/>
      <c r="H552" s="73"/>
      <c r="I552" s="73"/>
      <c r="J552" s="73"/>
    </row>
    <row r="553" customFormat="false" ht="12.75" hidden="false" customHeight="false" outlineLevel="0" collapsed="false">
      <c r="A553" s="56" t="n">
        <f aca="false">A552+1</f>
        <v>35763</v>
      </c>
      <c r="B553" s="28"/>
      <c r="C553" s="56"/>
      <c r="D553" s="28" t="n">
        <f aca="false">VLOOKUP($A553,cash,D$4,FALSE())</f>
        <v>2.43</v>
      </c>
      <c r="E553" s="28"/>
      <c r="G553" s="73"/>
      <c r="H553" s="73"/>
      <c r="I553" s="73"/>
      <c r="J553" s="73"/>
    </row>
    <row r="554" customFormat="false" ht="12.75" hidden="false" customHeight="false" outlineLevel="0" collapsed="false">
      <c r="A554" s="56" t="n">
        <f aca="false">A553+1</f>
        <v>35764</v>
      </c>
      <c r="B554" s="28"/>
      <c r="C554" s="56"/>
      <c r="D554" s="28" t="n">
        <f aca="false">VLOOKUP($A554,cash,D$4,FALSE())</f>
        <v>2.43</v>
      </c>
      <c r="E554" s="28"/>
      <c r="G554" s="73"/>
      <c r="H554" s="73"/>
      <c r="I554" s="73"/>
      <c r="J554" s="73"/>
    </row>
    <row r="555" customFormat="false" ht="12.75" hidden="false" customHeight="false" outlineLevel="0" collapsed="false">
      <c r="A555" s="56"/>
      <c r="B555" s="28"/>
      <c r="C555" s="56"/>
      <c r="D555" s="28"/>
      <c r="E555" s="28"/>
      <c r="G555" s="73"/>
      <c r="H555" s="73"/>
      <c r="I555" s="73"/>
      <c r="J555" s="73"/>
    </row>
    <row r="556" customFormat="false" ht="12.75" hidden="false" customHeight="false" outlineLevel="0" collapsed="false">
      <c r="A556" s="56"/>
      <c r="B556" s="28"/>
      <c r="C556" s="56"/>
      <c r="D556" s="28"/>
      <c r="E556" s="28"/>
      <c r="G556" s="73"/>
      <c r="H556" s="73"/>
      <c r="I556" s="73"/>
      <c r="J556" s="73"/>
    </row>
    <row r="557" customFormat="false" ht="12.75" hidden="false" customHeight="false" outlineLevel="0" collapsed="false">
      <c r="A557" s="56"/>
      <c r="B557" s="28"/>
      <c r="C557" s="56"/>
      <c r="D557" s="28"/>
      <c r="E557" s="28"/>
      <c r="G557" s="73"/>
      <c r="H557" s="73"/>
      <c r="I557" s="73"/>
      <c r="J557" s="73"/>
    </row>
    <row r="558" customFormat="false" ht="13.5" hidden="false" customHeight="false" outlineLevel="0" collapsed="false">
      <c r="A558" s="56"/>
      <c r="B558" s="28"/>
      <c r="C558" s="56" t="n">
        <v>35765</v>
      </c>
      <c r="F558" s="72" t="n">
        <f aca="false">VLOOKUP($C558,index,2,FALSE())</f>
        <v>2.55</v>
      </c>
      <c r="H558" s="73"/>
      <c r="I558" s="73"/>
      <c r="J558" s="73"/>
      <c r="K558" s="75"/>
      <c r="L558" s="75"/>
    </row>
    <row r="559" customFormat="false" ht="13.5" hidden="false" customHeight="false" outlineLevel="0" collapsed="false">
      <c r="A559" s="56" t="n">
        <f aca="false">C558</f>
        <v>35765</v>
      </c>
      <c r="B559" s="28"/>
      <c r="C559" s="56"/>
      <c r="D559" s="28" t="n">
        <f aca="false">VLOOKUP($A559,cash,D$4,FALSE())</f>
        <v>2.33</v>
      </c>
      <c r="E559" s="28"/>
      <c r="F559" s="14" t="n">
        <f aca="false">IF(D559&lt;F558,F558-D559,0)</f>
        <v>0.22</v>
      </c>
      <c r="G559" s="36" t="n">
        <f aca="false">IF(D559&gt;F558,D559-F558,0)</f>
        <v>0</v>
      </c>
      <c r="H559" s="73"/>
      <c r="I559" s="73"/>
      <c r="K559" s="75"/>
      <c r="L559" s="75"/>
    </row>
    <row r="560" customFormat="false" ht="12.75" hidden="false" customHeight="false" outlineLevel="0" collapsed="false">
      <c r="A560" s="56" t="n">
        <f aca="false">A559+1</f>
        <v>35766</v>
      </c>
      <c r="B560" s="28"/>
      <c r="C560" s="56"/>
      <c r="D560" s="28" t="n">
        <f aca="false">VLOOKUP($A560,cash,D$4,FALSE())</f>
        <v>2.65</v>
      </c>
      <c r="E560" s="28"/>
      <c r="F560" s="13" t="n">
        <f aca="false">IF(D560&lt;F558,F558-D560,0)</f>
        <v>0</v>
      </c>
      <c r="G560" s="41" t="n">
        <f aca="false">IF(D560&gt;F558,D560-F558,0)</f>
        <v>0.1</v>
      </c>
      <c r="H560" s="73"/>
      <c r="I560" s="73"/>
      <c r="J560" s="73"/>
    </row>
    <row r="561" customFormat="false" ht="12.75" hidden="false" customHeight="false" outlineLevel="0" collapsed="false">
      <c r="A561" s="56" t="n">
        <f aca="false">A560+1</f>
        <v>35767</v>
      </c>
      <c r="B561" s="28"/>
      <c r="C561" s="56"/>
      <c r="D561" s="28" t="n">
        <f aca="false">VLOOKUP($A561,cash,D$4,FALSE())</f>
        <v>2.53</v>
      </c>
      <c r="E561" s="28"/>
      <c r="F561" s="13" t="n">
        <f aca="false">IF(D561&lt;F558,F558-D561,0)</f>
        <v>0.02</v>
      </c>
      <c r="G561" s="41" t="n">
        <f aca="false">IF(D561&gt;F558,D561-F558,0)</f>
        <v>0</v>
      </c>
      <c r="H561" s="73"/>
      <c r="I561" s="73"/>
      <c r="J561" s="73"/>
    </row>
    <row r="562" customFormat="false" ht="12.75" hidden="false" customHeight="false" outlineLevel="0" collapsed="false">
      <c r="A562" s="56" t="n">
        <f aca="false">A561+1</f>
        <v>35768</v>
      </c>
      <c r="B562" s="28"/>
      <c r="C562" s="56"/>
      <c r="D562" s="28" t="n">
        <f aca="false">VLOOKUP($A562,cash,D$4,FALSE())</f>
        <v>2.53</v>
      </c>
      <c r="E562" s="28"/>
      <c r="F562" s="13" t="n">
        <f aca="false">IF(D562&lt;F558,F558-D562,0)</f>
        <v>0.02</v>
      </c>
      <c r="G562" s="41" t="n">
        <f aca="false">IF(D562&gt;F558,D562-F558,0)</f>
        <v>0</v>
      </c>
      <c r="H562" s="73"/>
      <c r="I562" s="73"/>
      <c r="J562" s="73"/>
    </row>
    <row r="563" customFormat="false" ht="12.75" hidden="false" customHeight="false" outlineLevel="0" collapsed="false">
      <c r="A563" s="56" t="n">
        <f aca="false">A562+1</f>
        <v>35769</v>
      </c>
      <c r="B563" s="28"/>
      <c r="C563" s="56"/>
      <c r="D563" s="28" t="n">
        <f aca="false">VLOOKUP($A563,cash,D$4,FALSE())</f>
        <v>2.435</v>
      </c>
      <c r="E563" s="28"/>
      <c r="F563" s="13" t="n">
        <f aca="false">IF(D563&lt;F558,F558-D563,0)</f>
        <v>0.115</v>
      </c>
      <c r="G563" s="41" t="n">
        <f aca="false">IF(D563&gt;F558,D563-F558,0)</f>
        <v>0</v>
      </c>
      <c r="H563" s="73"/>
      <c r="I563" s="73"/>
      <c r="J563" s="73"/>
    </row>
    <row r="564" customFormat="false" ht="12.75" hidden="false" customHeight="false" outlineLevel="0" collapsed="false">
      <c r="A564" s="56" t="n">
        <f aca="false">A563+1</f>
        <v>35770</v>
      </c>
      <c r="B564" s="28"/>
      <c r="C564" s="56"/>
      <c r="D564" s="28" t="n">
        <f aca="false">VLOOKUP($A564,cash,D$4,FALSE())</f>
        <v>2.435</v>
      </c>
      <c r="E564" s="28"/>
      <c r="F564" s="13" t="n">
        <f aca="false">IF(D564&lt;F558,F558-D564,0)</f>
        <v>0.115</v>
      </c>
      <c r="G564" s="41" t="n">
        <f aca="false">IF(D564&gt;F558,D564-F558,0)</f>
        <v>0</v>
      </c>
      <c r="H564" s="73"/>
      <c r="I564" s="73"/>
      <c r="J564" s="73"/>
    </row>
    <row r="565" customFormat="false" ht="12.75" hidden="false" customHeight="false" outlineLevel="0" collapsed="false">
      <c r="A565" s="56" t="n">
        <f aca="false">A564+1</f>
        <v>35771</v>
      </c>
      <c r="B565" s="28"/>
      <c r="C565" s="56"/>
      <c r="D565" s="28" t="n">
        <f aca="false">VLOOKUP($A565,cash,D$4,FALSE())</f>
        <v>2.435</v>
      </c>
      <c r="E565" s="28"/>
      <c r="F565" s="13" t="n">
        <f aca="false">IF(D565&lt;F558,F558-D565,0)</f>
        <v>0.115</v>
      </c>
      <c r="G565" s="41" t="n">
        <f aca="false">IF(D565&gt;F558,D565-F558,0)</f>
        <v>0</v>
      </c>
      <c r="H565" s="73"/>
      <c r="I565" s="73"/>
      <c r="J565" s="73"/>
    </row>
    <row r="566" customFormat="false" ht="12.75" hidden="false" customHeight="false" outlineLevel="0" collapsed="false">
      <c r="A566" s="56" t="n">
        <f aca="false">A565+1</f>
        <v>35772</v>
      </c>
      <c r="B566" s="28"/>
      <c r="C566" s="56"/>
      <c r="D566" s="28" t="n">
        <f aca="false">VLOOKUP($A566,cash,D$4,FALSE())</f>
        <v>2.435</v>
      </c>
      <c r="E566" s="28"/>
      <c r="F566" s="13" t="n">
        <f aca="false">IF(D566&lt;F558,F558-D566,0)</f>
        <v>0.115</v>
      </c>
      <c r="G566" s="41" t="n">
        <f aca="false">IF(D566&gt;F558,D566-F558,0)</f>
        <v>0</v>
      </c>
      <c r="H566" s="73"/>
      <c r="I566" s="73"/>
      <c r="J566" s="73"/>
    </row>
    <row r="567" customFormat="false" ht="12.75" hidden="false" customHeight="false" outlineLevel="0" collapsed="false">
      <c r="A567" s="56" t="n">
        <f aca="false">A566+1</f>
        <v>35773</v>
      </c>
      <c r="B567" s="28"/>
      <c r="C567" s="56"/>
      <c r="D567" s="28" t="n">
        <f aca="false">VLOOKUP($A567,cash,D$4,FALSE())</f>
        <v>2.305</v>
      </c>
      <c r="E567" s="28"/>
      <c r="F567" s="13" t="n">
        <f aca="false">IF(D567&lt;F558,F558-D567,0)</f>
        <v>0.245</v>
      </c>
      <c r="G567" s="41" t="n">
        <f aca="false">IF(D567&gt;F558,D567-F558,0)</f>
        <v>0</v>
      </c>
      <c r="H567" s="73"/>
      <c r="I567" s="73"/>
      <c r="J567" s="73"/>
    </row>
    <row r="568" customFormat="false" ht="12.75" hidden="false" customHeight="false" outlineLevel="0" collapsed="false">
      <c r="A568" s="56" t="n">
        <f aca="false">A567+1</f>
        <v>35774</v>
      </c>
      <c r="B568" s="28"/>
      <c r="C568" s="56"/>
      <c r="D568" s="28" t="n">
        <f aca="false">VLOOKUP($A568,cash,D$4,FALSE())</f>
        <v>2.46</v>
      </c>
      <c r="E568" s="28"/>
      <c r="F568" s="13" t="n">
        <f aca="false">IF(D568&lt;F558,F558-D568,0)</f>
        <v>0.0899999999999999</v>
      </c>
      <c r="G568" s="41" t="n">
        <f aca="false">IF(D568&gt;F558,D568-F558,0)</f>
        <v>0</v>
      </c>
      <c r="H568" s="73"/>
      <c r="I568" s="73"/>
      <c r="J568" s="73"/>
    </row>
    <row r="569" customFormat="false" ht="12.75" hidden="false" customHeight="false" outlineLevel="0" collapsed="false">
      <c r="A569" s="56" t="n">
        <f aca="false">A568+1</f>
        <v>35775</v>
      </c>
      <c r="B569" s="28"/>
      <c r="C569" s="56"/>
      <c r="D569" s="28" t="n">
        <f aca="false">VLOOKUP($A569,cash,D$4,FALSE())</f>
        <v>2.46</v>
      </c>
      <c r="E569" s="28"/>
      <c r="F569" s="13" t="n">
        <f aca="false">IF(D569&lt;F558,F558-D569,0)</f>
        <v>0.0899999999999999</v>
      </c>
      <c r="G569" s="41" t="n">
        <f aca="false">IF(D569&gt;F558,D569-F558,0)</f>
        <v>0</v>
      </c>
      <c r="H569" s="73"/>
      <c r="I569" s="73"/>
      <c r="J569" s="73"/>
    </row>
    <row r="570" customFormat="false" ht="12.75" hidden="false" customHeight="false" outlineLevel="0" collapsed="false">
      <c r="A570" s="56" t="n">
        <f aca="false">A569+1</f>
        <v>35776</v>
      </c>
      <c r="B570" s="28"/>
      <c r="C570" s="56"/>
      <c r="D570" s="28" t="n">
        <f aca="false">VLOOKUP($A570,cash,D$4,FALSE())</f>
        <v>2.29</v>
      </c>
      <c r="E570" s="28"/>
      <c r="F570" s="13" t="n">
        <f aca="false">IF(D570&lt;F558,F558-D570,0)</f>
        <v>0.26</v>
      </c>
      <c r="G570" s="41" t="n">
        <f aca="false">IF(D570&gt;F558,D570-F558,0)</f>
        <v>0</v>
      </c>
      <c r="H570" s="73"/>
      <c r="I570" s="73"/>
      <c r="J570" s="73"/>
    </row>
    <row r="571" customFormat="false" ht="12.75" hidden="false" customHeight="false" outlineLevel="0" collapsed="false">
      <c r="A571" s="56" t="n">
        <f aca="false">A570+1</f>
        <v>35777</v>
      </c>
      <c r="B571" s="28"/>
      <c r="C571" s="56"/>
      <c r="D571" s="28" t="n">
        <f aca="false">VLOOKUP($A571,cash,D$4,FALSE())</f>
        <v>2.29</v>
      </c>
      <c r="E571" s="28"/>
      <c r="F571" s="13" t="n">
        <f aca="false">IF(D571&lt;F558,F558-D571,0)</f>
        <v>0.26</v>
      </c>
      <c r="G571" s="41" t="n">
        <f aca="false">IF(D571&gt;F558,D571-F558,0)</f>
        <v>0</v>
      </c>
      <c r="H571" s="73"/>
      <c r="I571" s="73"/>
      <c r="J571" s="73"/>
    </row>
    <row r="572" customFormat="false" ht="12.75" hidden="false" customHeight="false" outlineLevel="0" collapsed="false">
      <c r="A572" s="56" t="n">
        <f aca="false">A571+1</f>
        <v>35778</v>
      </c>
      <c r="B572" s="28"/>
      <c r="C572" s="56"/>
      <c r="D572" s="28" t="n">
        <f aca="false">VLOOKUP($A572,cash,D$4,FALSE())</f>
        <v>2.29</v>
      </c>
      <c r="E572" s="28"/>
      <c r="F572" s="13" t="n">
        <f aca="false">IF(D572&lt;F558,F558-D572,0)</f>
        <v>0.26</v>
      </c>
      <c r="G572" s="41" t="n">
        <f aca="false">IF(D572&gt;F558,D572-F558,0)</f>
        <v>0</v>
      </c>
      <c r="H572" s="73"/>
      <c r="I572" s="73"/>
      <c r="J572" s="73"/>
    </row>
    <row r="573" customFormat="false" ht="12.75" hidden="false" customHeight="false" outlineLevel="0" collapsed="false">
      <c r="A573" s="56" t="n">
        <f aca="false">A572+1</f>
        <v>35779</v>
      </c>
      <c r="B573" s="28"/>
      <c r="C573" s="56"/>
      <c r="D573" s="28" t="n">
        <f aca="false">VLOOKUP($A573,cash,D$4,FALSE())</f>
        <v>2.29</v>
      </c>
      <c r="E573" s="28"/>
      <c r="F573" s="13" t="n">
        <f aca="false">IF(D573&lt;F558,F558-D573,0)</f>
        <v>0.26</v>
      </c>
      <c r="G573" s="41" t="n">
        <f aca="false">IF(D573&gt;F558,D573-F558,0)</f>
        <v>0</v>
      </c>
      <c r="H573" s="73"/>
      <c r="I573" s="73"/>
      <c r="J573" s="73"/>
    </row>
    <row r="574" customFormat="false" ht="12.75" hidden="false" customHeight="false" outlineLevel="0" collapsed="false">
      <c r="A574" s="56" t="n">
        <f aca="false">A573+1</f>
        <v>35780</v>
      </c>
      <c r="B574" s="28"/>
      <c r="C574" s="56"/>
      <c r="D574" s="28" t="n">
        <f aca="false">VLOOKUP($A574,cash,D$4,FALSE())</f>
        <v>2.24</v>
      </c>
      <c r="E574" s="28"/>
      <c r="F574" s="13" t="n">
        <f aca="false">IF(D574&lt;F558,F558-D574,0)</f>
        <v>0.31</v>
      </c>
      <c r="G574" s="41" t="n">
        <f aca="false">IF(D574&gt;F558,D574-F558,0)</f>
        <v>0</v>
      </c>
      <c r="H574" s="73"/>
      <c r="I574" s="73"/>
      <c r="J574" s="73"/>
    </row>
    <row r="575" customFormat="false" ht="12.75" hidden="false" customHeight="false" outlineLevel="0" collapsed="false">
      <c r="A575" s="56" t="n">
        <f aca="false">A574+1</f>
        <v>35781</v>
      </c>
      <c r="B575" s="28"/>
      <c r="C575" s="56"/>
      <c r="D575" s="28" t="n">
        <f aca="false">VLOOKUP($A575,cash,D$4,FALSE())</f>
        <v>2.36</v>
      </c>
      <c r="E575" s="28"/>
      <c r="F575" s="13" t="n">
        <f aca="false">IF(D575&lt;F558,F558-D575,0)</f>
        <v>0.19</v>
      </c>
      <c r="G575" s="41" t="n">
        <f aca="false">IF(D575&gt;F558,D575-F558,0)</f>
        <v>0</v>
      </c>
      <c r="H575" s="73"/>
      <c r="I575" s="73"/>
      <c r="J575" s="73"/>
    </row>
    <row r="576" customFormat="false" ht="12.75" hidden="false" customHeight="false" outlineLevel="0" collapsed="false">
      <c r="A576" s="56" t="n">
        <f aca="false">A575+1</f>
        <v>35782</v>
      </c>
      <c r="B576" s="28"/>
      <c r="C576" s="56"/>
      <c r="D576" s="28" t="n">
        <f aca="false">VLOOKUP($A576,cash,D$4,FALSE())</f>
        <v>2.36</v>
      </c>
      <c r="E576" s="28"/>
      <c r="F576" s="13" t="n">
        <f aca="false">IF(D576&lt;F558,F558-D576,0)</f>
        <v>0.19</v>
      </c>
      <c r="G576" s="41" t="n">
        <f aca="false">IF(D576&gt;F558,D576-F558,0)</f>
        <v>0</v>
      </c>
      <c r="H576" s="73"/>
      <c r="I576" s="73"/>
      <c r="J576" s="73"/>
    </row>
    <row r="577" customFormat="false" ht="12.75" hidden="false" customHeight="false" outlineLevel="0" collapsed="false">
      <c r="A577" s="56" t="n">
        <f aca="false">A576+1</f>
        <v>35783</v>
      </c>
      <c r="B577" s="28"/>
      <c r="C577" s="56"/>
      <c r="D577" s="28" t="n">
        <f aca="false">VLOOKUP($A577,cash,D$4,FALSE())</f>
        <v>2.375</v>
      </c>
      <c r="E577" s="28"/>
      <c r="F577" s="13" t="n">
        <f aca="false">IF(D577&lt;F558,F558-D577,0)</f>
        <v>0.175</v>
      </c>
      <c r="G577" s="41" t="n">
        <f aca="false">IF(D577&gt;F558,D577-F558,0)</f>
        <v>0</v>
      </c>
      <c r="H577" s="73"/>
      <c r="I577" s="73"/>
      <c r="J577" s="73"/>
    </row>
    <row r="578" customFormat="false" ht="12.75" hidden="false" customHeight="false" outlineLevel="0" collapsed="false">
      <c r="A578" s="56" t="n">
        <f aca="false">A577+1</f>
        <v>35784</v>
      </c>
      <c r="B578" s="28"/>
      <c r="C578" s="56"/>
      <c r="D578" s="28" t="n">
        <f aca="false">VLOOKUP($A578,cash,D$4,FALSE())</f>
        <v>2.375</v>
      </c>
      <c r="E578" s="28"/>
      <c r="F578" s="13" t="n">
        <f aca="false">IF(D578&lt;F558,F558-D578,0)</f>
        <v>0.175</v>
      </c>
      <c r="G578" s="41" t="n">
        <f aca="false">IF(D578&gt;F558,D578-F558,0)</f>
        <v>0</v>
      </c>
      <c r="H578" s="73"/>
      <c r="I578" s="73"/>
      <c r="J578" s="73"/>
    </row>
    <row r="579" customFormat="false" ht="12.75" hidden="false" customHeight="false" outlineLevel="0" collapsed="false">
      <c r="A579" s="56" t="n">
        <f aca="false">A578+1</f>
        <v>35785</v>
      </c>
      <c r="B579" s="28"/>
      <c r="C579" s="56"/>
      <c r="D579" s="28" t="n">
        <f aca="false">VLOOKUP($A579,cash,D$4,FALSE())</f>
        <v>2.375</v>
      </c>
      <c r="E579" s="28"/>
      <c r="F579" s="13" t="n">
        <f aca="false">IF(D579&lt;F558,F558-D579,0)</f>
        <v>0.175</v>
      </c>
      <c r="G579" s="41" t="n">
        <f aca="false">IF(D579&gt;F558,D579-F558,0)</f>
        <v>0</v>
      </c>
      <c r="H579" s="73"/>
      <c r="I579" s="73"/>
      <c r="J579" s="73"/>
    </row>
    <row r="580" customFormat="false" ht="12.75" hidden="false" customHeight="false" outlineLevel="0" collapsed="false">
      <c r="A580" s="56" t="n">
        <f aca="false">A579+1</f>
        <v>35786</v>
      </c>
      <c r="B580" s="28"/>
      <c r="C580" s="56"/>
      <c r="D580" s="28" t="n">
        <f aca="false">VLOOKUP($A580,cash,D$4,FALSE())</f>
        <v>2.35</v>
      </c>
      <c r="E580" s="28"/>
      <c r="F580" s="13" t="n">
        <f aca="false">IF(D580&lt;F558,F558-D580,0)</f>
        <v>0.2</v>
      </c>
      <c r="G580" s="41" t="n">
        <f aca="false">IF(D580&gt;F558,D580-F558,0)</f>
        <v>0</v>
      </c>
      <c r="H580" s="73"/>
      <c r="I580" s="73"/>
      <c r="J580" s="73"/>
    </row>
    <row r="581" customFormat="false" ht="12.75" hidden="false" customHeight="false" outlineLevel="0" collapsed="false">
      <c r="A581" s="56" t="n">
        <f aca="false">A580+1</f>
        <v>35787</v>
      </c>
      <c r="B581" s="28"/>
      <c r="C581" s="56"/>
      <c r="D581" s="28" t="n">
        <f aca="false">VLOOKUP($A581,cash,D$4,FALSE())</f>
        <v>2.35</v>
      </c>
      <c r="E581" s="28"/>
      <c r="F581" s="13" t="n">
        <f aca="false">IF(D581&lt;F558,F558-D581,0)</f>
        <v>0.2</v>
      </c>
      <c r="G581" s="41" t="n">
        <f aca="false">IF(D581&gt;F558,D581-F558,0)</f>
        <v>0</v>
      </c>
      <c r="H581" s="73"/>
      <c r="I581" s="73"/>
      <c r="J581" s="73"/>
    </row>
    <row r="582" customFormat="false" ht="12.75" hidden="false" customHeight="false" outlineLevel="0" collapsed="false">
      <c r="A582" s="56" t="n">
        <f aca="false">A581+1</f>
        <v>35788</v>
      </c>
      <c r="B582" s="28"/>
      <c r="C582" s="56"/>
      <c r="D582" s="28" t="n">
        <f aca="false">VLOOKUP($A582,cash,D$4,FALSE())</f>
        <v>2.08</v>
      </c>
      <c r="E582" s="28"/>
      <c r="F582" s="13" t="n">
        <f aca="false">IF(D582&lt;F558,F558-D582,0)</f>
        <v>0.47</v>
      </c>
      <c r="G582" s="41" t="n">
        <f aca="false">IF(D582&gt;F558,D582-F558,0)</f>
        <v>0</v>
      </c>
      <c r="H582" s="73"/>
      <c r="I582" s="73"/>
      <c r="J582" s="73"/>
    </row>
    <row r="583" customFormat="false" ht="12.75" hidden="false" customHeight="false" outlineLevel="0" collapsed="false">
      <c r="A583" s="56" t="n">
        <f aca="false">A582+1</f>
        <v>35789</v>
      </c>
      <c r="B583" s="28"/>
      <c r="C583" s="56"/>
      <c r="D583" s="28" t="n">
        <f aca="false">VLOOKUP($A583,cash,D$4,FALSE())</f>
        <v>2.08</v>
      </c>
      <c r="E583" s="28"/>
      <c r="F583" s="13" t="n">
        <f aca="false">IF(D583&lt;F558,F558-D583,0)</f>
        <v>0.47</v>
      </c>
      <c r="G583" s="41" t="n">
        <f aca="false">IF(D583&gt;F558,D583-F558,0)</f>
        <v>0</v>
      </c>
      <c r="H583" s="73"/>
      <c r="I583" s="73"/>
      <c r="J583" s="73"/>
    </row>
    <row r="584" customFormat="false" ht="12.75" hidden="false" customHeight="false" outlineLevel="0" collapsed="false">
      <c r="A584" s="56" t="n">
        <f aca="false">A583+1</f>
        <v>35790</v>
      </c>
      <c r="B584" s="28"/>
      <c r="C584" s="56"/>
      <c r="D584" s="28" t="n">
        <f aca="false">VLOOKUP($A584,cash,D$4,FALSE())</f>
        <v>2.08</v>
      </c>
      <c r="E584" s="28"/>
      <c r="F584" s="13" t="n">
        <f aca="false">IF(D584&lt;F558,F558-D584,0)</f>
        <v>0.47</v>
      </c>
      <c r="G584" s="41" t="n">
        <f aca="false">IF(D584&gt;F558,D584-F558,0)</f>
        <v>0</v>
      </c>
      <c r="H584" s="73"/>
      <c r="I584" s="73"/>
      <c r="J584" s="73"/>
    </row>
    <row r="585" customFormat="false" ht="12.75" hidden="false" customHeight="false" outlineLevel="0" collapsed="false">
      <c r="A585" s="56" t="n">
        <f aca="false">A584+1</f>
        <v>35791</v>
      </c>
      <c r="B585" s="28"/>
      <c r="C585" s="56"/>
      <c r="D585" s="28" t="n">
        <f aca="false">VLOOKUP($A585,cash,D$4,FALSE())</f>
        <v>2.08</v>
      </c>
      <c r="E585" s="28"/>
      <c r="F585" s="13" t="n">
        <f aca="false">IF(D585&lt;F558,F558-D585,0)</f>
        <v>0.47</v>
      </c>
      <c r="G585" s="41" t="n">
        <f aca="false">IF(D585&gt;F558,D585-F558,0)</f>
        <v>0</v>
      </c>
      <c r="H585" s="73"/>
      <c r="I585" s="73"/>
      <c r="J585" s="73"/>
    </row>
    <row r="586" customFormat="false" ht="12.75" hidden="false" customHeight="false" outlineLevel="0" collapsed="false">
      <c r="A586" s="56" t="n">
        <f aca="false">A585+1</f>
        <v>35792</v>
      </c>
      <c r="B586" s="28"/>
      <c r="C586" s="56"/>
      <c r="D586" s="28" t="n">
        <f aca="false">VLOOKUP($A586,cash,D$4,FALSE())</f>
        <v>2.08</v>
      </c>
      <c r="E586" s="28"/>
      <c r="F586" s="13" t="n">
        <f aca="false">IF(D586&lt;F558,F558-D586,0)</f>
        <v>0.47</v>
      </c>
      <c r="G586" s="41" t="n">
        <f aca="false">IF(D586&gt;F558,D586-F558,0)</f>
        <v>0</v>
      </c>
      <c r="H586" s="73"/>
      <c r="I586" s="73"/>
      <c r="J586" s="73"/>
    </row>
    <row r="587" customFormat="false" ht="12.75" hidden="false" customHeight="false" outlineLevel="0" collapsed="false">
      <c r="A587" s="56" t="n">
        <f aca="false">A586+1</f>
        <v>35793</v>
      </c>
      <c r="B587" s="28"/>
      <c r="C587" s="56"/>
      <c r="D587" s="28" t="n">
        <f aca="false">VLOOKUP($A587,cash,D$4,FALSE())</f>
        <v>2.08</v>
      </c>
      <c r="E587" s="28"/>
      <c r="F587" s="13" t="n">
        <f aca="false">IF(D587&lt;F558,F558-D587,0)</f>
        <v>0.47</v>
      </c>
      <c r="G587" s="41" t="n">
        <f aca="false">IF(D587&gt;F558,D587-F558,0)</f>
        <v>0</v>
      </c>
      <c r="H587" s="73"/>
      <c r="I587" s="73"/>
      <c r="J587" s="73"/>
    </row>
    <row r="588" customFormat="false" ht="12.75" hidden="false" customHeight="false" outlineLevel="0" collapsed="false">
      <c r="A588" s="56" t="n">
        <f aca="false">A587+1</f>
        <v>35794</v>
      </c>
      <c r="B588" s="28"/>
      <c r="C588" s="56"/>
      <c r="D588" s="28" t="n">
        <f aca="false">VLOOKUP($A588,cash,D$4,FALSE())</f>
        <v>2.29</v>
      </c>
      <c r="E588" s="28"/>
      <c r="F588" s="13" t="n">
        <f aca="false">IF(D588&lt;F558,F558-D588,0)</f>
        <v>0.26</v>
      </c>
      <c r="G588" s="41" t="n">
        <f aca="false">IF(D588&gt;F558,D588-F558,0)</f>
        <v>0</v>
      </c>
      <c r="H588" s="73"/>
      <c r="I588" s="73"/>
      <c r="J588" s="73"/>
    </row>
    <row r="589" customFormat="false" ht="13.5" hidden="false" customHeight="false" outlineLevel="0" collapsed="false">
      <c r="A589" s="56" t="n">
        <f aca="false">A588+1</f>
        <v>35795</v>
      </c>
      <c r="B589" s="28"/>
      <c r="C589" s="56"/>
      <c r="D589" s="28" t="n">
        <f aca="false">VLOOKUP($A589,cash,D$4,FALSE())</f>
        <v>2.27</v>
      </c>
      <c r="E589" s="28"/>
      <c r="F589" s="78" t="n">
        <f aca="false">IF(D589&lt;F558,F558-D589,0)</f>
        <v>0.28</v>
      </c>
      <c r="G589" s="79" t="n">
        <f aca="false">IF(D589&gt;F558,D589-F558,0)</f>
        <v>0</v>
      </c>
      <c r="H589" s="73"/>
      <c r="I589" s="73"/>
      <c r="J589" s="73"/>
    </row>
    <row r="590" customFormat="false" ht="13.5" hidden="false" customHeight="false" outlineLevel="0" collapsed="false">
      <c r="A590" s="81"/>
      <c r="B590" s="28"/>
      <c r="C590" s="81"/>
      <c r="D590" s="28"/>
      <c r="E590" s="28"/>
      <c r="F590" s="72" t="n">
        <f aca="false">AVERAGE(F559:F589)</f>
        <v>0.230967741935484</v>
      </c>
      <c r="G590" s="72" t="n">
        <f aca="false">AVERAGE(G559:G589)</f>
        <v>0.00322580645161291</v>
      </c>
      <c r="H590" s="73"/>
      <c r="I590" s="73"/>
      <c r="J590" s="73"/>
    </row>
    <row r="591" customFormat="false" ht="12.75" hidden="false" customHeight="false" outlineLevel="0" collapsed="false">
      <c r="A591" s="81"/>
      <c r="B591" s="28"/>
      <c r="C591" s="81"/>
      <c r="D591" s="28"/>
      <c r="E591" s="28"/>
    </row>
    <row r="592" customFormat="false" ht="12.75" hidden="false" customHeight="false" outlineLevel="0" collapsed="false">
      <c r="A592" s="81"/>
      <c r="B592" s="28"/>
      <c r="C592" s="81"/>
      <c r="D592" s="28"/>
      <c r="E592" s="28"/>
    </row>
    <row r="593" customFormat="false" ht="13.5" hidden="false" customHeight="false" outlineLevel="0" collapsed="false">
      <c r="A593" s="81"/>
      <c r="B593" s="28"/>
      <c r="C593" s="81" t="n">
        <v>35796</v>
      </c>
      <c r="F593" s="72" t="n">
        <f aca="false">VLOOKUP($C593,index,2,FALSE())</f>
        <v>2.27</v>
      </c>
      <c r="H593" s="73"/>
      <c r="I593" s="73"/>
      <c r="J593" s="73"/>
      <c r="K593" s="75"/>
      <c r="L593" s="75"/>
    </row>
    <row r="594" customFormat="false" ht="13.5" hidden="false" customHeight="false" outlineLevel="0" collapsed="false">
      <c r="A594" s="56" t="n">
        <f aca="false">C593</f>
        <v>35796</v>
      </c>
      <c r="B594" s="28"/>
      <c r="C594" s="56"/>
      <c r="D594" s="28" t="n">
        <f aca="false">VLOOKUP($A594,cash,D$4,FALSE())</f>
        <v>2.27</v>
      </c>
      <c r="E594" s="28"/>
      <c r="F594" s="14" t="n">
        <f aca="false">IF(D594&lt;F593,F593-D594,0)</f>
        <v>0</v>
      </c>
      <c r="G594" s="36" t="n">
        <f aca="false">IF(D594&gt;F593,D594-F593,0)</f>
        <v>0</v>
      </c>
      <c r="H594" s="73"/>
      <c r="I594" s="73"/>
      <c r="J594" s="73"/>
      <c r="K594" s="75"/>
      <c r="L594" s="75"/>
    </row>
    <row r="595" customFormat="false" ht="12.75" hidden="false" customHeight="false" outlineLevel="0" collapsed="false">
      <c r="A595" s="56" t="n">
        <f aca="false">A594+1</f>
        <v>35797</v>
      </c>
      <c r="B595" s="28"/>
      <c r="C595" s="56"/>
      <c r="D595" s="28" t="n">
        <f aca="false">VLOOKUP($A595,cash,D$4,FALSE())</f>
        <v>2.18</v>
      </c>
      <c r="E595" s="28"/>
      <c r="F595" s="13" t="n">
        <f aca="false">IF(D595&lt;F593,F593-D595,0)</f>
        <v>0.0899999999999999</v>
      </c>
      <c r="G595" s="41" t="n">
        <f aca="false">IF(D595&gt;F593,D595-F593,0)</f>
        <v>0</v>
      </c>
      <c r="H595" s="73"/>
      <c r="I595" s="73"/>
      <c r="J595" s="73"/>
    </row>
    <row r="596" customFormat="false" ht="12.75" hidden="false" customHeight="false" outlineLevel="0" collapsed="false">
      <c r="A596" s="56" t="n">
        <f aca="false">A595+1</f>
        <v>35798</v>
      </c>
      <c r="B596" s="28"/>
      <c r="C596" s="56"/>
      <c r="D596" s="28" t="n">
        <f aca="false">VLOOKUP($A596,cash,D$4,FALSE())</f>
        <v>2.18</v>
      </c>
      <c r="E596" s="28"/>
      <c r="F596" s="13" t="n">
        <f aca="false">IF(D596&lt;F593,F593-D596,0)</f>
        <v>0.0899999999999999</v>
      </c>
      <c r="G596" s="41" t="n">
        <f aca="false">IF(D596&gt;F593,D596-F593,0)</f>
        <v>0</v>
      </c>
      <c r="H596" s="73"/>
      <c r="I596" s="73"/>
      <c r="J596" s="73"/>
    </row>
    <row r="597" customFormat="false" ht="12.75" hidden="false" customHeight="false" outlineLevel="0" collapsed="false">
      <c r="A597" s="56" t="n">
        <f aca="false">A596+1</f>
        <v>35799</v>
      </c>
      <c r="B597" s="28"/>
      <c r="C597" s="56"/>
      <c r="D597" s="28" t="n">
        <f aca="false">VLOOKUP($A597,cash,D$4,FALSE())</f>
        <v>2.18</v>
      </c>
      <c r="E597" s="28"/>
      <c r="F597" s="13" t="n">
        <f aca="false">IF(D597&lt;F593,F593-D597,0)</f>
        <v>0.0899999999999999</v>
      </c>
      <c r="G597" s="41" t="n">
        <f aca="false">IF(D597&gt;F593,D597-F593,0)</f>
        <v>0</v>
      </c>
      <c r="H597" s="73"/>
      <c r="I597" s="73"/>
      <c r="J597" s="73"/>
    </row>
    <row r="598" customFormat="false" ht="12.75" hidden="false" customHeight="false" outlineLevel="0" collapsed="false">
      <c r="A598" s="56" t="n">
        <f aca="false">A597+1</f>
        <v>35800</v>
      </c>
      <c r="B598" s="28"/>
      <c r="C598" s="56"/>
      <c r="D598" s="28" t="n">
        <f aca="false">VLOOKUP($A598,cash,D$4,FALSE())</f>
        <v>2.04</v>
      </c>
      <c r="E598" s="28"/>
      <c r="F598" s="13" t="n">
        <f aca="false">IF(D598&lt;F593,F593-D598,0)</f>
        <v>0.23</v>
      </c>
      <c r="G598" s="41" t="n">
        <f aca="false">IF(D598&gt;F593,D598-F593,0)</f>
        <v>0</v>
      </c>
      <c r="H598" s="73"/>
      <c r="I598" s="73"/>
      <c r="J598" s="73"/>
    </row>
    <row r="599" customFormat="false" ht="12.75" hidden="false" customHeight="false" outlineLevel="0" collapsed="false">
      <c r="A599" s="56" t="n">
        <f aca="false">A598+1</f>
        <v>35801</v>
      </c>
      <c r="B599" s="28"/>
      <c r="C599" s="56"/>
      <c r="D599" s="28" t="n">
        <f aca="false">VLOOKUP($A599,cash,D$4,FALSE())</f>
        <v>2.145</v>
      </c>
      <c r="E599" s="28"/>
      <c r="F599" s="13" t="n">
        <f aca="false">IF(D599&lt;F593,F593-D599,0)</f>
        <v>0.125</v>
      </c>
      <c r="G599" s="41" t="n">
        <f aca="false">IF(D599&gt;F593,D599-F593,0)</f>
        <v>0</v>
      </c>
      <c r="H599" s="73"/>
      <c r="I599" s="73"/>
      <c r="J599" s="73"/>
    </row>
    <row r="600" customFormat="false" ht="12.75" hidden="false" customHeight="false" outlineLevel="0" collapsed="false">
      <c r="A600" s="56" t="n">
        <f aca="false">A599+1</f>
        <v>35802</v>
      </c>
      <c r="B600" s="28"/>
      <c r="C600" s="56"/>
      <c r="D600" s="28" t="n">
        <f aca="false">VLOOKUP($A600,cash,D$4,FALSE())</f>
        <v>2.135</v>
      </c>
      <c r="E600" s="28"/>
      <c r="F600" s="13" t="n">
        <f aca="false">IF(D600&lt;F593,F593-D600,0)</f>
        <v>0.135</v>
      </c>
      <c r="G600" s="41" t="n">
        <f aca="false">IF(D600&gt;F593,D600-F593,0)</f>
        <v>0</v>
      </c>
      <c r="H600" s="73"/>
      <c r="I600" s="73"/>
      <c r="J600" s="73"/>
    </row>
    <row r="601" customFormat="false" ht="12.75" hidden="false" customHeight="false" outlineLevel="0" collapsed="false">
      <c r="A601" s="56" t="n">
        <f aca="false">A600+1</f>
        <v>35803</v>
      </c>
      <c r="B601" s="28"/>
      <c r="C601" s="56"/>
      <c r="D601" s="28" t="n">
        <f aca="false">VLOOKUP($A601,cash,D$4,FALSE())</f>
        <v>2.115</v>
      </c>
      <c r="E601" s="28"/>
      <c r="F601" s="13" t="n">
        <f aca="false">IF(D601&lt;F593,F593-D601,0)</f>
        <v>0.155</v>
      </c>
      <c r="G601" s="41" t="n">
        <f aca="false">IF(D601&gt;F593,D601-F593,0)</f>
        <v>0</v>
      </c>
      <c r="H601" s="73"/>
      <c r="I601" s="73"/>
      <c r="J601" s="73"/>
    </row>
    <row r="602" customFormat="false" ht="12.75" hidden="false" customHeight="false" outlineLevel="0" collapsed="false">
      <c r="A602" s="56" t="n">
        <f aca="false">A601+1</f>
        <v>35804</v>
      </c>
      <c r="B602" s="28"/>
      <c r="C602" s="56"/>
      <c r="D602" s="28" t="n">
        <f aca="false">VLOOKUP($A602,cash,D$4,FALSE())</f>
        <v>2.08</v>
      </c>
      <c r="E602" s="28"/>
      <c r="F602" s="13" t="n">
        <f aca="false">IF(D602&lt;F593,F593-D602,0)</f>
        <v>0.19</v>
      </c>
      <c r="G602" s="41" t="n">
        <f aca="false">IF(D602&gt;F593,D602-F593,0)</f>
        <v>0</v>
      </c>
      <c r="H602" s="73"/>
      <c r="I602" s="73"/>
      <c r="J602" s="73"/>
    </row>
    <row r="603" customFormat="false" ht="12.75" hidden="false" customHeight="false" outlineLevel="0" collapsed="false">
      <c r="A603" s="56" t="n">
        <f aca="false">A602+1</f>
        <v>35805</v>
      </c>
      <c r="B603" s="28"/>
      <c r="C603" s="56"/>
      <c r="D603" s="28" t="n">
        <f aca="false">VLOOKUP($A603,cash,D$4,FALSE())</f>
        <v>2.08</v>
      </c>
      <c r="E603" s="28"/>
      <c r="F603" s="13" t="n">
        <f aca="false">IF(D603&lt;F593,F593-D603,0)</f>
        <v>0.19</v>
      </c>
      <c r="G603" s="41" t="n">
        <f aca="false">IF(D603&gt;F593,D603-F593,0)</f>
        <v>0</v>
      </c>
      <c r="H603" s="73"/>
      <c r="I603" s="73"/>
      <c r="J603" s="73"/>
    </row>
    <row r="604" customFormat="false" ht="12.75" hidden="false" customHeight="false" outlineLevel="0" collapsed="false">
      <c r="A604" s="56" t="n">
        <f aca="false">A603+1</f>
        <v>35806</v>
      </c>
      <c r="B604" s="28"/>
      <c r="C604" s="56"/>
      <c r="D604" s="28" t="n">
        <f aca="false">VLOOKUP($A604,cash,D$4,FALSE())</f>
        <v>2.08</v>
      </c>
      <c r="E604" s="28"/>
      <c r="F604" s="13" t="n">
        <f aca="false">IF(D604&lt;F593,F593-D604,0)</f>
        <v>0.19</v>
      </c>
      <c r="G604" s="41" t="n">
        <f aca="false">IF(D604&gt;F593,D604-F593,0)</f>
        <v>0</v>
      </c>
      <c r="H604" s="73"/>
      <c r="I604" s="73"/>
      <c r="J604" s="73"/>
    </row>
    <row r="605" customFormat="false" ht="12.75" hidden="false" customHeight="false" outlineLevel="0" collapsed="false">
      <c r="A605" s="56" t="n">
        <f aca="false">A604+1</f>
        <v>35807</v>
      </c>
      <c r="B605" s="28"/>
      <c r="C605" s="56"/>
      <c r="D605" s="28" t="n">
        <f aca="false">VLOOKUP($A605,cash,D$4,FALSE())</f>
        <v>1.995</v>
      </c>
      <c r="E605" s="28"/>
      <c r="F605" s="13" t="n">
        <f aca="false">IF(D605&lt;F593,F593-D605,0)</f>
        <v>0.275</v>
      </c>
      <c r="G605" s="41" t="n">
        <f aca="false">IF(D605&gt;F593,D605-F593,0)</f>
        <v>0</v>
      </c>
      <c r="H605" s="73"/>
      <c r="I605" s="73"/>
      <c r="J605" s="73"/>
    </row>
    <row r="606" customFormat="false" ht="12.75" hidden="false" customHeight="false" outlineLevel="0" collapsed="false">
      <c r="A606" s="56" t="n">
        <f aca="false">A605+1</f>
        <v>35808</v>
      </c>
      <c r="B606" s="28"/>
      <c r="C606" s="56"/>
      <c r="D606" s="28" t="n">
        <f aca="false">VLOOKUP($A606,cash,D$4,FALSE())</f>
        <v>2.02</v>
      </c>
      <c r="E606" s="28"/>
      <c r="F606" s="13" t="n">
        <f aca="false">IF(D606&lt;F593,F593-D606,0)</f>
        <v>0.25</v>
      </c>
      <c r="G606" s="41" t="n">
        <f aca="false">IF(D606&gt;F593,D606-F593,0)</f>
        <v>0</v>
      </c>
      <c r="H606" s="73"/>
      <c r="I606" s="73"/>
      <c r="J606" s="73"/>
    </row>
    <row r="607" customFormat="false" ht="12.75" hidden="false" customHeight="false" outlineLevel="0" collapsed="false">
      <c r="A607" s="56" t="n">
        <f aca="false">A606+1</f>
        <v>35809</v>
      </c>
      <c r="B607" s="28"/>
      <c r="C607" s="56"/>
      <c r="D607" s="28" t="n">
        <f aca="false">VLOOKUP($A607,cash,D$4,FALSE())</f>
        <v>2.04</v>
      </c>
      <c r="E607" s="28"/>
      <c r="F607" s="13" t="n">
        <f aca="false">IF(D607&lt;F593,F593-D607,0)</f>
        <v>0.23</v>
      </c>
      <c r="G607" s="41" t="n">
        <f aca="false">IF(D607&gt;F593,D607-F593,0)</f>
        <v>0</v>
      </c>
      <c r="H607" s="73"/>
      <c r="I607" s="73"/>
      <c r="J607" s="73"/>
    </row>
    <row r="608" customFormat="false" ht="12.75" hidden="false" customHeight="false" outlineLevel="0" collapsed="false">
      <c r="A608" s="56" t="n">
        <f aca="false">A607+1</f>
        <v>35810</v>
      </c>
      <c r="B608" s="28"/>
      <c r="C608" s="56"/>
      <c r="D608" s="28" t="n">
        <f aca="false">VLOOKUP($A608,cash,D$4,FALSE())</f>
        <v>2.075</v>
      </c>
      <c r="E608" s="28"/>
      <c r="F608" s="13" t="n">
        <f aca="false">IF(D608&lt;F593,F593-D608,0)</f>
        <v>0.195</v>
      </c>
      <c r="G608" s="41" t="n">
        <f aca="false">IF(D608&gt;F593,D608-F593,0)</f>
        <v>0</v>
      </c>
      <c r="H608" s="73"/>
      <c r="I608" s="73"/>
      <c r="J608" s="73"/>
    </row>
    <row r="609" customFormat="false" ht="12.75" hidden="false" customHeight="false" outlineLevel="0" collapsed="false">
      <c r="A609" s="56" t="n">
        <f aca="false">A608+1</f>
        <v>35811</v>
      </c>
      <c r="B609" s="28"/>
      <c r="C609" s="56"/>
      <c r="D609" s="28" t="n">
        <f aca="false">VLOOKUP($A609,cash,D$4,FALSE())</f>
        <v>2.11</v>
      </c>
      <c r="E609" s="28"/>
      <c r="F609" s="13" t="n">
        <f aca="false">IF(D609&lt;F593,F593-D609,0)</f>
        <v>0.16</v>
      </c>
      <c r="G609" s="41" t="n">
        <f aca="false">IF(D609&gt;F593,D609-F593,0)</f>
        <v>0</v>
      </c>
      <c r="H609" s="73"/>
      <c r="I609" s="73"/>
      <c r="J609" s="73"/>
    </row>
    <row r="610" customFormat="false" ht="12.75" hidden="false" customHeight="false" outlineLevel="0" collapsed="false">
      <c r="A610" s="56" t="n">
        <f aca="false">A609+1</f>
        <v>35812</v>
      </c>
      <c r="B610" s="28"/>
      <c r="C610" s="56"/>
      <c r="D610" s="28" t="n">
        <f aca="false">VLOOKUP($A610,cash,D$4,FALSE())</f>
        <v>2.11</v>
      </c>
      <c r="E610" s="28"/>
      <c r="F610" s="13" t="n">
        <f aca="false">IF(D610&lt;F593,F593-D610,0)</f>
        <v>0.16</v>
      </c>
      <c r="G610" s="41" t="n">
        <f aca="false">IF(D610&gt;F593,D610-F593,0)</f>
        <v>0</v>
      </c>
      <c r="H610" s="73"/>
      <c r="I610" s="73"/>
      <c r="J610" s="73"/>
    </row>
    <row r="611" customFormat="false" ht="12.75" hidden="false" customHeight="false" outlineLevel="0" collapsed="false">
      <c r="A611" s="56" t="n">
        <f aca="false">A610+1</f>
        <v>35813</v>
      </c>
      <c r="B611" s="28"/>
      <c r="C611" s="56"/>
      <c r="D611" s="28" t="n">
        <f aca="false">VLOOKUP($A611,cash,D$4,FALSE())</f>
        <v>2.11</v>
      </c>
      <c r="E611" s="28"/>
      <c r="F611" s="13" t="n">
        <f aca="false">IF(D611&lt;F593,F593-D611,0)</f>
        <v>0.16</v>
      </c>
      <c r="G611" s="41" t="n">
        <f aca="false">IF(D611&gt;F593,D611-F593,0)</f>
        <v>0</v>
      </c>
      <c r="H611" s="73"/>
      <c r="I611" s="73"/>
      <c r="J611" s="73"/>
    </row>
    <row r="612" customFormat="false" ht="12.75" hidden="false" customHeight="false" outlineLevel="0" collapsed="false">
      <c r="A612" s="56" t="n">
        <f aca="false">A611+1</f>
        <v>35814</v>
      </c>
      <c r="B612" s="28"/>
      <c r="C612" s="56"/>
      <c r="D612" s="28" t="n">
        <f aca="false">VLOOKUP($A612,cash,D$4,FALSE())</f>
        <v>2.135</v>
      </c>
      <c r="E612" s="28"/>
      <c r="F612" s="13" t="n">
        <f aca="false">IF(D612&lt;F593,F593-D612,0)</f>
        <v>0.135</v>
      </c>
      <c r="G612" s="41" t="n">
        <f aca="false">IF(D612&gt;F593,D612-F593,0)</f>
        <v>0</v>
      </c>
      <c r="H612" s="73"/>
      <c r="I612" s="73"/>
      <c r="J612" s="73"/>
    </row>
    <row r="613" customFormat="false" ht="12.75" hidden="false" customHeight="false" outlineLevel="0" collapsed="false">
      <c r="A613" s="56" t="n">
        <f aca="false">A612+1</f>
        <v>35815</v>
      </c>
      <c r="B613" s="28"/>
      <c r="C613" s="56"/>
      <c r="D613" s="28" t="n">
        <f aca="false">VLOOKUP($A613,cash,D$4,FALSE())</f>
        <v>2.115</v>
      </c>
      <c r="E613" s="28"/>
      <c r="F613" s="13" t="n">
        <f aca="false">IF(D613&lt;F593,F593-D613,0)</f>
        <v>0.155</v>
      </c>
      <c r="G613" s="41" t="n">
        <f aca="false">IF(D613&gt;F593,D613-F593,0)</f>
        <v>0</v>
      </c>
      <c r="H613" s="73"/>
      <c r="I613" s="73"/>
      <c r="J613" s="73"/>
    </row>
    <row r="614" customFormat="false" ht="12.75" hidden="false" customHeight="false" outlineLevel="0" collapsed="false">
      <c r="A614" s="56" t="n">
        <f aca="false">A613+1</f>
        <v>35816</v>
      </c>
      <c r="B614" s="28"/>
      <c r="C614" s="56"/>
      <c r="D614" s="28" t="n">
        <f aca="false">VLOOKUP($A614,cash,D$4,FALSE())</f>
        <v>2.075</v>
      </c>
      <c r="E614" s="28"/>
      <c r="F614" s="13" t="n">
        <f aca="false">IF(D614&lt;F593,F593-D614,0)</f>
        <v>0.195</v>
      </c>
      <c r="G614" s="41" t="n">
        <f aca="false">IF(D614&gt;F593,D614-F593,0)</f>
        <v>0</v>
      </c>
      <c r="H614" s="73"/>
      <c r="I614" s="73"/>
      <c r="J614" s="73"/>
    </row>
    <row r="615" customFormat="false" ht="12.75" hidden="false" customHeight="false" outlineLevel="0" collapsed="false">
      <c r="A615" s="56" t="n">
        <f aca="false">A614+1</f>
        <v>35817</v>
      </c>
      <c r="B615" s="28"/>
      <c r="C615" s="56"/>
      <c r="D615" s="28" t="n">
        <f aca="false">VLOOKUP($A615,cash,D$4,FALSE())</f>
        <v>2.09</v>
      </c>
      <c r="E615" s="28"/>
      <c r="F615" s="13" t="n">
        <f aca="false">IF(D615&lt;F593,F593-D615,0)</f>
        <v>0.18</v>
      </c>
      <c r="G615" s="41" t="n">
        <f aca="false">IF(D615&gt;F593,D615-F593,0)</f>
        <v>0</v>
      </c>
      <c r="H615" s="73"/>
      <c r="I615" s="73"/>
      <c r="J615" s="73"/>
    </row>
    <row r="616" customFormat="false" ht="12.75" hidden="false" customHeight="false" outlineLevel="0" collapsed="false">
      <c r="A616" s="56" t="n">
        <f aca="false">A615+1</f>
        <v>35818</v>
      </c>
      <c r="B616" s="28"/>
      <c r="C616" s="56"/>
      <c r="D616" s="28" t="n">
        <f aca="false">VLOOKUP($A616,cash,D$4,FALSE())</f>
        <v>2.125</v>
      </c>
      <c r="E616" s="28"/>
      <c r="F616" s="13" t="n">
        <f aca="false">IF(D616&lt;F593,F593-D616,0)</f>
        <v>0.145</v>
      </c>
      <c r="G616" s="41" t="n">
        <f aca="false">IF(D616&gt;F593,D616-F593,0)</f>
        <v>0</v>
      </c>
      <c r="H616" s="73"/>
      <c r="I616" s="73"/>
      <c r="J616" s="73"/>
    </row>
    <row r="617" customFormat="false" ht="12.75" hidden="false" customHeight="false" outlineLevel="0" collapsed="false">
      <c r="A617" s="56" t="n">
        <f aca="false">A616+1</f>
        <v>35819</v>
      </c>
      <c r="B617" s="28"/>
      <c r="C617" s="56"/>
      <c r="D617" s="28" t="n">
        <f aca="false">VLOOKUP($A617,cash,D$4,FALSE())</f>
        <v>2.125</v>
      </c>
      <c r="E617" s="28"/>
      <c r="F617" s="13" t="n">
        <f aca="false">IF(D617&lt;F593,F593-D617,0)</f>
        <v>0.145</v>
      </c>
      <c r="G617" s="41" t="n">
        <f aca="false">IF(D617&gt;F593,D617-F593,0)</f>
        <v>0</v>
      </c>
      <c r="H617" s="73"/>
      <c r="I617" s="73"/>
      <c r="J617" s="73"/>
    </row>
    <row r="618" customFormat="false" ht="12.75" hidden="false" customHeight="false" outlineLevel="0" collapsed="false">
      <c r="A618" s="56" t="n">
        <f aca="false">A617+1</f>
        <v>35820</v>
      </c>
      <c r="B618" s="28"/>
      <c r="C618" s="56"/>
      <c r="D618" s="28" t="n">
        <f aca="false">VLOOKUP($A618,cash,D$4,FALSE())</f>
        <v>2.125</v>
      </c>
      <c r="E618" s="28"/>
      <c r="F618" s="13" t="n">
        <f aca="false">IF(D618&lt;F593,F593-D618,0)</f>
        <v>0.145</v>
      </c>
      <c r="G618" s="41" t="n">
        <f aca="false">IF(D618&gt;F593,D618-F593,0)</f>
        <v>0</v>
      </c>
      <c r="H618" s="73"/>
      <c r="I618" s="73"/>
      <c r="J618" s="73"/>
    </row>
    <row r="619" customFormat="false" ht="12.75" hidden="false" customHeight="false" outlineLevel="0" collapsed="false">
      <c r="A619" s="56" t="n">
        <f aca="false">A618+1</f>
        <v>35821</v>
      </c>
      <c r="B619" s="28"/>
      <c r="C619" s="56"/>
      <c r="D619" s="28" t="n">
        <f aca="false">VLOOKUP($A619,cash,D$4,FALSE())</f>
        <v>2.08</v>
      </c>
      <c r="E619" s="28"/>
      <c r="F619" s="13" t="n">
        <f aca="false">IF(D619&lt;F593,F593-D619,0)</f>
        <v>0.19</v>
      </c>
      <c r="G619" s="41" t="n">
        <f aca="false">IF(D619&gt;F593,D619-F593,0)</f>
        <v>0</v>
      </c>
      <c r="H619" s="73"/>
      <c r="I619" s="73"/>
      <c r="J619" s="73"/>
    </row>
    <row r="620" customFormat="false" ht="12.75" hidden="false" customHeight="false" outlineLevel="0" collapsed="false">
      <c r="A620" s="56" t="n">
        <f aca="false">A619+1</f>
        <v>35822</v>
      </c>
      <c r="B620" s="28"/>
      <c r="C620" s="56"/>
      <c r="D620" s="28" t="n">
        <f aca="false">VLOOKUP($A620,cash,D$4,FALSE())</f>
        <v>2.06</v>
      </c>
      <c r="E620" s="28"/>
      <c r="F620" s="13" t="n">
        <f aca="false">IF(D620&lt;F593,F593-D620,0)</f>
        <v>0.21</v>
      </c>
      <c r="G620" s="41" t="n">
        <f aca="false">IF(D620&gt;F593,D620-F593,0)</f>
        <v>0</v>
      </c>
      <c r="H620" s="73"/>
      <c r="I620" s="73"/>
      <c r="J620" s="73"/>
    </row>
    <row r="621" customFormat="false" ht="12.75" hidden="false" customHeight="false" outlineLevel="0" collapsed="false">
      <c r="A621" s="56" t="n">
        <f aca="false">A620+1</f>
        <v>35823</v>
      </c>
      <c r="B621" s="28"/>
      <c r="C621" s="56"/>
      <c r="D621" s="28" t="n">
        <f aca="false">VLOOKUP($A621,cash,D$4,FALSE())</f>
        <v>2.095</v>
      </c>
      <c r="E621" s="28"/>
      <c r="F621" s="13" t="n">
        <f aca="false">IF(D621&lt;F593,F593-D621,0)</f>
        <v>0.175</v>
      </c>
      <c r="G621" s="41" t="n">
        <f aca="false">IF(D621&gt;F593,D621-F593,0)</f>
        <v>0</v>
      </c>
      <c r="H621" s="73"/>
      <c r="I621" s="73"/>
      <c r="J621" s="73"/>
    </row>
    <row r="622" customFormat="false" ht="12.75" hidden="false" customHeight="false" outlineLevel="0" collapsed="false">
      <c r="A622" s="56" t="n">
        <f aca="false">A621+1</f>
        <v>35824</v>
      </c>
      <c r="B622" s="28"/>
      <c r="C622" s="56"/>
      <c r="D622" s="28" t="n">
        <f aca="false">VLOOKUP($A622,cash,D$4,FALSE())</f>
        <v>2.11</v>
      </c>
      <c r="E622" s="28"/>
      <c r="F622" s="13" t="n">
        <f aca="false">IF(D622&lt;F593,F593-D622,0)</f>
        <v>0.16</v>
      </c>
      <c r="G622" s="41" t="n">
        <f aca="false">IF(D622&gt;F593,D622-F593,0)</f>
        <v>0</v>
      </c>
      <c r="H622" s="73"/>
      <c r="I622" s="73"/>
      <c r="J622" s="73"/>
    </row>
    <row r="623" customFormat="false" ht="12.75" hidden="false" customHeight="false" outlineLevel="0" collapsed="false">
      <c r="A623" s="56" t="n">
        <f aca="false">A622+1</f>
        <v>35825</v>
      </c>
      <c r="B623" s="28"/>
      <c r="C623" s="56"/>
      <c r="D623" s="28" t="n">
        <f aca="false">VLOOKUP($A623,cash,D$4,FALSE())</f>
        <v>2.105</v>
      </c>
      <c r="E623" s="28"/>
      <c r="F623" s="13" t="n">
        <f aca="false">IF(D623&lt;F593,F593-D623,0)</f>
        <v>0.165</v>
      </c>
      <c r="G623" s="41" t="n">
        <f aca="false">IF(D623&gt;F593,D623-F593,0)</f>
        <v>0</v>
      </c>
      <c r="H623" s="73"/>
      <c r="I623" s="73"/>
      <c r="J623" s="73"/>
    </row>
    <row r="624" customFormat="false" ht="13.5" hidden="false" customHeight="false" outlineLevel="0" collapsed="false">
      <c r="A624" s="56" t="n">
        <f aca="false">A623+1</f>
        <v>35826</v>
      </c>
      <c r="B624" s="28"/>
      <c r="C624" s="56"/>
      <c r="D624" s="28" t="n">
        <f aca="false">VLOOKUP($A624,cash,D$4,FALSE())</f>
        <v>2.105</v>
      </c>
      <c r="E624" s="28"/>
      <c r="F624" s="78" t="n">
        <f aca="false">IF(D624&lt;F593,F593-D624,0)</f>
        <v>0.165</v>
      </c>
      <c r="G624" s="79" t="n">
        <f aca="false">IF(D624&gt;F593,D624-F593,0)</f>
        <v>0</v>
      </c>
      <c r="H624" s="73"/>
      <c r="I624" s="73"/>
      <c r="J624" s="73"/>
    </row>
    <row r="625" customFormat="false" ht="13.5" hidden="false" customHeight="false" outlineLevel="0" collapsed="false">
      <c r="A625" s="56"/>
      <c r="B625" s="28"/>
      <c r="C625" s="56"/>
      <c r="D625" s="28"/>
      <c r="E625" s="28"/>
      <c r="F625" s="72" t="n">
        <f aca="false">AVERAGE(F594:F624)</f>
        <v>0.163870967741936</v>
      </c>
      <c r="G625" s="72" t="n">
        <f aca="false">AVERAGE(G594:G624)</f>
        <v>0</v>
      </c>
      <c r="H625" s="73"/>
      <c r="I625" s="73"/>
      <c r="J625" s="73"/>
    </row>
    <row r="626" customFormat="false" ht="12.75" hidden="false" customHeight="false" outlineLevel="0" collapsed="false">
      <c r="A626" s="56"/>
      <c r="B626" s="28"/>
      <c r="C626" s="56"/>
      <c r="D626" s="28"/>
      <c r="E626" s="28"/>
    </row>
    <row r="627" customFormat="false" ht="12.75" hidden="false" customHeight="false" outlineLevel="0" collapsed="false">
      <c r="A627" s="56"/>
      <c r="B627" s="28"/>
      <c r="C627" s="56"/>
      <c r="D627" s="28"/>
      <c r="E627" s="28"/>
    </row>
    <row r="628" customFormat="false" ht="12.75" hidden="false" customHeight="false" outlineLevel="0" collapsed="false">
      <c r="A628" s="56"/>
      <c r="B628" s="28"/>
      <c r="C628" s="56" t="n">
        <v>35827</v>
      </c>
      <c r="G628" s="73"/>
      <c r="H628" s="73"/>
      <c r="I628" s="73"/>
      <c r="J628" s="73"/>
      <c r="K628" s="75"/>
      <c r="L628" s="75"/>
    </row>
    <row r="629" customFormat="false" ht="12.75" hidden="false" customHeight="false" outlineLevel="0" collapsed="false">
      <c r="A629" s="56" t="n">
        <f aca="false">C628</f>
        <v>35827</v>
      </c>
      <c r="B629" s="28"/>
      <c r="C629" s="56"/>
      <c r="D629" s="28" t="n">
        <f aca="false">VLOOKUP($A629,cash,D$4,FALSE())</f>
        <v>2.105</v>
      </c>
      <c r="E629" s="28"/>
      <c r="G629" s="73"/>
      <c r="H629" s="73"/>
      <c r="I629" s="73"/>
      <c r="J629" s="73"/>
      <c r="K629" s="75"/>
      <c r="L629" s="75"/>
    </row>
    <row r="630" customFormat="false" ht="12.75" hidden="false" customHeight="false" outlineLevel="0" collapsed="false">
      <c r="A630" s="56" t="n">
        <f aca="false">A629+1</f>
        <v>35828</v>
      </c>
      <c r="B630" s="28"/>
      <c r="C630" s="56"/>
      <c r="D630" s="28" t="n">
        <f aca="false">VLOOKUP($A630,cash,D$4,FALSE())</f>
        <v>2.22</v>
      </c>
      <c r="E630" s="28"/>
      <c r="G630" s="73"/>
      <c r="H630" s="73"/>
      <c r="I630" s="73"/>
      <c r="J630" s="73"/>
    </row>
    <row r="631" customFormat="false" ht="12.75" hidden="false" customHeight="false" outlineLevel="0" collapsed="false">
      <c r="A631" s="56" t="n">
        <f aca="false">A630+1</f>
        <v>35829</v>
      </c>
      <c r="B631" s="28"/>
      <c r="C631" s="56"/>
      <c r="D631" s="28" t="n">
        <f aca="false">VLOOKUP($A631,cash,D$4,FALSE())</f>
        <v>2.26</v>
      </c>
      <c r="E631" s="28"/>
      <c r="G631" s="73"/>
      <c r="H631" s="73"/>
      <c r="I631" s="73"/>
      <c r="J631" s="73"/>
    </row>
    <row r="632" customFormat="false" ht="12.75" hidden="false" customHeight="false" outlineLevel="0" collapsed="false">
      <c r="A632" s="56" t="n">
        <f aca="false">A631+1</f>
        <v>35830</v>
      </c>
      <c r="B632" s="28"/>
      <c r="C632" s="56"/>
      <c r="D632" s="28" t="n">
        <f aca="false">VLOOKUP($A632,cash,D$4,FALSE())</f>
        <v>2.215</v>
      </c>
      <c r="E632" s="28"/>
      <c r="G632" s="73"/>
      <c r="H632" s="73"/>
      <c r="I632" s="73"/>
      <c r="J632" s="73"/>
    </row>
    <row r="633" customFormat="false" ht="12.75" hidden="false" customHeight="false" outlineLevel="0" collapsed="false">
      <c r="A633" s="56" t="n">
        <f aca="false">A632+1</f>
        <v>35831</v>
      </c>
      <c r="B633" s="28"/>
      <c r="C633" s="56"/>
      <c r="D633" s="28" t="n">
        <f aca="false">VLOOKUP($A633,cash,D$4,FALSE())</f>
        <v>2.305</v>
      </c>
      <c r="E633" s="28"/>
      <c r="G633" s="73"/>
      <c r="H633" s="73"/>
      <c r="I633" s="73"/>
      <c r="J633" s="73"/>
    </row>
    <row r="634" customFormat="false" ht="12.75" hidden="false" customHeight="false" outlineLevel="0" collapsed="false">
      <c r="A634" s="56" t="n">
        <f aca="false">A633+1</f>
        <v>35832</v>
      </c>
      <c r="B634" s="28"/>
      <c r="C634" s="56"/>
      <c r="D634" s="28" t="n">
        <f aca="false">VLOOKUP($A634,cash,D$4,FALSE())</f>
        <v>2.35</v>
      </c>
      <c r="E634" s="28"/>
      <c r="G634" s="73"/>
      <c r="H634" s="73"/>
      <c r="I634" s="73"/>
      <c r="J634" s="73"/>
    </row>
    <row r="635" customFormat="false" ht="12.75" hidden="false" customHeight="false" outlineLevel="0" collapsed="false">
      <c r="A635" s="56" t="n">
        <f aca="false">A634+1</f>
        <v>35833</v>
      </c>
      <c r="B635" s="28"/>
      <c r="C635" s="56"/>
      <c r="D635" s="28" t="n">
        <f aca="false">VLOOKUP($A635,cash,D$4,FALSE())</f>
        <v>2.35</v>
      </c>
      <c r="E635" s="28"/>
      <c r="G635" s="73"/>
      <c r="H635" s="73"/>
      <c r="I635" s="73"/>
      <c r="J635" s="73"/>
    </row>
    <row r="636" customFormat="false" ht="12.75" hidden="false" customHeight="false" outlineLevel="0" collapsed="false">
      <c r="A636" s="56" t="n">
        <f aca="false">A635+1</f>
        <v>35834</v>
      </c>
      <c r="B636" s="28"/>
      <c r="C636" s="56"/>
      <c r="D636" s="28" t="n">
        <f aca="false">VLOOKUP($A636,cash,D$4,FALSE())</f>
        <v>2.35</v>
      </c>
      <c r="E636" s="28"/>
      <c r="G636" s="73"/>
      <c r="H636" s="73"/>
      <c r="I636" s="73"/>
      <c r="J636" s="73"/>
    </row>
    <row r="637" customFormat="false" ht="12.75" hidden="false" customHeight="false" outlineLevel="0" collapsed="false">
      <c r="A637" s="56" t="n">
        <f aca="false">A636+1</f>
        <v>35835</v>
      </c>
      <c r="B637" s="28"/>
      <c r="C637" s="56"/>
      <c r="D637" s="28" t="n">
        <f aca="false">VLOOKUP($A637,cash,D$4,FALSE())</f>
        <v>2.25</v>
      </c>
      <c r="E637" s="28"/>
      <c r="G637" s="73"/>
      <c r="H637" s="73"/>
      <c r="I637" s="73"/>
      <c r="J637" s="73"/>
    </row>
    <row r="638" customFormat="false" ht="12.75" hidden="false" customHeight="false" outlineLevel="0" collapsed="false">
      <c r="A638" s="56" t="n">
        <f aca="false">A637+1</f>
        <v>35836</v>
      </c>
      <c r="B638" s="28"/>
      <c r="C638" s="56"/>
      <c r="D638" s="28" t="n">
        <f aca="false">VLOOKUP($A638,cash,D$4,FALSE())</f>
        <v>2.185</v>
      </c>
      <c r="E638" s="28"/>
      <c r="G638" s="73"/>
      <c r="H638" s="73"/>
      <c r="I638" s="73"/>
      <c r="J638" s="73"/>
    </row>
    <row r="639" customFormat="false" ht="12.75" hidden="false" customHeight="false" outlineLevel="0" collapsed="false">
      <c r="A639" s="56" t="n">
        <f aca="false">A638+1</f>
        <v>35837</v>
      </c>
      <c r="B639" s="28"/>
      <c r="C639" s="56"/>
      <c r="D639" s="28" t="n">
        <f aca="false">VLOOKUP($A639,cash,D$4,FALSE())</f>
        <v>2.215</v>
      </c>
      <c r="E639" s="28"/>
      <c r="G639" s="73"/>
      <c r="H639" s="73"/>
      <c r="I639" s="73"/>
      <c r="J639" s="73"/>
    </row>
    <row r="640" customFormat="false" ht="12.75" hidden="false" customHeight="false" outlineLevel="0" collapsed="false">
      <c r="A640" s="56" t="n">
        <f aca="false">A639+1</f>
        <v>35838</v>
      </c>
      <c r="B640" s="28"/>
      <c r="C640" s="56"/>
      <c r="D640" s="28" t="n">
        <f aca="false">VLOOKUP($A640,cash,D$4,FALSE())</f>
        <v>2.195</v>
      </c>
      <c r="E640" s="28"/>
      <c r="G640" s="73"/>
      <c r="H640" s="73"/>
      <c r="I640" s="73"/>
      <c r="J640" s="73"/>
    </row>
    <row r="641" customFormat="false" ht="12.75" hidden="false" customHeight="false" outlineLevel="0" collapsed="false">
      <c r="A641" s="56" t="n">
        <f aca="false">A640+1</f>
        <v>35839</v>
      </c>
      <c r="B641" s="28"/>
      <c r="C641" s="56"/>
      <c r="D641" s="28" t="n">
        <f aca="false">VLOOKUP($A641,cash,D$4,FALSE())</f>
        <v>2.22</v>
      </c>
      <c r="E641" s="28"/>
      <c r="G641" s="73"/>
      <c r="H641" s="73"/>
      <c r="I641" s="73"/>
      <c r="J641" s="73"/>
    </row>
    <row r="642" customFormat="false" ht="12.75" hidden="false" customHeight="false" outlineLevel="0" collapsed="false">
      <c r="A642" s="56" t="n">
        <f aca="false">A641+1</f>
        <v>35840</v>
      </c>
      <c r="B642" s="28"/>
      <c r="C642" s="56"/>
      <c r="D642" s="28" t="n">
        <f aca="false">VLOOKUP($A642,cash,D$4,FALSE())</f>
        <v>2.22</v>
      </c>
      <c r="E642" s="28"/>
      <c r="G642" s="73"/>
      <c r="H642" s="73"/>
      <c r="I642" s="73"/>
      <c r="J642" s="73"/>
    </row>
    <row r="643" customFormat="false" ht="12.75" hidden="false" customHeight="false" outlineLevel="0" collapsed="false">
      <c r="A643" s="56" t="n">
        <f aca="false">A642+1</f>
        <v>35841</v>
      </c>
      <c r="B643" s="28"/>
      <c r="C643" s="56"/>
      <c r="D643" s="28" t="n">
        <f aca="false">VLOOKUP($A643,cash,D$4,FALSE())</f>
        <v>2.22</v>
      </c>
      <c r="E643" s="28"/>
      <c r="G643" s="73"/>
      <c r="H643" s="73"/>
      <c r="I643" s="73"/>
      <c r="J643" s="73"/>
    </row>
    <row r="644" customFormat="false" ht="12.75" hidden="false" customHeight="false" outlineLevel="0" collapsed="false">
      <c r="A644" s="56" t="n">
        <f aca="false">A643+1</f>
        <v>35842</v>
      </c>
      <c r="B644" s="28"/>
      <c r="C644" s="56"/>
      <c r="D644" s="28" t="n">
        <f aca="false">VLOOKUP($A644,cash,D$4,FALSE())</f>
        <v>2.22</v>
      </c>
      <c r="E644" s="28"/>
      <c r="G644" s="73"/>
      <c r="H644" s="73"/>
      <c r="I644" s="73"/>
      <c r="J644" s="73"/>
    </row>
    <row r="645" customFormat="false" ht="12.75" hidden="false" customHeight="false" outlineLevel="0" collapsed="false">
      <c r="A645" s="56" t="n">
        <f aca="false">A644+1</f>
        <v>35843</v>
      </c>
      <c r="B645" s="28"/>
      <c r="C645" s="56"/>
      <c r="D645" s="28" t="n">
        <f aca="false">VLOOKUP($A645,cash,D$4,FALSE())</f>
        <v>2.175</v>
      </c>
      <c r="E645" s="28"/>
      <c r="G645" s="73"/>
      <c r="H645" s="73"/>
      <c r="I645" s="73"/>
      <c r="J645" s="73"/>
    </row>
    <row r="646" customFormat="false" ht="12.75" hidden="false" customHeight="false" outlineLevel="0" collapsed="false">
      <c r="A646" s="56" t="n">
        <f aca="false">A645+1</f>
        <v>35844</v>
      </c>
      <c r="B646" s="28"/>
      <c r="C646" s="56"/>
      <c r="D646" s="28" t="n">
        <f aca="false">VLOOKUP($A646,cash,D$4,FALSE())</f>
        <v>2.18</v>
      </c>
      <c r="E646" s="28"/>
      <c r="G646" s="73"/>
      <c r="H646" s="73"/>
      <c r="I646" s="73"/>
      <c r="J646" s="73"/>
    </row>
    <row r="647" customFormat="false" ht="12.75" hidden="false" customHeight="false" outlineLevel="0" collapsed="false">
      <c r="A647" s="56" t="n">
        <f aca="false">A646+1</f>
        <v>35845</v>
      </c>
      <c r="B647" s="28"/>
      <c r="C647" s="56"/>
      <c r="D647" s="28" t="n">
        <f aca="false">VLOOKUP($A647,cash,D$4,FALSE())</f>
        <v>2.22</v>
      </c>
      <c r="E647" s="28"/>
      <c r="G647" s="73"/>
      <c r="H647" s="73"/>
      <c r="I647" s="73"/>
      <c r="J647" s="73"/>
    </row>
    <row r="648" customFormat="false" ht="12.75" hidden="false" customHeight="false" outlineLevel="0" collapsed="false">
      <c r="A648" s="56" t="n">
        <f aca="false">A647+1</f>
        <v>35846</v>
      </c>
      <c r="B648" s="28"/>
      <c r="C648" s="56"/>
      <c r="D648" s="28" t="n">
        <f aca="false">VLOOKUP($A648,cash,D$4,FALSE())</f>
        <v>2.19</v>
      </c>
      <c r="E648" s="28"/>
      <c r="G648" s="73"/>
      <c r="H648" s="73"/>
      <c r="I648" s="73"/>
      <c r="J648" s="73"/>
    </row>
    <row r="649" customFormat="false" ht="12.75" hidden="false" customHeight="false" outlineLevel="0" collapsed="false">
      <c r="A649" s="56" t="n">
        <f aca="false">A648+1</f>
        <v>35847</v>
      </c>
      <c r="B649" s="28"/>
      <c r="C649" s="56"/>
      <c r="D649" s="28" t="n">
        <f aca="false">VLOOKUP($A649,cash,D$4,FALSE())</f>
        <v>2.19</v>
      </c>
      <c r="E649" s="28"/>
      <c r="G649" s="73"/>
      <c r="H649" s="73"/>
      <c r="I649" s="73"/>
      <c r="J649" s="73"/>
    </row>
    <row r="650" customFormat="false" ht="12.75" hidden="false" customHeight="false" outlineLevel="0" collapsed="false">
      <c r="A650" s="56" t="n">
        <f aca="false">A649+1</f>
        <v>35848</v>
      </c>
      <c r="B650" s="28"/>
      <c r="C650" s="56"/>
      <c r="D650" s="28" t="n">
        <f aca="false">VLOOKUP($A650,cash,D$4,FALSE())</f>
        <v>2.19</v>
      </c>
      <c r="E650" s="28"/>
      <c r="G650" s="73"/>
      <c r="H650" s="73"/>
      <c r="I650" s="73"/>
      <c r="J650" s="73"/>
    </row>
    <row r="651" customFormat="false" ht="12.75" hidden="false" customHeight="false" outlineLevel="0" collapsed="false">
      <c r="A651" s="56" t="n">
        <f aca="false">A650+1</f>
        <v>35849</v>
      </c>
      <c r="B651" s="28"/>
      <c r="C651" s="56"/>
      <c r="D651" s="28" t="n">
        <f aca="false">VLOOKUP($A651,cash,D$4,FALSE())</f>
        <v>2.19</v>
      </c>
      <c r="E651" s="28"/>
      <c r="G651" s="73"/>
      <c r="H651" s="73"/>
      <c r="I651" s="73"/>
      <c r="J651" s="73"/>
    </row>
    <row r="652" customFormat="false" ht="12.75" hidden="false" customHeight="false" outlineLevel="0" collapsed="false">
      <c r="A652" s="56" t="n">
        <f aca="false">A651+1</f>
        <v>35850</v>
      </c>
      <c r="B652" s="28"/>
      <c r="C652" s="56"/>
      <c r="D652" s="28" t="n">
        <f aca="false">VLOOKUP($A652,cash,D$4,FALSE())</f>
        <v>2.185</v>
      </c>
      <c r="E652" s="28"/>
      <c r="G652" s="73"/>
      <c r="H652" s="73"/>
      <c r="I652" s="73"/>
      <c r="J652" s="73"/>
    </row>
    <row r="653" customFormat="false" ht="12.75" hidden="false" customHeight="false" outlineLevel="0" collapsed="false">
      <c r="A653" s="56" t="n">
        <f aca="false">A652+1</f>
        <v>35851</v>
      </c>
      <c r="B653" s="28"/>
      <c r="C653" s="56"/>
      <c r="D653" s="28" t="n">
        <f aca="false">VLOOKUP($A653,cash,D$4,FALSE())</f>
        <v>2.205</v>
      </c>
      <c r="E653" s="28"/>
      <c r="G653" s="73"/>
      <c r="H653" s="73"/>
      <c r="I653" s="73"/>
      <c r="J653" s="73"/>
    </row>
    <row r="654" customFormat="false" ht="12.75" hidden="false" customHeight="false" outlineLevel="0" collapsed="false">
      <c r="A654" s="56" t="n">
        <f aca="false">A653+1</f>
        <v>35852</v>
      </c>
      <c r="B654" s="28"/>
      <c r="C654" s="56"/>
      <c r="D654" s="28" t="n">
        <f aca="false">VLOOKUP($A654,cash,D$4,FALSE())</f>
        <v>2.22</v>
      </c>
      <c r="E654" s="28"/>
      <c r="G654" s="73"/>
      <c r="H654" s="73"/>
      <c r="I654" s="73"/>
      <c r="J654" s="73"/>
    </row>
    <row r="655" customFormat="false" ht="12.75" hidden="false" customHeight="false" outlineLevel="0" collapsed="false">
      <c r="A655" s="56" t="n">
        <f aca="false">A654+1</f>
        <v>35853</v>
      </c>
      <c r="B655" s="28"/>
      <c r="C655" s="56"/>
      <c r="D655" s="28" t="n">
        <f aca="false">VLOOKUP($A655,cash,D$4,FALSE())</f>
        <v>2.19</v>
      </c>
      <c r="E655" s="28"/>
      <c r="G655" s="73"/>
      <c r="H655" s="73"/>
      <c r="I655" s="73"/>
      <c r="J655" s="73"/>
    </row>
    <row r="656" customFormat="false" ht="12.75" hidden="false" customHeight="false" outlineLevel="0" collapsed="false">
      <c r="A656" s="56" t="n">
        <f aca="false">A655+1</f>
        <v>35854</v>
      </c>
      <c r="B656" s="28"/>
      <c r="C656" s="56"/>
      <c r="D656" s="28" t="n">
        <f aca="false">VLOOKUP($A656,cash,D$4,FALSE())</f>
        <v>2.19</v>
      </c>
      <c r="E656" s="28"/>
      <c r="G656" s="73"/>
      <c r="H656" s="73"/>
      <c r="I656" s="73"/>
      <c r="J656" s="73"/>
    </row>
    <row r="657" customFormat="false" ht="12.75" hidden="false" customHeight="false" outlineLevel="0" collapsed="false">
      <c r="A657" s="56"/>
      <c r="B657" s="28"/>
      <c r="C657" s="56"/>
      <c r="D657" s="28"/>
      <c r="E657" s="28"/>
      <c r="G657" s="73"/>
      <c r="H657" s="73"/>
      <c r="I657" s="73"/>
      <c r="J657" s="73"/>
    </row>
    <row r="658" customFormat="false" ht="12.75" hidden="false" customHeight="false" outlineLevel="0" collapsed="false">
      <c r="A658" s="56"/>
      <c r="B658" s="28"/>
      <c r="C658" s="56"/>
      <c r="D658" s="28"/>
      <c r="E658" s="28"/>
    </row>
    <row r="659" customFormat="false" ht="12.75" hidden="false" customHeight="false" outlineLevel="0" collapsed="false">
      <c r="A659" s="56"/>
      <c r="B659" s="28"/>
      <c r="C659" s="56"/>
      <c r="D659" s="28"/>
      <c r="E659" s="28"/>
    </row>
    <row r="660" customFormat="false" ht="13.5" hidden="false" customHeight="false" outlineLevel="0" collapsed="false">
      <c r="A660" s="56"/>
      <c r="B660" s="28"/>
      <c r="C660" s="56" t="n">
        <v>35855</v>
      </c>
      <c r="F660" s="72" t="n">
        <f aca="false">VLOOKUP($C660,index,2,FALSE())</f>
        <v>2.26</v>
      </c>
      <c r="H660" s="73"/>
      <c r="I660" s="73"/>
      <c r="J660" s="73"/>
      <c r="K660" s="75"/>
      <c r="L660" s="75"/>
    </row>
    <row r="661" customFormat="false" ht="13.5" hidden="false" customHeight="false" outlineLevel="0" collapsed="false">
      <c r="A661" s="56" t="n">
        <f aca="false">C660</f>
        <v>35855</v>
      </c>
      <c r="B661" s="28"/>
      <c r="C661" s="56"/>
      <c r="D661" s="28" t="n">
        <f aca="false">VLOOKUP($A661,cash,D$4,FALSE())</f>
        <v>2.19</v>
      </c>
      <c r="E661" s="28"/>
      <c r="F661" s="14" t="n">
        <f aca="false">IF(D661&lt;F660,F660-D661,0)</f>
        <v>0.0699999999999998</v>
      </c>
      <c r="G661" s="36" t="n">
        <f aca="false">IF(D661&gt;F660,D661-F660,0)</f>
        <v>0</v>
      </c>
      <c r="H661" s="73"/>
      <c r="I661" s="73"/>
      <c r="J661" s="73"/>
      <c r="K661" s="75"/>
      <c r="L661" s="75"/>
    </row>
    <row r="662" customFormat="false" ht="12.75" hidden="false" customHeight="false" outlineLevel="0" collapsed="false">
      <c r="A662" s="56" t="n">
        <f aca="false">A661+1</f>
        <v>35856</v>
      </c>
      <c r="B662" s="28"/>
      <c r="C662" s="56"/>
      <c r="D662" s="28" t="n">
        <f aca="false">VLOOKUP($A662,cash,D$4,FALSE())</f>
        <v>2.275</v>
      </c>
      <c r="E662" s="28"/>
      <c r="F662" s="13" t="n">
        <f aca="false">IF(D662&lt;F660,F660-D662,0)</f>
        <v>0</v>
      </c>
      <c r="G662" s="41" t="n">
        <f aca="false">IF(D662&gt;F660,D662-F660,0)</f>
        <v>0.0150000000000001</v>
      </c>
      <c r="H662" s="73"/>
      <c r="I662" s="73"/>
      <c r="J662" s="73"/>
    </row>
    <row r="663" customFormat="false" ht="12.75" hidden="false" customHeight="false" outlineLevel="0" collapsed="false">
      <c r="A663" s="56" t="n">
        <f aca="false">A662+1</f>
        <v>35857</v>
      </c>
      <c r="B663" s="28"/>
      <c r="C663" s="56"/>
      <c r="D663" s="28" t="n">
        <f aca="false">VLOOKUP($A663,cash,D$4,FALSE())</f>
        <v>2.235</v>
      </c>
      <c r="E663" s="28"/>
      <c r="F663" s="13" t="n">
        <f aca="false">IF(D663&lt;F660,F660-D663,0)</f>
        <v>0.0249999999999999</v>
      </c>
      <c r="G663" s="41" t="n">
        <f aca="false">IF(D663&gt;F660,D663-F660,0)</f>
        <v>0</v>
      </c>
      <c r="H663" s="73"/>
      <c r="I663" s="73"/>
      <c r="J663" s="73"/>
    </row>
    <row r="664" customFormat="false" ht="12.75" hidden="false" customHeight="false" outlineLevel="0" collapsed="false">
      <c r="A664" s="56" t="n">
        <f aca="false">A663+1</f>
        <v>35858</v>
      </c>
      <c r="B664" s="28"/>
      <c r="C664" s="56"/>
      <c r="D664" s="28" t="n">
        <f aca="false">VLOOKUP($A664,cash,D$4,FALSE())</f>
        <v>2.19</v>
      </c>
      <c r="E664" s="28"/>
      <c r="F664" s="13" t="n">
        <f aca="false">IF(D664&lt;F660,F660-D664,0)</f>
        <v>0.0699999999999998</v>
      </c>
      <c r="G664" s="41" t="n">
        <f aca="false">IF(D664&gt;F660,D664-F660,0)</f>
        <v>0</v>
      </c>
      <c r="H664" s="73"/>
      <c r="I664" s="73"/>
      <c r="J664" s="73"/>
    </row>
    <row r="665" customFormat="false" ht="12.75" hidden="false" customHeight="false" outlineLevel="0" collapsed="false">
      <c r="A665" s="56" t="n">
        <f aca="false">A664+1</f>
        <v>35859</v>
      </c>
      <c r="B665" s="28"/>
      <c r="C665" s="56"/>
      <c r="D665" s="28" t="n">
        <f aca="false">VLOOKUP($A665,cash,D$4,FALSE())</f>
        <v>2.115</v>
      </c>
      <c r="E665" s="28"/>
      <c r="F665" s="13" t="n">
        <f aca="false">IF(D665&lt;F660,F660-D665,0)</f>
        <v>0.145</v>
      </c>
      <c r="G665" s="41" t="n">
        <f aca="false">IF(D665&gt;F660,D665-F660,0)</f>
        <v>0</v>
      </c>
      <c r="H665" s="73"/>
      <c r="I665" s="73"/>
      <c r="J665" s="73"/>
    </row>
    <row r="666" customFormat="false" ht="12.75" hidden="false" customHeight="false" outlineLevel="0" collapsed="false">
      <c r="A666" s="56" t="n">
        <f aca="false">A665+1</f>
        <v>35860</v>
      </c>
      <c r="B666" s="28"/>
      <c r="C666" s="56"/>
      <c r="D666" s="28" t="n">
        <f aca="false">VLOOKUP($A666,cash,D$4,FALSE())</f>
        <v>2.09</v>
      </c>
      <c r="E666" s="28"/>
      <c r="F666" s="13" t="n">
        <f aca="false">IF(D666&lt;F660,F660-D666,0)</f>
        <v>0.17</v>
      </c>
      <c r="G666" s="41" t="n">
        <f aca="false">IF(D666&gt;F660,D666-F660,0)</f>
        <v>0</v>
      </c>
      <c r="H666" s="73"/>
      <c r="I666" s="73"/>
      <c r="J666" s="73"/>
    </row>
    <row r="667" customFormat="false" ht="12.75" hidden="false" customHeight="false" outlineLevel="0" collapsed="false">
      <c r="A667" s="56" t="n">
        <f aca="false">A666+1</f>
        <v>35861</v>
      </c>
      <c r="B667" s="28"/>
      <c r="C667" s="56"/>
      <c r="D667" s="28" t="n">
        <f aca="false">VLOOKUP($A667,cash,D$4,FALSE())</f>
        <v>2.09</v>
      </c>
      <c r="E667" s="28"/>
      <c r="F667" s="13" t="n">
        <f aca="false">IF(D667&lt;F660,F660-D667,0)</f>
        <v>0.17</v>
      </c>
      <c r="G667" s="41" t="n">
        <f aca="false">IF(D667&gt;F660,D667-F660,0)</f>
        <v>0</v>
      </c>
      <c r="H667" s="73"/>
      <c r="I667" s="73"/>
      <c r="J667" s="73"/>
    </row>
    <row r="668" customFormat="false" ht="12.75" hidden="false" customHeight="false" outlineLevel="0" collapsed="false">
      <c r="A668" s="56" t="n">
        <f aca="false">A667+1</f>
        <v>35862</v>
      </c>
      <c r="B668" s="28"/>
      <c r="C668" s="56"/>
      <c r="D668" s="28" t="n">
        <f aca="false">VLOOKUP($A668,cash,D$4,FALSE())</f>
        <v>2.09</v>
      </c>
      <c r="E668" s="28"/>
      <c r="F668" s="13" t="n">
        <f aca="false">IF(D668&lt;F660,F660-D668,0)</f>
        <v>0.17</v>
      </c>
      <c r="G668" s="41" t="n">
        <f aca="false">IF(D668&gt;F660,D668-F660,0)</f>
        <v>0</v>
      </c>
      <c r="H668" s="73"/>
      <c r="I668" s="73"/>
      <c r="J668" s="73"/>
    </row>
    <row r="669" customFormat="false" ht="12.75" hidden="false" customHeight="false" outlineLevel="0" collapsed="false">
      <c r="A669" s="56" t="n">
        <f aca="false">A668+1</f>
        <v>35863</v>
      </c>
      <c r="B669" s="28"/>
      <c r="C669" s="56"/>
      <c r="D669" s="28" t="n">
        <f aca="false">VLOOKUP($A669,cash,D$4,FALSE())</f>
        <v>2.165</v>
      </c>
      <c r="E669" s="28"/>
      <c r="F669" s="13" t="n">
        <f aca="false">IF(D669&lt;F660,F660-D669,0)</f>
        <v>0.0949999999999998</v>
      </c>
      <c r="G669" s="41" t="n">
        <f aca="false">IF(D669&gt;F660,D669-F660,0)</f>
        <v>0</v>
      </c>
      <c r="H669" s="73"/>
      <c r="I669" s="73"/>
      <c r="J669" s="73"/>
    </row>
    <row r="670" customFormat="false" ht="12.75" hidden="false" customHeight="false" outlineLevel="0" collapsed="false">
      <c r="A670" s="56" t="n">
        <f aca="false">A669+1</f>
        <v>35864</v>
      </c>
      <c r="B670" s="28"/>
      <c r="C670" s="56"/>
      <c r="D670" s="28" t="n">
        <f aca="false">VLOOKUP($A670,cash,D$4,FALSE())</f>
        <v>2.23</v>
      </c>
      <c r="E670" s="28"/>
      <c r="F670" s="13" t="n">
        <f aca="false">IF(D670&lt;F660,F660-D670,0)</f>
        <v>0.0299999999999998</v>
      </c>
      <c r="G670" s="41" t="n">
        <f aca="false">IF(D670&gt;F660,D670-F660,0)</f>
        <v>0</v>
      </c>
      <c r="H670" s="73"/>
      <c r="I670" s="73"/>
      <c r="J670" s="73"/>
    </row>
    <row r="671" customFormat="false" ht="12.75" hidden="false" customHeight="false" outlineLevel="0" collapsed="false">
      <c r="A671" s="56" t="n">
        <f aca="false">A670+1</f>
        <v>35865</v>
      </c>
      <c r="B671" s="28"/>
      <c r="C671" s="56"/>
      <c r="D671" s="28" t="n">
        <f aca="false">VLOOKUP($A671,cash,D$4,FALSE())</f>
        <v>2.25</v>
      </c>
      <c r="E671" s="28"/>
      <c r="F671" s="13" t="n">
        <f aca="false">IF(D671&lt;F660,F660-D671,0)</f>
        <v>0.00999999999999979</v>
      </c>
      <c r="G671" s="41" t="n">
        <f aca="false">IF(D671&gt;F660,D671-F660,0)</f>
        <v>0</v>
      </c>
      <c r="H671" s="73"/>
      <c r="I671" s="73"/>
      <c r="J671" s="73"/>
    </row>
    <row r="672" customFormat="false" ht="12.75" hidden="false" customHeight="false" outlineLevel="0" collapsed="false">
      <c r="A672" s="56" t="n">
        <f aca="false">A671+1</f>
        <v>35866</v>
      </c>
      <c r="B672" s="28"/>
      <c r="C672" s="56"/>
      <c r="D672" s="28" t="n">
        <f aca="false">VLOOKUP($A672,cash,D$4,FALSE())</f>
        <v>2.245</v>
      </c>
      <c r="E672" s="28"/>
      <c r="F672" s="13" t="n">
        <f aca="false">IF(D672&lt;F660,F660-D672,0)</f>
        <v>0.0149999999999997</v>
      </c>
      <c r="G672" s="41" t="n">
        <f aca="false">IF(D672&gt;F660,D672-F660,0)</f>
        <v>0</v>
      </c>
      <c r="H672" s="73"/>
      <c r="I672" s="73"/>
      <c r="J672" s="73"/>
    </row>
    <row r="673" customFormat="false" ht="12.75" hidden="false" customHeight="false" outlineLevel="0" collapsed="false">
      <c r="A673" s="56" t="n">
        <f aca="false">A672+1</f>
        <v>35867</v>
      </c>
      <c r="B673" s="28"/>
      <c r="C673" s="56"/>
      <c r="D673" s="28" t="n">
        <f aca="false">VLOOKUP($A673,cash,D$4,FALSE())</f>
        <v>2.205</v>
      </c>
      <c r="E673" s="28"/>
      <c r="F673" s="13" t="n">
        <f aca="false">IF(D673&lt;F660,F660-D673,0)</f>
        <v>0.0549999999999997</v>
      </c>
      <c r="G673" s="41" t="n">
        <f aca="false">IF(D673&gt;F660,D673-F660,0)</f>
        <v>0</v>
      </c>
      <c r="H673" s="73"/>
      <c r="I673" s="73"/>
      <c r="J673" s="73"/>
    </row>
    <row r="674" customFormat="false" ht="12.75" hidden="false" customHeight="false" outlineLevel="0" collapsed="false">
      <c r="A674" s="56" t="n">
        <f aca="false">A673+1</f>
        <v>35868</v>
      </c>
      <c r="B674" s="28"/>
      <c r="C674" s="56"/>
      <c r="D674" s="28" t="n">
        <f aca="false">VLOOKUP($A674,cash,D$4,FALSE())</f>
        <v>2.205</v>
      </c>
      <c r="E674" s="28"/>
      <c r="F674" s="13" t="n">
        <f aca="false">IF(D674&lt;F660,F660-D674,0)</f>
        <v>0.0549999999999997</v>
      </c>
      <c r="G674" s="41" t="n">
        <f aca="false">IF(D674&gt;F660,D674-F660,0)</f>
        <v>0</v>
      </c>
      <c r="H674" s="73"/>
      <c r="I674" s="73"/>
      <c r="J674" s="73"/>
    </row>
    <row r="675" customFormat="false" ht="12.75" hidden="false" customHeight="false" outlineLevel="0" collapsed="false">
      <c r="A675" s="56" t="n">
        <f aca="false">A674+1</f>
        <v>35869</v>
      </c>
      <c r="B675" s="28"/>
      <c r="C675" s="56"/>
      <c r="D675" s="28" t="n">
        <f aca="false">VLOOKUP($A675,cash,D$4,FALSE())</f>
        <v>2.205</v>
      </c>
      <c r="E675" s="28"/>
      <c r="F675" s="13" t="n">
        <f aca="false">IF(D675&lt;F660,F660-D675,0)</f>
        <v>0.0549999999999997</v>
      </c>
      <c r="G675" s="41" t="n">
        <f aca="false">IF(D675&gt;F660,D675-F660,0)</f>
        <v>0</v>
      </c>
      <c r="H675" s="73"/>
      <c r="I675" s="73"/>
      <c r="J675" s="73"/>
    </row>
    <row r="676" customFormat="false" ht="12.75" hidden="false" customHeight="false" outlineLevel="0" collapsed="false">
      <c r="A676" s="56" t="n">
        <f aca="false">A675+1</f>
        <v>35870</v>
      </c>
      <c r="B676" s="28"/>
      <c r="C676" s="56"/>
      <c r="D676" s="28" t="n">
        <f aca="false">VLOOKUP($A676,cash,D$4,FALSE())</f>
        <v>2.2</v>
      </c>
      <c r="E676" s="28"/>
      <c r="F676" s="13" t="n">
        <f aca="false">IF(D676&lt;F660,F660-D676,0)</f>
        <v>0.0599999999999996</v>
      </c>
      <c r="G676" s="41" t="n">
        <f aca="false">IF(D676&gt;F660,D676-F660,0)</f>
        <v>0</v>
      </c>
      <c r="H676" s="73"/>
      <c r="I676" s="73"/>
      <c r="J676" s="73"/>
    </row>
    <row r="677" customFormat="false" ht="12.75" hidden="false" customHeight="false" outlineLevel="0" collapsed="false">
      <c r="A677" s="56" t="n">
        <f aca="false">A676+1</f>
        <v>35871</v>
      </c>
      <c r="B677" s="28"/>
      <c r="C677" s="56"/>
      <c r="D677" s="28" t="n">
        <f aca="false">VLOOKUP($A677,cash,D$4,FALSE())</f>
        <v>2.205</v>
      </c>
      <c r="E677" s="28"/>
      <c r="F677" s="13" t="n">
        <f aca="false">IF(D677&lt;F660,F660-D677,0)</f>
        <v>0.0549999999999997</v>
      </c>
      <c r="G677" s="41" t="n">
        <f aca="false">IF(D677&gt;F660,D677-F660,0)</f>
        <v>0</v>
      </c>
      <c r="H677" s="73"/>
      <c r="I677" s="73"/>
      <c r="J677" s="73"/>
    </row>
    <row r="678" customFormat="false" ht="12.75" hidden="false" customHeight="false" outlineLevel="0" collapsed="false">
      <c r="A678" s="56" t="n">
        <f aca="false">A677+1</f>
        <v>35872</v>
      </c>
      <c r="B678" s="28"/>
      <c r="C678" s="56"/>
      <c r="D678" s="28" t="n">
        <f aca="false">VLOOKUP($A678,cash,D$4,FALSE())</f>
        <v>2.205</v>
      </c>
      <c r="E678" s="28"/>
      <c r="F678" s="13" t="n">
        <f aca="false">IF(D678&lt;F660,F660-D678,0)</f>
        <v>0.0549999999999997</v>
      </c>
      <c r="G678" s="41" t="n">
        <f aca="false">IF(D678&gt;F660,D678-F660,0)</f>
        <v>0</v>
      </c>
      <c r="H678" s="73"/>
      <c r="I678" s="73"/>
      <c r="J678" s="73"/>
    </row>
    <row r="679" customFormat="false" ht="12.75" hidden="false" customHeight="false" outlineLevel="0" collapsed="false">
      <c r="A679" s="56" t="n">
        <f aca="false">A678+1</f>
        <v>35873</v>
      </c>
      <c r="B679" s="28"/>
      <c r="C679" s="56"/>
      <c r="D679" s="28" t="n">
        <f aca="false">VLOOKUP($A679,cash,D$4,FALSE())</f>
        <v>2.235</v>
      </c>
      <c r="E679" s="28"/>
      <c r="F679" s="13" t="n">
        <f aca="false">IF(D679&lt;F660,F660-D679,0)</f>
        <v>0.0249999999999999</v>
      </c>
      <c r="G679" s="41" t="n">
        <f aca="false">IF(D679&gt;F660,D679-F660,0)</f>
        <v>0</v>
      </c>
      <c r="H679" s="73"/>
      <c r="I679" s="73"/>
      <c r="J679" s="73"/>
    </row>
    <row r="680" customFormat="false" ht="12.75" hidden="false" customHeight="false" outlineLevel="0" collapsed="false">
      <c r="A680" s="56" t="n">
        <f aca="false">A679+1</f>
        <v>35874</v>
      </c>
      <c r="B680" s="28"/>
      <c r="C680" s="56"/>
      <c r="D680" s="28" t="n">
        <f aca="false">VLOOKUP($A680,cash,D$4,FALSE())</f>
        <v>2.285</v>
      </c>
      <c r="E680" s="28"/>
      <c r="F680" s="13" t="n">
        <f aca="false">IF(D680&lt;F660,F660-D680,0)</f>
        <v>0</v>
      </c>
      <c r="G680" s="41" t="n">
        <f aca="false">IF(D680&gt;F660,D680-F660,0)</f>
        <v>0.0250000000000004</v>
      </c>
      <c r="H680" s="73"/>
      <c r="I680" s="73"/>
      <c r="J680" s="73"/>
    </row>
    <row r="681" customFormat="false" ht="12.75" hidden="false" customHeight="false" outlineLevel="0" collapsed="false">
      <c r="A681" s="56" t="n">
        <f aca="false">A680+1</f>
        <v>35875</v>
      </c>
      <c r="B681" s="28"/>
      <c r="C681" s="56"/>
      <c r="D681" s="28" t="n">
        <f aca="false">VLOOKUP($A681,cash,D$4,FALSE())</f>
        <v>2.285</v>
      </c>
      <c r="E681" s="28"/>
      <c r="F681" s="13" t="n">
        <f aca="false">IF(D681&lt;F660,F660-D681,0)</f>
        <v>0</v>
      </c>
      <c r="G681" s="41" t="n">
        <f aca="false">IF(D681&gt;F660,D681-F660,0)</f>
        <v>0.0250000000000004</v>
      </c>
      <c r="H681" s="73"/>
      <c r="I681" s="73"/>
      <c r="J681" s="73"/>
    </row>
    <row r="682" customFormat="false" ht="12.75" hidden="false" customHeight="false" outlineLevel="0" collapsed="false">
      <c r="A682" s="56" t="n">
        <f aca="false">A681+1</f>
        <v>35876</v>
      </c>
      <c r="B682" s="28"/>
      <c r="C682" s="56"/>
      <c r="D682" s="28" t="n">
        <f aca="false">VLOOKUP($A682,cash,D$4,FALSE())</f>
        <v>2.285</v>
      </c>
      <c r="E682" s="28"/>
      <c r="F682" s="13" t="n">
        <f aca="false">IF(D682&lt;F660,F660-D682,0)</f>
        <v>0</v>
      </c>
      <c r="G682" s="41" t="n">
        <f aca="false">IF(D682&gt;F660,D682-F660,0)</f>
        <v>0.0250000000000004</v>
      </c>
      <c r="H682" s="73"/>
      <c r="I682" s="73"/>
      <c r="J682" s="73"/>
    </row>
    <row r="683" customFormat="false" ht="12.75" hidden="false" customHeight="false" outlineLevel="0" collapsed="false">
      <c r="A683" s="56" t="n">
        <f aca="false">A682+1</f>
        <v>35877</v>
      </c>
      <c r="B683" s="28"/>
      <c r="C683" s="56"/>
      <c r="D683" s="28" t="n">
        <f aca="false">VLOOKUP($A683,cash,D$4,FALSE())</f>
        <v>2.325</v>
      </c>
      <c r="E683" s="28"/>
      <c r="F683" s="13" t="n">
        <f aca="false">IF(D683&lt;F660,F660-D683,0)</f>
        <v>0</v>
      </c>
      <c r="G683" s="41" t="n">
        <f aca="false">IF(D683&gt;F660,D683-F660,0)</f>
        <v>0.0650000000000004</v>
      </c>
      <c r="H683" s="73"/>
      <c r="I683" s="73"/>
      <c r="J683" s="73"/>
    </row>
    <row r="684" customFormat="false" ht="12.75" hidden="false" customHeight="false" outlineLevel="0" collapsed="false">
      <c r="A684" s="56" t="n">
        <f aca="false">A683+1</f>
        <v>35878</v>
      </c>
      <c r="B684" s="28"/>
      <c r="C684" s="56"/>
      <c r="D684" s="28" t="n">
        <f aca="false">VLOOKUP($A684,cash,D$4,FALSE())</f>
        <v>2.28</v>
      </c>
      <c r="E684" s="28"/>
      <c r="F684" s="13" t="n">
        <f aca="false">IF(D684&lt;F660,F660-D684,0)</f>
        <v>0</v>
      </c>
      <c r="G684" s="41" t="n">
        <f aca="false">IF(D684&gt;F660,D684-F660,0)</f>
        <v>0.02</v>
      </c>
      <c r="H684" s="73"/>
      <c r="I684" s="73"/>
      <c r="J684" s="73"/>
    </row>
    <row r="685" customFormat="false" ht="12.75" hidden="false" customHeight="false" outlineLevel="0" collapsed="false">
      <c r="A685" s="56" t="n">
        <f aca="false">A684+1</f>
        <v>35879</v>
      </c>
      <c r="B685" s="28"/>
      <c r="C685" s="56"/>
      <c r="D685" s="28" t="n">
        <f aca="false">VLOOKUP($A685,cash,D$4,FALSE())</f>
        <v>2.325</v>
      </c>
      <c r="E685" s="28"/>
      <c r="F685" s="13" t="n">
        <f aca="false">IF(D685&lt;F660,F660-D685,0)</f>
        <v>0</v>
      </c>
      <c r="G685" s="41" t="n">
        <f aca="false">IF(D685&gt;F660,D685-F660,0)</f>
        <v>0.0650000000000004</v>
      </c>
      <c r="H685" s="73"/>
      <c r="I685" s="73"/>
      <c r="J685" s="73"/>
    </row>
    <row r="686" customFormat="false" ht="12.75" hidden="false" customHeight="false" outlineLevel="0" collapsed="false">
      <c r="A686" s="56" t="n">
        <f aca="false">A685+1</f>
        <v>35880</v>
      </c>
      <c r="B686" s="28"/>
      <c r="C686" s="56"/>
      <c r="D686" s="28" t="n">
        <f aca="false">VLOOKUP($A686,cash,D$4,FALSE())</f>
        <v>2.285</v>
      </c>
      <c r="E686" s="28"/>
      <c r="F686" s="13" t="n">
        <f aca="false">IF(D686&lt;F660,F660-D686,0)</f>
        <v>0</v>
      </c>
      <c r="G686" s="41" t="n">
        <f aca="false">IF(D686&gt;F660,D686-F660,0)</f>
        <v>0.0250000000000004</v>
      </c>
      <c r="H686" s="73"/>
      <c r="I686" s="73"/>
      <c r="J686" s="73"/>
    </row>
    <row r="687" customFormat="false" ht="12.75" hidden="false" customHeight="false" outlineLevel="0" collapsed="false">
      <c r="A687" s="56" t="n">
        <f aca="false">A686+1</f>
        <v>35881</v>
      </c>
      <c r="B687" s="28"/>
      <c r="C687" s="56"/>
      <c r="D687" s="28" t="n">
        <f aca="false">VLOOKUP($A687,cash,D$4,FALSE())</f>
        <v>2.25</v>
      </c>
      <c r="E687" s="28"/>
      <c r="F687" s="13" t="n">
        <f aca="false">IF(D687&lt;F660,F660-D687,0)</f>
        <v>0.00999999999999979</v>
      </c>
      <c r="G687" s="41" t="n">
        <f aca="false">IF(D687&gt;F660,D687-F660,0)</f>
        <v>0</v>
      </c>
      <c r="H687" s="73"/>
      <c r="I687" s="73"/>
      <c r="J687" s="73"/>
    </row>
    <row r="688" customFormat="false" ht="12.75" hidden="false" customHeight="false" outlineLevel="0" collapsed="false">
      <c r="A688" s="56" t="n">
        <f aca="false">A687+1</f>
        <v>35882</v>
      </c>
      <c r="B688" s="28"/>
      <c r="C688" s="56"/>
      <c r="D688" s="28" t="n">
        <f aca="false">VLOOKUP($A688,cash,D$4,FALSE())</f>
        <v>2.25</v>
      </c>
      <c r="E688" s="28"/>
      <c r="F688" s="13" t="n">
        <f aca="false">IF(D688&lt;F660,F660-D688,0)</f>
        <v>0.00999999999999979</v>
      </c>
      <c r="G688" s="41" t="n">
        <f aca="false">IF(D688&gt;F660,D688-F660,0)</f>
        <v>0</v>
      </c>
      <c r="H688" s="73"/>
      <c r="I688" s="73"/>
      <c r="J688" s="73"/>
    </row>
    <row r="689" customFormat="false" ht="12.75" hidden="false" customHeight="false" outlineLevel="0" collapsed="false">
      <c r="A689" s="56" t="n">
        <f aca="false">A688+1</f>
        <v>35883</v>
      </c>
      <c r="B689" s="28"/>
      <c r="C689" s="56"/>
      <c r="D689" s="28" t="n">
        <f aca="false">VLOOKUP($A689,cash,D$4,FALSE())</f>
        <v>2.25</v>
      </c>
      <c r="E689" s="28"/>
      <c r="F689" s="13" t="n">
        <f aca="false">IF(D689&lt;F660,F660-D689,0)</f>
        <v>0.00999999999999979</v>
      </c>
      <c r="G689" s="41" t="n">
        <f aca="false">IF(D689&gt;F660,D689-F660,0)</f>
        <v>0</v>
      </c>
      <c r="H689" s="73"/>
      <c r="I689" s="73"/>
      <c r="J689" s="73"/>
    </row>
    <row r="690" customFormat="false" ht="12.75" hidden="false" customHeight="false" outlineLevel="0" collapsed="false">
      <c r="A690" s="56" t="n">
        <f aca="false">A689+1</f>
        <v>35884</v>
      </c>
      <c r="B690" s="28"/>
      <c r="C690" s="81"/>
      <c r="D690" s="28" t="n">
        <f aca="false">VLOOKUP($A690,cash,D$4,FALSE())</f>
        <v>2.26</v>
      </c>
      <c r="E690" s="28"/>
      <c r="F690" s="13" t="n">
        <f aca="false">IF(D690&lt;F660,F660-D690,0)</f>
        <v>0</v>
      </c>
      <c r="G690" s="41" t="n">
        <f aca="false">IF(D690&gt;F660,D690-F660,0)</f>
        <v>0</v>
      </c>
      <c r="H690" s="73"/>
      <c r="I690" s="73"/>
      <c r="J690" s="73"/>
    </row>
    <row r="691" customFormat="false" ht="13.5" hidden="false" customHeight="false" outlineLevel="0" collapsed="false">
      <c r="A691" s="56" t="n">
        <f aca="false">A690+1</f>
        <v>35885</v>
      </c>
      <c r="B691" s="28"/>
      <c r="C691" s="81"/>
      <c r="D691" s="28" t="n">
        <f aca="false">VLOOKUP($A691,cash,D$4,FALSE())</f>
        <v>2.31</v>
      </c>
      <c r="E691" s="28"/>
      <c r="F691" s="78" t="n">
        <f aca="false">IF(D691&lt;F660,F660-D691,0)</f>
        <v>0</v>
      </c>
      <c r="G691" s="79" t="n">
        <f aca="false">IF(D691&gt;F660,D691-F660,0)</f>
        <v>0.0500000000000003</v>
      </c>
      <c r="H691" s="73"/>
      <c r="I691" s="73"/>
      <c r="J691" s="73"/>
    </row>
    <row r="692" customFormat="false" ht="13.5" hidden="false" customHeight="false" outlineLevel="0" collapsed="false">
      <c r="A692" s="56"/>
      <c r="B692" s="28"/>
      <c r="C692" s="56"/>
      <c r="D692" s="28"/>
      <c r="E692" s="28"/>
      <c r="F692" s="72" t="n">
        <f aca="false">AVERAGE(F661:F691)</f>
        <v>0.0438709677419353</v>
      </c>
      <c r="G692" s="72" t="n">
        <f aca="false">AVERAGE(G661:G691)</f>
        <v>0.0101612903225807</v>
      </c>
    </row>
    <row r="693" customFormat="false" ht="12.75" hidden="false" customHeight="false" outlineLevel="0" collapsed="false">
      <c r="A693" s="56"/>
      <c r="B693" s="28"/>
      <c r="C693" s="56"/>
      <c r="D693" s="28"/>
      <c r="E693" s="28"/>
    </row>
    <row r="694" customFormat="false" ht="12.75" hidden="false" customHeight="false" outlineLevel="0" collapsed="false">
      <c r="A694" s="56"/>
      <c r="B694" s="28"/>
      <c r="C694" s="56"/>
      <c r="D694" s="28"/>
      <c r="E694" s="28"/>
    </row>
    <row r="695" customFormat="false" ht="12.75" hidden="false" customHeight="false" outlineLevel="0" collapsed="false">
      <c r="A695" s="56"/>
      <c r="B695" s="28"/>
      <c r="C695" s="56" t="n">
        <v>35886</v>
      </c>
      <c r="G695" s="73"/>
      <c r="H695" s="73"/>
      <c r="I695" s="73"/>
      <c r="J695" s="73"/>
      <c r="K695" s="75"/>
      <c r="L695" s="75"/>
    </row>
    <row r="696" customFormat="false" ht="12.75" hidden="false" customHeight="false" outlineLevel="0" collapsed="false">
      <c r="A696" s="56" t="n">
        <f aca="false">C695</f>
        <v>35886</v>
      </c>
      <c r="B696" s="28"/>
      <c r="C696" s="56"/>
      <c r="D696" s="28" t="n">
        <f aca="false">VLOOKUP($A696,cash,D$4,FALSE())</f>
        <v>2.46</v>
      </c>
      <c r="E696" s="28"/>
      <c r="G696" s="73"/>
      <c r="H696" s="73"/>
      <c r="I696" s="73"/>
      <c r="J696" s="73"/>
      <c r="K696" s="75"/>
      <c r="L696" s="75"/>
    </row>
    <row r="697" customFormat="false" ht="12.75" hidden="false" customHeight="false" outlineLevel="0" collapsed="false">
      <c r="A697" s="56" t="n">
        <f aca="false">A696+1</f>
        <v>35887</v>
      </c>
      <c r="B697" s="28"/>
      <c r="C697" s="56"/>
      <c r="D697" s="28" t="n">
        <f aca="false">VLOOKUP($A697,cash,D$4,FALSE())</f>
        <v>2.4</v>
      </c>
      <c r="E697" s="28"/>
      <c r="G697" s="73"/>
      <c r="H697" s="73"/>
      <c r="I697" s="73"/>
      <c r="J697" s="73"/>
    </row>
    <row r="698" customFormat="false" ht="12.75" hidden="false" customHeight="false" outlineLevel="0" collapsed="false">
      <c r="A698" s="56" t="n">
        <f aca="false">A697+1</f>
        <v>35888</v>
      </c>
      <c r="B698" s="28"/>
      <c r="C698" s="56"/>
      <c r="D698" s="28" t="n">
        <f aca="false">VLOOKUP($A698,cash,D$4,FALSE())</f>
        <v>2.505</v>
      </c>
      <c r="E698" s="28"/>
      <c r="G698" s="73"/>
      <c r="H698" s="73"/>
      <c r="I698" s="73"/>
      <c r="J698" s="73"/>
    </row>
    <row r="699" customFormat="false" ht="12.75" hidden="false" customHeight="false" outlineLevel="0" collapsed="false">
      <c r="A699" s="56" t="n">
        <f aca="false">A698+1</f>
        <v>35889</v>
      </c>
      <c r="B699" s="28"/>
      <c r="C699" s="56"/>
      <c r="D699" s="28" t="n">
        <f aca="false">VLOOKUP($A699,cash,D$4,FALSE())</f>
        <v>2.505</v>
      </c>
      <c r="E699" s="28"/>
      <c r="G699" s="73"/>
      <c r="H699" s="73"/>
      <c r="I699" s="73"/>
      <c r="J699" s="73"/>
    </row>
    <row r="700" customFormat="false" ht="12.75" hidden="false" customHeight="false" outlineLevel="0" collapsed="false">
      <c r="A700" s="56" t="n">
        <f aca="false">A699+1</f>
        <v>35890</v>
      </c>
      <c r="B700" s="28"/>
      <c r="C700" s="56"/>
      <c r="D700" s="28" t="n">
        <f aca="false">VLOOKUP($A700,cash,D$4,FALSE())</f>
        <v>2.505</v>
      </c>
      <c r="E700" s="28"/>
      <c r="G700" s="73"/>
      <c r="H700" s="73"/>
      <c r="I700" s="73"/>
      <c r="J700" s="73"/>
    </row>
    <row r="701" customFormat="false" ht="12.75" hidden="false" customHeight="false" outlineLevel="0" collapsed="false">
      <c r="A701" s="56" t="n">
        <f aca="false">A700+1</f>
        <v>35891</v>
      </c>
      <c r="B701" s="28"/>
      <c r="C701" s="56"/>
      <c r="D701" s="28" t="n">
        <f aca="false">VLOOKUP($A701,cash,D$4,FALSE())</f>
        <v>2.505</v>
      </c>
      <c r="E701" s="28"/>
      <c r="G701" s="73"/>
      <c r="H701" s="73"/>
      <c r="I701" s="73"/>
      <c r="J701" s="73"/>
    </row>
    <row r="702" customFormat="false" ht="12.75" hidden="false" customHeight="false" outlineLevel="0" collapsed="false">
      <c r="A702" s="56" t="n">
        <f aca="false">A701+1</f>
        <v>35892</v>
      </c>
      <c r="B702" s="28"/>
      <c r="C702" s="56"/>
      <c r="D702" s="28" t="n">
        <f aca="false">VLOOKUP($A702,cash,D$4,FALSE())</f>
        <v>2.5</v>
      </c>
      <c r="E702" s="28"/>
      <c r="G702" s="73"/>
      <c r="H702" s="73"/>
      <c r="I702" s="73"/>
      <c r="J702" s="73"/>
    </row>
    <row r="703" customFormat="false" ht="12.75" hidden="false" customHeight="false" outlineLevel="0" collapsed="false">
      <c r="A703" s="56" t="n">
        <f aca="false">A702+1</f>
        <v>35893</v>
      </c>
      <c r="B703" s="28"/>
      <c r="C703" s="56"/>
      <c r="D703" s="28" t="n">
        <f aca="false">VLOOKUP($A703,cash,D$4,FALSE())</f>
        <v>2.65</v>
      </c>
      <c r="E703" s="28"/>
      <c r="G703" s="73"/>
      <c r="H703" s="73"/>
      <c r="I703" s="73"/>
      <c r="J703" s="73"/>
    </row>
    <row r="704" customFormat="false" ht="12.75" hidden="false" customHeight="false" outlineLevel="0" collapsed="false">
      <c r="A704" s="56" t="n">
        <f aca="false">A703+1</f>
        <v>35894</v>
      </c>
      <c r="B704" s="28"/>
      <c r="C704" s="56"/>
      <c r="D704" s="28" t="n">
        <f aca="false">VLOOKUP($A704,cash,D$4,FALSE())</f>
        <v>2.59</v>
      </c>
      <c r="E704" s="28"/>
      <c r="G704" s="73"/>
      <c r="H704" s="73"/>
      <c r="I704" s="73"/>
      <c r="J704" s="73"/>
    </row>
    <row r="705" customFormat="false" ht="12.75" hidden="false" customHeight="false" outlineLevel="0" collapsed="false">
      <c r="A705" s="56" t="n">
        <f aca="false">A704+1</f>
        <v>35895</v>
      </c>
      <c r="B705" s="28"/>
      <c r="C705" s="56"/>
      <c r="D705" s="28" t="n">
        <f aca="false">VLOOKUP($A705,cash,D$4,FALSE())</f>
        <v>2.59</v>
      </c>
      <c r="E705" s="28"/>
      <c r="G705" s="73"/>
      <c r="H705" s="73"/>
      <c r="I705" s="73"/>
      <c r="J705" s="73"/>
    </row>
    <row r="706" customFormat="false" ht="12.75" hidden="false" customHeight="false" outlineLevel="0" collapsed="false">
      <c r="A706" s="56" t="n">
        <f aca="false">A705+1</f>
        <v>35896</v>
      </c>
      <c r="B706" s="28"/>
      <c r="C706" s="56"/>
      <c r="D706" s="28" t="n">
        <f aca="false">VLOOKUP($A706,cash,D$4,FALSE())</f>
        <v>2.59</v>
      </c>
      <c r="E706" s="28"/>
      <c r="G706" s="73"/>
      <c r="H706" s="73"/>
      <c r="I706" s="73"/>
      <c r="J706" s="73"/>
    </row>
    <row r="707" customFormat="false" ht="12.75" hidden="false" customHeight="false" outlineLevel="0" collapsed="false">
      <c r="A707" s="56" t="n">
        <f aca="false">A706+1</f>
        <v>35897</v>
      </c>
      <c r="B707" s="28"/>
      <c r="C707" s="56"/>
      <c r="D707" s="28" t="n">
        <f aca="false">VLOOKUP($A707,cash,D$4,FALSE())</f>
        <v>2.59</v>
      </c>
      <c r="E707" s="28"/>
      <c r="G707" s="73"/>
      <c r="H707" s="73"/>
      <c r="I707" s="73"/>
      <c r="J707" s="73"/>
    </row>
    <row r="708" customFormat="false" ht="12.75" hidden="false" customHeight="false" outlineLevel="0" collapsed="false">
      <c r="A708" s="56" t="n">
        <f aca="false">A707+1</f>
        <v>35898</v>
      </c>
      <c r="B708" s="28"/>
      <c r="C708" s="56"/>
      <c r="D708" s="28" t="n">
        <f aca="false">VLOOKUP($A708,cash,D$4,FALSE())</f>
        <v>2.55</v>
      </c>
      <c r="E708" s="28"/>
      <c r="G708" s="73"/>
      <c r="H708" s="73"/>
      <c r="I708" s="73"/>
      <c r="J708" s="73"/>
    </row>
    <row r="709" customFormat="false" ht="12.75" hidden="false" customHeight="false" outlineLevel="0" collapsed="false">
      <c r="A709" s="56" t="n">
        <f aca="false">A708+1</f>
        <v>35899</v>
      </c>
      <c r="B709" s="28"/>
      <c r="C709" s="56"/>
      <c r="D709" s="28" t="n">
        <f aca="false">VLOOKUP($A709,cash,D$4,FALSE())</f>
        <v>2.415</v>
      </c>
      <c r="E709" s="28"/>
      <c r="G709" s="73"/>
      <c r="H709" s="73"/>
      <c r="I709" s="73"/>
      <c r="J709" s="73"/>
    </row>
    <row r="710" customFormat="false" ht="12.75" hidden="false" customHeight="false" outlineLevel="0" collapsed="false">
      <c r="A710" s="56" t="n">
        <f aca="false">A709+1</f>
        <v>35900</v>
      </c>
      <c r="B710" s="28"/>
      <c r="C710" s="56"/>
      <c r="D710" s="28" t="n">
        <f aca="false">VLOOKUP($A710,cash,D$4,FALSE())</f>
        <v>2.48</v>
      </c>
      <c r="E710" s="28"/>
      <c r="G710" s="73"/>
      <c r="H710" s="73"/>
      <c r="I710" s="73"/>
      <c r="J710" s="73"/>
    </row>
    <row r="711" customFormat="false" ht="12.75" hidden="false" customHeight="false" outlineLevel="0" collapsed="false">
      <c r="A711" s="56" t="n">
        <f aca="false">A710+1</f>
        <v>35901</v>
      </c>
      <c r="B711" s="28"/>
      <c r="C711" s="56"/>
      <c r="D711" s="28" t="n">
        <f aca="false">VLOOKUP($A711,cash,D$4,FALSE())</f>
        <v>2.475</v>
      </c>
      <c r="E711" s="28"/>
      <c r="G711" s="73"/>
      <c r="H711" s="73"/>
      <c r="I711" s="73"/>
      <c r="J711" s="73"/>
    </row>
    <row r="712" customFormat="false" ht="12.75" hidden="false" customHeight="false" outlineLevel="0" collapsed="false">
      <c r="A712" s="56" t="n">
        <f aca="false">A711+1</f>
        <v>35902</v>
      </c>
      <c r="B712" s="28"/>
      <c r="C712" s="56"/>
      <c r="D712" s="28" t="n">
        <f aca="false">VLOOKUP($A712,cash,D$4,FALSE())</f>
        <v>2.39</v>
      </c>
      <c r="E712" s="28"/>
      <c r="G712" s="73"/>
      <c r="H712" s="73"/>
      <c r="I712" s="73"/>
      <c r="J712" s="73"/>
    </row>
    <row r="713" customFormat="false" ht="12.75" hidden="false" customHeight="false" outlineLevel="0" collapsed="false">
      <c r="A713" s="56" t="n">
        <f aca="false">A712+1</f>
        <v>35903</v>
      </c>
      <c r="B713" s="28"/>
      <c r="C713" s="56"/>
      <c r="D713" s="28" t="n">
        <f aca="false">VLOOKUP($A713,cash,D$4,FALSE())</f>
        <v>2.39</v>
      </c>
      <c r="E713" s="28"/>
      <c r="G713" s="73"/>
      <c r="H713" s="73"/>
      <c r="I713" s="73"/>
      <c r="J713" s="73"/>
    </row>
    <row r="714" customFormat="false" ht="12.75" hidden="false" customHeight="false" outlineLevel="0" collapsed="false">
      <c r="A714" s="56" t="n">
        <f aca="false">A713+1</f>
        <v>35904</v>
      </c>
      <c r="B714" s="28"/>
      <c r="C714" s="56"/>
      <c r="D714" s="28" t="n">
        <f aca="false">VLOOKUP($A714,cash,D$4,FALSE())</f>
        <v>2.39</v>
      </c>
      <c r="E714" s="28"/>
      <c r="G714" s="73"/>
      <c r="H714" s="73"/>
      <c r="I714" s="73"/>
      <c r="J714" s="73"/>
    </row>
    <row r="715" customFormat="false" ht="12.75" hidden="false" customHeight="false" outlineLevel="0" collapsed="false">
      <c r="A715" s="56" t="n">
        <f aca="false">A714+1</f>
        <v>35905</v>
      </c>
      <c r="B715" s="28"/>
      <c r="C715" s="56"/>
      <c r="D715" s="28" t="n">
        <f aca="false">VLOOKUP($A715,cash,D$4,FALSE())</f>
        <v>2.4</v>
      </c>
      <c r="E715" s="28"/>
      <c r="G715" s="73"/>
      <c r="H715" s="73"/>
      <c r="I715" s="73"/>
      <c r="J715" s="73"/>
    </row>
    <row r="716" customFormat="false" ht="12.75" hidden="false" customHeight="false" outlineLevel="0" collapsed="false">
      <c r="A716" s="56" t="n">
        <f aca="false">A715+1</f>
        <v>35906</v>
      </c>
      <c r="B716" s="28"/>
      <c r="C716" s="56"/>
      <c r="D716" s="28" t="n">
        <f aca="false">VLOOKUP($A716,cash,D$4,FALSE())</f>
        <v>2.455</v>
      </c>
      <c r="E716" s="28"/>
      <c r="G716" s="73"/>
      <c r="H716" s="73"/>
      <c r="I716" s="73"/>
      <c r="J716" s="73"/>
    </row>
    <row r="717" customFormat="false" ht="12.75" hidden="false" customHeight="false" outlineLevel="0" collapsed="false">
      <c r="A717" s="56" t="n">
        <f aca="false">A716+1</f>
        <v>35907</v>
      </c>
      <c r="B717" s="28"/>
      <c r="C717" s="56"/>
      <c r="D717" s="28" t="n">
        <f aca="false">VLOOKUP($A717,cash,D$4,FALSE())</f>
        <v>2.51</v>
      </c>
      <c r="E717" s="28"/>
      <c r="G717" s="73"/>
      <c r="H717" s="73"/>
      <c r="I717" s="73"/>
      <c r="J717" s="73"/>
    </row>
    <row r="718" customFormat="false" ht="12.75" hidden="false" customHeight="false" outlineLevel="0" collapsed="false">
      <c r="A718" s="56" t="n">
        <f aca="false">A717+1</f>
        <v>35908</v>
      </c>
      <c r="B718" s="28"/>
      <c r="C718" s="56"/>
      <c r="D718" s="28" t="n">
        <f aca="false">VLOOKUP($A718,cash,D$4,FALSE())</f>
        <v>2.335</v>
      </c>
      <c r="E718" s="28"/>
      <c r="G718" s="73"/>
      <c r="H718" s="73"/>
      <c r="I718" s="73"/>
      <c r="J718" s="73"/>
    </row>
    <row r="719" customFormat="false" ht="12.75" hidden="false" customHeight="false" outlineLevel="0" collapsed="false">
      <c r="A719" s="56" t="n">
        <f aca="false">A718+1</f>
        <v>35909</v>
      </c>
      <c r="B719" s="28"/>
      <c r="C719" s="56"/>
      <c r="D719" s="28" t="n">
        <f aca="false">VLOOKUP($A719,cash,D$4,FALSE())</f>
        <v>2.305</v>
      </c>
      <c r="E719" s="28"/>
      <c r="G719" s="73"/>
      <c r="H719" s="73"/>
      <c r="I719" s="73"/>
      <c r="J719" s="73"/>
    </row>
    <row r="720" customFormat="false" ht="12.75" hidden="false" customHeight="false" outlineLevel="0" collapsed="false">
      <c r="A720" s="56" t="n">
        <f aca="false">A719+1</f>
        <v>35910</v>
      </c>
      <c r="B720" s="28"/>
      <c r="C720" s="56"/>
      <c r="D720" s="28" t="n">
        <f aca="false">VLOOKUP($A720,cash,D$4,FALSE())</f>
        <v>2.305</v>
      </c>
      <c r="E720" s="28"/>
      <c r="G720" s="73"/>
      <c r="H720" s="73"/>
      <c r="I720" s="73"/>
      <c r="J720" s="73"/>
    </row>
    <row r="721" customFormat="false" ht="12.75" hidden="false" customHeight="false" outlineLevel="0" collapsed="false">
      <c r="A721" s="56" t="n">
        <f aca="false">A720+1</f>
        <v>35911</v>
      </c>
      <c r="B721" s="28"/>
      <c r="C721" s="56"/>
      <c r="D721" s="28" t="n">
        <f aca="false">VLOOKUP($A721,cash,D$4,FALSE())</f>
        <v>2.305</v>
      </c>
      <c r="E721" s="28"/>
      <c r="G721" s="73"/>
      <c r="H721" s="73"/>
      <c r="I721" s="73"/>
      <c r="J721" s="73"/>
    </row>
    <row r="722" customFormat="false" ht="12.75" hidden="false" customHeight="false" outlineLevel="0" collapsed="false">
      <c r="A722" s="56" t="n">
        <f aca="false">A721+1</f>
        <v>35912</v>
      </c>
      <c r="B722" s="28"/>
      <c r="C722" s="56"/>
      <c r="D722" s="28" t="n">
        <f aca="false">VLOOKUP($A722,cash,D$4,FALSE())</f>
        <v>2.28</v>
      </c>
      <c r="E722" s="28"/>
      <c r="G722" s="73"/>
      <c r="H722" s="73"/>
      <c r="I722" s="73"/>
      <c r="J722" s="73"/>
    </row>
    <row r="723" customFormat="false" ht="12.75" hidden="false" customHeight="false" outlineLevel="0" collapsed="false">
      <c r="A723" s="56" t="n">
        <f aca="false">A722+1</f>
        <v>35913</v>
      </c>
      <c r="B723" s="28"/>
      <c r="C723" s="56"/>
      <c r="D723" s="28" t="n">
        <f aca="false">VLOOKUP($A723,cash,D$4,FALSE())</f>
        <v>2.265</v>
      </c>
      <c r="E723" s="28"/>
      <c r="G723" s="73"/>
      <c r="H723" s="73"/>
      <c r="I723" s="73"/>
      <c r="J723" s="73"/>
    </row>
    <row r="724" customFormat="false" ht="12.75" hidden="false" customHeight="false" outlineLevel="0" collapsed="false">
      <c r="A724" s="56" t="n">
        <f aca="false">A723+1</f>
        <v>35914</v>
      </c>
      <c r="B724" s="28"/>
      <c r="C724" s="56"/>
      <c r="D724" s="28" t="n">
        <f aca="false">VLOOKUP($A724,cash,D$4,FALSE())</f>
        <v>2.29</v>
      </c>
      <c r="E724" s="28"/>
      <c r="G724" s="73"/>
      <c r="H724" s="73"/>
      <c r="I724" s="73"/>
      <c r="J724" s="73"/>
    </row>
    <row r="725" customFormat="false" ht="12.75" hidden="false" customHeight="false" outlineLevel="0" collapsed="false">
      <c r="A725" s="56" t="n">
        <f aca="false">A724+1</f>
        <v>35915</v>
      </c>
      <c r="B725" s="4"/>
      <c r="C725" s="56"/>
      <c r="D725" s="28" t="n">
        <f aca="false">VLOOKUP($A725,cash,D$4,FALSE())</f>
        <v>2.175</v>
      </c>
      <c r="E725" s="28"/>
      <c r="G725" s="73"/>
      <c r="H725" s="73"/>
      <c r="I725" s="73"/>
      <c r="J725" s="73"/>
    </row>
    <row r="726" customFormat="false" ht="12.75" hidden="false" customHeight="false" outlineLevel="0" collapsed="false">
      <c r="A726" s="56"/>
      <c r="B726" s="4"/>
      <c r="C726" s="56"/>
      <c r="D726" s="28"/>
      <c r="E726" s="28"/>
      <c r="G726" s="73"/>
      <c r="H726" s="73"/>
    </row>
    <row r="727" customFormat="false" ht="12.75" hidden="false" customHeight="false" outlineLevel="0" collapsed="false">
      <c r="A727" s="56"/>
      <c r="B727" s="4"/>
      <c r="C727" s="56"/>
      <c r="D727" s="28"/>
      <c r="E727" s="28"/>
    </row>
    <row r="728" customFormat="false" ht="12.75" hidden="false" customHeight="false" outlineLevel="0" collapsed="false">
      <c r="A728" s="56"/>
      <c r="B728" s="4"/>
      <c r="C728" s="56"/>
      <c r="D728" s="28"/>
      <c r="E728" s="28"/>
    </row>
    <row r="729" customFormat="false" ht="13.5" hidden="false" customHeight="false" outlineLevel="0" collapsed="false">
      <c r="A729" s="56"/>
      <c r="B729" s="4"/>
      <c r="C729" s="56" t="n">
        <v>35916</v>
      </c>
      <c r="F729" s="72" t="n">
        <f aca="false">VLOOKUP($C729,index,2,FALSE())</f>
        <v>2.27</v>
      </c>
      <c r="H729" s="73"/>
      <c r="I729" s="73"/>
      <c r="J729" s="73"/>
      <c r="K729" s="75"/>
      <c r="L729" s="75"/>
    </row>
    <row r="730" customFormat="false" ht="13.5" hidden="false" customHeight="false" outlineLevel="0" collapsed="false">
      <c r="A730" s="56" t="n">
        <f aca="false">C729</f>
        <v>35916</v>
      </c>
      <c r="B730" s="4"/>
      <c r="C730" s="56"/>
      <c r="D730" s="28" t="n">
        <f aca="false">VLOOKUP($A730,cash,D$4,FALSE())</f>
        <v>2.115</v>
      </c>
      <c r="E730" s="28"/>
      <c r="F730" s="14" t="n">
        <f aca="false">IF(D730&lt;F729,F729-D730,0)</f>
        <v>0.155</v>
      </c>
      <c r="G730" s="36" t="n">
        <f aca="false">IF(D730&gt;F729,D730-F729,0)</f>
        <v>0</v>
      </c>
      <c r="H730" s="73"/>
      <c r="I730" s="73"/>
      <c r="J730" s="73"/>
      <c r="K730" s="75"/>
      <c r="L730" s="75"/>
    </row>
    <row r="731" customFormat="false" ht="12.75" hidden="false" customHeight="false" outlineLevel="0" collapsed="false">
      <c r="A731" s="56" t="n">
        <f aca="false">A730+1</f>
        <v>35917</v>
      </c>
      <c r="B731" s="4"/>
      <c r="C731" s="56"/>
      <c r="D731" s="28" t="n">
        <f aca="false">VLOOKUP($A731,cash,D$4,FALSE())</f>
        <v>2.115</v>
      </c>
      <c r="E731" s="28"/>
      <c r="F731" s="13" t="n">
        <f aca="false">IF(D731&lt;F729,F729-D731,0)</f>
        <v>0.155</v>
      </c>
      <c r="G731" s="41" t="n">
        <f aca="false">IF(D731&gt;F729,D731-F729,0)</f>
        <v>0</v>
      </c>
      <c r="H731" s="73"/>
      <c r="I731" s="73"/>
      <c r="J731" s="73"/>
    </row>
    <row r="732" customFormat="false" ht="12.75" hidden="false" customHeight="false" outlineLevel="0" collapsed="false">
      <c r="A732" s="56" t="n">
        <f aca="false">A731+1</f>
        <v>35918</v>
      </c>
      <c r="B732" s="4"/>
      <c r="C732" s="56"/>
      <c r="D732" s="28" t="n">
        <f aca="false">VLOOKUP($A732,cash,D$4,FALSE())</f>
        <v>2.115</v>
      </c>
      <c r="E732" s="28"/>
      <c r="F732" s="13" t="n">
        <f aca="false">IF(D732&lt;F729,F729-D732,0)</f>
        <v>0.155</v>
      </c>
      <c r="G732" s="41" t="n">
        <f aca="false">IF(D732&gt;F729,D732-F729,0)</f>
        <v>0</v>
      </c>
      <c r="H732" s="73"/>
      <c r="I732" s="73"/>
      <c r="J732" s="73"/>
    </row>
    <row r="733" customFormat="false" ht="12.75" hidden="false" customHeight="false" outlineLevel="0" collapsed="false">
      <c r="A733" s="56" t="n">
        <f aca="false">A732+1</f>
        <v>35919</v>
      </c>
      <c r="B733" s="4"/>
      <c r="C733" s="56"/>
      <c r="D733" s="28" t="n">
        <f aca="false">VLOOKUP($A733,cash,D$4,FALSE())</f>
        <v>2.055</v>
      </c>
      <c r="E733" s="28"/>
      <c r="F733" s="13" t="n">
        <f aca="false">IF(D733&lt;F729,F729-D733,0)</f>
        <v>0.215</v>
      </c>
      <c r="G733" s="41" t="n">
        <f aca="false">IF(D733&gt;F729,D733-F729,0)</f>
        <v>0</v>
      </c>
      <c r="H733" s="73"/>
      <c r="I733" s="73"/>
      <c r="J733" s="73"/>
    </row>
    <row r="734" customFormat="false" ht="12.75" hidden="false" customHeight="false" outlineLevel="0" collapsed="false">
      <c r="A734" s="56" t="n">
        <f aca="false">A733+1</f>
        <v>35920</v>
      </c>
      <c r="B734" s="4"/>
      <c r="C734" s="56"/>
      <c r="D734" s="28" t="n">
        <f aca="false">VLOOKUP($A734,cash,D$4,FALSE())</f>
        <v>2.175</v>
      </c>
      <c r="E734" s="28"/>
      <c r="F734" s="13" t="n">
        <f aca="false">IF(D734&lt;F729,F729-D734,0)</f>
        <v>0.0950000000000002</v>
      </c>
      <c r="G734" s="41" t="n">
        <f aca="false">IF(D734&gt;F729,D734-F729,0)</f>
        <v>0</v>
      </c>
      <c r="H734" s="73"/>
      <c r="I734" s="73"/>
      <c r="J734" s="73"/>
    </row>
    <row r="735" customFormat="false" ht="12.75" hidden="false" customHeight="false" outlineLevel="0" collapsed="false">
      <c r="A735" s="56" t="n">
        <f aca="false">A734+1</f>
        <v>35921</v>
      </c>
      <c r="B735" s="4"/>
      <c r="C735" s="56"/>
      <c r="D735" s="28" t="n">
        <f aca="false">VLOOKUP($A735,cash,D$4,FALSE())</f>
        <v>2.115</v>
      </c>
      <c r="E735" s="28"/>
      <c r="F735" s="13" t="n">
        <f aca="false">IF(D735&lt;F729,F729-D735,0)</f>
        <v>0.155</v>
      </c>
      <c r="G735" s="41" t="n">
        <f aca="false">IF(D735&gt;F729,D735-F729,0)</f>
        <v>0</v>
      </c>
      <c r="H735" s="73"/>
      <c r="I735" s="73"/>
      <c r="J735" s="73"/>
    </row>
    <row r="736" customFormat="false" ht="12.75" hidden="false" customHeight="false" outlineLevel="0" collapsed="false">
      <c r="A736" s="56" t="n">
        <f aca="false">A735+1</f>
        <v>35922</v>
      </c>
      <c r="B736" s="4"/>
      <c r="C736" s="56"/>
      <c r="D736" s="28" t="n">
        <f aca="false">VLOOKUP($A736,cash,D$4,FALSE())</f>
        <v>2.15</v>
      </c>
      <c r="E736" s="28"/>
      <c r="F736" s="13" t="n">
        <f aca="false">IF(D736&lt;F729,F729-D736,0)</f>
        <v>0.12</v>
      </c>
      <c r="G736" s="41" t="n">
        <f aca="false">IF(D736&gt;F729,D736-F729,0)</f>
        <v>0</v>
      </c>
      <c r="H736" s="73"/>
      <c r="I736" s="73"/>
      <c r="J736" s="73"/>
    </row>
    <row r="737" customFormat="false" ht="12.75" hidden="false" customHeight="false" outlineLevel="0" collapsed="false">
      <c r="A737" s="56" t="n">
        <f aca="false">A736+1</f>
        <v>35923</v>
      </c>
      <c r="B737" s="4"/>
      <c r="C737" s="56"/>
      <c r="D737" s="28" t="n">
        <f aca="false">VLOOKUP($A737,cash,D$4,FALSE())</f>
        <v>2.11</v>
      </c>
      <c r="E737" s="28"/>
      <c r="F737" s="13" t="n">
        <f aca="false">IF(D737&lt;F729,F729-D737,0)</f>
        <v>0.16</v>
      </c>
      <c r="G737" s="41" t="n">
        <f aca="false">IF(D737&gt;F729,D737-F729,0)</f>
        <v>0</v>
      </c>
      <c r="H737" s="73"/>
      <c r="I737" s="73"/>
      <c r="J737" s="73"/>
    </row>
    <row r="738" customFormat="false" ht="12.75" hidden="false" customHeight="false" outlineLevel="0" collapsed="false">
      <c r="A738" s="56" t="n">
        <f aca="false">A737+1</f>
        <v>35924</v>
      </c>
      <c r="B738" s="4"/>
      <c r="C738" s="56"/>
      <c r="D738" s="28" t="n">
        <f aca="false">VLOOKUP($A738,cash,D$4,FALSE())</f>
        <v>2.11</v>
      </c>
      <c r="E738" s="28"/>
      <c r="F738" s="13" t="n">
        <f aca="false">IF(D738&lt;F729,F729-D738,0)</f>
        <v>0.16</v>
      </c>
      <c r="G738" s="41" t="n">
        <f aca="false">IF(D738&gt;F729,D738-F729,0)</f>
        <v>0</v>
      </c>
      <c r="H738" s="73"/>
      <c r="I738" s="73"/>
      <c r="J738" s="73"/>
    </row>
    <row r="739" customFormat="false" ht="12.75" hidden="false" customHeight="false" outlineLevel="0" collapsed="false">
      <c r="A739" s="56" t="n">
        <f aca="false">A738+1</f>
        <v>35925</v>
      </c>
      <c r="B739" s="4"/>
      <c r="C739" s="56"/>
      <c r="D739" s="28" t="n">
        <f aca="false">VLOOKUP($A739,cash,D$4,FALSE())</f>
        <v>2.11</v>
      </c>
      <c r="E739" s="28"/>
      <c r="F739" s="13" t="n">
        <f aca="false">IF(D739&lt;F729,F729-D739,0)</f>
        <v>0.16</v>
      </c>
      <c r="G739" s="41" t="n">
        <f aca="false">IF(D739&gt;F729,D739-F729,0)</f>
        <v>0</v>
      </c>
      <c r="H739" s="73"/>
      <c r="I739" s="73"/>
      <c r="J739" s="73"/>
    </row>
    <row r="740" customFormat="false" ht="12.75" hidden="false" customHeight="false" outlineLevel="0" collapsed="false">
      <c r="A740" s="56" t="n">
        <f aca="false">A739+1</f>
        <v>35926</v>
      </c>
      <c r="B740" s="4"/>
      <c r="C740" s="56"/>
      <c r="D740" s="28" t="n">
        <f aca="false">VLOOKUP($A740,cash,D$4,FALSE())</f>
        <v>2.175</v>
      </c>
      <c r="E740" s="28"/>
      <c r="F740" s="13" t="n">
        <f aca="false">IF(D740&lt;F729,F729-D740,0)</f>
        <v>0.0950000000000002</v>
      </c>
      <c r="G740" s="41" t="n">
        <f aca="false">IF(D740&gt;F729,D740-F729,0)</f>
        <v>0</v>
      </c>
      <c r="H740" s="73"/>
      <c r="I740" s="73"/>
      <c r="J740" s="73"/>
    </row>
    <row r="741" customFormat="false" ht="12.75" hidden="false" customHeight="false" outlineLevel="0" collapsed="false">
      <c r="A741" s="56" t="n">
        <f aca="false">A740+1</f>
        <v>35927</v>
      </c>
      <c r="B741" s="4"/>
      <c r="C741" s="56"/>
      <c r="D741" s="28" t="n">
        <f aca="false">VLOOKUP($A741,cash,D$4,FALSE())</f>
        <v>2.23</v>
      </c>
      <c r="E741" s="28"/>
      <c r="F741" s="13" t="n">
        <f aca="false">IF(D741&lt;F729,F729-D741,0)</f>
        <v>0.04</v>
      </c>
      <c r="G741" s="41" t="n">
        <f aca="false">IF(D741&gt;F729,D741-F729,0)</f>
        <v>0</v>
      </c>
      <c r="H741" s="73"/>
      <c r="I741" s="73"/>
      <c r="J741" s="73"/>
    </row>
    <row r="742" customFormat="false" ht="12.75" hidden="false" customHeight="false" outlineLevel="0" collapsed="false">
      <c r="A742" s="56" t="n">
        <f aca="false">A741+1</f>
        <v>35928</v>
      </c>
      <c r="B742" s="4"/>
      <c r="C742" s="56"/>
      <c r="D742" s="28" t="n">
        <f aca="false">VLOOKUP($A742,cash,D$4,FALSE())</f>
        <v>2.235</v>
      </c>
      <c r="E742" s="28"/>
      <c r="F742" s="13" t="n">
        <f aca="false">IF(D742&lt;F729,F729-D742,0)</f>
        <v>0.0350000000000001</v>
      </c>
      <c r="G742" s="41" t="n">
        <f aca="false">IF(D742&gt;F729,D742-F729,0)</f>
        <v>0</v>
      </c>
      <c r="H742" s="73"/>
      <c r="I742" s="73"/>
      <c r="J742" s="73"/>
    </row>
    <row r="743" customFormat="false" ht="12.75" hidden="false" customHeight="false" outlineLevel="0" collapsed="false">
      <c r="A743" s="56" t="n">
        <f aca="false">A742+1</f>
        <v>35929</v>
      </c>
      <c r="B743" s="4"/>
      <c r="C743" s="56"/>
      <c r="D743" s="28" t="n">
        <f aca="false">VLOOKUP($A743,cash,D$4,FALSE())</f>
        <v>2.17</v>
      </c>
      <c r="E743" s="28"/>
      <c r="F743" s="13" t="n">
        <f aca="false">IF(D743&lt;F729,F729-D743,0)</f>
        <v>0.1</v>
      </c>
      <c r="G743" s="41" t="n">
        <f aca="false">IF(D743&gt;F729,D743-F729,0)</f>
        <v>0</v>
      </c>
      <c r="H743" s="73"/>
      <c r="I743" s="73"/>
      <c r="J743" s="73"/>
    </row>
    <row r="744" customFormat="false" ht="12.75" hidden="false" customHeight="false" outlineLevel="0" collapsed="false">
      <c r="A744" s="56" t="n">
        <f aca="false">A743+1</f>
        <v>35930</v>
      </c>
      <c r="B744" s="4"/>
      <c r="C744" s="56"/>
      <c r="D744" s="28" t="n">
        <f aca="false">VLOOKUP($A744,cash,D$4,FALSE())</f>
        <v>2.17</v>
      </c>
      <c r="E744" s="28"/>
      <c r="F744" s="13" t="n">
        <f aca="false">IF(D744&lt;F729,F729-D744,0)</f>
        <v>0.1</v>
      </c>
      <c r="G744" s="41" t="n">
        <f aca="false">IF(D744&gt;F729,D744-F729,0)</f>
        <v>0</v>
      </c>
      <c r="H744" s="73"/>
      <c r="I744" s="73"/>
      <c r="J744" s="73"/>
    </row>
    <row r="745" customFormat="false" ht="12.75" hidden="false" customHeight="false" outlineLevel="0" collapsed="false">
      <c r="A745" s="56" t="n">
        <f aca="false">A744+1</f>
        <v>35931</v>
      </c>
      <c r="B745" s="4"/>
      <c r="C745" s="56"/>
      <c r="D745" s="28" t="n">
        <f aca="false">VLOOKUP($A745,cash,D$4,FALSE())</f>
        <v>2.17</v>
      </c>
      <c r="E745" s="28"/>
      <c r="F745" s="13" t="n">
        <f aca="false">IF(D745&lt;F729,F729-D745,0)</f>
        <v>0.1</v>
      </c>
      <c r="G745" s="41" t="n">
        <f aca="false">IF(D745&gt;F729,D745-F729,0)</f>
        <v>0</v>
      </c>
      <c r="H745" s="73"/>
      <c r="I745" s="73"/>
      <c r="J745" s="73"/>
    </row>
    <row r="746" customFormat="false" ht="12.75" hidden="false" customHeight="false" outlineLevel="0" collapsed="false">
      <c r="A746" s="56" t="n">
        <f aca="false">A745+1</f>
        <v>35932</v>
      </c>
      <c r="B746" s="4"/>
      <c r="C746" s="56"/>
      <c r="D746" s="28" t="n">
        <f aca="false">VLOOKUP($A746,cash,D$4,FALSE())</f>
        <v>2.17</v>
      </c>
      <c r="E746" s="28"/>
      <c r="F746" s="13" t="n">
        <f aca="false">IF(D746&lt;F729,F729-D746,0)</f>
        <v>0.1</v>
      </c>
      <c r="G746" s="41" t="n">
        <f aca="false">IF(D746&gt;F729,D746-F729,0)</f>
        <v>0</v>
      </c>
      <c r="H746" s="73"/>
      <c r="I746" s="73"/>
      <c r="J746" s="73"/>
    </row>
    <row r="747" customFormat="false" ht="12.75" hidden="false" customHeight="false" outlineLevel="0" collapsed="false">
      <c r="A747" s="56" t="n">
        <f aca="false">A746+1</f>
        <v>35933</v>
      </c>
      <c r="B747" s="4"/>
      <c r="C747" s="56"/>
      <c r="D747" s="28" t="n">
        <f aca="false">VLOOKUP($A747,cash,D$4,FALSE())</f>
        <v>2.19</v>
      </c>
      <c r="E747" s="28"/>
      <c r="F747" s="13" t="n">
        <f aca="false">IF(D747&lt;F729,F729-D747,0)</f>
        <v>0.0800000000000001</v>
      </c>
      <c r="G747" s="41" t="n">
        <f aca="false">IF(D747&gt;F729,D747-F729,0)</f>
        <v>0</v>
      </c>
      <c r="H747" s="73"/>
      <c r="I747" s="73"/>
      <c r="J747" s="73"/>
    </row>
    <row r="748" customFormat="false" ht="12.75" hidden="false" customHeight="false" outlineLevel="0" collapsed="false">
      <c r="A748" s="56" t="n">
        <f aca="false">A747+1</f>
        <v>35934</v>
      </c>
      <c r="B748" s="4"/>
      <c r="C748" s="56"/>
      <c r="D748" s="28" t="n">
        <f aca="false">VLOOKUP($A748,cash,D$4,FALSE())</f>
        <v>2.16</v>
      </c>
      <c r="E748" s="28"/>
      <c r="F748" s="13" t="n">
        <f aca="false">IF(D748&lt;F729,F729-D748,0)</f>
        <v>0.11</v>
      </c>
      <c r="G748" s="41" t="n">
        <f aca="false">IF(D748&gt;F729,D748-F729,0)</f>
        <v>0</v>
      </c>
      <c r="H748" s="73"/>
      <c r="I748" s="73"/>
      <c r="J748" s="73"/>
    </row>
    <row r="749" customFormat="false" ht="12.75" hidden="false" customHeight="false" outlineLevel="0" collapsed="false">
      <c r="A749" s="56" t="n">
        <f aca="false">A748+1</f>
        <v>35935</v>
      </c>
      <c r="B749" s="4"/>
      <c r="C749" s="56"/>
      <c r="D749" s="28" t="n">
        <f aca="false">VLOOKUP($A749,cash,D$4,FALSE())</f>
        <v>2.175</v>
      </c>
      <c r="E749" s="28"/>
      <c r="F749" s="13" t="n">
        <f aca="false">IF(D749&lt;F729,F729-D749,0)</f>
        <v>0.0950000000000002</v>
      </c>
      <c r="G749" s="41" t="n">
        <f aca="false">IF(D749&gt;F729,D749-F729,0)</f>
        <v>0</v>
      </c>
      <c r="H749" s="73"/>
      <c r="I749" s="73"/>
      <c r="J749" s="73"/>
    </row>
    <row r="750" customFormat="false" ht="12.75" hidden="false" customHeight="false" outlineLevel="0" collapsed="false">
      <c r="A750" s="56" t="n">
        <f aca="false">A749+1</f>
        <v>35936</v>
      </c>
      <c r="B750" s="4"/>
      <c r="C750" s="56"/>
      <c r="D750" s="28" t="n">
        <f aca="false">VLOOKUP($A750,cash,D$4,FALSE())</f>
        <v>2.105</v>
      </c>
      <c r="E750" s="28"/>
      <c r="F750" s="13" t="n">
        <f aca="false">IF(D750&lt;F729,F729-D750,0)</f>
        <v>0.165</v>
      </c>
      <c r="G750" s="41" t="n">
        <f aca="false">IF(D750&gt;F729,D750-F729,0)</f>
        <v>0</v>
      </c>
      <c r="H750" s="73"/>
      <c r="I750" s="73"/>
      <c r="J750" s="73"/>
    </row>
    <row r="751" customFormat="false" ht="12.75" hidden="false" customHeight="false" outlineLevel="0" collapsed="false">
      <c r="A751" s="56" t="n">
        <f aca="false">A750+1</f>
        <v>35937</v>
      </c>
      <c r="B751" s="4"/>
      <c r="C751" s="56"/>
      <c r="D751" s="28" t="n">
        <f aca="false">VLOOKUP($A751,cash,D$4,FALSE())</f>
        <v>2.01</v>
      </c>
      <c r="E751" s="28"/>
      <c r="F751" s="13" t="n">
        <f aca="false">IF(D751&lt;F729,F729-D751,0)</f>
        <v>0.26</v>
      </c>
      <c r="G751" s="41" t="n">
        <f aca="false">IF(D751&gt;F729,D751-F729,0)</f>
        <v>0</v>
      </c>
      <c r="H751" s="73"/>
      <c r="I751" s="73"/>
      <c r="J751" s="73"/>
    </row>
    <row r="752" customFormat="false" ht="12.75" hidden="false" customHeight="false" outlineLevel="0" collapsed="false">
      <c r="A752" s="56" t="n">
        <f aca="false">A751+1</f>
        <v>35938</v>
      </c>
      <c r="B752" s="4"/>
      <c r="C752" s="56"/>
      <c r="D752" s="28" t="n">
        <f aca="false">VLOOKUP($A752,cash,D$4,FALSE())</f>
        <v>2.01</v>
      </c>
      <c r="E752" s="28"/>
      <c r="F752" s="13" t="n">
        <f aca="false">IF(D752&lt;F729,F729-D752,0)</f>
        <v>0.26</v>
      </c>
      <c r="G752" s="41" t="n">
        <f aca="false">IF(D752&gt;F729,D752-F729,0)</f>
        <v>0</v>
      </c>
      <c r="H752" s="73"/>
      <c r="I752" s="73"/>
      <c r="J752" s="73"/>
    </row>
    <row r="753" customFormat="false" ht="12.75" hidden="false" customHeight="false" outlineLevel="0" collapsed="false">
      <c r="A753" s="56" t="n">
        <f aca="false">A752+1</f>
        <v>35939</v>
      </c>
      <c r="B753" s="4"/>
      <c r="C753" s="56"/>
      <c r="D753" s="28" t="n">
        <f aca="false">VLOOKUP($A753,cash,D$4,FALSE())</f>
        <v>2.01</v>
      </c>
      <c r="E753" s="28"/>
      <c r="F753" s="13" t="n">
        <f aca="false">IF(D753&lt;F729,F729-D753,0)</f>
        <v>0.26</v>
      </c>
      <c r="G753" s="41" t="n">
        <f aca="false">IF(D753&gt;F729,D753-F729,0)</f>
        <v>0</v>
      </c>
      <c r="H753" s="73"/>
      <c r="I753" s="73"/>
      <c r="J753" s="73"/>
    </row>
    <row r="754" customFormat="false" ht="12.75" hidden="false" customHeight="false" outlineLevel="0" collapsed="false">
      <c r="A754" s="56" t="n">
        <f aca="false">A753+1</f>
        <v>35940</v>
      </c>
      <c r="B754" s="4"/>
      <c r="C754" s="56"/>
      <c r="D754" s="28" t="n">
        <f aca="false">VLOOKUP($A754,cash,D$4,FALSE())</f>
        <v>2.01</v>
      </c>
      <c r="E754" s="28"/>
      <c r="F754" s="13" t="n">
        <f aca="false">IF(D754&lt;F729,F729-D754,0)</f>
        <v>0.26</v>
      </c>
      <c r="G754" s="41" t="n">
        <f aca="false">IF(D754&gt;F729,D754-F729,0)</f>
        <v>0</v>
      </c>
      <c r="H754" s="73"/>
      <c r="I754" s="73"/>
      <c r="J754" s="73"/>
    </row>
    <row r="755" customFormat="false" ht="12.75" hidden="false" customHeight="false" outlineLevel="0" collapsed="false">
      <c r="A755" s="56" t="n">
        <f aca="false">A754+1</f>
        <v>35941</v>
      </c>
      <c r="B755" s="4"/>
      <c r="C755" s="56"/>
      <c r="D755" s="28" t="n">
        <f aca="false">VLOOKUP($A755,cash,D$4,FALSE())</f>
        <v>2.09</v>
      </c>
      <c r="E755" s="28"/>
      <c r="F755" s="13" t="n">
        <f aca="false">IF(D755&lt;F729,F729-D755,0)</f>
        <v>0.18</v>
      </c>
      <c r="G755" s="41" t="n">
        <f aca="false">IF(D755&gt;F729,D755-F729,0)</f>
        <v>0</v>
      </c>
      <c r="H755" s="73"/>
      <c r="I755" s="73"/>
      <c r="J755" s="73"/>
    </row>
    <row r="756" customFormat="false" ht="12.75" hidden="false" customHeight="false" outlineLevel="0" collapsed="false">
      <c r="A756" s="56" t="n">
        <f aca="false">A755+1</f>
        <v>35942</v>
      </c>
      <c r="B756" s="4"/>
      <c r="C756" s="56"/>
      <c r="D756" s="28" t="n">
        <f aca="false">VLOOKUP($A756,cash,D$4,FALSE())</f>
        <v>2.08</v>
      </c>
      <c r="E756" s="28"/>
      <c r="F756" s="13" t="n">
        <f aca="false">IF(D756&lt;F729,F729-D756,0)</f>
        <v>0.19</v>
      </c>
      <c r="G756" s="41" t="n">
        <f aca="false">IF(D756&gt;F729,D756-F729,0)</f>
        <v>0</v>
      </c>
      <c r="H756" s="73"/>
      <c r="I756" s="73"/>
      <c r="J756" s="73"/>
    </row>
    <row r="757" customFormat="false" ht="12.75" hidden="false" customHeight="false" outlineLevel="0" collapsed="false">
      <c r="A757" s="56" t="n">
        <f aca="false">A756+1</f>
        <v>35943</v>
      </c>
      <c r="B757" s="4"/>
      <c r="C757" s="56"/>
      <c r="D757" s="28" t="n">
        <f aca="false">VLOOKUP($A757,cash,D$4,FALSE())</f>
        <v>2.085</v>
      </c>
      <c r="E757" s="28"/>
      <c r="F757" s="13" t="n">
        <f aca="false">IF(D757&lt;F729,F729-D757,0)</f>
        <v>0.185</v>
      </c>
      <c r="G757" s="41" t="n">
        <f aca="false">IF(D757&gt;F729,D757-F729,0)</f>
        <v>0</v>
      </c>
      <c r="H757" s="73"/>
      <c r="I757" s="73"/>
      <c r="J757" s="73"/>
    </row>
    <row r="758" customFormat="false" ht="12.75" hidden="false" customHeight="false" outlineLevel="0" collapsed="false">
      <c r="A758" s="56" t="n">
        <f aca="false">A757+1</f>
        <v>35944</v>
      </c>
      <c r="B758" s="4"/>
      <c r="C758" s="56"/>
      <c r="D758" s="28" t="n">
        <f aca="false">VLOOKUP($A758,cash,D$4,FALSE())</f>
        <v>2.115</v>
      </c>
      <c r="E758" s="28"/>
      <c r="F758" s="13" t="n">
        <f aca="false">IF(D758&lt;F729,F729-D758,0)</f>
        <v>0.155</v>
      </c>
      <c r="G758" s="41" t="n">
        <f aca="false">IF(D758&gt;F729,D758-F729,0)</f>
        <v>0</v>
      </c>
      <c r="H758" s="73"/>
      <c r="I758" s="73"/>
      <c r="J758" s="73"/>
    </row>
    <row r="759" customFormat="false" ht="12.75" hidden="false" customHeight="false" outlineLevel="0" collapsed="false">
      <c r="A759" s="56" t="n">
        <f aca="false">A758+1</f>
        <v>35945</v>
      </c>
      <c r="B759" s="4"/>
      <c r="C759" s="56"/>
      <c r="D759" s="28" t="n">
        <f aca="false">VLOOKUP($A759,cash,D$4,FALSE())</f>
        <v>2.115</v>
      </c>
      <c r="E759" s="28"/>
      <c r="F759" s="13" t="n">
        <f aca="false">IF(D759&lt;F729,F729-D759,0)</f>
        <v>0.155</v>
      </c>
      <c r="G759" s="41" t="n">
        <f aca="false">IF(D759&gt;F729,D759-F729,0)</f>
        <v>0</v>
      </c>
      <c r="H759" s="73"/>
      <c r="I759" s="73"/>
      <c r="J759" s="73"/>
    </row>
    <row r="760" customFormat="false" ht="13.5" hidden="false" customHeight="false" outlineLevel="0" collapsed="false">
      <c r="A760" s="56" t="n">
        <f aca="false">A759+1</f>
        <v>35946</v>
      </c>
      <c r="B760" s="4"/>
      <c r="C760" s="56"/>
      <c r="D760" s="28" t="n">
        <f aca="false">VLOOKUP($A760,cash,D$4,FALSE())</f>
        <v>2.115</v>
      </c>
      <c r="E760" s="28"/>
      <c r="F760" s="78" t="n">
        <f aca="false">IF(D760&lt;F729,F729-D760,0)</f>
        <v>0.155</v>
      </c>
      <c r="G760" s="79" t="n">
        <f aca="false">IF(D760&gt;F729,D760-F729,0)</f>
        <v>0</v>
      </c>
      <c r="H760" s="73"/>
      <c r="I760" s="73"/>
      <c r="J760" s="73"/>
    </row>
    <row r="761" customFormat="false" ht="13.5" hidden="false" customHeight="false" outlineLevel="0" collapsed="false">
      <c r="A761" s="56"/>
      <c r="B761" s="4"/>
      <c r="C761" s="56"/>
      <c r="D761" s="28"/>
      <c r="E761" s="28"/>
      <c r="F761" s="72" t="n">
        <f aca="false">AVERAGE(F730:F760)</f>
        <v>0.148709677419355</v>
      </c>
      <c r="G761" s="72" t="n">
        <f aca="false">AVERAGE(G730:G760)</f>
        <v>0</v>
      </c>
    </row>
    <row r="762" customFormat="false" ht="12.75" hidden="false" customHeight="false" outlineLevel="0" collapsed="false">
      <c r="A762" s="56"/>
      <c r="B762" s="4"/>
      <c r="C762" s="56"/>
      <c r="D762" s="28"/>
      <c r="E762" s="28"/>
    </row>
    <row r="763" customFormat="false" ht="12.75" hidden="false" customHeight="false" outlineLevel="0" collapsed="false">
      <c r="A763" s="56"/>
      <c r="B763" s="4"/>
      <c r="C763" s="56"/>
      <c r="D763" s="28"/>
      <c r="E763" s="28"/>
    </row>
    <row r="764" customFormat="false" ht="12.75" hidden="false" customHeight="false" outlineLevel="0" collapsed="false">
      <c r="A764" s="56"/>
      <c r="B764" s="4"/>
      <c r="C764" s="56" t="n">
        <v>35947</v>
      </c>
      <c r="G764" s="73"/>
      <c r="H764" s="73"/>
      <c r="I764" s="73"/>
      <c r="J764" s="73"/>
      <c r="K764" s="75"/>
      <c r="L764" s="75"/>
    </row>
    <row r="765" customFormat="false" ht="12.75" hidden="false" customHeight="false" outlineLevel="0" collapsed="false">
      <c r="A765" s="56" t="n">
        <f aca="false">C764</f>
        <v>35947</v>
      </c>
      <c r="B765" s="4"/>
      <c r="C765" s="56"/>
      <c r="D765" s="28" t="n">
        <f aca="false">VLOOKUP($A765,cash,D$4,FALSE())</f>
        <v>2.165</v>
      </c>
      <c r="E765" s="28"/>
      <c r="G765" s="73"/>
      <c r="H765" s="73"/>
      <c r="I765" s="73"/>
      <c r="J765" s="73"/>
      <c r="K765" s="75"/>
      <c r="L765" s="75"/>
    </row>
    <row r="766" customFormat="false" ht="12.75" hidden="false" customHeight="false" outlineLevel="0" collapsed="false">
      <c r="A766" s="56" t="n">
        <f aca="false">A765+1</f>
        <v>35948</v>
      </c>
      <c r="B766" s="4"/>
      <c r="C766" s="56"/>
      <c r="D766" s="28" t="n">
        <f aca="false">VLOOKUP($A766,cash,D$4,FALSE())</f>
        <v>2.19</v>
      </c>
      <c r="E766" s="28"/>
      <c r="G766" s="73"/>
      <c r="H766" s="73"/>
      <c r="I766" s="73"/>
      <c r="J766" s="73"/>
    </row>
    <row r="767" customFormat="false" ht="12.75" hidden="false" customHeight="false" outlineLevel="0" collapsed="false">
      <c r="A767" s="56" t="n">
        <f aca="false">A766+1</f>
        <v>35949</v>
      </c>
      <c r="B767" s="4"/>
      <c r="C767" s="56"/>
      <c r="D767" s="28" t="n">
        <f aca="false">VLOOKUP($A767,cash,D$4,FALSE())</f>
        <v>2.12</v>
      </c>
      <c r="E767" s="28"/>
      <c r="G767" s="73"/>
      <c r="H767" s="73"/>
      <c r="I767" s="73"/>
      <c r="J767" s="73"/>
    </row>
    <row r="768" customFormat="false" ht="12.75" hidden="false" customHeight="false" outlineLevel="0" collapsed="false">
      <c r="A768" s="56" t="n">
        <f aca="false">A767+1</f>
        <v>35950</v>
      </c>
      <c r="B768" s="4"/>
      <c r="C768" s="56"/>
      <c r="D768" s="28" t="n">
        <f aca="false">VLOOKUP($A768,cash,D$4,FALSE())</f>
        <v>2.035</v>
      </c>
      <c r="E768" s="28"/>
      <c r="G768" s="73"/>
      <c r="H768" s="73"/>
      <c r="I768" s="73"/>
      <c r="J768" s="73"/>
    </row>
    <row r="769" customFormat="false" ht="12.75" hidden="false" customHeight="false" outlineLevel="0" collapsed="false">
      <c r="A769" s="56" t="n">
        <f aca="false">A768+1</f>
        <v>35951</v>
      </c>
      <c r="B769" s="4"/>
      <c r="C769" s="56"/>
      <c r="D769" s="28" t="n">
        <f aca="false">VLOOKUP($A769,cash,D$4,FALSE())</f>
        <v>2.01</v>
      </c>
      <c r="E769" s="28"/>
      <c r="G769" s="73"/>
      <c r="H769" s="73"/>
      <c r="I769" s="73"/>
      <c r="J769" s="73"/>
    </row>
    <row r="770" customFormat="false" ht="12.75" hidden="false" customHeight="false" outlineLevel="0" collapsed="false">
      <c r="A770" s="56" t="n">
        <f aca="false">A769+1</f>
        <v>35952</v>
      </c>
      <c r="B770" s="4"/>
      <c r="C770" s="56"/>
      <c r="D770" s="28" t="n">
        <f aca="false">VLOOKUP($A770,cash,D$4,FALSE())</f>
        <v>2.01</v>
      </c>
      <c r="E770" s="28"/>
      <c r="G770" s="73"/>
      <c r="H770" s="73"/>
      <c r="I770" s="73"/>
      <c r="J770" s="73"/>
    </row>
    <row r="771" customFormat="false" ht="12.75" hidden="false" customHeight="false" outlineLevel="0" collapsed="false">
      <c r="A771" s="56" t="n">
        <f aca="false">A770+1</f>
        <v>35953</v>
      </c>
      <c r="B771" s="4"/>
      <c r="C771" s="56"/>
      <c r="D771" s="28" t="n">
        <f aca="false">VLOOKUP($A771,cash,D$4,FALSE())</f>
        <v>2.01</v>
      </c>
      <c r="E771" s="28"/>
      <c r="G771" s="73"/>
      <c r="H771" s="73"/>
      <c r="I771" s="73"/>
      <c r="J771" s="73"/>
    </row>
    <row r="772" customFormat="false" ht="12.75" hidden="false" customHeight="false" outlineLevel="0" collapsed="false">
      <c r="A772" s="56" t="n">
        <f aca="false">A771+1</f>
        <v>35954</v>
      </c>
      <c r="B772" s="4"/>
      <c r="C772" s="56"/>
      <c r="D772" s="28" t="n">
        <f aca="false">VLOOKUP($A772,cash,D$4,FALSE())</f>
        <v>2</v>
      </c>
      <c r="E772" s="28"/>
      <c r="G772" s="73"/>
      <c r="H772" s="73"/>
      <c r="I772" s="73"/>
      <c r="J772" s="73"/>
    </row>
    <row r="773" customFormat="false" ht="12.75" hidden="false" customHeight="false" outlineLevel="0" collapsed="false">
      <c r="A773" s="56" t="n">
        <f aca="false">A772+1</f>
        <v>35955</v>
      </c>
      <c r="B773" s="4"/>
      <c r="C773" s="56"/>
      <c r="D773" s="28" t="n">
        <f aca="false">VLOOKUP($A773,cash,D$4,FALSE())</f>
        <v>2.005</v>
      </c>
      <c r="E773" s="28"/>
      <c r="G773" s="73"/>
      <c r="H773" s="73"/>
      <c r="I773" s="73"/>
      <c r="J773" s="73"/>
    </row>
    <row r="774" customFormat="false" ht="12.75" hidden="false" customHeight="false" outlineLevel="0" collapsed="false">
      <c r="A774" s="56" t="n">
        <f aca="false">A773+1</f>
        <v>35956</v>
      </c>
      <c r="B774" s="4"/>
      <c r="C774" s="56"/>
      <c r="D774" s="28" t="n">
        <f aca="false">VLOOKUP($A774,cash,D$4,FALSE())</f>
        <v>1.97</v>
      </c>
      <c r="E774" s="28"/>
      <c r="G774" s="73"/>
      <c r="H774" s="73"/>
      <c r="I774" s="73"/>
      <c r="J774" s="73"/>
    </row>
    <row r="775" customFormat="false" ht="12.75" hidden="false" customHeight="false" outlineLevel="0" collapsed="false">
      <c r="A775" s="56" t="n">
        <f aca="false">A774+1</f>
        <v>35957</v>
      </c>
      <c r="B775" s="4"/>
      <c r="C775" s="56"/>
      <c r="D775" s="28" t="n">
        <f aca="false">VLOOKUP($A775,cash,D$4,FALSE())</f>
        <v>1.99</v>
      </c>
      <c r="E775" s="28"/>
      <c r="G775" s="73"/>
      <c r="H775" s="73"/>
      <c r="I775" s="73"/>
      <c r="J775" s="73"/>
    </row>
    <row r="776" customFormat="false" ht="12.75" hidden="false" customHeight="false" outlineLevel="0" collapsed="false">
      <c r="A776" s="56" t="n">
        <f aca="false">A775+1</f>
        <v>35958</v>
      </c>
      <c r="B776" s="4"/>
      <c r="C776" s="56"/>
      <c r="D776" s="28" t="n">
        <f aca="false">VLOOKUP($A776,cash,D$4,FALSE())</f>
        <v>2.005</v>
      </c>
      <c r="E776" s="28"/>
      <c r="G776" s="73"/>
      <c r="H776" s="73"/>
      <c r="I776" s="73"/>
      <c r="J776" s="73"/>
    </row>
    <row r="777" customFormat="false" ht="12.75" hidden="false" customHeight="false" outlineLevel="0" collapsed="false">
      <c r="A777" s="56" t="n">
        <f aca="false">A776+1</f>
        <v>35959</v>
      </c>
      <c r="B777" s="4"/>
      <c r="C777" s="56"/>
      <c r="D777" s="28" t="n">
        <f aca="false">VLOOKUP($A777,cash,D$4,FALSE())</f>
        <v>2.005</v>
      </c>
      <c r="E777" s="28"/>
      <c r="G777" s="73"/>
      <c r="H777" s="73"/>
      <c r="I777" s="73"/>
      <c r="J777" s="73"/>
    </row>
    <row r="778" customFormat="false" ht="12.75" hidden="false" customHeight="false" outlineLevel="0" collapsed="false">
      <c r="A778" s="56" t="n">
        <f aca="false">A777+1</f>
        <v>35960</v>
      </c>
      <c r="B778" s="4"/>
      <c r="C778" s="56"/>
      <c r="D778" s="28" t="n">
        <f aca="false">VLOOKUP($A778,cash,D$4,FALSE())</f>
        <v>2.005</v>
      </c>
      <c r="E778" s="28"/>
      <c r="G778" s="73"/>
      <c r="H778" s="73"/>
      <c r="I778" s="73"/>
      <c r="J778" s="73"/>
    </row>
    <row r="779" customFormat="false" ht="12.75" hidden="false" customHeight="false" outlineLevel="0" collapsed="false">
      <c r="A779" s="56" t="n">
        <f aca="false">A778+1</f>
        <v>35961</v>
      </c>
      <c r="B779" s="4"/>
      <c r="C779" s="56"/>
      <c r="D779" s="28" t="n">
        <f aca="false">VLOOKUP($A779,cash,D$4,FALSE())</f>
        <v>2.085</v>
      </c>
      <c r="E779" s="28"/>
      <c r="G779" s="73"/>
      <c r="H779" s="73"/>
      <c r="I779" s="73"/>
      <c r="J779" s="73"/>
    </row>
    <row r="780" customFormat="false" ht="12.75" hidden="false" customHeight="false" outlineLevel="0" collapsed="false">
      <c r="A780" s="56" t="n">
        <f aca="false">A779+1</f>
        <v>35962</v>
      </c>
      <c r="B780" s="4"/>
      <c r="C780" s="56"/>
      <c r="D780" s="28" t="n">
        <f aca="false">VLOOKUP($A780,cash,D$4,FALSE())</f>
        <v>2.09</v>
      </c>
      <c r="E780" s="28"/>
      <c r="G780" s="73"/>
      <c r="H780" s="73"/>
      <c r="I780" s="73"/>
      <c r="J780" s="73"/>
    </row>
    <row r="781" customFormat="false" ht="12.75" hidden="false" customHeight="false" outlineLevel="0" collapsed="false">
      <c r="A781" s="56" t="n">
        <f aca="false">A780+1</f>
        <v>35963</v>
      </c>
      <c r="B781" s="4"/>
      <c r="C781" s="56"/>
      <c r="D781" s="28" t="n">
        <f aca="false">VLOOKUP($A781,cash,D$4,FALSE())</f>
        <v>2.025</v>
      </c>
      <c r="E781" s="28"/>
      <c r="G781" s="73"/>
      <c r="H781" s="73"/>
      <c r="I781" s="73"/>
      <c r="J781" s="73"/>
    </row>
    <row r="782" customFormat="false" ht="12.75" hidden="false" customHeight="false" outlineLevel="0" collapsed="false">
      <c r="A782" s="56" t="n">
        <f aca="false">A781+1</f>
        <v>35964</v>
      </c>
      <c r="B782" s="4"/>
      <c r="C782" s="56"/>
      <c r="D782" s="28" t="n">
        <f aca="false">VLOOKUP($A782,cash,D$4,FALSE())</f>
        <v>2.15</v>
      </c>
      <c r="E782" s="28"/>
      <c r="G782" s="73"/>
      <c r="H782" s="73"/>
      <c r="I782" s="73"/>
      <c r="J782" s="73"/>
    </row>
    <row r="783" customFormat="false" ht="12.75" hidden="false" customHeight="false" outlineLevel="0" collapsed="false">
      <c r="A783" s="56" t="n">
        <f aca="false">A782+1</f>
        <v>35965</v>
      </c>
      <c r="B783" s="4"/>
      <c r="C783" s="56"/>
      <c r="D783" s="28" t="n">
        <f aca="false">VLOOKUP($A783,cash,D$4,FALSE())</f>
        <v>2.195</v>
      </c>
      <c r="E783" s="28"/>
      <c r="G783" s="73"/>
      <c r="H783" s="73"/>
      <c r="I783" s="73"/>
      <c r="J783" s="73"/>
    </row>
    <row r="784" customFormat="false" ht="12.75" hidden="false" customHeight="false" outlineLevel="0" collapsed="false">
      <c r="A784" s="56" t="n">
        <f aca="false">A783+1</f>
        <v>35966</v>
      </c>
      <c r="B784" s="4"/>
      <c r="C784" s="56"/>
      <c r="D784" s="28" t="n">
        <f aca="false">VLOOKUP($A784,cash,D$4,FALSE())</f>
        <v>2.195</v>
      </c>
      <c r="E784" s="28"/>
      <c r="G784" s="73"/>
      <c r="H784" s="73"/>
      <c r="I784" s="73"/>
      <c r="J784" s="73"/>
    </row>
    <row r="785" customFormat="false" ht="12.75" hidden="false" customHeight="false" outlineLevel="0" collapsed="false">
      <c r="A785" s="56" t="n">
        <f aca="false">A784+1</f>
        <v>35967</v>
      </c>
      <c r="B785" s="4"/>
      <c r="C785" s="56"/>
      <c r="D785" s="28" t="n">
        <f aca="false">VLOOKUP($A785,cash,D$4,FALSE())</f>
        <v>2.195</v>
      </c>
      <c r="E785" s="28"/>
      <c r="G785" s="73"/>
      <c r="H785" s="73"/>
      <c r="I785" s="73"/>
      <c r="J785" s="73"/>
    </row>
    <row r="786" customFormat="false" ht="12.75" hidden="false" customHeight="false" outlineLevel="0" collapsed="false">
      <c r="A786" s="56" t="n">
        <f aca="false">A785+1</f>
        <v>35968</v>
      </c>
      <c r="B786" s="4"/>
      <c r="C786" s="56"/>
      <c r="D786" s="28" t="n">
        <f aca="false">VLOOKUP($A786,cash,D$4,FALSE())</f>
        <v>2.345</v>
      </c>
      <c r="E786" s="28"/>
      <c r="G786" s="73"/>
      <c r="H786" s="73"/>
      <c r="I786" s="73"/>
      <c r="J786" s="73"/>
    </row>
    <row r="787" customFormat="false" ht="12.75" hidden="false" customHeight="false" outlineLevel="0" collapsed="false">
      <c r="A787" s="56" t="n">
        <f aca="false">A786+1</f>
        <v>35969</v>
      </c>
      <c r="B787" s="4"/>
      <c r="C787" s="56"/>
      <c r="D787" s="28" t="n">
        <f aca="false">VLOOKUP($A787,cash,D$4,FALSE())</f>
        <v>2.37</v>
      </c>
      <c r="E787" s="28"/>
      <c r="G787" s="73"/>
      <c r="H787" s="73"/>
      <c r="I787" s="73"/>
      <c r="J787" s="73"/>
    </row>
    <row r="788" customFormat="false" ht="12.75" hidden="false" customHeight="false" outlineLevel="0" collapsed="false">
      <c r="A788" s="56" t="n">
        <f aca="false">A787+1</f>
        <v>35970</v>
      </c>
      <c r="B788" s="4"/>
      <c r="C788" s="56"/>
      <c r="D788" s="28" t="n">
        <f aca="false">VLOOKUP($A788,cash,D$4,FALSE())</f>
        <v>2.405</v>
      </c>
      <c r="E788" s="28"/>
      <c r="G788" s="73"/>
      <c r="H788" s="73"/>
      <c r="I788" s="73"/>
      <c r="J788" s="73"/>
    </row>
    <row r="789" customFormat="false" ht="12.75" hidden="false" customHeight="false" outlineLevel="0" collapsed="false">
      <c r="A789" s="56" t="n">
        <f aca="false">A788+1</f>
        <v>35971</v>
      </c>
      <c r="B789" s="4"/>
      <c r="C789" s="56"/>
      <c r="D789" s="28" t="n">
        <f aca="false">VLOOKUP($A789,cash,D$4,FALSE())</f>
        <v>2.38</v>
      </c>
      <c r="E789" s="28"/>
      <c r="G789" s="73"/>
      <c r="H789" s="73"/>
      <c r="I789" s="73"/>
      <c r="J789" s="73"/>
    </row>
    <row r="790" customFormat="false" ht="12.75" hidden="false" customHeight="false" outlineLevel="0" collapsed="false">
      <c r="A790" s="56" t="n">
        <f aca="false">A789+1</f>
        <v>35972</v>
      </c>
      <c r="B790" s="4"/>
      <c r="C790" s="56"/>
      <c r="D790" s="28" t="n">
        <f aca="false">VLOOKUP($A790,cash,D$4,FALSE())</f>
        <v>2.405</v>
      </c>
      <c r="E790" s="28"/>
      <c r="G790" s="73"/>
      <c r="H790" s="73"/>
      <c r="I790" s="73"/>
      <c r="J790" s="73"/>
    </row>
    <row r="791" customFormat="false" ht="12.75" hidden="false" customHeight="false" outlineLevel="0" collapsed="false">
      <c r="A791" s="56" t="n">
        <f aca="false">A790+1</f>
        <v>35973</v>
      </c>
      <c r="B791" s="4"/>
      <c r="C791" s="56"/>
      <c r="D791" s="28" t="n">
        <f aca="false">VLOOKUP($A791,cash,D$4,FALSE())</f>
        <v>2.405</v>
      </c>
      <c r="E791" s="28"/>
      <c r="G791" s="73"/>
      <c r="H791" s="73"/>
      <c r="I791" s="73"/>
      <c r="J791" s="73"/>
    </row>
    <row r="792" customFormat="false" ht="12.75" hidden="false" customHeight="false" outlineLevel="0" collapsed="false">
      <c r="A792" s="56" t="n">
        <f aca="false">A791+1</f>
        <v>35974</v>
      </c>
      <c r="B792" s="4"/>
      <c r="C792" s="56"/>
      <c r="D792" s="28" t="n">
        <f aca="false">VLOOKUP($A792,cash,D$4,FALSE())</f>
        <v>2.405</v>
      </c>
      <c r="E792" s="28"/>
      <c r="G792" s="73"/>
      <c r="H792" s="73"/>
      <c r="I792" s="73"/>
      <c r="J792" s="73"/>
    </row>
    <row r="793" customFormat="false" ht="12.75" hidden="false" customHeight="false" outlineLevel="0" collapsed="false">
      <c r="A793" s="56" t="n">
        <f aca="false">A792+1</f>
        <v>35975</v>
      </c>
      <c r="B793" s="4"/>
      <c r="C793" s="56"/>
      <c r="D793" s="28" t="n">
        <f aca="false">VLOOKUP($A793,cash,D$4,FALSE())</f>
        <v>2.38</v>
      </c>
      <c r="E793" s="28"/>
      <c r="G793" s="73"/>
      <c r="H793" s="73"/>
      <c r="I793" s="73"/>
      <c r="J793" s="73"/>
    </row>
    <row r="794" customFormat="false" ht="12.75" hidden="false" customHeight="false" outlineLevel="0" collapsed="false">
      <c r="A794" s="56" t="n">
        <f aca="false">A793+1</f>
        <v>35976</v>
      </c>
      <c r="B794" s="4"/>
      <c r="C794" s="56"/>
      <c r="D794" s="28" t="n">
        <f aca="false">VLOOKUP($A794,cash,D$4,FALSE())</f>
        <v>2.365</v>
      </c>
      <c r="E794" s="28"/>
      <c r="G794" s="73"/>
      <c r="H794" s="73"/>
      <c r="I794" s="73"/>
      <c r="J794" s="73"/>
    </row>
    <row r="795" customFormat="false" ht="12.75" hidden="false" customHeight="false" outlineLevel="0" collapsed="false">
      <c r="A795" s="56"/>
      <c r="B795" s="4"/>
      <c r="C795" s="56"/>
      <c r="D795" s="28"/>
      <c r="E795" s="28"/>
      <c r="G795" s="73"/>
      <c r="H795" s="73"/>
    </row>
    <row r="796" customFormat="false" ht="12.75" hidden="false" customHeight="false" outlineLevel="0" collapsed="false">
      <c r="A796" s="56"/>
      <c r="B796" s="4"/>
      <c r="C796" s="56"/>
      <c r="D796" s="28"/>
      <c r="E796" s="28"/>
    </row>
    <row r="797" customFormat="false" ht="12.75" hidden="false" customHeight="false" outlineLevel="0" collapsed="false">
      <c r="A797" s="56"/>
      <c r="B797" s="4"/>
      <c r="C797" s="56"/>
      <c r="D797" s="28"/>
      <c r="E797" s="28"/>
    </row>
    <row r="798" customFormat="false" ht="13.5" hidden="false" customHeight="false" outlineLevel="0" collapsed="false">
      <c r="A798" s="56"/>
      <c r="B798" s="4"/>
      <c r="C798" s="56" t="n">
        <v>35977</v>
      </c>
      <c r="F798" s="72" t="n">
        <f aca="false">VLOOKUP($C798,index,2,FALSE())</f>
        <v>2.37</v>
      </c>
      <c r="H798" s="73"/>
      <c r="I798" s="73"/>
      <c r="J798" s="73"/>
      <c r="K798" s="75"/>
      <c r="L798" s="75"/>
    </row>
    <row r="799" customFormat="false" ht="13.5" hidden="false" customHeight="false" outlineLevel="0" collapsed="false">
      <c r="A799" s="56" t="n">
        <f aca="false">C798</f>
        <v>35977</v>
      </c>
      <c r="B799" s="4"/>
      <c r="C799" s="56"/>
      <c r="D799" s="28" t="n">
        <f aca="false">VLOOKUP($A799,cash,D$4,FALSE())</f>
        <v>2.465</v>
      </c>
      <c r="E799" s="28"/>
      <c r="F799" s="14" t="n">
        <f aca="false">IF(D799&lt;F798,F798-D799,0)</f>
        <v>0</v>
      </c>
      <c r="G799" s="36" t="n">
        <f aca="false">IF(D799&gt;F798,D799-F798,0)</f>
        <v>0.0949999999999998</v>
      </c>
      <c r="H799" s="73"/>
      <c r="I799" s="73"/>
      <c r="J799" s="73"/>
      <c r="K799" s="75"/>
      <c r="L799" s="75"/>
    </row>
    <row r="800" customFormat="false" ht="12.75" hidden="false" customHeight="false" outlineLevel="0" collapsed="false">
      <c r="A800" s="56" t="n">
        <f aca="false">A799+1</f>
        <v>35978</v>
      </c>
      <c r="B800" s="4"/>
      <c r="C800" s="56"/>
      <c r="D800" s="28" t="n">
        <f aca="false">VLOOKUP($A800,cash,D$4,FALSE())</f>
        <v>2.36</v>
      </c>
      <c r="E800" s="28"/>
      <c r="F800" s="13" t="n">
        <f aca="false">IF(D800&lt;F798,F798-D800,0)</f>
        <v>0.0100000000000002</v>
      </c>
      <c r="G800" s="41" t="n">
        <f aca="false">IF(D800&gt;F798,D800-F798,0)</f>
        <v>0</v>
      </c>
      <c r="H800" s="73"/>
      <c r="I800" s="73"/>
      <c r="J800" s="73"/>
    </row>
    <row r="801" customFormat="false" ht="12.75" hidden="false" customHeight="false" outlineLevel="0" collapsed="false">
      <c r="A801" s="56" t="n">
        <f aca="false">A800+1</f>
        <v>35979</v>
      </c>
      <c r="B801" s="4"/>
      <c r="C801" s="56"/>
      <c r="D801" s="28" t="n">
        <f aca="false">VLOOKUP($A801,cash,D$4,FALSE())</f>
        <v>2.36</v>
      </c>
      <c r="E801" s="28"/>
      <c r="F801" s="13" t="n">
        <f aca="false">IF(D801&lt;F798,F798-D801,0)</f>
        <v>0.0100000000000002</v>
      </c>
      <c r="G801" s="41" t="n">
        <f aca="false">IF(D801&gt;F798,D801-F798,0)</f>
        <v>0</v>
      </c>
      <c r="H801" s="73"/>
      <c r="I801" s="73"/>
      <c r="J801" s="73"/>
    </row>
    <row r="802" customFormat="false" ht="12.75" hidden="false" customHeight="false" outlineLevel="0" collapsed="false">
      <c r="A802" s="56" t="n">
        <f aca="false">A801+1</f>
        <v>35980</v>
      </c>
      <c r="B802" s="4"/>
      <c r="C802" s="56"/>
      <c r="D802" s="28" t="n">
        <f aca="false">VLOOKUP($A802,cash,D$4,FALSE())</f>
        <v>2.36</v>
      </c>
      <c r="E802" s="28"/>
      <c r="F802" s="13" t="n">
        <f aca="false">IF(D802&lt;F798,F798-D802,0)</f>
        <v>0.0100000000000002</v>
      </c>
      <c r="G802" s="41" t="n">
        <f aca="false">IF(D802&gt;F798,D802-F798,0)</f>
        <v>0</v>
      </c>
      <c r="H802" s="73"/>
      <c r="I802" s="73"/>
      <c r="J802" s="73"/>
    </row>
    <row r="803" customFormat="false" ht="12.75" hidden="false" customHeight="false" outlineLevel="0" collapsed="false">
      <c r="A803" s="56" t="n">
        <f aca="false">A802+1</f>
        <v>35981</v>
      </c>
      <c r="B803" s="4"/>
      <c r="C803" s="56"/>
      <c r="D803" s="28" t="n">
        <f aca="false">VLOOKUP($A803,cash,D$4,FALSE())</f>
        <v>2.36</v>
      </c>
      <c r="E803" s="28"/>
      <c r="F803" s="13" t="n">
        <f aca="false">IF(D803&lt;F798,F798-D803,0)</f>
        <v>0.0100000000000002</v>
      </c>
      <c r="G803" s="41" t="n">
        <f aca="false">IF(D803&gt;F798,D803-F798,0)</f>
        <v>0</v>
      </c>
      <c r="H803" s="73"/>
      <c r="I803" s="73"/>
      <c r="J803" s="73"/>
    </row>
    <row r="804" customFormat="false" ht="12.75" hidden="false" customHeight="false" outlineLevel="0" collapsed="false">
      <c r="A804" s="56" t="n">
        <f aca="false">A803+1</f>
        <v>35982</v>
      </c>
      <c r="B804" s="4"/>
      <c r="C804" s="56"/>
      <c r="D804" s="28" t="n">
        <f aca="false">VLOOKUP($A804,cash,D$4,FALSE())</f>
        <v>2.37</v>
      </c>
      <c r="E804" s="28"/>
      <c r="F804" s="13" t="n">
        <f aca="false">IF(D804&lt;F798,F798-D804,0)</f>
        <v>0</v>
      </c>
      <c r="G804" s="41" t="n">
        <f aca="false">IF(D804&gt;F798,D804-F798,0)</f>
        <v>0</v>
      </c>
      <c r="H804" s="73"/>
      <c r="I804" s="73"/>
      <c r="J804" s="73"/>
    </row>
    <row r="805" customFormat="false" ht="12.75" hidden="false" customHeight="false" outlineLevel="0" collapsed="false">
      <c r="A805" s="56" t="n">
        <f aca="false">A804+1</f>
        <v>35983</v>
      </c>
      <c r="B805" s="4"/>
      <c r="C805" s="56"/>
      <c r="D805" s="28" t="n">
        <f aca="false">VLOOKUP($A805,cash,D$4,FALSE())</f>
        <v>2.34</v>
      </c>
      <c r="E805" s="28"/>
      <c r="F805" s="13" t="n">
        <f aca="false">IF(D805&lt;F798,F798-D805,0)</f>
        <v>0.0300000000000003</v>
      </c>
      <c r="G805" s="41" t="n">
        <f aca="false">IF(D805&gt;F798,D805-F798,0)</f>
        <v>0</v>
      </c>
      <c r="H805" s="73"/>
      <c r="I805" s="73"/>
      <c r="J805" s="73"/>
    </row>
    <row r="806" customFormat="false" ht="12.75" hidden="false" customHeight="false" outlineLevel="0" collapsed="false">
      <c r="A806" s="56" t="n">
        <f aca="false">A805+1</f>
        <v>35984</v>
      </c>
      <c r="B806" s="4"/>
      <c r="C806" s="56"/>
      <c r="D806" s="28" t="n">
        <f aca="false">VLOOKUP($A806,cash,D$4,FALSE())</f>
        <v>2.38</v>
      </c>
      <c r="E806" s="28"/>
      <c r="F806" s="13" t="n">
        <f aca="false">IF(D806&lt;F798,F798-D806,0)</f>
        <v>0</v>
      </c>
      <c r="G806" s="41" t="n">
        <f aca="false">IF(D806&gt;F798,D806-F798,0)</f>
        <v>0.00999999999999979</v>
      </c>
      <c r="H806" s="73"/>
      <c r="I806" s="73"/>
      <c r="J806" s="73"/>
    </row>
    <row r="807" customFormat="false" ht="12.75" hidden="false" customHeight="false" outlineLevel="0" collapsed="false">
      <c r="A807" s="56" t="n">
        <f aca="false">A806+1</f>
        <v>35985</v>
      </c>
      <c r="B807" s="4"/>
      <c r="C807" s="56"/>
      <c r="D807" s="28" t="n">
        <f aca="false">VLOOKUP($A807,cash,D$4,FALSE())</f>
        <v>2.37</v>
      </c>
      <c r="E807" s="28"/>
      <c r="F807" s="13" t="n">
        <f aca="false">IF(D807&lt;F798,F798-D807,0)</f>
        <v>0</v>
      </c>
      <c r="G807" s="41" t="n">
        <f aca="false">IF(D807&gt;F798,D807-F798,0)</f>
        <v>0</v>
      </c>
      <c r="H807" s="73"/>
      <c r="I807" s="73"/>
      <c r="J807" s="73"/>
    </row>
    <row r="808" customFormat="false" ht="12.75" hidden="false" customHeight="false" outlineLevel="0" collapsed="false">
      <c r="A808" s="56" t="n">
        <f aca="false">A807+1</f>
        <v>35986</v>
      </c>
      <c r="B808" s="4"/>
      <c r="C808" s="56"/>
      <c r="D808" s="28" t="n">
        <f aca="false">VLOOKUP($A808,cash,D$4,FALSE())</f>
        <v>2.315</v>
      </c>
      <c r="E808" s="28"/>
      <c r="F808" s="13" t="n">
        <f aca="false">IF(D808&lt;F798,F798-D808,0)</f>
        <v>0.0550000000000002</v>
      </c>
      <c r="G808" s="41" t="n">
        <f aca="false">IF(D808&gt;F798,D808-F798,0)</f>
        <v>0</v>
      </c>
      <c r="H808" s="73"/>
      <c r="I808" s="73"/>
      <c r="J808" s="73"/>
    </row>
    <row r="809" customFormat="false" ht="12.75" hidden="false" customHeight="false" outlineLevel="0" collapsed="false">
      <c r="A809" s="56" t="n">
        <f aca="false">A808+1</f>
        <v>35987</v>
      </c>
      <c r="B809" s="4"/>
      <c r="C809" s="56"/>
      <c r="D809" s="28" t="n">
        <f aca="false">VLOOKUP($A809,cash,D$4,FALSE())</f>
        <v>2.315</v>
      </c>
      <c r="E809" s="28"/>
      <c r="F809" s="13" t="n">
        <f aca="false">IF(D809&lt;F798,F798-D809,0)</f>
        <v>0.0550000000000002</v>
      </c>
      <c r="G809" s="41" t="n">
        <f aca="false">IF(D809&gt;F798,D809-F798,0)</f>
        <v>0</v>
      </c>
      <c r="H809" s="73"/>
      <c r="I809" s="73"/>
      <c r="J809" s="73"/>
    </row>
    <row r="810" customFormat="false" ht="12.75" hidden="false" customHeight="false" outlineLevel="0" collapsed="false">
      <c r="A810" s="56" t="n">
        <f aca="false">A809+1</f>
        <v>35988</v>
      </c>
      <c r="B810" s="4"/>
      <c r="C810" s="56"/>
      <c r="D810" s="28" t="n">
        <f aca="false">VLOOKUP($A810,cash,D$4,FALSE())</f>
        <v>2.315</v>
      </c>
      <c r="E810" s="28"/>
      <c r="F810" s="13" t="n">
        <f aca="false">IF(D810&lt;F798,F798-D810,0)</f>
        <v>0.0550000000000002</v>
      </c>
      <c r="G810" s="41" t="n">
        <f aca="false">IF(D810&gt;F798,D810-F798,0)</f>
        <v>0</v>
      </c>
      <c r="H810" s="73"/>
      <c r="I810" s="73"/>
      <c r="J810" s="73"/>
    </row>
    <row r="811" customFormat="false" ht="12.75" hidden="false" customHeight="false" outlineLevel="0" collapsed="false">
      <c r="A811" s="56" t="n">
        <f aca="false">A810+1</f>
        <v>35989</v>
      </c>
      <c r="B811" s="4"/>
      <c r="C811" s="56"/>
      <c r="D811" s="28" t="n">
        <f aca="false">VLOOKUP($A811,cash,D$4,FALSE())</f>
        <v>2.275</v>
      </c>
      <c r="E811" s="28"/>
      <c r="F811" s="13" t="n">
        <f aca="false">IF(D811&lt;F798,F798-D811,0)</f>
        <v>0.0950000000000002</v>
      </c>
      <c r="G811" s="41" t="n">
        <f aca="false">IF(D811&gt;F798,D811-F798,0)</f>
        <v>0</v>
      </c>
      <c r="H811" s="73"/>
      <c r="I811" s="73"/>
      <c r="J811" s="73"/>
    </row>
    <row r="812" customFormat="false" ht="12.75" hidden="false" customHeight="false" outlineLevel="0" collapsed="false">
      <c r="A812" s="56" t="n">
        <f aca="false">A811+1</f>
        <v>35990</v>
      </c>
      <c r="B812" s="4"/>
      <c r="C812" s="56"/>
      <c r="D812" s="28" t="n">
        <f aca="false">VLOOKUP($A812,cash,D$4,FALSE())</f>
        <v>2.235</v>
      </c>
      <c r="E812" s="28"/>
      <c r="F812" s="13" t="n">
        <f aca="false">IF(D812&lt;F798,F798-D812,0)</f>
        <v>0.135</v>
      </c>
      <c r="G812" s="41" t="n">
        <f aca="false">IF(D812&gt;F798,D812-F798,0)</f>
        <v>0</v>
      </c>
      <c r="H812" s="73"/>
      <c r="I812" s="73"/>
      <c r="J812" s="73"/>
    </row>
    <row r="813" customFormat="false" ht="12.75" hidden="false" customHeight="false" outlineLevel="0" collapsed="false">
      <c r="A813" s="56" t="n">
        <f aca="false">A812+1</f>
        <v>35991</v>
      </c>
      <c r="B813" s="4"/>
      <c r="C813" s="56"/>
      <c r="D813" s="28" t="n">
        <f aca="false">VLOOKUP($A813,cash,D$4,FALSE())</f>
        <v>2.215</v>
      </c>
      <c r="E813" s="28"/>
      <c r="F813" s="13" t="n">
        <f aca="false">IF(D813&lt;F798,F798-D813,0)</f>
        <v>0.155</v>
      </c>
      <c r="G813" s="41" t="n">
        <f aca="false">IF(D813&gt;F798,D813-F798,0)</f>
        <v>0</v>
      </c>
      <c r="H813" s="73"/>
      <c r="I813" s="73"/>
      <c r="J813" s="73"/>
    </row>
    <row r="814" customFormat="false" ht="12.75" hidden="false" customHeight="false" outlineLevel="0" collapsed="false">
      <c r="A814" s="56" t="n">
        <f aca="false">A813+1</f>
        <v>35992</v>
      </c>
      <c r="B814" s="4"/>
      <c r="C814" s="56"/>
      <c r="D814" s="28" t="n">
        <f aca="false">VLOOKUP($A814,cash,D$4,FALSE())</f>
        <v>2.145</v>
      </c>
      <c r="E814" s="28"/>
      <c r="F814" s="13" t="n">
        <f aca="false">IF(D814&lt;F798,F798-D814,0)</f>
        <v>0.225</v>
      </c>
      <c r="G814" s="41" t="n">
        <f aca="false">IF(D814&gt;F798,D814-F798,0)</f>
        <v>0</v>
      </c>
      <c r="H814" s="73"/>
      <c r="I814" s="73"/>
      <c r="J814" s="73"/>
    </row>
    <row r="815" customFormat="false" ht="12.75" hidden="false" customHeight="false" outlineLevel="0" collapsed="false">
      <c r="A815" s="56" t="n">
        <f aca="false">A814+1</f>
        <v>35993</v>
      </c>
      <c r="B815" s="4"/>
      <c r="C815" s="56"/>
      <c r="D815" s="28" t="n">
        <f aca="false">VLOOKUP($A815,cash,D$4,FALSE())</f>
        <v>2.155</v>
      </c>
      <c r="E815" s="28"/>
      <c r="F815" s="13" t="n">
        <f aca="false">IF(D815&lt;F798,F798-D815,0)</f>
        <v>0.215</v>
      </c>
      <c r="G815" s="41" t="n">
        <f aca="false">IF(D815&gt;F798,D815-F798,0)</f>
        <v>0</v>
      </c>
      <c r="H815" s="73"/>
      <c r="I815" s="73"/>
      <c r="J815" s="73"/>
    </row>
    <row r="816" customFormat="false" ht="12.75" hidden="false" customHeight="false" outlineLevel="0" collapsed="false">
      <c r="A816" s="56" t="n">
        <f aca="false">A815+1</f>
        <v>35994</v>
      </c>
      <c r="B816" s="4"/>
      <c r="C816" s="56"/>
      <c r="D816" s="28" t="n">
        <f aca="false">VLOOKUP($A816,cash,D$4,FALSE())</f>
        <v>2.155</v>
      </c>
      <c r="E816" s="28"/>
      <c r="F816" s="13" t="n">
        <f aca="false">IF(D816&lt;F798,F798-D816,0)</f>
        <v>0.215</v>
      </c>
      <c r="G816" s="41" t="n">
        <f aca="false">IF(D816&gt;F798,D816-F798,0)</f>
        <v>0</v>
      </c>
      <c r="H816" s="73"/>
      <c r="I816" s="73"/>
      <c r="J816" s="73"/>
    </row>
    <row r="817" customFormat="false" ht="12.75" hidden="false" customHeight="false" outlineLevel="0" collapsed="false">
      <c r="A817" s="56" t="n">
        <f aca="false">A816+1</f>
        <v>35995</v>
      </c>
      <c r="B817" s="4"/>
      <c r="C817" s="56"/>
      <c r="D817" s="28" t="n">
        <f aca="false">VLOOKUP($A817,cash,D$4,FALSE())</f>
        <v>2.155</v>
      </c>
      <c r="E817" s="28"/>
      <c r="F817" s="13" t="n">
        <f aca="false">IF(D817&lt;F798,F798-D817,0)</f>
        <v>0.215</v>
      </c>
      <c r="G817" s="41" t="n">
        <f aca="false">IF(D817&gt;F798,D817-F798,0)</f>
        <v>0</v>
      </c>
      <c r="H817" s="73"/>
      <c r="I817" s="73"/>
      <c r="J817" s="73"/>
    </row>
    <row r="818" customFormat="false" ht="12.75" hidden="false" customHeight="false" outlineLevel="0" collapsed="false">
      <c r="A818" s="56" t="n">
        <f aca="false">A817+1</f>
        <v>35996</v>
      </c>
      <c r="B818" s="4"/>
      <c r="C818" s="56"/>
      <c r="D818" s="28" t="n">
        <f aca="false">VLOOKUP($A818,cash,D$4,FALSE())</f>
        <v>2.18</v>
      </c>
      <c r="E818" s="28"/>
      <c r="F818" s="13" t="n">
        <f aca="false">IF(D818&lt;F798,F798-D818,0)</f>
        <v>0.19</v>
      </c>
      <c r="G818" s="41" t="n">
        <f aca="false">IF(D818&gt;F798,D818-F798,0)</f>
        <v>0</v>
      </c>
      <c r="H818" s="73"/>
      <c r="I818" s="73"/>
      <c r="J818" s="73"/>
    </row>
    <row r="819" customFormat="false" ht="12.75" hidden="false" customHeight="false" outlineLevel="0" collapsed="false">
      <c r="A819" s="56" t="n">
        <f aca="false">A818+1</f>
        <v>35997</v>
      </c>
      <c r="B819" s="4"/>
      <c r="C819" s="56"/>
      <c r="D819" s="28" t="n">
        <f aca="false">VLOOKUP($A819,cash,D$4,FALSE())</f>
        <v>2.07</v>
      </c>
      <c r="E819" s="28"/>
      <c r="F819" s="13" t="n">
        <f aca="false">IF(D819&lt;F798,F798-D819,0)</f>
        <v>0.3</v>
      </c>
      <c r="G819" s="41" t="n">
        <f aca="false">IF(D819&gt;F798,D819-F798,0)</f>
        <v>0</v>
      </c>
      <c r="H819" s="73"/>
      <c r="I819" s="73"/>
      <c r="J819" s="73"/>
    </row>
    <row r="820" customFormat="false" ht="12.75" hidden="false" customHeight="false" outlineLevel="0" collapsed="false">
      <c r="A820" s="56" t="n">
        <f aca="false">A819+1</f>
        <v>35998</v>
      </c>
      <c r="B820" s="4"/>
      <c r="C820" s="56"/>
      <c r="D820" s="28" t="n">
        <f aca="false">VLOOKUP($A820,cash,D$4,FALSE())</f>
        <v>2.005</v>
      </c>
      <c r="E820" s="28"/>
      <c r="F820" s="13" t="n">
        <f aca="false">IF(D820&lt;F798,F798-D820,0)</f>
        <v>0.365</v>
      </c>
      <c r="G820" s="41" t="n">
        <f aca="false">IF(D820&gt;F798,D820-F798,0)</f>
        <v>0</v>
      </c>
      <c r="H820" s="73"/>
      <c r="I820" s="73"/>
      <c r="J820" s="73"/>
    </row>
    <row r="821" customFormat="false" ht="12.75" hidden="false" customHeight="false" outlineLevel="0" collapsed="false">
      <c r="A821" s="56" t="n">
        <f aca="false">A820+1</f>
        <v>35999</v>
      </c>
      <c r="B821" s="28"/>
      <c r="C821" s="56"/>
      <c r="D821" s="28" t="n">
        <f aca="false">VLOOKUP($A821,cash,D$4,FALSE())</f>
        <v>1.985</v>
      </c>
      <c r="E821" s="28"/>
      <c r="F821" s="13" t="n">
        <f aca="false">IF(D821&lt;F798,F798-D821,0)</f>
        <v>0.385</v>
      </c>
      <c r="G821" s="41" t="n">
        <f aca="false">IF(D821&gt;F798,D821-F798,0)</f>
        <v>0</v>
      </c>
      <c r="H821" s="73"/>
      <c r="I821" s="73"/>
      <c r="J821" s="73"/>
    </row>
    <row r="822" customFormat="false" ht="12.75" hidden="false" customHeight="false" outlineLevel="0" collapsed="false">
      <c r="A822" s="56" t="n">
        <f aca="false">A821+1</f>
        <v>36000</v>
      </c>
      <c r="B822" s="28"/>
      <c r="C822" s="56"/>
      <c r="D822" s="28" t="n">
        <f aca="false">VLOOKUP($A822,cash,D$4,FALSE())</f>
        <v>1.965</v>
      </c>
      <c r="E822" s="28"/>
      <c r="F822" s="13" t="n">
        <f aca="false">IF(D822&lt;F798,F798-D822,0)</f>
        <v>0.405</v>
      </c>
      <c r="G822" s="41" t="n">
        <f aca="false">IF(D822&gt;F798,D822-F798,0)</f>
        <v>0</v>
      </c>
      <c r="H822" s="73"/>
      <c r="I822" s="73"/>
      <c r="J822" s="73"/>
    </row>
    <row r="823" customFormat="false" ht="12.75" hidden="false" customHeight="false" outlineLevel="0" collapsed="false">
      <c r="A823" s="56" t="n">
        <f aca="false">A822+1</f>
        <v>36001</v>
      </c>
      <c r="B823" s="28"/>
      <c r="C823" s="56"/>
      <c r="D823" s="28" t="n">
        <f aca="false">VLOOKUP($A823,cash,D$4,FALSE())</f>
        <v>1.965</v>
      </c>
      <c r="E823" s="28"/>
      <c r="F823" s="13" t="n">
        <f aca="false">IF(D823&lt;F798,F798-D823,0)</f>
        <v>0.405</v>
      </c>
      <c r="G823" s="41" t="n">
        <f aca="false">IF(D823&gt;F798,D823-F798,0)</f>
        <v>0</v>
      </c>
      <c r="H823" s="73"/>
      <c r="I823" s="73"/>
      <c r="J823" s="73"/>
    </row>
    <row r="824" customFormat="false" ht="12.75" hidden="false" customHeight="false" outlineLevel="0" collapsed="false">
      <c r="A824" s="56" t="n">
        <f aca="false">A823+1</f>
        <v>36002</v>
      </c>
      <c r="B824" s="28"/>
      <c r="C824" s="56"/>
      <c r="D824" s="28" t="n">
        <f aca="false">VLOOKUP($A824,cash,D$4,FALSE())</f>
        <v>1.965</v>
      </c>
      <c r="E824" s="28"/>
      <c r="F824" s="13" t="n">
        <f aca="false">IF(D824&lt;F798,F798-D824,0)</f>
        <v>0.405</v>
      </c>
      <c r="G824" s="41" t="n">
        <f aca="false">IF(D824&gt;F798,D824-F798,0)</f>
        <v>0</v>
      </c>
      <c r="H824" s="73"/>
      <c r="I824" s="73"/>
      <c r="J824" s="73"/>
    </row>
    <row r="825" customFormat="false" ht="12.75" hidden="false" customHeight="false" outlineLevel="0" collapsed="false">
      <c r="A825" s="56" t="n">
        <f aca="false">A824+1</f>
        <v>36003</v>
      </c>
      <c r="B825" s="28"/>
      <c r="C825" s="56"/>
      <c r="D825" s="28" t="n">
        <f aca="false">VLOOKUP($A825,cash,D$4,FALSE())</f>
        <v>2.005</v>
      </c>
      <c r="E825" s="28"/>
      <c r="F825" s="13" t="n">
        <f aca="false">IF(D825&lt;F798,F798-D825,0)</f>
        <v>0.365</v>
      </c>
      <c r="G825" s="41" t="n">
        <f aca="false">IF(D825&gt;F798,D825-F798,0)</f>
        <v>0</v>
      </c>
      <c r="H825" s="73"/>
      <c r="I825" s="73"/>
      <c r="J825" s="73"/>
    </row>
    <row r="826" customFormat="false" ht="12.75" hidden="false" customHeight="false" outlineLevel="0" collapsed="false">
      <c r="A826" s="56" t="n">
        <f aca="false">A825+1</f>
        <v>36004</v>
      </c>
      <c r="B826" s="28"/>
      <c r="C826" s="56"/>
      <c r="D826" s="28" t="n">
        <f aca="false">VLOOKUP($A826,cash,D$4,FALSE())</f>
        <v>1.955</v>
      </c>
      <c r="E826" s="28"/>
      <c r="F826" s="13" t="n">
        <f aca="false">IF(D826&lt;F798,F798-D826,0)</f>
        <v>0.415</v>
      </c>
      <c r="G826" s="41" t="n">
        <f aca="false">IF(D826&gt;F798,D826-F798,0)</f>
        <v>0</v>
      </c>
      <c r="H826" s="73"/>
      <c r="I826" s="73"/>
      <c r="J826" s="73"/>
    </row>
    <row r="827" customFormat="false" ht="12.75" hidden="false" customHeight="false" outlineLevel="0" collapsed="false">
      <c r="A827" s="56" t="n">
        <f aca="false">A826+1</f>
        <v>36005</v>
      </c>
      <c r="B827" s="28"/>
      <c r="C827" s="56"/>
      <c r="D827" s="28" t="n">
        <f aca="false">VLOOKUP($A827,cash,D$4,FALSE())</f>
        <v>1.99</v>
      </c>
      <c r="E827" s="28"/>
      <c r="F827" s="13" t="n">
        <f aca="false">IF(D827&lt;F798,F798-D827,0)</f>
        <v>0.38</v>
      </c>
      <c r="G827" s="41" t="n">
        <f aca="false">IF(D827&gt;F798,D827-F798,0)</f>
        <v>0</v>
      </c>
      <c r="H827" s="73"/>
      <c r="I827" s="73"/>
      <c r="J827" s="73"/>
    </row>
    <row r="828" customFormat="false" ht="12.75" hidden="false" customHeight="false" outlineLevel="0" collapsed="false">
      <c r="A828" s="56" t="n">
        <f aca="false">A827+1</f>
        <v>36006</v>
      </c>
      <c r="B828" s="28"/>
      <c r="C828" s="56"/>
      <c r="D828" s="28" t="n">
        <f aca="false">VLOOKUP($A828,cash,D$4,FALSE())</f>
        <v>1.985</v>
      </c>
      <c r="E828" s="28"/>
      <c r="F828" s="13" t="n">
        <f aca="false">IF(D828&lt;F798,F798-D828,0)</f>
        <v>0.385</v>
      </c>
      <c r="G828" s="41" t="n">
        <f aca="false">IF(D828&gt;F798,D828-F798,0)</f>
        <v>0</v>
      </c>
      <c r="H828" s="73"/>
      <c r="I828" s="73"/>
      <c r="J828" s="73"/>
    </row>
    <row r="829" customFormat="false" ht="13.5" hidden="false" customHeight="false" outlineLevel="0" collapsed="false">
      <c r="A829" s="56" t="n">
        <f aca="false">A828+1</f>
        <v>36007</v>
      </c>
      <c r="B829" s="28"/>
      <c r="C829" s="56"/>
      <c r="D829" s="28" t="n">
        <f aca="false">VLOOKUP($A829,cash,D$4,FALSE())</f>
        <v>1.845</v>
      </c>
      <c r="E829" s="28"/>
      <c r="F829" s="78" t="n">
        <f aca="false">IF(D829&lt;F798,F798-D829,0)</f>
        <v>0.525</v>
      </c>
      <c r="G829" s="79" t="n">
        <f aca="false">IF(D829&gt;F798,D829-F798,0)</f>
        <v>0</v>
      </c>
      <c r="H829" s="73"/>
      <c r="I829" s="73"/>
      <c r="J829" s="73"/>
    </row>
    <row r="830" customFormat="false" ht="13.5" hidden="false" customHeight="false" outlineLevel="0" collapsed="false">
      <c r="A830" s="56"/>
      <c r="B830" s="28"/>
      <c r="C830" s="56"/>
      <c r="D830" s="28"/>
      <c r="E830" s="28"/>
      <c r="F830" s="72" t="n">
        <f aca="false">AVERAGE(F799:F829)</f>
        <v>0.194032258064516</v>
      </c>
      <c r="G830" s="72" t="n">
        <f aca="false">AVERAGE(G799:G829)</f>
        <v>0.00338709677419353</v>
      </c>
    </row>
    <row r="831" customFormat="false" ht="12.75" hidden="false" customHeight="false" outlineLevel="0" collapsed="false">
      <c r="A831" s="56"/>
      <c r="B831" s="28"/>
      <c r="C831" s="56"/>
      <c r="D831" s="28"/>
      <c r="E831" s="28"/>
    </row>
    <row r="832" customFormat="false" ht="12.75" hidden="false" customHeight="false" outlineLevel="0" collapsed="false">
      <c r="A832" s="56"/>
      <c r="B832" s="28"/>
      <c r="C832" s="56"/>
      <c r="D832" s="28"/>
      <c r="E832" s="28"/>
    </row>
    <row r="833" customFormat="false" ht="13.5" hidden="false" customHeight="false" outlineLevel="0" collapsed="false">
      <c r="A833" s="56"/>
      <c r="B833" s="28"/>
      <c r="C833" s="56" t="n">
        <v>36008</v>
      </c>
      <c r="F833" s="72" t="n">
        <f aca="false">VLOOKUP($C833,index,2,FALSE())</f>
        <v>1.93</v>
      </c>
      <c r="H833" s="73"/>
      <c r="I833" s="73"/>
      <c r="J833" s="73"/>
      <c r="K833" s="75"/>
      <c r="L833" s="75"/>
    </row>
    <row r="834" customFormat="false" ht="13.5" hidden="false" customHeight="false" outlineLevel="0" collapsed="false">
      <c r="A834" s="56" t="n">
        <f aca="false">C833</f>
        <v>36008</v>
      </c>
      <c r="B834" s="28"/>
      <c r="C834" s="56"/>
      <c r="D834" s="28" t="n">
        <f aca="false">VLOOKUP($A834,cash,D$4,FALSE())</f>
        <v>1.845</v>
      </c>
      <c r="E834" s="28"/>
      <c r="F834" s="14" t="n">
        <f aca="false">IF(D834&lt;F833,F833-D834,0)</f>
        <v>0.085</v>
      </c>
      <c r="G834" s="36" t="n">
        <f aca="false">IF(D834&gt;F833,D834-F833,0)</f>
        <v>0</v>
      </c>
      <c r="H834" s="73"/>
      <c r="I834" s="73"/>
      <c r="J834" s="73"/>
      <c r="K834" s="75"/>
      <c r="L834" s="75"/>
    </row>
    <row r="835" customFormat="false" ht="12.75" hidden="false" customHeight="false" outlineLevel="0" collapsed="false">
      <c r="A835" s="56" t="n">
        <f aca="false">A834+1</f>
        <v>36009</v>
      </c>
      <c r="B835" s="28"/>
      <c r="C835" s="56"/>
      <c r="D835" s="28" t="n">
        <f aca="false">VLOOKUP($A835,cash,D$4,FALSE())</f>
        <v>1.845</v>
      </c>
      <c r="E835" s="28"/>
      <c r="F835" s="13" t="n">
        <f aca="false">IF(D835&lt;F833,F833-D835,0)</f>
        <v>0.085</v>
      </c>
      <c r="G835" s="41" t="n">
        <f aca="false">IF(D835&gt;F833,D835-F833,0)</f>
        <v>0</v>
      </c>
      <c r="H835" s="73"/>
      <c r="I835" s="73"/>
      <c r="J835" s="73"/>
    </row>
    <row r="836" customFormat="false" ht="12.75" hidden="false" customHeight="false" outlineLevel="0" collapsed="false">
      <c r="A836" s="56" t="n">
        <f aca="false">A835+1</f>
        <v>36010</v>
      </c>
      <c r="B836" s="28"/>
      <c r="C836" s="56"/>
      <c r="D836" s="28" t="n">
        <f aca="false">VLOOKUP($A836,cash,D$4,FALSE())</f>
        <v>1.825</v>
      </c>
      <c r="E836" s="28"/>
      <c r="F836" s="13" t="n">
        <f aca="false">IF(D836&lt;F833,F833-D836,0)</f>
        <v>0.105</v>
      </c>
      <c r="G836" s="41" t="n">
        <f aca="false">IF(D836&gt;F833,D836-F833,0)</f>
        <v>0</v>
      </c>
      <c r="H836" s="73"/>
      <c r="I836" s="73"/>
      <c r="J836" s="73"/>
    </row>
    <row r="837" customFormat="false" ht="12.75" hidden="false" customHeight="false" outlineLevel="0" collapsed="false">
      <c r="A837" s="56" t="n">
        <f aca="false">A836+1</f>
        <v>36011</v>
      </c>
      <c r="B837" s="28"/>
      <c r="C837" s="56"/>
      <c r="D837" s="28" t="n">
        <f aca="false">VLOOKUP($A837,cash,D$4,FALSE())</f>
        <v>1.9</v>
      </c>
      <c r="E837" s="28"/>
      <c r="F837" s="13" t="n">
        <f aca="false">IF(D837&lt;F833,F833-D837,0)</f>
        <v>0.03</v>
      </c>
      <c r="G837" s="41" t="n">
        <f aca="false">IF(D837&gt;F833,D837-F833,0)</f>
        <v>0</v>
      </c>
      <c r="H837" s="73"/>
      <c r="I837" s="73"/>
      <c r="J837" s="73"/>
    </row>
    <row r="838" customFormat="false" ht="12.75" hidden="false" customHeight="false" outlineLevel="0" collapsed="false">
      <c r="A838" s="56" t="n">
        <f aca="false">A837+1</f>
        <v>36012</v>
      </c>
      <c r="B838" s="28"/>
      <c r="C838" s="56"/>
      <c r="D838" s="28" t="n">
        <f aca="false">VLOOKUP($A838,cash,D$4,FALSE())</f>
        <v>1.91</v>
      </c>
      <c r="E838" s="28"/>
      <c r="F838" s="13" t="n">
        <f aca="false">IF(D838&lt;F833,F833-D838,0)</f>
        <v>0.02</v>
      </c>
      <c r="G838" s="41" t="n">
        <f aca="false">IF(D838&gt;F833,D838-F833,0)</f>
        <v>0</v>
      </c>
      <c r="H838" s="73"/>
      <c r="I838" s="73"/>
      <c r="J838" s="73"/>
    </row>
    <row r="839" customFormat="false" ht="12.75" hidden="false" customHeight="false" outlineLevel="0" collapsed="false">
      <c r="A839" s="56" t="n">
        <f aca="false">A838+1</f>
        <v>36013</v>
      </c>
      <c r="B839" s="28"/>
      <c r="C839" s="56"/>
      <c r="D839" s="28" t="n">
        <f aca="false">VLOOKUP($A839,cash,D$4,FALSE())</f>
        <v>1.845</v>
      </c>
      <c r="E839" s="28"/>
      <c r="F839" s="13" t="n">
        <f aca="false">IF(D839&lt;F833,F833-D839,0)</f>
        <v>0.085</v>
      </c>
      <c r="G839" s="41" t="n">
        <f aca="false">IF(D839&gt;F833,D839-F833,0)</f>
        <v>0</v>
      </c>
      <c r="H839" s="73"/>
      <c r="I839" s="73"/>
      <c r="J839" s="73"/>
    </row>
    <row r="840" customFormat="false" ht="12.75" hidden="false" customHeight="false" outlineLevel="0" collapsed="false">
      <c r="A840" s="56" t="n">
        <f aca="false">A839+1</f>
        <v>36014</v>
      </c>
      <c r="B840" s="28"/>
      <c r="C840" s="56"/>
      <c r="D840" s="28" t="n">
        <f aca="false">VLOOKUP($A840,cash,D$4,FALSE())</f>
        <v>1.815</v>
      </c>
      <c r="E840" s="28"/>
      <c r="F840" s="13" t="n">
        <f aca="false">IF(D840&lt;F833,F833-D840,0)</f>
        <v>0.115</v>
      </c>
      <c r="G840" s="41" t="n">
        <f aca="false">IF(D840&gt;F833,D840-F833,0)</f>
        <v>0</v>
      </c>
      <c r="H840" s="73"/>
      <c r="I840" s="73"/>
      <c r="J840" s="73"/>
    </row>
    <row r="841" customFormat="false" ht="12.75" hidden="false" customHeight="false" outlineLevel="0" collapsed="false">
      <c r="A841" s="56" t="n">
        <f aca="false">A840+1</f>
        <v>36015</v>
      </c>
      <c r="B841" s="28"/>
      <c r="C841" s="56"/>
      <c r="D841" s="28" t="n">
        <f aca="false">VLOOKUP($A841,cash,D$4,FALSE())</f>
        <v>1.815</v>
      </c>
      <c r="E841" s="28"/>
      <c r="F841" s="13" t="n">
        <f aca="false">IF(D841&lt;F833,F833-D841,0)</f>
        <v>0.115</v>
      </c>
      <c r="G841" s="41" t="n">
        <f aca="false">IF(D841&gt;F833,D841-F833,0)</f>
        <v>0</v>
      </c>
      <c r="H841" s="73"/>
      <c r="I841" s="73"/>
      <c r="J841" s="73"/>
    </row>
    <row r="842" customFormat="false" ht="12.75" hidden="false" customHeight="false" outlineLevel="0" collapsed="false">
      <c r="A842" s="56" t="n">
        <f aca="false">A841+1</f>
        <v>36016</v>
      </c>
      <c r="B842" s="28"/>
      <c r="C842" s="56"/>
      <c r="D842" s="28" t="n">
        <f aca="false">VLOOKUP($A842,cash,D$4,FALSE())</f>
        <v>1.815</v>
      </c>
      <c r="E842" s="28"/>
      <c r="F842" s="13" t="n">
        <f aca="false">IF(D842&lt;F833,F833-D842,0)</f>
        <v>0.115</v>
      </c>
      <c r="G842" s="41" t="n">
        <f aca="false">IF(D842&gt;F833,D842-F833,0)</f>
        <v>0</v>
      </c>
      <c r="H842" s="73"/>
      <c r="I842" s="73"/>
      <c r="J842" s="73"/>
    </row>
    <row r="843" customFormat="false" ht="12.75" hidden="false" customHeight="false" outlineLevel="0" collapsed="false">
      <c r="A843" s="56" t="n">
        <f aca="false">A842+1</f>
        <v>36017</v>
      </c>
      <c r="B843" s="28"/>
      <c r="C843" s="56"/>
      <c r="D843" s="28" t="n">
        <f aca="false">VLOOKUP($A843,cash,D$4,FALSE())</f>
        <v>1.855</v>
      </c>
      <c r="E843" s="28"/>
      <c r="F843" s="13" t="n">
        <f aca="false">IF(D843&lt;F833,F833-D843,0)</f>
        <v>0.075</v>
      </c>
      <c r="G843" s="41" t="n">
        <f aca="false">IF(D843&gt;F833,D843-F833,0)</f>
        <v>0</v>
      </c>
      <c r="H843" s="73"/>
      <c r="I843" s="73"/>
      <c r="J843" s="73"/>
    </row>
    <row r="844" customFormat="false" ht="12.75" hidden="false" customHeight="false" outlineLevel="0" collapsed="false">
      <c r="A844" s="56" t="n">
        <f aca="false">A843+1</f>
        <v>36018</v>
      </c>
      <c r="B844" s="28"/>
      <c r="C844" s="56"/>
      <c r="D844" s="28" t="n">
        <f aca="false">VLOOKUP($A844,cash,D$4,FALSE())</f>
        <v>1.87</v>
      </c>
      <c r="E844" s="28"/>
      <c r="F844" s="13" t="n">
        <f aca="false">IF(D844&lt;F833,F833-D844,0)</f>
        <v>0.0599999999999998</v>
      </c>
      <c r="G844" s="41" t="n">
        <f aca="false">IF(D844&gt;F833,D844-F833,0)</f>
        <v>0</v>
      </c>
      <c r="H844" s="73"/>
      <c r="I844" s="73"/>
      <c r="J844" s="73"/>
    </row>
    <row r="845" customFormat="false" ht="12.75" hidden="false" customHeight="false" outlineLevel="0" collapsed="false">
      <c r="A845" s="56" t="n">
        <f aca="false">A844+1</f>
        <v>36019</v>
      </c>
      <c r="B845" s="28"/>
      <c r="C845" s="56"/>
      <c r="D845" s="28" t="n">
        <f aca="false">VLOOKUP($A845,cash,D$4,FALSE())</f>
        <v>1.835</v>
      </c>
      <c r="E845" s="28"/>
      <c r="F845" s="13" t="n">
        <f aca="false">IF(D845&lt;F833,F833-D845,0)</f>
        <v>0.095</v>
      </c>
      <c r="G845" s="41" t="n">
        <f aca="false">IF(D845&gt;F833,D845-F833,0)</f>
        <v>0</v>
      </c>
      <c r="H845" s="73"/>
      <c r="I845" s="73"/>
      <c r="J845" s="73"/>
    </row>
    <row r="846" customFormat="false" ht="12.75" hidden="false" customHeight="false" outlineLevel="0" collapsed="false">
      <c r="A846" s="56" t="n">
        <f aca="false">A845+1</f>
        <v>36020</v>
      </c>
      <c r="B846" s="28"/>
      <c r="C846" s="56"/>
      <c r="D846" s="28" t="n">
        <f aca="false">VLOOKUP($A846,cash,D$4,FALSE())</f>
        <v>1.825</v>
      </c>
      <c r="E846" s="28"/>
      <c r="F846" s="13" t="n">
        <f aca="false">IF(D846&lt;F833,F833-D846,0)</f>
        <v>0.105</v>
      </c>
      <c r="G846" s="41" t="n">
        <f aca="false">IF(D846&gt;F833,D846-F833,0)</f>
        <v>0</v>
      </c>
      <c r="H846" s="73"/>
      <c r="I846" s="73"/>
      <c r="J846" s="73"/>
    </row>
    <row r="847" customFormat="false" ht="12.75" hidden="false" customHeight="false" outlineLevel="0" collapsed="false">
      <c r="A847" s="56" t="n">
        <f aca="false">A846+1</f>
        <v>36021</v>
      </c>
      <c r="B847" s="28"/>
      <c r="C847" s="56"/>
      <c r="D847" s="28" t="n">
        <f aca="false">VLOOKUP($A847,cash,D$4,FALSE())</f>
        <v>1.825</v>
      </c>
      <c r="E847" s="28"/>
      <c r="F847" s="13" t="n">
        <f aca="false">IF(D847&lt;F833,F833-D847,0)</f>
        <v>0.105</v>
      </c>
      <c r="G847" s="41" t="n">
        <f aca="false">IF(D847&gt;F833,D847-F833,0)</f>
        <v>0</v>
      </c>
      <c r="H847" s="73"/>
      <c r="I847" s="73"/>
      <c r="J847" s="73"/>
    </row>
    <row r="848" customFormat="false" ht="12.75" hidden="false" customHeight="false" outlineLevel="0" collapsed="false">
      <c r="A848" s="56" t="n">
        <f aca="false">A847+1</f>
        <v>36022</v>
      </c>
      <c r="B848" s="28"/>
      <c r="C848" s="56"/>
      <c r="D848" s="28" t="n">
        <f aca="false">VLOOKUP($A848,cash,D$4,FALSE())</f>
        <v>1.825</v>
      </c>
      <c r="E848" s="28"/>
      <c r="F848" s="13" t="n">
        <f aca="false">IF(D848&lt;F833,F833-D848,0)</f>
        <v>0.105</v>
      </c>
      <c r="G848" s="41" t="n">
        <f aca="false">IF(D848&gt;F833,D848-F833,0)</f>
        <v>0</v>
      </c>
      <c r="H848" s="73"/>
      <c r="I848" s="73"/>
      <c r="J848" s="73"/>
    </row>
    <row r="849" customFormat="false" ht="12.75" hidden="false" customHeight="false" outlineLevel="0" collapsed="false">
      <c r="A849" s="56" t="n">
        <f aca="false">A848+1</f>
        <v>36023</v>
      </c>
      <c r="B849" s="28"/>
      <c r="C849" s="56"/>
      <c r="D849" s="28" t="n">
        <f aca="false">VLOOKUP($A849,cash,D$4,FALSE())</f>
        <v>1.825</v>
      </c>
      <c r="E849" s="28"/>
      <c r="F849" s="13" t="n">
        <f aca="false">IF(D849&lt;F833,F833-D849,0)</f>
        <v>0.105</v>
      </c>
      <c r="G849" s="41" t="n">
        <f aca="false">IF(D849&gt;F833,D849-F833,0)</f>
        <v>0</v>
      </c>
      <c r="H849" s="73"/>
      <c r="I849" s="73"/>
      <c r="J849" s="73"/>
    </row>
    <row r="850" customFormat="false" ht="12.75" hidden="false" customHeight="false" outlineLevel="0" collapsed="false">
      <c r="A850" s="56" t="n">
        <f aca="false">A849+1</f>
        <v>36024</v>
      </c>
      <c r="B850" s="28"/>
      <c r="C850" s="56"/>
      <c r="D850" s="28" t="n">
        <f aca="false">VLOOKUP($A850,cash,D$4,FALSE())</f>
        <v>1.895</v>
      </c>
      <c r="E850" s="28"/>
      <c r="F850" s="13" t="n">
        <f aca="false">IF(D850&lt;F833,F833-D850,0)</f>
        <v>0.0349999999999999</v>
      </c>
      <c r="G850" s="41" t="n">
        <f aca="false">IF(D850&gt;F833,D850-F833,0)</f>
        <v>0</v>
      </c>
      <c r="H850" s="73"/>
      <c r="I850" s="73"/>
      <c r="J850" s="73"/>
    </row>
    <row r="851" customFormat="false" ht="12.75" hidden="false" customHeight="false" outlineLevel="0" collapsed="false">
      <c r="A851" s="56" t="n">
        <f aca="false">A850+1</f>
        <v>36025</v>
      </c>
      <c r="B851" s="28"/>
      <c r="C851" s="56"/>
      <c r="D851" s="28" t="n">
        <f aca="false">VLOOKUP($A851,cash,D$4,FALSE())</f>
        <v>1.94</v>
      </c>
      <c r="E851" s="28"/>
      <c r="F851" s="13" t="n">
        <f aca="false">IF(D851&lt;F833,F833-D851,0)</f>
        <v>0</v>
      </c>
      <c r="G851" s="41" t="n">
        <f aca="false">IF(D851&gt;F833,D851-F833,0)</f>
        <v>0.01</v>
      </c>
      <c r="H851" s="73"/>
      <c r="I851" s="73"/>
      <c r="J851" s="73"/>
    </row>
    <row r="852" customFormat="false" ht="12.75" hidden="false" customHeight="false" outlineLevel="0" collapsed="false">
      <c r="A852" s="56" t="n">
        <f aca="false">A851+1</f>
        <v>36026</v>
      </c>
      <c r="B852" s="28"/>
      <c r="C852" s="56"/>
      <c r="D852" s="28" t="n">
        <f aca="false">VLOOKUP($A852,cash,D$4,FALSE())</f>
        <v>1.96</v>
      </c>
      <c r="E852" s="28"/>
      <c r="F852" s="13" t="n">
        <f aca="false">IF(D852&lt;F833,F833-D852,0)</f>
        <v>0</v>
      </c>
      <c r="G852" s="41" t="n">
        <f aca="false">IF(D852&gt;F833,D852-F833,0)</f>
        <v>0.03</v>
      </c>
      <c r="H852" s="73"/>
      <c r="I852" s="73"/>
      <c r="J852" s="73"/>
    </row>
    <row r="853" customFormat="false" ht="12.75" hidden="false" customHeight="false" outlineLevel="0" collapsed="false">
      <c r="A853" s="56" t="n">
        <f aca="false">A852+1</f>
        <v>36027</v>
      </c>
      <c r="B853" s="28"/>
      <c r="C853" s="56"/>
      <c r="D853" s="28" t="n">
        <f aca="false">VLOOKUP($A853,cash,D$4,FALSE())</f>
        <v>1.895</v>
      </c>
      <c r="E853" s="28"/>
      <c r="F853" s="13" t="n">
        <f aca="false">IF(D853&lt;F833,F833-D853,0)</f>
        <v>0.0349999999999999</v>
      </c>
      <c r="G853" s="41" t="n">
        <f aca="false">IF(D853&gt;F833,D853-F833,0)</f>
        <v>0</v>
      </c>
      <c r="H853" s="73"/>
      <c r="I853" s="73"/>
      <c r="J853" s="73"/>
    </row>
    <row r="854" customFormat="false" ht="12.75" hidden="false" customHeight="false" outlineLevel="0" collapsed="false">
      <c r="A854" s="56" t="n">
        <f aca="false">A853+1</f>
        <v>36028</v>
      </c>
      <c r="B854" s="28"/>
      <c r="C854" s="56"/>
      <c r="D854" s="28" t="n">
        <f aca="false">VLOOKUP($A854,cash,D$4,FALSE())</f>
        <v>1.925</v>
      </c>
      <c r="E854" s="28"/>
      <c r="F854" s="13" t="n">
        <f aca="false">IF(D854&lt;F833,F833-D854,0)</f>
        <v>0.00499999999999989</v>
      </c>
      <c r="G854" s="41" t="n">
        <f aca="false">IF(D854&gt;F833,D854-F833,0)</f>
        <v>0</v>
      </c>
      <c r="H854" s="73"/>
      <c r="I854" s="73"/>
      <c r="J854" s="73"/>
    </row>
    <row r="855" customFormat="false" ht="12.75" hidden="false" customHeight="false" outlineLevel="0" collapsed="false">
      <c r="A855" s="56" t="n">
        <f aca="false">A854+1</f>
        <v>36029</v>
      </c>
      <c r="B855" s="28"/>
      <c r="C855" s="56"/>
      <c r="D855" s="28" t="n">
        <f aca="false">VLOOKUP($A855,cash,D$4,FALSE())</f>
        <v>1.925</v>
      </c>
      <c r="E855" s="28"/>
      <c r="F855" s="13" t="n">
        <f aca="false">IF(D855&lt;F833,F833-D855,0)</f>
        <v>0.00499999999999989</v>
      </c>
      <c r="G855" s="41" t="n">
        <f aca="false">IF(D855&gt;F833,D855-F833,0)</f>
        <v>0</v>
      </c>
      <c r="H855" s="73"/>
      <c r="I855" s="73"/>
      <c r="J855" s="73"/>
    </row>
    <row r="856" customFormat="false" ht="12.75" hidden="false" customHeight="false" outlineLevel="0" collapsed="false">
      <c r="A856" s="56" t="n">
        <f aca="false">A855+1</f>
        <v>36030</v>
      </c>
      <c r="B856" s="28"/>
      <c r="C856" s="56"/>
      <c r="D856" s="28" t="n">
        <f aca="false">VLOOKUP($A856,cash,D$4,FALSE())</f>
        <v>1.925</v>
      </c>
      <c r="E856" s="28"/>
      <c r="F856" s="13" t="n">
        <f aca="false">IF(D856&lt;F833,F833-D856,0)</f>
        <v>0.00499999999999989</v>
      </c>
      <c r="G856" s="41" t="n">
        <f aca="false">IF(D856&gt;F833,D856-F833,0)</f>
        <v>0</v>
      </c>
      <c r="H856" s="73"/>
      <c r="I856" s="73"/>
      <c r="J856" s="73"/>
    </row>
    <row r="857" customFormat="false" ht="12.75" hidden="false" customHeight="false" outlineLevel="0" collapsed="false">
      <c r="A857" s="56" t="n">
        <f aca="false">A856+1</f>
        <v>36031</v>
      </c>
      <c r="B857" s="28"/>
      <c r="C857" s="56"/>
      <c r="D857" s="28" t="n">
        <f aca="false">VLOOKUP($A857,cash,D$4,FALSE())</f>
        <v>1.895</v>
      </c>
      <c r="E857" s="28"/>
      <c r="F857" s="13" t="n">
        <f aca="false">IF(D857&lt;F833,F833-D857,0)</f>
        <v>0.0349999999999999</v>
      </c>
      <c r="G857" s="41" t="n">
        <f aca="false">IF(D857&gt;F833,D857-F833,0)</f>
        <v>0</v>
      </c>
      <c r="H857" s="73"/>
      <c r="I857" s="73"/>
      <c r="J857" s="73"/>
    </row>
    <row r="858" customFormat="false" ht="12.75" hidden="false" customHeight="false" outlineLevel="0" collapsed="false">
      <c r="A858" s="56" t="n">
        <f aca="false">A857+1</f>
        <v>36032</v>
      </c>
      <c r="B858" s="28"/>
      <c r="C858" s="56"/>
      <c r="D858" s="28" t="n">
        <f aca="false">VLOOKUP($A858,cash,D$4,FALSE())</f>
        <v>1.88</v>
      </c>
      <c r="E858" s="28"/>
      <c r="F858" s="13" t="n">
        <f aca="false">IF(D858&lt;F833,F833-D858,0)</f>
        <v>0.05</v>
      </c>
      <c r="G858" s="41" t="n">
        <f aca="false">IF(D858&gt;F833,D858-F833,0)</f>
        <v>0</v>
      </c>
      <c r="H858" s="73"/>
      <c r="I858" s="73"/>
      <c r="J858" s="73"/>
    </row>
    <row r="859" customFormat="false" ht="12.75" hidden="false" customHeight="false" outlineLevel="0" collapsed="false">
      <c r="A859" s="56" t="n">
        <f aca="false">A858+1</f>
        <v>36033</v>
      </c>
      <c r="B859" s="28"/>
      <c r="C859" s="56"/>
      <c r="D859" s="28" t="n">
        <f aca="false">VLOOKUP($A859,cash,D$4,FALSE())</f>
        <v>1.83</v>
      </c>
      <c r="E859" s="28"/>
      <c r="F859" s="13" t="n">
        <f aca="false">IF(D859&lt;F833,F833-D859,0)</f>
        <v>0.0999999999999999</v>
      </c>
      <c r="G859" s="41" t="n">
        <f aca="false">IF(D859&gt;F833,D859-F833,0)</f>
        <v>0</v>
      </c>
      <c r="H859" s="73"/>
      <c r="I859" s="73"/>
      <c r="J859" s="73"/>
    </row>
    <row r="860" customFormat="false" ht="12.75" hidden="false" customHeight="false" outlineLevel="0" collapsed="false">
      <c r="A860" s="56" t="n">
        <f aca="false">A859+1</f>
        <v>36034</v>
      </c>
      <c r="B860" s="28"/>
      <c r="C860" s="56"/>
      <c r="D860" s="28" t="n">
        <f aca="false">VLOOKUP($A860,cash,D$4,FALSE())</f>
        <v>1.75</v>
      </c>
      <c r="E860" s="28"/>
      <c r="F860" s="13" t="n">
        <f aca="false">IF(D860&lt;F833,F833-D860,0)</f>
        <v>0.18</v>
      </c>
      <c r="G860" s="41" t="n">
        <f aca="false">IF(D860&gt;F833,D860-F833,0)</f>
        <v>0</v>
      </c>
      <c r="H860" s="73"/>
      <c r="I860" s="73"/>
      <c r="J860" s="73"/>
    </row>
    <row r="861" customFormat="false" ht="12.75" hidden="false" customHeight="false" outlineLevel="0" collapsed="false">
      <c r="A861" s="56" t="n">
        <f aca="false">A860+1</f>
        <v>36035</v>
      </c>
      <c r="B861" s="28"/>
      <c r="C861" s="56"/>
      <c r="D861" s="28" t="n">
        <f aca="false">VLOOKUP($A861,cash,D$4,FALSE())</f>
        <v>1.64</v>
      </c>
      <c r="E861" s="28"/>
      <c r="F861" s="13" t="n">
        <f aca="false">IF(D861&lt;F833,F833-D861,0)</f>
        <v>0.29</v>
      </c>
      <c r="G861" s="41" t="n">
        <f aca="false">IF(D861&gt;F833,D861-F833,0)</f>
        <v>0</v>
      </c>
      <c r="H861" s="73"/>
      <c r="I861" s="73"/>
      <c r="J861" s="73"/>
    </row>
    <row r="862" customFormat="false" ht="12.75" hidden="false" customHeight="false" outlineLevel="0" collapsed="false">
      <c r="A862" s="56" t="n">
        <f aca="false">A861+1</f>
        <v>36036</v>
      </c>
      <c r="B862" s="28"/>
      <c r="C862" s="56"/>
      <c r="D862" s="28" t="n">
        <f aca="false">VLOOKUP($A862,cash,D$4,FALSE())</f>
        <v>1.64</v>
      </c>
      <c r="E862" s="28"/>
      <c r="F862" s="13" t="n">
        <f aca="false">IF(D862&lt;F833,F833-D862,0)</f>
        <v>0.29</v>
      </c>
      <c r="G862" s="41" t="n">
        <f aca="false">IF(D862&gt;F833,D862-F833,0)</f>
        <v>0</v>
      </c>
      <c r="H862" s="73"/>
      <c r="I862" s="73"/>
      <c r="J862" s="73"/>
    </row>
    <row r="863" customFormat="false" ht="12.75" hidden="false" customHeight="false" outlineLevel="0" collapsed="false">
      <c r="A863" s="56" t="n">
        <f aca="false">A862+1</f>
        <v>36037</v>
      </c>
      <c r="B863" s="28"/>
      <c r="C863" s="56"/>
      <c r="D863" s="28" t="n">
        <f aca="false">VLOOKUP($A863,cash,D$4,FALSE())</f>
        <v>1.64</v>
      </c>
      <c r="E863" s="28"/>
      <c r="F863" s="13" t="n">
        <f aca="false">IF(D863&lt;F833,F833-D863,0)</f>
        <v>0.29</v>
      </c>
      <c r="G863" s="41" t="n">
        <f aca="false">IF(D863&gt;F833,D863-F833,0)</f>
        <v>0</v>
      </c>
      <c r="H863" s="73"/>
      <c r="I863" s="73"/>
      <c r="J863" s="73"/>
    </row>
    <row r="864" customFormat="false" ht="13.5" hidden="false" customHeight="false" outlineLevel="0" collapsed="false">
      <c r="A864" s="56" t="n">
        <f aca="false">A863+1</f>
        <v>36038</v>
      </c>
      <c r="B864" s="28"/>
      <c r="C864" s="56"/>
      <c r="D864" s="28" t="n">
        <f aca="false">VLOOKUP($A864,cash,D$4,FALSE())</f>
        <v>1.57</v>
      </c>
      <c r="E864" s="28"/>
      <c r="F864" s="78" t="n">
        <f aca="false">IF(D864&lt;F833,F833-D864,0)</f>
        <v>0.36</v>
      </c>
      <c r="G864" s="79" t="n">
        <f aca="false">IF(D864&gt;F833,D864-F833,0)</f>
        <v>0</v>
      </c>
      <c r="H864" s="73"/>
      <c r="I864" s="73"/>
      <c r="J864" s="73"/>
    </row>
    <row r="865" customFormat="false" ht="13.5" hidden="false" customHeight="false" outlineLevel="0" collapsed="false">
      <c r="A865" s="56"/>
      <c r="B865" s="28"/>
      <c r="C865" s="56"/>
      <c r="D865" s="28"/>
      <c r="E865" s="28"/>
      <c r="F865" s="72" t="n">
        <f aca="false">AVERAGE(F834:F864)</f>
        <v>0.099516129032258</v>
      </c>
      <c r="G865" s="72" t="n">
        <f aca="false">AVERAGE(G834:G864)</f>
        <v>0.00129032258064516</v>
      </c>
    </row>
    <row r="866" customFormat="false" ht="12.75" hidden="false" customHeight="false" outlineLevel="0" collapsed="false">
      <c r="A866" s="56"/>
      <c r="B866" s="28"/>
      <c r="C866" s="56"/>
      <c r="D866" s="28"/>
      <c r="E866" s="28"/>
    </row>
    <row r="867" customFormat="false" ht="12.75" hidden="false" customHeight="false" outlineLevel="0" collapsed="false">
      <c r="A867" s="56"/>
      <c r="B867" s="28"/>
      <c r="C867" s="56"/>
      <c r="D867" s="28"/>
      <c r="E867" s="28"/>
    </row>
    <row r="868" customFormat="false" ht="12.75" hidden="false" customHeight="false" outlineLevel="0" collapsed="false">
      <c r="A868" s="56"/>
      <c r="B868" s="28"/>
      <c r="C868" s="56" t="n">
        <v>36039</v>
      </c>
      <c r="G868" s="73"/>
      <c r="H868" s="73"/>
      <c r="I868" s="73"/>
      <c r="J868" s="73"/>
      <c r="K868" s="75"/>
      <c r="L868" s="75"/>
    </row>
    <row r="869" customFormat="false" ht="12.75" hidden="false" customHeight="false" outlineLevel="0" collapsed="false">
      <c r="A869" s="56" t="n">
        <f aca="false">C868</f>
        <v>36039</v>
      </c>
      <c r="B869" s="28"/>
      <c r="C869" s="56"/>
      <c r="D869" s="28" t="n">
        <f aca="false">VLOOKUP($A869,cash,D$4,FALSE())</f>
        <v>1.84</v>
      </c>
      <c r="E869" s="28"/>
      <c r="G869" s="73"/>
      <c r="H869" s="73"/>
      <c r="I869" s="73"/>
      <c r="J869" s="73"/>
      <c r="K869" s="75"/>
      <c r="L869" s="75"/>
    </row>
    <row r="870" customFormat="false" ht="12.75" hidden="false" customHeight="false" outlineLevel="0" collapsed="false">
      <c r="A870" s="56" t="n">
        <f aca="false">A869+1</f>
        <v>36040</v>
      </c>
      <c r="B870" s="28"/>
      <c r="C870" s="56"/>
      <c r="D870" s="28" t="n">
        <f aca="false">VLOOKUP($A870,cash,D$4,FALSE())</f>
        <v>1.72</v>
      </c>
      <c r="E870" s="28"/>
      <c r="G870" s="73"/>
      <c r="H870" s="73"/>
      <c r="I870" s="73"/>
      <c r="J870" s="73"/>
    </row>
    <row r="871" customFormat="false" ht="12.75" hidden="false" customHeight="false" outlineLevel="0" collapsed="false">
      <c r="A871" s="56" t="n">
        <f aca="false">A870+1</f>
        <v>36041</v>
      </c>
      <c r="B871" s="28"/>
      <c r="C871" s="56"/>
      <c r="D871" s="28" t="n">
        <f aca="false">VLOOKUP($A871,cash,D$4,FALSE())</f>
        <v>1.685</v>
      </c>
      <c r="E871" s="28"/>
      <c r="G871" s="73"/>
      <c r="H871" s="73"/>
      <c r="I871" s="73"/>
      <c r="J871" s="73"/>
    </row>
    <row r="872" customFormat="false" ht="12.75" hidden="false" customHeight="false" outlineLevel="0" collapsed="false">
      <c r="A872" s="56" t="n">
        <f aca="false">A871+1</f>
        <v>36042</v>
      </c>
      <c r="B872" s="28"/>
      <c r="C872" s="56"/>
      <c r="D872" s="28" t="n">
        <f aca="false">VLOOKUP($A872,cash,D$4,FALSE())</f>
        <v>1.69</v>
      </c>
      <c r="E872" s="28"/>
      <c r="G872" s="73"/>
      <c r="H872" s="73"/>
      <c r="I872" s="73"/>
      <c r="J872" s="73"/>
    </row>
    <row r="873" customFormat="false" ht="12.75" hidden="false" customHeight="false" outlineLevel="0" collapsed="false">
      <c r="A873" s="56" t="n">
        <f aca="false">A872+1</f>
        <v>36043</v>
      </c>
      <c r="B873" s="28"/>
      <c r="C873" s="56"/>
      <c r="D873" s="28" t="n">
        <f aca="false">VLOOKUP($A873,cash,D$4,FALSE())</f>
        <v>1.69</v>
      </c>
      <c r="E873" s="28"/>
      <c r="G873" s="73"/>
      <c r="H873" s="73"/>
      <c r="I873" s="73"/>
      <c r="J873" s="73"/>
    </row>
    <row r="874" customFormat="false" ht="12.75" hidden="false" customHeight="false" outlineLevel="0" collapsed="false">
      <c r="A874" s="56" t="n">
        <f aca="false">A873+1</f>
        <v>36044</v>
      </c>
      <c r="B874" s="28"/>
      <c r="C874" s="56"/>
      <c r="D874" s="28" t="n">
        <f aca="false">VLOOKUP($A874,cash,D$4,FALSE())</f>
        <v>1.69</v>
      </c>
      <c r="E874" s="28"/>
      <c r="G874" s="73"/>
      <c r="H874" s="73"/>
      <c r="I874" s="73"/>
      <c r="J874" s="73"/>
    </row>
    <row r="875" customFormat="false" ht="12.75" hidden="false" customHeight="false" outlineLevel="0" collapsed="false">
      <c r="A875" s="56" t="n">
        <f aca="false">A874+1</f>
        <v>36045</v>
      </c>
      <c r="B875" s="28"/>
      <c r="C875" s="56"/>
      <c r="D875" s="28" t="n">
        <f aca="false">VLOOKUP($A875,cash,D$4,FALSE())</f>
        <v>1.69</v>
      </c>
      <c r="E875" s="28"/>
      <c r="G875" s="73"/>
      <c r="H875" s="73"/>
      <c r="I875" s="73"/>
      <c r="J875" s="73"/>
    </row>
    <row r="876" customFormat="false" ht="12.75" hidden="false" customHeight="false" outlineLevel="0" collapsed="false">
      <c r="A876" s="56" t="n">
        <f aca="false">A875+1</f>
        <v>36046</v>
      </c>
      <c r="B876" s="28"/>
      <c r="C876" s="56"/>
      <c r="D876" s="28" t="n">
        <f aca="false">VLOOKUP($A876,cash,D$4,FALSE())</f>
        <v>1.795</v>
      </c>
      <c r="E876" s="28"/>
      <c r="G876" s="73"/>
      <c r="H876" s="73"/>
      <c r="I876" s="73"/>
      <c r="J876" s="73"/>
    </row>
    <row r="877" customFormat="false" ht="12.75" hidden="false" customHeight="false" outlineLevel="0" collapsed="false">
      <c r="A877" s="56" t="n">
        <f aca="false">A876+1</f>
        <v>36047</v>
      </c>
      <c r="B877" s="28"/>
      <c r="C877" s="56"/>
      <c r="D877" s="28" t="n">
        <f aca="false">VLOOKUP($A877,cash,D$4,FALSE())</f>
        <v>1.775</v>
      </c>
      <c r="E877" s="28"/>
      <c r="G877" s="73"/>
      <c r="H877" s="73"/>
      <c r="I877" s="73"/>
      <c r="J877" s="73"/>
    </row>
    <row r="878" customFormat="false" ht="12.75" hidden="false" customHeight="false" outlineLevel="0" collapsed="false">
      <c r="A878" s="56" t="n">
        <f aca="false">A877+1</f>
        <v>36048</v>
      </c>
      <c r="B878" s="28"/>
      <c r="C878" s="56"/>
      <c r="D878" s="28" t="n">
        <f aca="false">VLOOKUP($A878,cash,D$4,FALSE())</f>
        <v>1.87</v>
      </c>
      <c r="E878" s="28"/>
      <c r="G878" s="73"/>
      <c r="H878" s="73"/>
      <c r="I878" s="73"/>
      <c r="J878" s="73"/>
    </row>
    <row r="879" customFormat="false" ht="12.75" hidden="false" customHeight="false" outlineLevel="0" collapsed="false">
      <c r="A879" s="56" t="n">
        <f aca="false">A878+1</f>
        <v>36049</v>
      </c>
      <c r="B879" s="28"/>
      <c r="C879" s="56"/>
      <c r="D879" s="28" t="n">
        <f aca="false">VLOOKUP($A879,cash,D$4,FALSE())</f>
        <v>1.845</v>
      </c>
      <c r="E879" s="28"/>
      <c r="G879" s="73"/>
      <c r="H879" s="73"/>
      <c r="I879" s="73"/>
      <c r="J879" s="73"/>
    </row>
    <row r="880" customFormat="false" ht="12.75" hidden="false" customHeight="false" outlineLevel="0" collapsed="false">
      <c r="A880" s="56" t="n">
        <f aca="false">A879+1</f>
        <v>36050</v>
      </c>
      <c r="B880" s="28"/>
      <c r="C880" s="56"/>
      <c r="D880" s="28" t="n">
        <f aca="false">VLOOKUP($A880,cash,D$4,FALSE())</f>
        <v>1.845</v>
      </c>
      <c r="E880" s="28"/>
      <c r="G880" s="73"/>
      <c r="H880" s="73"/>
      <c r="I880" s="73"/>
      <c r="J880" s="73"/>
    </row>
    <row r="881" customFormat="false" ht="12.75" hidden="false" customHeight="false" outlineLevel="0" collapsed="false">
      <c r="A881" s="56" t="n">
        <f aca="false">A880+1</f>
        <v>36051</v>
      </c>
      <c r="B881" s="28"/>
      <c r="C881" s="56"/>
      <c r="D881" s="28" t="n">
        <f aca="false">VLOOKUP($A881,cash,D$4,FALSE())</f>
        <v>1.845</v>
      </c>
      <c r="E881" s="28"/>
      <c r="G881" s="73"/>
      <c r="H881" s="73"/>
      <c r="I881" s="73"/>
      <c r="J881" s="73"/>
    </row>
    <row r="882" customFormat="false" ht="12.75" hidden="false" customHeight="false" outlineLevel="0" collapsed="false">
      <c r="A882" s="56" t="n">
        <f aca="false">A881+1</f>
        <v>36052</v>
      </c>
      <c r="B882" s="28"/>
      <c r="C882" s="56"/>
      <c r="D882" s="28" t="n">
        <f aca="false">VLOOKUP($A882,cash,D$4,FALSE())</f>
        <v>1.83</v>
      </c>
      <c r="E882" s="28"/>
      <c r="G882" s="73"/>
      <c r="H882" s="73"/>
      <c r="I882" s="73"/>
      <c r="J882" s="73"/>
    </row>
    <row r="883" customFormat="false" ht="12.75" hidden="false" customHeight="false" outlineLevel="0" collapsed="false">
      <c r="A883" s="56" t="n">
        <f aca="false">A882+1</f>
        <v>36053</v>
      </c>
      <c r="B883" s="28"/>
      <c r="C883" s="56"/>
      <c r="D883" s="28" t="n">
        <f aca="false">VLOOKUP($A883,cash,D$4,FALSE())</f>
        <v>1.935</v>
      </c>
      <c r="E883" s="28"/>
      <c r="G883" s="73"/>
      <c r="H883" s="73"/>
      <c r="I883" s="73"/>
      <c r="J883" s="73"/>
    </row>
    <row r="884" customFormat="false" ht="12.75" hidden="false" customHeight="false" outlineLevel="0" collapsed="false">
      <c r="A884" s="56" t="n">
        <f aca="false">A883+1</f>
        <v>36054</v>
      </c>
      <c r="B884" s="28"/>
      <c r="C884" s="56"/>
      <c r="D884" s="28" t="n">
        <f aca="false">VLOOKUP($A884,cash,D$4,FALSE())</f>
        <v>2.12</v>
      </c>
      <c r="E884" s="28"/>
      <c r="G884" s="73"/>
      <c r="H884" s="73"/>
      <c r="I884" s="73"/>
      <c r="J884" s="73"/>
    </row>
    <row r="885" customFormat="false" ht="12.75" hidden="false" customHeight="false" outlineLevel="0" collapsed="false">
      <c r="A885" s="56" t="n">
        <f aca="false">A884+1</f>
        <v>36055</v>
      </c>
      <c r="B885" s="28"/>
      <c r="C885" s="56"/>
      <c r="D885" s="28" t="n">
        <f aca="false">VLOOKUP($A885,cash,D$4,FALSE())</f>
        <v>2.115</v>
      </c>
      <c r="E885" s="28"/>
      <c r="G885" s="73"/>
      <c r="H885" s="73"/>
      <c r="I885" s="73"/>
      <c r="J885" s="73"/>
    </row>
    <row r="886" customFormat="false" ht="12.75" hidden="false" customHeight="false" outlineLevel="0" collapsed="false">
      <c r="A886" s="56" t="n">
        <f aca="false">A885+1</f>
        <v>36056</v>
      </c>
      <c r="B886" s="28"/>
      <c r="C886" s="56"/>
      <c r="D886" s="28" t="n">
        <f aca="false">VLOOKUP($A886,cash,D$4,FALSE())</f>
        <v>2.245</v>
      </c>
      <c r="E886" s="28"/>
      <c r="G886" s="73"/>
      <c r="H886" s="73"/>
      <c r="I886" s="73"/>
      <c r="J886" s="73"/>
    </row>
    <row r="887" customFormat="false" ht="12.75" hidden="false" customHeight="false" outlineLevel="0" collapsed="false">
      <c r="A887" s="56" t="n">
        <f aca="false">A886+1</f>
        <v>36057</v>
      </c>
      <c r="B887" s="28"/>
      <c r="C887" s="56"/>
      <c r="D887" s="28" t="n">
        <f aca="false">VLOOKUP($A887,cash,D$4,FALSE())</f>
        <v>2.245</v>
      </c>
      <c r="E887" s="28"/>
      <c r="G887" s="73"/>
      <c r="H887" s="73"/>
      <c r="I887" s="73"/>
      <c r="J887" s="73"/>
    </row>
    <row r="888" customFormat="false" ht="12.75" hidden="false" customHeight="false" outlineLevel="0" collapsed="false">
      <c r="A888" s="56" t="n">
        <f aca="false">A887+1</f>
        <v>36058</v>
      </c>
      <c r="B888" s="28"/>
      <c r="C888" s="56"/>
      <c r="D888" s="28" t="n">
        <f aca="false">VLOOKUP($A888,cash,D$4,FALSE())</f>
        <v>2.245</v>
      </c>
      <c r="E888" s="28"/>
      <c r="G888" s="73"/>
      <c r="H888" s="73"/>
      <c r="I888" s="73"/>
      <c r="J888" s="73"/>
    </row>
    <row r="889" customFormat="false" ht="12.75" hidden="false" customHeight="false" outlineLevel="0" collapsed="false">
      <c r="A889" s="56" t="n">
        <f aca="false">A888+1</f>
        <v>36059</v>
      </c>
      <c r="B889" s="28"/>
      <c r="C889" s="56"/>
      <c r="D889" s="28" t="n">
        <f aca="false">VLOOKUP($A889,cash,D$4,FALSE())</f>
        <v>2.17</v>
      </c>
      <c r="E889" s="28"/>
      <c r="G889" s="73"/>
      <c r="H889" s="73"/>
      <c r="I889" s="73"/>
      <c r="J889" s="73"/>
    </row>
    <row r="890" customFormat="false" ht="12.75" hidden="false" customHeight="false" outlineLevel="0" collapsed="false">
      <c r="A890" s="56" t="n">
        <f aca="false">A889+1</f>
        <v>36060</v>
      </c>
      <c r="B890" s="28"/>
      <c r="C890" s="56"/>
      <c r="D890" s="28" t="n">
        <f aca="false">VLOOKUP($A890,cash,D$4,FALSE())</f>
        <v>2.285</v>
      </c>
      <c r="E890" s="28"/>
      <c r="G890" s="73"/>
      <c r="H890" s="73"/>
      <c r="I890" s="73"/>
      <c r="J890" s="73"/>
    </row>
    <row r="891" customFormat="false" ht="12.75" hidden="false" customHeight="false" outlineLevel="0" collapsed="false">
      <c r="A891" s="56" t="n">
        <f aca="false">A890+1</f>
        <v>36061</v>
      </c>
      <c r="B891" s="28"/>
      <c r="C891" s="56"/>
      <c r="D891" s="28" t="n">
        <f aca="false">VLOOKUP($A891,cash,D$4,FALSE())</f>
        <v>2.185</v>
      </c>
      <c r="E891" s="28"/>
      <c r="G891" s="73"/>
      <c r="H891" s="73"/>
      <c r="I891" s="73"/>
      <c r="J891" s="73"/>
    </row>
    <row r="892" customFormat="false" ht="12.75" hidden="false" customHeight="false" outlineLevel="0" collapsed="false">
      <c r="A892" s="56" t="n">
        <f aca="false">A891+1</f>
        <v>36062</v>
      </c>
      <c r="B892" s="28"/>
      <c r="C892" s="56"/>
      <c r="D892" s="28" t="n">
        <f aca="false">VLOOKUP($A892,cash,D$4,FALSE())</f>
        <v>2.165</v>
      </c>
      <c r="E892" s="28"/>
      <c r="G892" s="73"/>
      <c r="H892" s="73"/>
      <c r="I892" s="73"/>
      <c r="J892" s="73"/>
    </row>
    <row r="893" customFormat="false" ht="12.75" hidden="false" customHeight="false" outlineLevel="0" collapsed="false">
      <c r="A893" s="56" t="n">
        <f aca="false">A892+1</f>
        <v>36063</v>
      </c>
      <c r="B893" s="28"/>
      <c r="C893" s="56"/>
      <c r="D893" s="28" t="n">
        <f aca="false">VLOOKUP($A893,cash,D$4,FALSE())</f>
        <v>2.385</v>
      </c>
      <c r="E893" s="28"/>
      <c r="G893" s="73"/>
      <c r="H893" s="73"/>
      <c r="I893" s="73"/>
      <c r="J893" s="73"/>
    </row>
    <row r="894" customFormat="false" ht="12.75" hidden="false" customHeight="false" outlineLevel="0" collapsed="false">
      <c r="A894" s="56" t="n">
        <f aca="false">A893+1</f>
        <v>36064</v>
      </c>
      <c r="B894" s="28"/>
      <c r="C894" s="56"/>
      <c r="D894" s="28" t="n">
        <f aca="false">VLOOKUP($A894,cash,D$4,FALSE())</f>
        <v>2.385</v>
      </c>
      <c r="E894" s="28"/>
      <c r="G894" s="73"/>
      <c r="H894" s="73"/>
      <c r="I894" s="73"/>
      <c r="J894" s="73"/>
    </row>
    <row r="895" customFormat="false" ht="12.75" hidden="false" customHeight="false" outlineLevel="0" collapsed="false">
      <c r="A895" s="56" t="n">
        <f aca="false">A894+1</f>
        <v>36065</v>
      </c>
      <c r="B895" s="28"/>
      <c r="C895" s="56"/>
      <c r="D895" s="28" t="n">
        <f aca="false">VLOOKUP($A895,cash,D$4,FALSE())</f>
        <v>2.385</v>
      </c>
      <c r="E895" s="28"/>
      <c r="G895" s="73"/>
      <c r="H895" s="73"/>
      <c r="I895" s="73"/>
      <c r="J895" s="73"/>
    </row>
    <row r="896" customFormat="false" ht="12.75" hidden="false" customHeight="false" outlineLevel="0" collapsed="false">
      <c r="A896" s="56" t="n">
        <f aca="false">A895+1</f>
        <v>36066</v>
      </c>
      <c r="B896" s="28"/>
      <c r="C896" s="56"/>
      <c r="D896" s="28" t="n">
        <f aca="false">VLOOKUP($A896,cash,D$4,FALSE())</f>
        <v>2.235</v>
      </c>
      <c r="E896" s="28"/>
      <c r="G896" s="73"/>
      <c r="H896" s="73"/>
      <c r="I896" s="73"/>
      <c r="J896" s="73"/>
    </row>
    <row r="897" customFormat="false" ht="12.75" hidden="false" customHeight="false" outlineLevel="0" collapsed="false">
      <c r="A897" s="56" t="n">
        <f aca="false">A896+1</f>
        <v>36067</v>
      </c>
      <c r="B897" s="28"/>
      <c r="C897" s="56"/>
      <c r="D897" s="28" t="n">
        <f aca="false">VLOOKUP($A897,cash,D$4,FALSE())</f>
        <v>2.17</v>
      </c>
      <c r="E897" s="28"/>
      <c r="G897" s="73"/>
      <c r="H897" s="73"/>
      <c r="I897" s="73"/>
      <c r="J897" s="73"/>
    </row>
    <row r="898" customFormat="false" ht="12.75" hidden="false" customHeight="false" outlineLevel="0" collapsed="false">
      <c r="A898" s="56" t="n">
        <f aca="false">A897+1</f>
        <v>36068</v>
      </c>
      <c r="B898" s="28"/>
      <c r="C898" s="56"/>
      <c r="D898" s="28" t="n">
        <f aca="false">VLOOKUP($A898,cash,D$4,FALSE())</f>
        <v>2.175</v>
      </c>
      <c r="E898" s="28"/>
      <c r="G898" s="73"/>
      <c r="H898" s="73"/>
      <c r="I898" s="73"/>
      <c r="J898" s="73"/>
    </row>
    <row r="899" customFormat="false" ht="12.75" hidden="false" customHeight="false" outlineLevel="0" collapsed="false">
      <c r="A899" s="56"/>
      <c r="B899" s="28"/>
      <c r="C899" s="56"/>
      <c r="D899" s="28"/>
      <c r="E899" s="28"/>
      <c r="G899" s="73"/>
      <c r="H899" s="73"/>
    </row>
    <row r="900" customFormat="false" ht="12.75" hidden="false" customHeight="false" outlineLevel="0" collapsed="false">
      <c r="A900" s="56"/>
      <c r="B900" s="28"/>
      <c r="C900" s="56"/>
      <c r="D900" s="28"/>
      <c r="E900" s="28"/>
    </row>
    <row r="901" customFormat="false" ht="12.75" hidden="false" customHeight="false" outlineLevel="0" collapsed="false">
      <c r="A901" s="56"/>
      <c r="B901" s="28"/>
      <c r="C901" s="56"/>
      <c r="D901" s="28"/>
      <c r="E901" s="28"/>
    </row>
    <row r="902" customFormat="false" ht="13.5" hidden="false" customHeight="false" outlineLevel="0" collapsed="false">
      <c r="A902" s="56"/>
      <c r="B902" s="28"/>
      <c r="C902" s="56" t="n">
        <v>36069</v>
      </c>
      <c r="F902" s="72" t="n">
        <f aca="false">VLOOKUP($C902,index,2,FALSE())</f>
        <v>2.07</v>
      </c>
      <c r="H902" s="73"/>
      <c r="I902" s="73"/>
      <c r="J902" s="73"/>
      <c r="K902" s="75"/>
      <c r="L902" s="75"/>
    </row>
    <row r="903" customFormat="false" ht="13.5" hidden="false" customHeight="false" outlineLevel="0" collapsed="false">
      <c r="A903" s="56" t="n">
        <f aca="false">C902</f>
        <v>36069</v>
      </c>
      <c r="B903" s="28"/>
      <c r="C903" s="56"/>
      <c r="D903" s="28" t="n">
        <f aca="false">VLOOKUP($A903,cash,D$4,FALSE())</f>
        <v>2.325</v>
      </c>
      <c r="E903" s="28"/>
      <c r="F903" s="14" t="n">
        <f aca="false">IF(D903&lt;F902,F902-D903,0)</f>
        <v>0</v>
      </c>
      <c r="G903" s="36" t="n">
        <f aca="false">IF(D903&gt;F902,D903-F902,0)</f>
        <v>0.255</v>
      </c>
      <c r="H903" s="73"/>
      <c r="I903" s="73"/>
      <c r="J903" s="73"/>
      <c r="K903" s="75"/>
      <c r="L903" s="75"/>
    </row>
    <row r="904" customFormat="false" ht="12.75" hidden="false" customHeight="false" outlineLevel="0" collapsed="false">
      <c r="A904" s="56" t="n">
        <f aca="false">A903+1</f>
        <v>36070</v>
      </c>
      <c r="B904" s="28"/>
      <c r="C904" s="56"/>
      <c r="D904" s="28" t="n">
        <f aca="false">VLOOKUP($A904,cash,D$4,FALSE())</f>
        <v>2.125</v>
      </c>
      <c r="E904" s="28"/>
      <c r="F904" s="13" t="n">
        <f aca="false">IF(D904&lt;F902,F902-D904,0)</f>
        <v>0</v>
      </c>
      <c r="G904" s="41" t="n">
        <f aca="false">IF(D904&gt;F902,D904-F902,0)</f>
        <v>0.0550000000000002</v>
      </c>
      <c r="H904" s="73"/>
      <c r="I904" s="73"/>
      <c r="J904" s="73"/>
    </row>
    <row r="905" customFormat="false" ht="12.75" hidden="false" customHeight="false" outlineLevel="0" collapsed="false">
      <c r="A905" s="56" t="n">
        <f aca="false">A904+1</f>
        <v>36071</v>
      </c>
      <c r="B905" s="28"/>
      <c r="C905" s="56"/>
      <c r="D905" s="28" t="n">
        <f aca="false">VLOOKUP($A905,cash,D$4,FALSE())</f>
        <v>2.125</v>
      </c>
      <c r="E905" s="28"/>
      <c r="F905" s="13" t="n">
        <f aca="false">IF(D905&lt;F902,F902-D905,0)</f>
        <v>0</v>
      </c>
      <c r="G905" s="41" t="n">
        <f aca="false">IF(D905&gt;F902,D905-F902,0)</f>
        <v>0.0550000000000002</v>
      </c>
      <c r="H905" s="73"/>
      <c r="I905" s="73"/>
      <c r="J905" s="73"/>
    </row>
    <row r="906" customFormat="false" ht="12.75" hidden="false" customHeight="false" outlineLevel="0" collapsed="false">
      <c r="A906" s="56" t="n">
        <f aca="false">A905+1</f>
        <v>36072</v>
      </c>
      <c r="B906" s="28"/>
      <c r="C906" s="56"/>
      <c r="D906" s="28" t="n">
        <f aca="false">VLOOKUP($A906,cash,D$4,FALSE())</f>
        <v>2.125</v>
      </c>
      <c r="E906" s="28"/>
      <c r="F906" s="13" t="n">
        <f aca="false">IF(D906&lt;F902,F902-D906,0)</f>
        <v>0</v>
      </c>
      <c r="G906" s="41" t="n">
        <f aca="false">IF(D906&gt;F902,D906-F902,0)</f>
        <v>0.0550000000000002</v>
      </c>
      <c r="H906" s="73"/>
      <c r="I906" s="73"/>
      <c r="J906" s="73"/>
    </row>
    <row r="907" customFormat="false" ht="12.75" hidden="false" customHeight="false" outlineLevel="0" collapsed="false">
      <c r="A907" s="56" t="n">
        <f aca="false">A906+1</f>
        <v>36073</v>
      </c>
      <c r="B907" s="28"/>
      <c r="C907" s="56"/>
      <c r="D907" s="28" t="n">
        <f aca="false">VLOOKUP($A907,cash,D$4,FALSE())</f>
        <v>2.07</v>
      </c>
      <c r="E907" s="28"/>
      <c r="F907" s="13" t="n">
        <f aca="false">IF(D907&lt;F902,F902-D907,0)</f>
        <v>0</v>
      </c>
      <c r="G907" s="41" t="n">
        <f aca="false">IF(D907&gt;F902,D907-F902,0)</f>
        <v>0</v>
      </c>
      <c r="H907" s="73"/>
      <c r="I907" s="73"/>
      <c r="J907" s="73"/>
    </row>
    <row r="908" customFormat="false" ht="12.75" hidden="false" customHeight="false" outlineLevel="0" collapsed="false">
      <c r="A908" s="56" t="n">
        <f aca="false">A907+1</f>
        <v>36074</v>
      </c>
      <c r="B908" s="28"/>
      <c r="C908" s="56"/>
      <c r="D908" s="28" t="n">
        <f aca="false">VLOOKUP($A908,cash,D$4,FALSE())</f>
        <v>1.995</v>
      </c>
      <c r="E908" s="28"/>
      <c r="F908" s="13" t="n">
        <f aca="false">IF(D908&lt;F902,F902-D908,0)</f>
        <v>0.0749999999999997</v>
      </c>
      <c r="G908" s="41" t="n">
        <f aca="false">IF(D908&gt;F902,D908-F902,0)</f>
        <v>0</v>
      </c>
      <c r="H908" s="73"/>
      <c r="I908" s="73"/>
      <c r="J908" s="73"/>
    </row>
    <row r="909" customFormat="false" ht="12.75" hidden="false" customHeight="false" outlineLevel="0" collapsed="false">
      <c r="A909" s="56" t="n">
        <f aca="false">A908+1</f>
        <v>36075</v>
      </c>
      <c r="B909" s="28"/>
      <c r="C909" s="56"/>
      <c r="D909" s="28" t="n">
        <f aca="false">VLOOKUP($A909,cash,D$4,FALSE())</f>
        <v>2.045</v>
      </c>
      <c r="E909" s="28"/>
      <c r="F909" s="13" t="n">
        <f aca="false">IF(D909&lt;F902,F902-D909,0)</f>
        <v>0.0249999999999999</v>
      </c>
      <c r="G909" s="41" t="n">
        <f aca="false">IF(D909&gt;F902,D909-F902,0)</f>
        <v>0</v>
      </c>
      <c r="H909" s="73"/>
      <c r="I909" s="73"/>
      <c r="J909" s="73"/>
    </row>
    <row r="910" customFormat="false" ht="12.75" hidden="false" customHeight="false" outlineLevel="0" collapsed="false">
      <c r="A910" s="56" t="n">
        <f aca="false">A909+1</f>
        <v>36076</v>
      </c>
      <c r="B910" s="28"/>
      <c r="C910" s="56"/>
      <c r="D910" s="28" t="n">
        <f aca="false">VLOOKUP($A910,cash,D$4,FALSE())</f>
        <v>2.025</v>
      </c>
      <c r="E910" s="28"/>
      <c r="F910" s="13" t="n">
        <f aca="false">IF(D910&lt;F902,F902-D910,0)</f>
        <v>0.0449999999999999</v>
      </c>
      <c r="G910" s="41" t="n">
        <f aca="false">IF(D910&gt;F902,D910-F902,0)</f>
        <v>0</v>
      </c>
      <c r="H910" s="73"/>
      <c r="I910" s="73"/>
      <c r="J910" s="73"/>
    </row>
    <row r="911" customFormat="false" ht="12.75" hidden="false" customHeight="false" outlineLevel="0" collapsed="false">
      <c r="A911" s="56" t="n">
        <f aca="false">A910+1</f>
        <v>36077</v>
      </c>
      <c r="B911" s="28"/>
      <c r="C911" s="56"/>
      <c r="D911" s="28" t="n">
        <f aca="false">VLOOKUP($A911,cash,D$4,FALSE())</f>
        <v>1.795</v>
      </c>
      <c r="E911" s="28"/>
      <c r="F911" s="13" t="n">
        <f aca="false">IF(D911&lt;F902,F902-D911,0)</f>
        <v>0.275</v>
      </c>
      <c r="G911" s="41" t="n">
        <f aca="false">IF(D911&gt;F902,D911-F902,0)</f>
        <v>0</v>
      </c>
      <c r="H911" s="73"/>
      <c r="I911" s="73"/>
      <c r="J911" s="73"/>
    </row>
    <row r="912" customFormat="false" ht="12.75" hidden="false" customHeight="false" outlineLevel="0" collapsed="false">
      <c r="A912" s="56" t="n">
        <f aca="false">A911+1</f>
        <v>36078</v>
      </c>
      <c r="B912" s="28"/>
      <c r="C912" s="56"/>
      <c r="D912" s="28" t="n">
        <f aca="false">VLOOKUP($A912,cash,D$4,FALSE())</f>
        <v>1.795</v>
      </c>
      <c r="E912" s="28"/>
      <c r="F912" s="13" t="n">
        <f aca="false">IF(D912&lt;F902,F902-D912,0)</f>
        <v>0.275</v>
      </c>
      <c r="G912" s="41" t="n">
        <f aca="false">IF(D912&gt;F902,D912-F902,0)</f>
        <v>0</v>
      </c>
      <c r="H912" s="73"/>
      <c r="I912" s="73"/>
      <c r="J912" s="73"/>
    </row>
    <row r="913" customFormat="false" ht="12.75" hidden="false" customHeight="false" outlineLevel="0" collapsed="false">
      <c r="A913" s="56" t="n">
        <f aca="false">A912+1</f>
        <v>36079</v>
      </c>
      <c r="B913" s="28"/>
      <c r="C913" s="56"/>
      <c r="D913" s="28" t="n">
        <f aca="false">VLOOKUP($A913,cash,D$4,FALSE())</f>
        <v>1.795</v>
      </c>
      <c r="E913" s="28"/>
      <c r="F913" s="13" t="n">
        <f aca="false">IF(D913&lt;F902,F902-D913,0)</f>
        <v>0.275</v>
      </c>
      <c r="G913" s="41" t="n">
        <f aca="false">IF(D913&gt;F902,D913-F902,0)</f>
        <v>0</v>
      </c>
      <c r="H913" s="73"/>
      <c r="I913" s="73"/>
      <c r="J913" s="73"/>
    </row>
    <row r="914" customFormat="false" ht="12.75" hidden="false" customHeight="false" outlineLevel="0" collapsed="false">
      <c r="A914" s="56" t="n">
        <f aca="false">A913+1</f>
        <v>36080</v>
      </c>
      <c r="B914" s="28"/>
      <c r="C914" s="56"/>
      <c r="D914" s="28" t="n">
        <f aca="false">VLOOKUP($A914,cash,D$4,FALSE())</f>
        <v>1.735</v>
      </c>
      <c r="E914" s="28"/>
      <c r="F914" s="13" t="n">
        <f aca="false">IF(D914&lt;F902,F902-D914,0)</f>
        <v>0.335</v>
      </c>
      <c r="G914" s="41" t="n">
        <f aca="false">IF(D914&gt;F902,D914-F902,0)</f>
        <v>0</v>
      </c>
      <c r="H914" s="73"/>
      <c r="I914" s="73"/>
      <c r="J914" s="73"/>
    </row>
    <row r="915" customFormat="false" ht="12.75" hidden="false" customHeight="false" outlineLevel="0" collapsed="false">
      <c r="A915" s="56" t="n">
        <f aca="false">A914+1</f>
        <v>36081</v>
      </c>
      <c r="B915" s="28"/>
      <c r="C915" s="56"/>
      <c r="D915" s="28" t="n">
        <f aca="false">VLOOKUP($A915,cash,D$4,FALSE())</f>
        <v>1.675</v>
      </c>
      <c r="E915" s="28"/>
      <c r="F915" s="13" t="n">
        <f aca="false">IF(D915&lt;F902,F902-D915,0)</f>
        <v>0.395</v>
      </c>
      <c r="G915" s="41" t="n">
        <f aca="false">IF(D915&gt;F902,D915-F902,0)</f>
        <v>0</v>
      </c>
      <c r="H915" s="73"/>
      <c r="I915" s="73"/>
      <c r="J915" s="73"/>
    </row>
    <row r="916" customFormat="false" ht="12.75" hidden="false" customHeight="false" outlineLevel="0" collapsed="false">
      <c r="A916" s="56" t="n">
        <f aca="false">A915+1</f>
        <v>36082</v>
      </c>
      <c r="B916" s="28"/>
      <c r="C916" s="56"/>
      <c r="D916" s="28" t="n">
        <f aca="false">VLOOKUP($A916,cash,D$4,FALSE())</f>
        <v>1.795</v>
      </c>
      <c r="E916" s="28"/>
      <c r="F916" s="13" t="n">
        <f aca="false">IF(D916&lt;F902,F902-D916,0)</f>
        <v>0.275</v>
      </c>
      <c r="G916" s="41" t="n">
        <f aca="false">IF(D916&gt;F902,D916-F902,0)</f>
        <v>0</v>
      </c>
      <c r="H916" s="73"/>
      <c r="I916" s="73"/>
      <c r="J916" s="73"/>
    </row>
    <row r="917" customFormat="false" ht="12.75" hidden="false" customHeight="false" outlineLevel="0" collapsed="false">
      <c r="A917" s="56" t="n">
        <f aca="false">A916+1</f>
        <v>36083</v>
      </c>
      <c r="B917" s="28"/>
      <c r="C917" s="56"/>
      <c r="D917" s="28" t="n">
        <f aca="false">VLOOKUP($A917,cash,D$4,FALSE())</f>
        <v>1.75</v>
      </c>
      <c r="E917" s="28"/>
      <c r="F917" s="13" t="n">
        <f aca="false">IF(D917&lt;F902,F902-D917,0)</f>
        <v>0.32</v>
      </c>
      <c r="G917" s="41" t="n">
        <f aca="false">IF(D917&gt;F902,D917-F902,0)</f>
        <v>0</v>
      </c>
      <c r="H917" s="73"/>
      <c r="I917" s="73"/>
      <c r="J917" s="73"/>
    </row>
    <row r="918" customFormat="false" ht="12.75" hidden="false" customHeight="false" outlineLevel="0" collapsed="false">
      <c r="A918" s="56" t="n">
        <f aca="false">A917+1</f>
        <v>36084</v>
      </c>
      <c r="B918" s="28"/>
      <c r="C918" s="56"/>
      <c r="D918" s="28" t="n">
        <f aca="false">VLOOKUP($A918,cash,D$4,FALSE())</f>
        <v>1.63</v>
      </c>
      <c r="E918" s="28"/>
      <c r="F918" s="13" t="n">
        <f aca="false">IF(D918&lt;F902,F902-D918,0)</f>
        <v>0.44</v>
      </c>
      <c r="G918" s="41" t="n">
        <f aca="false">IF(D918&gt;F902,D918-F902,0)</f>
        <v>0</v>
      </c>
      <c r="H918" s="73"/>
      <c r="I918" s="73"/>
      <c r="J918" s="73"/>
    </row>
    <row r="919" customFormat="false" ht="12.75" hidden="false" customHeight="false" outlineLevel="0" collapsed="false">
      <c r="A919" s="56" t="n">
        <f aca="false">A918+1</f>
        <v>36085</v>
      </c>
      <c r="B919" s="28"/>
      <c r="C919" s="56"/>
      <c r="D919" s="28" t="n">
        <f aca="false">VLOOKUP($A919,cash,D$4,FALSE())</f>
        <v>1.63</v>
      </c>
      <c r="E919" s="28"/>
      <c r="F919" s="13" t="n">
        <f aca="false">IF(D919&lt;F902,F902-D919,0)</f>
        <v>0.44</v>
      </c>
      <c r="G919" s="41" t="n">
        <f aca="false">IF(D919&gt;F902,D919-F902,0)</f>
        <v>0</v>
      </c>
      <c r="H919" s="73"/>
      <c r="I919" s="73"/>
      <c r="J919" s="73"/>
    </row>
    <row r="920" customFormat="false" ht="12.75" hidden="false" customHeight="false" outlineLevel="0" collapsed="false">
      <c r="A920" s="56" t="n">
        <f aca="false">A919+1</f>
        <v>36086</v>
      </c>
      <c r="B920" s="28"/>
      <c r="C920" s="56"/>
      <c r="D920" s="28" t="n">
        <f aca="false">VLOOKUP($A920,cash,D$4,FALSE())</f>
        <v>1.63</v>
      </c>
      <c r="E920" s="28"/>
      <c r="F920" s="13" t="n">
        <f aca="false">IF(D920&lt;F902,F902-D920,0)</f>
        <v>0.44</v>
      </c>
      <c r="G920" s="41" t="n">
        <f aca="false">IF(D920&gt;F902,D920-F902,0)</f>
        <v>0</v>
      </c>
      <c r="H920" s="73"/>
      <c r="I920" s="73"/>
      <c r="J920" s="73"/>
    </row>
    <row r="921" customFormat="false" ht="12.75" hidden="false" customHeight="false" outlineLevel="0" collapsed="false">
      <c r="A921" s="56" t="n">
        <f aca="false">A920+1</f>
        <v>36087</v>
      </c>
      <c r="B921" s="28"/>
      <c r="C921" s="56"/>
      <c r="D921" s="28" t="n">
        <f aca="false">VLOOKUP($A921,cash,D$4,FALSE())</f>
        <v>1.745</v>
      </c>
      <c r="E921" s="28"/>
      <c r="F921" s="13" t="n">
        <f aca="false">IF(D921&lt;F902,F902-D921,0)</f>
        <v>0.325</v>
      </c>
      <c r="G921" s="41" t="n">
        <f aca="false">IF(D921&gt;F902,D921-F902,0)</f>
        <v>0</v>
      </c>
      <c r="H921" s="73"/>
      <c r="I921" s="73"/>
      <c r="J921" s="73"/>
    </row>
    <row r="922" customFormat="false" ht="12.75" hidden="false" customHeight="false" outlineLevel="0" collapsed="false">
      <c r="A922" s="56" t="n">
        <f aca="false">A921+1</f>
        <v>36088</v>
      </c>
      <c r="B922" s="28"/>
      <c r="C922" s="56"/>
      <c r="D922" s="28" t="n">
        <f aca="false">VLOOKUP($A922,cash,D$4,FALSE())</f>
        <v>1.95</v>
      </c>
      <c r="E922" s="28"/>
      <c r="F922" s="13" t="n">
        <f aca="false">IF(D922&lt;F902,F902-D922,0)</f>
        <v>0.12</v>
      </c>
      <c r="G922" s="41" t="n">
        <f aca="false">IF(D922&gt;F902,D922-F902,0)</f>
        <v>0</v>
      </c>
      <c r="H922" s="73"/>
      <c r="I922" s="73"/>
      <c r="J922" s="73"/>
    </row>
    <row r="923" customFormat="false" ht="12.75" hidden="false" customHeight="false" outlineLevel="0" collapsed="false">
      <c r="A923" s="56" t="n">
        <f aca="false">A922+1</f>
        <v>36089</v>
      </c>
      <c r="B923" s="28"/>
      <c r="C923" s="56"/>
      <c r="D923" s="28" t="n">
        <f aca="false">VLOOKUP($A923,cash,D$4,FALSE())</f>
        <v>2.03</v>
      </c>
      <c r="E923" s="28"/>
      <c r="F923" s="13" t="n">
        <f aca="false">IF(D923&lt;F902,F902-D923,0)</f>
        <v>0.04</v>
      </c>
      <c r="G923" s="41" t="n">
        <f aca="false">IF(D923&gt;F902,D923-F902,0)</f>
        <v>0</v>
      </c>
      <c r="H923" s="73"/>
      <c r="I923" s="73"/>
      <c r="J923" s="73"/>
    </row>
    <row r="924" customFormat="false" ht="12.75" hidden="false" customHeight="false" outlineLevel="0" collapsed="false">
      <c r="A924" s="56" t="n">
        <f aca="false">A923+1</f>
        <v>36090</v>
      </c>
      <c r="B924" s="28"/>
      <c r="C924" s="56"/>
      <c r="D924" s="28" t="n">
        <f aca="false">VLOOKUP($A924,cash,D$4,FALSE())</f>
        <v>1.95</v>
      </c>
      <c r="E924" s="28"/>
      <c r="F924" s="13" t="n">
        <f aca="false">IF(D924&lt;F902,F902-D924,0)</f>
        <v>0.12</v>
      </c>
      <c r="G924" s="41" t="n">
        <f aca="false">IF(D924&gt;F902,D924-F902,0)</f>
        <v>0</v>
      </c>
      <c r="H924" s="73"/>
      <c r="I924" s="73"/>
      <c r="J924" s="73"/>
    </row>
    <row r="925" customFormat="false" ht="12.75" hidden="false" customHeight="false" outlineLevel="0" collapsed="false">
      <c r="A925" s="56" t="n">
        <f aca="false">A924+1</f>
        <v>36091</v>
      </c>
      <c r="B925" s="28"/>
      <c r="C925" s="56"/>
      <c r="D925" s="28" t="n">
        <f aca="false">VLOOKUP($A925,cash,D$4,FALSE())</f>
        <v>1.845</v>
      </c>
      <c r="E925" s="28"/>
      <c r="F925" s="13" t="n">
        <f aca="false">IF(D925&lt;F902,F902-D925,0)</f>
        <v>0.225</v>
      </c>
      <c r="G925" s="41" t="n">
        <f aca="false">IF(D925&gt;F902,D925-F902,0)</f>
        <v>0</v>
      </c>
      <c r="H925" s="73"/>
      <c r="I925" s="73"/>
      <c r="J925" s="73"/>
    </row>
    <row r="926" customFormat="false" ht="12.75" hidden="false" customHeight="false" outlineLevel="0" collapsed="false">
      <c r="A926" s="56" t="n">
        <f aca="false">A925+1</f>
        <v>36092</v>
      </c>
      <c r="B926" s="28"/>
      <c r="C926" s="56"/>
      <c r="D926" s="28" t="n">
        <f aca="false">VLOOKUP($A926,cash,D$4,FALSE())</f>
        <v>1.845</v>
      </c>
      <c r="E926" s="28"/>
      <c r="F926" s="13" t="n">
        <f aca="false">IF(D926&lt;F902,F902-D926,0)</f>
        <v>0.225</v>
      </c>
      <c r="G926" s="41" t="n">
        <f aca="false">IF(D926&gt;F902,D926-F902,0)</f>
        <v>0</v>
      </c>
      <c r="H926" s="73"/>
      <c r="I926" s="73"/>
      <c r="J926" s="73"/>
    </row>
    <row r="927" customFormat="false" ht="12.75" hidden="false" customHeight="false" outlineLevel="0" collapsed="false">
      <c r="A927" s="56" t="n">
        <f aca="false">A926+1</f>
        <v>36093</v>
      </c>
      <c r="B927" s="28"/>
      <c r="C927" s="56"/>
      <c r="D927" s="28" t="n">
        <f aca="false">VLOOKUP($A927,cash,D$4,FALSE())</f>
        <v>1.845</v>
      </c>
      <c r="E927" s="28"/>
      <c r="F927" s="13" t="n">
        <f aca="false">IF(D927&lt;F902,F902-D927,0)</f>
        <v>0.225</v>
      </c>
      <c r="G927" s="41" t="n">
        <f aca="false">IF(D927&gt;F902,D927-F902,0)</f>
        <v>0</v>
      </c>
      <c r="H927" s="73"/>
      <c r="I927" s="73"/>
      <c r="J927" s="73"/>
    </row>
    <row r="928" customFormat="false" ht="12.75" hidden="false" customHeight="false" outlineLevel="0" collapsed="false">
      <c r="A928" s="56" t="n">
        <f aca="false">A927+1</f>
        <v>36094</v>
      </c>
      <c r="B928" s="28"/>
      <c r="C928" s="56"/>
      <c r="D928" s="28" t="n">
        <f aca="false">VLOOKUP($A928,cash,D$4,FALSE())</f>
        <v>1.9</v>
      </c>
      <c r="E928" s="28"/>
      <c r="F928" s="13" t="n">
        <f aca="false">IF(D928&lt;F902,F902-D928,0)</f>
        <v>0.17</v>
      </c>
      <c r="G928" s="41" t="n">
        <f aca="false">IF(D928&gt;F902,D928-F902,0)</f>
        <v>0</v>
      </c>
      <c r="H928" s="73"/>
      <c r="I928" s="73"/>
      <c r="J928" s="73"/>
    </row>
    <row r="929" customFormat="false" ht="12.75" hidden="false" customHeight="false" outlineLevel="0" collapsed="false">
      <c r="A929" s="56" t="n">
        <f aca="false">A928+1</f>
        <v>36095</v>
      </c>
      <c r="B929" s="28"/>
      <c r="C929" s="56"/>
      <c r="D929" s="28" t="n">
        <f aca="false">VLOOKUP($A929,cash,D$4,FALSE())</f>
        <v>1.84</v>
      </c>
      <c r="E929" s="28"/>
      <c r="F929" s="13" t="n">
        <f aca="false">IF(D929&lt;F902,F902-D929,0)</f>
        <v>0.23</v>
      </c>
      <c r="G929" s="41" t="n">
        <f aca="false">IF(D929&gt;F902,D929-F902,0)</f>
        <v>0</v>
      </c>
      <c r="H929" s="73"/>
      <c r="I929" s="73"/>
      <c r="J929" s="73"/>
    </row>
    <row r="930" customFormat="false" ht="12.75" hidden="false" customHeight="false" outlineLevel="0" collapsed="false">
      <c r="A930" s="56" t="n">
        <f aca="false">A929+1</f>
        <v>36096</v>
      </c>
      <c r="B930" s="28"/>
      <c r="C930" s="56"/>
      <c r="D930" s="28" t="n">
        <f aca="false">VLOOKUP($A930,cash,D$4,FALSE())</f>
        <v>1.69</v>
      </c>
      <c r="E930" s="28"/>
      <c r="F930" s="13" t="n">
        <f aca="false">IF(D930&lt;F902,F902-D930,0)</f>
        <v>0.38</v>
      </c>
      <c r="G930" s="41" t="n">
        <f aca="false">IF(D930&gt;F902,D930-F902,0)</f>
        <v>0</v>
      </c>
      <c r="H930" s="73"/>
      <c r="I930" s="73"/>
      <c r="J930" s="73"/>
    </row>
    <row r="931" customFormat="false" ht="12.75" hidden="false" customHeight="false" outlineLevel="0" collapsed="false">
      <c r="A931" s="56" t="n">
        <f aca="false">A930+1</f>
        <v>36097</v>
      </c>
      <c r="B931" s="28"/>
      <c r="C931" s="56"/>
      <c r="D931" s="28" t="n">
        <f aca="false">VLOOKUP($A931,cash,D$4,FALSE())</f>
        <v>1.72</v>
      </c>
      <c r="E931" s="28"/>
      <c r="F931" s="13" t="n">
        <f aca="false">IF(D931&lt;F902,F902-D931,0)</f>
        <v>0.35</v>
      </c>
      <c r="G931" s="41" t="n">
        <f aca="false">IF(D931&gt;F902,D931-F902,0)</f>
        <v>0</v>
      </c>
      <c r="H931" s="73"/>
      <c r="I931" s="73"/>
      <c r="J931" s="73"/>
    </row>
    <row r="932" customFormat="false" ht="12.75" hidden="false" customHeight="false" outlineLevel="0" collapsed="false">
      <c r="A932" s="56" t="n">
        <f aca="false">A931+1</f>
        <v>36098</v>
      </c>
      <c r="B932" s="28"/>
      <c r="C932" s="56"/>
      <c r="D932" s="28" t="n">
        <f aca="false">VLOOKUP($A932,cash,D$4,FALSE())</f>
        <v>1.78</v>
      </c>
      <c r="E932" s="28"/>
      <c r="F932" s="13" t="n">
        <f aca="false">IF(D932&lt;F902,F902-D932,0)</f>
        <v>0.29</v>
      </c>
      <c r="G932" s="41" t="n">
        <f aca="false">IF(D932&gt;F902,D932-F902,0)</f>
        <v>0</v>
      </c>
      <c r="H932" s="73"/>
      <c r="I932" s="73"/>
      <c r="J932" s="73"/>
    </row>
    <row r="933" customFormat="false" ht="13.5" hidden="false" customHeight="false" outlineLevel="0" collapsed="false">
      <c r="A933" s="56" t="n">
        <f aca="false">A932+1</f>
        <v>36099</v>
      </c>
      <c r="B933" s="28"/>
      <c r="C933" s="56"/>
      <c r="D933" s="28" t="n">
        <f aca="false">VLOOKUP($A933,cash,D$4,FALSE())</f>
        <v>1.78</v>
      </c>
      <c r="E933" s="28"/>
      <c r="F933" s="78" t="n">
        <f aca="false">IF(D933&lt;F902,F902-D933,0)</f>
        <v>0.29</v>
      </c>
      <c r="G933" s="79" t="n">
        <f aca="false">IF(D933&gt;F902,D933-F902,0)</f>
        <v>0</v>
      </c>
      <c r="H933" s="73"/>
      <c r="I933" s="73"/>
      <c r="J933" s="73"/>
    </row>
    <row r="934" customFormat="false" ht="13.5" hidden="false" customHeight="false" outlineLevel="0" collapsed="false">
      <c r="A934" s="56"/>
      <c r="B934" s="28"/>
      <c r="C934" s="56"/>
      <c r="D934" s="28"/>
      <c r="E934" s="28"/>
      <c r="F934" s="72" t="n">
        <f aca="false">AVERAGE(F903:F933)</f>
        <v>0.213064516129032</v>
      </c>
      <c r="G934" s="72" t="n">
        <f aca="false">AVERAGE(G903:G933)</f>
        <v>0.0135483870967742</v>
      </c>
    </row>
    <row r="935" customFormat="false" ht="12.75" hidden="false" customHeight="false" outlineLevel="0" collapsed="false">
      <c r="A935" s="56"/>
      <c r="B935" s="28"/>
      <c r="C935" s="56"/>
      <c r="D935" s="28"/>
      <c r="E935" s="28"/>
    </row>
    <row r="936" customFormat="false" ht="12.75" hidden="false" customHeight="false" outlineLevel="0" collapsed="false">
      <c r="A936" s="56"/>
      <c r="B936" s="28"/>
      <c r="C936" s="56"/>
      <c r="D936" s="28"/>
      <c r="E936" s="28"/>
    </row>
    <row r="937" customFormat="false" ht="12.75" hidden="false" customHeight="false" outlineLevel="0" collapsed="false">
      <c r="A937" s="56"/>
      <c r="B937" s="28"/>
      <c r="C937" s="56" t="n">
        <v>36100</v>
      </c>
      <c r="G937" s="73"/>
      <c r="H937" s="73"/>
      <c r="I937" s="73"/>
      <c r="J937" s="73"/>
      <c r="K937" s="75"/>
      <c r="L937" s="75"/>
    </row>
    <row r="938" customFormat="false" ht="12.75" hidden="false" customHeight="false" outlineLevel="0" collapsed="false">
      <c r="A938" s="56" t="n">
        <f aca="false">C937</f>
        <v>36100</v>
      </c>
      <c r="B938" s="28"/>
      <c r="C938" s="56"/>
      <c r="D938" s="28" t="n">
        <f aca="false">VLOOKUP($A938,cash,D$4,FALSE())</f>
        <v>1.78</v>
      </c>
      <c r="E938" s="28"/>
      <c r="G938" s="73"/>
      <c r="H938" s="73"/>
      <c r="I938" s="73"/>
      <c r="J938" s="73"/>
      <c r="K938" s="75"/>
      <c r="L938" s="75"/>
    </row>
    <row r="939" customFormat="false" ht="12.75" hidden="false" customHeight="false" outlineLevel="0" collapsed="false">
      <c r="A939" s="56" t="n">
        <f aca="false">A938+1</f>
        <v>36101</v>
      </c>
      <c r="B939" s="28"/>
      <c r="C939" s="56"/>
      <c r="D939" s="28" t="n">
        <f aca="false">VLOOKUP($A939,cash,D$4,FALSE())</f>
        <v>1.8</v>
      </c>
      <c r="E939" s="28"/>
      <c r="G939" s="73"/>
      <c r="H939" s="73"/>
      <c r="I939" s="73"/>
      <c r="J939" s="73"/>
    </row>
    <row r="940" customFormat="false" ht="12.75" hidden="false" customHeight="false" outlineLevel="0" collapsed="false">
      <c r="A940" s="56" t="n">
        <f aca="false">A939+1</f>
        <v>36102</v>
      </c>
      <c r="B940" s="28"/>
      <c r="C940" s="56"/>
      <c r="D940" s="28" t="n">
        <f aca="false">VLOOKUP($A940,cash,D$4,FALSE())</f>
        <v>2.08</v>
      </c>
      <c r="E940" s="28"/>
      <c r="G940" s="73"/>
      <c r="H940" s="73"/>
      <c r="I940" s="73"/>
      <c r="J940" s="73"/>
    </row>
    <row r="941" customFormat="false" ht="12.75" hidden="false" customHeight="false" outlineLevel="0" collapsed="false">
      <c r="A941" s="56" t="n">
        <f aca="false">A940+1</f>
        <v>36103</v>
      </c>
      <c r="B941" s="28"/>
      <c r="C941" s="56"/>
      <c r="D941" s="28" t="n">
        <f aca="false">VLOOKUP($A941,cash,D$4,FALSE())</f>
        <v>2.11</v>
      </c>
      <c r="E941" s="28"/>
      <c r="G941" s="73"/>
      <c r="H941" s="73"/>
      <c r="I941" s="73"/>
      <c r="J941" s="73"/>
    </row>
    <row r="942" customFormat="false" ht="12.75" hidden="false" customHeight="false" outlineLevel="0" collapsed="false">
      <c r="A942" s="56" t="n">
        <f aca="false">A941+1</f>
        <v>36104</v>
      </c>
      <c r="B942" s="28"/>
      <c r="C942" s="56"/>
      <c r="D942" s="28" t="n">
        <f aca="false">VLOOKUP($A942,cash,D$4,FALSE())</f>
        <v>2.25</v>
      </c>
      <c r="E942" s="28"/>
      <c r="G942" s="73"/>
      <c r="H942" s="73"/>
      <c r="I942" s="73"/>
      <c r="J942" s="73"/>
    </row>
    <row r="943" customFormat="false" ht="12.75" hidden="false" customHeight="false" outlineLevel="0" collapsed="false">
      <c r="A943" s="56" t="n">
        <f aca="false">A942+1</f>
        <v>36105</v>
      </c>
      <c r="B943" s="28"/>
      <c r="C943" s="56"/>
      <c r="D943" s="28" t="n">
        <f aca="false">VLOOKUP($A943,cash,D$4,FALSE())</f>
        <v>2.25</v>
      </c>
      <c r="E943" s="28"/>
      <c r="G943" s="73"/>
      <c r="H943" s="73"/>
      <c r="I943" s="73"/>
      <c r="J943" s="73"/>
    </row>
    <row r="944" customFormat="false" ht="12.75" hidden="false" customHeight="false" outlineLevel="0" collapsed="false">
      <c r="A944" s="56" t="n">
        <f aca="false">A943+1</f>
        <v>36106</v>
      </c>
      <c r="B944" s="28"/>
      <c r="C944" s="56"/>
      <c r="D944" s="28" t="n">
        <f aca="false">VLOOKUP($A944,cash,D$4,FALSE())</f>
        <v>2.25</v>
      </c>
      <c r="E944" s="28"/>
      <c r="G944" s="73"/>
      <c r="H944" s="73"/>
      <c r="I944" s="73"/>
      <c r="J944" s="73"/>
    </row>
    <row r="945" customFormat="false" ht="12.75" hidden="false" customHeight="false" outlineLevel="0" collapsed="false">
      <c r="A945" s="56" t="n">
        <f aca="false">A944+1</f>
        <v>36107</v>
      </c>
      <c r="B945" s="28"/>
      <c r="C945" s="56"/>
      <c r="D945" s="28" t="n">
        <f aca="false">VLOOKUP($A945,cash,D$4,FALSE())</f>
        <v>2.25</v>
      </c>
      <c r="E945" s="28"/>
      <c r="G945" s="73"/>
      <c r="H945" s="73"/>
      <c r="I945" s="73"/>
      <c r="J945" s="73"/>
    </row>
    <row r="946" customFormat="false" ht="12.75" hidden="false" customHeight="false" outlineLevel="0" collapsed="false">
      <c r="A946" s="56" t="n">
        <f aca="false">A945+1</f>
        <v>36108</v>
      </c>
      <c r="B946" s="28"/>
      <c r="C946" s="56"/>
      <c r="D946" s="28" t="n">
        <f aca="false">VLOOKUP($A946,cash,D$4,FALSE())</f>
        <v>2.27</v>
      </c>
      <c r="E946" s="28"/>
      <c r="G946" s="73"/>
      <c r="H946" s="73"/>
      <c r="I946" s="73"/>
      <c r="J946" s="73"/>
    </row>
    <row r="947" customFormat="false" ht="12.75" hidden="false" customHeight="false" outlineLevel="0" collapsed="false">
      <c r="A947" s="56" t="n">
        <f aca="false">A946+1</f>
        <v>36109</v>
      </c>
      <c r="B947" s="28"/>
      <c r="C947" s="56"/>
      <c r="D947" s="28" t="n">
        <f aca="false">VLOOKUP($A947,cash,D$4,FALSE())</f>
        <v>2.275</v>
      </c>
      <c r="E947" s="28"/>
      <c r="G947" s="73"/>
      <c r="H947" s="73"/>
      <c r="I947" s="73"/>
      <c r="J947" s="73"/>
    </row>
    <row r="948" customFormat="false" ht="12.75" hidden="false" customHeight="false" outlineLevel="0" collapsed="false">
      <c r="A948" s="56" t="n">
        <f aca="false">A947+1</f>
        <v>36110</v>
      </c>
      <c r="B948" s="28"/>
      <c r="C948" s="56"/>
      <c r="D948" s="28" t="n">
        <f aca="false">VLOOKUP($A948,cash,D$4,FALSE())</f>
        <v>2.335</v>
      </c>
      <c r="E948" s="28"/>
      <c r="G948" s="73"/>
      <c r="H948" s="73"/>
      <c r="I948" s="73"/>
      <c r="J948" s="73"/>
    </row>
    <row r="949" customFormat="false" ht="12.75" hidden="false" customHeight="false" outlineLevel="0" collapsed="false">
      <c r="A949" s="56" t="n">
        <f aca="false">A948+1</f>
        <v>36111</v>
      </c>
      <c r="B949" s="28"/>
      <c r="C949" s="56"/>
      <c r="D949" s="28" t="n">
        <f aca="false">VLOOKUP($A949,cash,D$4,FALSE())</f>
        <v>2.23</v>
      </c>
      <c r="E949" s="28"/>
      <c r="G949" s="73"/>
      <c r="H949" s="73"/>
      <c r="I949" s="73"/>
      <c r="J949" s="73"/>
    </row>
    <row r="950" customFormat="false" ht="12.75" hidden="false" customHeight="false" outlineLevel="0" collapsed="false">
      <c r="A950" s="56" t="n">
        <f aca="false">A949+1</f>
        <v>36112</v>
      </c>
      <c r="B950" s="28"/>
      <c r="C950" s="56"/>
      <c r="D950" s="28" t="n">
        <f aca="false">VLOOKUP($A950,cash,D$4,FALSE())</f>
        <v>2.23</v>
      </c>
      <c r="E950" s="28"/>
      <c r="G950" s="73"/>
      <c r="H950" s="73"/>
      <c r="I950" s="73"/>
      <c r="J950" s="73"/>
    </row>
    <row r="951" customFormat="false" ht="12.75" hidden="false" customHeight="false" outlineLevel="0" collapsed="false">
      <c r="A951" s="56" t="n">
        <f aca="false">A950+1</f>
        <v>36113</v>
      </c>
      <c r="B951" s="28"/>
      <c r="C951" s="56"/>
      <c r="D951" s="28" t="n">
        <f aca="false">VLOOKUP($A951,cash,D$4,FALSE())</f>
        <v>2.23</v>
      </c>
      <c r="E951" s="28"/>
      <c r="G951" s="73"/>
      <c r="H951" s="73"/>
      <c r="I951" s="73"/>
      <c r="J951" s="73"/>
    </row>
    <row r="952" customFormat="false" ht="12.75" hidden="false" customHeight="false" outlineLevel="0" collapsed="false">
      <c r="A952" s="56" t="n">
        <f aca="false">A951+1</f>
        <v>36114</v>
      </c>
      <c r="B952" s="28"/>
      <c r="C952" s="56"/>
      <c r="D952" s="28" t="n">
        <f aca="false">VLOOKUP($A952,cash,D$4,FALSE())</f>
        <v>2.23</v>
      </c>
      <c r="E952" s="28"/>
      <c r="G952" s="73"/>
      <c r="H952" s="73"/>
      <c r="I952" s="73"/>
      <c r="J952" s="73"/>
    </row>
    <row r="953" customFormat="false" ht="12.75" hidden="false" customHeight="false" outlineLevel="0" collapsed="false">
      <c r="A953" s="56" t="n">
        <f aca="false">A952+1</f>
        <v>36115</v>
      </c>
      <c r="B953" s="28"/>
      <c r="C953" s="56"/>
      <c r="D953" s="28" t="n">
        <f aca="false">VLOOKUP($A953,cash,D$4,FALSE())</f>
        <v>2.195</v>
      </c>
      <c r="E953" s="28"/>
      <c r="G953" s="73"/>
      <c r="H953" s="73"/>
      <c r="I953" s="73"/>
      <c r="J953" s="73"/>
    </row>
    <row r="954" customFormat="false" ht="12.75" hidden="false" customHeight="false" outlineLevel="0" collapsed="false">
      <c r="A954" s="56" t="n">
        <f aca="false">A953+1</f>
        <v>36116</v>
      </c>
      <c r="B954" s="28"/>
      <c r="C954" s="56"/>
      <c r="D954" s="28" t="n">
        <f aca="false">VLOOKUP($A954,cash,D$4,FALSE())</f>
        <v>2.125</v>
      </c>
      <c r="E954" s="28"/>
      <c r="G954" s="73"/>
      <c r="H954" s="73"/>
      <c r="I954" s="73"/>
      <c r="J954" s="73"/>
    </row>
    <row r="955" customFormat="false" ht="12.75" hidden="false" customHeight="false" outlineLevel="0" collapsed="false">
      <c r="A955" s="56" t="n">
        <f aca="false">A954+1</f>
        <v>36117</v>
      </c>
      <c r="B955" s="28"/>
      <c r="C955" s="56"/>
      <c r="D955" s="28" t="n">
        <f aca="false">VLOOKUP($A955,cash,D$4,FALSE())</f>
        <v>2.1</v>
      </c>
      <c r="E955" s="28"/>
      <c r="G955" s="73"/>
      <c r="H955" s="73"/>
      <c r="I955" s="73"/>
      <c r="J955" s="73"/>
    </row>
    <row r="956" customFormat="false" ht="12.75" hidden="false" customHeight="false" outlineLevel="0" collapsed="false">
      <c r="A956" s="56" t="n">
        <f aca="false">A955+1</f>
        <v>36118</v>
      </c>
      <c r="B956" s="28"/>
      <c r="C956" s="56"/>
      <c r="D956" s="28" t="n">
        <f aca="false">VLOOKUP($A956,cash,D$4,FALSE())</f>
        <v>2.115</v>
      </c>
      <c r="E956" s="28"/>
      <c r="G956" s="73"/>
      <c r="H956" s="73"/>
      <c r="I956" s="73"/>
      <c r="J956" s="73"/>
    </row>
    <row r="957" customFormat="false" ht="12.75" hidden="false" customHeight="false" outlineLevel="0" collapsed="false">
      <c r="A957" s="56" t="n">
        <f aca="false">A956+1</f>
        <v>36119</v>
      </c>
      <c r="B957" s="28"/>
      <c r="C957" s="56"/>
      <c r="D957" s="28" t="n">
        <f aca="false">VLOOKUP($A957,cash,D$4,FALSE())</f>
        <v>2.095</v>
      </c>
      <c r="E957" s="28"/>
      <c r="G957" s="73"/>
      <c r="H957" s="73"/>
      <c r="I957" s="73"/>
      <c r="J957" s="73"/>
    </row>
    <row r="958" customFormat="false" ht="12.75" hidden="false" customHeight="false" outlineLevel="0" collapsed="false">
      <c r="A958" s="56" t="n">
        <f aca="false">A957+1</f>
        <v>36120</v>
      </c>
      <c r="B958" s="28"/>
      <c r="C958" s="56"/>
      <c r="D958" s="28" t="n">
        <f aca="false">VLOOKUP($A958,cash,D$4,FALSE())</f>
        <v>2.095</v>
      </c>
      <c r="E958" s="28"/>
      <c r="G958" s="73"/>
      <c r="H958" s="73"/>
      <c r="I958" s="73"/>
      <c r="J958" s="73"/>
    </row>
    <row r="959" customFormat="false" ht="12.75" hidden="false" customHeight="false" outlineLevel="0" collapsed="false">
      <c r="A959" s="56" t="n">
        <f aca="false">A958+1</f>
        <v>36121</v>
      </c>
      <c r="B959" s="28"/>
      <c r="C959" s="56"/>
      <c r="D959" s="28" t="n">
        <f aca="false">VLOOKUP($A959,cash,D$4,FALSE())</f>
        <v>2.095</v>
      </c>
      <c r="E959" s="28"/>
      <c r="G959" s="73"/>
      <c r="H959" s="73"/>
      <c r="I959" s="73"/>
      <c r="J959" s="73"/>
    </row>
    <row r="960" customFormat="false" ht="12.75" hidden="false" customHeight="false" outlineLevel="0" collapsed="false">
      <c r="A960" s="56" t="n">
        <f aca="false">A959+1</f>
        <v>36122</v>
      </c>
      <c r="B960" s="28"/>
      <c r="C960" s="56"/>
      <c r="D960" s="28" t="n">
        <f aca="false">VLOOKUP($A960,cash,D$4,FALSE())</f>
        <v>2.035</v>
      </c>
      <c r="E960" s="28"/>
      <c r="G960" s="73"/>
      <c r="H960" s="73"/>
      <c r="I960" s="73"/>
      <c r="J960" s="73"/>
    </row>
    <row r="961" customFormat="false" ht="12.75" hidden="false" customHeight="false" outlineLevel="0" collapsed="false">
      <c r="A961" s="56" t="n">
        <f aca="false">A960+1</f>
        <v>36123</v>
      </c>
      <c r="B961" s="28"/>
      <c r="C961" s="56"/>
      <c r="D961" s="28" t="n">
        <f aca="false">VLOOKUP($A961,cash,D$4,FALSE())</f>
        <v>2.015</v>
      </c>
      <c r="E961" s="28"/>
      <c r="G961" s="73"/>
      <c r="H961" s="73"/>
      <c r="I961" s="73"/>
      <c r="J961" s="73"/>
    </row>
    <row r="962" customFormat="false" ht="12.75" hidden="false" customHeight="false" outlineLevel="0" collapsed="false">
      <c r="A962" s="56" t="n">
        <f aca="false">A961+1</f>
        <v>36124</v>
      </c>
      <c r="B962" s="28"/>
      <c r="C962" s="56"/>
      <c r="D962" s="28" t="n">
        <f aca="false">VLOOKUP($A962,cash,D$4,FALSE())</f>
        <v>1.87</v>
      </c>
      <c r="E962" s="28"/>
      <c r="G962" s="73"/>
      <c r="H962" s="73"/>
      <c r="I962" s="73"/>
      <c r="J962" s="73"/>
    </row>
    <row r="963" customFormat="false" ht="12.75" hidden="false" customHeight="false" outlineLevel="0" collapsed="false">
      <c r="A963" s="56" t="n">
        <f aca="false">A962+1</f>
        <v>36125</v>
      </c>
      <c r="B963" s="28"/>
      <c r="C963" s="56"/>
      <c r="D963" s="28" t="n">
        <f aca="false">VLOOKUP($A963,cash,D$4,FALSE())</f>
        <v>1.87</v>
      </c>
      <c r="E963" s="28"/>
      <c r="G963" s="73"/>
      <c r="H963" s="73"/>
      <c r="I963" s="73"/>
      <c r="J963" s="73"/>
    </row>
    <row r="964" customFormat="false" ht="12.75" hidden="false" customHeight="false" outlineLevel="0" collapsed="false">
      <c r="A964" s="56" t="n">
        <f aca="false">A963+1</f>
        <v>36126</v>
      </c>
      <c r="B964" s="28"/>
      <c r="C964" s="56"/>
      <c r="D964" s="28" t="n">
        <f aca="false">VLOOKUP($A964,cash,D$4,FALSE())</f>
        <v>1.87</v>
      </c>
      <c r="E964" s="28"/>
      <c r="G964" s="73"/>
      <c r="H964" s="73"/>
      <c r="I964" s="73"/>
      <c r="J964" s="73"/>
    </row>
    <row r="965" customFormat="false" ht="12.75" hidden="false" customHeight="false" outlineLevel="0" collapsed="false">
      <c r="A965" s="56" t="n">
        <f aca="false">A964+1</f>
        <v>36127</v>
      </c>
      <c r="B965" s="28"/>
      <c r="C965" s="56"/>
      <c r="D965" s="28" t="n">
        <f aca="false">VLOOKUP($A965,cash,D$4,FALSE())</f>
        <v>1.87</v>
      </c>
      <c r="E965" s="28"/>
      <c r="G965" s="73"/>
      <c r="H965" s="73"/>
      <c r="I965" s="73"/>
      <c r="J965" s="73"/>
    </row>
    <row r="966" customFormat="false" ht="12.75" hidden="false" customHeight="false" outlineLevel="0" collapsed="false">
      <c r="A966" s="56" t="n">
        <f aca="false">A965+1</f>
        <v>36128</v>
      </c>
      <c r="B966" s="28"/>
      <c r="C966" s="56"/>
      <c r="D966" s="28" t="n">
        <f aca="false">VLOOKUP($A966,cash,D$4,FALSE())</f>
        <v>1.87</v>
      </c>
      <c r="E966" s="28"/>
      <c r="G966" s="73"/>
      <c r="H966" s="73"/>
      <c r="I966" s="73"/>
      <c r="J966" s="73"/>
    </row>
    <row r="967" customFormat="false" ht="12.75" hidden="false" customHeight="false" outlineLevel="0" collapsed="false">
      <c r="A967" s="56" t="n">
        <f aca="false">A966+1</f>
        <v>36129</v>
      </c>
      <c r="B967" s="28"/>
      <c r="C967" s="56"/>
      <c r="D967" s="28" t="n">
        <f aca="false">VLOOKUP($A967,cash,D$4,FALSE())</f>
        <v>1.645</v>
      </c>
      <c r="E967" s="28"/>
      <c r="G967" s="73"/>
      <c r="H967" s="73"/>
      <c r="I967" s="73"/>
      <c r="J967" s="73"/>
    </row>
    <row r="968" customFormat="false" ht="12.75" hidden="false" customHeight="false" outlineLevel="0" collapsed="false">
      <c r="A968" s="56"/>
      <c r="B968" s="28"/>
      <c r="C968" s="56"/>
      <c r="D968" s="28"/>
      <c r="E968" s="28"/>
      <c r="G968" s="73"/>
      <c r="H968" s="73"/>
      <c r="I968" s="73"/>
      <c r="J968" s="73"/>
    </row>
    <row r="969" customFormat="false" ht="12.75" hidden="false" customHeight="false" outlineLevel="0" collapsed="false">
      <c r="A969" s="56"/>
      <c r="B969" s="28"/>
      <c r="C969" s="56"/>
      <c r="D969" s="28"/>
      <c r="E969" s="28"/>
      <c r="G969" s="73"/>
      <c r="H969" s="73"/>
      <c r="I969" s="73"/>
      <c r="J969" s="73"/>
    </row>
    <row r="970" customFormat="false" ht="12.75" hidden="false" customHeight="false" outlineLevel="0" collapsed="false">
      <c r="A970" s="56"/>
      <c r="B970" s="28"/>
      <c r="C970" s="56"/>
      <c r="D970" s="28"/>
      <c r="E970" s="28"/>
    </row>
    <row r="971" customFormat="false" ht="13.5" hidden="false" customHeight="false" outlineLevel="0" collapsed="false">
      <c r="A971" s="56"/>
      <c r="B971" s="28"/>
      <c r="C971" s="56" t="n">
        <v>36130</v>
      </c>
      <c r="F971" s="72" t="n">
        <f aca="false">VLOOKUP($C971,index,2,FALSE())</f>
        <v>2.12</v>
      </c>
      <c r="H971" s="73"/>
      <c r="I971" s="73"/>
      <c r="J971" s="73"/>
      <c r="K971" s="75"/>
      <c r="L971" s="75"/>
    </row>
    <row r="972" customFormat="false" ht="13.5" hidden="false" customHeight="false" outlineLevel="0" collapsed="false">
      <c r="A972" s="56" t="n">
        <f aca="false">C971</f>
        <v>36130</v>
      </c>
      <c r="B972" s="28"/>
      <c r="C972" s="56"/>
      <c r="D972" s="28" t="n">
        <f aca="false">VLOOKUP($A972,cash,D$4,FALSE())</f>
        <v>1.395</v>
      </c>
      <c r="E972" s="28"/>
      <c r="F972" s="14" t="n">
        <f aca="false">IF(D972&lt;F971,F971-D972,0)</f>
        <v>0.725</v>
      </c>
      <c r="G972" s="36" t="n">
        <f aca="false">IF(D972&gt;F971,D972-F971,0)</f>
        <v>0</v>
      </c>
      <c r="H972" s="73"/>
      <c r="I972" s="73"/>
      <c r="J972" s="73"/>
      <c r="K972" s="75"/>
      <c r="L972" s="75"/>
    </row>
    <row r="973" customFormat="false" ht="12.75" hidden="false" customHeight="false" outlineLevel="0" collapsed="false">
      <c r="A973" s="56" t="n">
        <f aca="false">A972+1</f>
        <v>36131</v>
      </c>
      <c r="B973" s="28"/>
      <c r="C973" s="56"/>
      <c r="D973" s="28" t="n">
        <f aca="false">VLOOKUP($A973,cash,D$4,FALSE())</f>
        <v>1.375</v>
      </c>
      <c r="E973" s="28"/>
      <c r="F973" s="13" t="n">
        <f aca="false">IF(D973&lt;F971,F971-D973,0)</f>
        <v>0.745</v>
      </c>
      <c r="G973" s="41" t="n">
        <f aca="false">IF(D973&gt;F971,D973-F971,0)</f>
        <v>0</v>
      </c>
      <c r="H973" s="73"/>
      <c r="I973" s="73"/>
      <c r="J973" s="73"/>
      <c r="K973" s="75"/>
      <c r="L973" s="75"/>
    </row>
    <row r="974" customFormat="false" ht="12.75" hidden="false" customHeight="false" outlineLevel="0" collapsed="false">
      <c r="A974" s="56" t="n">
        <f aca="false">A973+1</f>
        <v>36132</v>
      </c>
      <c r="B974" s="28"/>
      <c r="C974" s="56"/>
      <c r="D974" s="28" t="n">
        <f aca="false">VLOOKUP($A974,cash,D$4,FALSE())</f>
        <v>1.185</v>
      </c>
      <c r="E974" s="28"/>
      <c r="F974" s="13" t="n">
        <f aca="false">IF(D974&lt;F971,F971-D974,0)</f>
        <v>0.935</v>
      </c>
      <c r="G974" s="41" t="n">
        <f aca="false">IF(D974&gt;F971,D974-F971,0)</f>
        <v>0</v>
      </c>
      <c r="H974" s="73"/>
      <c r="I974" s="73"/>
      <c r="J974" s="73"/>
      <c r="K974" s="75"/>
      <c r="L974" s="75"/>
    </row>
    <row r="975" customFormat="false" ht="12.75" hidden="false" customHeight="false" outlineLevel="0" collapsed="false">
      <c r="A975" s="56" t="n">
        <f aca="false">A974+1</f>
        <v>36133</v>
      </c>
      <c r="B975" s="28"/>
      <c r="C975" s="56"/>
      <c r="D975" s="28" t="n">
        <f aca="false">VLOOKUP($A975,cash,D$4,FALSE())</f>
        <v>1.01</v>
      </c>
      <c r="E975" s="28"/>
      <c r="F975" s="13" t="n">
        <f aca="false">IF(D975&lt;F971,F971-D975,0)</f>
        <v>1.11</v>
      </c>
      <c r="G975" s="41" t="n">
        <f aca="false">IF(D975&gt;F971,D975-F971,0)</f>
        <v>0</v>
      </c>
      <c r="H975" s="73"/>
      <c r="I975" s="73"/>
      <c r="J975" s="73"/>
      <c r="K975" s="75"/>
      <c r="L975" s="75"/>
    </row>
    <row r="976" customFormat="false" ht="12.75" hidden="false" customHeight="false" outlineLevel="0" collapsed="false">
      <c r="A976" s="56" t="n">
        <f aca="false">A975+1</f>
        <v>36134</v>
      </c>
      <c r="B976" s="28"/>
      <c r="C976" s="56"/>
      <c r="D976" s="28" t="n">
        <f aca="false">VLOOKUP($A976,cash,D$4,FALSE())</f>
        <v>1.01</v>
      </c>
      <c r="E976" s="28"/>
      <c r="F976" s="13" t="n">
        <f aca="false">IF(D976&lt;F971,F971-D976,0)</f>
        <v>1.11</v>
      </c>
      <c r="G976" s="41" t="n">
        <f aca="false">IF(D976&gt;F971,D976-F971,0)</f>
        <v>0</v>
      </c>
      <c r="H976" s="73"/>
      <c r="I976" s="73"/>
      <c r="J976" s="73"/>
      <c r="K976" s="75"/>
      <c r="L976" s="75"/>
    </row>
    <row r="977" customFormat="false" ht="12.75" hidden="false" customHeight="false" outlineLevel="0" collapsed="false">
      <c r="A977" s="56" t="n">
        <f aca="false">A976+1</f>
        <v>36135</v>
      </c>
      <c r="B977" s="28"/>
      <c r="C977" s="56"/>
      <c r="D977" s="28" t="n">
        <f aca="false">VLOOKUP($A977,cash,D$4,FALSE())</f>
        <v>1.01</v>
      </c>
      <c r="E977" s="28"/>
      <c r="F977" s="13" t="n">
        <f aca="false">IF(D977&lt;F971,F971-D977,0)</f>
        <v>1.11</v>
      </c>
      <c r="G977" s="41" t="n">
        <f aca="false">IF(D977&gt;F971,D977-F971,0)</f>
        <v>0</v>
      </c>
      <c r="H977" s="73"/>
      <c r="I977" s="73"/>
      <c r="J977" s="73"/>
      <c r="K977" s="75"/>
      <c r="L977" s="75"/>
    </row>
    <row r="978" customFormat="false" ht="12.75" hidden="false" customHeight="false" outlineLevel="0" collapsed="false">
      <c r="A978" s="56" t="n">
        <f aca="false">A977+1</f>
        <v>36136</v>
      </c>
      <c r="B978" s="28"/>
      <c r="C978" s="56"/>
      <c r="D978" s="28" t="n">
        <f aca="false">VLOOKUP($A978,cash,D$4,FALSE())</f>
        <v>1.55</v>
      </c>
      <c r="E978" s="28"/>
      <c r="F978" s="13" t="n">
        <f aca="false">IF(D978&lt;F971,F971-D978,0)</f>
        <v>0.57</v>
      </c>
      <c r="G978" s="41" t="n">
        <f aca="false">IF(D978&gt;F971,D978-F971,0)</f>
        <v>0</v>
      </c>
      <c r="H978" s="73"/>
      <c r="I978" s="73"/>
      <c r="J978" s="73"/>
      <c r="K978" s="75"/>
      <c r="L978" s="75"/>
    </row>
    <row r="979" customFormat="false" ht="12.75" hidden="false" customHeight="false" outlineLevel="0" collapsed="false">
      <c r="A979" s="56" t="n">
        <f aca="false">A978+1</f>
        <v>36137</v>
      </c>
      <c r="B979" s="28"/>
      <c r="C979" s="56"/>
      <c r="D979" s="28" t="n">
        <f aca="false">VLOOKUP($A979,cash,D$4,FALSE())</f>
        <v>1.795</v>
      </c>
      <c r="E979" s="28"/>
      <c r="F979" s="13" t="n">
        <f aca="false">IF(D979&lt;F971,F971-D979,0)</f>
        <v>0.325</v>
      </c>
      <c r="G979" s="41" t="n">
        <f aca="false">IF(D979&gt;F971,D979-F971,0)</f>
        <v>0</v>
      </c>
      <c r="H979" s="73"/>
      <c r="I979" s="73"/>
      <c r="J979" s="73"/>
      <c r="K979" s="75"/>
      <c r="L979" s="75"/>
    </row>
    <row r="980" customFormat="false" ht="12.75" hidden="false" customHeight="false" outlineLevel="0" collapsed="false">
      <c r="A980" s="56" t="n">
        <f aca="false">A979+1</f>
        <v>36138</v>
      </c>
      <c r="B980" s="28"/>
      <c r="C980" s="56"/>
      <c r="D980" s="28" t="n">
        <f aca="false">VLOOKUP($A980,cash,D$4,FALSE())</f>
        <v>1.64</v>
      </c>
      <c r="E980" s="28"/>
      <c r="F980" s="13" t="n">
        <f aca="false">IF(D980&lt;F971,F971-D980,0)</f>
        <v>0.48</v>
      </c>
      <c r="G980" s="41" t="n">
        <f aca="false">IF(D980&gt;F971,D980-F971,0)</f>
        <v>0</v>
      </c>
      <c r="H980" s="73"/>
      <c r="I980" s="73"/>
      <c r="J980" s="73"/>
      <c r="K980" s="75"/>
      <c r="L980" s="75"/>
    </row>
    <row r="981" customFormat="false" ht="12.75" hidden="false" customHeight="false" outlineLevel="0" collapsed="false">
      <c r="A981" s="56" t="n">
        <f aca="false">A980+1</f>
        <v>36139</v>
      </c>
      <c r="B981" s="28"/>
      <c r="C981" s="56"/>
      <c r="D981" s="28" t="n">
        <f aca="false">VLOOKUP($A981,cash,D$4,FALSE())</f>
        <v>1.575</v>
      </c>
      <c r="E981" s="28"/>
      <c r="F981" s="13" t="n">
        <f aca="false">IF(D981&lt;F971,F971-D981,0)</f>
        <v>0.545</v>
      </c>
      <c r="G981" s="41" t="n">
        <f aca="false">IF(D981&gt;F971,D981-F971,0)</f>
        <v>0</v>
      </c>
      <c r="H981" s="73"/>
      <c r="I981" s="73"/>
      <c r="J981" s="73"/>
      <c r="K981" s="75"/>
      <c r="L981" s="75"/>
    </row>
    <row r="982" customFormat="false" ht="12.75" hidden="false" customHeight="false" outlineLevel="0" collapsed="false">
      <c r="A982" s="56" t="n">
        <f aca="false">A981+1</f>
        <v>36140</v>
      </c>
      <c r="B982" s="28"/>
      <c r="C982" s="56"/>
      <c r="D982" s="28" t="n">
        <f aca="false">VLOOKUP($A982,cash,D$4,FALSE())</f>
        <v>1.53</v>
      </c>
      <c r="E982" s="28"/>
      <c r="F982" s="13" t="n">
        <f aca="false">IF(D982&lt;F971,F971-D982,0)</f>
        <v>0.59</v>
      </c>
      <c r="G982" s="41" t="n">
        <f aca="false">IF(D982&gt;F971,D982-F971,0)</f>
        <v>0</v>
      </c>
      <c r="H982" s="73"/>
      <c r="I982" s="73"/>
      <c r="J982" s="73"/>
      <c r="K982" s="75"/>
      <c r="L982" s="75"/>
    </row>
    <row r="983" customFormat="false" ht="12.75" hidden="false" customHeight="false" outlineLevel="0" collapsed="false">
      <c r="A983" s="56" t="n">
        <f aca="false">A982+1</f>
        <v>36141</v>
      </c>
      <c r="B983" s="28"/>
      <c r="C983" s="56"/>
      <c r="D983" s="28" t="n">
        <f aca="false">VLOOKUP($A983,cash,D$4,FALSE())</f>
        <v>1.53</v>
      </c>
      <c r="E983" s="28"/>
      <c r="F983" s="13" t="n">
        <f aca="false">IF(D983&lt;F971,F971-D983,0)</f>
        <v>0.59</v>
      </c>
      <c r="G983" s="41" t="n">
        <f aca="false">IF(D983&gt;F971,D983-F971,0)</f>
        <v>0</v>
      </c>
      <c r="H983" s="73"/>
      <c r="I983" s="73"/>
      <c r="J983" s="73"/>
      <c r="K983" s="75"/>
      <c r="L983" s="75"/>
    </row>
    <row r="984" customFormat="false" ht="12.75" hidden="false" customHeight="false" outlineLevel="0" collapsed="false">
      <c r="A984" s="56" t="n">
        <f aca="false">A983+1</f>
        <v>36142</v>
      </c>
      <c r="B984" s="28"/>
      <c r="C984" s="56"/>
      <c r="D984" s="28" t="n">
        <f aca="false">VLOOKUP($A984,cash,D$4,FALSE())</f>
        <v>1.53</v>
      </c>
      <c r="E984" s="28"/>
      <c r="F984" s="13" t="n">
        <f aca="false">IF(D984&lt;F971,F971-D984,0)</f>
        <v>0.59</v>
      </c>
      <c r="G984" s="41" t="n">
        <f aca="false">IF(D984&gt;F971,D984-F971,0)</f>
        <v>0</v>
      </c>
      <c r="H984" s="73"/>
      <c r="I984" s="73"/>
      <c r="J984" s="73"/>
      <c r="K984" s="75"/>
      <c r="L984" s="75"/>
    </row>
    <row r="985" customFormat="false" ht="12.75" hidden="false" customHeight="false" outlineLevel="0" collapsed="false">
      <c r="A985" s="56" t="n">
        <f aca="false">A984+1</f>
        <v>36143</v>
      </c>
      <c r="B985" s="28"/>
      <c r="C985" s="56"/>
      <c r="D985" s="28" t="n">
        <f aca="false">VLOOKUP($A985,cash,D$4,FALSE())</f>
        <v>1.81</v>
      </c>
      <c r="E985" s="28"/>
      <c r="F985" s="13" t="n">
        <f aca="false">IF(D985&lt;F971,F971-D985,0)</f>
        <v>0.31</v>
      </c>
      <c r="G985" s="41" t="n">
        <f aca="false">IF(D985&gt;F971,D985-F971,0)</f>
        <v>0</v>
      </c>
      <c r="H985" s="73"/>
      <c r="I985" s="73"/>
      <c r="J985" s="73"/>
      <c r="K985" s="75"/>
      <c r="L985" s="75"/>
    </row>
    <row r="986" customFormat="false" ht="12.75" hidden="false" customHeight="false" outlineLevel="0" collapsed="false">
      <c r="A986" s="56" t="n">
        <f aca="false">A985+1</f>
        <v>36144</v>
      </c>
      <c r="B986" s="28"/>
      <c r="C986" s="56"/>
      <c r="D986" s="28" t="n">
        <f aca="false">VLOOKUP($A986,cash,D$4,FALSE())</f>
        <v>1.855</v>
      </c>
      <c r="E986" s="28"/>
      <c r="F986" s="13" t="n">
        <f aca="false">IF(D986&lt;F971,F971-D986,0)</f>
        <v>0.265</v>
      </c>
      <c r="G986" s="41" t="n">
        <f aca="false">IF(D986&gt;F971,D986-F971,0)</f>
        <v>0</v>
      </c>
      <c r="H986" s="73"/>
      <c r="I986" s="73"/>
      <c r="J986" s="73"/>
      <c r="K986" s="75"/>
      <c r="L986" s="75"/>
    </row>
    <row r="987" customFormat="false" ht="12.75" hidden="false" customHeight="false" outlineLevel="0" collapsed="false">
      <c r="A987" s="56" t="n">
        <f aca="false">A986+1</f>
        <v>36145</v>
      </c>
      <c r="B987" s="28"/>
      <c r="C987" s="56"/>
      <c r="D987" s="28" t="n">
        <f aca="false">VLOOKUP($A987,cash,D$4,FALSE())</f>
        <v>1.965</v>
      </c>
      <c r="E987" s="28"/>
      <c r="F987" s="13" t="n">
        <f aca="false">IF(D987&lt;F971,F971-D987,0)</f>
        <v>0.155</v>
      </c>
      <c r="G987" s="41" t="n">
        <f aca="false">IF(D987&gt;F971,D987-F971,0)</f>
        <v>0</v>
      </c>
      <c r="H987" s="73"/>
      <c r="I987" s="73"/>
      <c r="J987" s="73"/>
      <c r="K987" s="75"/>
      <c r="L987" s="75"/>
    </row>
    <row r="988" customFormat="false" ht="12.75" hidden="false" customHeight="false" outlineLevel="0" collapsed="false">
      <c r="A988" s="56" t="n">
        <f aca="false">A987+1</f>
        <v>36146</v>
      </c>
      <c r="B988" s="28"/>
      <c r="C988" s="56"/>
      <c r="D988" s="28" t="n">
        <f aca="false">VLOOKUP($A988,cash,D$4,FALSE())</f>
        <v>1.99</v>
      </c>
      <c r="E988" s="28"/>
      <c r="F988" s="13" t="n">
        <f aca="false">IF(D988&lt;F971,F971-D988,0)</f>
        <v>0.13</v>
      </c>
      <c r="G988" s="41" t="n">
        <f aca="false">IF(D988&gt;F971,D988-F971,0)</f>
        <v>0</v>
      </c>
      <c r="H988" s="73"/>
      <c r="I988" s="73"/>
      <c r="J988" s="73"/>
    </row>
    <row r="989" customFormat="false" ht="12.75" hidden="false" customHeight="false" outlineLevel="0" collapsed="false">
      <c r="A989" s="56" t="n">
        <f aca="false">A988+1</f>
        <v>36147</v>
      </c>
      <c r="B989" s="28"/>
      <c r="C989" s="56"/>
      <c r="D989" s="28" t="n">
        <f aca="false">VLOOKUP($A989,cash,D$4,FALSE())</f>
        <v>2.01</v>
      </c>
      <c r="E989" s="28"/>
      <c r="F989" s="13" t="n">
        <f aca="false">IF(D989&lt;F971,F971-D989,0)</f>
        <v>0.11</v>
      </c>
      <c r="G989" s="41" t="n">
        <f aca="false">IF(D989&gt;F971,D989-F971,0)</f>
        <v>0</v>
      </c>
      <c r="H989" s="73"/>
      <c r="I989" s="73"/>
      <c r="J989" s="73"/>
    </row>
    <row r="990" customFormat="false" ht="12.75" hidden="false" customHeight="false" outlineLevel="0" collapsed="false">
      <c r="A990" s="56" t="n">
        <f aca="false">A989+1</f>
        <v>36148</v>
      </c>
      <c r="B990" s="28"/>
      <c r="C990" s="56"/>
      <c r="D990" s="28" t="n">
        <f aca="false">VLOOKUP($A990,cash,D$4,FALSE())</f>
        <v>2.01</v>
      </c>
      <c r="E990" s="28"/>
      <c r="F990" s="13" t="n">
        <f aca="false">IF(D990&lt;F971,F971-D990,0)</f>
        <v>0.11</v>
      </c>
      <c r="G990" s="41" t="n">
        <f aca="false">IF(D990&gt;F971,D990-F971,0)</f>
        <v>0</v>
      </c>
      <c r="H990" s="73"/>
      <c r="I990" s="73"/>
      <c r="J990" s="73"/>
    </row>
    <row r="991" customFormat="false" ht="12.75" hidden="false" customHeight="false" outlineLevel="0" collapsed="false">
      <c r="A991" s="56" t="n">
        <f aca="false">A990+1</f>
        <v>36149</v>
      </c>
      <c r="B991" s="28"/>
      <c r="C991" s="56"/>
      <c r="D991" s="28" t="n">
        <f aca="false">VLOOKUP($A991,cash,D$4,FALSE())</f>
        <v>2.01</v>
      </c>
      <c r="E991" s="28"/>
      <c r="F991" s="13" t="n">
        <f aca="false">IF(D991&lt;F971,F971-D991,0)</f>
        <v>0.11</v>
      </c>
      <c r="G991" s="41" t="n">
        <f aca="false">IF(D991&gt;F971,D991-F971,0)</f>
        <v>0</v>
      </c>
      <c r="H991" s="73"/>
      <c r="I991" s="73"/>
      <c r="J991" s="73"/>
    </row>
    <row r="992" customFormat="false" ht="12.75" hidden="false" customHeight="false" outlineLevel="0" collapsed="false">
      <c r="A992" s="56" t="n">
        <f aca="false">A991+1</f>
        <v>36150</v>
      </c>
      <c r="B992" s="28"/>
      <c r="C992" s="56"/>
      <c r="D992" s="28" t="n">
        <f aca="false">VLOOKUP($A992,cash,D$4,FALSE())</f>
        <v>2.045</v>
      </c>
      <c r="E992" s="28"/>
      <c r="F992" s="13" t="n">
        <f aca="false">IF(D992&lt;F971,F971-D992,0)</f>
        <v>0.0750000000000002</v>
      </c>
      <c r="G992" s="41" t="n">
        <f aca="false">IF(D992&gt;F971,D992-F971,0)</f>
        <v>0</v>
      </c>
      <c r="H992" s="73"/>
      <c r="I992" s="73"/>
      <c r="J992" s="73"/>
    </row>
    <row r="993" customFormat="false" ht="12.75" hidden="false" customHeight="false" outlineLevel="0" collapsed="false">
      <c r="A993" s="56" t="n">
        <f aca="false">A992+1</f>
        <v>36151</v>
      </c>
      <c r="B993" s="28"/>
      <c r="C993" s="56"/>
      <c r="D993" s="28" t="n">
        <f aca="false">VLOOKUP($A993,cash,D$4,FALSE())</f>
        <v>1.945</v>
      </c>
      <c r="E993" s="28"/>
      <c r="F993" s="13" t="n">
        <f aca="false">IF(D993&lt;F971,F971-D993,0)</f>
        <v>0.175</v>
      </c>
      <c r="G993" s="41" t="n">
        <f aca="false">IF(D993&gt;F971,D993-F971,0)</f>
        <v>0</v>
      </c>
      <c r="H993" s="73"/>
      <c r="I993" s="73"/>
      <c r="J993" s="73"/>
    </row>
    <row r="994" customFormat="false" ht="12.75" hidden="false" customHeight="false" outlineLevel="0" collapsed="false">
      <c r="A994" s="56" t="n">
        <f aca="false">A993+1</f>
        <v>36152</v>
      </c>
      <c r="B994" s="28"/>
      <c r="C994" s="56"/>
      <c r="D994" s="28" t="n">
        <f aca="false">VLOOKUP($A994,cash,D$4,FALSE())</f>
        <v>1.865</v>
      </c>
      <c r="E994" s="28"/>
      <c r="F994" s="13" t="n">
        <f aca="false">IF(D994&lt;F971,F971-D994,0)</f>
        <v>0.255</v>
      </c>
      <c r="G994" s="41" t="n">
        <f aca="false">IF(D994&gt;F971,D994-F971,0)</f>
        <v>0</v>
      </c>
      <c r="H994" s="73"/>
      <c r="I994" s="73"/>
      <c r="J994" s="73"/>
    </row>
    <row r="995" customFormat="false" ht="12.75" hidden="false" customHeight="false" outlineLevel="0" collapsed="false">
      <c r="A995" s="56" t="n">
        <f aca="false">A994+1</f>
        <v>36153</v>
      </c>
      <c r="B995" s="28"/>
      <c r="C995" s="56"/>
      <c r="D995" s="28" t="n">
        <f aca="false">VLOOKUP($A995,cash,D$4,FALSE())</f>
        <v>1.865</v>
      </c>
      <c r="E995" s="28"/>
      <c r="F995" s="13" t="n">
        <f aca="false">IF(D995&lt;F971,F971-D995,0)</f>
        <v>0.255</v>
      </c>
      <c r="G995" s="41" t="n">
        <f aca="false">IF(D995&gt;F971,D995-F971,0)</f>
        <v>0</v>
      </c>
      <c r="H995" s="73"/>
      <c r="I995" s="73"/>
      <c r="J995" s="73"/>
    </row>
    <row r="996" customFormat="false" ht="12.75" hidden="false" customHeight="false" outlineLevel="0" collapsed="false">
      <c r="A996" s="56" t="n">
        <f aca="false">A995+1</f>
        <v>36154</v>
      </c>
      <c r="B996" s="28"/>
      <c r="C996" s="56"/>
      <c r="D996" s="28" t="n">
        <f aca="false">VLOOKUP($A996,cash,D$4,FALSE())</f>
        <v>1.865</v>
      </c>
      <c r="E996" s="28"/>
      <c r="F996" s="13" t="n">
        <f aca="false">IF(D996&lt;F971,F971-D996,0)</f>
        <v>0.255</v>
      </c>
      <c r="G996" s="41" t="n">
        <f aca="false">IF(D996&gt;F971,D996-F971,0)</f>
        <v>0</v>
      </c>
      <c r="H996" s="73"/>
      <c r="I996" s="73"/>
      <c r="J996" s="73"/>
    </row>
    <row r="997" customFormat="false" ht="12.75" hidden="false" customHeight="false" outlineLevel="0" collapsed="false">
      <c r="A997" s="56" t="n">
        <f aca="false">A996+1</f>
        <v>36155</v>
      </c>
      <c r="B997" s="28"/>
      <c r="C997" s="56"/>
      <c r="D997" s="28" t="n">
        <f aca="false">VLOOKUP($A997,cash,D$4,FALSE())</f>
        <v>1.865</v>
      </c>
      <c r="E997" s="28"/>
      <c r="F997" s="13" t="n">
        <f aca="false">IF(D997&lt;F971,F971-D997,0)</f>
        <v>0.255</v>
      </c>
      <c r="G997" s="41" t="n">
        <f aca="false">IF(D997&gt;F971,D997-F971,0)</f>
        <v>0</v>
      </c>
      <c r="H997" s="73"/>
      <c r="I997" s="73"/>
      <c r="J997" s="73"/>
    </row>
    <row r="998" customFormat="false" ht="12.75" hidden="false" customHeight="false" outlineLevel="0" collapsed="false">
      <c r="A998" s="56" t="n">
        <f aca="false">A997+1</f>
        <v>36156</v>
      </c>
      <c r="B998" s="28"/>
      <c r="C998" s="56"/>
      <c r="D998" s="28" t="n">
        <f aca="false">VLOOKUP($A998,cash,D$4,FALSE())</f>
        <v>1.865</v>
      </c>
      <c r="E998" s="28"/>
      <c r="F998" s="13" t="n">
        <f aca="false">IF(D998&lt;F971,F971-D998,0)</f>
        <v>0.255</v>
      </c>
      <c r="G998" s="41" t="n">
        <f aca="false">IF(D998&gt;F971,D998-F971,0)</f>
        <v>0</v>
      </c>
      <c r="H998" s="73"/>
      <c r="I998" s="73"/>
      <c r="J998" s="73"/>
    </row>
    <row r="999" customFormat="false" ht="12.75" hidden="false" customHeight="false" outlineLevel="0" collapsed="false">
      <c r="A999" s="56" t="n">
        <f aca="false">A998+1</f>
        <v>36157</v>
      </c>
      <c r="B999" s="28"/>
      <c r="C999" s="56"/>
      <c r="D999" s="28" t="n">
        <f aca="false">VLOOKUP($A999,cash,D$4,FALSE())</f>
        <v>1.785</v>
      </c>
      <c r="E999" s="28"/>
      <c r="F999" s="13" t="n">
        <f aca="false">IF(D999&lt;F971,F971-D999,0)</f>
        <v>0.335</v>
      </c>
      <c r="G999" s="41" t="n">
        <f aca="false">IF(D999&gt;F971,D999-F971,0)</f>
        <v>0</v>
      </c>
      <c r="H999" s="73"/>
      <c r="I999" s="73"/>
      <c r="J999" s="73"/>
    </row>
    <row r="1000" customFormat="false" ht="12.75" hidden="false" customHeight="false" outlineLevel="0" collapsed="false">
      <c r="A1000" s="56" t="n">
        <f aca="false">A999+1</f>
        <v>36158</v>
      </c>
      <c r="B1000" s="28"/>
      <c r="C1000" s="56"/>
      <c r="D1000" s="28" t="n">
        <f aca="false">VLOOKUP($A1000,cash,D$4,FALSE())</f>
        <v>1.81</v>
      </c>
      <c r="E1000" s="28"/>
      <c r="F1000" s="13" t="n">
        <f aca="false">IF(D1000&lt;F971,F971-D1000,0)</f>
        <v>0.31</v>
      </c>
      <c r="G1000" s="41" t="n">
        <f aca="false">IF(D1000&gt;F971,D1000-F971,0)</f>
        <v>0</v>
      </c>
      <c r="H1000" s="73"/>
      <c r="I1000" s="73"/>
      <c r="J1000" s="73"/>
    </row>
    <row r="1001" customFormat="false" ht="12.75" hidden="false" customHeight="false" outlineLevel="0" collapsed="false">
      <c r="A1001" s="56" t="n">
        <f aca="false">A1000+1</f>
        <v>36159</v>
      </c>
      <c r="B1001" s="28"/>
      <c r="C1001" s="56"/>
      <c r="D1001" s="28" t="n">
        <f aca="false">VLOOKUP($A1001,cash,D$4,FALSE())</f>
        <v>1.835</v>
      </c>
      <c r="E1001" s="28"/>
      <c r="F1001" s="13" t="n">
        <f aca="false">IF(D1001&lt;F971,F971-D1001,0)</f>
        <v>0.285</v>
      </c>
      <c r="G1001" s="41" t="n">
        <f aca="false">IF(D1001&gt;F971,D1001-F971,0)</f>
        <v>0</v>
      </c>
      <c r="H1001" s="73"/>
      <c r="I1001" s="73"/>
      <c r="J1001" s="73"/>
    </row>
    <row r="1002" customFormat="false" ht="13.5" hidden="false" customHeight="false" outlineLevel="0" collapsed="false">
      <c r="A1002" s="56" t="n">
        <f aca="false">A1001+1</f>
        <v>36160</v>
      </c>
      <c r="B1002" s="28"/>
      <c r="C1002" s="56"/>
      <c r="D1002" s="28" t="n">
        <f aca="false">VLOOKUP($A1002,cash,D$4,FALSE())</f>
        <v>1.875</v>
      </c>
      <c r="E1002" s="28"/>
      <c r="F1002" s="78" t="n">
        <f aca="false">IF(D1002&lt;F971,F971-D1002,0)</f>
        <v>0.245</v>
      </c>
      <c r="G1002" s="79" t="n">
        <f aca="false">IF(D1002&gt;F971,D1002-F971,0)</f>
        <v>0</v>
      </c>
      <c r="H1002" s="73"/>
      <c r="I1002" s="73"/>
      <c r="J1002" s="73"/>
    </row>
    <row r="1003" customFormat="false" ht="13.5" hidden="false" customHeight="false" outlineLevel="0" collapsed="false">
      <c r="A1003" s="56"/>
      <c r="B1003" s="28"/>
      <c r="C1003" s="56"/>
      <c r="D1003" s="28"/>
      <c r="E1003" s="28"/>
      <c r="F1003" s="72" t="n">
        <f aca="false">AVERAGE(F972:F1002)</f>
        <v>0.429516129032258</v>
      </c>
      <c r="G1003" s="72" t="n">
        <f aca="false">AVERAGE(G972:G1002)</f>
        <v>0</v>
      </c>
    </row>
    <row r="1004" customFormat="false" ht="12.75" hidden="false" customHeight="false" outlineLevel="0" collapsed="false">
      <c r="A1004" s="56"/>
      <c r="B1004" s="28"/>
      <c r="C1004" s="56"/>
      <c r="D1004" s="28"/>
      <c r="E1004" s="28"/>
    </row>
    <row r="1005" customFormat="false" ht="12.75" hidden="false" customHeight="false" outlineLevel="0" collapsed="false">
      <c r="A1005" s="56"/>
      <c r="B1005" s="28"/>
      <c r="C1005" s="56"/>
      <c r="D1005" s="28"/>
      <c r="E1005" s="28"/>
    </row>
    <row r="1006" customFormat="false" ht="13.5" hidden="false" customHeight="false" outlineLevel="0" collapsed="false">
      <c r="A1006" s="56"/>
      <c r="B1006" s="28"/>
      <c r="C1006" s="56" t="n">
        <v>36161</v>
      </c>
      <c r="F1006" s="72" t="n">
        <f aca="false">VLOOKUP($C1006,index,2,FALSE())</f>
        <v>1.8</v>
      </c>
      <c r="H1006" s="73"/>
      <c r="I1006" s="73"/>
      <c r="J1006" s="73"/>
      <c r="K1006" s="75"/>
      <c r="L1006" s="75"/>
    </row>
    <row r="1007" customFormat="false" ht="13.5" hidden="false" customHeight="false" outlineLevel="0" collapsed="false">
      <c r="A1007" s="56" t="n">
        <f aca="false">C1006</f>
        <v>36161</v>
      </c>
      <c r="B1007" s="28"/>
      <c r="C1007" s="56"/>
      <c r="D1007" s="28" t="n">
        <f aca="false">VLOOKUP($A1007,cash,D$4,FALSE())</f>
        <v>1.875</v>
      </c>
      <c r="E1007" s="28"/>
      <c r="F1007" s="14" t="n">
        <f aca="false">IF(D1007&lt;F1006,F1006-D1007,0)</f>
        <v>0</v>
      </c>
      <c r="G1007" s="36" t="n">
        <f aca="false">IF(D1007&gt;F1006,D1007-F1006,0)</f>
        <v>0.075</v>
      </c>
      <c r="H1007" s="73"/>
      <c r="I1007" s="73"/>
      <c r="J1007" s="73"/>
      <c r="K1007" s="75"/>
      <c r="L1007" s="75"/>
    </row>
    <row r="1008" customFormat="false" ht="12.75" hidden="false" customHeight="false" outlineLevel="0" collapsed="false">
      <c r="A1008" s="56" t="n">
        <f aca="false">A1007+1</f>
        <v>36162</v>
      </c>
      <c r="B1008" s="28"/>
      <c r="C1008" s="56"/>
      <c r="D1008" s="28" t="n">
        <f aca="false">VLOOKUP($A1008,cash,D$4,FALSE())</f>
        <v>1.875</v>
      </c>
      <c r="E1008" s="28"/>
      <c r="F1008" s="13" t="n">
        <f aca="false">IF(D1008&lt;F1006,F1006-D1008,0)</f>
        <v>0</v>
      </c>
      <c r="G1008" s="41" t="n">
        <f aca="false">IF(D1008&gt;F1006,D1008-F1006,0)</f>
        <v>0.075</v>
      </c>
      <c r="H1008" s="73"/>
      <c r="I1008" s="73"/>
      <c r="J1008" s="73"/>
      <c r="K1008" s="75"/>
      <c r="L1008" s="75"/>
    </row>
    <row r="1009" customFormat="false" ht="12.75" hidden="false" customHeight="false" outlineLevel="0" collapsed="false">
      <c r="A1009" s="56" t="n">
        <f aca="false">A1008+1</f>
        <v>36163</v>
      </c>
      <c r="B1009" s="28"/>
      <c r="C1009" s="56"/>
      <c r="D1009" s="28" t="n">
        <f aca="false">VLOOKUP($A1009,cash,D$4,FALSE())</f>
        <v>1.875</v>
      </c>
      <c r="E1009" s="28"/>
      <c r="F1009" s="13" t="n">
        <f aca="false">IF(D1009&lt;F1006,F1006-D1009,0)</f>
        <v>0</v>
      </c>
      <c r="G1009" s="41" t="n">
        <f aca="false">IF(D1009&gt;F1006,D1009-F1006,0)</f>
        <v>0.075</v>
      </c>
      <c r="H1009" s="73"/>
      <c r="I1009" s="73"/>
      <c r="J1009" s="73"/>
      <c r="K1009" s="75"/>
      <c r="L1009" s="75"/>
    </row>
    <row r="1010" customFormat="false" ht="12.75" hidden="false" customHeight="false" outlineLevel="0" collapsed="false">
      <c r="A1010" s="56" t="n">
        <f aca="false">A1009+1</f>
        <v>36164</v>
      </c>
      <c r="B1010" s="28"/>
      <c r="C1010" s="56"/>
      <c r="D1010" s="28" t="n">
        <f aca="false">VLOOKUP($A1010,cash,D$4,FALSE())</f>
        <v>2.1</v>
      </c>
      <c r="E1010" s="28"/>
      <c r="F1010" s="13" t="n">
        <f aca="false">IF(D1010&lt;F1006,F1006-D1010,0)</f>
        <v>0</v>
      </c>
      <c r="G1010" s="41" t="n">
        <f aca="false">IF(D1010&gt;F1006,D1010-F1006,0)</f>
        <v>0.3</v>
      </c>
      <c r="H1010" s="73"/>
      <c r="I1010" s="73"/>
      <c r="J1010" s="73"/>
      <c r="K1010" s="75"/>
      <c r="L1010" s="75"/>
    </row>
    <row r="1011" customFormat="false" ht="12.75" hidden="false" customHeight="false" outlineLevel="0" collapsed="false">
      <c r="A1011" s="56" t="n">
        <f aca="false">A1010+1</f>
        <v>36165</v>
      </c>
      <c r="B1011" s="28"/>
      <c r="C1011" s="56"/>
      <c r="D1011" s="28" t="n">
        <f aca="false">VLOOKUP($A1011,cash,D$4,FALSE())</f>
        <v>2.04</v>
      </c>
      <c r="E1011" s="28"/>
      <c r="F1011" s="13" t="n">
        <f aca="false">IF(D1011&lt;F1006,F1006-D1011,0)</f>
        <v>0</v>
      </c>
      <c r="G1011" s="41" t="n">
        <f aca="false">IF(D1011&gt;F1006,D1011-F1006,0)</f>
        <v>0.24</v>
      </c>
      <c r="H1011" s="73"/>
      <c r="I1011" s="73"/>
      <c r="J1011" s="73"/>
      <c r="K1011" s="75"/>
      <c r="L1011" s="75"/>
    </row>
    <row r="1012" customFormat="false" ht="12.75" hidden="false" customHeight="false" outlineLevel="0" collapsed="false">
      <c r="A1012" s="56" t="n">
        <f aca="false">A1011+1</f>
        <v>36166</v>
      </c>
      <c r="B1012" s="28"/>
      <c r="C1012" s="56"/>
      <c r="D1012" s="28" t="n">
        <f aca="false">VLOOKUP($A1012,cash,D$4,FALSE())</f>
        <v>2.035</v>
      </c>
      <c r="E1012" s="28"/>
      <c r="F1012" s="13" t="n">
        <f aca="false">IF(D1012&lt;F1006,F1006-D1012,0)</f>
        <v>0</v>
      </c>
      <c r="G1012" s="41" t="n">
        <f aca="false">IF(D1012&gt;F1006,D1012-F1006,0)</f>
        <v>0.235</v>
      </c>
      <c r="H1012" s="73"/>
      <c r="I1012" s="73"/>
      <c r="J1012" s="73"/>
      <c r="K1012" s="75"/>
      <c r="L1012" s="75"/>
    </row>
    <row r="1013" customFormat="false" ht="12.75" hidden="false" customHeight="false" outlineLevel="0" collapsed="false">
      <c r="A1013" s="56" t="n">
        <f aca="false">A1012+1</f>
        <v>36167</v>
      </c>
      <c r="B1013" s="28"/>
      <c r="C1013" s="56"/>
      <c r="D1013" s="28" t="n">
        <f aca="false">VLOOKUP($A1013,cash,D$4,FALSE())</f>
        <v>1.895</v>
      </c>
      <c r="E1013" s="28"/>
      <c r="F1013" s="13" t="n">
        <f aca="false">IF(D1013&lt;F1006,F1006-D1013,0)</f>
        <v>0</v>
      </c>
      <c r="G1013" s="41" t="n">
        <f aca="false">IF(D1013&gt;F1006,D1013-F1006,0)</f>
        <v>0.095</v>
      </c>
      <c r="H1013" s="73"/>
      <c r="I1013" s="73"/>
      <c r="J1013" s="73"/>
      <c r="K1013" s="75"/>
      <c r="L1013" s="75"/>
    </row>
    <row r="1014" customFormat="false" ht="12.75" hidden="false" customHeight="false" outlineLevel="0" collapsed="false">
      <c r="A1014" s="56" t="n">
        <f aca="false">A1013+1</f>
        <v>36168</v>
      </c>
      <c r="B1014" s="28"/>
      <c r="C1014" s="56"/>
      <c r="D1014" s="28" t="n">
        <f aca="false">VLOOKUP($A1014,cash,D$4,FALSE())</f>
        <v>1.875</v>
      </c>
      <c r="E1014" s="28"/>
      <c r="F1014" s="13" t="n">
        <f aca="false">IF(D1014&lt;F1006,F1006-D1014,0)</f>
        <v>0</v>
      </c>
      <c r="G1014" s="41" t="n">
        <f aca="false">IF(D1014&gt;F1006,D1014-F1006,0)</f>
        <v>0.075</v>
      </c>
      <c r="H1014" s="73"/>
      <c r="I1014" s="73"/>
      <c r="J1014" s="73"/>
      <c r="K1014" s="75"/>
      <c r="L1014" s="75"/>
    </row>
    <row r="1015" customFormat="false" ht="12.75" hidden="false" customHeight="false" outlineLevel="0" collapsed="false">
      <c r="A1015" s="56" t="n">
        <f aca="false">A1014+1</f>
        <v>36169</v>
      </c>
      <c r="B1015" s="28"/>
      <c r="C1015" s="56"/>
      <c r="D1015" s="28" t="n">
        <f aca="false">VLOOKUP($A1015,cash,D$4,FALSE())</f>
        <v>1.875</v>
      </c>
      <c r="E1015" s="28"/>
      <c r="F1015" s="13" t="n">
        <f aca="false">IF(D1015&lt;F1006,F1006-D1015,0)</f>
        <v>0</v>
      </c>
      <c r="G1015" s="41" t="n">
        <f aca="false">IF(D1015&gt;F1006,D1015-F1006,0)</f>
        <v>0.075</v>
      </c>
      <c r="H1015" s="73"/>
      <c r="I1015" s="73"/>
      <c r="J1015" s="73"/>
      <c r="K1015" s="75"/>
      <c r="L1015" s="75"/>
    </row>
    <row r="1016" customFormat="false" ht="12.75" hidden="false" customHeight="false" outlineLevel="0" collapsed="false">
      <c r="A1016" s="56" t="n">
        <f aca="false">A1015+1</f>
        <v>36170</v>
      </c>
      <c r="B1016" s="28"/>
      <c r="C1016" s="56"/>
      <c r="D1016" s="28" t="n">
        <f aca="false">VLOOKUP($A1016,cash,D$4,FALSE())</f>
        <v>1.875</v>
      </c>
      <c r="E1016" s="28"/>
      <c r="F1016" s="13" t="n">
        <f aca="false">IF(D1016&lt;F1006,F1006-D1016,0)</f>
        <v>0</v>
      </c>
      <c r="G1016" s="41" t="n">
        <f aca="false">IF(D1016&gt;F1006,D1016-F1006,0)</f>
        <v>0.075</v>
      </c>
      <c r="H1016" s="73"/>
      <c r="I1016" s="73"/>
      <c r="J1016" s="73"/>
      <c r="K1016" s="75"/>
      <c r="L1016" s="75"/>
    </row>
    <row r="1017" customFormat="false" ht="12.75" hidden="false" customHeight="false" outlineLevel="0" collapsed="false">
      <c r="A1017" s="56" t="n">
        <f aca="false">A1016+1</f>
        <v>36171</v>
      </c>
      <c r="B1017" s="28"/>
      <c r="C1017" s="56"/>
      <c r="D1017" s="28" t="n">
        <f aca="false">VLOOKUP($A1017,cash,D$4,FALSE())</f>
        <v>1.82</v>
      </c>
      <c r="E1017" s="28"/>
      <c r="F1017" s="13" t="n">
        <f aca="false">IF(D1017&lt;F1006,F1006-D1017,0)</f>
        <v>0</v>
      </c>
      <c r="G1017" s="41" t="n">
        <f aca="false">IF(D1017&gt;F1006,D1017-F1006,0)</f>
        <v>0.02</v>
      </c>
      <c r="H1017" s="73"/>
      <c r="I1017" s="73"/>
      <c r="J1017" s="73"/>
      <c r="K1017" s="75"/>
      <c r="L1017" s="75"/>
    </row>
    <row r="1018" customFormat="false" ht="12.75" hidden="false" customHeight="false" outlineLevel="0" collapsed="false">
      <c r="A1018" s="56" t="n">
        <f aca="false">A1017+1</f>
        <v>36172</v>
      </c>
      <c r="B1018" s="28"/>
      <c r="C1018" s="56"/>
      <c r="D1018" s="28" t="n">
        <f aca="false">VLOOKUP($A1018,cash,D$4,FALSE())</f>
        <v>1.82</v>
      </c>
      <c r="E1018" s="28"/>
      <c r="F1018" s="13" t="n">
        <f aca="false">IF(D1018&lt;F1006,F1006-D1018,0)</f>
        <v>0</v>
      </c>
      <c r="G1018" s="41" t="n">
        <f aca="false">IF(D1018&gt;F1006,D1018-F1006,0)</f>
        <v>0.02</v>
      </c>
      <c r="H1018" s="73"/>
      <c r="I1018" s="73"/>
      <c r="J1018" s="73"/>
      <c r="K1018" s="75"/>
      <c r="L1018" s="75"/>
    </row>
    <row r="1019" customFormat="false" ht="12.75" hidden="false" customHeight="false" outlineLevel="0" collapsed="false">
      <c r="A1019" s="56" t="n">
        <f aca="false">A1018+1</f>
        <v>36173</v>
      </c>
      <c r="B1019" s="28"/>
      <c r="C1019" s="56"/>
      <c r="D1019" s="28" t="n">
        <f aca="false">VLOOKUP($A1019,cash,D$4,FALSE())</f>
        <v>1.865</v>
      </c>
      <c r="E1019" s="28"/>
      <c r="F1019" s="13" t="n">
        <f aca="false">IF(D1019&lt;F1006,F1006-D1019,0)</f>
        <v>0</v>
      </c>
      <c r="G1019" s="41" t="n">
        <f aca="false">IF(D1019&gt;F1006,D1019-F1006,0)</f>
        <v>0.065</v>
      </c>
      <c r="H1019" s="73"/>
      <c r="I1019" s="73"/>
      <c r="J1019" s="73"/>
      <c r="K1019" s="75"/>
      <c r="L1019" s="75"/>
    </row>
    <row r="1020" customFormat="false" ht="12.75" hidden="false" customHeight="false" outlineLevel="0" collapsed="false">
      <c r="A1020" s="56" t="n">
        <f aca="false">A1019+1</f>
        <v>36174</v>
      </c>
      <c r="B1020" s="28"/>
      <c r="C1020" s="56"/>
      <c r="D1020" s="28" t="n">
        <f aca="false">VLOOKUP($A1020,cash,D$4,FALSE())</f>
        <v>1.78</v>
      </c>
      <c r="E1020" s="28"/>
      <c r="F1020" s="13" t="n">
        <f aca="false">IF(D1020&lt;F1006,F1006-D1020,0)</f>
        <v>0.02</v>
      </c>
      <c r="G1020" s="41" t="n">
        <f aca="false">IF(D1020&gt;F1006,D1020-F1006,0)</f>
        <v>0</v>
      </c>
      <c r="H1020" s="73"/>
      <c r="I1020" s="73"/>
      <c r="J1020" s="73"/>
      <c r="K1020" s="75"/>
      <c r="L1020" s="75"/>
    </row>
    <row r="1021" customFormat="false" ht="12.75" hidden="false" customHeight="false" outlineLevel="0" collapsed="false">
      <c r="A1021" s="56" t="n">
        <f aca="false">A1020+1</f>
        <v>36175</v>
      </c>
      <c r="B1021" s="28"/>
      <c r="C1021" s="56"/>
      <c r="D1021" s="28" t="n">
        <f aca="false">VLOOKUP($A1021,cash,D$4,FALSE())</f>
        <v>1.795</v>
      </c>
      <c r="E1021" s="28"/>
      <c r="F1021" s="13" t="n">
        <f aca="false">IF(D1021&lt;F1006,F1006-D1021,0)</f>
        <v>0.00500000000000012</v>
      </c>
      <c r="G1021" s="41" t="n">
        <f aca="false">IF(D1021&gt;F1006,D1021-F1006,0)</f>
        <v>0</v>
      </c>
      <c r="H1021" s="73"/>
      <c r="I1021" s="73"/>
      <c r="J1021" s="73"/>
      <c r="K1021" s="75"/>
      <c r="L1021" s="75"/>
    </row>
    <row r="1022" customFormat="false" ht="12.75" hidden="false" customHeight="false" outlineLevel="0" collapsed="false">
      <c r="A1022" s="56" t="n">
        <f aca="false">A1021+1</f>
        <v>36176</v>
      </c>
      <c r="B1022" s="28"/>
      <c r="C1022" s="56"/>
      <c r="D1022" s="28" t="n">
        <f aca="false">VLOOKUP($A1022,cash,D$4,FALSE())</f>
        <v>1.795</v>
      </c>
      <c r="E1022" s="28"/>
      <c r="F1022" s="13" t="n">
        <f aca="false">IF(D1022&lt;F1006,F1006-D1022,0)</f>
        <v>0.00500000000000012</v>
      </c>
      <c r="G1022" s="41" t="n">
        <f aca="false">IF(D1022&gt;F1006,D1022-F1006,0)</f>
        <v>0</v>
      </c>
      <c r="H1022" s="73"/>
      <c r="I1022" s="73"/>
      <c r="J1022" s="73"/>
      <c r="K1022" s="75"/>
      <c r="L1022" s="75"/>
    </row>
    <row r="1023" customFormat="false" ht="12.75" hidden="false" customHeight="false" outlineLevel="0" collapsed="false">
      <c r="A1023" s="56" t="n">
        <f aca="false">A1022+1</f>
        <v>36177</v>
      </c>
      <c r="B1023" s="28"/>
      <c r="C1023" s="56"/>
      <c r="D1023" s="28" t="n">
        <f aca="false">VLOOKUP($A1023,cash,D$4,FALSE())</f>
        <v>1.795</v>
      </c>
      <c r="E1023" s="28"/>
      <c r="F1023" s="13" t="n">
        <f aca="false">IF(D1023&lt;F1006,F1006-D1023,0)</f>
        <v>0.00500000000000012</v>
      </c>
      <c r="G1023" s="41" t="n">
        <f aca="false">IF(D1023&gt;F1006,D1023-F1006,0)</f>
        <v>0</v>
      </c>
      <c r="H1023" s="73"/>
      <c r="I1023" s="73"/>
      <c r="J1023" s="73"/>
    </row>
    <row r="1024" customFormat="false" ht="12.75" hidden="false" customHeight="false" outlineLevel="0" collapsed="false">
      <c r="A1024" s="56" t="n">
        <f aca="false">A1023+1</f>
        <v>36178</v>
      </c>
      <c r="B1024" s="28"/>
      <c r="C1024" s="56"/>
      <c r="D1024" s="28" t="n">
        <f aca="false">VLOOKUP($A1024,cash,D$4,FALSE())</f>
        <v>1.795</v>
      </c>
      <c r="E1024" s="28"/>
      <c r="F1024" s="13" t="n">
        <f aca="false">IF(D1024&lt;F1006,F1006-D1024,0)</f>
        <v>0.00500000000000012</v>
      </c>
      <c r="G1024" s="41" t="n">
        <f aca="false">IF(D1024&gt;F1006,D1024-F1006,0)</f>
        <v>0</v>
      </c>
      <c r="H1024" s="73"/>
      <c r="I1024" s="73"/>
      <c r="J1024" s="73"/>
    </row>
    <row r="1025" customFormat="false" ht="12.75" hidden="false" customHeight="false" outlineLevel="0" collapsed="false">
      <c r="A1025" s="56" t="n">
        <f aca="false">A1024+1</f>
        <v>36179</v>
      </c>
      <c r="B1025" s="28"/>
      <c r="C1025" s="56"/>
      <c r="D1025" s="28" t="n">
        <f aca="false">VLOOKUP($A1025,cash,D$4,FALSE())</f>
        <v>1.77</v>
      </c>
      <c r="E1025" s="28"/>
      <c r="F1025" s="13" t="n">
        <f aca="false">IF(D1025&lt;F1006,F1006-D1025,0)</f>
        <v>0.03</v>
      </c>
      <c r="G1025" s="41" t="n">
        <f aca="false">IF(D1025&gt;F1006,D1025-F1006,0)</f>
        <v>0</v>
      </c>
      <c r="H1025" s="73"/>
      <c r="I1025" s="73"/>
      <c r="J1025" s="73"/>
    </row>
    <row r="1026" customFormat="false" ht="12.75" hidden="false" customHeight="false" outlineLevel="0" collapsed="false">
      <c r="A1026" s="56" t="n">
        <f aca="false">A1025+1</f>
        <v>36180</v>
      </c>
      <c r="B1026" s="28"/>
      <c r="C1026" s="56"/>
      <c r="D1026" s="28" t="n">
        <f aca="false">VLOOKUP($A1026,cash,D$4,FALSE())</f>
        <v>1.8</v>
      </c>
      <c r="E1026" s="28"/>
      <c r="F1026" s="13" t="n">
        <f aca="false">IF(D1026&lt;F1006,F1006-D1026,0)</f>
        <v>0</v>
      </c>
      <c r="G1026" s="41" t="n">
        <f aca="false">IF(D1026&gt;F1006,D1026-F1006,0)</f>
        <v>0</v>
      </c>
      <c r="H1026" s="73"/>
      <c r="I1026" s="73"/>
      <c r="J1026" s="73"/>
    </row>
    <row r="1027" customFormat="false" ht="12.75" hidden="false" customHeight="false" outlineLevel="0" collapsed="false">
      <c r="A1027" s="56" t="n">
        <f aca="false">A1026+1</f>
        <v>36181</v>
      </c>
      <c r="B1027" s="28"/>
      <c r="C1027" s="56"/>
      <c r="D1027" s="28" t="n">
        <f aca="false">VLOOKUP($A1027,cash,D$4,FALSE())</f>
        <v>1.845</v>
      </c>
      <c r="E1027" s="28"/>
      <c r="F1027" s="13" t="n">
        <f aca="false">IF(D1027&lt;F1006,F1006-D1027,0)</f>
        <v>0</v>
      </c>
      <c r="G1027" s="41" t="n">
        <f aca="false">IF(D1027&gt;F1006,D1027-F1006,0)</f>
        <v>0.0449999999999999</v>
      </c>
      <c r="H1027" s="73"/>
      <c r="I1027" s="73"/>
      <c r="J1027" s="73"/>
    </row>
    <row r="1028" customFormat="false" ht="12.75" hidden="false" customHeight="false" outlineLevel="0" collapsed="false">
      <c r="A1028" s="56" t="n">
        <f aca="false">A1027+1</f>
        <v>36182</v>
      </c>
      <c r="B1028" s="28"/>
      <c r="C1028" s="56"/>
      <c r="D1028" s="28" t="n">
        <f aca="false">VLOOKUP($A1028,cash,D$4,FALSE())</f>
        <v>1.81</v>
      </c>
      <c r="E1028" s="28"/>
      <c r="F1028" s="13" t="n">
        <f aca="false">IF(D1028&lt;F1006,F1006-D1028,0)</f>
        <v>0</v>
      </c>
      <c r="G1028" s="41" t="n">
        <f aca="false">IF(D1028&gt;F1006,D1028-F1006,0)</f>
        <v>0.01</v>
      </c>
      <c r="H1028" s="73"/>
      <c r="I1028" s="73"/>
      <c r="J1028" s="73"/>
    </row>
    <row r="1029" customFormat="false" ht="12.75" hidden="false" customHeight="false" outlineLevel="0" collapsed="false">
      <c r="A1029" s="56" t="n">
        <f aca="false">A1028+1</f>
        <v>36183</v>
      </c>
      <c r="B1029" s="28"/>
      <c r="C1029" s="56"/>
      <c r="D1029" s="28" t="n">
        <f aca="false">VLOOKUP($A1029,cash,D$4,FALSE())</f>
        <v>1.81</v>
      </c>
      <c r="E1029" s="28"/>
      <c r="F1029" s="13" t="n">
        <f aca="false">IF(D1029&lt;F1006,F1006-D1029,0)</f>
        <v>0</v>
      </c>
      <c r="G1029" s="41" t="n">
        <f aca="false">IF(D1029&gt;F1006,D1029-F1006,0)</f>
        <v>0.01</v>
      </c>
      <c r="H1029" s="73"/>
      <c r="I1029" s="73"/>
      <c r="J1029" s="73"/>
    </row>
    <row r="1030" customFormat="false" ht="12.75" hidden="false" customHeight="false" outlineLevel="0" collapsed="false">
      <c r="A1030" s="56" t="n">
        <f aca="false">A1029+1</f>
        <v>36184</v>
      </c>
      <c r="B1030" s="28"/>
      <c r="C1030" s="56"/>
      <c r="D1030" s="28" t="n">
        <f aca="false">VLOOKUP($A1030,cash,D$4,FALSE())</f>
        <v>1.81</v>
      </c>
      <c r="E1030" s="28"/>
      <c r="F1030" s="13" t="n">
        <f aca="false">IF(D1030&lt;F1006,F1006-D1030,0)</f>
        <v>0</v>
      </c>
      <c r="G1030" s="41" t="n">
        <f aca="false">IF(D1030&gt;F1006,D1030-F1006,0)</f>
        <v>0.01</v>
      </c>
      <c r="H1030" s="73"/>
      <c r="I1030" s="73"/>
      <c r="J1030" s="73"/>
    </row>
    <row r="1031" customFormat="false" ht="12.75" hidden="false" customHeight="false" outlineLevel="0" collapsed="false">
      <c r="A1031" s="56" t="n">
        <f aca="false">A1030+1</f>
        <v>36185</v>
      </c>
      <c r="B1031" s="28"/>
      <c r="C1031" s="56"/>
      <c r="D1031" s="28" t="n">
        <f aca="false">VLOOKUP($A1031,cash,D$4,FALSE())</f>
        <v>1.75</v>
      </c>
      <c r="E1031" s="28"/>
      <c r="F1031" s="13" t="n">
        <f aca="false">IF(D1031&lt;F1006,F1006-D1031,0)</f>
        <v>0.05</v>
      </c>
      <c r="G1031" s="41" t="n">
        <f aca="false">IF(D1031&gt;F1006,D1031-F1006,0)</f>
        <v>0</v>
      </c>
      <c r="H1031" s="73"/>
      <c r="I1031" s="73"/>
      <c r="J1031" s="73"/>
    </row>
    <row r="1032" customFormat="false" ht="12.75" hidden="false" customHeight="false" outlineLevel="0" collapsed="false">
      <c r="A1032" s="56" t="n">
        <f aca="false">A1031+1</f>
        <v>36186</v>
      </c>
      <c r="B1032" s="28"/>
      <c r="C1032" s="56"/>
      <c r="D1032" s="28" t="n">
        <f aca="false">VLOOKUP($A1032,cash,D$4,FALSE())</f>
        <v>1.72</v>
      </c>
      <c r="E1032" s="28"/>
      <c r="F1032" s="13" t="n">
        <f aca="false">IF(D1032&lt;F1006,F1006-D1032,0)</f>
        <v>0.0800000000000001</v>
      </c>
      <c r="G1032" s="41" t="n">
        <f aca="false">IF(D1032&gt;F1006,D1032-F1006,0)</f>
        <v>0</v>
      </c>
      <c r="H1032" s="73"/>
      <c r="I1032" s="73"/>
      <c r="J1032" s="73"/>
    </row>
    <row r="1033" customFormat="false" ht="12.75" hidden="false" customHeight="false" outlineLevel="0" collapsed="false">
      <c r="A1033" s="56" t="n">
        <f aca="false">A1032+1</f>
        <v>36187</v>
      </c>
      <c r="B1033" s="28"/>
      <c r="C1033" s="56"/>
      <c r="D1033" s="28" t="n">
        <f aca="false">VLOOKUP($A1033,cash,D$4,FALSE())</f>
        <v>1.75</v>
      </c>
      <c r="E1033" s="28"/>
      <c r="F1033" s="13" t="n">
        <f aca="false">IF(D1033&lt;F1006,F1006-D1033,0)</f>
        <v>0.05</v>
      </c>
      <c r="G1033" s="41" t="n">
        <f aca="false">IF(D1033&gt;F1006,D1033-F1006,0)</f>
        <v>0</v>
      </c>
      <c r="H1033" s="73"/>
      <c r="I1033" s="73"/>
      <c r="J1033" s="73"/>
    </row>
    <row r="1034" customFormat="false" ht="12.75" hidden="false" customHeight="false" outlineLevel="0" collapsed="false">
      <c r="A1034" s="56" t="n">
        <f aca="false">A1033+1</f>
        <v>36188</v>
      </c>
      <c r="B1034" s="28"/>
      <c r="C1034" s="56"/>
      <c r="D1034" s="28" t="n">
        <f aca="false">VLOOKUP($A1034,cash,D$4,FALSE())</f>
        <v>1.805</v>
      </c>
      <c r="E1034" s="28"/>
      <c r="F1034" s="13" t="n">
        <f aca="false">IF(D1034&lt;F1006,F1006-D1034,0)</f>
        <v>0</v>
      </c>
      <c r="G1034" s="41" t="n">
        <f aca="false">IF(D1034&gt;F1006,D1034-F1006,0)</f>
        <v>0.00499999999999989</v>
      </c>
      <c r="H1034" s="73"/>
      <c r="I1034" s="73"/>
      <c r="J1034" s="73"/>
    </row>
    <row r="1035" customFormat="false" ht="12.75" hidden="false" customHeight="false" outlineLevel="0" collapsed="false">
      <c r="A1035" s="56" t="n">
        <f aca="false">A1034+1</f>
        <v>36189</v>
      </c>
      <c r="B1035" s="28"/>
      <c r="C1035" s="56"/>
      <c r="D1035" s="28" t="n">
        <f aca="false">VLOOKUP($A1035,cash,D$4,FALSE())</f>
        <v>1.815</v>
      </c>
      <c r="E1035" s="28"/>
      <c r="F1035" s="13" t="n">
        <f aca="false">IF(D1035&lt;F1006,F1006-D1035,0)</f>
        <v>0</v>
      </c>
      <c r="G1035" s="41" t="n">
        <f aca="false">IF(D1035&gt;F1006,D1035-F1006,0)</f>
        <v>0.0149999999999999</v>
      </c>
      <c r="H1035" s="73"/>
      <c r="I1035" s="73"/>
      <c r="J1035" s="73"/>
    </row>
    <row r="1036" customFormat="false" ht="12.75" hidden="false" customHeight="false" outlineLevel="0" collapsed="false">
      <c r="A1036" s="56" t="n">
        <f aca="false">A1035+1</f>
        <v>36190</v>
      </c>
      <c r="B1036" s="28"/>
      <c r="C1036" s="56"/>
      <c r="D1036" s="28" t="n">
        <f aca="false">VLOOKUP($A1036,cash,D$4,FALSE())</f>
        <v>1.815</v>
      </c>
      <c r="E1036" s="28"/>
      <c r="F1036" s="13" t="n">
        <f aca="false">IF(D1036&lt;F1006,F1006-D1036,0)</f>
        <v>0</v>
      </c>
      <c r="G1036" s="41" t="n">
        <f aca="false">IF(D1036&gt;F1006,D1036-F1006,0)</f>
        <v>0.0149999999999999</v>
      </c>
      <c r="H1036" s="73"/>
      <c r="I1036" s="73"/>
      <c r="J1036" s="73"/>
    </row>
    <row r="1037" customFormat="false" ht="13.5" hidden="false" customHeight="false" outlineLevel="0" collapsed="false">
      <c r="A1037" s="56" t="n">
        <f aca="false">A1036+1</f>
        <v>36191</v>
      </c>
      <c r="B1037" s="28"/>
      <c r="C1037" s="56"/>
      <c r="D1037" s="28" t="n">
        <f aca="false">VLOOKUP($A1037,cash,D$4,FALSE())</f>
        <v>1.815</v>
      </c>
      <c r="E1037" s="28"/>
      <c r="F1037" s="78" t="n">
        <f aca="false">IF(D1037&lt;F1006,F1006-D1037,0)</f>
        <v>0</v>
      </c>
      <c r="G1037" s="79" t="n">
        <f aca="false">IF(D1037&gt;F1006,D1037-F1006,0)</f>
        <v>0.0149999999999999</v>
      </c>
      <c r="H1037" s="73"/>
      <c r="I1037" s="73"/>
      <c r="J1037" s="73"/>
    </row>
    <row r="1038" customFormat="false" ht="13.5" hidden="false" customHeight="false" outlineLevel="0" collapsed="false">
      <c r="A1038" s="56"/>
      <c r="B1038" s="28"/>
      <c r="C1038" s="56"/>
      <c r="D1038" s="28"/>
      <c r="E1038" s="28"/>
      <c r="F1038" s="72" t="n">
        <f aca="false">AVERAGE(F1007:F1037)</f>
        <v>0.00806451612903228</v>
      </c>
      <c r="G1038" s="72" t="n">
        <f aca="false">AVERAGE(G1007:G1037)</f>
        <v>0.05</v>
      </c>
      <c r="H1038" s="73"/>
      <c r="I1038" s="73"/>
      <c r="J1038" s="73"/>
    </row>
    <row r="1039" customFormat="false" ht="12.75" hidden="false" customHeight="false" outlineLevel="0" collapsed="false">
      <c r="A1039" s="56"/>
      <c r="B1039" s="28"/>
      <c r="C1039" s="56"/>
      <c r="D1039" s="28"/>
      <c r="E1039" s="28"/>
      <c r="G1039" s="73"/>
      <c r="H1039" s="73"/>
      <c r="I1039" s="73"/>
      <c r="J1039" s="73"/>
    </row>
    <row r="1040" customFormat="false" ht="12.75" hidden="false" customHeight="false" outlineLevel="0" collapsed="false">
      <c r="A1040" s="56"/>
      <c r="B1040" s="28"/>
      <c r="C1040" s="56"/>
      <c r="D1040" s="28"/>
      <c r="E1040" s="28"/>
    </row>
    <row r="1041" customFormat="false" ht="12.75" hidden="false" customHeight="false" outlineLevel="0" collapsed="false">
      <c r="A1041" s="56"/>
      <c r="B1041" s="28"/>
      <c r="C1041" s="56" t="n">
        <v>36192</v>
      </c>
      <c r="G1041" s="73"/>
      <c r="H1041" s="73"/>
      <c r="I1041" s="73"/>
      <c r="J1041" s="73"/>
      <c r="K1041" s="75"/>
      <c r="L1041" s="75"/>
    </row>
    <row r="1042" customFormat="false" ht="12.75" hidden="false" customHeight="false" outlineLevel="0" collapsed="false">
      <c r="A1042" s="56" t="n">
        <f aca="false">C1041</f>
        <v>36192</v>
      </c>
      <c r="B1042" s="28"/>
      <c r="C1042" s="56"/>
      <c r="D1042" s="28" t="n">
        <f aca="false">VLOOKUP($A1042,cash,D$4,FALSE())</f>
        <v>1.745</v>
      </c>
      <c r="E1042" s="28"/>
      <c r="G1042" s="73"/>
      <c r="H1042" s="73"/>
      <c r="I1042" s="73"/>
      <c r="J1042" s="73"/>
      <c r="K1042" s="75"/>
      <c r="L1042" s="75"/>
    </row>
    <row r="1043" customFormat="false" ht="12.75" hidden="false" customHeight="false" outlineLevel="0" collapsed="false">
      <c r="A1043" s="56" t="n">
        <f aca="false">A1042+1</f>
        <v>36193</v>
      </c>
      <c r="B1043" s="28"/>
      <c r="C1043" s="56"/>
      <c r="D1043" s="28" t="n">
        <f aca="false">VLOOKUP($A1043,cash,D$4,FALSE())</f>
        <v>1.77</v>
      </c>
      <c r="E1043" s="28"/>
      <c r="G1043" s="73"/>
      <c r="H1043" s="73"/>
      <c r="I1043" s="73"/>
      <c r="J1043" s="73"/>
    </row>
    <row r="1044" customFormat="false" ht="12.75" hidden="false" customHeight="false" outlineLevel="0" collapsed="false">
      <c r="A1044" s="56" t="n">
        <f aca="false">A1043+1</f>
        <v>36194</v>
      </c>
      <c r="B1044" s="28"/>
      <c r="C1044" s="56"/>
      <c r="D1044" s="28" t="n">
        <f aca="false">VLOOKUP($A1044,cash,D$4,FALSE())</f>
        <v>1.8</v>
      </c>
      <c r="E1044" s="28"/>
      <c r="G1044" s="73"/>
      <c r="H1044" s="73"/>
      <c r="I1044" s="73"/>
      <c r="J1044" s="73"/>
    </row>
    <row r="1045" customFormat="false" ht="12.75" hidden="false" customHeight="false" outlineLevel="0" collapsed="false">
      <c r="A1045" s="56" t="n">
        <f aca="false">A1044+1</f>
        <v>36195</v>
      </c>
      <c r="B1045" s="28"/>
      <c r="C1045" s="56"/>
      <c r="D1045" s="28" t="n">
        <f aca="false">VLOOKUP($A1045,cash,D$4,FALSE())</f>
        <v>1.785</v>
      </c>
      <c r="E1045" s="28"/>
      <c r="G1045" s="73"/>
      <c r="H1045" s="73"/>
      <c r="I1045" s="73"/>
      <c r="J1045" s="73"/>
    </row>
    <row r="1046" customFormat="false" ht="12.75" hidden="false" customHeight="false" outlineLevel="0" collapsed="false">
      <c r="A1046" s="56" t="n">
        <f aca="false">A1045+1</f>
        <v>36196</v>
      </c>
      <c r="B1046" s="28"/>
      <c r="C1046" s="56"/>
      <c r="D1046" s="28" t="n">
        <f aca="false">VLOOKUP($A1046,cash,D$4,FALSE())</f>
        <v>1.805</v>
      </c>
      <c r="E1046" s="28"/>
      <c r="G1046" s="73"/>
      <c r="H1046" s="73"/>
      <c r="I1046" s="73"/>
      <c r="J1046" s="73"/>
    </row>
    <row r="1047" customFormat="false" ht="12.75" hidden="false" customHeight="false" outlineLevel="0" collapsed="false">
      <c r="A1047" s="56" t="n">
        <f aca="false">A1046+1</f>
        <v>36197</v>
      </c>
      <c r="B1047" s="28"/>
      <c r="C1047" s="56"/>
      <c r="D1047" s="28" t="n">
        <f aca="false">VLOOKUP($A1047,cash,D$4,FALSE())</f>
        <v>1.805</v>
      </c>
      <c r="E1047" s="28"/>
      <c r="G1047" s="73"/>
      <c r="H1047" s="73"/>
      <c r="I1047" s="73"/>
      <c r="J1047" s="73"/>
    </row>
    <row r="1048" customFormat="false" ht="12.75" hidden="false" customHeight="false" outlineLevel="0" collapsed="false">
      <c r="A1048" s="56" t="n">
        <f aca="false">A1047+1</f>
        <v>36198</v>
      </c>
      <c r="B1048" s="28"/>
      <c r="C1048" s="56"/>
      <c r="D1048" s="28" t="n">
        <f aca="false">VLOOKUP($A1048,cash,D$4,FALSE())</f>
        <v>1.805</v>
      </c>
      <c r="E1048" s="28"/>
      <c r="G1048" s="73"/>
      <c r="H1048" s="73"/>
      <c r="I1048" s="73"/>
      <c r="J1048" s="73"/>
    </row>
    <row r="1049" customFormat="false" ht="12.75" hidden="false" customHeight="false" outlineLevel="0" collapsed="false">
      <c r="A1049" s="56" t="n">
        <f aca="false">A1048+1</f>
        <v>36199</v>
      </c>
      <c r="B1049" s="28"/>
      <c r="C1049" s="56"/>
      <c r="D1049" s="28" t="n">
        <f aca="false">VLOOKUP($A1049,cash,D$4,FALSE())</f>
        <v>1.805</v>
      </c>
      <c r="E1049" s="28"/>
      <c r="G1049" s="73"/>
      <c r="H1049" s="73"/>
      <c r="I1049" s="73"/>
      <c r="J1049" s="73"/>
    </row>
    <row r="1050" customFormat="false" ht="12.75" hidden="false" customHeight="false" outlineLevel="0" collapsed="false">
      <c r="A1050" s="56" t="n">
        <f aca="false">A1049+1</f>
        <v>36200</v>
      </c>
      <c r="B1050" s="28"/>
      <c r="C1050" s="56"/>
      <c r="D1050" s="28" t="n">
        <f aca="false">VLOOKUP($A1050,cash,D$4,FALSE())</f>
        <v>1.825</v>
      </c>
      <c r="E1050" s="28"/>
      <c r="G1050" s="73"/>
      <c r="H1050" s="73"/>
      <c r="I1050" s="73"/>
      <c r="J1050" s="73"/>
    </row>
    <row r="1051" customFormat="false" ht="12.75" hidden="false" customHeight="false" outlineLevel="0" collapsed="false">
      <c r="A1051" s="56" t="n">
        <f aca="false">A1050+1</f>
        <v>36201</v>
      </c>
      <c r="B1051" s="28"/>
      <c r="C1051" s="56"/>
      <c r="D1051" s="28" t="n">
        <f aca="false">VLOOKUP($A1051,cash,D$4,FALSE())</f>
        <v>1.81</v>
      </c>
      <c r="E1051" s="28"/>
      <c r="G1051" s="73"/>
      <c r="H1051" s="73"/>
      <c r="I1051" s="73"/>
      <c r="J1051" s="73"/>
    </row>
    <row r="1052" customFormat="false" ht="12.75" hidden="false" customHeight="false" outlineLevel="0" collapsed="false">
      <c r="A1052" s="56" t="n">
        <f aca="false">A1051+1</f>
        <v>36202</v>
      </c>
      <c r="B1052" s="28"/>
      <c r="C1052" s="56"/>
      <c r="D1052" s="28" t="n">
        <f aca="false">VLOOKUP($A1052,cash,D$4,FALSE())</f>
        <v>1.78</v>
      </c>
      <c r="E1052" s="28"/>
      <c r="G1052" s="73"/>
      <c r="H1052" s="73"/>
      <c r="I1052" s="73"/>
      <c r="J1052" s="73"/>
    </row>
    <row r="1053" customFormat="false" ht="12.75" hidden="false" customHeight="false" outlineLevel="0" collapsed="false">
      <c r="A1053" s="56" t="n">
        <f aca="false">A1052+1</f>
        <v>36203</v>
      </c>
      <c r="B1053" s="28"/>
      <c r="C1053" s="56"/>
      <c r="D1053" s="28" t="n">
        <f aca="false">VLOOKUP($A1053,cash,D$4,FALSE())</f>
        <v>1.815</v>
      </c>
      <c r="E1053" s="28"/>
      <c r="G1053" s="73"/>
      <c r="H1053" s="73"/>
      <c r="I1053" s="73"/>
      <c r="J1053" s="73"/>
    </row>
    <row r="1054" customFormat="false" ht="12.75" hidden="false" customHeight="false" outlineLevel="0" collapsed="false">
      <c r="A1054" s="56" t="n">
        <f aca="false">A1053+1</f>
        <v>36204</v>
      </c>
      <c r="B1054" s="28"/>
      <c r="C1054" s="56"/>
      <c r="D1054" s="28" t="n">
        <f aca="false">VLOOKUP($A1054,cash,D$4,FALSE())</f>
        <v>1.815</v>
      </c>
      <c r="E1054" s="28"/>
      <c r="G1054" s="73"/>
      <c r="H1054" s="73"/>
      <c r="I1054" s="73"/>
      <c r="J1054" s="73"/>
    </row>
    <row r="1055" customFormat="false" ht="12.75" hidden="false" customHeight="false" outlineLevel="0" collapsed="false">
      <c r="A1055" s="56" t="n">
        <f aca="false">A1054+1</f>
        <v>36205</v>
      </c>
      <c r="B1055" s="28"/>
      <c r="C1055" s="56"/>
      <c r="D1055" s="28" t="n">
        <f aca="false">VLOOKUP($A1055,cash,D$4,FALSE())</f>
        <v>1.815</v>
      </c>
      <c r="E1055" s="28"/>
      <c r="G1055" s="73"/>
      <c r="H1055" s="73"/>
      <c r="I1055" s="73"/>
      <c r="J1055" s="73"/>
    </row>
    <row r="1056" customFormat="false" ht="12.75" hidden="false" customHeight="false" outlineLevel="0" collapsed="false">
      <c r="A1056" s="56" t="n">
        <f aca="false">A1055+1</f>
        <v>36206</v>
      </c>
      <c r="B1056" s="28"/>
      <c r="C1056" s="56"/>
      <c r="D1056" s="28" t="n">
        <f aca="false">VLOOKUP($A1056,cash,D$4,FALSE())</f>
        <v>1.815</v>
      </c>
      <c r="E1056" s="28"/>
      <c r="G1056" s="73"/>
      <c r="H1056" s="73"/>
      <c r="I1056" s="73"/>
      <c r="J1056" s="73"/>
    </row>
    <row r="1057" customFormat="false" ht="12.75" hidden="false" customHeight="false" outlineLevel="0" collapsed="false">
      <c r="A1057" s="56" t="n">
        <f aca="false">A1056+1</f>
        <v>36207</v>
      </c>
      <c r="B1057" s="28"/>
      <c r="C1057" s="56"/>
      <c r="D1057" s="28" t="n">
        <f aca="false">VLOOKUP($A1057,cash,D$4,FALSE())</f>
        <v>1.795</v>
      </c>
      <c r="E1057" s="28"/>
      <c r="G1057" s="73"/>
      <c r="H1057" s="73"/>
      <c r="I1057" s="73"/>
      <c r="J1057" s="73"/>
    </row>
    <row r="1058" customFormat="false" ht="12.75" hidden="false" customHeight="false" outlineLevel="0" collapsed="false">
      <c r="A1058" s="56" t="n">
        <f aca="false">A1057+1</f>
        <v>36208</v>
      </c>
      <c r="B1058" s="28"/>
      <c r="C1058" s="56"/>
      <c r="D1058" s="28" t="n">
        <f aca="false">VLOOKUP($A1058,cash,D$4,FALSE())</f>
        <v>1.79</v>
      </c>
      <c r="E1058" s="28"/>
      <c r="G1058" s="73"/>
      <c r="H1058" s="73"/>
      <c r="I1058" s="73"/>
      <c r="J1058" s="73"/>
    </row>
    <row r="1059" customFormat="false" ht="12.75" hidden="false" customHeight="false" outlineLevel="0" collapsed="false">
      <c r="A1059" s="56" t="n">
        <f aca="false">A1058+1</f>
        <v>36209</v>
      </c>
      <c r="B1059" s="28"/>
      <c r="C1059" s="56"/>
      <c r="D1059" s="28" t="n">
        <f aca="false">VLOOKUP($A1059,cash,D$4,FALSE())</f>
        <v>1.805</v>
      </c>
      <c r="E1059" s="28"/>
      <c r="G1059" s="73"/>
      <c r="H1059" s="73"/>
      <c r="I1059" s="73"/>
      <c r="J1059" s="73"/>
    </row>
    <row r="1060" customFormat="false" ht="12.75" hidden="false" customHeight="false" outlineLevel="0" collapsed="false">
      <c r="A1060" s="56" t="n">
        <f aca="false">A1059+1</f>
        <v>36210</v>
      </c>
      <c r="B1060" s="28"/>
      <c r="C1060" s="56"/>
      <c r="D1060" s="28" t="n">
        <f aca="false">VLOOKUP($A1060,cash,D$4,FALSE())</f>
        <v>1.785</v>
      </c>
      <c r="E1060" s="28"/>
      <c r="G1060" s="73"/>
      <c r="H1060" s="73"/>
      <c r="I1060" s="73"/>
      <c r="J1060" s="73"/>
    </row>
    <row r="1061" customFormat="false" ht="12.75" hidden="false" customHeight="false" outlineLevel="0" collapsed="false">
      <c r="A1061" s="56" t="n">
        <f aca="false">A1060+1</f>
        <v>36211</v>
      </c>
      <c r="B1061" s="28"/>
      <c r="C1061" s="56"/>
      <c r="D1061" s="28" t="n">
        <f aca="false">VLOOKUP($A1061,cash,D$4,FALSE())</f>
        <v>1.785</v>
      </c>
      <c r="E1061" s="28"/>
      <c r="G1061" s="73"/>
      <c r="H1061" s="73"/>
      <c r="I1061" s="73"/>
      <c r="J1061" s="73"/>
    </row>
    <row r="1062" customFormat="false" ht="12.75" hidden="false" customHeight="false" outlineLevel="0" collapsed="false">
      <c r="A1062" s="56" t="n">
        <f aca="false">A1061+1</f>
        <v>36212</v>
      </c>
      <c r="B1062" s="28"/>
      <c r="C1062" s="56"/>
      <c r="D1062" s="28" t="n">
        <f aca="false">VLOOKUP($A1062,cash,D$4,FALSE())</f>
        <v>1.785</v>
      </c>
      <c r="E1062" s="28"/>
      <c r="G1062" s="73"/>
      <c r="H1062" s="73"/>
      <c r="I1062" s="73"/>
      <c r="J1062" s="73"/>
    </row>
    <row r="1063" customFormat="false" ht="12.75" hidden="false" customHeight="false" outlineLevel="0" collapsed="false">
      <c r="A1063" s="56" t="n">
        <f aca="false">A1062+1</f>
        <v>36213</v>
      </c>
      <c r="B1063" s="28"/>
      <c r="C1063" s="56"/>
      <c r="D1063" s="28" t="n">
        <f aca="false">VLOOKUP($A1063,cash,D$4,FALSE())</f>
        <v>1.78</v>
      </c>
      <c r="E1063" s="28"/>
      <c r="G1063" s="73"/>
      <c r="H1063" s="73"/>
      <c r="I1063" s="73"/>
      <c r="J1063" s="73"/>
    </row>
    <row r="1064" customFormat="false" ht="12.75" hidden="false" customHeight="false" outlineLevel="0" collapsed="false">
      <c r="A1064" s="56" t="n">
        <f aca="false">A1063+1</f>
        <v>36214</v>
      </c>
      <c r="B1064" s="28"/>
      <c r="C1064" s="56"/>
      <c r="D1064" s="28" t="n">
        <f aca="false">VLOOKUP($A1064,cash,D$4,FALSE())</f>
        <v>1.735</v>
      </c>
      <c r="E1064" s="28"/>
      <c r="G1064" s="73"/>
      <c r="H1064" s="73"/>
      <c r="I1064" s="73"/>
      <c r="J1064" s="73"/>
    </row>
    <row r="1065" customFormat="false" ht="12.75" hidden="false" customHeight="false" outlineLevel="0" collapsed="false">
      <c r="A1065" s="56" t="n">
        <f aca="false">A1064+1</f>
        <v>36215</v>
      </c>
      <c r="B1065" s="28"/>
      <c r="C1065" s="56"/>
      <c r="D1065" s="28" t="n">
        <f aca="false">VLOOKUP($A1065,cash,D$4,FALSE())</f>
        <v>1.73</v>
      </c>
      <c r="E1065" s="28"/>
      <c r="G1065" s="73"/>
      <c r="H1065" s="73"/>
      <c r="I1065" s="73"/>
      <c r="J1065" s="73"/>
    </row>
    <row r="1066" customFormat="false" ht="12.75" hidden="false" customHeight="false" outlineLevel="0" collapsed="false">
      <c r="A1066" s="56" t="n">
        <f aca="false">A1065+1</f>
        <v>36216</v>
      </c>
      <c r="B1066" s="28"/>
      <c r="C1066" s="56"/>
      <c r="D1066" s="28" t="n">
        <f aca="false">VLOOKUP($A1066,cash,D$4,FALSE())</f>
        <v>1.695</v>
      </c>
      <c r="E1066" s="28"/>
      <c r="G1066" s="73"/>
      <c r="H1066" s="73"/>
      <c r="I1066" s="73"/>
      <c r="J1066" s="73"/>
    </row>
    <row r="1067" customFormat="false" ht="12.75" hidden="false" customHeight="false" outlineLevel="0" collapsed="false">
      <c r="A1067" s="56" t="n">
        <f aca="false">A1066+1</f>
        <v>36217</v>
      </c>
      <c r="B1067" s="28"/>
      <c r="C1067" s="56"/>
      <c r="D1067" s="28" t="n">
        <f aca="false">VLOOKUP($A1067,cash,D$4,FALSE())</f>
        <v>1.675</v>
      </c>
      <c r="E1067" s="28"/>
      <c r="G1067" s="73"/>
      <c r="H1067" s="73"/>
      <c r="I1067" s="73"/>
      <c r="J1067" s="73"/>
    </row>
    <row r="1068" customFormat="false" ht="12.75" hidden="false" customHeight="false" outlineLevel="0" collapsed="false">
      <c r="A1068" s="56" t="n">
        <f aca="false">A1067+1</f>
        <v>36218</v>
      </c>
      <c r="B1068" s="28"/>
      <c r="C1068" s="56"/>
      <c r="D1068" s="28" t="n">
        <f aca="false">VLOOKUP($A1068,cash,D$4,FALSE())</f>
        <v>1.675</v>
      </c>
      <c r="E1068" s="28"/>
      <c r="G1068" s="73"/>
      <c r="H1068" s="73"/>
      <c r="I1068" s="73"/>
      <c r="J1068" s="73"/>
    </row>
    <row r="1069" customFormat="false" ht="12.75" hidden="false" customHeight="false" outlineLevel="0" collapsed="false">
      <c r="A1069" s="56" t="n">
        <f aca="false">A1068+1</f>
        <v>36219</v>
      </c>
      <c r="B1069" s="28"/>
      <c r="C1069" s="56"/>
      <c r="D1069" s="28" t="n">
        <f aca="false">VLOOKUP($A1069,cash,D$4,FALSE())</f>
        <v>1.675</v>
      </c>
      <c r="E1069" s="28"/>
      <c r="G1069" s="73"/>
      <c r="H1069" s="73"/>
      <c r="I1069" s="73"/>
      <c r="J1069" s="73"/>
    </row>
    <row r="1070" customFormat="false" ht="12.75" hidden="false" customHeight="false" outlineLevel="0" collapsed="false">
      <c r="A1070" s="56"/>
      <c r="B1070" s="28"/>
      <c r="C1070" s="56"/>
      <c r="D1070" s="28"/>
      <c r="E1070" s="28"/>
      <c r="G1070" s="73"/>
      <c r="H1070" s="73"/>
      <c r="I1070" s="73"/>
      <c r="J1070" s="73"/>
    </row>
    <row r="1071" customFormat="false" ht="12.75" hidden="false" customHeight="false" outlineLevel="0" collapsed="false">
      <c r="A1071" s="56"/>
      <c r="B1071" s="28"/>
      <c r="C1071" s="56"/>
      <c r="D1071" s="28"/>
      <c r="E1071" s="28"/>
      <c r="G1071" s="73"/>
      <c r="H1071" s="73"/>
    </row>
    <row r="1072" customFormat="false" ht="12.75" hidden="false" customHeight="false" outlineLevel="0" collapsed="false">
      <c r="A1072" s="56"/>
      <c r="B1072" s="28"/>
      <c r="C1072" s="56"/>
      <c r="D1072" s="28"/>
      <c r="E1072" s="28"/>
      <c r="G1072" s="73"/>
      <c r="H1072" s="73"/>
    </row>
    <row r="1073" customFormat="false" ht="13.5" hidden="false" customHeight="false" outlineLevel="0" collapsed="false">
      <c r="A1073" s="56"/>
      <c r="B1073" s="28"/>
      <c r="C1073" s="56" t="n">
        <v>36220</v>
      </c>
      <c r="F1073" s="72" t="n">
        <f aca="false">VLOOKUP($C1073,index,2,FALSE())</f>
        <v>1.64</v>
      </c>
      <c r="H1073" s="73"/>
      <c r="I1073" s="73"/>
      <c r="J1073" s="73"/>
      <c r="K1073" s="75"/>
      <c r="L1073" s="75"/>
    </row>
    <row r="1074" customFormat="false" ht="13.5" hidden="false" customHeight="false" outlineLevel="0" collapsed="false">
      <c r="A1074" s="56" t="n">
        <f aca="false">C1073</f>
        <v>36220</v>
      </c>
      <c r="B1074" s="28"/>
      <c r="C1074" s="56"/>
      <c r="D1074" s="28" t="n">
        <f aca="false">VLOOKUP($A1074,cash,D$4,FALSE())</f>
        <v>1.65</v>
      </c>
      <c r="E1074" s="28"/>
      <c r="F1074" s="14" t="n">
        <f aca="false">IF(D1074&lt;F1073,F1073-D1074,0)</f>
        <v>0</v>
      </c>
      <c r="G1074" s="36" t="n">
        <f aca="false">IF(D1074&gt;F1073,D1074-F1073,0)</f>
        <v>0.01</v>
      </c>
      <c r="H1074" s="73"/>
      <c r="I1074" s="73"/>
      <c r="J1074" s="73"/>
      <c r="K1074" s="75"/>
      <c r="L1074" s="75"/>
    </row>
    <row r="1075" customFormat="false" ht="12.75" hidden="false" customHeight="false" outlineLevel="0" collapsed="false">
      <c r="A1075" s="56" t="n">
        <f aca="false">A1074+1</f>
        <v>36221</v>
      </c>
      <c r="B1075" s="28"/>
      <c r="C1075" s="56"/>
      <c r="D1075" s="28" t="n">
        <f aca="false">VLOOKUP($A1075,cash,D$4,FALSE())</f>
        <v>1.675</v>
      </c>
      <c r="E1075" s="28"/>
      <c r="F1075" s="13" t="n">
        <f aca="false">IF(D1075&lt;F1073,F1073-D1075,0)</f>
        <v>0</v>
      </c>
      <c r="G1075" s="41" t="n">
        <f aca="false">IF(D1075&gt;F1073,D1075-F1073,0)</f>
        <v>0.0350000000000001</v>
      </c>
      <c r="H1075" s="73"/>
      <c r="I1075" s="73"/>
      <c r="J1075" s="73"/>
    </row>
    <row r="1076" customFormat="false" ht="12.75" hidden="false" customHeight="false" outlineLevel="0" collapsed="false">
      <c r="A1076" s="56" t="n">
        <f aca="false">A1075+1</f>
        <v>36222</v>
      </c>
      <c r="B1076" s="28"/>
      <c r="C1076" s="56"/>
      <c r="D1076" s="28" t="n">
        <f aca="false">VLOOKUP($A1076,cash,D$4,FALSE())</f>
        <v>1.67</v>
      </c>
      <c r="E1076" s="28"/>
      <c r="F1076" s="13" t="n">
        <f aca="false">IF(D1076&lt;F1073,F1073-D1076,0)</f>
        <v>0</v>
      </c>
      <c r="G1076" s="41" t="n">
        <f aca="false">IF(D1076&gt;F1073,D1076-F1073,0)</f>
        <v>0.03</v>
      </c>
      <c r="H1076" s="73"/>
      <c r="I1076" s="73"/>
      <c r="J1076" s="73"/>
    </row>
    <row r="1077" customFormat="false" ht="12.75" hidden="false" customHeight="false" outlineLevel="0" collapsed="false">
      <c r="A1077" s="56" t="n">
        <f aca="false">A1076+1</f>
        <v>36223</v>
      </c>
      <c r="B1077" s="28"/>
      <c r="C1077" s="56"/>
      <c r="D1077" s="28" t="n">
        <f aca="false">VLOOKUP($A1077,cash,D$4,FALSE())</f>
        <v>1.715</v>
      </c>
      <c r="E1077" s="28"/>
      <c r="F1077" s="13" t="n">
        <f aca="false">IF(D1077&lt;F1073,F1073-D1077,0)</f>
        <v>0</v>
      </c>
      <c r="G1077" s="41" t="n">
        <f aca="false">IF(D1077&gt;F1073,D1077-F1073,0)</f>
        <v>0.0750000000000002</v>
      </c>
      <c r="H1077" s="73"/>
      <c r="I1077" s="73"/>
      <c r="J1077" s="73"/>
    </row>
    <row r="1078" customFormat="false" ht="12.75" hidden="false" customHeight="false" outlineLevel="0" collapsed="false">
      <c r="A1078" s="56" t="n">
        <f aca="false">A1077+1</f>
        <v>36224</v>
      </c>
      <c r="B1078" s="28"/>
      <c r="C1078" s="56"/>
      <c r="D1078" s="28" t="n">
        <f aca="false">VLOOKUP($A1078,cash,D$4,FALSE())</f>
        <v>1.73</v>
      </c>
      <c r="E1078" s="28"/>
      <c r="F1078" s="13" t="n">
        <f aca="false">IF(D1078&lt;F1073,F1073-D1078,0)</f>
        <v>0</v>
      </c>
      <c r="G1078" s="41" t="n">
        <f aca="false">IF(D1078&gt;F1073,D1078-F1073,0)</f>
        <v>0.0900000000000001</v>
      </c>
      <c r="H1078" s="73"/>
      <c r="I1078" s="73"/>
      <c r="J1078" s="73"/>
    </row>
    <row r="1079" customFormat="false" ht="12.75" hidden="false" customHeight="false" outlineLevel="0" collapsed="false">
      <c r="A1079" s="56" t="n">
        <f aca="false">A1078+1</f>
        <v>36225</v>
      </c>
      <c r="B1079" s="28"/>
      <c r="C1079" s="56"/>
      <c r="D1079" s="28" t="n">
        <f aca="false">VLOOKUP($A1079,cash,D$4,FALSE())</f>
        <v>1.73</v>
      </c>
      <c r="E1079" s="28"/>
      <c r="F1079" s="13" t="n">
        <f aca="false">IF(D1079&lt;F1073,F1073-D1079,0)</f>
        <v>0</v>
      </c>
      <c r="G1079" s="41" t="n">
        <f aca="false">IF(D1079&gt;F1073,D1079-F1073,0)</f>
        <v>0.0900000000000001</v>
      </c>
      <c r="H1079" s="73"/>
      <c r="I1079" s="73"/>
      <c r="J1079" s="73"/>
    </row>
    <row r="1080" customFormat="false" ht="12.75" hidden="false" customHeight="false" outlineLevel="0" collapsed="false">
      <c r="A1080" s="56" t="n">
        <f aca="false">A1079+1</f>
        <v>36226</v>
      </c>
      <c r="B1080" s="28"/>
      <c r="C1080" s="56"/>
      <c r="D1080" s="28" t="n">
        <f aca="false">VLOOKUP($A1080,cash,D$4,FALSE())</f>
        <v>1.73</v>
      </c>
      <c r="E1080" s="28"/>
      <c r="F1080" s="13" t="n">
        <f aca="false">IF(D1080&lt;F1073,F1073-D1080,0)</f>
        <v>0</v>
      </c>
      <c r="G1080" s="41" t="n">
        <f aca="false">IF(D1080&gt;F1073,D1080-F1073,0)</f>
        <v>0.0900000000000001</v>
      </c>
      <c r="H1080" s="73"/>
      <c r="I1080" s="73"/>
      <c r="J1080" s="73"/>
    </row>
    <row r="1081" customFormat="false" ht="12.75" hidden="false" customHeight="false" outlineLevel="0" collapsed="false">
      <c r="A1081" s="56" t="n">
        <f aca="false">A1080+1</f>
        <v>36227</v>
      </c>
      <c r="B1081" s="28"/>
      <c r="C1081" s="56"/>
      <c r="D1081" s="28" t="n">
        <f aca="false">VLOOKUP($A1081,cash,D$4,FALSE())</f>
        <v>1.875</v>
      </c>
      <c r="E1081" s="28"/>
      <c r="F1081" s="13" t="n">
        <f aca="false">IF(D1081&lt;F1073,F1073-D1081,0)</f>
        <v>0</v>
      </c>
      <c r="G1081" s="41" t="n">
        <f aca="false">IF(D1081&gt;F1073,D1081-F1073,0)</f>
        <v>0.235</v>
      </c>
      <c r="H1081" s="73"/>
      <c r="I1081" s="73"/>
      <c r="J1081" s="73"/>
    </row>
    <row r="1082" customFormat="false" ht="12.75" hidden="false" customHeight="false" outlineLevel="0" collapsed="false">
      <c r="A1082" s="56" t="n">
        <f aca="false">A1081+1</f>
        <v>36228</v>
      </c>
      <c r="B1082" s="28"/>
      <c r="C1082" s="56"/>
      <c r="D1082" s="28" t="n">
        <f aca="false">VLOOKUP($A1082,cash,D$4,FALSE())</f>
        <v>1.845</v>
      </c>
      <c r="E1082" s="28"/>
      <c r="F1082" s="13" t="n">
        <f aca="false">IF(D1082&lt;F1073,F1073-D1082,0)</f>
        <v>0</v>
      </c>
      <c r="G1082" s="41" t="n">
        <f aca="false">IF(D1082&gt;F1073,D1082-F1073,0)</f>
        <v>0.205</v>
      </c>
      <c r="H1082" s="73"/>
      <c r="I1082" s="73"/>
      <c r="J1082" s="73"/>
    </row>
    <row r="1083" customFormat="false" ht="12.75" hidden="false" customHeight="false" outlineLevel="0" collapsed="false">
      <c r="A1083" s="56" t="n">
        <f aca="false">A1082+1</f>
        <v>36229</v>
      </c>
      <c r="B1083" s="28"/>
      <c r="C1083" s="56"/>
      <c r="D1083" s="28" t="n">
        <f aca="false">VLOOKUP($A1083,cash,D$4,FALSE())</f>
        <v>1.94</v>
      </c>
      <c r="E1083" s="28"/>
      <c r="F1083" s="13" t="n">
        <f aca="false">IF(D1083&lt;F1073,F1073-D1083,0)</f>
        <v>0</v>
      </c>
      <c r="G1083" s="41" t="n">
        <f aca="false">IF(D1083&gt;F1073,D1083-F1073,0)</f>
        <v>0.3</v>
      </c>
      <c r="H1083" s="73"/>
      <c r="I1083" s="73"/>
      <c r="J1083" s="73"/>
    </row>
    <row r="1084" customFormat="false" ht="12.75" hidden="false" customHeight="false" outlineLevel="0" collapsed="false">
      <c r="A1084" s="56" t="n">
        <f aca="false">A1083+1</f>
        <v>36230</v>
      </c>
      <c r="B1084" s="28"/>
      <c r="C1084" s="56"/>
      <c r="D1084" s="28" t="n">
        <f aca="false">VLOOKUP($A1084,cash,D$4,FALSE())</f>
        <v>1.87</v>
      </c>
      <c r="E1084" s="28"/>
      <c r="F1084" s="13" t="n">
        <f aca="false">IF(D1084&lt;F1073,F1073-D1084,0)</f>
        <v>0</v>
      </c>
      <c r="G1084" s="41" t="n">
        <f aca="false">IF(D1084&gt;F1073,D1084-F1073,0)</f>
        <v>0.23</v>
      </c>
      <c r="H1084" s="73"/>
      <c r="I1084" s="73"/>
      <c r="J1084" s="73"/>
    </row>
    <row r="1085" customFormat="false" ht="12.75" hidden="false" customHeight="false" outlineLevel="0" collapsed="false">
      <c r="A1085" s="56" t="n">
        <f aca="false">A1084+1</f>
        <v>36231</v>
      </c>
      <c r="B1085" s="28"/>
      <c r="C1085" s="56"/>
      <c r="D1085" s="28" t="n">
        <f aca="false">VLOOKUP($A1085,cash,D$4,FALSE())</f>
        <v>1.815</v>
      </c>
      <c r="E1085" s="28"/>
      <c r="F1085" s="13" t="n">
        <f aca="false">IF(D1085&lt;F1073,F1073-D1085,0)</f>
        <v>0</v>
      </c>
      <c r="G1085" s="41" t="n">
        <f aca="false">IF(D1085&gt;F1073,D1085-F1073,0)</f>
        <v>0.175</v>
      </c>
      <c r="H1085" s="73"/>
      <c r="I1085" s="73"/>
      <c r="J1085" s="73"/>
    </row>
    <row r="1086" customFormat="false" ht="12.75" hidden="false" customHeight="false" outlineLevel="0" collapsed="false">
      <c r="A1086" s="56" t="n">
        <f aca="false">A1085+1</f>
        <v>36232</v>
      </c>
      <c r="B1086" s="28"/>
      <c r="C1086" s="56"/>
      <c r="D1086" s="28" t="n">
        <f aca="false">VLOOKUP($A1086,cash,D$4,FALSE())</f>
        <v>1.815</v>
      </c>
      <c r="E1086" s="28"/>
      <c r="F1086" s="13" t="n">
        <f aca="false">IF(D1086&lt;F1073,F1073-D1086,0)</f>
        <v>0</v>
      </c>
      <c r="G1086" s="41" t="n">
        <f aca="false">IF(D1086&gt;F1073,D1086-F1073,0)</f>
        <v>0.175</v>
      </c>
      <c r="H1086" s="73"/>
      <c r="I1086" s="73"/>
      <c r="J1086" s="73"/>
    </row>
    <row r="1087" customFormat="false" ht="12.75" hidden="false" customHeight="false" outlineLevel="0" collapsed="false">
      <c r="A1087" s="56" t="n">
        <f aca="false">A1086+1</f>
        <v>36233</v>
      </c>
      <c r="B1087" s="28"/>
      <c r="C1087" s="56"/>
      <c r="D1087" s="28" t="n">
        <f aca="false">VLOOKUP($A1087,cash,D$4,FALSE())</f>
        <v>1.815</v>
      </c>
      <c r="E1087" s="28"/>
      <c r="F1087" s="13" t="n">
        <f aca="false">IF(D1087&lt;F1073,F1073-D1087,0)</f>
        <v>0</v>
      </c>
      <c r="G1087" s="41" t="n">
        <f aca="false">IF(D1087&gt;F1073,D1087-F1073,0)</f>
        <v>0.175</v>
      </c>
      <c r="H1087" s="73"/>
      <c r="I1087" s="73"/>
      <c r="J1087" s="73"/>
    </row>
    <row r="1088" customFormat="false" ht="12.75" hidden="false" customHeight="false" outlineLevel="0" collapsed="false">
      <c r="A1088" s="56" t="n">
        <f aca="false">A1087+1</f>
        <v>36234</v>
      </c>
      <c r="B1088" s="28"/>
      <c r="C1088" s="56"/>
      <c r="D1088" s="28" t="n">
        <f aca="false">VLOOKUP($A1088,cash,D$4,FALSE())</f>
        <v>1.75</v>
      </c>
      <c r="E1088" s="28"/>
      <c r="F1088" s="13" t="n">
        <f aca="false">IF(D1088&lt;F1073,F1073-D1088,0)</f>
        <v>0</v>
      </c>
      <c r="G1088" s="41" t="n">
        <f aca="false">IF(D1088&gt;F1073,D1088-F1073,0)</f>
        <v>0.11</v>
      </c>
      <c r="H1088" s="73"/>
      <c r="I1088" s="73"/>
      <c r="J1088" s="73"/>
    </row>
    <row r="1089" customFormat="false" ht="12.75" hidden="false" customHeight="false" outlineLevel="0" collapsed="false">
      <c r="A1089" s="56" t="n">
        <f aca="false">A1088+1</f>
        <v>36235</v>
      </c>
      <c r="B1089" s="28"/>
      <c r="C1089" s="56"/>
      <c r="D1089" s="28" t="n">
        <f aca="false">VLOOKUP($A1089,cash,D$4,FALSE())</f>
        <v>1.745</v>
      </c>
      <c r="E1089" s="28"/>
      <c r="F1089" s="13" t="n">
        <f aca="false">IF(D1089&lt;F1073,F1073-D1089,0)</f>
        <v>0</v>
      </c>
      <c r="G1089" s="41" t="n">
        <f aca="false">IF(D1089&gt;F1073,D1089-F1073,0)</f>
        <v>0.105</v>
      </c>
      <c r="H1089" s="73"/>
      <c r="I1089" s="73"/>
      <c r="J1089" s="73"/>
    </row>
    <row r="1090" customFormat="false" ht="12.75" hidden="false" customHeight="false" outlineLevel="0" collapsed="false">
      <c r="A1090" s="56" t="n">
        <f aca="false">A1089+1</f>
        <v>36236</v>
      </c>
      <c r="B1090" s="28"/>
      <c r="C1090" s="56"/>
      <c r="D1090" s="28" t="n">
        <f aca="false">VLOOKUP($A1090,cash,D$4,FALSE())</f>
        <v>1.75</v>
      </c>
      <c r="E1090" s="28"/>
      <c r="F1090" s="13" t="n">
        <f aca="false">IF(D1090&lt;F1073,F1073-D1090,0)</f>
        <v>0</v>
      </c>
      <c r="G1090" s="41" t="n">
        <f aca="false">IF(D1090&gt;F1073,D1090-F1073,0)</f>
        <v>0.11</v>
      </c>
      <c r="H1090" s="73"/>
      <c r="I1090" s="73"/>
      <c r="J1090" s="73"/>
    </row>
    <row r="1091" customFormat="false" ht="12.75" hidden="false" customHeight="false" outlineLevel="0" collapsed="false">
      <c r="A1091" s="56" t="n">
        <f aca="false">A1090+1</f>
        <v>36237</v>
      </c>
      <c r="B1091" s="28"/>
      <c r="C1091" s="56"/>
      <c r="D1091" s="28" t="n">
        <f aca="false">VLOOKUP($A1091,cash,D$4,FALSE())</f>
        <v>1.755</v>
      </c>
      <c r="E1091" s="28"/>
      <c r="F1091" s="13" t="n">
        <f aca="false">IF(D1091&lt;F1073,F1073-D1091,0)</f>
        <v>0</v>
      </c>
      <c r="G1091" s="41" t="n">
        <f aca="false">IF(D1091&gt;F1073,D1091-F1073,0)</f>
        <v>0.115</v>
      </c>
      <c r="H1091" s="73"/>
      <c r="I1091" s="73"/>
      <c r="J1091" s="73"/>
    </row>
    <row r="1092" customFormat="false" ht="12.75" hidden="false" customHeight="false" outlineLevel="0" collapsed="false">
      <c r="A1092" s="56" t="n">
        <f aca="false">A1091+1</f>
        <v>36238</v>
      </c>
      <c r="B1092" s="28"/>
      <c r="C1092" s="56"/>
      <c r="D1092" s="28" t="n">
        <f aca="false">VLOOKUP($A1092,cash,D$4,FALSE())</f>
        <v>1.725</v>
      </c>
      <c r="E1092" s="28"/>
      <c r="F1092" s="13" t="n">
        <f aca="false">IF(D1092&lt;F1073,F1073-D1092,0)</f>
        <v>0</v>
      </c>
      <c r="G1092" s="41" t="n">
        <f aca="false">IF(D1092&gt;F1073,D1092-F1073,0)</f>
        <v>0.0850000000000002</v>
      </c>
      <c r="H1092" s="73"/>
      <c r="I1092" s="73"/>
      <c r="J1092" s="73"/>
    </row>
    <row r="1093" customFormat="false" ht="12.75" hidden="false" customHeight="false" outlineLevel="0" collapsed="false">
      <c r="A1093" s="56" t="n">
        <f aca="false">A1092+1</f>
        <v>36239</v>
      </c>
      <c r="B1093" s="28"/>
      <c r="C1093" s="56"/>
      <c r="D1093" s="28" t="n">
        <f aca="false">VLOOKUP($A1093,cash,D$4,FALSE())</f>
        <v>1.725</v>
      </c>
      <c r="E1093" s="28"/>
      <c r="F1093" s="13" t="n">
        <f aca="false">IF(D1093&lt;F1073,F1073-D1093,0)</f>
        <v>0</v>
      </c>
      <c r="G1093" s="41" t="n">
        <f aca="false">IF(D1093&gt;F1073,D1093-F1073,0)</f>
        <v>0.0850000000000002</v>
      </c>
      <c r="H1093" s="73"/>
      <c r="I1093" s="73"/>
      <c r="J1093" s="73"/>
    </row>
    <row r="1094" customFormat="false" ht="12.75" hidden="false" customHeight="false" outlineLevel="0" collapsed="false">
      <c r="A1094" s="56" t="n">
        <f aca="false">A1093+1</f>
        <v>36240</v>
      </c>
      <c r="B1094" s="28"/>
      <c r="C1094" s="56"/>
      <c r="D1094" s="28" t="n">
        <f aca="false">VLOOKUP($A1094,cash,D$4,FALSE())</f>
        <v>1.725</v>
      </c>
      <c r="E1094" s="28"/>
      <c r="F1094" s="13" t="n">
        <f aca="false">IF(D1094&lt;F1073,F1073-D1094,0)</f>
        <v>0</v>
      </c>
      <c r="G1094" s="41" t="n">
        <f aca="false">IF(D1094&gt;F1073,D1094-F1073,0)</f>
        <v>0.0850000000000002</v>
      </c>
      <c r="H1094" s="73"/>
      <c r="I1094" s="73"/>
      <c r="J1094" s="73"/>
    </row>
    <row r="1095" customFormat="false" ht="12.75" hidden="false" customHeight="false" outlineLevel="0" collapsed="false">
      <c r="A1095" s="56" t="n">
        <f aca="false">A1094+1</f>
        <v>36241</v>
      </c>
      <c r="B1095" s="28"/>
      <c r="C1095" s="56"/>
      <c r="D1095" s="28" t="n">
        <f aca="false">VLOOKUP($A1095,cash,D$4,FALSE())</f>
        <v>1.75</v>
      </c>
      <c r="E1095" s="28"/>
      <c r="F1095" s="13" t="n">
        <f aca="false">IF(D1095&lt;F1073,F1073-D1095,0)</f>
        <v>0</v>
      </c>
      <c r="G1095" s="41" t="n">
        <f aca="false">IF(D1095&gt;F1073,D1095-F1073,0)</f>
        <v>0.11</v>
      </c>
      <c r="H1095" s="73"/>
      <c r="I1095" s="73"/>
      <c r="J1095" s="73"/>
    </row>
    <row r="1096" customFormat="false" ht="12.75" hidden="false" customHeight="false" outlineLevel="0" collapsed="false">
      <c r="A1096" s="56" t="n">
        <f aca="false">A1095+1</f>
        <v>36242</v>
      </c>
      <c r="B1096" s="28"/>
      <c r="C1096" s="56"/>
      <c r="D1096" s="28" t="n">
        <f aca="false">VLOOKUP($A1096,cash,D$4,FALSE())</f>
        <v>1.805</v>
      </c>
      <c r="E1096" s="28"/>
      <c r="F1096" s="13" t="n">
        <f aca="false">IF(D1096&lt;F1073,F1073-D1096,0)</f>
        <v>0</v>
      </c>
      <c r="G1096" s="41" t="n">
        <f aca="false">IF(D1096&gt;F1073,D1096-F1073,0)</f>
        <v>0.165</v>
      </c>
      <c r="H1096" s="73"/>
      <c r="I1096" s="73"/>
      <c r="J1096" s="73"/>
    </row>
    <row r="1097" customFormat="false" ht="12.75" hidden="false" customHeight="false" outlineLevel="0" collapsed="false">
      <c r="A1097" s="56" t="n">
        <f aca="false">A1096+1</f>
        <v>36243</v>
      </c>
      <c r="B1097" s="28"/>
      <c r="C1097" s="56"/>
      <c r="D1097" s="28" t="n">
        <f aca="false">VLOOKUP($A1097,cash,D$4,FALSE())</f>
        <v>1.78</v>
      </c>
      <c r="E1097" s="28"/>
      <c r="F1097" s="13" t="n">
        <f aca="false">IF(D1097&lt;F1073,F1073-D1097,0)</f>
        <v>0</v>
      </c>
      <c r="G1097" s="41" t="n">
        <f aca="false">IF(D1097&gt;F1073,D1097-F1073,0)</f>
        <v>0.14</v>
      </c>
      <c r="H1097" s="73"/>
      <c r="I1097" s="73"/>
      <c r="J1097" s="73"/>
    </row>
    <row r="1098" customFormat="false" ht="12.75" hidden="false" customHeight="false" outlineLevel="0" collapsed="false">
      <c r="A1098" s="56" t="n">
        <f aca="false">A1097+1</f>
        <v>36244</v>
      </c>
      <c r="B1098" s="28"/>
      <c r="C1098" s="56"/>
      <c r="D1098" s="28" t="n">
        <f aca="false">VLOOKUP($A1098,cash,D$4,FALSE())</f>
        <v>1.805</v>
      </c>
      <c r="E1098" s="28"/>
      <c r="F1098" s="13" t="n">
        <f aca="false">IF(D1098&lt;F1073,F1073-D1098,0)</f>
        <v>0</v>
      </c>
      <c r="G1098" s="41" t="n">
        <f aca="false">IF(D1098&gt;F1073,D1098-F1073,0)</f>
        <v>0.165</v>
      </c>
      <c r="H1098" s="73"/>
      <c r="I1098" s="73"/>
      <c r="J1098" s="73"/>
    </row>
    <row r="1099" customFormat="false" ht="12.75" hidden="false" customHeight="false" outlineLevel="0" collapsed="false">
      <c r="A1099" s="56" t="n">
        <f aca="false">A1098+1</f>
        <v>36245</v>
      </c>
      <c r="B1099" s="28"/>
      <c r="C1099" s="56"/>
      <c r="D1099" s="28" t="n">
        <f aca="false">VLOOKUP($A1099,cash,D$4,FALSE())</f>
        <v>1.835</v>
      </c>
      <c r="E1099" s="28"/>
      <c r="F1099" s="13" t="n">
        <f aca="false">IF(D1099&lt;F1073,F1073-D1099,0)</f>
        <v>0</v>
      </c>
      <c r="G1099" s="41" t="n">
        <f aca="false">IF(D1099&gt;F1073,D1099-F1073,0)</f>
        <v>0.195</v>
      </c>
      <c r="H1099" s="73"/>
      <c r="I1099" s="73"/>
      <c r="J1099" s="73"/>
    </row>
    <row r="1100" customFormat="false" ht="12.75" hidden="false" customHeight="false" outlineLevel="0" collapsed="false">
      <c r="A1100" s="56" t="n">
        <f aca="false">A1099+1</f>
        <v>36246</v>
      </c>
      <c r="B1100" s="28"/>
      <c r="C1100" s="56"/>
      <c r="D1100" s="28" t="n">
        <f aca="false">VLOOKUP($A1100,cash,D$4,FALSE())</f>
        <v>1.835</v>
      </c>
      <c r="E1100" s="28"/>
      <c r="F1100" s="13" t="n">
        <f aca="false">IF(D1100&lt;F1073,F1073-D1100,0)</f>
        <v>0</v>
      </c>
      <c r="G1100" s="41" t="n">
        <f aca="false">IF(D1100&gt;F1073,D1100-F1073,0)</f>
        <v>0.195</v>
      </c>
      <c r="H1100" s="73"/>
      <c r="I1100" s="73"/>
      <c r="J1100" s="73"/>
    </row>
    <row r="1101" customFormat="false" ht="12.75" hidden="false" customHeight="false" outlineLevel="0" collapsed="false">
      <c r="A1101" s="56" t="n">
        <f aca="false">A1100+1</f>
        <v>36247</v>
      </c>
      <c r="B1101" s="28"/>
      <c r="C1101" s="56"/>
      <c r="D1101" s="28" t="n">
        <f aca="false">VLOOKUP($A1101,cash,D$4,FALSE())</f>
        <v>1.835</v>
      </c>
      <c r="E1101" s="28"/>
      <c r="F1101" s="13" t="n">
        <f aca="false">IF(D1101&lt;F1073,F1073-D1101,0)</f>
        <v>0</v>
      </c>
      <c r="G1101" s="41" t="n">
        <f aca="false">IF(D1101&gt;F1073,D1101-F1073,0)</f>
        <v>0.195</v>
      </c>
      <c r="H1101" s="73"/>
      <c r="I1101" s="73"/>
      <c r="J1101" s="73"/>
    </row>
    <row r="1102" customFormat="false" ht="12.75" hidden="false" customHeight="false" outlineLevel="0" collapsed="false">
      <c r="A1102" s="56" t="n">
        <f aca="false">A1101+1</f>
        <v>36248</v>
      </c>
      <c r="B1102" s="28"/>
      <c r="C1102" s="56"/>
      <c r="D1102" s="28" t="n">
        <f aca="false">VLOOKUP($A1102,cash,D$4,FALSE())</f>
        <v>1.805</v>
      </c>
      <c r="E1102" s="28"/>
      <c r="F1102" s="13" t="n">
        <f aca="false">IF(D1102&lt;F1073,F1073-D1102,0)</f>
        <v>0</v>
      </c>
      <c r="G1102" s="41" t="n">
        <f aca="false">IF(D1102&gt;F1073,D1102-F1073,0)</f>
        <v>0.165</v>
      </c>
      <c r="H1102" s="73"/>
      <c r="I1102" s="73"/>
      <c r="J1102" s="73"/>
    </row>
    <row r="1103" customFormat="false" ht="12.75" hidden="false" customHeight="false" outlineLevel="0" collapsed="false">
      <c r="A1103" s="56" t="n">
        <f aca="false">A1102+1</f>
        <v>36249</v>
      </c>
      <c r="B1103" s="28"/>
      <c r="C1103" s="56"/>
      <c r="D1103" s="28" t="n">
        <f aca="false">VLOOKUP($A1103,cash,D$4,FALSE())</f>
        <v>1.885</v>
      </c>
      <c r="E1103" s="28"/>
      <c r="F1103" s="13" t="n">
        <f aca="false">IF(D1103&lt;F1073,F1073-D1103,0)</f>
        <v>0</v>
      </c>
      <c r="G1103" s="41" t="n">
        <f aca="false">IF(D1103&gt;F1073,D1103-F1073,0)</f>
        <v>0.245</v>
      </c>
      <c r="H1103" s="73"/>
      <c r="I1103" s="73"/>
      <c r="J1103" s="73"/>
    </row>
    <row r="1104" customFormat="false" ht="13.5" hidden="false" customHeight="false" outlineLevel="0" collapsed="false">
      <c r="A1104" s="56" t="n">
        <f aca="false">A1103+1</f>
        <v>36250</v>
      </c>
      <c r="B1104" s="28"/>
      <c r="C1104" s="56"/>
      <c r="D1104" s="28" t="n">
        <f aca="false">VLOOKUP($A1104,cash,D$4,FALSE())</f>
        <v>1.995</v>
      </c>
      <c r="E1104" s="28"/>
      <c r="F1104" s="78" t="n">
        <f aca="false">IF(D1104&lt;F1073,F1073-D1104,0)</f>
        <v>0</v>
      </c>
      <c r="G1104" s="79" t="n">
        <f aca="false">IF(D1104&gt;F1073,D1104-F1073,0)</f>
        <v>0.355</v>
      </c>
      <c r="H1104" s="73"/>
      <c r="I1104" s="73"/>
      <c r="J1104" s="73"/>
    </row>
    <row r="1105" customFormat="false" ht="13.5" hidden="false" customHeight="false" outlineLevel="0" collapsed="false">
      <c r="A1105" s="56"/>
      <c r="B1105" s="28"/>
      <c r="C1105" s="56"/>
      <c r="D1105" s="28"/>
      <c r="E1105" s="28"/>
      <c r="F1105" s="72" t="n">
        <f aca="false">AVERAGE(F1074:F1104)</f>
        <v>0</v>
      </c>
      <c r="G1105" s="72" t="n">
        <f aca="false">AVERAGE(G1074:G1104)</f>
        <v>0.146451612903226</v>
      </c>
    </row>
    <row r="1106" customFormat="false" ht="12.75" hidden="false" customHeight="false" outlineLevel="0" collapsed="false">
      <c r="A1106" s="56"/>
      <c r="B1106" s="28"/>
      <c r="C1106" s="56"/>
      <c r="D1106" s="28"/>
      <c r="E1106" s="28"/>
    </row>
    <row r="1107" customFormat="false" ht="12.75" hidden="false" customHeight="false" outlineLevel="0" collapsed="false">
      <c r="A1107" s="56"/>
      <c r="B1107" s="28"/>
      <c r="C1107" s="56"/>
      <c r="D1107" s="28"/>
      <c r="E1107" s="28"/>
    </row>
    <row r="1108" customFormat="false" ht="12.75" hidden="false" customHeight="false" outlineLevel="0" collapsed="false">
      <c r="A1108" s="56"/>
      <c r="B1108" s="28"/>
      <c r="C1108" s="56" t="n">
        <v>36251</v>
      </c>
      <c r="G1108" s="73"/>
      <c r="H1108" s="73"/>
      <c r="I1108" s="73"/>
      <c r="J1108" s="73"/>
      <c r="K1108" s="75"/>
      <c r="L1108" s="75"/>
    </row>
    <row r="1109" customFormat="false" ht="12.75" hidden="false" customHeight="false" outlineLevel="0" collapsed="false">
      <c r="A1109" s="56" t="n">
        <f aca="false">C1108</f>
        <v>36251</v>
      </c>
      <c r="B1109" s="28"/>
      <c r="C1109" s="56"/>
      <c r="D1109" s="28" t="n">
        <f aca="false">VLOOKUP($A1109,cash,D$4,FALSE())</f>
        <v>1.94</v>
      </c>
      <c r="E1109" s="28"/>
      <c r="G1109" s="73"/>
      <c r="H1109" s="73"/>
      <c r="I1109" s="73"/>
      <c r="J1109" s="73"/>
      <c r="K1109" s="75"/>
      <c r="L1109" s="75"/>
    </row>
    <row r="1110" customFormat="false" ht="12.75" hidden="false" customHeight="false" outlineLevel="0" collapsed="false">
      <c r="A1110" s="56" t="n">
        <f aca="false">A1109+1</f>
        <v>36252</v>
      </c>
      <c r="B1110" s="28"/>
      <c r="C1110" s="56"/>
      <c r="D1110" s="28" t="n">
        <f aca="false">VLOOKUP($A1110,cash,D$4,FALSE())</f>
        <v>1.94</v>
      </c>
      <c r="E1110" s="28"/>
      <c r="G1110" s="73"/>
      <c r="H1110" s="73"/>
      <c r="I1110" s="73"/>
      <c r="J1110" s="73"/>
    </row>
    <row r="1111" customFormat="false" ht="12.75" hidden="false" customHeight="false" outlineLevel="0" collapsed="false">
      <c r="A1111" s="56" t="n">
        <f aca="false">A1110+1</f>
        <v>36253</v>
      </c>
      <c r="B1111" s="28"/>
      <c r="C1111" s="56"/>
      <c r="D1111" s="28" t="n">
        <f aca="false">VLOOKUP($A1111,cash,D$4,FALSE())</f>
        <v>1.94</v>
      </c>
      <c r="E1111" s="28"/>
      <c r="G1111" s="73"/>
      <c r="H1111" s="73"/>
      <c r="I1111" s="73"/>
      <c r="J1111" s="73"/>
    </row>
    <row r="1112" customFormat="false" ht="12.75" hidden="false" customHeight="false" outlineLevel="0" collapsed="false">
      <c r="A1112" s="56" t="n">
        <f aca="false">A1111+1</f>
        <v>36254</v>
      </c>
      <c r="B1112" s="28"/>
      <c r="C1112" s="56"/>
      <c r="D1112" s="28" t="n">
        <f aca="false">VLOOKUP($A1112,cash,D$4,FALSE())</f>
        <v>1.94</v>
      </c>
      <c r="E1112" s="28"/>
      <c r="G1112" s="73"/>
      <c r="H1112" s="73"/>
      <c r="I1112" s="73"/>
      <c r="J1112" s="73"/>
    </row>
    <row r="1113" customFormat="false" ht="12.75" hidden="false" customHeight="false" outlineLevel="0" collapsed="false">
      <c r="A1113" s="56" t="n">
        <f aca="false">A1112+1</f>
        <v>36255</v>
      </c>
      <c r="B1113" s="28"/>
      <c r="C1113" s="56"/>
      <c r="D1113" s="28" t="n">
        <f aca="false">VLOOKUP($A1113,cash,D$4,FALSE())</f>
        <v>2.035</v>
      </c>
      <c r="E1113" s="28"/>
      <c r="G1113" s="73"/>
      <c r="H1113" s="73"/>
      <c r="I1113" s="73"/>
      <c r="J1113" s="73"/>
    </row>
    <row r="1114" customFormat="false" ht="12.75" hidden="false" customHeight="false" outlineLevel="0" collapsed="false">
      <c r="A1114" s="56" t="n">
        <f aca="false">A1113+1</f>
        <v>36256</v>
      </c>
      <c r="B1114" s="28"/>
      <c r="C1114" s="56"/>
      <c r="D1114" s="28" t="n">
        <f aca="false">VLOOKUP($A1114,cash,D$4,FALSE())</f>
        <v>1.98</v>
      </c>
      <c r="E1114" s="28"/>
      <c r="G1114" s="73"/>
      <c r="H1114" s="73"/>
      <c r="I1114" s="73"/>
      <c r="J1114" s="73"/>
    </row>
    <row r="1115" customFormat="false" ht="12.75" hidden="false" customHeight="false" outlineLevel="0" collapsed="false">
      <c r="A1115" s="56" t="n">
        <f aca="false">A1114+1</f>
        <v>36257</v>
      </c>
      <c r="B1115" s="28"/>
      <c r="C1115" s="56"/>
      <c r="D1115" s="28" t="n">
        <f aca="false">VLOOKUP($A1115,cash,D$4,FALSE())</f>
        <v>2.035</v>
      </c>
      <c r="E1115" s="28"/>
      <c r="G1115" s="73"/>
      <c r="H1115" s="73"/>
      <c r="I1115" s="73"/>
      <c r="J1115" s="73"/>
    </row>
    <row r="1116" customFormat="false" ht="12.75" hidden="false" customHeight="false" outlineLevel="0" collapsed="false">
      <c r="A1116" s="56" t="n">
        <f aca="false">A1115+1</f>
        <v>36258</v>
      </c>
      <c r="B1116" s="28"/>
      <c r="C1116" s="56"/>
      <c r="D1116" s="28" t="n">
        <f aca="false">VLOOKUP($A1116,cash,D$4,FALSE())</f>
        <v>2.07</v>
      </c>
      <c r="E1116" s="28"/>
      <c r="G1116" s="73"/>
      <c r="H1116" s="73"/>
      <c r="I1116" s="73"/>
      <c r="J1116" s="73"/>
    </row>
    <row r="1117" customFormat="false" ht="12.75" hidden="false" customHeight="false" outlineLevel="0" collapsed="false">
      <c r="A1117" s="56" t="n">
        <f aca="false">A1116+1</f>
        <v>36259</v>
      </c>
      <c r="B1117" s="28"/>
      <c r="C1117" s="56"/>
      <c r="D1117" s="28" t="n">
        <f aca="false">VLOOKUP($A1117,cash,D$4,FALSE())</f>
        <v>2.105</v>
      </c>
      <c r="E1117" s="28"/>
      <c r="G1117" s="73"/>
      <c r="H1117" s="73"/>
      <c r="I1117" s="73"/>
      <c r="J1117" s="73"/>
    </row>
    <row r="1118" customFormat="false" ht="12.75" hidden="false" customHeight="false" outlineLevel="0" collapsed="false">
      <c r="A1118" s="56" t="n">
        <f aca="false">A1117+1</f>
        <v>36260</v>
      </c>
      <c r="B1118" s="28"/>
      <c r="C1118" s="56"/>
      <c r="D1118" s="28" t="n">
        <f aca="false">VLOOKUP($A1118,cash,D$4,FALSE())</f>
        <v>2.105</v>
      </c>
      <c r="E1118" s="28"/>
      <c r="G1118" s="73"/>
      <c r="H1118" s="73"/>
      <c r="I1118" s="73"/>
      <c r="J1118" s="73"/>
    </row>
    <row r="1119" customFormat="false" ht="12.75" hidden="false" customHeight="false" outlineLevel="0" collapsed="false">
      <c r="A1119" s="56" t="n">
        <f aca="false">A1118+1</f>
        <v>36261</v>
      </c>
      <c r="B1119" s="28"/>
      <c r="C1119" s="56"/>
      <c r="D1119" s="28" t="n">
        <f aca="false">VLOOKUP($A1119,cash,D$4,FALSE())</f>
        <v>2.105</v>
      </c>
      <c r="E1119" s="28"/>
      <c r="G1119" s="73"/>
      <c r="H1119" s="73"/>
      <c r="I1119" s="73"/>
      <c r="J1119" s="73"/>
    </row>
    <row r="1120" customFormat="false" ht="12.75" hidden="false" customHeight="false" outlineLevel="0" collapsed="false">
      <c r="A1120" s="56" t="n">
        <f aca="false">A1119+1</f>
        <v>36262</v>
      </c>
      <c r="B1120" s="28"/>
      <c r="C1120" s="56"/>
      <c r="D1120" s="28" t="n">
        <f aca="false">VLOOKUP($A1120,cash,D$4,FALSE())</f>
        <v>2.06</v>
      </c>
      <c r="E1120" s="28"/>
      <c r="G1120" s="73"/>
      <c r="H1120" s="73"/>
      <c r="I1120" s="73"/>
      <c r="J1120" s="73"/>
    </row>
    <row r="1121" customFormat="false" ht="12.75" hidden="false" customHeight="false" outlineLevel="0" collapsed="false">
      <c r="A1121" s="56" t="n">
        <f aca="false">A1120+1</f>
        <v>36263</v>
      </c>
      <c r="B1121" s="28"/>
      <c r="C1121" s="56"/>
      <c r="D1121" s="28" t="n">
        <f aca="false">VLOOKUP($A1121,cash,D$4,FALSE())</f>
        <v>2.14</v>
      </c>
      <c r="E1121" s="28"/>
      <c r="G1121" s="73"/>
      <c r="H1121" s="73"/>
      <c r="I1121" s="73"/>
      <c r="J1121" s="73"/>
    </row>
    <row r="1122" customFormat="false" ht="12.75" hidden="false" customHeight="false" outlineLevel="0" collapsed="false">
      <c r="A1122" s="56" t="n">
        <f aca="false">A1121+1</f>
        <v>36264</v>
      </c>
      <c r="B1122" s="28"/>
      <c r="C1122" s="56"/>
      <c r="D1122" s="28" t="n">
        <f aca="false">VLOOKUP($A1122,cash,D$4,FALSE())</f>
        <v>2.12</v>
      </c>
      <c r="E1122" s="28"/>
      <c r="G1122" s="73"/>
      <c r="H1122" s="73"/>
      <c r="I1122" s="73"/>
      <c r="J1122" s="73"/>
    </row>
    <row r="1123" customFormat="false" ht="12.75" hidden="false" customHeight="false" outlineLevel="0" collapsed="false">
      <c r="A1123" s="56" t="n">
        <f aca="false">A1122+1</f>
        <v>36265</v>
      </c>
      <c r="B1123" s="28"/>
      <c r="C1123" s="56"/>
      <c r="D1123" s="28" t="n">
        <f aca="false">VLOOKUP($A1123,cash,D$4,FALSE())</f>
        <v>2.14</v>
      </c>
      <c r="E1123" s="28"/>
      <c r="G1123" s="73"/>
      <c r="H1123" s="73"/>
      <c r="I1123" s="73"/>
      <c r="J1123" s="73"/>
    </row>
    <row r="1124" customFormat="false" ht="12.75" hidden="false" customHeight="false" outlineLevel="0" collapsed="false">
      <c r="A1124" s="56" t="n">
        <f aca="false">A1123+1</f>
        <v>36266</v>
      </c>
      <c r="B1124" s="28"/>
      <c r="C1124" s="56"/>
      <c r="D1124" s="28" t="n">
        <f aca="false">VLOOKUP($A1124,cash,D$4,FALSE())</f>
        <v>2.15</v>
      </c>
      <c r="E1124" s="28"/>
      <c r="G1124" s="73"/>
      <c r="H1124" s="73"/>
      <c r="I1124" s="73"/>
      <c r="J1124" s="73"/>
    </row>
    <row r="1125" customFormat="false" ht="12.75" hidden="false" customHeight="false" outlineLevel="0" collapsed="false">
      <c r="A1125" s="56" t="n">
        <f aca="false">A1124+1</f>
        <v>36267</v>
      </c>
      <c r="B1125" s="28"/>
      <c r="C1125" s="56"/>
      <c r="D1125" s="28" t="n">
        <f aca="false">VLOOKUP($A1125,cash,D$4,FALSE())</f>
        <v>2.15</v>
      </c>
      <c r="E1125" s="28"/>
      <c r="G1125" s="73"/>
      <c r="H1125" s="73"/>
      <c r="I1125" s="73"/>
      <c r="J1125" s="73"/>
    </row>
    <row r="1126" customFormat="false" ht="12.75" hidden="false" customHeight="false" outlineLevel="0" collapsed="false">
      <c r="A1126" s="56" t="n">
        <f aca="false">A1125+1</f>
        <v>36268</v>
      </c>
      <c r="B1126" s="28"/>
      <c r="C1126" s="56"/>
      <c r="D1126" s="28" t="n">
        <f aca="false">VLOOKUP($A1126,cash,D$4,FALSE())</f>
        <v>2.15</v>
      </c>
      <c r="E1126" s="28"/>
      <c r="G1126" s="73"/>
      <c r="H1126" s="73"/>
      <c r="I1126" s="73"/>
      <c r="J1126" s="73"/>
    </row>
    <row r="1127" customFormat="false" ht="12.75" hidden="false" customHeight="false" outlineLevel="0" collapsed="false">
      <c r="A1127" s="56" t="n">
        <f aca="false">A1126+1</f>
        <v>36269</v>
      </c>
      <c r="B1127" s="28"/>
      <c r="C1127" s="56"/>
      <c r="D1127" s="28" t="n">
        <f aca="false">VLOOKUP($A1127,cash,D$4,FALSE())</f>
        <v>2.115</v>
      </c>
      <c r="E1127" s="28"/>
      <c r="G1127" s="73"/>
      <c r="H1127" s="73"/>
      <c r="I1127" s="73"/>
      <c r="J1127" s="73"/>
    </row>
    <row r="1128" customFormat="false" ht="12.75" hidden="false" customHeight="false" outlineLevel="0" collapsed="false">
      <c r="A1128" s="56" t="n">
        <f aca="false">A1127+1</f>
        <v>36270</v>
      </c>
      <c r="B1128" s="28"/>
      <c r="C1128" s="56"/>
      <c r="D1128" s="28" t="n">
        <f aca="false">VLOOKUP($A1128,cash,D$4,FALSE())</f>
        <v>2.18</v>
      </c>
      <c r="E1128" s="28"/>
      <c r="G1128" s="73"/>
      <c r="H1128" s="73"/>
      <c r="I1128" s="73"/>
      <c r="J1128" s="73"/>
    </row>
    <row r="1129" customFormat="false" ht="12.75" hidden="false" customHeight="false" outlineLevel="0" collapsed="false">
      <c r="A1129" s="56" t="n">
        <f aca="false">A1128+1</f>
        <v>36271</v>
      </c>
      <c r="B1129" s="28"/>
      <c r="C1129" s="56"/>
      <c r="D1129" s="28" t="n">
        <f aca="false">VLOOKUP($A1129,cash,D$4,FALSE())</f>
        <v>2.175</v>
      </c>
      <c r="E1129" s="28"/>
      <c r="G1129" s="73"/>
      <c r="H1129" s="73"/>
      <c r="I1129" s="73"/>
      <c r="J1129" s="73"/>
    </row>
    <row r="1130" customFormat="false" ht="12.75" hidden="false" customHeight="false" outlineLevel="0" collapsed="false">
      <c r="A1130" s="56" t="n">
        <f aca="false">A1129+1</f>
        <v>36272</v>
      </c>
      <c r="B1130" s="28"/>
      <c r="C1130" s="56"/>
      <c r="D1130" s="28" t="n">
        <f aca="false">VLOOKUP($A1130,cash,D$4,FALSE())</f>
        <v>2.25</v>
      </c>
      <c r="E1130" s="28"/>
      <c r="G1130" s="73"/>
      <c r="H1130" s="73"/>
      <c r="I1130" s="73"/>
      <c r="J1130" s="73"/>
    </row>
    <row r="1131" customFormat="false" ht="12.75" hidden="false" customHeight="false" outlineLevel="0" collapsed="false">
      <c r="A1131" s="56" t="n">
        <f aca="false">A1130+1</f>
        <v>36273</v>
      </c>
      <c r="B1131" s="28"/>
      <c r="C1131" s="56"/>
      <c r="D1131" s="28" t="n">
        <f aca="false">VLOOKUP($A1131,cash,D$4,FALSE())</f>
        <v>2.235</v>
      </c>
      <c r="E1131" s="28"/>
      <c r="G1131" s="73"/>
      <c r="H1131" s="73"/>
      <c r="I1131" s="73"/>
      <c r="J1131" s="73"/>
    </row>
    <row r="1132" customFormat="false" ht="12.75" hidden="false" customHeight="false" outlineLevel="0" collapsed="false">
      <c r="A1132" s="56" t="n">
        <f aca="false">A1131+1</f>
        <v>36274</v>
      </c>
      <c r="B1132" s="28"/>
      <c r="C1132" s="56"/>
      <c r="D1132" s="28" t="n">
        <f aca="false">VLOOKUP($A1132,cash,D$4,FALSE())</f>
        <v>2.235</v>
      </c>
      <c r="E1132" s="28"/>
      <c r="G1132" s="73"/>
      <c r="H1132" s="73"/>
      <c r="I1132" s="73"/>
      <c r="J1132" s="73"/>
    </row>
    <row r="1133" customFormat="false" ht="12.75" hidden="false" customHeight="false" outlineLevel="0" collapsed="false">
      <c r="A1133" s="56" t="n">
        <f aca="false">A1132+1</f>
        <v>36275</v>
      </c>
      <c r="B1133" s="28"/>
      <c r="C1133" s="56"/>
      <c r="D1133" s="28" t="n">
        <f aca="false">VLOOKUP($A1133,cash,D$4,FALSE())</f>
        <v>2.235</v>
      </c>
      <c r="E1133" s="28"/>
      <c r="G1133" s="73"/>
      <c r="H1133" s="73"/>
      <c r="I1133" s="73"/>
      <c r="J1133" s="73"/>
    </row>
    <row r="1134" customFormat="false" ht="12.75" hidden="false" customHeight="false" outlineLevel="0" collapsed="false">
      <c r="A1134" s="56" t="n">
        <f aca="false">A1133+1</f>
        <v>36276</v>
      </c>
      <c r="B1134" s="28"/>
      <c r="C1134" s="56"/>
      <c r="D1134" s="28" t="n">
        <f aca="false">VLOOKUP($A1134,cash,D$4,FALSE())</f>
        <v>2.23</v>
      </c>
      <c r="E1134" s="28"/>
      <c r="G1134" s="73"/>
      <c r="H1134" s="73"/>
      <c r="I1134" s="73"/>
      <c r="J1134" s="73"/>
    </row>
    <row r="1135" customFormat="false" ht="12.75" hidden="false" customHeight="false" outlineLevel="0" collapsed="false">
      <c r="A1135" s="56" t="n">
        <f aca="false">A1134+1</f>
        <v>36277</v>
      </c>
      <c r="B1135" s="28"/>
      <c r="C1135" s="56"/>
      <c r="D1135" s="28" t="n">
        <f aca="false">VLOOKUP($A1135,cash,D$4,FALSE())</f>
        <v>2.33</v>
      </c>
      <c r="E1135" s="28"/>
      <c r="G1135" s="73"/>
      <c r="H1135" s="73"/>
      <c r="I1135" s="73"/>
      <c r="J1135" s="73"/>
    </row>
    <row r="1136" customFormat="false" ht="12.75" hidden="false" customHeight="false" outlineLevel="0" collapsed="false">
      <c r="A1136" s="56" t="n">
        <f aca="false">A1135+1</f>
        <v>36278</v>
      </c>
      <c r="B1136" s="28"/>
      <c r="C1136" s="56"/>
      <c r="D1136" s="28" t="n">
        <f aca="false">VLOOKUP($A1136,cash,D$4,FALSE())</f>
        <v>2.31</v>
      </c>
      <c r="E1136" s="28"/>
      <c r="G1136" s="73"/>
      <c r="H1136" s="73"/>
      <c r="I1136" s="73"/>
      <c r="J1136" s="73"/>
    </row>
    <row r="1137" customFormat="false" ht="12.75" hidden="false" customHeight="false" outlineLevel="0" collapsed="false">
      <c r="A1137" s="56" t="n">
        <f aca="false">A1136+1</f>
        <v>36279</v>
      </c>
      <c r="B1137" s="28"/>
      <c r="C1137" s="56"/>
      <c r="D1137" s="28" t="n">
        <f aca="false">VLOOKUP($A1137,cash,D$4,FALSE())</f>
        <v>2.34</v>
      </c>
      <c r="E1137" s="28"/>
      <c r="G1137" s="73"/>
      <c r="H1137" s="73"/>
      <c r="I1137" s="73"/>
      <c r="J1137" s="73"/>
    </row>
    <row r="1138" customFormat="false" ht="12.75" hidden="false" customHeight="false" outlineLevel="0" collapsed="false">
      <c r="A1138" s="56" t="n">
        <f aca="false">A1137+1</f>
        <v>36280</v>
      </c>
      <c r="B1138" s="28"/>
      <c r="C1138" s="56"/>
      <c r="D1138" s="28" t="n">
        <f aca="false">VLOOKUP($A1138,cash,D$4,FALSE())</f>
        <v>2.27</v>
      </c>
      <c r="E1138" s="28"/>
      <c r="G1138" s="73"/>
      <c r="H1138" s="73"/>
      <c r="I1138" s="73"/>
      <c r="J1138" s="73"/>
    </row>
    <row r="1139" customFormat="false" ht="12.75" hidden="false" customHeight="false" outlineLevel="0" collapsed="false">
      <c r="A1139" s="56"/>
      <c r="B1139" s="28"/>
      <c r="C1139" s="56"/>
      <c r="D1139" s="28"/>
      <c r="E1139" s="28"/>
      <c r="G1139" s="73"/>
      <c r="H1139" s="73"/>
    </row>
    <row r="1140" customFormat="false" ht="12.75" hidden="false" customHeight="false" outlineLevel="0" collapsed="false">
      <c r="A1140" s="56"/>
      <c r="B1140" s="28"/>
      <c r="C1140" s="56"/>
      <c r="D1140" s="28"/>
      <c r="E1140" s="28"/>
    </row>
    <row r="1141" customFormat="false" ht="12.75" hidden="false" customHeight="false" outlineLevel="0" collapsed="false">
      <c r="A1141" s="56"/>
      <c r="B1141" s="28"/>
      <c r="C1141" s="56"/>
      <c r="D1141" s="28"/>
      <c r="E1141" s="28"/>
    </row>
    <row r="1142" customFormat="false" ht="13.5" hidden="false" customHeight="false" outlineLevel="0" collapsed="false">
      <c r="A1142" s="56"/>
      <c r="B1142" s="28"/>
      <c r="C1142" s="56" t="n">
        <v>36281</v>
      </c>
      <c r="F1142" s="72" t="n">
        <f aca="false">VLOOKUP($C1142,index,2,FALSE())</f>
        <v>2.35</v>
      </c>
      <c r="H1142" s="73"/>
      <c r="I1142" s="73"/>
      <c r="J1142" s="73"/>
      <c r="K1142" s="75"/>
      <c r="L1142" s="75"/>
    </row>
    <row r="1143" customFormat="false" ht="13.5" hidden="false" customHeight="false" outlineLevel="0" collapsed="false">
      <c r="A1143" s="56" t="n">
        <f aca="false">C1142</f>
        <v>36281</v>
      </c>
      <c r="B1143" s="28"/>
      <c r="C1143" s="56"/>
      <c r="D1143" s="28" t="n">
        <f aca="false">VLOOKUP($A1143,cash,D$4,FALSE())</f>
        <v>2.27</v>
      </c>
      <c r="E1143" s="28"/>
      <c r="F1143" s="14" t="n">
        <f aca="false">IF(D1143&lt;F1142,F1142-D1143,0)</f>
        <v>0.0800000000000001</v>
      </c>
      <c r="G1143" s="36" t="n">
        <f aca="false">IF(D1143&gt;F1142,D1143-F1142,0)</f>
        <v>0</v>
      </c>
      <c r="H1143" s="73"/>
      <c r="I1143" s="73"/>
      <c r="J1143" s="73"/>
      <c r="K1143" s="75"/>
      <c r="L1143" s="75"/>
    </row>
    <row r="1144" customFormat="false" ht="12.75" hidden="false" customHeight="false" outlineLevel="0" collapsed="false">
      <c r="A1144" s="56" t="n">
        <f aca="false">A1143+1</f>
        <v>36282</v>
      </c>
      <c r="B1144" s="28"/>
      <c r="C1144" s="56"/>
      <c r="D1144" s="28" t="n">
        <f aca="false">VLOOKUP($A1144,cash,D$4,FALSE())</f>
        <v>2.27</v>
      </c>
      <c r="E1144" s="28"/>
      <c r="F1144" s="13" t="n">
        <f aca="false">IF(D1144&lt;F1142,F1142-D1144,0)</f>
        <v>0.0800000000000001</v>
      </c>
      <c r="G1144" s="41" t="n">
        <f aca="false">IF(D1144&gt;F1142,D1144-F1142,0)</f>
        <v>0</v>
      </c>
      <c r="H1144" s="73"/>
      <c r="I1144" s="73"/>
      <c r="J1144" s="73"/>
      <c r="K1144" s="75"/>
      <c r="L1144" s="75"/>
    </row>
    <row r="1145" customFormat="false" ht="12.75" hidden="false" customHeight="false" outlineLevel="0" collapsed="false">
      <c r="A1145" s="56" t="n">
        <f aca="false">A1144+1</f>
        <v>36283</v>
      </c>
      <c r="B1145" s="28"/>
      <c r="C1145" s="56"/>
      <c r="D1145" s="28" t="n">
        <f aca="false">VLOOKUP($A1145,cash,D$4,FALSE())</f>
        <v>2.22</v>
      </c>
      <c r="E1145" s="28"/>
      <c r="F1145" s="13" t="n">
        <f aca="false">IF(D1145&lt;F1142,F1142-D1145,0)</f>
        <v>0.13</v>
      </c>
      <c r="G1145" s="41" t="n">
        <f aca="false">IF(D1145&gt;F1142,D1145-F1142,0)</f>
        <v>0</v>
      </c>
      <c r="H1145" s="73"/>
      <c r="I1145" s="73"/>
      <c r="J1145" s="73"/>
      <c r="K1145" s="75"/>
      <c r="L1145" s="75"/>
    </row>
    <row r="1146" customFormat="false" ht="12.75" hidden="false" customHeight="false" outlineLevel="0" collapsed="false">
      <c r="A1146" s="56" t="n">
        <f aca="false">A1145+1</f>
        <v>36284</v>
      </c>
      <c r="B1146" s="28"/>
      <c r="C1146" s="56"/>
      <c r="D1146" s="28" t="n">
        <f aca="false">VLOOKUP($A1146,cash,D$4,FALSE())</f>
        <v>2.315</v>
      </c>
      <c r="E1146" s="28"/>
      <c r="F1146" s="13" t="n">
        <f aca="false">IF(D1146&lt;F1142,F1142-D1146,0)</f>
        <v>0.0350000000000001</v>
      </c>
      <c r="G1146" s="41" t="n">
        <f aca="false">IF(D1146&gt;F1142,D1146-F1142,0)</f>
        <v>0</v>
      </c>
      <c r="H1146" s="73"/>
      <c r="I1146" s="73"/>
      <c r="J1146" s="73"/>
      <c r="K1146" s="75"/>
      <c r="L1146" s="75"/>
    </row>
    <row r="1147" customFormat="false" ht="12.75" hidden="false" customHeight="false" outlineLevel="0" collapsed="false">
      <c r="A1147" s="56" t="n">
        <f aca="false">A1146+1</f>
        <v>36285</v>
      </c>
      <c r="B1147" s="28"/>
      <c r="C1147" s="56"/>
      <c r="D1147" s="28" t="n">
        <f aca="false">VLOOKUP($A1147,cash,D$4,FALSE())</f>
        <v>2.365</v>
      </c>
      <c r="E1147" s="28"/>
      <c r="F1147" s="13" t="n">
        <f aca="false">IF(D1147&lt;F1142,F1142-D1147,0)</f>
        <v>0</v>
      </c>
      <c r="G1147" s="41" t="n">
        <f aca="false">IF(D1147&gt;F1142,D1147-F1142,0)</f>
        <v>0.0150000000000001</v>
      </c>
      <c r="H1147" s="73"/>
      <c r="I1147" s="73"/>
      <c r="J1147" s="73"/>
      <c r="K1147" s="75"/>
      <c r="L1147" s="75"/>
    </row>
    <row r="1148" customFormat="false" ht="12.75" hidden="false" customHeight="false" outlineLevel="0" collapsed="false">
      <c r="A1148" s="56" t="n">
        <f aca="false">A1147+1</f>
        <v>36286</v>
      </c>
      <c r="B1148" s="28"/>
      <c r="C1148" s="56"/>
      <c r="D1148" s="28" t="n">
        <f aca="false">VLOOKUP($A1148,cash,D$4,FALSE())</f>
        <v>2.335</v>
      </c>
      <c r="E1148" s="28"/>
      <c r="F1148" s="13" t="n">
        <f aca="false">IF(D1148&lt;F1142,F1142-D1148,0)</f>
        <v>0.0150000000000001</v>
      </c>
      <c r="G1148" s="41" t="n">
        <f aca="false">IF(D1148&gt;F1142,D1148-F1142,0)</f>
        <v>0</v>
      </c>
      <c r="H1148" s="73"/>
      <c r="I1148" s="73"/>
      <c r="J1148" s="73"/>
      <c r="K1148" s="75"/>
      <c r="L1148" s="75"/>
    </row>
    <row r="1149" customFormat="false" ht="12.75" hidden="false" customHeight="false" outlineLevel="0" collapsed="false">
      <c r="A1149" s="56" t="n">
        <f aca="false">A1148+1</f>
        <v>36287</v>
      </c>
      <c r="B1149" s="28"/>
      <c r="C1149" s="56"/>
      <c r="D1149" s="28" t="n">
        <f aca="false">VLOOKUP($A1149,cash,D$4,FALSE())</f>
        <v>2.255</v>
      </c>
      <c r="E1149" s="28"/>
      <c r="F1149" s="13" t="n">
        <f aca="false">IF(D1149&lt;F1142,F1142-D1149,0)</f>
        <v>0.0950000000000002</v>
      </c>
      <c r="G1149" s="41" t="n">
        <f aca="false">IF(D1149&gt;F1142,D1149-F1142,0)</f>
        <v>0</v>
      </c>
      <c r="H1149" s="73"/>
      <c r="I1149" s="73"/>
      <c r="J1149" s="73"/>
      <c r="K1149" s="75"/>
      <c r="L1149" s="75"/>
    </row>
    <row r="1150" customFormat="false" ht="12.75" hidden="false" customHeight="false" outlineLevel="0" collapsed="false">
      <c r="A1150" s="56" t="n">
        <f aca="false">A1149+1</f>
        <v>36288</v>
      </c>
      <c r="B1150" s="28"/>
      <c r="C1150" s="56"/>
      <c r="D1150" s="28" t="n">
        <f aca="false">VLOOKUP($A1150,cash,D$4,FALSE())</f>
        <v>2.255</v>
      </c>
      <c r="E1150" s="28"/>
      <c r="F1150" s="13" t="n">
        <f aca="false">IF(D1150&lt;F1142,F1142-D1150,0)</f>
        <v>0.0950000000000002</v>
      </c>
      <c r="G1150" s="41" t="n">
        <f aca="false">IF(D1150&gt;F1142,D1150-F1142,0)</f>
        <v>0</v>
      </c>
      <c r="H1150" s="73"/>
      <c r="I1150" s="73"/>
      <c r="J1150" s="73"/>
      <c r="K1150" s="75"/>
      <c r="L1150" s="75"/>
    </row>
    <row r="1151" customFormat="false" ht="12.75" hidden="false" customHeight="false" outlineLevel="0" collapsed="false">
      <c r="A1151" s="56" t="n">
        <f aca="false">A1150+1</f>
        <v>36289</v>
      </c>
      <c r="B1151" s="28"/>
      <c r="C1151" s="56"/>
      <c r="D1151" s="28" t="n">
        <f aca="false">VLOOKUP($A1151,cash,D$4,FALSE())</f>
        <v>2.255</v>
      </c>
      <c r="E1151" s="28"/>
      <c r="F1151" s="13" t="n">
        <f aca="false">IF(D1151&lt;F1142,F1142-D1151,0)</f>
        <v>0.0950000000000002</v>
      </c>
      <c r="G1151" s="41" t="n">
        <f aca="false">IF(D1151&gt;F1142,D1151-F1142,0)</f>
        <v>0</v>
      </c>
      <c r="H1151" s="73"/>
      <c r="I1151" s="73"/>
      <c r="J1151" s="73"/>
      <c r="K1151" s="75"/>
      <c r="L1151" s="75"/>
    </row>
    <row r="1152" customFormat="false" ht="12.75" hidden="false" customHeight="false" outlineLevel="0" collapsed="false">
      <c r="A1152" s="56" t="n">
        <f aca="false">A1151+1</f>
        <v>36290</v>
      </c>
      <c r="B1152" s="28"/>
      <c r="C1152" s="56"/>
      <c r="D1152" s="28" t="n">
        <f aca="false">VLOOKUP($A1152,cash,D$4,FALSE())</f>
        <v>2.26</v>
      </c>
      <c r="E1152" s="28"/>
      <c r="F1152" s="13" t="n">
        <f aca="false">IF(D1152&lt;F1142,F1142-D1152,0)</f>
        <v>0.0900000000000003</v>
      </c>
      <c r="G1152" s="41" t="n">
        <f aca="false">IF(D1152&gt;F1142,D1152-F1142,0)</f>
        <v>0</v>
      </c>
      <c r="H1152" s="73"/>
      <c r="I1152" s="73"/>
      <c r="J1152" s="73"/>
      <c r="K1152" s="75"/>
      <c r="L1152" s="75"/>
    </row>
    <row r="1153" customFormat="false" ht="12.75" hidden="false" customHeight="false" outlineLevel="0" collapsed="false">
      <c r="A1153" s="56" t="n">
        <f aca="false">A1152+1</f>
        <v>36291</v>
      </c>
      <c r="B1153" s="28"/>
      <c r="C1153" s="56"/>
      <c r="D1153" s="28" t="n">
        <f aca="false">VLOOKUP($A1153,cash,D$4,FALSE())</f>
        <v>2.29</v>
      </c>
      <c r="E1153" s="28"/>
      <c r="F1153" s="13" t="n">
        <f aca="false">IF(D1153&lt;F1142,F1142-D1153,0)</f>
        <v>0.0600000000000001</v>
      </c>
      <c r="G1153" s="41" t="n">
        <f aca="false">IF(D1153&gt;F1142,D1153-F1142,0)</f>
        <v>0</v>
      </c>
      <c r="H1153" s="73"/>
      <c r="I1153" s="73"/>
      <c r="J1153" s="73"/>
      <c r="K1153" s="75"/>
      <c r="L1153" s="75"/>
    </row>
    <row r="1154" customFormat="false" ht="12.75" hidden="false" customHeight="false" outlineLevel="0" collapsed="false">
      <c r="A1154" s="56" t="n">
        <f aca="false">A1153+1</f>
        <v>36292</v>
      </c>
      <c r="B1154" s="28"/>
      <c r="C1154" s="56"/>
      <c r="D1154" s="28" t="n">
        <f aca="false">VLOOKUP($A1154,cash,D$4,FALSE())</f>
        <v>2.19</v>
      </c>
      <c r="E1154" s="28"/>
      <c r="F1154" s="13" t="n">
        <f aca="false">IF(D1154&lt;F1142,F1142-D1154,0)</f>
        <v>0.16</v>
      </c>
      <c r="G1154" s="41" t="n">
        <f aca="false">IF(D1154&gt;F1142,D1154-F1142,0)</f>
        <v>0</v>
      </c>
      <c r="H1154" s="73"/>
      <c r="I1154" s="73"/>
      <c r="J1154" s="73"/>
      <c r="K1154" s="75"/>
      <c r="L1154" s="75"/>
    </row>
    <row r="1155" customFormat="false" ht="12.75" hidden="false" customHeight="false" outlineLevel="0" collapsed="false">
      <c r="A1155" s="56" t="n">
        <f aca="false">A1154+1</f>
        <v>36293</v>
      </c>
      <c r="B1155" s="28"/>
      <c r="C1155" s="56"/>
      <c r="D1155" s="28" t="n">
        <f aca="false">VLOOKUP($A1155,cash,D$4,FALSE())</f>
        <v>2.21</v>
      </c>
      <c r="E1155" s="28"/>
      <c r="F1155" s="13" t="n">
        <f aca="false">IF(D1155&lt;F1142,F1142-D1155,0)</f>
        <v>0.14</v>
      </c>
      <c r="G1155" s="41" t="n">
        <f aca="false">IF(D1155&gt;F1142,D1155-F1142,0)</f>
        <v>0</v>
      </c>
      <c r="H1155" s="73"/>
      <c r="I1155" s="73"/>
      <c r="J1155" s="73"/>
      <c r="K1155" s="75"/>
      <c r="L1155" s="75"/>
    </row>
    <row r="1156" customFormat="false" ht="12.75" hidden="false" customHeight="false" outlineLevel="0" collapsed="false">
      <c r="A1156" s="56" t="n">
        <f aca="false">A1155+1</f>
        <v>36294</v>
      </c>
      <c r="B1156" s="28"/>
      <c r="C1156" s="56"/>
      <c r="D1156" s="28" t="n">
        <f aca="false">VLOOKUP($A1156,cash,D$4,FALSE())</f>
        <v>2.275</v>
      </c>
      <c r="E1156" s="28"/>
      <c r="F1156" s="13" t="n">
        <f aca="false">IF(D1156&lt;F1142,F1142-D1156,0)</f>
        <v>0.0750000000000002</v>
      </c>
      <c r="G1156" s="41" t="n">
        <f aca="false">IF(D1156&gt;F1142,D1156-F1142,0)</f>
        <v>0</v>
      </c>
      <c r="H1156" s="73"/>
      <c r="I1156" s="73"/>
      <c r="J1156" s="73"/>
      <c r="K1156" s="75"/>
      <c r="L1156" s="75"/>
    </row>
    <row r="1157" customFormat="false" ht="12.75" hidden="false" customHeight="false" outlineLevel="0" collapsed="false">
      <c r="A1157" s="56" t="n">
        <f aca="false">A1156+1</f>
        <v>36295</v>
      </c>
      <c r="B1157" s="28"/>
      <c r="C1157" s="56"/>
      <c r="D1157" s="28" t="n">
        <f aca="false">VLOOKUP($A1157,cash,D$4,FALSE())</f>
        <v>2.275</v>
      </c>
      <c r="E1157" s="28"/>
      <c r="F1157" s="13" t="n">
        <f aca="false">IF(D1157&lt;F1142,F1142-D1157,0)</f>
        <v>0.0750000000000002</v>
      </c>
      <c r="G1157" s="41" t="n">
        <f aca="false">IF(D1157&gt;F1142,D1157-F1142,0)</f>
        <v>0</v>
      </c>
      <c r="H1157" s="73"/>
      <c r="I1157" s="73"/>
      <c r="J1157" s="73"/>
      <c r="K1157" s="75"/>
      <c r="L1157" s="75"/>
    </row>
    <row r="1158" customFormat="false" ht="12.75" hidden="false" customHeight="false" outlineLevel="0" collapsed="false">
      <c r="A1158" s="56" t="n">
        <f aca="false">A1157+1</f>
        <v>36296</v>
      </c>
      <c r="B1158" s="28"/>
      <c r="C1158" s="56"/>
      <c r="D1158" s="28" t="n">
        <f aca="false">VLOOKUP($A1158,cash,D$4,FALSE())</f>
        <v>2.275</v>
      </c>
      <c r="E1158" s="28"/>
      <c r="F1158" s="13" t="n">
        <f aca="false">IF(D1158&lt;F1142,F1142-D1158,0)</f>
        <v>0.0750000000000002</v>
      </c>
      <c r="G1158" s="41" t="n">
        <f aca="false">IF(D1158&gt;F1142,D1158-F1142,0)</f>
        <v>0</v>
      </c>
      <c r="H1158" s="73"/>
      <c r="I1158" s="73"/>
      <c r="J1158" s="73"/>
      <c r="K1158" s="75"/>
      <c r="L1158" s="75"/>
    </row>
    <row r="1159" customFormat="false" ht="12.75" hidden="false" customHeight="false" outlineLevel="0" collapsed="false">
      <c r="A1159" s="56" t="n">
        <f aca="false">A1158+1</f>
        <v>36297</v>
      </c>
      <c r="B1159" s="28"/>
      <c r="C1159" s="56"/>
      <c r="D1159" s="28" t="n">
        <f aca="false">VLOOKUP($A1159,cash,D$4,FALSE())</f>
        <v>2.305</v>
      </c>
      <c r="E1159" s="28"/>
      <c r="F1159" s="13" t="n">
        <f aca="false">IF(D1159&lt;F1142,F1142-D1159,0)</f>
        <v>0.0449999999999999</v>
      </c>
      <c r="G1159" s="41" t="n">
        <f aca="false">IF(D1159&gt;F1142,D1159-F1142,0)</f>
        <v>0</v>
      </c>
      <c r="H1159" s="73"/>
      <c r="I1159" s="73"/>
      <c r="J1159" s="73"/>
    </row>
    <row r="1160" customFormat="false" ht="12.75" hidden="false" customHeight="false" outlineLevel="0" collapsed="false">
      <c r="A1160" s="56" t="n">
        <f aca="false">A1159+1</f>
        <v>36298</v>
      </c>
      <c r="B1160" s="28"/>
      <c r="C1160" s="56"/>
      <c r="D1160" s="28" t="n">
        <f aca="false">VLOOKUP($A1160,cash,D$4,FALSE())</f>
        <v>2.295</v>
      </c>
      <c r="E1160" s="28"/>
      <c r="F1160" s="13" t="n">
        <f aca="false">IF(D1160&lt;F1142,F1142-D1160,0)</f>
        <v>0.0550000000000002</v>
      </c>
      <c r="G1160" s="41" t="n">
        <f aca="false">IF(D1160&gt;F1142,D1160-F1142,0)</f>
        <v>0</v>
      </c>
      <c r="H1160" s="73"/>
      <c r="I1160" s="73"/>
      <c r="J1160" s="73"/>
    </row>
    <row r="1161" customFormat="false" ht="12.75" hidden="false" customHeight="false" outlineLevel="0" collapsed="false">
      <c r="A1161" s="56" t="n">
        <f aca="false">A1160+1</f>
        <v>36299</v>
      </c>
      <c r="B1161" s="28"/>
      <c r="C1161" s="56"/>
      <c r="D1161" s="28" t="n">
        <f aca="false">VLOOKUP($A1161,cash,D$4,FALSE())</f>
        <v>2.26</v>
      </c>
      <c r="E1161" s="28"/>
      <c r="F1161" s="13" t="n">
        <f aca="false">IF(D1161&lt;F1142,F1142-D1161,0)</f>
        <v>0.0900000000000003</v>
      </c>
      <c r="G1161" s="41" t="n">
        <f aca="false">IF(D1161&gt;F1142,D1161-F1142,0)</f>
        <v>0</v>
      </c>
      <c r="H1161" s="73"/>
      <c r="I1161" s="73"/>
      <c r="J1161" s="73"/>
    </row>
    <row r="1162" customFormat="false" ht="12.75" hidden="false" customHeight="false" outlineLevel="0" collapsed="false">
      <c r="A1162" s="56" t="n">
        <f aca="false">A1161+1</f>
        <v>36300</v>
      </c>
      <c r="B1162" s="28"/>
      <c r="C1162" s="56"/>
      <c r="D1162" s="28" t="n">
        <f aca="false">VLOOKUP($A1162,cash,D$4,FALSE())</f>
        <v>2.26</v>
      </c>
      <c r="E1162" s="28"/>
      <c r="F1162" s="13" t="n">
        <f aca="false">IF(D1162&lt;F1142,F1142-D1162,0)</f>
        <v>0.0900000000000003</v>
      </c>
      <c r="G1162" s="41" t="n">
        <f aca="false">IF(D1162&gt;F1142,D1162-F1142,0)</f>
        <v>0</v>
      </c>
      <c r="H1162" s="73"/>
      <c r="I1162" s="73"/>
      <c r="J1162" s="73"/>
    </row>
    <row r="1163" customFormat="false" ht="12.75" hidden="false" customHeight="false" outlineLevel="0" collapsed="false">
      <c r="A1163" s="56" t="n">
        <f aca="false">A1162+1</f>
        <v>36301</v>
      </c>
      <c r="B1163" s="28"/>
      <c r="C1163" s="56"/>
      <c r="D1163" s="28" t="n">
        <f aca="false">VLOOKUP($A1163,cash,D$4,FALSE())</f>
        <v>2.22</v>
      </c>
      <c r="E1163" s="28"/>
      <c r="F1163" s="13" t="n">
        <f aca="false">IF(D1163&lt;F1142,F1142-D1163,0)</f>
        <v>0.13</v>
      </c>
      <c r="G1163" s="41" t="n">
        <f aca="false">IF(D1163&gt;F1142,D1163-F1142,0)</f>
        <v>0</v>
      </c>
      <c r="H1163" s="73"/>
      <c r="I1163" s="73"/>
      <c r="J1163" s="73"/>
    </row>
    <row r="1164" customFormat="false" ht="12.75" hidden="false" customHeight="false" outlineLevel="0" collapsed="false">
      <c r="A1164" s="56" t="n">
        <f aca="false">A1163+1</f>
        <v>36302</v>
      </c>
      <c r="B1164" s="28"/>
      <c r="C1164" s="56"/>
      <c r="D1164" s="28" t="n">
        <f aca="false">VLOOKUP($A1164,cash,D$4,FALSE())</f>
        <v>2.22</v>
      </c>
      <c r="E1164" s="28"/>
      <c r="F1164" s="13" t="n">
        <f aca="false">IF(D1164&lt;F1142,F1142-D1164,0)</f>
        <v>0.13</v>
      </c>
      <c r="G1164" s="41" t="n">
        <f aca="false">IF(D1164&gt;F1142,D1164-F1142,0)</f>
        <v>0</v>
      </c>
      <c r="H1164" s="73"/>
      <c r="I1164" s="73"/>
      <c r="J1164" s="73"/>
    </row>
    <row r="1165" customFormat="false" ht="12.75" hidden="false" customHeight="false" outlineLevel="0" collapsed="false">
      <c r="A1165" s="56" t="n">
        <f aca="false">A1164+1</f>
        <v>36303</v>
      </c>
      <c r="B1165" s="28"/>
      <c r="C1165" s="56"/>
      <c r="D1165" s="28" t="n">
        <f aca="false">VLOOKUP($A1165,cash,D$4,FALSE())</f>
        <v>2.22</v>
      </c>
      <c r="E1165" s="28"/>
      <c r="F1165" s="13" t="n">
        <f aca="false">IF(D1165&lt;F1142,F1142-D1165,0)</f>
        <v>0.13</v>
      </c>
      <c r="G1165" s="41" t="n">
        <f aca="false">IF(D1165&gt;F1142,D1165-F1142,0)</f>
        <v>0</v>
      </c>
      <c r="H1165" s="73"/>
      <c r="I1165" s="73"/>
      <c r="J1165" s="73"/>
    </row>
    <row r="1166" customFormat="false" ht="12.75" hidden="false" customHeight="false" outlineLevel="0" collapsed="false">
      <c r="A1166" s="56" t="n">
        <f aca="false">A1165+1</f>
        <v>36304</v>
      </c>
      <c r="B1166" s="28"/>
      <c r="C1166" s="56"/>
      <c r="D1166" s="28" t="n">
        <f aca="false">VLOOKUP($A1166,cash,D$4,FALSE())</f>
        <v>2.195</v>
      </c>
      <c r="E1166" s="28"/>
      <c r="F1166" s="13" t="n">
        <f aca="false">IF(D1166&lt;F1142,F1142-D1166,0)</f>
        <v>0.155</v>
      </c>
      <c r="G1166" s="41" t="n">
        <f aca="false">IF(D1166&gt;F1142,D1166-F1142,0)</f>
        <v>0</v>
      </c>
      <c r="H1166" s="73"/>
      <c r="I1166" s="73"/>
      <c r="J1166" s="73"/>
    </row>
    <row r="1167" customFormat="false" ht="12.75" hidden="false" customHeight="false" outlineLevel="0" collapsed="false">
      <c r="A1167" s="56" t="n">
        <f aca="false">A1166+1</f>
        <v>36305</v>
      </c>
      <c r="B1167" s="28"/>
      <c r="C1167" s="56"/>
      <c r="D1167" s="28" t="n">
        <f aca="false">VLOOKUP($A1167,cash,D$4,FALSE())</f>
        <v>2.175</v>
      </c>
      <c r="E1167" s="28"/>
      <c r="F1167" s="13" t="n">
        <f aca="false">IF(D1167&lt;F1142,F1142-D1167,0)</f>
        <v>0.175</v>
      </c>
      <c r="G1167" s="41" t="n">
        <f aca="false">IF(D1167&gt;F1142,D1167-F1142,0)</f>
        <v>0</v>
      </c>
      <c r="H1167" s="73"/>
      <c r="I1167" s="73"/>
      <c r="J1167" s="73"/>
    </row>
    <row r="1168" customFormat="false" ht="12.75" hidden="false" customHeight="false" outlineLevel="0" collapsed="false">
      <c r="A1168" s="56" t="n">
        <f aca="false">A1167+1</f>
        <v>36306</v>
      </c>
      <c r="B1168" s="28"/>
      <c r="C1168" s="56"/>
      <c r="D1168" s="28" t="n">
        <f aca="false">VLOOKUP($A1168,cash,D$4,FALSE())</f>
        <v>2.215</v>
      </c>
      <c r="E1168" s="28"/>
      <c r="F1168" s="13" t="n">
        <f aca="false">IF(D1168&lt;F1142,F1142-D1168,0)</f>
        <v>0.135</v>
      </c>
      <c r="G1168" s="41" t="n">
        <f aca="false">IF(D1168&gt;F1142,D1168-F1142,0)</f>
        <v>0</v>
      </c>
      <c r="H1168" s="73"/>
      <c r="I1168" s="73"/>
      <c r="J1168" s="73"/>
    </row>
    <row r="1169" customFormat="false" ht="12.75" hidden="false" customHeight="false" outlineLevel="0" collapsed="false">
      <c r="A1169" s="56" t="n">
        <f aca="false">A1168+1</f>
        <v>36307</v>
      </c>
      <c r="B1169" s="28"/>
      <c r="C1169" s="56"/>
      <c r="D1169" s="28" t="n">
        <f aca="false">VLOOKUP($A1169,cash,D$4,FALSE())</f>
        <v>2.26</v>
      </c>
      <c r="E1169" s="28"/>
      <c r="F1169" s="13" t="n">
        <f aca="false">IF(D1169&lt;F1142,F1142-D1169,0)</f>
        <v>0.0900000000000003</v>
      </c>
      <c r="G1169" s="41" t="n">
        <f aca="false">IF(D1169&gt;F1142,D1169-F1142,0)</f>
        <v>0</v>
      </c>
      <c r="H1169" s="73"/>
      <c r="I1169" s="73"/>
      <c r="J1169" s="73"/>
    </row>
    <row r="1170" customFormat="false" ht="12.75" hidden="false" customHeight="false" outlineLevel="0" collapsed="false">
      <c r="A1170" s="56" t="n">
        <f aca="false">A1169+1</f>
        <v>36308</v>
      </c>
      <c r="B1170" s="28"/>
      <c r="C1170" s="56"/>
      <c r="D1170" s="28" t="n">
        <f aca="false">VLOOKUP($A1170,cash,D$4,FALSE())</f>
        <v>2.23</v>
      </c>
      <c r="E1170" s="28"/>
      <c r="F1170" s="13" t="n">
        <f aca="false">IF(D1170&lt;F1142,F1142-D1170,0)</f>
        <v>0.12</v>
      </c>
      <c r="G1170" s="41" t="n">
        <f aca="false">IF(D1170&gt;F1142,D1170-F1142,0)</f>
        <v>0</v>
      </c>
      <c r="H1170" s="73"/>
      <c r="I1170" s="73"/>
      <c r="J1170" s="73"/>
    </row>
    <row r="1171" customFormat="false" ht="12.75" hidden="false" customHeight="false" outlineLevel="0" collapsed="false">
      <c r="A1171" s="56" t="n">
        <f aca="false">A1170+1</f>
        <v>36309</v>
      </c>
      <c r="B1171" s="28"/>
      <c r="C1171" s="56"/>
      <c r="D1171" s="28" t="n">
        <f aca="false">VLOOKUP($A1171,cash,D$4,FALSE())</f>
        <v>2.23</v>
      </c>
      <c r="E1171" s="28"/>
      <c r="F1171" s="13" t="n">
        <f aca="false">IF(D1171&lt;F1142,F1142-D1171,0)</f>
        <v>0.12</v>
      </c>
      <c r="G1171" s="41" t="n">
        <f aca="false">IF(D1171&gt;F1142,D1171-F1142,0)</f>
        <v>0</v>
      </c>
      <c r="H1171" s="73"/>
      <c r="I1171" s="73"/>
      <c r="J1171" s="73"/>
    </row>
    <row r="1172" customFormat="false" ht="12.75" hidden="false" customHeight="false" outlineLevel="0" collapsed="false">
      <c r="A1172" s="56" t="n">
        <f aca="false">A1171+1</f>
        <v>36310</v>
      </c>
      <c r="B1172" s="28"/>
      <c r="C1172" s="56"/>
      <c r="D1172" s="28" t="n">
        <f aca="false">VLOOKUP($A1172,cash,D$4,FALSE())</f>
        <v>2.23</v>
      </c>
      <c r="E1172" s="28"/>
      <c r="F1172" s="13" t="n">
        <f aca="false">IF(D1172&lt;F1142,F1142-D1172,0)</f>
        <v>0.12</v>
      </c>
      <c r="G1172" s="41" t="n">
        <f aca="false">IF(D1172&gt;F1142,D1172-F1142,0)</f>
        <v>0</v>
      </c>
      <c r="H1172" s="73"/>
      <c r="I1172" s="73"/>
      <c r="J1172" s="73"/>
    </row>
    <row r="1173" customFormat="false" ht="13.5" hidden="false" customHeight="false" outlineLevel="0" collapsed="false">
      <c r="A1173" s="56" t="n">
        <f aca="false">A1172+1</f>
        <v>36311</v>
      </c>
      <c r="B1173" s="28"/>
      <c r="C1173" s="56"/>
      <c r="D1173" s="28" t="n">
        <f aca="false">VLOOKUP($A1173,cash,D$4,FALSE())</f>
        <v>2.275</v>
      </c>
      <c r="E1173" s="28"/>
      <c r="F1173" s="78" t="n">
        <f aca="false">IF(D1173&lt;F1142,F1142-D1173,0)</f>
        <v>0.0750000000000002</v>
      </c>
      <c r="G1173" s="79" t="n">
        <f aca="false">IF(D1173&gt;F1142,D1173-F1142,0)</f>
        <v>0</v>
      </c>
      <c r="H1173" s="73"/>
      <c r="I1173" s="73"/>
      <c r="J1173" s="73"/>
    </row>
    <row r="1174" customFormat="false" ht="13.5" hidden="false" customHeight="false" outlineLevel="0" collapsed="false">
      <c r="A1174" s="56"/>
      <c r="B1174" s="28"/>
      <c r="C1174" s="56"/>
      <c r="D1174" s="28"/>
      <c r="E1174" s="28"/>
      <c r="F1174" s="72" t="n">
        <f aca="false">AVERAGE(F1143:F1173)</f>
        <v>0.0954838709677421</v>
      </c>
      <c r="G1174" s="72" t="n">
        <f aca="false">AVERAGE(G1143:G1173)</f>
        <v>0.00048387096774194</v>
      </c>
    </row>
    <row r="1175" customFormat="false" ht="12.75" hidden="false" customHeight="false" outlineLevel="0" collapsed="false">
      <c r="A1175" s="56"/>
      <c r="B1175" s="28"/>
      <c r="C1175" s="56"/>
      <c r="D1175" s="28"/>
      <c r="E1175" s="28"/>
    </row>
    <row r="1176" customFormat="false" ht="12.75" hidden="false" customHeight="false" outlineLevel="0" collapsed="false">
      <c r="A1176" s="56"/>
      <c r="B1176" s="28"/>
      <c r="C1176" s="56"/>
      <c r="D1176" s="28"/>
      <c r="E1176" s="28"/>
    </row>
    <row r="1177" customFormat="false" ht="12.75" hidden="false" customHeight="false" outlineLevel="0" collapsed="false">
      <c r="A1177" s="56"/>
      <c r="B1177" s="28"/>
      <c r="C1177" s="56" t="n">
        <v>36312</v>
      </c>
      <c r="G1177" s="73"/>
      <c r="H1177" s="73"/>
      <c r="I1177" s="73"/>
      <c r="J1177" s="73"/>
      <c r="K1177" s="75"/>
      <c r="L1177" s="75"/>
    </row>
    <row r="1178" customFormat="false" ht="12.75" hidden="false" customHeight="false" outlineLevel="0" collapsed="false">
      <c r="A1178" s="56" t="n">
        <f aca="false">C1177</f>
        <v>36312</v>
      </c>
      <c r="B1178" s="28"/>
      <c r="C1178" s="56"/>
      <c r="D1178" s="28" t="n">
        <f aca="false">VLOOKUP($A1178,cash,D$4,FALSE())</f>
        <v>2.345</v>
      </c>
      <c r="E1178" s="28"/>
      <c r="G1178" s="73"/>
      <c r="H1178" s="73"/>
      <c r="I1178" s="73"/>
      <c r="J1178" s="73"/>
      <c r="K1178" s="75"/>
      <c r="L1178" s="75"/>
    </row>
    <row r="1179" customFormat="false" ht="12.75" hidden="false" customHeight="false" outlineLevel="0" collapsed="false">
      <c r="A1179" s="56" t="n">
        <f aca="false">A1178+1</f>
        <v>36313</v>
      </c>
      <c r="B1179" s="28"/>
      <c r="C1179" s="56"/>
      <c r="D1179" s="28" t="n">
        <f aca="false">VLOOKUP($A1179,cash,D$4,FALSE())</f>
        <v>2.35</v>
      </c>
      <c r="E1179" s="28"/>
      <c r="G1179" s="73"/>
      <c r="H1179" s="73"/>
      <c r="I1179" s="73"/>
      <c r="J1179" s="73"/>
    </row>
    <row r="1180" customFormat="false" ht="12.75" hidden="false" customHeight="false" outlineLevel="0" collapsed="false">
      <c r="A1180" s="56" t="n">
        <f aca="false">A1179+1</f>
        <v>36314</v>
      </c>
      <c r="B1180" s="28"/>
      <c r="C1180" s="56"/>
      <c r="D1180" s="28" t="n">
        <f aca="false">VLOOKUP($A1180,cash,D$4,FALSE())</f>
        <v>2.36</v>
      </c>
      <c r="E1180" s="28"/>
      <c r="G1180" s="73"/>
      <c r="H1180" s="73"/>
      <c r="I1180" s="73"/>
      <c r="J1180" s="73"/>
    </row>
    <row r="1181" customFormat="false" ht="12.75" hidden="false" customHeight="false" outlineLevel="0" collapsed="false">
      <c r="A1181" s="56" t="n">
        <f aca="false">A1180+1</f>
        <v>36315</v>
      </c>
      <c r="B1181" s="28"/>
      <c r="C1181" s="56"/>
      <c r="D1181" s="28" t="n">
        <f aca="false">VLOOKUP($A1181,cash,D$4,FALSE())</f>
        <v>2.32</v>
      </c>
      <c r="E1181" s="28"/>
      <c r="G1181" s="73"/>
      <c r="H1181" s="73"/>
      <c r="I1181" s="73"/>
      <c r="J1181" s="73"/>
    </row>
    <row r="1182" customFormat="false" ht="12.75" hidden="false" customHeight="false" outlineLevel="0" collapsed="false">
      <c r="A1182" s="56" t="n">
        <f aca="false">A1181+1</f>
        <v>36316</v>
      </c>
      <c r="B1182" s="28"/>
      <c r="C1182" s="56"/>
      <c r="D1182" s="28" t="n">
        <f aca="false">VLOOKUP($A1182,cash,D$4,FALSE())</f>
        <v>2.32</v>
      </c>
      <c r="E1182" s="28"/>
      <c r="G1182" s="73"/>
      <c r="H1182" s="73"/>
      <c r="I1182" s="73"/>
      <c r="J1182" s="73"/>
    </row>
    <row r="1183" customFormat="false" ht="12.75" hidden="false" customHeight="false" outlineLevel="0" collapsed="false">
      <c r="A1183" s="56" t="n">
        <f aca="false">A1182+1</f>
        <v>36317</v>
      </c>
      <c r="B1183" s="28"/>
      <c r="C1183" s="56"/>
      <c r="D1183" s="28" t="n">
        <f aca="false">VLOOKUP($A1183,cash,D$4,FALSE())</f>
        <v>2.32</v>
      </c>
      <c r="E1183" s="28"/>
      <c r="G1183" s="73"/>
      <c r="H1183" s="73"/>
      <c r="I1183" s="73"/>
      <c r="J1183" s="73"/>
    </row>
    <row r="1184" customFormat="false" ht="12.75" hidden="false" customHeight="false" outlineLevel="0" collapsed="false">
      <c r="A1184" s="56" t="n">
        <f aca="false">A1183+1</f>
        <v>36318</v>
      </c>
      <c r="B1184" s="28"/>
      <c r="C1184" s="56"/>
      <c r="D1184" s="28" t="n">
        <f aca="false">VLOOKUP($A1184,cash,D$4,FALSE())</f>
        <v>2.415</v>
      </c>
      <c r="E1184" s="28"/>
      <c r="G1184" s="73"/>
      <c r="H1184" s="73"/>
      <c r="I1184" s="73"/>
      <c r="J1184" s="73"/>
    </row>
    <row r="1185" customFormat="false" ht="12.75" hidden="false" customHeight="false" outlineLevel="0" collapsed="false">
      <c r="A1185" s="56" t="n">
        <f aca="false">A1184+1</f>
        <v>36319</v>
      </c>
      <c r="B1185" s="28"/>
      <c r="C1185" s="56"/>
      <c r="D1185" s="28" t="n">
        <f aca="false">VLOOKUP($A1185,cash,D$4,FALSE())</f>
        <v>2.38</v>
      </c>
      <c r="E1185" s="28"/>
      <c r="G1185" s="73"/>
      <c r="H1185" s="73"/>
      <c r="I1185" s="73"/>
      <c r="J1185" s="73"/>
    </row>
    <row r="1186" customFormat="false" ht="12.75" hidden="false" customHeight="false" outlineLevel="0" collapsed="false">
      <c r="A1186" s="56" t="n">
        <f aca="false">A1185+1</f>
        <v>36320</v>
      </c>
      <c r="B1186" s="28"/>
      <c r="C1186" s="56"/>
      <c r="D1186" s="28" t="n">
        <f aca="false">VLOOKUP($A1186,cash,D$4,FALSE())</f>
        <v>2.375</v>
      </c>
      <c r="E1186" s="28"/>
      <c r="G1186" s="73"/>
      <c r="H1186" s="73"/>
      <c r="I1186" s="73"/>
      <c r="J1186" s="73"/>
    </row>
    <row r="1187" customFormat="false" ht="12.75" hidden="false" customHeight="false" outlineLevel="0" collapsed="false">
      <c r="A1187" s="56" t="n">
        <f aca="false">A1186+1</f>
        <v>36321</v>
      </c>
      <c r="B1187" s="28"/>
      <c r="C1187" s="56"/>
      <c r="D1187" s="28" t="n">
        <f aca="false">VLOOKUP($A1187,cash,D$4,FALSE())</f>
        <v>2.37</v>
      </c>
      <c r="E1187" s="28"/>
      <c r="G1187" s="73"/>
      <c r="H1187" s="73"/>
      <c r="I1187" s="73"/>
      <c r="J1187" s="73"/>
    </row>
    <row r="1188" customFormat="false" ht="12.75" hidden="false" customHeight="false" outlineLevel="0" collapsed="false">
      <c r="A1188" s="56" t="n">
        <f aca="false">A1187+1</f>
        <v>36322</v>
      </c>
      <c r="B1188" s="28"/>
      <c r="C1188" s="56"/>
      <c r="D1188" s="28" t="n">
        <f aca="false">VLOOKUP($A1188,cash,D$4,FALSE())</f>
        <v>2.305</v>
      </c>
      <c r="E1188" s="28"/>
      <c r="G1188" s="73"/>
      <c r="H1188" s="73"/>
      <c r="I1188" s="73"/>
      <c r="J1188" s="73"/>
    </row>
    <row r="1189" customFormat="false" ht="12.75" hidden="false" customHeight="false" outlineLevel="0" collapsed="false">
      <c r="A1189" s="56" t="n">
        <f aca="false">A1188+1</f>
        <v>36323</v>
      </c>
      <c r="B1189" s="28"/>
      <c r="C1189" s="56"/>
      <c r="D1189" s="28" t="n">
        <f aca="false">VLOOKUP($A1189,cash,D$4,FALSE())</f>
        <v>2.305</v>
      </c>
      <c r="E1189" s="28"/>
      <c r="G1189" s="73"/>
      <c r="H1189" s="73"/>
      <c r="I1189" s="73"/>
      <c r="J1189" s="73"/>
    </row>
    <row r="1190" customFormat="false" ht="12.75" hidden="false" customHeight="false" outlineLevel="0" collapsed="false">
      <c r="A1190" s="56" t="n">
        <f aca="false">A1189+1</f>
        <v>36324</v>
      </c>
      <c r="B1190" s="28"/>
      <c r="C1190" s="56"/>
      <c r="D1190" s="28" t="n">
        <f aca="false">VLOOKUP($A1190,cash,D$4,FALSE())</f>
        <v>2.305</v>
      </c>
      <c r="E1190" s="28"/>
      <c r="G1190" s="73"/>
      <c r="H1190" s="73"/>
      <c r="I1190" s="73"/>
      <c r="J1190" s="73"/>
    </row>
    <row r="1191" customFormat="false" ht="12.75" hidden="false" customHeight="false" outlineLevel="0" collapsed="false">
      <c r="A1191" s="56" t="n">
        <f aca="false">A1190+1</f>
        <v>36325</v>
      </c>
      <c r="B1191" s="28"/>
      <c r="C1191" s="56"/>
      <c r="D1191" s="28" t="n">
        <f aca="false">VLOOKUP($A1191,cash,D$4,FALSE())</f>
        <v>2.3</v>
      </c>
      <c r="E1191" s="28"/>
      <c r="G1191" s="73"/>
      <c r="H1191" s="73"/>
      <c r="I1191" s="73"/>
      <c r="J1191" s="73"/>
    </row>
    <row r="1192" customFormat="false" ht="12.75" hidden="false" customHeight="false" outlineLevel="0" collapsed="false">
      <c r="A1192" s="56" t="n">
        <f aca="false">A1191+1</f>
        <v>36326</v>
      </c>
      <c r="B1192" s="28"/>
      <c r="C1192" s="56"/>
      <c r="D1192" s="28" t="n">
        <f aca="false">VLOOKUP($A1192,cash,D$4,FALSE())</f>
        <v>2.28</v>
      </c>
      <c r="E1192" s="28"/>
      <c r="G1192" s="73"/>
      <c r="H1192" s="73"/>
      <c r="I1192" s="73"/>
      <c r="J1192" s="73"/>
    </row>
    <row r="1193" customFormat="false" ht="12.75" hidden="false" customHeight="false" outlineLevel="0" collapsed="false">
      <c r="A1193" s="56" t="n">
        <f aca="false">A1192+1</f>
        <v>36327</v>
      </c>
      <c r="B1193" s="28"/>
      <c r="C1193" s="56"/>
      <c r="D1193" s="28" t="n">
        <f aca="false">VLOOKUP($A1193,cash,D$4,FALSE())</f>
        <v>2.275</v>
      </c>
      <c r="E1193" s="28"/>
      <c r="G1193" s="73"/>
      <c r="H1193" s="73"/>
      <c r="I1193" s="73"/>
      <c r="J1193" s="73"/>
    </row>
    <row r="1194" customFormat="false" ht="12.75" hidden="false" customHeight="false" outlineLevel="0" collapsed="false">
      <c r="A1194" s="56" t="n">
        <f aca="false">A1193+1</f>
        <v>36328</v>
      </c>
      <c r="B1194" s="28"/>
      <c r="C1194" s="56"/>
      <c r="D1194" s="28" t="n">
        <f aca="false">VLOOKUP($A1194,cash,D$4,FALSE())</f>
        <v>2.24</v>
      </c>
      <c r="E1194" s="28"/>
      <c r="G1194" s="73"/>
      <c r="H1194" s="73"/>
      <c r="I1194" s="73"/>
      <c r="J1194" s="73"/>
    </row>
    <row r="1195" customFormat="false" ht="12.75" hidden="false" customHeight="false" outlineLevel="0" collapsed="false">
      <c r="A1195" s="56" t="n">
        <f aca="false">A1194+1</f>
        <v>36329</v>
      </c>
      <c r="B1195" s="28"/>
      <c r="C1195" s="56"/>
      <c r="D1195" s="28" t="n">
        <f aca="false">VLOOKUP($A1195,cash,D$4,FALSE())</f>
        <v>2.235</v>
      </c>
      <c r="E1195" s="28"/>
      <c r="G1195" s="73"/>
      <c r="H1195" s="73"/>
      <c r="I1195" s="73"/>
      <c r="J1195" s="73"/>
    </row>
    <row r="1196" customFormat="false" ht="12.75" hidden="false" customHeight="false" outlineLevel="0" collapsed="false">
      <c r="A1196" s="56" t="n">
        <f aca="false">A1195+1</f>
        <v>36330</v>
      </c>
      <c r="B1196" s="28"/>
      <c r="C1196" s="56"/>
      <c r="D1196" s="28" t="n">
        <f aca="false">VLOOKUP($A1196,cash,D$4,FALSE())</f>
        <v>2.235</v>
      </c>
      <c r="E1196" s="28"/>
      <c r="G1196" s="73"/>
      <c r="H1196" s="73"/>
      <c r="I1196" s="73"/>
      <c r="J1196" s="73"/>
    </row>
    <row r="1197" customFormat="false" ht="12.75" hidden="false" customHeight="false" outlineLevel="0" collapsed="false">
      <c r="A1197" s="56" t="n">
        <f aca="false">A1196+1</f>
        <v>36331</v>
      </c>
      <c r="B1197" s="28"/>
      <c r="C1197" s="56"/>
      <c r="D1197" s="28" t="n">
        <f aca="false">VLOOKUP($A1197,cash,D$4,FALSE())</f>
        <v>2.235</v>
      </c>
      <c r="E1197" s="28"/>
      <c r="G1197" s="73"/>
      <c r="H1197" s="73"/>
      <c r="I1197" s="73"/>
      <c r="J1197" s="73"/>
    </row>
    <row r="1198" customFormat="false" ht="12.75" hidden="false" customHeight="false" outlineLevel="0" collapsed="false">
      <c r="A1198" s="56" t="n">
        <f aca="false">A1197+1</f>
        <v>36332</v>
      </c>
      <c r="B1198" s="28"/>
      <c r="C1198" s="56"/>
      <c r="D1198" s="28" t="n">
        <f aca="false">VLOOKUP($A1198,cash,D$4,FALSE())</f>
        <v>2.215</v>
      </c>
      <c r="E1198" s="28"/>
      <c r="G1198" s="73"/>
      <c r="H1198" s="73"/>
      <c r="I1198" s="73"/>
      <c r="J1198" s="73"/>
    </row>
    <row r="1199" customFormat="false" ht="12.75" hidden="false" customHeight="false" outlineLevel="0" collapsed="false">
      <c r="A1199" s="56" t="n">
        <f aca="false">A1198+1</f>
        <v>36333</v>
      </c>
      <c r="B1199" s="28"/>
      <c r="C1199" s="56"/>
      <c r="D1199" s="28" t="n">
        <f aca="false">VLOOKUP($A1199,cash,D$4,FALSE())</f>
        <v>2.22</v>
      </c>
      <c r="E1199" s="28"/>
      <c r="G1199" s="73"/>
      <c r="H1199" s="73"/>
      <c r="I1199" s="73"/>
      <c r="J1199" s="73"/>
    </row>
    <row r="1200" customFormat="false" ht="12.75" hidden="false" customHeight="false" outlineLevel="0" collapsed="false">
      <c r="A1200" s="56" t="n">
        <f aca="false">A1199+1</f>
        <v>36334</v>
      </c>
      <c r="B1200" s="28"/>
      <c r="C1200" s="56"/>
      <c r="D1200" s="28" t="n">
        <f aca="false">VLOOKUP($A1200,cash,D$4,FALSE())</f>
        <v>2.245</v>
      </c>
      <c r="E1200" s="28"/>
      <c r="G1200" s="73"/>
      <c r="H1200" s="73"/>
      <c r="I1200" s="73"/>
      <c r="J1200" s="73"/>
    </row>
    <row r="1201" customFormat="false" ht="12.75" hidden="false" customHeight="false" outlineLevel="0" collapsed="false">
      <c r="A1201" s="56" t="n">
        <f aca="false">A1200+1</f>
        <v>36335</v>
      </c>
      <c r="B1201" s="28"/>
      <c r="C1201" s="56"/>
      <c r="D1201" s="28" t="n">
        <f aca="false">VLOOKUP($A1201,cash,D$4,FALSE())</f>
        <v>2.255</v>
      </c>
      <c r="E1201" s="28"/>
      <c r="G1201" s="73"/>
      <c r="H1201" s="73"/>
      <c r="I1201" s="73"/>
      <c r="J1201" s="73"/>
    </row>
    <row r="1202" customFormat="false" ht="12.75" hidden="false" customHeight="false" outlineLevel="0" collapsed="false">
      <c r="A1202" s="56" t="n">
        <f aca="false">A1201+1</f>
        <v>36336</v>
      </c>
      <c r="B1202" s="28"/>
      <c r="C1202" s="56"/>
      <c r="D1202" s="28" t="n">
        <f aca="false">VLOOKUP($A1202,cash,D$4,FALSE())</f>
        <v>2.27</v>
      </c>
      <c r="E1202" s="28"/>
      <c r="G1202" s="73"/>
      <c r="H1202" s="73"/>
      <c r="I1202" s="73"/>
      <c r="J1202" s="73"/>
    </row>
    <row r="1203" customFormat="false" ht="12.75" hidden="false" customHeight="false" outlineLevel="0" collapsed="false">
      <c r="A1203" s="56" t="n">
        <f aca="false">A1202+1</f>
        <v>36337</v>
      </c>
      <c r="B1203" s="28"/>
      <c r="C1203" s="56"/>
      <c r="D1203" s="28" t="n">
        <f aca="false">VLOOKUP($A1203,cash,D$4,FALSE())</f>
        <v>2.27</v>
      </c>
      <c r="E1203" s="28"/>
      <c r="G1203" s="73"/>
      <c r="H1203" s="73"/>
      <c r="I1203" s="73"/>
      <c r="J1203" s="73"/>
    </row>
    <row r="1204" customFormat="false" ht="12.75" hidden="false" customHeight="false" outlineLevel="0" collapsed="false">
      <c r="A1204" s="56" t="n">
        <f aca="false">A1203+1</f>
        <v>36338</v>
      </c>
      <c r="B1204" s="28"/>
      <c r="C1204" s="56"/>
      <c r="D1204" s="28" t="n">
        <f aca="false">VLOOKUP($A1204,cash,D$4,FALSE())</f>
        <v>2.27</v>
      </c>
      <c r="E1204" s="28"/>
      <c r="G1204" s="73"/>
      <c r="H1204" s="73"/>
      <c r="I1204" s="73"/>
      <c r="J1204" s="73"/>
    </row>
    <row r="1205" customFormat="false" ht="12.75" hidden="false" customHeight="false" outlineLevel="0" collapsed="false">
      <c r="A1205" s="56" t="n">
        <f aca="false">A1204+1</f>
        <v>36339</v>
      </c>
      <c r="B1205" s="28"/>
      <c r="C1205" s="56"/>
      <c r="D1205" s="28" t="n">
        <f aca="false">VLOOKUP($A1205,cash,D$4,FALSE())</f>
        <v>2.25</v>
      </c>
      <c r="E1205" s="28"/>
      <c r="G1205" s="73"/>
      <c r="H1205" s="73"/>
      <c r="I1205" s="73"/>
      <c r="J1205" s="73"/>
    </row>
    <row r="1206" customFormat="false" ht="12.75" hidden="false" customHeight="false" outlineLevel="0" collapsed="false">
      <c r="A1206" s="56" t="n">
        <f aca="false">A1205+1</f>
        <v>36340</v>
      </c>
      <c r="B1206" s="28"/>
      <c r="C1206" s="56"/>
      <c r="D1206" s="28" t="n">
        <f aca="false">VLOOKUP($A1206,cash,D$4,FALSE())</f>
        <v>2.315</v>
      </c>
      <c r="E1206" s="28"/>
      <c r="G1206" s="73"/>
      <c r="H1206" s="73"/>
      <c r="I1206" s="73"/>
      <c r="J1206" s="73"/>
    </row>
    <row r="1207" customFormat="false" ht="12.75" hidden="false" customHeight="false" outlineLevel="0" collapsed="false">
      <c r="A1207" s="56" t="n">
        <f aca="false">A1206+1</f>
        <v>36341</v>
      </c>
      <c r="B1207" s="28"/>
      <c r="C1207" s="56"/>
      <c r="D1207" s="28" t="n">
        <f aca="false">VLOOKUP($A1207,cash,D$4,FALSE())</f>
        <v>2.315</v>
      </c>
      <c r="E1207" s="28"/>
      <c r="G1207" s="73"/>
      <c r="H1207" s="73"/>
      <c r="I1207" s="73"/>
      <c r="J1207" s="73"/>
    </row>
    <row r="1208" customFormat="false" ht="12.75" hidden="false" customHeight="false" outlineLevel="0" collapsed="false">
      <c r="A1208" s="56"/>
      <c r="B1208" s="28"/>
      <c r="C1208" s="56"/>
      <c r="D1208" s="28"/>
      <c r="E1208" s="28"/>
      <c r="G1208" s="73"/>
      <c r="H1208" s="73"/>
    </row>
    <row r="1209" customFormat="false" ht="12.75" hidden="false" customHeight="false" outlineLevel="0" collapsed="false">
      <c r="A1209" s="56"/>
      <c r="B1209" s="28"/>
      <c r="C1209" s="56"/>
      <c r="D1209" s="28"/>
      <c r="E1209" s="28"/>
    </row>
    <row r="1210" customFormat="false" ht="12.75" hidden="false" customHeight="false" outlineLevel="0" collapsed="false">
      <c r="A1210" s="56"/>
      <c r="B1210" s="28"/>
      <c r="C1210" s="56"/>
      <c r="D1210" s="28"/>
      <c r="E1210" s="28"/>
    </row>
    <row r="1211" customFormat="false" ht="13.5" hidden="false" customHeight="false" outlineLevel="0" collapsed="false">
      <c r="A1211" s="56"/>
      <c r="B1211" s="28"/>
      <c r="C1211" s="56" t="n">
        <v>36342</v>
      </c>
      <c r="F1211" s="72" t="n">
        <f aca="false">VLOOKUP($C1211,index,2,FALSE())</f>
        <v>2.28</v>
      </c>
      <c r="H1211" s="73"/>
      <c r="I1211" s="73"/>
      <c r="J1211" s="73"/>
      <c r="K1211" s="75"/>
      <c r="L1211" s="75"/>
    </row>
    <row r="1212" customFormat="false" ht="13.5" hidden="false" customHeight="false" outlineLevel="0" collapsed="false">
      <c r="A1212" s="56" t="n">
        <f aca="false">C1211</f>
        <v>36342</v>
      </c>
      <c r="B1212" s="28"/>
      <c r="C1212" s="56"/>
      <c r="D1212" s="28" t="n">
        <f aca="false">VLOOKUP($A1212,cash,D$4,FALSE())</f>
        <v>2.285</v>
      </c>
      <c r="E1212" s="28"/>
      <c r="F1212" s="14" t="n">
        <f aca="false">IF(D1212&lt;F1211,F1211-D1212,0)</f>
        <v>0</v>
      </c>
      <c r="G1212" s="36" t="n">
        <f aca="false">IF(D1212&gt;F1211,D1212-F1211,0)</f>
        <v>0.00500000000000034</v>
      </c>
      <c r="H1212" s="73"/>
      <c r="I1212" s="73"/>
      <c r="J1212" s="73"/>
      <c r="K1212" s="75"/>
      <c r="L1212" s="75"/>
    </row>
    <row r="1213" customFormat="false" ht="12.75" hidden="false" customHeight="false" outlineLevel="0" collapsed="false">
      <c r="A1213" s="56" t="n">
        <f aca="false">A1212+1</f>
        <v>36343</v>
      </c>
      <c r="B1213" s="28"/>
      <c r="C1213" s="56"/>
      <c r="D1213" s="28" t="n">
        <f aca="false">VLOOKUP($A1213,cash,D$4,FALSE())</f>
        <v>2.265</v>
      </c>
      <c r="E1213" s="28"/>
      <c r="F1213" s="13" t="n">
        <f aca="false">IF(D1213&lt;F1211,F1211-D1213,0)</f>
        <v>0.0149999999999997</v>
      </c>
      <c r="G1213" s="41" t="n">
        <f aca="false">IF(D1213&gt;F1211,D1213-F1211,0)</f>
        <v>0</v>
      </c>
      <c r="H1213" s="73"/>
      <c r="I1213" s="73"/>
      <c r="J1213" s="73"/>
      <c r="K1213" s="75"/>
      <c r="L1213" s="75"/>
    </row>
    <row r="1214" customFormat="false" ht="12.75" hidden="false" customHeight="false" outlineLevel="0" collapsed="false">
      <c r="A1214" s="56" t="n">
        <f aca="false">A1213+1</f>
        <v>36344</v>
      </c>
      <c r="B1214" s="28"/>
      <c r="C1214" s="56"/>
      <c r="D1214" s="28" t="n">
        <f aca="false">VLOOKUP($A1214,cash,D$4,FALSE())</f>
        <v>2.265</v>
      </c>
      <c r="E1214" s="28"/>
      <c r="F1214" s="13" t="n">
        <f aca="false">IF(D1214&lt;F1211,F1211-D1214,0)</f>
        <v>0.0149999999999997</v>
      </c>
      <c r="G1214" s="41" t="n">
        <f aca="false">IF(D1214&gt;F1211,D1214-F1211,0)</f>
        <v>0</v>
      </c>
      <c r="H1214" s="73"/>
      <c r="I1214" s="73"/>
      <c r="J1214" s="73"/>
      <c r="K1214" s="75"/>
      <c r="L1214" s="75"/>
    </row>
    <row r="1215" customFormat="false" ht="12.75" hidden="false" customHeight="false" outlineLevel="0" collapsed="false">
      <c r="A1215" s="56" t="n">
        <f aca="false">A1214+1</f>
        <v>36345</v>
      </c>
      <c r="B1215" s="28"/>
      <c r="C1215" s="56"/>
      <c r="D1215" s="28" t="n">
        <f aca="false">VLOOKUP($A1215,cash,D$4,FALSE())</f>
        <v>2.265</v>
      </c>
      <c r="E1215" s="28"/>
      <c r="F1215" s="13" t="n">
        <f aca="false">IF(D1215&lt;F1211,F1211-D1215,0)</f>
        <v>0.0149999999999997</v>
      </c>
      <c r="G1215" s="41" t="n">
        <f aca="false">IF(D1215&gt;F1211,D1215-F1211,0)</f>
        <v>0</v>
      </c>
      <c r="H1215" s="73"/>
      <c r="I1215" s="73"/>
      <c r="J1215" s="73"/>
      <c r="K1215" s="75"/>
      <c r="L1215" s="75"/>
    </row>
    <row r="1216" customFormat="false" ht="12.75" hidden="false" customHeight="false" outlineLevel="0" collapsed="false">
      <c r="A1216" s="56" t="n">
        <f aca="false">A1215+1</f>
        <v>36346</v>
      </c>
      <c r="B1216" s="28"/>
      <c r="C1216" s="56"/>
      <c r="D1216" s="28" t="n">
        <f aca="false">VLOOKUP($A1216,cash,D$4,FALSE())</f>
        <v>2.265</v>
      </c>
      <c r="E1216" s="28"/>
      <c r="F1216" s="13" t="n">
        <f aca="false">IF(D1216&lt;F1211,F1211-D1216,0)</f>
        <v>0.0149999999999997</v>
      </c>
      <c r="G1216" s="41" t="n">
        <f aca="false">IF(D1216&gt;F1211,D1216-F1211,0)</f>
        <v>0</v>
      </c>
      <c r="H1216" s="73"/>
      <c r="I1216" s="73"/>
      <c r="J1216" s="73"/>
      <c r="K1216" s="75"/>
      <c r="L1216" s="75"/>
    </row>
    <row r="1217" customFormat="false" ht="12.75" hidden="false" customHeight="false" outlineLevel="0" collapsed="false">
      <c r="A1217" s="56" t="n">
        <f aca="false">A1216+1</f>
        <v>36347</v>
      </c>
      <c r="B1217" s="28"/>
      <c r="C1217" s="56"/>
      <c r="D1217" s="28" t="n">
        <f aca="false">VLOOKUP($A1217,cash,D$4,FALSE())</f>
        <v>2.28</v>
      </c>
      <c r="E1217" s="28"/>
      <c r="F1217" s="13" t="n">
        <f aca="false">IF(D1217&lt;F1211,F1211-D1217,0)</f>
        <v>0</v>
      </c>
      <c r="G1217" s="41" t="n">
        <f aca="false">IF(D1217&gt;F1211,D1217-F1211,0)</f>
        <v>0</v>
      </c>
      <c r="H1217" s="73"/>
      <c r="I1217" s="73"/>
      <c r="J1217" s="73"/>
      <c r="K1217" s="75"/>
      <c r="L1217" s="75"/>
    </row>
    <row r="1218" customFormat="false" ht="12.75" hidden="false" customHeight="false" outlineLevel="0" collapsed="false">
      <c r="A1218" s="56" t="n">
        <f aca="false">A1217+1</f>
        <v>36348</v>
      </c>
      <c r="B1218" s="28"/>
      <c r="C1218" s="56"/>
      <c r="D1218" s="28" t="n">
        <f aca="false">VLOOKUP($A1218,cash,D$4,FALSE())</f>
        <v>2.195</v>
      </c>
      <c r="E1218" s="28"/>
      <c r="F1218" s="13" t="n">
        <f aca="false">IF(D1218&lt;F1211,F1211-D1218,0)</f>
        <v>0.085</v>
      </c>
      <c r="G1218" s="41" t="n">
        <f aca="false">IF(D1218&gt;F1211,D1218-F1211,0)</f>
        <v>0</v>
      </c>
      <c r="H1218" s="73"/>
      <c r="I1218" s="73"/>
      <c r="J1218" s="73"/>
      <c r="K1218" s="75"/>
      <c r="L1218" s="75"/>
    </row>
    <row r="1219" customFormat="false" ht="12.75" hidden="false" customHeight="false" outlineLevel="0" collapsed="false">
      <c r="A1219" s="56" t="n">
        <f aca="false">A1218+1</f>
        <v>36349</v>
      </c>
      <c r="B1219" s="28"/>
      <c r="C1219" s="56"/>
      <c r="D1219" s="28" t="n">
        <f aca="false">VLOOKUP($A1219,cash,D$4,FALSE())</f>
        <v>2.19</v>
      </c>
      <c r="E1219" s="28"/>
      <c r="F1219" s="13" t="n">
        <f aca="false">IF(D1219&lt;F1211,F1211-D1219,0)</f>
        <v>0.0899999999999999</v>
      </c>
      <c r="G1219" s="41" t="n">
        <f aca="false">IF(D1219&gt;F1211,D1219-F1211,0)</f>
        <v>0</v>
      </c>
      <c r="H1219" s="73"/>
      <c r="I1219" s="73"/>
      <c r="J1219" s="73"/>
      <c r="K1219" s="75"/>
      <c r="L1219" s="75"/>
    </row>
    <row r="1220" customFormat="false" ht="12.75" hidden="false" customHeight="false" outlineLevel="0" collapsed="false">
      <c r="A1220" s="56" t="n">
        <f aca="false">A1219+1</f>
        <v>36350</v>
      </c>
      <c r="B1220" s="28"/>
      <c r="C1220" s="56"/>
      <c r="D1220" s="28" t="n">
        <f aca="false">VLOOKUP($A1220,cash,D$4,FALSE())</f>
        <v>2.15</v>
      </c>
      <c r="E1220" s="28"/>
      <c r="F1220" s="13" t="n">
        <f aca="false">IF(D1220&lt;F1211,F1211-D1220,0)</f>
        <v>0.13</v>
      </c>
      <c r="G1220" s="41" t="n">
        <f aca="false">IF(D1220&gt;F1211,D1220-F1211,0)</f>
        <v>0</v>
      </c>
      <c r="H1220" s="73"/>
      <c r="I1220" s="73"/>
      <c r="J1220" s="73"/>
      <c r="K1220" s="75"/>
      <c r="L1220" s="75"/>
    </row>
    <row r="1221" customFormat="false" ht="12.75" hidden="false" customHeight="false" outlineLevel="0" collapsed="false">
      <c r="A1221" s="56" t="n">
        <f aca="false">A1220+1</f>
        <v>36351</v>
      </c>
      <c r="B1221" s="28"/>
      <c r="C1221" s="56"/>
      <c r="D1221" s="28" t="n">
        <f aca="false">VLOOKUP($A1221,cash,D$4,FALSE())</f>
        <v>2.15</v>
      </c>
      <c r="E1221" s="28"/>
      <c r="F1221" s="13" t="n">
        <f aca="false">IF(D1221&lt;F1211,F1211-D1221,0)</f>
        <v>0.13</v>
      </c>
      <c r="G1221" s="41" t="n">
        <f aca="false">IF(D1221&gt;F1211,D1221-F1211,0)</f>
        <v>0</v>
      </c>
      <c r="H1221" s="73"/>
      <c r="I1221" s="73"/>
      <c r="J1221" s="73"/>
      <c r="K1221" s="75"/>
      <c r="L1221" s="75"/>
    </row>
    <row r="1222" customFormat="false" ht="12.75" hidden="false" customHeight="false" outlineLevel="0" collapsed="false">
      <c r="A1222" s="56" t="n">
        <f aca="false">A1221+1</f>
        <v>36352</v>
      </c>
      <c r="B1222" s="28"/>
      <c r="C1222" s="56"/>
      <c r="D1222" s="28" t="n">
        <f aca="false">VLOOKUP($A1222,cash,D$4,FALSE())</f>
        <v>2.15</v>
      </c>
      <c r="E1222" s="28"/>
      <c r="F1222" s="13" t="n">
        <f aca="false">IF(D1222&lt;F1211,F1211-D1222,0)</f>
        <v>0.13</v>
      </c>
      <c r="G1222" s="41" t="n">
        <f aca="false">IF(D1222&gt;F1211,D1222-F1211,0)</f>
        <v>0</v>
      </c>
      <c r="H1222" s="73"/>
      <c r="I1222" s="73"/>
      <c r="J1222" s="73"/>
      <c r="K1222" s="75"/>
      <c r="L1222" s="75"/>
    </row>
    <row r="1223" customFormat="false" ht="12.75" hidden="false" customHeight="false" outlineLevel="0" collapsed="false">
      <c r="A1223" s="56" t="n">
        <f aca="false">A1222+1</f>
        <v>36353</v>
      </c>
      <c r="B1223" s="28"/>
      <c r="C1223" s="56"/>
      <c r="D1223" s="28" t="n">
        <f aca="false">VLOOKUP($A1223,cash,D$4,FALSE())</f>
        <v>2.115</v>
      </c>
      <c r="E1223" s="28"/>
      <c r="F1223" s="13" t="n">
        <f aca="false">IF(D1223&lt;F1211,F1211-D1223,0)</f>
        <v>0.165</v>
      </c>
      <c r="G1223" s="41" t="n">
        <f aca="false">IF(D1223&gt;F1211,D1223-F1211,0)</f>
        <v>0</v>
      </c>
      <c r="H1223" s="73"/>
      <c r="I1223" s="73"/>
      <c r="J1223" s="73"/>
      <c r="K1223" s="75"/>
      <c r="L1223" s="75"/>
    </row>
    <row r="1224" customFormat="false" ht="12.75" hidden="false" customHeight="false" outlineLevel="0" collapsed="false">
      <c r="A1224" s="56" t="n">
        <f aca="false">A1223+1</f>
        <v>36354</v>
      </c>
      <c r="B1224" s="28"/>
      <c r="C1224" s="56"/>
      <c r="D1224" s="28" t="n">
        <f aca="false">VLOOKUP($A1224,cash,D$4,FALSE())</f>
        <v>2.135</v>
      </c>
      <c r="E1224" s="28"/>
      <c r="F1224" s="13" t="n">
        <f aca="false">IF(D1224&lt;F1211,F1211-D1224,0)</f>
        <v>0.145</v>
      </c>
      <c r="G1224" s="41" t="n">
        <f aca="false">IF(D1224&gt;F1211,D1224-F1211,0)</f>
        <v>0</v>
      </c>
      <c r="H1224" s="73"/>
      <c r="I1224" s="73"/>
      <c r="J1224" s="73"/>
      <c r="K1224" s="75"/>
      <c r="L1224" s="75"/>
    </row>
    <row r="1225" customFormat="false" ht="12.75" hidden="false" customHeight="false" outlineLevel="0" collapsed="false">
      <c r="A1225" s="56" t="n">
        <f aca="false">A1224+1</f>
        <v>36355</v>
      </c>
      <c r="B1225" s="28"/>
      <c r="C1225" s="56"/>
      <c r="D1225" s="28" t="n">
        <f aca="false">VLOOKUP($A1225,cash,D$4,FALSE())</f>
        <v>2.15</v>
      </c>
      <c r="E1225" s="28"/>
      <c r="F1225" s="13" t="n">
        <f aca="false">IF(D1225&lt;F1211,F1211-D1225,0)</f>
        <v>0.13</v>
      </c>
      <c r="G1225" s="41" t="n">
        <f aca="false">IF(D1225&gt;F1211,D1225-F1211,0)</f>
        <v>0</v>
      </c>
      <c r="H1225" s="73"/>
      <c r="I1225" s="73"/>
      <c r="J1225" s="73"/>
      <c r="K1225" s="75"/>
      <c r="L1225" s="75"/>
    </row>
    <row r="1226" customFormat="false" ht="12.75" hidden="false" customHeight="false" outlineLevel="0" collapsed="false">
      <c r="A1226" s="56" t="n">
        <f aca="false">A1225+1</f>
        <v>36356</v>
      </c>
      <c r="B1226" s="28"/>
      <c r="C1226" s="56"/>
      <c r="D1226" s="28" t="n">
        <f aca="false">VLOOKUP($A1226,cash,D$4,FALSE())</f>
        <v>2.13</v>
      </c>
      <c r="E1226" s="28"/>
      <c r="F1226" s="13" t="n">
        <f aca="false">IF(D1226&lt;F1211,F1211-D1226,0)</f>
        <v>0.15</v>
      </c>
      <c r="G1226" s="41" t="n">
        <f aca="false">IF(D1226&gt;F1211,D1226-F1211,0)</f>
        <v>0</v>
      </c>
      <c r="H1226" s="73"/>
      <c r="I1226" s="73"/>
      <c r="J1226" s="73"/>
      <c r="K1226" s="75"/>
      <c r="L1226" s="75"/>
    </row>
    <row r="1227" customFormat="false" ht="12.75" hidden="false" customHeight="false" outlineLevel="0" collapsed="false">
      <c r="A1227" s="56" t="n">
        <f aca="false">A1226+1</f>
        <v>36357</v>
      </c>
      <c r="B1227" s="28"/>
      <c r="C1227" s="56"/>
      <c r="D1227" s="28" t="n">
        <f aca="false">VLOOKUP($A1227,cash,D$4,FALSE())</f>
        <v>2.175</v>
      </c>
      <c r="E1227" s="28"/>
      <c r="F1227" s="13" t="n">
        <f aca="false">IF(D1227&lt;F1211,F1211-D1227,0)</f>
        <v>0.105</v>
      </c>
      <c r="G1227" s="41" t="n">
        <f aca="false">IF(D1227&gt;F1211,D1227-F1211,0)</f>
        <v>0</v>
      </c>
      <c r="H1227" s="73"/>
      <c r="I1227" s="73"/>
      <c r="J1227" s="73"/>
      <c r="K1227" s="75"/>
      <c r="L1227" s="75"/>
    </row>
    <row r="1228" customFormat="false" ht="12.75" hidden="false" customHeight="false" outlineLevel="0" collapsed="false">
      <c r="A1228" s="56" t="n">
        <f aca="false">A1227+1</f>
        <v>36358</v>
      </c>
      <c r="B1228" s="28"/>
      <c r="C1228" s="56"/>
      <c r="D1228" s="28" t="n">
        <f aca="false">VLOOKUP($A1228,cash,D$4,FALSE())</f>
        <v>2.175</v>
      </c>
      <c r="E1228" s="28"/>
      <c r="F1228" s="13" t="n">
        <f aca="false">IF(D1228&lt;F1211,F1211-D1228,0)</f>
        <v>0.105</v>
      </c>
      <c r="G1228" s="41" t="n">
        <f aca="false">IF(D1228&gt;F1211,D1228-F1211,0)</f>
        <v>0</v>
      </c>
      <c r="H1228" s="73"/>
      <c r="I1228" s="73"/>
      <c r="J1228" s="73"/>
    </row>
    <row r="1229" customFormat="false" ht="12.75" hidden="false" customHeight="false" outlineLevel="0" collapsed="false">
      <c r="A1229" s="56" t="n">
        <f aca="false">A1228+1</f>
        <v>36359</v>
      </c>
      <c r="B1229" s="28"/>
      <c r="C1229" s="56"/>
      <c r="D1229" s="28" t="n">
        <f aca="false">VLOOKUP($A1229,cash,D$4,FALSE())</f>
        <v>2.175</v>
      </c>
      <c r="E1229" s="28"/>
      <c r="F1229" s="13" t="n">
        <f aca="false">IF(D1229&lt;F1211,F1211-D1229,0)</f>
        <v>0.105</v>
      </c>
      <c r="G1229" s="41" t="n">
        <f aca="false">IF(D1229&gt;F1211,D1229-F1211,0)</f>
        <v>0</v>
      </c>
      <c r="H1229" s="73"/>
      <c r="I1229" s="73"/>
      <c r="J1229" s="73"/>
    </row>
    <row r="1230" customFormat="false" ht="12.75" hidden="false" customHeight="false" outlineLevel="0" collapsed="false">
      <c r="A1230" s="56" t="n">
        <f aca="false">A1229+1</f>
        <v>36360</v>
      </c>
      <c r="B1230" s="28"/>
      <c r="C1230" s="56"/>
      <c r="D1230" s="28" t="n">
        <f aca="false">VLOOKUP($A1230,cash,D$4,FALSE())</f>
        <v>2.185</v>
      </c>
      <c r="E1230" s="28"/>
      <c r="F1230" s="13" t="n">
        <f aca="false">IF(D1230&lt;F1211,F1211-D1230,0)</f>
        <v>0.0949999999999998</v>
      </c>
      <c r="G1230" s="41" t="n">
        <f aca="false">IF(D1230&gt;F1211,D1230-F1211,0)</f>
        <v>0</v>
      </c>
      <c r="H1230" s="73"/>
      <c r="I1230" s="73"/>
      <c r="J1230" s="73"/>
    </row>
    <row r="1231" customFormat="false" ht="12.75" hidden="false" customHeight="false" outlineLevel="0" collapsed="false">
      <c r="A1231" s="56" t="n">
        <f aca="false">A1230+1</f>
        <v>36361</v>
      </c>
      <c r="B1231" s="28"/>
      <c r="C1231" s="56"/>
      <c r="D1231" s="28" t="n">
        <f aca="false">VLOOKUP($A1231,cash,D$4,FALSE())</f>
        <v>2.23</v>
      </c>
      <c r="E1231" s="28"/>
      <c r="F1231" s="13" t="n">
        <f aca="false">IF(D1231&lt;F1211,F1211-D1231,0)</f>
        <v>0.0499999999999998</v>
      </c>
      <c r="G1231" s="41" t="n">
        <f aca="false">IF(D1231&gt;F1211,D1231-F1211,0)</f>
        <v>0</v>
      </c>
      <c r="H1231" s="73"/>
      <c r="I1231" s="73"/>
      <c r="J1231" s="73"/>
    </row>
    <row r="1232" customFormat="false" ht="12.75" hidden="false" customHeight="false" outlineLevel="0" collapsed="false">
      <c r="A1232" s="56" t="n">
        <f aca="false">A1231+1</f>
        <v>36362</v>
      </c>
      <c r="B1232" s="28"/>
      <c r="C1232" s="56"/>
      <c r="D1232" s="28" t="n">
        <f aca="false">VLOOKUP($A1232,cash,D$4,FALSE())</f>
        <v>2.245</v>
      </c>
      <c r="E1232" s="28"/>
      <c r="F1232" s="13" t="n">
        <f aca="false">IF(D1232&lt;F1211,F1211-D1232,0)</f>
        <v>0.0349999999999997</v>
      </c>
      <c r="G1232" s="41" t="n">
        <f aca="false">IF(D1232&gt;F1211,D1232-F1211,0)</f>
        <v>0</v>
      </c>
      <c r="H1232" s="73"/>
      <c r="I1232" s="73"/>
      <c r="J1232" s="73"/>
    </row>
    <row r="1233" customFormat="false" ht="12.75" hidden="false" customHeight="false" outlineLevel="0" collapsed="false">
      <c r="A1233" s="56" t="n">
        <f aca="false">A1232+1</f>
        <v>36363</v>
      </c>
      <c r="B1233" s="28"/>
      <c r="C1233" s="56"/>
      <c r="D1233" s="28" t="n">
        <f aca="false">VLOOKUP($A1233,cash,D$4,FALSE())</f>
        <v>2.315</v>
      </c>
      <c r="E1233" s="28"/>
      <c r="F1233" s="13" t="n">
        <f aca="false">IF(D1233&lt;F1211,F1211-D1233,0)</f>
        <v>0</v>
      </c>
      <c r="G1233" s="41" t="n">
        <f aca="false">IF(D1233&gt;F1211,D1233-F1211,0)</f>
        <v>0.0350000000000001</v>
      </c>
      <c r="H1233" s="73"/>
      <c r="I1233" s="73"/>
      <c r="J1233" s="73"/>
    </row>
    <row r="1234" customFormat="false" ht="12.75" hidden="false" customHeight="false" outlineLevel="0" collapsed="false">
      <c r="A1234" s="56" t="n">
        <f aca="false">A1233+1</f>
        <v>36364</v>
      </c>
      <c r="B1234" s="28"/>
      <c r="C1234" s="56"/>
      <c r="D1234" s="28" t="n">
        <f aca="false">VLOOKUP($A1234,cash,D$4,FALSE())</f>
        <v>2.43</v>
      </c>
      <c r="E1234" s="28"/>
      <c r="F1234" s="13" t="n">
        <f aca="false">IF(D1234&lt;F1211,F1211-D1234,0)</f>
        <v>0</v>
      </c>
      <c r="G1234" s="41" t="n">
        <f aca="false">IF(D1234&gt;F1211,D1234-F1211,0)</f>
        <v>0.15</v>
      </c>
      <c r="H1234" s="73"/>
      <c r="I1234" s="73"/>
      <c r="J1234" s="73"/>
    </row>
    <row r="1235" customFormat="false" ht="12.75" hidden="false" customHeight="false" outlineLevel="0" collapsed="false">
      <c r="A1235" s="56" t="n">
        <f aca="false">A1234+1</f>
        <v>36365</v>
      </c>
      <c r="B1235" s="28"/>
      <c r="C1235" s="56"/>
      <c r="D1235" s="28" t="n">
        <f aca="false">VLOOKUP($A1235,cash,D$4,FALSE())</f>
        <v>2.43</v>
      </c>
      <c r="E1235" s="28"/>
      <c r="F1235" s="13" t="n">
        <f aca="false">IF(D1235&lt;F1211,F1211-D1235,0)</f>
        <v>0</v>
      </c>
      <c r="G1235" s="41" t="n">
        <f aca="false">IF(D1235&gt;F1211,D1235-F1211,0)</f>
        <v>0.15</v>
      </c>
      <c r="H1235" s="73"/>
      <c r="I1235" s="73"/>
      <c r="J1235" s="73"/>
    </row>
    <row r="1236" customFormat="false" ht="12.75" hidden="false" customHeight="false" outlineLevel="0" collapsed="false">
      <c r="A1236" s="56" t="n">
        <f aca="false">A1235+1</f>
        <v>36366</v>
      </c>
      <c r="B1236" s="28"/>
      <c r="C1236" s="56"/>
      <c r="D1236" s="28" t="n">
        <f aca="false">VLOOKUP($A1236,cash,D$4,FALSE())</f>
        <v>2.43</v>
      </c>
      <c r="E1236" s="28"/>
      <c r="F1236" s="13" t="n">
        <f aca="false">IF(D1236&lt;F1211,F1211-D1236,0)</f>
        <v>0</v>
      </c>
      <c r="G1236" s="41" t="n">
        <f aca="false">IF(D1236&gt;F1211,D1236-F1211,0)</f>
        <v>0.15</v>
      </c>
      <c r="H1236" s="73"/>
      <c r="I1236" s="73"/>
      <c r="J1236" s="73"/>
    </row>
    <row r="1237" customFormat="false" ht="12.75" hidden="false" customHeight="false" outlineLevel="0" collapsed="false">
      <c r="A1237" s="56" t="n">
        <f aca="false">A1236+1</f>
        <v>36367</v>
      </c>
      <c r="B1237" s="28"/>
      <c r="C1237" s="56"/>
      <c r="D1237" s="28" t="n">
        <f aca="false">VLOOKUP($A1237,cash,D$4,FALSE())</f>
        <v>2.54</v>
      </c>
      <c r="E1237" s="28"/>
      <c r="F1237" s="13" t="n">
        <f aca="false">IF(D1237&lt;F1211,F1211-D1237,0)</f>
        <v>0</v>
      </c>
      <c r="G1237" s="41" t="n">
        <f aca="false">IF(D1237&gt;F1211,D1237-F1211,0)</f>
        <v>0.26</v>
      </c>
      <c r="H1237" s="73"/>
      <c r="I1237" s="73"/>
      <c r="J1237" s="73"/>
    </row>
    <row r="1238" customFormat="false" ht="12.75" hidden="false" customHeight="false" outlineLevel="0" collapsed="false">
      <c r="A1238" s="56" t="n">
        <f aca="false">A1237+1</f>
        <v>36368</v>
      </c>
      <c r="B1238" s="82"/>
      <c r="C1238" s="56"/>
      <c r="D1238" s="28" t="n">
        <f aca="false">VLOOKUP($A1238,cash,D$4,FALSE())</f>
        <v>2.545</v>
      </c>
      <c r="E1238" s="28"/>
      <c r="F1238" s="13" t="n">
        <f aca="false">IF(D1238&lt;F1211,F1211-D1238,0)</f>
        <v>0</v>
      </c>
      <c r="G1238" s="41" t="n">
        <f aca="false">IF(D1238&gt;F1211,D1238-F1211,0)</f>
        <v>0.265</v>
      </c>
      <c r="H1238" s="73"/>
      <c r="I1238" s="73"/>
      <c r="J1238" s="73"/>
    </row>
    <row r="1239" customFormat="false" ht="12.75" hidden="false" customHeight="false" outlineLevel="0" collapsed="false">
      <c r="A1239" s="56" t="n">
        <f aca="false">A1238+1</f>
        <v>36369</v>
      </c>
      <c r="B1239" s="82"/>
      <c r="C1239" s="56"/>
      <c r="D1239" s="28" t="n">
        <f aca="false">VLOOKUP($A1239,cash,D$4,FALSE())</f>
        <v>2.575</v>
      </c>
      <c r="E1239" s="28"/>
      <c r="F1239" s="13" t="n">
        <f aca="false">IF(D1239&lt;F1211,F1211-D1239,0)</f>
        <v>0</v>
      </c>
      <c r="G1239" s="41" t="n">
        <f aca="false">IF(D1239&gt;F1211,D1239-F1211,0)</f>
        <v>0.295</v>
      </c>
      <c r="H1239" s="73"/>
      <c r="I1239" s="73"/>
      <c r="J1239" s="73"/>
    </row>
    <row r="1240" customFormat="false" ht="12.75" hidden="false" customHeight="false" outlineLevel="0" collapsed="false">
      <c r="A1240" s="56" t="n">
        <f aca="false">A1239+1</f>
        <v>36370</v>
      </c>
      <c r="B1240" s="82"/>
      <c r="C1240" s="56"/>
      <c r="D1240" s="28" t="n">
        <f aca="false">VLOOKUP($A1240,cash,D$4,FALSE())</f>
        <v>2.665</v>
      </c>
      <c r="E1240" s="28"/>
      <c r="F1240" s="13" t="n">
        <f aca="false">IF(D1240&lt;F1211,F1211-D1240,0)</f>
        <v>0</v>
      </c>
      <c r="G1240" s="41" t="n">
        <f aca="false">IF(D1240&gt;F1211,D1240-F1211,0)</f>
        <v>0.385</v>
      </c>
      <c r="H1240" s="73"/>
      <c r="I1240" s="73"/>
      <c r="J1240" s="73"/>
    </row>
    <row r="1241" customFormat="false" ht="12.75" hidden="false" customHeight="false" outlineLevel="0" collapsed="false">
      <c r="A1241" s="56" t="n">
        <f aca="false">A1240+1</f>
        <v>36371</v>
      </c>
      <c r="B1241" s="82"/>
      <c r="C1241" s="56"/>
      <c r="D1241" s="28" t="n">
        <f aca="false">VLOOKUP($A1241,cash,D$4,FALSE())</f>
        <v>2.55</v>
      </c>
      <c r="E1241" s="28"/>
      <c r="F1241" s="13" t="n">
        <f aca="false">IF(D1241&lt;F1211,F1211-D1241,0)</f>
        <v>0</v>
      </c>
      <c r="G1241" s="41" t="n">
        <f aca="false">IF(D1241&gt;F1211,D1241-F1211,0)</f>
        <v>0.27</v>
      </c>
      <c r="H1241" s="73"/>
      <c r="I1241" s="73"/>
      <c r="J1241" s="73"/>
    </row>
    <row r="1242" customFormat="false" ht="13.5" hidden="false" customHeight="false" outlineLevel="0" collapsed="false">
      <c r="A1242" s="56" t="n">
        <f aca="false">A1241+1</f>
        <v>36372</v>
      </c>
      <c r="B1242" s="82"/>
      <c r="C1242" s="56"/>
      <c r="D1242" s="28" t="n">
        <f aca="false">VLOOKUP($A1242,cash,D$4,FALSE())</f>
        <v>2.55</v>
      </c>
      <c r="E1242" s="28"/>
      <c r="F1242" s="78" t="n">
        <f aca="false">IF(D1242&lt;F1211,F1211-D1242,0)</f>
        <v>0</v>
      </c>
      <c r="G1242" s="79" t="n">
        <f aca="false">IF(D1242&gt;F1211,D1242-F1211,0)</f>
        <v>0.27</v>
      </c>
      <c r="H1242" s="73"/>
      <c r="I1242" s="73"/>
      <c r="J1242" s="73"/>
    </row>
    <row r="1243" customFormat="false" ht="13.5" hidden="false" customHeight="false" outlineLevel="0" collapsed="false">
      <c r="A1243" s="56"/>
      <c r="B1243" s="28"/>
      <c r="C1243" s="56"/>
      <c r="D1243" s="28"/>
      <c r="E1243" s="28"/>
      <c r="F1243" s="72" t="n">
        <f aca="false">AVERAGE(F1212:F1242)</f>
        <v>0.0551612903225805</v>
      </c>
      <c r="G1243" s="72" t="n">
        <f aca="false">AVERAGE(G1212:G1242)</f>
        <v>0.0720967741935485</v>
      </c>
    </row>
    <row r="1244" customFormat="false" ht="12.75" hidden="false" customHeight="false" outlineLevel="0" collapsed="false">
      <c r="A1244" s="56"/>
      <c r="B1244" s="28"/>
      <c r="C1244" s="56"/>
      <c r="D1244" s="28"/>
      <c r="E1244" s="28"/>
    </row>
    <row r="1245" customFormat="false" ht="12.75" hidden="false" customHeight="false" outlineLevel="0" collapsed="false">
      <c r="A1245" s="56"/>
      <c r="B1245" s="28"/>
      <c r="C1245" s="56"/>
      <c r="D1245" s="28"/>
      <c r="E1245" s="28"/>
    </row>
    <row r="1246" customFormat="false" ht="13.5" hidden="false" customHeight="false" outlineLevel="0" collapsed="false">
      <c r="A1246" s="56"/>
      <c r="B1246" s="28"/>
      <c r="C1246" s="56" t="n">
        <v>36373</v>
      </c>
      <c r="F1246" s="72" t="n">
        <f aca="false">VLOOKUP($C1246,index,2,FALSE())</f>
        <v>2.62</v>
      </c>
      <c r="H1246" s="73"/>
      <c r="I1246" s="73"/>
      <c r="J1246" s="73"/>
      <c r="K1246" s="75"/>
      <c r="L1246" s="75"/>
    </row>
    <row r="1247" customFormat="false" ht="13.5" hidden="false" customHeight="false" outlineLevel="0" collapsed="false">
      <c r="A1247" s="56" t="n">
        <f aca="false">C1246</f>
        <v>36373</v>
      </c>
      <c r="B1247" s="28"/>
      <c r="C1247" s="56"/>
      <c r="D1247" s="28" t="n">
        <f aca="false">VLOOKUP($A1247,cash,D$4,FALSE())</f>
        <v>2.55</v>
      </c>
      <c r="E1247" s="28"/>
      <c r="F1247" s="14" t="n">
        <f aca="false">IF(D1247&lt;F1246,F1246-D1247,0)</f>
        <v>0.0700000000000003</v>
      </c>
      <c r="G1247" s="36" t="n">
        <f aca="false">IF(D1247&gt;F1246,D1247-F1246,0)</f>
        <v>0</v>
      </c>
      <c r="H1247" s="73"/>
      <c r="I1247" s="73"/>
      <c r="J1247" s="73"/>
      <c r="K1247" s="75"/>
      <c r="L1247" s="75"/>
    </row>
    <row r="1248" customFormat="false" ht="12.75" hidden="false" customHeight="false" outlineLevel="0" collapsed="false">
      <c r="A1248" s="56" t="n">
        <f aca="false">A1247+1</f>
        <v>36374</v>
      </c>
      <c r="B1248" s="28"/>
      <c r="C1248" s="56"/>
      <c r="D1248" s="28" t="n">
        <f aca="false">VLOOKUP($A1248,cash,D$4,FALSE())</f>
        <v>2.515</v>
      </c>
      <c r="E1248" s="28"/>
      <c r="F1248" s="13" t="n">
        <f aca="false">IF(D1248&lt;F1246,F1246-D1248,0)</f>
        <v>0.105</v>
      </c>
      <c r="G1248" s="41" t="n">
        <f aca="false">IF(D1248&gt;F1246,D1248-F1246,0)</f>
        <v>0</v>
      </c>
      <c r="H1248" s="73"/>
      <c r="I1248" s="73"/>
      <c r="J1248" s="73"/>
    </row>
    <row r="1249" customFormat="false" ht="12.75" hidden="false" customHeight="false" outlineLevel="0" collapsed="false">
      <c r="A1249" s="56" t="n">
        <f aca="false">A1248+1</f>
        <v>36375</v>
      </c>
      <c r="B1249" s="28"/>
      <c r="C1249" s="56"/>
      <c r="D1249" s="28" t="n">
        <f aca="false">VLOOKUP($A1249,cash,D$4,FALSE())</f>
        <v>2.6</v>
      </c>
      <c r="E1249" s="28"/>
      <c r="F1249" s="13" t="n">
        <f aca="false">IF(D1249&lt;F1246,F1246-D1249,0)</f>
        <v>0.02</v>
      </c>
      <c r="G1249" s="41" t="n">
        <f aca="false">IF(D1249&gt;F1246,D1249-F1246,0)</f>
        <v>0</v>
      </c>
      <c r="H1249" s="73"/>
      <c r="I1249" s="73"/>
      <c r="J1249" s="73"/>
    </row>
    <row r="1250" customFormat="false" ht="12.75" hidden="false" customHeight="false" outlineLevel="0" collapsed="false">
      <c r="A1250" s="56" t="n">
        <f aca="false">A1249+1</f>
        <v>36376</v>
      </c>
      <c r="B1250" s="28"/>
      <c r="C1250" s="56"/>
      <c r="D1250" s="28" t="n">
        <f aca="false">VLOOKUP($A1250,cash,D$4,FALSE())</f>
        <v>2.635</v>
      </c>
      <c r="E1250" s="28"/>
      <c r="F1250" s="13" t="n">
        <f aca="false">IF(D1250&lt;F1246,F1246-D1250,0)</f>
        <v>0</v>
      </c>
      <c r="G1250" s="41" t="n">
        <f aca="false">IF(D1250&gt;F1246,D1250-F1246,0)</f>
        <v>0.0149999999999997</v>
      </c>
      <c r="H1250" s="73"/>
      <c r="I1250" s="73"/>
      <c r="J1250" s="73"/>
    </row>
    <row r="1251" customFormat="false" ht="12.75" hidden="false" customHeight="false" outlineLevel="0" collapsed="false">
      <c r="A1251" s="56" t="n">
        <f aca="false">A1250+1</f>
        <v>36377</v>
      </c>
      <c r="B1251" s="28"/>
      <c r="C1251" s="56"/>
      <c r="D1251" s="28" t="n">
        <f aca="false">VLOOKUP($A1251,cash,D$4,FALSE())</f>
        <v>2.655</v>
      </c>
      <c r="E1251" s="28"/>
      <c r="F1251" s="13" t="n">
        <f aca="false">IF(D1251&lt;F1246,F1246-D1251,0)</f>
        <v>0</v>
      </c>
      <c r="G1251" s="41" t="n">
        <f aca="false">IF(D1251&gt;F1246,D1251-F1246,0)</f>
        <v>0.0349999999999997</v>
      </c>
      <c r="H1251" s="73"/>
      <c r="I1251" s="73"/>
      <c r="J1251" s="73"/>
    </row>
    <row r="1252" customFormat="false" ht="12.75" hidden="false" customHeight="false" outlineLevel="0" collapsed="false">
      <c r="A1252" s="56" t="n">
        <f aca="false">A1251+1</f>
        <v>36378</v>
      </c>
      <c r="B1252" s="28"/>
      <c r="C1252" s="56"/>
      <c r="D1252" s="28" t="n">
        <f aca="false">VLOOKUP($A1252,cash,D$4,FALSE())</f>
        <v>2.685</v>
      </c>
      <c r="E1252" s="28"/>
      <c r="F1252" s="13" t="n">
        <f aca="false">IF(D1252&lt;F1246,F1246-D1252,0)</f>
        <v>0</v>
      </c>
      <c r="G1252" s="41" t="n">
        <f aca="false">IF(D1252&gt;F1246,D1252-F1246,0)</f>
        <v>0.065</v>
      </c>
      <c r="H1252" s="73"/>
      <c r="I1252" s="73"/>
      <c r="J1252" s="73"/>
    </row>
    <row r="1253" customFormat="false" ht="12.75" hidden="false" customHeight="false" outlineLevel="0" collapsed="false">
      <c r="A1253" s="56" t="n">
        <f aca="false">A1252+1</f>
        <v>36379</v>
      </c>
      <c r="B1253" s="28"/>
      <c r="C1253" s="56"/>
      <c r="D1253" s="28" t="n">
        <f aca="false">VLOOKUP($A1253,cash,D$4,FALSE())</f>
        <v>2.685</v>
      </c>
      <c r="E1253" s="28"/>
      <c r="F1253" s="13" t="n">
        <f aca="false">IF(D1253&lt;F1246,F1246-D1253,0)</f>
        <v>0</v>
      </c>
      <c r="G1253" s="41" t="n">
        <f aca="false">IF(D1253&gt;F1246,D1253-F1246,0)</f>
        <v>0.065</v>
      </c>
      <c r="H1253" s="73"/>
      <c r="I1253" s="73"/>
      <c r="J1253" s="73"/>
    </row>
    <row r="1254" customFormat="false" ht="12.75" hidden="false" customHeight="false" outlineLevel="0" collapsed="false">
      <c r="A1254" s="56" t="n">
        <f aca="false">A1253+1</f>
        <v>36380</v>
      </c>
      <c r="B1254" s="28"/>
      <c r="C1254" s="56"/>
      <c r="D1254" s="28" t="n">
        <f aca="false">VLOOKUP($A1254,cash,D$4,FALSE())</f>
        <v>2.685</v>
      </c>
      <c r="E1254" s="28"/>
      <c r="F1254" s="13" t="n">
        <f aca="false">IF(D1254&lt;F1246,F1246-D1254,0)</f>
        <v>0</v>
      </c>
      <c r="G1254" s="41" t="n">
        <f aca="false">IF(D1254&gt;F1246,D1254-F1246,0)</f>
        <v>0.065</v>
      </c>
      <c r="H1254" s="73"/>
      <c r="I1254" s="73"/>
      <c r="J1254" s="73"/>
    </row>
    <row r="1255" customFormat="false" ht="12.75" hidden="false" customHeight="false" outlineLevel="0" collapsed="false">
      <c r="A1255" s="56" t="n">
        <f aca="false">A1254+1</f>
        <v>36381</v>
      </c>
      <c r="B1255" s="28"/>
      <c r="C1255" s="56"/>
      <c r="D1255" s="28" t="n">
        <f aca="false">VLOOKUP($A1255,cash,D$4,FALSE())</f>
        <v>2.72</v>
      </c>
      <c r="E1255" s="28"/>
      <c r="F1255" s="13" t="n">
        <f aca="false">IF(D1255&lt;F1246,F1246-D1255,0)</f>
        <v>0</v>
      </c>
      <c r="G1255" s="41" t="n">
        <f aca="false">IF(D1255&gt;F1246,D1255-F1246,0)</f>
        <v>0.1</v>
      </c>
      <c r="H1255" s="73"/>
      <c r="I1255" s="73"/>
      <c r="J1255" s="73"/>
    </row>
    <row r="1256" customFormat="false" ht="12.75" hidden="false" customHeight="false" outlineLevel="0" collapsed="false">
      <c r="A1256" s="56" t="n">
        <f aca="false">A1255+1</f>
        <v>36382</v>
      </c>
      <c r="B1256" s="28"/>
      <c r="C1256" s="56"/>
      <c r="D1256" s="28" t="n">
        <f aca="false">VLOOKUP($A1256,cash,D$4,FALSE())</f>
        <v>2.77</v>
      </c>
      <c r="E1256" s="28"/>
      <c r="F1256" s="13" t="n">
        <f aca="false">IF(D1256&lt;F1246,F1246-D1256,0)</f>
        <v>0</v>
      </c>
      <c r="G1256" s="41" t="n">
        <f aca="false">IF(D1256&gt;F1246,D1256-F1246,0)</f>
        <v>0.15</v>
      </c>
      <c r="H1256" s="73"/>
      <c r="I1256" s="73"/>
      <c r="J1256" s="73"/>
    </row>
    <row r="1257" customFormat="false" ht="12.75" hidden="false" customHeight="false" outlineLevel="0" collapsed="false">
      <c r="A1257" s="56" t="n">
        <f aca="false">A1256+1</f>
        <v>36383</v>
      </c>
      <c r="B1257" s="28"/>
      <c r="C1257" s="56"/>
      <c r="D1257" s="28" t="n">
        <f aca="false">VLOOKUP($A1257,cash,D$4,FALSE())</f>
        <v>2.785</v>
      </c>
      <c r="E1257" s="28"/>
      <c r="F1257" s="13" t="n">
        <f aca="false">IF(D1257&lt;F1246,F1246-D1257,0)</f>
        <v>0</v>
      </c>
      <c r="G1257" s="41" t="n">
        <f aca="false">IF(D1257&gt;F1246,D1257-F1246,0)</f>
        <v>0.165</v>
      </c>
      <c r="H1257" s="73"/>
      <c r="I1257" s="73"/>
      <c r="J1257" s="73"/>
    </row>
    <row r="1258" customFormat="false" ht="12.75" hidden="false" customHeight="false" outlineLevel="0" collapsed="false">
      <c r="A1258" s="56" t="n">
        <f aca="false">A1257+1</f>
        <v>36384</v>
      </c>
      <c r="B1258" s="28"/>
      <c r="C1258" s="56"/>
      <c r="D1258" s="28" t="n">
        <f aca="false">VLOOKUP($A1258,cash,D$4,FALSE())</f>
        <v>2.75</v>
      </c>
      <c r="E1258" s="28"/>
      <c r="F1258" s="13" t="n">
        <f aca="false">IF(D1258&lt;F1246,F1246-D1258,0)</f>
        <v>0</v>
      </c>
      <c r="G1258" s="41" t="n">
        <f aca="false">IF(D1258&gt;F1246,D1258-F1246,0)</f>
        <v>0.13</v>
      </c>
      <c r="H1258" s="73"/>
      <c r="I1258" s="73"/>
      <c r="J1258" s="73"/>
    </row>
    <row r="1259" customFormat="false" ht="12.75" hidden="false" customHeight="false" outlineLevel="0" collapsed="false">
      <c r="A1259" s="56" t="n">
        <f aca="false">A1258+1</f>
        <v>36385</v>
      </c>
      <c r="B1259" s="28"/>
      <c r="C1259" s="56"/>
      <c r="D1259" s="28" t="n">
        <f aca="false">VLOOKUP($A1259,cash,D$4,FALSE())</f>
        <v>2.71</v>
      </c>
      <c r="E1259" s="28"/>
      <c r="F1259" s="13" t="n">
        <f aca="false">IF(D1259&lt;F1246,F1246-D1259,0)</f>
        <v>0</v>
      </c>
      <c r="G1259" s="41" t="n">
        <f aca="false">IF(D1259&gt;F1246,D1259-F1246,0)</f>
        <v>0.0899999999999999</v>
      </c>
      <c r="H1259" s="73"/>
      <c r="I1259" s="73"/>
      <c r="J1259" s="73"/>
    </row>
    <row r="1260" customFormat="false" ht="12.75" hidden="false" customHeight="false" outlineLevel="0" collapsed="false">
      <c r="A1260" s="56" t="n">
        <f aca="false">A1259+1</f>
        <v>36386</v>
      </c>
      <c r="B1260" s="28"/>
      <c r="C1260" s="56"/>
      <c r="D1260" s="28" t="n">
        <f aca="false">VLOOKUP($A1260,cash,D$4,FALSE())</f>
        <v>2.71</v>
      </c>
      <c r="E1260" s="28"/>
      <c r="F1260" s="13" t="n">
        <f aca="false">IF(D1260&lt;F1246,F1246-D1260,0)</f>
        <v>0</v>
      </c>
      <c r="G1260" s="41" t="n">
        <f aca="false">IF(D1260&gt;F1246,D1260-F1246,0)</f>
        <v>0.0899999999999999</v>
      </c>
      <c r="H1260" s="73"/>
      <c r="I1260" s="73"/>
      <c r="J1260" s="73"/>
    </row>
    <row r="1261" customFormat="false" ht="12.75" hidden="false" customHeight="false" outlineLevel="0" collapsed="false">
      <c r="A1261" s="56" t="n">
        <f aca="false">A1260+1</f>
        <v>36387</v>
      </c>
      <c r="B1261" s="28"/>
      <c r="C1261" s="56"/>
      <c r="D1261" s="28" t="n">
        <f aca="false">VLOOKUP($A1261,cash,D$4,FALSE())</f>
        <v>2.71</v>
      </c>
      <c r="E1261" s="28"/>
      <c r="F1261" s="13" t="n">
        <f aca="false">IF(D1261&lt;F1246,F1246-D1261,0)</f>
        <v>0</v>
      </c>
      <c r="G1261" s="41" t="n">
        <f aca="false">IF(D1261&gt;F1246,D1261-F1246,0)</f>
        <v>0.0899999999999999</v>
      </c>
      <c r="H1261" s="73"/>
      <c r="I1261" s="73"/>
      <c r="J1261" s="73"/>
    </row>
    <row r="1262" customFormat="false" ht="12.75" hidden="false" customHeight="false" outlineLevel="0" collapsed="false">
      <c r="A1262" s="56" t="n">
        <f aca="false">A1261+1</f>
        <v>36388</v>
      </c>
      <c r="B1262" s="28"/>
      <c r="C1262" s="56"/>
      <c r="D1262" s="28" t="n">
        <f aca="false">VLOOKUP($A1262,cash,D$4,FALSE())</f>
        <v>2.73</v>
      </c>
      <c r="E1262" s="28"/>
      <c r="F1262" s="13" t="n">
        <f aca="false">IF(D1262&lt;F1246,F1246-D1262,0)</f>
        <v>0</v>
      </c>
      <c r="G1262" s="41" t="n">
        <f aca="false">IF(D1262&gt;F1246,D1262-F1246,0)</f>
        <v>0.11</v>
      </c>
      <c r="H1262" s="73"/>
      <c r="I1262" s="73"/>
      <c r="J1262" s="73"/>
    </row>
    <row r="1263" customFormat="false" ht="12.75" hidden="false" customHeight="false" outlineLevel="0" collapsed="false">
      <c r="A1263" s="56" t="n">
        <f aca="false">A1262+1</f>
        <v>36389</v>
      </c>
      <c r="B1263" s="28"/>
      <c r="C1263" s="56"/>
      <c r="D1263" s="28" t="n">
        <f aca="false">VLOOKUP($A1263,cash,D$4,FALSE())</f>
        <v>2.7</v>
      </c>
      <c r="E1263" s="28"/>
      <c r="F1263" s="13" t="n">
        <f aca="false">IF(D1263&lt;F1246,F1246-D1263,0)</f>
        <v>0</v>
      </c>
      <c r="G1263" s="41" t="n">
        <f aca="false">IF(D1263&gt;F1246,D1263-F1246,0)</f>
        <v>0.0800000000000001</v>
      </c>
      <c r="H1263" s="73"/>
      <c r="I1263" s="73"/>
      <c r="J1263" s="73"/>
    </row>
    <row r="1264" customFormat="false" ht="12.75" hidden="false" customHeight="false" outlineLevel="0" collapsed="false">
      <c r="A1264" s="56" t="n">
        <f aca="false">A1263+1</f>
        <v>36390</v>
      </c>
      <c r="B1264" s="28"/>
      <c r="C1264" s="56"/>
      <c r="D1264" s="28" t="n">
        <f aca="false">VLOOKUP($A1264,cash,D$4,FALSE())</f>
        <v>2.745</v>
      </c>
      <c r="E1264" s="28"/>
      <c r="F1264" s="13" t="n">
        <f aca="false">IF(D1264&lt;F1246,F1246-D1264,0)</f>
        <v>0</v>
      </c>
      <c r="G1264" s="41" t="n">
        <f aca="false">IF(D1264&gt;F1246,D1264-F1246,0)</f>
        <v>0.125</v>
      </c>
      <c r="H1264" s="73"/>
      <c r="I1264" s="73"/>
      <c r="J1264" s="73"/>
    </row>
    <row r="1265" customFormat="false" ht="12.75" hidden="false" customHeight="false" outlineLevel="0" collapsed="false">
      <c r="A1265" s="56" t="n">
        <f aca="false">A1264+1</f>
        <v>36391</v>
      </c>
      <c r="B1265" s="28"/>
      <c r="C1265" s="56"/>
      <c r="D1265" s="28" t="n">
        <f aca="false">VLOOKUP($A1265,cash,D$4,FALSE())</f>
        <v>2.87</v>
      </c>
      <c r="E1265" s="28"/>
      <c r="F1265" s="13" t="n">
        <f aca="false">IF(D1265&lt;F1246,F1246-D1265,0)</f>
        <v>0</v>
      </c>
      <c r="G1265" s="41" t="n">
        <f aca="false">IF(D1265&gt;F1246,D1265-F1246,0)</f>
        <v>0.25</v>
      </c>
      <c r="H1265" s="73"/>
      <c r="I1265" s="73"/>
      <c r="J1265" s="73"/>
    </row>
    <row r="1266" customFormat="false" ht="12.75" hidden="false" customHeight="false" outlineLevel="0" collapsed="false">
      <c r="A1266" s="56" t="n">
        <f aca="false">A1265+1</f>
        <v>36392</v>
      </c>
      <c r="B1266" s="28"/>
      <c r="C1266" s="56"/>
      <c r="D1266" s="28" t="n">
        <f aca="false">VLOOKUP($A1266,cash,D$4,FALSE())</f>
        <v>2.96</v>
      </c>
      <c r="E1266" s="28"/>
      <c r="F1266" s="13" t="n">
        <f aca="false">IF(D1266&lt;F1246,F1246-D1266,0)</f>
        <v>0</v>
      </c>
      <c r="G1266" s="41" t="n">
        <f aca="false">IF(D1266&gt;F1246,D1266-F1246,0)</f>
        <v>0.34</v>
      </c>
      <c r="H1266" s="73"/>
      <c r="I1266" s="73"/>
      <c r="J1266" s="73"/>
    </row>
    <row r="1267" customFormat="false" ht="12.75" hidden="false" customHeight="false" outlineLevel="0" collapsed="false">
      <c r="A1267" s="56" t="n">
        <f aca="false">A1266+1</f>
        <v>36393</v>
      </c>
      <c r="B1267" s="28"/>
      <c r="C1267" s="56"/>
      <c r="D1267" s="28" t="n">
        <f aca="false">VLOOKUP($A1267,cash,D$4,FALSE())</f>
        <v>2.96</v>
      </c>
      <c r="E1267" s="28"/>
      <c r="F1267" s="13" t="n">
        <f aca="false">IF(D1267&lt;F1246,F1246-D1267,0)</f>
        <v>0</v>
      </c>
      <c r="G1267" s="41" t="n">
        <f aca="false">IF(D1267&gt;F1246,D1267-F1246,0)</f>
        <v>0.34</v>
      </c>
      <c r="H1267" s="73"/>
      <c r="I1267" s="73"/>
      <c r="J1267" s="73"/>
    </row>
    <row r="1268" customFormat="false" ht="12.75" hidden="false" customHeight="false" outlineLevel="0" collapsed="false">
      <c r="A1268" s="56" t="n">
        <f aca="false">A1267+1</f>
        <v>36394</v>
      </c>
      <c r="B1268" s="28"/>
      <c r="C1268" s="56"/>
      <c r="D1268" s="28" t="n">
        <f aca="false">VLOOKUP($A1268,cash,D$4,FALSE())</f>
        <v>2.96</v>
      </c>
      <c r="E1268" s="28"/>
      <c r="F1268" s="13" t="n">
        <f aca="false">IF(D1268&lt;F1246,F1246-D1268,0)</f>
        <v>0</v>
      </c>
      <c r="G1268" s="41" t="n">
        <f aca="false">IF(D1268&gt;F1246,D1268-F1246,0)</f>
        <v>0.34</v>
      </c>
      <c r="H1268" s="73"/>
      <c r="I1268" s="73"/>
      <c r="J1268" s="73"/>
    </row>
    <row r="1269" customFormat="false" ht="12.75" hidden="false" customHeight="false" outlineLevel="0" collapsed="false">
      <c r="A1269" s="56" t="n">
        <f aca="false">A1268+1</f>
        <v>36395</v>
      </c>
      <c r="B1269" s="28"/>
      <c r="C1269" s="56"/>
      <c r="D1269" s="28" t="n">
        <f aca="false">VLOOKUP($A1269,cash,D$4,FALSE())</f>
        <v>2.95</v>
      </c>
      <c r="E1269" s="28"/>
      <c r="F1269" s="13" t="n">
        <f aca="false">IF(D1269&lt;F1246,F1246-D1269,0)</f>
        <v>0</v>
      </c>
      <c r="G1269" s="41" t="n">
        <f aca="false">IF(D1269&gt;F1246,D1269-F1246,0)</f>
        <v>0.33</v>
      </c>
      <c r="H1269" s="73"/>
      <c r="I1269" s="73"/>
      <c r="J1269" s="73"/>
    </row>
    <row r="1270" customFormat="false" ht="12.75" hidden="false" customHeight="false" outlineLevel="0" collapsed="false">
      <c r="A1270" s="56" t="n">
        <f aca="false">A1269+1</f>
        <v>36396</v>
      </c>
      <c r="B1270" s="28"/>
      <c r="C1270" s="56"/>
      <c r="D1270" s="28" t="n">
        <f aca="false">VLOOKUP($A1270,cash,D$4,FALSE())</f>
        <v>3.02</v>
      </c>
      <c r="E1270" s="28"/>
      <c r="F1270" s="13" t="n">
        <f aca="false">IF(D1270&lt;F1246,F1246-D1270,0)</f>
        <v>0</v>
      </c>
      <c r="G1270" s="41" t="n">
        <f aca="false">IF(D1270&gt;F1246,D1270-F1246,0)</f>
        <v>0.4</v>
      </c>
      <c r="H1270" s="73"/>
      <c r="I1270" s="73"/>
      <c r="J1270" s="73"/>
    </row>
    <row r="1271" customFormat="false" ht="12.75" hidden="false" customHeight="false" outlineLevel="0" collapsed="false">
      <c r="A1271" s="56" t="n">
        <f aca="false">A1270+1</f>
        <v>36397</v>
      </c>
      <c r="B1271" s="28"/>
      <c r="C1271" s="56"/>
      <c r="D1271" s="28" t="n">
        <f aca="false">VLOOKUP($A1271,cash,D$4,FALSE())</f>
        <v>3.08</v>
      </c>
      <c r="E1271" s="28"/>
      <c r="F1271" s="13" t="n">
        <f aca="false">IF(D1271&lt;F1246,F1246-D1271,0)</f>
        <v>0</v>
      </c>
      <c r="G1271" s="41" t="n">
        <f aca="false">IF(D1271&gt;F1246,D1271-F1246,0)</f>
        <v>0.46</v>
      </c>
      <c r="H1271" s="73"/>
      <c r="I1271" s="73"/>
      <c r="J1271" s="73"/>
    </row>
    <row r="1272" customFormat="false" ht="12.75" hidden="false" customHeight="false" outlineLevel="0" collapsed="false">
      <c r="A1272" s="56" t="n">
        <f aca="false">A1271+1</f>
        <v>36398</v>
      </c>
      <c r="B1272" s="28"/>
      <c r="C1272" s="56"/>
      <c r="D1272" s="28" t="n">
        <f aca="false">VLOOKUP($A1272,cash,D$4,FALSE())</f>
        <v>2.985</v>
      </c>
      <c r="E1272" s="28"/>
      <c r="F1272" s="13" t="n">
        <f aca="false">IF(D1272&lt;F1246,F1246-D1272,0)</f>
        <v>0</v>
      </c>
      <c r="G1272" s="41" t="n">
        <f aca="false">IF(D1272&gt;F1246,D1272-F1246,0)</f>
        <v>0.365</v>
      </c>
      <c r="H1272" s="73"/>
      <c r="I1272" s="73"/>
      <c r="J1272" s="73"/>
    </row>
    <row r="1273" customFormat="false" ht="12.75" hidden="false" customHeight="false" outlineLevel="0" collapsed="false">
      <c r="A1273" s="56" t="n">
        <f aca="false">A1272+1</f>
        <v>36399</v>
      </c>
      <c r="B1273" s="28"/>
      <c r="C1273" s="56"/>
      <c r="D1273" s="28" t="n">
        <f aca="false">VLOOKUP($A1273,cash,D$4,FALSE())</f>
        <v>2.87</v>
      </c>
      <c r="E1273" s="28"/>
      <c r="F1273" s="13" t="n">
        <f aca="false">IF(D1273&lt;F1246,F1246-D1273,0)</f>
        <v>0</v>
      </c>
      <c r="G1273" s="41" t="n">
        <f aca="false">IF(D1273&gt;F1246,D1273-F1246,0)</f>
        <v>0.25</v>
      </c>
      <c r="H1273" s="73"/>
      <c r="I1273" s="73"/>
      <c r="J1273" s="73"/>
    </row>
    <row r="1274" customFormat="false" ht="12.75" hidden="false" customHeight="false" outlineLevel="0" collapsed="false">
      <c r="A1274" s="56" t="n">
        <f aca="false">A1273+1</f>
        <v>36400</v>
      </c>
      <c r="B1274" s="28"/>
      <c r="C1274" s="56"/>
      <c r="D1274" s="28" t="n">
        <f aca="false">VLOOKUP($A1274,cash,D$4,FALSE())</f>
        <v>2.87</v>
      </c>
      <c r="E1274" s="28"/>
      <c r="F1274" s="13" t="n">
        <f aca="false">IF(D1274&lt;F1246,F1246-D1274,0)</f>
        <v>0</v>
      </c>
      <c r="G1274" s="41" t="n">
        <f aca="false">IF(D1274&gt;F1246,D1274-F1246,0)</f>
        <v>0.25</v>
      </c>
      <c r="H1274" s="73"/>
      <c r="I1274" s="73"/>
      <c r="J1274" s="73"/>
    </row>
    <row r="1275" customFormat="false" ht="12.75" hidden="false" customHeight="false" outlineLevel="0" collapsed="false">
      <c r="A1275" s="56" t="n">
        <f aca="false">A1274+1</f>
        <v>36401</v>
      </c>
      <c r="B1275" s="28"/>
      <c r="C1275" s="56"/>
      <c r="D1275" s="28" t="n">
        <f aca="false">VLOOKUP($A1275,cash,D$4,FALSE())</f>
        <v>2.87</v>
      </c>
      <c r="E1275" s="28"/>
      <c r="F1275" s="13" t="n">
        <f aca="false">IF(D1275&lt;F1246,F1246-D1275,0)</f>
        <v>0</v>
      </c>
      <c r="G1275" s="41" t="n">
        <f aca="false">IF(D1275&gt;F1246,D1275-F1246,0)</f>
        <v>0.25</v>
      </c>
      <c r="H1275" s="73"/>
      <c r="I1275" s="73"/>
      <c r="J1275" s="73"/>
    </row>
    <row r="1276" customFormat="false" ht="12.75" hidden="false" customHeight="false" outlineLevel="0" collapsed="false">
      <c r="A1276" s="56" t="n">
        <f aca="false">A1275+1</f>
        <v>36402</v>
      </c>
      <c r="B1276" s="28"/>
      <c r="C1276" s="56"/>
      <c r="D1276" s="28" t="n">
        <f aca="false">VLOOKUP($A1276,cash,D$4,FALSE())</f>
        <v>2.845</v>
      </c>
      <c r="E1276" s="28"/>
      <c r="F1276" s="13" t="n">
        <f aca="false">IF(D1276&lt;F1246,F1246-D1276,0)</f>
        <v>0</v>
      </c>
      <c r="G1276" s="41" t="n">
        <f aca="false">IF(D1276&gt;F1246,D1276-F1246,0)</f>
        <v>0.225</v>
      </c>
      <c r="H1276" s="73"/>
      <c r="I1276" s="73"/>
      <c r="J1276" s="73"/>
    </row>
    <row r="1277" customFormat="false" ht="13.5" hidden="false" customHeight="false" outlineLevel="0" collapsed="false">
      <c r="A1277" s="56" t="n">
        <f aca="false">A1276+1</f>
        <v>36403</v>
      </c>
      <c r="B1277" s="28"/>
      <c r="C1277" s="56"/>
      <c r="D1277" s="28" t="n">
        <f aca="false">VLOOKUP($A1277,cash,D$4,FALSE())</f>
        <v>2.875</v>
      </c>
      <c r="E1277" s="28"/>
      <c r="F1277" s="78" t="n">
        <f aca="false">IF(D1277&lt;F1246,F1246-D1277,0)</f>
        <v>0</v>
      </c>
      <c r="G1277" s="79" t="n">
        <f aca="false">IF(D1277&gt;F1246,D1277-F1246,0)</f>
        <v>0.255</v>
      </c>
      <c r="H1277" s="73"/>
      <c r="I1277" s="73"/>
      <c r="J1277" s="73"/>
    </row>
    <row r="1278" customFormat="false" ht="13.5" hidden="false" customHeight="false" outlineLevel="0" collapsed="false">
      <c r="A1278" s="56"/>
      <c r="B1278" s="28"/>
      <c r="C1278" s="56"/>
      <c r="D1278" s="28"/>
      <c r="E1278" s="28"/>
      <c r="F1278" s="72" t="n">
        <f aca="false">AVERAGE(F1247:F1277)</f>
        <v>0.00629032258064517</v>
      </c>
      <c r="G1278" s="72" t="n">
        <f aca="false">AVERAGE(G1247:G1277)</f>
        <v>0.175161290322581</v>
      </c>
    </row>
    <row r="1279" customFormat="false" ht="12.75" hidden="false" customHeight="false" outlineLevel="0" collapsed="false">
      <c r="A1279" s="56"/>
      <c r="B1279" s="28"/>
      <c r="C1279" s="56"/>
      <c r="D1279" s="28"/>
      <c r="E1279" s="28"/>
    </row>
    <row r="1280" customFormat="false" ht="12.75" hidden="false" customHeight="false" outlineLevel="0" collapsed="false">
      <c r="A1280" s="56"/>
      <c r="B1280" s="28"/>
      <c r="C1280" s="56"/>
      <c r="D1280" s="28"/>
      <c r="E1280" s="28"/>
    </row>
    <row r="1281" customFormat="false" ht="12.75" hidden="false" customHeight="false" outlineLevel="0" collapsed="false">
      <c r="A1281" s="56"/>
      <c r="B1281" s="28"/>
      <c r="C1281" s="56" t="n">
        <v>36404</v>
      </c>
      <c r="G1281" s="73"/>
      <c r="H1281" s="73"/>
      <c r="I1281" s="73"/>
      <c r="J1281" s="73"/>
      <c r="K1281" s="75"/>
      <c r="L1281" s="75"/>
    </row>
    <row r="1282" customFormat="false" ht="12.75" hidden="false" customHeight="false" outlineLevel="0" collapsed="false">
      <c r="A1282" s="56" t="n">
        <f aca="false">C1281</f>
        <v>36404</v>
      </c>
      <c r="B1282" s="28"/>
      <c r="C1282" s="56"/>
      <c r="D1282" s="28" t="n">
        <f aca="false">VLOOKUP($A1282,cash,D$4,FALSE())</f>
        <v>2.715</v>
      </c>
      <c r="E1282" s="28"/>
      <c r="G1282" s="73"/>
      <c r="H1282" s="73"/>
      <c r="I1282" s="73"/>
      <c r="J1282" s="73"/>
      <c r="K1282" s="75"/>
      <c r="L1282" s="75"/>
    </row>
    <row r="1283" customFormat="false" ht="12.75" hidden="false" customHeight="false" outlineLevel="0" collapsed="false">
      <c r="A1283" s="56" t="n">
        <f aca="false">A1282+1</f>
        <v>36405</v>
      </c>
      <c r="B1283" s="28"/>
      <c r="C1283" s="56"/>
      <c r="D1283" s="28" t="n">
        <f aca="false">VLOOKUP($A1283,cash,D$4,FALSE())</f>
        <v>2.56</v>
      </c>
      <c r="E1283" s="28"/>
      <c r="G1283" s="73"/>
      <c r="H1283" s="73"/>
      <c r="I1283" s="73"/>
      <c r="J1283" s="73"/>
    </row>
    <row r="1284" customFormat="false" ht="12.75" hidden="false" customHeight="false" outlineLevel="0" collapsed="false">
      <c r="A1284" s="56" t="n">
        <f aca="false">A1283+1</f>
        <v>36406</v>
      </c>
      <c r="B1284" s="28"/>
      <c r="C1284" s="56"/>
      <c r="D1284" s="28" t="n">
        <f aca="false">VLOOKUP($A1284,cash,D$4,FALSE())</f>
        <v>2.465</v>
      </c>
      <c r="E1284" s="28"/>
      <c r="G1284" s="73"/>
      <c r="H1284" s="73"/>
      <c r="I1284" s="73"/>
      <c r="J1284" s="73"/>
    </row>
    <row r="1285" customFormat="false" ht="12.75" hidden="false" customHeight="false" outlineLevel="0" collapsed="false">
      <c r="A1285" s="56" t="n">
        <f aca="false">A1284+1</f>
        <v>36407</v>
      </c>
      <c r="B1285" s="28"/>
      <c r="C1285" s="56"/>
      <c r="D1285" s="28" t="n">
        <f aca="false">VLOOKUP($A1285,cash,D$4,FALSE())</f>
        <v>2.465</v>
      </c>
      <c r="E1285" s="28"/>
      <c r="G1285" s="73"/>
      <c r="H1285" s="73"/>
      <c r="I1285" s="73"/>
      <c r="J1285" s="73"/>
    </row>
    <row r="1286" customFormat="false" ht="12.75" hidden="false" customHeight="false" outlineLevel="0" collapsed="false">
      <c r="A1286" s="56" t="n">
        <f aca="false">A1285+1</f>
        <v>36408</v>
      </c>
      <c r="B1286" s="28"/>
      <c r="C1286" s="56"/>
      <c r="D1286" s="28" t="n">
        <f aca="false">VLOOKUP($A1286,cash,D$4,FALSE())</f>
        <v>2.465</v>
      </c>
      <c r="E1286" s="28"/>
      <c r="G1286" s="73"/>
      <c r="H1286" s="73"/>
      <c r="I1286" s="73"/>
      <c r="J1286" s="73"/>
    </row>
    <row r="1287" customFormat="false" ht="12.75" hidden="false" customHeight="false" outlineLevel="0" collapsed="false">
      <c r="A1287" s="56" t="n">
        <f aca="false">A1286+1</f>
        <v>36409</v>
      </c>
      <c r="B1287" s="28"/>
      <c r="C1287" s="56"/>
      <c r="D1287" s="28" t="n">
        <f aca="false">VLOOKUP($A1287,cash,D$4,FALSE())</f>
        <v>2.465</v>
      </c>
      <c r="E1287" s="28"/>
      <c r="G1287" s="73"/>
      <c r="H1287" s="73"/>
      <c r="I1287" s="73"/>
      <c r="J1287" s="73"/>
    </row>
    <row r="1288" customFormat="false" ht="12.75" hidden="false" customHeight="false" outlineLevel="0" collapsed="false">
      <c r="A1288" s="56" t="n">
        <f aca="false">A1287+1</f>
        <v>36410</v>
      </c>
      <c r="B1288" s="28"/>
      <c r="C1288" s="56"/>
      <c r="D1288" s="28" t="n">
        <f aca="false">VLOOKUP($A1288,cash,D$4,FALSE())</f>
        <v>2.565</v>
      </c>
      <c r="E1288" s="28"/>
      <c r="G1288" s="73"/>
      <c r="H1288" s="73"/>
      <c r="I1288" s="73"/>
      <c r="J1288" s="73"/>
    </row>
    <row r="1289" customFormat="false" ht="12.75" hidden="false" customHeight="false" outlineLevel="0" collapsed="false">
      <c r="A1289" s="56" t="n">
        <f aca="false">A1288+1</f>
        <v>36411</v>
      </c>
      <c r="B1289" s="28"/>
      <c r="C1289" s="56"/>
      <c r="D1289" s="28" t="n">
        <f aca="false">VLOOKUP($A1289,cash,D$4,FALSE())</f>
        <v>2.665</v>
      </c>
      <c r="E1289" s="28"/>
      <c r="G1289" s="73"/>
      <c r="H1289" s="73"/>
      <c r="I1289" s="73"/>
      <c r="J1289" s="73"/>
    </row>
    <row r="1290" customFormat="false" ht="12.75" hidden="false" customHeight="false" outlineLevel="0" collapsed="false">
      <c r="A1290" s="56" t="n">
        <f aca="false">A1289+1</f>
        <v>36412</v>
      </c>
      <c r="B1290" s="28"/>
      <c r="C1290" s="56"/>
      <c r="D1290" s="28" t="n">
        <f aca="false">VLOOKUP($A1290,cash,D$4,FALSE())</f>
        <v>2.75</v>
      </c>
      <c r="E1290" s="28"/>
      <c r="G1290" s="73"/>
      <c r="H1290" s="73"/>
      <c r="I1290" s="73"/>
      <c r="J1290" s="73"/>
    </row>
    <row r="1291" customFormat="false" ht="12.75" hidden="false" customHeight="false" outlineLevel="0" collapsed="false">
      <c r="A1291" s="56" t="n">
        <f aca="false">A1290+1</f>
        <v>36413</v>
      </c>
      <c r="B1291" s="28"/>
      <c r="C1291" s="56"/>
      <c r="D1291" s="28" t="n">
        <f aca="false">VLOOKUP($A1291,cash,D$4,FALSE())</f>
        <v>2.84</v>
      </c>
      <c r="E1291" s="28"/>
      <c r="G1291" s="73"/>
      <c r="H1291" s="73"/>
      <c r="I1291" s="73"/>
      <c r="J1291" s="73"/>
    </row>
    <row r="1292" customFormat="false" ht="12.75" hidden="false" customHeight="false" outlineLevel="0" collapsed="false">
      <c r="A1292" s="56" t="n">
        <f aca="false">A1291+1</f>
        <v>36414</v>
      </c>
      <c r="B1292" s="28"/>
      <c r="C1292" s="56"/>
      <c r="D1292" s="28" t="n">
        <f aca="false">VLOOKUP($A1292,cash,D$4,FALSE())</f>
        <v>2.84</v>
      </c>
      <c r="E1292" s="28"/>
      <c r="G1292" s="73"/>
      <c r="H1292" s="73"/>
      <c r="I1292" s="73"/>
      <c r="J1292" s="73"/>
    </row>
    <row r="1293" customFormat="false" ht="12.75" hidden="false" customHeight="false" outlineLevel="0" collapsed="false">
      <c r="A1293" s="56" t="n">
        <f aca="false">A1292+1</f>
        <v>36415</v>
      </c>
      <c r="B1293" s="28"/>
      <c r="C1293" s="56"/>
      <c r="D1293" s="28" t="n">
        <f aca="false">VLOOKUP($A1293,cash,D$4,FALSE())</f>
        <v>2.84</v>
      </c>
      <c r="E1293" s="28"/>
      <c r="G1293" s="73"/>
      <c r="H1293" s="73"/>
      <c r="I1293" s="73"/>
      <c r="J1293" s="73"/>
    </row>
    <row r="1294" customFormat="false" ht="12.75" hidden="false" customHeight="false" outlineLevel="0" collapsed="false">
      <c r="A1294" s="56" t="n">
        <f aca="false">A1293+1</f>
        <v>36416</v>
      </c>
      <c r="B1294" s="28"/>
      <c r="C1294" s="56"/>
      <c r="D1294" s="28" t="n">
        <f aca="false">VLOOKUP($A1294,cash,D$4,FALSE())</f>
        <v>2.805</v>
      </c>
      <c r="E1294" s="28"/>
      <c r="G1294" s="73"/>
      <c r="H1294" s="73"/>
      <c r="I1294" s="73"/>
      <c r="J1294" s="73"/>
    </row>
    <row r="1295" customFormat="false" ht="12.75" hidden="false" customHeight="false" outlineLevel="0" collapsed="false">
      <c r="A1295" s="56" t="n">
        <f aca="false">A1294+1</f>
        <v>36417</v>
      </c>
      <c r="B1295" s="28"/>
      <c r="C1295" s="56"/>
      <c r="D1295" s="28" t="n">
        <f aca="false">VLOOKUP($A1295,cash,D$4,FALSE())</f>
        <v>2.645</v>
      </c>
      <c r="E1295" s="28"/>
      <c r="G1295" s="73"/>
      <c r="H1295" s="73"/>
      <c r="I1295" s="73"/>
      <c r="J1295" s="73"/>
    </row>
    <row r="1296" customFormat="false" ht="12.75" hidden="false" customHeight="false" outlineLevel="0" collapsed="false">
      <c r="A1296" s="56" t="n">
        <f aca="false">A1295+1</f>
        <v>36418</v>
      </c>
      <c r="B1296" s="28"/>
      <c r="C1296" s="56"/>
      <c r="D1296" s="28" t="n">
        <f aca="false">VLOOKUP($A1296,cash,D$4,FALSE())</f>
        <v>2.53</v>
      </c>
      <c r="E1296" s="28"/>
      <c r="G1296" s="73"/>
      <c r="H1296" s="73"/>
      <c r="I1296" s="73"/>
      <c r="J1296" s="73"/>
    </row>
    <row r="1297" customFormat="false" ht="12.75" hidden="false" customHeight="false" outlineLevel="0" collapsed="false">
      <c r="A1297" s="56" t="n">
        <f aca="false">A1296+1</f>
        <v>36419</v>
      </c>
      <c r="B1297" s="28"/>
      <c r="C1297" s="56"/>
      <c r="D1297" s="28" t="n">
        <f aca="false">VLOOKUP($A1297,cash,D$4,FALSE())</f>
        <v>2.485</v>
      </c>
      <c r="E1297" s="28"/>
      <c r="G1297" s="73"/>
      <c r="H1297" s="73"/>
      <c r="I1297" s="73"/>
      <c r="J1297" s="73"/>
    </row>
    <row r="1298" customFormat="false" ht="12.75" hidden="false" customHeight="false" outlineLevel="0" collapsed="false">
      <c r="A1298" s="56" t="n">
        <f aca="false">A1297+1</f>
        <v>36420</v>
      </c>
      <c r="B1298" s="28"/>
      <c r="C1298" s="56"/>
      <c r="D1298" s="28" t="n">
        <f aca="false">VLOOKUP($A1298,cash,D$4,FALSE())</f>
        <v>2.46</v>
      </c>
      <c r="E1298" s="28"/>
      <c r="G1298" s="73"/>
      <c r="H1298" s="73"/>
      <c r="I1298" s="73"/>
      <c r="J1298" s="73"/>
    </row>
    <row r="1299" customFormat="false" ht="12.75" hidden="false" customHeight="false" outlineLevel="0" collapsed="false">
      <c r="A1299" s="56" t="n">
        <f aca="false">A1298+1</f>
        <v>36421</v>
      </c>
      <c r="B1299" s="28"/>
      <c r="C1299" s="56"/>
      <c r="D1299" s="28" t="n">
        <f aca="false">VLOOKUP($A1299,cash,D$4,FALSE())</f>
        <v>2.46</v>
      </c>
      <c r="E1299" s="28"/>
      <c r="G1299" s="73"/>
      <c r="H1299" s="73"/>
      <c r="I1299" s="73"/>
      <c r="J1299" s="73"/>
    </row>
    <row r="1300" customFormat="false" ht="12.75" hidden="false" customHeight="false" outlineLevel="0" collapsed="false">
      <c r="A1300" s="56" t="n">
        <f aca="false">A1299+1</f>
        <v>36422</v>
      </c>
      <c r="B1300" s="28"/>
      <c r="C1300" s="56"/>
      <c r="D1300" s="28" t="n">
        <f aca="false">VLOOKUP($A1300,cash,D$4,FALSE())</f>
        <v>2.46</v>
      </c>
      <c r="E1300" s="28"/>
      <c r="G1300" s="73"/>
      <c r="H1300" s="73"/>
      <c r="I1300" s="73"/>
      <c r="J1300" s="73"/>
    </row>
    <row r="1301" customFormat="false" ht="12.75" hidden="false" customHeight="false" outlineLevel="0" collapsed="false">
      <c r="A1301" s="56" t="n">
        <f aca="false">A1300+1</f>
        <v>36423</v>
      </c>
      <c r="B1301" s="28"/>
      <c r="C1301" s="56"/>
      <c r="D1301" s="28" t="n">
        <f aca="false">VLOOKUP($A1301,cash,D$4,FALSE())</f>
        <v>2.495</v>
      </c>
      <c r="E1301" s="28"/>
      <c r="G1301" s="73"/>
      <c r="H1301" s="73"/>
      <c r="I1301" s="73"/>
      <c r="J1301" s="73"/>
    </row>
    <row r="1302" customFormat="false" ht="12.75" hidden="false" customHeight="false" outlineLevel="0" collapsed="false">
      <c r="A1302" s="56" t="n">
        <f aca="false">A1301+1</f>
        <v>36424</v>
      </c>
      <c r="B1302" s="28"/>
      <c r="C1302" s="56"/>
      <c r="D1302" s="28" t="n">
        <f aca="false">VLOOKUP($A1302,cash,D$4,FALSE())</f>
        <v>2.305</v>
      </c>
      <c r="E1302" s="28"/>
      <c r="G1302" s="73"/>
      <c r="H1302" s="73"/>
      <c r="I1302" s="73"/>
      <c r="J1302" s="73"/>
    </row>
    <row r="1303" customFormat="false" ht="12.75" hidden="false" customHeight="false" outlineLevel="0" collapsed="false">
      <c r="A1303" s="56" t="n">
        <f aca="false">A1302+1</f>
        <v>36425</v>
      </c>
      <c r="B1303" s="28"/>
      <c r="C1303" s="56"/>
      <c r="D1303" s="28" t="n">
        <f aca="false">VLOOKUP($A1303,cash,D$4,FALSE())</f>
        <v>2.295</v>
      </c>
      <c r="E1303" s="28"/>
      <c r="G1303" s="73"/>
      <c r="H1303" s="73"/>
      <c r="I1303" s="73"/>
      <c r="J1303" s="73"/>
    </row>
    <row r="1304" customFormat="false" ht="12.75" hidden="false" customHeight="false" outlineLevel="0" collapsed="false">
      <c r="A1304" s="56" t="n">
        <f aca="false">A1303+1</f>
        <v>36426</v>
      </c>
      <c r="B1304" s="28"/>
      <c r="C1304" s="56"/>
      <c r="D1304" s="28" t="n">
        <f aca="false">VLOOKUP($A1304,cash,D$4,FALSE())</f>
        <v>2.44</v>
      </c>
      <c r="E1304" s="28"/>
      <c r="G1304" s="73"/>
      <c r="H1304" s="73"/>
      <c r="I1304" s="73"/>
      <c r="J1304" s="73"/>
    </row>
    <row r="1305" customFormat="false" ht="12.75" hidden="false" customHeight="false" outlineLevel="0" collapsed="false">
      <c r="A1305" s="56" t="n">
        <f aca="false">A1304+1</f>
        <v>36427</v>
      </c>
      <c r="B1305" s="28"/>
      <c r="C1305" s="56"/>
      <c r="D1305" s="28" t="n">
        <f aca="false">VLOOKUP($A1305,cash,D$4,FALSE())</f>
        <v>2.57</v>
      </c>
      <c r="E1305" s="28"/>
      <c r="G1305" s="73"/>
      <c r="H1305" s="73"/>
      <c r="I1305" s="73"/>
      <c r="J1305" s="73"/>
    </row>
    <row r="1306" customFormat="false" ht="12.75" hidden="false" customHeight="false" outlineLevel="0" collapsed="false">
      <c r="A1306" s="56" t="n">
        <f aca="false">A1305+1</f>
        <v>36428</v>
      </c>
      <c r="B1306" s="28"/>
      <c r="C1306" s="56"/>
      <c r="D1306" s="28" t="n">
        <f aca="false">VLOOKUP($A1306,cash,D$4,FALSE())</f>
        <v>2.57</v>
      </c>
      <c r="E1306" s="28"/>
      <c r="G1306" s="73"/>
      <c r="H1306" s="73"/>
      <c r="I1306" s="73"/>
      <c r="J1306" s="73"/>
    </row>
    <row r="1307" customFormat="false" ht="12.75" hidden="false" customHeight="false" outlineLevel="0" collapsed="false">
      <c r="A1307" s="56" t="n">
        <f aca="false">A1306+1</f>
        <v>36429</v>
      </c>
      <c r="B1307" s="28"/>
      <c r="C1307" s="56"/>
      <c r="D1307" s="28" t="n">
        <f aca="false">VLOOKUP($A1307,cash,D$4,FALSE())</f>
        <v>2.57</v>
      </c>
      <c r="E1307" s="28"/>
      <c r="G1307" s="73"/>
      <c r="H1307" s="73"/>
      <c r="I1307" s="73"/>
      <c r="J1307" s="73"/>
    </row>
    <row r="1308" customFormat="false" ht="12.75" hidden="false" customHeight="false" outlineLevel="0" collapsed="false">
      <c r="A1308" s="56" t="n">
        <f aca="false">A1307+1</f>
        <v>36430</v>
      </c>
      <c r="B1308" s="28"/>
      <c r="C1308" s="56"/>
      <c r="D1308" s="28" t="n">
        <f aca="false">VLOOKUP($A1308,cash,D$4,FALSE())</f>
        <v>2.5</v>
      </c>
      <c r="E1308" s="28"/>
      <c r="G1308" s="73"/>
      <c r="H1308" s="73"/>
      <c r="I1308" s="73"/>
      <c r="J1308" s="73"/>
    </row>
    <row r="1309" customFormat="false" ht="12.75" hidden="false" customHeight="false" outlineLevel="0" collapsed="false">
      <c r="A1309" s="56" t="n">
        <f aca="false">A1308+1</f>
        <v>36431</v>
      </c>
      <c r="B1309" s="28"/>
      <c r="C1309" s="56"/>
      <c r="D1309" s="28" t="n">
        <f aca="false">VLOOKUP($A1309,cash,D$4,FALSE())</f>
        <v>2.525</v>
      </c>
      <c r="E1309" s="28"/>
      <c r="G1309" s="73"/>
      <c r="H1309" s="73"/>
      <c r="I1309" s="73"/>
      <c r="J1309" s="73"/>
    </row>
    <row r="1310" customFormat="false" ht="12.75" hidden="false" customHeight="false" outlineLevel="0" collapsed="false">
      <c r="A1310" s="56" t="n">
        <f aca="false">A1309+1</f>
        <v>36432</v>
      </c>
      <c r="B1310" s="28"/>
      <c r="C1310" s="56"/>
      <c r="D1310" s="28" t="n">
        <f aca="false">VLOOKUP($A1310,cash,D$4,FALSE())</f>
        <v>2.555</v>
      </c>
      <c r="E1310" s="28"/>
      <c r="G1310" s="73"/>
      <c r="H1310" s="73"/>
      <c r="I1310" s="73"/>
      <c r="J1310" s="73"/>
    </row>
    <row r="1311" customFormat="false" ht="12.75" hidden="false" customHeight="false" outlineLevel="0" collapsed="false">
      <c r="A1311" s="56" t="n">
        <f aca="false">A1310+1</f>
        <v>36433</v>
      </c>
      <c r="B1311" s="28"/>
      <c r="C1311" s="56"/>
      <c r="D1311" s="28" t="n">
        <f aca="false">VLOOKUP($A1311,cash,D$4,FALSE())</f>
        <v>2.35</v>
      </c>
      <c r="E1311" s="28"/>
      <c r="G1311" s="73"/>
      <c r="H1311" s="73"/>
      <c r="I1311" s="73"/>
      <c r="J1311" s="73"/>
    </row>
    <row r="1312" customFormat="false" ht="12.75" hidden="false" customHeight="false" outlineLevel="0" collapsed="false">
      <c r="A1312" s="56"/>
      <c r="B1312" s="28"/>
      <c r="C1312" s="56"/>
      <c r="D1312" s="28"/>
      <c r="E1312" s="28"/>
      <c r="G1312" s="73"/>
      <c r="H1312" s="73"/>
    </row>
    <row r="1313" customFormat="false" ht="12.75" hidden="false" customHeight="false" outlineLevel="0" collapsed="false">
      <c r="A1313" s="56"/>
      <c r="B1313" s="28"/>
      <c r="C1313" s="56"/>
      <c r="D1313" s="28"/>
      <c r="E1313" s="28"/>
    </row>
    <row r="1314" customFormat="false" ht="12.75" hidden="false" customHeight="false" outlineLevel="0" collapsed="false">
      <c r="A1314" s="56"/>
      <c r="B1314" s="28"/>
      <c r="C1314" s="56"/>
      <c r="D1314" s="28"/>
      <c r="E1314" s="28"/>
    </row>
    <row r="1315" customFormat="false" ht="13.5" hidden="false" customHeight="false" outlineLevel="0" collapsed="false">
      <c r="A1315" s="56"/>
      <c r="B1315" s="28"/>
      <c r="C1315" s="56" t="n">
        <v>36434</v>
      </c>
      <c r="F1315" s="72" t="n">
        <f aca="false">VLOOKUP($C1315,index,2,FALSE())</f>
        <v>2.55</v>
      </c>
      <c r="H1315" s="73"/>
      <c r="I1315" s="73"/>
      <c r="J1315" s="73"/>
      <c r="K1315" s="75"/>
      <c r="L1315" s="75"/>
    </row>
    <row r="1316" customFormat="false" ht="13.5" hidden="false" customHeight="false" outlineLevel="0" collapsed="false">
      <c r="A1316" s="56" t="n">
        <f aca="false">C1315</f>
        <v>36434</v>
      </c>
      <c r="B1316" s="28"/>
      <c r="C1316" s="56"/>
      <c r="D1316" s="28" t="n">
        <f aca="false">VLOOKUP($A1316,cash,D$4,FALSE())</f>
        <v>2.35</v>
      </c>
      <c r="E1316" s="28"/>
      <c r="F1316" s="14" t="n">
        <f aca="false">IF(D1316&lt;F1315,F1315-D1316,0)</f>
        <v>0.2</v>
      </c>
      <c r="G1316" s="36" t="n">
        <f aca="false">IF(D1316&gt;F1315,D1316-F1315,0)</f>
        <v>0</v>
      </c>
      <c r="H1316" s="73"/>
      <c r="I1316" s="73"/>
      <c r="J1316" s="73"/>
      <c r="K1316" s="75"/>
      <c r="L1316" s="75"/>
    </row>
    <row r="1317" customFormat="false" ht="12.75" hidden="false" customHeight="false" outlineLevel="0" collapsed="false">
      <c r="A1317" s="56" t="n">
        <f aca="false">A1316+1</f>
        <v>36435</v>
      </c>
      <c r="B1317" s="28"/>
      <c r="C1317" s="56"/>
      <c r="D1317" s="28" t="n">
        <f aca="false">VLOOKUP($A1317,cash,D$4,FALSE())</f>
        <v>2.35</v>
      </c>
      <c r="E1317" s="28"/>
      <c r="F1317" s="13" t="n">
        <f aca="false">IF(D1317&lt;F1315,F1315-D1317,0)</f>
        <v>0.2</v>
      </c>
      <c r="G1317" s="41" t="n">
        <f aca="false">IF(D1317&gt;F1315,D1317-F1315,0)</f>
        <v>0</v>
      </c>
      <c r="H1317" s="73"/>
      <c r="I1317" s="73"/>
      <c r="J1317" s="73"/>
    </row>
    <row r="1318" customFormat="false" ht="12.75" hidden="false" customHeight="false" outlineLevel="0" collapsed="false">
      <c r="A1318" s="56" t="n">
        <f aca="false">A1317+1</f>
        <v>36436</v>
      </c>
      <c r="B1318" s="28"/>
      <c r="C1318" s="56"/>
      <c r="D1318" s="28" t="n">
        <f aca="false">VLOOKUP($A1318,cash,D$4,FALSE())</f>
        <v>2.35</v>
      </c>
      <c r="E1318" s="28"/>
      <c r="F1318" s="13" t="n">
        <f aca="false">IF(D1318&lt;F1315,F1315-D1318,0)</f>
        <v>0.2</v>
      </c>
      <c r="G1318" s="41" t="n">
        <f aca="false">IF(D1318&gt;F1315,D1318-F1315,0)</f>
        <v>0</v>
      </c>
      <c r="H1318" s="73"/>
      <c r="I1318" s="73"/>
      <c r="J1318" s="73"/>
    </row>
    <row r="1319" customFormat="false" ht="12.75" hidden="false" customHeight="false" outlineLevel="0" collapsed="false">
      <c r="A1319" s="56" t="n">
        <f aca="false">A1318+1</f>
        <v>36437</v>
      </c>
      <c r="B1319" s="28"/>
      <c r="C1319" s="56"/>
      <c r="D1319" s="28" t="n">
        <f aca="false">VLOOKUP($A1319,cash,D$4,FALSE())</f>
        <v>2.485</v>
      </c>
      <c r="E1319" s="28"/>
      <c r="F1319" s="13" t="n">
        <f aca="false">IF(D1319&lt;F1315,F1315-D1319,0)</f>
        <v>0.065</v>
      </c>
      <c r="G1319" s="41" t="n">
        <f aca="false">IF(D1319&gt;F1315,D1319-F1315,0)</f>
        <v>0</v>
      </c>
      <c r="H1319" s="73"/>
      <c r="I1319" s="73"/>
      <c r="J1319" s="73"/>
    </row>
    <row r="1320" customFormat="false" ht="12.75" hidden="false" customHeight="false" outlineLevel="0" collapsed="false">
      <c r="A1320" s="56" t="n">
        <f aca="false">A1319+1</f>
        <v>36438</v>
      </c>
      <c r="B1320" s="28"/>
      <c r="C1320" s="56"/>
      <c r="D1320" s="28" t="n">
        <f aca="false">VLOOKUP($A1320,cash,D$4,FALSE())</f>
        <v>2.45</v>
      </c>
      <c r="E1320" s="28"/>
      <c r="F1320" s="13" t="n">
        <f aca="false">IF(D1320&lt;F1315,F1315-D1320,0)</f>
        <v>0.0999999999999996</v>
      </c>
      <c r="G1320" s="41" t="n">
        <f aca="false">IF(D1320&gt;F1315,D1320-F1315,0)</f>
        <v>0</v>
      </c>
      <c r="H1320" s="73"/>
      <c r="I1320" s="73"/>
      <c r="J1320" s="73"/>
    </row>
    <row r="1321" customFormat="false" ht="12.75" hidden="false" customHeight="false" outlineLevel="0" collapsed="false">
      <c r="A1321" s="56" t="n">
        <f aca="false">A1320+1</f>
        <v>36439</v>
      </c>
      <c r="B1321" s="28"/>
      <c r="C1321" s="56"/>
      <c r="D1321" s="28" t="n">
        <f aca="false">VLOOKUP($A1321,cash,D$4,FALSE())</f>
        <v>2.465</v>
      </c>
      <c r="E1321" s="28"/>
      <c r="F1321" s="13" t="n">
        <f aca="false">IF(D1321&lt;F1315,F1315-D1321,0)</f>
        <v>0.085</v>
      </c>
      <c r="G1321" s="41" t="n">
        <f aca="false">IF(D1321&gt;F1315,D1321-F1315,0)</f>
        <v>0</v>
      </c>
      <c r="H1321" s="73"/>
      <c r="I1321" s="73"/>
      <c r="J1321" s="73"/>
    </row>
    <row r="1322" customFormat="false" ht="12.75" hidden="false" customHeight="false" outlineLevel="0" collapsed="false">
      <c r="A1322" s="56" t="n">
        <f aca="false">A1321+1</f>
        <v>36440</v>
      </c>
      <c r="B1322" s="28"/>
      <c r="C1322" s="56"/>
      <c r="D1322" s="28" t="n">
        <f aca="false">VLOOKUP($A1322,cash,D$4,FALSE())</f>
        <v>2.49</v>
      </c>
      <c r="E1322" s="28"/>
      <c r="F1322" s="13" t="n">
        <f aca="false">IF(D1322&lt;F1315,F1315-D1322,0)</f>
        <v>0.0599999999999996</v>
      </c>
      <c r="G1322" s="41" t="n">
        <f aca="false">IF(D1322&gt;F1315,D1322-F1315,0)</f>
        <v>0</v>
      </c>
      <c r="H1322" s="73"/>
      <c r="I1322" s="73"/>
      <c r="J1322" s="73"/>
    </row>
    <row r="1323" customFormat="false" ht="12.75" hidden="false" customHeight="false" outlineLevel="0" collapsed="false">
      <c r="A1323" s="56" t="n">
        <f aca="false">A1322+1</f>
        <v>36441</v>
      </c>
      <c r="B1323" s="28"/>
      <c r="C1323" s="56"/>
      <c r="D1323" s="28" t="n">
        <f aca="false">VLOOKUP($A1323,cash,D$4,FALSE())</f>
        <v>2.355</v>
      </c>
      <c r="E1323" s="28"/>
      <c r="F1323" s="13" t="n">
        <f aca="false">IF(D1323&lt;F1315,F1315-D1323,0)</f>
        <v>0.195</v>
      </c>
      <c r="G1323" s="41" t="n">
        <f aca="false">IF(D1323&gt;F1315,D1323-F1315,0)</f>
        <v>0</v>
      </c>
      <c r="H1323" s="73"/>
      <c r="I1323" s="73"/>
      <c r="J1323" s="73"/>
    </row>
    <row r="1324" customFormat="false" ht="12.75" hidden="false" customHeight="false" outlineLevel="0" collapsed="false">
      <c r="A1324" s="56" t="n">
        <f aca="false">A1323+1</f>
        <v>36442</v>
      </c>
      <c r="B1324" s="28"/>
      <c r="C1324" s="56"/>
      <c r="D1324" s="28" t="n">
        <f aca="false">VLOOKUP($A1324,cash,D$4,FALSE())</f>
        <v>2.355</v>
      </c>
      <c r="E1324" s="28"/>
      <c r="F1324" s="13" t="n">
        <f aca="false">IF(D1324&lt;F1315,F1315-D1324,0)</f>
        <v>0.195</v>
      </c>
      <c r="G1324" s="41" t="n">
        <f aca="false">IF(D1324&gt;F1315,D1324-F1315,0)</f>
        <v>0</v>
      </c>
      <c r="H1324" s="73"/>
      <c r="I1324" s="73"/>
      <c r="J1324" s="73"/>
    </row>
    <row r="1325" customFormat="false" ht="12.75" hidden="false" customHeight="false" outlineLevel="0" collapsed="false">
      <c r="A1325" s="56" t="n">
        <f aca="false">A1324+1</f>
        <v>36443</v>
      </c>
      <c r="B1325" s="28"/>
      <c r="C1325" s="56"/>
      <c r="D1325" s="28" t="n">
        <f aca="false">VLOOKUP($A1325,cash,D$4,FALSE())</f>
        <v>2.355</v>
      </c>
      <c r="E1325" s="28"/>
      <c r="F1325" s="13" t="n">
        <f aca="false">IF(D1325&lt;F1315,F1315-D1325,0)</f>
        <v>0.195</v>
      </c>
      <c r="G1325" s="41" t="n">
        <f aca="false">IF(D1325&gt;F1315,D1325-F1315,0)</f>
        <v>0</v>
      </c>
      <c r="H1325" s="73"/>
      <c r="I1325" s="73"/>
      <c r="J1325" s="73"/>
    </row>
    <row r="1326" customFormat="false" ht="12.75" hidden="false" customHeight="false" outlineLevel="0" collapsed="false">
      <c r="A1326" s="56" t="n">
        <f aca="false">A1325+1</f>
        <v>36444</v>
      </c>
      <c r="B1326" s="28"/>
      <c r="C1326" s="56"/>
      <c r="D1326" s="28" t="n">
        <f aca="false">VLOOKUP($A1326,cash,D$4,FALSE())</f>
        <v>2.52</v>
      </c>
      <c r="E1326" s="28"/>
      <c r="F1326" s="13" t="n">
        <f aca="false">IF(D1326&lt;F1315,F1315-D1326,0)</f>
        <v>0.0299999999999998</v>
      </c>
      <c r="G1326" s="41" t="n">
        <f aca="false">IF(D1326&gt;F1315,D1326-F1315,0)</f>
        <v>0</v>
      </c>
      <c r="H1326" s="73"/>
      <c r="I1326" s="73"/>
      <c r="J1326" s="73"/>
    </row>
    <row r="1327" customFormat="false" ht="12.75" hidden="false" customHeight="false" outlineLevel="0" collapsed="false">
      <c r="A1327" s="56" t="n">
        <f aca="false">A1326+1</f>
        <v>36445</v>
      </c>
      <c r="B1327" s="28"/>
      <c r="C1327" s="56"/>
      <c r="D1327" s="28" t="n">
        <f aca="false">VLOOKUP($A1327,cash,D$4,FALSE())</f>
        <v>2.655</v>
      </c>
      <c r="E1327" s="28"/>
      <c r="F1327" s="13" t="n">
        <f aca="false">IF(D1327&lt;F1315,F1315-D1327,0)</f>
        <v>0</v>
      </c>
      <c r="G1327" s="41" t="n">
        <f aca="false">IF(D1327&gt;F1315,D1327-F1315,0)</f>
        <v>0.105</v>
      </c>
      <c r="H1327" s="73"/>
      <c r="I1327" s="73"/>
      <c r="J1327" s="73"/>
    </row>
    <row r="1328" customFormat="false" ht="12.75" hidden="false" customHeight="false" outlineLevel="0" collapsed="false">
      <c r="A1328" s="56" t="n">
        <f aca="false">A1327+1</f>
        <v>36446</v>
      </c>
      <c r="B1328" s="28"/>
      <c r="C1328" s="56"/>
      <c r="D1328" s="28" t="n">
        <f aca="false">VLOOKUP($A1328,cash,D$4,FALSE())</f>
        <v>2.81</v>
      </c>
      <c r="E1328" s="28"/>
      <c r="F1328" s="13" t="n">
        <f aca="false">IF(D1328&lt;F1315,F1315-D1328,0)</f>
        <v>0</v>
      </c>
      <c r="G1328" s="41" t="n">
        <f aca="false">IF(D1328&gt;F1315,D1328-F1315,0)</f>
        <v>0.26</v>
      </c>
      <c r="H1328" s="73"/>
      <c r="I1328" s="73"/>
      <c r="J1328" s="73"/>
    </row>
    <row r="1329" customFormat="false" ht="12.75" hidden="false" customHeight="false" outlineLevel="0" collapsed="false">
      <c r="A1329" s="56" t="n">
        <f aca="false">A1328+1</f>
        <v>36447</v>
      </c>
      <c r="B1329" s="28"/>
      <c r="C1329" s="56"/>
      <c r="D1329" s="28" t="n">
        <f aca="false">VLOOKUP($A1329,cash,D$4,FALSE())</f>
        <v>2.705</v>
      </c>
      <c r="E1329" s="28"/>
      <c r="F1329" s="13" t="n">
        <f aca="false">IF(D1329&lt;F1315,F1315-D1329,0)</f>
        <v>0</v>
      </c>
      <c r="G1329" s="41" t="n">
        <f aca="false">IF(D1329&gt;F1315,D1329-F1315,0)</f>
        <v>0.155</v>
      </c>
      <c r="H1329" s="73"/>
      <c r="I1329" s="73"/>
      <c r="J1329" s="73"/>
    </row>
    <row r="1330" customFormat="false" ht="12.75" hidden="false" customHeight="false" outlineLevel="0" collapsed="false">
      <c r="A1330" s="56" t="n">
        <f aca="false">A1329+1</f>
        <v>36448</v>
      </c>
      <c r="B1330" s="28"/>
      <c r="C1330" s="56"/>
      <c r="D1330" s="28" t="n">
        <f aca="false">VLOOKUP($A1330,cash,D$4,FALSE())</f>
        <v>2.67</v>
      </c>
      <c r="E1330" s="28"/>
      <c r="F1330" s="13" t="n">
        <f aca="false">IF(D1330&lt;F1315,F1315-D1330,0)</f>
        <v>0</v>
      </c>
      <c r="G1330" s="41" t="n">
        <f aca="false">IF(D1330&gt;F1315,D1330-F1315,0)</f>
        <v>0.12</v>
      </c>
      <c r="H1330" s="73"/>
      <c r="I1330" s="73"/>
      <c r="J1330" s="73"/>
    </row>
    <row r="1331" customFormat="false" ht="12.75" hidden="false" customHeight="false" outlineLevel="0" collapsed="false">
      <c r="A1331" s="56" t="n">
        <f aca="false">A1330+1</f>
        <v>36449</v>
      </c>
      <c r="B1331" s="28"/>
      <c r="C1331" s="56"/>
      <c r="D1331" s="28" t="n">
        <f aca="false">VLOOKUP($A1331,cash,D$4,FALSE())</f>
        <v>2.67</v>
      </c>
      <c r="E1331" s="28"/>
      <c r="F1331" s="13" t="n">
        <f aca="false">IF(D1331&lt;F1315,F1315-D1331,0)</f>
        <v>0</v>
      </c>
      <c r="G1331" s="41" t="n">
        <f aca="false">IF(D1331&gt;F1315,D1331-F1315,0)</f>
        <v>0.12</v>
      </c>
      <c r="H1331" s="73"/>
      <c r="I1331" s="73"/>
      <c r="J1331" s="73"/>
    </row>
    <row r="1332" customFormat="false" ht="12.75" hidden="false" customHeight="false" outlineLevel="0" collapsed="false">
      <c r="A1332" s="56" t="n">
        <f aca="false">A1331+1</f>
        <v>36450</v>
      </c>
      <c r="B1332" s="28"/>
      <c r="C1332" s="56"/>
      <c r="D1332" s="28" t="n">
        <f aca="false">VLOOKUP($A1332,cash,D$4,FALSE())</f>
        <v>2.67</v>
      </c>
      <c r="E1332" s="28"/>
      <c r="F1332" s="13" t="n">
        <f aca="false">IF(D1332&lt;F1315,F1315-D1332,0)</f>
        <v>0</v>
      </c>
      <c r="G1332" s="41" t="n">
        <f aca="false">IF(D1332&gt;F1315,D1332-F1315,0)</f>
        <v>0.12</v>
      </c>
      <c r="H1332" s="73"/>
      <c r="I1332" s="73"/>
      <c r="J1332" s="73"/>
    </row>
    <row r="1333" customFormat="false" ht="12.75" hidden="false" customHeight="false" outlineLevel="0" collapsed="false">
      <c r="A1333" s="56" t="n">
        <f aca="false">A1332+1</f>
        <v>36451</v>
      </c>
      <c r="B1333" s="28"/>
      <c r="C1333" s="56"/>
      <c r="D1333" s="28" t="n">
        <f aca="false">VLOOKUP($A1333,cash,D$4,FALSE())</f>
        <v>2.815</v>
      </c>
      <c r="E1333" s="28"/>
      <c r="F1333" s="13" t="n">
        <f aca="false">IF(D1333&lt;F1315,F1315-D1333,0)</f>
        <v>0</v>
      </c>
      <c r="G1333" s="41" t="n">
        <f aca="false">IF(D1333&gt;F1315,D1333-F1315,0)</f>
        <v>0.265</v>
      </c>
      <c r="H1333" s="73"/>
      <c r="I1333" s="73"/>
      <c r="J1333" s="73"/>
    </row>
    <row r="1334" customFormat="false" ht="12.75" hidden="false" customHeight="false" outlineLevel="0" collapsed="false">
      <c r="A1334" s="56" t="n">
        <f aca="false">A1333+1</f>
        <v>36452</v>
      </c>
      <c r="B1334" s="28"/>
      <c r="C1334" s="56"/>
      <c r="D1334" s="28" t="n">
        <f aca="false">VLOOKUP($A1334,cash,D$4,FALSE())</f>
        <v>2.89</v>
      </c>
      <c r="E1334" s="28"/>
      <c r="F1334" s="13" t="n">
        <f aca="false">IF(D1334&lt;F1315,F1315-D1334,0)</f>
        <v>0</v>
      </c>
      <c r="G1334" s="41" t="n">
        <f aca="false">IF(D1334&gt;F1315,D1334-F1315,0)</f>
        <v>0.34</v>
      </c>
      <c r="H1334" s="73"/>
      <c r="I1334" s="73"/>
      <c r="J1334" s="73"/>
    </row>
    <row r="1335" customFormat="false" ht="12.75" hidden="false" customHeight="false" outlineLevel="0" collapsed="false">
      <c r="A1335" s="56" t="n">
        <f aca="false">A1334+1</f>
        <v>36453</v>
      </c>
      <c r="B1335" s="28"/>
      <c r="C1335" s="56"/>
      <c r="D1335" s="28" t="n">
        <f aca="false">VLOOKUP($A1335,cash,D$4,FALSE())</f>
        <v>2.9</v>
      </c>
      <c r="E1335" s="28"/>
      <c r="F1335" s="13" t="n">
        <f aca="false">IF(D1335&lt;F1315,F1315-D1335,0)</f>
        <v>0</v>
      </c>
      <c r="G1335" s="41" t="n">
        <f aca="false">IF(D1335&gt;F1315,D1335-F1315,0)</f>
        <v>0.35</v>
      </c>
      <c r="H1335" s="73"/>
      <c r="I1335" s="73"/>
      <c r="J1335" s="73"/>
    </row>
    <row r="1336" customFormat="false" ht="12.75" hidden="false" customHeight="false" outlineLevel="0" collapsed="false">
      <c r="A1336" s="56" t="n">
        <f aca="false">A1335+1</f>
        <v>36454</v>
      </c>
      <c r="B1336" s="28"/>
      <c r="C1336" s="56"/>
      <c r="D1336" s="28" t="n">
        <f aca="false">VLOOKUP($A1336,cash,D$4,FALSE())</f>
        <v>2.995</v>
      </c>
      <c r="E1336" s="28"/>
      <c r="F1336" s="13" t="n">
        <f aca="false">IF(D1336&lt;F1315,F1315-D1336,0)</f>
        <v>0</v>
      </c>
      <c r="G1336" s="41" t="n">
        <f aca="false">IF(D1336&gt;F1315,D1336-F1315,0)</f>
        <v>0.445</v>
      </c>
      <c r="H1336" s="73"/>
      <c r="I1336" s="73"/>
      <c r="J1336" s="73"/>
    </row>
    <row r="1337" customFormat="false" ht="12.75" hidden="false" customHeight="false" outlineLevel="0" collapsed="false">
      <c r="A1337" s="56" t="n">
        <f aca="false">A1336+1</f>
        <v>36455</v>
      </c>
      <c r="B1337" s="28"/>
      <c r="C1337" s="56"/>
      <c r="D1337" s="28" t="n">
        <f aca="false">VLOOKUP($A1337,cash,D$4,FALSE())</f>
        <v>3.005</v>
      </c>
      <c r="E1337" s="28"/>
      <c r="F1337" s="13" t="n">
        <f aca="false">IF(D1337&lt;F1315,F1315-D1337,0)</f>
        <v>0</v>
      </c>
      <c r="G1337" s="41" t="n">
        <f aca="false">IF(D1337&gt;F1315,D1337-F1315,0)</f>
        <v>0.455</v>
      </c>
      <c r="H1337" s="73"/>
      <c r="I1337" s="73"/>
      <c r="J1337" s="73"/>
    </row>
    <row r="1338" customFormat="false" ht="12.75" hidden="false" customHeight="false" outlineLevel="0" collapsed="false">
      <c r="A1338" s="56" t="n">
        <f aca="false">A1337+1</f>
        <v>36456</v>
      </c>
      <c r="B1338" s="28"/>
      <c r="C1338" s="56"/>
      <c r="D1338" s="28" t="n">
        <f aca="false">VLOOKUP($A1338,cash,D$4,FALSE())</f>
        <v>3.005</v>
      </c>
      <c r="E1338" s="28"/>
      <c r="F1338" s="13" t="n">
        <f aca="false">IF(D1338&lt;F1315,F1315-D1338,0)</f>
        <v>0</v>
      </c>
      <c r="G1338" s="41" t="n">
        <f aca="false">IF(D1338&gt;F1315,D1338-F1315,0)</f>
        <v>0.455</v>
      </c>
      <c r="H1338" s="73"/>
      <c r="I1338" s="73"/>
      <c r="J1338" s="73"/>
    </row>
    <row r="1339" customFormat="false" ht="12.75" hidden="false" customHeight="false" outlineLevel="0" collapsed="false">
      <c r="A1339" s="56" t="n">
        <f aca="false">A1338+1</f>
        <v>36457</v>
      </c>
      <c r="B1339" s="28"/>
      <c r="C1339" s="56"/>
      <c r="D1339" s="28" t="n">
        <f aca="false">VLOOKUP($A1339,cash,D$4,FALSE())</f>
        <v>3.005</v>
      </c>
      <c r="E1339" s="28"/>
      <c r="F1339" s="13" t="n">
        <f aca="false">IF(D1339&lt;F1315,F1315-D1339,0)</f>
        <v>0</v>
      </c>
      <c r="G1339" s="41" t="n">
        <f aca="false">IF(D1339&gt;F1315,D1339-F1315,0)</f>
        <v>0.455</v>
      </c>
      <c r="H1339" s="73"/>
      <c r="I1339" s="73"/>
      <c r="J1339" s="73"/>
    </row>
    <row r="1340" customFormat="false" ht="12.75" hidden="false" customHeight="false" outlineLevel="0" collapsed="false">
      <c r="A1340" s="56" t="n">
        <f aca="false">A1339+1</f>
        <v>36458</v>
      </c>
      <c r="B1340" s="28"/>
      <c r="C1340" s="56"/>
      <c r="D1340" s="28" t="n">
        <f aca="false">VLOOKUP($A1340,cash,D$4,FALSE())</f>
        <v>2.975</v>
      </c>
      <c r="E1340" s="28"/>
      <c r="F1340" s="13" t="n">
        <f aca="false">IF(D1340&lt;F1315,F1315-D1340,0)</f>
        <v>0</v>
      </c>
      <c r="G1340" s="41" t="n">
        <f aca="false">IF(D1340&gt;F1315,D1340-F1315,0)</f>
        <v>0.425</v>
      </c>
      <c r="H1340" s="73"/>
      <c r="I1340" s="73"/>
      <c r="J1340" s="73"/>
    </row>
    <row r="1341" customFormat="false" ht="12.75" hidden="false" customHeight="false" outlineLevel="0" collapsed="false">
      <c r="A1341" s="56" t="n">
        <f aca="false">A1340+1</f>
        <v>36459</v>
      </c>
      <c r="B1341" s="28"/>
      <c r="C1341" s="56"/>
      <c r="D1341" s="28" t="n">
        <f aca="false">VLOOKUP($A1341,cash,D$4,FALSE())</f>
        <v>2.965</v>
      </c>
      <c r="E1341" s="28"/>
      <c r="F1341" s="13" t="n">
        <f aca="false">IF(D1341&lt;F1315,F1315-D1341,0)</f>
        <v>0</v>
      </c>
      <c r="G1341" s="41" t="n">
        <f aca="false">IF(D1341&gt;F1315,D1341-F1315,0)</f>
        <v>0.415</v>
      </c>
      <c r="H1341" s="73"/>
      <c r="I1341" s="73"/>
      <c r="J1341" s="73"/>
    </row>
    <row r="1342" customFormat="false" ht="12.75" hidden="false" customHeight="false" outlineLevel="0" collapsed="false">
      <c r="A1342" s="56" t="n">
        <f aca="false">A1341+1</f>
        <v>36460</v>
      </c>
      <c r="B1342" s="28"/>
      <c r="C1342" s="56"/>
      <c r="D1342" s="28" t="n">
        <f aca="false">VLOOKUP($A1342,cash,D$4,FALSE())</f>
        <v>3.02</v>
      </c>
      <c r="E1342" s="28"/>
      <c r="F1342" s="13" t="n">
        <f aca="false">IF(D1342&lt;F1315,F1315-D1342,0)</f>
        <v>0</v>
      </c>
      <c r="G1342" s="41" t="n">
        <f aca="false">IF(D1342&gt;F1315,D1342-F1315,0)</f>
        <v>0.47</v>
      </c>
      <c r="H1342" s="73"/>
      <c r="I1342" s="73"/>
      <c r="J1342" s="73"/>
    </row>
    <row r="1343" customFormat="false" ht="12.75" hidden="false" customHeight="false" outlineLevel="0" collapsed="false">
      <c r="A1343" s="56" t="n">
        <f aca="false">A1342+1</f>
        <v>36461</v>
      </c>
      <c r="B1343" s="28"/>
      <c r="C1343" s="56"/>
      <c r="D1343" s="28" t="n">
        <f aca="false">VLOOKUP($A1343,cash,D$4,FALSE())</f>
        <v>2.995</v>
      </c>
      <c r="E1343" s="28"/>
      <c r="F1343" s="13" t="n">
        <f aca="false">IF(D1343&lt;F1315,F1315-D1343,0)</f>
        <v>0</v>
      </c>
      <c r="G1343" s="41" t="n">
        <f aca="false">IF(D1343&gt;F1315,D1343-F1315,0)</f>
        <v>0.445</v>
      </c>
      <c r="H1343" s="73"/>
      <c r="I1343" s="73"/>
      <c r="J1343" s="73"/>
    </row>
    <row r="1344" customFormat="false" ht="12.75" hidden="false" customHeight="false" outlineLevel="0" collapsed="false">
      <c r="A1344" s="56" t="n">
        <f aca="false">A1343+1</f>
        <v>36462</v>
      </c>
      <c r="B1344" s="28"/>
      <c r="C1344" s="56"/>
      <c r="D1344" s="28" t="n">
        <f aca="false">VLOOKUP($A1344,cash,D$4,FALSE())</f>
        <v>2.795</v>
      </c>
      <c r="E1344" s="28"/>
      <c r="F1344" s="13" t="n">
        <f aca="false">IF(D1344&lt;F1315,F1315-D1344,0)</f>
        <v>0</v>
      </c>
      <c r="G1344" s="41" t="n">
        <f aca="false">IF(D1344&gt;F1315,D1344-F1315,0)</f>
        <v>0.245</v>
      </c>
      <c r="H1344" s="73"/>
      <c r="I1344" s="73"/>
      <c r="J1344" s="73"/>
    </row>
    <row r="1345" customFormat="false" ht="12.75" hidden="false" customHeight="false" outlineLevel="0" collapsed="false">
      <c r="A1345" s="56" t="n">
        <f aca="false">A1344+1</f>
        <v>36463</v>
      </c>
      <c r="B1345" s="28"/>
      <c r="C1345" s="56"/>
      <c r="D1345" s="28" t="n">
        <f aca="false">VLOOKUP($A1345,cash,D$4,FALSE())</f>
        <v>2.795</v>
      </c>
      <c r="E1345" s="28"/>
      <c r="F1345" s="13" t="n">
        <f aca="false">IF(D1345&lt;F1315,F1315-D1345,0)</f>
        <v>0</v>
      </c>
      <c r="G1345" s="41" t="n">
        <f aca="false">IF(D1345&gt;F1315,D1345-F1315,0)</f>
        <v>0.245</v>
      </c>
      <c r="H1345" s="73"/>
      <c r="I1345" s="73"/>
      <c r="J1345" s="73"/>
    </row>
    <row r="1346" customFormat="false" ht="13.5" hidden="false" customHeight="false" outlineLevel="0" collapsed="false">
      <c r="A1346" s="56" t="n">
        <f aca="false">A1345+1</f>
        <v>36464</v>
      </c>
      <c r="B1346" s="28"/>
      <c r="C1346" s="56"/>
      <c r="D1346" s="28" t="n">
        <f aca="false">VLOOKUP($A1346,cash,D$4,FALSE())</f>
        <v>2.795</v>
      </c>
      <c r="E1346" s="28"/>
      <c r="F1346" s="78" t="n">
        <f aca="false">IF(D1346&lt;F1315,F1315-D1346,0)</f>
        <v>0</v>
      </c>
      <c r="G1346" s="79" t="n">
        <f aca="false">IF(D1346&gt;F1315,D1346-F1315,0)</f>
        <v>0.245</v>
      </c>
      <c r="H1346" s="73"/>
      <c r="I1346" s="73"/>
      <c r="J1346" s="73"/>
    </row>
    <row r="1347" customFormat="false" ht="13.5" hidden="false" customHeight="false" outlineLevel="0" collapsed="false">
      <c r="A1347" s="56"/>
      <c r="B1347" s="28"/>
      <c r="C1347" s="56"/>
      <c r="D1347" s="28"/>
      <c r="E1347" s="28"/>
      <c r="F1347" s="72" t="n">
        <f aca="false">AVERAGE(F1316:F1346)</f>
        <v>0.0491935483870967</v>
      </c>
      <c r="G1347" s="72" t="n">
        <f aca="false">AVERAGE(G1316:G1346)</f>
        <v>0.197903225806452</v>
      </c>
    </row>
    <row r="1348" customFormat="false" ht="12.75" hidden="false" customHeight="false" outlineLevel="0" collapsed="false">
      <c r="A1348" s="56"/>
      <c r="B1348" s="28"/>
      <c r="C1348" s="56"/>
      <c r="D1348" s="28"/>
      <c r="E1348" s="28"/>
    </row>
    <row r="1349" customFormat="false" ht="12.75" hidden="false" customHeight="false" outlineLevel="0" collapsed="false">
      <c r="A1349" s="56"/>
      <c r="B1349" s="28"/>
      <c r="C1349" s="56"/>
      <c r="D1349" s="28"/>
      <c r="E1349" s="28"/>
    </row>
    <row r="1350" customFormat="false" ht="12.75" hidden="false" customHeight="false" outlineLevel="0" collapsed="false">
      <c r="A1350" s="56"/>
      <c r="B1350" s="28"/>
      <c r="C1350" s="56" t="n">
        <v>36465</v>
      </c>
      <c r="G1350" s="73"/>
      <c r="H1350" s="73"/>
      <c r="I1350" s="73"/>
      <c r="J1350" s="73"/>
      <c r="K1350" s="75"/>
      <c r="L1350" s="75"/>
    </row>
    <row r="1351" customFormat="false" ht="12.75" hidden="false" customHeight="false" outlineLevel="0" collapsed="false">
      <c r="A1351" s="56" t="n">
        <f aca="false">C1350</f>
        <v>36465</v>
      </c>
      <c r="B1351" s="28"/>
      <c r="C1351" s="56"/>
      <c r="D1351" s="28" t="n">
        <f aca="false">VLOOKUP($A1351,cash,D$4,FALSE())</f>
        <v>2.73</v>
      </c>
      <c r="E1351" s="28"/>
      <c r="G1351" s="73"/>
      <c r="H1351" s="73"/>
      <c r="I1351" s="73"/>
      <c r="J1351" s="73"/>
      <c r="K1351" s="75"/>
      <c r="L1351" s="75"/>
    </row>
    <row r="1352" customFormat="false" ht="12.75" hidden="false" customHeight="false" outlineLevel="0" collapsed="false">
      <c r="A1352" s="56" t="n">
        <f aca="false">A1351+1</f>
        <v>36466</v>
      </c>
      <c r="B1352" s="28"/>
      <c r="C1352" s="56"/>
      <c r="D1352" s="28" t="n">
        <f aca="false">VLOOKUP($A1352,cash,D$4,FALSE())</f>
        <v>2.815</v>
      </c>
      <c r="E1352" s="28"/>
      <c r="G1352" s="73"/>
      <c r="H1352" s="73"/>
      <c r="I1352" s="73"/>
      <c r="J1352" s="73"/>
    </row>
    <row r="1353" customFormat="false" ht="12.75" hidden="false" customHeight="false" outlineLevel="0" collapsed="false">
      <c r="A1353" s="56" t="n">
        <f aca="false">A1352+1</f>
        <v>36467</v>
      </c>
      <c r="B1353" s="28"/>
      <c r="C1353" s="56"/>
      <c r="D1353" s="28" t="n">
        <f aca="false">VLOOKUP($A1353,cash,D$4,FALSE())</f>
        <v>2.835</v>
      </c>
      <c r="E1353" s="28"/>
      <c r="G1353" s="73"/>
      <c r="H1353" s="73"/>
      <c r="I1353" s="73"/>
      <c r="J1353" s="73"/>
    </row>
    <row r="1354" customFormat="false" ht="12.75" hidden="false" customHeight="false" outlineLevel="0" collapsed="false">
      <c r="A1354" s="56" t="n">
        <f aca="false">A1353+1</f>
        <v>36468</v>
      </c>
      <c r="B1354" s="28"/>
      <c r="C1354" s="56"/>
      <c r="D1354" s="28" t="n">
        <f aca="false">VLOOKUP($A1354,cash,D$4,FALSE())</f>
        <v>2.74</v>
      </c>
      <c r="E1354" s="28"/>
      <c r="G1354" s="73"/>
      <c r="H1354" s="73"/>
      <c r="I1354" s="73"/>
      <c r="J1354" s="73"/>
    </row>
    <row r="1355" customFormat="false" ht="12.75" hidden="false" customHeight="false" outlineLevel="0" collapsed="false">
      <c r="A1355" s="56" t="n">
        <f aca="false">A1354+1</f>
        <v>36469</v>
      </c>
      <c r="B1355" s="28"/>
      <c r="C1355" s="56"/>
      <c r="D1355" s="28" t="n">
        <f aca="false">VLOOKUP($A1355,cash,D$4,FALSE())</f>
        <v>2.625</v>
      </c>
      <c r="E1355" s="28"/>
      <c r="G1355" s="73"/>
      <c r="H1355" s="73"/>
      <c r="I1355" s="73"/>
      <c r="J1355" s="73"/>
    </row>
    <row r="1356" customFormat="false" ht="12.75" hidden="false" customHeight="false" outlineLevel="0" collapsed="false">
      <c r="A1356" s="56" t="n">
        <f aca="false">A1355+1</f>
        <v>36470</v>
      </c>
      <c r="B1356" s="28"/>
      <c r="C1356" s="56"/>
      <c r="D1356" s="28" t="n">
        <f aca="false">VLOOKUP($A1356,cash,D$4,FALSE())</f>
        <v>2.625</v>
      </c>
      <c r="E1356" s="28"/>
      <c r="G1356" s="73"/>
      <c r="H1356" s="73"/>
      <c r="I1356" s="73"/>
      <c r="J1356" s="73"/>
    </row>
    <row r="1357" customFormat="false" ht="12.75" hidden="false" customHeight="false" outlineLevel="0" collapsed="false">
      <c r="A1357" s="56" t="n">
        <f aca="false">A1356+1</f>
        <v>36471</v>
      </c>
      <c r="B1357" s="28"/>
      <c r="C1357" s="56"/>
      <c r="D1357" s="28" t="n">
        <f aca="false">VLOOKUP($A1357,cash,D$4,FALSE())</f>
        <v>2.625</v>
      </c>
      <c r="E1357" s="28"/>
      <c r="G1357" s="73"/>
      <c r="H1357" s="73"/>
      <c r="I1357" s="73"/>
      <c r="J1357" s="73"/>
    </row>
    <row r="1358" customFormat="false" ht="12.75" hidden="false" customHeight="false" outlineLevel="0" collapsed="false">
      <c r="A1358" s="56" t="n">
        <f aca="false">A1357+1</f>
        <v>36472</v>
      </c>
      <c r="B1358" s="28"/>
      <c r="C1358" s="56"/>
      <c r="D1358" s="28" t="n">
        <f aca="false">VLOOKUP($A1358,cash,D$4,FALSE())</f>
        <v>2.59</v>
      </c>
      <c r="E1358" s="28"/>
      <c r="G1358" s="73"/>
      <c r="H1358" s="73"/>
      <c r="I1358" s="73"/>
      <c r="J1358" s="73"/>
    </row>
    <row r="1359" customFormat="false" ht="12.75" hidden="false" customHeight="false" outlineLevel="0" collapsed="false">
      <c r="A1359" s="56" t="n">
        <f aca="false">A1358+1</f>
        <v>36473</v>
      </c>
      <c r="B1359" s="28"/>
      <c r="C1359" s="56"/>
      <c r="D1359" s="28" t="n">
        <f aca="false">VLOOKUP($A1359,cash,D$4,FALSE())</f>
        <v>2.44</v>
      </c>
      <c r="E1359" s="28"/>
      <c r="G1359" s="73"/>
      <c r="H1359" s="73"/>
      <c r="I1359" s="73"/>
      <c r="J1359" s="73"/>
    </row>
    <row r="1360" customFormat="false" ht="12.75" hidden="false" customHeight="false" outlineLevel="0" collapsed="false">
      <c r="A1360" s="56" t="n">
        <f aca="false">A1359+1</f>
        <v>36474</v>
      </c>
      <c r="B1360" s="28"/>
      <c r="C1360" s="56"/>
      <c r="D1360" s="28" t="n">
        <f aca="false">VLOOKUP($A1360,cash,D$4,FALSE())</f>
        <v>2.395</v>
      </c>
      <c r="E1360" s="28"/>
      <c r="G1360" s="73"/>
      <c r="H1360" s="73"/>
      <c r="I1360" s="73"/>
      <c r="J1360" s="73"/>
    </row>
    <row r="1361" customFormat="false" ht="12.75" hidden="false" customHeight="false" outlineLevel="0" collapsed="false">
      <c r="A1361" s="56" t="n">
        <f aca="false">A1360+1</f>
        <v>36475</v>
      </c>
      <c r="B1361" s="28"/>
      <c r="C1361" s="56"/>
      <c r="D1361" s="28" t="n">
        <f aca="false">VLOOKUP($A1361,cash,D$4,FALSE())</f>
        <v>2.395</v>
      </c>
      <c r="E1361" s="28"/>
      <c r="G1361" s="73"/>
      <c r="H1361" s="73"/>
      <c r="I1361" s="73"/>
      <c r="J1361" s="73"/>
    </row>
    <row r="1362" customFormat="false" ht="12.75" hidden="false" customHeight="false" outlineLevel="0" collapsed="false">
      <c r="A1362" s="56" t="n">
        <f aca="false">A1361+1</f>
        <v>36476</v>
      </c>
      <c r="B1362" s="28"/>
      <c r="C1362" s="56"/>
      <c r="D1362" s="28" t="n">
        <f aca="false">VLOOKUP($A1362,cash,D$4,FALSE())</f>
        <v>2.135</v>
      </c>
      <c r="E1362" s="28"/>
      <c r="G1362" s="73"/>
      <c r="H1362" s="73"/>
      <c r="I1362" s="73"/>
      <c r="J1362" s="73"/>
    </row>
    <row r="1363" customFormat="false" ht="12.75" hidden="false" customHeight="false" outlineLevel="0" collapsed="false">
      <c r="A1363" s="56" t="n">
        <f aca="false">A1362+1</f>
        <v>36477</v>
      </c>
      <c r="B1363" s="28"/>
      <c r="C1363" s="56"/>
      <c r="D1363" s="28" t="n">
        <f aca="false">VLOOKUP($A1363,cash,D$4,FALSE())</f>
        <v>2.135</v>
      </c>
      <c r="E1363" s="28"/>
      <c r="G1363" s="73"/>
      <c r="H1363" s="73"/>
      <c r="I1363" s="73"/>
      <c r="J1363" s="73"/>
    </row>
    <row r="1364" customFormat="false" ht="12.75" hidden="false" customHeight="false" outlineLevel="0" collapsed="false">
      <c r="A1364" s="56" t="n">
        <f aca="false">A1363+1</f>
        <v>36478</v>
      </c>
      <c r="B1364" s="28"/>
      <c r="C1364" s="56"/>
      <c r="D1364" s="28" t="n">
        <f aca="false">VLOOKUP($A1364,cash,D$4,FALSE())</f>
        <v>2.135</v>
      </c>
      <c r="E1364" s="28"/>
      <c r="G1364" s="73"/>
      <c r="H1364" s="73"/>
      <c r="I1364" s="73"/>
      <c r="J1364" s="73"/>
    </row>
    <row r="1365" customFormat="false" ht="12.75" hidden="false" customHeight="false" outlineLevel="0" collapsed="false">
      <c r="A1365" s="56" t="n">
        <f aca="false">A1364+1</f>
        <v>36479</v>
      </c>
      <c r="B1365" s="28"/>
      <c r="C1365" s="56"/>
      <c r="D1365" s="28" t="n">
        <f aca="false">VLOOKUP($A1365,cash,D$4,FALSE())</f>
        <v>2.31</v>
      </c>
      <c r="E1365" s="28"/>
      <c r="G1365" s="73"/>
      <c r="H1365" s="73"/>
      <c r="I1365" s="73"/>
      <c r="J1365" s="73"/>
    </row>
    <row r="1366" customFormat="false" ht="12.75" hidden="false" customHeight="false" outlineLevel="0" collapsed="false">
      <c r="A1366" s="56" t="n">
        <f aca="false">A1365+1</f>
        <v>36480</v>
      </c>
      <c r="B1366" s="28"/>
      <c r="C1366" s="56"/>
      <c r="D1366" s="28" t="n">
        <f aca="false">VLOOKUP($A1366,cash,D$4,FALSE())</f>
        <v>2.23</v>
      </c>
      <c r="E1366" s="28"/>
      <c r="G1366" s="73"/>
      <c r="H1366" s="73"/>
      <c r="I1366" s="73"/>
      <c r="J1366" s="73"/>
    </row>
    <row r="1367" customFormat="false" ht="12.75" hidden="false" customHeight="false" outlineLevel="0" collapsed="false">
      <c r="A1367" s="56" t="n">
        <f aca="false">A1366+1</f>
        <v>36481</v>
      </c>
      <c r="B1367" s="28"/>
      <c r="C1367" s="56"/>
      <c r="D1367" s="28" t="n">
        <f aca="false">VLOOKUP($A1367,cash,D$4,FALSE())</f>
        <v>2.24</v>
      </c>
      <c r="E1367" s="28"/>
      <c r="G1367" s="73"/>
      <c r="H1367" s="73"/>
      <c r="I1367" s="73"/>
      <c r="J1367" s="73"/>
    </row>
    <row r="1368" customFormat="false" ht="12.75" hidden="false" customHeight="false" outlineLevel="0" collapsed="false">
      <c r="A1368" s="56" t="n">
        <f aca="false">A1367+1</f>
        <v>36482</v>
      </c>
      <c r="B1368" s="28"/>
      <c r="C1368" s="56"/>
      <c r="D1368" s="28" t="n">
        <f aca="false">VLOOKUP($A1368,cash,D$4,FALSE())</f>
        <v>2.22</v>
      </c>
      <c r="E1368" s="28"/>
      <c r="G1368" s="73"/>
      <c r="H1368" s="73"/>
      <c r="I1368" s="73"/>
      <c r="J1368" s="73"/>
    </row>
    <row r="1369" customFormat="false" ht="12.75" hidden="false" customHeight="false" outlineLevel="0" collapsed="false">
      <c r="A1369" s="56" t="n">
        <f aca="false">A1368+1</f>
        <v>36483</v>
      </c>
      <c r="B1369" s="28"/>
      <c r="C1369" s="56"/>
      <c r="D1369" s="28" t="n">
        <f aca="false">VLOOKUP($A1369,cash,D$4,FALSE())</f>
        <v>2.15</v>
      </c>
      <c r="E1369" s="28"/>
      <c r="G1369" s="73"/>
      <c r="H1369" s="73"/>
      <c r="I1369" s="73"/>
      <c r="J1369" s="73"/>
    </row>
    <row r="1370" customFormat="false" ht="12.75" hidden="false" customHeight="false" outlineLevel="0" collapsed="false">
      <c r="A1370" s="56" t="n">
        <f aca="false">A1369+1</f>
        <v>36484</v>
      </c>
      <c r="B1370" s="28"/>
      <c r="C1370" s="56"/>
      <c r="D1370" s="28" t="n">
        <f aca="false">VLOOKUP($A1370,cash,D$4,FALSE())</f>
        <v>2.15</v>
      </c>
      <c r="E1370" s="28"/>
      <c r="G1370" s="73"/>
      <c r="H1370" s="73"/>
      <c r="I1370" s="73"/>
      <c r="J1370" s="73"/>
    </row>
    <row r="1371" customFormat="false" ht="12.75" hidden="false" customHeight="false" outlineLevel="0" collapsed="false">
      <c r="A1371" s="56" t="n">
        <f aca="false">A1370+1</f>
        <v>36485</v>
      </c>
      <c r="B1371" s="28"/>
      <c r="C1371" s="56"/>
      <c r="D1371" s="28" t="n">
        <f aca="false">VLOOKUP($A1371,cash,D$4,FALSE())</f>
        <v>2.15</v>
      </c>
      <c r="E1371" s="28"/>
      <c r="G1371" s="73"/>
      <c r="H1371" s="73"/>
      <c r="I1371" s="73"/>
      <c r="J1371" s="73"/>
    </row>
    <row r="1372" customFormat="false" ht="12.75" hidden="false" customHeight="false" outlineLevel="0" collapsed="false">
      <c r="A1372" s="56" t="n">
        <f aca="false">A1371+1</f>
        <v>36486</v>
      </c>
      <c r="B1372" s="28"/>
      <c r="C1372" s="56"/>
      <c r="D1372" s="28" t="n">
        <f aca="false">VLOOKUP($A1372,cash,D$4,FALSE())</f>
        <v>2.035</v>
      </c>
      <c r="E1372" s="28"/>
      <c r="G1372" s="73"/>
      <c r="H1372" s="73"/>
      <c r="I1372" s="73"/>
      <c r="J1372" s="73"/>
    </row>
    <row r="1373" customFormat="false" ht="12.75" hidden="false" customHeight="false" outlineLevel="0" collapsed="false">
      <c r="A1373" s="56" t="n">
        <f aca="false">A1372+1</f>
        <v>36487</v>
      </c>
      <c r="B1373" s="28"/>
      <c r="C1373" s="56"/>
      <c r="D1373" s="28" t="n">
        <f aca="false">VLOOKUP($A1373,cash,D$4,FALSE())</f>
        <v>1.99</v>
      </c>
      <c r="E1373" s="28"/>
      <c r="G1373" s="73"/>
      <c r="H1373" s="73"/>
      <c r="I1373" s="73"/>
      <c r="J1373" s="73"/>
    </row>
    <row r="1374" customFormat="false" ht="12.75" hidden="false" customHeight="false" outlineLevel="0" collapsed="false">
      <c r="A1374" s="56" t="n">
        <f aca="false">A1373+1</f>
        <v>36488</v>
      </c>
      <c r="B1374" s="28"/>
      <c r="C1374" s="56"/>
      <c r="D1374" s="28" t="n">
        <f aca="false">VLOOKUP($A1374,cash,D$4,FALSE())</f>
        <v>1.935</v>
      </c>
      <c r="E1374" s="28"/>
      <c r="G1374" s="73"/>
      <c r="H1374" s="73"/>
      <c r="I1374" s="73"/>
      <c r="J1374" s="73"/>
    </row>
    <row r="1375" customFormat="false" ht="12.75" hidden="false" customHeight="false" outlineLevel="0" collapsed="false">
      <c r="A1375" s="56" t="n">
        <f aca="false">A1374+1</f>
        <v>36489</v>
      </c>
      <c r="B1375" s="28"/>
      <c r="C1375" s="56"/>
      <c r="D1375" s="28" t="n">
        <f aca="false">VLOOKUP($A1375,cash,D$4,FALSE())</f>
        <v>1.935</v>
      </c>
      <c r="E1375" s="28"/>
      <c r="G1375" s="73"/>
      <c r="H1375" s="73"/>
      <c r="I1375" s="73"/>
      <c r="J1375" s="73"/>
    </row>
    <row r="1376" customFormat="false" ht="12.75" hidden="false" customHeight="false" outlineLevel="0" collapsed="false">
      <c r="A1376" s="56" t="n">
        <f aca="false">A1375+1</f>
        <v>36490</v>
      </c>
      <c r="B1376" s="28"/>
      <c r="C1376" s="56"/>
      <c r="D1376" s="28" t="n">
        <f aca="false">VLOOKUP($A1376,cash,D$4,FALSE())</f>
        <v>1.935</v>
      </c>
      <c r="E1376" s="28"/>
      <c r="G1376" s="73"/>
      <c r="H1376" s="73"/>
      <c r="I1376" s="73"/>
      <c r="J1376" s="73"/>
    </row>
    <row r="1377" customFormat="false" ht="12.75" hidden="false" customHeight="false" outlineLevel="0" collapsed="false">
      <c r="A1377" s="56" t="n">
        <f aca="false">A1376+1</f>
        <v>36491</v>
      </c>
      <c r="B1377" s="28"/>
      <c r="C1377" s="56"/>
      <c r="D1377" s="28" t="n">
        <f aca="false">VLOOKUP($A1377,cash,D$4,FALSE())</f>
        <v>1.935</v>
      </c>
      <c r="E1377" s="28"/>
      <c r="G1377" s="73"/>
      <c r="H1377" s="73"/>
      <c r="I1377" s="73"/>
      <c r="J1377" s="73"/>
    </row>
    <row r="1378" customFormat="false" ht="12.75" hidden="false" customHeight="false" outlineLevel="0" collapsed="false">
      <c r="A1378" s="56" t="n">
        <f aca="false">A1377+1</f>
        <v>36492</v>
      </c>
      <c r="B1378" s="28"/>
      <c r="C1378" s="56"/>
      <c r="D1378" s="28" t="n">
        <f aca="false">VLOOKUP($A1378,cash,D$4,FALSE())</f>
        <v>1.935</v>
      </c>
      <c r="E1378" s="28"/>
      <c r="G1378" s="73"/>
      <c r="H1378" s="73"/>
      <c r="I1378" s="73"/>
      <c r="J1378" s="73"/>
    </row>
    <row r="1379" customFormat="false" ht="12.75" hidden="false" customHeight="false" outlineLevel="0" collapsed="false">
      <c r="A1379" s="56" t="n">
        <f aca="false">A1378+1</f>
        <v>36493</v>
      </c>
      <c r="B1379" s="28"/>
      <c r="C1379" s="56"/>
      <c r="D1379" s="28" t="n">
        <f aca="false">VLOOKUP($A1379,cash,D$4,FALSE())</f>
        <v>2.205</v>
      </c>
      <c r="E1379" s="28"/>
      <c r="G1379" s="73"/>
      <c r="H1379" s="73"/>
      <c r="I1379" s="73"/>
      <c r="J1379" s="73"/>
    </row>
    <row r="1380" customFormat="false" ht="12.75" hidden="false" customHeight="false" outlineLevel="0" collapsed="false">
      <c r="A1380" s="56" t="n">
        <f aca="false">A1379+1</f>
        <v>36494</v>
      </c>
      <c r="B1380" s="28"/>
      <c r="C1380" s="56"/>
      <c r="D1380" s="28" t="n">
        <f aca="false">VLOOKUP($A1380,cash,D$4,FALSE())</f>
        <v>2.215</v>
      </c>
      <c r="E1380" s="28"/>
      <c r="G1380" s="73"/>
      <c r="H1380" s="73"/>
      <c r="I1380" s="73"/>
      <c r="J1380" s="73"/>
    </row>
    <row r="1381" customFormat="false" ht="12.75" hidden="false" customHeight="false" outlineLevel="0" collapsed="false">
      <c r="A1381" s="56"/>
      <c r="B1381" s="28"/>
      <c r="C1381" s="56"/>
      <c r="D1381" s="28"/>
      <c r="E1381" s="28"/>
      <c r="G1381" s="73"/>
      <c r="H1381" s="73"/>
    </row>
    <row r="1382" customFormat="false" ht="12.75" hidden="false" customHeight="false" outlineLevel="0" collapsed="false">
      <c r="A1382" s="56"/>
      <c r="B1382" s="28"/>
      <c r="C1382" s="56"/>
      <c r="D1382" s="28"/>
      <c r="E1382" s="28"/>
    </row>
    <row r="1383" customFormat="false" ht="12.75" hidden="false" customHeight="false" outlineLevel="0" collapsed="false">
      <c r="A1383" s="56"/>
      <c r="B1383" s="28"/>
      <c r="C1383" s="56"/>
      <c r="D1383" s="28"/>
      <c r="E1383" s="28"/>
    </row>
    <row r="1384" customFormat="false" ht="13.5" hidden="false" customHeight="false" outlineLevel="0" collapsed="false">
      <c r="A1384" s="56"/>
      <c r="B1384" s="28"/>
      <c r="C1384" s="56" t="n">
        <v>36495</v>
      </c>
      <c r="F1384" s="72" t="n">
        <f aca="false">VLOOKUP($C1384,index,2,FALSE())</f>
        <v>2.14</v>
      </c>
      <c r="H1384" s="73"/>
      <c r="I1384" s="73"/>
      <c r="J1384" s="73"/>
      <c r="K1384" s="75"/>
      <c r="L1384" s="75"/>
    </row>
    <row r="1385" customFormat="false" ht="13.5" hidden="false" customHeight="false" outlineLevel="0" collapsed="false">
      <c r="A1385" s="56" t="n">
        <f aca="false">C1384</f>
        <v>36495</v>
      </c>
      <c r="B1385" s="28"/>
      <c r="C1385" s="56"/>
      <c r="D1385" s="28" t="n">
        <f aca="false">VLOOKUP($A1385,cash,D$4,FALSE())</f>
        <v>2.17</v>
      </c>
      <c r="E1385" s="28"/>
      <c r="F1385" s="14" t="n">
        <f aca="false">IF(D1385&lt;F1384,F1384-D1385,0)</f>
        <v>0</v>
      </c>
      <c r="G1385" s="36" t="n">
        <f aca="false">IF(D1385&gt;F1384,D1385-F1384,0)</f>
        <v>0.0299999999999998</v>
      </c>
      <c r="H1385" s="73"/>
      <c r="I1385" s="73"/>
      <c r="J1385" s="73"/>
      <c r="K1385" s="75"/>
      <c r="L1385" s="75"/>
    </row>
    <row r="1386" customFormat="false" ht="12.75" hidden="false" customHeight="false" outlineLevel="0" collapsed="false">
      <c r="A1386" s="56" t="n">
        <f aca="false">A1385+1</f>
        <v>36496</v>
      </c>
      <c r="B1386" s="28"/>
      <c r="C1386" s="56"/>
      <c r="D1386" s="28" t="n">
        <f aca="false">VLOOKUP($A1386,cash,D$4,FALSE())</f>
        <v>2.175</v>
      </c>
      <c r="E1386" s="28"/>
      <c r="F1386" s="13" t="n">
        <f aca="false">IF(D1386&lt;F1384,F1384-D1386,0)</f>
        <v>0</v>
      </c>
      <c r="G1386" s="41" t="n">
        <f aca="false">IF(D1386&gt;F1384,D1386-F1384,0)</f>
        <v>0.0349999999999997</v>
      </c>
      <c r="H1386" s="73"/>
      <c r="I1386" s="73"/>
      <c r="J1386" s="73"/>
    </row>
    <row r="1387" customFormat="false" ht="12.75" hidden="false" customHeight="false" outlineLevel="0" collapsed="false">
      <c r="A1387" s="56" t="n">
        <f aca="false">A1386+1</f>
        <v>36497</v>
      </c>
      <c r="B1387" s="28"/>
      <c r="C1387" s="56"/>
      <c r="D1387" s="28" t="n">
        <f aca="false">VLOOKUP($A1387,cash,D$4,FALSE())</f>
        <v>2.17</v>
      </c>
      <c r="E1387" s="28"/>
      <c r="F1387" s="13" t="n">
        <f aca="false">IF(D1387&lt;F1384,F1384-D1387,0)</f>
        <v>0</v>
      </c>
      <c r="G1387" s="41" t="n">
        <f aca="false">IF(D1387&gt;F1384,D1387-F1384,0)</f>
        <v>0.0299999999999998</v>
      </c>
      <c r="H1387" s="73"/>
      <c r="I1387" s="73"/>
      <c r="J1387" s="73"/>
    </row>
    <row r="1388" customFormat="false" ht="12.75" hidden="false" customHeight="false" outlineLevel="0" collapsed="false">
      <c r="A1388" s="56" t="n">
        <f aca="false">A1387+1</f>
        <v>36498</v>
      </c>
      <c r="B1388" s="28"/>
      <c r="C1388" s="56"/>
      <c r="D1388" s="28" t="n">
        <f aca="false">VLOOKUP($A1388,cash,D$4,FALSE())</f>
        <v>2.17</v>
      </c>
      <c r="E1388" s="28"/>
      <c r="F1388" s="13" t="n">
        <f aca="false">IF(D1388&lt;F1384,F1384-D1388,0)</f>
        <v>0</v>
      </c>
      <c r="G1388" s="41" t="n">
        <f aca="false">IF(D1388&gt;F1384,D1388-F1384,0)</f>
        <v>0.0299999999999998</v>
      </c>
      <c r="H1388" s="73"/>
      <c r="I1388" s="73"/>
      <c r="J1388" s="73"/>
    </row>
    <row r="1389" customFormat="false" ht="12.75" hidden="false" customHeight="false" outlineLevel="0" collapsed="false">
      <c r="A1389" s="56" t="n">
        <f aca="false">A1388+1</f>
        <v>36499</v>
      </c>
      <c r="B1389" s="28"/>
      <c r="C1389" s="56"/>
      <c r="D1389" s="28" t="n">
        <f aca="false">VLOOKUP($A1389,cash,D$4,FALSE())</f>
        <v>2.17</v>
      </c>
      <c r="E1389" s="28"/>
      <c r="F1389" s="13" t="n">
        <f aca="false">IF(D1389&lt;F1384,F1384-D1389,0)</f>
        <v>0</v>
      </c>
      <c r="G1389" s="41" t="n">
        <f aca="false">IF(D1389&gt;F1384,D1389-F1384,0)</f>
        <v>0.0299999999999998</v>
      </c>
      <c r="H1389" s="73"/>
      <c r="I1389" s="73"/>
      <c r="J1389" s="73"/>
    </row>
    <row r="1390" customFormat="false" ht="12.75" hidden="false" customHeight="false" outlineLevel="0" collapsed="false">
      <c r="A1390" s="56" t="n">
        <f aca="false">A1389+1</f>
        <v>36500</v>
      </c>
      <c r="B1390" s="28"/>
      <c r="C1390" s="56"/>
      <c r="D1390" s="28" t="n">
        <f aca="false">VLOOKUP($A1390,cash,D$4,FALSE())</f>
        <v>2.18</v>
      </c>
      <c r="E1390" s="28"/>
      <c r="F1390" s="13" t="n">
        <f aca="false">IF(D1390&lt;F1384,F1384-D1390,0)</f>
        <v>0</v>
      </c>
      <c r="G1390" s="41" t="n">
        <f aca="false">IF(D1390&gt;F1384,D1390-F1384,0)</f>
        <v>0.04</v>
      </c>
      <c r="H1390" s="73"/>
      <c r="I1390" s="73"/>
      <c r="J1390" s="73"/>
    </row>
    <row r="1391" customFormat="false" ht="12.75" hidden="false" customHeight="false" outlineLevel="0" collapsed="false">
      <c r="A1391" s="56" t="n">
        <f aca="false">A1390+1</f>
        <v>36501</v>
      </c>
      <c r="B1391" s="28"/>
      <c r="C1391" s="56"/>
      <c r="D1391" s="28" t="n">
        <f aca="false">VLOOKUP($A1391,cash,D$4,FALSE())</f>
        <v>2.165</v>
      </c>
      <c r="E1391" s="28"/>
      <c r="F1391" s="13" t="n">
        <f aca="false">IF(D1391&lt;F1384,F1384-D1391,0)</f>
        <v>0</v>
      </c>
      <c r="G1391" s="41" t="n">
        <f aca="false">IF(D1391&gt;F1384,D1391-F1384,0)</f>
        <v>0.0249999999999999</v>
      </c>
      <c r="H1391" s="73"/>
      <c r="I1391" s="73"/>
      <c r="J1391" s="73"/>
    </row>
    <row r="1392" customFormat="false" ht="12.75" hidden="false" customHeight="false" outlineLevel="0" collapsed="false">
      <c r="A1392" s="56" t="n">
        <f aca="false">A1391+1</f>
        <v>36502</v>
      </c>
      <c r="B1392" s="28"/>
      <c r="C1392" s="56"/>
      <c r="D1392" s="28" t="n">
        <f aca="false">VLOOKUP($A1392,cash,D$4,FALSE())</f>
        <v>2.23</v>
      </c>
      <c r="E1392" s="28"/>
      <c r="F1392" s="13" t="n">
        <f aca="false">IF(D1392&lt;F1384,F1384-D1392,0)</f>
        <v>0</v>
      </c>
      <c r="G1392" s="41" t="n">
        <f aca="false">IF(D1392&gt;F1384,D1392-F1384,0)</f>
        <v>0.0899999999999999</v>
      </c>
      <c r="H1392" s="73"/>
      <c r="I1392" s="73"/>
      <c r="J1392" s="73"/>
    </row>
    <row r="1393" customFormat="false" ht="12.75" hidden="false" customHeight="false" outlineLevel="0" collapsed="false">
      <c r="A1393" s="56" t="n">
        <f aca="false">A1392+1</f>
        <v>36503</v>
      </c>
      <c r="B1393" s="28"/>
      <c r="C1393" s="56"/>
      <c r="D1393" s="28" t="n">
        <f aca="false">VLOOKUP($A1393,cash,D$4,FALSE())</f>
        <v>2.205</v>
      </c>
      <c r="E1393" s="28"/>
      <c r="F1393" s="13" t="n">
        <f aca="false">IF(D1393&lt;F1384,F1384-D1393,0)</f>
        <v>0</v>
      </c>
      <c r="G1393" s="41" t="n">
        <f aca="false">IF(D1393&gt;F1384,D1393-F1384,0)</f>
        <v>0.065</v>
      </c>
      <c r="H1393" s="73"/>
      <c r="I1393" s="73"/>
      <c r="J1393" s="73"/>
    </row>
    <row r="1394" customFormat="false" ht="12.75" hidden="false" customHeight="false" outlineLevel="0" collapsed="false">
      <c r="A1394" s="56" t="n">
        <f aca="false">A1393+1</f>
        <v>36504</v>
      </c>
      <c r="B1394" s="28"/>
      <c r="C1394" s="56"/>
      <c r="D1394" s="28" t="n">
        <f aca="false">VLOOKUP($A1394,cash,D$4,FALSE())</f>
        <v>2.255</v>
      </c>
      <c r="E1394" s="28"/>
      <c r="F1394" s="13" t="n">
        <f aca="false">IF(D1394&lt;F1384,F1384-D1394,0)</f>
        <v>0</v>
      </c>
      <c r="G1394" s="41" t="n">
        <f aca="false">IF(D1394&gt;F1384,D1394-F1384,0)</f>
        <v>0.115</v>
      </c>
      <c r="H1394" s="73"/>
      <c r="I1394" s="73"/>
      <c r="J1394" s="73"/>
    </row>
    <row r="1395" customFormat="false" ht="12.75" hidden="false" customHeight="false" outlineLevel="0" collapsed="false">
      <c r="A1395" s="56" t="n">
        <f aca="false">A1394+1</f>
        <v>36505</v>
      </c>
      <c r="B1395" s="28"/>
      <c r="C1395" s="56"/>
      <c r="D1395" s="28" t="n">
        <f aca="false">VLOOKUP($A1395,cash,D$4,FALSE())</f>
        <v>2.255</v>
      </c>
      <c r="E1395" s="28"/>
      <c r="F1395" s="13" t="n">
        <f aca="false">IF(D1395&lt;F1384,F1384-D1395,0)</f>
        <v>0</v>
      </c>
      <c r="G1395" s="41" t="n">
        <f aca="false">IF(D1395&gt;F1384,D1395-F1384,0)</f>
        <v>0.115</v>
      </c>
      <c r="H1395" s="73"/>
      <c r="I1395" s="73"/>
      <c r="J1395" s="73"/>
    </row>
    <row r="1396" customFormat="false" ht="12.75" hidden="false" customHeight="false" outlineLevel="0" collapsed="false">
      <c r="A1396" s="56" t="n">
        <f aca="false">A1395+1</f>
        <v>36506</v>
      </c>
      <c r="B1396" s="28"/>
      <c r="C1396" s="56"/>
      <c r="D1396" s="28" t="n">
        <f aca="false">VLOOKUP($A1396,cash,D$4,FALSE())</f>
        <v>2.255</v>
      </c>
      <c r="E1396" s="28"/>
      <c r="F1396" s="13" t="n">
        <f aca="false">IF(D1396&lt;F1384,F1384-D1396,0)</f>
        <v>0</v>
      </c>
      <c r="G1396" s="41" t="n">
        <f aca="false">IF(D1396&gt;F1384,D1396-F1384,0)</f>
        <v>0.115</v>
      </c>
      <c r="H1396" s="73"/>
      <c r="I1396" s="73"/>
      <c r="J1396" s="73"/>
    </row>
    <row r="1397" customFormat="false" ht="12.75" hidden="false" customHeight="false" outlineLevel="0" collapsed="false">
      <c r="A1397" s="56" t="n">
        <f aca="false">A1396+1</f>
        <v>36507</v>
      </c>
      <c r="B1397" s="28"/>
      <c r="C1397" s="56"/>
      <c r="D1397" s="28" t="n">
        <f aca="false">VLOOKUP($A1397,cash,D$4,FALSE())</f>
        <v>2.35</v>
      </c>
      <c r="E1397" s="28"/>
      <c r="F1397" s="13" t="n">
        <f aca="false">IF(D1397&lt;F1384,F1384-D1397,0)</f>
        <v>0</v>
      </c>
      <c r="G1397" s="41" t="n">
        <f aca="false">IF(D1397&gt;F1384,D1397-F1384,0)</f>
        <v>0.21</v>
      </c>
      <c r="H1397" s="73"/>
      <c r="I1397" s="73"/>
      <c r="J1397" s="73"/>
    </row>
    <row r="1398" customFormat="false" ht="12.75" hidden="false" customHeight="false" outlineLevel="0" collapsed="false">
      <c r="A1398" s="56" t="n">
        <f aca="false">A1397+1</f>
        <v>36508</v>
      </c>
      <c r="B1398" s="28"/>
      <c r="C1398" s="56"/>
      <c r="D1398" s="28" t="n">
        <f aca="false">VLOOKUP($A1398,cash,D$4,FALSE())</f>
        <v>2.485</v>
      </c>
      <c r="E1398" s="28"/>
      <c r="F1398" s="13" t="n">
        <f aca="false">IF(D1398&lt;F1384,F1384-D1398,0)</f>
        <v>0</v>
      </c>
      <c r="G1398" s="41" t="n">
        <f aca="false">IF(D1398&gt;F1384,D1398-F1384,0)</f>
        <v>0.345</v>
      </c>
      <c r="H1398" s="73"/>
      <c r="I1398" s="73"/>
      <c r="J1398" s="73"/>
    </row>
    <row r="1399" customFormat="false" ht="12.75" hidden="false" customHeight="false" outlineLevel="0" collapsed="false">
      <c r="A1399" s="56" t="n">
        <f aca="false">A1398+1</f>
        <v>36509</v>
      </c>
      <c r="B1399" s="28"/>
      <c r="C1399" s="56"/>
      <c r="D1399" s="28" t="n">
        <f aca="false">VLOOKUP($A1399,cash,D$4,FALSE())</f>
        <v>2.565</v>
      </c>
      <c r="E1399" s="28"/>
      <c r="F1399" s="13" t="n">
        <f aca="false">IF(D1399&lt;F1384,F1384-D1399,0)</f>
        <v>0</v>
      </c>
      <c r="G1399" s="41" t="n">
        <f aca="false">IF(D1399&gt;F1384,D1399-F1384,0)</f>
        <v>0.425</v>
      </c>
      <c r="H1399" s="73"/>
      <c r="I1399" s="73"/>
      <c r="J1399" s="73"/>
    </row>
    <row r="1400" customFormat="false" ht="12.75" hidden="false" customHeight="false" outlineLevel="0" collapsed="false">
      <c r="A1400" s="56" t="n">
        <f aca="false">A1399+1</f>
        <v>36510</v>
      </c>
      <c r="B1400" s="28"/>
      <c r="C1400" s="56"/>
      <c r="D1400" s="28" t="n">
        <f aca="false">VLOOKUP($A1400,cash,D$4,FALSE())</f>
        <v>2.53</v>
      </c>
      <c r="E1400" s="28"/>
      <c r="F1400" s="13" t="n">
        <f aca="false">IF(D1400&lt;F1384,F1384-D1400,0)</f>
        <v>0</v>
      </c>
      <c r="G1400" s="41" t="n">
        <f aca="false">IF(D1400&gt;F1384,D1400-F1384,0)</f>
        <v>0.39</v>
      </c>
      <c r="H1400" s="73"/>
      <c r="I1400" s="73"/>
      <c r="J1400" s="73"/>
    </row>
    <row r="1401" customFormat="false" ht="12.75" hidden="false" customHeight="false" outlineLevel="0" collapsed="false">
      <c r="A1401" s="56" t="n">
        <f aca="false">A1400+1</f>
        <v>36511</v>
      </c>
      <c r="B1401" s="28"/>
      <c r="C1401" s="56"/>
      <c r="D1401" s="28" t="n">
        <f aca="false">VLOOKUP($A1401,cash,D$4,FALSE())</f>
        <v>2.565</v>
      </c>
      <c r="E1401" s="28"/>
      <c r="F1401" s="13" t="n">
        <f aca="false">IF(D1401&lt;F1384,F1384-D1401,0)</f>
        <v>0</v>
      </c>
      <c r="G1401" s="41" t="n">
        <f aca="false">IF(D1401&gt;F1384,D1401-F1384,0)</f>
        <v>0.425</v>
      </c>
      <c r="H1401" s="73"/>
      <c r="I1401" s="73"/>
      <c r="J1401" s="73"/>
    </row>
    <row r="1402" customFormat="false" ht="12.75" hidden="false" customHeight="false" outlineLevel="0" collapsed="false">
      <c r="A1402" s="56" t="n">
        <f aca="false">A1401+1</f>
        <v>36512</v>
      </c>
      <c r="B1402" s="28"/>
      <c r="C1402" s="56"/>
      <c r="D1402" s="28" t="n">
        <f aca="false">VLOOKUP($A1402,cash,D$4,FALSE())</f>
        <v>2.565</v>
      </c>
      <c r="E1402" s="28"/>
      <c r="F1402" s="13" t="n">
        <f aca="false">IF(D1402&lt;F1384,F1384-D1402,0)</f>
        <v>0</v>
      </c>
      <c r="G1402" s="41" t="n">
        <f aca="false">IF(D1402&gt;F1384,D1402-F1384,0)</f>
        <v>0.425</v>
      </c>
      <c r="H1402" s="73"/>
      <c r="I1402" s="73"/>
      <c r="J1402" s="73"/>
    </row>
    <row r="1403" customFormat="false" ht="12.75" hidden="false" customHeight="false" outlineLevel="0" collapsed="false">
      <c r="A1403" s="56" t="n">
        <f aca="false">A1402+1</f>
        <v>36513</v>
      </c>
      <c r="B1403" s="28"/>
      <c r="C1403" s="56"/>
      <c r="D1403" s="28" t="n">
        <f aca="false">VLOOKUP($A1403,cash,D$4,FALSE())</f>
        <v>2.565</v>
      </c>
      <c r="E1403" s="28"/>
      <c r="F1403" s="13" t="n">
        <f aca="false">IF(D1403&lt;F1384,F1384-D1403,0)</f>
        <v>0</v>
      </c>
      <c r="G1403" s="41" t="n">
        <f aca="false">IF(D1403&gt;F1384,D1403-F1384,0)</f>
        <v>0.425</v>
      </c>
      <c r="H1403" s="73"/>
      <c r="I1403" s="73"/>
      <c r="J1403" s="73"/>
    </row>
    <row r="1404" customFormat="false" ht="12.75" hidden="false" customHeight="false" outlineLevel="0" collapsed="false">
      <c r="A1404" s="56" t="n">
        <f aca="false">A1403+1</f>
        <v>36514</v>
      </c>
      <c r="B1404" s="28"/>
      <c r="C1404" s="56"/>
      <c r="D1404" s="28" t="n">
        <f aca="false">VLOOKUP($A1404,cash,D$4,FALSE())</f>
        <v>2.67</v>
      </c>
      <c r="E1404" s="28"/>
      <c r="F1404" s="13" t="n">
        <f aca="false">IF(D1404&lt;F1384,F1384-D1404,0)</f>
        <v>0</v>
      </c>
      <c r="G1404" s="41" t="n">
        <f aca="false">IF(D1404&gt;F1384,D1404-F1384,0)</f>
        <v>0.53</v>
      </c>
      <c r="H1404" s="73"/>
      <c r="I1404" s="73"/>
      <c r="J1404" s="73"/>
    </row>
    <row r="1405" customFormat="false" ht="12.75" hidden="false" customHeight="false" outlineLevel="0" collapsed="false">
      <c r="A1405" s="56" t="n">
        <f aca="false">A1404+1</f>
        <v>36515</v>
      </c>
      <c r="B1405" s="28"/>
      <c r="C1405" s="56"/>
      <c r="D1405" s="28" t="n">
        <f aca="false">VLOOKUP($A1405,cash,D$4,FALSE())</f>
        <v>2.595</v>
      </c>
      <c r="E1405" s="28"/>
      <c r="F1405" s="13" t="n">
        <f aca="false">IF(D1405&lt;F1384,F1384-D1405,0)</f>
        <v>0</v>
      </c>
      <c r="G1405" s="41" t="n">
        <f aca="false">IF(D1405&gt;F1384,D1405-F1384,0)</f>
        <v>0.455</v>
      </c>
      <c r="H1405" s="73"/>
      <c r="I1405" s="73"/>
      <c r="J1405" s="73"/>
    </row>
    <row r="1406" customFormat="false" ht="12.75" hidden="false" customHeight="false" outlineLevel="0" collapsed="false">
      <c r="A1406" s="56" t="n">
        <f aca="false">A1405+1</f>
        <v>36516</v>
      </c>
      <c r="B1406" s="28"/>
      <c r="C1406" s="56"/>
      <c r="D1406" s="28" t="n">
        <f aca="false">VLOOKUP($A1406,cash,D$4,FALSE())</f>
        <v>2.45</v>
      </c>
      <c r="E1406" s="28"/>
      <c r="F1406" s="13" t="n">
        <f aca="false">IF(D1406&lt;F1384,F1384-D1406,0)</f>
        <v>0</v>
      </c>
      <c r="G1406" s="41" t="n">
        <f aca="false">IF(D1406&gt;F1384,D1406-F1384,0)</f>
        <v>0.31</v>
      </c>
      <c r="H1406" s="73"/>
      <c r="I1406" s="73"/>
      <c r="J1406" s="73"/>
    </row>
    <row r="1407" customFormat="false" ht="12.75" hidden="false" customHeight="false" outlineLevel="0" collapsed="false">
      <c r="A1407" s="56" t="n">
        <f aca="false">A1406+1</f>
        <v>36517</v>
      </c>
      <c r="B1407" s="28"/>
      <c r="C1407" s="56"/>
      <c r="D1407" s="28" t="n">
        <f aca="false">VLOOKUP($A1407,cash,D$4,FALSE())</f>
        <v>2.425</v>
      </c>
      <c r="E1407" s="28"/>
      <c r="F1407" s="13" t="n">
        <f aca="false">IF(D1407&lt;F1384,F1384-D1407,0)</f>
        <v>0</v>
      </c>
      <c r="G1407" s="41" t="n">
        <f aca="false">IF(D1407&gt;F1384,D1407-F1384,0)</f>
        <v>0.285</v>
      </c>
      <c r="H1407" s="73"/>
      <c r="I1407" s="73"/>
      <c r="J1407" s="73"/>
    </row>
    <row r="1408" customFormat="false" ht="12.75" hidden="false" customHeight="false" outlineLevel="0" collapsed="false">
      <c r="A1408" s="56" t="n">
        <f aca="false">A1407+1</f>
        <v>36518</v>
      </c>
      <c r="B1408" s="28"/>
      <c r="C1408" s="56"/>
      <c r="D1408" s="28" t="n">
        <f aca="false">VLOOKUP($A1408,cash,D$4,FALSE())</f>
        <v>2.425</v>
      </c>
      <c r="E1408" s="28"/>
      <c r="F1408" s="13" t="n">
        <f aca="false">IF(D1408&lt;F1384,F1384-D1408,0)</f>
        <v>0</v>
      </c>
      <c r="G1408" s="41" t="n">
        <f aca="false">IF(D1408&gt;F1384,D1408-F1384,0)</f>
        <v>0.285</v>
      </c>
      <c r="H1408" s="73"/>
      <c r="I1408" s="73"/>
      <c r="J1408" s="73"/>
    </row>
    <row r="1409" customFormat="false" ht="12.75" hidden="false" customHeight="false" outlineLevel="0" collapsed="false">
      <c r="A1409" s="56" t="n">
        <f aca="false">A1408+1</f>
        <v>36519</v>
      </c>
      <c r="B1409" s="28"/>
      <c r="C1409" s="56"/>
      <c r="D1409" s="28" t="n">
        <f aca="false">VLOOKUP($A1409,cash,D$4,FALSE())</f>
        <v>2.425</v>
      </c>
      <c r="E1409" s="28"/>
      <c r="F1409" s="13" t="n">
        <f aca="false">IF(D1409&lt;F1384,F1384-D1409,0)</f>
        <v>0</v>
      </c>
      <c r="G1409" s="41" t="n">
        <f aca="false">IF(D1409&gt;F1384,D1409-F1384,0)</f>
        <v>0.285</v>
      </c>
      <c r="H1409" s="73"/>
      <c r="I1409" s="73"/>
      <c r="J1409" s="73"/>
    </row>
    <row r="1410" customFormat="false" ht="12.75" hidden="false" customHeight="false" outlineLevel="0" collapsed="false">
      <c r="A1410" s="56" t="n">
        <f aca="false">A1409+1</f>
        <v>36520</v>
      </c>
      <c r="B1410" s="28"/>
      <c r="C1410" s="56"/>
      <c r="D1410" s="28" t="n">
        <f aca="false">VLOOKUP($A1410,cash,D$4,FALSE())</f>
        <v>2.425</v>
      </c>
      <c r="E1410" s="28"/>
      <c r="F1410" s="13" t="n">
        <f aca="false">IF(D1410&lt;F1384,F1384-D1410,0)</f>
        <v>0</v>
      </c>
      <c r="G1410" s="41" t="n">
        <f aca="false">IF(D1410&gt;F1384,D1410-F1384,0)</f>
        <v>0.285</v>
      </c>
      <c r="H1410" s="73"/>
      <c r="I1410" s="73"/>
      <c r="J1410" s="73"/>
    </row>
    <row r="1411" customFormat="false" ht="12.75" hidden="false" customHeight="false" outlineLevel="0" collapsed="false">
      <c r="A1411" s="56" t="n">
        <f aca="false">A1410+1</f>
        <v>36521</v>
      </c>
      <c r="B1411" s="28"/>
      <c r="C1411" s="56"/>
      <c r="D1411" s="28" t="n">
        <f aca="false">VLOOKUP($A1411,cash,D$4,FALSE())</f>
        <v>2.36</v>
      </c>
      <c r="E1411" s="28"/>
      <c r="F1411" s="13" t="n">
        <f aca="false">IF(D1411&lt;F1384,F1384-D1411,0)</f>
        <v>0</v>
      </c>
      <c r="G1411" s="41" t="n">
        <f aca="false">IF(D1411&gt;F1384,D1411-F1384,0)</f>
        <v>0.22</v>
      </c>
      <c r="H1411" s="73"/>
      <c r="I1411" s="73"/>
      <c r="J1411" s="73"/>
    </row>
    <row r="1412" customFormat="false" ht="12.75" hidden="false" customHeight="false" outlineLevel="0" collapsed="false">
      <c r="A1412" s="56" t="n">
        <f aca="false">A1411+1</f>
        <v>36522</v>
      </c>
      <c r="B1412" s="28"/>
      <c r="C1412" s="56"/>
      <c r="D1412" s="28" t="n">
        <f aca="false">VLOOKUP($A1412,cash,D$4,FALSE())</f>
        <v>2.32</v>
      </c>
      <c r="E1412" s="28"/>
      <c r="F1412" s="13" t="n">
        <f aca="false">IF(D1412&lt;F1384,F1384-D1412,0)</f>
        <v>0</v>
      </c>
      <c r="G1412" s="41" t="n">
        <f aca="false">IF(D1412&gt;F1384,D1412-F1384,0)</f>
        <v>0.18</v>
      </c>
      <c r="H1412" s="73"/>
      <c r="I1412" s="73"/>
      <c r="J1412" s="73"/>
    </row>
    <row r="1413" customFormat="false" ht="12.75" hidden="false" customHeight="false" outlineLevel="0" collapsed="false">
      <c r="A1413" s="56" t="n">
        <f aca="false">A1412+1</f>
        <v>36523</v>
      </c>
      <c r="B1413" s="28"/>
      <c r="C1413" s="56"/>
      <c r="D1413" s="28" t="n">
        <f aca="false">VLOOKUP($A1413,cash,D$4,FALSE())</f>
        <v>2.34</v>
      </c>
      <c r="E1413" s="28"/>
      <c r="F1413" s="13" t="n">
        <f aca="false">IF(D1413&lt;F1384,F1384-D1413,0)</f>
        <v>0</v>
      </c>
      <c r="G1413" s="41" t="n">
        <f aca="false">IF(D1413&gt;F1384,D1413-F1384,0)</f>
        <v>0.2</v>
      </c>
      <c r="H1413" s="73"/>
      <c r="I1413" s="73"/>
      <c r="J1413" s="73"/>
    </row>
    <row r="1414" customFormat="false" ht="12.75" hidden="false" customHeight="false" outlineLevel="0" collapsed="false">
      <c r="A1414" s="56" t="n">
        <f aca="false">A1413+1</f>
        <v>36524</v>
      </c>
      <c r="B1414" s="28"/>
      <c r="C1414" s="56"/>
      <c r="D1414" s="28" t="n">
        <f aca="false">VLOOKUP($A1414,cash,D$4,FALSE())</f>
        <v>2.34</v>
      </c>
      <c r="E1414" s="28"/>
      <c r="F1414" s="13" t="n">
        <f aca="false">IF(D1414&lt;F1384,F1384-D1414,0)</f>
        <v>0</v>
      </c>
      <c r="G1414" s="41" t="n">
        <f aca="false">IF(D1414&gt;F1384,D1414-F1384,0)</f>
        <v>0.2</v>
      </c>
      <c r="H1414" s="73"/>
      <c r="I1414" s="73"/>
      <c r="J1414" s="73"/>
    </row>
    <row r="1415" customFormat="false" ht="13.5" hidden="false" customHeight="false" outlineLevel="0" collapsed="false">
      <c r="A1415" s="56" t="n">
        <f aca="false">A1414+1</f>
        <v>36525</v>
      </c>
      <c r="B1415" s="28"/>
      <c r="C1415" s="56"/>
      <c r="D1415" s="28" t="n">
        <f aca="false">VLOOKUP($A1415,cash,D$4,FALSE())</f>
        <v>2.29</v>
      </c>
      <c r="E1415" s="28"/>
      <c r="F1415" s="78" t="n">
        <f aca="false">IF(D1415&lt;F1384,F1384-D1415,0)</f>
        <v>0</v>
      </c>
      <c r="G1415" s="79" t="n">
        <f aca="false">IF(D1415&gt;F1384,D1415-F1384,0)</f>
        <v>0.15</v>
      </c>
      <c r="H1415" s="73"/>
      <c r="I1415" s="73"/>
      <c r="J1415" s="73"/>
    </row>
    <row r="1416" customFormat="false" ht="13.5" hidden="false" customHeight="false" outlineLevel="0" collapsed="false">
      <c r="A1416" s="56"/>
      <c r="B1416" s="28"/>
      <c r="C1416" s="56"/>
      <c r="D1416" s="28"/>
      <c r="E1416" s="28"/>
      <c r="F1416" s="72" t="n">
        <f aca="false">AVERAGE(F1385:F1415)</f>
        <v>0</v>
      </c>
      <c r="G1416" s="72" t="n">
        <f aca="false">AVERAGE(G1385:G1415)</f>
        <v>0.217741935483871</v>
      </c>
    </row>
    <row r="1417" customFormat="false" ht="12.75" hidden="false" customHeight="false" outlineLevel="0" collapsed="false">
      <c r="A1417" s="56"/>
      <c r="B1417" s="28"/>
      <c r="C1417" s="56"/>
      <c r="D1417" s="28"/>
      <c r="E1417" s="28"/>
    </row>
    <row r="1418" customFormat="false" ht="12.75" hidden="false" customHeight="false" outlineLevel="0" collapsed="false">
      <c r="A1418" s="56"/>
      <c r="B1418" s="28"/>
      <c r="C1418" s="56"/>
      <c r="D1418" s="28"/>
      <c r="E1418" s="28"/>
    </row>
    <row r="1419" customFormat="false" ht="13.5" hidden="false" customHeight="false" outlineLevel="0" collapsed="false">
      <c r="A1419" s="56"/>
      <c r="B1419" s="28"/>
      <c r="C1419" s="56" t="n">
        <v>36526</v>
      </c>
      <c r="F1419" s="72" t="n">
        <f aca="false">VLOOKUP($C1419,index,2,FALSE())</f>
        <v>2.36</v>
      </c>
      <c r="H1419" s="73"/>
      <c r="I1419" s="73"/>
      <c r="J1419" s="73"/>
      <c r="K1419" s="75"/>
      <c r="L1419" s="75"/>
    </row>
    <row r="1420" customFormat="false" ht="13.5" hidden="false" customHeight="false" outlineLevel="0" collapsed="false">
      <c r="A1420" s="56" t="n">
        <f aca="false">C1419</f>
        <v>36526</v>
      </c>
      <c r="B1420" s="28"/>
      <c r="C1420" s="56"/>
      <c r="D1420" s="28" t="n">
        <f aca="false">VLOOKUP($A1420,cash,D$4,FALSE())</f>
        <v>2.29</v>
      </c>
      <c r="E1420" s="28"/>
      <c r="F1420" s="14" t="n">
        <f aca="false">IF(D1420&lt;F1419,F1419-D1420,0)</f>
        <v>0.0699999999999998</v>
      </c>
      <c r="G1420" s="36" t="n">
        <f aca="false">IF(D1420&gt;F1419,D1420-F1419,0)</f>
        <v>0</v>
      </c>
      <c r="H1420" s="73"/>
      <c r="I1420" s="73"/>
      <c r="J1420" s="73"/>
      <c r="K1420" s="75"/>
      <c r="L1420" s="75"/>
    </row>
    <row r="1421" customFormat="false" ht="12.75" hidden="false" customHeight="false" outlineLevel="0" collapsed="false">
      <c r="A1421" s="56" t="n">
        <f aca="false">A1420+1</f>
        <v>36527</v>
      </c>
      <c r="B1421" s="28"/>
      <c r="C1421" s="56"/>
      <c r="D1421" s="28" t="n">
        <f aca="false">VLOOKUP($A1421,cash,D$4,FALSE())</f>
        <v>2.29</v>
      </c>
      <c r="E1421" s="28"/>
      <c r="F1421" s="13" t="n">
        <f aca="false">IF(D1421&lt;F1419,F1419-D1421,0)</f>
        <v>0.0699999999999998</v>
      </c>
      <c r="G1421" s="41" t="n">
        <f aca="false">IF(D1421&gt;F1419,D1421-F1419,0)</f>
        <v>0</v>
      </c>
      <c r="H1421" s="73"/>
      <c r="I1421" s="73"/>
      <c r="J1421" s="73"/>
    </row>
    <row r="1422" customFormat="false" ht="12.75" hidden="false" customHeight="false" outlineLevel="0" collapsed="false">
      <c r="A1422" s="56" t="n">
        <f aca="false">A1421+1</f>
        <v>36528</v>
      </c>
      <c r="B1422" s="28"/>
      <c r="C1422" s="56"/>
      <c r="D1422" s="28" t="n">
        <f aca="false">VLOOKUP($A1422,cash,D$4,FALSE())</f>
        <v>2.29</v>
      </c>
      <c r="E1422" s="28"/>
      <c r="F1422" s="13" t="n">
        <f aca="false">IF(D1422&lt;F1419,F1419-D1422,0)</f>
        <v>0.0699999999999998</v>
      </c>
      <c r="G1422" s="41" t="n">
        <f aca="false">IF(D1422&gt;F1419,D1422-F1419,0)</f>
        <v>0</v>
      </c>
      <c r="H1422" s="73"/>
      <c r="I1422" s="73"/>
      <c r="J1422" s="73"/>
    </row>
    <row r="1423" customFormat="false" ht="12.75" hidden="false" customHeight="false" outlineLevel="0" collapsed="false">
      <c r="A1423" s="56" t="n">
        <f aca="false">A1422+1</f>
        <v>36529</v>
      </c>
      <c r="B1423" s="28"/>
      <c r="C1423" s="56"/>
      <c r="D1423" s="28" t="n">
        <f aca="false">VLOOKUP($A1423,cash,D$4,FALSE())</f>
        <v>2.145</v>
      </c>
      <c r="E1423" s="28"/>
      <c r="F1423" s="13" t="n">
        <f aca="false">IF(D1423&lt;F1419,F1419-D1423,0)</f>
        <v>0.215</v>
      </c>
      <c r="G1423" s="41" t="n">
        <f aca="false">IF(D1423&gt;F1419,D1423-F1419,0)</f>
        <v>0</v>
      </c>
      <c r="H1423" s="73"/>
      <c r="I1423" s="73"/>
      <c r="J1423" s="73"/>
    </row>
    <row r="1424" customFormat="false" ht="12.75" hidden="false" customHeight="false" outlineLevel="0" collapsed="false">
      <c r="A1424" s="56" t="n">
        <f aca="false">A1423+1</f>
        <v>36530</v>
      </c>
      <c r="B1424" s="28"/>
      <c r="C1424" s="56"/>
      <c r="D1424" s="28" t="n">
        <f aca="false">VLOOKUP($A1424,cash,D$4,FALSE())</f>
        <v>2.165</v>
      </c>
      <c r="E1424" s="28"/>
      <c r="F1424" s="13" t="n">
        <f aca="false">IF(D1424&lt;F1419,F1419-D1424,0)</f>
        <v>0.195</v>
      </c>
      <c r="G1424" s="41" t="n">
        <f aca="false">IF(D1424&gt;F1419,D1424-F1419,0)</f>
        <v>0</v>
      </c>
      <c r="H1424" s="73"/>
      <c r="I1424" s="73"/>
      <c r="J1424" s="73"/>
    </row>
    <row r="1425" customFormat="false" ht="12.75" hidden="false" customHeight="false" outlineLevel="0" collapsed="false">
      <c r="A1425" s="56" t="n">
        <f aca="false">A1424+1</f>
        <v>36531</v>
      </c>
      <c r="B1425" s="28"/>
      <c r="C1425" s="56"/>
      <c r="D1425" s="28" t="n">
        <f aca="false">VLOOKUP($A1425,cash,D$4,FALSE())</f>
        <v>2.18</v>
      </c>
      <c r="E1425" s="28"/>
      <c r="F1425" s="13" t="n">
        <f aca="false">IF(D1425&lt;F1419,F1419-D1425,0)</f>
        <v>0.18</v>
      </c>
      <c r="G1425" s="41" t="n">
        <f aca="false">IF(D1425&gt;F1419,D1425-F1419,0)</f>
        <v>0</v>
      </c>
      <c r="H1425" s="73"/>
      <c r="I1425" s="73"/>
      <c r="J1425" s="73"/>
    </row>
    <row r="1426" customFormat="false" ht="12.75" hidden="false" customHeight="false" outlineLevel="0" collapsed="false">
      <c r="A1426" s="56" t="n">
        <f aca="false">A1425+1</f>
        <v>36532</v>
      </c>
      <c r="B1426" s="28"/>
      <c r="C1426" s="56"/>
      <c r="D1426" s="28" t="n">
        <f aca="false">VLOOKUP($A1426,cash,D$4,FALSE())</f>
        <v>2.195</v>
      </c>
      <c r="E1426" s="28"/>
      <c r="F1426" s="13" t="n">
        <f aca="false">IF(D1426&lt;F1419,F1419-D1426,0)</f>
        <v>0.165</v>
      </c>
      <c r="G1426" s="41" t="n">
        <f aca="false">IF(D1426&gt;F1419,D1426-F1419,0)</f>
        <v>0</v>
      </c>
      <c r="H1426" s="73"/>
      <c r="I1426" s="73"/>
      <c r="J1426" s="73"/>
    </row>
    <row r="1427" customFormat="false" ht="12.75" hidden="false" customHeight="false" outlineLevel="0" collapsed="false">
      <c r="A1427" s="56" t="n">
        <f aca="false">A1426+1</f>
        <v>36533</v>
      </c>
      <c r="B1427" s="28"/>
      <c r="C1427" s="56"/>
      <c r="D1427" s="28" t="n">
        <f aca="false">VLOOKUP($A1427,cash,D$4,FALSE())</f>
        <v>2.195</v>
      </c>
      <c r="E1427" s="28"/>
      <c r="F1427" s="13" t="n">
        <f aca="false">IF(D1427&lt;F1419,F1419-D1427,0)</f>
        <v>0.165</v>
      </c>
      <c r="G1427" s="41" t="n">
        <f aca="false">IF(D1427&gt;F1419,D1427-F1419,0)</f>
        <v>0</v>
      </c>
      <c r="H1427" s="73"/>
      <c r="I1427" s="73"/>
      <c r="J1427" s="73"/>
    </row>
    <row r="1428" customFormat="false" ht="12.75" hidden="false" customHeight="false" outlineLevel="0" collapsed="false">
      <c r="A1428" s="56" t="n">
        <f aca="false">A1427+1</f>
        <v>36534</v>
      </c>
      <c r="B1428" s="28"/>
      <c r="C1428" s="56"/>
      <c r="D1428" s="28" t="n">
        <f aca="false">VLOOKUP($A1428,cash,D$4,FALSE())</f>
        <v>2.195</v>
      </c>
      <c r="E1428" s="28"/>
      <c r="F1428" s="13" t="n">
        <f aca="false">IF(D1428&lt;F1419,F1419-D1428,0)</f>
        <v>0.165</v>
      </c>
      <c r="G1428" s="41" t="n">
        <f aca="false">IF(D1428&gt;F1419,D1428-F1419,0)</f>
        <v>0</v>
      </c>
      <c r="H1428" s="73"/>
      <c r="I1428" s="73"/>
      <c r="J1428" s="73"/>
    </row>
    <row r="1429" customFormat="false" ht="12.75" hidden="false" customHeight="false" outlineLevel="0" collapsed="false">
      <c r="A1429" s="56" t="n">
        <f aca="false">A1428+1</f>
        <v>36535</v>
      </c>
      <c r="B1429" s="28"/>
      <c r="C1429" s="56"/>
      <c r="D1429" s="28" t="n">
        <f aca="false">VLOOKUP($A1429,cash,D$4,FALSE())</f>
        <v>2.195</v>
      </c>
      <c r="E1429" s="28"/>
      <c r="F1429" s="13" t="n">
        <f aca="false">IF(D1429&lt;F1419,F1419-D1429,0)</f>
        <v>0.165</v>
      </c>
      <c r="G1429" s="41" t="n">
        <f aca="false">IF(D1429&gt;F1419,D1429-F1419,0)</f>
        <v>0</v>
      </c>
      <c r="H1429" s="73"/>
      <c r="I1429" s="73"/>
      <c r="J1429" s="73"/>
    </row>
    <row r="1430" customFormat="false" ht="12.75" hidden="false" customHeight="false" outlineLevel="0" collapsed="false">
      <c r="A1430" s="56" t="n">
        <f aca="false">A1429+1</f>
        <v>36536</v>
      </c>
      <c r="B1430" s="28"/>
      <c r="C1430" s="56"/>
      <c r="D1430" s="28" t="n">
        <f aca="false">VLOOKUP($A1430,cash,D$4,FALSE())</f>
        <v>2.23</v>
      </c>
      <c r="E1430" s="28"/>
      <c r="F1430" s="13" t="n">
        <f aca="false">IF(D1430&lt;F1419,F1419-D1430,0)</f>
        <v>0.13</v>
      </c>
      <c r="G1430" s="41" t="n">
        <f aca="false">IF(D1430&gt;F1419,D1430-F1419,0)</f>
        <v>0</v>
      </c>
      <c r="H1430" s="73"/>
      <c r="I1430" s="73"/>
      <c r="J1430" s="73"/>
    </row>
    <row r="1431" customFormat="false" ht="12.75" hidden="false" customHeight="false" outlineLevel="0" collapsed="false">
      <c r="A1431" s="56" t="n">
        <f aca="false">A1430+1</f>
        <v>36537</v>
      </c>
      <c r="B1431" s="28"/>
      <c r="C1431" s="56"/>
      <c r="D1431" s="28" t="n">
        <f aca="false">VLOOKUP($A1431,cash,D$4,FALSE())</f>
        <v>2.25</v>
      </c>
      <c r="E1431" s="28"/>
      <c r="F1431" s="13" t="n">
        <f aca="false">IF(D1431&lt;F1419,F1419-D1431,0)</f>
        <v>0.11</v>
      </c>
      <c r="G1431" s="41" t="n">
        <f aca="false">IF(D1431&gt;F1419,D1431-F1419,0)</f>
        <v>0</v>
      </c>
      <c r="H1431" s="73"/>
      <c r="I1431" s="73"/>
      <c r="J1431" s="73"/>
    </row>
    <row r="1432" customFormat="false" ht="12.75" hidden="false" customHeight="false" outlineLevel="0" collapsed="false">
      <c r="A1432" s="56" t="n">
        <f aca="false">A1431+1</f>
        <v>36538</v>
      </c>
      <c r="B1432" s="28"/>
      <c r="C1432" s="56"/>
      <c r="D1432" s="28" t="n">
        <f aca="false">VLOOKUP($A1432,cash,D$4,FALSE())</f>
        <v>2.28</v>
      </c>
      <c r="E1432" s="28"/>
      <c r="F1432" s="13" t="n">
        <f aca="false">IF(D1432&lt;F1419,F1419-D1432,0)</f>
        <v>0.0800000000000001</v>
      </c>
      <c r="G1432" s="41" t="n">
        <f aca="false">IF(D1432&gt;F1419,D1432-F1419,0)</f>
        <v>0</v>
      </c>
      <c r="H1432" s="73"/>
      <c r="I1432" s="73"/>
      <c r="J1432" s="73"/>
    </row>
    <row r="1433" customFormat="false" ht="12.75" hidden="false" customHeight="false" outlineLevel="0" collapsed="false">
      <c r="A1433" s="56" t="n">
        <f aca="false">A1432+1</f>
        <v>36539</v>
      </c>
      <c r="B1433" s="28"/>
      <c r="C1433" s="56"/>
      <c r="D1433" s="28" t="n">
        <f aca="false">VLOOKUP($A1433,cash,D$4,FALSE())</f>
        <v>2.27</v>
      </c>
      <c r="E1433" s="28"/>
      <c r="F1433" s="13" t="n">
        <f aca="false">IF(D1433&lt;F1419,F1419-D1433,0)</f>
        <v>0.0899999999999999</v>
      </c>
      <c r="G1433" s="41" t="n">
        <f aca="false">IF(D1433&gt;F1419,D1433-F1419,0)</f>
        <v>0</v>
      </c>
      <c r="H1433" s="73"/>
      <c r="I1433" s="73"/>
      <c r="J1433" s="73"/>
    </row>
    <row r="1434" customFormat="false" ht="12.75" hidden="false" customHeight="false" outlineLevel="0" collapsed="false">
      <c r="A1434" s="56" t="n">
        <f aca="false">A1433+1</f>
        <v>36540</v>
      </c>
      <c r="B1434" s="28"/>
      <c r="C1434" s="56"/>
      <c r="D1434" s="28" t="n">
        <f aca="false">VLOOKUP($A1434,cash,D$4,FALSE())</f>
        <v>2.27</v>
      </c>
      <c r="E1434" s="28"/>
      <c r="F1434" s="13" t="n">
        <f aca="false">IF(D1434&lt;F1419,F1419-D1434,0)</f>
        <v>0.0899999999999999</v>
      </c>
      <c r="G1434" s="41" t="n">
        <f aca="false">IF(D1434&gt;F1419,D1434-F1419,0)</f>
        <v>0</v>
      </c>
      <c r="H1434" s="73"/>
      <c r="I1434" s="73"/>
      <c r="J1434" s="73"/>
    </row>
    <row r="1435" customFormat="false" ht="12.75" hidden="false" customHeight="false" outlineLevel="0" collapsed="false">
      <c r="A1435" s="56" t="n">
        <f aca="false">A1434+1</f>
        <v>36541</v>
      </c>
      <c r="B1435" s="28"/>
      <c r="C1435" s="56"/>
      <c r="D1435" s="28" t="n">
        <f aca="false">VLOOKUP($A1435,cash,D$4,FALSE())</f>
        <v>2.27</v>
      </c>
      <c r="E1435" s="28"/>
      <c r="F1435" s="13" t="n">
        <f aca="false">IF(D1435&lt;F1419,F1419-D1435,0)</f>
        <v>0.0899999999999999</v>
      </c>
      <c r="G1435" s="41" t="n">
        <f aca="false">IF(D1435&gt;F1419,D1435-F1419,0)</f>
        <v>0</v>
      </c>
      <c r="H1435" s="73"/>
      <c r="I1435" s="73"/>
      <c r="J1435" s="73"/>
    </row>
    <row r="1436" customFormat="false" ht="12.75" hidden="false" customHeight="false" outlineLevel="0" collapsed="false">
      <c r="A1436" s="56" t="n">
        <f aca="false">A1435+1</f>
        <v>36542</v>
      </c>
      <c r="B1436" s="28"/>
      <c r="C1436" s="56"/>
      <c r="D1436" s="28" t="n">
        <f aca="false">VLOOKUP($A1436,cash,D$4,FALSE())</f>
        <v>2.27</v>
      </c>
      <c r="E1436" s="28"/>
      <c r="F1436" s="13" t="n">
        <f aca="false">IF(D1436&lt;F1419,F1419-D1436,0)</f>
        <v>0.0899999999999999</v>
      </c>
      <c r="G1436" s="41" t="n">
        <f aca="false">IF(D1436&gt;F1419,D1436-F1419,0)</f>
        <v>0</v>
      </c>
      <c r="H1436" s="73"/>
      <c r="I1436" s="73"/>
      <c r="J1436" s="73"/>
    </row>
    <row r="1437" customFormat="false" ht="12.75" hidden="false" customHeight="false" outlineLevel="0" collapsed="false">
      <c r="A1437" s="56" t="n">
        <f aca="false">A1436+1</f>
        <v>36543</v>
      </c>
      <c r="B1437" s="28"/>
      <c r="C1437" s="56"/>
      <c r="D1437" s="28" t="n">
        <f aca="false">VLOOKUP($A1437,cash,D$4,FALSE())</f>
        <v>2.345</v>
      </c>
      <c r="E1437" s="28"/>
      <c r="F1437" s="13" t="n">
        <f aca="false">IF(D1437&lt;F1419,F1419-D1437,0)</f>
        <v>0.0149999999999997</v>
      </c>
      <c r="G1437" s="41" t="n">
        <f aca="false">IF(D1437&gt;F1419,D1437-F1419,0)</f>
        <v>0</v>
      </c>
      <c r="H1437" s="73"/>
      <c r="I1437" s="73"/>
      <c r="J1437" s="73"/>
    </row>
    <row r="1438" customFormat="false" ht="12.75" hidden="false" customHeight="false" outlineLevel="0" collapsed="false">
      <c r="A1438" s="56" t="n">
        <f aca="false">A1437+1</f>
        <v>36544</v>
      </c>
      <c r="B1438" s="28"/>
      <c r="C1438" s="56"/>
      <c r="D1438" s="28" t="n">
        <f aca="false">VLOOKUP($A1438,cash,D$4,FALSE())</f>
        <v>2.405</v>
      </c>
      <c r="E1438" s="28"/>
      <c r="F1438" s="13" t="n">
        <f aca="false">IF(D1438&lt;F1419,F1419-D1438,0)</f>
        <v>0</v>
      </c>
      <c r="G1438" s="41" t="n">
        <f aca="false">IF(D1438&gt;F1419,D1438-F1419,0)</f>
        <v>0.0449999999999999</v>
      </c>
      <c r="H1438" s="73"/>
      <c r="I1438" s="73"/>
      <c r="J1438" s="73"/>
    </row>
    <row r="1439" customFormat="false" ht="12.75" hidden="false" customHeight="false" outlineLevel="0" collapsed="false">
      <c r="A1439" s="56" t="n">
        <f aca="false">A1438+1</f>
        <v>36545</v>
      </c>
      <c r="B1439" s="28"/>
      <c r="C1439" s="56"/>
      <c r="D1439" s="28" t="n">
        <f aca="false">VLOOKUP($A1439,cash,D$4,FALSE())</f>
        <v>2.525</v>
      </c>
      <c r="E1439" s="28"/>
      <c r="F1439" s="13" t="n">
        <f aca="false">IF(D1439&lt;F1419,F1419-D1439,0)</f>
        <v>0</v>
      </c>
      <c r="G1439" s="41" t="n">
        <f aca="false">IF(D1439&gt;F1419,D1439-F1419,0)</f>
        <v>0.165</v>
      </c>
      <c r="H1439" s="73"/>
      <c r="I1439" s="73"/>
      <c r="J1439" s="73"/>
    </row>
    <row r="1440" customFormat="false" ht="12.75" hidden="false" customHeight="false" outlineLevel="0" collapsed="false">
      <c r="A1440" s="56" t="n">
        <f aca="false">A1439+1</f>
        <v>36546</v>
      </c>
      <c r="B1440" s="28"/>
      <c r="C1440" s="56"/>
      <c r="D1440" s="28" t="n">
        <f aca="false">VLOOKUP($A1440,cash,D$4,FALSE())</f>
        <v>2.555</v>
      </c>
      <c r="E1440" s="28"/>
      <c r="F1440" s="13" t="n">
        <f aca="false">IF(D1440&lt;F1419,F1419-D1440,0)</f>
        <v>0</v>
      </c>
      <c r="G1440" s="41" t="n">
        <f aca="false">IF(D1440&gt;F1419,D1440-F1419,0)</f>
        <v>0.195</v>
      </c>
      <c r="H1440" s="73"/>
      <c r="I1440" s="73"/>
      <c r="J1440" s="73"/>
    </row>
    <row r="1441" customFormat="false" ht="12.75" hidden="false" customHeight="false" outlineLevel="0" collapsed="false">
      <c r="A1441" s="56" t="n">
        <f aca="false">A1440+1</f>
        <v>36547</v>
      </c>
      <c r="B1441" s="28"/>
      <c r="C1441" s="56"/>
      <c r="D1441" s="28" t="n">
        <f aca="false">VLOOKUP($A1441,cash,D$4,FALSE())</f>
        <v>2.555</v>
      </c>
      <c r="E1441" s="28"/>
      <c r="F1441" s="13" t="n">
        <f aca="false">IF(D1441&lt;F1419,F1419-D1441,0)</f>
        <v>0</v>
      </c>
      <c r="G1441" s="41" t="n">
        <f aca="false">IF(D1441&gt;F1419,D1441-F1419,0)</f>
        <v>0.195</v>
      </c>
      <c r="H1441" s="73"/>
      <c r="I1441" s="73"/>
      <c r="J1441" s="73"/>
    </row>
    <row r="1442" customFormat="false" ht="12.75" hidden="false" customHeight="false" outlineLevel="0" collapsed="false">
      <c r="A1442" s="56" t="n">
        <f aca="false">A1441+1</f>
        <v>36548</v>
      </c>
      <c r="B1442" s="28"/>
      <c r="C1442" s="56"/>
      <c r="D1442" s="28" t="n">
        <f aca="false">VLOOKUP($A1442,cash,D$4,FALSE())</f>
        <v>2.555</v>
      </c>
      <c r="E1442" s="28"/>
      <c r="F1442" s="13" t="n">
        <f aca="false">IF(D1442&lt;F1419,F1419-D1442,0)</f>
        <v>0</v>
      </c>
      <c r="G1442" s="41" t="n">
        <f aca="false">IF(D1442&gt;F1419,D1442-F1419,0)</f>
        <v>0.195</v>
      </c>
      <c r="H1442" s="73"/>
      <c r="I1442" s="73"/>
      <c r="J1442" s="73"/>
    </row>
    <row r="1443" customFormat="false" ht="12.75" hidden="false" customHeight="false" outlineLevel="0" collapsed="false">
      <c r="A1443" s="56" t="n">
        <f aca="false">A1442+1</f>
        <v>36549</v>
      </c>
      <c r="B1443" s="28"/>
      <c r="C1443" s="56"/>
      <c r="D1443" s="28" t="n">
        <f aca="false">VLOOKUP($A1443,cash,D$4,FALSE())</f>
        <v>2.535</v>
      </c>
      <c r="E1443" s="28"/>
      <c r="F1443" s="13" t="n">
        <f aca="false">IF(D1443&lt;F1419,F1419-D1443,0)</f>
        <v>0</v>
      </c>
      <c r="G1443" s="41" t="n">
        <f aca="false">IF(D1443&gt;F1419,D1443-F1419,0)</f>
        <v>0.175</v>
      </c>
      <c r="H1443" s="73"/>
      <c r="I1443" s="73"/>
      <c r="J1443" s="73"/>
    </row>
    <row r="1444" customFormat="false" ht="12.75" hidden="false" customHeight="false" outlineLevel="0" collapsed="false">
      <c r="A1444" s="56" t="n">
        <f aca="false">A1443+1</f>
        <v>36550</v>
      </c>
      <c r="B1444" s="28"/>
      <c r="C1444" s="56"/>
      <c r="D1444" s="28" t="n">
        <f aca="false">VLOOKUP($A1444,cash,D$4,FALSE())</f>
        <v>2.65</v>
      </c>
      <c r="E1444" s="28"/>
      <c r="F1444" s="13" t="n">
        <f aca="false">IF(D1444&lt;F1419,F1419-D1444,0)</f>
        <v>0</v>
      </c>
      <c r="G1444" s="41" t="n">
        <f aca="false">IF(D1444&gt;F1419,D1444-F1419,0)</f>
        <v>0.29</v>
      </c>
      <c r="H1444" s="73"/>
      <c r="I1444" s="73"/>
      <c r="J1444" s="73"/>
    </row>
    <row r="1445" customFormat="false" ht="12.75" hidden="false" customHeight="false" outlineLevel="0" collapsed="false">
      <c r="A1445" s="56" t="n">
        <f aca="false">A1444+1</f>
        <v>36551</v>
      </c>
      <c r="B1445" s="28"/>
      <c r="C1445" s="56"/>
      <c r="D1445" s="28" t="n">
        <f aca="false">VLOOKUP($A1445,cash,D$4,FALSE())</f>
        <v>2.73</v>
      </c>
      <c r="E1445" s="28"/>
      <c r="F1445" s="13" t="n">
        <f aca="false">IF(D1445&lt;F1419,F1419-D1445,0)</f>
        <v>0</v>
      </c>
      <c r="G1445" s="41" t="n">
        <f aca="false">IF(D1445&gt;F1419,D1445-F1419,0)</f>
        <v>0.37</v>
      </c>
      <c r="H1445" s="73"/>
      <c r="I1445" s="73"/>
      <c r="J1445" s="73"/>
    </row>
    <row r="1446" customFormat="false" ht="12.75" hidden="false" customHeight="false" outlineLevel="0" collapsed="false">
      <c r="A1446" s="56" t="n">
        <f aca="false">A1445+1</f>
        <v>36552</v>
      </c>
      <c r="B1446" s="2"/>
      <c r="C1446" s="56"/>
      <c r="D1446" s="28" t="n">
        <f aca="false">VLOOKUP($A1446,cash,D$4,FALSE())</f>
        <v>2.745</v>
      </c>
      <c r="E1446" s="28"/>
      <c r="F1446" s="13" t="n">
        <f aca="false">IF(D1446&lt;F1419,F1419-D1446,0)</f>
        <v>0</v>
      </c>
      <c r="G1446" s="41" t="n">
        <f aca="false">IF(D1446&gt;F1419,D1446-F1419,0)</f>
        <v>0.385</v>
      </c>
      <c r="H1446" s="73"/>
      <c r="I1446" s="73"/>
      <c r="J1446" s="73"/>
    </row>
    <row r="1447" customFormat="false" ht="12.75" hidden="false" customHeight="false" outlineLevel="0" collapsed="false">
      <c r="A1447" s="56" t="n">
        <f aca="false">A1446+1</f>
        <v>36553</v>
      </c>
      <c r="B1447" s="2"/>
      <c r="C1447" s="56"/>
      <c r="D1447" s="28" t="n">
        <f aca="false">VLOOKUP($A1447,cash,D$4,FALSE())</f>
        <v>2.835</v>
      </c>
      <c r="E1447" s="28"/>
      <c r="F1447" s="13" t="n">
        <f aca="false">IF(D1447&lt;F1419,F1419-D1447,0)</f>
        <v>0</v>
      </c>
      <c r="G1447" s="41" t="n">
        <f aca="false">IF(D1447&gt;F1419,D1447-F1419,0)</f>
        <v>0.475</v>
      </c>
      <c r="H1447" s="73"/>
      <c r="I1447" s="73"/>
      <c r="J1447" s="73"/>
    </row>
    <row r="1448" customFormat="false" ht="12.75" hidden="false" customHeight="false" outlineLevel="0" collapsed="false">
      <c r="A1448" s="56" t="n">
        <f aca="false">A1447+1</f>
        <v>36554</v>
      </c>
      <c r="B1448" s="2"/>
      <c r="C1448" s="56"/>
      <c r="D1448" s="28" t="n">
        <f aca="false">VLOOKUP($A1448,cash,D$4,FALSE())</f>
        <v>2.835</v>
      </c>
      <c r="E1448" s="28"/>
      <c r="F1448" s="13" t="n">
        <f aca="false">IF(D1448&lt;F1419,F1419-D1448,0)</f>
        <v>0</v>
      </c>
      <c r="G1448" s="41" t="n">
        <f aca="false">IF(D1448&gt;F1419,D1448-F1419,0)</f>
        <v>0.475</v>
      </c>
      <c r="H1448" s="73"/>
      <c r="I1448" s="73"/>
      <c r="J1448" s="73"/>
    </row>
    <row r="1449" customFormat="false" ht="12.75" hidden="false" customHeight="false" outlineLevel="0" collapsed="false">
      <c r="A1449" s="56" t="n">
        <f aca="false">A1448+1</f>
        <v>36555</v>
      </c>
      <c r="B1449" s="2"/>
      <c r="C1449" s="56"/>
      <c r="D1449" s="28" t="n">
        <f aca="false">VLOOKUP($A1449,cash,D$4,FALSE())</f>
        <v>2.835</v>
      </c>
      <c r="E1449" s="28"/>
      <c r="F1449" s="13" t="n">
        <f aca="false">IF(D1449&lt;F1419,F1419-D1449,0)</f>
        <v>0</v>
      </c>
      <c r="G1449" s="41" t="n">
        <f aca="false">IF(D1449&gt;F1419,D1449-F1419,0)</f>
        <v>0.475</v>
      </c>
      <c r="H1449" s="73"/>
      <c r="I1449" s="73"/>
      <c r="J1449" s="73"/>
    </row>
    <row r="1450" customFormat="false" ht="13.5" hidden="false" customHeight="false" outlineLevel="0" collapsed="false">
      <c r="A1450" s="56" t="n">
        <f aca="false">A1449+1</f>
        <v>36556</v>
      </c>
      <c r="B1450" s="2"/>
      <c r="C1450" s="56"/>
      <c r="D1450" s="28" t="n">
        <f aca="false">VLOOKUP($A1450,cash,D$4,FALSE())</f>
        <v>2.7</v>
      </c>
      <c r="E1450" s="28"/>
      <c r="F1450" s="78" t="n">
        <f aca="false">IF(D1450&lt;F1419,F1419-D1450,0)</f>
        <v>0</v>
      </c>
      <c r="G1450" s="79" t="n">
        <f aca="false">IF(D1450&gt;F1419,D1450-F1419,0)</f>
        <v>0.34</v>
      </c>
      <c r="H1450" s="73"/>
      <c r="I1450" s="73"/>
      <c r="J1450" s="73"/>
    </row>
    <row r="1451" customFormat="false" ht="13.5" hidden="false" customHeight="false" outlineLevel="0" collapsed="false">
      <c r="A1451" s="56"/>
      <c r="B1451" s="2"/>
      <c r="C1451" s="56"/>
      <c r="D1451" s="28"/>
      <c r="E1451" s="28"/>
      <c r="F1451" s="72" t="n">
        <f aca="false">AVERAGE(F1420:F1450)</f>
        <v>0.069516129032258</v>
      </c>
      <c r="G1451" s="72" t="n">
        <f aca="false">AVERAGE(G1420:G1450)</f>
        <v>0.121935483870968</v>
      </c>
      <c r="H1451" s="73"/>
      <c r="I1451" s="73"/>
      <c r="J1451" s="73"/>
    </row>
    <row r="1452" customFormat="false" ht="12.75" hidden="false" customHeight="false" outlineLevel="0" collapsed="false">
      <c r="A1452" s="56"/>
      <c r="B1452" s="2"/>
      <c r="C1452" s="56"/>
      <c r="D1452" s="28"/>
      <c r="E1452" s="28"/>
    </row>
    <row r="1453" customFormat="false" ht="12.75" hidden="false" customHeight="false" outlineLevel="0" collapsed="false">
      <c r="A1453" s="56"/>
      <c r="B1453" s="2"/>
      <c r="C1453" s="56"/>
      <c r="D1453" s="28"/>
      <c r="E1453" s="28"/>
    </row>
    <row r="1454" customFormat="false" ht="12.75" hidden="false" customHeight="false" outlineLevel="0" collapsed="false">
      <c r="A1454" s="56"/>
      <c r="B1454" s="2"/>
      <c r="C1454" s="56" t="n">
        <v>36557</v>
      </c>
      <c r="G1454" s="73"/>
      <c r="H1454" s="73"/>
      <c r="I1454" s="73"/>
      <c r="J1454" s="73"/>
      <c r="K1454" s="75"/>
      <c r="L1454" s="75"/>
    </row>
    <row r="1455" customFormat="false" ht="12.75" hidden="false" customHeight="false" outlineLevel="0" collapsed="false">
      <c r="A1455" s="56" t="n">
        <f aca="false">C1454</f>
        <v>36557</v>
      </c>
      <c r="B1455" s="2"/>
      <c r="C1455" s="56"/>
      <c r="D1455" s="28" t="n">
        <f aca="false">VLOOKUP($A1455,cash,D$4,FALSE())</f>
        <v>2.815</v>
      </c>
      <c r="E1455" s="28"/>
      <c r="G1455" s="73"/>
      <c r="H1455" s="73"/>
      <c r="I1455" s="73"/>
      <c r="J1455" s="73"/>
      <c r="K1455" s="75"/>
      <c r="L1455" s="75"/>
    </row>
    <row r="1456" customFormat="false" ht="12.75" hidden="false" customHeight="false" outlineLevel="0" collapsed="false">
      <c r="A1456" s="56" t="n">
        <f aca="false">A1455+1</f>
        <v>36558</v>
      </c>
      <c r="B1456" s="2"/>
      <c r="C1456" s="56"/>
      <c r="D1456" s="28" t="n">
        <f aca="false">VLOOKUP($A1456,cash,D$4,FALSE())</f>
        <v>2.915</v>
      </c>
      <c r="E1456" s="28"/>
      <c r="G1456" s="73"/>
      <c r="H1456" s="73"/>
      <c r="I1456" s="73"/>
      <c r="J1456" s="73"/>
    </row>
    <row r="1457" customFormat="false" ht="12.75" hidden="false" customHeight="false" outlineLevel="0" collapsed="false">
      <c r="A1457" s="56" t="n">
        <f aca="false">A1456+1</f>
        <v>36559</v>
      </c>
      <c r="B1457" s="2"/>
      <c r="C1457" s="56"/>
      <c r="D1457" s="28" t="n">
        <f aca="false">VLOOKUP($A1457,cash,D$4,FALSE())</f>
        <v>2.855</v>
      </c>
      <c r="E1457" s="28"/>
      <c r="G1457" s="73"/>
      <c r="H1457" s="73"/>
      <c r="I1457" s="73"/>
      <c r="J1457" s="73"/>
    </row>
    <row r="1458" customFormat="false" ht="12.75" hidden="false" customHeight="false" outlineLevel="0" collapsed="false">
      <c r="A1458" s="56" t="n">
        <f aca="false">A1457+1</f>
        <v>36560</v>
      </c>
      <c r="B1458" s="2"/>
      <c r="C1458" s="56"/>
      <c r="D1458" s="28" t="n">
        <f aca="false">VLOOKUP($A1458,cash,D$4,FALSE())</f>
        <v>2.78</v>
      </c>
      <c r="E1458" s="28"/>
      <c r="G1458" s="73"/>
      <c r="H1458" s="73"/>
      <c r="I1458" s="73"/>
      <c r="J1458" s="73"/>
    </row>
    <row r="1459" customFormat="false" ht="12.75" hidden="false" customHeight="false" outlineLevel="0" collapsed="false">
      <c r="A1459" s="56" t="n">
        <f aca="false">A1458+1</f>
        <v>36561</v>
      </c>
      <c r="B1459" s="2"/>
      <c r="C1459" s="56"/>
      <c r="D1459" s="28" t="n">
        <f aca="false">VLOOKUP($A1459,cash,D$4,FALSE())</f>
        <v>2.78</v>
      </c>
      <c r="E1459" s="28"/>
      <c r="G1459" s="73"/>
      <c r="H1459" s="73"/>
      <c r="I1459" s="73"/>
      <c r="J1459" s="73"/>
    </row>
    <row r="1460" customFormat="false" ht="12.75" hidden="false" customHeight="false" outlineLevel="0" collapsed="false">
      <c r="A1460" s="56" t="n">
        <f aca="false">A1459+1</f>
        <v>36562</v>
      </c>
      <c r="B1460" s="2"/>
      <c r="C1460" s="56"/>
      <c r="D1460" s="28" t="n">
        <f aca="false">VLOOKUP($A1460,cash,D$4,FALSE())</f>
        <v>2.78</v>
      </c>
      <c r="E1460" s="28"/>
      <c r="G1460" s="73"/>
      <c r="H1460" s="73"/>
      <c r="I1460" s="73"/>
      <c r="J1460" s="73"/>
    </row>
    <row r="1461" customFormat="false" ht="12.75" hidden="false" customHeight="false" outlineLevel="0" collapsed="false">
      <c r="A1461" s="56" t="n">
        <f aca="false">A1460+1</f>
        <v>36563</v>
      </c>
      <c r="B1461" s="2"/>
      <c r="C1461" s="56"/>
      <c r="D1461" s="28" t="n">
        <f aca="false">VLOOKUP($A1461,cash,D$4,FALSE())</f>
        <v>2.81</v>
      </c>
      <c r="E1461" s="28"/>
      <c r="G1461" s="73"/>
      <c r="H1461" s="73"/>
      <c r="I1461" s="73"/>
      <c r="J1461" s="73"/>
    </row>
    <row r="1462" customFormat="false" ht="12.75" hidden="false" customHeight="false" outlineLevel="0" collapsed="false">
      <c r="A1462" s="56" t="n">
        <f aca="false">A1461+1</f>
        <v>36564</v>
      </c>
      <c r="B1462" s="2"/>
      <c r="C1462" s="56"/>
      <c r="D1462" s="28" t="n">
        <f aca="false">VLOOKUP($A1462,cash,D$4,FALSE())</f>
        <v>2.6</v>
      </c>
      <c r="E1462" s="28"/>
      <c r="G1462" s="73"/>
      <c r="H1462" s="73"/>
      <c r="I1462" s="73"/>
      <c r="J1462" s="73"/>
    </row>
    <row r="1463" customFormat="false" ht="12.75" hidden="false" customHeight="false" outlineLevel="0" collapsed="false">
      <c r="A1463" s="56" t="n">
        <f aca="false">A1462+1</f>
        <v>36565</v>
      </c>
      <c r="B1463" s="2"/>
      <c r="C1463" s="56"/>
      <c r="D1463" s="28" t="n">
        <f aca="false">VLOOKUP($A1463,cash,D$4,FALSE())</f>
        <v>2.615</v>
      </c>
      <c r="E1463" s="28"/>
      <c r="G1463" s="73"/>
      <c r="H1463" s="73"/>
      <c r="I1463" s="73"/>
      <c r="J1463" s="73"/>
    </row>
    <row r="1464" customFormat="false" ht="12.75" hidden="false" customHeight="false" outlineLevel="0" collapsed="false">
      <c r="A1464" s="56" t="n">
        <f aca="false">A1463+1</f>
        <v>36566</v>
      </c>
      <c r="B1464" s="2"/>
      <c r="C1464" s="56"/>
      <c r="D1464" s="28" t="n">
        <f aca="false">VLOOKUP($A1464,cash,D$4,FALSE())</f>
        <v>2.64</v>
      </c>
      <c r="E1464" s="28"/>
      <c r="G1464" s="73"/>
      <c r="H1464" s="73"/>
      <c r="I1464" s="73"/>
      <c r="J1464" s="73"/>
    </row>
    <row r="1465" customFormat="false" ht="12.75" hidden="false" customHeight="false" outlineLevel="0" collapsed="false">
      <c r="A1465" s="56" t="n">
        <f aca="false">A1464+1</f>
        <v>36567</v>
      </c>
      <c r="B1465" s="2"/>
      <c r="C1465" s="56"/>
      <c r="D1465" s="28" t="n">
        <f aca="false">VLOOKUP($A1465,cash,D$4,FALSE())</f>
        <v>2.65</v>
      </c>
      <c r="E1465" s="28"/>
      <c r="G1465" s="73"/>
      <c r="H1465" s="73"/>
      <c r="I1465" s="73"/>
      <c r="J1465" s="73"/>
    </row>
    <row r="1466" customFormat="false" ht="12.75" hidden="false" customHeight="false" outlineLevel="0" collapsed="false">
      <c r="A1466" s="56" t="n">
        <f aca="false">A1465+1</f>
        <v>36568</v>
      </c>
      <c r="B1466" s="2"/>
      <c r="C1466" s="56"/>
      <c r="D1466" s="28" t="n">
        <f aca="false">VLOOKUP($A1466,cash,D$4,FALSE())</f>
        <v>2.65</v>
      </c>
      <c r="E1466" s="28"/>
      <c r="G1466" s="73"/>
      <c r="H1466" s="73"/>
      <c r="I1466" s="73"/>
      <c r="J1466" s="73"/>
    </row>
    <row r="1467" customFormat="false" ht="12.75" hidden="false" customHeight="false" outlineLevel="0" collapsed="false">
      <c r="A1467" s="56" t="n">
        <f aca="false">A1466+1</f>
        <v>36569</v>
      </c>
      <c r="B1467" s="2"/>
      <c r="C1467" s="56"/>
      <c r="D1467" s="28" t="n">
        <f aca="false">VLOOKUP($A1467,cash,D$4,FALSE())</f>
        <v>2.65</v>
      </c>
      <c r="E1467" s="28"/>
      <c r="G1467" s="73"/>
      <c r="H1467" s="73"/>
      <c r="I1467" s="73"/>
      <c r="J1467" s="73"/>
    </row>
    <row r="1468" customFormat="false" ht="12.75" hidden="false" customHeight="false" outlineLevel="0" collapsed="false">
      <c r="A1468" s="56" t="n">
        <f aca="false">A1467+1</f>
        <v>36570</v>
      </c>
      <c r="B1468" s="2"/>
      <c r="C1468" s="56"/>
      <c r="D1468" s="28" t="n">
        <f aca="false">VLOOKUP($A1468,cash,D$4,FALSE())</f>
        <v>2.61</v>
      </c>
      <c r="E1468" s="28"/>
      <c r="G1468" s="73"/>
      <c r="H1468" s="73"/>
      <c r="I1468" s="73"/>
      <c r="J1468" s="73"/>
    </row>
    <row r="1469" customFormat="false" ht="12.75" hidden="false" customHeight="false" outlineLevel="0" collapsed="false">
      <c r="A1469" s="56" t="n">
        <f aca="false">A1468+1</f>
        <v>36571</v>
      </c>
      <c r="B1469" s="2"/>
      <c r="C1469" s="56"/>
      <c r="D1469" s="28" t="n">
        <f aca="false">VLOOKUP($A1469,cash,D$4,FALSE())</f>
        <v>2.61</v>
      </c>
      <c r="E1469" s="28"/>
      <c r="G1469" s="73"/>
      <c r="H1469" s="73"/>
      <c r="I1469" s="73"/>
      <c r="J1469" s="73"/>
    </row>
    <row r="1470" customFormat="false" ht="12.75" hidden="false" customHeight="false" outlineLevel="0" collapsed="false">
      <c r="A1470" s="56" t="n">
        <f aca="false">A1469+1</f>
        <v>36572</v>
      </c>
      <c r="B1470" s="2"/>
      <c r="C1470" s="56"/>
      <c r="D1470" s="28" t="n">
        <f aca="false">VLOOKUP($A1470,cash,D$4,FALSE())</f>
        <v>2.645</v>
      </c>
      <c r="E1470" s="28"/>
      <c r="G1470" s="73"/>
      <c r="H1470" s="73"/>
      <c r="I1470" s="73"/>
      <c r="J1470" s="73"/>
    </row>
    <row r="1471" customFormat="false" ht="12.75" hidden="false" customHeight="false" outlineLevel="0" collapsed="false">
      <c r="A1471" s="56" t="n">
        <f aca="false">A1470+1</f>
        <v>36573</v>
      </c>
      <c r="B1471" s="2"/>
      <c r="C1471" s="56"/>
      <c r="D1471" s="28" t="n">
        <f aca="false">VLOOKUP($A1471,cash,D$4,FALSE())</f>
        <v>2.655</v>
      </c>
      <c r="E1471" s="28"/>
      <c r="G1471" s="73"/>
      <c r="H1471" s="73"/>
      <c r="I1471" s="73"/>
      <c r="J1471" s="73"/>
    </row>
    <row r="1472" customFormat="false" ht="12.75" hidden="false" customHeight="false" outlineLevel="0" collapsed="false">
      <c r="A1472" s="56" t="n">
        <f aca="false">A1471+1</f>
        <v>36574</v>
      </c>
      <c r="B1472" s="2"/>
      <c r="C1472" s="56"/>
      <c r="D1472" s="28" t="n">
        <f aca="false">VLOOKUP($A1472,cash,D$4,FALSE())</f>
        <v>2.645</v>
      </c>
      <c r="E1472" s="28"/>
      <c r="G1472" s="73"/>
      <c r="H1472" s="73"/>
      <c r="I1472" s="73"/>
      <c r="J1472" s="73"/>
    </row>
    <row r="1473" customFormat="false" ht="12.75" hidden="false" customHeight="false" outlineLevel="0" collapsed="false">
      <c r="A1473" s="56" t="n">
        <f aca="false">A1472+1</f>
        <v>36575</v>
      </c>
      <c r="B1473" s="2"/>
      <c r="C1473" s="56"/>
      <c r="D1473" s="28" t="n">
        <f aca="false">VLOOKUP($A1473,cash,D$4,FALSE())</f>
        <v>2.645</v>
      </c>
      <c r="E1473" s="28"/>
      <c r="G1473" s="73"/>
      <c r="H1473" s="73"/>
      <c r="I1473" s="73"/>
      <c r="J1473" s="73"/>
    </row>
    <row r="1474" customFormat="false" ht="12.75" hidden="false" customHeight="false" outlineLevel="0" collapsed="false">
      <c r="A1474" s="56" t="n">
        <f aca="false">A1473+1</f>
        <v>36576</v>
      </c>
      <c r="B1474" s="2"/>
      <c r="C1474" s="56"/>
      <c r="D1474" s="28" t="n">
        <f aca="false">VLOOKUP($A1474,cash,D$4,FALSE())</f>
        <v>2.645</v>
      </c>
      <c r="E1474" s="28"/>
      <c r="G1474" s="73"/>
      <c r="H1474" s="73"/>
      <c r="I1474" s="73"/>
      <c r="J1474" s="73"/>
    </row>
    <row r="1475" customFormat="false" ht="12.75" hidden="false" customHeight="false" outlineLevel="0" collapsed="false">
      <c r="A1475" s="56" t="n">
        <f aca="false">A1474+1</f>
        <v>36577</v>
      </c>
      <c r="B1475" s="2"/>
      <c r="C1475" s="56"/>
      <c r="D1475" s="28" t="n">
        <f aca="false">VLOOKUP($A1475,cash,D$4,FALSE())</f>
        <v>2.645</v>
      </c>
      <c r="E1475" s="28"/>
      <c r="G1475" s="73"/>
      <c r="H1475" s="73"/>
      <c r="I1475" s="73"/>
      <c r="J1475" s="73"/>
    </row>
    <row r="1476" customFormat="false" ht="12.75" hidden="false" customHeight="false" outlineLevel="0" collapsed="false">
      <c r="A1476" s="56" t="n">
        <f aca="false">A1475+1</f>
        <v>36578</v>
      </c>
      <c r="B1476" s="2"/>
      <c r="C1476" s="56"/>
      <c r="D1476" s="28" t="n">
        <f aca="false">VLOOKUP($A1476,cash,D$4,FALSE())</f>
        <v>2.545</v>
      </c>
      <c r="E1476" s="28"/>
      <c r="G1476" s="73"/>
      <c r="H1476" s="73"/>
      <c r="I1476" s="73"/>
      <c r="J1476" s="73"/>
    </row>
    <row r="1477" customFormat="false" ht="12.75" hidden="false" customHeight="false" outlineLevel="0" collapsed="false">
      <c r="A1477" s="56" t="n">
        <f aca="false">A1476+1</f>
        <v>36579</v>
      </c>
      <c r="B1477" s="2"/>
      <c r="C1477" s="56"/>
      <c r="D1477" s="28" t="n">
        <f aca="false">VLOOKUP($A1477,cash,D$4,FALSE())</f>
        <v>2.5</v>
      </c>
      <c r="E1477" s="28"/>
      <c r="G1477" s="73"/>
      <c r="H1477" s="73"/>
      <c r="I1477" s="73"/>
      <c r="J1477" s="73"/>
    </row>
    <row r="1478" customFormat="false" ht="12.75" hidden="false" customHeight="false" outlineLevel="0" collapsed="false">
      <c r="A1478" s="56" t="n">
        <f aca="false">A1477+1</f>
        <v>36580</v>
      </c>
      <c r="B1478" s="2"/>
      <c r="C1478" s="56"/>
      <c r="D1478" s="28" t="n">
        <f aca="false">VLOOKUP($A1478,cash,D$4,FALSE())</f>
        <v>2.515</v>
      </c>
      <c r="E1478" s="28"/>
      <c r="G1478" s="73"/>
      <c r="H1478" s="73"/>
      <c r="I1478" s="73"/>
      <c r="J1478" s="73"/>
    </row>
    <row r="1479" customFormat="false" ht="12.75" hidden="false" customHeight="false" outlineLevel="0" collapsed="false">
      <c r="A1479" s="56" t="n">
        <f aca="false">A1478+1</f>
        <v>36581</v>
      </c>
      <c r="B1479" s="2"/>
      <c r="C1479" s="56"/>
      <c r="D1479" s="28" t="n">
        <f aca="false">VLOOKUP($A1479,cash,D$4,FALSE())</f>
        <v>2.515</v>
      </c>
      <c r="E1479" s="28"/>
      <c r="G1479" s="73"/>
      <c r="H1479" s="73"/>
      <c r="I1479" s="73"/>
      <c r="J1479" s="73"/>
    </row>
    <row r="1480" customFormat="false" ht="12.75" hidden="false" customHeight="false" outlineLevel="0" collapsed="false">
      <c r="A1480" s="56" t="n">
        <f aca="false">A1479+1</f>
        <v>36582</v>
      </c>
      <c r="B1480" s="2"/>
      <c r="C1480" s="56"/>
      <c r="D1480" s="28" t="n">
        <f aca="false">VLOOKUP($A1480,cash,D$4,FALSE())</f>
        <v>2.515</v>
      </c>
      <c r="E1480" s="28"/>
      <c r="G1480" s="73"/>
      <c r="H1480" s="73"/>
      <c r="I1480" s="73"/>
      <c r="J1480" s="73"/>
    </row>
    <row r="1481" customFormat="false" ht="12.75" hidden="false" customHeight="false" outlineLevel="0" collapsed="false">
      <c r="A1481" s="56" t="n">
        <f aca="false">A1480+1</f>
        <v>36583</v>
      </c>
      <c r="B1481" s="2"/>
      <c r="C1481" s="56"/>
      <c r="D1481" s="28" t="n">
        <f aca="false">VLOOKUP($A1481,cash,D$4,FALSE())</f>
        <v>2.515</v>
      </c>
      <c r="E1481" s="28"/>
      <c r="G1481" s="73"/>
      <c r="H1481" s="73"/>
      <c r="I1481" s="73"/>
      <c r="J1481" s="73"/>
    </row>
    <row r="1482" customFormat="false" ht="12.75" hidden="false" customHeight="false" outlineLevel="0" collapsed="false">
      <c r="A1482" s="56" t="n">
        <f aca="false">A1481+1</f>
        <v>36584</v>
      </c>
      <c r="B1482" s="2"/>
      <c r="C1482" s="56"/>
      <c r="D1482" s="28" t="n">
        <f aca="false">VLOOKUP($A1482,cash,D$4,FALSE())</f>
        <v>2.605</v>
      </c>
      <c r="E1482" s="28"/>
      <c r="G1482" s="73"/>
      <c r="H1482" s="73"/>
      <c r="I1482" s="73"/>
      <c r="J1482" s="73"/>
    </row>
    <row r="1483" customFormat="false" ht="12.75" hidden="false" customHeight="false" outlineLevel="0" collapsed="false">
      <c r="A1483" s="56" t="n">
        <f aca="false">A1482+1</f>
        <v>36585</v>
      </c>
      <c r="B1483" s="2"/>
      <c r="C1483" s="56"/>
      <c r="D1483" s="28" t="n">
        <f aca="false">VLOOKUP($A1483,cash,D$4,FALSE())</f>
        <v>2.66</v>
      </c>
      <c r="E1483" s="28"/>
      <c r="G1483" s="73"/>
      <c r="H1483" s="73"/>
      <c r="I1483" s="73"/>
      <c r="J1483" s="73"/>
    </row>
    <row r="1484" customFormat="false" ht="12.75" hidden="false" customHeight="false" outlineLevel="0" collapsed="false">
      <c r="A1484" s="56"/>
      <c r="B1484" s="2"/>
      <c r="C1484" s="56"/>
      <c r="D1484" s="28"/>
      <c r="E1484" s="28"/>
      <c r="G1484" s="73"/>
      <c r="H1484" s="73"/>
    </row>
    <row r="1485" customFormat="false" ht="12.75" hidden="false" customHeight="false" outlineLevel="0" collapsed="false">
      <c r="A1485" s="56"/>
      <c r="B1485" s="2"/>
      <c r="C1485" s="56"/>
      <c r="D1485" s="28"/>
      <c r="E1485" s="28"/>
      <c r="G1485" s="73"/>
      <c r="H1485" s="73"/>
    </row>
    <row r="1486" customFormat="false" ht="12.75" hidden="false" customHeight="false" outlineLevel="0" collapsed="false">
      <c r="A1486" s="56"/>
      <c r="B1486" s="2"/>
      <c r="C1486" s="56"/>
      <c r="D1486" s="28"/>
      <c r="E1486" s="28"/>
    </row>
    <row r="1487" customFormat="false" ht="13.5" hidden="false" customHeight="false" outlineLevel="0" collapsed="false">
      <c r="A1487" s="56"/>
      <c r="B1487" s="2"/>
      <c r="C1487" s="56" t="n">
        <v>36586</v>
      </c>
      <c r="F1487" s="72" t="n">
        <f aca="false">VLOOKUP($C1487,index,2,FALSE())</f>
        <v>2.61</v>
      </c>
      <c r="H1487" s="73"/>
      <c r="I1487" s="73"/>
      <c r="J1487" s="73"/>
      <c r="K1487" s="75"/>
      <c r="L1487" s="75"/>
    </row>
    <row r="1488" customFormat="false" ht="13.5" hidden="false" customHeight="false" outlineLevel="0" collapsed="false">
      <c r="A1488" s="56" t="n">
        <f aca="false">C1487</f>
        <v>36586</v>
      </c>
      <c r="B1488" s="2"/>
      <c r="C1488" s="56"/>
      <c r="D1488" s="28" t="n">
        <f aca="false">VLOOKUP($A1488,cash,D$4,FALSE())</f>
        <v>2.71</v>
      </c>
      <c r="E1488" s="28"/>
      <c r="F1488" s="14" t="n">
        <f aca="false">IF(D1488&lt;F1487,F1487-D1488,0)</f>
        <v>0</v>
      </c>
      <c r="G1488" s="36" t="n">
        <f aca="false">IF(D1488&gt;F1487,D1488-F1487,0)</f>
        <v>0.1</v>
      </c>
      <c r="H1488" s="73"/>
      <c r="I1488" s="73"/>
      <c r="J1488" s="73"/>
      <c r="K1488" s="75"/>
      <c r="L1488" s="75"/>
    </row>
    <row r="1489" customFormat="false" ht="12.75" hidden="false" customHeight="false" outlineLevel="0" collapsed="false">
      <c r="A1489" s="56" t="n">
        <f aca="false">A1488+1</f>
        <v>36587</v>
      </c>
      <c r="B1489" s="2"/>
      <c r="C1489" s="56"/>
      <c r="D1489" s="28" t="n">
        <f aca="false">VLOOKUP($A1489,cash,D$4,FALSE())</f>
        <v>2.8</v>
      </c>
      <c r="E1489" s="28"/>
      <c r="F1489" s="13" t="n">
        <f aca="false">IF(D1489&lt;F1487,F1487-D1489,0)</f>
        <v>0</v>
      </c>
      <c r="G1489" s="41" t="n">
        <f aca="false">IF(D1489&gt;F1487,D1489-F1487,0)</f>
        <v>0.19</v>
      </c>
      <c r="H1489" s="73"/>
      <c r="I1489" s="73"/>
      <c r="J1489" s="73"/>
    </row>
    <row r="1490" customFormat="false" ht="12.75" hidden="false" customHeight="false" outlineLevel="0" collapsed="false">
      <c r="A1490" s="56" t="n">
        <f aca="false">A1489+1</f>
        <v>36588</v>
      </c>
      <c r="B1490" s="2"/>
      <c r="C1490" s="56"/>
      <c r="D1490" s="28" t="n">
        <f aca="false">VLOOKUP($A1490,cash,D$4,FALSE())</f>
        <v>2.725</v>
      </c>
      <c r="E1490" s="28"/>
      <c r="F1490" s="13" t="n">
        <f aca="false">IF(D1490&lt;F1487,F1487-D1490,0)</f>
        <v>0</v>
      </c>
      <c r="G1490" s="41" t="n">
        <f aca="false">IF(D1490&gt;F1487,D1490-F1487,0)</f>
        <v>0.115</v>
      </c>
      <c r="H1490" s="73"/>
      <c r="I1490" s="73"/>
      <c r="J1490" s="73"/>
    </row>
    <row r="1491" customFormat="false" ht="12.75" hidden="false" customHeight="false" outlineLevel="0" collapsed="false">
      <c r="A1491" s="56" t="n">
        <f aca="false">A1490+1</f>
        <v>36589</v>
      </c>
      <c r="B1491" s="2"/>
      <c r="C1491" s="56"/>
      <c r="D1491" s="28" t="n">
        <f aca="false">VLOOKUP($A1491,cash,D$4,FALSE())</f>
        <v>2.725</v>
      </c>
      <c r="E1491" s="28"/>
      <c r="F1491" s="13" t="n">
        <f aca="false">IF(D1491&lt;F1487,F1487-D1491,0)</f>
        <v>0</v>
      </c>
      <c r="G1491" s="41" t="n">
        <f aca="false">IF(D1491&gt;F1487,D1491-F1487,0)</f>
        <v>0.115</v>
      </c>
      <c r="H1491" s="73"/>
      <c r="I1491" s="73"/>
      <c r="J1491" s="73"/>
    </row>
    <row r="1492" customFormat="false" ht="12.75" hidden="false" customHeight="false" outlineLevel="0" collapsed="false">
      <c r="A1492" s="56" t="n">
        <f aca="false">A1491+1</f>
        <v>36590</v>
      </c>
      <c r="B1492" s="2"/>
      <c r="C1492" s="56"/>
      <c r="D1492" s="28" t="n">
        <f aca="false">VLOOKUP($A1492,cash,D$4,FALSE())</f>
        <v>2.725</v>
      </c>
      <c r="E1492" s="28"/>
      <c r="F1492" s="13" t="n">
        <f aca="false">IF(D1492&lt;F1487,F1487-D1492,0)</f>
        <v>0</v>
      </c>
      <c r="G1492" s="41" t="n">
        <f aca="false">IF(D1492&gt;F1487,D1492-F1487,0)</f>
        <v>0.115</v>
      </c>
      <c r="H1492" s="73"/>
      <c r="I1492" s="73"/>
      <c r="J1492" s="73"/>
    </row>
    <row r="1493" customFormat="false" ht="12.75" hidden="false" customHeight="false" outlineLevel="0" collapsed="false">
      <c r="A1493" s="56" t="n">
        <f aca="false">A1492+1</f>
        <v>36591</v>
      </c>
      <c r="B1493" s="2"/>
      <c r="C1493" s="56"/>
      <c r="D1493" s="28" t="n">
        <f aca="false">VLOOKUP($A1493,cash,D$4,FALSE())</f>
        <v>2.76</v>
      </c>
      <c r="E1493" s="28"/>
      <c r="F1493" s="13" t="n">
        <f aca="false">IF(D1493&lt;F1487,F1487-D1493,0)</f>
        <v>0</v>
      </c>
      <c r="G1493" s="41" t="n">
        <f aca="false">IF(D1493&gt;F1487,D1493-F1487,0)</f>
        <v>0.15</v>
      </c>
      <c r="H1493" s="73"/>
      <c r="I1493" s="73"/>
      <c r="J1493" s="73"/>
    </row>
    <row r="1494" customFormat="false" ht="12.75" hidden="false" customHeight="false" outlineLevel="0" collapsed="false">
      <c r="A1494" s="56" t="n">
        <f aca="false">A1493+1</f>
        <v>36592</v>
      </c>
      <c r="B1494" s="2"/>
      <c r="C1494" s="56"/>
      <c r="D1494" s="28" t="n">
        <f aca="false">VLOOKUP($A1494,cash,D$4,FALSE())</f>
        <v>2.78</v>
      </c>
      <c r="E1494" s="28"/>
      <c r="F1494" s="13" t="n">
        <f aca="false">IF(D1494&lt;F1487,F1487-D1494,0)</f>
        <v>0</v>
      </c>
      <c r="G1494" s="41" t="n">
        <f aca="false">IF(D1494&gt;F1487,D1494-F1487,0)</f>
        <v>0.17</v>
      </c>
      <c r="H1494" s="73"/>
      <c r="I1494" s="73"/>
      <c r="J1494" s="73"/>
    </row>
    <row r="1495" customFormat="false" ht="12.75" hidden="false" customHeight="false" outlineLevel="0" collapsed="false">
      <c r="A1495" s="56" t="n">
        <f aca="false">A1494+1</f>
        <v>36593</v>
      </c>
      <c r="B1495" s="2"/>
      <c r="C1495" s="56"/>
      <c r="D1495" s="28" t="n">
        <f aca="false">VLOOKUP($A1495,cash,D$4,FALSE())</f>
        <v>2.755</v>
      </c>
      <c r="E1495" s="28"/>
      <c r="F1495" s="13" t="n">
        <f aca="false">IF(D1495&lt;F1487,F1487-D1495,0)</f>
        <v>0</v>
      </c>
      <c r="G1495" s="41" t="n">
        <f aca="false">IF(D1495&gt;F1487,D1495-F1487,0)</f>
        <v>0.145</v>
      </c>
      <c r="H1495" s="73"/>
      <c r="I1495" s="73"/>
      <c r="J1495" s="73"/>
    </row>
    <row r="1496" customFormat="false" ht="12.75" hidden="false" customHeight="false" outlineLevel="0" collapsed="false">
      <c r="A1496" s="56" t="n">
        <f aca="false">A1495+1</f>
        <v>36594</v>
      </c>
      <c r="B1496" s="2"/>
      <c r="C1496" s="56"/>
      <c r="D1496" s="28" t="n">
        <f aca="false">VLOOKUP($A1496,cash,D$4,FALSE())</f>
        <v>2.685</v>
      </c>
      <c r="E1496" s="28"/>
      <c r="F1496" s="13" t="n">
        <f aca="false">IF(D1496&lt;F1487,F1487-D1496,0)</f>
        <v>0</v>
      </c>
      <c r="G1496" s="41" t="n">
        <f aca="false">IF(D1496&gt;F1487,D1496-F1487,0)</f>
        <v>0.0750000000000002</v>
      </c>
      <c r="H1496" s="73"/>
      <c r="I1496" s="73"/>
      <c r="J1496" s="73"/>
    </row>
    <row r="1497" customFormat="false" ht="12.75" hidden="false" customHeight="false" outlineLevel="0" collapsed="false">
      <c r="A1497" s="56" t="n">
        <f aca="false">A1496+1</f>
        <v>36595</v>
      </c>
      <c r="B1497" s="2"/>
      <c r="C1497" s="56"/>
      <c r="D1497" s="28" t="n">
        <f aca="false">VLOOKUP($A1497,cash,D$4,FALSE())</f>
        <v>2.76</v>
      </c>
      <c r="E1497" s="28"/>
      <c r="F1497" s="13" t="n">
        <f aca="false">IF(D1497&lt;F1487,F1487-D1497,0)</f>
        <v>0</v>
      </c>
      <c r="G1497" s="41" t="n">
        <f aca="false">IF(D1497&gt;F1487,D1497-F1487,0)</f>
        <v>0.15</v>
      </c>
      <c r="H1497" s="73"/>
      <c r="I1497" s="73"/>
      <c r="J1497" s="73"/>
    </row>
    <row r="1498" customFormat="false" ht="12.75" hidden="false" customHeight="false" outlineLevel="0" collapsed="false">
      <c r="A1498" s="56" t="n">
        <f aca="false">A1497+1</f>
        <v>36596</v>
      </c>
      <c r="B1498" s="2"/>
      <c r="C1498" s="56"/>
      <c r="D1498" s="28" t="n">
        <f aca="false">VLOOKUP($A1498,cash,D$4,FALSE())</f>
        <v>2.76</v>
      </c>
      <c r="E1498" s="28"/>
      <c r="F1498" s="13" t="n">
        <f aca="false">IF(D1498&lt;F1487,F1487-D1498,0)</f>
        <v>0</v>
      </c>
      <c r="G1498" s="41" t="n">
        <f aca="false">IF(D1498&gt;F1487,D1498-F1487,0)</f>
        <v>0.15</v>
      </c>
      <c r="H1498" s="73"/>
      <c r="I1498" s="73"/>
      <c r="J1498" s="73"/>
    </row>
    <row r="1499" customFormat="false" ht="12.75" hidden="false" customHeight="false" outlineLevel="0" collapsed="false">
      <c r="A1499" s="56" t="n">
        <f aca="false">A1498+1</f>
        <v>36597</v>
      </c>
      <c r="B1499" s="2"/>
      <c r="C1499" s="56"/>
      <c r="D1499" s="28" t="n">
        <f aca="false">VLOOKUP($A1499,cash,D$4,FALSE())</f>
        <v>2.76</v>
      </c>
      <c r="E1499" s="28"/>
      <c r="F1499" s="13" t="n">
        <f aca="false">IF(D1499&lt;F1487,F1487-D1499,0)</f>
        <v>0</v>
      </c>
      <c r="G1499" s="41" t="n">
        <f aca="false">IF(D1499&gt;F1487,D1499-F1487,0)</f>
        <v>0.15</v>
      </c>
      <c r="H1499" s="73"/>
      <c r="I1499" s="73"/>
      <c r="J1499" s="73"/>
    </row>
    <row r="1500" customFormat="false" ht="12.75" hidden="false" customHeight="false" outlineLevel="0" collapsed="false">
      <c r="A1500" s="56" t="n">
        <f aca="false">A1499+1</f>
        <v>36598</v>
      </c>
      <c r="B1500" s="2"/>
      <c r="C1500" s="56"/>
      <c r="D1500" s="28" t="n">
        <f aca="false">VLOOKUP($A1500,cash,D$4,FALSE())</f>
        <v>2.8</v>
      </c>
      <c r="E1500" s="28"/>
      <c r="F1500" s="13" t="n">
        <f aca="false">IF(D1500&lt;F1487,F1487-D1500,0)</f>
        <v>0</v>
      </c>
      <c r="G1500" s="41" t="n">
        <f aca="false">IF(D1500&gt;F1487,D1500-F1487,0)</f>
        <v>0.19</v>
      </c>
      <c r="H1500" s="73"/>
      <c r="I1500" s="73"/>
      <c r="J1500" s="73"/>
    </row>
    <row r="1501" customFormat="false" ht="12.75" hidden="false" customHeight="false" outlineLevel="0" collapsed="false">
      <c r="A1501" s="56" t="n">
        <f aca="false">A1500+1</f>
        <v>36599</v>
      </c>
      <c r="B1501" s="2"/>
      <c r="C1501" s="56"/>
      <c r="D1501" s="28" t="n">
        <f aca="false">VLOOKUP($A1501,cash,D$4,FALSE())</f>
        <v>2.83</v>
      </c>
      <c r="E1501" s="28"/>
      <c r="F1501" s="13" t="n">
        <f aca="false">IF(D1501&lt;F1487,F1487-D1501,0)</f>
        <v>0</v>
      </c>
      <c r="G1501" s="41" t="n">
        <f aca="false">IF(D1501&gt;F1487,D1501-F1487,0)</f>
        <v>0.22</v>
      </c>
      <c r="H1501" s="73"/>
      <c r="I1501" s="73"/>
      <c r="J1501" s="73"/>
    </row>
    <row r="1502" customFormat="false" ht="12.75" hidden="false" customHeight="false" outlineLevel="0" collapsed="false">
      <c r="A1502" s="56" t="n">
        <f aca="false">A1501+1</f>
        <v>36600</v>
      </c>
      <c r="B1502" s="2"/>
      <c r="C1502" s="56"/>
      <c r="D1502" s="28" t="n">
        <f aca="false">VLOOKUP($A1502,cash,D$4,FALSE())</f>
        <v>2.76</v>
      </c>
      <c r="E1502" s="28"/>
      <c r="F1502" s="13" t="n">
        <f aca="false">IF(D1502&lt;F1487,F1487-D1502,0)</f>
        <v>0</v>
      </c>
      <c r="G1502" s="41" t="n">
        <f aca="false">IF(D1502&gt;F1487,D1502-F1487,0)</f>
        <v>0.15</v>
      </c>
      <c r="H1502" s="73"/>
      <c r="I1502" s="73"/>
      <c r="J1502" s="73"/>
    </row>
    <row r="1503" customFormat="false" ht="12.75" hidden="false" customHeight="false" outlineLevel="0" collapsed="false">
      <c r="A1503" s="56" t="n">
        <f aca="false">A1502+1</f>
        <v>36601</v>
      </c>
      <c r="B1503" s="2"/>
      <c r="C1503" s="56"/>
      <c r="D1503" s="28" t="n">
        <f aca="false">VLOOKUP($A1503,cash,D$4,FALSE())</f>
        <v>2.835</v>
      </c>
      <c r="E1503" s="28"/>
      <c r="F1503" s="13" t="n">
        <f aca="false">IF(D1503&lt;F1487,F1487-D1503,0)</f>
        <v>0</v>
      </c>
      <c r="G1503" s="41" t="n">
        <f aca="false">IF(D1503&gt;F1487,D1503-F1487,0)</f>
        <v>0.225</v>
      </c>
      <c r="H1503" s="73"/>
      <c r="I1503" s="73"/>
      <c r="J1503" s="73"/>
    </row>
    <row r="1504" customFormat="false" ht="12.75" hidden="false" customHeight="false" outlineLevel="0" collapsed="false">
      <c r="A1504" s="56" t="n">
        <f aca="false">A1503+1</f>
        <v>36602</v>
      </c>
      <c r="B1504" s="2"/>
      <c r="C1504" s="56"/>
      <c r="D1504" s="28" t="n">
        <f aca="false">VLOOKUP($A1504,cash,D$4,FALSE())</f>
        <v>2.815</v>
      </c>
      <c r="E1504" s="28"/>
      <c r="F1504" s="13" t="n">
        <f aca="false">IF(D1504&lt;F1487,F1487-D1504,0)</f>
        <v>0</v>
      </c>
      <c r="G1504" s="41" t="n">
        <f aca="false">IF(D1504&gt;F1487,D1504-F1487,0)</f>
        <v>0.205</v>
      </c>
      <c r="H1504" s="73"/>
      <c r="I1504" s="73"/>
      <c r="J1504" s="73"/>
    </row>
    <row r="1505" customFormat="false" ht="12.75" hidden="false" customHeight="false" outlineLevel="0" collapsed="false">
      <c r="A1505" s="56" t="n">
        <f aca="false">A1504+1</f>
        <v>36603</v>
      </c>
      <c r="B1505" s="2"/>
      <c r="C1505" s="56"/>
      <c r="D1505" s="28" t="n">
        <f aca="false">VLOOKUP($A1505,cash,D$4,FALSE())</f>
        <v>2.815</v>
      </c>
      <c r="E1505" s="28"/>
      <c r="F1505" s="13" t="n">
        <f aca="false">IF(D1505&lt;F1487,F1487-D1505,0)</f>
        <v>0</v>
      </c>
      <c r="G1505" s="41" t="n">
        <f aca="false">IF(D1505&gt;F1487,D1505-F1487,0)</f>
        <v>0.205</v>
      </c>
      <c r="H1505" s="73"/>
      <c r="I1505" s="73"/>
      <c r="J1505" s="73"/>
    </row>
    <row r="1506" customFormat="false" ht="12.75" hidden="false" customHeight="false" outlineLevel="0" collapsed="false">
      <c r="A1506" s="56" t="n">
        <f aca="false">A1505+1</f>
        <v>36604</v>
      </c>
      <c r="B1506" s="2"/>
      <c r="C1506" s="56"/>
      <c r="D1506" s="28" t="n">
        <f aca="false">VLOOKUP($A1506,cash,D$4,FALSE())</f>
        <v>2.815</v>
      </c>
      <c r="E1506" s="28"/>
      <c r="F1506" s="13" t="n">
        <f aca="false">IF(D1506&lt;F1487,F1487-D1506,0)</f>
        <v>0</v>
      </c>
      <c r="G1506" s="41" t="n">
        <f aca="false">IF(D1506&gt;F1487,D1506-F1487,0)</f>
        <v>0.205</v>
      </c>
      <c r="H1506" s="73"/>
      <c r="I1506" s="73"/>
      <c r="J1506" s="73"/>
    </row>
    <row r="1507" customFormat="false" ht="12.75" hidden="false" customHeight="false" outlineLevel="0" collapsed="false">
      <c r="A1507" s="56" t="n">
        <f aca="false">A1506+1</f>
        <v>36605</v>
      </c>
      <c r="B1507" s="2"/>
      <c r="C1507" s="56"/>
      <c r="D1507" s="28" t="n">
        <f aca="false">VLOOKUP($A1507,cash,D$4,FALSE())</f>
        <v>2.735</v>
      </c>
      <c r="E1507" s="28"/>
      <c r="F1507" s="13" t="n">
        <f aca="false">IF(D1507&lt;F1487,F1487-D1507,0)</f>
        <v>0</v>
      </c>
      <c r="G1507" s="41" t="n">
        <f aca="false">IF(D1507&gt;F1487,D1507-F1487,0)</f>
        <v>0.125</v>
      </c>
      <c r="H1507" s="73"/>
      <c r="I1507" s="73"/>
      <c r="J1507" s="73"/>
    </row>
    <row r="1508" customFormat="false" ht="12.75" hidden="false" customHeight="false" outlineLevel="0" collapsed="false">
      <c r="A1508" s="56" t="n">
        <f aca="false">A1507+1</f>
        <v>36606</v>
      </c>
      <c r="B1508" s="2"/>
      <c r="C1508" s="56"/>
      <c r="D1508" s="28" t="n">
        <f aca="false">VLOOKUP($A1508,cash,D$4,FALSE())</f>
        <v>2.745</v>
      </c>
      <c r="E1508" s="28"/>
      <c r="F1508" s="13" t="n">
        <f aca="false">IF(D1508&lt;F1487,F1487-D1508,0)</f>
        <v>0</v>
      </c>
      <c r="G1508" s="41" t="n">
        <f aca="false">IF(D1508&gt;F1487,D1508-F1487,0)</f>
        <v>0.135</v>
      </c>
      <c r="H1508" s="73"/>
      <c r="I1508" s="73"/>
      <c r="J1508" s="73"/>
    </row>
    <row r="1509" customFormat="false" ht="12.75" hidden="false" customHeight="false" outlineLevel="0" collapsed="false">
      <c r="A1509" s="56" t="n">
        <f aca="false">A1508+1</f>
        <v>36607</v>
      </c>
      <c r="B1509" s="2"/>
      <c r="C1509" s="56"/>
      <c r="D1509" s="28" t="n">
        <f aca="false">VLOOKUP($A1509,cash,D$4,FALSE())</f>
        <v>2.785</v>
      </c>
      <c r="E1509" s="28"/>
      <c r="F1509" s="13" t="n">
        <f aca="false">IF(D1509&lt;F1487,F1487-D1509,0)</f>
        <v>0</v>
      </c>
      <c r="G1509" s="41" t="n">
        <f aca="false">IF(D1509&gt;F1487,D1509-F1487,0)</f>
        <v>0.175</v>
      </c>
      <c r="H1509" s="73"/>
      <c r="I1509" s="73"/>
      <c r="J1509" s="73"/>
    </row>
    <row r="1510" customFormat="false" ht="12.75" hidden="false" customHeight="false" outlineLevel="0" collapsed="false">
      <c r="A1510" s="56" t="n">
        <f aca="false">A1509+1</f>
        <v>36608</v>
      </c>
      <c r="B1510" s="2"/>
      <c r="C1510" s="56"/>
      <c r="D1510" s="28" t="n">
        <f aca="false">VLOOKUP($A1510,cash,D$4,FALSE())</f>
        <v>2.75</v>
      </c>
      <c r="E1510" s="28"/>
      <c r="F1510" s="13" t="n">
        <f aca="false">IF(D1510&lt;F1487,F1487-D1510,0)</f>
        <v>0</v>
      </c>
      <c r="G1510" s="41" t="n">
        <f aca="false">IF(D1510&gt;F1487,D1510-F1487,0)</f>
        <v>0.14</v>
      </c>
      <c r="H1510" s="73"/>
      <c r="I1510" s="73"/>
      <c r="J1510" s="73"/>
    </row>
    <row r="1511" customFormat="false" ht="12.75" hidden="false" customHeight="false" outlineLevel="0" collapsed="false">
      <c r="A1511" s="56" t="n">
        <f aca="false">A1510+1</f>
        <v>36609</v>
      </c>
      <c r="B1511" s="2"/>
      <c r="C1511" s="56"/>
      <c r="D1511" s="28" t="n">
        <f aca="false">VLOOKUP($A1511,cash,D$4,FALSE())</f>
        <v>2.815</v>
      </c>
      <c r="E1511" s="28"/>
      <c r="F1511" s="13" t="n">
        <f aca="false">IF(D1511&lt;F1487,F1487-D1511,0)</f>
        <v>0</v>
      </c>
      <c r="G1511" s="41" t="n">
        <f aca="false">IF(D1511&gt;F1487,D1511-F1487,0)</f>
        <v>0.205</v>
      </c>
      <c r="H1511" s="73"/>
      <c r="I1511" s="73"/>
      <c r="J1511" s="73"/>
    </row>
    <row r="1512" customFormat="false" ht="12.75" hidden="false" customHeight="false" outlineLevel="0" collapsed="false">
      <c r="A1512" s="56" t="n">
        <f aca="false">A1511+1</f>
        <v>36610</v>
      </c>
      <c r="B1512" s="2"/>
      <c r="C1512" s="56"/>
      <c r="D1512" s="28" t="n">
        <f aca="false">VLOOKUP($A1512,cash,D$4,FALSE())</f>
        <v>2.815</v>
      </c>
      <c r="E1512" s="28"/>
      <c r="F1512" s="13" t="n">
        <f aca="false">IF(D1512&lt;F1487,F1487-D1512,0)</f>
        <v>0</v>
      </c>
      <c r="G1512" s="41" t="n">
        <f aca="false">IF(D1512&gt;F1487,D1512-F1487,0)</f>
        <v>0.205</v>
      </c>
      <c r="H1512" s="73"/>
      <c r="I1512" s="73"/>
      <c r="J1512" s="73"/>
    </row>
    <row r="1513" customFormat="false" ht="12.75" hidden="false" customHeight="false" outlineLevel="0" collapsed="false">
      <c r="A1513" s="56" t="n">
        <f aca="false">A1512+1</f>
        <v>36611</v>
      </c>
      <c r="B1513" s="2"/>
      <c r="C1513" s="56"/>
      <c r="D1513" s="28" t="n">
        <f aca="false">VLOOKUP($A1513,cash,D$4,FALSE())</f>
        <v>2.815</v>
      </c>
      <c r="E1513" s="28"/>
      <c r="F1513" s="13" t="n">
        <f aca="false">IF(D1513&lt;F1487,F1487-D1513,0)</f>
        <v>0</v>
      </c>
      <c r="G1513" s="41" t="n">
        <f aca="false">IF(D1513&gt;F1487,D1513-F1487,0)</f>
        <v>0.205</v>
      </c>
      <c r="H1513" s="73"/>
      <c r="I1513" s="73"/>
      <c r="J1513" s="73"/>
    </row>
    <row r="1514" customFormat="false" ht="12.75" hidden="false" customHeight="false" outlineLevel="0" collapsed="false">
      <c r="A1514" s="56" t="n">
        <f aca="false">A1513+1</f>
        <v>36612</v>
      </c>
      <c r="B1514" s="83"/>
      <c r="C1514" s="56"/>
      <c r="D1514" s="28" t="n">
        <f aca="false">VLOOKUP($A1514,cash,D$4,FALSE())</f>
        <v>2.815</v>
      </c>
      <c r="E1514" s="28"/>
      <c r="F1514" s="13" t="n">
        <f aca="false">IF(D1514&lt;F1487,F1487-D1514,0)</f>
        <v>0</v>
      </c>
      <c r="G1514" s="41" t="n">
        <f aca="false">IF(D1514&gt;F1487,D1514-F1487,0)</f>
        <v>0.205</v>
      </c>
      <c r="H1514" s="73"/>
      <c r="I1514" s="73"/>
      <c r="J1514" s="73"/>
    </row>
    <row r="1515" customFormat="false" ht="12.75" hidden="false" customHeight="false" outlineLevel="0" collapsed="false">
      <c r="A1515" s="56" t="n">
        <f aca="false">A1514+1</f>
        <v>36613</v>
      </c>
      <c r="B1515" s="83"/>
      <c r="C1515" s="56"/>
      <c r="D1515" s="28" t="n">
        <f aca="false">VLOOKUP($A1515,cash,D$4,FALSE())</f>
        <v>2.925</v>
      </c>
      <c r="E1515" s="28"/>
      <c r="F1515" s="13" t="n">
        <f aca="false">IF(D1515&lt;F1487,F1487-D1515,0)</f>
        <v>0</v>
      </c>
      <c r="G1515" s="41" t="n">
        <f aca="false">IF(D1515&gt;F1487,D1515-F1487,0)</f>
        <v>0.315</v>
      </c>
      <c r="H1515" s="73"/>
      <c r="I1515" s="73"/>
      <c r="J1515" s="73"/>
    </row>
    <row r="1516" customFormat="false" ht="12.75" hidden="false" customHeight="false" outlineLevel="0" collapsed="false">
      <c r="A1516" s="56" t="n">
        <f aca="false">A1515+1</f>
        <v>36614</v>
      </c>
      <c r="B1516" s="83"/>
      <c r="C1516" s="56"/>
      <c r="D1516" s="28" t="n">
        <f aca="false">VLOOKUP($A1516,cash,D$4,FALSE())</f>
        <v>2.92</v>
      </c>
      <c r="E1516" s="28"/>
      <c r="F1516" s="13" t="n">
        <f aca="false">IF(D1516&lt;F1487,F1487-D1516,0)</f>
        <v>0</v>
      </c>
      <c r="G1516" s="41" t="n">
        <f aca="false">IF(D1516&gt;F1487,D1516-F1487,0)</f>
        <v>0.31</v>
      </c>
      <c r="H1516" s="73"/>
      <c r="I1516" s="73"/>
      <c r="J1516" s="73"/>
    </row>
    <row r="1517" customFormat="false" ht="12.75" hidden="false" customHeight="false" outlineLevel="0" collapsed="false">
      <c r="A1517" s="56" t="n">
        <f aca="false">A1516+1</f>
        <v>36615</v>
      </c>
      <c r="B1517" s="83"/>
      <c r="C1517" s="56"/>
      <c r="D1517" s="28" t="n">
        <f aca="false">VLOOKUP($A1517,cash,D$4,FALSE())</f>
        <v>2.83</v>
      </c>
      <c r="E1517" s="28"/>
      <c r="F1517" s="13" t="n">
        <f aca="false">IF(D1517&lt;F1487,F1487-D1517,0)</f>
        <v>0</v>
      </c>
      <c r="G1517" s="41" t="n">
        <f aca="false">IF(D1517&gt;F1487,D1517-F1487,0)</f>
        <v>0.22</v>
      </c>
      <c r="H1517" s="73"/>
      <c r="I1517" s="73"/>
      <c r="J1517" s="73"/>
    </row>
    <row r="1518" customFormat="false" ht="13.5" hidden="false" customHeight="false" outlineLevel="0" collapsed="false">
      <c r="A1518" s="56" t="n">
        <f aca="false">A1517+1</f>
        <v>36616</v>
      </c>
      <c r="B1518" s="83"/>
      <c r="C1518" s="56"/>
      <c r="D1518" s="28" t="n">
        <f aca="false">VLOOKUP($A1518,cash,D$4,FALSE())</f>
        <v>2.875</v>
      </c>
      <c r="E1518" s="28"/>
      <c r="F1518" s="78" t="n">
        <f aca="false">IF(D1518&lt;F1487,F1487-D1518,0)</f>
        <v>0</v>
      </c>
      <c r="G1518" s="79" t="n">
        <f aca="false">IF(D1518&gt;F1487,D1518-F1487,0)</f>
        <v>0.265</v>
      </c>
      <c r="H1518" s="73"/>
      <c r="I1518" s="73"/>
      <c r="J1518" s="73"/>
    </row>
    <row r="1519" customFormat="false" ht="13.5" hidden="false" customHeight="false" outlineLevel="0" collapsed="false">
      <c r="A1519" s="56"/>
      <c r="B1519" s="83"/>
      <c r="C1519" s="56"/>
      <c r="D1519" s="28"/>
      <c r="E1519" s="28"/>
      <c r="F1519" s="72" t="n">
        <f aca="false">AVERAGE(F1488:F1518)</f>
        <v>0</v>
      </c>
      <c r="G1519" s="72" t="n">
        <f aca="false">AVERAGE(G1488:G1518)</f>
        <v>0.178387096774194</v>
      </c>
    </row>
    <row r="1520" customFormat="false" ht="12.75" hidden="false" customHeight="false" outlineLevel="0" collapsed="false">
      <c r="A1520" s="56"/>
      <c r="B1520" s="83"/>
      <c r="C1520" s="56"/>
      <c r="D1520" s="28"/>
      <c r="E1520" s="28"/>
    </row>
    <row r="1521" customFormat="false" ht="12.75" hidden="false" customHeight="false" outlineLevel="0" collapsed="false">
      <c r="A1521" s="56"/>
      <c r="B1521" s="83"/>
      <c r="C1521" s="56"/>
      <c r="D1521" s="28"/>
      <c r="E1521" s="28"/>
    </row>
    <row r="1522" customFormat="false" ht="12.75" hidden="false" customHeight="false" outlineLevel="0" collapsed="false">
      <c r="A1522" s="56"/>
      <c r="B1522" s="83"/>
      <c r="C1522" s="56" t="n">
        <v>36617</v>
      </c>
      <c r="G1522" s="73"/>
      <c r="H1522" s="73"/>
      <c r="I1522" s="73"/>
      <c r="J1522" s="73"/>
      <c r="K1522" s="75"/>
      <c r="L1522" s="75"/>
    </row>
    <row r="1523" customFormat="false" ht="12.75" hidden="false" customHeight="false" outlineLevel="0" collapsed="false">
      <c r="A1523" s="56" t="n">
        <f aca="false">C1522</f>
        <v>36617</v>
      </c>
      <c r="B1523" s="83"/>
      <c r="C1523" s="56"/>
      <c r="D1523" s="28" t="n">
        <f aca="false">VLOOKUP($A1523,cash,D$4,FALSE())</f>
        <v>2.875</v>
      </c>
      <c r="E1523" s="28"/>
      <c r="G1523" s="73"/>
      <c r="H1523" s="73"/>
      <c r="I1523" s="73"/>
      <c r="J1523" s="73"/>
      <c r="K1523" s="75"/>
      <c r="L1523" s="75"/>
    </row>
    <row r="1524" customFormat="false" ht="12.75" hidden="false" customHeight="false" outlineLevel="0" collapsed="false">
      <c r="A1524" s="56" t="n">
        <f aca="false">A1523+1</f>
        <v>36618</v>
      </c>
      <c r="B1524" s="83"/>
      <c r="C1524" s="56"/>
      <c r="D1524" s="28" t="n">
        <f aca="false">VLOOKUP($A1524,cash,D$4,FALSE())</f>
        <v>2.875</v>
      </c>
      <c r="E1524" s="28"/>
      <c r="G1524" s="73"/>
      <c r="H1524" s="73"/>
      <c r="I1524" s="73"/>
      <c r="J1524" s="73"/>
    </row>
    <row r="1525" customFormat="false" ht="12.75" hidden="false" customHeight="false" outlineLevel="0" collapsed="false">
      <c r="A1525" s="56" t="n">
        <f aca="false">A1524+1</f>
        <v>36619</v>
      </c>
      <c r="B1525" s="83"/>
      <c r="C1525" s="56"/>
      <c r="D1525" s="28" t="n">
        <f aca="false">VLOOKUP($A1525,cash,D$4,FALSE())</f>
        <v>2.915</v>
      </c>
      <c r="E1525" s="28"/>
      <c r="G1525" s="73"/>
      <c r="H1525" s="73"/>
      <c r="I1525" s="73"/>
      <c r="J1525" s="73"/>
    </row>
    <row r="1526" customFormat="false" ht="12.75" hidden="false" customHeight="false" outlineLevel="0" collapsed="false">
      <c r="A1526" s="56" t="n">
        <f aca="false">A1525+1</f>
        <v>36620</v>
      </c>
      <c r="B1526" s="83"/>
      <c r="C1526" s="56"/>
      <c r="D1526" s="28" t="n">
        <f aca="false">VLOOKUP($A1526,cash,D$4,FALSE())</f>
        <v>2.87</v>
      </c>
      <c r="E1526" s="28"/>
      <c r="G1526" s="73"/>
      <c r="H1526" s="73"/>
      <c r="I1526" s="73"/>
      <c r="J1526" s="73"/>
    </row>
    <row r="1527" customFormat="false" ht="12.75" hidden="false" customHeight="false" outlineLevel="0" collapsed="false">
      <c r="A1527" s="56" t="n">
        <f aca="false">A1526+1</f>
        <v>36621</v>
      </c>
      <c r="B1527" s="83"/>
      <c r="C1527" s="56"/>
      <c r="D1527" s="28" t="n">
        <f aca="false">VLOOKUP($A1527,cash,D$4,FALSE())</f>
        <v>2.86</v>
      </c>
      <c r="E1527" s="28"/>
      <c r="G1527" s="73"/>
      <c r="H1527" s="73"/>
      <c r="I1527" s="73"/>
      <c r="J1527" s="73"/>
    </row>
    <row r="1528" customFormat="false" ht="12.75" hidden="false" customHeight="false" outlineLevel="0" collapsed="false">
      <c r="A1528" s="56" t="n">
        <f aca="false">A1527+1</f>
        <v>36622</v>
      </c>
      <c r="B1528" s="83"/>
      <c r="C1528" s="56"/>
      <c r="D1528" s="28" t="n">
        <f aca="false">VLOOKUP($A1528,cash,D$4,FALSE())</f>
        <v>2.91</v>
      </c>
      <c r="E1528" s="28"/>
      <c r="G1528" s="73"/>
      <c r="H1528" s="73"/>
      <c r="I1528" s="73"/>
      <c r="J1528" s="73"/>
    </row>
    <row r="1529" customFormat="false" ht="12.75" hidden="false" customHeight="false" outlineLevel="0" collapsed="false">
      <c r="A1529" s="56" t="n">
        <f aca="false">A1528+1</f>
        <v>36623</v>
      </c>
      <c r="B1529" s="83"/>
      <c r="C1529" s="56"/>
      <c r="D1529" s="28" t="n">
        <f aca="false">VLOOKUP($A1529,cash,D$4,FALSE())</f>
        <v>2.97</v>
      </c>
      <c r="E1529" s="28"/>
      <c r="G1529" s="73"/>
      <c r="H1529" s="73"/>
      <c r="I1529" s="73"/>
      <c r="J1529" s="73"/>
    </row>
    <row r="1530" customFormat="false" ht="12.75" hidden="false" customHeight="false" outlineLevel="0" collapsed="false">
      <c r="A1530" s="56" t="n">
        <f aca="false">A1529+1</f>
        <v>36624</v>
      </c>
      <c r="B1530" s="83"/>
      <c r="C1530" s="56"/>
      <c r="D1530" s="28" t="n">
        <f aca="false">VLOOKUP($A1530,cash,D$4,FALSE())</f>
        <v>2.97</v>
      </c>
      <c r="E1530" s="28"/>
      <c r="G1530" s="73"/>
      <c r="H1530" s="73"/>
      <c r="I1530" s="73"/>
      <c r="J1530" s="73"/>
    </row>
    <row r="1531" customFormat="false" ht="12.75" hidden="false" customHeight="false" outlineLevel="0" collapsed="false">
      <c r="A1531" s="56" t="n">
        <f aca="false">A1530+1</f>
        <v>36625</v>
      </c>
      <c r="B1531" s="83"/>
      <c r="C1531" s="56"/>
      <c r="D1531" s="28" t="n">
        <f aca="false">VLOOKUP($A1531,cash,D$4,FALSE())</f>
        <v>2.97</v>
      </c>
      <c r="E1531" s="28"/>
      <c r="G1531" s="73"/>
      <c r="H1531" s="73"/>
      <c r="I1531" s="73"/>
      <c r="J1531" s="73"/>
    </row>
    <row r="1532" customFormat="false" ht="12.75" hidden="false" customHeight="false" outlineLevel="0" collapsed="false">
      <c r="A1532" s="56" t="n">
        <f aca="false">A1531+1</f>
        <v>36626</v>
      </c>
      <c r="B1532" s="83"/>
      <c r="C1532" s="56"/>
      <c r="D1532" s="28" t="n">
        <f aca="false">VLOOKUP($A1532,cash,D$4,FALSE())</f>
        <v>2.995</v>
      </c>
      <c r="E1532" s="28"/>
      <c r="G1532" s="73"/>
      <c r="H1532" s="73"/>
      <c r="I1532" s="73"/>
      <c r="J1532" s="73"/>
    </row>
    <row r="1533" customFormat="false" ht="12.75" hidden="false" customHeight="false" outlineLevel="0" collapsed="false">
      <c r="A1533" s="56" t="n">
        <f aca="false">A1532+1</f>
        <v>36627</v>
      </c>
      <c r="B1533" s="83"/>
      <c r="C1533" s="56"/>
      <c r="D1533" s="28" t="n">
        <f aca="false">VLOOKUP($A1533,cash,D$4,FALSE())</f>
        <v>2.975</v>
      </c>
      <c r="E1533" s="28"/>
      <c r="G1533" s="73"/>
      <c r="H1533" s="73"/>
      <c r="I1533" s="73"/>
      <c r="J1533" s="73"/>
    </row>
    <row r="1534" customFormat="false" ht="12.75" hidden="false" customHeight="false" outlineLevel="0" collapsed="false">
      <c r="A1534" s="56" t="n">
        <f aca="false">A1533+1</f>
        <v>36628</v>
      </c>
      <c r="B1534" s="83"/>
      <c r="C1534" s="56"/>
      <c r="D1534" s="28" t="n">
        <f aca="false">VLOOKUP($A1534,cash,D$4,FALSE())</f>
        <v>2.975</v>
      </c>
      <c r="E1534" s="28"/>
      <c r="G1534" s="73"/>
      <c r="H1534" s="73"/>
      <c r="I1534" s="73"/>
      <c r="J1534" s="73"/>
    </row>
    <row r="1535" customFormat="false" ht="12.75" hidden="false" customHeight="false" outlineLevel="0" collapsed="false">
      <c r="A1535" s="56" t="n">
        <f aca="false">A1534+1</f>
        <v>36629</v>
      </c>
      <c r="B1535" s="83"/>
      <c r="C1535" s="56"/>
      <c r="D1535" s="28" t="n">
        <f aca="false">VLOOKUP($A1535,cash,D$4,FALSE())</f>
        <v>3.05</v>
      </c>
      <c r="E1535" s="28"/>
      <c r="G1535" s="73"/>
      <c r="H1535" s="73"/>
      <c r="I1535" s="73"/>
      <c r="J1535" s="73"/>
    </row>
    <row r="1536" customFormat="false" ht="12.75" hidden="false" customHeight="false" outlineLevel="0" collapsed="false">
      <c r="A1536" s="56" t="n">
        <f aca="false">A1535+1</f>
        <v>36630</v>
      </c>
      <c r="B1536" s="83"/>
      <c r="C1536" s="56"/>
      <c r="D1536" s="28" t="n">
        <f aca="false">VLOOKUP($A1536,cash,D$4,FALSE())</f>
        <v>3.06</v>
      </c>
      <c r="E1536" s="28"/>
      <c r="G1536" s="73"/>
      <c r="H1536" s="73"/>
      <c r="I1536" s="73"/>
      <c r="J1536" s="73"/>
    </row>
    <row r="1537" customFormat="false" ht="12.75" hidden="false" customHeight="false" outlineLevel="0" collapsed="false">
      <c r="A1537" s="56" t="n">
        <f aca="false">A1536+1</f>
        <v>36631</v>
      </c>
      <c r="B1537" s="83"/>
      <c r="C1537" s="56"/>
      <c r="D1537" s="28" t="n">
        <f aca="false">VLOOKUP($A1537,cash,D$4,FALSE())</f>
        <v>3.06</v>
      </c>
      <c r="E1537" s="28"/>
      <c r="G1537" s="73"/>
      <c r="H1537" s="73"/>
      <c r="I1537" s="73"/>
      <c r="J1537" s="73"/>
    </row>
    <row r="1538" customFormat="false" ht="12.75" hidden="false" customHeight="false" outlineLevel="0" collapsed="false">
      <c r="A1538" s="56" t="n">
        <f aca="false">A1537+1</f>
        <v>36632</v>
      </c>
      <c r="B1538" s="83"/>
      <c r="C1538" s="56"/>
      <c r="D1538" s="28" t="n">
        <f aca="false">VLOOKUP($A1538,cash,D$4,FALSE())</f>
        <v>3.06</v>
      </c>
      <c r="E1538" s="28"/>
      <c r="G1538" s="73"/>
      <c r="H1538" s="73"/>
      <c r="I1538" s="73"/>
      <c r="J1538" s="73"/>
    </row>
    <row r="1539" customFormat="false" ht="12.75" hidden="false" customHeight="false" outlineLevel="0" collapsed="false">
      <c r="A1539" s="56" t="n">
        <f aca="false">A1538+1</f>
        <v>36633</v>
      </c>
      <c r="B1539" s="83"/>
      <c r="C1539" s="56"/>
      <c r="D1539" s="28" t="n">
        <f aca="false">VLOOKUP($A1539,cash,D$4,FALSE())</f>
        <v>3.125</v>
      </c>
      <c r="E1539" s="28"/>
      <c r="G1539" s="73"/>
      <c r="H1539" s="73"/>
      <c r="I1539" s="73"/>
      <c r="J1539" s="73"/>
    </row>
    <row r="1540" customFormat="false" ht="12.75" hidden="false" customHeight="false" outlineLevel="0" collapsed="false">
      <c r="A1540" s="56" t="n">
        <f aca="false">A1539+1</f>
        <v>36634</v>
      </c>
      <c r="B1540" s="83"/>
      <c r="C1540" s="56"/>
      <c r="D1540" s="28" t="n">
        <f aca="false">VLOOKUP($A1540,cash,D$4,FALSE())</f>
        <v>3.145</v>
      </c>
      <c r="E1540" s="28"/>
      <c r="G1540" s="73"/>
      <c r="H1540" s="73"/>
      <c r="I1540" s="73"/>
      <c r="J1540" s="73"/>
    </row>
    <row r="1541" customFormat="false" ht="12.75" hidden="false" customHeight="false" outlineLevel="0" collapsed="false">
      <c r="A1541" s="56" t="n">
        <f aca="false">A1540+1</f>
        <v>36635</v>
      </c>
      <c r="B1541" s="83"/>
      <c r="C1541" s="56"/>
      <c r="D1541" s="28" t="n">
        <f aca="false">VLOOKUP($A1541,cash,D$4,FALSE())</f>
        <v>3.13</v>
      </c>
      <c r="E1541" s="28"/>
      <c r="G1541" s="73"/>
      <c r="H1541" s="73"/>
      <c r="I1541" s="73"/>
      <c r="J1541" s="73"/>
    </row>
    <row r="1542" customFormat="false" ht="12.75" hidden="false" customHeight="false" outlineLevel="0" collapsed="false">
      <c r="A1542" s="56" t="n">
        <f aca="false">A1541+1</f>
        <v>36636</v>
      </c>
      <c r="B1542" s="83"/>
      <c r="C1542" s="56"/>
      <c r="D1542" s="28" t="n">
        <f aca="false">VLOOKUP($A1542,cash,D$4,FALSE())</f>
        <v>3.075</v>
      </c>
      <c r="E1542" s="28"/>
      <c r="G1542" s="73"/>
      <c r="H1542" s="73"/>
      <c r="I1542" s="73"/>
      <c r="J1542" s="73"/>
    </row>
    <row r="1543" customFormat="false" ht="12.75" hidden="false" customHeight="false" outlineLevel="0" collapsed="false">
      <c r="A1543" s="56" t="n">
        <f aca="false">A1542+1</f>
        <v>36637</v>
      </c>
      <c r="B1543" s="83"/>
      <c r="C1543" s="56"/>
      <c r="D1543" s="28" t="n">
        <f aca="false">VLOOKUP($A1543,cash,D$4,FALSE())</f>
        <v>3.075</v>
      </c>
      <c r="E1543" s="28"/>
      <c r="G1543" s="73"/>
      <c r="H1543" s="73"/>
      <c r="I1543" s="73"/>
      <c r="J1543" s="73"/>
    </row>
    <row r="1544" customFormat="false" ht="12.75" hidden="false" customHeight="false" outlineLevel="0" collapsed="false">
      <c r="A1544" s="56" t="n">
        <f aca="false">A1543+1</f>
        <v>36638</v>
      </c>
      <c r="B1544" s="83"/>
      <c r="C1544" s="56"/>
      <c r="D1544" s="28" t="n">
        <f aca="false">VLOOKUP($A1544,cash,D$4,FALSE())</f>
        <v>3.075</v>
      </c>
      <c r="E1544" s="28"/>
      <c r="G1544" s="73"/>
      <c r="H1544" s="73"/>
      <c r="I1544" s="73"/>
      <c r="J1544" s="73"/>
    </row>
    <row r="1545" customFormat="false" ht="12.75" hidden="false" customHeight="false" outlineLevel="0" collapsed="false">
      <c r="A1545" s="56" t="n">
        <f aca="false">A1544+1</f>
        <v>36639</v>
      </c>
      <c r="B1545" s="83"/>
      <c r="C1545" s="56"/>
      <c r="D1545" s="28" t="n">
        <f aca="false">VLOOKUP($A1545,cash,D$4,FALSE())</f>
        <v>3.075</v>
      </c>
      <c r="E1545" s="28"/>
      <c r="G1545" s="73"/>
      <c r="H1545" s="73"/>
      <c r="I1545" s="73"/>
      <c r="J1545" s="73"/>
    </row>
    <row r="1546" customFormat="false" ht="12.75" hidden="false" customHeight="false" outlineLevel="0" collapsed="false">
      <c r="A1546" s="56" t="n">
        <f aca="false">A1545+1</f>
        <v>36640</v>
      </c>
      <c r="B1546" s="83"/>
      <c r="C1546" s="56"/>
      <c r="D1546" s="28" t="n">
        <f aca="false">VLOOKUP($A1546,cash,D$4,FALSE())</f>
        <v>3.125</v>
      </c>
      <c r="E1546" s="28"/>
      <c r="G1546" s="73"/>
      <c r="H1546" s="73"/>
      <c r="I1546" s="73"/>
      <c r="J1546" s="73"/>
    </row>
    <row r="1547" customFormat="false" ht="12.75" hidden="false" customHeight="false" outlineLevel="0" collapsed="false">
      <c r="A1547" s="56" t="n">
        <f aca="false">A1546+1</f>
        <v>36641</v>
      </c>
      <c r="B1547" s="2"/>
      <c r="C1547" s="56"/>
      <c r="D1547" s="28" t="n">
        <f aca="false">VLOOKUP($A1547,cash,D$4,FALSE())</f>
        <v>3.155</v>
      </c>
      <c r="E1547" s="28"/>
      <c r="G1547" s="73"/>
      <c r="H1547" s="73"/>
      <c r="I1547" s="73"/>
      <c r="J1547" s="73"/>
    </row>
    <row r="1548" customFormat="false" ht="12.75" hidden="false" customHeight="false" outlineLevel="0" collapsed="false">
      <c r="A1548" s="56" t="n">
        <f aca="false">A1547+1</f>
        <v>36642</v>
      </c>
      <c r="B1548" s="2"/>
      <c r="C1548" s="56"/>
      <c r="D1548" s="28" t="n">
        <f aca="false">VLOOKUP($A1548,cash,D$4,FALSE())</f>
        <v>3.12</v>
      </c>
      <c r="E1548" s="28"/>
      <c r="G1548" s="73"/>
      <c r="H1548" s="73"/>
      <c r="I1548" s="73"/>
      <c r="J1548" s="73"/>
    </row>
    <row r="1549" customFormat="false" ht="12.75" hidden="false" customHeight="false" outlineLevel="0" collapsed="false">
      <c r="A1549" s="56" t="n">
        <f aca="false">A1548+1</f>
        <v>36643</v>
      </c>
      <c r="B1549" s="2"/>
      <c r="C1549" s="56"/>
      <c r="D1549" s="28" t="n">
        <f aca="false">VLOOKUP($A1549,cash,D$4,FALSE())</f>
        <v>3.055</v>
      </c>
      <c r="E1549" s="28"/>
      <c r="G1549" s="73"/>
      <c r="H1549" s="73"/>
      <c r="I1549" s="73"/>
      <c r="J1549" s="73"/>
    </row>
    <row r="1550" customFormat="false" ht="12.75" hidden="false" customHeight="false" outlineLevel="0" collapsed="false">
      <c r="A1550" s="56" t="n">
        <f aca="false">A1549+1</f>
        <v>36644</v>
      </c>
      <c r="B1550" s="2"/>
      <c r="C1550" s="56"/>
      <c r="D1550" s="28" t="n">
        <f aca="false">VLOOKUP($A1550,cash,D$4,FALSE())</f>
        <v>3.12</v>
      </c>
      <c r="E1550" s="28"/>
      <c r="G1550" s="73"/>
      <c r="H1550" s="73"/>
      <c r="I1550" s="73"/>
      <c r="J1550" s="73"/>
    </row>
    <row r="1551" customFormat="false" ht="12.75" hidden="false" customHeight="false" outlineLevel="0" collapsed="false">
      <c r="A1551" s="56" t="n">
        <f aca="false">A1550+1</f>
        <v>36645</v>
      </c>
      <c r="B1551" s="2"/>
      <c r="C1551" s="56"/>
      <c r="D1551" s="28" t="n">
        <f aca="false">VLOOKUP($A1551,cash,D$4,FALSE())</f>
        <v>3.12</v>
      </c>
      <c r="E1551" s="28"/>
      <c r="G1551" s="73"/>
      <c r="H1551" s="73"/>
      <c r="I1551" s="73"/>
      <c r="J1551" s="73"/>
    </row>
    <row r="1552" customFormat="false" ht="12.75" hidden="false" customHeight="false" outlineLevel="0" collapsed="false">
      <c r="A1552" s="56" t="n">
        <f aca="false">A1551+1</f>
        <v>36646</v>
      </c>
      <c r="B1552" s="2"/>
      <c r="C1552" s="56"/>
      <c r="D1552" s="28" t="n">
        <f aca="false">VLOOKUP($A1552,cash,D$4,FALSE())</f>
        <v>3.12</v>
      </c>
      <c r="E1552" s="28"/>
      <c r="G1552" s="73"/>
      <c r="H1552" s="73"/>
      <c r="I1552" s="73"/>
      <c r="J1552" s="73"/>
    </row>
    <row r="1553" customFormat="false" ht="12.75" hidden="false" customHeight="false" outlineLevel="0" collapsed="false">
      <c r="A1553" s="56"/>
      <c r="B1553" s="2"/>
      <c r="C1553" s="56"/>
      <c r="D1553" s="28"/>
      <c r="E1553" s="28"/>
      <c r="G1553" s="73"/>
      <c r="H1553" s="73"/>
      <c r="I1553" s="73"/>
      <c r="J1553" s="73"/>
    </row>
    <row r="1554" customFormat="false" ht="12.75" hidden="false" customHeight="false" outlineLevel="0" collapsed="false">
      <c r="A1554" s="56"/>
      <c r="B1554" s="2"/>
      <c r="C1554" s="56"/>
      <c r="D1554" s="28"/>
      <c r="E1554" s="28"/>
    </row>
    <row r="1555" customFormat="false" ht="12.75" hidden="false" customHeight="false" outlineLevel="0" collapsed="false">
      <c r="A1555" s="56"/>
      <c r="B1555" s="2"/>
      <c r="C1555" s="56"/>
      <c r="D1555" s="28"/>
      <c r="E1555" s="28"/>
    </row>
    <row r="1556" customFormat="false" ht="13.5" hidden="false" customHeight="false" outlineLevel="0" collapsed="false">
      <c r="A1556" s="56"/>
      <c r="B1556" s="2"/>
      <c r="C1556" s="56" t="n">
        <v>36647</v>
      </c>
      <c r="F1556" s="72" t="n">
        <f aca="false">VLOOKUP($C1556,index,2,FALSE())</f>
        <v>3.08</v>
      </c>
      <c r="H1556" s="73"/>
      <c r="I1556" s="73"/>
      <c r="J1556" s="73"/>
      <c r="K1556" s="75"/>
      <c r="L1556" s="75"/>
    </row>
    <row r="1557" customFormat="false" ht="13.5" hidden="false" customHeight="false" outlineLevel="0" collapsed="false">
      <c r="A1557" s="56" t="n">
        <f aca="false">C1556</f>
        <v>36647</v>
      </c>
      <c r="B1557" s="2"/>
      <c r="C1557" s="56"/>
      <c r="D1557" s="28" t="n">
        <f aca="false">VLOOKUP($A1557,cash,D$4,FALSE())</f>
        <v>3.16</v>
      </c>
      <c r="E1557" s="28"/>
      <c r="F1557" s="14" t="n">
        <f aca="false">IF(D1557&lt;F1556,F1556-D1557,0)</f>
        <v>0</v>
      </c>
      <c r="G1557" s="36" t="n">
        <f aca="false">IF(D1557&gt;F1556,D1557-F1556,0)</f>
        <v>0.0800000000000001</v>
      </c>
      <c r="H1557" s="73"/>
      <c r="I1557" s="73"/>
      <c r="J1557" s="73"/>
      <c r="K1557" s="75"/>
      <c r="L1557" s="75"/>
    </row>
    <row r="1558" customFormat="false" ht="12.75" hidden="false" customHeight="false" outlineLevel="0" collapsed="false">
      <c r="A1558" s="56" t="n">
        <f aca="false">A1557+1</f>
        <v>36648</v>
      </c>
      <c r="B1558" s="2"/>
      <c r="C1558" s="56"/>
      <c r="D1558" s="28" t="n">
        <f aca="false">VLOOKUP($A1558,cash,D$4,FALSE())</f>
        <v>3.205</v>
      </c>
      <c r="E1558" s="28"/>
      <c r="F1558" s="13" t="n">
        <f aca="false">IF(D1558&lt;F1556,F1556-D1558,0)</f>
        <v>0</v>
      </c>
      <c r="G1558" s="41" t="n">
        <f aca="false">IF(D1558&gt;F1556,D1558-F1556,0)</f>
        <v>0.125</v>
      </c>
      <c r="H1558" s="73"/>
      <c r="I1558" s="73"/>
      <c r="J1558" s="73"/>
    </row>
    <row r="1559" customFormat="false" ht="12.75" hidden="false" customHeight="false" outlineLevel="0" collapsed="false">
      <c r="A1559" s="56" t="n">
        <f aca="false">A1558+1</f>
        <v>36649</v>
      </c>
      <c r="B1559" s="2"/>
      <c r="C1559" s="56"/>
      <c r="D1559" s="28" t="n">
        <f aca="false">VLOOKUP($A1559,cash,D$4,FALSE())</f>
        <v>3.18</v>
      </c>
      <c r="E1559" s="28"/>
      <c r="F1559" s="13" t="n">
        <f aca="false">IF(D1559&lt;F1556,F1556-D1559,0)</f>
        <v>0</v>
      </c>
      <c r="G1559" s="41" t="n">
        <f aca="false">IF(D1559&gt;F1556,D1559-F1556,0)</f>
        <v>0.1</v>
      </c>
      <c r="H1559" s="73"/>
      <c r="I1559" s="73"/>
      <c r="J1559" s="73"/>
    </row>
    <row r="1560" customFormat="false" ht="12.75" hidden="false" customHeight="false" outlineLevel="0" collapsed="false">
      <c r="A1560" s="56" t="n">
        <f aca="false">A1559+1</f>
        <v>36650</v>
      </c>
      <c r="B1560" s="2"/>
      <c r="C1560" s="56"/>
      <c r="D1560" s="28" t="n">
        <f aca="false">VLOOKUP($A1560,cash,D$4,FALSE())</f>
        <v>3.085</v>
      </c>
      <c r="E1560" s="28"/>
      <c r="F1560" s="13" t="n">
        <f aca="false">IF(D1560&lt;F1556,F1556-D1560,0)</f>
        <v>0</v>
      </c>
      <c r="G1560" s="41" t="n">
        <f aca="false">IF(D1560&gt;F1556,D1560-F1556,0)</f>
        <v>0.00499999999999989</v>
      </c>
      <c r="H1560" s="73"/>
      <c r="I1560" s="73"/>
      <c r="J1560" s="73"/>
    </row>
    <row r="1561" customFormat="false" ht="12.75" hidden="false" customHeight="false" outlineLevel="0" collapsed="false">
      <c r="A1561" s="56" t="n">
        <f aca="false">A1560+1</f>
        <v>36651</v>
      </c>
      <c r="B1561" s="2"/>
      <c r="C1561" s="56"/>
      <c r="D1561" s="28" t="n">
        <f aca="false">VLOOKUP($A1561,cash,D$4,FALSE())</f>
        <v>3.11</v>
      </c>
      <c r="E1561" s="28"/>
      <c r="F1561" s="13" t="n">
        <f aca="false">IF(D1561&lt;F1556,F1556-D1561,0)</f>
        <v>0</v>
      </c>
      <c r="G1561" s="41" t="n">
        <f aca="false">IF(D1561&gt;F1556,D1561-F1556,0)</f>
        <v>0.0299999999999998</v>
      </c>
      <c r="H1561" s="73"/>
      <c r="I1561" s="73"/>
      <c r="J1561" s="73"/>
    </row>
    <row r="1562" customFormat="false" ht="12.75" hidden="false" customHeight="false" outlineLevel="0" collapsed="false">
      <c r="A1562" s="56" t="n">
        <f aca="false">A1561+1</f>
        <v>36652</v>
      </c>
      <c r="B1562" s="2"/>
      <c r="C1562" s="56"/>
      <c r="D1562" s="28" t="n">
        <f aca="false">VLOOKUP($A1562,cash,D$4,FALSE())</f>
        <v>3.11</v>
      </c>
      <c r="E1562" s="28"/>
      <c r="F1562" s="13" t="n">
        <f aca="false">IF(D1562&lt;F1556,F1556-D1562,0)</f>
        <v>0</v>
      </c>
      <c r="G1562" s="41" t="n">
        <f aca="false">IF(D1562&gt;F1556,D1562-F1556,0)</f>
        <v>0.0299999999999998</v>
      </c>
      <c r="H1562" s="73"/>
      <c r="I1562" s="73"/>
      <c r="J1562" s="73"/>
    </row>
    <row r="1563" customFormat="false" ht="12.75" hidden="false" customHeight="false" outlineLevel="0" collapsed="false">
      <c r="A1563" s="56" t="n">
        <f aca="false">A1562+1</f>
        <v>36653</v>
      </c>
      <c r="B1563" s="2"/>
      <c r="C1563" s="56"/>
      <c r="D1563" s="28" t="n">
        <f aca="false">VLOOKUP($A1563,cash,D$4,FALSE())</f>
        <v>3.11</v>
      </c>
      <c r="E1563" s="28"/>
      <c r="F1563" s="13" t="n">
        <f aca="false">IF(D1563&lt;F1556,F1556-D1563,0)</f>
        <v>0</v>
      </c>
      <c r="G1563" s="41" t="n">
        <f aca="false">IF(D1563&gt;F1556,D1563-F1556,0)</f>
        <v>0.0299999999999998</v>
      </c>
      <c r="H1563" s="73"/>
      <c r="I1563" s="73"/>
      <c r="J1563" s="73"/>
    </row>
    <row r="1564" customFormat="false" ht="12.75" hidden="false" customHeight="false" outlineLevel="0" collapsed="false">
      <c r="A1564" s="56" t="n">
        <f aca="false">A1563+1</f>
        <v>36654</v>
      </c>
      <c r="B1564" s="2"/>
      <c r="C1564" s="56"/>
      <c r="D1564" s="28" t="n">
        <f aca="false">VLOOKUP($A1564,cash,D$4,FALSE())</f>
        <v>3.12</v>
      </c>
      <c r="E1564" s="28"/>
      <c r="F1564" s="13" t="n">
        <f aca="false">IF(D1564&lt;F1556,F1556-D1564,0)</f>
        <v>0</v>
      </c>
      <c r="G1564" s="41" t="n">
        <f aca="false">IF(D1564&gt;F1556,D1564-F1556,0)</f>
        <v>0.04</v>
      </c>
      <c r="H1564" s="73"/>
      <c r="I1564" s="73"/>
      <c r="J1564" s="73"/>
    </row>
    <row r="1565" customFormat="false" ht="12.75" hidden="false" customHeight="false" outlineLevel="0" collapsed="false">
      <c r="A1565" s="56" t="n">
        <f aca="false">A1564+1</f>
        <v>36655</v>
      </c>
      <c r="B1565" s="2"/>
      <c r="C1565" s="56"/>
      <c r="D1565" s="28" t="n">
        <f aca="false">VLOOKUP($A1565,cash,D$4,FALSE())</f>
        <v>3.25</v>
      </c>
      <c r="E1565" s="28"/>
      <c r="F1565" s="13" t="n">
        <f aca="false">IF(D1565&lt;F1556,F1556-D1565,0)</f>
        <v>0</v>
      </c>
      <c r="G1565" s="41" t="n">
        <f aca="false">IF(D1565&gt;F1556,D1565-F1556,0)</f>
        <v>0.17</v>
      </c>
      <c r="H1565" s="73"/>
      <c r="I1565" s="73"/>
      <c r="J1565" s="73"/>
    </row>
    <row r="1566" customFormat="false" ht="12.75" hidden="false" customHeight="false" outlineLevel="0" collapsed="false">
      <c r="A1566" s="56" t="n">
        <f aca="false">A1565+1</f>
        <v>36656</v>
      </c>
      <c r="B1566" s="2"/>
      <c r="C1566" s="56"/>
      <c r="D1566" s="28" t="n">
        <f aca="false">VLOOKUP($A1566,cash,D$4,FALSE())</f>
        <v>3.195</v>
      </c>
      <c r="E1566" s="28"/>
      <c r="F1566" s="13" t="n">
        <f aca="false">IF(D1566&lt;F1556,F1556-D1566,0)</f>
        <v>0</v>
      </c>
      <c r="G1566" s="41" t="n">
        <f aca="false">IF(D1566&gt;F1556,D1566-F1556,0)</f>
        <v>0.115</v>
      </c>
      <c r="H1566" s="73"/>
      <c r="I1566" s="73"/>
      <c r="J1566" s="73"/>
    </row>
    <row r="1567" customFormat="false" ht="12.75" hidden="false" customHeight="false" outlineLevel="0" collapsed="false">
      <c r="A1567" s="56" t="n">
        <f aca="false">A1566+1</f>
        <v>36657</v>
      </c>
      <c r="B1567" s="2"/>
      <c r="C1567" s="56"/>
      <c r="D1567" s="28" t="n">
        <f aca="false">VLOOKUP($A1567,cash,D$4,FALSE())</f>
        <v>3.365</v>
      </c>
      <c r="E1567" s="28"/>
      <c r="F1567" s="13" t="n">
        <f aca="false">IF(D1567&lt;F1556,F1556-D1567,0)</f>
        <v>0</v>
      </c>
      <c r="G1567" s="41" t="n">
        <f aca="false">IF(D1567&gt;F1556,D1567-F1556,0)</f>
        <v>0.285</v>
      </c>
      <c r="H1567" s="73"/>
      <c r="I1567" s="73"/>
      <c r="J1567" s="73"/>
    </row>
    <row r="1568" customFormat="false" ht="12.75" hidden="false" customHeight="false" outlineLevel="0" collapsed="false">
      <c r="A1568" s="56" t="n">
        <f aca="false">A1567+1</f>
        <v>36658</v>
      </c>
      <c r="B1568" s="2"/>
      <c r="C1568" s="56"/>
      <c r="D1568" s="28" t="n">
        <f aca="false">VLOOKUP($A1568,cash,D$4,FALSE())</f>
        <v>3.35</v>
      </c>
      <c r="E1568" s="28"/>
      <c r="F1568" s="13" t="n">
        <f aca="false">IF(D1568&lt;F1556,F1556-D1568,0)</f>
        <v>0</v>
      </c>
      <c r="G1568" s="41" t="n">
        <f aca="false">IF(D1568&gt;F1556,D1568-F1556,0)</f>
        <v>0.27</v>
      </c>
      <c r="H1568" s="73"/>
      <c r="I1568" s="73"/>
      <c r="J1568" s="73"/>
    </row>
    <row r="1569" customFormat="false" ht="12.75" hidden="false" customHeight="false" outlineLevel="0" collapsed="false">
      <c r="A1569" s="56" t="n">
        <f aca="false">A1568+1</f>
        <v>36659</v>
      </c>
      <c r="B1569" s="2"/>
      <c r="C1569" s="56"/>
      <c r="D1569" s="28" t="n">
        <f aca="false">VLOOKUP($A1569,cash,D$4,FALSE())</f>
        <v>3.35</v>
      </c>
      <c r="E1569" s="28"/>
      <c r="F1569" s="13" t="n">
        <f aca="false">IF(D1569&lt;F1556,F1556-D1569,0)</f>
        <v>0</v>
      </c>
      <c r="G1569" s="41" t="n">
        <f aca="false">IF(D1569&gt;F1556,D1569-F1556,0)</f>
        <v>0.27</v>
      </c>
      <c r="H1569" s="73"/>
      <c r="I1569" s="73"/>
      <c r="J1569" s="73"/>
    </row>
    <row r="1570" customFormat="false" ht="12.75" hidden="false" customHeight="false" outlineLevel="0" collapsed="false">
      <c r="A1570" s="56" t="n">
        <f aca="false">A1569+1</f>
        <v>36660</v>
      </c>
      <c r="B1570" s="2"/>
      <c r="C1570" s="56"/>
      <c r="D1570" s="28" t="n">
        <f aca="false">VLOOKUP($A1570,cash,D$4,FALSE())</f>
        <v>3.35</v>
      </c>
      <c r="E1570" s="28"/>
      <c r="F1570" s="13" t="n">
        <f aca="false">IF(D1570&lt;F1556,F1556-D1570,0)</f>
        <v>0</v>
      </c>
      <c r="G1570" s="41" t="n">
        <f aca="false">IF(D1570&gt;F1556,D1570-F1556,0)</f>
        <v>0.27</v>
      </c>
      <c r="H1570" s="73"/>
      <c r="I1570" s="73"/>
      <c r="J1570" s="73"/>
    </row>
    <row r="1571" customFormat="false" ht="12.75" hidden="false" customHeight="false" outlineLevel="0" collapsed="false">
      <c r="A1571" s="56" t="n">
        <f aca="false">A1570+1</f>
        <v>36661</v>
      </c>
      <c r="B1571" s="2"/>
      <c r="C1571" s="56"/>
      <c r="D1571" s="28" t="n">
        <f aca="false">VLOOKUP($A1571,cash,D$4,FALSE())</f>
        <v>3.365</v>
      </c>
      <c r="E1571" s="28"/>
      <c r="F1571" s="13" t="n">
        <f aca="false">IF(D1571&lt;F1556,F1556-D1571,0)</f>
        <v>0</v>
      </c>
      <c r="G1571" s="41" t="n">
        <f aca="false">IF(D1571&gt;F1556,D1571-F1556,0)</f>
        <v>0.285</v>
      </c>
      <c r="H1571" s="73"/>
      <c r="I1571" s="73"/>
      <c r="J1571" s="73"/>
    </row>
    <row r="1572" customFormat="false" ht="12.75" hidden="false" customHeight="false" outlineLevel="0" collapsed="false">
      <c r="A1572" s="56" t="n">
        <f aca="false">A1571+1</f>
        <v>36662</v>
      </c>
      <c r="B1572" s="2"/>
      <c r="C1572" s="56"/>
      <c r="D1572" s="28" t="n">
        <f aca="false">VLOOKUP($A1572,cash,D$4,FALSE())</f>
        <v>3.455</v>
      </c>
      <c r="E1572" s="28"/>
      <c r="F1572" s="13" t="n">
        <f aca="false">IF(D1572&lt;F1556,F1556-D1572,0)</f>
        <v>0</v>
      </c>
      <c r="G1572" s="41" t="n">
        <f aca="false">IF(D1572&gt;F1556,D1572-F1556,0)</f>
        <v>0.375</v>
      </c>
      <c r="H1572" s="73"/>
      <c r="I1572" s="73"/>
      <c r="J1572" s="73"/>
    </row>
    <row r="1573" customFormat="false" ht="12.75" hidden="false" customHeight="false" outlineLevel="0" collapsed="false">
      <c r="A1573" s="56" t="n">
        <f aca="false">A1572+1</f>
        <v>36663</v>
      </c>
      <c r="B1573" s="2"/>
      <c r="C1573" s="56"/>
      <c r="D1573" s="28" t="n">
        <f aca="false">VLOOKUP($A1573,cash,D$4,FALSE())</f>
        <v>3.495</v>
      </c>
      <c r="E1573" s="28"/>
      <c r="F1573" s="13" t="n">
        <f aca="false">IF(D1573&lt;F1556,F1556-D1573,0)</f>
        <v>0</v>
      </c>
      <c r="G1573" s="41" t="n">
        <f aca="false">IF(D1573&gt;F1556,D1573-F1556,0)</f>
        <v>0.415</v>
      </c>
      <c r="H1573" s="73"/>
      <c r="I1573" s="73"/>
      <c r="J1573" s="73"/>
    </row>
    <row r="1574" customFormat="false" ht="12.75" hidden="false" customHeight="false" outlineLevel="0" collapsed="false">
      <c r="A1574" s="56" t="n">
        <f aca="false">A1573+1</f>
        <v>36664</v>
      </c>
      <c r="B1574" s="2"/>
      <c r="C1574" s="56"/>
      <c r="D1574" s="28" t="n">
        <f aca="false">VLOOKUP($A1574,cash,D$4,FALSE())</f>
        <v>3.735</v>
      </c>
      <c r="E1574" s="28"/>
      <c r="F1574" s="13" t="n">
        <f aca="false">IF(D1574&lt;F1556,F1556-D1574,0)</f>
        <v>0</v>
      </c>
      <c r="G1574" s="41" t="n">
        <f aca="false">IF(D1574&gt;F1556,D1574-F1556,0)</f>
        <v>0.655</v>
      </c>
      <c r="H1574" s="73"/>
      <c r="I1574" s="73"/>
      <c r="J1574" s="73"/>
    </row>
    <row r="1575" customFormat="false" ht="12.75" hidden="false" customHeight="false" outlineLevel="0" collapsed="false">
      <c r="A1575" s="56" t="n">
        <f aca="false">A1574+1</f>
        <v>36665</v>
      </c>
      <c r="B1575" s="2"/>
      <c r="C1575" s="56"/>
      <c r="D1575" s="28" t="n">
        <f aca="false">VLOOKUP($A1575,cash,D$4,FALSE())</f>
        <v>3.765</v>
      </c>
      <c r="E1575" s="28"/>
      <c r="F1575" s="13" t="n">
        <f aca="false">IF(D1575&lt;F1556,F1556-D1575,0)</f>
        <v>0</v>
      </c>
      <c r="G1575" s="41" t="n">
        <f aca="false">IF(D1575&gt;F1556,D1575-F1556,0)</f>
        <v>0.685</v>
      </c>
      <c r="H1575" s="73"/>
      <c r="I1575" s="73"/>
      <c r="J1575" s="73"/>
    </row>
    <row r="1576" customFormat="false" ht="12.75" hidden="false" customHeight="false" outlineLevel="0" collapsed="false">
      <c r="A1576" s="56" t="n">
        <f aca="false">A1575+1</f>
        <v>36666</v>
      </c>
      <c r="B1576" s="2"/>
      <c r="C1576" s="56"/>
      <c r="D1576" s="28" t="n">
        <f aca="false">VLOOKUP($A1576,cash,D$4,FALSE())</f>
        <v>3.765</v>
      </c>
      <c r="E1576" s="28"/>
      <c r="F1576" s="13" t="n">
        <f aca="false">IF(D1576&lt;F1556,F1556-D1576,0)</f>
        <v>0</v>
      </c>
      <c r="G1576" s="41" t="n">
        <f aca="false">IF(D1576&gt;F1556,D1576-F1556,0)</f>
        <v>0.685</v>
      </c>
      <c r="H1576" s="73"/>
      <c r="I1576" s="73"/>
      <c r="J1576" s="73"/>
    </row>
    <row r="1577" customFormat="false" ht="12.75" hidden="false" customHeight="false" outlineLevel="0" collapsed="false">
      <c r="A1577" s="56" t="n">
        <f aca="false">A1576+1</f>
        <v>36667</v>
      </c>
      <c r="B1577" s="2"/>
      <c r="C1577" s="56"/>
      <c r="D1577" s="28" t="n">
        <f aca="false">VLOOKUP($A1577,cash,D$4,FALSE())</f>
        <v>3.765</v>
      </c>
      <c r="E1577" s="28"/>
      <c r="F1577" s="13" t="n">
        <f aca="false">IF(D1577&lt;F1556,F1556-D1577,0)</f>
        <v>0</v>
      </c>
      <c r="G1577" s="41" t="n">
        <f aca="false">IF(D1577&gt;F1556,D1577-F1556,0)</f>
        <v>0.685</v>
      </c>
      <c r="H1577" s="73"/>
      <c r="I1577" s="73"/>
      <c r="J1577" s="73"/>
    </row>
    <row r="1578" customFormat="false" ht="12.75" hidden="false" customHeight="false" outlineLevel="0" collapsed="false">
      <c r="A1578" s="56" t="n">
        <f aca="false">A1577+1</f>
        <v>36668</v>
      </c>
      <c r="B1578" s="2"/>
      <c r="C1578" s="56"/>
      <c r="D1578" s="28" t="n">
        <f aca="false">VLOOKUP($A1578,cash,D$4,FALSE())</f>
        <v>3.975</v>
      </c>
      <c r="E1578" s="28"/>
      <c r="F1578" s="13" t="n">
        <f aca="false">IF(D1578&lt;F1556,F1556-D1578,0)</f>
        <v>0</v>
      </c>
      <c r="G1578" s="41" t="n">
        <f aca="false">IF(D1578&gt;F1556,D1578-F1556,0)</f>
        <v>0.895</v>
      </c>
      <c r="H1578" s="73"/>
      <c r="I1578" s="73"/>
      <c r="J1578" s="73"/>
    </row>
    <row r="1579" customFormat="false" ht="12.75" hidden="false" customHeight="false" outlineLevel="0" collapsed="false">
      <c r="A1579" s="56" t="n">
        <f aca="false">A1578+1</f>
        <v>36669</v>
      </c>
      <c r="B1579" s="2"/>
      <c r="C1579" s="56"/>
      <c r="D1579" s="28" t="n">
        <f aca="false">VLOOKUP($A1579,cash,D$4,FALSE())</f>
        <v>3.845</v>
      </c>
      <c r="E1579" s="28"/>
      <c r="F1579" s="13" t="n">
        <f aca="false">IF(D1579&lt;F1556,F1556-D1579,0)</f>
        <v>0</v>
      </c>
      <c r="G1579" s="41" t="n">
        <f aca="false">IF(D1579&gt;F1556,D1579-F1556,0)</f>
        <v>0.765</v>
      </c>
      <c r="H1579" s="73"/>
      <c r="I1579" s="73"/>
      <c r="J1579" s="73"/>
    </row>
    <row r="1580" customFormat="false" ht="12.75" hidden="false" customHeight="false" outlineLevel="0" collapsed="false">
      <c r="A1580" s="56" t="n">
        <f aca="false">A1579+1</f>
        <v>36670</v>
      </c>
      <c r="B1580" s="2"/>
      <c r="C1580" s="56"/>
      <c r="D1580" s="28" t="n">
        <f aca="false">VLOOKUP($A1580,cash,D$4,FALSE())</f>
        <v>3.935</v>
      </c>
      <c r="E1580" s="28"/>
      <c r="F1580" s="13" t="n">
        <f aca="false">IF(D1580&lt;F1556,F1556-D1580,0)</f>
        <v>0</v>
      </c>
      <c r="G1580" s="41" t="n">
        <f aca="false">IF(D1580&gt;F1556,D1580-F1556,0)</f>
        <v>0.855</v>
      </c>
      <c r="H1580" s="73"/>
      <c r="I1580" s="73"/>
      <c r="J1580" s="73"/>
    </row>
    <row r="1581" customFormat="false" ht="12.75" hidden="false" customHeight="false" outlineLevel="0" collapsed="false">
      <c r="A1581" s="56" t="n">
        <f aca="false">A1580+1</f>
        <v>36671</v>
      </c>
      <c r="B1581" s="2"/>
      <c r="C1581" s="56"/>
      <c r="D1581" s="28" t="n">
        <f aca="false">VLOOKUP($A1581,cash,D$4,FALSE())</f>
        <v>4.175</v>
      </c>
      <c r="E1581" s="28"/>
      <c r="F1581" s="13" t="n">
        <f aca="false">IF(D1581&lt;F1556,F1556-D1581,0)</f>
        <v>0</v>
      </c>
      <c r="G1581" s="41" t="n">
        <f aca="false">IF(D1581&gt;F1556,D1581-F1556,0)</f>
        <v>1.095</v>
      </c>
      <c r="H1581" s="73"/>
      <c r="I1581" s="73"/>
      <c r="J1581" s="73"/>
    </row>
    <row r="1582" customFormat="false" ht="12.75" hidden="false" customHeight="false" outlineLevel="0" collapsed="false">
      <c r="A1582" s="56" t="n">
        <f aca="false">A1581+1</f>
        <v>36672</v>
      </c>
      <c r="B1582" s="2"/>
      <c r="C1582" s="56"/>
      <c r="D1582" s="28" t="n">
        <f aca="false">VLOOKUP($A1582,cash,D$4,FALSE())</f>
        <v>4.285</v>
      </c>
      <c r="E1582" s="28"/>
      <c r="F1582" s="13" t="n">
        <f aca="false">IF(D1582&lt;F1556,F1556-D1582,0)</f>
        <v>0</v>
      </c>
      <c r="G1582" s="41" t="n">
        <f aca="false">IF(D1582&gt;F1556,D1582-F1556,0)</f>
        <v>1.205</v>
      </c>
      <c r="H1582" s="73"/>
      <c r="I1582" s="73"/>
      <c r="J1582" s="73"/>
    </row>
    <row r="1583" customFormat="false" ht="12.75" hidden="false" customHeight="false" outlineLevel="0" collapsed="false">
      <c r="A1583" s="56" t="n">
        <f aca="false">A1582+1</f>
        <v>36673</v>
      </c>
      <c r="B1583" s="2"/>
      <c r="C1583" s="56"/>
      <c r="D1583" s="28" t="n">
        <f aca="false">VLOOKUP($A1583,cash,D$4,FALSE())</f>
        <v>4.285</v>
      </c>
      <c r="E1583" s="28"/>
      <c r="F1583" s="13" t="n">
        <f aca="false">IF(D1583&lt;F1556,F1556-D1583,0)</f>
        <v>0</v>
      </c>
      <c r="G1583" s="41" t="n">
        <f aca="false">IF(D1583&gt;F1556,D1583-F1556,0)</f>
        <v>1.205</v>
      </c>
      <c r="H1583" s="73"/>
      <c r="I1583" s="73"/>
      <c r="J1583" s="73"/>
    </row>
    <row r="1584" customFormat="false" ht="12.75" hidden="false" customHeight="false" outlineLevel="0" collapsed="false">
      <c r="A1584" s="56" t="n">
        <f aca="false">A1583+1</f>
        <v>36674</v>
      </c>
      <c r="B1584" s="2"/>
      <c r="C1584" s="56"/>
      <c r="D1584" s="28" t="n">
        <f aca="false">VLOOKUP($A1584,cash,D$4,FALSE())</f>
        <v>4.285</v>
      </c>
      <c r="E1584" s="28"/>
      <c r="F1584" s="13" t="n">
        <f aca="false">IF(D1584&lt;F1556,F1556-D1584,0)</f>
        <v>0</v>
      </c>
      <c r="G1584" s="41" t="n">
        <f aca="false">IF(D1584&gt;F1556,D1584-F1556,0)</f>
        <v>1.205</v>
      </c>
      <c r="H1584" s="73"/>
      <c r="I1584" s="73"/>
      <c r="J1584" s="73"/>
    </row>
    <row r="1585" customFormat="false" ht="12.75" hidden="false" customHeight="false" outlineLevel="0" collapsed="false">
      <c r="A1585" s="56" t="n">
        <f aca="false">A1584+1</f>
        <v>36675</v>
      </c>
      <c r="B1585" s="2"/>
      <c r="C1585" s="56"/>
      <c r="D1585" s="28" t="n">
        <f aca="false">VLOOKUP($A1585,cash,D$4,FALSE())</f>
        <v>4.285</v>
      </c>
      <c r="E1585" s="28"/>
      <c r="F1585" s="13" t="n">
        <f aca="false">IF(D1585&lt;F1556,F1556-D1585,0)</f>
        <v>0</v>
      </c>
      <c r="G1585" s="41" t="n">
        <f aca="false">IF(D1585&gt;F1556,D1585-F1556,0)</f>
        <v>1.205</v>
      </c>
      <c r="H1585" s="73"/>
      <c r="I1585" s="73"/>
      <c r="J1585" s="73"/>
    </row>
    <row r="1586" customFormat="false" ht="12.75" hidden="false" customHeight="false" outlineLevel="0" collapsed="false">
      <c r="A1586" s="56" t="n">
        <f aca="false">A1585+1</f>
        <v>36676</v>
      </c>
      <c r="B1586" s="2"/>
      <c r="C1586" s="56"/>
      <c r="D1586" s="28" t="n">
        <f aca="false">VLOOKUP($A1586,cash,D$4,FALSE())</f>
        <v>4.345</v>
      </c>
      <c r="E1586" s="28"/>
      <c r="F1586" s="13" t="n">
        <f aca="false">IF(D1586&lt;F1556,F1556-D1586,0)</f>
        <v>0</v>
      </c>
      <c r="G1586" s="41" t="n">
        <f aca="false">IF(D1586&gt;F1556,D1586-F1556,0)</f>
        <v>1.265</v>
      </c>
      <c r="H1586" s="73"/>
      <c r="I1586" s="73"/>
      <c r="J1586" s="73"/>
    </row>
    <row r="1587" customFormat="false" ht="13.5" hidden="false" customHeight="false" outlineLevel="0" collapsed="false">
      <c r="A1587" s="56" t="n">
        <f aca="false">A1586+1</f>
        <v>36677</v>
      </c>
      <c r="B1587" s="2"/>
      <c r="C1587" s="56"/>
      <c r="D1587" s="28" t="n">
        <f aca="false">VLOOKUP($A1587,cash,D$4,FALSE())</f>
        <v>4.5</v>
      </c>
      <c r="E1587" s="28"/>
      <c r="F1587" s="78" t="n">
        <f aca="false">IF(D1587&lt;F1556,F1556-D1587,0)</f>
        <v>0</v>
      </c>
      <c r="G1587" s="79" t="n">
        <f aca="false">IF(D1587&gt;F1556,D1587-F1556,0)</f>
        <v>1.42</v>
      </c>
      <c r="H1587" s="73"/>
      <c r="I1587" s="73"/>
      <c r="J1587" s="73"/>
    </row>
    <row r="1588" customFormat="false" ht="13.5" hidden="false" customHeight="false" outlineLevel="0" collapsed="false">
      <c r="A1588" s="56"/>
      <c r="B1588" s="2"/>
      <c r="C1588" s="56"/>
      <c r="D1588" s="28"/>
      <c r="E1588" s="28"/>
      <c r="F1588" s="72" t="n">
        <f aca="false">AVERAGE(F1557:F1587)</f>
        <v>0</v>
      </c>
      <c r="G1588" s="72" t="n">
        <f aca="false">AVERAGE(G1557:G1587)</f>
        <v>0.539354838709677</v>
      </c>
    </row>
    <row r="1589" customFormat="false" ht="12.75" hidden="false" customHeight="false" outlineLevel="0" collapsed="false">
      <c r="A1589" s="56"/>
      <c r="B1589" s="2"/>
      <c r="C1589" s="56"/>
      <c r="D1589" s="28"/>
      <c r="E1589" s="28"/>
    </row>
    <row r="1590" customFormat="false" ht="12.75" hidden="false" customHeight="false" outlineLevel="0" collapsed="false">
      <c r="A1590" s="56"/>
      <c r="B1590" s="2"/>
      <c r="C1590" s="56"/>
      <c r="D1590" s="28"/>
      <c r="E1590" s="28"/>
    </row>
    <row r="1591" customFormat="false" ht="12.75" hidden="false" customHeight="false" outlineLevel="0" collapsed="false">
      <c r="A1591" s="56"/>
      <c r="B1591" s="2"/>
      <c r="C1591" s="56" t="n">
        <v>36678</v>
      </c>
      <c r="G1591" s="73"/>
      <c r="H1591" s="73"/>
      <c r="I1591" s="73"/>
      <c r="J1591" s="73"/>
      <c r="K1591" s="75"/>
      <c r="L1591" s="75"/>
    </row>
    <row r="1592" customFormat="false" ht="12.75" hidden="false" customHeight="false" outlineLevel="0" collapsed="false">
      <c r="A1592" s="56" t="n">
        <f aca="false">C1591</f>
        <v>36678</v>
      </c>
      <c r="B1592" s="2"/>
      <c r="C1592" s="56"/>
      <c r="D1592" s="28" t="n">
        <f aca="false">VLOOKUP($A1592,cash,D$4,FALSE())</f>
        <v>4.4</v>
      </c>
      <c r="E1592" s="28"/>
      <c r="G1592" s="73"/>
      <c r="H1592" s="73"/>
      <c r="I1592" s="73"/>
      <c r="J1592" s="73"/>
      <c r="K1592" s="75"/>
      <c r="L1592" s="75"/>
    </row>
    <row r="1593" customFormat="false" ht="12.75" hidden="false" customHeight="false" outlineLevel="0" collapsed="false">
      <c r="A1593" s="56" t="n">
        <f aca="false">A1592+1</f>
        <v>36679</v>
      </c>
      <c r="B1593" s="2"/>
      <c r="C1593" s="56"/>
      <c r="D1593" s="28" t="n">
        <f aca="false">VLOOKUP($A1593,cash,D$4,FALSE())</f>
        <v>4.2</v>
      </c>
      <c r="E1593" s="28"/>
      <c r="G1593" s="73"/>
      <c r="H1593" s="73"/>
      <c r="I1593" s="73"/>
      <c r="J1593" s="73"/>
      <c r="K1593" s="75"/>
      <c r="L1593" s="75"/>
    </row>
    <row r="1594" customFormat="false" ht="12.75" hidden="false" customHeight="false" outlineLevel="0" collapsed="false">
      <c r="A1594" s="56" t="n">
        <f aca="false">A1593+1</f>
        <v>36680</v>
      </c>
      <c r="B1594" s="2"/>
      <c r="C1594" s="56"/>
      <c r="D1594" s="28" t="n">
        <f aca="false">VLOOKUP($A1594,cash,D$4,FALSE())</f>
        <v>4.2</v>
      </c>
      <c r="E1594" s="28"/>
      <c r="G1594" s="73"/>
      <c r="H1594" s="73"/>
      <c r="I1594" s="73"/>
      <c r="J1594" s="73"/>
      <c r="K1594" s="75"/>
      <c r="L1594" s="75"/>
    </row>
    <row r="1595" customFormat="false" ht="12.75" hidden="false" customHeight="false" outlineLevel="0" collapsed="false">
      <c r="A1595" s="56" t="n">
        <f aca="false">A1594+1</f>
        <v>36681</v>
      </c>
      <c r="B1595" s="2"/>
      <c r="C1595" s="56"/>
      <c r="D1595" s="28" t="n">
        <f aca="false">VLOOKUP($A1595,cash,D$4,FALSE())</f>
        <v>4.2</v>
      </c>
      <c r="E1595" s="28"/>
      <c r="G1595" s="73"/>
      <c r="H1595" s="73"/>
      <c r="I1595" s="73"/>
      <c r="J1595" s="73"/>
      <c r="K1595" s="75"/>
      <c r="L1595" s="75"/>
    </row>
    <row r="1596" customFormat="false" ht="12.75" hidden="false" customHeight="false" outlineLevel="0" collapsed="false">
      <c r="A1596" s="56" t="n">
        <f aca="false">A1595+1</f>
        <v>36682</v>
      </c>
      <c r="B1596" s="2"/>
      <c r="C1596" s="56"/>
      <c r="D1596" s="28" t="n">
        <f aca="false">VLOOKUP($A1596,cash,D$4,FALSE())</f>
        <v>4.17</v>
      </c>
      <c r="E1596" s="28"/>
      <c r="G1596" s="73"/>
      <c r="H1596" s="73"/>
      <c r="I1596" s="73"/>
      <c r="J1596" s="73"/>
      <c r="K1596" s="75"/>
      <c r="L1596" s="75"/>
    </row>
    <row r="1597" customFormat="false" ht="12.75" hidden="false" customHeight="false" outlineLevel="0" collapsed="false">
      <c r="A1597" s="56" t="n">
        <f aca="false">A1596+1</f>
        <v>36683</v>
      </c>
      <c r="B1597" s="2"/>
      <c r="C1597" s="56"/>
      <c r="D1597" s="28" t="n">
        <f aca="false">VLOOKUP($A1597,cash,D$4,FALSE())</f>
        <v>4.49</v>
      </c>
      <c r="E1597" s="28"/>
      <c r="G1597" s="73"/>
      <c r="H1597" s="73"/>
      <c r="I1597" s="73"/>
      <c r="J1597" s="73"/>
      <c r="K1597" s="75"/>
      <c r="L1597" s="75"/>
    </row>
    <row r="1598" customFormat="false" ht="12.75" hidden="false" customHeight="false" outlineLevel="0" collapsed="false">
      <c r="A1598" s="56" t="n">
        <f aca="false">A1597+1</f>
        <v>36684</v>
      </c>
      <c r="B1598" s="2"/>
      <c r="C1598" s="56"/>
      <c r="D1598" s="28" t="n">
        <f aca="false">VLOOKUP($A1598,cash,D$4,FALSE())</f>
        <v>4.225</v>
      </c>
      <c r="E1598" s="28"/>
      <c r="G1598" s="73"/>
      <c r="H1598" s="73"/>
      <c r="I1598" s="73"/>
      <c r="J1598" s="73"/>
      <c r="K1598" s="75"/>
      <c r="L1598" s="75"/>
    </row>
    <row r="1599" customFormat="false" ht="12.75" hidden="false" customHeight="false" outlineLevel="0" collapsed="false">
      <c r="A1599" s="56" t="n">
        <f aca="false">A1598+1</f>
        <v>36685</v>
      </c>
      <c r="B1599" s="2"/>
      <c r="C1599" s="56"/>
      <c r="D1599" s="28" t="n">
        <f aca="false">VLOOKUP($A1599,cash,D$4,FALSE())</f>
        <v>3.955</v>
      </c>
      <c r="E1599" s="28"/>
      <c r="G1599" s="73"/>
      <c r="H1599" s="73"/>
      <c r="I1599" s="73"/>
      <c r="J1599" s="73"/>
      <c r="K1599" s="75"/>
      <c r="L1599" s="75"/>
    </row>
    <row r="1600" customFormat="false" ht="12.75" hidden="false" customHeight="false" outlineLevel="0" collapsed="false">
      <c r="A1600" s="56" t="n">
        <f aca="false">A1599+1</f>
        <v>36686</v>
      </c>
      <c r="B1600" s="2"/>
      <c r="C1600" s="56"/>
      <c r="D1600" s="28" t="n">
        <f aca="false">VLOOKUP($A1600,cash,D$4,FALSE())</f>
        <v>4.145</v>
      </c>
      <c r="E1600" s="28"/>
      <c r="G1600" s="73"/>
      <c r="H1600" s="73"/>
      <c r="I1600" s="73"/>
      <c r="J1600" s="73"/>
      <c r="K1600" s="75"/>
      <c r="L1600" s="75"/>
    </row>
    <row r="1601" customFormat="false" ht="12.75" hidden="false" customHeight="false" outlineLevel="0" collapsed="false">
      <c r="A1601" s="56" t="n">
        <f aca="false">A1600+1</f>
        <v>36687</v>
      </c>
      <c r="B1601" s="2"/>
      <c r="C1601" s="56"/>
      <c r="D1601" s="28" t="n">
        <f aca="false">VLOOKUP($A1601,cash,D$4,FALSE())</f>
        <v>4.145</v>
      </c>
      <c r="E1601" s="28"/>
      <c r="G1601" s="73"/>
      <c r="H1601" s="73"/>
      <c r="I1601" s="73"/>
      <c r="J1601" s="73"/>
      <c r="K1601" s="75"/>
      <c r="L1601" s="75"/>
    </row>
    <row r="1602" customFormat="false" ht="12.75" hidden="false" customHeight="false" outlineLevel="0" collapsed="false">
      <c r="A1602" s="56" t="n">
        <f aca="false">A1601+1</f>
        <v>36688</v>
      </c>
      <c r="B1602" s="2"/>
      <c r="C1602" s="56"/>
      <c r="D1602" s="28" t="n">
        <f aca="false">VLOOKUP($A1602,cash,D$4,FALSE())</f>
        <v>4.145</v>
      </c>
      <c r="E1602" s="28"/>
      <c r="G1602" s="73"/>
      <c r="H1602" s="73"/>
      <c r="I1602" s="73"/>
      <c r="J1602" s="73"/>
      <c r="K1602" s="75"/>
      <c r="L1602" s="75"/>
    </row>
    <row r="1603" customFormat="false" ht="12.75" hidden="false" customHeight="false" outlineLevel="0" collapsed="false">
      <c r="A1603" s="56" t="n">
        <f aca="false">A1602+1</f>
        <v>36689</v>
      </c>
      <c r="B1603" s="2"/>
      <c r="C1603" s="56"/>
      <c r="D1603" s="28" t="n">
        <f aca="false">VLOOKUP($A1603,cash,D$4,FALSE())</f>
        <v>4.195</v>
      </c>
      <c r="E1603" s="28"/>
      <c r="G1603" s="73"/>
      <c r="H1603" s="73"/>
      <c r="I1603" s="73"/>
      <c r="J1603" s="73"/>
      <c r="K1603" s="75"/>
      <c r="L1603" s="75"/>
    </row>
    <row r="1604" customFormat="false" ht="12.75" hidden="false" customHeight="false" outlineLevel="0" collapsed="false">
      <c r="A1604" s="56" t="n">
        <f aca="false">A1603+1</f>
        <v>36690</v>
      </c>
      <c r="B1604" s="2"/>
      <c r="C1604" s="56"/>
      <c r="D1604" s="28" t="n">
        <f aca="false">VLOOKUP($A1604,cash,D$4,FALSE())</f>
        <v>4.28</v>
      </c>
      <c r="E1604" s="28"/>
      <c r="G1604" s="73"/>
      <c r="H1604" s="73"/>
      <c r="I1604" s="73"/>
      <c r="J1604" s="73"/>
      <c r="K1604" s="75"/>
      <c r="L1604" s="75"/>
    </row>
    <row r="1605" customFormat="false" ht="12.75" hidden="false" customHeight="false" outlineLevel="0" collapsed="false">
      <c r="A1605" s="56" t="n">
        <f aca="false">A1604+1</f>
        <v>36691</v>
      </c>
      <c r="B1605" s="2"/>
      <c r="C1605" s="56"/>
      <c r="D1605" s="28" t="n">
        <f aca="false">VLOOKUP($A1605,cash,D$4,FALSE())</f>
        <v>4.17</v>
      </c>
      <c r="E1605" s="28"/>
      <c r="G1605" s="73"/>
      <c r="H1605" s="73"/>
      <c r="I1605" s="73"/>
      <c r="J1605" s="73"/>
      <c r="K1605" s="75"/>
      <c r="L1605" s="75"/>
    </row>
    <row r="1606" customFormat="false" ht="12.75" hidden="false" customHeight="false" outlineLevel="0" collapsed="false">
      <c r="A1606" s="56" t="n">
        <f aca="false">A1605+1</f>
        <v>36692</v>
      </c>
      <c r="B1606" s="2"/>
      <c r="C1606" s="56"/>
      <c r="D1606" s="28" t="n">
        <f aca="false">VLOOKUP($A1606,cash,D$4,FALSE())</f>
        <v>4.375</v>
      </c>
      <c r="E1606" s="28"/>
      <c r="G1606" s="73"/>
      <c r="H1606" s="73"/>
      <c r="I1606" s="73"/>
      <c r="J1606" s="73"/>
      <c r="K1606" s="75"/>
      <c r="L1606" s="75"/>
    </row>
    <row r="1607" customFormat="false" ht="12.75" hidden="false" customHeight="false" outlineLevel="0" collapsed="false">
      <c r="A1607" s="56" t="n">
        <f aca="false">A1606+1</f>
        <v>36693</v>
      </c>
      <c r="B1607" s="2"/>
      <c r="C1607" s="56"/>
      <c r="D1607" s="28" t="n">
        <f aca="false">VLOOKUP($A1607,cash,D$4,FALSE())</f>
        <v>4.45</v>
      </c>
      <c r="E1607" s="28"/>
      <c r="G1607" s="73"/>
      <c r="H1607" s="73"/>
      <c r="I1607" s="73"/>
      <c r="J1607" s="73"/>
      <c r="K1607" s="75"/>
      <c r="L1607" s="75"/>
    </row>
    <row r="1608" customFormat="false" ht="12.75" hidden="false" customHeight="false" outlineLevel="0" collapsed="false">
      <c r="A1608" s="56" t="n">
        <f aca="false">A1607+1</f>
        <v>36694</v>
      </c>
      <c r="B1608" s="2"/>
      <c r="C1608" s="56"/>
      <c r="D1608" s="28" t="n">
        <f aca="false">VLOOKUP($A1608,cash,D$4,FALSE())</f>
        <v>4.45</v>
      </c>
      <c r="E1608" s="28"/>
      <c r="G1608" s="73"/>
      <c r="H1608" s="73"/>
      <c r="I1608" s="73"/>
      <c r="J1608" s="73"/>
    </row>
    <row r="1609" customFormat="false" ht="12.75" hidden="false" customHeight="false" outlineLevel="0" collapsed="false">
      <c r="A1609" s="56" t="n">
        <f aca="false">A1608+1</f>
        <v>36695</v>
      </c>
      <c r="B1609" s="2"/>
      <c r="C1609" s="56"/>
      <c r="D1609" s="28" t="n">
        <f aca="false">VLOOKUP($A1609,cash,D$4,FALSE())</f>
        <v>4.45</v>
      </c>
      <c r="E1609" s="28"/>
      <c r="G1609" s="73"/>
      <c r="H1609" s="73"/>
      <c r="I1609" s="73"/>
      <c r="J1609" s="73"/>
    </row>
    <row r="1610" customFormat="false" ht="12.75" hidden="false" customHeight="false" outlineLevel="0" collapsed="false">
      <c r="A1610" s="56" t="n">
        <f aca="false">A1609+1</f>
        <v>36696</v>
      </c>
      <c r="B1610" s="2"/>
      <c r="C1610" s="56"/>
      <c r="D1610" s="28" t="n">
        <f aca="false">VLOOKUP($A1610,cash,D$4,FALSE())</f>
        <v>4.39</v>
      </c>
      <c r="E1610" s="28"/>
      <c r="G1610" s="73"/>
      <c r="H1610" s="73"/>
      <c r="I1610" s="73"/>
      <c r="J1610" s="73"/>
    </row>
    <row r="1611" customFormat="false" ht="12.75" hidden="false" customHeight="false" outlineLevel="0" collapsed="false">
      <c r="A1611" s="56" t="n">
        <f aca="false">A1610+1</f>
        <v>36697</v>
      </c>
      <c r="B1611" s="2"/>
      <c r="C1611" s="56"/>
      <c r="D1611" s="28" t="n">
        <f aca="false">VLOOKUP($A1611,cash,D$4,FALSE())</f>
        <v>4.04</v>
      </c>
      <c r="E1611" s="28"/>
      <c r="G1611" s="73"/>
      <c r="H1611" s="73"/>
      <c r="I1611" s="73"/>
      <c r="J1611" s="73"/>
    </row>
    <row r="1612" customFormat="false" ht="12.75" hidden="false" customHeight="false" outlineLevel="0" collapsed="false">
      <c r="A1612" s="56" t="n">
        <f aca="false">A1611+1</f>
        <v>36698</v>
      </c>
      <c r="B1612" s="2"/>
      <c r="C1612" s="56"/>
      <c r="D1612" s="28" t="n">
        <f aca="false">VLOOKUP($A1612,cash,D$4,FALSE())</f>
        <v>4.13</v>
      </c>
      <c r="E1612" s="28"/>
      <c r="G1612" s="73"/>
      <c r="H1612" s="73"/>
      <c r="I1612" s="73"/>
      <c r="J1612" s="73"/>
    </row>
    <row r="1613" customFormat="false" ht="12.75" hidden="false" customHeight="false" outlineLevel="0" collapsed="false">
      <c r="A1613" s="56" t="n">
        <f aca="false">A1612+1</f>
        <v>36699</v>
      </c>
      <c r="B1613" s="2"/>
      <c r="C1613" s="56"/>
      <c r="D1613" s="28" t="n">
        <f aca="false">VLOOKUP($A1613,cash,D$4,FALSE())</f>
        <v>4.425</v>
      </c>
      <c r="E1613" s="28"/>
      <c r="G1613" s="73"/>
      <c r="H1613" s="73"/>
      <c r="I1613" s="73"/>
      <c r="J1613" s="73"/>
    </row>
    <row r="1614" customFormat="false" ht="12.75" hidden="false" customHeight="false" outlineLevel="0" collapsed="false">
      <c r="A1614" s="56" t="n">
        <f aca="false">A1613+1</f>
        <v>36700</v>
      </c>
      <c r="B1614" s="2"/>
      <c r="C1614" s="56"/>
      <c r="D1614" s="28" t="n">
        <f aca="false">VLOOKUP($A1614,cash,D$4,FALSE())</f>
        <v>4.415</v>
      </c>
      <c r="E1614" s="28"/>
      <c r="G1614" s="73"/>
      <c r="H1614" s="73"/>
      <c r="I1614" s="73"/>
      <c r="J1614" s="73"/>
    </row>
    <row r="1615" customFormat="false" ht="12.75" hidden="false" customHeight="false" outlineLevel="0" collapsed="false">
      <c r="A1615" s="56" t="n">
        <f aca="false">A1614+1</f>
        <v>36701</v>
      </c>
      <c r="B1615" s="2"/>
      <c r="C1615" s="56"/>
      <c r="D1615" s="28" t="n">
        <f aca="false">VLOOKUP($A1615,cash,D$4,FALSE())</f>
        <v>4.415</v>
      </c>
      <c r="E1615" s="28"/>
      <c r="G1615" s="73"/>
      <c r="H1615" s="73"/>
      <c r="I1615" s="73"/>
      <c r="J1615" s="73"/>
    </row>
    <row r="1616" customFormat="false" ht="12.75" hidden="false" customHeight="false" outlineLevel="0" collapsed="false">
      <c r="A1616" s="56" t="n">
        <f aca="false">A1615+1</f>
        <v>36702</v>
      </c>
      <c r="B1616" s="2"/>
      <c r="C1616" s="56"/>
      <c r="D1616" s="28" t="n">
        <f aca="false">VLOOKUP($A1616,cash,D$4,FALSE())</f>
        <v>4.415</v>
      </c>
      <c r="E1616" s="28"/>
      <c r="G1616" s="73"/>
      <c r="H1616" s="73"/>
      <c r="I1616" s="73"/>
      <c r="J1616" s="73"/>
    </row>
    <row r="1617" customFormat="false" ht="12.75" hidden="false" customHeight="false" outlineLevel="0" collapsed="false">
      <c r="A1617" s="56" t="n">
        <f aca="false">A1616+1</f>
        <v>36703</v>
      </c>
      <c r="B1617" s="2"/>
      <c r="C1617" s="56"/>
      <c r="D1617" s="28" t="n">
        <f aca="false">VLOOKUP($A1617,cash,D$4,FALSE())</f>
        <v>4.365</v>
      </c>
      <c r="E1617" s="28"/>
      <c r="G1617" s="73"/>
      <c r="H1617" s="73"/>
      <c r="I1617" s="73"/>
      <c r="J1617" s="73"/>
    </row>
    <row r="1618" customFormat="false" ht="12.75" hidden="false" customHeight="false" outlineLevel="0" collapsed="false">
      <c r="A1618" s="56" t="n">
        <f aca="false">A1617+1</f>
        <v>36704</v>
      </c>
      <c r="B1618" s="2"/>
      <c r="C1618" s="56"/>
      <c r="D1618" s="28" t="n">
        <f aca="false">VLOOKUP($A1618,cash,D$4,FALSE())</f>
        <v>4.555</v>
      </c>
      <c r="E1618" s="28"/>
      <c r="G1618" s="73"/>
      <c r="H1618" s="73"/>
      <c r="I1618" s="73"/>
      <c r="J1618" s="73"/>
    </row>
    <row r="1619" customFormat="false" ht="12.75" hidden="false" customHeight="false" outlineLevel="0" collapsed="false">
      <c r="A1619" s="56" t="n">
        <f aca="false">A1618+1</f>
        <v>36705</v>
      </c>
      <c r="B1619" s="2"/>
      <c r="C1619" s="56"/>
      <c r="D1619" s="28" t="n">
        <f aca="false">VLOOKUP($A1619,cash,D$4,FALSE())</f>
        <v>4.475</v>
      </c>
      <c r="E1619" s="28"/>
      <c r="G1619" s="73"/>
      <c r="H1619" s="73"/>
      <c r="I1619" s="73"/>
      <c r="J1619" s="73"/>
    </row>
    <row r="1620" customFormat="false" ht="12.75" hidden="false" customHeight="false" outlineLevel="0" collapsed="false">
      <c r="A1620" s="56" t="n">
        <f aca="false">A1619+1</f>
        <v>36706</v>
      </c>
      <c r="B1620" s="2"/>
      <c r="C1620" s="56"/>
      <c r="D1620" s="28" t="n">
        <f aca="false">VLOOKUP($A1620,cash,D$4,FALSE())</f>
        <v>4.24</v>
      </c>
      <c r="E1620" s="28"/>
      <c r="G1620" s="73"/>
      <c r="H1620" s="73"/>
      <c r="I1620" s="73"/>
      <c r="J1620" s="73"/>
    </row>
    <row r="1621" customFormat="false" ht="12.75" hidden="false" customHeight="false" outlineLevel="0" collapsed="false">
      <c r="A1621" s="56" t="n">
        <f aca="false">A1620+1</f>
        <v>36707</v>
      </c>
      <c r="B1621" s="2"/>
      <c r="C1621" s="56"/>
      <c r="D1621" s="28" t="n">
        <f aca="false">VLOOKUP($A1621,cash,D$4,FALSE())</f>
        <v>4.335</v>
      </c>
      <c r="E1621" s="28"/>
      <c r="G1621" s="73"/>
      <c r="H1621" s="73"/>
      <c r="I1621" s="73"/>
      <c r="J1621" s="73"/>
    </row>
    <row r="1622" customFormat="false" ht="12.75" hidden="false" customHeight="false" outlineLevel="0" collapsed="false">
      <c r="A1622" s="56"/>
      <c r="B1622" s="2"/>
      <c r="C1622" s="56"/>
      <c r="D1622" s="28"/>
      <c r="E1622" s="28"/>
      <c r="G1622" s="73"/>
      <c r="H1622" s="73"/>
    </row>
    <row r="1623" customFormat="false" ht="12.75" hidden="false" customHeight="false" outlineLevel="0" collapsed="false">
      <c r="A1623" s="56"/>
      <c r="B1623" s="2"/>
      <c r="C1623" s="56"/>
      <c r="D1623" s="28"/>
      <c r="E1623" s="28"/>
    </row>
    <row r="1624" customFormat="false" ht="12.75" hidden="false" customHeight="false" outlineLevel="0" collapsed="false">
      <c r="A1624" s="56"/>
      <c r="B1624" s="2"/>
      <c r="C1624" s="56"/>
      <c r="D1624" s="28"/>
      <c r="E1624" s="28"/>
    </row>
    <row r="1625" customFormat="false" ht="13.5" hidden="false" customHeight="false" outlineLevel="0" collapsed="false">
      <c r="A1625" s="56"/>
      <c r="B1625" s="2"/>
      <c r="C1625" s="56" t="n">
        <v>36708</v>
      </c>
      <c r="F1625" s="72" t="n">
        <f aca="false">VLOOKUP($C1625,index,2,FALSE())</f>
        <v>4.36</v>
      </c>
      <c r="H1625" s="73"/>
      <c r="I1625" s="73"/>
      <c r="J1625" s="73"/>
      <c r="K1625" s="75"/>
      <c r="L1625" s="75"/>
    </row>
    <row r="1626" customFormat="false" ht="13.5" hidden="false" customHeight="false" outlineLevel="0" collapsed="false">
      <c r="A1626" s="56" t="n">
        <f aca="false">C1625</f>
        <v>36708</v>
      </c>
      <c r="B1626" s="2"/>
      <c r="C1626" s="56"/>
      <c r="D1626" s="28" t="n">
        <f aca="false">VLOOKUP($A1626,cash,D$4,FALSE())</f>
        <v>4.335</v>
      </c>
      <c r="E1626" s="28"/>
      <c r="F1626" s="14" t="n">
        <f aca="false">IF(D1626&lt;F1625,F1625-D1626,0)</f>
        <v>0.0250000000000004</v>
      </c>
      <c r="G1626" s="36" t="n">
        <f aca="false">IF(D1626&gt;F1625,D1626-F1625,0)</f>
        <v>0</v>
      </c>
      <c r="H1626" s="73"/>
      <c r="I1626" s="73"/>
      <c r="J1626" s="73"/>
      <c r="K1626" s="75"/>
      <c r="L1626" s="75"/>
    </row>
    <row r="1627" customFormat="false" ht="12.75" hidden="false" customHeight="false" outlineLevel="0" collapsed="false">
      <c r="A1627" s="56" t="n">
        <f aca="false">A1626+1</f>
        <v>36709</v>
      </c>
      <c r="B1627" s="2"/>
      <c r="C1627" s="56"/>
      <c r="D1627" s="28" t="n">
        <f aca="false">VLOOKUP($A1627,cash,D$4,FALSE())</f>
        <v>4.335</v>
      </c>
      <c r="E1627" s="28"/>
      <c r="F1627" s="13" t="n">
        <f aca="false">IF(D1627&lt;F1625,F1625-D1627,0)</f>
        <v>0.0250000000000004</v>
      </c>
      <c r="G1627" s="41" t="n">
        <f aca="false">IF(D1627&gt;F1625,D1627-F1625,0)</f>
        <v>0</v>
      </c>
      <c r="H1627" s="73"/>
      <c r="I1627" s="73"/>
      <c r="J1627" s="73"/>
    </row>
    <row r="1628" customFormat="false" ht="12.75" hidden="false" customHeight="false" outlineLevel="0" collapsed="false">
      <c r="A1628" s="56" t="n">
        <f aca="false">A1627+1</f>
        <v>36710</v>
      </c>
      <c r="B1628" s="2"/>
      <c r="C1628" s="56"/>
      <c r="D1628" s="28" t="n">
        <f aca="false">VLOOKUP($A1628,cash,D$4,FALSE())</f>
        <v>4.335</v>
      </c>
      <c r="E1628" s="28"/>
      <c r="F1628" s="13" t="n">
        <f aca="false">IF(D1628&lt;F1625,F1625-D1628,0)</f>
        <v>0.0250000000000004</v>
      </c>
      <c r="G1628" s="41" t="n">
        <f aca="false">IF(D1628&gt;F1625,D1628-F1625,0)</f>
        <v>0</v>
      </c>
      <c r="H1628" s="73"/>
      <c r="I1628" s="73"/>
      <c r="J1628" s="73"/>
    </row>
    <row r="1629" customFormat="false" ht="12.75" hidden="false" customHeight="false" outlineLevel="0" collapsed="false">
      <c r="A1629" s="56" t="n">
        <f aca="false">A1628+1</f>
        <v>36711</v>
      </c>
      <c r="B1629" s="2"/>
      <c r="C1629" s="56"/>
      <c r="D1629" s="28" t="n">
        <f aca="false">VLOOKUP($A1629,cash,D$4,FALSE())</f>
        <v>4.335</v>
      </c>
      <c r="E1629" s="28"/>
      <c r="F1629" s="13" t="n">
        <f aca="false">IF(D1629&lt;F1625,F1625-D1629,0)</f>
        <v>0.0250000000000004</v>
      </c>
      <c r="G1629" s="41" t="n">
        <f aca="false">IF(D1629&gt;F1625,D1629-F1625,0)</f>
        <v>0</v>
      </c>
      <c r="H1629" s="73"/>
      <c r="I1629" s="73"/>
      <c r="J1629" s="73"/>
    </row>
    <row r="1630" customFormat="false" ht="12.75" hidden="false" customHeight="false" outlineLevel="0" collapsed="false">
      <c r="A1630" s="56" t="n">
        <f aca="false">A1629+1</f>
        <v>36712</v>
      </c>
      <c r="B1630" s="2"/>
      <c r="C1630" s="56"/>
      <c r="D1630" s="28" t="n">
        <f aca="false">VLOOKUP($A1630,cash,D$4,FALSE())</f>
        <v>4.24</v>
      </c>
      <c r="E1630" s="28"/>
      <c r="F1630" s="13" t="n">
        <f aca="false">IF(D1630&lt;F1625,F1625-D1630,0)</f>
        <v>0.12</v>
      </c>
      <c r="G1630" s="41" t="n">
        <f aca="false">IF(D1630&gt;F1625,D1630-F1625,0)</f>
        <v>0</v>
      </c>
      <c r="H1630" s="73"/>
      <c r="I1630" s="73"/>
      <c r="J1630" s="73"/>
    </row>
    <row r="1631" customFormat="false" ht="12.75" hidden="false" customHeight="false" outlineLevel="0" collapsed="false">
      <c r="A1631" s="56" t="n">
        <f aca="false">A1630+1</f>
        <v>36713</v>
      </c>
      <c r="B1631" s="2"/>
      <c r="C1631" s="56"/>
      <c r="D1631" s="28" t="n">
        <f aca="false">VLOOKUP($A1631,cash,D$4,FALSE())</f>
        <v>4.03</v>
      </c>
      <c r="E1631" s="28"/>
      <c r="F1631" s="13" t="n">
        <f aca="false">IF(D1631&lt;F1625,F1625-D1631,0)</f>
        <v>0.33</v>
      </c>
      <c r="G1631" s="41" t="n">
        <f aca="false">IF(D1631&gt;F1625,D1631-F1625,0)</f>
        <v>0</v>
      </c>
      <c r="H1631" s="73"/>
      <c r="I1631" s="73"/>
      <c r="J1631" s="73"/>
    </row>
    <row r="1632" customFormat="false" ht="12.75" hidden="false" customHeight="false" outlineLevel="0" collapsed="false">
      <c r="A1632" s="56" t="n">
        <f aca="false">A1631+1</f>
        <v>36714</v>
      </c>
      <c r="B1632" s="2"/>
      <c r="C1632" s="56"/>
      <c r="D1632" s="28" t="n">
        <f aca="false">VLOOKUP($A1632,cash,D$4,FALSE())</f>
        <v>3.995</v>
      </c>
      <c r="E1632" s="28"/>
      <c r="F1632" s="13" t="n">
        <f aca="false">IF(D1632&lt;F1625,F1625-D1632,0)</f>
        <v>0.365</v>
      </c>
      <c r="G1632" s="41" t="n">
        <f aca="false">IF(D1632&gt;F1625,D1632-F1625,0)</f>
        <v>0</v>
      </c>
      <c r="H1632" s="73"/>
      <c r="I1632" s="73"/>
      <c r="J1632" s="73"/>
    </row>
    <row r="1633" customFormat="false" ht="12.75" hidden="false" customHeight="false" outlineLevel="0" collapsed="false">
      <c r="A1633" s="56" t="n">
        <f aca="false">A1632+1</f>
        <v>36715</v>
      </c>
      <c r="B1633" s="2"/>
      <c r="C1633" s="56"/>
      <c r="D1633" s="28" t="n">
        <f aca="false">VLOOKUP($A1633,cash,D$4,FALSE())</f>
        <v>3.995</v>
      </c>
      <c r="E1633" s="28"/>
      <c r="F1633" s="13" t="n">
        <f aca="false">IF(D1633&lt;F1625,F1625-D1633,0)</f>
        <v>0.365</v>
      </c>
      <c r="G1633" s="41" t="n">
        <f aca="false">IF(D1633&gt;F1625,D1633-F1625,0)</f>
        <v>0</v>
      </c>
      <c r="H1633" s="73"/>
      <c r="I1633" s="73"/>
      <c r="J1633" s="73"/>
    </row>
    <row r="1634" customFormat="false" ht="12.75" hidden="false" customHeight="false" outlineLevel="0" collapsed="false">
      <c r="A1634" s="56" t="n">
        <f aca="false">A1633+1</f>
        <v>36716</v>
      </c>
      <c r="B1634" s="2"/>
      <c r="C1634" s="56"/>
      <c r="D1634" s="28" t="n">
        <f aca="false">VLOOKUP($A1634,cash,D$4,FALSE())</f>
        <v>3.995</v>
      </c>
      <c r="E1634" s="28"/>
      <c r="F1634" s="13" t="n">
        <f aca="false">IF(D1634&lt;F1625,F1625-D1634,0)</f>
        <v>0.365</v>
      </c>
      <c r="G1634" s="41" t="n">
        <f aca="false">IF(D1634&gt;F1625,D1634-F1625,0)</f>
        <v>0</v>
      </c>
      <c r="H1634" s="73"/>
      <c r="I1634" s="73"/>
      <c r="J1634" s="73"/>
    </row>
    <row r="1635" customFormat="false" ht="12.75" hidden="false" customHeight="false" outlineLevel="0" collapsed="false">
      <c r="A1635" s="56" t="n">
        <f aca="false">A1634+1</f>
        <v>36717</v>
      </c>
      <c r="B1635" s="2"/>
      <c r="C1635" s="56"/>
      <c r="D1635" s="28" t="n">
        <f aca="false">VLOOKUP($A1635,cash,D$4,FALSE())</f>
        <v>4.18</v>
      </c>
      <c r="E1635" s="28"/>
      <c r="F1635" s="13" t="n">
        <f aca="false">IF(D1635&lt;F1625,F1625-D1635,0)</f>
        <v>0.180000000000001</v>
      </c>
      <c r="G1635" s="41" t="n">
        <f aca="false">IF(D1635&gt;F1625,D1635-F1625,0)</f>
        <v>0</v>
      </c>
      <c r="H1635" s="73"/>
      <c r="I1635" s="73"/>
      <c r="J1635" s="73"/>
    </row>
    <row r="1636" customFormat="false" ht="12.75" hidden="false" customHeight="false" outlineLevel="0" collapsed="false">
      <c r="A1636" s="56" t="n">
        <f aca="false">A1635+1</f>
        <v>36718</v>
      </c>
      <c r="B1636" s="2"/>
      <c r="C1636" s="56"/>
      <c r="D1636" s="28" t="n">
        <f aca="false">VLOOKUP($A1636,cash,D$4,FALSE())</f>
        <v>4.165</v>
      </c>
      <c r="E1636" s="28"/>
      <c r="F1636" s="13" t="n">
        <f aca="false">IF(D1636&lt;F1625,F1625-D1636,0)</f>
        <v>0.195</v>
      </c>
      <c r="G1636" s="41" t="n">
        <f aca="false">IF(D1636&gt;F1625,D1636-F1625,0)</f>
        <v>0</v>
      </c>
      <c r="H1636" s="73"/>
      <c r="I1636" s="73"/>
      <c r="J1636" s="73"/>
    </row>
    <row r="1637" customFormat="false" ht="12.75" hidden="false" customHeight="false" outlineLevel="0" collapsed="false">
      <c r="A1637" s="56" t="n">
        <f aca="false">A1636+1</f>
        <v>36719</v>
      </c>
      <c r="B1637" s="2"/>
      <c r="C1637" s="56"/>
      <c r="D1637" s="28" t="n">
        <f aca="false">VLOOKUP($A1637,cash,D$4,FALSE())</f>
        <v>4.285</v>
      </c>
      <c r="E1637" s="28"/>
      <c r="F1637" s="13" t="n">
        <f aca="false">IF(D1637&lt;F1625,F1625-D1637,0)</f>
        <v>0.0750000000000002</v>
      </c>
      <c r="G1637" s="41" t="n">
        <f aca="false">IF(D1637&gt;F1625,D1637-F1625,0)</f>
        <v>0</v>
      </c>
      <c r="H1637" s="73"/>
      <c r="I1637" s="73"/>
      <c r="J1637" s="73"/>
    </row>
    <row r="1638" customFormat="false" ht="12.75" hidden="false" customHeight="false" outlineLevel="0" collapsed="false">
      <c r="A1638" s="56" t="n">
        <f aca="false">A1637+1</f>
        <v>36720</v>
      </c>
      <c r="B1638" s="2"/>
      <c r="C1638" s="56"/>
      <c r="D1638" s="28" t="n">
        <f aca="false">VLOOKUP($A1638,cash,D$4,FALSE())</f>
        <v>4.07</v>
      </c>
      <c r="E1638" s="28"/>
      <c r="F1638" s="13" t="n">
        <f aca="false">IF(D1638&lt;F1625,F1625-D1638,0)</f>
        <v>0.29</v>
      </c>
      <c r="G1638" s="41" t="n">
        <f aca="false">IF(D1638&gt;F1625,D1638-F1625,0)</f>
        <v>0</v>
      </c>
      <c r="H1638" s="73"/>
      <c r="I1638" s="73"/>
      <c r="J1638" s="73"/>
    </row>
    <row r="1639" customFormat="false" ht="12.75" hidden="false" customHeight="false" outlineLevel="0" collapsed="false">
      <c r="A1639" s="56" t="n">
        <f aca="false">A1638+1</f>
        <v>36721</v>
      </c>
      <c r="B1639" s="2"/>
      <c r="C1639" s="56"/>
      <c r="D1639" s="28" t="n">
        <f aca="false">VLOOKUP($A1639,cash,D$4,FALSE())</f>
        <v>4.18</v>
      </c>
      <c r="E1639" s="28"/>
      <c r="F1639" s="13" t="n">
        <f aca="false">IF(D1639&lt;F1625,F1625-D1639,0)</f>
        <v>0.180000000000001</v>
      </c>
      <c r="G1639" s="41" t="n">
        <f aca="false">IF(D1639&gt;F1625,D1639-F1625,0)</f>
        <v>0</v>
      </c>
      <c r="H1639" s="73"/>
      <c r="I1639" s="73"/>
      <c r="J1639" s="73"/>
    </row>
    <row r="1640" customFormat="false" ht="12.75" hidden="false" customHeight="false" outlineLevel="0" collapsed="false">
      <c r="A1640" s="56" t="n">
        <f aca="false">A1639+1</f>
        <v>36722</v>
      </c>
      <c r="B1640" s="2"/>
      <c r="C1640" s="56"/>
      <c r="D1640" s="28" t="n">
        <f aca="false">VLOOKUP($A1640,cash,D$4,FALSE())</f>
        <v>4.18</v>
      </c>
      <c r="E1640" s="28"/>
      <c r="F1640" s="13" t="n">
        <f aca="false">IF(D1640&lt;F1625,F1625-D1640,0)</f>
        <v>0.180000000000001</v>
      </c>
      <c r="G1640" s="41" t="n">
        <f aca="false">IF(D1640&gt;F1625,D1640-F1625,0)</f>
        <v>0</v>
      </c>
      <c r="H1640" s="73"/>
      <c r="I1640" s="73"/>
      <c r="J1640" s="73"/>
    </row>
    <row r="1641" customFormat="false" ht="12.75" hidden="false" customHeight="false" outlineLevel="0" collapsed="false">
      <c r="A1641" s="56" t="n">
        <f aca="false">A1640+1</f>
        <v>36723</v>
      </c>
      <c r="B1641" s="2"/>
      <c r="C1641" s="56"/>
      <c r="D1641" s="28" t="n">
        <f aca="false">VLOOKUP($A1641,cash,D$4,FALSE())</f>
        <v>4.18</v>
      </c>
      <c r="E1641" s="28"/>
      <c r="F1641" s="13" t="n">
        <f aca="false">IF(D1641&lt;F1625,F1625-D1641,0)</f>
        <v>0.180000000000001</v>
      </c>
      <c r="G1641" s="41" t="n">
        <f aca="false">IF(D1641&gt;F1625,D1641-F1625,0)</f>
        <v>0</v>
      </c>
      <c r="H1641" s="73"/>
      <c r="I1641" s="73"/>
      <c r="J1641" s="73"/>
    </row>
    <row r="1642" customFormat="false" ht="12.75" hidden="false" customHeight="false" outlineLevel="0" collapsed="false">
      <c r="A1642" s="56" t="n">
        <f aca="false">A1641+1</f>
        <v>36724</v>
      </c>
      <c r="B1642" s="2"/>
      <c r="C1642" s="56"/>
      <c r="D1642" s="28" t="n">
        <f aca="false">VLOOKUP($A1642,cash,D$4,FALSE())</f>
        <v>4.135</v>
      </c>
      <c r="E1642" s="28"/>
      <c r="F1642" s="13" t="n">
        <f aca="false">IF(D1642&lt;F1625,F1625-D1642,0)</f>
        <v>0.225000000000001</v>
      </c>
      <c r="G1642" s="41" t="n">
        <f aca="false">IF(D1642&gt;F1625,D1642-F1625,0)</f>
        <v>0</v>
      </c>
      <c r="H1642" s="73"/>
      <c r="I1642" s="73"/>
      <c r="J1642" s="73"/>
    </row>
    <row r="1643" customFormat="false" ht="12.75" hidden="false" customHeight="false" outlineLevel="0" collapsed="false">
      <c r="A1643" s="56" t="n">
        <f aca="false">A1642+1</f>
        <v>36725</v>
      </c>
      <c r="B1643" s="2"/>
      <c r="C1643" s="56"/>
      <c r="D1643" s="28" t="n">
        <f aca="false">VLOOKUP($A1643,cash,D$4,FALSE())</f>
        <v>3.99</v>
      </c>
      <c r="E1643" s="28"/>
      <c r="F1643" s="13" t="n">
        <f aca="false">IF(D1643&lt;F1625,F1625-D1643,0)</f>
        <v>0.37</v>
      </c>
      <c r="G1643" s="41" t="n">
        <f aca="false">IF(D1643&gt;F1625,D1643-F1625,0)</f>
        <v>0</v>
      </c>
      <c r="H1643" s="73"/>
      <c r="I1643" s="73"/>
      <c r="J1643" s="73"/>
    </row>
    <row r="1644" customFormat="false" ht="12.75" hidden="false" customHeight="false" outlineLevel="0" collapsed="false">
      <c r="A1644" s="56" t="n">
        <f aca="false">A1643+1</f>
        <v>36726</v>
      </c>
      <c r="B1644" s="2"/>
      <c r="C1644" s="56"/>
      <c r="D1644" s="28" t="n">
        <f aca="false">VLOOKUP($A1644,cash,D$4,FALSE())</f>
        <v>4.065</v>
      </c>
      <c r="E1644" s="28"/>
      <c r="F1644" s="13" t="n">
        <f aca="false">IF(D1644&lt;F1625,F1625-D1644,0)</f>
        <v>0.295</v>
      </c>
      <c r="G1644" s="41" t="n">
        <f aca="false">IF(D1644&gt;F1625,D1644-F1625,0)</f>
        <v>0</v>
      </c>
      <c r="H1644" s="73"/>
      <c r="I1644" s="73"/>
      <c r="J1644" s="73"/>
    </row>
    <row r="1645" customFormat="false" ht="12.75" hidden="false" customHeight="false" outlineLevel="0" collapsed="false">
      <c r="A1645" s="56" t="n">
        <f aca="false">A1644+1</f>
        <v>36727</v>
      </c>
      <c r="B1645" s="2"/>
      <c r="C1645" s="56"/>
      <c r="D1645" s="28" t="n">
        <f aca="false">VLOOKUP($A1645,cash,D$4,FALSE())</f>
        <v>3.865</v>
      </c>
      <c r="E1645" s="28"/>
      <c r="F1645" s="13" t="n">
        <f aca="false">IF(D1645&lt;F1625,F1625-D1645,0)</f>
        <v>0.495</v>
      </c>
      <c r="G1645" s="41" t="n">
        <f aca="false">IF(D1645&gt;F1625,D1645-F1625,0)</f>
        <v>0</v>
      </c>
      <c r="H1645" s="73"/>
      <c r="I1645" s="73"/>
      <c r="J1645" s="73"/>
    </row>
    <row r="1646" customFormat="false" ht="12.75" hidden="false" customHeight="false" outlineLevel="0" collapsed="false">
      <c r="A1646" s="56" t="n">
        <f aca="false">A1645+1</f>
        <v>36728</v>
      </c>
      <c r="B1646" s="2"/>
      <c r="C1646" s="56"/>
      <c r="D1646" s="28" t="n">
        <f aca="false">VLOOKUP($A1646,cash,D$4,FALSE())</f>
        <v>3.88</v>
      </c>
      <c r="E1646" s="28"/>
      <c r="F1646" s="13" t="n">
        <f aca="false">IF(D1646&lt;F1625,F1625-D1646,0)</f>
        <v>0.48</v>
      </c>
      <c r="G1646" s="41" t="n">
        <f aca="false">IF(D1646&gt;F1625,D1646-F1625,0)</f>
        <v>0</v>
      </c>
      <c r="H1646" s="73"/>
      <c r="I1646" s="73"/>
      <c r="J1646" s="73"/>
    </row>
    <row r="1647" customFormat="false" ht="12.75" hidden="false" customHeight="false" outlineLevel="0" collapsed="false">
      <c r="A1647" s="56" t="n">
        <f aca="false">A1646+1</f>
        <v>36729</v>
      </c>
      <c r="B1647" s="2"/>
      <c r="C1647" s="56"/>
      <c r="D1647" s="28" t="n">
        <f aca="false">VLOOKUP($A1647,cash,D$4,FALSE())</f>
        <v>3.88</v>
      </c>
      <c r="E1647" s="28"/>
      <c r="F1647" s="13" t="n">
        <f aca="false">IF(D1647&lt;F1625,F1625-D1647,0)</f>
        <v>0.48</v>
      </c>
      <c r="G1647" s="41" t="n">
        <f aca="false">IF(D1647&gt;F1625,D1647-F1625,0)</f>
        <v>0</v>
      </c>
      <c r="H1647" s="73"/>
      <c r="I1647" s="73"/>
      <c r="J1647" s="73"/>
    </row>
    <row r="1648" customFormat="false" ht="12.75" hidden="false" customHeight="false" outlineLevel="0" collapsed="false">
      <c r="A1648" s="56" t="n">
        <f aca="false">A1647+1</f>
        <v>36730</v>
      </c>
      <c r="B1648" s="2"/>
      <c r="C1648" s="56"/>
      <c r="D1648" s="28" t="n">
        <f aca="false">VLOOKUP($A1648,cash,D$4,FALSE())</f>
        <v>3.88</v>
      </c>
      <c r="E1648" s="28"/>
      <c r="F1648" s="13" t="n">
        <f aca="false">IF(D1648&lt;F1625,F1625-D1648,0)</f>
        <v>0.48</v>
      </c>
      <c r="G1648" s="41" t="n">
        <f aca="false">IF(D1648&gt;F1625,D1648-F1625,0)</f>
        <v>0</v>
      </c>
      <c r="H1648" s="73"/>
      <c r="I1648" s="73"/>
      <c r="J1648" s="73"/>
    </row>
    <row r="1649" customFormat="false" ht="12.75" hidden="false" customHeight="false" outlineLevel="0" collapsed="false">
      <c r="A1649" s="56" t="n">
        <f aca="false">A1648+1</f>
        <v>36731</v>
      </c>
      <c r="B1649" s="2"/>
      <c r="C1649" s="56"/>
      <c r="D1649" s="28" t="n">
        <f aca="false">VLOOKUP($A1649,cash,D$4,FALSE())</f>
        <v>3.74</v>
      </c>
      <c r="E1649" s="28"/>
      <c r="F1649" s="13" t="n">
        <f aca="false">IF(D1649&lt;F1625,F1625-D1649,0)</f>
        <v>0.62</v>
      </c>
      <c r="G1649" s="41" t="n">
        <f aca="false">IF(D1649&gt;F1625,D1649-F1625,0)</f>
        <v>0</v>
      </c>
      <c r="H1649" s="73"/>
      <c r="I1649" s="73"/>
      <c r="J1649" s="73"/>
    </row>
    <row r="1650" customFormat="false" ht="12.75" hidden="false" customHeight="false" outlineLevel="0" collapsed="false">
      <c r="A1650" s="56" t="n">
        <f aca="false">A1649+1</f>
        <v>36732</v>
      </c>
      <c r="B1650" s="2"/>
      <c r="C1650" s="56"/>
      <c r="D1650" s="28" t="n">
        <f aca="false">VLOOKUP($A1650,cash,D$4,FALSE())</f>
        <v>3.635</v>
      </c>
      <c r="E1650" s="28"/>
      <c r="F1650" s="13" t="n">
        <f aca="false">IF(D1650&lt;F1625,F1625-D1650,0)</f>
        <v>0.725000000000001</v>
      </c>
      <c r="G1650" s="41" t="n">
        <f aca="false">IF(D1650&gt;F1625,D1650-F1625,0)</f>
        <v>0</v>
      </c>
      <c r="H1650" s="73"/>
      <c r="I1650" s="73"/>
      <c r="J1650" s="73"/>
    </row>
    <row r="1651" customFormat="false" ht="12.75" hidden="false" customHeight="false" outlineLevel="0" collapsed="false">
      <c r="A1651" s="56" t="n">
        <f aca="false">A1650+1</f>
        <v>36733</v>
      </c>
      <c r="B1651" s="2"/>
      <c r="C1651" s="56"/>
      <c r="D1651" s="28" t="n">
        <f aca="false">VLOOKUP($A1651,cash,D$4,FALSE())</f>
        <v>3.58</v>
      </c>
      <c r="E1651" s="28"/>
      <c r="F1651" s="13" t="n">
        <f aca="false">IF(D1651&lt;F1625,F1625-D1651,0)</f>
        <v>0.78</v>
      </c>
      <c r="G1651" s="41" t="n">
        <f aca="false">IF(D1651&gt;F1625,D1651-F1625,0)</f>
        <v>0</v>
      </c>
      <c r="H1651" s="73"/>
      <c r="I1651" s="73"/>
      <c r="J1651" s="73"/>
    </row>
    <row r="1652" customFormat="false" ht="12.75" hidden="false" customHeight="false" outlineLevel="0" collapsed="false">
      <c r="A1652" s="56" t="n">
        <f aca="false">A1651+1</f>
        <v>36734</v>
      </c>
      <c r="B1652" s="2"/>
      <c r="C1652" s="56"/>
      <c r="D1652" s="28" t="n">
        <f aca="false">VLOOKUP($A1652,cash,D$4,FALSE())</f>
        <v>3.755</v>
      </c>
      <c r="E1652" s="28"/>
      <c r="F1652" s="13" t="n">
        <f aca="false">IF(D1652&lt;F1625,F1625-D1652,0)</f>
        <v>0.605</v>
      </c>
      <c r="G1652" s="41" t="n">
        <f aca="false">IF(D1652&gt;F1625,D1652-F1625,0)</f>
        <v>0</v>
      </c>
      <c r="H1652" s="73"/>
      <c r="I1652" s="73"/>
      <c r="J1652" s="73"/>
    </row>
    <row r="1653" customFormat="false" ht="12.75" hidden="false" customHeight="false" outlineLevel="0" collapsed="false">
      <c r="A1653" s="56" t="n">
        <f aca="false">A1652+1</f>
        <v>36735</v>
      </c>
      <c r="B1653" s="2"/>
      <c r="C1653" s="56"/>
      <c r="D1653" s="28" t="n">
        <f aca="false">VLOOKUP($A1653,cash,D$4,FALSE())</f>
        <v>3.885</v>
      </c>
      <c r="E1653" s="28"/>
      <c r="F1653" s="13" t="n">
        <f aca="false">IF(D1653&lt;F1625,F1625-D1653,0)</f>
        <v>0.475000000000001</v>
      </c>
      <c r="G1653" s="41" t="n">
        <f aca="false">IF(D1653&gt;F1625,D1653-F1625,0)</f>
        <v>0</v>
      </c>
      <c r="H1653" s="73"/>
      <c r="I1653" s="73"/>
      <c r="J1653" s="73"/>
    </row>
    <row r="1654" customFormat="false" ht="12.75" hidden="false" customHeight="false" outlineLevel="0" collapsed="false">
      <c r="A1654" s="56" t="n">
        <f aca="false">A1653+1</f>
        <v>36736</v>
      </c>
      <c r="B1654" s="2"/>
      <c r="C1654" s="56"/>
      <c r="D1654" s="28" t="n">
        <f aca="false">VLOOKUP($A1654,cash,D$4,FALSE())</f>
        <v>3.885</v>
      </c>
      <c r="E1654" s="28"/>
      <c r="F1654" s="13" t="n">
        <f aca="false">IF(D1654&lt;F1625,F1625-D1654,0)</f>
        <v>0.475000000000001</v>
      </c>
      <c r="G1654" s="41" t="n">
        <f aca="false">IF(D1654&gt;F1625,D1654-F1625,0)</f>
        <v>0</v>
      </c>
      <c r="H1654" s="73"/>
      <c r="I1654" s="73"/>
      <c r="J1654" s="73"/>
    </row>
    <row r="1655" customFormat="false" ht="12.75" hidden="false" customHeight="false" outlineLevel="0" collapsed="false">
      <c r="A1655" s="56" t="n">
        <f aca="false">A1654+1</f>
        <v>36737</v>
      </c>
      <c r="B1655" s="2"/>
      <c r="C1655" s="56"/>
      <c r="D1655" s="28" t="n">
        <f aca="false">VLOOKUP($A1655,cash,D$4,FALSE())</f>
        <v>3.885</v>
      </c>
      <c r="E1655" s="28"/>
      <c r="F1655" s="13" t="n">
        <f aca="false">IF(D1655&lt;F1625,F1625-D1655,0)</f>
        <v>0.475000000000001</v>
      </c>
      <c r="G1655" s="41" t="n">
        <f aca="false">IF(D1655&gt;F1625,D1655-F1625,0)</f>
        <v>0</v>
      </c>
      <c r="H1655" s="73"/>
      <c r="I1655" s="73"/>
      <c r="J1655" s="73"/>
    </row>
    <row r="1656" customFormat="false" ht="13.5" hidden="false" customHeight="false" outlineLevel="0" collapsed="false">
      <c r="A1656" s="56" t="n">
        <f aca="false">A1655+1</f>
        <v>36738</v>
      </c>
      <c r="B1656" s="2"/>
      <c r="C1656" s="56"/>
      <c r="D1656" s="28" t="n">
        <f aca="false">VLOOKUP($A1656,cash,D$4,FALSE())</f>
        <v>3.76</v>
      </c>
      <c r="E1656" s="28"/>
      <c r="F1656" s="78" t="n">
        <f aca="false">IF(D1656&lt;F1625,F1625-D1656,0)</f>
        <v>0.600000000000001</v>
      </c>
      <c r="G1656" s="79" t="n">
        <f aca="false">IF(D1656&gt;F1625,D1656-F1625,0)</f>
        <v>0</v>
      </c>
      <c r="H1656" s="73"/>
      <c r="I1656" s="73"/>
      <c r="J1656" s="73"/>
    </row>
    <row r="1657" customFormat="false" ht="13.5" hidden="false" customHeight="false" outlineLevel="0" collapsed="false">
      <c r="A1657" s="56"/>
      <c r="B1657" s="2"/>
      <c r="C1657" s="56"/>
      <c r="D1657" s="28"/>
      <c r="E1657" s="28"/>
      <c r="F1657" s="72" t="n">
        <f aca="false">AVERAGE(F1626:F1656)</f>
        <v>0.338870967741936</v>
      </c>
      <c r="G1657" s="72" t="n">
        <f aca="false">AVERAGE(G1626:G1656)</f>
        <v>0</v>
      </c>
      <c r="H1657" s="73"/>
      <c r="I1657" s="73"/>
      <c r="J1657" s="73"/>
    </row>
    <row r="1658" customFormat="false" ht="12.75" hidden="false" customHeight="false" outlineLevel="0" collapsed="false">
      <c r="A1658" s="56"/>
      <c r="B1658" s="2"/>
      <c r="C1658" s="56"/>
      <c r="D1658" s="28"/>
      <c r="E1658" s="28"/>
    </row>
    <row r="1659" customFormat="false" ht="12.75" hidden="false" customHeight="false" outlineLevel="0" collapsed="false">
      <c r="A1659" s="56"/>
      <c r="B1659" s="2"/>
      <c r="C1659" s="56"/>
      <c r="D1659" s="28"/>
      <c r="E1659" s="28"/>
    </row>
    <row r="1660" customFormat="false" ht="13.5" hidden="false" customHeight="false" outlineLevel="0" collapsed="false">
      <c r="A1660" s="56"/>
      <c r="B1660" s="2"/>
      <c r="C1660" s="56" t="n">
        <v>36739</v>
      </c>
      <c r="F1660" s="72" t="n">
        <f aca="false">VLOOKUP($C1660,index,2,FALSE())</f>
        <v>3.83</v>
      </c>
      <c r="H1660" s="73"/>
      <c r="I1660" s="73"/>
      <c r="J1660" s="73"/>
      <c r="K1660" s="75"/>
      <c r="L1660" s="75"/>
    </row>
    <row r="1661" customFormat="false" ht="13.5" hidden="false" customHeight="false" outlineLevel="0" collapsed="false">
      <c r="A1661" s="56" t="n">
        <f aca="false">C1660</f>
        <v>36739</v>
      </c>
      <c r="B1661" s="2"/>
      <c r="C1661" s="56"/>
      <c r="D1661" s="28" t="n">
        <f aca="false">VLOOKUP($A1661,cash,D$4,FALSE())</f>
        <v>3.74</v>
      </c>
      <c r="E1661" s="28"/>
      <c r="F1661" s="14" t="n">
        <f aca="false">IF(D1661&lt;F1660,F1660-D1661,0)</f>
        <v>0.0899999999999999</v>
      </c>
      <c r="G1661" s="36" t="n">
        <f aca="false">IF(D1661&gt;F1660,D1661-F1660,0)</f>
        <v>0</v>
      </c>
      <c r="H1661" s="73"/>
      <c r="I1661" s="73"/>
      <c r="J1661" s="73"/>
      <c r="K1661" s="75"/>
      <c r="L1661" s="75"/>
    </row>
    <row r="1662" customFormat="false" ht="12.75" hidden="false" customHeight="false" outlineLevel="0" collapsed="false">
      <c r="A1662" s="56" t="n">
        <f aca="false">A1661+1</f>
        <v>36740</v>
      </c>
      <c r="B1662" s="2"/>
      <c r="C1662" s="56"/>
      <c r="D1662" s="28" t="n">
        <f aca="false">VLOOKUP($A1662,cash,D$4,FALSE())</f>
        <v>4.04</v>
      </c>
      <c r="E1662" s="28"/>
      <c r="F1662" s="13" t="n">
        <f aca="false">IF(D1662&lt;F1660,F1660-D1662,0)</f>
        <v>0</v>
      </c>
      <c r="G1662" s="41" t="n">
        <f aca="false">IF(D1662&gt;F1660,D1662-F1660,0)</f>
        <v>0.21</v>
      </c>
      <c r="H1662" s="73"/>
      <c r="I1662" s="73"/>
      <c r="J1662" s="73"/>
    </row>
    <row r="1663" customFormat="false" ht="12.75" hidden="false" customHeight="false" outlineLevel="0" collapsed="false">
      <c r="A1663" s="56" t="n">
        <f aca="false">A1662+1</f>
        <v>36741</v>
      </c>
      <c r="B1663" s="2"/>
      <c r="C1663" s="56"/>
      <c r="D1663" s="28" t="n">
        <f aca="false">VLOOKUP($A1663,cash,D$4,FALSE())</f>
        <v>4.22</v>
      </c>
      <c r="E1663" s="28"/>
      <c r="F1663" s="13" t="n">
        <f aca="false">IF(D1663&lt;F1660,F1660-D1663,0)</f>
        <v>0</v>
      </c>
      <c r="G1663" s="41" t="n">
        <f aca="false">IF(D1663&gt;F1660,D1663-F1660,0)</f>
        <v>0.39</v>
      </c>
      <c r="H1663" s="73"/>
      <c r="I1663" s="73"/>
      <c r="J1663" s="73"/>
    </row>
    <row r="1664" customFormat="false" ht="12.75" hidden="false" customHeight="false" outlineLevel="0" collapsed="false">
      <c r="A1664" s="56" t="n">
        <f aca="false">A1663+1</f>
        <v>36742</v>
      </c>
      <c r="B1664" s="2"/>
      <c r="C1664" s="56"/>
      <c r="D1664" s="28" t="n">
        <f aca="false">VLOOKUP($A1664,cash,D$4,FALSE())</f>
        <v>4.25</v>
      </c>
      <c r="E1664" s="28"/>
      <c r="F1664" s="13" t="n">
        <f aca="false">IF(D1664&lt;F1660,F1660-D1664,0)</f>
        <v>0</v>
      </c>
      <c r="G1664" s="41" t="n">
        <f aca="false">IF(D1664&gt;F1660,D1664-F1660,0)</f>
        <v>0.42</v>
      </c>
      <c r="H1664" s="73"/>
      <c r="I1664" s="73"/>
      <c r="J1664" s="73"/>
    </row>
    <row r="1665" customFormat="false" ht="12.75" hidden="false" customHeight="false" outlineLevel="0" collapsed="false">
      <c r="A1665" s="56" t="n">
        <f aca="false">A1664+1</f>
        <v>36743</v>
      </c>
      <c r="B1665" s="2"/>
      <c r="C1665" s="56"/>
      <c r="D1665" s="28" t="n">
        <f aca="false">VLOOKUP($A1665,cash,D$4,FALSE())</f>
        <v>4.25</v>
      </c>
      <c r="E1665" s="28"/>
      <c r="F1665" s="13" t="n">
        <f aca="false">IF(D1665&lt;F1660,F1660-D1665,0)</f>
        <v>0</v>
      </c>
      <c r="G1665" s="41" t="n">
        <f aca="false">IF(D1665&gt;F1660,D1665-F1660,0)</f>
        <v>0.42</v>
      </c>
      <c r="H1665" s="73"/>
      <c r="I1665" s="73"/>
      <c r="J1665" s="73"/>
    </row>
    <row r="1666" customFormat="false" ht="12.75" hidden="false" customHeight="false" outlineLevel="0" collapsed="false">
      <c r="A1666" s="56" t="n">
        <f aca="false">A1665+1</f>
        <v>36744</v>
      </c>
      <c r="B1666" s="2"/>
      <c r="C1666" s="56"/>
      <c r="D1666" s="28" t="n">
        <f aca="false">VLOOKUP($A1666,cash,D$4,FALSE())</f>
        <v>4.25</v>
      </c>
      <c r="E1666" s="28"/>
      <c r="F1666" s="13" t="n">
        <f aca="false">IF(D1666&lt;F1660,F1660-D1666,0)</f>
        <v>0</v>
      </c>
      <c r="G1666" s="41" t="n">
        <f aca="false">IF(D1666&gt;F1660,D1666-F1660,0)</f>
        <v>0.42</v>
      </c>
      <c r="H1666" s="73"/>
      <c r="I1666" s="73"/>
      <c r="J1666" s="73"/>
    </row>
    <row r="1667" customFormat="false" ht="12.75" hidden="false" customHeight="false" outlineLevel="0" collapsed="false">
      <c r="A1667" s="56" t="n">
        <f aca="false">A1666+1</f>
        <v>36745</v>
      </c>
      <c r="B1667" s="2"/>
      <c r="C1667" s="56"/>
      <c r="D1667" s="28" t="n">
        <f aca="false">VLOOKUP($A1667,cash,D$4,FALSE())</f>
        <v>4.385</v>
      </c>
      <c r="E1667" s="28"/>
      <c r="F1667" s="13" t="n">
        <f aca="false">IF(D1667&lt;F1660,F1660-D1667,0)</f>
        <v>0</v>
      </c>
      <c r="G1667" s="41" t="n">
        <f aca="false">IF(D1667&gt;F1660,D1667-F1660,0)</f>
        <v>0.555</v>
      </c>
      <c r="H1667" s="73"/>
      <c r="I1667" s="73"/>
      <c r="J1667" s="73"/>
    </row>
    <row r="1668" customFormat="false" ht="12.75" hidden="false" customHeight="false" outlineLevel="0" collapsed="false">
      <c r="A1668" s="56" t="n">
        <f aca="false">A1667+1</f>
        <v>36746</v>
      </c>
      <c r="B1668" s="2"/>
      <c r="C1668" s="56"/>
      <c r="D1668" s="28" t="n">
        <f aca="false">VLOOKUP($A1668,cash,D$4,FALSE())</f>
        <v>4.45</v>
      </c>
      <c r="E1668" s="28"/>
      <c r="F1668" s="13" t="n">
        <f aca="false">IF(D1668&lt;F1660,F1660-D1668,0)</f>
        <v>0</v>
      </c>
      <c r="G1668" s="41" t="n">
        <f aca="false">IF(D1668&gt;F1660,D1668-F1660,0)</f>
        <v>0.62</v>
      </c>
      <c r="H1668" s="73"/>
      <c r="I1668" s="73"/>
      <c r="J1668" s="73"/>
    </row>
    <row r="1669" customFormat="false" ht="12.75" hidden="false" customHeight="false" outlineLevel="0" collapsed="false">
      <c r="A1669" s="56" t="n">
        <f aca="false">A1668+1</f>
        <v>36747</v>
      </c>
      <c r="B1669" s="2"/>
      <c r="C1669" s="56"/>
      <c r="D1669" s="28" t="n">
        <f aca="false">VLOOKUP($A1669,cash,D$4,FALSE())</f>
        <v>4.475</v>
      </c>
      <c r="E1669" s="28"/>
      <c r="F1669" s="13" t="n">
        <f aca="false">IF(D1669&lt;F1660,F1660-D1669,0)</f>
        <v>0</v>
      </c>
      <c r="G1669" s="41" t="n">
        <f aca="false">IF(D1669&gt;F1660,D1669-F1660,0)</f>
        <v>0.645</v>
      </c>
      <c r="H1669" s="73"/>
      <c r="I1669" s="73"/>
      <c r="J1669" s="73"/>
    </row>
    <row r="1670" customFormat="false" ht="12.75" hidden="false" customHeight="false" outlineLevel="0" collapsed="false">
      <c r="A1670" s="56" t="n">
        <f aca="false">A1669+1</f>
        <v>36748</v>
      </c>
      <c r="B1670" s="2"/>
      <c r="C1670" s="56"/>
      <c r="D1670" s="28" t="n">
        <f aca="false">VLOOKUP($A1670,cash,D$4,FALSE())</f>
        <v>4.43</v>
      </c>
      <c r="E1670" s="28"/>
      <c r="F1670" s="13" t="n">
        <f aca="false">IF(D1670&lt;F1660,F1660-D1670,0)</f>
        <v>0</v>
      </c>
      <c r="G1670" s="41" t="n">
        <f aca="false">IF(D1670&gt;F1660,D1670-F1660,0)</f>
        <v>0.6</v>
      </c>
      <c r="H1670" s="73"/>
      <c r="I1670" s="73"/>
      <c r="J1670" s="73"/>
    </row>
    <row r="1671" customFormat="false" ht="12.75" hidden="false" customHeight="false" outlineLevel="0" collapsed="false">
      <c r="A1671" s="56" t="n">
        <f aca="false">A1670+1</f>
        <v>36749</v>
      </c>
      <c r="B1671" s="2"/>
      <c r="C1671" s="56"/>
      <c r="D1671" s="28" t="n">
        <f aca="false">VLOOKUP($A1671,cash,D$4,FALSE())</f>
        <v>4.445</v>
      </c>
      <c r="E1671" s="28"/>
      <c r="F1671" s="13" t="n">
        <f aca="false">IF(D1671&lt;F1660,F1660-D1671,0)</f>
        <v>0</v>
      </c>
      <c r="G1671" s="41" t="n">
        <f aca="false">IF(D1671&gt;F1660,D1671-F1660,0)</f>
        <v>0.615</v>
      </c>
      <c r="H1671" s="73"/>
      <c r="I1671" s="73"/>
      <c r="J1671" s="73"/>
    </row>
    <row r="1672" customFormat="false" ht="12.75" hidden="false" customHeight="false" outlineLevel="0" collapsed="false">
      <c r="A1672" s="56" t="n">
        <f aca="false">A1671+1</f>
        <v>36750</v>
      </c>
      <c r="B1672" s="2"/>
      <c r="C1672" s="56"/>
      <c r="D1672" s="28" t="n">
        <f aca="false">VLOOKUP($A1672,cash,D$4,FALSE())</f>
        <v>4.445</v>
      </c>
      <c r="E1672" s="28"/>
      <c r="F1672" s="13" t="n">
        <f aca="false">IF(D1672&lt;F1660,F1660-D1672,0)</f>
        <v>0</v>
      </c>
      <c r="G1672" s="41" t="n">
        <f aca="false">IF(D1672&gt;F1660,D1672-F1660,0)</f>
        <v>0.615</v>
      </c>
      <c r="H1672" s="73"/>
      <c r="I1672" s="73"/>
      <c r="J1672" s="73"/>
    </row>
    <row r="1673" customFormat="false" ht="12.75" hidden="false" customHeight="false" outlineLevel="0" collapsed="false">
      <c r="A1673" s="56" t="n">
        <f aca="false">A1672+1</f>
        <v>36751</v>
      </c>
      <c r="B1673" s="2"/>
      <c r="C1673" s="56"/>
      <c r="D1673" s="28" t="n">
        <f aca="false">VLOOKUP($A1673,cash,D$4,FALSE())</f>
        <v>4.445</v>
      </c>
      <c r="E1673" s="28"/>
      <c r="F1673" s="13" t="n">
        <f aca="false">IF(D1673&lt;F1660,F1660-D1673,0)</f>
        <v>0</v>
      </c>
      <c r="G1673" s="41" t="n">
        <f aca="false">IF(D1673&gt;F1660,D1673-F1660,0)</f>
        <v>0.615</v>
      </c>
      <c r="H1673" s="73"/>
      <c r="I1673" s="73"/>
      <c r="J1673" s="73"/>
    </row>
    <row r="1674" customFormat="false" ht="12.75" hidden="false" customHeight="false" outlineLevel="0" collapsed="false">
      <c r="A1674" s="56" t="n">
        <f aca="false">A1673+1</f>
        <v>36752</v>
      </c>
      <c r="B1674" s="2"/>
      <c r="C1674" s="56"/>
      <c r="D1674" s="28" t="n">
        <f aca="false">VLOOKUP($A1674,cash,D$4,FALSE())</f>
        <v>4.43</v>
      </c>
      <c r="E1674" s="28"/>
      <c r="F1674" s="13" t="n">
        <f aca="false">IF(D1674&lt;F1660,F1660-D1674,0)</f>
        <v>0</v>
      </c>
      <c r="G1674" s="41" t="n">
        <f aca="false">IF(D1674&gt;F1660,D1674-F1660,0)</f>
        <v>0.6</v>
      </c>
      <c r="H1674" s="73"/>
      <c r="I1674" s="73"/>
      <c r="J1674" s="73"/>
    </row>
    <row r="1675" customFormat="false" ht="12.75" hidden="false" customHeight="false" outlineLevel="0" collapsed="false">
      <c r="A1675" s="56" t="n">
        <f aca="false">A1674+1</f>
        <v>36753</v>
      </c>
      <c r="B1675" s="2"/>
      <c r="C1675" s="56"/>
      <c r="D1675" s="28" t="n">
        <f aca="false">VLOOKUP($A1675,cash,D$4,FALSE())</f>
        <v>4.24</v>
      </c>
      <c r="E1675" s="28"/>
      <c r="F1675" s="13" t="n">
        <f aca="false">IF(D1675&lt;F1660,F1660-D1675,0)</f>
        <v>0</v>
      </c>
      <c r="G1675" s="41" t="n">
        <f aca="false">IF(D1675&gt;F1660,D1675-F1660,0)</f>
        <v>0.41</v>
      </c>
      <c r="H1675" s="73"/>
      <c r="I1675" s="73"/>
      <c r="J1675" s="73"/>
    </row>
    <row r="1676" customFormat="false" ht="12.75" hidden="false" customHeight="false" outlineLevel="0" collapsed="false">
      <c r="A1676" s="56" t="n">
        <f aca="false">A1675+1</f>
        <v>36754</v>
      </c>
      <c r="B1676" s="2"/>
      <c r="C1676" s="56"/>
      <c r="D1676" s="28" t="n">
        <f aca="false">VLOOKUP($A1676,cash,D$4,FALSE())</f>
        <v>4.235</v>
      </c>
      <c r="E1676" s="28"/>
      <c r="F1676" s="13" t="n">
        <f aca="false">IF(D1676&lt;F1660,F1660-D1676,0)</f>
        <v>0</v>
      </c>
      <c r="G1676" s="41" t="n">
        <f aca="false">IF(D1676&gt;F1660,D1676-F1660,0)</f>
        <v>0.405</v>
      </c>
      <c r="H1676" s="73"/>
      <c r="I1676" s="73"/>
      <c r="J1676" s="73"/>
    </row>
    <row r="1677" customFormat="false" ht="12.75" hidden="false" customHeight="false" outlineLevel="0" collapsed="false">
      <c r="A1677" s="56" t="n">
        <f aca="false">A1676+1</f>
        <v>36755</v>
      </c>
      <c r="B1677" s="2"/>
      <c r="C1677" s="56"/>
      <c r="D1677" s="28" t="n">
        <f aca="false">VLOOKUP($A1677,cash,D$4,FALSE())</f>
        <v>4.365</v>
      </c>
      <c r="E1677" s="28"/>
      <c r="F1677" s="13" t="n">
        <f aca="false">IF(D1677&lt;F1660,F1660-D1677,0)</f>
        <v>0</v>
      </c>
      <c r="G1677" s="41" t="n">
        <f aca="false">IF(D1677&gt;F1660,D1677-F1660,0)</f>
        <v>0.535</v>
      </c>
      <c r="H1677" s="73"/>
      <c r="I1677" s="73"/>
      <c r="J1677" s="73"/>
    </row>
    <row r="1678" customFormat="false" ht="12.75" hidden="false" customHeight="false" outlineLevel="0" collapsed="false">
      <c r="A1678" s="56" t="n">
        <f aca="false">A1677+1</f>
        <v>36756</v>
      </c>
      <c r="B1678" s="2"/>
      <c r="C1678" s="56"/>
      <c r="D1678" s="28" t="n">
        <f aca="false">VLOOKUP($A1678,cash,D$4,FALSE())</f>
        <v>4.385</v>
      </c>
      <c r="E1678" s="28"/>
      <c r="F1678" s="13" t="n">
        <f aca="false">IF(D1678&lt;F1660,F1660-D1678,0)</f>
        <v>0</v>
      </c>
      <c r="G1678" s="41" t="n">
        <f aca="false">IF(D1678&gt;F1660,D1678-F1660,0)</f>
        <v>0.555</v>
      </c>
      <c r="H1678" s="73"/>
      <c r="I1678" s="73"/>
      <c r="J1678" s="73"/>
    </row>
    <row r="1679" customFormat="false" ht="12.75" hidden="false" customHeight="false" outlineLevel="0" collapsed="false">
      <c r="A1679" s="56" t="n">
        <f aca="false">A1678+1</f>
        <v>36757</v>
      </c>
      <c r="B1679" s="2"/>
      <c r="C1679" s="56"/>
      <c r="D1679" s="28" t="n">
        <f aca="false">VLOOKUP($A1679,cash,D$4,FALSE())</f>
        <v>4.385</v>
      </c>
      <c r="E1679" s="28"/>
      <c r="F1679" s="13" t="n">
        <f aca="false">IF(D1679&lt;F1660,F1660-D1679,0)</f>
        <v>0</v>
      </c>
      <c r="G1679" s="41" t="n">
        <f aca="false">IF(D1679&gt;F1660,D1679-F1660,0)</f>
        <v>0.555</v>
      </c>
      <c r="H1679" s="73"/>
      <c r="I1679" s="73"/>
      <c r="J1679" s="73"/>
    </row>
    <row r="1680" customFormat="false" ht="12.75" hidden="false" customHeight="false" outlineLevel="0" collapsed="false">
      <c r="A1680" s="56" t="n">
        <f aca="false">A1679+1</f>
        <v>36758</v>
      </c>
      <c r="B1680" s="2"/>
      <c r="C1680" s="56"/>
      <c r="D1680" s="28" t="n">
        <f aca="false">VLOOKUP($A1680,cash,D$4,FALSE())</f>
        <v>4.385</v>
      </c>
      <c r="E1680" s="28"/>
      <c r="F1680" s="13" t="n">
        <f aca="false">IF(D1680&lt;F1660,F1660-D1680,0)</f>
        <v>0</v>
      </c>
      <c r="G1680" s="41" t="n">
        <f aca="false">IF(D1680&gt;F1660,D1680-F1660,0)</f>
        <v>0.555</v>
      </c>
      <c r="H1680" s="73"/>
      <c r="I1680" s="73"/>
      <c r="J1680" s="73"/>
    </row>
    <row r="1681" customFormat="false" ht="12.75" hidden="false" customHeight="false" outlineLevel="0" collapsed="false">
      <c r="A1681" s="56" t="n">
        <f aca="false">A1680+1</f>
        <v>36759</v>
      </c>
      <c r="B1681" s="2"/>
      <c r="C1681" s="56"/>
      <c r="D1681" s="28" t="n">
        <f aca="false">VLOOKUP($A1681,cash,D$4,FALSE())</f>
        <v>4.575</v>
      </c>
      <c r="E1681" s="28"/>
      <c r="F1681" s="13" t="n">
        <f aca="false">IF(D1681&lt;F1660,F1660-D1681,0)</f>
        <v>0</v>
      </c>
      <c r="G1681" s="41" t="n">
        <f aca="false">IF(D1681&gt;F1660,D1681-F1660,0)</f>
        <v>0.745</v>
      </c>
      <c r="H1681" s="73"/>
      <c r="I1681" s="73"/>
      <c r="J1681" s="73"/>
    </row>
    <row r="1682" customFormat="false" ht="12.75" hidden="false" customHeight="false" outlineLevel="0" collapsed="false">
      <c r="A1682" s="56" t="n">
        <f aca="false">A1681+1</f>
        <v>36760</v>
      </c>
      <c r="B1682" s="2"/>
      <c r="C1682" s="56"/>
      <c r="D1682" s="28" t="n">
        <f aca="false">VLOOKUP($A1682,cash,D$4,FALSE())</f>
        <v>4.785</v>
      </c>
      <c r="E1682" s="28"/>
      <c r="F1682" s="13" t="n">
        <f aca="false">IF(D1682&lt;F1660,F1660-D1682,0)</f>
        <v>0</v>
      </c>
      <c r="G1682" s="41" t="n">
        <f aca="false">IF(D1682&gt;F1660,D1682-F1660,0)</f>
        <v>0.955</v>
      </c>
      <c r="H1682" s="73"/>
      <c r="I1682" s="73"/>
      <c r="J1682" s="73"/>
    </row>
    <row r="1683" customFormat="false" ht="12.75" hidden="false" customHeight="false" outlineLevel="0" collapsed="false">
      <c r="A1683" s="56" t="n">
        <f aca="false">A1682+1</f>
        <v>36761</v>
      </c>
      <c r="B1683" s="2"/>
      <c r="C1683" s="56"/>
      <c r="D1683" s="28" t="n">
        <f aca="false">VLOOKUP($A1683,cash,D$4,FALSE())</f>
        <v>4.67</v>
      </c>
      <c r="E1683" s="28"/>
      <c r="F1683" s="13" t="n">
        <f aca="false">IF(D1683&lt;F1660,F1660-D1683,0)</f>
        <v>0</v>
      </c>
      <c r="G1683" s="41" t="n">
        <f aca="false">IF(D1683&gt;F1660,D1683-F1660,0)</f>
        <v>0.84</v>
      </c>
      <c r="H1683" s="73"/>
      <c r="I1683" s="73"/>
      <c r="J1683" s="73"/>
    </row>
    <row r="1684" customFormat="false" ht="12.75" hidden="false" customHeight="false" outlineLevel="0" collapsed="false">
      <c r="A1684" s="56" t="n">
        <f aca="false">A1683+1</f>
        <v>36762</v>
      </c>
      <c r="B1684" s="2"/>
      <c r="C1684" s="56"/>
      <c r="D1684" s="28" t="n">
        <f aca="false">VLOOKUP($A1684,cash,D$4,FALSE())</f>
        <v>4.465</v>
      </c>
      <c r="E1684" s="28"/>
      <c r="F1684" s="13" t="n">
        <f aca="false">IF(D1684&lt;F1660,F1660-D1684,0)</f>
        <v>0</v>
      </c>
      <c r="G1684" s="41" t="n">
        <f aca="false">IF(D1684&gt;F1660,D1684-F1660,0)</f>
        <v>0.635</v>
      </c>
      <c r="H1684" s="73"/>
      <c r="I1684" s="73"/>
      <c r="J1684" s="73"/>
    </row>
    <row r="1685" customFormat="false" ht="12.75" hidden="false" customHeight="false" outlineLevel="0" collapsed="false">
      <c r="A1685" s="56" t="n">
        <f aca="false">A1684+1</f>
        <v>36763</v>
      </c>
      <c r="B1685" s="2"/>
      <c r="C1685" s="56"/>
      <c r="D1685" s="28" t="n">
        <f aca="false">VLOOKUP($A1685,cash,D$4,FALSE())</f>
        <v>4.53</v>
      </c>
      <c r="E1685" s="28"/>
      <c r="F1685" s="13" t="n">
        <f aca="false">IF(D1685&lt;F1660,F1660-D1685,0)</f>
        <v>0</v>
      </c>
      <c r="G1685" s="41" t="n">
        <f aca="false">IF(D1685&gt;F1660,D1685-F1660,0)</f>
        <v>0.7</v>
      </c>
      <c r="H1685" s="73"/>
      <c r="I1685" s="73"/>
      <c r="J1685" s="73"/>
    </row>
    <row r="1686" customFormat="false" ht="12.75" hidden="false" customHeight="false" outlineLevel="0" collapsed="false">
      <c r="A1686" s="56" t="n">
        <f aca="false">A1685+1</f>
        <v>36764</v>
      </c>
      <c r="B1686" s="2"/>
      <c r="C1686" s="56"/>
      <c r="D1686" s="28" t="n">
        <f aca="false">VLOOKUP($A1686,cash,D$4,FALSE())</f>
        <v>4.53</v>
      </c>
      <c r="E1686" s="28"/>
      <c r="F1686" s="13" t="n">
        <f aca="false">IF(D1686&lt;F1660,F1660-D1686,0)</f>
        <v>0</v>
      </c>
      <c r="G1686" s="41" t="n">
        <f aca="false">IF(D1686&gt;F1660,D1686-F1660,0)</f>
        <v>0.7</v>
      </c>
      <c r="H1686" s="73"/>
      <c r="I1686" s="73"/>
      <c r="J1686" s="73"/>
    </row>
    <row r="1687" customFormat="false" ht="12.75" hidden="false" customHeight="false" outlineLevel="0" collapsed="false">
      <c r="A1687" s="56" t="n">
        <f aca="false">A1686+1</f>
        <v>36765</v>
      </c>
      <c r="B1687" s="2"/>
      <c r="C1687" s="56"/>
      <c r="D1687" s="28" t="n">
        <f aca="false">VLOOKUP($A1687,cash,D$4,FALSE())</f>
        <v>4.53</v>
      </c>
      <c r="E1687" s="28"/>
      <c r="F1687" s="13" t="n">
        <f aca="false">IF(D1687&lt;F1660,F1660-D1687,0)</f>
        <v>0</v>
      </c>
      <c r="G1687" s="41" t="n">
        <f aca="false">IF(D1687&gt;F1660,D1687-F1660,0)</f>
        <v>0.7</v>
      </c>
      <c r="H1687" s="73"/>
      <c r="I1687" s="73"/>
      <c r="J1687" s="73"/>
    </row>
    <row r="1688" customFormat="false" ht="12.75" hidden="false" customHeight="false" outlineLevel="0" collapsed="false">
      <c r="A1688" s="56" t="n">
        <f aca="false">A1687+1</f>
        <v>36766</v>
      </c>
      <c r="B1688" s="2"/>
      <c r="C1688" s="56"/>
      <c r="D1688" s="28" t="n">
        <f aca="false">VLOOKUP($A1688,cash,D$4,FALSE())</f>
        <v>4.615</v>
      </c>
      <c r="E1688" s="28"/>
      <c r="F1688" s="13" t="n">
        <f aca="false">IF(D1688&lt;F1660,F1660-D1688,0)</f>
        <v>0</v>
      </c>
      <c r="G1688" s="41" t="n">
        <f aca="false">IF(D1688&gt;F1660,D1688-F1660,0)</f>
        <v>0.785</v>
      </c>
      <c r="H1688" s="73"/>
      <c r="I1688" s="73"/>
      <c r="J1688" s="73"/>
    </row>
    <row r="1689" customFormat="false" ht="12.75" hidden="false" customHeight="false" outlineLevel="0" collapsed="false">
      <c r="A1689" s="56" t="n">
        <f aca="false">A1688+1</f>
        <v>36767</v>
      </c>
      <c r="B1689" s="2"/>
      <c r="C1689" s="56"/>
      <c r="D1689" s="28" t="n">
        <f aca="false">VLOOKUP($A1689,cash,D$4,FALSE())</f>
        <v>4.62</v>
      </c>
      <c r="E1689" s="28"/>
      <c r="F1689" s="13" t="n">
        <f aca="false">IF(D1689&lt;F1660,F1660-D1689,0)</f>
        <v>0</v>
      </c>
      <c r="G1689" s="41" t="n">
        <f aca="false">IF(D1689&gt;F1660,D1689-F1660,0)</f>
        <v>0.79</v>
      </c>
      <c r="H1689" s="73"/>
      <c r="I1689" s="73"/>
      <c r="J1689" s="73"/>
    </row>
    <row r="1690" customFormat="false" ht="12.75" hidden="false" customHeight="false" outlineLevel="0" collapsed="false">
      <c r="A1690" s="56" t="n">
        <f aca="false">A1689+1</f>
        <v>36768</v>
      </c>
      <c r="B1690" s="2"/>
      <c r="C1690" s="56"/>
      <c r="D1690" s="28" t="n">
        <f aca="false">VLOOKUP($A1690,cash,D$4,FALSE())</f>
        <v>4.595</v>
      </c>
      <c r="E1690" s="28"/>
      <c r="F1690" s="13" t="n">
        <f aca="false">IF(D1690&lt;F1660,F1660-D1690,0)</f>
        <v>0</v>
      </c>
      <c r="G1690" s="41" t="n">
        <f aca="false">IF(D1690&gt;F1660,D1690-F1660,0)</f>
        <v>0.765</v>
      </c>
      <c r="H1690" s="73"/>
      <c r="I1690" s="73"/>
      <c r="J1690" s="73"/>
    </row>
    <row r="1691" customFormat="false" ht="13.5" hidden="false" customHeight="false" outlineLevel="0" collapsed="false">
      <c r="A1691" s="56" t="n">
        <f aca="false">A1690+1</f>
        <v>36769</v>
      </c>
      <c r="B1691" s="2"/>
      <c r="C1691" s="56"/>
      <c r="D1691" s="28" t="n">
        <f aca="false">VLOOKUP($A1691,cash,D$4,FALSE())</f>
        <v>4.76</v>
      </c>
      <c r="E1691" s="28"/>
      <c r="F1691" s="78" t="n">
        <f aca="false">IF(D1691&lt;F1660,F1660-D1691,0)</f>
        <v>0</v>
      </c>
      <c r="G1691" s="79" t="n">
        <f aca="false">IF(D1691&gt;F1660,D1691-F1660,0)</f>
        <v>0.93</v>
      </c>
      <c r="H1691" s="73"/>
      <c r="I1691" s="73"/>
      <c r="J1691" s="73"/>
    </row>
    <row r="1692" customFormat="false" ht="13.5" hidden="false" customHeight="false" outlineLevel="0" collapsed="false">
      <c r="A1692" s="56"/>
      <c r="B1692" s="2"/>
      <c r="C1692" s="56"/>
      <c r="D1692" s="28"/>
      <c r="E1692" s="28"/>
      <c r="F1692" s="72" t="n">
        <f aca="false">AVERAGE(F1661:F1691)</f>
        <v>0.00290322580645161</v>
      </c>
      <c r="G1692" s="72" t="n">
        <f aca="false">AVERAGE(G1661:G1691)</f>
        <v>0.589838709677419</v>
      </c>
    </row>
    <row r="1693" customFormat="false" ht="12.75" hidden="false" customHeight="false" outlineLevel="0" collapsed="false">
      <c r="A1693" s="56"/>
      <c r="B1693" s="2"/>
      <c r="C1693" s="56"/>
      <c r="D1693" s="28"/>
      <c r="E1693" s="28"/>
    </row>
    <row r="1694" customFormat="false" ht="12.75" hidden="false" customHeight="false" outlineLevel="0" collapsed="false">
      <c r="A1694" s="56"/>
      <c r="B1694" s="2"/>
      <c r="C1694" s="56"/>
      <c r="D1694" s="28"/>
      <c r="E1694" s="28"/>
    </row>
    <row r="1695" customFormat="false" ht="12.75" hidden="false" customHeight="false" outlineLevel="0" collapsed="false">
      <c r="A1695" s="56"/>
      <c r="B1695" s="2"/>
      <c r="C1695" s="56" t="n">
        <v>36770</v>
      </c>
      <c r="G1695" s="73"/>
      <c r="H1695" s="73"/>
      <c r="I1695" s="73"/>
      <c r="J1695" s="73"/>
      <c r="K1695" s="75"/>
      <c r="L1695" s="75"/>
    </row>
    <row r="1696" customFormat="false" ht="12.75" hidden="false" customHeight="false" outlineLevel="0" collapsed="false">
      <c r="A1696" s="56" t="n">
        <f aca="false">C1695</f>
        <v>36770</v>
      </c>
      <c r="B1696" s="2"/>
      <c r="C1696" s="56"/>
      <c r="D1696" s="28" t="n">
        <f aca="false">VLOOKUP($A1696,cash,D$4,FALSE())</f>
        <v>4.7</v>
      </c>
      <c r="E1696" s="28"/>
      <c r="G1696" s="73"/>
      <c r="H1696" s="73"/>
      <c r="I1696" s="73"/>
      <c r="J1696" s="73"/>
      <c r="K1696" s="75"/>
      <c r="L1696" s="75"/>
    </row>
    <row r="1697" customFormat="false" ht="12.75" hidden="false" customHeight="false" outlineLevel="0" collapsed="false">
      <c r="A1697" s="56" t="n">
        <f aca="false">A1696+1</f>
        <v>36771</v>
      </c>
      <c r="B1697" s="2"/>
      <c r="C1697" s="56"/>
      <c r="D1697" s="28" t="n">
        <f aca="false">VLOOKUP($A1697,cash,D$4,FALSE())</f>
        <v>4.7</v>
      </c>
      <c r="E1697" s="28"/>
      <c r="G1697" s="73"/>
      <c r="H1697" s="73"/>
      <c r="I1697" s="73"/>
      <c r="J1697" s="73"/>
    </row>
    <row r="1698" customFormat="false" ht="12.75" hidden="false" customHeight="false" outlineLevel="0" collapsed="false">
      <c r="A1698" s="56" t="n">
        <f aca="false">A1697+1</f>
        <v>36772</v>
      </c>
      <c r="B1698" s="2"/>
      <c r="C1698" s="56"/>
      <c r="D1698" s="28" t="n">
        <f aca="false">VLOOKUP($A1698,cash,D$4,FALSE())</f>
        <v>4.7</v>
      </c>
      <c r="E1698" s="28"/>
      <c r="G1698" s="73"/>
      <c r="H1698" s="73"/>
      <c r="I1698" s="73"/>
      <c r="J1698" s="73"/>
    </row>
    <row r="1699" customFormat="false" ht="12.75" hidden="false" customHeight="false" outlineLevel="0" collapsed="false">
      <c r="A1699" s="56" t="n">
        <f aca="false">A1698+1</f>
        <v>36773</v>
      </c>
      <c r="B1699" s="2"/>
      <c r="C1699" s="56"/>
      <c r="D1699" s="28" t="n">
        <f aca="false">VLOOKUP($A1699,cash,D$4,FALSE())</f>
        <v>4.7</v>
      </c>
      <c r="E1699" s="28"/>
      <c r="G1699" s="73"/>
      <c r="H1699" s="73"/>
      <c r="I1699" s="73"/>
      <c r="J1699" s="73"/>
    </row>
    <row r="1700" customFormat="false" ht="12.75" hidden="false" customHeight="false" outlineLevel="0" collapsed="false">
      <c r="A1700" s="56" t="n">
        <f aca="false">A1699+1</f>
        <v>36774</v>
      </c>
      <c r="B1700" s="2"/>
      <c r="C1700" s="56"/>
      <c r="D1700" s="28" t="n">
        <f aca="false">VLOOKUP($A1700,cash,D$4,FALSE())</f>
        <v>4.805</v>
      </c>
      <c r="E1700" s="28"/>
      <c r="G1700" s="73"/>
      <c r="H1700" s="73"/>
      <c r="I1700" s="73"/>
      <c r="J1700" s="73"/>
    </row>
    <row r="1701" customFormat="false" ht="12.75" hidden="false" customHeight="false" outlineLevel="0" collapsed="false">
      <c r="A1701" s="56" t="n">
        <f aca="false">A1700+1</f>
        <v>36775</v>
      </c>
      <c r="B1701" s="2"/>
      <c r="C1701" s="56"/>
      <c r="D1701" s="28" t="n">
        <f aca="false">VLOOKUP($A1701,cash,D$4,FALSE())</f>
        <v>4.895</v>
      </c>
      <c r="E1701" s="28"/>
      <c r="G1701" s="73"/>
      <c r="H1701" s="73"/>
      <c r="I1701" s="73"/>
      <c r="J1701" s="73"/>
    </row>
    <row r="1702" customFormat="false" ht="12.75" hidden="false" customHeight="false" outlineLevel="0" collapsed="false">
      <c r="A1702" s="56" t="n">
        <f aca="false">A1701+1</f>
        <v>36776</v>
      </c>
      <c r="B1702" s="2"/>
      <c r="C1702" s="56"/>
      <c r="D1702" s="28" t="n">
        <f aca="false">VLOOKUP($A1702,cash,D$4,FALSE())</f>
        <v>4.855</v>
      </c>
      <c r="E1702" s="28"/>
      <c r="G1702" s="73"/>
      <c r="H1702" s="73"/>
      <c r="I1702" s="73"/>
      <c r="J1702" s="73"/>
    </row>
    <row r="1703" customFormat="false" ht="12.75" hidden="false" customHeight="false" outlineLevel="0" collapsed="false">
      <c r="A1703" s="56" t="n">
        <f aca="false">A1702+1</f>
        <v>36777</v>
      </c>
      <c r="B1703" s="2"/>
      <c r="C1703" s="56"/>
      <c r="D1703" s="28" t="n">
        <f aca="false">VLOOKUP($A1703,cash,D$4,FALSE())</f>
        <v>4.745</v>
      </c>
      <c r="E1703" s="28"/>
      <c r="G1703" s="73"/>
      <c r="H1703" s="73"/>
      <c r="I1703" s="73"/>
      <c r="J1703" s="73"/>
    </row>
    <row r="1704" customFormat="false" ht="12.75" hidden="false" customHeight="false" outlineLevel="0" collapsed="false">
      <c r="A1704" s="56" t="n">
        <f aca="false">A1703+1</f>
        <v>36778</v>
      </c>
      <c r="B1704" s="2"/>
      <c r="C1704" s="56"/>
      <c r="D1704" s="28" t="n">
        <f aca="false">VLOOKUP($A1704,cash,D$4,FALSE())</f>
        <v>4.745</v>
      </c>
      <c r="E1704" s="28"/>
      <c r="G1704" s="73"/>
      <c r="H1704" s="73"/>
      <c r="I1704" s="73"/>
      <c r="J1704" s="73"/>
    </row>
    <row r="1705" customFormat="false" ht="12.75" hidden="false" customHeight="false" outlineLevel="0" collapsed="false">
      <c r="A1705" s="56" t="n">
        <f aca="false">A1704+1</f>
        <v>36779</v>
      </c>
      <c r="B1705" s="2"/>
      <c r="C1705" s="56"/>
      <c r="D1705" s="28" t="n">
        <f aca="false">VLOOKUP($A1705,cash,D$4,FALSE())</f>
        <v>4.745</v>
      </c>
      <c r="E1705" s="28"/>
      <c r="G1705" s="73"/>
      <c r="H1705" s="73"/>
      <c r="I1705" s="73"/>
      <c r="J1705" s="73"/>
    </row>
    <row r="1706" customFormat="false" ht="12.75" hidden="false" customHeight="false" outlineLevel="0" collapsed="false">
      <c r="A1706" s="56" t="n">
        <f aca="false">A1705+1</f>
        <v>36780</v>
      </c>
      <c r="B1706" s="2"/>
      <c r="C1706" s="56"/>
      <c r="D1706" s="28" t="n">
        <f aca="false">VLOOKUP($A1706,cash,D$4,FALSE())</f>
        <v>4.855</v>
      </c>
      <c r="E1706" s="28"/>
      <c r="G1706" s="73"/>
      <c r="H1706" s="73"/>
      <c r="I1706" s="73"/>
      <c r="J1706" s="73"/>
    </row>
    <row r="1707" customFormat="false" ht="12.75" hidden="false" customHeight="false" outlineLevel="0" collapsed="false">
      <c r="A1707" s="56" t="n">
        <f aca="false">A1706+1</f>
        <v>36781</v>
      </c>
      <c r="B1707" s="2"/>
      <c r="C1707" s="56"/>
      <c r="D1707" s="28" t="n">
        <f aca="false">VLOOKUP($A1707,cash,D$4,FALSE())</f>
        <v>4.975</v>
      </c>
      <c r="E1707" s="28"/>
      <c r="G1707" s="73"/>
      <c r="H1707" s="73"/>
      <c r="I1707" s="73"/>
      <c r="J1707" s="73"/>
    </row>
    <row r="1708" customFormat="false" ht="12.75" hidden="false" customHeight="false" outlineLevel="0" collapsed="false">
      <c r="A1708" s="56" t="n">
        <f aca="false">A1707+1</f>
        <v>36782</v>
      </c>
      <c r="B1708" s="2"/>
      <c r="C1708" s="56"/>
      <c r="D1708" s="28" t="n">
        <f aca="false">VLOOKUP($A1708,cash,D$4,FALSE())</f>
        <v>5.065</v>
      </c>
      <c r="E1708" s="28"/>
      <c r="G1708" s="73"/>
      <c r="H1708" s="73"/>
      <c r="I1708" s="73"/>
      <c r="J1708" s="73"/>
    </row>
    <row r="1709" customFormat="false" ht="12.75" hidden="false" customHeight="false" outlineLevel="0" collapsed="false">
      <c r="A1709" s="56" t="n">
        <f aca="false">A1708+1</f>
        <v>36783</v>
      </c>
      <c r="B1709" s="2"/>
      <c r="C1709" s="56"/>
      <c r="D1709" s="28" t="n">
        <f aca="false">VLOOKUP($A1709,cash,D$4,FALSE())</f>
        <v>5.1</v>
      </c>
      <c r="E1709" s="28"/>
      <c r="G1709" s="73"/>
      <c r="H1709" s="73"/>
      <c r="I1709" s="73"/>
      <c r="J1709" s="73"/>
    </row>
    <row r="1710" customFormat="false" ht="12.75" hidden="false" customHeight="false" outlineLevel="0" collapsed="false">
      <c r="A1710" s="56" t="n">
        <f aca="false">A1709+1</f>
        <v>36784</v>
      </c>
      <c r="B1710" s="2"/>
      <c r="C1710" s="56"/>
      <c r="D1710" s="28" t="n">
        <f aca="false">VLOOKUP($A1710,cash,D$4,FALSE())</f>
        <v>5.29</v>
      </c>
      <c r="E1710" s="28"/>
      <c r="G1710" s="73"/>
      <c r="H1710" s="73"/>
      <c r="I1710" s="73"/>
      <c r="J1710" s="73"/>
    </row>
    <row r="1711" customFormat="false" ht="12.75" hidden="false" customHeight="false" outlineLevel="0" collapsed="false">
      <c r="A1711" s="56" t="n">
        <f aca="false">A1710+1</f>
        <v>36785</v>
      </c>
      <c r="B1711" s="2"/>
      <c r="C1711" s="56"/>
      <c r="D1711" s="28" t="n">
        <f aca="false">VLOOKUP($A1711,cash,D$4,FALSE())</f>
        <v>5.29</v>
      </c>
      <c r="E1711" s="28"/>
      <c r="G1711" s="73"/>
      <c r="H1711" s="73"/>
      <c r="I1711" s="73"/>
      <c r="J1711" s="73"/>
    </row>
    <row r="1712" customFormat="false" ht="12.75" hidden="false" customHeight="false" outlineLevel="0" collapsed="false">
      <c r="A1712" s="56" t="n">
        <f aca="false">A1711+1</f>
        <v>36786</v>
      </c>
      <c r="B1712" s="2"/>
      <c r="C1712" s="56"/>
      <c r="D1712" s="28" t="n">
        <f aca="false">VLOOKUP($A1712,cash,D$4,FALSE())</f>
        <v>5.29</v>
      </c>
      <c r="E1712" s="28"/>
      <c r="G1712" s="73"/>
      <c r="H1712" s="73"/>
      <c r="I1712" s="73"/>
      <c r="J1712" s="73"/>
    </row>
    <row r="1713" customFormat="false" ht="12.75" hidden="false" customHeight="false" outlineLevel="0" collapsed="false">
      <c r="A1713" s="56" t="n">
        <f aca="false">A1712+1</f>
        <v>36787</v>
      </c>
      <c r="B1713" s="2"/>
      <c r="C1713" s="56"/>
      <c r="D1713" s="28" t="n">
        <f aca="false">VLOOKUP($A1713,cash,D$4,FALSE())</f>
        <v>5.065</v>
      </c>
      <c r="E1713" s="28"/>
      <c r="G1713" s="73"/>
      <c r="H1713" s="73"/>
      <c r="I1713" s="73"/>
      <c r="J1713" s="73"/>
    </row>
    <row r="1714" customFormat="false" ht="12.75" hidden="false" customHeight="false" outlineLevel="0" collapsed="false">
      <c r="A1714" s="56" t="n">
        <f aca="false">A1713+1</f>
        <v>36788</v>
      </c>
      <c r="B1714" s="2"/>
      <c r="C1714" s="56"/>
      <c r="D1714" s="28" t="n">
        <f aca="false">VLOOKUP($A1714,cash,D$4,FALSE())</f>
        <v>5.22</v>
      </c>
      <c r="E1714" s="28"/>
      <c r="G1714" s="73"/>
      <c r="H1714" s="73"/>
      <c r="I1714" s="73"/>
      <c r="J1714" s="73"/>
    </row>
    <row r="1715" customFormat="false" ht="12.75" hidden="false" customHeight="false" outlineLevel="0" collapsed="false">
      <c r="A1715" s="56" t="n">
        <f aca="false">A1714+1</f>
        <v>36789</v>
      </c>
      <c r="B1715" s="2"/>
      <c r="C1715" s="56"/>
      <c r="D1715" s="28" t="n">
        <f aca="false">VLOOKUP($A1715,cash,D$4,FALSE())</f>
        <v>5.245</v>
      </c>
      <c r="E1715" s="28"/>
      <c r="G1715" s="73"/>
      <c r="H1715" s="73"/>
      <c r="I1715" s="73"/>
      <c r="J1715" s="73"/>
    </row>
    <row r="1716" customFormat="false" ht="12.75" hidden="false" customHeight="false" outlineLevel="0" collapsed="false">
      <c r="A1716" s="56" t="n">
        <f aca="false">A1715+1</f>
        <v>36790</v>
      </c>
      <c r="B1716" s="2"/>
      <c r="C1716" s="56"/>
      <c r="D1716" s="28" t="n">
        <f aca="false">VLOOKUP($A1716,cash,D$4,FALSE())</f>
        <v>5.16</v>
      </c>
      <c r="E1716" s="28"/>
      <c r="G1716" s="73"/>
      <c r="H1716" s="73"/>
      <c r="I1716" s="73"/>
      <c r="J1716" s="73"/>
    </row>
    <row r="1717" customFormat="false" ht="12.75" hidden="false" customHeight="false" outlineLevel="0" collapsed="false">
      <c r="A1717" s="56" t="n">
        <f aca="false">A1716+1</f>
        <v>36791</v>
      </c>
      <c r="B1717" s="2"/>
      <c r="C1717" s="56"/>
      <c r="D1717" s="28" t="n">
        <f aca="false">VLOOKUP($A1717,cash,D$4,FALSE())</f>
        <v>5.165</v>
      </c>
      <c r="E1717" s="28"/>
      <c r="G1717" s="73"/>
      <c r="H1717" s="73"/>
      <c r="I1717" s="73"/>
      <c r="J1717" s="73"/>
    </row>
    <row r="1718" customFormat="false" ht="12.75" hidden="false" customHeight="false" outlineLevel="0" collapsed="false">
      <c r="A1718" s="56" t="n">
        <f aca="false">A1717+1</f>
        <v>36792</v>
      </c>
      <c r="B1718" s="2"/>
      <c r="C1718" s="56"/>
      <c r="D1718" s="28" t="n">
        <f aca="false">VLOOKUP($A1718,cash,D$4,FALSE())</f>
        <v>5.165</v>
      </c>
      <c r="E1718" s="28"/>
      <c r="G1718" s="73"/>
      <c r="H1718" s="73"/>
      <c r="I1718" s="73"/>
      <c r="J1718" s="73"/>
    </row>
    <row r="1719" customFormat="false" ht="12.75" hidden="false" customHeight="false" outlineLevel="0" collapsed="false">
      <c r="A1719" s="56" t="n">
        <f aca="false">A1718+1</f>
        <v>36793</v>
      </c>
      <c r="B1719" s="2"/>
      <c r="C1719" s="56"/>
      <c r="D1719" s="28" t="n">
        <f aca="false">VLOOKUP($A1719,cash,D$4,FALSE())</f>
        <v>5.165</v>
      </c>
      <c r="E1719" s="28"/>
      <c r="G1719" s="73"/>
      <c r="H1719" s="73"/>
      <c r="I1719" s="73"/>
      <c r="J1719" s="73"/>
    </row>
    <row r="1720" customFormat="false" ht="12.75" hidden="false" customHeight="false" outlineLevel="0" collapsed="false">
      <c r="A1720" s="56" t="n">
        <f aca="false">A1719+1</f>
        <v>36794</v>
      </c>
      <c r="B1720" s="2"/>
      <c r="C1720" s="56"/>
      <c r="D1720" s="28" t="n">
        <f aca="false">VLOOKUP($A1720,cash,D$4,FALSE())</f>
        <v>5.105</v>
      </c>
      <c r="E1720" s="28"/>
      <c r="G1720" s="73"/>
      <c r="H1720" s="73"/>
      <c r="I1720" s="73"/>
      <c r="J1720" s="73"/>
    </row>
    <row r="1721" customFormat="false" ht="12.75" hidden="false" customHeight="false" outlineLevel="0" collapsed="false">
      <c r="A1721" s="56" t="n">
        <f aca="false">A1720+1</f>
        <v>36795</v>
      </c>
      <c r="B1721" s="2"/>
      <c r="C1721" s="56"/>
      <c r="D1721" s="28" t="n">
        <f aca="false">VLOOKUP($A1721,cash,D$4,FALSE())</f>
        <v>5.275</v>
      </c>
      <c r="E1721" s="28"/>
      <c r="G1721" s="73"/>
      <c r="H1721" s="73"/>
      <c r="I1721" s="73"/>
      <c r="J1721" s="73"/>
    </row>
    <row r="1722" customFormat="false" ht="12.75" hidden="false" customHeight="false" outlineLevel="0" collapsed="false">
      <c r="A1722" s="56" t="n">
        <f aca="false">A1721+1</f>
        <v>36796</v>
      </c>
      <c r="B1722" s="2"/>
      <c r="C1722" s="56"/>
      <c r="D1722" s="28" t="n">
        <f aca="false">VLOOKUP($A1722,cash,D$4,FALSE())</f>
        <v>5.35</v>
      </c>
      <c r="E1722" s="28"/>
      <c r="G1722" s="73"/>
      <c r="H1722" s="73"/>
      <c r="I1722" s="73"/>
      <c r="J1722" s="73"/>
    </row>
    <row r="1723" customFormat="false" ht="12.75" hidden="false" customHeight="false" outlineLevel="0" collapsed="false">
      <c r="A1723" s="56" t="n">
        <f aca="false">A1722+1</f>
        <v>36797</v>
      </c>
      <c r="B1723" s="2"/>
      <c r="C1723" s="56"/>
      <c r="D1723" s="28" t="n">
        <f aca="false">VLOOKUP($A1723,cash,D$4,FALSE())</f>
        <v>5.205</v>
      </c>
      <c r="E1723" s="28"/>
      <c r="G1723" s="73"/>
      <c r="H1723" s="73"/>
      <c r="I1723" s="73"/>
      <c r="J1723" s="73"/>
    </row>
    <row r="1724" customFormat="false" ht="12.75" hidden="false" customHeight="false" outlineLevel="0" collapsed="false">
      <c r="G1724" s="73"/>
      <c r="H1724" s="73"/>
      <c r="I1724" s="73"/>
      <c r="J1724" s="73"/>
    </row>
    <row r="1725" customFormat="false" ht="12.75" hidden="false" customHeight="false" outlineLevel="0" collapsed="false">
      <c r="G1725" s="73"/>
      <c r="H1725" s="73"/>
    </row>
    <row r="1726" customFormat="false" ht="12.75" hidden="false" customHeight="false" outlineLevel="0" collapsed="false">
      <c r="G1726" s="73"/>
      <c r="H1726" s="7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1722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D25" activeCellId="0" sqref="D25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B1" s="0" t="n">
        <f aca="false">SQRT(252)</f>
        <v>15.8745078663875</v>
      </c>
      <c r="D1" s="1" t="str">
        <f aca="false">CONCATENATE(TERM1,PIPE_1)</f>
        <v>CASHEP PERM</v>
      </c>
      <c r="E1" s="1"/>
      <c r="F1" s="1"/>
      <c r="G1" s="1" t="str">
        <f aca="false">CONCATENATE(TERM2,PIPE_2)</f>
        <v>CASHSOCAL</v>
      </c>
    </row>
    <row r="2" customFormat="false" ht="12.75" hidden="false" customHeight="false" outlineLevel="0" collapsed="false">
      <c r="D2" s="1"/>
      <c r="E2" s="1"/>
      <c r="F2" s="1"/>
      <c r="G2" s="1"/>
    </row>
    <row r="3" customFormat="false" ht="12.75" hidden="false" customHeight="false" outlineLevel="0" collapsed="false">
      <c r="D3" s="28" t="n">
        <f aca="false">VLOOKUP(TERM1,PRICEPAGE,2,FALSE())</f>
        <v>4</v>
      </c>
      <c r="E3" s="28" t="n">
        <f aca="false">VLOOKUP(TERM2,PRICEPAGE,2,FALSE())</f>
        <v>4</v>
      </c>
      <c r="F3" s="1"/>
      <c r="G3" s="1"/>
    </row>
    <row r="4" customFormat="false" ht="12.75" hidden="false" customHeight="false" outlineLevel="0" collapsed="false">
      <c r="D4" s="28" t="n">
        <f aca="false">VLOOKUP(D1,OFFSET,3,FALSE())</f>
        <v>6</v>
      </c>
      <c r="E4" s="28" t="n">
        <f aca="false">VLOOKUP(G1,OFFSET,3,FALSE())</f>
        <v>18</v>
      </c>
    </row>
    <row r="5" customFormat="false" ht="12.75" hidden="false" customHeight="false" outlineLevel="0" collapsed="false">
      <c r="D5" s="28"/>
      <c r="E5" s="28"/>
    </row>
    <row r="6" customFormat="false" ht="12.75" hidden="false" customHeight="false" outlineLevel="0" collapsed="false">
      <c r="A6" s="56" t="n">
        <v>35269</v>
      </c>
      <c r="B6" s="2"/>
      <c r="C6" s="56"/>
      <c r="D6" s="28" t="n">
        <f aca="false">VLOOKUP($A6,IF(D$3=2,PRICELOOK2,IF(D$3=3,cash,PRICELOOK)),D$4,FALSE())</f>
        <v>0</v>
      </c>
      <c r="E6" s="28" t="n">
        <f aca="false">VLOOKUP($A6,IF(E$3=2,PRICELOOK2,IF(E$3=3,cash,PRICELOOK)),E$4,FALSE())</f>
        <v>0</v>
      </c>
    </row>
    <row r="7" customFormat="false" ht="12.75" hidden="false" customHeight="false" outlineLevel="0" collapsed="false">
      <c r="A7" s="56" t="n">
        <v>35270</v>
      </c>
      <c r="B7" s="2"/>
      <c r="C7" s="56"/>
      <c r="D7" s="28" t="n">
        <f aca="false">VLOOKUP($A7,IF(D$3=2,PRICELOOK2,IF(D$3=3,cash,PRICELOOK)),D$4,FALSE())</f>
        <v>0</v>
      </c>
      <c r="E7" s="28" t="n">
        <f aca="false">VLOOKUP($A7,IF(E$3=2,PRICELOOK2,IF(E$3=3,cash,PRICELOOK)),E$4,FALSE())</f>
        <v>0</v>
      </c>
    </row>
    <row r="8" customFormat="false" ht="12.75" hidden="false" customHeight="false" outlineLevel="0" collapsed="false">
      <c r="A8" s="56" t="n">
        <v>35271</v>
      </c>
      <c r="B8" s="28" t="n">
        <v>1</v>
      </c>
      <c r="C8" s="56"/>
      <c r="D8" s="28" t="n">
        <f aca="false">VLOOKUP($A8,IF(D$3=2,PRICELOOK2,IF(D$3=3,cash,PRICELOOK)),D$4,FALSE())</f>
        <v>0</v>
      </c>
      <c r="E8" s="28" t="n">
        <f aca="false">VLOOKUP($A8,IF(E$3=2,PRICELOOK2,IF(E$3=3,cash,PRICELOOK)),E$4,FALSE())</f>
        <v>0</v>
      </c>
    </row>
    <row r="9" customFormat="false" ht="12.75" hidden="false" customHeight="false" outlineLevel="0" collapsed="false">
      <c r="A9" s="56"/>
      <c r="B9" s="28"/>
      <c r="C9" s="56" t="n">
        <v>35278</v>
      </c>
      <c r="G9" s="73" t="n">
        <f aca="false">STDEV(G11:G40)*$B$1</f>
        <v>0.677326883705598</v>
      </c>
      <c r="H9" s="73" t="n">
        <f aca="false">STDEV(H11:H40)*$B$1</f>
        <v>0.318705536808091</v>
      </c>
      <c r="I9" s="73" t="n">
        <f aca="false">CORREL(D10:D40,E10:E40)</f>
        <v>0.883914945483939</v>
      </c>
      <c r="J9" s="73" t="n">
        <f aca="false">IF(ISNUMBER(I9),I9,1.1)</f>
        <v>0.883914945483939</v>
      </c>
      <c r="K9" s="75" t="n">
        <f aca="false">MAX(D10:D40)</f>
        <v>2.09</v>
      </c>
      <c r="L9" s="75" t="n">
        <f aca="false">MAX(E10:E40)</f>
        <v>2.065</v>
      </c>
    </row>
    <row r="10" customFormat="false" ht="12.75" hidden="false" customHeight="false" outlineLevel="0" collapsed="false">
      <c r="A10" s="56" t="n">
        <f aca="false">C9</f>
        <v>35278</v>
      </c>
      <c r="B10" s="28"/>
      <c r="C10" s="56"/>
      <c r="D10" s="28" t="n">
        <f aca="false">VLOOKUP($A10,cash,D$4,FALSE())</f>
        <v>2.03</v>
      </c>
      <c r="E10" s="28" t="n">
        <f aca="false">VLOOKUP($A10,cash,E$4,FALSE())</f>
        <v>2.065</v>
      </c>
      <c r="G10" s="73"/>
      <c r="H10" s="73"/>
      <c r="I10" s="73"/>
      <c r="K10" s="75" t="n">
        <f aca="false">MIN(D10:D40)</f>
        <v>1.51</v>
      </c>
      <c r="L10" s="75" t="n">
        <f aca="false">MIN(E10:E40)</f>
        <v>1.7</v>
      </c>
    </row>
    <row r="11" customFormat="false" ht="12.75" hidden="false" customHeight="false" outlineLevel="0" collapsed="false">
      <c r="A11" s="56" t="n">
        <f aca="false">A10+1</f>
        <v>35279</v>
      </c>
      <c r="B11" s="28"/>
      <c r="C11" s="56"/>
      <c r="D11" s="28" t="n">
        <f aca="false">VLOOKUP($A11,cash,D$4,FALSE())</f>
        <v>2.05</v>
      </c>
      <c r="E11" s="28" t="n">
        <f aca="false">VLOOKUP($A11,cash,E$4,FALSE())</f>
        <v>2.05</v>
      </c>
      <c r="G11" s="73" t="n">
        <f aca="false">LN(D11/D10)</f>
        <v>0.00980400009662084</v>
      </c>
      <c r="H11" s="73" t="n">
        <f aca="false">LN(E11/E10)</f>
        <v>-0.00729043326267934</v>
      </c>
      <c r="I11" s="73"/>
      <c r="J11" s="73"/>
      <c r="O11" s="1"/>
    </row>
    <row r="12" customFormat="false" ht="12.75" hidden="false" customHeight="false" outlineLevel="0" collapsed="false">
      <c r="A12" s="56" t="n">
        <f aca="false">A11+1</f>
        <v>35280</v>
      </c>
      <c r="B12" s="28"/>
      <c r="C12" s="56"/>
      <c r="D12" s="28" t="n">
        <f aca="false">VLOOKUP($A12,cash,D$4,FALSE())</f>
        <v>2.05</v>
      </c>
      <c r="E12" s="28" t="n">
        <f aca="false">VLOOKUP($A12,cash,E$4,FALSE())</f>
        <v>2.05</v>
      </c>
      <c r="G12" s="73" t="n">
        <f aca="false">LN(D12/D11)</f>
        <v>0</v>
      </c>
      <c r="H12" s="73" t="n">
        <f aca="false">LN(E12/E11)</f>
        <v>0</v>
      </c>
      <c r="I12" s="73"/>
      <c r="J12" s="73"/>
      <c r="O12" s="1"/>
    </row>
    <row r="13" customFormat="false" ht="12.75" hidden="false" customHeight="false" outlineLevel="0" collapsed="false">
      <c r="A13" s="56" t="n">
        <f aca="false">A12+1</f>
        <v>35281</v>
      </c>
      <c r="B13" s="28"/>
      <c r="C13" s="56"/>
      <c r="D13" s="28" t="n">
        <f aca="false">VLOOKUP($A13,cash,D$4,FALSE())</f>
        <v>2.05</v>
      </c>
      <c r="E13" s="28" t="n">
        <f aca="false">VLOOKUP($A13,cash,E$4,FALSE())</f>
        <v>2.05</v>
      </c>
      <c r="G13" s="73" t="n">
        <f aca="false">LN(D13/D12)</f>
        <v>0</v>
      </c>
      <c r="H13" s="73" t="n">
        <f aca="false">LN(E13/E12)</f>
        <v>0</v>
      </c>
      <c r="I13" s="73"/>
      <c r="J13" s="73"/>
      <c r="O13" s="1"/>
    </row>
    <row r="14" customFormat="false" ht="12.75" hidden="false" customHeight="false" outlineLevel="0" collapsed="false">
      <c r="A14" s="56" t="n">
        <f aca="false">A13+1</f>
        <v>35282</v>
      </c>
      <c r="B14" s="28"/>
      <c r="C14" s="56"/>
      <c r="D14" s="28" t="n">
        <f aca="false">VLOOKUP($A14,cash,D$4,FALSE())</f>
        <v>1.98</v>
      </c>
      <c r="E14" s="28" t="n">
        <f aca="false">VLOOKUP($A14,cash,E$4,FALSE())</f>
        <v>2.05</v>
      </c>
      <c r="G14" s="73" t="n">
        <f aca="false">LN(D14/D13)</f>
        <v>-0.0347429484438729</v>
      </c>
      <c r="H14" s="73" t="n">
        <f aca="false">LN(E14/E13)</f>
        <v>0</v>
      </c>
      <c r="I14" s="73"/>
      <c r="J14" s="73"/>
      <c r="O14" s="1"/>
    </row>
    <row r="15" customFormat="false" ht="12.75" hidden="false" customHeight="false" outlineLevel="0" collapsed="false">
      <c r="A15" s="56" t="n">
        <f aca="false">A14+1</f>
        <v>35283</v>
      </c>
      <c r="B15" s="28"/>
      <c r="C15" s="56"/>
      <c r="D15" s="28" t="n">
        <f aca="false">VLOOKUP($A15,cash,D$4,FALSE())</f>
        <v>2.09</v>
      </c>
      <c r="E15" s="28" t="n">
        <f aca="false">VLOOKUP($A15,cash,E$4,FALSE())</f>
        <v>2.015</v>
      </c>
      <c r="G15" s="73" t="n">
        <f aca="false">LN(D15/D14)</f>
        <v>0.0540672212702758</v>
      </c>
      <c r="H15" s="73" t="n">
        <f aca="false">LN(E15/E14)</f>
        <v>-0.0172205977516704</v>
      </c>
      <c r="I15" s="73"/>
      <c r="J15" s="73"/>
      <c r="O15" s="1"/>
    </row>
    <row r="16" customFormat="false" ht="12.75" hidden="false" customHeight="false" outlineLevel="0" collapsed="false">
      <c r="A16" s="56" t="n">
        <f aca="false">A15+1</f>
        <v>35284</v>
      </c>
      <c r="B16" s="28"/>
      <c r="C16" s="56"/>
      <c r="D16" s="28" t="n">
        <f aca="false">VLOOKUP($A16,cash,D$4,FALSE())</f>
        <v>1.95</v>
      </c>
      <c r="E16" s="28" t="n">
        <f aca="false">VLOOKUP($A16,cash,E$4,FALSE())</f>
        <v>2.015</v>
      </c>
      <c r="G16" s="73" t="n">
        <f aca="false">LN(D16/D15)</f>
        <v>-0.0693346934010641</v>
      </c>
      <c r="H16" s="73" t="n">
        <f aca="false">LN(E16/E15)</f>
        <v>0</v>
      </c>
      <c r="I16" s="73"/>
      <c r="J16" s="73"/>
      <c r="O16" s="1"/>
    </row>
    <row r="17" customFormat="false" ht="12.75" hidden="false" customHeight="false" outlineLevel="0" collapsed="false">
      <c r="A17" s="56" t="n">
        <f aca="false">A16+1</f>
        <v>35285</v>
      </c>
      <c r="B17" s="28"/>
      <c r="C17" s="56"/>
      <c r="D17" s="28" t="n">
        <f aca="false">VLOOKUP($A17,cash,D$4,FALSE())</f>
        <v>1.9</v>
      </c>
      <c r="E17" s="28" t="n">
        <f aca="false">VLOOKUP($A17,cash,E$4,FALSE())</f>
        <v>2.005</v>
      </c>
      <c r="G17" s="73" t="n">
        <f aca="false">LN(D17/D16)</f>
        <v>-0.0259754864032607</v>
      </c>
      <c r="H17" s="73" t="n">
        <f aca="false">LN(E17/E16)</f>
        <v>-0.00497513464011396</v>
      </c>
      <c r="I17" s="73"/>
      <c r="J17" s="73"/>
      <c r="O17" s="1"/>
    </row>
    <row r="18" customFormat="false" ht="12.75" hidden="false" customHeight="false" outlineLevel="0" collapsed="false">
      <c r="A18" s="56" t="n">
        <f aca="false">A17+1</f>
        <v>35286</v>
      </c>
      <c r="B18" s="28"/>
      <c r="C18" s="56"/>
      <c r="D18" s="28" t="n">
        <f aca="false">VLOOKUP($A18,cash,D$4,FALSE())</f>
        <v>1.795</v>
      </c>
      <c r="E18" s="28" t="n">
        <f aca="false">VLOOKUP($A18,cash,E$4,FALSE())</f>
        <v>1.955</v>
      </c>
      <c r="G18" s="73" t="n">
        <f aca="false">LN(D18/D17)</f>
        <v>-0.0568488642321525</v>
      </c>
      <c r="H18" s="73" t="n">
        <f aca="false">LN(E18/E17)</f>
        <v>-0.0252538673212033</v>
      </c>
      <c r="I18" s="73"/>
      <c r="J18" s="73"/>
      <c r="O18" s="1"/>
    </row>
    <row r="19" customFormat="false" ht="12.75" hidden="false" customHeight="false" outlineLevel="0" collapsed="false">
      <c r="A19" s="56" t="n">
        <f aca="false">A18+1</f>
        <v>35287</v>
      </c>
      <c r="B19" s="28"/>
      <c r="C19" s="56"/>
      <c r="D19" s="28" t="n">
        <f aca="false">VLOOKUP($A19,cash,D$4,FALSE())</f>
        <v>1.795</v>
      </c>
      <c r="E19" s="28" t="n">
        <f aca="false">VLOOKUP($A19,cash,E$4,FALSE())</f>
        <v>1.955</v>
      </c>
      <c r="G19" s="73" t="n">
        <f aca="false">LN(D19/D18)</f>
        <v>0</v>
      </c>
      <c r="H19" s="73" t="n">
        <f aca="false">LN(E19/E18)</f>
        <v>0</v>
      </c>
      <c r="I19" s="73"/>
      <c r="J19" s="73"/>
      <c r="O19" s="1"/>
    </row>
    <row r="20" customFormat="false" ht="12.75" hidden="false" customHeight="false" outlineLevel="0" collapsed="false">
      <c r="A20" s="56" t="n">
        <f aca="false">A19+1</f>
        <v>35288</v>
      </c>
      <c r="B20" s="28"/>
      <c r="C20" s="56"/>
      <c r="D20" s="28" t="n">
        <f aca="false">VLOOKUP($A20,cash,D$4,FALSE())</f>
        <v>1.795</v>
      </c>
      <c r="E20" s="28" t="n">
        <f aca="false">VLOOKUP($A20,cash,E$4,FALSE())</f>
        <v>1.955</v>
      </c>
      <c r="G20" s="73" t="n">
        <f aca="false">LN(D20/D19)</f>
        <v>0</v>
      </c>
      <c r="H20" s="73" t="n">
        <f aca="false">LN(E20/E19)</f>
        <v>0</v>
      </c>
      <c r="I20" s="73"/>
      <c r="J20" s="73"/>
      <c r="O20" s="1"/>
    </row>
    <row r="21" customFormat="false" ht="12.75" hidden="false" customHeight="false" outlineLevel="0" collapsed="false">
      <c r="A21" s="56" t="n">
        <f aca="false">A20+1</f>
        <v>35289</v>
      </c>
      <c r="B21" s="28"/>
      <c r="C21" s="56"/>
      <c r="D21" s="28" t="n">
        <f aca="false">VLOOKUP($A21,cash,D$4,FALSE())</f>
        <v>1.94</v>
      </c>
      <c r="E21" s="28" t="n">
        <f aca="false">VLOOKUP($A21,cash,E$4,FALSE())</f>
        <v>2.05</v>
      </c>
      <c r="G21" s="73" t="n">
        <f aca="false">LN(D21/D20)</f>
        <v>0.0776829511349947</v>
      </c>
      <c r="H21" s="73" t="n">
        <f aca="false">LN(E21/E20)</f>
        <v>0.0474495997129876</v>
      </c>
      <c r="I21" s="73"/>
      <c r="J21" s="73"/>
      <c r="O21" s="1"/>
    </row>
    <row r="22" customFormat="false" ht="12.75" hidden="false" customHeight="false" outlineLevel="0" collapsed="false">
      <c r="A22" s="56" t="n">
        <f aca="false">A21+1</f>
        <v>35290</v>
      </c>
      <c r="B22" s="28"/>
      <c r="C22" s="56"/>
      <c r="D22" s="28" t="n">
        <f aca="false">VLOOKUP($A22,cash,D$4,FALSE())</f>
        <v>2.04</v>
      </c>
      <c r="E22" s="28" t="n">
        <f aca="false">VLOOKUP($A22,cash,E$4,FALSE())</f>
        <v>2.05</v>
      </c>
      <c r="G22" s="73" t="n">
        <f aca="false">LN(D22/D21)</f>
        <v>0.0502618347808883</v>
      </c>
      <c r="H22" s="73" t="n">
        <f aca="false">LN(E22/E21)</f>
        <v>0</v>
      </c>
      <c r="I22" s="73"/>
      <c r="J22" s="73"/>
      <c r="O22" s="1"/>
    </row>
    <row r="23" customFormat="false" ht="12.75" hidden="false" customHeight="false" outlineLevel="0" collapsed="false">
      <c r="A23" s="56" t="n">
        <f aca="false">A22+1</f>
        <v>35291</v>
      </c>
      <c r="B23" s="28"/>
      <c r="C23" s="56"/>
      <c r="D23" s="28" t="n">
        <f aca="false">VLOOKUP($A23,cash,D$4,FALSE())</f>
        <v>2.08</v>
      </c>
      <c r="E23" s="28" t="n">
        <f aca="false">VLOOKUP($A23,cash,E$4,FALSE())</f>
        <v>2</v>
      </c>
      <c r="G23" s="73" t="n">
        <f aca="false">LN(D23/D22)</f>
        <v>0.0194180858571015</v>
      </c>
      <c r="H23" s="73" t="n">
        <f aca="false">LN(E23/E22)</f>
        <v>-0.0246926125903714</v>
      </c>
      <c r="I23" s="73"/>
      <c r="J23" s="73"/>
      <c r="O23" s="1"/>
    </row>
    <row r="24" customFormat="false" ht="12.75" hidden="false" customHeight="false" outlineLevel="0" collapsed="false">
      <c r="A24" s="56" t="n">
        <f aca="false">A23+1</f>
        <v>35292</v>
      </c>
      <c r="B24" s="28"/>
      <c r="C24" s="56"/>
      <c r="D24" s="28" t="n">
        <f aca="false">VLOOKUP($A24,cash,D$4,FALSE())</f>
        <v>1.91</v>
      </c>
      <c r="E24" s="28" t="n">
        <f aca="false">VLOOKUP($A24,cash,E$4,FALSE())</f>
        <v>2</v>
      </c>
      <c r="G24" s="73" t="n">
        <f aca="false">LN(D24/D23)</f>
        <v>-0.0852646516546882</v>
      </c>
      <c r="H24" s="73" t="n">
        <f aca="false">LN(E24/E23)</f>
        <v>0</v>
      </c>
      <c r="I24" s="73"/>
      <c r="J24" s="73"/>
      <c r="O24" s="1"/>
    </row>
    <row r="25" customFormat="false" ht="12.75" hidden="false" customHeight="false" outlineLevel="0" collapsed="false">
      <c r="A25" s="56" t="n">
        <f aca="false">A24+1</f>
        <v>35293</v>
      </c>
      <c r="B25" s="28"/>
      <c r="C25" s="56"/>
      <c r="D25" s="28" t="n">
        <f aca="false">VLOOKUP($A25,cash,D$4,FALSE())</f>
        <v>1.835</v>
      </c>
      <c r="E25" s="28" t="n">
        <f aca="false">VLOOKUP($A25,cash,E$4,FALSE())</f>
        <v>1.925</v>
      </c>
      <c r="G25" s="73" t="n">
        <f aca="false">LN(D25/D24)</f>
        <v>-0.0400587605520049</v>
      </c>
      <c r="H25" s="73" t="n">
        <f aca="false">LN(E25/E24)</f>
        <v>-0.0382212128201977</v>
      </c>
      <c r="I25" s="73"/>
      <c r="J25" s="73"/>
      <c r="O25" s="1"/>
    </row>
    <row r="26" customFormat="false" ht="12.75" hidden="false" customHeight="false" outlineLevel="0" collapsed="false">
      <c r="A26" s="56" t="n">
        <f aca="false">A25+1</f>
        <v>35294</v>
      </c>
      <c r="B26" s="28"/>
      <c r="C26" s="56"/>
      <c r="D26" s="28" t="n">
        <f aca="false">VLOOKUP($A26,cash,D$4,FALSE())</f>
        <v>1.835</v>
      </c>
      <c r="E26" s="28" t="n">
        <f aca="false">VLOOKUP($A26,cash,E$4,FALSE())</f>
        <v>1.925</v>
      </c>
      <c r="G26" s="73" t="n">
        <f aca="false">LN(D26/D25)</f>
        <v>0</v>
      </c>
      <c r="H26" s="73" t="n">
        <f aca="false">LN(E26/E25)</f>
        <v>0</v>
      </c>
      <c r="I26" s="73"/>
      <c r="J26" s="73"/>
    </row>
    <row r="27" customFormat="false" ht="12.75" hidden="false" customHeight="false" outlineLevel="0" collapsed="false">
      <c r="A27" s="56" t="n">
        <f aca="false">A26+1</f>
        <v>35295</v>
      </c>
      <c r="B27" s="28"/>
      <c r="C27" s="56"/>
      <c r="D27" s="28" t="n">
        <f aca="false">VLOOKUP($A27,cash,D$4,FALSE())</f>
        <v>1.835</v>
      </c>
      <c r="E27" s="28" t="n">
        <f aca="false">VLOOKUP($A27,cash,E$4,FALSE())</f>
        <v>1.925</v>
      </c>
      <c r="G27" s="73" t="n">
        <f aca="false">LN(D27/D26)</f>
        <v>0</v>
      </c>
      <c r="H27" s="73" t="n">
        <f aca="false">LN(E27/E26)</f>
        <v>0</v>
      </c>
      <c r="I27" s="73"/>
      <c r="J27" s="73"/>
    </row>
    <row r="28" customFormat="false" ht="12.75" hidden="false" customHeight="false" outlineLevel="0" collapsed="false">
      <c r="A28" s="56" t="n">
        <f aca="false">A27+1</f>
        <v>35296</v>
      </c>
      <c r="B28" s="28"/>
      <c r="C28" s="56"/>
      <c r="D28" s="28" t="n">
        <f aca="false">VLOOKUP($A28,cash,D$4,FALSE())</f>
        <v>1.87</v>
      </c>
      <c r="E28" s="28" t="n">
        <f aca="false">VLOOKUP($A28,cash,E$4,FALSE())</f>
        <v>1.895</v>
      </c>
      <c r="G28" s="73" t="n">
        <f aca="false">LN(D28/D27)</f>
        <v>0.0188939493599618</v>
      </c>
      <c r="H28" s="73" t="n">
        <f aca="false">LN(E28/E27)</f>
        <v>-0.0157071292053579</v>
      </c>
      <c r="I28" s="73"/>
      <c r="J28" s="73"/>
    </row>
    <row r="29" customFormat="false" ht="12.75" hidden="false" customHeight="false" outlineLevel="0" collapsed="false">
      <c r="A29" s="56" t="n">
        <f aca="false">A28+1</f>
        <v>35297</v>
      </c>
      <c r="B29" s="28"/>
      <c r="C29" s="56"/>
      <c r="D29" s="28" t="n">
        <f aca="false">VLOOKUP($A29,cash,D$4,FALSE())</f>
        <v>1.875</v>
      </c>
      <c r="E29" s="28" t="n">
        <f aca="false">VLOOKUP($A29,cash,E$4,FALSE())</f>
        <v>1.895</v>
      </c>
      <c r="G29" s="73" t="n">
        <f aca="false">LN(D29/D28)</f>
        <v>0.00267022855587889</v>
      </c>
      <c r="H29" s="73" t="n">
        <f aca="false">LN(E29/E28)</f>
        <v>0</v>
      </c>
      <c r="I29" s="73"/>
      <c r="J29" s="73"/>
    </row>
    <row r="30" customFormat="false" ht="12.75" hidden="false" customHeight="false" outlineLevel="0" collapsed="false">
      <c r="A30" s="56" t="n">
        <f aca="false">A29+1</f>
        <v>35298</v>
      </c>
      <c r="B30" s="28"/>
      <c r="C30" s="56"/>
      <c r="D30" s="28" t="n">
        <f aca="false">VLOOKUP($A30,cash,D$4,FALSE())</f>
        <v>1.85</v>
      </c>
      <c r="E30" s="28" t="n">
        <f aca="false">VLOOKUP($A30,cash,E$4,FALSE())</f>
        <v>1.79</v>
      </c>
      <c r="G30" s="73" t="n">
        <f aca="false">LN(D30/D29)</f>
        <v>-0.0134230203321407</v>
      </c>
      <c r="H30" s="73" t="n">
        <f aca="false">LN(E30/E29)</f>
        <v>-0.057003218681726</v>
      </c>
      <c r="I30" s="73"/>
      <c r="J30" s="73"/>
    </row>
    <row r="31" customFormat="false" ht="12.75" hidden="false" customHeight="false" outlineLevel="0" collapsed="false">
      <c r="A31" s="56" t="n">
        <f aca="false">A30+1</f>
        <v>35299</v>
      </c>
      <c r="B31" s="28"/>
      <c r="C31" s="56"/>
      <c r="D31" s="28" t="n">
        <f aca="false">VLOOKUP($A31,cash,D$4,FALSE())</f>
        <v>1.745</v>
      </c>
      <c r="E31" s="28" t="n">
        <f aca="false">VLOOKUP($A31,cash,E$4,FALSE())</f>
        <v>1.7</v>
      </c>
      <c r="G31" s="73" t="n">
        <f aca="false">LN(D31/D30)</f>
        <v>-0.0584310834358429</v>
      </c>
      <c r="H31" s="73" t="n">
        <f aca="false">LN(E31/E30)</f>
        <v>-0.0515873687904932</v>
      </c>
      <c r="I31" s="73"/>
      <c r="J31" s="73"/>
    </row>
    <row r="32" customFormat="false" ht="12.75" hidden="false" customHeight="false" outlineLevel="0" collapsed="false">
      <c r="A32" s="56" t="n">
        <f aca="false">A31+1</f>
        <v>35300</v>
      </c>
      <c r="B32" s="28"/>
      <c r="C32" s="56"/>
      <c r="D32" s="28" t="n">
        <f aca="false">VLOOKUP($A32,cash,D$4,FALSE())</f>
        <v>1.685</v>
      </c>
      <c r="E32" s="28" t="n">
        <f aca="false">VLOOKUP($A32,cash,E$4,FALSE())</f>
        <v>1.75</v>
      </c>
      <c r="G32" s="73" t="n">
        <f aca="false">LN(D32/D31)</f>
        <v>-0.0349889918500655</v>
      </c>
      <c r="H32" s="73" t="n">
        <f aca="false">LN(E32/E31)</f>
        <v>0.0289875368732524</v>
      </c>
      <c r="I32" s="73"/>
      <c r="J32" s="73"/>
    </row>
    <row r="33" customFormat="false" ht="12.75" hidden="false" customHeight="false" outlineLevel="0" collapsed="false">
      <c r="A33" s="56" t="n">
        <f aca="false">A32+1</f>
        <v>35301</v>
      </c>
      <c r="B33" s="28"/>
      <c r="C33" s="56"/>
      <c r="D33" s="28" t="n">
        <f aca="false">VLOOKUP($A33,cash,D$4,FALSE())</f>
        <v>1.685</v>
      </c>
      <c r="E33" s="28" t="n">
        <f aca="false">VLOOKUP($A33,cash,E$4,FALSE())</f>
        <v>1.75</v>
      </c>
      <c r="G33" s="73" t="n">
        <f aca="false">LN(D33/D32)</f>
        <v>0</v>
      </c>
      <c r="H33" s="73" t="n">
        <f aca="false">LN(E33/E32)</f>
        <v>0</v>
      </c>
      <c r="I33" s="73"/>
      <c r="J33" s="73"/>
    </row>
    <row r="34" customFormat="false" ht="12.75" hidden="false" customHeight="false" outlineLevel="0" collapsed="false">
      <c r="A34" s="56" t="n">
        <f aca="false">A33+1</f>
        <v>35302</v>
      </c>
      <c r="B34" s="28"/>
      <c r="C34" s="56"/>
      <c r="D34" s="28" t="n">
        <f aca="false">VLOOKUP($A34,cash,D$4,FALSE())</f>
        <v>1.685</v>
      </c>
      <c r="E34" s="28" t="n">
        <f aca="false">VLOOKUP($A34,cash,E$4,FALSE())</f>
        <v>1.75</v>
      </c>
      <c r="G34" s="73" t="n">
        <f aca="false">LN(D34/D33)</f>
        <v>0</v>
      </c>
      <c r="H34" s="73" t="n">
        <f aca="false">LN(E34/E33)</f>
        <v>0</v>
      </c>
      <c r="I34" s="73"/>
      <c r="J34" s="73"/>
    </row>
    <row r="35" customFormat="false" ht="12.75" hidden="false" customHeight="false" outlineLevel="0" collapsed="false">
      <c r="A35" s="56" t="n">
        <f aca="false">A34+1</f>
        <v>35303</v>
      </c>
      <c r="B35" s="28"/>
      <c r="C35" s="56"/>
      <c r="D35" s="28" t="n">
        <f aca="false">VLOOKUP($A35,cash,D$4,FALSE())</f>
        <v>1.725</v>
      </c>
      <c r="E35" s="28" t="n">
        <f aca="false">VLOOKUP($A35,cash,E$4,FALSE())</f>
        <v>1.76</v>
      </c>
      <c r="G35" s="73" t="n">
        <f aca="false">LN(D35/D34)</f>
        <v>0.023461486678998</v>
      </c>
      <c r="H35" s="73" t="n">
        <f aca="false">LN(E35/E34)</f>
        <v>0.0056980211146378</v>
      </c>
      <c r="I35" s="73"/>
      <c r="J35" s="73"/>
    </row>
    <row r="36" customFormat="false" ht="12.75" hidden="false" customHeight="false" outlineLevel="0" collapsed="false">
      <c r="A36" s="56" t="n">
        <f aca="false">A35+1</f>
        <v>35304</v>
      </c>
      <c r="B36" s="28"/>
      <c r="C36" s="56"/>
      <c r="D36" s="28" t="n">
        <f aca="false">VLOOKUP($A36,cash,D$4,FALSE())</f>
        <v>1.645</v>
      </c>
      <c r="E36" s="28" t="n">
        <f aca="false">VLOOKUP($A36,cash,E$4,FALSE())</f>
        <v>1.725</v>
      </c>
      <c r="G36" s="73" t="n">
        <f aca="false">LN(D36/D35)</f>
        <v>-0.0474866662659879</v>
      </c>
      <c r="H36" s="73" t="n">
        <f aca="false">LN(E36/E35)</f>
        <v>-0.0200867585667372</v>
      </c>
      <c r="I36" s="73"/>
      <c r="J36" s="73"/>
    </row>
    <row r="37" customFormat="false" ht="12.75" hidden="false" customHeight="false" outlineLevel="0" collapsed="false">
      <c r="A37" s="56" t="n">
        <f aca="false">A36+1</f>
        <v>35305</v>
      </c>
      <c r="B37" s="28"/>
      <c r="C37" s="56"/>
      <c r="D37" s="28" t="n">
        <f aca="false">VLOOKUP($A37,cash,D$4,FALSE())</f>
        <v>1.71</v>
      </c>
      <c r="E37" s="28" t="n">
        <f aca="false">VLOOKUP($A37,cash,E$4,FALSE())</f>
        <v>1.725</v>
      </c>
      <c r="G37" s="73" t="n">
        <f aca="false">LN(D37/D36)</f>
        <v>0.0387529862972332</v>
      </c>
      <c r="H37" s="73" t="n">
        <f aca="false">LN(E37/E36)</f>
        <v>0</v>
      </c>
      <c r="I37" s="73"/>
      <c r="J37" s="73"/>
    </row>
    <row r="38" customFormat="false" ht="12.75" hidden="false" customHeight="false" outlineLevel="0" collapsed="false">
      <c r="A38" s="56" t="n">
        <f aca="false">A37+1</f>
        <v>35306</v>
      </c>
      <c r="B38" s="28"/>
      <c r="C38" s="56"/>
      <c r="D38" s="28" t="n">
        <f aca="false">VLOOKUP($A38,cash,D$4,FALSE())</f>
        <v>1.71</v>
      </c>
      <c r="E38" s="28" t="n">
        <f aca="false">VLOOKUP($A38,cash,E$4,FALSE())</f>
        <v>1.725</v>
      </c>
      <c r="G38" s="73" t="n">
        <f aca="false">LN(D38/D37)</f>
        <v>0</v>
      </c>
      <c r="H38" s="73" t="n">
        <f aca="false">LN(E38/E37)</f>
        <v>0</v>
      </c>
      <c r="I38" s="73"/>
      <c r="J38" s="73"/>
    </row>
    <row r="39" customFormat="false" ht="12.75" hidden="false" customHeight="false" outlineLevel="0" collapsed="false">
      <c r="A39" s="56" t="n">
        <f aca="false">A38+1</f>
        <v>35307</v>
      </c>
      <c r="B39" s="28"/>
      <c r="C39" s="56"/>
      <c r="D39" s="28" t="n">
        <f aca="false">VLOOKUP($A39,cash,D$4,FALSE())</f>
        <v>1.51</v>
      </c>
      <c r="E39" s="28" t="n">
        <f aca="false">VLOOKUP($A39,cash,E$4,FALSE())</f>
        <v>1.725</v>
      </c>
      <c r="G39" s="73" t="n">
        <f aca="false">LN(D39/D38)</f>
        <v>-0.124383719687736</v>
      </c>
      <c r="H39" s="73" t="n">
        <f aca="false">LN(E39/E38)</f>
        <v>0</v>
      </c>
      <c r="I39" s="73"/>
      <c r="J39" s="73"/>
    </row>
    <row r="40" customFormat="false" ht="12.75" hidden="false" customHeight="false" outlineLevel="0" collapsed="false">
      <c r="A40" s="56" t="n">
        <f aca="false">A39+1</f>
        <v>35308</v>
      </c>
      <c r="B40" s="28"/>
      <c r="C40" s="56"/>
      <c r="D40" s="28" t="n">
        <f aca="false">VLOOKUP($A40,cash,D$4,FALSE())</f>
        <v>1.51</v>
      </c>
      <c r="E40" s="28" t="n">
        <f aca="false">VLOOKUP($A40,cash,E$4,FALSE())</f>
        <v>1.725</v>
      </c>
      <c r="G40" s="73" t="n">
        <f aca="false">LN(D40/D39)</f>
        <v>0</v>
      </c>
      <c r="H40" s="73" t="n">
        <f aca="false">LN(E40/E39)</f>
        <v>0</v>
      </c>
      <c r="I40" s="73"/>
      <c r="J40" s="73"/>
    </row>
    <row r="41" customFormat="false" ht="12.75" hidden="false" customHeight="false" outlineLevel="0" collapsed="false">
      <c r="A41" s="56"/>
      <c r="B41" s="28"/>
      <c r="C41" s="56"/>
      <c r="D41" s="28"/>
      <c r="E41" s="28"/>
      <c r="G41" s="80"/>
      <c r="H41" s="80"/>
      <c r="I41" s="80"/>
      <c r="J41" s="80"/>
      <c r="N41" s="1"/>
    </row>
    <row r="42" customFormat="false" ht="12.75" hidden="false" customHeight="false" outlineLevel="0" collapsed="false">
      <c r="A42" s="56"/>
      <c r="B42" s="28"/>
      <c r="C42" s="56" t="n">
        <v>35309</v>
      </c>
      <c r="G42" s="73" t="n">
        <f aca="false">STDEV(G44:G72)*$B$1</f>
        <v>0.380475100523814</v>
      </c>
      <c r="H42" s="73" t="n">
        <f aca="false">STDEV(H44:H72)*$B$1</f>
        <v>0.495570232188853</v>
      </c>
      <c r="I42" s="73" t="n">
        <f aca="false">CORREL(D43:D72,E43:E72)</f>
        <v>0.730315152320765</v>
      </c>
      <c r="J42" s="73" t="n">
        <f aca="false">IF(ISNUMBER(I42),I42,1.1)</f>
        <v>0.730315152320765</v>
      </c>
      <c r="K42" s="75" t="n">
        <f aca="false">MAX(D43:D74)</f>
        <v>1.725</v>
      </c>
      <c r="L42" s="75" t="n">
        <f aca="false">MAX(E43:E74)</f>
        <v>1.825</v>
      </c>
    </row>
    <row r="43" customFormat="false" ht="12.75" hidden="false" customHeight="false" outlineLevel="0" collapsed="false">
      <c r="A43" s="56" t="n">
        <f aca="false">C42</f>
        <v>35309</v>
      </c>
      <c r="B43" s="28"/>
      <c r="C43" s="56"/>
      <c r="D43" s="28" t="n">
        <f aca="false">VLOOKUP($A43,cash,D$4,FALSE())</f>
        <v>1.51</v>
      </c>
      <c r="E43" s="28" t="n">
        <f aca="false">VLOOKUP($A43,cash,E$4,FALSE())</f>
        <v>1.725</v>
      </c>
      <c r="G43" s="73"/>
      <c r="H43" s="73"/>
      <c r="I43" s="73"/>
      <c r="K43" s="75" t="n">
        <f aca="false">MIN(D43:D74)</f>
        <v>1.5</v>
      </c>
      <c r="L43" s="75" t="n">
        <f aca="false">MIN(E43:E74)</f>
        <v>1.57</v>
      </c>
    </row>
    <row r="44" customFormat="false" ht="12.75" hidden="false" customHeight="false" outlineLevel="0" collapsed="false">
      <c r="A44" s="56" t="n">
        <f aca="false">A43+1</f>
        <v>35310</v>
      </c>
      <c r="B44" s="28"/>
      <c r="C44" s="56"/>
      <c r="D44" s="28" t="n">
        <f aca="false">VLOOKUP($A44,cash,D$4,FALSE())</f>
        <v>1.51</v>
      </c>
      <c r="E44" s="28" t="n">
        <f aca="false">VLOOKUP($A44,cash,E$4,FALSE())</f>
        <v>1.725</v>
      </c>
      <c r="G44" s="73" t="n">
        <f aca="false">LN(D44/D43)</f>
        <v>0</v>
      </c>
      <c r="H44" s="73" t="n">
        <f aca="false">LN(E44/E43)</f>
        <v>0</v>
      </c>
      <c r="I44" s="73"/>
      <c r="J44" s="73"/>
    </row>
    <row r="45" customFormat="false" ht="12.75" hidden="false" customHeight="false" outlineLevel="0" collapsed="false">
      <c r="A45" s="56" t="n">
        <f aca="false">A44+1</f>
        <v>35311</v>
      </c>
      <c r="B45" s="28"/>
      <c r="C45" s="56"/>
      <c r="D45" s="28" t="n">
        <f aca="false">VLOOKUP($A45,cash,D$4,FALSE())</f>
        <v>1.57</v>
      </c>
      <c r="E45" s="28" t="n">
        <f aca="false">VLOOKUP($A45,cash,E$4,FALSE())</f>
        <v>1.68</v>
      </c>
      <c r="G45" s="73" t="n">
        <f aca="false">LN(D45/D44)</f>
        <v>0.0389659685333837</v>
      </c>
      <c r="H45" s="73" t="n">
        <f aca="false">LN(E45/E44)</f>
        <v>-0.0264332570681556</v>
      </c>
      <c r="I45" s="73"/>
      <c r="J45" s="73"/>
    </row>
    <row r="46" customFormat="false" ht="12.75" hidden="false" customHeight="false" outlineLevel="0" collapsed="false">
      <c r="A46" s="56" t="n">
        <f aca="false">A45+1</f>
        <v>35312</v>
      </c>
      <c r="B46" s="28"/>
      <c r="C46" s="56"/>
      <c r="D46" s="28" t="n">
        <f aca="false">VLOOKUP($A46,cash,D$4,FALSE())</f>
        <v>1.525</v>
      </c>
      <c r="E46" s="28" t="n">
        <f aca="false">VLOOKUP($A46,cash,E$4,FALSE())</f>
        <v>1.67</v>
      </c>
      <c r="G46" s="73" t="n">
        <f aca="false">LN(D46/D45)</f>
        <v>-0.0290812093008419</v>
      </c>
      <c r="H46" s="73" t="n">
        <f aca="false">LN(E46/E45)</f>
        <v>-0.0059701669865038</v>
      </c>
      <c r="I46" s="73"/>
      <c r="J46" s="73"/>
    </row>
    <row r="47" customFormat="false" ht="12.75" hidden="false" customHeight="false" outlineLevel="0" collapsed="false">
      <c r="A47" s="56" t="n">
        <f aca="false">A46+1</f>
        <v>35313</v>
      </c>
      <c r="B47" s="28"/>
      <c r="C47" s="56"/>
      <c r="D47" s="28" t="n">
        <f aca="false">VLOOKUP($A47,cash,D$4,FALSE())</f>
        <v>1.56</v>
      </c>
      <c r="E47" s="28" t="n">
        <f aca="false">VLOOKUP($A47,cash,E$4,FALSE())</f>
        <v>1.57</v>
      </c>
      <c r="G47" s="73" t="n">
        <f aca="false">LN(D47/D46)</f>
        <v>0.0226914112020709</v>
      </c>
      <c r="H47" s="73" t="n">
        <f aca="false">LN(E47/E46)</f>
        <v>-0.061748007068447</v>
      </c>
      <c r="I47" s="73"/>
      <c r="J47" s="73"/>
    </row>
    <row r="48" customFormat="false" ht="12.75" hidden="false" customHeight="false" outlineLevel="0" collapsed="false">
      <c r="A48" s="56" t="n">
        <f aca="false">A47+1</f>
        <v>35314</v>
      </c>
      <c r="B48" s="28"/>
      <c r="C48" s="56"/>
      <c r="D48" s="28" t="n">
        <f aca="false">VLOOKUP($A48,cash,D$4,FALSE())</f>
        <v>1.5</v>
      </c>
      <c r="E48" s="28" t="n">
        <f aca="false">VLOOKUP($A48,cash,E$4,FALSE())</f>
        <v>1.57</v>
      </c>
      <c r="G48" s="73" t="n">
        <f aca="false">LN(D48/D47)</f>
        <v>-0.0392207131532814</v>
      </c>
      <c r="H48" s="73" t="n">
        <f aca="false">LN(E48/E47)</f>
        <v>0</v>
      </c>
      <c r="I48" s="73"/>
      <c r="J48" s="73"/>
    </row>
    <row r="49" customFormat="false" ht="12.75" hidden="false" customHeight="false" outlineLevel="0" collapsed="false">
      <c r="A49" s="56" t="n">
        <f aca="false">A48+1</f>
        <v>35315</v>
      </c>
      <c r="B49" s="28"/>
      <c r="C49" s="56"/>
      <c r="D49" s="28" t="n">
        <f aca="false">VLOOKUP($A49,cash,D$4,FALSE())</f>
        <v>1.5</v>
      </c>
      <c r="E49" s="28" t="n">
        <f aca="false">VLOOKUP($A49,cash,E$4,FALSE())</f>
        <v>1.57</v>
      </c>
      <c r="G49" s="73" t="n">
        <f aca="false">LN(D49/D48)</f>
        <v>0</v>
      </c>
      <c r="H49" s="73" t="n">
        <f aca="false">LN(E49/E48)</f>
        <v>0</v>
      </c>
      <c r="I49" s="73"/>
      <c r="J49" s="73"/>
    </row>
    <row r="50" customFormat="false" ht="12.75" hidden="false" customHeight="false" outlineLevel="0" collapsed="false">
      <c r="A50" s="56" t="n">
        <f aca="false">A49+1</f>
        <v>35316</v>
      </c>
      <c r="B50" s="28"/>
      <c r="C50" s="56"/>
      <c r="D50" s="28" t="n">
        <f aca="false">VLOOKUP($A50,cash,D$4,FALSE())</f>
        <v>1.5</v>
      </c>
      <c r="E50" s="28" t="n">
        <f aca="false">VLOOKUP($A50,cash,E$4,FALSE())</f>
        <v>1.57</v>
      </c>
      <c r="G50" s="73" t="n">
        <f aca="false">LN(D50/D49)</f>
        <v>0</v>
      </c>
      <c r="H50" s="73" t="n">
        <f aca="false">LN(E50/E49)</f>
        <v>0</v>
      </c>
      <c r="I50" s="73"/>
      <c r="J50" s="73"/>
    </row>
    <row r="51" customFormat="false" ht="12.75" hidden="false" customHeight="false" outlineLevel="0" collapsed="false">
      <c r="A51" s="56" t="n">
        <f aca="false">A50+1</f>
        <v>35317</v>
      </c>
      <c r="B51" s="28"/>
      <c r="C51" s="56"/>
      <c r="D51" s="28" t="n">
        <f aca="false">VLOOKUP($A51,cash,D$4,FALSE())</f>
        <v>1.575</v>
      </c>
      <c r="E51" s="28" t="n">
        <f aca="false">VLOOKUP($A51,cash,E$4,FALSE())</f>
        <v>1.745</v>
      </c>
      <c r="G51" s="73" t="n">
        <f aca="false">LN(D51/D50)</f>
        <v>0.0487901641694321</v>
      </c>
      <c r="H51" s="73" t="n">
        <f aca="false">LN(E51/E50)</f>
        <v>0.105678936294174</v>
      </c>
      <c r="I51" s="73"/>
      <c r="J51" s="73"/>
    </row>
    <row r="52" customFormat="false" ht="12.75" hidden="false" customHeight="false" outlineLevel="0" collapsed="false">
      <c r="A52" s="56" t="n">
        <f aca="false">A51+1</f>
        <v>35318</v>
      </c>
      <c r="B52" s="28"/>
      <c r="C52" s="56"/>
      <c r="D52" s="28" t="n">
        <f aca="false">VLOOKUP($A52,cash,D$4,FALSE())</f>
        <v>1.595</v>
      </c>
      <c r="E52" s="28" t="n">
        <f aca="false">VLOOKUP($A52,cash,E$4,FALSE())</f>
        <v>1.745</v>
      </c>
      <c r="G52" s="73" t="n">
        <f aca="false">LN(D52/D51)</f>
        <v>0.0126184639592115</v>
      </c>
      <c r="H52" s="73" t="n">
        <f aca="false">LN(E52/E51)</f>
        <v>0</v>
      </c>
      <c r="I52" s="73"/>
      <c r="J52" s="73"/>
    </row>
    <row r="53" customFormat="false" ht="12.75" hidden="false" customHeight="false" outlineLevel="0" collapsed="false">
      <c r="A53" s="56" t="n">
        <f aca="false">A52+1</f>
        <v>35319</v>
      </c>
      <c r="B53" s="28"/>
      <c r="C53" s="56"/>
      <c r="D53" s="28" t="n">
        <f aca="false">VLOOKUP($A53,cash,D$4,FALSE())</f>
        <v>1.645</v>
      </c>
      <c r="E53" s="28" t="n">
        <f aca="false">VLOOKUP($A53,cash,E$4,FALSE())</f>
        <v>1.745</v>
      </c>
      <c r="G53" s="73" t="n">
        <f aca="false">LN(D53/D52)</f>
        <v>0.0308666479805273</v>
      </c>
      <c r="H53" s="73" t="n">
        <f aca="false">LN(E53/E52)</f>
        <v>0</v>
      </c>
      <c r="I53" s="73"/>
      <c r="J53" s="73"/>
    </row>
    <row r="54" customFormat="false" ht="12.75" hidden="false" customHeight="false" outlineLevel="0" collapsed="false">
      <c r="A54" s="56" t="n">
        <f aca="false">A53+1</f>
        <v>35320</v>
      </c>
      <c r="B54" s="28"/>
      <c r="C54" s="56"/>
      <c r="D54" s="28" t="n">
        <f aca="false">VLOOKUP($A54,cash,D$4,FALSE())</f>
        <v>1.645</v>
      </c>
      <c r="E54" s="28" t="n">
        <f aca="false">VLOOKUP($A54,cash,E$4,FALSE())</f>
        <v>1.73</v>
      </c>
      <c r="G54" s="73" t="n">
        <f aca="false">LN(D54/D53)</f>
        <v>0</v>
      </c>
      <c r="H54" s="73" t="n">
        <f aca="false">LN(E54/E53)</f>
        <v>-0.008633147144703</v>
      </c>
      <c r="I54" s="73"/>
      <c r="J54" s="73"/>
    </row>
    <row r="55" customFormat="false" ht="12.75" hidden="false" customHeight="false" outlineLevel="0" collapsed="false">
      <c r="A55" s="56" t="n">
        <f aca="false">A54+1</f>
        <v>35321</v>
      </c>
      <c r="B55" s="28"/>
      <c r="C55" s="56"/>
      <c r="D55" s="28" t="n">
        <f aca="false">VLOOKUP($A55,cash,D$4,FALSE())</f>
        <v>1.58</v>
      </c>
      <c r="E55" s="28" t="n">
        <f aca="false">VLOOKUP($A55,cash,E$4,FALSE())</f>
        <v>1.71</v>
      </c>
      <c r="G55" s="73" t="n">
        <f aca="false">LN(D55/D54)</f>
        <v>-0.0403155371784598</v>
      </c>
      <c r="H55" s="73" t="n">
        <f aca="false">LN(E55/E54)</f>
        <v>-0.0116280379951191</v>
      </c>
      <c r="I55" s="73"/>
      <c r="J55" s="73"/>
    </row>
    <row r="56" customFormat="false" ht="12.75" hidden="false" customHeight="false" outlineLevel="0" collapsed="false">
      <c r="A56" s="56" t="n">
        <f aca="false">A55+1</f>
        <v>35322</v>
      </c>
      <c r="B56" s="28"/>
      <c r="C56" s="56"/>
      <c r="D56" s="28" t="n">
        <f aca="false">VLOOKUP($A56,cash,D$4,FALSE())</f>
        <v>1.58</v>
      </c>
      <c r="E56" s="28" t="n">
        <f aca="false">VLOOKUP($A56,cash,E$4,FALSE())</f>
        <v>1.71</v>
      </c>
      <c r="G56" s="73" t="n">
        <f aca="false">LN(D56/D55)</f>
        <v>0</v>
      </c>
      <c r="H56" s="73" t="n">
        <f aca="false">LN(E56/E55)</f>
        <v>0</v>
      </c>
      <c r="I56" s="73"/>
      <c r="J56" s="73"/>
    </row>
    <row r="57" customFormat="false" ht="12.75" hidden="false" customHeight="false" outlineLevel="0" collapsed="false">
      <c r="A57" s="56" t="n">
        <f aca="false">A56+1</f>
        <v>35323</v>
      </c>
      <c r="B57" s="28"/>
      <c r="C57" s="56"/>
      <c r="D57" s="28" t="n">
        <f aca="false">VLOOKUP($A57,cash,D$4,FALSE())</f>
        <v>1.58</v>
      </c>
      <c r="E57" s="28" t="n">
        <f aca="false">VLOOKUP($A57,cash,E$4,FALSE())</f>
        <v>1.71</v>
      </c>
      <c r="G57" s="73" t="n">
        <f aca="false">LN(D57/D56)</f>
        <v>0</v>
      </c>
      <c r="H57" s="73" t="n">
        <f aca="false">LN(E57/E56)</f>
        <v>0</v>
      </c>
      <c r="I57" s="73"/>
      <c r="J57" s="73"/>
    </row>
    <row r="58" customFormat="false" ht="12.75" hidden="false" customHeight="false" outlineLevel="0" collapsed="false">
      <c r="A58" s="56" t="n">
        <f aca="false">A57+1</f>
        <v>35324</v>
      </c>
      <c r="B58" s="28"/>
      <c r="C58" s="56"/>
      <c r="D58" s="28" t="n">
        <f aca="false">VLOOKUP($A58,cash,D$4,FALSE())</f>
        <v>1.615</v>
      </c>
      <c r="E58" s="28" t="n">
        <f aca="false">VLOOKUP($A58,cash,E$4,FALSE())</f>
        <v>1.715</v>
      </c>
      <c r="G58" s="73" t="n">
        <f aca="false">LN(D58/D57)</f>
        <v>0.0219101096357443</v>
      </c>
      <c r="H58" s="73" t="n">
        <f aca="false">LN(E58/E57)</f>
        <v>0.00291971010333485</v>
      </c>
      <c r="I58" s="73"/>
      <c r="J58" s="73"/>
    </row>
    <row r="59" customFormat="false" ht="12.75" hidden="false" customHeight="false" outlineLevel="0" collapsed="false">
      <c r="A59" s="56" t="n">
        <f aca="false">A58+1</f>
        <v>35325</v>
      </c>
      <c r="B59" s="28"/>
      <c r="C59" s="56"/>
      <c r="D59" s="28" t="n">
        <f aca="false">VLOOKUP($A59,cash,D$4,FALSE())</f>
        <v>1.66</v>
      </c>
      <c r="E59" s="28" t="n">
        <f aca="false">VLOOKUP($A59,cash,E$4,FALSE())</f>
        <v>1.735</v>
      </c>
      <c r="G59" s="73" t="n">
        <f aca="false">LN(D59/D58)</f>
        <v>0.0274826456938319</v>
      </c>
      <c r="H59" s="73" t="n">
        <f aca="false">LN(E59/E58)</f>
        <v>0.0115943327809192</v>
      </c>
      <c r="I59" s="73"/>
      <c r="J59" s="73"/>
    </row>
    <row r="60" customFormat="false" ht="12.75" hidden="false" customHeight="false" outlineLevel="0" collapsed="false">
      <c r="A60" s="56" t="n">
        <f aca="false">A59+1</f>
        <v>35326</v>
      </c>
      <c r="B60" s="28"/>
      <c r="C60" s="56"/>
      <c r="D60" s="28" t="n">
        <f aca="false">VLOOKUP($A60,cash,D$4,FALSE())</f>
        <v>1.615</v>
      </c>
      <c r="E60" s="28" t="n">
        <f aca="false">VLOOKUP($A60,cash,E$4,FALSE())</f>
        <v>1.71</v>
      </c>
      <c r="G60" s="73" t="n">
        <f aca="false">LN(D60/D59)</f>
        <v>-0.027482645693832</v>
      </c>
      <c r="H60" s="73" t="n">
        <f aca="false">LN(E60/E59)</f>
        <v>-0.0145140428842541</v>
      </c>
      <c r="I60" s="73"/>
      <c r="J60" s="73"/>
    </row>
    <row r="61" customFormat="false" ht="12.75" hidden="false" customHeight="false" outlineLevel="0" collapsed="false">
      <c r="A61" s="56" t="n">
        <f aca="false">A60+1</f>
        <v>35327</v>
      </c>
      <c r="B61" s="28"/>
      <c r="C61" s="56"/>
      <c r="D61" s="28" t="n">
        <f aca="false">VLOOKUP($A61,cash,D$4,FALSE())</f>
        <v>1.61</v>
      </c>
      <c r="E61" s="28" t="n">
        <f aca="false">VLOOKUP($A61,cash,E$4,FALSE())</f>
        <v>1.745</v>
      </c>
      <c r="G61" s="73" t="n">
        <f aca="false">LN(D61/D60)</f>
        <v>-0.00310077767824816</v>
      </c>
      <c r="H61" s="73" t="n">
        <f aca="false">LN(E61/E60)</f>
        <v>0.0202611851398221</v>
      </c>
      <c r="I61" s="73"/>
      <c r="J61" s="73"/>
    </row>
    <row r="62" customFormat="false" ht="12.75" hidden="false" customHeight="false" outlineLevel="0" collapsed="false">
      <c r="A62" s="56" t="n">
        <f aca="false">A61+1</f>
        <v>35328</v>
      </c>
      <c r="B62" s="28"/>
      <c r="C62" s="56"/>
      <c r="D62" s="28" t="n">
        <f aca="false">VLOOKUP($A62,cash,D$4,FALSE())</f>
        <v>1.63</v>
      </c>
      <c r="E62" s="28" t="n">
        <f aca="false">VLOOKUP($A62,cash,E$4,FALSE())</f>
        <v>1.765</v>
      </c>
      <c r="G62" s="73" t="n">
        <f aca="false">LN(D62/D61)</f>
        <v>0.0123458358222991</v>
      </c>
      <c r="H62" s="73" t="n">
        <f aca="false">LN(E62/E61)</f>
        <v>0.0113961347308696</v>
      </c>
      <c r="I62" s="73"/>
      <c r="J62" s="73"/>
    </row>
    <row r="63" customFormat="false" ht="12.75" hidden="false" customHeight="false" outlineLevel="0" collapsed="false">
      <c r="A63" s="56" t="n">
        <f aca="false">A62+1</f>
        <v>35329</v>
      </c>
      <c r="B63" s="28"/>
      <c r="C63" s="56"/>
      <c r="D63" s="28" t="n">
        <f aca="false">VLOOKUP($A63,cash,D$4,FALSE())</f>
        <v>1.63</v>
      </c>
      <c r="E63" s="28" t="n">
        <f aca="false">VLOOKUP($A63,cash,E$4,FALSE())</f>
        <v>1.765</v>
      </c>
      <c r="G63" s="73" t="n">
        <f aca="false">LN(D63/D62)</f>
        <v>0</v>
      </c>
      <c r="H63" s="73" t="n">
        <f aca="false">LN(E63/E62)</f>
        <v>0</v>
      </c>
      <c r="I63" s="73"/>
      <c r="J63" s="73"/>
    </row>
    <row r="64" customFormat="false" ht="12.75" hidden="false" customHeight="false" outlineLevel="0" collapsed="false">
      <c r="A64" s="56" t="n">
        <f aca="false">A63+1</f>
        <v>35330</v>
      </c>
      <c r="B64" s="28"/>
      <c r="C64" s="56"/>
      <c r="D64" s="28" t="n">
        <f aca="false">VLOOKUP($A64,cash,D$4,FALSE())</f>
        <v>1.63</v>
      </c>
      <c r="E64" s="28" t="n">
        <f aca="false">VLOOKUP($A64,cash,E$4,FALSE())</f>
        <v>1.765</v>
      </c>
      <c r="G64" s="73" t="n">
        <f aca="false">LN(D64/D63)</f>
        <v>0</v>
      </c>
      <c r="H64" s="73" t="n">
        <f aca="false">LN(E64/E63)</f>
        <v>0</v>
      </c>
      <c r="I64" s="73"/>
      <c r="J64" s="73"/>
    </row>
    <row r="65" customFormat="false" ht="12.75" hidden="false" customHeight="false" outlineLevel="0" collapsed="false">
      <c r="A65" s="56" t="n">
        <f aca="false">A64+1</f>
        <v>35331</v>
      </c>
      <c r="B65" s="28"/>
      <c r="C65" s="56"/>
      <c r="D65" s="28" t="n">
        <f aca="false">VLOOKUP($A65,cash,D$4,FALSE())</f>
        <v>1.645</v>
      </c>
      <c r="E65" s="28" t="n">
        <f aca="false">VLOOKUP($A65,cash,E$4,FALSE())</f>
        <v>1.765</v>
      </c>
      <c r="G65" s="73" t="n">
        <f aca="false">LN(D65/D64)</f>
        <v>0.00916036939866442</v>
      </c>
      <c r="H65" s="73" t="n">
        <f aca="false">LN(E65/E64)</f>
        <v>0</v>
      </c>
      <c r="I65" s="73"/>
      <c r="J65" s="73"/>
    </row>
    <row r="66" customFormat="false" ht="12.75" hidden="false" customHeight="false" outlineLevel="0" collapsed="false">
      <c r="A66" s="56" t="n">
        <f aca="false">A65+1</f>
        <v>35332</v>
      </c>
      <c r="B66" s="28"/>
      <c r="C66" s="56"/>
      <c r="D66" s="28" t="n">
        <f aca="false">VLOOKUP($A66,cash,D$4,FALSE())</f>
        <v>1.72</v>
      </c>
      <c r="E66" s="28" t="n">
        <f aca="false">VLOOKUP($A66,cash,E$4,FALSE())</f>
        <v>1.78</v>
      </c>
      <c r="G66" s="73" t="n">
        <f aca="false">LN(D66/D65)</f>
        <v>0.0445839066080264</v>
      </c>
      <c r="H66" s="73" t="n">
        <f aca="false">LN(E66/E65)</f>
        <v>0.00846267391873373</v>
      </c>
      <c r="I66" s="73"/>
      <c r="J66" s="73"/>
    </row>
    <row r="67" customFormat="false" ht="12.75" hidden="false" customHeight="false" outlineLevel="0" collapsed="false">
      <c r="A67" s="56" t="n">
        <f aca="false">A66+1</f>
        <v>35333</v>
      </c>
      <c r="B67" s="28"/>
      <c r="C67" s="56"/>
      <c r="D67" s="28" t="n">
        <f aca="false">VLOOKUP($A67,cash,D$4,FALSE())</f>
        <v>1.7</v>
      </c>
      <c r="E67" s="28" t="n">
        <f aca="false">VLOOKUP($A67,cash,E$4,FALSE())</f>
        <v>1.825</v>
      </c>
      <c r="G67" s="73" t="n">
        <f aca="false">LN(D67/D66)</f>
        <v>-0.0116960397631913</v>
      </c>
      <c r="H67" s="73" t="n">
        <f aca="false">LN(E67/E66)</f>
        <v>0.0249666227304609</v>
      </c>
      <c r="I67" s="73"/>
      <c r="J67" s="73"/>
    </row>
    <row r="68" customFormat="false" ht="12.75" hidden="false" customHeight="false" outlineLevel="0" collapsed="false">
      <c r="A68" s="56" t="n">
        <f aca="false">A67+1</f>
        <v>35334</v>
      </c>
      <c r="B68" s="28"/>
      <c r="C68" s="56"/>
      <c r="D68" s="28" t="n">
        <f aca="false">VLOOKUP($A68,cash,D$4,FALSE())</f>
        <v>1.67</v>
      </c>
      <c r="E68" s="28" t="n">
        <f aca="false">VLOOKUP($A68,cash,E$4,FALSE())</f>
        <v>1.71</v>
      </c>
      <c r="G68" s="73" t="n">
        <f aca="false">LN(D68/D67)</f>
        <v>-0.0178046246335067</v>
      </c>
      <c r="H68" s="73" t="n">
        <f aca="false">LN(E68/E67)</f>
        <v>-0.0650866165198863</v>
      </c>
      <c r="I68" s="73"/>
      <c r="J68" s="73"/>
    </row>
    <row r="69" customFormat="false" ht="12.75" hidden="false" customHeight="false" outlineLevel="0" collapsed="false">
      <c r="A69" s="56" t="n">
        <f aca="false">A68+1</f>
        <v>35335</v>
      </c>
      <c r="B69" s="28"/>
      <c r="C69" s="56"/>
      <c r="D69" s="28" t="n">
        <f aca="false">VLOOKUP($A69,cash,D$4,FALSE())</f>
        <v>1.645</v>
      </c>
      <c r="E69" s="28" t="n">
        <f aca="false">VLOOKUP($A69,cash,E$4,FALSE())</f>
        <v>1.825</v>
      </c>
      <c r="G69" s="73" t="n">
        <f aca="false">LN(D69/D68)</f>
        <v>-0.0150832422113285</v>
      </c>
      <c r="H69" s="73" t="n">
        <f aca="false">LN(E69/E68)</f>
        <v>0.0650866165198863</v>
      </c>
      <c r="I69" s="73"/>
      <c r="J69" s="73"/>
    </row>
    <row r="70" customFormat="false" ht="12.75" hidden="false" customHeight="false" outlineLevel="0" collapsed="false">
      <c r="A70" s="56" t="n">
        <f aca="false">A69+1</f>
        <v>35336</v>
      </c>
      <c r="B70" s="28"/>
      <c r="C70" s="56"/>
      <c r="D70" s="28" t="n">
        <f aca="false">VLOOKUP($A70,cash,D$4,FALSE())</f>
        <v>1.645</v>
      </c>
      <c r="E70" s="28" t="n">
        <f aca="false">VLOOKUP($A70,cash,E$4,FALSE())</f>
        <v>1.825</v>
      </c>
      <c r="G70" s="73" t="n">
        <f aca="false">LN(D70/D69)</f>
        <v>0</v>
      </c>
      <c r="H70" s="73" t="n">
        <f aca="false">LN(E70/E69)</f>
        <v>0</v>
      </c>
      <c r="I70" s="73"/>
      <c r="J70" s="73"/>
    </row>
    <row r="71" customFormat="false" ht="12.75" hidden="false" customHeight="false" outlineLevel="0" collapsed="false">
      <c r="A71" s="56" t="n">
        <f aca="false">A70+1</f>
        <v>35337</v>
      </c>
      <c r="B71" s="28"/>
      <c r="C71" s="56"/>
      <c r="D71" s="28" t="n">
        <f aca="false">VLOOKUP($A71,cash,D$4,FALSE())</f>
        <v>1.645</v>
      </c>
      <c r="E71" s="28" t="n">
        <f aca="false">VLOOKUP($A71,cash,E$4,FALSE())</f>
        <v>1.825</v>
      </c>
      <c r="G71" s="73" t="n">
        <f aca="false">LN(D71/D70)</f>
        <v>0</v>
      </c>
      <c r="H71" s="73" t="n">
        <f aca="false">LN(E71/E70)</f>
        <v>0</v>
      </c>
      <c r="I71" s="73"/>
      <c r="J71" s="73"/>
    </row>
    <row r="72" customFormat="false" ht="12.75" hidden="false" customHeight="false" outlineLevel="0" collapsed="false">
      <c r="A72" s="56" t="n">
        <f aca="false">A71+1</f>
        <v>35338</v>
      </c>
      <c r="B72" s="28"/>
      <c r="C72" s="56"/>
      <c r="D72" s="28" t="n">
        <f aca="false">VLOOKUP($A72,cash,D$4,FALSE())</f>
        <v>1.725</v>
      </c>
      <c r="E72" s="28" t="n">
        <f aca="false">VLOOKUP($A72,cash,E$4,FALSE())</f>
        <v>1.76</v>
      </c>
      <c r="G72" s="73" t="n">
        <f aca="false">LN(D72/D71)</f>
        <v>0.0474866662659879</v>
      </c>
      <c r="H72" s="73" t="n">
        <f aca="false">LN(E72/E71)</f>
        <v>-0.0362661779843944</v>
      </c>
      <c r="I72" s="73"/>
      <c r="J72" s="73"/>
    </row>
    <row r="73" customFormat="false" ht="12.75" hidden="false" customHeight="false" outlineLevel="0" collapsed="false">
      <c r="A73" s="56"/>
      <c r="B73" s="28"/>
      <c r="C73" s="56"/>
      <c r="D73" s="28"/>
      <c r="E73" s="28"/>
      <c r="G73" s="73"/>
      <c r="H73" s="73"/>
      <c r="I73" s="73"/>
      <c r="J73" s="73"/>
    </row>
    <row r="74" customFormat="false" ht="12.75" hidden="false" customHeight="false" outlineLevel="0" collapsed="false">
      <c r="A74" s="56"/>
      <c r="B74" s="28"/>
      <c r="C74" s="56" t="n">
        <v>35339</v>
      </c>
      <c r="G74" s="73" t="n">
        <f aca="false">STDEV(G76:G105)*$B$1</f>
        <v>0.82289325317318</v>
      </c>
      <c r="H74" s="73" t="n">
        <f aca="false">STDEV(H76:H105)*$B$1</f>
        <v>0.524337026942351</v>
      </c>
      <c r="I74" s="73" t="n">
        <f aca="false">CORREL(D75:D105,E75:E105)</f>
        <v>0.938590456932786</v>
      </c>
      <c r="J74" s="73" t="n">
        <f aca="false">IF(ISNUMBER(I74),I74,1.1)</f>
        <v>0.938590456932786</v>
      </c>
      <c r="K74" s="75" t="n">
        <f aca="false">MAX(D75:D105)</f>
        <v>2.855</v>
      </c>
      <c r="L74" s="75" t="n">
        <f aca="false">MAX(E75:E105)</f>
        <v>2.875</v>
      </c>
    </row>
    <row r="75" customFormat="false" ht="12.75" hidden="false" customHeight="false" outlineLevel="0" collapsed="false">
      <c r="A75" s="56" t="n">
        <f aca="false">C74</f>
        <v>35339</v>
      </c>
      <c r="B75" s="28"/>
      <c r="C75" s="56"/>
      <c r="D75" s="28" t="n">
        <f aca="false">VLOOKUP($A75,cash,D$4,FALSE())</f>
        <v>1.79</v>
      </c>
      <c r="E75" s="28" t="n">
        <f aca="false">VLOOKUP($A75,cash,E$4,FALSE())</f>
        <v>1.91</v>
      </c>
      <c r="G75" s="73"/>
      <c r="H75" s="73"/>
      <c r="I75" s="73"/>
      <c r="K75" s="75" t="n">
        <f aca="false">MIN(D75:D105)</f>
        <v>1.79</v>
      </c>
      <c r="L75" s="75" t="n">
        <f aca="false">MIN(E75:E105)</f>
        <v>1.91</v>
      </c>
    </row>
    <row r="76" customFormat="false" ht="12.75" hidden="false" customHeight="false" outlineLevel="0" collapsed="false">
      <c r="A76" s="56" t="n">
        <f aca="false">A75+1</f>
        <v>35340</v>
      </c>
      <c r="B76" s="28"/>
      <c r="C76" s="56"/>
      <c r="D76" s="28" t="n">
        <f aca="false">VLOOKUP($A76,cash,D$4,FALSE())</f>
        <v>1.8</v>
      </c>
      <c r="E76" s="28" t="n">
        <f aca="false">VLOOKUP($A76,cash,E$4,FALSE())</f>
        <v>1.925</v>
      </c>
      <c r="G76" s="73" t="n">
        <f aca="false">LN(D76/D75)</f>
        <v>0.00557104504945543</v>
      </c>
      <c r="H76" s="73" t="n">
        <f aca="false">LN(E76/E75)</f>
        <v>0.00782272568120908</v>
      </c>
      <c r="I76" s="73"/>
      <c r="J76" s="73"/>
    </row>
    <row r="77" customFormat="false" ht="12.75" hidden="false" customHeight="false" outlineLevel="0" collapsed="false">
      <c r="A77" s="56" t="n">
        <f aca="false">A76+1</f>
        <v>35341</v>
      </c>
      <c r="B77" s="28"/>
      <c r="C77" s="56"/>
      <c r="D77" s="28" t="n">
        <f aca="false">VLOOKUP($A77,cash,D$4,FALSE())</f>
        <v>1.8</v>
      </c>
      <c r="E77" s="28" t="n">
        <f aca="false">VLOOKUP($A77,cash,E$4,FALSE())</f>
        <v>1.91</v>
      </c>
      <c r="G77" s="73" t="n">
        <f aca="false">LN(D77/D76)</f>
        <v>0</v>
      </c>
      <c r="H77" s="73" t="n">
        <f aca="false">LN(E77/E76)</f>
        <v>-0.00782272568120916</v>
      </c>
      <c r="I77" s="73"/>
      <c r="J77" s="73"/>
    </row>
    <row r="78" customFormat="false" ht="12.75" hidden="false" customHeight="false" outlineLevel="0" collapsed="false">
      <c r="A78" s="56" t="n">
        <f aca="false">A77+1</f>
        <v>35342</v>
      </c>
      <c r="B78" s="28"/>
      <c r="C78" s="56"/>
      <c r="D78" s="28" t="n">
        <f aca="false">VLOOKUP($A78,cash,D$4,FALSE())</f>
        <v>1.9</v>
      </c>
      <c r="E78" s="28" t="n">
        <f aca="false">VLOOKUP($A78,cash,E$4,FALSE())</f>
        <v>2.035</v>
      </c>
      <c r="G78" s="73" t="n">
        <f aca="false">LN(D78/D77)</f>
        <v>0.0540672212702758</v>
      </c>
      <c r="H78" s="73" t="n">
        <f aca="false">LN(E78/E77)</f>
        <v>0.06339257683602</v>
      </c>
      <c r="I78" s="73"/>
      <c r="J78" s="73"/>
    </row>
    <row r="79" customFormat="false" ht="12.75" hidden="false" customHeight="false" outlineLevel="0" collapsed="false">
      <c r="A79" s="56" t="n">
        <f aca="false">A78+1</f>
        <v>35343</v>
      </c>
      <c r="B79" s="28"/>
      <c r="C79" s="56"/>
      <c r="D79" s="28" t="n">
        <f aca="false">VLOOKUP($A79,cash,D$4,FALSE())</f>
        <v>1.9</v>
      </c>
      <c r="E79" s="28" t="n">
        <f aca="false">VLOOKUP($A79,cash,E$4,FALSE())</f>
        <v>2.035</v>
      </c>
      <c r="G79" s="73" t="n">
        <f aca="false">LN(D79/D78)</f>
        <v>0</v>
      </c>
      <c r="H79" s="73" t="n">
        <f aca="false">LN(E79/E78)</f>
        <v>0</v>
      </c>
      <c r="I79" s="73"/>
      <c r="J79" s="73"/>
    </row>
    <row r="80" customFormat="false" ht="12.75" hidden="false" customHeight="false" outlineLevel="0" collapsed="false">
      <c r="A80" s="56" t="n">
        <f aca="false">A79+1</f>
        <v>35344</v>
      </c>
      <c r="B80" s="28"/>
      <c r="C80" s="56"/>
      <c r="D80" s="28" t="n">
        <f aca="false">VLOOKUP($A80,cash,D$4,FALSE())</f>
        <v>1.9</v>
      </c>
      <c r="E80" s="28" t="n">
        <f aca="false">VLOOKUP($A80,cash,E$4,FALSE())</f>
        <v>2.035</v>
      </c>
      <c r="G80" s="73" t="n">
        <f aca="false">LN(D80/D79)</f>
        <v>0</v>
      </c>
      <c r="H80" s="73" t="n">
        <f aca="false">LN(E80/E79)</f>
        <v>0</v>
      </c>
      <c r="I80" s="73"/>
      <c r="J80" s="73"/>
    </row>
    <row r="81" customFormat="false" ht="12.75" hidden="false" customHeight="false" outlineLevel="0" collapsed="false">
      <c r="A81" s="56" t="n">
        <f aca="false">A80+1</f>
        <v>35345</v>
      </c>
      <c r="B81" s="28"/>
      <c r="C81" s="56"/>
      <c r="D81" s="28" t="n">
        <f aca="false">VLOOKUP($A81,cash,D$4,FALSE())</f>
        <v>1.985</v>
      </c>
      <c r="E81" s="28" t="n">
        <f aca="false">VLOOKUP($A81,cash,E$4,FALSE())</f>
        <v>2.09</v>
      </c>
      <c r="G81" s="73" t="n">
        <f aca="false">LN(D81/D80)</f>
        <v>0.043765027966759</v>
      </c>
      <c r="H81" s="73" t="n">
        <f aca="false">LN(E81/E80)</f>
        <v>0.0266682470821613</v>
      </c>
      <c r="I81" s="73"/>
      <c r="J81" s="73"/>
    </row>
    <row r="82" customFormat="false" ht="12.75" hidden="false" customHeight="false" outlineLevel="0" collapsed="false">
      <c r="A82" s="56" t="n">
        <f aca="false">A81+1</f>
        <v>35346</v>
      </c>
      <c r="B82" s="28"/>
      <c r="C82" s="56"/>
      <c r="D82" s="28" t="n">
        <f aca="false">VLOOKUP($A82,cash,D$4,FALSE())</f>
        <v>2.05</v>
      </c>
      <c r="E82" s="28" t="n">
        <f aca="false">VLOOKUP($A82,cash,E$4,FALSE())</f>
        <v>2.16</v>
      </c>
      <c r="G82" s="73" t="n">
        <f aca="false">LN(D82/D81)</f>
        <v>0.032220879011163</v>
      </c>
      <c r="H82" s="73" t="n">
        <f aca="false">LN(E82/E81)</f>
        <v>0.0329441557193541</v>
      </c>
      <c r="I82" s="73"/>
      <c r="J82" s="73"/>
    </row>
    <row r="83" customFormat="false" ht="12.75" hidden="false" customHeight="false" outlineLevel="0" collapsed="false">
      <c r="A83" s="56" t="n">
        <f aca="false">A82+1</f>
        <v>35347</v>
      </c>
      <c r="B83" s="28"/>
      <c r="C83" s="56"/>
      <c r="D83" s="28" t="n">
        <f aca="false">VLOOKUP($A83,cash,D$4,FALSE())</f>
        <v>2.185</v>
      </c>
      <c r="E83" s="28" t="n">
        <f aca="false">VLOOKUP($A83,cash,E$4,FALSE())</f>
        <v>2.29</v>
      </c>
      <c r="G83" s="73" t="n">
        <f aca="false">LN(D83/D82)</f>
        <v>0.0637760353972367</v>
      </c>
      <c r="H83" s="73" t="n">
        <f aca="false">LN(E83/E82)</f>
        <v>0.0584435958700746</v>
      </c>
      <c r="I83" s="73"/>
      <c r="J83" s="73"/>
    </row>
    <row r="84" customFormat="false" ht="12.75" hidden="false" customHeight="false" outlineLevel="0" collapsed="false">
      <c r="A84" s="56" t="n">
        <f aca="false">A83+1</f>
        <v>35348</v>
      </c>
      <c r="B84" s="28"/>
      <c r="C84" s="56"/>
      <c r="D84" s="28" t="n">
        <f aca="false">VLOOKUP($A84,cash,D$4,FALSE())</f>
        <v>2.185</v>
      </c>
      <c r="E84" s="28" t="n">
        <f aca="false">VLOOKUP($A84,cash,E$4,FALSE())</f>
        <v>2.27</v>
      </c>
      <c r="G84" s="73" t="n">
        <f aca="false">LN(D84/D83)</f>
        <v>0</v>
      </c>
      <c r="H84" s="73" t="n">
        <f aca="false">LN(E84/E83)</f>
        <v>-0.00877198607283699</v>
      </c>
      <c r="I84" s="73"/>
      <c r="J84" s="73"/>
    </row>
    <row r="85" customFormat="false" ht="12.75" hidden="false" customHeight="false" outlineLevel="0" collapsed="false">
      <c r="A85" s="56" t="n">
        <f aca="false">A84+1</f>
        <v>35349</v>
      </c>
      <c r="B85" s="28"/>
      <c r="C85" s="56"/>
      <c r="D85" s="28" t="n">
        <f aca="false">VLOOKUP($A85,cash,D$4,FALSE())</f>
        <v>2.1</v>
      </c>
      <c r="E85" s="28" t="n">
        <f aca="false">VLOOKUP($A85,cash,E$4,FALSE())</f>
        <v>2.27</v>
      </c>
      <c r="G85" s="73" t="n">
        <f aca="false">LN(D85/D84)</f>
        <v>-0.0396784838181761</v>
      </c>
      <c r="H85" s="73" t="n">
        <f aca="false">LN(E85/E84)</f>
        <v>0</v>
      </c>
      <c r="I85" s="73"/>
      <c r="J85" s="73"/>
    </row>
    <row r="86" customFormat="false" ht="12.75" hidden="false" customHeight="false" outlineLevel="0" collapsed="false">
      <c r="A86" s="56" t="n">
        <f aca="false">A85+1</f>
        <v>35350</v>
      </c>
      <c r="B86" s="28"/>
      <c r="C86" s="56"/>
      <c r="D86" s="28" t="n">
        <f aca="false">VLOOKUP($A86,cash,D$4,FALSE())</f>
        <v>2.1</v>
      </c>
      <c r="E86" s="28" t="n">
        <f aca="false">VLOOKUP($A86,cash,E$4,FALSE())</f>
        <v>2.27</v>
      </c>
      <c r="G86" s="73" t="n">
        <f aca="false">LN(D86/D85)</f>
        <v>0</v>
      </c>
      <c r="H86" s="73" t="n">
        <f aca="false">LN(E86/E85)</f>
        <v>0</v>
      </c>
      <c r="I86" s="73"/>
      <c r="J86" s="73"/>
    </row>
    <row r="87" customFormat="false" ht="12.75" hidden="false" customHeight="false" outlineLevel="0" collapsed="false">
      <c r="A87" s="56" t="n">
        <f aca="false">A86+1</f>
        <v>35351</v>
      </c>
      <c r="B87" s="28"/>
      <c r="C87" s="56"/>
      <c r="D87" s="28" t="n">
        <f aca="false">VLOOKUP($A87,cash,D$4,FALSE())</f>
        <v>2.1</v>
      </c>
      <c r="E87" s="28" t="n">
        <f aca="false">VLOOKUP($A87,cash,E$4,FALSE())</f>
        <v>2.27</v>
      </c>
      <c r="G87" s="73" t="n">
        <f aca="false">LN(D87/D86)</f>
        <v>0</v>
      </c>
      <c r="H87" s="73" t="n">
        <f aca="false">LN(E87/E86)</f>
        <v>0</v>
      </c>
      <c r="I87" s="73"/>
      <c r="J87" s="73"/>
    </row>
    <row r="88" customFormat="false" ht="12.75" hidden="false" customHeight="false" outlineLevel="0" collapsed="false">
      <c r="A88" s="56" t="n">
        <f aca="false">A87+1</f>
        <v>35352</v>
      </c>
      <c r="B88" s="28"/>
      <c r="C88" s="56"/>
      <c r="D88" s="28" t="n">
        <f aca="false">VLOOKUP($A88,cash,D$4,FALSE())</f>
        <v>2.065</v>
      </c>
      <c r="E88" s="28" t="n">
        <f aca="false">VLOOKUP($A88,cash,E$4,FALSE())</f>
        <v>2.15</v>
      </c>
      <c r="G88" s="73" t="n">
        <f aca="false">LN(D88/D87)</f>
        <v>-0.0168071183163813</v>
      </c>
      <c r="H88" s="73" t="n">
        <f aca="false">LN(E88/E87)</f>
        <v>-0.05431198935374</v>
      </c>
      <c r="I88" s="73"/>
      <c r="J88" s="73"/>
    </row>
    <row r="89" customFormat="false" ht="12.75" hidden="false" customHeight="false" outlineLevel="0" collapsed="false">
      <c r="A89" s="56" t="n">
        <f aca="false">A88+1</f>
        <v>35353</v>
      </c>
      <c r="B89" s="28"/>
      <c r="C89" s="56"/>
      <c r="D89" s="28" t="n">
        <f aca="false">VLOOKUP($A89,cash,D$4,FALSE())</f>
        <v>2.105</v>
      </c>
      <c r="E89" s="28" t="n">
        <f aca="false">VLOOKUP($A89,cash,E$4,FALSE())</f>
        <v>2.19</v>
      </c>
      <c r="G89" s="73" t="n">
        <f aca="false">LN(D89/D88)</f>
        <v>0.0191852407213486</v>
      </c>
      <c r="H89" s="73" t="n">
        <f aca="false">LN(E89/E88)</f>
        <v>0.018433701688838</v>
      </c>
      <c r="I89" s="73"/>
      <c r="J89" s="73"/>
    </row>
    <row r="90" customFormat="false" ht="12.75" hidden="false" customHeight="false" outlineLevel="0" collapsed="false">
      <c r="A90" s="56" t="n">
        <f aca="false">A89+1</f>
        <v>35354</v>
      </c>
      <c r="B90" s="28"/>
      <c r="C90" s="56"/>
      <c r="D90" s="28" t="n">
        <f aca="false">VLOOKUP($A90,cash,D$4,FALSE())</f>
        <v>2.26</v>
      </c>
      <c r="E90" s="28" t="n">
        <f aca="false">VLOOKUP($A90,cash,E$4,FALSE())</f>
        <v>2.24</v>
      </c>
      <c r="G90" s="73" t="n">
        <f aca="false">LN(D90/D89)</f>
        <v>0.0710493461498496</v>
      </c>
      <c r="H90" s="73" t="n">
        <f aca="false">LN(E90/E89)</f>
        <v>0.0225743220385392</v>
      </c>
      <c r="I90" s="73"/>
      <c r="J90" s="73"/>
    </row>
    <row r="91" customFormat="false" ht="12.75" hidden="false" customHeight="false" outlineLevel="0" collapsed="false">
      <c r="A91" s="56" t="n">
        <f aca="false">A90+1</f>
        <v>35355</v>
      </c>
      <c r="B91" s="28"/>
      <c r="C91" s="56"/>
      <c r="D91" s="28" t="n">
        <f aca="false">VLOOKUP($A91,cash,D$4,FALSE())</f>
        <v>2.13</v>
      </c>
      <c r="E91" s="28" t="n">
        <f aca="false">VLOOKUP($A91,cash,E$4,FALSE())</f>
        <v>2.335</v>
      </c>
      <c r="G91" s="73" t="n">
        <f aca="false">LN(D91/D90)</f>
        <v>-0.0592428335628607</v>
      </c>
      <c r="H91" s="73" t="n">
        <f aca="false">LN(E91/E90)</f>
        <v>0.0415360252539121</v>
      </c>
      <c r="I91" s="73"/>
      <c r="J91" s="73"/>
    </row>
    <row r="92" customFormat="false" ht="12.75" hidden="false" customHeight="false" outlineLevel="0" collapsed="false">
      <c r="A92" s="56" t="n">
        <f aca="false">A91+1</f>
        <v>35356</v>
      </c>
      <c r="B92" s="28"/>
      <c r="C92" s="56"/>
      <c r="D92" s="28" t="n">
        <f aca="false">VLOOKUP($A92,cash,D$4,FALSE())</f>
        <v>2.17</v>
      </c>
      <c r="E92" s="28" t="n">
        <f aca="false">VLOOKUP($A92,cash,E$4,FALSE())</f>
        <v>2.22</v>
      </c>
      <c r="G92" s="73" t="n">
        <f aca="false">LN(D92/D91)</f>
        <v>0.0186051878310345</v>
      </c>
      <c r="H92" s="73" t="n">
        <f aca="false">LN(E92/E91)</f>
        <v>-0.0505046952366725</v>
      </c>
      <c r="I92" s="73"/>
      <c r="J92" s="73"/>
    </row>
    <row r="93" customFormat="false" ht="12.75" hidden="false" customHeight="false" outlineLevel="0" collapsed="false">
      <c r="A93" s="56" t="n">
        <f aca="false">A92+1</f>
        <v>35357</v>
      </c>
      <c r="B93" s="28"/>
      <c r="C93" s="56"/>
      <c r="D93" s="28" t="n">
        <f aca="false">VLOOKUP($A93,cash,D$4,FALSE())</f>
        <v>2.17</v>
      </c>
      <c r="E93" s="28" t="n">
        <f aca="false">VLOOKUP($A93,cash,E$4,FALSE())</f>
        <v>2.22</v>
      </c>
      <c r="G93" s="73" t="n">
        <f aca="false">LN(D93/D92)</f>
        <v>0</v>
      </c>
      <c r="H93" s="73" t="n">
        <f aca="false">LN(E93/E92)</f>
        <v>0</v>
      </c>
      <c r="I93" s="73"/>
      <c r="J93" s="73"/>
    </row>
    <row r="94" customFormat="false" ht="12.75" hidden="false" customHeight="false" outlineLevel="0" collapsed="false">
      <c r="A94" s="56" t="n">
        <f aca="false">A93+1</f>
        <v>35358</v>
      </c>
      <c r="B94" s="28"/>
      <c r="C94" s="56"/>
      <c r="D94" s="28" t="n">
        <f aca="false">VLOOKUP($A94,cash,D$4,FALSE())</f>
        <v>2.17</v>
      </c>
      <c r="E94" s="28" t="n">
        <f aca="false">VLOOKUP($A94,cash,E$4,FALSE())</f>
        <v>2.22</v>
      </c>
      <c r="G94" s="73" t="n">
        <f aca="false">LN(D94/D93)</f>
        <v>0</v>
      </c>
      <c r="H94" s="73" t="n">
        <f aca="false">LN(E94/E93)</f>
        <v>0</v>
      </c>
      <c r="I94" s="73"/>
      <c r="J94" s="73"/>
    </row>
    <row r="95" customFormat="false" ht="12.75" hidden="false" customHeight="false" outlineLevel="0" collapsed="false">
      <c r="A95" s="56" t="n">
        <f aca="false">A94+1</f>
        <v>35359</v>
      </c>
      <c r="B95" s="28"/>
      <c r="C95" s="56"/>
      <c r="D95" s="28" t="n">
        <f aca="false">VLOOKUP($A95,cash,D$4,FALSE())</f>
        <v>2.25</v>
      </c>
      <c r="E95" s="28" t="n">
        <f aca="false">VLOOKUP($A95,cash,E$4,FALSE())</f>
        <v>2.29</v>
      </c>
      <c r="G95" s="73" t="n">
        <f aca="false">LN(D95/D94)</f>
        <v>0.0362030486639606</v>
      </c>
      <c r="H95" s="73" t="n">
        <f aca="false">LN(E95/E94)</f>
        <v>0.0310446216819601</v>
      </c>
      <c r="I95" s="73"/>
      <c r="J95" s="73"/>
    </row>
    <row r="96" customFormat="false" ht="12.75" hidden="false" customHeight="false" outlineLevel="0" collapsed="false">
      <c r="A96" s="56" t="n">
        <f aca="false">A95+1</f>
        <v>35360</v>
      </c>
      <c r="B96" s="28"/>
      <c r="C96" s="56"/>
      <c r="D96" s="28" t="n">
        <f aca="false">VLOOKUP($A96,cash,D$4,FALSE())</f>
        <v>2.35</v>
      </c>
      <c r="E96" s="28" t="n">
        <f aca="false">VLOOKUP($A96,cash,E$4,FALSE())</f>
        <v>2.525</v>
      </c>
      <c r="G96" s="73" t="n">
        <f aca="false">LN(D96/D95)</f>
        <v>0.0434851119397389</v>
      </c>
      <c r="H96" s="73" t="n">
        <f aca="false">LN(E96/E95)</f>
        <v>0.0976892451611747</v>
      </c>
      <c r="I96" s="73"/>
      <c r="J96" s="73"/>
    </row>
    <row r="97" customFormat="false" ht="12.75" hidden="false" customHeight="false" outlineLevel="0" collapsed="false">
      <c r="A97" s="56" t="n">
        <f aca="false">A96+1</f>
        <v>35361</v>
      </c>
      <c r="B97" s="28"/>
      <c r="C97" s="56"/>
      <c r="D97" s="28" t="n">
        <f aca="false">VLOOKUP($A97,cash,D$4,FALSE())</f>
        <v>2.42</v>
      </c>
      <c r="E97" s="28" t="n">
        <f aca="false">VLOOKUP($A97,cash,E$4,FALSE())</f>
        <v>2.575</v>
      </c>
      <c r="G97" s="73" t="n">
        <f aca="false">LN(D97/D96)</f>
        <v>0.0293522120125274</v>
      </c>
      <c r="H97" s="73" t="n">
        <f aca="false">LN(E97/E96)</f>
        <v>0.0196084713883763</v>
      </c>
      <c r="I97" s="73"/>
      <c r="J97" s="73"/>
    </row>
    <row r="98" customFormat="false" ht="12.75" hidden="false" customHeight="false" outlineLevel="0" collapsed="false">
      <c r="A98" s="56" t="n">
        <f aca="false">A97+1</f>
        <v>35362</v>
      </c>
      <c r="B98" s="28"/>
      <c r="C98" s="56"/>
      <c r="D98" s="28" t="n">
        <f aca="false">VLOOKUP($A98,cash,D$4,FALSE())</f>
        <v>2.23</v>
      </c>
      <c r="E98" s="28" t="n">
        <f aca="false">VLOOKUP($A98,cash,E$4,FALSE())</f>
        <v>2.485</v>
      </c>
      <c r="G98" s="73" t="n">
        <f aca="false">LN(D98/D97)</f>
        <v>-0.0817659546965676</v>
      </c>
      <c r="H98" s="73" t="n">
        <f aca="false">LN(E98/E97)</f>
        <v>-0.0355768745671076</v>
      </c>
      <c r="I98" s="73"/>
      <c r="J98" s="73"/>
    </row>
    <row r="99" customFormat="false" ht="12.75" hidden="false" customHeight="false" outlineLevel="0" collapsed="false">
      <c r="A99" s="56" t="n">
        <f aca="false">A98+1</f>
        <v>35363</v>
      </c>
      <c r="B99" s="28"/>
      <c r="C99" s="56"/>
      <c r="D99" s="28" t="n">
        <f aca="false">VLOOKUP($A99,cash,D$4,FALSE())</f>
        <v>2.36</v>
      </c>
      <c r="E99" s="28" t="n">
        <f aca="false">VLOOKUP($A99,cash,E$4,FALSE())</f>
        <v>2.565</v>
      </c>
      <c r="G99" s="73" t="n">
        <f aca="false">LN(D99/D98)</f>
        <v>0.0566600335654913</v>
      </c>
      <c r="H99" s="73" t="n">
        <f aca="false">LN(E99/E98)</f>
        <v>0.0316858190741408</v>
      </c>
      <c r="I99" s="73"/>
      <c r="J99" s="73"/>
    </row>
    <row r="100" customFormat="false" ht="12.75" hidden="false" customHeight="false" outlineLevel="0" collapsed="false">
      <c r="A100" s="56" t="n">
        <f aca="false">A99+1</f>
        <v>35364</v>
      </c>
      <c r="B100" s="28"/>
      <c r="C100" s="56"/>
      <c r="D100" s="28" t="n">
        <f aca="false">VLOOKUP($A100,cash,D$4,FALSE())</f>
        <v>2.36</v>
      </c>
      <c r="E100" s="28" t="n">
        <f aca="false">VLOOKUP($A100,cash,E$4,FALSE())</f>
        <v>2.565</v>
      </c>
      <c r="G100" s="73" t="n">
        <f aca="false">LN(D100/D99)</f>
        <v>0</v>
      </c>
      <c r="H100" s="73" t="n">
        <f aca="false">LN(E100/E99)</f>
        <v>0</v>
      </c>
      <c r="I100" s="73"/>
      <c r="J100" s="73"/>
    </row>
    <row r="101" customFormat="false" ht="12.75" hidden="false" customHeight="false" outlineLevel="0" collapsed="false">
      <c r="A101" s="56" t="n">
        <f aca="false">A100+1</f>
        <v>35365</v>
      </c>
      <c r="B101" s="28"/>
      <c r="C101" s="56"/>
      <c r="D101" s="28" t="n">
        <f aca="false">VLOOKUP($A101,cash,D$4,FALSE())</f>
        <v>2.36</v>
      </c>
      <c r="E101" s="28" t="n">
        <f aca="false">VLOOKUP($A101,cash,E$4,FALSE())</f>
        <v>2.565</v>
      </c>
      <c r="G101" s="73" t="n">
        <f aca="false">LN(D101/D100)</f>
        <v>0</v>
      </c>
      <c r="H101" s="73" t="n">
        <f aca="false">LN(E101/E100)</f>
        <v>0</v>
      </c>
      <c r="I101" s="73"/>
      <c r="J101" s="73"/>
    </row>
    <row r="102" customFormat="false" ht="12.75" hidden="false" customHeight="false" outlineLevel="0" collapsed="false">
      <c r="A102" s="56" t="n">
        <f aca="false">A101+1</f>
        <v>35366</v>
      </c>
      <c r="B102" s="28"/>
      <c r="C102" s="56"/>
      <c r="D102" s="28" t="n">
        <f aca="false">VLOOKUP($A102,cash,D$4,FALSE())</f>
        <v>2.55</v>
      </c>
      <c r="E102" s="28" t="n">
        <f aca="false">VLOOKUP($A102,cash,E$4,FALSE())</f>
        <v>2.695</v>
      </c>
      <c r="G102" s="73" t="n">
        <f aca="false">LN(D102/D101)</f>
        <v>0.0774317401328161</v>
      </c>
      <c r="H102" s="73" t="n">
        <f aca="false">LN(E102/E101)</f>
        <v>0.0494397257382275</v>
      </c>
      <c r="I102" s="73"/>
      <c r="J102" s="73"/>
    </row>
    <row r="103" customFormat="false" ht="12.75" hidden="false" customHeight="false" outlineLevel="0" collapsed="false">
      <c r="A103" s="56" t="n">
        <f aca="false">A102+1</f>
        <v>35367</v>
      </c>
      <c r="B103" s="28"/>
      <c r="C103" s="56"/>
      <c r="D103" s="28" t="n">
        <f aca="false">VLOOKUP($A103,cash,D$4,FALSE())</f>
        <v>2.715</v>
      </c>
      <c r="E103" s="28" t="n">
        <f aca="false">VLOOKUP($A103,cash,E$4,FALSE())</f>
        <v>2.86</v>
      </c>
      <c r="G103" s="73" t="n">
        <f aca="false">LN(D103/D102)</f>
        <v>0.062698594215564</v>
      </c>
      <c r="H103" s="73" t="n">
        <f aca="false">LN(E103/E102)</f>
        <v>0.0594234204708008</v>
      </c>
      <c r="I103" s="73"/>
      <c r="J103" s="73"/>
    </row>
    <row r="104" customFormat="false" ht="12.75" hidden="false" customHeight="false" outlineLevel="0" collapsed="false">
      <c r="A104" s="56" t="n">
        <f aca="false">A103+1</f>
        <v>35368</v>
      </c>
      <c r="B104" s="28"/>
      <c r="C104" s="56"/>
      <c r="D104" s="28" t="n">
        <f aca="false">VLOOKUP($A104,cash,D$4,FALSE())</f>
        <v>2.855</v>
      </c>
      <c r="E104" s="28" t="n">
        <f aca="false">VLOOKUP($A104,cash,E$4,FALSE())</f>
        <v>2.82</v>
      </c>
      <c r="G104" s="73" t="n">
        <f aca="false">LN(D104/D103)</f>
        <v>0.0502798897220749</v>
      </c>
      <c r="H104" s="73" t="n">
        <f aca="false">LN(E104/E103)</f>
        <v>-0.014084739881739</v>
      </c>
      <c r="I104" s="73"/>
      <c r="J104" s="73"/>
    </row>
    <row r="105" customFormat="false" ht="12.75" hidden="false" customHeight="false" outlineLevel="0" collapsed="false">
      <c r="A105" s="56" t="n">
        <f aca="false">A104+1</f>
        <v>35369</v>
      </c>
      <c r="B105" s="28"/>
      <c r="C105" s="56"/>
      <c r="D105" s="28" t="n">
        <f aca="false">VLOOKUP($A105,cash,D$4,FALSE())</f>
        <v>2.38</v>
      </c>
      <c r="E105" s="28" t="n">
        <f aca="false">VLOOKUP($A105,cash,E$4,FALSE())</f>
        <v>2.875</v>
      </c>
      <c r="G105" s="73" t="n">
        <f aca="false">LN(D105/D104)</f>
        <v>-0.18197135542459</v>
      </c>
      <c r="H105" s="73" t="n">
        <f aca="false">LN(E105/E104)</f>
        <v>0.0193157892992917</v>
      </c>
      <c r="I105" s="73"/>
      <c r="J105" s="73"/>
    </row>
    <row r="106" customFormat="false" ht="12.75" hidden="false" customHeight="false" outlineLevel="0" collapsed="false">
      <c r="A106" s="56"/>
      <c r="B106" s="28"/>
      <c r="C106" s="56"/>
      <c r="D106" s="28"/>
      <c r="E106" s="28"/>
    </row>
    <row r="107" customFormat="false" ht="12.75" hidden="false" customHeight="false" outlineLevel="0" collapsed="false">
      <c r="A107" s="56"/>
      <c r="B107" s="28"/>
      <c r="C107" s="56"/>
      <c r="D107" s="28"/>
      <c r="E107" s="28"/>
    </row>
    <row r="108" customFormat="false" ht="12.75" hidden="false" customHeight="false" outlineLevel="0" collapsed="false">
      <c r="A108" s="56"/>
      <c r="B108" s="28"/>
      <c r="C108" s="56"/>
      <c r="D108" s="28"/>
      <c r="E108" s="28"/>
    </row>
    <row r="109" customFormat="false" ht="12.75" hidden="false" customHeight="false" outlineLevel="0" collapsed="false">
      <c r="A109" s="56"/>
      <c r="B109" s="28"/>
      <c r="C109" s="56" t="n">
        <v>35370</v>
      </c>
      <c r="G109" s="73" t="n">
        <f aca="false">STDEV(G111:G139)*$B$1</f>
        <v>0.612353219217491</v>
      </c>
      <c r="H109" s="73" t="n">
        <f aca="false">STDEV(H111:H139)*$B$1</f>
        <v>0.580467988504868</v>
      </c>
      <c r="I109" s="73" t="n">
        <f aca="false">CORREL(D110:D139,E110:E139)</f>
        <v>0.987974874805439</v>
      </c>
      <c r="J109" s="73" t="n">
        <f aca="false">IF(ISNUMBER(I109),I109,1.1)</f>
        <v>0.987974874805439</v>
      </c>
      <c r="K109" s="75" t="n">
        <f aca="false">MAX(D110:D142)</f>
        <v>3.8</v>
      </c>
      <c r="L109" s="75" t="n">
        <f aca="false">MAX(E110:E142)</f>
        <v>3.85</v>
      </c>
    </row>
    <row r="110" customFormat="false" ht="12.75" hidden="false" customHeight="false" outlineLevel="0" collapsed="false">
      <c r="A110" s="56" t="n">
        <f aca="false">C109</f>
        <v>35370</v>
      </c>
      <c r="B110" s="28"/>
      <c r="C110" s="56"/>
      <c r="D110" s="28" t="n">
        <f aca="false">VLOOKUP($A110,cash,D$4,FALSE())</f>
        <v>2.635</v>
      </c>
      <c r="E110" s="28" t="n">
        <f aca="false">VLOOKUP($A110,cash,E$4,FALSE())</f>
        <v>2.845</v>
      </c>
      <c r="G110" s="73"/>
      <c r="H110" s="73"/>
      <c r="I110" s="73"/>
      <c r="K110" s="75" t="n">
        <f aca="false">MIN(D110:D142)</f>
        <v>2.49</v>
      </c>
      <c r="L110" s="75" t="n">
        <f aca="false">MIN(E110:E142)</f>
        <v>2.63</v>
      </c>
    </row>
    <row r="111" customFormat="false" ht="12.75" hidden="false" customHeight="false" outlineLevel="0" collapsed="false">
      <c r="A111" s="56" t="n">
        <f aca="false">A110+1</f>
        <v>35371</v>
      </c>
      <c r="B111" s="28"/>
      <c r="C111" s="56"/>
      <c r="D111" s="28" t="n">
        <f aca="false">VLOOKUP($A111,cash,D$4,FALSE())</f>
        <v>2.635</v>
      </c>
      <c r="E111" s="28" t="n">
        <f aca="false">VLOOKUP($A111,cash,E$4,FALSE())</f>
        <v>2.845</v>
      </c>
      <c r="G111" s="73" t="n">
        <f aca="false">LN(D111/D110)</f>
        <v>0</v>
      </c>
      <c r="H111" s="73" t="n">
        <f aca="false">LN(E111/E110)</f>
        <v>0</v>
      </c>
      <c r="I111" s="73"/>
      <c r="J111" s="73"/>
    </row>
    <row r="112" customFormat="false" ht="12.75" hidden="false" customHeight="false" outlineLevel="0" collapsed="false">
      <c r="A112" s="56" t="n">
        <f aca="false">A111+1</f>
        <v>35372</v>
      </c>
      <c r="B112" s="28"/>
      <c r="C112" s="56"/>
      <c r="D112" s="28" t="n">
        <f aca="false">VLOOKUP($A112,cash,D$4,FALSE())</f>
        <v>2.635</v>
      </c>
      <c r="E112" s="28" t="n">
        <f aca="false">VLOOKUP($A112,cash,E$4,FALSE())</f>
        <v>2.845</v>
      </c>
      <c r="G112" s="73" t="n">
        <f aca="false">LN(D112/D111)</f>
        <v>0</v>
      </c>
      <c r="H112" s="73" t="n">
        <f aca="false">LN(E112/E111)</f>
        <v>0</v>
      </c>
      <c r="I112" s="73"/>
      <c r="J112" s="73"/>
    </row>
    <row r="113" customFormat="false" ht="12.75" hidden="false" customHeight="false" outlineLevel="0" collapsed="false">
      <c r="A113" s="56" t="n">
        <f aca="false">A112+1</f>
        <v>35373</v>
      </c>
      <c r="B113" s="28"/>
      <c r="C113" s="56"/>
      <c r="D113" s="28" t="n">
        <f aca="false">VLOOKUP($A113,cash,D$4,FALSE())</f>
        <v>2.585</v>
      </c>
      <c r="E113" s="28" t="n">
        <f aca="false">VLOOKUP($A113,cash,E$4,FALSE())</f>
        <v>2.74</v>
      </c>
      <c r="G113" s="73" t="n">
        <f aca="false">LN(D113/D112)</f>
        <v>-0.0191576740329331</v>
      </c>
      <c r="H113" s="73" t="n">
        <f aca="false">LN(E113/E112)</f>
        <v>-0.0376051471783153</v>
      </c>
      <c r="I113" s="73"/>
      <c r="J113" s="73"/>
    </row>
    <row r="114" customFormat="false" ht="12.75" hidden="false" customHeight="false" outlineLevel="0" collapsed="false">
      <c r="A114" s="56" t="n">
        <f aca="false">A113+1</f>
        <v>35374</v>
      </c>
      <c r="B114" s="28"/>
      <c r="C114" s="56"/>
      <c r="D114" s="28" t="n">
        <f aca="false">VLOOKUP($A114,cash,D$4,FALSE())</f>
        <v>2.49</v>
      </c>
      <c r="E114" s="28" t="n">
        <f aca="false">VLOOKUP($A114,cash,E$4,FALSE())</f>
        <v>2.63</v>
      </c>
      <c r="G114" s="73" t="n">
        <f aca="false">LN(D114/D113)</f>
        <v>-0.0374427974837761</v>
      </c>
      <c r="H114" s="73" t="n">
        <f aca="false">LN(E114/E113)</f>
        <v>-0.0409740742103058</v>
      </c>
      <c r="I114" s="73"/>
      <c r="J114" s="73"/>
    </row>
    <row r="115" customFormat="false" ht="12.75" hidden="false" customHeight="false" outlineLevel="0" collapsed="false">
      <c r="A115" s="56" t="n">
        <f aca="false">A114+1</f>
        <v>35375</v>
      </c>
      <c r="B115" s="28"/>
      <c r="C115" s="56"/>
      <c r="D115" s="28" t="n">
        <f aca="false">VLOOKUP($A115,cash,D$4,FALSE())</f>
        <v>2.545</v>
      </c>
      <c r="E115" s="28" t="n">
        <f aca="false">VLOOKUP($A115,cash,E$4,FALSE())</f>
        <v>2.725</v>
      </c>
      <c r="G115" s="73" t="n">
        <f aca="false">LN(D115/D114)</f>
        <v>0.0218479395258697</v>
      </c>
      <c r="H115" s="73" t="n">
        <f aca="false">LN(E115/E114)</f>
        <v>0.0354845819255343</v>
      </c>
      <c r="I115" s="73"/>
      <c r="J115" s="73"/>
    </row>
    <row r="116" customFormat="false" ht="12.75" hidden="false" customHeight="false" outlineLevel="0" collapsed="false">
      <c r="A116" s="56" t="n">
        <f aca="false">A115+1</f>
        <v>35376</v>
      </c>
      <c r="B116" s="28"/>
      <c r="C116" s="56"/>
      <c r="D116" s="28" t="n">
        <f aca="false">VLOOKUP($A116,cash,D$4,FALSE())</f>
        <v>2.53</v>
      </c>
      <c r="E116" s="28" t="n">
        <f aca="false">VLOOKUP($A116,cash,E$4,FALSE())</f>
        <v>2.705</v>
      </c>
      <c r="G116" s="73" t="n">
        <f aca="false">LN(D116/D115)</f>
        <v>-0.00591134726305724</v>
      </c>
      <c r="H116" s="73" t="n">
        <f aca="false">LN(E116/E115)</f>
        <v>-0.00736651581676255</v>
      </c>
      <c r="I116" s="73"/>
      <c r="J116" s="73"/>
    </row>
    <row r="117" customFormat="false" ht="12.75" hidden="false" customHeight="false" outlineLevel="0" collapsed="false">
      <c r="A117" s="56" t="n">
        <f aca="false">A116+1</f>
        <v>35377</v>
      </c>
      <c r="B117" s="28"/>
      <c r="C117" s="56"/>
      <c r="D117" s="28" t="n">
        <f aca="false">VLOOKUP($A117,cash,D$4,FALSE())</f>
        <v>2.505</v>
      </c>
      <c r="E117" s="28" t="n">
        <f aca="false">VLOOKUP($A117,cash,E$4,FALSE())</f>
        <v>2.655</v>
      </c>
      <c r="G117" s="73" t="n">
        <f aca="false">LN(D117/D116)</f>
        <v>-0.00993056820260069</v>
      </c>
      <c r="H117" s="73" t="n">
        <f aca="false">LN(E117/E116)</f>
        <v>-0.0186572576045428</v>
      </c>
      <c r="I117" s="73"/>
      <c r="J117" s="73"/>
    </row>
    <row r="118" customFormat="false" ht="12.75" hidden="false" customHeight="false" outlineLevel="0" collapsed="false">
      <c r="A118" s="56" t="n">
        <f aca="false">A117+1</f>
        <v>35378</v>
      </c>
      <c r="B118" s="28"/>
      <c r="C118" s="56"/>
      <c r="D118" s="28" t="n">
        <f aca="false">VLOOKUP($A118,cash,D$4,FALSE())</f>
        <v>2.505</v>
      </c>
      <c r="E118" s="28" t="n">
        <f aca="false">VLOOKUP($A118,cash,E$4,FALSE())</f>
        <v>2.655</v>
      </c>
      <c r="G118" s="73" t="n">
        <f aca="false">LN(D118/D117)</f>
        <v>0</v>
      </c>
      <c r="H118" s="73" t="n">
        <f aca="false">LN(E118/E117)</f>
        <v>0</v>
      </c>
      <c r="I118" s="73"/>
      <c r="J118" s="73"/>
    </row>
    <row r="119" customFormat="false" ht="12.75" hidden="false" customHeight="false" outlineLevel="0" collapsed="false">
      <c r="A119" s="56" t="n">
        <f aca="false">A118+1</f>
        <v>35379</v>
      </c>
      <c r="B119" s="28"/>
      <c r="C119" s="56"/>
      <c r="D119" s="28" t="n">
        <f aca="false">VLOOKUP($A119,cash,D$4,FALSE())</f>
        <v>2.505</v>
      </c>
      <c r="E119" s="28" t="n">
        <f aca="false">VLOOKUP($A119,cash,E$4,FALSE())</f>
        <v>2.655</v>
      </c>
      <c r="G119" s="73" t="n">
        <f aca="false">LN(D119/D118)</f>
        <v>0</v>
      </c>
      <c r="H119" s="73" t="n">
        <f aca="false">LN(E119/E118)</f>
        <v>0</v>
      </c>
      <c r="I119" s="73"/>
      <c r="J119" s="73"/>
    </row>
    <row r="120" customFormat="false" ht="12.75" hidden="false" customHeight="false" outlineLevel="0" collapsed="false">
      <c r="A120" s="56" t="n">
        <f aca="false">A119+1</f>
        <v>35380</v>
      </c>
      <c r="B120" s="28"/>
      <c r="C120" s="56"/>
      <c r="D120" s="28" t="n">
        <f aca="false">VLOOKUP($A120,cash,D$4,FALSE())</f>
        <v>2.535</v>
      </c>
      <c r="E120" s="28" t="n">
        <f aca="false">VLOOKUP($A120,cash,E$4,FALSE())</f>
        <v>2.655</v>
      </c>
      <c r="G120" s="73" t="n">
        <f aca="false">LN(D120/D119)</f>
        <v>0.0119049025063185</v>
      </c>
      <c r="H120" s="73" t="n">
        <f aca="false">LN(E120/E119)</f>
        <v>0</v>
      </c>
      <c r="I120" s="73"/>
      <c r="J120" s="73"/>
    </row>
    <row r="121" customFormat="false" ht="12.75" hidden="false" customHeight="false" outlineLevel="0" collapsed="false">
      <c r="A121" s="56" t="n">
        <f aca="false">A120+1</f>
        <v>35381</v>
      </c>
      <c r="B121" s="28"/>
      <c r="C121" s="56"/>
      <c r="D121" s="28" t="n">
        <f aca="false">VLOOKUP($A121,cash,D$4,FALSE())</f>
        <v>2.56</v>
      </c>
      <c r="E121" s="28" t="n">
        <f aca="false">VLOOKUP($A121,cash,E$4,FALSE())</f>
        <v>2.63</v>
      </c>
      <c r="G121" s="73" t="n">
        <f aca="false">LN(D121/D120)</f>
        <v>0.00981362144832467</v>
      </c>
      <c r="H121" s="73" t="n">
        <f aca="false">LN(E121/E120)</f>
        <v>-0.00946080850422896</v>
      </c>
      <c r="I121" s="73"/>
      <c r="J121" s="73"/>
    </row>
    <row r="122" customFormat="false" ht="12.75" hidden="false" customHeight="false" outlineLevel="0" collapsed="false">
      <c r="A122" s="56" t="n">
        <f aca="false">A121+1</f>
        <v>35382</v>
      </c>
      <c r="B122" s="28"/>
      <c r="C122" s="56"/>
      <c r="D122" s="28" t="n">
        <f aca="false">VLOOKUP($A122,cash,D$4,FALSE())</f>
        <v>2.515</v>
      </c>
      <c r="E122" s="28" t="n">
        <f aca="false">VLOOKUP($A122,cash,E$4,FALSE())</f>
        <v>2.66</v>
      </c>
      <c r="G122" s="73" t="n">
        <f aca="false">LN(D122/D121)</f>
        <v>-0.0177344549397686</v>
      </c>
      <c r="H122" s="73" t="n">
        <f aca="false">LN(E122/E121)</f>
        <v>0.0113422766039345</v>
      </c>
      <c r="I122" s="73"/>
      <c r="J122" s="73"/>
    </row>
    <row r="123" customFormat="false" ht="12.75" hidden="false" customHeight="false" outlineLevel="0" collapsed="false">
      <c r="A123" s="56" t="n">
        <f aca="false">A122+1</f>
        <v>35383</v>
      </c>
      <c r="B123" s="28"/>
      <c r="C123" s="56"/>
      <c r="D123" s="28" t="n">
        <f aca="false">VLOOKUP($A123,cash,D$4,FALSE())</f>
        <v>2.59</v>
      </c>
      <c r="E123" s="28" t="n">
        <f aca="false">VLOOKUP($A123,cash,E$4,FALSE())</f>
        <v>2.67</v>
      </c>
      <c r="G123" s="73" t="n">
        <f aca="false">LN(D123/D122)</f>
        <v>0.0293850721597437</v>
      </c>
      <c r="H123" s="73" t="n">
        <f aca="false">LN(E123/E122)</f>
        <v>0.00375234961855037</v>
      </c>
      <c r="I123" s="73"/>
      <c r="J123" s="73"/>
    </row>
    <row r="124" customFormat="false" ht="12.75" hidden="false" customHeight="false" outlineLevel="0" collapsed="false">
      <c r="A124" s="56" t="n">
        <f aca="false">A123+1</f>
        <v>35384</v>
      </c>
      <c r="B124" s="28"/>
      <c r="C124" s="56"/>
      <c r="D124" s="28" t="n">
        <f aca="false">VLOOKUP($A124,cash,D$4,FALSE())</f>
        <v>2.51</v>
      </c>
      <c r="E124" s="28" t="n">
        <f aca="false">VLOOKUP($A124,cash,E$4,FALSE())</f>
        <v>2.675</v>
      </c>
      <c r="G124" s="73" t="n">
        <f aca="false">LN(D124/D123)</f>
        <v>-0.0313751225677539</v>
      </c>
      <c r="H124" s="73" t="n">
        <f aca="false">LN(E124/E123)</f>
        <v>0.0018709079358116</v>
      </c>
      <c r="I124" s="73"/>
      <c r="J124" s="73"/>
    </row>
    <row r="125" customFormat="false" ht="12.75" hidden="false" customHeight="false" outlineLevel="0" collapsed="false">
      <c r="A125" s="56" t="n">
        <f aca="false">A124+1</f>
        <v>35385</v>
      </c>
      <c r="B125" s="28"/>
      <c r="C125" s="56"/>
      <c r="D125" s="28" t="n">
        <f aca="false">VLOOKUP($A125,cash,D$4,FALSE())</f>
        <v>2.51</v>
      </c>
      <c r="E125" s="28" t="n">
        <f aca="false">VLOOKUP($A125,cash,E$4,FALSE())</f>
        <v>2.675</v>
      </c>
      <c r="G125" s="73" t="n">
        <f aca="false">LN(D125/D124)</f>
        <v>0</v>
      </c>
      <c r="H125" s="73" t="n">
        <f aca="false">LN(E125/E124)</f>
        <v>0</v>
      </c>
      <c r="I125" s="73"/>
      <c r="J125" s="73"/>
    </row>
    <row r="126" customFormat="false" ht="12.75" hidden="false" customHeight="false" outlineLevel="0" collapsed="false">
      <c r="A126" s="56" t="n">
        <f aca="false">A125+1</f>
        <v>35386</v>
      </c>
      <c r="B126" s="28"/>
      <c r="C126" s="56"/>
      <c r="D126" s="28" t="n">
        <f aca="false">VLOOKUP($A126,cash,D$4,FALSE())</f>
        <v>2.51</v>
      </c>
      <c r="E126" s="28" t="n">
        <f aca="false">VLOOKUP($A126,cash,E$4,FALSE())</f>
        <v>2.675</v>
      </c>
      <c r="G126" s="73" t="n">
        <f aca="false">LN(D126/D125)</f>
        <v>0</v>
      </c>
      <c r="H126" s="73" t="n">
        <f aca="false">LN(E126/E125)</f>
        <v>0</v>
      </c>
      <c r="I126" s="73"/>
      <c r="J126" s="73"/>
    </row>
    <row r="127" customFormat="false" ht="12.75" hidden="false" customHeight="false" outlineLevel="0" collapsed="false">
      <c r="A127" s="56" t="n">
        <f aca="false">A126+1</f>
        <v>35387</v>
      </c>
      <c r="B127" s="28"/>
      <c r="C127" s="56"/>
      <c r="D127" s="28" t="n">
        <f aca="false">VLOOKUP($A127,cash,D$4,FALSE())</f>
        <v>2.59</v>
      </c>
      <c r="E127" s="28" t="n">
        <f aca="false">VLOOKUP($A127,cash,E$4,FALSE())</f>
        <v>2.77</v>
      </c>
      <c r="G127" s="73" t="n">
        <f aca="false">LN(D127/D126)</f>
        <v>0.0313751225677538</v>
      </c>
      <c r="H127" s="73" t="n">
        <f aca="false">LN(E127/E126)</f>
        <v>0.0348979398512772</v>
      </c>
      <c r="I127" s="73"/>
      <c r="J127" s="73"/>
    </row>
    <row r="128" customFormat="false" ht="12.75" hidden="false" customHeight="false" outlineLevel="0" collapsed="false">
      <c r="A128" s="56" t="n">
        <f aca="false">A127+1</f>
        <v>35388</v>
      </c>
      <c r="B128" s="28"/>
      <c r="C128" s="56"/>
      <c r="D128" s="28" t="n">
        <f aca="false">VLOOKUP($A128,cash,D$4,FALSE())</f>
        <v>2.72</v>
      </c>
      <c r="E128" s="28" t="n">
        <f aca="false">VLOOKUP($A128,cash,E$4,FALSE())</f>
        <v>3.03</v>
      </c>
      <c r="G128" s="73" t="n">
        <f aca="false">LN(D128/D127)</f>
        <v>0.0489740045964597</v>
      </c>
      <c r="H128" s="73" t="n">
        <f aca="false">LN(E128/E127)</f>
        <v>0.0897152993220307</v>
      </c>
      <c r="I128" s="73"/>
      <c r="J128" s="73"/>
    </row>
    <row r="129" customFormat="false" ht="12.75" hidden="false" customHeight="false" outlineLevel="0" collapsed="false">
      <c r="A129" s="56" t="n">
        <f aca="false">A128+1</f>
        <v>35389</v>
      </c>
      <c r="B129" s="28"/>
      <c r="C129" s="56"/>
      <c r="D129" s="28" t="n">
        <f aca="false">VLOOKUP($A129,cash,D$4,FALSE())</f>
        <v>3.14</v>
      </c>
      <c r="E129" s="28" t="n">
        <f aca="false">VLOOKUP($A129,cash,E$4,FALSE())</f>
        <v>3.4</v>
      </c>
      <c r="G129" s="73" t="n">
        <f aca="false">LN(D129/D128)</f>
        <v>0.143590919612256</v>
      </c>
      <c r="H129" s="73" t="n">
        <f aca="false">LN(E129/E128)</f>
        <v>0.115212812100838</v>
      </c>
      <c r="I129" s="73"/>
      <c r="J129" s="73"/>
    </row>
    <row r="130" customFormat="false" ht="12.75" hidden="false" customHeight="false" outlineLevel="0" collapsed="false">
      <c r="A130" s="56" t="n">
        <f aca="false">A129+1</f>
        <v>35390</v>
      </c>
      <c r="B130" s="28"/>
      <c r="C130" s="56"/>
      <c r="D130" s="28" t="n">
        <f aca="false">VLOOKUP($A130,cash,D$4,FALSE())</f>
        <v>3.35</v>
      </c>
      <c r="E130" s="28" t="n">
        <f aca="false">VLOOKUP($A130,cash,E$4,FALSE())</f>
        <v>3.79</v>
      </c>
      <c r="G130" s="73" t="n">
        <f aca="false">LN(D130/D129)</f>
        <v>0.0647375459168132</v>
      </c>
      <c r="H130" s="73" t="n">
        <f aca="false">LN(E130/E129)</f>
        <v>0.108590587472219</v>
      </c>
      <c r="I130" s="73"/>
      <c r="J130" s="73"/>
    </row>
    <row r="131" customFormat="false" ht="12.75" hidden="false" customHeight="false" outlineLevel="0" collapsed="false">
      <c r="A131" s="56" t="n">
        <f aca="false">A130+1</f>
        <v>35391</v>
      </c>
      <c r="B131" s="28"/>
      <c r="C131" s="56"/>
      <c r="D131" s="28" t="n">
        <f aca="false">VLOOKUP($A131,cash,D$4,FALSE())</f>
        <v>3.435</v>
      </c>
      <c r="E131" s="28" t="n">
        <f aca="false">VLOOKUP($A131,cash,E$4,FALSE())</f>
        <v>3.75</v>
      </c>
      <c r="G131" s="73" t="n">
        <f aca="false">LN(D131/D130)</f>
        <v>0.0250565798373377</v>
      </c>
      <c r="H131" s="73" t="n">
        <f aca="false">LN(E131/E130)</f>
        <v>-0.0106101791120156</v>
      </c>
      <c r="I131" s="73"/>
      <c r="J131" s="73"/>
    </row>
    <row r="132" customFormat="false" ht="12.75" hidden="false" customHeight="false" outlineLevel="0" collapsed="false">
      <c r="A132" s="56" t="n">
        <f aca="false">A131+1</f>
        <v>35392</v>
      </c>
      <c r="B132" s="28"/>
      <c r="C132" s="56"/>
      <c r="D132" s="28" t="n">
        <f aca="false">VLOOKUP($A132,cash,D$4,FALSE())</f>
        <v>3.44</v>
      </c>
      <c r="E132" s="28" t="n">
        <f aca="false">VLOOKUP($A132,cash,E$4,FALSE())</f>
        <v>3.75</v>
      </c>
      <c r="G132" s="73" t="n">
        <f aca="false">LN(D132/D131)</f>
        <v>0.00145454571099436</v>
      </c>
      <c r="H132" s="73" t="n">
        <f aca="false">LN(E132/E131)</f>
        <v>0</v>
      </c>
      <c r="I132" s="73"/>
      <c r="J132" s="73"/>
    </row>
    <row r="133" customFormat="false" ht="12.75" hidden="false" customHeight="false" outlineLevel="0" collapsed="false">
      <c r="A133" s="56" t="n">
        <f aca="false">A132+1</f>
        <v>35393</v>
      </c>
      <c r="B133" s="28"/>
      <c r="C133" s="56"/>
      <c r="D133" s="28" t="n">
        <f aca="false">VLOOKUP($A133,cash,D$4,FALSE())</f>
        <v>3.44</v>
      </c>
      <c r="E133" s="28" t="n">
        <f aca="false">VLOOKUP($A133,cash,E$4,FALSE())</f>
        <v>3.75</v>
      </c>
      <c r="G133" s="73" t="n">
        <f aca="false">LN(D133/D132)</f>
        <v>0</v>
      </c>
      <c r="H133" s="73" t="n">
        <f aca="false">LN(E133/E132)</f>
        <v>0</v>
      </c>
      <c r="I133" s="73"/>
      <c r="J133" s="73"/>
    </row>
    <row r="134" customFormat="false" ht="12.75" hidden="false" customHeight="false" outlineLevel="0" collapsed="false">
      <c r="A134" s="56" t="n">
        <f aca="false">A133+1</f>
        <v>35394</v>
      </c>
      <c r="B134" s="28"/>
      <c r="C134" s="56"/>
      <c r="D134" s="28" t="n">
        <f aca="false">VLOOKUP($A134,cash,D$4,FALSE())</f>
        <v>3.68</v>
      </c>
      <c r="E134" s="28" t="n">
        <f aca="false">VLOOKUP($A134,cash,E$4,FALSE())</f>
        <v>3.85</v>
      </c>
      <c r="G134" s="73" t="n">
        <f aca="false">LN(D134/D133)</f>
        <v>0.0674412807955327</v>
      </c>
      <c r="H134" s="73" t="n">
        <f aca="false">LN(E134/E133)</f>
        <v>0.0263173083173734</v>
      </c>
      <c r="I134" s="73"/>
      <c r="J134" s="73"/>
    </row>
    <row r="135" customFormat="false" ht="12.75" hidden="false" customHeight="false" outlineLevel="0" collapsed="false">
      <c r="A135" s="56" t="n">
        <f aca="false">A134+1</f>
        <v>35395</v>
      </c>
      <c r="B135" s="28"/>
      <c r="C135" s="56"/>
      <c r="D135" s="28" t="n">
        <f aca="false">VLOOKUP($A135,cash,D$4,FALSE())</f>
        <v>3.8</v>
      </c>
      <c r="E135" s="28" t="n">
        <f aca="false">VLOOKUP($A135,cash,E$4,FALSE())</f>
        <v>3.8</v>
      </c>
      <c r="G135" s="73" t="n">
        <f aca="false">LN(D135/D134)</f>
        <v>0.0320883145515005</v>
      </c>
      <c r="H135" s="73" t="n">
        <f aca="false">LN(E135/E134)</f>
        <v>-0.0130720815673529</v>
      </c>
      <c r="I135" s="73"/>
      <c r="J135" s="73"/>
    </row>
    <row r="136" customFormat="false" ht="12.75" hidden="false" customHeight="false" outlineLevel="0" collapsed="false">
      <c r="A136" s="56" t="n">
        <f aca="false">A135+1</f>
        <v>35396</v>
      </c>
      <c r="B136" s="28"/>
      <c r="C136" s="56"/>
      <c r="D136" s="28" t="n">
        <f aca="false">VLOOKUP($A136,cash,D$4,FALSE())</f>
        <v>3.53</v>
      </c>
      <c r="E136" s="28" t="n">
        <f aca="false">VLOOKUP($A136,cash,E$4,FALSE())</f>
        <v>3.795</v>
      </c>
      <c r="G136" s="73" t="n">
        <f aca="false">LN(D136/D135)</f>
        <v>-0.0737031957871347</v>
      </c>
      <c r="H136" s="73" t="n">
        <f aca="false">LN(E136/E135)</f>
        <v>-0.00131665588474679</v>
      </c>
      <c r="I136" s="73"/>
      <c r="J136" s="73"/>
    </row>
    <row r="137" customFormat="false" ht="12.75" hidden="false" customHeight="false" outlineLevel="0" collapsed="false">
      <c r="A137" s="56" t="n">
        <f aca="false">A136+1</f>
        <v>35397</v>
      </c>
      <c r="B137" s="28"/>
      <c r="C137" s="56"/>
      <c r="D137" s="28" t="n">
        <f aca="false">VLOOKUP($A137,cash,D$4,FALSE())</f>
        <v>3.53</v>
      </c>
      <c r="E137" s="28" t="n">
        <f aca="false">VLOOKUP($A137,cash,E$4,FALSE())</f>
        <v>3.795</v>
      </c>
      <c r="G137" s="73" t="n">
        <f aca="false">LN(D137/D136)</f>
        <v>0</v>
      </c>
      <c r="H137" s="73" t="n">
        <f aca="false">LN(E137/E136)</f>
        <v>0</v>
      </c>
      <c r="I137" s="73"/>
      <c r="J137" s="73"/>
    </row>
    <row r="138" customFormat="false" ht="12.75" hidden="false" customHeight="false" outlineLevel="0" collapsed="false">
      <c r="A138" s="56" t="n">
        <f aca="false">A137+1</f>
        <v>35398</v>
      </c>
      <c r="B138" s="28"/>
      <c r="C138" s="56"/>
      <c r="D138" s="28" t="n">
        <f aca="false">VLOOKUP($A138,cash,D$4,FALSE())</f>
        <v>3.53</v>
      </c>
      <c r="E138" s="28" t="n">
        <f aca="false">VLOOKUP($A138,cash,E$4,FALSE())</f>
        <v>3.795</v>
      </c>
      <c r="G138" s="73" t="n">
        <f aca="false">LN(D138/D137)</f>
        <v>0</v>
      </c>
      <c r="H138" s="73" t="n">
        <f aca="false">LN(E138/E137)</f>
        <v>0</v>
      </c>
      <c r="I138" s="73"/>
      <c r="J138" s="73"/>
    </row>
    <row r="139" customFormat="false" ht="12.75" hidden="false" customHeight="false" outlineLevel="0" collapsed="false">
      <c r="A139" s="56" t="n">
        <f aca="false">A138+1</f>
        <v>35399</v>
      </c>
      <c r="B139" s="28"/>
      <c r="C139" s="56"/>
      <c r="D139" s="28" t="n">
        <f aca="false">VLOOKUP($A139,cash,D$4,FALSE())</f>
        <v>3.53</v>
      </c>
      <c r="E139" s="28" t="n">
        <f aca="false">VLOOKUP($A139,cash,E$4,FALSE())</f>
        <v>3.795</v>
      </c>
      <c r="G139" s="73" t="n">
        <f aca="false">LN(D139/D138)</f>
        <v>0</v>
      </c>
      <c r="H139" s="73" t="n">
        <f aca="false">LN(E139/E138)</f>
        <v>0</v>
      </c>
      <c r="I139" s="73"/>
      <c r="J139" s="73"/>
    </row>
    <row r="140" customFormat="false" ht="12.75" hidden="false" customHeight="false" outlineLevel="0" collapsed="false">
      <c r="A140" s="56"/>
      <c r="B140" s="28"/>
      <c r="C140" s="56"/>
      <c r="D140" s="28"/>
      <c r="E140" s="28"/>
      <c r="G140" s="73"/>
      <c r="H140" s="73"/>
      <c r="I140" s="73"/>
      <c r="J140" s="73"/>
    </row>
    <row r="141" customFormat="false" ht="12.75" hidden="false" customHeight="false" outlineLevel="0" collapsed="false">
      <c r="A141" s="56"/>
      <c r="B141" s="28"/>
      <c r="C141" s="56"/>
      <c r="D141" s="28"/>
      <c r="E141" s="28"/>
    </row>
    <row r="142" customFormat="false" ht="12.75" hidden="false" customHeight="false" outlineLevel="0" collapsed="false">
      <c r="A142" s="56"/>
      <c r="B142" s="28"/>
      <c r="C142" s="56"/>
      <c r="D142" s="28"/>
      <c r="E142" s="28"/>
    </row>
    <row r="143" customFormat="false" ht="12.75" hidden="false" customHeight="false" outlineLevel="0" collapsed="false">
      <c r="A143" s="56"/>
      <c r="B143" s="28"/>
      <c r="C143" s="56" t="n">
        <v>35400</v>
      </c>
      <c r="G143" s="73" t="n">
        <f aca="false">STDEV(G145:G174)*$B$1</f>
        <v>2.04144163090402</v>
      </c>
      <c r="H143" s="73" t="n">
        <f aca="false">STDEV(H145:H174)*$B$1</f>
        <v>1.12123393193828</v>
      </c>
      <c r="I143" s="73" t="n">
        <f aca="false">CORREL(D144:D174,E144:E174)</f>
        <v>0.914166062285237</v>
      </c>
      <c r="J143" s="73" t="n">
        <f aca="false">IF(ISNUMBER(I143),I143,1.1)</f>
        <v>0.914166062285237</v>
      </c>
      <c r="K143" s="75" t="n">
        <f aca="false">MAX(D144:D176)</f>
        <v>5</v>
      </c>
      <c r="L143" s="75" t="n">
        <f aca="false">MAX(E144:E176)</f>
        <v>4.55</v>
      </c>
    </row>
    <row r="144" customFormat="false" ht="12.75" hidden="false" customHeight="false" outlineLevel="0" collapsed="false">
      <c r="A144" s="56" t="n">
        <f aca="false">C143</f>
        <v>35400</v>
      </c>
      <c r="B144" s="28"/>
      <c r="C144" s="56"/>
      <c r="D144" s="28" t="n">
        <f aca="false">VLOOKUP($A144,cash,D$4,FALSE())</f>
        <v>3.53</v>
      </c>
      <c r="E144" s="28" t="n">
        <f aca="false">VLOOKUP($A144,cash,E$4,FALSE())</f>
        <v>3.795</v>
      </c>
      <c r="G144" s="73"/>
      <c r="H144" s="73"/>
      <c r="I144" s="73"/>
      <c r="K144" s="75" t="n">
        <f aca="false">MIN(D144:D176)</f>
        <v>2.365</v>
      </c>
      <c r="L144" s="75" t="n">
        <f aca="false">MIN(E144:E176)</f>
        <v>2.62</v>
      </c>
    </row>
    <row r="145" customFormat="false" ht="12.75" hidden="false" customHeight="false" outlineLevel="0" collapsed="false">
      <c r="A145" s="56" t="n">
        <f aca="false">A144+1</f>
        <v>35401</v>
      </c>
      <c r="B145" s="28"/>
      <c r="C145" s="56"/>
      <c r="D145" s="28" t="n">
        <f aca="false">VLOOKUP($A145,cash,D$4,FALSE())</f>
        <v>3.56</v>
      </c>
      <c r="E145" s="28" t="n">
        <f aca="false">VLOOKUP($A145,cash,E$4,FALSE())</f>
        <v>3.76</v>
      </c>
      <c r="G145" s="73" t="n">
        <f aca="false">LN(D145/D144)</f>
        <v>0.00846267391873373</v>
      </c>
      <c r="H145" s="73" t="n">
        <f aca="false">LN(E145/E144)</f>
        <v>-0.00926545344579012</v>
      </c>
      <c r="I145" s="73"/>
      <c r="J145" s="73"/>
    </row>
    <row r="146" customFormat="false" ht="12.75" hidden="false" customHeight="false" outlineLevel="0" collapsed="false">
      <c r="A146" s="56" t="n">
        <f aca="false">A145+1</f>
        <v>35402</v>
      </c>
      <c r="B146" s="28"/>
      <c r="C146" s="56"/>
      <c r="D146" s="28" t="n">
        <f aca="false">VLOOKUP($A146,cash,D$4,FALSE())</f>
        <v>3.475</v>
      </c>
      <c r="E146" s="28" t="n">
        <f aca="false">VLOOKUP($A146,cash,E$4,FALSE())</f>
        <v>3.715</v>
      </c>
      <c r="G146" s="73" t="n">
        <f aca="false">LN(D146/D145)</f>
        <v>-0.0241660658471836</v>
      </c>
      <c r="H146" s="73" t="n">
        <f aca="false">LN(E146/E145)</f>
        <v>-0.0120402792320806</v>
      </c>
      <c r="I146" s="73"/>
      <c r="J146" s="73"/>
    </row>
    <row r="147" customFormat="false" ht="12.75" hidden="false" customHeight="false" outlineLevel="0" collapsed="false">
      <c r="A147" s="56" t="n">
        <f aca="false">A146+1</f>
        <v>35403</v>
      </c>
      <c r="B147" s="28"/>
      <c r="C147" s="56"/>
      <c r="D147" s="28" t="n">
        <f aca="false">VLOOKUP($A147,cash,D$4,FALSE())</f>
        <v>3.57</v>
      </c>
      <c r="E147" s="28" t="n">
        <f aca="false">VLOOKUP($A147,cash,E$4,FALSE())</f>
        <v>3.715</v>
      </c>
      <c r="G147" s="73" t="n">
        <f aca="false">LN(D147/D146)</f>
        <v>0.0269711167747922</v>
      </c>
      <c r="H147" s="73" t="n">
        <f aca="false">LN(E147/E146)</f>
        <v>0</v>
      </c>
      <c r="I147" s="73"/>
      <c r="J147" s="73"/>
    </row>
    <row r="148" customFormat="false" ht="12.75" hidden="false" customHeight="false" outlineLevel="0" collapsed="false">
      <c r="A148" s="56" t="n">
        <f aca="false">A147+1</f>
        <v>35404</v>
      </c>
      <c r="B148" s="28"/>
      <c r="C148" s="56"/>
      <c r="D148" s="28" t="n">
        <f aca="false">VLOOKUP($A148,cash,D$4,FALSE())</f>
        <v>3.54</v>
      </c>
      <c r="E148" s="28" t="n">
        <f aca="false">VLOOKUP($A148,cash,E$4,FALSE())</f>
        <v>3.775</v>
      </c>
      <c r="G148" s="73" t="n">
        <f aca="false">LN(D148/D147)</f>
        <v>-0.0084388686458646</v>
      </c>
      <c r="H148" s="73" t="n">
        <f aca="false">LN(E148/E147)</f>
        <v>0.0160217045312656</v>
      </c>
      <c r="I148" s="73"/>
      <c r="J148" s="73"/>
    </row>
    <row r="149" customFormat="false" ht="12.75" hidden="false" customHeight="false" outlineLevel="0" collapsed="false">
      <c r="A149" s="56" t="n">
        <f aca="false">A148+1</f>
        <v>35405</v>
      </c>
      <c r="B149" s="28"/>
      <c r="C149" s="56"/>
      <c r="D149" s="28" t="n">
        <f aca="false">VLOOKUP($A149,cash,D$4,FALSE())</f>
        <v>3.505</v>
      </c>
      <c r="E149" s="28" t="n">
        <f aca="false">VLOOKUP($A149,cash,E$4,FALSE())</f>
        <v>3.775</v>
      </c>
      <c r="G149" s="73" t="n">
        <f aca="false">LN(D149/D148)</f>
        <v>-0.00993620665912972</v>
      </c>
      <c r="H149" s="73" t="n">
        <f aca="false">LN(E149/E148)</f>
        <v>0</v>
      </c>
      <c r="I149" s="73"/>
      <c r="J149" s="73"/>
    </row>
    <row r="150" customFormat="false" ht="12.75" hidden="false" customHeight="false" outlineLevel="0" collapsed="false">
      <c r="A150" s="56" t="n">
        <f aca="false">A149+1</f>
        <v>35406</v>
      </c>
      <c r="B150" s="28"/>
      <c r="C150" s="56"/>
      <c r="D150" s="28" t="n">
        <f aca="false">VLOOKUP($A150,cash,D$4,FALSE())</f>
        <v>3.505</v>
      </c>
      <c r="E150" s="28" t="n">
        <f aca="false">VLOOKUP($A150,cash,E$4,FALSE())</f>
        <v>3.775</v>
      </c>
      <c r="G150" s="73" t="n">
        <f aca="false">LN(D150/D149)</f>
        <v>0</v>
      </c>
      <c r="H150" s="73" t="n">
        <f aca="false">LN(E150/E149)</f>
        <v>0</v>
      </c>
      <c r="I150" s="73"/>
      <c r="J150" s="73"/>
    </row>
    <row r="151" customFormat="false" ht="12.75" hidden="false" customHeight="false" outlineLevel="0" collapsed="false">
      <c r="A151" s="56" t="n">
        <f aca="false">A150+1</f>
        <v>35407</v>
      </c>
      <c r="B151" s="28"/>
      <c r="C151" s="56"/>
      <c r="D151" s="28" t="n">
        <f aca="false">VLOOKUP($A151,cash,D$4,FALSE())</f>
        <v>3.505</v>
      </c>
      <c r="E151" s="28" t="n">
        <f aca="false">VLOOKUP($A151,cash,E$4,FALSE())</f>
        <v>3.775</v>
      </c>
      <c r="G151" s="73" t="n">
        <f aca="false">LN(D151/D150)</f>
        <v>0</v>
      </c>
      <c r="H151" s="73" t="n">
        <f aca="false">LN(E151/E150)</f>
        <v>0</v>
      </c>
      <c r="I151" s="73"/>
      <c r="J151" s="73"/>
    </row>
    <row r="152" customFormat="false" ht="12.75" hidden="false" customHeight="false" outlineLevel="0" collapsed="false">
      <c r="A152" s="56" t="n">
        <f aca="false">A151+1</f>
        <v>35408</v>
      </c>
      <c r="B152" s="28"/>
      <c r="C152" s="56"/>
      <c r="D152" s="28" t="n">
        <f aca="false">VLOOKUP($A152,cash,D$4,FALSE())</f>
        <v>3.3</v>
      </c>
      <c r="E152" s="28" t="n">
        <f aca="false">VLOOKUP($A152,cash,E$4,FALSE())</f>
        <v>3.45</v>
      </c>
      <c r="G152" s="73" t="n">
        <f aca="false">LN(D152/D151)</f>
        <v>-0.0602680520141189</v>
      </c>
      <c r="H152" s="73" t="n">
        <f aca="false">LN(E152/E151)</f>
        <v>-0.0900261516577195</v>
      </c>
      <c r="I152" s="73"/>
      <c r="J152" s="73"/>
    </row>
    <row r="153" customFormat="false" ht="12.75" hidden="false" customHeight="false" outlineLevel="0" collapsed="false">
      <c r="A153" s="56" t="n">
        <f aca="false">A152+1</f>
        <v>35409</v>
      </c>
      <c r="B153" s="28"/>
      <c r="C153" s="56"/>
      <c r="D153" s="28" t="n">
        <f aca="false">VLOOKUP($A153,cash,D$4,FALSE())</f>
        <v>3.145</v>
      </c>
      <c r="E153" s="28" t="n">
        <f aca="false">VLOOKUP($A153,cash,E$4,FALSE())</f>
        <v>3.355</v>
      </c>
      <c r="G153" s="73" t="n">
        <f aca="false">LN(D153/D152)</f>
        <v>-0.0481085783200306</v>
      </c>
      <c r="H153" s="73" t="n">
        <f aca="false">LN(E153/E152)</f>
        <v>-0.0279224606196234</v>
      </c>
      <c r="I153" s="73"/>
      <c r="J153" s="73"/>
    </row>
    <row r="154" customFormat="false" ht="12.75" hidden="false" customHeight="false" outlineLevel="0" collapsed="false">
      <c r="A154" s="56" t="n">
        <f aca="false">A153+1</f>
        <v>35410</v>
      </c>
      <c r="B154" s="28"/>
      <c r="C154" s="56"/>
      <c r="D154" s="28" t="n">
        <f aca="false">VLOOKUP($A154,cash,D$4,FALSE())</f>
        <v>3.24</v>
      </c>
      <c r="E154" s="28" t="n">
        <f aca="false">VLOOKUP($A154,cash,E$4,FALSE())</f>
        <v>3.465</v>
      </c>
      <c r="G154" s="73" t="n">
        <f aca="false">LN(D154/D153)</f>
        <v>0.0297594396518341</v>
      </c>
      <c r="H154" s="73" t="n">
        <f aca="false">LN(E154/E153)</f>
        <v>0.0322608622182215</v>
      </c>
      <c r="I154" s="73"/>
      <c r="J154" s="73"/>
    </row>
    <row r="155" customFormat="false" ht="12.75" hidden="false" customHeight="false" outlineLevel="0" collapsed="false">
      <c r="A155" s="56" t="n">
        <f aca="false">A154+1</f>
        <v>35411</v>
      </c>
      <c r="B155" s="28"/>
      <c r="C155" s="56"/>
      <c r="D155" s="28" t="n">
        <f aca="false">VLOOKUP($A155,cash,D$4,FALSE())</f>
        <v>3.17</v>
      </c>
      <c r="E155" s="28" t="n">
        <f aca="false">VLOOKUP($A155,cash,E$4,FALSE())</f>
        <v>3.455</v>
      </c>
      <c r="G155" s="73" t="n">
        <f aca="false">LN(D155/D154)</f>
        <v>-0.0218417419150489</v>
      </c>
      <c r="H155" s="73" t="n">
        <f aca="false">LN(E155/E154)</f>
        <v>-0.00289017542223327</v>
      </c>
      <c r="I155" s="73"/>
      <c r="J155" s="73"/>
    </row>
    <row r="156" customFormat="false" ht="12.75" hidden="false" customHeight="false" outlineLevel="0" collapsed="false">
      <c r="A156" s="56" t="n">
        <f aca="false">A155+1</f>
        <v>35412</v>
      </c>
      <c r="B156" s="28"/>
      <c r="C156" s="56"/>
      <c r="D156" s="28" t="n">
        <f aca="false">VLOOKUP($A156,cash,D$4,FALSE())</f>
        <v>3.405</v>
      </c>
      <c r="E156" s="28" t="n">
        <f aca="false">VLOOKUP($A156,cash,E$4,FALSE())</f>
        <v>3.59</v>
      </c>
      <c r="G156" s="73" t="n">
        <f aca="false">LN(D156/D155)</f>
        <v>0.0715133517122864</v>
      </c>
      <c r="H156" s="73" t="n">
        <f aca="false">LN(E156/E155)</f>
        <v>0.0383297452805542</v>
      </c>
      <c r="I156" s="73"/>
      <c r="J156" s="73"/>
    </row>
    <row r="157" customFormat="false" ht="12.75" hidden="false" customHeight="false" outlineLevel="0" collapsed="false">
      <c r="A157" s="56" t="n">
        <f aca="false">A156+1</f>
        <v>35413</v>
      </c>
      <c r="B157" s="28"/>
      <c r="C157" s="56"/>
      <c r="D157" s="28" t="n">
        <f aca="false">VLOOKUP($A157,cash,D$4,FALSE())</f>
        <v>3.405</v>
      </c>
      <c r="E157" s="28" t="n">
        <f aca="false">VLOOKUP($A157,cash,E$4,FALSE())</f>
        <v>3.59</v>
      </c>
      <c r="G157" s="73" t="n">
        <f aca="false">LN(D157/D156)</f>
        <v>0</v>
      </c>
      <c r="H157" s="73" t="n">
        <f aca="false">LN(E157/E156)</f>
        <v>0</v>
      </c>
      <c r="I157" s="73"/>
      <c r="J157" s="73"/>
    </row>
    <row r="158" customFormat="false" ht="12.75" hidden="false" customHeight="false" outlineLevel="0" collapsed="false">
      <c r="A158" s="56" t="n">
        <f aca="false">A157+1</f>
        <v>35414</v>
      </c>
      <c r="B158" s="28"/>
      <c r="C158" s="56"/>
      <c r="D158" s="28" t="n">
        <f aca="false">VLOOKUP($A158,cash,D$4,FALSE())</f>
        <v>3.405</v>
      </c>
      <c r="E158" s="28" t="n">
        <f aca="false">VLOOKUP($A158,cash,E$4,FALSE())</f>
        <v>3.59</v>
      </c>
      <c r="G158" s="73" t="n">
        <f aca="false">LN(D158/D157)</f>
        <v>0</v>
      </c>
      <c r="H158" s="73" t="n">
        <f aca="false">LN(E158/E157)</f>
        <v>0</v>
      </c>
      <c r="I158" s="73"/>
      <c r="J158" s="73"/>
    </row>
    <row r="159" customFormat="false" ht="12.75" hidden="false" customHeight="false" outlineLevel="0" collapsed="false">
      <c r="A159" s="56" t="n">
        <f aca="false">A158+1</f>
        <v>35415</v>
      </c>
      <c r="B159" s="28"/>
      <c r="C159" s="56"/>
      <c r="D159" s="28" t="n">
        <f aca="false">VLOOKUP($A159,cash,D$4,FALSE())</f>
        <v>4.095</v>
      </c>
      <c r="E159" s="28" t="n">
        <f aca="false">VLOOKUP($A159,cash,E$4,FALSE())</f>
        <v>3.59</v>
      </c>
      <c r="G159" s="73" t="n">
        <f aca="false">LN(D159/D158)</f>
        <v>0.184521777703557</v>
      </c>
      <c r="H159" s="73" t="n">
        <f aca="false">LN(E159/E158)</f>
        <v>0</v>
      </c>
      <c r="I159" s="73"/>
      <c r="J159" s="73"/>
    </row>
    <row r="160" customFormat="false" ht="12.75" hidden="false" customHeight="false" outlineLevel="0" collapsed="false">
      <c r="A160" s="56" t="n">
        <f aca="false">A159+1</f>
        <v>35416</v>
      </c>
      <c r="B160" s="28"/>
      <c r="C160" s="56"/>
      <c r="D160" s="28" t="n">
        <f aca="false">VLOOKUP($A160,cash,D$4,FALSE())</f>
        <v>4.87</v>
      </c>
      <c r="E160" s="28" t="n">
        <f aca="false">VLOOKUP($A160,cash,E$4,FALSE())</f>
        <v>4.55</v>
      </c>
      <c r="G160" s="73" t="n">
        <f aca="false">LN(D160/D159)</f>
        <v>0.173327219789466</v>
      </c>
      <c r="H160" s="73" t="n">
        <f aca="false">LN(E160/E159)</f>
        <v>0.236975030462672</v>
      </c>
      <c r="I160" s="73"/>
      <c r="J160" s="73"/>
    </row>
    <row r="161" customFormat="false" ht="12" hidden="false" customHeight="true" outlineLevel="0" collapsed="false">
      <c r="A161" s="56" t="n">
        <f aca="false">A160+1</f>
        <v>35417</v>
      </c>
      <c r="B161" s="28"/>
      <c r="C161" s="56"/>
      <c r="D161" s="28" t="n">
        <f aca="false">VLOOKUP($A161,cash,D$4,FALSE())</f>
        <v>4.795</v>
      </c>
      <c r="E161" s="28" t="n">
        <f aca="false">VLOOKUP($A161,cash,E$4,FALSE())</f>
        <v>4.475</v>
      </c>
      <c r="G161" s="73" t="n">
        <f aca="false">LN(D161/D160)</f>
        <v>-0.0155202287590969</v>
      </c>
      <c r="H161" s="73" t="n">
        <f aca="false">LN(E161/E160)</f>
        <v>-0.0166208812360404</v>
      </c>
      <c r="I161" s="73"/>
      <c r="J161" s="73"/>
    </row>
    <row r="162" customFormat="false" ht="12.75" hidden="false" customHeight="false" outlineLevel="0" collapsed="false">
      <c r="A162" s="56" t="n">
        <f aca="false">A161+1</f>
        <v>35418</v>
      </c>
      <c r="B162" s="28"/>
      <c r="C162" s="56"/>
      <c r="D162" s="28" t="n">
        <f aca="false">VLOOKUP($A162,cash,D$4,FALSE())</f>
        <v>4.795</v>
      </c>
      <c r="E162" s="28" t="n">
        <f aca="false">VLOOKUP($A162,cash,E$4,FALSE())</f>
        <v>4.475</v>
      </c>
      <c r="G162" s="73" t="n">
        <f aca="false">LN(D162/D161)</f>
        <v>0</v>
      </c>
      <c r="H162" s="73" t="n">
        <f aca="false">LN(E162/E161)</f>
        <v>0</v>
      </c>
      <c r="I162" s="73"/>
      <c r="J162" s="73"/>
    </row>
    <row r="163" customFormat="false" ht="12.75" hidden="false" customHeight="false" outlineLevel="0" collapsed="false">
      <c r="A163" s="56" t="n">
        <f aca="false">A162+1</f>
        <v>35419</v>
      </c>
      <c r="B163" s="28"/>
      <c r="C163" s="56"/>
      <c r="D163" s="28" t="n">
        <f aca="false">VLOOKUP($A163,cash,D$4,FALSE())</f>
        <v>4.21</v>
      </c>
      <c r="E163" s="28" t="n">
        <f aca="false">VLOOKUP($A163,cash,E$4,FALSE())</f>
        <v>4.2</v>
      </c>
      <c r="G163" s="73" t="n">
        <f aca="false">LN(D163/D162)</f>
        <v>-0.130111060641111</v>
      </c>
      <c r="H163" s="73" t="n">
        <f aca="false">LN(E163/E162)</f>
        <v>-0.0634218264374959</v>
      </c>
      <c r="I163" s="73"/>
      <c r="J163" s="73"/>
    </row>
    <row r="164" customFormat="false" ht="12.75" hidden="false" customHeight="false" outlineLevel="0" collapsed="false">
      <c r="A164" s="56" t="n">
        <f aca="false">A163+1</f>
        <v>35420</v>
      </c>
      <c r="B164" s="28"/>
      <c r="C164" s="56"/>
      <c r="D164" s="28" t="n">
        <f aca="false">VLOOKUP($A164,cash,D$4,FALSE())</f>
        <v>4.21</v>
      </c>
      <c r="E164" s="28" t="n">
        <f aca="false">VLOOKUP($A164,cash,E$4,FALSE())</f>
        <v>4.2</v>
      </c>
      <c r="G164" s="73" t="n">
        <f aca="false">LN(D164/D163)</f>
        <v>0</v>
      </c>
      <c r="H164" s="73" t="n">
        <f aca="false">LN(E164/E163)</f>
        <v>0</v>
      </c>
      <c r="I164" s="73"/>
      <c r="J164" s="73"/>
    </row>
    <row r="165" customFormat="false" ht="12.75" hidden="false" customHeight="false" outlineLevel="0" collapsed="false">
      <c r="A165" s="56" t="n">
        <f aca="false">A164+1</f>
        <v>35421</v>
      </c>
      <c r="B165" s="28"/>
      <c r="C165" s="56"/>
      <c r="D165" s="28" t="n">
        <f aca="false">VLOOKUP($A165,cash,D$4,FALSE())</f>
        <v>4.21</v>
      </c>
      <c r="E165" s="28" t="n">
        <f aca="false">VLOOKUP($A165,cash,E$4,FALSE())</f>
        <v>4.2</v>
      </c>
      <c r="G165" s="73" t="n">
        <f aca="false">LN(D165/D164)</f>
        <v>0</v>
      </c>
      <c r="H165" s="73" t="n">
        <f aca="false">LN(E165/E164)</f>
        <v>0</v>
      </c>
      <c r="I165" s="73"/>
      <c r="J165" s="73"/>
    </row>
    <row r="166" customFormat="false" ht="12.75" hidden="false" customHeight="false" outlineLevel="0" collapsed="false">
      <c r="A166" s="56" t="n">
        <f aca="false">A165+1</f>
        <v>35422</v>
      </c>
      <c r="B166" s="28"/>
      <c r="C166" s="56"/>
      <c r="D166" s="28" t="n">
        <f aca="false">VLOOKUP($A166,cash,D$4,FALSE())</f>
        <v>3.835</v>
      </c>
      <c r="E166" s="28" t="n">
        <f aca="false">VLOOKUP($A166,cash,E$4,FALSE())</f>
        <v>3.91</v>
      </c>
      <c r="G166" s="73" t="n">
        <f aca="false">LN(D166/D165)</f>
        <v>-0.0932932128750705</v>
      </c>
      <c r="H166" s="73" t="n">
        <f aca="false">LN(E166/E165)</f>
        <v>-0.0715471512920482</v>
      </c>
      <c r="I166" s="73"/>
      <c r="J166" s="73"/>
    </row>
    <row r="167" customFormat="false" ht="12.75" hidden="false" customHeight="false" outlineLevel="0" collapsed="false">
      <c r="A167" s="56" t="n">
        <f aca="false">A166+1</f>
        <v>35423</v>
      </c>
      <c r="B167" s="28"/>
      <c r="C167" s="56"/>
      <c r="D167" s="28" t="n">
        <f aca="false">VLOOKUP($A167,cash,D$4,FALSE())</f>
        <v>3.835</v>
      </c>
      <c r="E167" s="28" t="n">
        <f aca="false">VLOOKUP($A167,cash,E$4,FALSE())</f>
        <v>3.91</v>
      </c>
      <c r="G167" s="73" t="n">
        <f aca="false">LN(D167/D166)</f>
        <v>0</v>
      </c>
      <c r="H167" s="73" t="n">
        <f aca="false">LN(E167/E166)</f>
        <v>0</v>
      </c>
      <c r="I167" s="73"/>
      <c r="J167" s="73"/>
    </row>
    <row r="168" customFormat="false" ht="12.75" hidden="false" customHeight="false" outlineLevel="0" collapsed="false">
      <c r="A168" s="56" t="n">
        <f aca="false">A167+1</f>
        <v>35424</v>
      </c>
      <c r="B168" s="28"/>
      <c r="C168" s="56"/>
      <c r="D168" s="28" t="n">
        <f aca="false">VLOOKUP($A168,cash,D$4,FALSE())</f>
        <v>3.835</v>
      </c>
      <c r="E168" s="28" t="n">
        <f aca="false">VLOOKUP($A168,cash,E$4,FALSE())</f>
        <v>3.91</v>
      </c>
      <c r="G168" s="73" t="n">
        <f aca="false">LN(D168/D167)</f>
        <v>0</v>
      </c>
      <c r="H168" s="73" t="n">
        <f aca="false">LN(E168/E167)</f>
        <v>0</v>
      </c>
      <c r="I168" s="73"/>
      <c r="J168" s="73"/>
    </row>
    <row r="169" customFormat="false" ht="12.75" hidden="false" customHeight="false" outlineLevel="0" collapsed="false">
      <c r="A169" s="56" t="n">
        <f aca="false">A168+1</f>
        <v>35425</v>
      </c>
      <c r="B169" s="28"/>
      <c r="C169" s="56"/>
      <c r="D169" s="28" t="n">
        <f aca="false">VLOOKUP($A169,cash,D$4,FALSE())</f>
        <v>5</v>
      </c>
      <c r="E169" s="28" t="n">
        <f aca="false">VLOOKUP($A169,cash,E$4,FALSE())</f>
        <v>3.91</v>
      </c>
      <c r="G169" s="73" t="n">
        <f aca="false">LN(D169/D168)</f>
        <v>0.265268477614881</v>
      </c>
      <c r="H169" s="73" t="n">
        <f aca="false">LN(E169/E168)</f>
        <v>0</v>
      </c>
      <c r="I169" s="73"/>
      <c r="J169" s="73"/>
    </row>
    <row r="170" customFormat="false" ht="12.75" hidden="false" customHeight="false" outlineLevel="0" collapsed="false">
      <c r="A170" s="56" t="n">
        <f aca="false">A169+1</f>
        <v>35426</v>
      </c>
      <c r="B170" s="28"/>
      <c r="C170" s="56"/>
      <c r="D170" s="28" t="n">
        <f aca="false">VLOOKUP($A170,cash,D$4,FALSE())</f>
        <v>2.925</v>
      </c>
      <c r="E170" s="28" t="n">
        <f aca="false">VLOOKUP($A170,cash,E$4,FALSE())</f>
        <v>3.2</v>
      </c>
      <c r="G170" s="73" t="n">
        <f aca="false">LN(D170/D169)</f>
        <v>-0.536143431750281</v>
      </c>
      <c r="H170" s="73" t="n">
        <f aca="false">LN(E170/E169)</f>
        <v>-0.200386564191594</v>
      </c>
      <c r="I170" s="73"/>
      <c r="J170" s="73"/>
    </row>
    <row r="171" customFormat="false" ht="12.75" hidden="false" customHeight="false" outlineLevel="0" collapsed="false">
      <c r="A171" s="56" t="n">
        <f aca="false">A170+1</f>
        <v>35427</v>
      </c>
      <c r="B171" s="28"/>
      <c r="C171" s="56"/>
      <c r="D171" s="28" t="n">
        <f aca="false">VLOOKUP($A171,cash,D$4,FALSE())</f>
        <v>2.925</v>
      </c>
      <c r="E171" s="28" t="n">
        <f aca="false">VLOOKUP($A171,cash,E$4,FALSE())</f>
        <v>3.2</v>
      </c>
      <c r="G171" s="73" t="n">
        <f aca="false">LN(D171/D170)</f>
        <v>0</v>
      </c>
      <c r="H171" s="73" t="n">
        <f aca="false">LN(E171/E170)</f>
        <v>0</v>
      </c>
      <c r="I171" s="73"/>
      <c r="J171" s="73"/>
    </row>
    <row r="172" customFormat="false" ht="12.75" hidden="false" customHeight="false" outlineLevel="0" collapsed="false">
      <c r="A172" s="56" t="n">
        <f aca="false">A171+1</f>
        <v>35428</v>
      </c>
      <c r="B172" s="28"/>
      <c r="C172" s="56"/>
      <c r="D172" s="28" t="n">
        <f aca="false">VLOOKUP($A172,cash,D$4,FALSE())</f>
        <v>2.925</v>
      </c>
      <c r="E172" s="28" t="n">
        <f aca="false">VLOOKUP($A172,cash,E$4,FALSE())</f>
        <v>3.2</v>
      </c>
      <c r="G172" s="73" t="n">
        <f aca="false">LN(D172/D171)</f>
        <v>0</v>
      </c>
      <c r="H172" s="73" t="n">
        <f aca="false">LN(E172/E171)</f>
        <v>0</v>
      </c>
      <c r="I172" s="73"/>
      <c r="J172" s="73"/>
    </row>
    <row r="173" customFormat="false" ht="12.75" hidden="false" customHeight="false" outlineLevel="0" collapsed="false">
      <c r="A173" s="56" t="n">
        <f aca="false">A172+1</f>
        <v>35429</v>
      </c>
      <c r="B173" s="28"/>
      <c r="C173" s="56"/>
      <c r="D173" s="28" t="n">
        <f aca="false">VLOOKUP($A173,cash,D$4,FALSE())</f>
        <v>2.585</v>
      </c>
      <c r="E173" s="28" t="n">
        <f aca="false">VLOOKUP($A173,cash,E$4,FALSE())</f>
        <v>3.125</v>
      </c>
      <c r="G173" s="73" t="n">
        <f aca="false">LN(D173/D172)</f>
        <v>-0.123568972723427</v>
      </c>
      <c r="H173" s="73" t="n">
        <f aca="false">LN(E173/E172)</f>
        <v>-0.023716526617316</v>
      </c>
      <c r="I173" s="73"/>
      <c r="J173" s="73"/>
    </row>
    <row r="174" customFormat="false" ht="12.75" hidden="false" customHeight="false" outlineLevel="0" collapsed="false">
      <c r="A174" s="56" t="n">
        <f aca="false">A173+1</f>
        <v>35430</v>
      </c>
      <c r="B174" s="28"/>
      <c r="C174" s="56"/>
      <c r="D174" s="28" t="n">
        <f aca="false">VLOOKUP($A174,cash,D$4,FALSE())</f>
        <v>2.365</v>
      </c>
      <c r="E174" s="28" t="n">
        <f aca="false">VLOOKUP($A174,cash,E$4,FALSE())</f>
        <v>2.62</v>
      </c>
      <c r="G174" s="73" t="n">
        <f aca="false">LN(D174/D173)</f>
        <v>-0.0889474860164961</v>
      </c>
      <c r="H174" s="73" t="n">
        <f aca="false">LN(E174/E173)</f>
        <v>-0.176259965415359</v>
      </c>
      <c r="I174" s="73"/>
      <c r="J174" s="73"/>
    </row>
    <row r="175" customFormat="false" ht="12.75" hidden="false" customHeight="false" outlineLevel="0" collapsed="false">
      <c r="A175" s="81"/>
      <c r="B175" s="28"/>
      <c r="C175" s="81"/>
      <c r="D175" s="28"/>
      <c r="E175" s="28"/>
    </row>
    <row r="176" customFormat="false" ht="12.75" hidden="false" customHeight="false" outlineLevel="0" collapsed="false">
      <c r="A176" s="81"/>
      <c r="B176" s="28"/>
      <c r="C176" s="81"/>
      <c r="D176" s="28"/>
      <c r="E176" s="28"/>
    </row>
    <row r="177" customFormat="false" ht="12.75" hidden="false" customHeight="false" outlineLevel="0" collapsed="false">
      <c r="A177" s="81"/>
      <c r="B177" s="28"/>
      <c r="C177" s="81"/>
      <c r="D177" s="28"/>
      <c r="E177" s="28"/>
    </row>
    <row r="178" customFormat="false" ht="12.75" hidden="false" customHeight="false" outlineLevel="0" collapsed="false">
      <c r="A178" s="81"/>
      <c r="B178" s="28"/>
      <c r="C178" s="81" t="n">
        <v>35431</v>
      </c>
      <c r="G178" s="73" t="n">
        <f aca="false">STDEV(G180:G209)*$B$1</f>
        <v>1.91319225483483</v>
      </c>
      <c r="H178" s="73" t="n">
        <f aca="false">STDEV(H180:H209)*$B$1</f>
        <v>1.54533238375026</v>
      </c>
      <c r="I178" s="73" t="n">
        <f aca="false">CORREL(D179:D209,E179:E209)</f>
        <v>0.963697886354924</v>
      </c>
      <c r="J178" s="73" t="n">
        <f aca="false">IF(ISNUMBER(I178),I178,1.1)</f>
        <v>0.963697886354924</v>
      </c>
      <c r="K178" s="75" t="n">
        <f aca="false">MAX(D179:D213)</f>
        <v>4.76</v>
      </c>
      <c r="L178" s="75" t="n">
        <f aca="false">MAX(E179:E213)</f>
        <v>4.38</v>
      </c>
    </row>
    <row r="179" customFormat="false" ht="12.75" hidden="false" customHeight="false" outlineLevel="0" collapsed="false">
      <c r="A179" s="56" t="n">
        <f aca="false">C178</f>
        <v>35431</v>
      </c>
      <c r="B179" s="28"/>
      <c r="C179" s="56"/>
      <c r="D179" s="28" t="n">
        <f aca="false">VLOOKUP($A179,cash,D$4,FALSE())</f>
        <v>2.365</v>
      </c>
      <c r="E179" s="28" t="n">
        <f aca="false">VLOOKUP($A179,cash,E$4,FALSE())</f>
        <v>2.62</v>
      </c>
      <c r="G179" s="73"/>
      <c r="H179" s="73"/>
      <c r="I179" s="73"/>
      <c r="K179" s="75" t="n">
        <f aca="false">MIN(D179:D213)</f>
        <v>2.22</v>
      </c>
      <c r="L179" s="75" t="n">
        <f aca="false">MIN(E179:E213)</f>
        <v>2.46</v>
      </c>
    </row>
    <row r="180" customFormat="false" ht="12.75" hidden="false" customHeight="false" outlineLevel="0" collapsed="false">
      <c r="A180" s="56" t="n">
        <f aca="false">A179+1</f>
        <v>35432</v>
      </c>
      <c r="B180" s="28"/>
      <c r="C180" s="56"/>
      <c r="D180" s="28" t="n">
        <f aca="false">VLOOKUP($A180,cash,D$4,FALSE())</f>
        <v>2.22</v>
      </c>
      <c r="E180" s="28" t="n">
        <f aca="false">VLOOKUP($A180,cash,E$4,FALSE())</f>
        <v>2.46</v>
      </c>
      <c r="G180" s="73" t="n">
        <f aca="false">LN(D180/D179)</f>
        <v>-0.0632708260597082</v>
      </c>
      <c r="H180" s="73" t="n">
        <f aca="false">LN(E180/E179)</f>
        <v>-0.0630129678287342</v>
      </c>
      <c r="I180" s="73"/>
      <c r="K180" s="75"/>
      <c r="L180" s="75"/>
    </row>
    <row r="181" customFormat="false" ht="12.75" hidden="false" customHeight="false" outlineLevel="0" collapsed="false">
      <c r="A181" s="56" t="n">
        <f aca="false">A180+1</f>
        <v>35433</v>
      </c>
      <c r="B181" s="28"/>
      <c r="C181" s="56"/>
      <c r="D181" s="28" t="n">
        <f aca="false">VLOOKUP($A181,cash,D$4,FALSE())</f>
        <v>2.375</v>
      </c>
      <c r="E181" s="28" t="n">
        <f aca="false">VLOOKUP($A181,cash,E$4,FALSE())</f>
        <v>2.585</v>
      </c>
      <c r="G181" s="73" t="n">
        <f aca="false">LN(D181/D180)</f>
        <v>0.0674902416024163</v>
      </c>
      <c r="H181" s="73" t="n">
        <f aca="false">LN(E181/E180)</f>
        <v>0.049564158016121</v>
      </c>
      <c r="I181" s="73"/>
      <c r="K181" s="75"/>
      <c r="L181" s="75"/>
    </row>
    <row r="182" customFormat="false" ht="12.75" hidden="false" customHeight="false" outlineLevel="0" collapsed="false">
      <c r="A182" s="56" t="n">
        <f aca="false">A181+1</f>
        <v>35434</v>
      </c>
      <c r="B182" s="28"/>
      <c r="C182" s="56"/>
      <c r="D182" s="28" t="n">
        <f aca="false">VLOOKUP($A182,cash,D$4,FALSE())</f>
        <v>2.375</v>
      </c>
      <c r="E182" s="28" t="n">
        <f aca="false">VLOOKUP($A182,cash,E$4,FALSE())</f>
        <v>2.585</v>
      </c>
      <c r="G182" s="73" t="n">
        <f aca="false">LN(D182/D181)</f>
        <v>0</v>
      </c>
      <c r="H182" s="73" t="n">
        <f aca="false">LN(E182/E181)</f>
        <v>0</v>
      </c>
      <c r="I182" s="73"/>
      <c r="K182" s="75"/>
      <c r="L182" s="75"/>
    </row>
    <row r="183" customFormat="false" ht="12.75" hidden="false" customHeight="false" outlineLevel="0" collapsed="false">
      <c r="A183" s="56" t="n">
        <f aca="false">A182+1</f>
        <v>35435</v>
      </c>
      <c r="B183" s="28"/>
      <c r="C183" s="56"/>
      <c r="D183" s="28" t="n">
        <f aca="false">VLOOKUP($A183,cash,D$4,FALSE())</f>
        <v>2.375</v>
      </c>
      <c r="E183" s="28" t="n">
        <f aca="false">VLOOKUP($A183,cash,E$4,FALSE())</f>
        <v>2.585</v>
      </c>
      <c r="G183" s="73" t="n">
        <f aca="false">LN(D183/D182)</f>
        <v>0</v>
      </c>
      <c r="H183" s="73" t="n">
        <f aca="false">LN(E183/E182)</f>
        <v>0</v>
      </c>
      <c r="I183" s="73"/>
      <c r="K183" s="75"/>
      <c r="L183" s="75"/>
    </row>
    <row r="184" customFormat="false" ht="12.75" hidden="false" customHeight="false" outlineLevel="0" collapsed="false">
      <c r="A184" s="56" t="n">
        <f aca="false">A183+1</f>
        <v>35436</v>
      </c>
      <c r="B184" s="28"/>
      <c r="C184" s="56"/>
      <c r="D184" s="28" t="n">
        <f aca="false">VLOOKUP($A184,cash,D$4,FALSE())</f>
        <v>3.66</v>
      </c>
      <c r="E184" s="28" t="n">
        <f aca="false">VLOOKUP($A184,cash,E$4,FALSE())</f>
        <v>3.79</v>
      </c>
      <c r="G184" s="73" t="n">
        <f aca="false">LN(D184/D183)</f>
        <v>0.43246570992667</v>
      </c>
      <c r="H184" s="73" t="n">
        <f aca="false">LN(E184/E183)</f>
        <v>0.382640511133943</v>
      </c>
      <c r="I184" s="73"/>
      <c r="K184" s="75"/>
      <c r="L184" s="75"/>
    </row>
    <row r="185" customFormat="false" ht="12.75" hidden="false" customHeight="false" outlineLevel="0" collapsed="false">
      <c r="A185" s="56" t="n">
        <f aca="false">A184+1</f>
        <v>35437</v>
      </c>
      <c r="B185" s="28"/>
      <c r="C185" s="56"/>
      <c r="D185" s="28" t="n">
        <f aca="false">VLOOKUP($A185,cash,D$4,FALSE())</f>
        <v>4.025</v>
      </c>
      <c r="E185" s="28" t="n">
        <f aca="false">VLOOKUP($A185,cash,E$4,FALSE())</f>
        <v>4</v>
      </c>
      <c r="G185" s="73" t="n">
        <f aca="false">LN(D185/D184)</f>
        <v>0.0950617634572518</v>
      </c>
      <c r="H185" s="73" t="n">
        <f aca="false">LN(E185/E184)</f>
        <v>0.0539283420255556</v>
      </c>
      <c r="I185" s="73"/>
      <c r="K185" s="75"/>
      <c r="L185" s="75"/>
    </row>
    <row r="186" customFormat="false" ht="12.75" hidden="false" customHeight="false" outlineLevel="0" collapsed="false">
      <c r="A186" s="56" t="n">
        <f aca="false">A185+1</f>
        <v>35438</v>
      </c>
      <c r="B186" s="28"/>
      <c r="C186" s="56"/>
      <c r="D186" s="28" t="n">
        <f aca="false">VLOOKUP($A186,cash,D$4,FALSE())</f>
        <v>3.855</v>
      </c>
      <c r="E186" s="28" t="n">
        <f aca="false">VLOOKUP($A186,cash,E$4,FALSE())</f>
        <v>3.845</v>
      </c>
      <c r="G186" s="73" t="n">
        <f aca="false">LN(D186/D185)</f>
        <v>-0.0431539038552339</v>
      </c>
      <c r="H186" s="73" t="n">
        <f aca="false">LN(E186/E185)</f>
        <v>-0.0395207581622833</v>
      </c>
      <c r="I186" s="73"/>
      <c r="K186" s="75"/>
      <c r="L186" s="75"/>
    </row>
    <row r="187" customFormat="false" ht="12.75" hidden="false" customHeight="false" outlineLevel="0" collapsed="false">
      <c r="A187" s="56" t="n">
        <f aca="false">A186+1</f>
        <v>35439</v>
      </c>
      <c r="B187" s="28"/>
      <c r="C187" s="56"/>
      <c r="D187" s="28" t="n">
        <f aca="false">VLOOKUP($A187,cash,D$4,FALSE())</f>
        <v>3.665</v>
      </c>
      <c r="E187" s="28" t="n">
        <f aca="false">VLOOKUP($A187,cash,E$4,FALSE())</f>
        <v>3.645</v>
      </c>
      <c r="G187" s="73" t="n">
        <f aca="false">LN(D187/D186)</f>
        <v>-0.0505426716766779</v>
      </c>
      <c r="H187" s="73" t="n">
        <f aca="false">LN(E187/E186)</f>
        <v>-0.0534172374969858</v>
      </c>
      <c r="I187" s="73"/>
      <c r="K187" s="75"/>
      <c r="L187" s="75"/>
    </row>
    <row r="188" customFormat="false" ht="12.75" hidden="false" customHeight="false" outlineLevel="0" collapsed="false">
      <c r="A188" s="56" t="n">
        <f aca="false">A187+1</f>
        <v>35440</v>
      </c>
      <c r="B188" s="28"/>
      <c r="C188" s="56"/>
      <c r="D188" s="28" t="n">
        <f aca="false">VLOOKUP($A188,cash,D$4,FALSE())</f>
        <v>4.06</v>
      </c>
      <c r="E188" s="28" t="n">
        <f aca="false">VLOOKUP($A188,cash,E$4,FALSE())</f>
        <v>3.645</v>
      </c>
      <c r="G188" s="73" t="n">
        <f aca="false">LN(D188/D187)</f>
        <v>0.102354638275026</v>
      </c>
      <c r="H188" s="73" t="n">
        <f aca="false">LN(E188/E187)</f>
        <v>0</v>
      </c>
      <c r="I188" s="73"/>
      <c r="K188" s="75"/>
      <c r="L188" s="75"/>
    </row>
    <row r="189" customFormat="false" ht="12.75" hidden="false" customHeight="false" outlineLevel="0" collapsed="false">
      <c r="A189" s="56" t="n">
        <f aca="false">A188+1</f>
        <v>35441</v>
      </c>
      <c r="B189" s="28"/>
      <c r="C189" s="56"/>
      <c r="D189" s="28" t="n">
        <f aca="false">VLOOKUP($A189,cash,D$4,FALSE())</f>
        <v>4.06</v>
      </c>
      <c r="E189" s="28" t="n">
        <f aca="false">VLOOKUP($A189,cash,E$4,FALSE())</f>
        <v>3.645</v>
      </c>
      <c r="G189" s="73" t="n">
        <f aca="false">LN(D189/D188)</f>
        <v>0</v>
      </c>
      <c r="H189" s="73" t="n">
        <f aca="false">LN(E189/E188)</f>
        <v>0</v>
      </c>
      <c r="I189" s="73"/>
      <c r="K189" s="75"/>
      <c r="L189" s="75"/>
    </row>
    <row r="190" customFormat="false" ht="12.75" hidden="false" customHeight="false" outlineLevel="0" collapsed="false">
      <c r="A190" s="56" t="n">
        <f aca="false">A189+1</f>
        <v>35442</v>
      </c>
      <c r="B190" s="28"/>
      <c r="C190" s="56"/>
      <c r="D190" s="28" t="n">
        <f aca="false">VLOOKUP($A190,cash,D$4,FALSE())</f>
        <v>4.06</v>
      </c>
      <c r="E190" s="28" t="n">
        <f aca="false">VLOOKUP($A190,cash,E$4,FALSE())</f>
        <v>3.645</v>
      </c>
      <c r="G190" s="73" t="n">
        <f aca="false">LN(D190/D189)</f>
        <v>0</v>
      </c>
      <c r="H190" s="73" t="n">
        <f aca="false">LN(E190/E189)</f>
        <v>0</v>
      </c>
      <c r="I190" s="73"/>
      <c r="K190" s="75"/>
      <c r="L190" s="75"/>
    </row>
    <row r="191" customFormat="false" ht="12.75" hidden="false" customHeight="false" outlineLevel="0" collapsed="false">
      <c r="A191" s="56" t="n">
        <f aca="false">A190+1</f>
        <v>35443</v>
      </c>
      <c r="B191" s="28"/>
      <c r="C191" s="56"/>
      <c r="D191" s="28" t="n">
        <f aca="false">VLOOKUP($A191,cash,D$4,FALSE())</f>
        <v>4.16</v>
      </c>
      <c r="E191" s="28" t="n">
        <f aca="false">VLOOKUP($A191,cash,E$4,FALSE())</f>
        <v>4.3</v>
      </c>
      <c r="G191" s="73" t="n">
        <f aca="false">LN(D191/D190)</f>
        <v>0.0243321006595307</v>
      </c>
      <c r="H191" s="73" t="n">
        <f aca="false">LN(E191/E190)</f>
        <v>0.165258657238895</v>
      </c>
      <c r="I191" s="73"/>
      <c r="K191" s="75"/>
      <c r="L191" s="75"/>
    </row>
    <row r="192" customFormat="false" ht="12.75" hidden="false" customHeight="false" outlineLevel="0" collapsed="false">
      <c r="A192" s="56" t="n">
        <f aca="false">A191+1</f>
        <v>35444</v>
      </c>
      <c r="B192" s="28"/>
      <c r="C192" s="56"/>
      <c r="D192" s="28" t="n">
        <f aca="false">VLOOKUP($A192,cash,D$4,FALSE())</f>
        <v>4.19</v>
      </c>
      <c r="E192" s="28" t="n">
        <f aca="false">VLOOKUP($A192,cash,E$4,FALSE())</f>
        <v>4.3</v>
      </c>
      <c r="G192" s="73" t="n">
        <f aca="false">LN(D192/D191)</f>
        <v>0.00718565966087453</v>
      </c>
      <c r="H192" s="73" t="n">
        <f aca="false">LN(E192/E191)</f>
        <v>0</v>
      </c>
      <c r="I192" s="73"/>
      <c r="K192" s="75"/>
      <c r="L192" s="75"/>
    </row>
    <row r="193" customFormat="false" ht="12.75" hidden="false" customHeight="false" outlineLevel="0" collapsed="false">
      <c r="A193" s="56" t="n">
        <f aca="false">A192+1</f>
        <v>35445</v>
      </c>
      <c r="B193" s="28"/>
      <c r="C193" s="56"/>
      <c r="D193" s="28" t="n">
        <f aca="false">VLOOKUP($A193,cash,D$4,FALSE())</f>
        <v>4.76</v>
      </c>
      <c r="E193" s="28" t="n">
        <f aca="false">VLOOKUP($A193,cash,E$4,FALSE())</f>
        <v>4.38</v>
      </c>
      <c r="G193" s="73" t="n">
        <f aca="false">LN(D193/D192)</f>
        <v>0.127546934309282</v>
      </c>
      <c r="H193" s="73" t="n">
        <f aca="false">LN(E193/E192)</f>
        <v>0.018433701688838</v>
      </c>
      <c r="I193" s="73"/>
      <c r="K193" s="75"/>
      <c r="L193" s="75"/>
    </row>
    <row r="194" customFormat="false" ht="12.75" hidden="false" customHeight="false" outlineLevel="0" collapsed="false">
      <c r="A194" s="56" t="n">
        <f aca="false">A193+1</f>
        <v>35446</v>
      </c>
      <c r="B194" s="28"/>
      <c r="C194" s="56"/>
      <c r="D194" s="28" t="n">
        <f aca="false">VLOOKUP($A194,cash,D$4,FALSE())</f>
        <v>4.12</v>
      </c>
      <c r="E194" s="28" t="n">
        <f aca="false">VLOOKUP($A194,cash,E$4,FALSE())</f>
        <v>4.2</v>
      </c>
      <c r="G194" s="73" t="n">
        <f aca="false">LN(D194/D193)</f>
        <v>-0.144394504881894</v>
      </c>
      <c r="H194" s="73" t="n">
        <f aca="false">LN(E194/E193)</f>
        <v>-0.0419641990990321</v>
      </c>
      <c r="I194" s="73"/>
      <c r="K194" s="75"/>
      <c r="L194" s="75"/>
    </row>
    <row r="195" customFormat="false" ht="12.75" hidden="false" customHeight="false" outlineLevel="0" collapsed="false">
      <c r="A195" s="56" t="n">
        <f aca="false">A194+1</f>
        <v>35447</v>
      </c>
      <c r="B195" s="28"/>
      <c r="C195" s="56"/>
      <c r="D195" s="28" t="n">
        <f aca="false">VLOOKUP($A195,cash,D$4,FALSE())</f>
        <v>3.355</v>
      </c>
      <c r="E195" s="28" t="n">
        <f aca="false">VLOOKUP($A195,cash,E$4,FALSE())</f>
        <v>3.35</v>
      </c>
      <c r="G195" s="73" t="n">
        <f aca="false">LN(D195/D194)</f>
        <v>-0.20540139293779</v>
      </c>
      <c r="H195" s="73" t="n">
        <f aca="false">LN(E195/E194)</f>
        <v>-0.226124179452348</v>
      </c>
      <c r="I195" s="73"/>
      <c r="J195" s="73"/>
    </row>
    <row r="196" customFormat="false" ht="12.75" hidden="false" customHeight="false" outlineLevel="0" collapsed="false">
      <c r="A196" s="56" t="n">
        <f aca="false">A195+1</f>
        <v>35448</v>
      </c>
      <c r="B196" s="28"/>
      <c r="C196" s="56"/>
      <c r="D196" s="28" t="n">
        <f aca="false">VLOOKUP($A196,cash,D$4,FALSE())</f>
        <v>3.36</v>
      </c>
      <c r="E196" s="28" t="n">
        <f aca="false">VLOOKUP($A196,cash,E$4,FALSE())</f>
        <v>3.35</v>
      </c>
      <c r="G196" s="73" t="n">
        <f aca="false">LN(D196/D195)</f>
        <v>0.00148920355146761</v>
      </c>
      <c r="H196" s="73" t="n">
        <f aca="false">LN(E196/E195)</f>
        <v>0</v>
      </c>
      <c r="I196" s="73"/>
      <c r="J196" s="73"/>
    </row>
    <row r="197" customFormat="false" ht="12.75" hidden="false" customHeight="false" outlineLevel="0" collapsed="false">
      <c r="A197" s="56" t="n">
        <f aca="false">A196+1</f>
        <v>35449</v>
      </c>
      <c r="B197" s="28"/>
      <c r="C197" s="56"/>
      <c r="D197" s="28" t="n">
        <f aca="false">VLOOKUP($A197,cash,D$4,FALSE())</f>
        <v>3.36</v>
      </c>
      <c r="E197" s="28" t="n">
        <f aca="false">VLOOKUP($A197,cash,E$4,FALSE())</f>
        <v>3.35</v>
      </c>
      <c r="G197" s="73" t="n">
        <f aca="false">LN(D197/D196)</f>
        <v>0</v>
      </c>
      <c r="H197" s="73" t="n">
        <f aca="false">LN(E197/E196)</f>
        <v>0</v>
      </c>
      <c r="I197" s="73"/>
      <c r="J197" s="73"/>
    </row>
    <row r="198" customFormat="false" ht="12.75" hidden="false" customHeight="false" outlineLevel="0" collapsed="false">
      <c r="A198" s="56" t="n">
        <f aca="false">A197+1</f>
        <v>35450</v>
      </c>
      <c r="B198" s="28"/>
      <c r="C198" s="56"/>
      <c r="D198" s="28" t="n">
        <f aca="false">VLOOKUP($A198,cash,D$4,FALSE())</f>
        <v>2.77</v>
      </c>
      <c r="E198" s="28" t="n">
        <f aca="false">VLOOKUP($A198,cash,E$4,FALSE())</f>
        <v>3.125</v>
      </c>
      <c r="G198" s="73" t="n">
        <f aca="false">LN(D198/D197)</f>
        <v>-0.193093653775866</v>
      </c>
      <c r="H198" s="73" t="n">
        <f aca="false">LN(E198/E197)</f>
        <v>-0.0695260626486102</v>
      </c>
      <c r="I198" s="73"/>
      <c r="J198" s="73"/>
    </row>
    <row r="199" customFormat="false" ht="12.75" hidden="false" customHeight="false" outlineLevel="0" collapsed="false">
      <c r="A199" s="56" t="n">
        <f aca="false">A198+1</f>
        <v>35451</v>
      </c>
      <c r="B199" s="28"/>
      <c r="C199" s="56"/>
      <c r="D199" s="28" t="n">
        <f aca="false">VLOOKUP($A199,cash,D$4,FALSE())</f>
        <v>2.79</v>
      </c>
      <c r="E199" s="28" t="n">
        <f aca="false">VLOOKUP($A199,cash,E$4,FALSE())</f>
        <v>2.775</v>
      </c>
      <c r="G199" s="73" t="n">
        <f aca="false">LN(D199/D198)</f>
        <v>0.00719427563402723</v>
      </c>
      <c r="H199" s="73" t="n">
        <f aca="false">LN(E199/E198)</f>
        <v>-0.118783535989967</v>
      </c>
      <c r="I199" s="73"/>
      <c r="J199" s="73"/>
    </row>
    <row r="200" customFormat="false" ht="12.75" hidden="false" customHeight="false" outlineLevel="0" collapsed="false">
      <c r="A200" s="56" t="n">
        <f aca="false">A199+1</f>
        <v>35452</v>
      </c>
      <c r="B200" s="28"/>
      <c r="C200" s="56"/>
      <c r="D200" s="28" t="n">
        <f aca="false">VLOOKUP($A200,cash,D$4,FALSE())</f>
        <v>2.825</v>
      </c>
      <c r="E200" s="28" t="n">
        <f aca="false">VLOOKUP($A200,cash,E$4,FALSE())</f>
        <v>2.825</v>
      </c>
      <c r="G200" s="73" t="n">
        <f aca="false">LN(D200/D199)</f>
        <v>0.0124667687651301</v>
      </c>
      <c r="H200" s="73" t="n">
        <f aca="false">LN(E200/E199)</f>
        <v>0.0178576174000065</v>
      </c>
      <c r="I200" s="73"/>
      <c r="J200" s="73"/>
    </row>
    <row r="201" customFormat="false" ht="12.75" hidden="false" customHeight="false" outlineLevel="0" collapsed="false">
      <c r="A201" s="56" t="n">
        <f aca="false">A200+1</f>
        <v>35453</v>
      </c>
      <c r="B201" s="28"/>
      <c r="C201" s="56"/>
      <c r="D201" s="28" t="n">
        <f aca="false">VLOOKUP($A201,cash,D$4,FALSE())</f>
        <v>2.94</v>
      </c>
      <c r="E201" s="28" t="n">
        <f aca="false">VLOOKUP($A201,cash,E$4,FALSE())</f>
        <v>2.795</v>
      </c>
      <c r="G201" s="73" t="n">
        <f aca="false">LN(D201/D200)</f>
        <v>0.0399012167521859</v>
      </c>
      <c r="H201" s="73" t="n">
        <f aca="false">LN(E201/E200)</f>
        <v>-0.0106762579913419</v>
      </c>
      <c r="I201" s="73"/>
      <c r="J201" s="73"/>
    </row>
    <row r="202" customFormat="false" ht="12.75" hidden="false" customHeight="false" outlineLevel="0" collapsed="false">
      <c r="A202" s="56" t="n">
        <f aca="false">A201+1</f>
        <v>35454</v>
      </c>
      <c r="B202" s="28"/>
      <c r="C202" s="56"/>
      <c r="D202" s="28" t="n">
        <f aca="false">VLOOKUP($A202,cash,D$4,FALSE())</f>
        <v>2.375</v>
      </c>
      <c r="E202" s="28" t="n">
        <f aca="false">VLOOKUP($A202,cash,E$4,FALSE())</f>
        <v>2.74</v>
      </c>
      <c r="G202" s="73" t="n">
        <f aca="false">LN(D202/D201)</f>
        <v>-0.213412143863986</v>
      </c>
      <c r="H202" s="73" t="n">
        <f aca="false">LN(E202/E201)</f>
        <v>-0.0198741862070835</v>
      </c>
      <c r="I202" s="73"/>
      <c r="J202" s="73"/>
    </row>
    <row r="203" customFormat="false" ht="12.75" hidden="false" customHeight="false" outlineLevel="0" collapsed="false">
      <c r="A203" s="56" t="n">
        <f aca="false">A202+1</f>
        <v>35455</v>
      </c>
      <c r="B203" s="28"/>
      <c r="C203" s="56"/>
      <c r="D203" s="28" t="n">
        <f aca="false">VLOOKUP($A203,cash,D$4,FALSE())</f>
        <v>2.375</v>
      </c>
      <c r="E203" s="28" t="n">
        <f aca="false">VLOOKUP($A203,cash,E$4,FALSE())</f>
        <v>2.74</v>
      </c>
      <c r="G203" s="73" t="n">
        <f aca="false">LN(D203/D202)</f>
        <v>0</v>
      </c>
      <c r="H203" s="73" t="n">
        <f aca="false">LN(E203/E202)</f>
        <v>0</v>
      </c>
      <c r="I203" s="73"/>
      <c r="J203" s="73"/>
    </row>
    <row r="204" customFormat="false" ht="12.75" hidden="false" customHeight="false" outlineLevel="0" collapsed="false">
      <c r="A204" s="56" t="n">
        <f aca="false">A203+1</f>
        <v>35456</v>
      </c>
      <c r="B204" s="28"/>
      <c r="C204" s="56"/>
      <c r="D204" s="28" t="n">
        <f aca="false">VLOOKUP($A204,cash,D$4,FALSE())</f>
        <v>2.375</v>
      </c>
      <c r="E204" s="28" t="n">
        <f aca="false">VLOOKUP($A204,cash,E$4,FALSE())</f>
        <v>2.74</v>
      </c>
      <c r="G204" s="73" t="n">
        <f aca="false">LN(D204/D203)</f>
        <v>0</v>
      </c>
      <c r="H204" s="73" t="n">
        <f aca="false">LN(E204/E203)</f>
        <v>0</v>
      </c>
      <c r="I204" s="73"/>
      <c r="J204" s="73"/>
    </row>
    <row r="205" customFormat="false" ht="12.75" hidden="false" customHeight="false" outlineLevel="0" collapsed="false">
      <c r="A205" s="56" t="n">
        <f aca="false">A204+1</f>
        <v>35457</v>
      </c>
      <c r="B205" s="28"/>
      <c r="C205" s="56"/>
      <c r="D205" s="28" t="n">
        <f aca="false">VLOOKUP($A205,cash,D$4,FALSE())</f>
        <v>2.81</v>
      </c>
      <c r="E205" s="28" t="n">
        <f aca="false">VLOOKUP($A205,cash,E$4,FALSE())</f>
        <v>2.9</v>
      </c>
      <c r="G205" s="73" t="n">
        <f aca="false">LN(D205/D204)</f>
        <v>0.16818704585905</v>
      </c>
      <c r="H205" s="73" t="n">
        <f aca="false">LN(E205/E204)</f>
        <v>0.0567528165924494</v>
      </c>
      <c r="I205" s="73"/>
      <c r="J205" s="73"/>
    </row>
    <row r="206" customFormat="false" ht="12.75" hidden="false" customHeight="false" outlineLevel="0" collapsed="false">
      <c r="A206" s="56" t="n">
        <f aca="false">A205+1</f>
        <v>35458</v>
      </c>
      <c r="B206" s="28"/>
      <c r="C206" s="56"/>
      <c r="D206" s="28" t="n">
        <f aca="false">VLOOKUP($A206,cash,D$4,FALSE())</f>
        <v>2.925</v>
      </c>
      <c r="E206" s="28" t="n">
        <f aca="false">VLOOKUP($A206,cash,E$4,FALSE())</f>
        <v>2.9</v>
      </c>
      <c r="G206" s="73" t="n">
        <f aca="false">LN(D206/D205)</f>
        <v>0.0401099973381652</v>
      </c>
      <c r="H206" s="73" t="n">
        <f aca="false">LN(E206/E205)</f>
        <v>0</v>
      </c>
      <c r="I206" s="73"/>
      <c r="J206" s="73"/>
    </row>
    <row r="207" customFormat="false" ht="12.75" hidden="false" customHeight="false" outlineLevel="0" collapsed="false">
      <c r="A207" s="56" t="n">
        <f aca="false">A206+1</f>
        <v>35459</v>
      </c>
      <c r="B207" s="28"/>
      <c r="C207" s="56"/>
      <c r="D207" s="28" t="n">
        <f aca="false">VLOOKUP($A207,cash,D$4,FALSE())</f>
        <v>2.7</v>
      </c>
      <c r="E207" s="28" t="n">
        <f aca="false">VLOOKUP($A207,cash,E$4,FALSE())</f>
        <v>2.9</v>
      </c>
      <c r="G207" s="73" t="n">
        <f aca="false">LN(D207/D206)</f>
        <v>-0.0800427076735363</v>
      </c>
      <c r="H207" s="73" t="n">
        <f aca="false">LN(E207/E206)</f>
        <v>0</v>
      </c>
      <c r="I207" s="73"/>
      <c r="J207" s="73"/>
    </row>
    <row r="208" customFormat="false" ht="12.75" hidden="false" customHeight="false" outlineLevel="0" collapsed="false">
      <c r="A208" s="56" t="n">
        <f aca="false">A207+1</f>
        <v>35460</v>
      </c>
      <c r="B208" s="28"/>
      <c r="C208" s="56"/>
      <c r="D208" s="28" t="n">
        <f aca="false">VLOOKUP($A208,cash,D$4,FALSE())</f>
        <v>2.61</v>
      </c>
      <c r="E208" s="28" t="n">
        <f aca="false">VLOOKUP($A208,cash,E$4,FALSE())</f>
        <v>2.61</v>
      </c>
      <c r="G208" s="73" t="n">
        <f aca="false">LN(D208/D207)</f>
        <v>-0.0339015516756815</v>
      </c>
      <c r="H208" s="73" t="n">
        <f aca="false">LN(E208/E207)</f>
        <v>-0.105360515657826</v>
      </c>
      <c r="I208" s="73"/>
      <c r="J208" s="73"/>
    </row>
    <row r="209" customFormat="false" ht="12.75" hidden="false" customHeight="false" outlineLevel="0" collapsed="false">
      <c r="A209" s="56" t="n">
        <f aca="false">A208+1</f>
        <v>35461</v>
      </c>
      <c r="B209" s="28"/>
      <c r="C209" s="56"/>
      <c r="D209" s="28" t="n">
        <f aca="false">VLOOKUP($A209,cash,D$4,FALSE())</f>
        <v>2.61</v>
      </c>
      <c r="E209" s="28" t="n">
        <f aca="false">VLOOKUP($A209,cash,E$4,FALSE())</f>
        <v>2.62</v>
      </c>
      <c r="G209" s="73" t="n">
        <f aca="false">LN(D209/D208)</f>
        <v>0</v>
      </c>
      <c r="H209" s="73" t="n">
        <f aca="false">LN(E209/E208)</f>
        <v>0.00382409643840348</v>
      </c>
      <c r="I209" s="73"/>
      <c r="J209" s="73"/>
    </row>
    <row r="210" customFormat="false" ht="12.75" hidden="false" customHeight="false" outlineLevel="0" collapsed="false">
      <c r="A210" s="56"/>
      <c r="B210" s="28"/>
      <c r="C210" s="56"/>
      <c r="D210" s="28"/>
      <c r="E210" s="28"/>
      <c r="G210" s="73"/>
      <c r="H210" s="73"/>
      <c r="I210" s="73"/>
      <c r="J210" s="73"/>
    </row>
    <row r="211" customFormat="false" ht="12.75" hidden="false" customHeight="false" outlineLevel="0" collapsed="false">
      <c r="A211" s="56"/>
      <c r="B211" s="28"/>
      <c r="C211" s="56"/>
      <c r="D211" s="28"/>
      <c r="E211" s="28"/>
      <c r="G211" s="73"/>
      <c r="H211" s="73"/>
      <c r="I211" s="73"/>
      <c r="J211" s="73"/>
    </row>
    <row r="212" customFormat="false" ht="12.75" hidden="false" customHeight="false" outlineLevel="0" collapsed="false">
      <c r="A212" s="56"/>
      <c r="B212" s="28"/>
      <c r="C212" s="56"/>
      <c r="D212" s="28"/>
      <c r="E212" s="28"/>
    </row>
    <row r="213" customFormat="false" ht="12.75" hidden="false" customHeight="false" outlineLevel="0" collapsed="false">
      <c r="A213" s="56"/>
      <c r="B213" s="28"/>
      <c r="C213" s="56" t="n">
        <v>35462</v>
      </c>
      <c r="G213" s="73" t="n">
        <f aca="false">STDEV(G215:G241)*$B$1</f>
        <v>0.834391820210495</v>
      </c>
      <c r="H213" s="73" t="n">
        <f aca="false">STDEV(H215:H241)*$B$1</f>
        <v>0.893344174786329</v>
      </c>
      <c r="I213" s="73" t="n">
        <f aca="false">CORREL(D214:D241,E214:E241)</f>
        <v>0.950757586593492</v>
      </c>
      <c r="J213" s="73" t="n">
        <f aca="false">IF(ISNUMBER(I213),I213,1.1)</f>
        <v>0.950757586593492</v>
      </c>
      <c r="K213" s="75" t="n">
        <f aca="false">MAX(D214:D246)</f>
        <v>2.61</v>
      </c>
      <c r="L213" s="75" t="n">
        <f aca="false">MAX(E214:E246)</f>
        <v>2.62</v>
      </c>
    </row>
    <row r="214" customFormat="false" ht="12.75" hidden="false" customHeight="false" outlineLevel="0" collapsed="false">
      <c r="A214" s="56" t="n">
        <f aca="false">C213</f>
        <v>35462</v>
      </c>
      <c r="B214" s="28"/>
      <c r="C214" s="56"/>
      <c r="D214" s="28" t="n">
        <f aca="false">VLOOKUP($A214,cash,D$4,FALSE())</f>
        <v>2.61</v>
      </c>
      <c r="E214" s="28" t="n">
        <f aca="false">VLOOKUP($A214,cash,E$4,FALSE())</f>
        <v>2.62</v>
      </c>
      <c r="G214" s="73"/>
      <c r="H214" s="73"/>
      <c r="I214" s="73"/>
      <c r="K214" s="75" t="n">
        <f aca="false">MIN(D214:D246)</f>
        <v>1.61</v>
      </c>
      <c r="L214" s="75" t="n">
        <f aca="false">MIN(E214:E246)</f>
        <v>1.595</v>
      </c>
    </row>
    <row r="215" customFormat="false" ht="12.75" hidden="false" customHeight="false" outlineLevel="0" collapsed="false">
      <c r="A215" s="56" t="n">
        <f aca="false">A214+1</f>
        <v>35463</v>
      </c>
      <c r="B215" s="28"/>
      <c r="C215" s="56"/>
      <c r="D215" s="28" t="n">
        <f aca="false">VLOOKUP($A215,cash,D$4,FALSE())</f>
        <v>2.61</v>
      </c>
      <c r="E215" s="28" t="n">
        <f aca="false">VLOOKUP($A215,cash,E$4,FALSE())</f>
        <v>2.62</v>
      </c>
      <c r="G215" s="73" t="n">
        <f aca="false">LN(D215/D214)</f>
        <v>0</v>
      </c>
      <c r="H215" s="73" t="n">
        <f aca="false">LN(E215/E214)</f>
        <v>0</v>
      </c>
      <c r="I215" s="73"/>
      <c r="K215" s="75"/>
      <c r="L215" s="75"/>
    </row>
    <row r="216" customFormat="false" ht="12.75" hidden="false" customHeight="false" outlineLevel="0" collapsed="false">
      <c r="A216" s="56" t="n">
        <f aca="false">A215+1</f>
        <v>35464</v>
      </c>
      <c r="B216" s="28"/>
      <c r="C216" s="56"/>
      <c r="D216" s="28" t="n">
        <f aca="false">VLOOKUP($A216,cash,D$4,FALSE())</f>
        <v>2.29</v>
      </c>
      <c r="E216" s="28" t="n">
        <f aca="false">VLOOKUP($A216,cash,E$4,FALSE())</f>
        <v>2.48</v>
      </c>
      <c r="G216" s="73" t="n">
        <f aca="false">LN(D216/D215)</f>
        <v>-0.130798403768454</v>
      </c>
      <c r="H216" s="73" t="n">
        <f aca="false">LN(E216/E215)</f>
        <v>-0.0549157575961148</v>
      </c>
      <c r="I216" s="73"/>
      <c r="K216" s="75"/>
      <c r="L216" s="75"/>
    </row>
    <row r="217" customFormat="false" ht="12.75" hidden="false" customHeight="false" outlineLevel="0" collapsed="false">
      <c r="A217" s="56" t="n">
        <f aca="false">A216+1</f>
        <v>35465</v>
      </c>
      <c r="B217" s="28"/>
      <c r="C217" s="56"/>
      <c r="D217" s="28" t="n">
        <f aca="false">VLOOKUP($A217,cash,D$4,FALSE())</f>
        <v>2.335</v>
      </c>
      <c r="E217" s="28" t="n">
        <f aca="false">VLOOKUP($A217,cash,E$4,FALSE())</f>
        <v>2.42</v>
      </c>
      <c r="G217" s="73" t="n">
        <f aca="false">LN(D217/D216)</f>
        <v>0.0194600735547123</v>
      </c>
      <c r="H217" s="73" t="n">
        <f aca="false">LN(E217/E216)</f>
        <v>-0.0244910200082958</v>
      </c>
      <c r="I217" s="73"/>
      <c r="K217" s="75"/>
      <c r="L217" s="75"/>
    </row>
    <row r="218" customFormat="false" ht="12.75" hidden="false" customHeight="false" outlineLevel="0" collapsed="false">
      <c r="A218" s="56" t="n">
        <f aca="false">A217+1</f>
        <v>35466</v>
      </c>
      <c r="B218" s="28"/>
      <c r="C218" s="56"/>
      <c r="D218" s="28" t="n">
        <f aca="false">VLOOKUP($A218,cash,D$4,FALSE())</f>
        <v>2.375</v>
      </c>
      <c r="E218" s="28" t="n">
        <f aca="false">VLOOKUP($A218,cash,E$4,FALSE())</f>
        <v>2.535</v>
      </c>
      <c r="G218" s="73" t="n">
        <f aca="false">LN(D218/D217)</f>
        <v>0.0169855463657438</v>
      </c>
      <c r="H218" s="73" t="n">
        <f aca="false">LN(E218/E217)</f>
        <v>0.0464260968745516</v>
      </c>
      <c r="I218" s="73"/>
      <c r="K218" s="75"/>
      <c r="L218" s="75"/>
    </row>
    <row r="219" customFormat="false" ht="12.75" hidden="false" customHeight="false" outlineLevel="0" collapsed="false">
      <c r="A219" s="56" t="n">
        <f aca="false">A218+1</f>
        <v>35467</v>
      </c>
      <c r="B219" s="28"/>
      <c r="C219" s="56"/>
      <c r="D219" s="28" t="n">
        <f aca="false">VLOOKUP($A219,cash,D$4,FALSE())</f>
        <v>2.34</v>
      </c>
      <c r="E219" s="28" t="n">
        <f aca="false">VLOOKUP($A219,cash,E$4,FALSE())</f>
        <v>2.535</v>
      </c>
      <c r="G219" s="73" t="n">
        <f aca="false">LN(D219/D218)</f>
        <v>-0.0148465081169946</v>
      </c>
      <c r="H219" s="73" t="n">
        <f aca="false">LN(E219/E218)</f>
        <v>0</v>
      </c>
      <c r="I219" s="73"/>
      <c r="K219" s="75"/>
      <c r="L219" s="75"/>
    </row>
    <row r="220" customFormat="false" ht="12.75" hidden="false" customHeight="false" outlineLevel="0" collapsed="false">
      <c r="A220" s="56" t="n">
        <f aca="false">A219+1</f>
        <v>35468</v>
      </c>
      <c r="B220" s="28"/>
      <c r="C220" s="56"/>
      <c r="D220" s="28" t="n">
        <f aca="false">VLOOKUP($A220,cash,D$4,FALSE())</f>
        <v>2.295</v>
      </c>
      <c r="E220" s="28" t="n">
        <f aca="false">VLOOKUP($A220,cash,E$4,FALSE())</f>
        <v>2.47</v>
      </c>
      <c r="G220" s="73" t="n">
        <f aca="false">LN(D220/D219)</f>
        <v>-0.0194180858571015</v>
      </c>
      <c r="H220" s="73" t="n">
        <f aca="false">LN(E220/E219)</f>
        <v>-0.0259754864032607</v>
      </c>
      <c r="I220" s="73"/>
      <c r="K220" s="75"/>
      <c r="L220" s="75"/>
    </row>
    <row r="221" customFormat="false" ht="12.75" hidden="false" customHeight="false" outlineLevel="0" collapsed="false">
      <c r="A221" s="56" t="n">
        <f aca="false">A220+1</f>
        <v>35469</v>
      </c>
      <c r="B221" s="28"/>
      <c r="C221" s="56"/>
      <c r="D221" s="28" t="n">
        <f aca="false">VLOOKUP($A221,cash,D$4,FALSE())</f>
        <v>2.295</v>
      </c>
      <c r="E221" s="28" t="n">
        <f aca="false">VLOOKUP($A221,cash,E$4,FALSE())</f>
        <v>2.47</v>
      </c>
      <c r="G221" s="73" t="n">
        <f aca="false">LN(D221/D220)</f>
        <v>0</v>
      </c>
      <c r="H221" s="73" t="n">
        <f aca="false">LN(E221/E220)</f>
        <v>0</v>
      </c>
      <c r="I221" s="73"/>
      <c r="K221" s="75"/>
      <c r="L221" s="75"/>
    </row>
    <row r="222" customFormat="false" ht="12.75" hidden="false" customHeight="false" outlineLevel="0" collapsed="false">
      <c r="A222" s="56" t="n">
        <f aca="false">A221+1</f>
        <v>35470</v>
      </c>
      <c r="B222" s="28"/>
      <c r="C222" s="56"/>
      <c r="D222" s="28" t="n">
        <f aca="false">VLOOKUP($A222,cash,D$4,FALSE())</f>
        <v>2.295</v>
      </c>
      <c r="E222" s="28" t="n">
        <f aca="false">VLOOKUP($A222,cash,E$4,FALSE())</f>
        <v>2.47</v>
      </c>
      <c r="G222" s="73" t="n">
        <f aca="false">LN(D222/D221)</f>
        <v>0</v>
      </c>
      <c r="H222" s="73" t="n">
        <f aca="false">LN(E222/E221)</f>
        <v>0</v>
      </c>
      <c r="I222" s="73"/>
      <c r="K222" s="75"/>
      <c r="L222" s="75"/>
    </row>
    <row r="223" customFormat="false" ht="12.75" hidden="false" customHeight="false" outlineLevel="0" collapsed="false">
      <c r="A223" s="56" t="n">
        <f aca="false">A222+1</f>
        <v>35471</v>
      </c>
      <c r="B223" s="28"/>
      <c r="C223" s="56"/>
      <c r="D223" s="28" t="n">
        <f aca="false">VLOOKUP($A223,cash,D$4,FALSE())</f>
        <v>2.305</v>
      </c>
      <c r="E223" s="28" t="n">
        <f aca="false">VLOOKUP($A223,cash,E$4,FALSE())</f>
        <v>2.47</v>
      </c>
      <c r="G223" s="73" t="n">
        <f aca="false">LN(D223/D222)</f>
        <v>0.00434783293610342</v>
      </c>
      <c r="H223" s="73" t="n">
        <f aca="false">LN(E223/E222)</f>
        <v>0</v>
      </c>
      <c r="I223" s="73"/>
      <c r="K223" s="75"/>
      <c r="L223" s="75"/>
    </row>
    <row r="224" customFormat="false" ht="12.75" hidden="false" customHeight="false" outlineLevel="0" collapsed="false">
      <c r="A224" s="56" t="n">
        <f aca="false">A223+1</f>
        <v>35472</v>
      </c>
      <c r="B224" s="28"/>
      <c r="C224" s="56"/>
      <c r="D224" s="28" t="n">
        <f aca="false">VLOOKUP($A224,cash,D$4,FALSE())</f>
        <v>2.27</v>
      </c>
      <c r="E224" s="28" t="n">
        <f aca="false">VLOOKUP($A224,cash,E$4,FALSE())</f>
        <v>2.405</v>
      </c>
      <c r="G224" s="73" t="n">
        <f aca="false">LN(D224/D223)</f>
        <v>-0.0153008449553006</v>
      </c>
      <c r="H224" s="73" t="n">
        <f aca="false">LN(E224/E223)</f>
        <v>-0.0266682470821615</v>
      </c>
      <c r="I224" s="73"/>
      <c r="K224" s="75"/>
      <c r="L224" s="75"/>
    </row>
    <row r="225" customFormat="false" ht="12.75" hidden="false" customHeight="false" outlineLevel="0" collapsed="false">
      <c r="A225" s="56" t="n">
        <f aca="false">A224+1</f>
        <v>35473</v>
      </c>
      <c r="B225" s="28"/>
      <c r="C225" s="56"/>
      <c r="D225" s="28" t="n">
        <f aca="false">VLOOKUP($A225,cash,D$4,FALSE())</f>
        <v>2.3</v>
      </c>
      <c r="E225" s="28" t="n">
        <f aca="false">VLOOKUP($A225,cash,E$4,FALSE())</f>
        <v>2.3</v>
      </c>
      <c r="G225" s="73" t="n">
        <f aca="false">LN(D225/D224)</f>
        <v>0.0131292914417926</v>
      </c>
      <c r="H225" s="73" t="n">
        <f aca="false">LN(E225/E224)</f>
        <v>-0.0446407806226204</v>
      </c>
      <c r="I225" s="73"/>
      <c r="K225" s="75"/>
      <c r="L225" s="75"/>
    </row>
    <row r="226" customFormat="false" ht="12.75" hidden="false" customHeight="false" outlineLevel="0" collapsed="false">
      <c r="A226" s="56" t="n">
        <f aca="false">A225+1</f>
        <v>35474</v>
      </c>
      <c r="B226" s="28"/>
      <c r="C226" s="56"/>
      <c r="D226" s="28" t="n">
        <f aca="false">VLOOKUP($A226,cash,D$4,FALSE())</f>
        <v>2.29</v>
      </c>
      <c r="E226" s="28" t="n">
        <f aca="false">VLOOKUP($A226,cash,E$4,FALSE())</f>
        <v>2.06</v>
      </c>
      <c r="G226" s="73" t="n">
        <f aca="false">LN(D226/D225)</f>
        <v>-0.00435730536895559</v>
      </c>
      <c r="H226" s="73" t="n">
        <f aca="false">LN(E226/E225)</f>
        <v>-0.110203140133614</v>
      </c>
      <c r="I226" s="73"/>
      <c r="K226" s="75"/>
      <c r="L226" s="75"/>
    </row>
    <row r="227" customFormat="false" ht="12.75" hidden="false" customHeight="false" outlineLevel="0" collapsed="false">
      <c r="A227" s="56" t="n">
        <f aca="false">A226+1</f>
        <v>35475</v>
      </c>
      <c r="B227" s="28"/>
      <c r="C227" s="56"/>
      <c r="D227" s="28" t="n">
        <f aca="false">VLOOKUP($A227,cash,D$4,FALSE())</f>
        <v>2.035</v>
      </c>
      <c r="E227" s="28" t="n">
        <f aca="false">VLOOKUP($A227,cash,E$4,FALSE())</f>
        <v>1.95</v>
      </c>
      <c r="G227" s="73" t="n">
        <f aca="false">LN(D227/D226)</f>
        <v>-0.11805599867159</v>
      </c>
      <c r="H227" s="73" t="n">
        <f aca="false">LN(E227/E226)</f>
        <v>-0.0548766102258344</v>
      </c>
      <c r="I227" s="73"/>
      <c r="K227" s="75"/>
      <c r="L227" s="75"/>
    </row>
    <row r="228" customFormat="false" ht="12.75" hidden="false" customHeight="false" outlineLevel="0" collapsed="false">
      <c r="A228" s="56" t="n">
        <f aca="false">A227+1</f>
        <v>35476</v>
      </c>
      <c r="B228" s="28"/>
      <c r="C228" s="56"/>
      <c r="D228" s="28" t="n">
        <f aca="false">VLOOKUP($A228,cash,D$4,FALSE())</f>
        <v>1.83</v>
      </c>
      <c r="E228" s="28" t="n">
        <f aca="false">VLOOKUP($A228,cash,E$4,FALSE())</f>
        <v>1.95</v>
      </c>
      <c r="G228" s="73" t="n">
        <f aca="false">LN(D228/D227)</f>
        <v>-0.106179852041229</v>
      </c>
      <c r="H228" s="73" t="n">
        <f aca="false">LN(E228/E227)</f>
        <v>0</v>
      </c>
      <c r="I228" s="73"/>
      <c r="K228" s="75"/>
      <c r="L228" s="75"/>
    </row>
    <row r="229" customFormat="false" ht="12.75" hidden="false" customHeight="false" outlineLevel="0" collapsed="false">
      <c r="A229" s="56" t="n">
        <f aca="false">A228+1</f>
        <v>35477</v>
      </c>
      <c r="B229" s="28"/>
      <c r="C229" s="56"/>
      <c r="D229" s="28" t="n">
        <f aca="false">VLOOKUP($A229,cash,D$4,FALSE())</f>
        <v>1.83</v>
      </c>
      <c r="E229" s="28" t="n">
        <f aca="false">VLOOKUP($A229,cash,E$4,FALSE())</f>
        <v>1.95</v>
      </c>
      <c r="G229" s="73" t="n">
        <f aca="false">LN(D229/D228)</f>
        <v>0</v>
      </c>
      <c r="H229" s="73" t="n">
        <f aca="false">LN(E229/E228)</f>
        <v>0</v>
      </c>
      <c r="I229" s="73"/>
      <c r="K229" s="75"/>
      <c r="L229" s="75"/>
    </row>
    <row r="230" customFormat="false" ht="12.75" hidden="false" customHeight="false" outlineLevel="0" collapsed="false">
      <c r="A230" s="56" t="n">
        <f aca="false">A229+1</f>
        <v>35478</v>
      </c>
      <c r="B230" s="28"/>
      <c r="C230" s="56"/>
      <c r="D230" s="28" t="n">
        <f aca="false">VLOOKUP($A230,cash,D$4,FALSE())</f>
        <v>1.83</v>
      </c>
      <c r="E230" s="28" t="n">
        <f aca="false">VLOOKUP($A230,cash,E$4,FALSE())</f>
        <v>1.595</v>
      </c>
      <c r="G230" s="73" t="n">
        <f aca="false">LN(D230/D229)</f>
        <v>0</v>
      </c>
      <c r="H230" s="73" t="n">
        <f aca="false">LN(E230/E229)</f>
        <v>-0.200955636338848</v>
      </c>
      <c r="I230" s="73"/>
      <c r="J230" s="73"/>
    </row>
    <row r="231" customFormat="false" ht="12.75" hidden="false" customHeight="false" outlineLevel="0" collapsed="false">
      <c r="A231" s="56" t="n">
        <f aca="false">A230+1</f>
        <v>35479</v>
      </c>
      <c r="B231" s="28"/>
      <c r="C231" s="56"/>
      <c r="D231" s="28" t="n">
        <f aca="false">VLOOKUP($A231,cash,D$4,FALSE())</f>
        <v>1.61</v>
      </c>
      <c r="E231" s="28" t="n">
        <f aca="false">VLOOKUP($A231,cash,E$4,FALSE())</f>
        <v>1.595</v>
      </c>
      <c r="G231" s="73" t="n">
        <f aca="false">LN(D231/D230)</f>
        <v>-0.128081787856958</v>
      </c>
      <c r="H231" s="73" t="n">
        <f aca="false">LN(E231/E230)</f>
        <v>0</v>
      </c>
      <c r="I231" s="73"/>
      <c r="J231" s="73"/>
    </row>
    <row r="232" customFormat="false" ht="12.75" hidden="false" customHeight="false" outlineLevel="0" collapsed="false">
      <c r="A232" s="56" t="n">
        <f aca="false">A231+1</f>
        <v>35480</v>
      </c>
      <c r="B232" s="28"/>
      <c r="C232" s="56"/>
      <c r="D232" s="28" t="n">
        <f aca="false">VLOOKUP($A232,cash,D$4,FALSE())</f>
        <v>1.675</v>
      </c>
      <c r="E232" s="28" t="n">
        <f aca="false">VLOOKUP($A232,cash,E$4,FALSE())</f>
        <v>1.725</v>
      </c>
      <c r="G232" s="73" t="n">
        <f aca="false">LN(D232/D231)</f>
        <v>0.0395789862806581</v>
      </c>
      <c r="H232" s="73" t="n">
        <f aca="false">LN(E232/E231)</f>
        <v>0.0783533142465152</v>
      </c>
      <c r="I232" s="73"/>
      <c r="J232" s="73"/>
    </row>
    <row r="233" customFormat="false" ht="12.75" hidden="false" customHeight="false" outlineLevel="0" collapsed="false">
      <c r="A233" s="56" t="n">
        <f aca="false">A232+1</f>
        <v>35481</v>
      </c>
      <c r="B233" s="28"/>
      <c r="C233" s="56"/>
      <c r="D233" s="28" t="n">
        <f aca="false">VLOOKUP($A233,cash,D$4,FALSE())</f>
        <v>1.655</v>
      </c>
      <c r="E233" s="28" t="n">
        <f aca="false">VLOOKUP($A233,cash,E$4,FALSE())</f>
        <v>1.75</v>
      </c>
      <c r="G233" s="73" t="n">
        <f aca="false">LN(D233/D232)</f>
        <v>-0.0120121564480035</v>
      </c>
      <c r="H233" s="73" t="n">
        <f aca="false">LN(E233/E232)</f>
        <v>0.0143887374520995</v>
      </c>
      <c r="I233" s="73"/>
      <c r="J233" s="73"/>
    </row>
    <row r="234" customFormat="false" ht="12.75" hidden="false" customHeight="false" outlineLevel="0" collapsed="false">
      <c r="A234" s="56" t="n">
        <f aca="false">A233+1</f>
        <v>35482</v>
      </c>
      <c r="B234" s="28"/>
      <c r="C234" s="56"/>
      <c r="D234" s="28" t="n">
        <f aca="false">VLOOKUP($A234,cash,D$4,FALSE())</f>
        <v>1.73</v>
      </c>
      <c r="E234" s="28" t="n">
        <f aca="false">VLOOKUP($A234,cash,E$4,FALSE())</f>
        <v>1.695</v>
      </c>
      <c r="G234" s="73" t="n">
        <f aca="false">LN(D234/D233)</f>
        <v>0.0443203996806613</v>
      </c>
      <c r="H234" s="73" t="n">
        <f aca="false">LN(E234/E233)</f>
        <v>-0.031933047103009</v>
      </c>
      <c r="I234" s="73"/>
      <c r="J234" s="73"/>
    </row>
    <row r="235" customFormat="false" ht="12.75" hidden="false" customHeight="false" outlineLevel="0" collapsed="false">
      <c r="A235" s="56" t="n">
        <f aca="false">A234+1</f>
        <v>35483</v>
      </c>
      <c r="B235" s="28"/>
      <c r="C235" s="56"/>
      <c r="D235" s="28" t="n">
        <f aca="false">VLOOKUP($A235,cash,D$4,FALSE())</f>
        <v>1.73</v>
      </c>
      <c r="E235" s="28" t="n">
        <f aca="false">VLOOKUP($A235,cash,E$4,FALSE())</f>
        <v>1.695</v>
      </c>
      <c r="G235" s="73" t="n">
        <f aca="false">LN(D235/D234)</f>
        <v>0</v>
      </c>
      <c r="H235" s="73" t="n">
        <f aca="false">LN(E235/E234)</f>
        <v>0</v>
      </c>
      <c r="I235" s="73"/>
      <c r="J235" s="73"/>
    </row>
    <row r="236" customFormat="false" ht="12.75" hidden="false" customHeight="false" outlineLevel="0" collapsed="false">
      <c r="A236" s="56" t="n">
        <f aca="false">A235+1</f>
        <v>35484</v>
      </c>
      <c r="B236" s="28"/>
      <c r="C236" s="56"/>
      <c r="D236" s="28" t="n">
        <f aca="false">VLOOKUP($A236,cash,D$4,FALSE())</f>
        <v>1.73</v>
      </c>
      <c r="E236" s="28" t="n">
        <f aca="false">VLOOKUP($A236,cash,E$4,FALSE())</f>
        <v>1.695</v>
      </c>
      <c r="G236" s="73" t="n">
        <f aca="false">LN(D236/D235)</f>
        <v>0</v>
      </c>
      <c r="H236" s="73" t="n">
        <f aca="false">LN(E236/E235)</f>
        <v>0</v>
      </c>
      <c r="I236" s="73"/>
      <c r="J236" s="73"/>
    </row>
    <row r="237" customFormat="false" ht="12.75" hidden="false" customHeight="false" outlineLevel="0" collapsed="false">
      <c r="A237" s="56" t="n">
        <f aca="false">A236+1</f>
        <v>35485</v>
      </c>
      <c r="B237" s="28"/>
      <c r="C237" s="56"/>
      <c r="D237" s="28" t="n">
        <f aca="false">VLOOKUP($A237,cash,D$4,FALSE())</f>
        <v>1.76</v>
      </c>
      <c r="E237" s="28" t="n">
        <f aca="false">VLOOKUP($A237,cash,E$4,FALSE())</f>
        <v>1.86</v>
      </c>
      <c r="G237" s="73" t="n">
        <f aca="false">LN(D237/D236)</f>
        <v>0.0171924005403728</v>
      </c>
      <c r="H237" s="73" t="n">
        <f aca="false">LN(E237/E236)</f>
        <v>0.0928937468926962</v>
      </c>
      <c r="I237" s="73"/>
      <c r="J237" s="73"/>
    </row>
    <row r="238" customFormat="false" ht="12.75" hidden="false" customHeight="false" outlineLevel="0" collapsed="false">
      <c r="A238" s="56" t="n">
        <f aca="false">A237+1</f>
        <v>35486</v>
      </c>
      <c r="B238" s="28"/>
      <c r="C238" s="56"/>
      <c r="D238" s="28" t="n">
        <f aca="false">VLOOKUP($A238,cash,D$4,FALSE())</f>
        <v>1.76</v>
      </c>
      <c r="E238" s="28" t="n">
        <f aca="false">VLOOKUP($A238,cash,E$4,FALSE())</f>
        <v>1.725</v>
      </c>
      <c r="G238" s="73" t="n">
        <f aca="false">LN(D238/D237)</f>
        <v>0</v>
      </c>
      <c r="H238" s="73" t="n">
        <f aca="false">LN(E238/E237)</f>
        <v>-0.0753494372417869</v>
      </c>
      <c r="I238" s="73"/>
      <c r="J238" s="73"/>
    </row>
    <row r="239" customFormat="false" ht="12.75" hidden="false" customHeight="false" outlineLevel="0" collapsed="false">
      <c r="A239" s="56" t="n">
        <f aca="false">A238+1</f>
        <v>35487</v>
      </c>
      <c r="B239" s="28"/>
      <c r="C239" s="56"/>
      <c r="D239" s="28" t="n">
        <f aca="false">VLOOKUP($A239,cash,D$4,FALSE())</f>
        <v>1.815</v>
      </c>
      <c r="E239" s="28" t="n">
        <f aca="false">VLOOKUP($A239,cash,E$4,FALSE())</f>
        <v>1.725</v>
      </c>
      <c r="G239" s="73" t="n">
        <f aca="false">LN(D239/D238)</f>
        <v>0.0307716586667537</v>
      </c>
      <c r="H239" s="73" t="n">
        <f aca="false">LN(E239/E238)</f>
        <v>0</v>
      </c>
      <c r="I239" s="73"/>
      <c r="J239" s="73"/>
    </row>
    <row r="240" customFormat="false" ht="12.75" hidden="false" customHeight="false" outlineLevel="0" collapsed="false">
      <c r="A240" s="56" t="n">
        <f aca="false">A239+1</f>
        <v>35488</v>
      </c>
      <c r="B240" s="28"/>
      <c r="C240" s="56"/>
      <c r="D240" s="28" t="n">
        <f aca="false">VLOOKUP($A240,cash,D$4,FALSE())</f>
        <v>1.67</v>
      </c>
      <c r="E240" s="28" t="n">
        <f aca="false">VLOOKUP($A240,cash,E$4,FALSE())</f>
        <v>1.725</v>
      </c>
      <c r="G240" s="73" t="n">
        <f aca="false">LN(D240/D239)</f>
        <v>-0.0832618412881504</v>
      </c>
      <c r="H240" s="73" t="n">
        <f aca="false">LN(E240/E239)</f>
        <v>0</v>
      </c>
      <c r="I240" s="73"/>
      <c r="J240" s="73"/>
    </row>
    <row r="241" customFormat="false" ht="12.75" hidden="false" customHeight="false" outlineLevel="0" collapsed="false">
      <c r="A241" s="56" t="n">
        <f aca="false">A240+1</f>
        <v>35489</v>
      </c>
      <c r="B241" s="28"/>
      <c r="C241" s="56"/>
      <c r="D241" s="28" t="n">
        <f aca="false">VLOOKUP($A241,cash,D$4,FALSE())</f>
        <v>1.79</v>
      </c>
      <c r="E241" s="28" t="n">
        <f aca="false">VLOOKUP($A241,cash,E$4,FALSE())</f>
        <v>1.61</v>
      </c>
      <c r="G241" s="73" t="n">
        <f aca="false">LN(D241/D240)</f>
        <v>0.069391993424</v>
      </c>
      <c r="H241" s="73" t="n">
        <f aca="false">LN(E241/E240)</f>
        <v>-0.0689928714869514</v>
      </c>
      <c r="I241" s="73"/>
      <c r="J241" s="73"/>
    </row>
    <row r="242" customFormat="false" ht="12.75" hidden="false" customHeight="false" outlineLevel="0" collapsed="false">
      <c r="A242" s="56"/>
      <c r="B242" s="28"/>
      <c r="C242" s="56"/>
      <c r="D242" s="28"/>
      <c r="E242" s="28"/>
      <c r="G242" s="73"/>
      <c r="H242" s="73"/>
      <c r="I242" s="73"/>
      <c r="J242" s="73"/>
    </row>
    <row r="243" customFormat="false" ht="12.75" hidden="false" customHeight="false" outlineLevel="0" collapsed="false">
      <c r="A243" s="56"/>
      <c r="B243" s="28"/>
      <c r="C243" s="56"/>
      <c r="D243" s="28"/>
      <c r="E243" s="28"/>
      <c r="G243" s="73"/>
      <c r="H243" s="73"/>
      <c r="I243" s="73"/>
      <c r="J243" s="73"/>
    </row>
    <row r="244" customFormat="false" ht="12.75" hidden="false" customHeight="false" outlineLevel="0" collapsed="false">
      <c r="A244" s="56"/>
      <c r="B244" s="28"/>
      <c r="C244" s="56"/>
      <c r="D244" s="28"/>
      <c r="E244" s="28"/>
      <c r="G244" s="73"/>
      <c r="H244" s="73"/>
      <c r="I244" s="73"/>
      <c r="J244" s="73"/>
    </row>
    <row r="245" customFormat="false" ht="12.75" hidden="false" customHeight="false" outlineLevel="0" collapsed="false">
      <c r="A245" s="56"/>
      <c r="B245" s="28"/>
      <c r="C245" s="56" t="n">
        <v>35490</v>
      </c>
      <c r="G245" s="73" t="n">
        <f aca="false">STDEV(G247:G276)*$B$1</f>
        <v>0.576900004428017</v>
      </c>
      <c r="H245" s="73" t="n">
        <f aca="false">STDEV(H247:H276)*$B$1</f>
        <v>0.619157073917126</v>
      </c>
      <c r="I245" s="73" t="n">
        <f aca="false">CORREL(D246:D276,E246:E276)</f>
        <v>0.123837596304677</v>
      </c>
      <c r="J245" s="73" t="n">
        <f aca="false">IF(ISNUMBER(I245),I245,1.1)</f>
        <v>0.123837596304677</v>
      </c>
      <c r="K245" s="75" t="n">
        <f aca="false">MAX(D246:D295)</f>
        <v>1.88</v>
      </c>
      <c r="L245" s="75" t="n">
        <f aca="false">MAX(E246:E295)</f>
        <v>1.985</v>
      </c>
    </row>
    <row r="246" customFormat="false" ht="12.75" hidden="false" customHeight="false" outlineLevel="0" collapsed="false">
      <c r="A246" s="56" t="n">
        <f aca="false">C245</f>
        <v>35490</v>
      </c>
      <c r="B246" s="28"/>
      <c r="C246" s="56"/>
      <c r="D246" s="28" t="n">
        <f aca="false">VLOOKUP($A246,cash,D$4,FALSE())</f>
        <v>1.79</v>
      </c>
      <c r="E246" s="28" t="n">
        <f aca="false">VLOOKUP($A246,cash,E$4,FALSE())</f>
        <v>1.61</v>
      </c>
      <c r="G246" s="73"/>
      <c r="H246" s="73"/>
      <c r="I246" s="73"/>
      <c r="K246" s="75" t="n">
        <f aca="false">MIN(D246:D295)</f>
        <v>1.62</v>
      </c>
      <c r="L246" s="75" t="n">
        <f aca="false">MIN(E246:E295)</f>
        <v>1.61</v>
      </c>
    </row>
    <row r="247" customFormat="false" ht="12.75" hidden="false" customHeight="false" outlineLevel="0" collapsed="false">
      <c r="A247" s="56" t="n">
        <f aca="false">A246+1</f>
        <v>35491</v>
      </c>
      <c r="B247" s="28"/>
      <c r="C247" s="56"/>
      <c r="D247" s="28" t="n">
        <f aca="false">VLOOKUP($A247,cash,D$4,FALSE())</f>
        <v>1.79</v>
      </c>
      <c r="E247" s="28" t="n">
        <f aca="false">VLOOKUP($A247,cash,E$4,FALSE())</f>
        <v>1.61</v>
      </c>
      <c r="G247" s="73" t="n">
        <f aca="false">LN(D247/D246)</f>
        <v>0</v>
      </c>
      <c r="H247" s="73" t="n">
        <f aca="false">LN(E247/E246)</f>
        <v>0</v>
      </c>
      <c r="I247" s="73"/>
      <c r="K247" s="75"/>
      <c r="L247" s="75"/>
    </row>
    <row r="248" customFormat="false" ht="12.75" hidden="false" customHeight="false" outlineLevel="0" collapsed="false">
      <c r="A248" s="56" t="n">
        <f aca="false">A247+1</f>
        <v>35492</v>
      </c>
      <c r="B248" s="28"/>
      <c r="C248" s="56"/>
      <c r="D248" s="28" t="n">
        <f aca="false">VLOOKUP($A248,cash,D$4,FALSE())</f>
        <v>1.62</v>
      </c>
      <c r="E248" s="28" t="n">
        <f aca="false">VLOOKUP($A248,cash,E$4,FALSE())</f>
        <v>1.655</v>
      </c>
      <c r="G248" s="73" t="n">
        <f aca="false">LN(D248/D247)</f>
        <v>-0.0997894706083709</v>
      </c>
      <c r="H248" s="73" t="n">
        <f aca="false">LN(E248/E247)</f>
        <v>0.0275668298326546</v>
      </c>
      <c r="I248" s="73"/>
      <c r="K248" s="75"/>
      <c r="L248" s="75"/>
    </row>
    <row r="249" customFormat="false" ht="12.75" hidden="false" customHeight="false" outlineLevel="0" collapsed="false">
      <c r="A249" s="56" t="n">
        <f aca="false">A248+1</f>
        <v>35493</v>
      </c>
      <c r="B249" s="28"/>
      <c r="C249" s="56"/>
      <c r="D249" s="28" t="n">
        <f aca="false">VLOOKUP($A249,cash,D$4,FALSE())</f>
        <v>1.73</v>
      </c>
      <c r="E249" s="28" t="n">
        <f aca="false">VLOOKUP($A249,cash,E$4,FALSE())</f>
        <v>1.83</v>
      </c>
      <c r="G249" s="73" t="n">
        <f aca="false">LN(D249/D248)</f>
        <v>0.0656952592653947</v>
      </c>
      <c r="H249" s="73" t="n">
        <f aca="false">LN(E249/E248)</f>
        <v>0.100514958024303</v>
      </c>
      <c r="I249" s="73"/>
      <c r="K249" s="75"/>
      <c r="L249" s="75"/>
    </row>
    <row r="250" customFormat="false" ht="12.75" hidden="false" customHeight="false" outlineLevel="0" collapsed="false">
      <c r="A250" s="56" t="n">
        <f aca="false">A249+1</f>
        <v>35494</v>
      </c>
      <c r="B250" s="28"/>
      <c r="C250" s="56"/>
      <c r="D250" s="28" t="n">
        <f aca="false">VLOOKUP($A250,cash,D$4,FALSE())</f>
        <v>1.83</v>
      </c>
      <c r="E250" s="28" t="n">
        <f aca="false">VLOOKUP($A250,cash,E$4,FALSE())</f>
        <v>1.95</v>
      </c>
      <c r="G250" s="73" t="n">
        <f aca="false">LN(D250/D249)</f>
        <v>0.0561945583436421</v>
      </c>
      <c r="H250" s="73" t="n">
        <f aca="false">LN(E250/E249)</f>
        <v>0.0635134057223257</v>
      </c>
      <c r="I250" s="73"/>
      <c r="K250" s="75"/>
      <c r="L250" s="75"/>
    </row>
    <row r="251" customFormat="false" ht="12.75" hidden="false" customHeight="false" outlineLevel="0" collapsed="false">
      <c r="A251" s="56" t="n">
        <f aca="false">A250+1</f>
        <v>35495</v>
      </c>
      <c r="B251" s="28"/>
      <c r="C251" s="56"/>
      <c r="D251" s="28" t="n">
        <f aca="false">VLOOKUP($A251,cash,D$4,FALSE())</f>
        <v>1.79</v>
      </c>
      <c r="E251" s="28" t="n">
        <f aca="false">VLOOKUP($A251,cash,E$4,FALSE())</f>
        <v>1.715</v>
      </c>
      <c r="G251" s="73" t="n">
        <f aca="false">LN(D251/D250)</f>
        <v>-0.022100347000666</v>
      </c>
      <c r="H251" s="73" t="n">
        <f aca="false">LN(E251/E250)</f>
        <v>-0.128416291957752</v>
      </c>
      <c r="I251" s="73"/>
      <c r="K251" s="75"/>
      <c r="L251" s="75"/>
    </row>
    <row r="252" customFormat="false" ht="12.75" hidden="false" customHeight="false" outlineLevel="0" collapsed="false">
      <c r="A252" s="56" t="n">
        <f aca="false">A251+1</f>
        <v>35496</v>
      </c>
      <c r="B252" s="28"/>
      <c r="C252" s="56"/>
      <c r="D252" s="28" t="n">
        <f aca="false">VLOOKUP($A252,cash,D$4,FALSE())</f>
        <v>1.685</v>
      </c>
      <c r="E252" s="28" t="n">
        <f aca="false">VLOOKUP($A252,cash,E$4,FALSE())</f>
        <v>1.79</v>
      </c>
      <c r="G252" s="73" t="n">
        <f aca="false">LN(D252/D251)</f>
        <v>-0.0604500560483385</v>
      </c>
      <c r="H252" s="73" t="n">
        <f aca="false">LN(E252/E251)</f>
        <v>0.0428025392347603</v>
      </c>
      <c r="I252" s="73"/>
      <c r="K252" s="75"/>
      <c r="L252" s="75"/>
    </row>
    <row r="253" customFormat="false" ht="12.75" hidden="false" customHeight="false" outlineLevel="0" collapsed="false">
      <c r="A253" s="56" t="n">
        <f aca="false">A252+1</f>
        <v>35497</v>
      </c>
      <c r="B253" s="28"/>
      <c r="C253" s="56"/>
      <c r="D253" s="28" t="n">
        <f aca="false">VLOOKUP($A253,cash,D$4,FALSE())</f>
        <v>1.685</v>
      </c>
      <c r="E253" s="28" t="n">
        <f aca="false">VLOOKUP($A253,cash,E$4,FALSE())</f>
        <v>1.79</v>
      </c>
      <c r="G253" s="73" t="n">
        <f aca="false">LN(D253/D252)</f>
        <v>0</v>
      </c>
      <c r="H253" s="73" t="n">
        <f aca="false">LN(E253/E252)</f>
        <v>0</v>
      </c>
      <c r="I253" s="73"/>
      <c r="K253" s="75"/>
      <c r="L253" s="75"/>
    </row>
    <row r="254" customFormat="false" ht="12.75" hidden="false" customHeight="false" outlineLevel="0" collapsed="false">
      <c r="A254" s="56" t="n">
        <f aca="false">A253+1</f>
        <v>35498</v>
      </c>
      <c r="B254" s="28"/>
      <c r="C254" s="56"/>
      <c r="D254" s="28" t="n">
        <f aca="false">VLOOKUP($A254,cash,D$4,FALSE())</f>
        <v>1.685</v>
      </c>
      <c r="E254" s="28" t="n">
        <f aca="false">VLOOKUP($A254,cash,E$4,FALSE())</f>
        <v>1.79</v>
      </c>
      <c r="G254" s="73" t="n">
        <f aca="false">LN(D254/D253)</f>
        <v>0</v>
      </c>
      <c r="H254" s="73" t="n">
        <f aca="false">LN(E254/E253)</f>
        <v>0</v>
      </c>
      <c r="I254" s="73"/>
      <c r="K254" s="75"/>
      <c r="L254" s="75"/>
    </row>
    <row r="255" customFormat="false" ht="12.75" hidden="false" customHeight="false" outlineLevel="0" collapsed="false">
      <c r="A255" s="56" t="n">
        <f aca="false">A254+1</f>
        <v>35499</v>
      </c>
      <c r="B255" s="28"/>
      <c r="C255" s="56"/>
      <c r="D255" s="28" t="n">
        <f aca="false">VLOOKUP($A255,cash,D$4,FALSE())</f>
        <v>1.77</v>
      </c>
      <c r="E255" s="28" t="n">
        <f aca="false">VLOOKUP($A255,cash,E$4,FALSE())</f>
        <v>1.845</v>
      </c>
      <c r="G255" s="73" t="n">
        <f aca="false">LN(D255/D254)</f>
        <v>0.0492139827814128</v>
      </c>
      <c r="H255" s="73" t="n">
        <f aca="false">LN(E255/E254)</f>
        <v>0.0302636576398269</v>
      </c>
      <c r="I255" s="73"/>
      <c r="K255" s="75"/>
      <c r="L255" s="75"/>
    </row>
    <row r="256" customFormat="false" ht="12.75" hidden="false" customHeight="false" outlineLevel="0" collapsed="false">
      <c r="A256" s="56" t="n">
        <f aca="false">A255+1</f>
        <v>35500</v>
      </c>
      <c r="B256" s="28"/>
      <c r="C256" s="56"/>
      <c r="D256" s="28" t="n">
        <f aca="false">VLOOKUP($A256,cash,D$4,FALSE())</f>
        <v>1.74</v>
      </c>
      <c r="E256" s="28" t="n">
        <f aca="false">VLOOKUP($A256,cash,E$4,FALSE())</f>
        <v>1.81</v>
      </c>
      <c r="G256" s="73" t="n">
        <f aca="false">LN(D256/D255)</f>
        <v>-0.0170944333593002</v>
      </c>
      <c r="H256" s="73" t="n">
        <f aca="false">LN(E256/E255)</f>
        <v>-0.0191524322147561</v>
      </c>
      <c r="I256" s="73"/>
      <c r="K256" s="75"/>
      <c r="L256" s="75"/>
    </row>
    <row r="257" customFormat="false" ht="12.75" hidden="false" customHeight="false" outlineLevel="0" collapsed="false">
      <c r="A257" s="56" t="n">
        <f aca="false">A256+1</f>
        <v>35501</v>
      </c>
      <c r="B257" s="28"/>
      <c r="C257" s="56"/>
      <c r="D257" s="28" t="n">
        <f aca="false">VLOOKUP($A257,cash,D$4,FALSE())</f>
        <v>1.8</v>
      </c>
      <c r="E257" s="28" t="n">
        <f aca="false">VLOOKUP($A257,cash,E$4,FALSE())</f>
        <v>1.835</v>
      </c>
      <c r="G257" s="73" t="n">
        <f aca="false">LN(D257/D256)</f>
        <v>0.0339015516756814</v>
      </c>
      <c r="H257" s="73" t="n">
        <f aca="false">LN(E257/E256)</f>
        <v>0.0137176362287991</v>
      </c>
      <c r="I257" s="73"/>
      <c r="K257" s="75"/>
      <c r="L257" s="75"/>
    </row>
    <row r="258" customFormat="false" ht="12.75" hidden="false" customHeight="false" outlineLevel="0" collapsed="false">
      <c r="A258" s="56" t="n">
        <f aca="false">A257+1</f>
        <v>35502</v>
      </c>
      <c r="B258" s="28"/>
      <c r="C258" s="56"/>
      <c r="D258" s="28" t="n">
        <f aca="false">VLOOKUP($A258,cash,D$4,FALSE())</f>
        <v>1.77</v>
      </c>
      <c r="E258" s="28" t="n">
        <f aca="false">VLOOKUP($A258,cash,E$4,FALSE())</f>
        <v>1.855</v>
      </c>
      <c r="G258" s="73" t="n">
        <f aca="false">LN(D258/D257)</f>
        <v>-0.0168071183163813</v>
      </c>
      <c r="H258" s="73" t="n">
        <f aca="false">LN(E258/E257)</f>
        <v>0.0108402145528648</v>
      </c>
      <c r="I258" s="73"/>
      <c r="K258" s="75"/>
      <c r="L258" s="75"/>
    </row>
    <row r="259" customFormat="false" ht="12.75" hidden="false" customHeight="false" outlineLevel="0" collapsed="false">
      <c r="A259" s="56" t="n">
        <f aca="false">A258+1</f>
        <v>35503</v>
      </c>
      <c r="B259" s="28"/>
      <c r="C259" s="56"/>
      <c r="D259" s="28" t="n">
        <f aca="false">VLOOKUP($A259,cash,D$4,FALSE())</f>
        <v>1.825</v>
      </c>
      <c r="E259" s="28" t="n">
        <f aca="false">VLOOKUP($A259,cash,E$4,FALSE())</f>
        <v>1.84</v>
      </c>
      <c r="G259" s="73" t="n">
        <f aca="false">LN(D259/D258)</f>
        <v>0.030600440448717</v>
      </c>
      <c r="H259" s="73" t="n">
        <f aca="false">LN(E259/E258)</f>
        <v>-0.00811912443850413</v>
      </c>
      <c r="I259" s="73"/>
      <c r="K259" s="75"/>
      <c r="L259" s="75"/>
    </row>
    <row r="260" customFormat="false" ht="12.75" hidden="false" customHeight="false" outlineLevel="0" collapsed="false">
      <c r="A260" s="56" t="n">
        <f aca="false">A259+1</f>
        <v>35504</v>
      </c>
      <c r="B260" s="28"/>
      <c r="C260" s="56"/>
      <c r="D260" s="28" t="n">
        <f aca="false">VLOOKUP($A260,cash,D$4,FALSE())</f>
        <v>1.825</v>
      </c>
      <c r="E260" s="28" t="n">
        <f aca="false">VLOOKUP($A260,cash,E$4,FALSE())</f>
        <v>1.84</v>
      </c>
      <c r="G260" s="73" t="n">
        <f aca="false">LN(D260/D259)</f>
        <v>0</v>
      </c>
      <c r="H260" s="73" t="n">
        <f aca="false">LN(E260/E259)</f>
        <v>0</v>
      </c>
      <c r="I260" s="73"/>
      <c r="K260" s="75"/>
      <c r="L260" s="75"/>
    </row>
    <row r="261" customFormat="false" ht="12.75" hidden="false" customHeight="false" outlineLevel="0" collapsed="false">
      <c r="A261" s="56" t="n">
        <f aca="false">A260+1</f>
        <v>35505</v>
      </c>
      <c r="B261" s="28"/>
      <c r="C261" s="56"/>
      <c r="D261" s="28" t="n">
        <f aca="false">VLOOKUP($A261,cash,D$4,FALSE())</f>
        <v>1.825</v>
      </c>
      <c r="E261" s="28" t="n">
        <f aca="false">VLOOKUP($A261,cash,E$4,FALSE())</f>
        <v>1.84</v>
      </c>
      <c r="G261" s="73" t="n">
        <f aca="false">LN(D261/D260)</f>
        <v>0</v>
      </c>
      <c r="H261" s="73" t="n">
        <f aca="false">LN(E261/E260)</f>
        <v>0</v>
      </c>
      <c r="I261" s="73"/>
      <c r="J261" s="73"/>
    </row>
    <row r="262" customFormat="false" ht="12.75" hidden="false" customHeight="false" outlineLevel="0" collapsed="false">
      <c r="A262" s="56" t="n">
        <f aca="false">A261+1</f>
        <v>35506</v>
      </c>
      <c r="B262" s="28"/>
      <c r="C262" s="56"/>
      <c r="D262" s="28" t="n">
        <f aca="false">VLOOKUP($A262,cash,D$4,FALSE())</f>
        <v>1.81</v>
      </c>
      <c r="E262" s="28" t="n">
        <f aca="false">VLOOKUP($A262,cash,E$4,FALSE())</f>
        <v>1.89</v>
      </c>
      <c r="G262" s="73" t="n">
        <f aca="false">LN(D262/D261)</f>
        <v>-0.00825314175672041</v>
      </c>
      <c r="H262" s="73" t="n">
        <f aca="false">LN(E262/E261)</f>
        <v>0.0268112574506568</v>
      </c>
      <c r="I262" s="73"/>
      <c r="J262" s="73"/>
    </row>
    <row r="263" customFormat="false" ht="12.75" hidden="false" customHeight="false" outlineLevel="0" collapsed="false">
      <c r="A263" s="56" t="n">
        <f aca="false">A262+1</f>
        <v>35507</v>
      </c>
      <c r="B263" s="28"/>
      <c r="C263" s="56"/>
      <c r="D263" s="28" t="n">
        <f aca="false">VLOOKUP($A263,cash,D$4,FALSE())</f>
        <v>1.72</v>
      </c>
      <c r="E263" s="28" t="n">
        <f aca="false">VLOOKUP($A263,cash,E$4,FALSE())</f>
        <v>1.875</v>
      </c>
      <c r="G263" s="73" t="n">
        <f aca="false">LN(D263/D262)</f>
        <v>-0.0510025544523728</v>
      </c>
      <c r="H263" s="73" t="n">
        <f aca="false">LN(E263/E262)</f>
        <v>-0.00796816964917685</v>
      </c>
      <c r="I263" s="73"/>
      <c r="J263" s="73"/>
    </row>
    <row r="264" customFormat="false" ht="12.75" hidden="false" customHeight="false" outlineLevel="0" collapsed="false">
      <c r="A264" s="56" t="n">
        <f aca="false">A263+1</f>
        <v>35508</v>
      </c>
      <c r="B264" s="28"/>
      <c r="C264" s="56"/>
      <c r="D264" s="28" t="n">
        <f aca="false">VLOOKUP($A264,cash,D$4,FALSE())</f>
        <v>1.66</v>
      </c>
      <c r="E264" s="28" t="n">
        <f aca="false">VLOOKUP($A264,cash,E$4,FALSE())</f>
        <v>1.825</v>
      </c>
      <c r="G264" s="73" t="n">
        <f aca="false">LN(D264/D263)</f>
        <v>-0.0355066884569099</v>
      </c>
      <c r="H264" s="73" t="n">
        <f aca="false">LN(E264/E263)</f>
        <v>-0.0270286723879194</v>
      </c>
      <c r="I264" s="73"/>
      <c r="J264" s="73"/>
    </row>
    <row r="265" customFormat="false" ht="12.75" hidden="false" customHeight="false" outlineLevel="0" collapsed="false">
      <c r="A265" s="56" t="n">
        <f aca="false">A264+1</f>
        <v>35509</v>
      </c>
      <c r="B265" s="28"/>
      <c r="C265" s="56"/>
      <c r="D265" s="28" t="n">
        <f aca="false">VLOOKUP($A265,cash,D$4,FALSE())</f>
        <v>1.67</v>
      </c>
      <c r="E265" s="28" t="n">
        <f aca="false">VLOOKUP($A265,cash,E$4,FALSE())</f>
        <v>1.8</v>
      </c>
      <c r="G265" s="73" t="n">
        <f aca="false">LN(D265/D264)</f>
        <v>0.00600602406021195</v>
      </c>
      <c r="H265" s="73" t="n">
        <f aca="false">LN(E265/E264)</f>
        <v>-0.0137933221323358</v>
      </c>
      <c r="I265" s="73"/>
      <c r="J265" s="73"/>
    </row>
    <row r="266" customFormat="false" ht="12.75" hidden="false" customHeight="false" outlineLevel="0" collapsed="false">
      <c r="A266" s="56" t="n">
        <f aca="false">A265+1</f>
        <v>35510</v>
      </c>
      <c r="B266" s="28"/>
      <c r="C266" s="56"/>
      <c r="D266" s="28" t="n">
        <f aca="false">VLOOKUP($A266,cash,D$4,FALSE())</f>
        <v>1.67</v>
      </c>
      <c r="E266" s="28" t="n">
        <f aca="false">VLOOKUP($A266,cash,E$4,FALSE())</f>
        <v>1.81</v>
      </c>
      <c r="G266" s="73" t="n">
        <f aca="false">LN(D266/D265)</f>
        <v>0</v>
      </c>
      <c r="H266" s="73" t="n">
        <f aca="false">LN(E266/E265)</f>
        <v>0.00554018037561535</v>
      </c>
      <c r="I266" s="73"/>
      <c r="J266" s="73"/>
    </row>
    <row r="267" customFormat="false" ht="12.75" hidden="false" customHeight="false" outlineLevel="0" collapsed="false">
      <c r="A267" s="56" t="n">
        <f aca="false">A266+1</f>
        <v>35511</v>
      </c>
      <c r="B267" s="28"/>
      <c r="C267" s="56"/>
      <c r="D267" s="28" t="n">
        <f aca="false">VLOOKUP($A267,cash,D$4,FALSE())</f>
        <v>1.67</v>
      </c>
      <c r="E267" s="28" t="n">
        <f aca="false">VLOOKUP($A267,cash,E$4,FALSE())</f>
        <v>1.81</v>
      </c>
      <c r="G267" s="73" t="n">
        <f aca="false">LN(D267/D266)</f>
        <v>0</v>
      </c>
      <c r="H267" s="73" t="n">
        <f aca="false">LN(E267/E266)</f>
        <v>0</v>
      </c>
      <c r="I267" s="73"/>
      <c r="J267" s="73"/>
    </row>
    <row r="268" customFormat="false" ht="12.75" hidden="false" customHeight="false" outlineLevel="0" collapsed="false">
      <c r="A268" s="56" t="n">
        <f aca="false">A267+1</f>
        <v>35512</v>
      </c>
      <c r="B268" s="28"/>
      <c r="C268" s="56"/>
      <c r="D268" s="28" t="n">
        <f aca="false">VLOOKUP($A268,cash,D$4,FALSE())</f>
        <v>1.67</v>
      </c>
      <c r="E268" s="28" t="n">
        <f aca="false">VLOOKUP($A268,cash,E$4,FALSE())</f>
        <v>1.81</v>
      </c>
      <c r="G268" s="73" t="n">
        <f aca="false">LN(D268/D267)</f>
        <v>0</v>
      </c>
      <c r="H268" s="73" t="n">
        <f aca="false">LN(E268/E267)</f>
        <v>0</v>
      </c>
      <c r="I268" s="73"/>
      <c r="J268" s="73"/>
    </row>
    <row r="269" customFormat="false" ht="12.75" hidden="false" customHeight="false" outlineLevel="0" collapsed="false">
      <c r="A269" s="56" t="n">
        <f aca="false">A268+1</f>
        <v>35513</v>
      </c>
      <c r="B269" s="28"/>
      <c r="C269" s="56"/>
      <c r="D269" s="28" t="n">
        <f aca="false">VLOOKUP($A269,cash,D$4,FALSE())</f>
        <v>1.68</v>
      </c>
      <c r="E269" s="28" t="n">
        <f aca="false">VLOOKUP($A269,cash,E$4,FALSE())</f>
        <v>1.785</v>
      </c>
      <c r="G269" s="73" t="n">
        <f aca="false">LN(D269/D268)</f>
        <v>0.00597016698650375</v>
      </c>
      <c r="H269" s="73" t="n">
        <f aca="false">LN(E269/E268)</f>
        <v>-0.013908430046132</v>
      </c>
      <c r="I269" s="73"/>
      <c r="J269" s="73"/>
    </row>
    <row r="270" customFormat="false" ht="12.75" hidden="false" customHeight="false" outlineLevel="0" collapsed="false">
      <c r="A270" s="56" t="n">
        <f aca="false">A269+1</f>
        <v>35514</v>
      </c>
      <c r="B270" s="28"/>
      <c r="C270" s="56"/>
      <c r="D270" s="28" t="n">
        <f aca="false">VLOOKUP($A270,cash,D$4,FALSE())</f>
        <v>1.72</v>
      </c>
      <c r="E270" s="28" t="n">
        <f aca="false">VLOOKUP($A270,cash,E$4,FALSE())</f>
        <v>1.835</v>
      </c>
      <c r="G270" s="73" t="n">
        <f aca="false">LN(D270/D269)</f>
        <v>0.023530497410194</v>
      </c>
      <c r="H270" s="73" t="n">
        <f aca="false">LN(E270/E269)</f>
        <v>0.0276260662749313</v>
      </c>
      <c r="I270" s="73"/>
      <c r="J270" s="73"/>
    </row>
    <row r="271" customFormat="false" ht="12.75" hidden="false" customHeight="false" outlineLevel="0" collapsed="false">
      <c r="A271" s="56" t="n">
        <f aca="false">A270+1</f>
        <v>35515</v>
      </c>
      <c r="B271" s="28"/>
      <c r="C271" s="56"/>
      <c r="D271" s="28" t="n">
        <f aca="false">VLOOKUP($A271,cash,D$4,FALSE())</f>
        <v>1.65</v>
      </c>
      <c r="E271" s="28" t="n">
        <f aca="false">VLOOKUP($A271,cash,E$4,FALSE())</f>
        <v>1.855</v>
      </c>
      <c r="G271" s="73" t="n">
        <f aca="false">LN(D271/D270)</f>
        <v>-0.0415490029128725</v>
      </c>
      <c r="H271" s="73" t="n">
        <f aca="false">LN(E271/E270)</f>
        <v>0.0108402145528648</v>
      </c>
      <c r="I271" s="73"/>
      <c r="J271" s="73"/>
    </row>
    <row r="272" customFormat="false" ht="12.75" hidden="false" customHeight="false" outlineLevel="0" collapsed="false">
      <c r="A272" s="56" t="n">
        <f aca="false">A271+1</f>
        <v>35516</v>
      </c>
      <c r="B272" s="28"/>
      <c r="C272" s="56"/>
      <c r="D272" s="28" t="n">
        <f aca="false">VLOOKUP($A272,cash,D$4,FALSE())</f>
        <v>1.755</v>
      </c>
      <c r="E272" s="28" t="n">
        <f aca="false">VLOOKUP($A272,cash,E$4,FALSE())</f>
        <v>1.865</v>
      </c>
      <c r="G272" s="73" t="n">
        <f aca="false">LN(D272/D271)</f>
        <v>0.06169356900534</v>
      </c>
      <c r="H272" s="73" t="n">
        <f aca="false">LN(E272/E271)</f>
        <v>0.0053763570363805</v>
      </c>
      <c r="I272" s="73"/>
      <c r="J272" s="73"/>
    </row>
    <row r="273" customFormat="false" ht="12.75" hidden="false" customHeight="false" outlineLevel="0" collapsed="false">
      <c r="A273" s="56" t="n">
        <f aca="false">A272+1</f>
        <v>35517</v>
      </c>
      <c r="B273" s="28"/>
      <c r="C273" s="56"/>
      <c r="D273" s="28" t="n">
        <f aca="false">VLOOKUP($A273,cash,D$4,FALSE())</f>
        <v>1.685</v>
      </c>
      <c r="E273" s="28" t="n">
        <f aca="false">VLOOKUP($A273,cash,E$4,FALSE())</f>
        <v>1.865</v>
      </c>
      <c r="G273" s="73" t="n">
        <f aca="false">LN(D273/D272)</f>
        <v>-0.040703293113504</v>
      </c>
      <c r="H273" s="73" t="n">
        <f aca="false">LN(E273/E272)</f>
        <v>0</v>
      </c>
      <c r="I273" s="73"/>
      <c r="J273" s="73"/>
    </row>
    <row r="274" customFormat="false" ht="12.75" hidden="false" customHeight="false" outlineLevel="0" collapsed="false">
      <c r="A274" s="56" t="n">
        <f aca="false">A273+1</f>
        <v>35518</v>
      </c>
      <c r="B274" s="28"/>
      <c r="C274" s="56"/>
      <c r="D274" s="28" t="n">
        <f aca="false">VLOOKUP($A274,cash,D$4,FALSE())</f>
        <v>1.685</v>
      </c>
      <c r="E274" s="28" t="n">
        <f aca="false">VLOOKUP($A274,cash,E$4,FALSE())</f>
        <v>1.865</v>
      </c>
      <c r="G274" s="73" t="n">
        <f aca="false">LN(D274/D273)</f>
        <v>0</v>
      </c>
      <c r="H274" s="73" t="n">
        <f aca="false">LN(E274/E273)</f>
        <v>0</v>
      </c>
      <c r="I274" s="73"/>
      <c r="J274" s="73"/>
    </row>
    <row r="275" customFormat="false" ht="12.75" hidden="false" customHeight="false" outlineLevel="0" collapsed="false">
      <c r="A275" s="56" t="n">
        <f aca="false">A274+1</f>
        <v>35519</v>
      </c>
      <c r="B275" s="28" t="n">
        <v>1</v>
      </c>
      <c r="C275" s="56"/>
      <c r="D275" s="28" t="n">
        <f aca="false">VLOOKUP($A275,cash,D$4,FALSE())</f>
        <v>1.685</v>
      </c>
      <c r="E275" s="28" t="n">
        <f aca="false">VLOOKUP($A275,cash,E$4,FALSE())</f>
        <v>1.865</v>
      </c>
      <c r="G275" s="73" t="n">
        <f aca="false">LN(D275/D274)</f>
        <v>0</v>
      </c>
      <c r="H275" s="73" t="n">
        <f aca="false">LN(E275/E274)</f>
        <v>0</v>
      </c>
      <c r="I275" s="73"/>
      <c r="J275" s="73"/>
    </row>
    <row r="276" customFormat="false" ht="12.75" hidden="false" customHeight="false" outlineLevel="0" collapsed="false">
      <c r="A276" s="56" t="n">
        <f aca="false">A275+1</f>
        <v>35520</v>
      </c>
      <c r="B276" s="28"/>
      <c r="C276" s="56"/>
      <c r="D276" s="28" t="n">
        <f aca="false">VLOOKUP($A276,cash,D$4,FALSE())</f>
        <v>1.69</v>
      </c>
      <c r="E276" s="28" t="n">
        <f aca="false">VLOOKUP($A276,cash,E$4,FALSE())</f>
        <v>1.72</v>
      </c>
      <c r="G276" s="73" t="n">
        <f aca="false">LN(D276/D275)</f>
        <v>0.00296296513065705</v>
      </c>
      <c r="H276" s="73" t="n">
        <f aca="false">LN(E276/E275)</f>
        <v>-0.0809367622704172</v>
      </c>
      <c r="I276" s="73"/>
      <c r="J276" s="73"/>
    </row>
    <row r="277" customFormat="false" ht="12.75" hidden="false" customHeight="false" outlineLevel="0" collapsed="false">
      <c r="A277" s="56"/>
      <c r="B277" s="28"/>
      <c r="C277" s="56"/>
      <c r="D277" s="28"/>
      <c r="E277" s="28"/>
      <c r="G277" s="73"/>
      <c r="H277" s="73"/>
      <c r="I277" s="73"/>
      <c r="J277" s="73"/>
    </row>
    <row r="278" customFormat="false" ht="12.75" hidden="false" customHeight="false" outlineLevel="0" collapsed="false">
      <c r="A278" s="56"/>
      <c r="B278" s="28"/>
      <c r="C278" s="56" t="n">
        <v>35521</v>
      </c>
      <c r="G278" s="73" t="n">
        <f aca="false">STDEV(G280:G308)*$B$1</f>
        <v>0.430375982251603</v>
      </c>
      <c r="H278" s="73" t="n">
        <f aca="false">STDEV(H280:H308)*$B$1</f>
        <v>0.397252918538649</v>
      </c>
      <c r="I278" s="73" t="n">
        <f aca="false">CORREL(D279:D308,E279:E308)</f>
        <v>0.911786422916959</v>
      </c>
      <c r="J278" s="73" t="n">
        <f aca="false">IF(ISNUMBER(I278),I278,1.1)</f>
        <v>0.911786422916959</v>
      </c>
      <c r="K278" s="75" t="n">
        <f aca="false">MAX(D279:D309)</f>
        <v>2.075</v>
      </c>
      <c r="L278" s="75" t="n">
        <f aca="false">MAX(E279:E309)</f>
        <v>2.145</v>
      </c>
    </row>
    <row r="279" customFormat="false" ht="12.75" hidden="false" customHeight="false" outlineLevel="0" collapsed="false">
      <c r="A279" s="56" t="n">
        <f aca="false">C278</f>
        <v>35521</v>
      </c>
      <c r="B279" s="28"/>
      <c r="C279" s="56"/>
      <c r="D279" s="28" t="n">
        <f aca="false">VLOOKUP($A279,cash,D$4,FALSE())</f>
        <v>1.76</v>
      </c>
      <c r="E279" s="28" t="n">
        <f aca="false">VLOOKUP($A279,cash,E$4,FALSE())</f>
        <v>1.865</v>
      </c>
      <c r="G279" s="73"/>
      <c r="H279" s="73"/>
      <c r="I279" s="73"/>
      <c r="K279" s="75" t="n">
        <f aca="false">MIN(D279:D309)</f>
        <v>1.7</v>
      </c>
      <c r="L279" s="75" t="n">
        <f aca="false">MIN(E279:E309)</f>
        <v>1.805</v>
      </c>
    </row>
    <row r="280" customFormat="false" ht="12.75" hidden="false" customHeight="false" outlineLevel="0" collapsed="false">
      <c r="A280" s="56" t="n">
        <f aca="false">A279+1</f>
        <v>35522</v>
      </c>
      <c r="B280" s="28"/>
      <c r="C280" s="56"/>
      <c r="D280" s="28" t="n">
        <f aca="false">VLOOKUP($A280,cash,D$4,FALSE())</f>
        <v>1.72</v>
      </c>
      <c r="E280" s="28" t="n">
        <f aca="false">VLOOKUP($A280,cash,E$4,FALSE())</f>
        <v>1.815</v>
      </c>
      <c r="G280" s="73" t="n">
        <f aca="false">LN(D280/D279)</f>
        <v>-0.0229895182246987</v>
      </c>
      <c r="H280" s="73" t="n">
        <f aca="false">LN(E280/E279)</f>
        <v>-0.0271755853789648</v>
      </c>
      <c r="I280" s="73"/>
      <c r="K280" s="75"/>
      <c r="L280" s="75"/>
    </row>
    <row r="281" customFormat="false" ht="12.75" hidden="false" customHeight="false" outlineLevel="0" collapsed="false">
      <c r="A281" s="56" t="n">
        <f aca="false">A280+1</f>
        <v>35523</v>
      </c>
      <c r="B281" s="28"/>
      <c r="C281" s="56"/>
      <c r="D281" s="28" t="n">
        <f aca="false">VLOOKUP($A281,cash,D$4,FALSE())</f>
        <v>1.72</v>
      </c>
      <c r="E281" s="28" t="n">
        <f aca="false">VLOOKUP($A281,cash,E$4,FALSE())</f>
        <v>1.805</v>
      </c>
      <c r="G281" s="73" t="n">
        <f aca="false">LN(D281/D280)</f>
        <v>0</v>
      </c>
      <c r="H281" s="73" t="n">
        <f aca="false">LN(E281/E280)</f>
        <v>-0.00552487593196992</v>
      </c>
      <c r="I281" s="73"/>
      <c r="K281" s="75"/>
      <c r="L281" s="75"/>
    </row>
    <row r="282" customFormat="false" ht="12.75" hidden="false" customHeight="false" outlineLevel="0" collapsed="false">
      <c r="A282" s="56" t="n">
        <f aca="false">A281+1</f>
        <v>35524</v>
      </c>
      <c r="B282" s="28"/>
      <c r="C282" s="56"/>
      <c r="D282" s="28" t="n">
        <f aca="false">VLOOKUP($A282,cash,D$4,FALSE())</f>
        <v>1.7</v>
      </c>
      <c r="E282" s="28" t="n">
        <f aca="false">VLOOKUP($A282,cash,E$4,FALSE())</f>
        <v>1.81</v>
      </c>
      <c r="G282" s="73" t="n">
        <f aca="false">LN(D282/D281)</f>
        <v>-0.0116960397631913</v>
      </c>
      <c r="H282" s="73" t="n">
        <f aca="false">LN(E282/E281)</f>
        <v>0.00276625349289011</v>
      </c>
      <c r="I282" s="73"/>
      <c r="K282" s="75"/>
      <c r="L282" s="75"/>
    </row>
    <row r="283" customFormat="false" ht="12.75" hidden="false" customHeight="false" outlineLevel="0" collapsed="false">
      <c r="A283" s="56" t="n">
        <f aca="false">A282+1</f>
        <v>35525</v>
      </c>
      <c r="B283" s="28"/>
      <c r="C283" s="56"/>
      <c r="D283" s="28" t="n">
        <f aca="false">VLOOKUP($A283,cash,D$4,FALSE())</f>
        <v>1.7</v>
      </c>
      <c r="E283" s="28" t="n">
        <f aca="false">VLOOKUP($A283,cash,E$4,FALSE())</f>
        <v>1.81</v>
      </c>
      <c r="G283" s="73" t="n">
        <f aca="false">LN(D283/D282)</f>
        <v>0</v>
      </c>
      <c r="H283" s="73" t="n">
        <f aca="false">LN(E283/E282)</f>
        <v>0</v>
      </c>
      <c r="I283" s="73"/>
      <c r="K283" s="75"/>
      <c r="L283" s="75"/>
    </row>
    <row r="284" customFormat="false" ht="12.75" hidden="false" customHeight="false" outlineLevel="0" collapsed="false">
      <c r="A284" s="56" t="n">
        <f aca="false">A283+1</f>
        <v>35526</v>
      </c>
      <c r="B284" s="28"/>
      <c r="C284" s="56"/>
      <c r="D284" s="28" t="n">
        <f aca="false">VLOOKUP($A284,cash,D$4,FALSE())</f>
        <v>1.7</v>
      </c>
      <c r="E284" s="28" t="n">
        <f aca="false">VLOOKUP($A284,cash,E$4,FALSE())</f>
        <v>1.81</v>
      </c>
      <c r="G284" s="73" t="n">
        <f aca="false">LN(D284/D283)</f>
        <v>0</v>
      </c>
      <c r="H284" s="73" t="n">
        <f aca="false">LN(E284/E283)</f>
        <v>0</v>
      </c>
      <c r="I284" s="73"/>
      <c r="K284" s="75"/>
      <c r="L284" s="75"/>
    </row>
    <row r="285" customFormat="false" ht="12.75" hidden="false" customHeight="false" outlineLevel="0" collapsed="false">
      <c r="A285" s="56" t="n">
        <f aca="false">A284+1</f>
        <v>35527</v>
      </c>
      <c r="B285" s="28"/>
      <c r="C285" s="56"/>
      <c r="D285" s="28" t="n">
        <f aca="false">VLOOKUP($A285,cash,D$4,FALSE())</f>
        <v>1.77</v>
      </c>
      <c r="E285" s="28" t="n">
        <f aca="false">VLOOKUP($A285,cash,E$4,FALSE())</f>
        <v>1.94</v>
      </c>
      <c r="G285" s="73" t="n">
        <f aca="false">LN(D285/D284)</f>
        <v>0.0403512955235675</v>
      </c>
      <c r="H285" s="73" t="n">
        <f aca="false">LN(E285/E284)</f>
        <v>0.0693611277975023</v>
      </c>
      <c r="I285" s="73"/>
      <c r="K285" s="75"/>
      <c r="L285" s="75"/>
    </row>
    <row r="286" customFormat="false" ht="12.75" hidden="false" customHeight="false" outlineLevel="0" collapsed="false">
      <c r="A286" s="56" t="n">
        <f aca="false">A285+1</f>
        <v>35528</v>
      </c>
      <c r="B286" s="28"/>
      <c r="C286" s="56"/>
      <c r="D286" s="28" t="n">
        <f aca="false">VLOOKUP($A286,cash,D$4,FALSE())</f>
        <v>1.81</v>
      </c>
      <c r="E286" s="28" t="n">
        <f aca="false">VLOOKUP($A286,cash,E$4,FALSE())</f>
        <v>1.92</v>
      </c>
      <c r="G286" s="73" t="n">
        <f aca="false">LN(D286/D285)</f>
        <v>0.0223472986919966</v>
      </c>
      <c r="H286" s="73" t="n">
        <f aca="false">LN(E286/E285)</f>
        <v>-0.0103627870355465</v>
      </c>
      <c r="I286" s="73"/>
      <c r="K286" s="75"/>
      <c r="L286" s="75"/>
    </row>
    <row r="287" customFormat="false" ht="12.75" hidden="false" customHeight="false" outlineLevel="0" collapsed="false">
      <c r="A287" s="56" t="n">
        <f aca="false">A286+1</f>
        <v>35529</v>
      </c>
      <c r="B287" s="28"/>
      <c r="C287" s="56"/>
      <c r="D287" s="28" t="n">
        <f aca="false">VLOOKUP($A287,cash,D$4,FALSE())</f>
        <v>1.78</v>
      </c>
      <c r="E287" s="28" t="n">
        <f aca="false">VLOOKUP($A287,cash,E$4,FALSE())</f>
        <v>1.89</v>
      </c>
      <c r="G287" s="73" t="n">
        <f aca="false">LN(D287/D286)</f>
        <v>-0.0167134809737407</v>
      </c>
      <c r="H287" s="73" t="n">
        <f aca="false">LN(E287/E286)</f>
        <v>-0.0157483569681392</v>
      </c>
      <c r="I287" s="73"/>
      <c r="K287" s="75"/>
      <c r="L287" s="75"/>
    </row>
    <row r="288" customFormat="false" ht="12.75" hidden="false" customHeight="false" outlineLevel="0" collapsed="false">
      <c r="A288" s="56" t="n">
        <f aca="false">A287+1</f>
        <v>35530</v>
      </c>
      <c r="B288" s="28"/>
      <c r="C288" s="56"/>
      <c r="D288" s="28" t="n">
        <f aca="false">VLOOKUP($A288,cash,D$4,FALSE())</f>
        <v>1.78</v>
      </c>
      <c r="E288" s="28" t="n">
        <f aca="false">VLOOKUP($A288,cash,E$4,FALSE())</f>
        <v>1.865</v>
      </c>
      <c r="G288" s="73" t="n">
        <f aca="false">LN(D288/D287)</f>
        <v>0</v>
      </c>
      <c r="H288" s="73" t="n">
        <f aca="false">LN(E288/E287)</f>
        <v>-0.0133157759757721</v>
      </c>
      <c r="I288" s="73"/>
      <c r="K288" s="75"/>
      <c r="L288" s="75"/>
    </row>
    <row r="289" customFormat="false" ht="12.75" hidden="false" customHeight="false" outlineLevel="0" collapsed="false">
      <c r="A289" s="56" t="n">
        <f aca="false">A288+1</f>
        <v>35531</v>
      </c>
      <c r="B289" s="28"/>
      <c r="C289" s="56"/>
      <c r="D289" s="28" t="n">
        <f aca="false">VLOOKUP($A289,cash,D$4,FALSE())</f>
        <v>1.815</v>
      </c>
      <c r="E289" s="28" t="n">
        <f aca="false">VLOOKUP($A289,cash,E$4,FALSE())</f>
        <v>1.915</v>
      </c>
      <c r="G289" s="73" t="n">
        <f aca="false">LN(D289/D288)</f>
        <v>0.0194721034128203</v>
      </c>
      <c r="H289" s="73" t="n">
        <f aca="false">LN(E289/E288)</f>
        <v>0.0264565695368305</v>
      </c>
      <c r="I289" s="73"/>
      <c r="K289" s="75"/>
      <c r="L289" s="75"/>
    </row>
    <row r="290" customFormat="false" ht="12.75" hidden="false" customHeight="false" outlineLevel="0" collapsed="false">
      <c r="A290" s="56" t="n">
        <f aca="false">A289+1</f>
        <v>35532</v>
      </c>
      <c r="B290" s="28"/>
      <c r="C290" s="56"/>
      <c r="D290" s="28" t="n">
        <f aca="false">VLOOKUP($A290,cash,D$4,FALSE())</f>
        <v>1.815</v>
      </c>
      <c r="E290" s="28" t="n">
        <f aca="false">VLOOKUP($A290,cash,E$4,FALSE())</f>
        <v>1.915</v>
      </c>
      <c r="G290" s="73" t="n">
        <f aca="false">LN(D290/D289)</f>
        <v>0</v>
      </c>
      <c r="H290" s="73" t="n">
        <f aca="false">LN(E290/E289)</f>
        <v>0</v>
      </c>
      <c r="I290" s="73"/>
      <c r="K290" s="75"/>
      <c r="L290" s="75"/>
    </row>
    <row r="291" customFormat="false" ht="12.75" hidden="false" customHeight="false" outlineLevel="0" collapsed="false">
      <c r="A291" s="56" t="n">
        <f aca="false">A290+1</f>
        <v>35533</v>
      </c>
      <c r="B291" s="28"/>
      <c r="C291" s="56"/>
      <c r="D291" s="28" t="n">
        <f aca="false">VLOOKUP($A291,cash,D$4,FALSE())</f>
        <v>1.815</v>
      </c>
      <c r="E291" s="28" t="n">
        <f aca="false">VLOOKUP($A291,cash,E$4,FALSE())</f>
        <v>1.915</v>
      </c>
      <c r="G291" s="73" t="n">
        <f aca="false">LN(D291/D290)</f>
        <v>0</v>
      </c>
      <c r="H291" s="73" t="n">
        <f aca="false">LN(E291/E290)</f>
        <v>0</v>
      </c>
      <c r="I291" s="73"/>
      <c r="K291" s="75"/>
      <c r="L291" s="75"/>
    </row>
    <row r="292" customFormat="false" ht="12.75" hidden="false" customHeight="false" outlineLevel="0" collapsed="false">
      <c r="A292" s="56" t="n">
        <f aca="false">A291+1</f>
        <v>35534</v>
      </c>
      <c r="B292" s="28"/>
      <c r="C292" s="56"/>
      <c r="D292" s="28" t="n">
        <f aca="false">VLOOKUP($A292,cash,D$4,FALSE())</f>
        <v>1.855</v>
      </c>
      <c r="E292" s="28" t="n">
        <f aca="false">VLOOKUP($A292,cash,E$4,FALSE())</f>
        <v>1.955</v>
      </c>
      <c r="G292" s="73" t="n">
        <f aca="false">LN(D292/D291)</f>
        <v>0.0217992283425844</v>
      </c>
      <c r="H292" s="73" t="n">
        <f aca="false">LN(E292/E291)</f>
        <v>0.0206725708047199</v>
      </c>
      <c r="I292" s="73"/>
      <c r="K292" s="75"/>
      <c r="L292" s="75"/>
    </row>
    <row r="293" customFormat="false" ht="12.75" hidden="false" customHeight="false" outlineLevel="0" collapsed="false">
      <c r="A293" s="56" t="n">
        <f aca="false">A292+1</f>
        <v>35535</v>
      </c>
      <c r="B293" s="28"/>
      <c r="C293" s="56"/>
      <c r="D293" s="28" t="n">
        <f aca="false">VLOOKUP($A293,cash,D$4,FALSE())</f>
        <v>1.86</v>
      </c>
      <c r="E293" s="28" t="n">
        <f aca="false">VLOOKUP($A293,cash,E$4,FALSE())</f>
        <v>1.985</v>
      </c>
      <c r="G293" s="73" t="n">
        <f aca="false">LN(D293/D292)</f>
        <v>0.00269179166571157</v>
      </c>
      <c r="H293" s="73" t="n">
        <f aca="false">LN(E293/E292)</f>
        <v>0.0152287207018247</v>
      </c>
      <c r="I293" s="73"/>
      <c r="K293" s="75"/>
      <c r="L293" s="75"/>
    </row>
    <row r="294" customFormat="false" ht="12.75" hidden="false" customHeight="false" outlineLevel="0" collapsed="false">
      <c r="A294" s="56" t="n">
        <f aca="false">A293+1</f>
        <v>35536</v>
      </c>
      <c r="B294" s="28"/>
      <c r="C294" s="56"/>
      <c r="D294" s="28" t="n">
        <f aca="false">VLOOKUP($A294,cash,D$4,FALSE())</f>
        <v>1.88</v>
      </c>
      <c r="E294" s="28" t="n">
        <f aca="false">VLOOKUP($A294,cash,E$4,FALSE())</f>
        <v>1.985</v>
      </c>
      <c r="G294" s="73" t="n">
        <f aca="false">LN(D294/D293)</f>
        <v>0.010695289116748</v>
      </c>
      <c r="H294" s="73" t="n">
        <f aca="false">LN(E294/E293)</f>
        <v>0</v>
      </c>
      <c r="I294" s="73"/>
      <c r="K294" s="75"/>
      <c r="L294" s="75"/>
    </row>
    <row r="295" customFormat="false" ht="12.75" hidden="false" customHeight="false" outlineLevel="0" collapsed="false">
      <c r="A295" s="56" t="n">
        <f aca="false">A294+1</f>
        <v>35537</v>
      </c>
      <c r="B295" s="28"/>
      <c r="C295" s="56"/>
      <c r="D295" s="28" t="n">
        <f aca="false">VLOOKUP($A295,cash,D$4,FALSE())</f>
        <v>1.88</v>
      </c>
      <c r="E295" s="28" t="n">
        <f aca="false">VLOOKUP($A295,cash,E$4,FALSE())</f>
        <v>1.955</v>
      </c>
      <c r="G295" s="73" t="n">
        <f aca="false">LN(D295/D294)</f>
        <v>0</v>
      </c>
      <c r="H295" s="73" t="n">
        <f aca="false">LN(E295/E294)</f>
        <v>-0.0152287207018247</v>
      </c>
      <c r="I295" s="73"/>
      <c r="J295" s="73"/>
    </row>
    <row r="296" customFormat="false" ht="12.75" hidden="false" customHeight="false" outlineLevel="0" collapsed="false">
      <c r="A296" s="56" t="n">
        <f aca="false">A295+1</f>
        <v>35538</v>
      </c>
      <c r="B296" s="28"/>
      <c r="C296" s="56"/>
      <c r="D296" s="28" t="n">
        <f aca="false">VLOOKUP($A296,cash,D$4,FALSE())</f>
        <v>1.88</v>
      </c>
      <c r="E296" s="28" t="n">
        <f aca="false">VLOOKUP($A296,cash,E$4,FALSE())</f>
        <v>2.035</v>
      </c>
      <c r="G296" s="73" t="n">
        <f aca="false">LN(D296/D295)</f>
        <v>0</v>
      </c>
      <c r="H296" s="73" t="n">
        <f aca="false">LN(E296/E295)</f>
        <v>0.0401056254572293</v>
      </c>
      <c r="I296" s="73"/>
      <c r="J296" s="73"/>
    </row>
    <row r="297" customFormat="false" ht="12.75" hidden="false" customHeight="false" outlineLevel="0" collapsed="false">
      <c r="A297" s="56" t="n">
        <f aca="false">A296+1</f>
        <v>35539</v>
      </c>
      <c r="B297" s="28"/>
      <c r="C297" s="56"/>
      <c r="D297" s="28" t="n">
        <f aca="false">VLOOKUP($A297,cash,D$4,FALSE())</f>
        <v>1.88</v>
      </c>
      <c r="E297" s="28" t="n">
        <f aca="false">VLOOKUP($A297,cash,E$4,FALSE())</f>
        <v>2.035</v>
      </c>
      <c r="G297" s="73" t="n">
        <f aca="false">LN(D297/D296)</f>
        <v>0</v>
      </c>
      <c r="H297" s="73" t="n">
        <f aca="false">LN(E297/E296)</f>
        <v>0</v>
      </c>
      <c r="I297" s="73"/>
      <c r="J297" s="73"/>
    </row>
    <row r="298" customFormat="false" ht="12.75" hidden="false" customHeight="false" outlineLevel="0" collapsed="false">
      <c r="A298" s="56" t="n">
        <f aca="false">A297+1</f>
        <v>35540</v>
      </c>
      <c r="B298" s="28"/>
      <c r="C298" s="56"/>
      <c r="D298" s="28" t="n">
        <f aca="false">VLOOKUP($A298,cash,D$4,FALSE())</f>
        <v>1.88</v>
      </c>
      <c r="E298" s="28" t="n">
        <f aca="false">VLOOKUP($A298,cash,E$4,FALSE())</f>
        <v>2.035</v>
      </c>
      <c r="G298" s="73" t="n">
        <f aca="false">LN(D298/D297)</f>
        <v>0</v>
      </c>
      <c r="H298" s="73" t="n">
        <f aca="false">LN(E298/E297)</f>
        <v>0</v>
      </c>
      <c r="I298" s="73"/>
      <c r="J298" s="73"/>
    </row>
    <row r="299" customFormat="false" ht="12.75" hidden="false" customHeight="false" outlineLevel="0" collapsed="false">
      <c r="A299" s="56" t="n">
        <f aca="false">A298+1</f>
        <v>35541</v>
      </c>
      <c r="B299" s="28"/>
      <c r="C299" s="56"/>
      <c r="D299" s="28" t="n">
        <f aca="false">VLOOKUP($A299,cash,D$4,FALSE())</f>
        <v>1.89</v>
      </c>
      <c r="E299" s="28" t="n">
        <f aca="false">VLOOKUP($A299,cash,E$4,FALSE())</f>
        <v>2.055</v>
      </c>
      <c r="G299" s="73" t="n">
        <f aca="false">LN(D299/D298)</f>
        <v>0.0053050522296931</v>
      </c>
      <c r="H299" s="73" t="n">
        <f aca="false">LN(E299/E298)</f>
        <v>0.0097800290536397</v>
      </c>
      <c r="I299" s="73"/>
      <c r="J299" s="73"/>
    </row>
    <row r="300" customFormat="false" ht="12.75" hidden="false" customHeight="false" outlineLevel="0" collapsed="false">
      <c r="A300" s="56" t="n">
        <f aca="false">A299+1</f>
        <v>35542</v>
      </c>
      <c r="B300" s="28"/>
      <c r="C300" s="56"/>
      <c r="D300" s="28" t="n">
        <f aca="false">VLOOKUP($A300,cash,D$4,FALSE())</f>
        <v>1.945</v>
      </c>
      <c r="E300" s="28" t="n">
        <f aca="false">VLOOKUP($A300,cash,E$4,FALSE())</f>
        <v>2.11</v>
      </c>
      <c r="G300" s="73" t="n">
        <f aca="false">LN(D300/D299)</f>
        <v>0.0286851479988588</v>
      </c>
      <c r="H300" s="73" t="n">
        <f aca="false">LN(E300/E299)</f>
        <v>0.0264120995397771</v>
      </c>
      <c r="I300" s="73"/>
      <c r="J300" s="73"/>
    </row>
    <row r="301" customFormat="false" ht="12.75" hidden="false" customHeight="false" outlineLevel="0" collapsed="false">
      <c r="A301" s="56" t="n">
        <f aca="false">A300+1</f>
        <v>35543</v>
      </c>
      <c r="B301" s="28"/>
      <c r="C301" s="56"/>
      <c r="D301" s="28" t="n">
        <f aca="false">VLOOKUP($A301,cash,D$4,FALSE())</f>
        <v>2.075</v>
      </c>
      <c r="E301" s="28" t="n">
        <f aca="false">VLOOKUP($A301,cash,E$4,FALSE())</f>
        <v>2.145</v>
      </c>
      <c r="G301" s="73" t="n">
        <f aca="false">LN(D301/D300)</f>
        <v>0.064699176612252</v>
      </c>
      <c r="H301" s="73" t="n">
        <f aca="false">LN(E301/E300)</f>
        <v>0.0164516048920053</v>
      </c>
      <c r="I301" s="73"/>
      <c r="J301" s="73"/>
    </row>
    <row r="302" customFormat="false" ht="12.75" hidden="false" customHeight="false" outlineLevel="0" collapsed="false">
      <c r="A302" s="56" t="n">
        <f aca="false">A301+1</f>
        <v>35544</v>
      </c>
      <c r="B302" s="28"/>
      <c r="C302" s="56"/>
      <c r="D302" s="28" t="n">
        <f aca="false">VLOOKUP($A302,cash,D$4,FALSE())</f>
        <v>1.87</v>
      </c>
      <c r="E302" s="28" t="n">
        <f aca="false">VLOOKUP($A302,cash,E$4,FALSE())</f>
        <v>2.025</v>
      </c>
      <c r="G302" s="73" t="n">
        <f aca="false">LN(D302/D301)</f>
        <v>-0.104022722816166</v>
      </c>
      <c r="H302" s="73" t="n">
        <f aca="false">LN(E302/E301)</f>
        <v>-0.0575698518214779</v>
      </c>
      <c r="I302" s="73"/>
      <c r="J302" s="73"/>
    </row>
    <row r="303" customFormat="false" ht="12.75" hidden="false" customHeight="false" outlineLevel="0" collapsed="false">
      <c r="A303" s="56" t="n">
        <f aca="false">A302+1</f>
        <v>35545</v>
      </c>
      <c r="B303" s="28"/>
      <c r="C303" s="56"/>
      <c r="D303" s="28" t="n">
        <f aca="false">VLOOKUP($A303,cash,D$4,FALSE())</f>
        <v>1.89</v>
      </c>
      <c r="E303" s="28" t="n">
        <f aca="false">VLOOKUP($A303,cash,E$4,FALSE())</f>
        <v>1.955</v>
      </c>
      <c r="G303" s="73" t="n">
        <f aca="false">LN(D303/D302)</f>
        <v>0.0106383982050556</v>
      </c>
      <c r="H303" s="73" t="n">
        <f aca="false">LN(E303/E302)</f>
        <v>-0.0351795071211733</v>
      </c>
      <c r="I303" s="73"/>
      <c r="J303" s="73"/>
    </row>
    <row r="304" customFormat="false" ht="12.75" hidden="false" customHeight="false" outlineLevel="0" collapsed="false">
      <c r="A304" s="56" t="n">
        <f aca="false">A303+1</f>
        <v>35546</v>
      </c>
      <c r="B304" s="28"/>
      <c r="C304" s="56"/>
      <c r="D304" s="28" t="n">
        <f aca="false">VLOOKUP($A304,cash,D$4,FALSE())</f>
        <v>1.89</v>
      </c>
      <c r="E304" s="28" t="n">
        <f aca="false">VLOOKUP($A304,cash,E$4,FALSE())</f>
        <v>1.955</v>
      </c>
      <c r="G304" s="73" t="n">
        <f aca="false">LN(D304/D303)</f>
        <v>0</v>
      </c>
      <c r="H304" s="73" t="n">
        <f aca="false">LN(E304/E303)</f>
        <v>0</v>
      </c>
      <c r="I304" s="73"/>
      <c r="J304" s="73"/>
    </row>
    <row r="305" customFormat="false" ht="12.75" hidden="false" customHeight="false" outlineLevel="0" collapsed="false">
      <c r="A305" s="56" t="n">
        <f aca="false">A304+1</f>
        <v>35547</v>
      </c>
      <c r="B305" s="28"/>
      <c r="C305" s="56"/>
      <c r="D305" s="28" t="n">
        <f aca="false">VLOOKUP($A305,cash,D$4,FALSE())</f>
        <v>1.89</v>
      </c>
      <c r="E305" s="28" t="n">
        <f aca="false">VLOOKUP($A305,cash,E$4,FALSE())</f>
        <v>1.955</v>
      </c>
      <c r="G305" s="73" t="n">
        <f aca="false">LN(D305/D304)</f>
        <v>0</v>
      </c>
      <c r="H305" s="73" t="n">
        <f aca="false">LN(E305/E304)</f>
        <v>0</v>
      </c>
      <c r="I305" s="73"/>
      <c r="J305" s="73"/>
    </row>
    <row r="306" customFormat="false" ht="12.75" hidden="false" customHeight="false" outlineLevel="0" collapsed="false">
      <c r="A306" s="56" t="n">
        <f aca="false">A305+1</f>
        <v>35548</v>
      </c>
      <c r="B306" s="28"/>
      <c r="C306" s="56"/>
      <c r="D306" s="28" t="n">
        <f aca="false">VLOOKUP($A306,cash,D$4,FALSE())</f>
        <v>1.85</v>
      </c>
      <c r="E306" s="28" t="n">
        <f aca="false">VLOOKUP($A306,cash,E$4,FALSE())</f>
        <v>2.03</v>
      </c>
      <c r="G306" s="73" t="n">
        <f aca="false">LN(D306/D305)</f>
        <v>-0.0213911899813174</v>
      </c>
      <c r="H306" s="73" t="n">
        <f aca="false">LN(E306/E305)</f>
        <v>0.0376455996163668</v>
      </c>
      <c r="I306" s="73"/>
      <c r="J306" s="73"/>
    </row>
    <row r="307" customFormat="false" ht="12.75" hidden="false" customHeight="false" outlineLevel="0" collapsed="false">
      <c r="A307" s="56" t="n">
        <f aca="false">A306+1</f>
        <v>35549</v>
      </c>
      <c r="B307" s="28"/>
      <c r="C307" s="56"/>
      <c r="D307" s="28" t="n">
        <f aca="false">VLOOKUP($A307,cash,D$4,FALSE())</f>
        <v>1.87</v>
      </c>
      <c r="E307" s="28" t="n">
        <f aca="false">VLOOKUP($A307,cash,E$4,FALSE())</f>
        <v>2.085</v>
      </c>
      <c r="G307" s="73" t="n">
        <f aca="false">LN(D307/D306)</f>
        <v>0.0107527917762619</v>
      </c>
      <c r="H307" s="73" t="n">
        <f aca="false">LN(E307/E306)</f>
        <v>0.0267330621970689</v>
      </c>
      <c r="I307" s="73"/>
      <c r="J307" s="73"/>
    </row>
    <row r="308" customFormat="false" ht="12.75" hidden="false" customHeight="false" outlineLevel="0" collapsed="false">
      <c r="A308" s="56" t="n">
        <f aca="false">A307+1</f>
        <v>35550</v>
      </c>
      <c r="B308" s="28"/>
      <c r="C308" s="56"/>
      <c r="D308" s="28" t="n">
        <f aca="false">VLOOKUP($A308,cash,D$4,FALSE())</f>
        <v>1.895</v>
      </c>
      <c r="E308" s="28" t="n">
        <f aca="false">VLOOKUP($A308,cash,E$4,FALSE())</f>
        <v>2.03</v>
      </c>
      <c r="G308" s="73" t="n">
        <f aca="false">LN(D308/D307)</f>
        <v>0.0132804076678945</v>
      </c>
      <c r="H308" s="73" t="n">
        <f aca="false">LN(E308/E307)</f>
        <v>-0.0267330621970689</v>
      </c>
      <c r="I308" s="73"/>
      <c r="J308" s="73"/>
    </row>
    <row r="309" customFormat="false" ht="12.75" hidden="false" customHeight="false" outlineLevel="0" collapsed="false">
      <c r="A309" s="56"/>
      <c r="B309" s="28"/>
      <c r="C309" s="56"/>
      <c r="D309" s="28"/>
      <c r="E309" s="28"/>
      <c r="G309" s="73"/>
      <c r="H309" s="73"/>
    </row>
    <row r="310" customFormat="false" ht="12.75" hidden="false" customHeight="false" outlineLevel="0" collapsed="false">
      <c r="A310" s="56"/>
      <c r="B310" s="28"/>
      <c r="C310" s="56"/>
      <c r="D310" s="28"/>
      <c r="E310" s="28"/>
    </row>
    <row r="311" customFormat="false" ht="12.75" hidden="false" customHeight="false" outlineLevel="0" collapsed="false">
      <c r="A311" s="56"/>
      <c r="B311" s="28"/>
      <c r="C311" s="56"/>
      <c r="D311" s="28"/>
      <c r="E311" s="28"/>
    </row>
    <row r="312" customFormat="false" ht="12.75" hidden="false" customHeight="false" outlineLevel="0" collapsed="false">
      <c r="A312" s="56"/>
      <c r="B312" s="28"/>
      <c r="C312" s="56" t="n">
        <v>35551</v>
      </c>
      <c r="G312" s="73" t="n">
        <f aca="false">STDEV(G314:G343)*$B$1</f>
        <v>0.72605457588945</v>
      </c>
      <c r="H312" s="73" t="n">
        <f aca="false">STDEV(H314:H343)*$B$1</f>
        <v>0.48125933727697</v>
      </c>
      <c r="I312" s="73" t="n">
        <f aca="false">CORREL(D313:D343,E313:E343)</f>
        <v>0.198050634266495</v>
      </c>
      <c r="J312" s="73" t="n">
        <f aca="false">IF(ISNUMBER(I312),I312,1.1)</f>
        <v>0.198050634266495</v>
      </c>
      <c r="K312" s="75" t="n">
        <f aca="false">MAX(D313:D343)</f>
        <v>2.16</v>
      </c>
      <c r="L312" s="75" t="n">
        <f aca="false">MAX(E313:E343)</f>
        <v>2.355</v>
      </c>
    </row>
    <row r="313" customFormat="false" ht="12.75" hidden="false" customHeight="false" outlineLevel="0" collapsed="false">
      <c r="A313" s="56" t="n">
        <f aca="false">C312</f>
        <v>35551</v>
      </c>
      <c r="B313" s="28"/>
      <c r="C313" s="56"/>
      <c r="D313" s="28" t="n">
        <f aca="false">VLOOKUP($A313,cash,D$4,FALSE())</f>
        <v>1.965</v>
      </c>
      <c r="E313" s="28" t="n">
        <f aca="false">VLOOKUP($A313,cash,E$4,FALSE())</f>
        <v>2.06</v>
      </c>
      <c r="G313" s="73"/>
      <c r="H313" s="73"/>
      <c r="I313" s="73"/>
      <c r="K313" s="75" t="n">
        <f aca="false">MIN(D313:D343)</f>
        <v>1.865</v>
      </c>
      <c r="L313" s="75" t="n">
        <f aca="false">MIN(E313:E343)</f>
        <v>2.04</v>
      </c>
    </row>
    <row r="314" customFormat="false" ht="12.75" hidden="false" customHeight="false" outlineLevel="0" collapsed="false">
      <c r="A314" s="56" t="n">
        <f aca="false">A313+1</f>
        <v>35552</v>
      </c>
      <c r="B314" s="28"/>
      <c r="C314" s="56"/>
      <c r="D314" s="28" t="n">
        <f aca="false">VLOOKUP($A314,cash,D$4,FALSE())</f>
        <v>1.94</v>
      </c>
      <c r="E314" s="28" t="n">
        <f aca="false">VLOOKUP($A314,cash,E$4,FALSE())</f>
        <v>2.095</v>
      </c>
      <c r="G314" s="73" t="n">
        <f aca="false">LN(D314/D313)</f>
        <v>-0.0128042722459879</v>
      </c>
      <c r="H314" s="73" t="n">
        <f aca="false">LN(E314/E313)</f>
        <v>0.0168475705726114</v>
      </c>
      <c r="I314" s="73"/>
      <c r="J314" s="73"/>
    </row>
    <row r="315" customFormat="false" ht="12.75" hidden="false" customHeight="false" outlineLevel="0" collapsed="false">
      <c r="A315" s="56" t="n">
        <f aca="false">A314+1</f>
        <v>35553</v>
      </c>
      <c r="B315" s="28"/>
      <c r="C315" s="56"/>
      <c r="D315" s="28" t="n">
        <f aca="false">VLOOKUP($A315,cash,D$4,FALSE())</f>
        <v>1.94</v>
      </c>
      <c r="E315" s="28" t="n">
        <f aca="false">VLOOKUP($A315,cash,E$4,FALSE())</f>
        <v>2.095</v>
      </c>
      <c r="G315" s="73" t="n">
        <f aca="false">LN(D315/D314)</f>
        <v>0</v>
      </c>
      <c r="H315" s="73" t="n">
        <f aca="false">LN(E315/E314)</f>
        <v>0</v>
      </c>
      <c r="I315" s="73"/>
      <c r="J315" s="73"/>
    </row>
    <row r="316" customFormat="false" ht="12.75" hidden="false" customHeight="false" outlineLevel="0" collapsed="false">
      <c r="A316" s="56" t="n">
        <f aca="false">A315+1</f>
        <v>35554</v>
      </c>
      <c r="B316" s="28"/>
      <c r="C316" s="56"/>
      <c r="D316" s="28" t="n">
        <f aca="false">VLOOKUP($A316,cash,D$4,FALSE())</f>
        <v>1.94</v>
      </c>
      <c r="E316" s="28" t="n">
        <f aca="false">VLOOKUP($A316,cash,E$4,FALSE())</f>
        <v>2.095</v>
      </c>
      <c r="G316" s="73" t="n">
        <f aca="false">LN(D316/D315)</f>
        <v>0</v>
      </c>
      <c r="H316" s="73" t="n">
        <f aca="false">LN(E316/E315)</f>
        <v>0</v>
      </c>
      <c r="I316" s="73"/>
      <c r="J316" s="73"/>
    </row>
    <row r="317" customFormat="false" ht="12.75" hidden="false" customHeight="false" outlineLevel="0" collapsed="false">
      <c r="A317" s="56" t="n">
        <f aca="false">A316+1</f>
        <v>35555</v>
      </c>
      <c r="B317" s="28"/>
      <c r="C317" s="56"/>
      <c r="D317" s="28" t="n">
        <f aca="false">VLOOKUP($A317,cash,D$4,FALSE())</f>
        <v>1.945</v>
      </c>
      <c r="E317" s="28" t="n">
        <f aca="false">VLOOKUP($A317,cash,E$4,FALSE())</f>
        <v>2.08</v>
      </c>
      <c r="G317" s="73" t="n">
        <f aca="false">LN(D317/D316)</f>
        <v>0.00257400399517284</v>
      </c>
      <c r="H317" s="73" t="n">
        <f aca="false">LN(E317/E316)</f>
        <v>-0.00718565966087449</v>
      </c>
      <c r="I317" s="73"/>
      <c r="J317" s="73"/>
    </row>
    <row r="318" customFormat="false" ht="12.75" hidden="false" customHeight="false" outlineLevel="0" collapsed="false">
      <c r="A318" s="56" t="n">
        <f aca="false">A317+1</f>
        <v>35556</v>
      </c>
      <c r="B318" s="28"/>
      <c r="C318" s="56"/>
      <c r="D318" s="28" t="n">
        <f aca="false">VLOOKUP($A318,cash,D$4,FALSE())</f>
        <v>1.985</v>
      </c>
      <c r="E318" s="28" t="n">
        <f aca="false">VLOOKUP($A318,cash,E$4,FALSE())</f>
        <v>2.12</v>
      </c>
      <c r="G318" s="73" t="n">
        <f aca="false">LN(D318/D317)</f>
        <v>0.0203569370687441</v>
      </c>
      <c r="H318" s="73" t="n">
        <f aca="false">LN(E318/E317)</f>
        <v>0.0190481949706944</v>
      </c>
      <c r="I318" s="73"/>
      <c r="J318" s="73"/>
    </row>
    <row r="319" customFormat="false" ht="12.75" hidden="false" customHeight="false" outlineLevel="0" collapsed="false">
      <c r="A319" s="56" t="n">
        <f aca="false">A318+1</f>
        <v>35557</v>
      </c>
      <c r="B319" s="28"/>
      <c r="C319" s="56"/>
      <c r="D319" s="28" t="n">
        <f aca="false">VLOOKUP($A319,cash,D$4,FALSE())</f>
        <v>2.09</v>
      </c>
      <c r="E319" s="28" t="n">
        <f aca="false">VLOOKUP($A319,cash,E$4,FALSE())</f>
        <v>2.245</v>
      </c>
      <c r="G319" s="73" t="n">
        <f aca="false">LN(D319/D318)</f>
        <v>0.0515451518375658</v>
      </c>
      <c r="H319" s="73" t="n">
        <f aca="false">LN(E319/E318)</f>
        <v>0.0572894325102964</v>
      </c>
      <c r="I319" s="73"/>
      <c r="J319" s="73"/>
    </row>
    <row r="320" customFormat="false" ht="12.75" hidden="false" customHeight="false" outlineLevel="0" collapsed="false">
      <c r="A320" s="56" t="n">
        <f aca="false">A319+1</f>
        <v>35558</v>
      </c>
      <c r="B320" s="28"/>
      <c r="C320" s="56"/>
      <c r="D320" s="28" t="n">
        <f aca="false">VLOOKUP($A320,cash,D$4,FALSE())</f>
        <v>2.16</v>
      </c>
      <c r="E320" s="28" t="n">
        <f aca="false">VLOOKUP($A320,cash,E$4,FALSE())</f>
        <v>2.26</v>
      </c>
      <c r="G320" s="73" t="n">
        <f aca="false">LN(D320/D319)</f>
        <v>0.0329441557193541</v>
      </c>
      <c r="H320" s="73" t="n">
        <f aca="false">LN(E320/E319)</f>
        <v>0.00665929208997678</v>
      </c>
      <c r="I320" s="73"/>
      <c r="J320" s="73"/>
    </row>
    <row r="321" customFormat="false" ht="12.75" hidden="false" customHeight="false" outlineLevel="0" collapsed="false">
      <c r="A321" s="56" t="n">
        <f aca="false">A320+1</f>
        <v>35559</v>
      </c>
      <c r="B321" s="28"/>
      <c r="C321" s="56"/>
      <c r="D321" s="28" t="n">
        <f aca="false">VLOOKUP($A321,cash,D$4,FALSE())</f>
        <v>2.095</v>
      </c>
      <c r="E321" s="28" t="n">
        <f aca="false">VLOOKUP($A321,cash,E$4,FALSE())</f>
        <v>2.09</v>
      </c>
      <c r="G321" s="73" t="n">
        <f aca="false">LN(D321/D320)</f>
        <v>-0.0305546683219725</v>
      </c>
      <c r="H321" s="73" t="n">
        <f aca="false">LN(E321/E320)</f>
        <v>-0.0782007473074749</v>
      </c>
      <c r="I321" s="73"/>
      <c r="J321" s="73"/>
    </row>
    <row r="322" customFormat="false" ht="12.75" hidden="false" customHeight="false" outlineLevel="0" collapsed="false">
      <c r="A322" s="56" t="n">
        <f aca="false">A321+1</f>
        <v>35560</v>
      </c>
      <c r="B322" s="28"/>
      <c r="C322" s="56"/>
      <c r="D322" s="28" t="n">
        <f aca="false">VLOOKUP($A322,cash,D$4,FALSE())</f>
        <v>2.095</v>
      </c>
      <c r="E322" s="28" t="n">
        <f aca="false">VLOOKUP($A322,cash,E$4,FALSE())</f>
        <v>2.09</v>
      </c>
      <c r="G322" s="73" t="n">
        <f aca="false">LN(D322/D321)</f>
        <v>0</v>
      </c>
      <c r="H322" s="73" t="n">
        <f aca="false">LN(E322/E321)</f>
        <v>0</v>
      </c>
      <c r="I322" s="73"/>
      <c r="J322" s="73"/>
    </row>
    <row r="323" customFormat="false" ht="12.75" hidden="false" customHeight="false" outlineLevel="0" collapsed="false">
      <c r="A323" s="56" t="n">
        <f aca="false">A322+1</f>
        <v>35561</v>
      </c>
      <c r="B323" s="28"/>
      <c r="C323" s="56"/>
      <c r="D323" s="28" t="n">
        <f aca="false">VLOOKUP($A323,cash,D$4,FALSE())</f>
        <v>2.095</v>
      </c>
      <c r="E323" s="28" t="n">
        <f aca="false">VLOOKUP($A323,cash,E$4,FALSE())</f>
        <v>2.09</v>
      </c>
      <c r="G323" s="73" t="n">
        <f aca="false">LN(D323/D322)</f>
        <v>0</v>
      </c>
      <c r="H323" s="73" t="n">
        <f aca="false">LN(E323/E322)</f>
        <v>0</v>
      </c>
      <c r="I323" s="73"/>
      <c r="J323" s="73"/>
    </row>
    <row r="324" customFormat="false" ht="12.75" hidden="false" customHeight="false" outlineLevel="0" collapsed="false">
      <c r="A324" s="56" t="n">
        <f aca="false">A323+1</f>
        <v>35562</v>
      </c>
      <c r="B324" s="28"/>
      <c r="C324" s="56"/>
      <c r="D324" s="28" t="n">
        <f aca="false">VLOOKUP($A324,cash,D$4,FALSE())</f>
        <v>1.965</v>
      </c>
      <c r="E324" s="28" t="n">
        <f aca="false">VLOOKUP($A324,cash,E$4,FALSE())</f>
        <v>2.135</v>
      </c>
      <c r="G324" s="73" t="n">
        <f aca="false">LN(D324/D323)</f>
        <v>-0.0640613080528766</v>
      </c>
      <c r="H324" s="73" t="n">
        <f aca="false">LN(E324/E323)</f>
        <v>0.0213025807038682</v>
      </c>
      <c r="I324" s="73"/>
      <c r="J324" s="73"/>
    </row>
    <row r="325" customFormat="false" ht="12.75" hidden="false" customHeight="false" outlineLevel="0" collapsed="false">
      <c r="A325" s="56" t="n">
        <f aca="false">A324+1</f>
        <v>35563</v>
      </c>
      <c r="B325" s="28"/>
      <c r="C325" s="56"/>
      <c r="D325" s="28" t="n">
        <f aca="false">VLOOKUP($A325,cash,D$4,FALSE())</f>
        <v>1.92</v>
      </c>
      <c r="E325" s="28" t="n">
        <f aca="false">VLOOKUP($A325,cash,E$4,FALSE())</f>
        <v>2.11</v>
      </c>
      <c r="G325" s="73" t="n">
        <f aca="false">LN(D325/D324)</f>
        <v>-0.0231670592815344</v>
      </c>
      <c r="H325" s="73" t="n">
        <f aca="false">LN(E325/E324)</f>
        <v>-0.0117786991926128</v>
      </c>
      <c r="I325" s="73"/>
      <c r="J325" s="73"/>
    </row>
    <row r="326" customFormat="false" ht="12.75" hidden="false" customHeight="false" outlineLevel="0" collapsed="false">
      <c r="A326" s="56" t="n">
        <f aca="false">A325+1</f>
        <v>35564</v>
      </c>
      <c r="B326" s="28"/>
      <c r="C326" s="56"/>
      <c r="D326" s="28" t="n">
        <f aca="false">VLOOKUP($A326,cash,D$4,FALSE())</f>
        <v>1.99</v>
      </c>
      <c r="E326" s="28" t="n">
        <f aca="false">VLOOKUP($A326,cash,E$4,FALSE())</f>
        <v>2.135</v>
      </c>
      <c r="G326" s="73" t="n">
        <f aca="false">LN(D326/D325)</f>
        <v>0.0358094526967108</v>
      </c>
      <c r="H326" s="73" t="n">
        <f aca="false">LN(E326/E325)</f>
        <v>0.0117786991926127</v>
      </c>
      <c r="I326" s="73"/>
      <c r="J326" s="73"/>
    </row>
    <row r="327" customFormat="false" ht="12.75" hidden="false" customHeight="false" outlineLevel="0" collapsed="false">
      <c r="A327" s="56" t="n">
        <f aca="false">A326+1</f>
        <v>35565</v>
      </c>
      <c r="B327" s="28"/>
      <c r="C327" s="56"/>
      <c r="D327" s="28" t="n">
        <f aca="false">VLOOKUP($A327,cash,D$4,FALSE())</f>
        <v>1.9</v>
      </c>
      <c r="E327" s="28" t="n">
        <f aca="false">VLOOKUP($A327,cash,E$4,FALSE())</f>
        <v>2.18</v>
      </c>
      <c r="G327" s="73" t="n">
        <f aca="false">LN(D327/D326)</f>
        <v>-0.0462807525640063</v>
      </c>
      <c r="H327" s="73" t="n">
        <f aca="false">LN(E327/E326)</f>
        <v>0.02085823012041</v>
      </c>
      <c r="I327" s="73"/>
      <c r="J327" s="73"/>
    </row>
    <row r="328" customFormat="false" ht="12.75" hidden="false" customHeight="false" outlineLevel="0" collapsed="false">
      <c r="A328" s="56" t="n">
        <f aca="false">A327+1</f>
        <v>35566</v>
      </c>
      <c r="B328" s="28"/>
      <c r="C328" s="56"/>
      <c r="D328" s="28" t="n">
        <f aca="false">VLOOKUP($A328,cash,D$4,FALSE())</f>
        <v>2.065</v>
      </c>
      <c r="E328" s="28" t="n">
        <f aca="false">VLOOKUP($A328,cash,E$4,FALSE())</f>
        <v>2.105</v>
      </c>
      <c r="G328" s="73" t="n">
        <f aca="false">LN(D328/D327)</f>
        <v>0.0832763402406012</v>
      </c>
      <c r="H328" s="73" t="n">
        <f aca="false">LN(E328/E327)</f>
        <v>-0.035009409666653</v>
      </c>
      <c r="I328" s="73"/>
      <c r="J328" s="73"/>
    </row>
    <row r="329" customFormat="false" ht="12.75" hidden="false" customHeight="false" outlineLevel="0" collapsed="false">
      <c r="A329" s="56" t="n">
        <f aca="false">A328+1</f>
        <v>35567</v>
      </c>
      <c r="B329" s="28"/>
      <c r="C329" s="56"/>
      <c r="D329" s="28" t="n">
        <f aca="false">VLOOKUP($A329,cash,D$4,FALSE())</f>
        <v>2.065</v>
      </c>
      <c r="E329" s="28" t="n">
        <f aca="false">VLOOKUP($A329,cash,E$4,FALSE())</f>
        <v>2.105</v>
      </c>
      <c r="G329" s="73" t="n">
        <f aca="false">LN(D329/D328)</f>
        <v>0</v>
      </c>
      <c r="H329" s="73" t="n">
        <f aca="false">LN(E329/E328)</f>
        <v>0</v>
      </c>
      <c r="I329" s="73"/>
      <c r="J329" s="73"/>
    </row>
    <row r="330" customFormat="false" ht="12.75" hidden="false" customHeight="false" outlineLevel="0" collapsed="false">
      <c r="A330" s="56" t="n">
        <f aca="false">A329+1</f>
        <v>35568</v>
      </c>
      <c r="B330" s="28"/>
      <c r="C330" s="56"/>
      <c r="D330" s="28" t="n">
        <f aca="false">VLOOKUP($A330,cash,D$4,FALSE())</f>
        <v>2.065</v>
      </c>
      <c r="E330" s="28" t="n">
        <f aca="false">VLOOKUP($A330,cash,E$4,FALSE())</f>
        <v>2.105</v>
      </c>
      <c r="G330" s="73" t="n">
        <f aca="false">LN(D330/D329)</f>
        <v>0</v>
      </c>
      <c r="H330" s="73" t="n">
        <f aca="false">LN(E330/E329)</f>
        <v>0</v>
      </c>
      <c r="I330" s="73"/>
      <c r="J330" s="73"/>
    </row>
    <row r="331" customFormat="false" ht="12.75" hidden="false" customHeight="false" outlineLevel="0" collapsed="false">
      <c r="A331" s="56" t="n">
        <f aca="false">A330+1</f>
        <v>35569</v>
      </c>
      <c r="B331" s="28"/>
      <c r="C331" s="56"/>
      <c r="D331" s="28" t="n">
        <f aca="false">VLOOKUP($A331,cash,D$4,FALSE())</f>
        <v>2.025</v>
      </c>
      <c r="E331" s="28" t="n">
        <f aca="false">VLOOKUP($A331,cash,E$4,FALSE())</f>
        <v>2.165</v>
      </c>
      <c r="G331" s="73" t="n">
        <f aca="false">LN(D331/D330)</f>
        <v>-0.0195605258544936</v>
      </c>
      <c r="H331" s="73" t="n">
        <f aca="false">LN(E331/E330)</f>
        <v>0.0281048943201085</v>
      </c>
      <c r="I331" s="73"/>
      <c r="J331" s="73"/>
    </row>
    <row r="332" customFormat="false" ht="12.75" hidden="false" customHeight="false" outlineLevel="0" collapsed="false">
      <c r="A332" s="56" t="n">
        <f aca="false">A331+1</f>
        <v>35570</v>
      </c>
      <c r="B332" s="28"/>
      <c r="C332" s="56"/>
      <c r="D332" s="28" t="n">
        <f aca="false">VLOOKUP($A332,cash,D$4,FALSE())</f>
        <v>2.005</v>
      </c>
      <c r="E332" s="28" t="n">
        <f aca="false">VLOOKUP($A332,cash,E$4,FALSE())</f>
        <v>2.17</v>
      </c>
      <c r="G332" s="73" t="n">
        <f aca="false">LN(D332/D331)</f>
        <v>-0.00992563979996993</v>
      </c>
      <c r="H332" s="73" t="n">
        <f aca="false">LN(E332/E331)</f>
        <v>0.00230680609791487</v>
      </c>
      <c r="I332" s="73"/>
      <c r="J332" s="73"/>
    </row>
    <row r="333" customFormat="false" ht="12.75" hidden="false" customHeight="false" outlineLevel="0" collapsed="false">
      <c r="A333" s="56" t="n">
        <f aca="false">A332+1</f>
        <v>35571</v>
      </c>
      <c r="B333" s="28"/>
      <c r="C333" s="56"/>
      <c r="D333" s="28" t="n">
        <f aca="false">VLOOKUP($A333,cash,D$4,FALSE())</f>
        <v>1.975</v>
      </c>
      <c r="E333" s="28" t="n">
        <f aca="false">VLOOKUP($A333,cash,E$4,FALSE())</f>
        <v>2.13</v>
      </c>
      <c r="G333" s="73" t="n">
        <f aca="false">LN(D333/D332)</f>
        <v>-0.0150756624054473</v>
      </c>
      <c r="H333" s="73" t="n">
        <f aca="false">LN(E333/E332)</f>
        <v>-0.0186051878310345</v>
      </c>
      <c r="I333" s="73"/>
      <c r="J333" s="73"/>
    </row>
    <row r="334" customFormat="false" ht="12.75" hidden="false" customHeight="false" outlineLevel="0" collapsed="false">
      <c r="A334" s="56" t="n">
        <f aca="false">A333+1</f>
        <v>35572</v>
      </c>
      <c r="B334" s="28"/>
      <c r="C334" s="56"/>
      <c r="D334" s="28" t="n">
        <f aca="false">VLOOKUP($A334,cash,D$4,FALSE())</f>
        <v>2.04</v>
      </c>
      <c r="E334" s="28" t="n">
        <f aca="false">VLOOKUP($A334,cash,E$4,FALSE())</f>
        <v>2.04</v>
      </c>
      <c r="G334" s="73" t="n">
        <f aca="false">LN(D334/D333)</f>
        <v>0.0323814095030398</v>
      </c>
      <c r="H334" s="73" t="n">
        <f aca="false">LN(E334/E333)</f>
        <v>-0.0431721718652087</v>
      </c>
      <c r="I334" s="73"/>
      <c r="J334" s="73"/>
    </row>
    <row r="335" customFormat="false" ht="12.75" hidden="false" customHeight="false" outlineLevel="0" collapsed="false">
      <c r="A335" s="56" t="n">
        <f aca="false">A334+1</f>
        <v>35573</v>
      </c>
      <c r="B335" s="28"/>
      <c r="C335" s="56"/>
      <c r="D335" s="28" t="n">
        <f aca="false">VLOOKUP($A335,cash,D$4,FALSE())</f>
        <v>1.965</v>
      </c>
      <c r="E335" s="28" t="n">
        <f aca="false">VLOOKUP($A335,cash,E$4,FALSE())</f>
        <v>2.06</v>
      </c>
      <c r="G335" s="73" t="n">
        <f aca="false">LN(D335/D334)</f>
        <v>-0.0374575625349004</v>
      </c>
      <c r="H335" s="73" t="n">
        <f aca="false">LN(E335/E334)</f>
        <v>0.00975617494536466</v>
      </c>
      <c r="I335" s="73"/>
      <c r="J335" s="73"/>
    </row>
    <row r="336" customFormat="false" ht="12.75" hidden="false" customHeight="false" outlineLevel="0" collapsed="false">
      <c r="A336" s="56" t="n">
        <f aca="false">A335+1</f>
        <v>35574</v>
      </c>
      <c r="B336" s="28"/>
      <c r="C336" s="56"/>
      <c r="D336" s="28" t="n">
        <f aca="false">VLOOKUP($A336,cash,D$4,FALSE())</f>
        <v>1.965</v>
      </c>
      <c r="E336" s="28" t="n">
        <f aca="false">VLOOKUP($A336,cash,E$4,FALSE())</f>
        <v>2.06</v>
      </c>
      <c r="G336" s="73" t="n">
        <f aca="false">LN(D336/D335)</f>
        <v>0</v>
      </c>
      <c r="H336" s="73" t="n">
        <f aca="false">LN(E336/E335)</f>
        <v>0</v>
      </c>
      <c r="I336" s="73"/>
      <c r="J336" s="73"/>
    </row>
    <row r="337" customFormat="false" ht="12.75" hidden="false" customHeight="false" outlineLevel="0" collapsed="false">
      <c r="A337" s="56" t="n">
        <f aca="false">A336+1</f>
        <v>35575</v>
      </c>
      <c r="B337" s="28"/>
      <c r="C337" s="56"/>
      <c r="D337" s="28" t="n">
        <f aca="false">VLOOKUP($A337,cash,D$4,FALSE())</f>
        <v>1.965</v>
      </c>
      <c r="E337" s="28" t="n">
        <f aca="false">VLOOKUP($A337,cash,E$4,FALSE())</f>
        <v>2.06</v>
      </c>
      <c r="G337" s="73" t="n">
        <f aca="false">LN(D337/D336)</f>
        <v>0</v>
      </c>
      <c r="H337" s="73" t="n">
        <f aca="false">LN(E337/E336)</f>
        <v>0</v>
      </c>
      <c r="I337" s="73"/>
      <c r="J337" s="73"/>
    </row>
    <row r="338" customFormat="false" ht="12.75" hidden="false" customHeight="false" outlineLevel="0" collapsed="false">
      <c r="A338" s="56" t="n">
        <f aca="false">A337+1</f>
        <v>35576</v>
      </c>
      <c r="B338" s="28"/>
      <c r="C338" s="56"/>
      <c r="D338" s="28" t="n">
        <f aca="false">VLOOKUP($A338,cash,D$4,FALSE())</f>
        <v>1.865</v>
      </c>
      <c r="E338" s="28" t="n">
        <f aca="false">VLOOKUP($A338,cash,E$4,FALSE())</f>
        <v>2.06</v>
      </c>
      <c r="G338" s="73" t="n">
        <f aca="false">LN(D338/D337)</f>
        <v>-0.0522311922254457</v>
      </c>
      <c r="H338" s="73" t="n">
        <f aca="false">LN(E338/E337)</f>
        <v>0</v>
      </c>
      <c r="I338" s="73"/>
      <c r="J338" s="73"/>
    </row>
    <row r="339" customFormat="false" ht="12.75" hidden="false" customHeight="false" outlineLevel="0" collapsed="false">
      <c r="A339" s="56" t="n">
        <f aca="false">A338+1</f>
        <v>35577</v>
      </c>
      <c r="B339" s="28"/>
      <c r="C339" s="56"/>
      <c r="D339" s="28" t="n">
        <f aca="false">VLOOKUP($A339,cash,D$4,FALSE())</f>
        <v>2.08</v>
      </c>
      <c r="E339" s="28" t="n">
        <f aca="false">VLOOKUP($A339,cash,E$4,FALSE())</f>
        <v>2.22</v>
      </c>
      <c r="G339" s="73" t="n">
        <f aca="false">LN(D339/D338)</f>
        <v>0.109106840617448</v>
      </c>
      <c r="H339" s="73" t="n">
        <f aca="false">LN(E339/E338)</f>
        <v>0.0748012130826983</v>
      </c>
      <c r="I339" s="73"/>
      <c r="J339" s="73"/>
    </row>
    <row r="340" customFormat="false" ht="12.75" hidden="false" customHeight="false" outlineLevel="0" collapsed="false">
      <c r="A340" s="56" t="n">
        <f aca="false">A339+1</f>
        <v>35578</v>
      </c>
      <c r="B340" s="28"/>
      <c r="C340" s="56"/>
      <c r="D340" s="28" t="n">
        <f aca="false">VLOOKUP($A340,cash,D$4,FALSE())</f>
        <v>2.1</v>
      </c>
      <c r="E340" s="28" t="n">
        <f aca="false">VLOOKUP($A340,cash,E$4,FALSE())</f>
        <v>2.255</v>
      </c>
      <c r="G340" s="73" t="n">
        <f aca="false">LN(D340/D339)</f>
        <v>0.00956945101615067</v>
      </c>
      <c r="H340" s="73" t="n">
        <f aca="false">LN(E340/E339)</f>
        <v>0.0156427770704535</v>
      </c>
      <c r="I340" s="73"/>
      <c r="J340" s="73"/>
    </row>
    <row r="341" customFormat="false" ht="12.75" hidden="false" customHeight="false" outlineLevel="0" collapsed="false">
      <c r="A341" s="56" t="n">
        <f aca="false">A340+1</f>
        <v>35579</v>
      </c>
      <c r="B341" s="28"/>
      <c r="C341" s="56"/>
      <c r="D341" s="28" t="n">
        <f aca="false">VLOOKUP($A341,cash,D$4,FALSE())</f>
        <v>1.865</v>
      </c>
      <c r="E341" s="28" t="n">
        <f aca="false">VLOOKUP($A341,cash,E$4,FALSE())</f>
        <v>2.355</v>
      </c>
      <c r="G341" s="73" t="n">
        <f aca="false">LN(D341/D340)</f>
        <v>-0.118676291633599</v>
      </c>
      <c r="H341" s="73" t="n">
        <f aca="false">LN(E341/E340)</f>
        <v>0.0433907545137395</v>
      </c>
      <c r="I341" s="73"/>
      <c r="J341" s="73"/>
    </row>
    <row r="342" customFormat="false" ht="12.75" hidden="false" customHeight="false" outlineLevel="0" collapsed="false">
      <c r="A342" s="56" t="n">
        <f aca="false">A341+1</f>
        <v>35580</v>
      </c>
      <c r="B342" s="28"/>
      <c r="C342" s="56"/>
      <c r="D342" s="28" t="n">
        <f aca="false">VLOOKUP($A342,cash,D$4,FALSE())</f>
        <v>2.045</v>
      </c>
      <c r="E342" s="28" t="n">
        <f aca="false">VLOOKUP($A342,cash,E$4,FALSE())</f>
        <v>2.22</v>
      </c>
      <c r="G342" s="73" t="n">
        <f aca="false">LN(D342/D341)</f>
        <v>0.0921367363989863</v>
      </c>
      <c r="H342" s="73" t="n">
        <f aca="false">LN(E342/E341)</f>
        <v>-0.0590335315841929</v>
      </c>
      <c r="I342" s="73"/>
      <c r="J342" s="73"/>
    </row>
    <row r="343" customFormat="false" ht="12.75" hidden="false" customHeight="false" outlineLevel="0" collapsed="false">
      <c r="A343" s="56" t="n">
        <f aca="false">A342+1</f>
        <v>35581</v>
      </c>
      <c r="B343" s="28"/>
      <c r="C343" s="56"/>
      <c r="D343" s="28" t="n">
        <f aca="false">VLOOKUP($A343,cash,D$4,FALSE())</f>
        <v>2.045</v>
      </c>
      <c r="E343" s="28" t="n">
        <f aca="false">VLOOKUP($A343,cash,E$4,FALSE())</f>
        <v>2.22</v>
      </c>
      <c r="G343" s="73" t="n">
        <f aca="false">LN(D343/D342)</f>
        <v>0</v>
      </c>
      <c r="H343" s="73" t="n">
        <f aca="false">LN(E343/E342)</f>
        <v>0</v>
      </c>
      <c r="I343" s="73"/>
      <c r="J343" s="73"/>
    </row>
    <row r="344" customFormat="false" ht="12.75" hidden="false" customHeight="false" outlineLevel="0" collapsed="false">
      <c r="A344" s="56"/>
      <c r="B344" s="28"/>
      <c r="C344" s="56"/>
      <c r="D344" s="28"/>
      <c r="E344" s="28"/>
    </row>
    <row r="345" customFormat="false" ht="12.75" hidden="false" customHeight="false" outlineLevel="0" collapsed="false">
      <c r="A345" s="56"/>
      <c r="B345" s="28"/>
      <c r="C345" s="56"/>
      <c r="D345" s="28"/>
      <c r="E345" s="28"/>
    </row>
    <row r="346" customFormat="false" ht="12.75" hidden="false" customHeight="false" outlineLevel="0" collapsed="false">
      <c r="A346" s="56"/>
      <c r="B346" s="28"/>
      <c r="C346" s="56"/>
      <c r="D346" s="28"/>
      <c r="E346" s="28"/>
    </row>
    <row r="347" customFormat="false" ht="12.75" hidden="false" customHeight="false" outlineLevel="0" collapsed="false">
      <c r="A347" s="56"/>
      <c r="B347" s="28"/>
      <c r="C347" s="56" t="n">
        <v>35582</v>
      </c>
      <c r="G347" s="73" t="n">
        <f aca="false">STDEV(G349:G377)*$B$1</f>
        <v>0.430058291214403</v>
      </c>
      <c r="H347" s="73" t="n">
        <f aca="false">STDEV(H349:H377)*$B$1</f>
        <v>0.293670436016229</v>
      </c>
      <c r="I347" s="73" t="n">
        <f aca="false">CORREL(D348:D377,E348:E377)</f>
        <v>0.628652904177997</v>
      </c>
      <c r="J347" s="73" t="n">
        <f aca="false">IF(ISNUMBER(I347),I347,1.1)</f>
        <v>0.628652904177997</v>
      </c>
      <c r="K347" s="75" t="n">
        <f aca="false">MAX(D348:D378)</f>
        <v>2.095</v>
      </c>
      <c r="L347" s="75" t="n">
        <f aca="false">MAX(E348:E378)</f>
        <v>2.32</v>
      </c>
    </row>
    <row r="348" customFormat="false" ht="12.75" hidden="false" customHeight="false" outlineLevel="0" collapsed="false">
      <c r="A348" s="56" t="n">
        <f aca="false">C347</f>
        <v>35582</v>
      </c>
      <c r="B348" s="28"/>
      <c r="C348" s="56"/>
      <c r="D348" s="28" t="n">
        <f aca="false">VLOOKUP($A348,cash,D$4,FALSE())</f>
        <v>2.045</v>
      </c>
      <c r="E348" s="28" t="n">
        <f aca="false">VLOOKUP($A348,cash,E$4,FALSE())</f>
        <v>2.22</v>
      </c>
      <c r="G348" s="73"/>
      <c r="H348" s="73"/>
      <c r="I348" s="73"/>
      <c r="K348" s="75" t="n">
        <f aca="false">MIN(D348:D378)</f>
        <v>1.88</v>
      </c>
      <c r="L348" s="75" t="n">
        <f aca="false">MIN(E348:E378)</f>
        <v>2.065</v>
      </c>
    </row>
    <row r="349" customFormat="false" ht="12.75" hidden="false" customHeight="false" outlineLevel="0" collapsed="false">
      <c r="A349" s="56" t="n">
        <f aca="false">A348+1</f>
        <v>35583</v>
      </c>
      <c r="B349" s="28"/>
      <c r="C349" s="56"/>
      <c r="D349" s="28" t="n">
        <f aca="false">VLOOKUP($A349,cash,D$4,FALSE())</f>
        <v>2.03</v>
      </c>
      <c r="E349" s="28" t="n">
        <f aca="false">VLOOKUP($A349,cash,E$4,FALSE())</f>
        <v>2.185</v>
      </c>
      <c r="G349" s="73" t="n">
        <f aca="false">LN(D349/D348)</f>
        <v>-0.00736199644106919</v>
      </c>
      <c r="H349" s="73" t="n">
        <f aca="false">LN(E349/E348)</f>
        <v>-0.0158913673366347</v>
      </c>
      <c r="I349" s="73"/>
      <c r="J349" s="73"/>
    </row>
    <row r="350" customFormat="false" ht="12.75" hidden="false" customHeight="false" outlineLevel="0" collapsed="false">
      <c r="A350" s="56" t="n">
        <f aca="false">A349+1</f>
        <v>35584</v>
      </c>
      <c r="B350" s="28"/>
      <c r="C350" s="56"/>
      <c r="D350" s="28" t="n">
        <f aca="false">VLOOKUP($A350,cash,D$4,FALSE())</f>
        <v>1.955</v>
      </c>
      <c r="E350" s="28" t="n">
        <f aca="false">VLOOKUP($A350,cash,E$4,FALSE())</f>
        <v>2.115</v>
      </c>
      <c r="G350" s="73" t="n">
        <f aca="false">LN(D350/D349)</f>
        <v>-0.0376455996163668</v>
      </c>
      <c r="H350" s="73" t="n">
        <f aca="false">LN(E350/E349)</f>
        <v>-0.0325610160493121</v>
      </c>
      <c r="I350" s="73"/>
      <c r="J350" s="73"/>
    </row>
    <row r="351" customFormat="false" ht="12.75" hidden="false" customHeight="false" outlineLevel="0" collapsed="false">
      <c r="A351" s="56" t="n">
        <f aca="false">A350+1</f>
        <v>35585</v>
      </c>
      <c r="B351" s="28"/>
      <c r="C351" s="56"/>
      <c r="D351" s="28" t="n">
        <f aca="false">VLOOKUP($A351,cash,D$4,FALSE())</f>
        <v>2</v>
      </c>
      <c r="E351" s="28" t="n">
        <f aca="false">VLOOKUP($A351,cash,E$4,FALSE())</f>
        <v>2.14</v>
      </c>
      <c r="G351" s="73" t="n">
        <f aca="false">LN(D351/D350)</f>
        <v>0.0227569871226163</v>
      </c>
      <c r="H351" s="73" t="n">
        <f aca="false">LN(E351/E350)</f>
        <v>0.0117510165355187</v>
      </c>
      <c r="I351" s="73"/>
      <c r="J351" s="73"/>
    </row>
    <row r="352" customFormat="false" ht="12.75" hidden="false" customHeight="false" outlineLevel="0" collapsed="false">
      <c r="A352" s="56" t="n">
        <f aca="false">A351+1</f>
        <v>35586</v>
      </c>
      <c r="B352" s="28"/>
      <c r="C352" s="56"/>
      <c r="D352" s="28" t="n">
        <f aca="false">VLOOKUP($A352,cash,D$4,FALSE())</f>
        <v>1.945</v>
      </c>
      <c r="E352" s="28" t="n">
        <f aca="false">VLOOKUP($A352,cash,E$4,FALSE())</f>
        <v>2.115</v>
      </c>
      <c r="G352" s="73" t="n">
        <f aca="false">LN(D352/D351)</f>
        <v>-0.0278852034895357</v>
      </c>
      <c r="H352" s="73" t="n">
        <f aca="false">LN(E352/E351)</f>
        <v>-0.0117510165355187</v>
      </c>
      <c r="I352" s="73"/>
      <c r="J352" s="73"/>
    </row>
    <row r="353" customFormat="false" ht="12.75" hidden="false" customHeight="false" outlineLevel="0" collapsed="false">
      <c r="A353" s="56" t="n">
        <f aca="false">A352+1</f>
        <v>35587</v>
      </c>
      <c r="B353" s="28"/>
      <c r="C353" s="56"/>
      <c r="D353" s="28" t="n">
        <f aca="false">VLOOKUP($A353,cash,D$4,FALSE())</f>
        <v>1.975</v>
      </c>
      <c r="E353" s="28" t="n">
        <f aca="false">VLOOKUP($A353,cash,E$4,FALSE())</f>
        <v>2.1</v>
      </c>
      <c r="G353" s="73" t="n">
        <f aca="false">LN(D353/D352)</f>
        <v>0.0153064212826755</v>
      </c>
      <c r="H353" s="73" t="n">
        <f aca="false">LN(E353/E352)</f>
        <v>-0.00711746776886399</v>
      </c>
      <c r="I353" s="73"/>
      <c r="J353" s="73"/>
    </row>
    <row r="354" customFormat="false" ht="12.75" hidden="false" customHeight="false" outlineLevel="0" collapsed="false">
      <c r="A354" s="56" t="n">
        <f aca="false">A353+1</f>
        <v>35588</v>
      </c>
      <c r="B354" s="28"/>
      <c r="C354" s="56"/>
      <c r="D354" s="28" t="n">
        <f aca="false">VLOOKUP($A354,cash,D$4,FALSE())</f>
        <v>1.975</v>
      </c>
      <c r="E354" s="28" t="n">
        <f aca="false">VLOOKUP($A354,cash,E$4,FALSE())</f>
        <v>2.1</v>
      </c>
      <c r="G354" s="73" t="n">
        <f aca="false">LN(D354/D353)</f>
        <v>0</v>
      </c>
      <c r="H354" s="73" t="n">
        <f aca="false">LN(E354/E353)</f>
        <v>0</v>
      </c>
      <c r="I354" s="73"/>
      <c r="J354" s="73"/>
    </row>
    <row r="355" customFormat="false" ht="12.75" hidden="false" customHeight="false" outlineLevel="0" collapsed="false">
      <c r="A355" s="56" t="n">
        <f aca="false">A354+1</f>
        <v>35589</v>
      </c>
      <c r="B355" s="28"/>
      <c r="C355" s="56"/>
      <c r="D355" s="28" t="n">
        <f aca="false">VLOOKUP($A355,cash,D$4,FALSE())</f>
        <v>1.975</v>
      </c>
      <c r="E355" s="28" t="n">
        <f aca="false">VLOOKUP($A355,cash,E$4,FALSE())</f>
        <v>2.1</v>
      </c>
      <c r="G355" s="73" t="n">
        <f aca="false">LN(D355/D354)</f>
        <v>0</v>
      </c>
      <c r="H355" s="73" t="n">
        <f aca="false">LN(E355/E354)</f>
        <v>0</v>
      </c>
      <c r="I355" s="73"/>
      <c r="J355" s="73"/>
    </row>
    <row r="356" customFormat="false" ht="12.75" hidden="false" customHeight="false" outlineLevel="0" collapsed="false">
      <c r="A356" s="56" t="n">
        <f aca="false">A355+1</f>
        <v>35590</v>
      </c>
      <c r="B356" s="28"/>
      <c r="C356" s="56"/>
      <c r="D356" s="28" t="n">
        <f aca="false">VLOOKUP($A356,cash,D$4,FALSE())</f>
        <v>1.985</v>
      </c>
      <c r="E356" s="28" t="n">
        <f aca="false">VLOOKUP($A356,cash,E$4,FALSE())</f>
        <v>2.145</v>
      </c>
      <c r="G356" s="73" t="n">
        <f aca="false">LN(D356/D355)</f>
        <v>0.00505051578606857</v>
      </c>
      <c r="H356" s="73" t="n">
        <f aca="false">LN(E356/E355)</f>
        <v>0.0212022076506029</v>
      </c>
      <c r="I356" s="73"/>
      <c r="J356" s="73"/>
    </row>
    <row r="357" customFormat="false" ht="12.75" hidden="false" customHeight="false" outlineLevel="0" collapsed="false">
      <c r="A357" s="56" t="n">
        <f aca="false">A356+1</f>
        <v>35591</v>
      </c>
      <c r="B357" s="28"/>
      <c r="C357" s="56"/>
      <c r="D357" s="28" t="n">
        <f aca="false">VLOOKUP($A357,cash,D$4,FALSE())</f>
        <v>1.955</v>
      </c>
      <c r="E357" s="28" t="n">
        <f aca="false">VLOOKUP($A357,cash,E$4,FALSE())</f>
        <v>2.135</v>
      </c>
      <c r="G357" s="73" t="n">
        <f aca="false">LN(D357/D356)</f>
        <v>-0.0152287207018247</v>
      </c>
      <c r="H357" s="73" t="n">
        <f aca="false">LN(E357/E356)</f>
        <v>-0.00467290569939248</v>
      </c>
      <c r="I357" s="73"/>
      <c r="J357" s="73"/>
    </row>
    <row r="358" customFormat="false" ht="12.75" hidden="false" customHeight="false" outlineLevel="0" collapsed="false">
      <c r="A358" s="56" t="n">
        <f aca="false">A357+1</f>
        <v>35592</v>
      </c>
      <c r="B358" s="28"/>
      <c r="C358" s="56"/>
      <c r="D358" s="28" t="n">
        <f aca="false">VLOOKUP($A358,cash,D$4,FALSE())</f>
        <v>1.965</v>
      </c>
      <c r="E358" s="28" t="n">
        <f aca="false">VLOOKUP($A358,cash,E$4,FALSE())</f>
        <v>2.15</v>
      </c>
      <c r="G358" s="73" t="n">
        <f aca="false">LN(D358/D357)</f>
        <v>0.00510205188389555</v>
      </c>
      <c r="H358" s="73" t="n">
        <f aca="false">LN(E358/E357)</f>
        <v>0.00700119545898356</v>
      </c>
      <c r="I358" s="73"/>
      <c r="J358" s="73"/>
    </row>
    <row r="359" customFormat="false" ht="12.75" hidden="false" customHeight="false" outlineLevel="0" collapsed="false">
      <c r="A359" s="56" t="n">
        <f aca="false">A358+1</f>
        <v>35593</v>
      </c>
      <c r="B359" s="28"/>
      <c r="C359" s="56"/>
      <c r="D359" s="28" t="n">
        <f aca="false">VLOOKUP($A359,cash,D$4,FALSE())</f>
        <v>1.94</v>
      </c>
      <c r="E359" s="28" t="n">
        <f aca="false">VLOOKUP($A359,cash,E$4,FALSE())</f>
        <v>2.14</v>
      </c>
      <c r="G359" s="73" t="n">
        <f aca="false">LN(D359/D358)</f>
        <v>-0.0128042722459879</v>
      </c>
      <c r="H359" s="73" t="n">
        <f aca="false">LN(E359/E358)</f>
        <v>-0.00466201310581119</v>
      </c>
      <c r="I359" s="73"/>
      <c r="J359" s="73"/>
    </row>
    <row r="360" customFormat="false" ht="12.75" hidden="false" customHeight="false" outlineLevel="0" collapsed="false">
      <c r="A360" s="56" t="n">
        <f aca="false">A359+1</f>
        <v>35594</v>
      </c>
      <c r="B360" s="28"/>
      <c r="C360" s="56"/>
      <c r="D360" s="28" t="n">
        <f aca="false">VLOOKUP($A360,cash,D$4,FALSE())</f>
        <v>1.94</v>
      </c>
      <c r="E360" s="28" t="n">
        <f aca="false">VLOOKUP($A360,cash,E$4,FALSE())</f>
        <v>2.065</v>
      </c>
      <c r="G360" s="73" t="n">
        <f aca="false">LN(D360/D359)</f>
        <v>0</v>
      </c>
      <c r="H360" s="73" t="n">
        <f aca="false">LN(E360/E359)</f>
        <v>-0.0356756026207641</v>
      </c>
      <c r="I360" s="73"/>
      <c r="J360" s="73"/>
    </row>
    <row r="361" customFormat="false" ht="12.75" hidden="false" customHeight="false" outlineLevel="0" collapsed="false">
      <c r="A361" s="56" t="n">
        <f aca="false">A360+1</f>
        <v>35595</v>
      </c>
      <c r="B361" s="28"/>
      <c r="C361" s="56"/>
      <c r="D361" s="28" t="n">
        <f aca="false">VLOOKUP($A361,cash,D$4,FALSE())</f>
        <v>1.88</v>
      </c>
      <c r="E361" s="28" t="n">
        <f aca="false">VLOOKUP($A361,cash,E$4,FALSE())</f>
        <v>2.065</v>
      </c>
      <c r="G361" s="73" t="n">
        <f aca="false">LN(D361/D360)</f>
        <v>-0.0314161962333789</v>
      </c>
      <c r="H361" s="73" t="n">
        <f aca="false">LN(E361/E360)</f>
        <v>0</v>
      </c>
      <c r="I361" s="73"/>
      <c r="J361" s="73"/>
    </row>
    <row r="362" customFormat="false" ht="12.75" hidden="false" customHeight="false" outlineLevel="0" collapsed="false">
      <c r="A362" s="56" t="n">
        <f aca="false">A361+1</f>
        <v>35596</v>
      </c>
      <c r="B362" s="28"/>
      <c r="C362" s="56"/>
      <c r="D362" s="28" t="n">
        <f aca="false">VLOOKUP($A362,cash,D$4,FALSE())</f>
        <v>1.88</v>
      </c>
      <c r="E362" s="28" t="n">
        <f aca="false">VLOOKUP($A362,cash,E$4,FALSE())</f>
        <v>2.065</v>
      </c>
      <c r="G362" s="73" t="n">
        <f aca="false">LN(D362/D361)</f>
        <v>0</v>
      </c>
      <c r="H362" s="73" t="n">
        <f aca="false">LN(E362/E361)</f>
        <v>0</v>
      </c>
      <c r="I362" s="73"/>
      <c r="J362" s="73"/>
    </row>
    <row r="363" customFormat="false" ht="12.75" hidden="false" customHeight="false" outlineLevel="0" collapsed="false">
      <c r="A363" s="56" t="n">
        <f aca="false">A362+1</f>
        <v>35597</v>
      </c>
      <c r="B363" s="28"/>
      <c r="C363" s="56"/>
      <c r="D363" s="28" t="n">
        <f aca="false">VLOOKUP($A363,cash,D$4,FALSE())</f>
        <v>2.015</v>
      </c>
      <c r="E363" s="28" t="n">
        <f aca="false">VLOOKUP($A363,cash,E$4,FALSE())</f>
        <v>2.16</v>
      </c>
      <c r="G363" s="73" t="n">
        <f aca="false">LN(D363/D362)</f>
        <v>0.0693474185567886</v>
      </c>
      <c r="H363" s="73" t="n">
        <f aca="false">LN(E363/E362)</f>
        <v>0.0449779952830776</v>
      </c>
      <c r="I363" s="73"/>
      <c r="J363" s="73"/>
    </row>
    <row r="364" customFormat="false" ht="12.75" hidden="false" customHeight="false" outlineLevel="0" collapsed="false">
      <c r="A364" s="56" t="n">
        <f aca="false">A363+1</f>
        <v>35598</v>
      </c>
      <c r="B364" s="28"/>
      <c r="C364" s="56"/>
      <c r="D364" s="28" t="n">
        <f aca="false">VLOOKUP($A364,cash,D$4,FALSE())</f>
        <v>2.04</v>
      </c>
      <c r="E364" s="28" t="n">
        <f aca="false">VLOOKUP($A364,cash,E$4,FALSE())</f>
        <v>2.19</v>
      </c>
      <c r="G364" s="73" t="n">
        <f aca="false">LN(D364/D363)</f>
        <v>0.0123306124574787</v>
      </c>
      <c r="H364" s="73" t="n">
        <f aca="false">LN(E364/E363)</f>
        <v>0.0137933221323358</v>
      </c>
      <c r="I364" s="73"/>
      <c r="J364" s="73"/>
    </row>
    <row r="365" customFormat="false" ht="12.75" hidden="false" customHeight="false" outlineLevel="0" collapsed="false">
      <c r="A365" s="56" t="n">
        <f aca="false">A364+1</f>
        <v>35599</v>
      </c>
      <c r="B365" s="28"/>
      <c r="C365" s="56"/>
      <c r="D365" s="28" t="n">
        <f aca="false">VLOOKUP($A365,cash,D$4,FALSE())</f>
        <v>2.05</v>
      </c>
      <c r="E365" s="28" t="n">
        <f aca="false">VLOOKUP($A365,cash,E$4,FALSE())</f>
        <v>2.22</v>
      </c>
      <c r="G365" s="73" t="n">
        <f aca="false">LN(D365/D364)</f>
        <v>0.00488998529419177</v>
      </c>
      <c r="H365" s="73" t="n">
        <f aca="false">LN(E365/E364)</f>
        <v>0.0136056520557787</v>
      </c>
      <c r="I365" s="73"/>
      <c r="J365" s="73"/>
    </row>
    <row r="366" customFormat="false" ht="12.75" hidden="false" customHeight="false" outlineLevel="0" collapsed="false">
      <c r="A366" s="56" t="n">
        <f aca="false">A365+1</f>
        <v>35600</v>
      </c>
      <c r="B366" s="28"/>
      <c r="C366" s="56"/>
      <c r="D366" s="28" t="n">
        <f aca="false">VLOOKUP($A366,cash,D$4,FALSE())</f>
        <v>2.085</v>
      </c>
      <c r="E366" s="28" t="n">
        <f aca="false">VLOOKUP($A366,cash,E$4,FALSE())</f>
        <v>2.25</v>
      </c>
      <c r="G366" s="73" t="n">
        <f aca="false">LN(D366/D365)</f>
        <v>0.016929062100448</v>
      </c>
      <c r="H366" s="73" t="n">
        <f aca="false">LN(E366/E365)</f>
        <v>0.0134230203321406</v>
      </c>
      <c r="I366" s="73"/>
      <c r="J366" s="73"/>
    </row>
    <row r="367" customFormat="false" ht="12.75" hidden="false" customHeight="false" outlineLevel="0" collapsed="false">
      <c r="A367" s="56" t="n">
        <f aca="false">A366+1</f>
        <v>35601</v>
      </c>
      <c r="B367" s="28"/>
      <c r="C367" s="56"/>
      <c r="D367" s="28" t="n">
        <f aca="false">VLOOKUP($A367,cash,D$4,FALSE())</f>
        <v>2.05</v>
      </c>
      <c r="E367" s="28" t="n">
        <f aca="false">VLOOKUP($A367,cash,E$4,FALSE())</f>
        <v>2.205</v>
      </c>
      <c r="G367" s="73" t="n">
        <f aca="false">LN(D367/D366)</f>
        <v>-0.0169290621004481</v>
      </c>
      <c r="H367" s="73" t="n">
        <f aca="false">LN(E367/E366)</f>
        <v>-0.0202027073175195</v>
      </c>
      <c r="I367" s="73"/>
      <c r="J367" s="73"/>
    </row>
    <row r="368" customFormat="false" ht="12.75" hidden="false" customHeight="false" outlineLevel="0" collapsed="false">
      <c r="A368" s="56" t="n">
        <f aca="false">A367+1</f>
        <v>35602</v>
      </c>
      <c r="B368" s="28"/>
      <c r="C368" s="56"/>
      <c r="D368" s="28" t="n">
        <f aca="false">VLOOKUP($A368,cash,D$4,FALSE())</f>
        <v>2.05</v>
      </c>
      <c r="E368" s="28" t="n">
        <f aca="false">VLOOKUP($A368,cash,E$4,FALSE())</f>
        <v>2.205</v>
      </c>
      <c r="G368" s="73" t="n">
        <f aca="false">LN(D368/D367)</f>
        <v>0</v>
      </c>
      <c r="H368" s="73" t="n">
        <f aca="false">LN(E368/E367)</f>
        <v>0</v>
      </c>
      <c r="I368" s="73"/>
      <c r="J368" s="73"/>
    </row>
    <row r="369" customFormat="false" ht="12.75" hidden="false" customHeight="false" outlineLevel="0" collapsed="false">
      <c r="A369" s="56" t="n">
        <f aca="false">A368+1</f>
        <v>35603</v>
      </c>
      <c r="B369" s="28"/>
      <c r="C369" s="56"/>
      <c r="D369" s="28" t="n">
        <f aca="false">VLOOKUP($A369,cash,D$4,FALSE())</f>
        <v>2.05</v>
      </c>
      <c r="E369" s="28" t="n">
        <f aca="false">VLOOKUP($A369,cash,E$4,FALSE())</f>
        <v>2.205</v>
      </c>
      <c r="G369" s="73" t="n">
        <f aca="false">LN(D369/D368)</f>
        <v>0</v>
      </c>
      <c r="H369" s="73" t="n">
        <f aca="false">LN(E369/E368)</f>
        <v>0</v>
      </c>
      <c r="I369" s="73"/>
      <c r="J369" s="73"/>
    </row>
    <row r="370" customFormat="false" ht="12.75" hidden="false" customHeight="false" outlineLevel="0" collapsed="false">
      <c r="A370" s="56" t="n">
        <f aca="false">A369+1</f>
        <v>35604</v>
      </c>
      <c r="B370" s="28"/>
      <c r="C370" s="56"/>
      <c r="D370" s="28" t="n">
        <f aca="false">VLOOKUP($A370,cash,D$4,FALSE())</f>
        <v>2.08</v>
      </c>
      <c r="E370" s="28" t="n">
        <f aca="false">VLOOKUP($A370,cash,E$4,FALSE())</f>
        <v>2.24</v>
      </c>
      <c r="G370" s="73" t="n">
        <f aca="false">LN(D370/D369)</f>
        <v>0.0145281005629098</v>
      </c>
      <c r="H370" s="73" t="n">
        <f aca="false">LN(E370/E369)</f>
        <v>0.0157483569681393</v>
      </c>
      <c r="I370" s="73"/>
      <c r="J370" s="73"/>
    </row>
    <row r="371" customFormat="false" ht="12.75" hidden="false" customHeight="false" outlineLevel="0" collapsed="false">
      <c r="A371" s="56" t="n">
        <f aca="false">A370+1</f>
        <v>35605</v>
      </c>
      <c r="B371" s="28"/>
      <c r="C371" s="56"/>
      <c r="D371" s="28" t="n">
        <f aca="false">VLOOKUP($A371,cash,D$4,FALSE())</f>
        <v>2.09</v>
      </c>
      <c r="E371" s="28" t="n">
        <f aca="false">VLOOKUP($A371,cash,E$4,FALSE())</f>
        <v>2.32</v>
      </c>
      <c r="G371" s="73" t="n">
        <f aca="false">LN(D371/D370)</f>
        <v>0.00479617226349301</v>
      </c>
      <c r="H371" s="73" t="n">
        <f aca="false">LN(E371/E370)</f>
        <v>0.03509131981127</v>
      </c>
      <c r="I371" s="73"/>
      <c r="J371" s="73"/>
    </row>
    <row r="372" customFormat="false" ht="12.75" hidden="false" customHeight="false" outlineLevel="0" collapsed="false">
      <c r="A372" s="56" t="n">
        <f aca="false">A371+1</f>
        <v>35606</v>
      </c>
      <c r="B372" s="28"/>
      <c r="C372" s="56"/>
      <c r="D372" s="28" t="n">
        <f aca="false">VLOOKUP($A372,cash,D$4,FALSE())</f>
        <v>2.095</v>
      </c>
      <c r="E372" s="28" t="n">
        <f aca="false">VLOOKUP($A372,cash,E$4,FALSE())</f>
        <v>2.25</v>
      </c>
      <c r="G372" s="73" t="n">
        <f aca="false">LN(D372/D371)</f>
        <v>0.00238948739738149</v>
      </c>
      <c r="H372" s="73" t="n">
        <f aca="false">LN(E372/E371)</f>
        <v>-0.0306369694618898</v>
      </c>
      <c r="I372" s="73"/>
      <c r="J372" s="73"/>
    </row>
    <row r="373" customFormat="false" ht="12.75" hidden="false" customHeight="false" outlineLevel="0" collapsed="false">
      <c r="A373" s="56" t="n">
        <f aca="false">A372+1</f>
        <v>35607</v>
      </c>
      <c r="B373" s="28"/>
      <c r="C373" s="56"/>
      <c r="D373" s="28" t="n">
        <f aca="false">VLOOKUP($A373,cash,D$4,FALSE())</f>
        <v>2.01</v>
      </c>
      <c r="E373" s="28" t="n">
        <f aca="false">VLOOKUP($A373,cash,E$4,FALSE())</f>
        <v>2.21</v>
      </c>
      <c r="G373" s="73" t="n">
        <f aca="false">LN(D373/D372)</f>
        <v>-0.0414188313031169</v>
      </c>
      <c r="H373" s="73" t="n">
        <f aca="false">LN(E373/E372)</f>
        <v>-0.0179377006866673</v>
      </c>
      <c r="I373" s="73"/>
      <c r="J373" s="73"/>
    </row>
    <row r="374" customFormat="false" ht="12.75" hidden="false" customHeight="false" outlineLevel="0" collapsed="false">
      <c r="A374" s="56" t="n">
        <f aca="false">A373+1</f>
        <v>35608</v>
      </c>
      <c r="B374" s="28"/>
      <c r="C374" s="56"/>
      <c r="D374" s="28" t="n">
        <f aca="false">VLOOKUP($A374,cash,D$4,FALSE())</f>
        <v>1.88</v>
      </c>
      <c r="E374" s="28" t="n">
        <f aca="false">VLOOKUP($A374,cash,E$4,FALSE())</f>
        <v>2.21</v>
      </c>
      <c r="G374" s="73" t="n">
        <f aca="false">LN(D374/D373)</f>
        <v>-0.0668629452291265</v>
      </c>
      <c r="H374" s="73" t="n">
        <f aca="false">LN(E374/E373)</f>
        <v>0</v>
      </c>
      <c r="I374" s="73"/>
      <c r="J374" s="73"/>
    </row>
    <row r="375" customFormat="false" ht="12.75" hidden="false" customHeight="false" outlineLevel="0" collapsed="false">
      <c r="A375" s="56" t="n">
        <f aca="false">A374+1</f>
        <v>35609</v>
      </c>
      <c r="B375" s="28"/>
      <c r="C375" s="56"/>
      <c r="D375" s="28" t="n">
        <f aca="false">VLOOKUP($A375,cash,D$4,FALSE())</f>
        <v>1.88</v>
      </c>
      <c r="E375" s="28" t="n">
        <f aca="false">VLOOKUP($A375,cash,E$4,FALSE())</f>
        <v>2.21</v>
      </c>
      <c r="G375" s="73" t="n">
        <f aca="false">LN(D375/D374)</f>
        <v>0</v>
      </c>
      <c r="H375" s="73" t="n">
        <f aca="false">LN(E375/E374)</f>
        <v>0</v>
      </c>
      <c r="I375" s="73"/>
      <c r="J375" s="73"/>
    </row>
    <row r="376" customFormat="false" ht="12.75" hidden="false" customHeight="false" outlineLevel="0" collapsed="false">
      <c r="A376" s="56" t="n">
        <f aca="false">A375+1</f>
        <v>35610</v>
      </c>
      <c r="B376" s="28"/>
      <c r="C376" s="56"/>
      <c r="D376" s="28" t="n">
        <f aca="false">VLOOKUP($A376,cash,D$4,FALSE())</f>
        <v>1.88</v>
      </c>
      <c r="E376" s="28" t="n">
        <f aca="false">VLOOKUP($A376,cash,E$4,FALSE())</f>
        <v>2.21</v>
      </c>
      <c r="G376" s="73" t="n">
        <f aca="false">LN(D376/D375)</f>
        <v>0</v>
      </c>
      <c r="H376" s="73" t="n">
        <f aca="false">LN(E376/E375)</f>
        <v>0</v>
      </c>
      <c r="I376" s="73"/>
      <c r="J376" s="73"/>
    </row>
    <row r="377" customFormat="false" ht="12.75" hidden="false" customHeight="false" outlineLevel="0" collapsed="false">
      <c r="A377" s="56" t="n">
        <f aca="false">A376+1</f>
        <v>35611</v>
      </c>
      <c r="B377" s="28"/>
      <c r="C377" s="56"/>
      <c r="D377" s="28" t="n">
        <f aca="false">VLOOKUP($A377,cash,D$4,FALSE())</f>
        <v>2.005</v>
      </c>
      <c r="E377" s="28" t="n">
        <f aca="false">VLOOKUP($A377,cash,E$4,FALSE())</f>
        <v>2.165</v>
      </c>
      <c r="G377" s="73" t="n">
        <f aca="false">LN(D377/D376)</f>
        <v>0.0643722839166746</v>
      </c>
      <c r="H377" s="73" t="n">
        <f aca="false">LN(E377/E376)</f>
        <v>-0.0205721540752082</v>
      </c>
      <c r="I377" s="73"/>
      <c r="J377" s="73"/>
    </row>
    <row r="378" customFormat="false" ht="12.75" hidden="false" customHeight="false" outlineLevel="0" collapsed="false">
      <c r="A378" s="56"/>
      <c r="B378" s="28"/>
      <c r="C378" s="56"/>
      <c r="D378" s="28"/>
      <c r="E378" s="28"/>
      <c r="G378" s="73"/>
      <c r="H378" s="73"/>
    </row>
    <row r="379" customFormat="false" ht="12.75" hidden="false" customHeight="false" outlineLevel="0" collapsed="false">
      <c r="A379" s="56"/>
      <c r="B379" s="28"/>
      <c r="C379" s="56"/>
      <c r="D379" s="28"/>
      <c r="E379" s="28"/>
    </row>
    <row r="380" customFormat="false" ht="12.75" hidden="false" customHeight="false" outlineLevel="0" collapsed="false">
      <c r="A380" s="56"/>
      <c r="B380" s="28"/>
      <c r="C380" s="56"/>
      <c r="D380" s="28"/>
      <c r="E380" s="28"/>
    </row>
    <row r="381" customFormat="false" ht="12.75" hidden="false" customHeight="false" outlineLevel="0" collapsed="false">
      <c r="A381" s="56"/>
      <c r="B381" s="28"/>
      <c r="C381" s="56" t="n">
        <v>35612</v>
      </c>
      <c r="D381" s="28"/>
      <c r="E381" s="28"/>
      <c r="G381" s="73" t="n">
        <f aca="false">STDEV(G383:G412)*$B$1</f>
        <v>0.39438493753448</v>
      </c>
      <c r="H381" s="73" t="n">
        <f aca="false">STDEV(H383:H412)*$B$1</f>
        <v>0.378434947749517</v>
      </c>
      <c r="I381" s="73" t="n">
        <f aca="false">CORREL(D382:D412,E382:E412)</f>
        <v>0.932852780284319</v>
      </c>
      <c r="J381" s="73" t="n">
        <f aca="false">IF(ISNUMBER(I381),I381,1.1)</f>
        <v>0.932852780284319</v>
      </c>
      <c r="K381" s="75" t="n">
        <f aca="false">MAX(D382:D412)</f>
        <v>2.195</v>
      </c>
      <c r="L381" s="75" t="n">
        <f aca="false">MAX(E382:E412)</f>
        <v>2.31</v>
      </c>
    </row>
    <row r="382" customFormat="false" ht="12.75" hidden="false" customHeight="false" outlineLevel="0" collapsed="false">
      <c r="A382" s="56" t="n">
        <f aca="false">C381</f>
        <v>35612</v>
      </c>
      <c r="B382" s="28"/>
      <c r="C382" s="56"/>
      <c r="D382" s="28" t="n">
        <f aca="false">VLOOKUP($A382,cash,D$4,FALSE())</f>
        <v>2.035</v>
      </c>
      <c r="E382" s="28" t="n">
        <f aca="false">VLOOKUP($A382,cash,E$4,FALSE())</f>
        <v>2.2</v>
      </c>
      <c r="G382" s="73"/>
      <c r="H382" s="73"/>
      <c r="I382" s="73"/>
      <c r="K382" s="75" t="n">
        <f aca="false">MIN(D382:D412)</f>
        <v>1.885</v>
      </c>
      <c r="L382" s="75" t="n">
        <f aca="false">MIN(E382:E412)</f>
        <v>2.02</v>
      </c>
    </row>
    <row r="383" customFormat="false" ht="12.75" hidden="false" customHeight="false" outlineLevel="0" collapsed="false">
      <c r="A383" s="56" t="n">
        <f aca="false">A382+1</f>
        <v>35613</v>
      </c>
      <c r="B383" s="28"/>
      <c r="C383" s="56"/>
      <c r="D383" s="28" t="n">
        <f aca="false">VLOOKUP($A383,cash,D$4,FALSE())</f>
        <v>2.005</v>
      </c>
      <c r="E383" s="28" t="n">
        <f aca="false">VLOOKUP($A383,cash,E$4,FALSE())</f>
        <v>2.145</v>
      </c>
      <c r="G383" s="73" t="n">
        <f aca="false">LN(D383/D382)</f>
        <v>-0.0148517581360259</v>
      </c>
      <c r="H383" s="73" t="n">
        <f aca="false">LN(E383/E382)</f>
        <v>-0.0253178079842899</v>
      </c>
      <c r="I383" s="73"/>
      <c r="J383" s="73"/>
    </row>
    <row r="384" customFormat="false" ht="12.75" hidden="false" customHeight="false" outlineLevel="0" collapsed="false">
      <c r="A384" s="56" t="n">
        <f aca="false">A383+1</f>
        <v>35614</v>
      </c>
      <c r="B384" s="28"/>
      <c r="C384" s="56"/>
      <c r="D384" s="28" t="n">
        <f aca="false">VLOOKUP($A384,cash,D$4,FALSE())</f>
        <v>1.885</v>
      </c>
      <c r="E384" s="28" t="n">
        <f aca="false">VLOOKUP($A384,cash,E$4,FALSE())</f>
        <v>2.02</v>
      </c>
      <c r="G384" s="73" t="n">
        <f aca="false">LN(D384/D383)</f>
        <v>-0.0617162398585584</v>
      </c>
      <c r="H384" s="73" t="n">
        <f aca="false">LN(E384/E383)</f>
        <v>-0.0600420409668669</v>
      </c>
      <c r="I384" s="73"/>
      <c r="J384" s="73"/>
    </row>
    <row r="385" customFormat="false" ht="12.75" hidden="false" customHeight="false" outlineLevel="0" collapsed="false">
      <c r="A385" s="56" t="n">
        <f aca="false">A384+1</f>
        <v>35615</v>
      </c>
      <c r="B385" s="28"/>
      <c r="C385" s="56"/>
      <c r="D385" s="28" t="n">
        <f aca="false">VLOOKUP($A385,cash,D$4,FALSE())</f>
        <v>1.885</v>
      </c>
      <c r="E385" s="28" t="n">
        <f aca="false">VLOOKUP($A385,cash,E$4,FALSE())</f>
        <v>2.02</v>
      </c>
      <c r="G385" s="73" t="n">
        <f aca="false">LN(D385/D384)</f>
        <v>0</v>
      </c>
      <c r="H385" s="73" t="n">
        <f aca="false">LN(E385/E384)</f>
        <v>0</v>
      </c>
      <c r="I385" s="73"/>
      <c r="J385" s="73"/>
    </row>
    <row r="386" customFormat="false" ht="12.75" hidden="false" customHeight="false" outlineLevel="0" collapsed="false">
      <c r="A386" s="56" t="n">
        <f aca="false">A385+1</f>
        <v>35616</v>
      </c>
      <c r="B386" s="28"/>
      <c r="C386" s="56"/>
      <c r="D386" s="28" t="n">
        <f aca="false">VLOOKUP($A386,cash,D$4,FALSE())</f>
        <v>1.885</v>
      </c>
      <c r="E386" s="28" t="n">
        <f aca="false">VLOOKUP($A386,cash,E$4,FALSE())</f>
        <v>2.02</v>
      </c>
      <c r="G386" s="73" t="n">
        <f aca="false">LN(D386/D385)</f>
        <v>0</v>
      </c>
      <c r="H386" s="73" t="n">
        <f aca="false">LN(E386/E385)</f>
        <v>0</v>
      </c>
      <c r="I386" s="73"/>
      <c r="J386" s="73"/>
    </row>
    <row r="387" customFormat="false" ht="12.75" hidden="false" customHeight="false" outlineLevel="0" collapsed="false">
      <c r="A387" s="56" t="n">
        <f aca="false">A386+1</f>
        <v>35617</v>
      </c>
      <c r="B387" s="28"/>
      <c r="C387" s="56"/>
      <c r="D387" s="28" t="n">
        <f aca="false">VLOOKUP($A387,cash,D$4,FALSE())</f>
        <v>1.885</v>
      </c>
      <c r="E387" s="28" t="n">
        <f aca="false">VLOOKUP($A387,cash,E$4,FALSE())</f>
        <v>2.02</v>
      </c>
      <c r="G387" s="73" t="n">
        <f aca="false">LN(D387/D386)</f>
        <v>0</v>
      </c>
      <c r="H387" s="73" t="n">
        <f aca="false">LN(E387/E386)</f>
        <v>0</v>
      </c>
      <c r="I387" s="73"/>
      <c r="J387" s="73"/>
    </row>
    <row r="388" customFormat="false" ht="12.75" hidden="false" customHeight="false" outlineLevel="0" collapsed="false">
      <c r="A388" s="56" t="n">
        <f aca="false">A387+1</f>
        <v>35618</v>
      </c>
      <c r="B388" s="28"/>
      <c r="C388" s="56"/>
      <c r="D388" s="28" t="n">
        <f aca="false">VLOOKUP($A388,cash,D$4,FALSE())</f>
        <v>2.01</v>
      </c>
      <c r="E388" s="28" t="n">
        <f aca="false">VLOOKUP($A388,cash,E$4,FALSE())</f>
        <v>2.17</v>
      </c>
      <c r="G388" s="73" t="n">
        <f aca="false">LN(D388/D387)</f>
        <v>0.0642069011710103</v>
      </c>
      <c r="H388" s="73" t="n">
        <f aca="false">LN(E388/E387)</f>
        <v>0.0716296561392549</v>
      </c>
      <c r="I388" s="73"/>
      <c r="J388" s="73"/>
    </row>
    <row r="389" customFormat="false" ht="12.75" hidden="false" customHeight="false" outlineLevel="0" collapsed="false">
      <c r="A389" s="56" t="n">
        <f aca="false">A388+1</f>
        <v>35619</v>
      </c>
      <c r="B389" s="28"/>
      <c r="C389" s="56"/>
      <c r="D389" s="28" t="n">
        <f aca="false">VLOOKUP($A389,cash,D$4,FALSE())</f>
        <v>2.015</v>
      </c>
      <c r="E389" s="28" t="n">
        <f aca="false">VLOOKUP($A389,cash,E$4,FALSE())</f>
        <v>2.195</v>
      </c>
      <c r="G389" s="73" t="n">
        <f aca="false">LN(D389/D388)</f>
        <v>0.00248447332766219</v>
      </c>
      <c r="H389" s="73" t="n">
        <f aca="false">LN(E389/E388)</f>
        <v>0.0114548789747664</v>
      </c>
      <c r="I389" s="73"/>
      <c r="J389" s="73"/>
    </row>
    <row r="390" customFormat="false" ht="12.75" hidden="false" customHeight="false" outlineLevel="0" collapsed="false">
      <c r="A390" s="56" t="n">
        <f aca="false">A389+1</f>
        <v>35620</v>
      </c>
      <c r="B390" s="28"/>
      <c r="C390" s="56"/>
      <c r="D390" s="28" t="n">
        <f aca="false">VLOOKUP($A390,cash,D$4,FALSE())</f>
        <v>2.04</v>
      </c>
      <c r="E390" s="28" t="n">
        <f aca="false">VLOOKUP($A390,cash,E$4,FALSE())</f>
        <v>2.225</v>
      </c>
      <c r="G390" s="73" t="n">
        <f aca="false">LN(D390/D389)</f>
        <v>0.0123306124574787</v>
      </c>
      <c r="H390" s="73" t="n">
        <f aca="false">LN(E390/E389)</f>
        <v>0.0135748690910691</v>
      </c>
      <c r="I390" s="73"/>
      <c r="J390" s="73"/>
    </row>
    <row r="391" customFormat="false" ht="12.75" hidden="false" customHeight="false" outlineLevel="0" collapsed="false">
      <c r="A391" s="56" t="n">
        <f aca="false">A390+1</f>
        <v>35621</v>
      </c>
      <c r="B391" s="28"/>
      <c r="C391" s="56"/>
      <c r="D391" s="28" t="n">
        <f aca="false">VLOOKUP($A391,cash,D$4,FALSE())</f>
        <v>2.04</v>
      </c>
      <c r="E391" s="28" t="n">
        <f aca="false">VLOOKUP($A391,cash,E$4,FALSE())</f>
        <v>2.24</v>
      </c>
      <c r="G391" s="73" t="n">
        <f aca="false">LN(D391/D390)</f>
        <v>0</v>
      </c>
      <c r="H391" s="73" t="n">
        <f aca="false">LN(E391/E390)</f>
        <v>0.00671895024874501</v>
      </c>
      <c r="I391" s="73"/>
      <c r="J391" s="73"/>
    </row>
    <row r="392" customFormat="false" ht="12.75" hidden="false" customHeight="false" outlineLevel="0" collapsed="false">
      <c r="A392" s="56" t="n">
        <f aca="false">A391+1</f>
        <v>35622</v>
      </c>
      <c r="B392" s="28"/>
      <c r="C392" s="56"/>
      <c r="D392" s="28" t="n">
        <f aca="false">VLOOKUP($A392,cash,D$4,FALSE())</f>
        <v>2.015</v>
      </c>
      <c r="E392" s="28" t="n">
        <f aca="false">VLOOKUP($A392,cash,E$4,FALSE())</f>
        <v>2.2</v>
      </c>
      <c r="G392" s="73" t="n">
        <f aca="false">LN(D392/D391)</f>
        <v>-0.0123306124574787</v>
      </c>
      <c r="H392" s="73" t="n">
        <f aca="false">LN(E392/E391)</f>
        <v>-0.0180185055026784</v>
      </c>
      <c r="I392" s="73"/>
      <c r="J392" s="73"/>
    </row>
    <row r="393" customFormat="false" ht="12.75" hidden="false" customHeight="false" outlineLevel="0" collapsed="false">
      <c r="A393" s="56" t="n">
        <f aca="false">A392+1</f>
        <v>35623</v>
      </c>
      <c r="B393" s="28"/>
      <c r="C393" s="56"/>
      <c r="D393" s="28" t="n">
        <f aca="false">VLOOKUP($A393,cash,D$4,FALSE())</f>
        <v>2.015</v>
      </c>
      <c r="E393" s="28" t="n">
        <f aca="false">VLOOKUP($A393,cash,E$4,FALSE())</f>
        <v>2.2</v>
      </c>
      <c r="G393" s="73" t="n">
        <f aca="false">LN(D393/D392)</f>
        <v>0</v>
      </c>
      <c r="H393" s="73" t="n">
        <f aca="false">LN(E393/E392)</f>
        <v>0</v>
      </c>
      <c r="I393" s="73"/>
      <c r="J393" s="73"/>
    </row>
    <row r="394" customFormat="false" ht="12.75" hidden="false" customHeight="false" outlineLevel="0" collapsed="false">
      <c r="A394" s="56" t="n">
        <f aca="false">A393+1</f>
        <v>35624</v>
      </c>
      <c r="B394" s="28"/>
      <c r="C394" s="56"/>
      <c r="D394" s="28" t="n">
        <f aca="false">VLOOKUP($A394,cash,D$4,FALSE())</f>
        <v>2.015</v>
      </c>
      <c r="E394" s="28" t="n">
        <f aca="false">VLOOKUP($A394,cash,E$4,FALSE())</f>
        <v>2.2</v>
      </c>
      <c r="G394" s="73" t="n">
        <f aca="false">LN(D394/D393)</f>
        <v>0</v>
      </c>
      <c r="H394" s="73" t="n">
        <f aca="false">LN(E394/E393)</f>
        <v>0</v>
      </c>
      <c r="I394" s="73"/>
      <c r="J394" s="73"/>
    </row>
    <row r="395" customFormat="false" ht="12.75" hidden="false" customHeight="false" outlineLevel="0" collapsed="false">
      <c r="A395" s="56" t="n">
        <f aca="false">A394+1</f>
        <v>35625</v>
      </c>
      <c r="B395" s="28"/>
      <c r="C395" s="56"/>
      <c r="D395" s="28" t="n">
        <f aca="false">VLOOKUP($A395,cash,D$4,FALSE())</f>
        <v>2.08</v>
      </c>
      <c r="E395" s="28" t="n">
        <f aca="false">VLOOKUP($A395,cash,E$4,FALSE())</f>
        <v>2.275</v>
      </c>
      <c r="G395" s="73" t="n">
        <f aca="false">LN(D395/D394)</f>
        <v>0.0317486983145803</v>
      </c>
      <c r="H395" s="73" t="n">
        <f aca="false">LN(E395/E394)</f>
        <v>0.0335226920386434</v>
      </c>
      <c r="I395" s="73"/>
      <c r="J395" s="73"/>
    </row>
    <row r="396" customFormat="false" ht="12.75" hidden="false" customHeight="false" outlineLevel="0" collapsed="false">
      <c r="A396" s="56" t="n">
        <f aca="false">A395+1</f>
        <v>35626</v>
      </c>
      <c r="B396" s="28"/>
      <c r="C396" s="56"/>
      <c r="D396" s="28" t="n">
        <f aca="false">VLOOKUP($A396,cash,D$4,FALSE())</f>
        <v>2.12</v>
      </c>
      <c r="E396" s="28" t="n">
        <f aca="false">VLOOKUP($A396,cash,E$4,FALSE())</f>
        <v>2.265</v>
      </c>
      <c r="G396" s="73" t="n">
        <f aca="false">LN(D396/D395)</f>
        <v>0.0190481949706944</v>
      </c>
      <c r="H396" s="73" t="n">
        <f aca="false">LN(E396/E395)</f>
        <v>-0.00440529346791627</v>
      </c>
      <c r="I396" s="73"/>
      <c r="J396" s="73"/>
    </row>
    <row r="397" customFormat="false" ht="12.75" hidden="false" customHeight="false" outlineLevel="0" collapsed="false">
      <c r="A397" s="56" t="n">
        <f aca="false">A396+1</f>
        <v>35627</v>
      </c>
      <c r="B397" s="28"/>
      <c r="C397" s="56"/>
      <c r="D397" s="28" t="n">
        <f aca="false">VLOOKUP($A397,cash,D$4,FALSE())</f>
        <v>2.14</v>
      </c>
      <c r="E397" s="28" t="n">
        <f aca="false">VLOOKUP($A397,cash,E$4,FALSE())</f>
        <v>2.28</v>
      </c>
      <c r="G397" s="73" t="n">
        <f aca="false">LN(D397/D396)</f>
        <v>0.00938974034983914</v>
      </c>
      <c r="H397" s="73" t="n">
        <f aca="false">LN(E397/E396)</f>
        <v>0.00660068403135187</v>
      </c>
      <c r="I397" s="73"/>
      <c r="J397" s="73"/>
    </row>
    <row r="398" customFormat="false" ht="12.75" hidden="false" customHeight="false" outlineLevel="0" collapsed="false">
      <c r="A398" s="56" t="n">
        <f aca="false">A397+1</f>
        <v>35628</v>
      </c>
      <c r="B398" s="28"/>
      <c r="C398" s="56"/>
      <c r="D398" s="28" t="n">
        <f aca="false">VLOOKUP($A398,cash,D$4,FALSE())</f>
        <v>2.195</v>
      </c>
      <c r="E398" s="28" t="n">
        <f aca="false">VLOOKUP($A398,cash,E$4,FALSE())</f>
        <v>2.29</v>
      </c>
      <c r="G398" s="73" t="n">
        <f aca="false">LN(D398/D397)</f>
        <v>0.0253762174933745</v>
      </c>
      <c r="H398" s="73" t="n">
        <f aca="false">LN(E398/E397)</f>
        <v>0.004376374599799</v>
      </c>
      <c r="I398" s="73"/>
      <c r="J398" s="73"/>
    </row>
    <row r="399" customFormat="false" ht="12.75" hidden="false" customHeight="false" outlineLevel="0" collapsed="false">
      <c r="A399" s="56" t="n">
        <f aca="false">A398+1</f>
        <v>35629</v>
      </c>
      <c r="B399" s="28"/>
      <c r="C399" s="56"/>
      <c r="D399" s="28" t="n">
        <f aca="false">VLOOKUP($A399,cash,D$4,FALSE())</f>
        <v>2.085</v>
      </c>
      <c r="E399" s="28" t="n">
        <f aca="false">VLOOKUP($A399,cash,E$4,FALSE())</f>
        <v>2.23</v>
      </c>
      <c r="G399" s="73" t="n">
        <f aca="false">LN(D399/D398)</f>
        <v>-0.0514131912763699</v>
      </c>
      <c r="H399" s="73" t="n">
        <f aca="false">LN(E399/E398)</f>
        <v>-0.026550232094121</v>
      </c>
      <c r="I399" s="73"/>
      <c r="J399" s="73"/>
    </row>
    <row r="400" customFormat="false" ht="12.75" hidden="false" customHeight="false" outlineLevel="0" collapsed="false">
      <c r="A400" s="56" t="n">
        <f aca="false">A399+1</f>
        <v>35630</v>
      </c>
      <c r="B400" s="28"/>
      <c r="C400" s="56"/>
      <c r="D400" s="28" t="n">
        <f aca="false">VLOOKUP($A400,cash,D$4,FALSE())</f>
        <v>2.085</v>
      </c>
      <c r="E400" s="28" t="n">
        <f aca="false">VLOOKUP($A400,cash,E$4,FALSE())</f>
        <v>2.23</v>
      </c>
      <c r="G400" s="73" t="n">
        <f aca="false">LN(D400/D399)</f>
        <v>0</v>
      </c>
      <c r="H400" s="73" t="n">
        <f aca="false">LN(E400/E399)</f>
        <v>0</v>
      </c>
      <c r="I400" s="73"/>
      <c r="J400" s="73"/>
    </row>
    <row r="401" customFormat="false" ht="12.75" hidden="false" customHeight="false" outlineLevel="0" collapsed="false">
      <c r="A401" s="56" t="n">
        <f aca="false">A400+1</f>
        <v>35631</v>
      </c>
      <c r="B401" s="28"/>
      <c r="C401" s="56"/>
      <c r="D401" s="28" t="n">
        <f aca="false">VLOOKUP($A401,cash,D$4,FALSE())</f>
        <v>2.085</v>
      </c>
      <c r="E401" s="28" t="n">
        <f aca="false">VLOOKUP($A401,cash,E$4,FALSE())</f>
        <v>2.23</v>
      </c>
      <c r="G401" s="73" t="n">
        <f aca="false">LN(D401/D400)</f>
        <v>0</v>
      </c>
      <c r="H401" s="73" t="n">
        <f aca="false">LN(E401/E400)</f>
        <v>0</v>
      </c>
      <c r="I401" s="73"/>
      <c r="J401" s="73"/>
    </row>
    <row r="402" customFormat="false" ht="12.75" hidden="false" customHeight="false" outlineLevel="0" collapsed="false">
      <c r="A402" s="56" t="n">
        <f aca="false">A401+1</f>
        <v>35632</v>
      </c>
      <c r="B402" s="28"/>
      <c r="C402" s="56"/>
      <c r="D402" s="28" t="n">
        <f aca="false">VLOOKUP($A402,cash,D$4,FALSE())</f>
        <v>2.05</v>
      </c>
      <c r="E402" s="28" t="n">
        <f aca="false">VLOOKUP($A402,cash,E$4,FALSE())</f>
        <v>2.17</v>
      </c>
      <c r="G402" s="73" t="n">
        <f aca="false">LN(D402/D401)</f>
        <v>-0.0169290621004481</v>
      </c>
      <c r="H402" s="73" t="n">
        <f aca="false">LN(E402/E401)</f>
        <v>-0.0272744179196593</v>
      </c>
      <c r="I402" s="73"/>
      <c r="J402" s="73"/>
    </row>
    <row r="403" customFormat="false" ht="12.75" hidden="false" customHeight="false" outlineLevel="0" collapsed="false">
      <c r="A403" s="56" t="n">
        <f aca="false">A402+1</f>
        <v>35633</v>
      </c>
      <c r="B403" s="28"/>
      <c r="C403" s="56"/>
      <c r="D403" s="28" t="n">
        <f aca="false">VLOOKUP($A403,cash,D$4,FALSE())</f>
        <v>2.045</v>
      </c>
      <c r="E403" s="28" t="n">
        <f aca="false">VLOOKUP($A403,cash,E$4,FALSE())</f>
        <v>2.21</v>
      </c>
      <c r="G403" s="73" t="n">
        <f aca="false">LN(D403/D402)</f>
        <v>-0.00244200365555174</v>
      </c>
      <c r="H403" s="73" t="n">
        <f aca="false">LN(E403/E402)</f>
        <v>0.0182653479772932</v>
      </c>
      <c r="I403" s="73"/>
      <c r="J403" s="73"/>
    </row>
    <row r="404" customFormat="false" ht="12.75" hidden="false" customHeight="false" outlineLevel="0" collapsed="false">
      <c r="A404" s="56" t="n">
        <f aca="false">A403+1</f>
        <v>35634</v>
      </c>
      <c r="B404" s="28"/>
      <c r="C404" s="56"/>
      <c r="D404" s="28" t="n">
        <f aca="false">VLOOKUP($A404,cash,D$4,FALSE())</f>
        <v>2.105</v>
      </c>
      <c r="E404" s="28" t="n">
        <f aca="false">VLOOKUP($A404,cash,E$4,FALSE())</f>
        <v>2.285</v>
      </c>
      <c r="G404" s="73" t="n">
        <f aca="false">LN(D404/D403)</f>
        <v>0.0289176776395798</v>
      </c>
      <c r="H404" s="73" t="n">
        <f aca="false">LN(E404/E403)</f>
        <v>0.0333735088165067</v>
      </c>
      <c r="I404" s="73"/>
      <c r="J404" s="73"/>
    </row>
    <row r="405" customFormat="false" ht="12.75" hidden="false" customHeight="false" outlineLevel="0" collapsed="false">
      <c r="A405" s="56" t="n">
        <f aca="false">A404+1</f>
        <v>35635</v>
      </c>
      <c r="B405" s="28"/>
      <c r="C405" s="56"/>
      <c r="D405" s="28" t="n">
        <f aca="false">VLOOKUP($A405,cash,D$4,FALSE())</f>
        <v>2.195</v>
      </c>
      <c r="E405" s="28" t="n">
        <f aca="false">VLOOKUP($A405,cash,E$4,FALSE())</f>
        <v>2.31</v>
      </c>
      <c r="G405" s="73" t="n">
        <f aca="false">LN(D405/D404)</f>
        <v>0.0418665793927899</v>
      </c>
      <c r="H405" s="73" t="n">
        <f aca="false">LN(E405/E404)</f>
        <v>0.0108815001875342</v>
      </c>
      <c r="I405" s="73"/>
      <c r="J405" s="73"/>
    </row>
    <row r="406" customFormat="false" ht="12.75" hidden="false" customHeight="false" outlineLevel="0" collapsed="false">
      <c r="A406" s="56" t="n">
        <f aca="false">A405+1</f>
        <v>35636</v>
      </c>
      <c r="B406" s="28"/>
      <c r="C406" s="56"/>
      <c r="D406" s="28" t="n">
        <f aca="false">VLOOKUP($A406,cash,D$4,FALSE())</f>
        <v>2.125</v>
      </c>
      <c r="E406" s="28" t="n">
        <f aca="false">VLOOKUP($A406,cash,E$4,FALSE())</f>
        <v>2.24</v>
      </c>
      <c r="G406" s="73" t="n">
        <f aca="false">LN(D406/D405)</f>
        <v>-0.0324102441507545</v>
      </c>
      <c r="H406" s="73" t="n">
        <f aca="false">LN(E406/E405)</f>
        <v>-0.0307716586667537</v>
      </c>
      <c r="I406" s="73"/>
      <c r="J406" s="73"/>
    </row>
    <row r="407" customFormat="false" ht="12.75" hidden="false" customHeight="false" outlineLevel="0" collapsed="false">
      <c r="A407" s="56" t="n">
        <f aca="false">A406+1</f>
        <v>35637</v>
      </c>
      <c r="B407" s="28"/>
      <c r="C407" s="56"/>
      <c r="D407" s="28" t="n">
        <f aca="false">VLOOKUP($A407,cash,D$4,FALSE())</f>
        <v>2.125</v>
      </c>
      <c r="E407" s="28" t="n">
        <f aca="false">VLOOKUP($A407,cash,E$4,FALSE())</f>
        <v>2.24</v>
      </c>
      <c r="G407" s="73" t="n">
        <f aca="false">LN(D407/D406)</f>
        <v>0</v>
      </c>
      <c r="H407" s="73" t="n">
        <f aca="false">LN(E407/E406)</f>
        <v>0</v>
      </c>
      <c r="I407" s="73"/>
      <c r="J407" s="73"/>
    </row>
    <row r="408" customFormat="false" ht="12.75" hidden="false" customHeight="false" outlineLevel="0" collapsed="false">
      <c r="A408" s="56" t="n">
        <f aca="false">A407+1</f>
        <v>35638</v>
      </c>
      <c r="B408" s="28"/>
      <c r="C408" s="56"/>
      <c r="D408" s="28" t="n">
        <f aca="false">VLOOKUP($A408,cash,D$4,FALSE())</f>
        <v>2.125</v>
      </c>
      <c r="E408" s="28" t="n">
        <f aca="false">VLOOKUP($A408,cash,E$4,FALSE())</f>
        <v>2.24</v>
      </c>
      <c r="G408" s="73" t="n">
        <f aca="false">LN(D408/D407)</f>
        <v>0</v>
      </c>
      <c r="H408" s="73" t="n">
        <f aca="false">LN(E408/E407)</f>
        <v>0</v>
      </c>
      <c r="I408" s="73"/>
      <c r="J408" s="73"/>
    </row>
    <row r="409" customFormat="false" ht="12.75" hidden="false" customHeight="false" outlineLevel="0" collapsed="false">
      <c r="A409" s="56" t="n">
        <f aca="false">A408+1</f>
        <v>35639</v>
      </c>
      <c r="B409" s="28"/>
      <c r="C409" s="56"/>
      <c r="D409" s="28" t="n">
        <f aca="false">VLOOKUP($A409,cash,D$4,FALSE())</f>
        <v>2.12</v>
      </c>
      <c r="E409" s="28" t="n">
        <f aca="false">VLOOKUP($A409,cash,E$4,FALSE())</f>
        <v>2.27</v>
      </c>
      <c r="G409" s="73" t="n">
        <f aca="false">LN(D409/D408)</f>
        <v>-0.00235571369245904</v>
      </c>
      <c r="H409" s="73" t="n">
        <f aca="false">LN(E409/E408)</f>
        <v>0.0133039656263627</v>
      </c>
      <c r="I409" s="73"/>
      <c r="J409" s="73"/>
    </row>
    <row r="410" customFormat="false" ht="12.75" hidden="false" customHeight="false" outlineLevel="0" collapsed="false">
      <c r="A410" s="56" t="n">
        <f aca="false">A409+1</f>
        <v>35640</v>
      </c>
      <c r="B410" s="28"/>
      <c r="C410" s="56"/>
      <c r="D410" s="28" t="n">
        <f aca="false">VLOOKUP($A410,cash,D$4,FALSE())</f>
        <v>2.14</v>
      </c>
      <c r="E410" s="28" t="n">
        <f aca="false">VLOOKUP($A410,cash,E$4,FALSE())</f>
        <v>2.215</v>
      </c>
      <c r="G410" s="73" t="n">
        <f aca="false">LN(D410/D409)</f>
        <v>0.00938974034983914</v>
      </c>
      <c r="H410" s="73" t="n">
        <f aca="false">LN(E410/E409)</f>
        <v>-0.0245274279962124</v>
      </c>
      <c r="I410" s="73"/>
      <c r="J410" s="73"/>
    </row>
    <row r="411" customFormat="false" ht="12.75" hidden="false" customHeight="false" outlineLevel="0" collapsed="false">
      <c r="A411" s="56" t="n">
        <f aca="false">A410+1</f>
        <v>35641</v>
      </c>
      <c r="B411" s="28"/>
      <c r="C411" s="56"/>
      <c r="D411" s="28" t="n">
        <f aca="false">VLOOKUP($A411,cash,D$4,FALSE())</f>
        <v>2.15</v>
      </c>
      <c r="E411" s="28" t="n">
        <f aca="false">VLOOKUP($A411,cash,E$4,FALSE())</f>
        <v>2.26</v>
      </c>
      <c r="G411" s="73" t="n">
        <f aca="false">LN(D411/D410)</f>
        <v>0.00466201310581115</v>
      </c>
      <c r="H411" s="73" t="n">
        <f aca="false">LN(E411/E410)</f>
        <v>0.0201124097870955</v>
      </c>
      <c r="I411" s="73"/>
      <c r="J411" s="73"/>
    </row>
    <row r="412" customFormat="false" ht="12.75" hidden="false" customHeight="false" outlineLevel="0" collapsed="false">
      <c r="A412" s="56" t="n">
        <f aca="false">A411+1</f>
        <v>35642</v>
      </c>
      <c r="B412" s="28"/>
      <c r="C412" s="56"/>
      <c r="D412" s="28" t="n">
        <f aca="false">VLOOKUP($A412,cash,D$4,FALSE())</f>
        <v>2.095</v>
      </c>
      <c r="E412" s="28" t="n">
        <f aca="false">VLOOKUP($A412,cash,E$4,FALSE())</f>
        <v>2.24</v>
      </c>
      <c r="G412" s="73" t="n">
        <f aca="false">LN(D412/D411)</f>
        <v>-0.0259142887654702</v>
      </c>
      <c r="H412" s="73" t="n">
        <f aca="false">LN(E412/E411)</f>
        <v>-0.00888894741724582</v>
      </c>
      <c r="I412" s="73"/>
      <c r="J412" s="73"/>
    </row>
    <row r="413" customFormat="false" ht="12.75" hidden="false" customHeight="false" outlineLevel="0" collapsed="false">
      <c r="A413" s="56"/>
      <c r="B413" s="28"/>
      <c r="C413" s="56"/>
      <c r="D413" s="28"/>
      <c r="E413" s="28"/>
    </row>
    <row r="414" customFormat="false" ht="12.75" hidden="false" customHeight="false" outlineLevel="0" collapsed="false">
      <c r="A414" s="56"/>
      <c r="B414" s="28"/>
      <c r="C414" s="56"/>
      <c r="D414" s="28"/>
      <c r="E414" s="28"/>
    </row>
    <row r="415" customFormat="false" ht="12.75" hidden="false" customHeight="false" outlineLevel="0" collapsed="false">
      <c r="A415" s="56"/>
      <c r="B415" s="28"/>
      <c r="C415" s="56"/>
      <c r="D415" s="28"/>
      <c r="E415" s="28"/>
    </row>
    <row r="416" customFormat="false" ht="12.75" hidden="false" customHeight="false" outlineLevel="0" collapsed="false">
      <c r="A416" s="56"/>
      <c r="B416" s="28"/>
      <c r="C416" s="56" t="n">
        <v>35643</v>
      </c>
      <c r="G416" s="73" t="n">
        <f aca="false">STDEV(G418:G447)*$B$1</f>
        <v>0.707184399119861</v>
      </c>
      <c r="H416" s="73" t="n">
        <f aca="false">STDEV(H418:H447)*$B$1</f>
        <v>0.606777319787034</v>
      </c>
      <c r="I416" s="73" t="n">
        <f aca="false">CORREL(D417:D447,E417:E447)</f>
        <v>0.95596205868599</v>
      </c>
      <c r="J416" s="73" t="n">
        <f aca="false">IF(ISNUMBER(I416),I416,1.1)</f>
        <v>0.95596205868599</v>
      </c>
      <c r="K416" s="75" t="n">
        <f aca="false">MAX(D417:D448)</f>
        <v>2.53</v>
      </c>
      <c r="L416" s="75" t="n">
        <f aca="false">MAX(E417:E448)</f>
        <v>2.69</v>
      </c>
    </row>
    <row r="417" customFormat="false" ht="12.75" hidden="false" customHeight="false" outlineLevel="0" collapsed="false">
      <c r="A417" s="56" t="n">
        <f aca="false">C416</f>
        <v>35643</v>
      </c>
      <c r="B417" s="28"/>
      <c r="C417" s="56"/>
      <c r="D417" s="28" t="n">
        <f aca="false">VLOOKUP($A417,cash,D$4,FALSE())</f>
        <v>2.05</v>
      </c>
      <c r="E417" s="28" t="n">
        <f aca="false">VLOOKUP($A417,cash,E$4,FALSE())</f>
        <v>2.175</v>
      </c>
      <c r="G417" s="73"/>
      <c r="H417" s="73"/>
      <c r="I417" s="73"/>
      <c r="K417" s="75" t="n">
        <f aca="false">MIN(D417:D448)</f>
        <v>2.05</v>
      </c>
      <c r="L417" s="75" t="n">
        <f aca="false">MIN(E417:E448)</f>
        <v>2.175</v>
      </c>
    </row>
    <row r="418" customFormat="false" ht="12.75" hidden="false" customHeight="false" outlineLevel="0" collapsed="false">
      <c r="A418" s="56" t="n">
        <f aca="false">A417+1</f>
        <v>35644</v>
      </c>
      <c r="B418" s="28"/>
      <c r="C418" s="56"/>
      <c r="D418" s="28" t="n">
        <f aca="false">VLOOKUP($A418,cash,D$4,FALSE())</f>
        <v>2.05</v>
      </c>
      <c r="E418" s="28" t="n">
        <f aca="false">VLOOKUP($A418,cash,E$4,FALSE())</f>
        <v>2.175</v>
      </c>
      <c r="G418" s="73" t="n">
        <f aca="false">LN(D418/D417)</f>
        <v>0</v>
      </c>
      <c r="H418" s="73" t="n">
        <f aca="false">LN(E418/E417)</f>
        <v>0</v>
      </c>
      <c r="I418" s="73"/>
      <c r="J418" s="73"/>
    </row>
    <row r="419" customFormat="false" ht="12.75" hidden="false" customHeight="false" outlineLevel="0" collapsed="false">
      <c r="A419" s="56" t="n">
        <f aca="false">A418+1</f>
        <v>35645</v>
      </c>
      <c r="B419" s="28"/>
      <c r="C419" s="56"/>
      <c r="D419" s="28" t="n">
        <f aca="false">VLOOKUP($A419,cash,D$4,FALSE())</f>
        <v>2.05</v>
      </c>
      <c r="E419" s="28" t="n">
        <f aca="false">VLOOKUP($A419,cash,E$4,FALSE())</f>
        <v>2.175</v>
      </c>
      <c r="G419" s="73" t="n">
        <f aca="false">LN(D419/D418)</f>
        <v>0</v>
      </c>
      <c r="H419" s="73" t="n">
        <f aca="false">LN(E419/E418)</f>
        <v>0</v>
      </c>
      <c r="I419" s="73"/>
      <c r="J419" s="73"/>
    </row>
    <row r="420" customFormat="false" ht="12.75" hidden="false" customHeight="false" outlineLevel="0" collapsed="false">
      <c r="A420" s="56" t="n">
        <f aca="false">A419+1</f>
        <v>35646</v>
      </c>
      <c r="B420" s="28"/>
      <c r="C420" s="56"/>
      <c r="D420" s="28" t="n">
        <f aca="false">VLOOKUP($A420,cash,D$4,FALSE())</f>
        <v>2.145</v>
      </c>
      <c r="E420" s="28" t="n">
        <f aca="false">VLOOKUP($A420,cash,E$4,FALSE())</f>
        <v>2.32</v>
      </c>
      <c r="G420" s="73" t="n">
        <f aca="false">LN(D420/D419)</f>
        <v>0.0452997592296635</v>
      </c>
      <c r="H420" s="73" t="n">
        <f aca="false">LN(E420/E419)</f>
        <v>0.0645385211375712</v>
      </c>
      <c r="I420" s="73"/>
      <c r="J420" s="73"/>
    </row>
    <row r="421" customFormat="false" ht="12.75" hidden="false" customHeight="false" outlineLevel="0" collapsed="false">
      <c r="A421" s="56" t="n">
        <f aca="false">A420+1</f>
        <v>35647</v>
      </c>
      <c r="B421" s="28"/>
      <c r="C421" s="56"/>
      <c r="D421" s="28" t="n">
        <f aca="false">VLOOKUP($A421,cash,D$4,FALSE())</f>
        <v>2.245</v>
      </c>
      <c r="E421" s="28" t="n">
        <f aca="false">VLOOKUP($A421,cash,E$4,FALSE())</f>
        <v>2.425</v>
      </c>
      <c r="G421" s="73" t="n">
        <f aca="false">LN(D421/D420)</f>
        <v>0.0455659688142373</v>
      </c>
      <c r="H421" s="73" t="n">
        <f aca="false">LN(E421/E420)</f>
        <v>0.044264338711228</v>
      </c>
      <c r="I421" s="73"/>
      <c r="J421" s="73"/>
    </row>
    <row r="422" customFormat="false" ht="12.75" hidden="false" customHeight="false" outlineLevel="0" collapsed="false">
      <c r="A422" s="56" t="n">
        <f aca="false">A421+1</f>
        <v>35648</v>
      </c>
      <c r="B422" s="28"/>
      <c r="C422" s="56"/>
      <c r="D422" s="28" t="n">
        <f aca="false">VLOOKUP($A422,cash,D$4,FALSE())</f>
        <v>2.35</v>
      </c>
      <c r="E422" s="28" t="n">
        <f aca="false">VLOOKUP($A422,cash,E$4,FALSE())</f>
        <v>2.455</v>
      </c>
      <c r="G422" s="73" t="n">
        <f aca="false">LN(D422/D421)</f>
        <v>0.04570980696185</v>
      </c>
      <c r="H422" s="73" t="n">
        <f aca="false">LN(E422/E421)</f>
        <v>0.0122952368570376</v>
      </c>
      <c r="I422" s="73"/>
      <c r="J422" s="73"/>
    </row>
    <row r="423" customFormat="false" ht="12.75" hidden="false" customHeight="false" outlineLevel="0" collapsed="false">
      <c r="A423" s="56" t="n">
        <f aca="false">A422+1</f>
        <v>35649</v>
      </c>
      <c r="B423" s="28"/>
      <c r="C423" s="56"/>
      <c r="D423" s="28" t="n">
        <f aca="false">VLOOKUP($A423,cash,D$4,FALSE())</f>
        <v>2.46</v>
      </c>
      <c r="E423" s="28" t="n">
        <f aca="false">VLOOKUP($A423,cash,E$4,FALSE())</f>
        <v>2.605</v>
      </c>
      <c r="G423" s="73" t="n">
        <f aca="false">LN(D423/D422)</f>
        <v>0.0457460217882038</v>
      </c>
      <c r="H423" s="73" t="n">
        <f aca="false">LN(E423/E422)</f>
        <v>0.0593059139588462</v>
      </c>
      <c r="I423" s="73"/>
      <c r="J423" s="73"/>
    </row>
    <row r="424" customFormat="false" ht="12.75" hidden="false" customHeight="false" outlineLevel="0" collapsed="false">
      <c r="A424" s="56" t="n">
        <f aca="false">A423+1</f>
        <v>35650</v>
      </c>
      <c r="B424" s="28"/>
      <c r="C424" s="56"/>
      <c r="D424" s="28" t="n">
        <f aca="false">VLOOKUP($A424,cash,D$4,FALSE())</f>
        <v>2.215</v>
      </c>
      <c r="E424" s="28" t="n">
        <f aca="false">VLOOKUP($A424,cash,E$4,FALSE())</f>
        <v>2.415</v>
      </c>
      <c r="G424" s="73" t="n">
        <f aca="false">LN(D424/D423)</f>
        <v>-0.104908946447173</v>
      </c>
      <c r="H424" s="73" t="n">
        <f aca="false">LN(E424/E423)</f>
        <v>-0.0757333881007943</v>
      </c>
      <c r="I424" s="73"/>
      <c r="J424" s="73"/>
    </row>
    <row r="425" customFormat="false" ht="12.75" hidden="false" customHeight="false" outlineLevel="0" collapsed="false">
      <c r="A425" s="56" t="n">
        <f aca="false">A424+1</f>
        <v>35651</v>
      </c>
      <c r="B425" s="28"/>
      <c r="C425" s="56"/>
      <c r="D425" s="28" t="n">
        <f aca="false">VLOOKUP($A425,cash,D$4,FALSE())</f>
        <v>2.215</v>
      </c>
      <c r="E425" s="28" t="n">
        <f aca="false">VLOOKUP($A425,cash,E$4,FALSE())</f>
        <v>2.415</v>
      </c>
      <c r="G425" s="73" t="n">
        <f aca="false">LN(D425/D424)</f>
        <v>0</v>
      </c>
      <c r="H425" s="73" t="n">
        <f aca="false">LN(E425/E424)</f>
        <v>0</v>
      </c>
      <c r="I425" s="73"/>
      <c r="J425" s="73"/>
    </row>
    <row r="426" customFormat="false" ht="12.75" hidden="false" customHeight="false" outlineLevel="0" collapsed="false">
      <c r="A426" s="56" t="n">
        <f aca="false">A425+1</f>
        <v>35652</v>
      </c>
      <c r="B426" s="28"/>
      <c r="C426" s="56"/>
      <c r="D426" s="28" t="n">
        <f aca="false">VLOOKUP($A426,cash,D$4,FALSE())</f>
        <v>2.215</v>
      </c>
      <c r="E426" s="28" t="n">
        <f aca="false">VLOOKUP($A426,cash,E$4,FALSE())</f>
        <v>2.415</v>
      </c>
      <c r="G426" s="73" t="n">
        <f aca="false">LN(D426/D425)</f>
        <v>0</v>
      </c>
      <c r="H426" s="73" t="n">
        <f aca="false">LN(E426/E425)</f>
        <v>0</v>
      </c>
      <c r="I426" s="73"/>
      <c r="J426" s="73"/>
    </row>
    <row r="427" customFormat="false" ht="12.75" hidden="false" customHeight="false" outlineLevel="0" collapsed="false">
      <c r="A427" s="56" t="n">
        <f aca="false">A426+1</f>
        <v>35653</v>
      </c>
      <c r="B427" s="28"/>
      <c r="C427" s="56"/>
      <c r="D427" s="28" t="n">
        <f aca="false">VLOOKUP($A427,cash,D$4,FALSE())</f>
        <v>2.45</v>
      </c>
      <c r="E427" s="28" t="n">
        <f aca="false">VLOOKUP($A427,cash,E$4,FALSE())</f>
        <v>2.555</v>
      </c>
      <c r="G427" s="73" t="n">
        <f aca="false">LN(D427/D426)</f>
        <v>0.100835621059537</v>
      </c>
      <c r="H427" s="73" t="n">
        <f aca="false">LN(E427/E426)</f>
        <v>0.0563529365511318</v>
      </c>
      <c r="I427" s="73"/>
      <c r="J427" s="73"/>
    </row>
    <row r="428" customFormat="false" ht="12.75" hidden="false" customHeight="false" outlineLevel="0" collapsed="false">
      <c r="A428" s="56" t="n">
        <f aca="false">A427+1</f>
        <v>35654</v>
      </c>
      <c r="B428" s="28"/>
      <c r="C428" s="56"/>
      <c r="D428" s="28" t="n">
        <f aca="false">VLOOKUP($A428,cash,D$4,FALSE())</f>
        <v>2.48</v>
      </c>
      <c r="E428" s="28" t="n">
        <f aca="false">VLOOKUP($A428,cash,E$4,FALSE())</f>
        <v>2.555</v>
      </c>
      <c r="G428" s="73" t="n">
        <f aca="false">LN(D428/D427)</f>
        <v>0.0121705356202551</v>
      </c>
      <c r="H428" s="73" t="n">
        <f aca="false">LN(E428/E427)</f>
        <v>0</v>
      </c>
      <c r="I428" s="73"/>
      <c r="J428" s="73"/>
    </row>
    <row r="429" customFormat="false" ht="12.75" hidden="false" customHeight="false" outlineLevel="0" collapsed="false">
      <c r="A429" s="56" t="n">
        <f aca="false">A428+1</f>
        <v>35655</v>
      </c>
      <c r="B429" s="28"/>
      <c r="C429" s="56"/>
      <c r="D429" s="28" t="n">
        <f aca="false">VLOOKUP($A429,cash,D$4,FALSE())</f>
        <v>2.34</v>
      </c>
      <c r="E429" s="28" t="n">
        <f aca="false">VLOOKUP($A429,cash,E$4,FALSE())</f>
        <v>2.425</v>
      </c>
      <c r="G429" s="73" t="n">
        <f aca="false">LN(D429/D428)</f>
        <v>-0.0581076308072808</v>
      </c>
      <c r="H429" s="73" t="n">
        <f aca="false">LN(E429/E428)</f>
        <v>-0.0522206992662214</v>
      </c>
      <c r="I429" s="73"/>
      <c r="J429" s="73"/>
    </row>
    <row r="430" customFormat="false" ht="12.75" hidden="false" customHeight="false" outlineLevel="0" collapsed="false">
      <c r="A430" s="56" t="n">
        <f aca="false">A429+1</f>
        <v>35656</v>
      </c>
      <c r="B430" s="28"/>
      <c r="C430" s="56"/>
      <c r="D430" s="28" t="n">
        <f aca="false">VLOOKUP($A430,cash,D$4,FALSE())</f>
        <v>2.44</v>
      </c>
      <c r="E430" s="28" t="n">
        <f aca="false">VLOOKUP($A430,cash,E$4,FALSE())</f>
        <v>2.55</v>
      </c>
      <c r="G430" s="73" t="n">
        <f aca="false">LN(D430/D429)</f>
        <v>0.0418471099355005</v>
      </c>
      <c r="H430" s="73" t="n">
        <f aca="false">LN(E430/E429)</f>
        <v>0.0502618347808883</v>
      </c>
      <c r="I430" s="73"/>
      <c r="J430" s="73"/>
    </row>
    <row r="431" customFormat="false" ht="12.75" hidden="false" customHeight="false" outlineLevel="0" collapsed="false">
      <c r="A431" s="56" t="n">
        <f aca="false">A430+1</f>
        <v>35657</v>
      </c>
      <c r="B431" s="28"/>
      <c r="C431" s="56"/>
      <c r="D431" s="28" t="n">
        <f aca="false">VLOOKUP($A431,cash,D$4,FALSE())</f>
        <v>2.365</v>
      </c>
      <c r="E431" s="28" t="n">
        <f aca="false">VLOOKUP($A431,cash,E$4,FALSE())</f>
        <v>2.45</v>
      </c>
      <c r="G431" s="73" t="n">
        <f aca="false">LN(D431/D430)</f>
        <v>-0.031220017361214</v>
      </c>
      <c r="H431" s="73" t="n">
        <f aca="false">LN(E431/E430)</f>
        <v>-0.040005334613699</v>
      </c>
      <c r="I431" s="73"/>
      <c r="J431" s="73"/>
    </row>
    <row r="432" customFormat="false" ht="12.75" hidden="false" customHeight="false" outlineLevel="0" collapsed="false">
      <c r="A432" s="56" t="n">
        <f aca="false">A431+1</f>
        <v>35658</v>
      </c>
      <c r="B432" s="28"/>
      <c r="C432" s="56"/>
      <c r="D432" s="28" t="n">
        <f aca="false">VLOOKUP($A432,cash,D$4,FALSE())</f>
        <v>2.365</v>
      </c>
      <c r="E432" s="28" t="n">
        <f aca="false">VLOOKUP($A432,cash,E$4,FALSE())</f>
        <v>2.45</v>
      </c>
      <c r="G432" s="73" t="n">
        <f aca="false">LN(D432/D431)</f>
        <v>0</v>
      </c>
      <c r="H432" s="73" t="n">
        <f aca="false">LN(E432/E431)</f>
        <v>0</v>
      </c>
      <c r="I432" s="73"/>
      <c r="J432" s="73"/>
    </row>
    <row r="433" customFormat="false" ht="12.75" hidden="false" customHeight="false" outlineLevel="0" collapsed="false">
      <c r="A433" s="56" t="n">
        <f aca="false">A432+1</f>
        <v>35659</v>
      </c>
      <c r="B433" s="28"/>
      <c r="C433" s="56"/>
      <c r="D433" s="28" t="n">
        <f aca="false">VLOOKUP($A433,cash,D$4,FALSE())</f>
        <v>2.365</v>
      </c>
      <c r="E433" s="28" t="n">
        <f aca="false">VLOOKUP($A433,cash,E$4,FALSE())</f>
        <v>2.45</v>
      </c>
      <c r="G433" s="73" t="n">
        <f aca="false">LN(D433/D432)</f>
        <v>0</v>
      </c>
      <c r="H433" s="73" t="n">
        <f aca="false">LN(E433/E432)</f>
        <v>0</v>
      </c>
      <c r="I433" s="73"/>
      <c r="J433" s="73"/>
    </row>
    <row r="434" customFormat="false" ht="12.75" hidden="false" customHeight="false" outlineLevel="0" collapsed="false">
      <c r="A434" s="56" t="n">
        <f aca="false">A433+1</f>
        <v>35660</v>
      </c>
      <c r="B434" s="28"/>
      <c r="C434" s="56"/>
      <c r="D434" s="28" t="n">
        <f aca="false">VLOOKUP($A434,cash,D$4,FALSE())</f>
        <v>2.43</v>
      </c>
      <c r="E434" s="28" t="n">
        <f aca="false">VLOOKUP($A434,cash,E$4,FALSE())</f>
        <v>2.525</v>
      </c>
      <c r="G434" s="73" t="n">
        <f aca="false">LN(D434/D433)</f>
        <v>0.0271132354085607</v>
      </c>
      <c r="H434" s="73" t="n">
        <f aca="false">LN(E434/E433)</f>
        <v>0.0301530381706875</v>
      </c>
      <c r="I434" s="73"/>
      <c r="J434" s="73"/>
    </row>
    <row r="435" customFormat="false" ht="12.75" hidden="false" customHeight="false" outlineLevel="0" collapsed="false">
      <c r="A435" s="56" t="n">
        <f aca="false">A434+1</f>
        <v>35661</v>
      </c>
      <c r="B435" s="28"/>
      <c r="C435" s="56"/>
      <c r="D435" s="28" t="n">
        <f aca="false">VLOOKUP($A435,cash,D$4,FALSE())</f>
        <v>2.47</v>
      </c>
      <c r="E435" s="28" t="n">
        <f aca="false">VLOOKUP($A435,cash,E$4,FALSE())</f>
        <v>2.515</v>
      </c>
      <c r="G435" s="73" t="n">
        <f aca="false">LN(D435/D434)</f>
        <v>0.0163268932874287</v>
      </c>
      <c r="H435" s="73" t="n">
        <f aca="false">LN(E435/E434)</f>
        <v>-0.00396825917562051</v>
      </c>
      <c r="I435" s="73"/>
      <c r="J435" s="73"/>
    </row>
    <row r="436" customFormat="false" ht="12.75" hidden="false" customHeight="false" outlineLevel="0" collapsed="false">
      <c r="A436" s="56" t="n">
        <f aca="false">A435+1</f>
        <v>35662</v>
      </c>
      <c r="B436" s="28"/>
      <c r="C436" s="56"/>
      <c r="D436" s="28" t="n">
        <f aca="false">VLOOKUP($A436,cash,D$4,FALSE())</f>
        <v>2.495</v>
      </c>
      <c r="E436" s="28" t="n">
        <f aca="false">VLOOKUP($A436,cash,E$4,FALSE())</f>
        <v>2.635</v>
      </c>
      <c r="G436" s="73" t="n">
        <f aca="false">LN(D436/D435)</f>
        <v>0.0100705785635961</v>
      </c>
      <c r="H436" s="73" t="n">
        <f aca="false">LN(E436/E435)</f>
        <v>0.0466103784416231</v>
      </c>
      <c r="I436" s="73"/>
      <c r="J436" s="73"/>
    </row>
    <row r="437" customFormat="false" ht="12.75" hidden="false" customHeight="false" outlineLevel="0" collapsed="false">
      <c r="A437" s="56" t="n">
        <f aca="false">A436+1</f>
        <v>35663</v>
      </c>
      <c r="B437" s="28"/>
      <c r="C437" s="56"/>
      <c r="D437" s="28" t="n">
        <f aca="false">VLOOKUP($A437,cash,D$4,FALSE())</f>
        <v>2.305</v>
      </c>
      <c r="E437" s="28" t="n">
        <f aca="false">VLOOKUP($A437,cash,E$4,FALSE())</f>
        <v>2.445</v>
      </c>
      <c r="G437" s="73" t="n">
        <f aca="false">LN(D437/D436)</f>
        <v>-0.0792080527548701</v>
      </c>
      <c r="H437" s="73" t="n">
        <f aca="false">LN(E437/E436)</f>
        <v>-0.0748380590664903</v>
      </c>
      <c r="I437" s="73"/>
      <c r="J437" s="73"/>
    </row>
    <row r="438" customFormat="false" ht="12.75" hidden="false" customHeight="false" outlineLevel="0" collapsed="false">
      <c r="A438" s="56" t="n">
        <f aca="false">A437+1</f>
        <v>35664</v>
      </c>
      <c r="B438" s="28"/>
      <c r="C438" s="56"/>
      <c r="D438" s="28" t="n">
        <f aca="false">VLOOKUP($A438,cash,D$4,FALSE())</f>
        <v>2.2</v>
      </c>
      <c r="E438" s="28" t="n">
        <f aca="false">VLOOKUP($A438,cash,E$4,FALSE())</f>
        <v>2.395</v>
      </c>
      <c r="G438" s="73" t="n">
        <f aca="false">LN(D438/D437)</f>
        <v>-0.0466233160843416</v>
      </c>
      <c r="H438" s="73" t="n">
        <f aca="false">LN(E438/E437)</f>
        <v>-0.0206618920639567</v>
      </c>
      <c r="I438" s="73"/>
      <c r="J438" s="73"/>
    </row>
    <row r="439" customFormat="false" ht="12.75" hidden="false" customHeight="false" outlineLevel="0" collapsed="false">
      <c r="A439" s="56" t="n">
        <f aca="false">A438+1</f>
        <v>35665</v>
      </c>
      <c r="B439" s="28"/>
      <c r="C439" s="56"/>
      <c r="D439" s="28" t="n">
        <f aca="false">VLOOKUP($A439,cash,D$4,FALSE())</f>
        <v>2.2</v>
      </c>
      <c r="E439" s="28" t="n">
        <f aca="false">VLOOKUP($A439,cash,E$4,FALSE())</f>
        <v>2.395</v>
      </c>
      <c r="G439" s="73" t="n">
        <f aca="false">LN(D439/D438)</f>
        <v>0</v>
      </c>
      <c r="H439" s="73" t="n">
        <f aca="false">LN(E439/E438)</f>
        <v>0</v>
      </c>
      <c r="I439" s="73"/>
      <c r="J439" s="73"/>
    </row>
    <row r="440" customFormat="false" ht="12.75" hidden="false" customHeight="false" outlineLevel="0" collapsed="false">
      <c r="A440" s="56" t="n">
        <f aca="false">A439+1</f>
        <v>35666</v>
      </c>
      <c r="B440" s="28"/>
      <c r="C440" s="56"/>
      <c r="D440" s="28" t="n">
        <f aca="false">VLOOKUP($A440,cash,D$4,FALSE())</f>
        <v>2.2</v>
      </c>
      <c r="E440" s="28" t="n">
        <f aca="false">VLOOKUP($A440,cash,E$4,FALSE())</f>
        <v>2.395</v>
      </c>
      <c r="G440" s="73" t="n">
        <f aca="false">LN(D440/D439)</f>
        <v>0</v>
      </c>
      <c r="H440" s="73" t="n">
        <f aca="false">LN(E440/E439)</f>
        <v>0</v>
      </c>
      <c r="I440" s="73"/>
      <c r="J440" s="73"/>
    </row>
    <row r="441" customFormat="false" ht="12.75" hidden="false" customHeight="false" outlineLevel="0" collapsed="false">
      <c r="A441" s="56" t="n">
        <f aca="false">A440+1</f>
        <v>35667</v>
      </c>
      <c r="B441" s="28"/>
      <c r="C441" s="56"/>
      <c r="D441" s="28" t="n">
        <f aca="false">VLOOKUP($A441,cash,D$4,FALSE())</f>
        <v>2.415</v>
      </c>
      <c r="E441" s="28" t="n">
        <f aca="false">VLOOKUP($A441,cash,E$4,FALSE())</f>
        <v>2.57</v>
      </c>
      <c r="G441" s="73" t="n">
        <f aca="false">LN(D441/D440)</f>
        <v>0.0932419267402658</v>
      </c>
      <c r="H441" s="73" t="n">
        <f aca="false">LN(E441/E440)</f>
        <v>0.0705226680442497</v>
      </c>
      <c r="I441" s="73"/>
      <c r="J441" s="73"/>
    </row>
    <row r="442" customFormat="false" ht="12.75" hidden="false" customHeight="false" outlineLevel="0" collapsed="false">
      <c r="A442" s="56" t="n">
        <f aca="false">A441+1</f>
        <v>35668</v>
      </c>
      <c r="B442" s="28"/>
      <c r="C442" s="56"/>
      <c r="D442" s="28" t="n">
        <f aca="false">VLOOKUP($A442,cash,D$4,FALSE())</f>
        <v>2.53</v>
      </c>
      <c r="E442" s="28" t="n">
        <f aca="false">VLOOKUP($A442,cash,E$4,FALSE())</f>
        <v>2.69</v>
      </c>
      <c r="G442" s="73" t="n">
        <f aca="false">LN(D442/D441)</f>
        <v>0.0465200156348927</v>
      </c>
      <c r="H442" s="73" t="n">
        <f aca="false">LN(E442/E441)</f>
        <v>0.0456352947066194</v>
      </c>
      <c r="I442" s="73"/>
      <c r="J442" s="73"/>
    </row>
    <row r="443" customFormat="false" ht="12.75" hidden="false" customHeight="false" outlineLevel="0" collapsed="false">
      <c r="A443" s="56" t="n">
        <f aca="false">A442+1</f>
        <v>35669</v>
      </c>
      <c r="B443" s="28"/>
      <c r="C443" s="56"/>
      <c r="D443" s="28" t="n">
        <f aca="false">VLOOKUP($A443,cash,D$4,FALSE())</f>
        <v>2.415</v>
      </c>
      <c r="E443" s="28" t="n">
        <f aca="false">VLOOKUP($A443,cash,E$4,FALSE())</f>
        <v>2.59</v>
      </c>
      <c r="G443" s="73" t="n">
        <f aca="false">LN(D443/D442)</f>
        <v>-0.0465200156348928</v>
      </c>
      <c r="H443" s="73" t="n">
        <f aca="false">LN(E443/E442)</f>
        <v>-0.0378833179023014</v>
      </c>
      <c r="I443" s="73"/>
      <c r="J443" s="73"/>
    </row>
    <row r="444" customFormat="false" ht="12.75" hidden="false" customHeight="false" outlineLevel="0" collapsed="false">
      <c r="A444" s="56" t="n">
        <f aca="false">A443+1</f>
        <v>35670</v>
      </c>
      <c r="B444" s="28"/>
      <c r="C444" s="56"/>
      <c r="D444" s="28" t="n">
        <f aca="false">VLOOKUP($A444,cash,D$4,FALSE())</f>
        <v>2.455</v>
      </c>
      <c r="E444" s="28" t="n">
        <f aca="false">VLOOKUP($A444,cash,E$4,FALSE())</f>
        <v>2.585</v>
      </c>
      <c r="G444" s="73" t="n">
        <f aca="false">LN(D444/D443)</f>
        <v>0.016427474141948</v>
      </c>
      <c r="H444" s="73" t="n">
        <f aca="false">LN(E444/E443)</f>
        <v>-0.00193236775105392</v>
      </c>
      <c r="I444" s="73"/>
      <c r="J444" s="73"/>
    </row>
    <row r="445" customFormat="false" ht="12.75" hidden="false" customHeight="false" outlineLevel="0" collapsed="false">
      <c r="A445" s="56" t="n">
        <f aca="false">A444+1</f>
        <v>35671</v>
      </c>
      <c r="B445" s="28"/>
      <c r="C445" s="56"/>
      <c r="D445" s="28" t="n">
        <f aca="false">VLOOKUP($A445,cash,D$4,FALSE())</f>
        <v>2.495</v>
      </c>
      <c r="E445" s="28" t="n">
        <f aca="false">VLOOKUP($A445,cash,E$4,FALSE())</f>
        <v>2.64</v>
      </c>
      <c r="G445" s="73" t="n">
        <f aca="false">LN(D445/D444)</f>
        <v>0.0161619679569981</v>
      </c>
      <c r="H445" s="73" t="n">
        <f aca="false">LN(E445/E444)</f>
        <v>0.0210534091978325</v>
      </c>
      <c r="I445" s="73"/>
      <c r="J445" s="73"/>
    </row>
    <row r="446" customFormat="false" ht="12.75" hidden="false" customHeight="false" outlineLevel="0" collapsed="false">
      <c r="A446" s="56" t="n">
        <f aca="false">A445+1</f>
        <v>35672</v>
      </c>
      <c r="B446" s="28"/>
      <c r="C446" s="56"/>
      <c r="D446" s="28" t="n">
        <f aca="false">VLOOKUP($A446,cash,D$4,FALSE())</f>
        <v>2.495</v>
      </c>
      <c r="E446" s="28" t="n">
        <f aca="false">VLOOKUP($A446,cash,E$4,FALSE())</f>
        <v>2.64</v>
      </c>
      <c r="G446" s="73" t="n">
        <f aca="false">LN(D446/D445)</f>
        <v>0</v>
      </c>
      <c r="H446" s="73" t="n">
        <f aca="false">LN(E446/E445)</f>
        <v>0</v>
      </c>
      <c r="I446" s="73"/>
      <c r="J446" s="73"/>
    </row>
    <row r="447" customFormat="false" ht="12.75" hidden="false" customHeight="false" outlineLevel="0" collapsed="false">
      <c r="A447" s="56" t="n">
        <f aca="false">A446+1</f>
        <v>35673</v>
      </c>
      <c r="B447" s="28"/>
      <c r="C447" s="56"/>
      <c r="D447" s="28" t="n">
        <f aca="false">VLOOKUP($A447,cash,D$4,FALSE())</f>
        <v>2.495</v>
      </c>
      <c r="E447" s="28" t="n">
        <f aca="false">VLOOKUP($A447,cash,E$4,FALSE())</f>
        <v>2.64</v>
      </c>
      <c r="G447" s="73" t="n">
        <f aca="false">LN(D447/D446)</f>
        <v>0</v>
      </c>
      <c r="H447" s="73" t="n">
        <f aca="false">LN(E447/E446)</f>
        <v>0</v>
      </c>
      <c r="I447" s="73"/>
      <c r="J447" s="73"/>
    </row>
    <row r="448" customFormat="false" ht="12.75" hidden="false" customHeight="false" outlineLevel="0" collapsed="false">
      <c r="A448" s="56"/>
      <c r="B448" s="28"/>
      <c r="C448" s="56"/>
      <c r="D448" s="28"/>
      <c r="E448" s="28"/>
    </row>
    <row r="449" customFormat="false" ht="12.75" hidden="false" customHeight="false" outlineLevel="0" collapsed="false">
      <c r="A449" s="56"/>
      <c r="B449" s="28"/>
      <c r="C449" s="56"/>
      <c r="D449" s="28"/>
      <c r="E449" s="28"/>
    </row>
    <row r="450" customFormat="false" ht="12.75" hidden="false" customHeight="false" outlineLevel="0" collapsed="false">
      <c r="A450" s="56"/>
      <c r="B450" s="28"/>
      <c r="C450" s="56"/>
      <c r="D450" s="28"/>
      <c r="E450" s="28"/>
    </row>
    <row r="451" customFormat="false" ht="12.75" hidden="false" customHeight="false" outlineLevel="0" collapsed="false">
      <c r="A451" s="56"/>
      <c r="B451" s="28"/>
      <c r="C451" s="56" t="n">
        <v>35674</v>
      </c>
      <c r="G451" s="73" t="n">
        <f aca="false">STDEV(G453:G481)*$B$1</f>
        <v>0.331110981276815</v>
      </c>
      <c r="H451" s="73" t="n">
        <f aca="false">STDEV(H453:H481)*$B$1</f>
        <v>0.381316273278822</v>
      </c>
      <c r="I451" s="73" t="n">
        <f aca="false">CORREL(D452:D481,E452:E481)</f>
        <v>0.875375462740274</v>
      </c>
      <c r="J451" s="73" t="n">
        <f aca="false">IF(ISNUMBER(I451),I451,1.1)</f>
        <v>0.875375462740274</v>
      </c>
      <c r="K451" s="75" t="n">
        <f aca="false">MAX(D452:D482)</f>
        <v>2.925</v>
      </c>
      <c r="L451" s="75" t="n">
        <f aca="false">MAX(E452:E482)</f>
        <v>3.105</v>
      </c>
    </row>
    <row r="452" customFormat="false" ht="12.75" hidden="false" customHeight="false" outlineLevel="0" collapsed="false">
      <c r="A452" s="56" t="n">
        <f aca="false">C451</f>
        <v>35674</v>
      </c>
      <c r="B452" s="28"/>
      <c r="C452" s="56"/>
      <c r="D452" s="28" t="n">
        <f aca="false">VLOOKUP($A452,cash,D$4,FALSE())</f>
        <v>2.495</v>
      </c>
      <c r="E452" s="28" t="n">
        <f aca="false">VLOOKUP($A452,cash,E$4,FALSE())</f>
        <v>2.64</v>
      </c>
      <c r="G452" s="73"/>
      <c r="H452" s="73"/>
      <c r="I452" s="73"/>
      <c r="K452" s="75" t="n">
        <f aca="false">MIN(D452:D482)</f>
        <v>2.495</v>
      </c>
      <c r="L452" s="75" t="n">
        <f aca="false">MIN(E452:E482)</f>
        <v>2.64</v>
      </c>
    </row>
    <row r="453" customFormat="false" ht="12.75" hidden="false" customHeight="false" outlineLevel="0" collapsed="false">
      <c r="A453" s="56" t="n">
        <f aca="false">A452+1</f>
        <v>35675</v>
      </c>
      <c r="B453" s="28"/>
      <c r="C453" s="56"/>
      <c r="D453" s="28" t="n">
        <f aca="false">VLOOKUP($A453,cash,D$4,FALSE())</f>
        <v>2.605</v>
      </c>
      <c r="E453" s="28" t="n">
        <f aca="false">VLOOKUP($A453,cash,E$4,FALSE())</f>
        <v>2.71</v>
      </c>
      <c r="G453" s="73" t="n">
        <f aca="false">LN(D453/D452)</f>
        <v>0.0431439460018483</v>
      </c>
      <c r="H453" s="73" t="n">
        <f aca="false">LN(E453/E452)</f>
        <v>0.0261697177333846</v>
      </c>
      <c r="I453" s="73"/>
      <c r="J453" s="73"/>
    </row>
    <row r="454" customFormat="false" ht="12.75" hidden="false" customHeight="false" outlineLevel="0" collapsed="false">
      <c r="A454" s="56" t="n">
        <f aca="false">A453+1</f>
        <v>35676</v>
      </c>
      <c r="B454" s="28"/>
      <c r="C454" s="56"/>
      <c r="D454" s="28" t="n">
        <f aca="false">VLOOKUP($A454,cash,D$4,FALSE())</f>
        <v>2.7</v>
      </c>
      <c r="E454" s="28" t="n">
        <f aca="false">VLOOKUP($A454,cash,E$4,FALSE())</f>
        <v>2.875</v>
      </c>
      <c r="G454" s="73" t="n">
        <f aca="false">LN(D454/D453)</f>
        <v>0.0358190978049533</v>
      </c>
      <c r="H454" s="73" t="n">
        <f aca="false">LN(E454/E453)</f>
        <v>0.0591040393577042</v>
      </c>
      <c r="I454" s="73"/>
      <c r="J454" s="73"/>
    </row>
    <row r="455" customFormat="false" ht="12.75" hidden="false" customHeight="false" outlineLevel="0" collapsed="false">
      <c r="A455" s="56" t="n">
        <f aca="false">A454+1</f>
        <v>35677</v>
      </c>
      <c r="B455" s="28"/>
      <c r="C455" s="56"/>
      <c r="D455" s="28" t="n">
        <f aca="false">VLOOKUP($A455,cash,D$4,FALSE())</f>
        <v>2.66</v>
      </c>
      <c r="E455" s="28" t="n">
        <f aca="false">VLOOKUP($A455,cash,E$4,FALSE())</f>
        <v>2.76</v>
      </c>
      <c r="G455" s="73" t="n">
        <f aca="false">LN(D455/D454)</f>
        <v>-0.0149256502166757</v>
      </c>
      <c r="H455" s="73" t="n">
        <f aca="false">LN(E455/E454)</f>
        <v>-0.0408219945202552</v>
      </c>
      <c r="I455" s="73"/>
      <c r="J455" s="73"/>
    </row>
    <row r="456" customFormat="false" ht="12.75" hidden="false" customHeight="false" outlineLevel="0" collapsed="false">
      <c r="A456" s="56" t="n">
        <f aca="false">A455+1</f>
        <v>35678</v>
      </c>
      <c r="B456" s="28"/>
      <c r="C456" s="56"/>
      <c r="D456" s="28" t="n">
        <f aca="false">VLOOKUP($A456,cash,D$4,FALSE())</f>
        <v>2.56</v>
      </c>
      <c r="E456" s="28" t="n">
        <f aca="false">VLOOKUP($A456,cash,E$4,FALSE())</f>
        <v>2.765</v>
      </c>
      <c r="G456" s="73" t="n">
        <f aca="false">LN(D456/D455)</f>
        <v>-0.0383188643021367</v>
      </c>
      <c r="H456" s="73" t="n">
        <f aca="false">LN(E456/E455)</f>
        <v>0.00180995524523961</v>
      </c>
      <c r="I456" s="73"/>
      <c r="J456" s="73"/>
    </row>
    <row r="457" customFormat="false" ht="12.75" hidden="false" customHeight="false" outlineLevel="0" collapsed="false">
      <c r="A457" s="56" t="n">
        <f aca="false">A456+1</f>
        <v>35679</v>
      </c>
      <c r="B457" s="28"/>
      <c r="C457" s="56"/>
      <c r="D457" s="28" t="n">
        <f aca="false">VLOOKUP($A457,cash,D$4,FALSE())</f>
        <v>2.56</v>
      </c>
      <c r="E457" s="28" t="n">
        <f aca="false">VLOOKUP($A457,cash,E$4,FALSE())</f>
        <v>2.765</v>
      </c>
      <c r="G457" s="73" t="n">
        <f aca="false">LN(D457/D456)</f>
        <v>0</v>
      </c>
      <c r="H457" s="73" t="n">
        <f aca="false">LN(E457/E456)</f>
        <v>0</v>
      </c>
      <c r="I457" s="73"/>
      <c r="J457" s="73"/>
    </row>
    <row r="458" customFormat="false" ht="12.75" hidden="false" customHeight="false" outlineLevel="0" collapsed="false">
      <c r="A458" s="56" t="n">
        <f aca="false">A457+1</f>
        <v>35680</v>
      </c>
      <c r="B458" s="28"/>
      <c r="C458" s="56"/>
      <c r="D458" s="28" t="n">
        <f aca="false">VLOOKUP($A458,cash,D$4,FALSE())</f>
        <v>2.56</v>
      </c>
      <c r="E458" s="28" t="n">
        <f aca="false">VLOOKUP($A458,cash,E$4,FALSE())</f>
        <v>2.765</v>
      </c>
      <c r="G458" s="73" t="n">
        <f aca="false">LN(D458/D457)</f>
        <v>0</v>
      </c>
      <c r="H458" s="73" t="n">
        <f aca="false">LN(E458/E457)</f>
        <v>0</v>
      </c>
      <c r="I458" s="73"/>
      <c r="J458" s="73"/>
    </row>
    <row r="459" customFormat="false" ht="12.75" hidden="false" customHeight="false" outlineLevel="0" collapsed="false">
      <c r="A459" s="56" t="n">
        <f aca="false">A458+1</f>
        <v>35681</v>
      </c>
      <c r="B459" s="28"/>
      <c r="C459" s="56"/>
      <c r="D459" s="28" t="n">
        <f aca="false">VLOOKUP($A459,cash,D$4,FALSE())</f>
        <v>2.52</v>
      </c>
      <c r="E459" s="28" t="n">
        <f aca="false">VLOOKUP($A459,cash,E$4,FALSE())</f>
        <v>2.88</v>
      </c>
      <c r="G459" s="73" t="n">
        <f aca="false">LN(D459/D458)</f>
        <v>-0.0157483569681392</v>
      </c>
      <c r="H459" s="73" t="n">
        <f aca="false">LN(E459/E458)</f>
        <v>0.0407496591735563</v>
      </c>
      <c r="I459" s="73"/>
      <c r="J459" s="73"/>
    </row>
    <row r="460" customFormat="false" ht="12.75" hidden="false" customHeight="false" outlineLevel="0" collapsed="false">
      <c r="A460" s="56" t="n">
        <f aca="false">A459+1</f>
        <v>35682</v>
      </c>
      <c r="B460" s="28"/>
      <c r="C460" s="56"/>
      <c r="D460" s="28" t="n">
        <f aca="false">VLOOKUP($A460,cash,D$4,FALSE())</f>
        <v>2.66</v>
      </c>
      <c r="E460" s="28" t="n">
        <f aca="false">VLOOKUP($A460,cash,E$4,FALSE())</f>
        <v>2.915</v>
      </c>
      <c r="G460" s="73" t="n">
        <f aca="false">LN(D460/D459)</f>
        <v>0.0540672212702758</v>
      </c>
      <c r="H460" s="73" t="n">
        <f aca="false">LN(E460/E459)</f>
        <v>0.0120795256546013</v>
      </c>
      <c r="I460" s="73"/>
      <c r="J460" s="73"/>
    </row>
    <row r="461" customFormat="false" ht="12.75" hidden="false" customHeight="false" outlineLevel="0" collapsed="false">
      <c r="A461" s="56" t="n">
        <f aca="false">A460+1</f>
        <v>35683</v>
      </c>
      <c r="B461" s="28"/>
      <c r="C461" s="56"/>
      <c r="D461" s="28" t="n">
        <f aca="false">VLOOKUP($A461,cash,D$4,FALSE())</f>
        <v>2.75</v>
      </c>
      <c r="E461" s="28" t="n">
        <f aca="false">VLOOKUP($A461,cash,E$4,FALSE())</f>
        <v>2.895</v>
      </c>
      <c r="G461" s="73" t="n">
        <f aca="false">LN(D461/D460)</f>
        <v>0.0332747888848721</v>
      </c>
      <c r="H461" s="73" t="n">
        <f aca="false">LN(E461/E460)</f>
        <v>-0.00688470877749714</v>
      </c>
      <c r="I461" s="73"/>
      <c r="J461" s="73"/>
    </row>
    <row r="462" customFormat="false" ht="12.75" hidden="false" customHeight="false" outlineLevel="0" collapsed="false">
      <c r="A462" s="56" t="n">
        <f aca="false">A461+1</f>
        <v>35684</v>
      </c>
      <c r="B462" s="28"/>
      <c r="C462" s="56"/>
      <c r="D462" s="28" t="n">
        <f aca="false">VLOOKUP($A462,cash,D$4,FALSE())</f>
        <v>2.75</v>
      </c>
      <c r="E462" s="28" t="n">
        <f aca="false">VLOOKUP($A462,cash,E$4,FALSE())</f>
        <v>2.915</v>
      </c>
      <c r="G462" s="73" t="n">
        <f aca="false">LN(D462/D461)</f>
        <v>0</v>
      </c>
      <c r="H462" s="73" t="n">
        <f aca="false">LN(E462/E461)</f>
        <v>0.00688470877749723</v>
      </c>
      <c r="I462" s="73"/>
      <c r="J462" s="73"/>
    </row>
    <row r="463" customFormat="false" ht="12.75" hidden="false" customHeight="false" outlineLevel="0" collapsed="false">
      <c r="A463" s="56" t="n">
        <f aca="false">A462+1</f>
        <v>35685</v>
      </c>
      <c r="B463" s="28"/>
      <c r="C463" s="56"/>
      <c r="D463" s="28" t="n">
        <f aca="false">VLOOKUP($A463,cash,D$4,FALSE())</f>
        <v>2.77</v>
      </c>
      <c r="E463" s="28" t="n">
        <f aca="false">VLOOKUP($A463,cash,E$4,FALSE())</f>
        <v>2.935</v>
      </c>
      <c r="G463" s="73" t="n">
        <f aca="false">LN(D463/D462)</f>
        <v>0.00724640852076725</v>
      </c>
      <c r="H463" s="73" t="n">
        <f aca="false">LN(E463/E462)</f>
        <v>0.00683763347760397</v>
      </c>
      <c r="I463" s="73"/>
      <c r="J463" s="73"/>
    </row>
    <row r="464" customFormat="false" ht="12.75" hidden="false" customHeight="false" outlineLevel="0" collapsed="false">
      <c r="A464" s="56" t="n">
        <f aca="false">A463+1</f>
        <v>35686</v>
      </c>
      <c r="B464" s="28"/>
      <c r="C464" s="56"/>
      <c r="D464" s="28" t="n">
        <f aca="false">VLOOKUP($A464,cash,D$4,FALSE())</f>
        <v>2.77</v>
      </c>
      <c r="E464" s="28" t="n">
        <f aca="false">VLOOKUP($A464,cash,E$4,FALSE())</f>
        <v>2.935</v>
      </c>
      <c r="G464" s="73" t="n">
        <f aca="false">LN(D464/D463)</f>
        <v>0</v>
      </c>
      <c r="H464" s="73" t="n">
        <f aca="false">LN(E464/E463)</f>
        <v>0</v>
      </c>
      <c r="I464" s="73"/>
      <c r="J464" s="73"/>
    </row>
    <row r="465" customFormat="false" ht="12.75" hidden="false" customHeight="false" outlineLevel="0" collapsed="false">
      <c r="A465" s="56" t="n">
        <f aca="false">A464+1</f>
        <v>35687</v>
      </c>
      <c r="B465" s="28"/>
      <c r="C465" s="56"/>
      <c r="D465" s="28" t="n">
        <f aca="false">VLOOKUP($A465,cash,D$4,FALSE())</f>
        <v>2.77</v>
      </c>
      <c r="E465" s="28" t="n">
        <f aca="false">VLOOKUP($A465,cash,E$4,FALSE())</f>
        <v>2.935</v>
      </c>
      <c r="G465" s="73" t="n">
        <f aca="false">LN(D465/D464)</f>
        <v>0</v>
      </c>
      <c r="H465" s="73" t="n">
        <f aca="false">LN(E465/E464)</f>
        <v>0</v>
      </c>
      <c r="I465" s="73"/>
      <c r="J465" s="73"/>
    </row>
    <row r="466" customFormat="false" ht="12.75" hidden="false" customHeight="false" outlineLevel="0" collapsed="false">
      <c r="A466" s="56" t="n">
        <f aca="false">A465+1</f>
        <v>35688</v>
      </c>
      <c r="B466" s="28"/>
      <c r="C466" s="56"/>
      <c r="D466" s="28" t="n">
        <f aca="false">VLOOKUP($A466,cash,D$4,FALSE())</f>
        <v>2.77</v>
      </c>
      <c r="E466" s="28" t="n">
        <f aca="false">VLOOKUP($A466,cash,E$4,FALSE())</f>
        <v>2.925</v>
      </c>
      <c r="G466" s="73" t="n">
        <f aca="false">LN(D466/D465)</f>
        <v>0</v>
      </c>
      <c r="H466" s="73" t="n">
        <f aca="false">LN(E466/E465)</f>
        <v>-0.00341297259624007</v>
      </c>
      <c r="I466" s="73"/>
      <c r="J466" s="73"/>
    </row>
    <row r="467" customFormat="false" ht="12.75" hidden="false" customHeight="false" outlineLevel="0" collapsed="false">
      <c r="A467" s="56" t="n">
        <f aca="false">A466+1</f>
        <v>35689</v>
      </c>
      <c r="B467" s="28"/>
      <c r="C467" s="56"/>
      <c r="D467" s="28" t="n">
        <f aca="false">VLOOKUP($A467,cash,D$4,FALSE())</f>
        <v>2.785</v>
      </c>
      <c r="E467" s="28" t="n">
        <f aca="false">VLOOKUP($A467,cash,E$4,FALSE())</f>
        <v>2.905</v>
      </c>
      <c r="G467" s="73" t="n">
        <f aca="false">LN(D467/D466)</f>
        <v>0.00540055318000029</v>
      </c>
      <c r="H467" s="73" t="n">
        <f aca="false">LN(E467/E466)</f>
        <v>-0.00686109037994524</v>
      </c>
      <c r="I467" s="73"/>
      <c r="J467" s="73"/>
    </row>
    <row r="468" customFormat="false" ht="12.75" hidden="false" customHeight="false" outlineLevel="0" collapsed="false">
      <c r="A468" s="56" t="n">
        <f aca="false">A467+1</f>
        <v>35690</v>
      </c>
      <c r="B468" s="28"/>
      <c r="C468" s="56"/>
      <c r="D468" s="28" t="n">
        <f aca="false">VLOOKUP($A468,cash,D$4,FALSE())</f>
        <v>2.69</v>
      </c>
      <c r="E468" s="28" t="n">
        <f aca="false">VLOOKUP($A468,cash,E$4,FALSE())</f>
        <v>2.85</v>
      </c>
      <c r="G468" s="73" t="n">
        <f aca="false">LN(D468/D467)</f>
        <v>-0.0347066797654997</v>
      </c>
      <c r="H468" s="73" t="n">
        <f aca="false">LN(E468/E467)</f>
        <v>-0.0191143960233153</v>
      </c>
      <c r="I468" s="73"/>
      <c r="J468" s="73"/>
    </row>
    <row r="469" customFormat="false" ht="12.75" hidden="false" customHeight="false" outlineLevel="0" collapsed="false">
      <c r="A469" s="56" t="n">
        <f aca="false">A468+1</f>
        <v>35691</v>
      </c>
      <c r="B469" s="28"/>
      <c r="C469" s="56"/>
      <c r="D469" s="28" t="n">
        <f aca="false">VLOOKUP($A469,cash,D$4,FALSE())</f>
        <v>2.69</v>
      </c>
      <c r="E469" s="28" t="n">
        <f aca="false">VLOOKUP($A469,cash,E$4,FALSE())</f>
        <v>2.925</v>
      </c>
      <c r="G469" s="73" t="n">
        <f aca="false">LN(D469/D468)</f>
        <v>0</v>
      </c>
      <c r="H469" s="73" t="n">
        <f aca="false">LN(E469/E468)</f>
        <v>0.0259754864032605</v>
      </c>
      <c r="I469" s="73"/>
      <c r="J469" s="73"/>
    </row>
    <row r="470" customFormat="false" ht="12.75" hidden="false" customHeight="false" outlineLevel="0" collapsed="false">
      <c r="A470" s="56" t="n">
        <f aca="false">A469+1</f>
        <v>35692</v>
      </c>
      <c r="B470" s="28"/>
      <c r="C470" s="56"/>
      <c r="D470" s="28" t="n">
        <f aca="false">VLOOKUP($A470,cash,D$4,FALSE())</f>
        <v>2.71</v>
      </c>
      <c r="E470" s="28" t="n">
        <f aca="false">VLOOKUP($A470,cash,E$4,FALSE())</f>
        <v>2.795</v>
      </c>
      <c r="G470" s="73" t="n">
        <f aca="false">LN(D470/D469)</f>
        <v>0.00740744127786182</v>
      </c>
      <c r="H470" s="73" t="n">
        <f aca="false">LN(E470/E469)</f>
        <v>-0.0454623740767573</v>
      </c>
      <c r="I470" s="73"/>
      <c r="J470" s="73"/>
    </row>
    <row r="471" customFormat="false" ht="12.75" hidden="false" customHeight="false" outlineLevel="0" collapsed="false">
      <c r="A471" s="56" t="n">
        <f aca="false">A470+1</f>
        <v>35693</v>
      </c>
      <c r="B471" s="28"/>
      <c r="C471" s="56"/>
      <c r="D471" s="28" t="n">
        <f aca="false">VLOOKUP($A471,cash,D$4,FALSE())</f>
        <v>2.71</v>
      </c>
      <c r="E471" s="28" t="n">
        <f aca="false">VLOOKUP($A471,cash,E$4,FALSE())</f>
        <v>2.795</v>
      </c>
      <c r="G471" s="73" t="n">
        <f aca="false">LN(D471/D470)</f>
        <v>0</v>
      </c>
      <c r="H471" s="73" t="n">
        <f aca="false">LN(E471/E470)</f>
        <v>0</v>
      </c>
      <c r="I471" s="73"/>
      <c r="J471" s="73"/>
    </row>
    <row r="472" customFormat="false" ht="12.75" hidden="false" customHeight="false" outlineLevel="0" collapsed="false">
      <c r="A472" s="56" t="n">
        <f aca="false">A471+1</f>
        <v>35694</v>
      </c>
      <c r="B472" s="28"/>
      <c r="C472" s="56"/>
      <c r="D472" s="28" t="n">
        <f aca="false">VLOOKUP($A472,cash,D$4,FALSE())</f>
        <v>2.71</v>
      </c>
      <c r="E472" s="28" t="n">
        <f aca="false">VLOOKUP($A472,cash,E$4,FALSE())</f>
        <v>2.795</v>
      </c>
      <c r="G472" s="73" t="n">
        <f aca="false">LN(D472/D471)</f>
        <v>0</v>
      </c>
      <c r="H472" s="73" t="n">
        <f aca="false">LN(E472/E471)</f>
        <v>0</v>
      </c>
      <c r="I472" s="73"/>
      <c r="J472" s="73"/>
    </row>
    <row r="473" customFormat="false" ht="12.75" hidden="false" customHeight="false" outlineLevel="0" collapsed="false">
      <c r="A473" s="56" t="n">
        <f aca="false">A472+1</f>
        <v>35695</v>
      </c>
      <c r="B473" s="28"/>
      <c r="C473" s="56"/>
      <c r="D473" s="28" t="n">
        <f aca="false">VLOOKUP($A473,cash,D$4,FALSE())</f>
        <v>2.71</v>
      </c>
      <c r="E473" s="28" t="n">
        <f aca="false">VLOOKUP($A473,cash,E$4,FALSE())</f>
        <v>2.95</v>
      </c>
      <c r="G473" s="73" t="n">
        <f aca="false">LN(D473/D472)</f>
        <v>0</v>
      </c>
      <c r="H473" s="73" t="n">
        <f aca="false">LN(E473/E472)</f>
        <v>0.053973063744666</v>
      </c>
      <c r="I473" s="73"/>
      <c r="J473" s="73"/>
    </row>
    <row r="474" customFormat="false" ht="12.75" hidden="false" customHeight="false" outlineLevel="0" collapsed="false">
      <c r="A474" s="56" t="n">
        <f aca="false">A473+1</f>
        <v>35696</v>
      </c>
      <c r="B474" s="28"/>
      <c r="C474" s="56"/>
      <c r="D474" s="28" t="n">
        <f aca="false">VLOOKUP($A474,cash,D$4,FALSE())</f>
        <v>2.775</v>
      </c>
      <c r="E474" s="28" t="n">
        <f aca="false">VLOOKUP($A474,cash,E$4,FALSE())</f>
        <v>3.06</v>
      </c>
      <c r="G474" s="73" t="n">
        <f aca="false">LN(D474/D473)</f>
        <v>0.0237021123067883</v>
      </c>
      <c r="H474" s="73" t="n">
        <f aca="false">LN(E474/E473)</f>
        <v>0.0366097456125608</v>
      </c>
      <c r="I474" s="73"/>
      <c r="J474" s="73"/>
    </row>
    <row r="475" customFormat="false" ht="12.75" hidden="false" customHeight="false" outlineLevel="0" collapsed="false">
      <c r="A475" s="56" t="n">
        <f aca="false">A474+1</f>
        <v>35697</v>
      </c>
      <c r="B475" s="28"/>
      <c r="C475" s="56"/>
      <c r="D475" s="28" t="n">
        <f aca="false">VLOOKUP($A475,cash,D$4,FALSE())</f>
        <v>2.855</v>
      </c>
      <c r="E475" s="28" t="n">
        <f aca="false">VLOOKUP($A475,cash,E$4,FALSE())</f>
        <v>3.015</v>
      </c>
      <c r="G475" s="73" t="n">
        <f aca="false">LN(D475/D474)</f>
        <v>0.0284210959095756</v>
      </c>
      <c r="H475" s="73" t="n">
        <f aca="false">LN(E475/E474)</f>
        <v>-0.0148150857851406</v>
      </c>
      <c r="I475" s="73"/>
      <c r="J475" s="73"/>
    </row>
    <row r="476" customFormat="false" ht="12.75" hidden="false" customHeight="false" outlineLevel="0" collapsed="false">
      <c r="A476" s="56" t="n">
        <f aca="false">A475+1</f>
        <v>35698</v>
      </c>
      <c r="B476" s="28"/>
      <c r="C476" s="56"/>
      <c r="D476" s="28" t="n">
        <f aca="false">VLOOKUP($A476,cash,D$4,FALSE())</f>
        <v>2.855</v>
      </c>
      <c r="E476" s="28" t="n">
        <f aca="false">VLOOKUP($A476,cash,E$4,FALSE())</f>
        <v>3.025</v>
      </c>
      <c r="G476" s="73" t="n">
        <f aca="false">LN(D476/D475)</f>
        <v>0</v>
      </c>
      <c r="H476" s="73" t="n">
        <f aca="false">LN(E476/E475)</f>
        <v>0.00331126130365601</v>
      </c>
      <c r="I476" s="73"/>
      <c r="J476" s="73"/>
    </row>
    <row r="477" customFormat="false" ht="12.75" hidden="false" customHeight="false" outlineLevel="0" collapsed="false">
      <c r="A477" s="56" t="n">
        <f aca="false">A476+1</f>
        <v>35699</v>
      </c>
      <c r="B477" s="28"/>
      <c r="C477" s="56"/>
      <c r="D477" s="28" t="n">
        <f aca="false">VLOOKUP($A477,cash,D$4,FALSE())</f>
        <v>2.925</v>
      </c>
      <c r="E477" s="28" t="n">
        <f aca="false">VLOOKUP($A477,cash,E$4,FALSE())</f>
        <v>3.105</v>
      </c>
      <c r="G477" s="73" t="n">
        <f aca="false">LN(D477/D476)</f>
        <v>0.0242226375758462</v>
      </c>
      <c r="H477" s="73" t="n">
        <f aca="false">LN(E477/E476)</f>
        <v>0.0261026239026374</v>
      </c>
      <c r="I477" s="73"/>
      <c r="J477" s="73"/>
    </row>
    <row r="478" customFormat="false" ht="12.75" hidden="false" customHeight="false" outlineLevel="0" collapsed="false">
      <c r="A478" s="56" t="n">
        <f aca="false">A477+1</f>
        <v>35700</v>
      </c>
      <c r="B478" s="28"/>
      <c r="C478" s="56"/>
      <c r="D478" s="28" t="n">
        <f aca="false">VLOOKUP($A478,cash,D$4,FALSE())</f>
        <v>2.925</v>
      </c>
      <c r="E478" s="28" t="n">
        <f aca="false">VLOOKUP($A478,cash,E$4,FALSE())</f>
        <v>3.105</v>
      </c>
      <c r="G478" s="73" t="n">
        <f aca="false">LN(D478/D477)</f>
        <v>0</v>
      </c>
      <c r="H478" s="73" t="n">
        <f aca="false">LN(E478/E477)</f>
        <v>0</v>
      </c>
      <c r="I478" s="73"/>
      <c r="J478" s="73"/>
    </row>
    <row r="479" customFormat="false" ht="12.75" hidden="false" customHeight="false" outlineLevel="0" collapsed="false">
      <c r="A479" s="56" t="n">
        <f aca="false">A478+1</f>
        <v>35701</v>
      </c>
      <c r="B479" s="28"/>
      <c r="C479" s="56"/>
      <c r="D479" s="28" t="n">
        <f aca="false">VLOOKUP($A479,cash,D$4,FALSE())</f>
        <v>2.925</v>
      </c>
      <c r="E479" s="28" t="n">
        <f aca="false">VLOOKUP($A479,cash,E$4,FALSE())</f>
        <v>3.105</v>
      </c>
      <c r="G479" s="73" t="n">
        <f aca="false">LN(D479/D478)</f>
        <v>0</v>
      </c>
      <c r="H479" s="73" t="n">
        <f aca="false">LN(E479/E478)</f>
        <v>0</v>
      </c>
      <c r="I479" s="73"/>
      <c r="J479" s="73"/>
    </row>
    <row r="480" customFormat="false" ht="12.75" hidden="false" customHeight="false" outlineLevel="0" collapsed="false">
      <c r="A480" s="56" t="n">
        <f aca="false">A479+1</f>
        <v>35702</v>
      </c>
      <c r="B480" s="28"/>
      <c r="C480" s="56"/>
      <c r="D480" s="28" t="n">
        <f aca="false">VLOOKUP($A480,cash,D$4,FALSE())</f>
        <v>2.925</v>
      </c>
      <c r="E480" s="28" t="n">
        <f aca="false">VLOOKUP($A480,cash,E$4,FALSE())</f>
        <v>3.05</v>
      </c>
      <c r="G480" s="73" t="n">
        <f aca="false">LN(D480/D479)</f>
        <v>0</v>
      </c>
      <c r="H480" s="73" t="n">
        <f aca="false">LN(E480/E479)</f>
        <v>-0.0178721247661219</v>
      </c>
      <c r="I480" s="73"/>
      <c r="J480" s="73"/>
    </row>
    <row r="481" customFormat="false" ht="12.75" hidden="false" customHeight="false" outlineLevel="0" collapsed="false">
      <c r="A481" s="56" t="n">
        <f aca="false">A480+1</f>
        <v>35703</v>
      </c>
      <c r="B481" s="28"/>
      <c r="C481" s="56"/>
      <c r="D481" s="28" t="n">
        <f aca="false">VLOOKUP($A481,cash,D$4,FALSE())</f>
        <v>2.865</v>
      </c>
      <c r="E481" s="28" t="n">
        <f aca="false">VLOOKUP($A481,cash,E$4,FALSE())</f>
        <v>3</v>
      </c>
      <c r="G481" s="73" t="n">
        <f aca="false">LN(D481/D480)</f>
        <v>-0.0207261305171167</v>
      </c>
      <c r="H481" s="73" t="n">
        <f aca="false">LN(E481/E480)</f>
        <v>-0.0165293019512105</v>
      </c>
      <c r="I481" s="73"/>
      <c r="J481" s="73"/>
    </row>
    <row r="482" customFormat="false" ht="12.75" hidden="false" customHeight="false" outlineLevel="0" collapsed="false">
      <c r="A482" s="81"/>
      <c r="B482" s="28"/>
      <c r="C482" s="81"/>
      <c r="D482" s="28"/>
      <c r="E482" s="28"/>
      <c r="G482" s="73"/>
      <c r="H482" s="73"/>
    </row>
    <row r="483" customFormat="false" ht="12.75" hidden="false" customHeight="false" outlineLevel="0" collapsed="false">
      <c r="A483" s="81"/>
      <c r="B483" s="28"/>
      <c r="C483" s="81"/>
      <c r="D483" s="28"/>
      <c r="E483" s="28"/>
    </row>
    <row r="484" customFormat="false" ht="12.75" hidden="false" customHeight="false" outlineLevel="0" collapsed="false">
      <c r="A484" s="81"/>
      <c r="B484" s="28"/>
      <c r="C484" s="81"/>
      <c r="D484" s="28"/>
      <c r="E484" s="28"/>
    </row>
    <row r="485" customFormat="false" ht="12.75" hidden="false" customHeight="false" outlineLevel="0" collapsed="false">
      <c r="A485" s="81"/>
      <c r="B485" s="28"/>
      <c r="C485" s="81" t="n">
        <v>35704</v>
      </c>
      <c r="G485" s="73" t="n">
        <f aca="false">STDEV(G487:G516)*$B$1</f>
        <v>0.627191270851764</v>
      </c>
      <c r="H485" s="73" t="n">
        <f aca="false">STDEV(H487:H516)*$B$1</f>
        <v>0.626972203504617</v>
      </c>
      <c r="I485" s="73" t="n">
        <f aca="false">CORREL(D486:D516,E486:E516)</f>
        <v>0.978784928549633</v>
      </c>
      <c r="J485" s="73" t="n">
        <f aca="false">IF(ISNUMBER(I485),I485,1.1)</f>
        <v>0.978784928549633</v>
      </c>
      <c r="K485" s="75" t="n">
        <f aca="false">MAX(D486:D516)</f>
        <v>3.405</v>
      </c>
      <c r="L485" s="75" t="n">
        <f aca="false">MAX(E486:E516)</f>
        <v>3.51</v>
      </c>
    </row>
    <row r="486" customFormat="false" ht="12.75" hidden="false" customHeight="false" outlineLevel="0" collapsed="false">
      <c r="A486" s="56" t="n">
        <f aca="false">C485</f>
        <v>35704</v>
      </c>
      <c r="B486" s="28"/>
      <c r="C486" s="56"/>
      <c r="D486" s="28" t="n">
        <f aca="false">VLOOKUP($A486,cash,D$4,FALSE())</f>
        <v>3.005</v>
      </c>
      <c r="E486" s="28" t="n">
        <f aca="false">VLOOKUP($A486,cash,E$4,FALSE())</f>
        <v>3.145</v>
      </c>
      <c r="G486" s="73"/>
      <c r="H486" s="73"/>
      <c r="I486" s="73"/>
      <c r="K486" s="75" t="n">
        <f aca="false">MIN(D486:D516)</f>
        <v>2.565</v>
      </c>
      <c r="L486" s="75" t="n">
        <f aca="false">MIN(E486:E516)</f>
        <v>2.695</v>
      </c>
    </row>
    <row r="487" customFormat="false" ht="12.75" hidden="false" customHeight="false" outlineLevel="0" collapsed="false">
      <c r="A487" s="56" t="n">
        <f aca="false">A486+1</f>
        <v>35705</v>
      </c>
      <c r="B487" s="28"/>
      <c r="C487" s="81"/>
      <c r="D487" s="28" t="n">
        <f aca="false">VLOOKUP($A487,cash,D$4,FALSE())</f>
        <v>2.945</v>
      </c>
      <c r="E487" s="28" t="n">
        <f aca="false">VLOOKUP($A487,cash,E$4,FALSE())</f>
        <v>3.1</v>
      </c>
      <c r="G487" s="73" t="n">
        <f aca="false">LN(D487/D486)</f>
        <v>-0.0201687508836209</v>
      </c>
      <c r="H487" s="73" t="n">
        <f aca="false">LN(E487/E486)</f>
        <v>-0.0144117786613033</v>
      </c>
      <c r="I487" s="73"/>
      <c r="J487" s="73"/>
    </row>
    <row r="488" customFormat="false" ht="12.75" hidden="false" customHeight="false" outlineLevel="0" collapsed="false">
      <c r="A488" s="56" t="n">
        <f aca="false">A487+1</f>
        <v>35706</v>
      </c>
      <c r="B488" s="28"/>
      <c r="C488" s="81"/>
      <c r="D488" s="28" t="n">
        <f aca="false">VLOOKUP($A488,cash,D$4,FALSE())</f>
        <v>2.82</v>
      </c>
      <c r="E488" s="28" t="n">
        <f aca="false">VLOOKUP($A488,cash,E$4,FALSE())</f>
        <v>3.02</v>
      </c>
      <c r="G488" s="73" t="n">
        <f aca="false">LN(D488/D487)</f>
        <v>-0.0433719321535278</v>
      </c>
      <c r="H488" s="73" t="n">
        <f aca="false">LN(E488/E487)</f>
        <v>-0.0261452801043224</v>
      </c>
      <c r="I488" s="73"/>
      <c r="J488" s="73"/>
    </row>
    <row r="489" customFormat="false" ht="12.75" hidden="false" customHeight="false" outlineLevel="0" collapsed="false">
      <c r="A489" s="56" t="n">
        <f aca="false">A488+1</f>
        <v>35707</v>
      </c>
      <c r="B489" s="28"/>
      <c r="C489" s="81"/>
      <c r="D489" s="28" t="n">
        <f aca="false">VLOOKUP($A489,cash,D$4,FALSE())</f>
        <v>2.82</v>
      </c>
      <c r="E489" s="28" t="n">
        <f aca="false">VLOOKUP($A489,cash,E$4,FALSE())</f>
        <v>3.02</v>
      </c>
      <c r="G489" s="73" t="n">
        <f aca="false">LN(D489/D488)</f>
        <v>0</v>
      </c>
      <c r="H489" s="73" t="n">
        <f aca="false">LN(E489/E488)</f>
        <v>0</v>
      </c>
      <c r="I489" s="73"/>
      <c r="J489" s="73"/>
    </row>
    <row r="490" customFormat="false" ht="12.75" hidden="false" customHeight="false" outlineLevel="0" collapsed="false">
      <c r="A490" s="56" t="n">
        <f aca="false">A489+1</f>
        <v>35708</v>
      </c>
      <c r="B490" s="28"/>
      <c r="C490" s="81"/>
      <c r="D490" s="28" t="n">
        <f aca="false">VLOOKUP($A490,cash,D$4,FALSE())</f>
        <v>2.82</v>
      </c>
      <c r="E490" s="28" t="n">
        <f aca="false">VLOOKUP($A490,cash,E$4,FALSE())</f>
        <v>3.02</v>
      </c>
      <c r="G490" s="73" t="n">
        <f aca="false">LN(D490/D489)</f>
        <v>0</v>
      </c>
      <c r="H490" s="73" t="n">
        <f aca="false">LN(E490/E489)</f>
        <v>0</v>
      </c>
      <c r="I490" s="73"/>
      <c r="J490" s="73"/>
    </row>
    <row r="491" customFormat="false" ht="12.75" hidden="false" customHeight="false" outlineLevel="0" collapsed="false">
      <c r="A491" s="56" t="n">
        <f aca="false">A490+1</f>
        <v>35709</v>
      </c>
      <c r="B491" s="28"/>
      <c r="C491" s="81"/>
      <c r="D491" s="28" t="n">
        <f aca="false">VLOOKUP($A491,cash,D$4,FALSE())</f>
        <v>2.89</v>
      </c>
      <c r="E491" s="28" t="n">
        <f aca="false">VLOOKUP($A491,cash,E$4,FALSE())</f>
        <v>3.025</v>
      </c>
      <c r="G491" s="73" t="n">
        <f aca="false">LN(D491/D490)</f>
        <v>0.0245196171743187</v>
      </c>
      <c r="H491" s="73" t="n">
        <f aca="false">LN(E491/E490)</f>
        <v>0.00165426009602647</v>
      </c>
      <c r="I491" s="73"/>
      <c r="J491" s="73"/>
    </row>
    <row r="492" customFormat="false" ht="12.75" hidden="false" customHeight="false" outlineLevel="0" collapsed="false">
      <c r="A492" s="56" t="n">
        <f aca="false">A491+1</f>
        <v>35710</v>
      </c>
      <c r="B492" s="28"/>
      <c r="C492" s="81"/>
      <c r="D492" s="28" t="n">
        <f aca="false">VLOOKUP($A492,cash,D$4,FALSE())</f>
        <v>2.785</v>
      </c>
      <c r="E492" s="28" t="n">
        <f aca="false">VLOOKUP($A492,cash,E$4,FALSE())</f>
        <v>2.96</v>
      </c>
      <c r="G492" s="73" t="n">
        <f aca="false">LN(D492/D491)</f>
        <v>-0.0370086287450935</v>
      </c>
      <c r="H492" s="73" t="n">
        <f aca="false">LN(E492/E491)</f>
        <v>-0.0217218231468358</v>
      </c>
      <c r="I492" s="73"/>
      <c r="J492" s="73"/>
    </row>
    <row r="493" customFormat="false" ht="12.75" hidden="false" customHeight="false" outlineLevel="0" collapsed="false">
      <c r="A493" s="56" t="n">
        <f aca="false">A492+1</f>
        <v>35711</v>
      </c>
      <c r="B493" s="28"/>
      <c r="C493" s="81"/>
      <c r="D493" s="28" t="n">
        <f aca="false">VLOOKUP($A493,cash,D$4,FALSE())</f>
        <v>2.7</v>
      </c>
      <c r="E493" s="28" t="n">
        <f aca="false">VLOOKUP($A493,cash,E$4,FALSE())</f>
        <v>2.87</v>
      </c>
      <c r="G493" s="73" t="n">
        <f aca="false">LN(D493/D492)</f>
        <v>-0.0309961003689639</v>
      </c>
      <c r="H493" s="73" t="n">
        <f aca="false">LN(E493/E492)</f>
        <v>-0.0308772385644392</v>
      </c>
      <c r="I493" s="73"/>
      <c r="J493" s="73"/>
    </row>
    <row r="494" customFormat="false" ht="12.75" hidden="false" customHeight="false" outlineLevel="0" collapsed="false">
      <c r="A494" s="56" t="n">
        <f aca="false">A493+1</f>
        <v>35712</v>
      </c>
      <c r="B494" s="28"/>
      <c r="C494" s="81"/>
      <c r="D494" s="28" t="n">
        <f aca="false">VLOOKUP($A494,cash,D$4,FALSE())</f>
        <v>2.655</v>
      </c>
      <c r="E494" s="28" t="n">
        <f aca="false">VLOOKUP($A494,cash,E$4,FALSE())</f>
        <v>2.805</v>
      </c>
      <c r="G494" s="73" t="n">
        <f aca="false">LN(D494/D493)</f>
        <v>-0.0168071183163814</v>
      </c>
      <c r="H494" s="73" t="n">
        <f aca="false">LN(E494/E493)</f>
        <v>-0.0229084907968701</v>
      </c>
      <c r="I494" s="73"/>
      <c r="J494" s="73"/>
    </row>
    <row r="495" customFormat="false" ht="12.75" hidden="false" customHeight="false" outlineLevel="0" collapsed="false">
      <c r="A495" s="56" t="n">
        <f aca="false">A494+1</f>
        <v>35713</v>
      </c>
      <c r="B495" s="28"/>
      <c r="C495" s="81"/>
      <c r="D495" s="28" t="n">
        <f aca="false">VLOOKUP($A495,cash,D$4,FALSE())</f>
        <v>2.565</v>
      </c>
      <c r="E495" s="28" t="n">
        <f aca="false">VLOOKUP($A495,cash,E$4,FALSE())</f>
        <v>2.695</v>
      </c>
      <c r="G495" s="73" t="n">
        <f aca="false">LN(D495/D494)</f>
        <v>-0.0344861760711692</v>
      </c>
      <c r="H495" s="73" t="n">
        <f aca="false">LN(E495/E494)</f>
        <v>-0.0400053346136993</v>
      </c>
      <c r="I495" s="73"/>
      <c r="J495" s="73"/>
    </row>
    <row r="496" customFormat="false" ht="12.75" hidden="false" customHeight="false" outlineLevel="0" collapsed="false">
      <c r="A496" s="56" t="n">
        <f aca="false">A495+1</f>
        <v>35714</v>
      </c>
      <c r="B496" s="28"/>
      <c r="C496" s="81"/>
      <c r="D496" s="28" t="n">
        <f aca="false">VLOOKUP($A496,cash,D$4,FALSE())</f>
        <v>2.565</v>
      </c>
      <c r="E496" s="28" t="n">
        <f aca="false">VLOOKUP($A496,cash,E$4,FALSE())</f>
        <v>2.695</v>
      </c>
      <c r="G496" s="73" t="n">
        <f aca="false">LN(D496/D495)</f>
        <v>0</v>
      </c>
      <c r="H496" s="73" t="n">
        <f aca="false">LN(E496/E495)</f>
        <v>0</v>
      </c>
      <c r="I496" s="73"/>
      <c r="J496" s="73"/>
    </row>
    <row r="497" customFormat="false" ht="12.75" hidden="false" customHeight="false" outlineLevel="0" collapsed="false">
      <c r="A497" s="56" t="n">
        <f aca="false">A496+1</f>
        <v>35715</v>
      </c>
      <c r="B497" s="28"/>
      <c r="C497" s="81"/>
      <c r="D497" s="28" t="n">
        <f aca="false">VLOOKUP($A497,cash,D$4,FALSE())</f>
        <v>2.565</v>
      </c>
      <c r="E497" s="28" t="n">
        <f aca="false">VLOOKUP($A497,cash,E$4,FALSE())</f>
        <v>2.695</v>
      </c>
      <c r="G497" s="73" t="n">
        <f aca="false">LN(D497/D496)</f>
        <v>0</v>
      </c>
      <c r="H497" s="73" t="n">
        <f aca="false">LN(E497/E496)</f>
        <v>0</v>
      </c>
      <c r="I497" s="73"/>
      <c r="J497" s="73"/>
    </row>
    <row r="498" customFormat="false" ht="12.75" hidden="false" customHeight="false" outlineLevel="0" collapsed="false">
      <c r="A498" s="56" t="n">
        <f aca="false">A497+1</f>
        <v>35716</v>
      </c>
      <c r="B498" s="28"/>
      <c r="C498" s="81"/>
      <c r="D498" s="28" t="n">
        <f aca="false">VLOOKUP($A498,cash,D$4,FALSE())</f>
        <v>2.72</v>
      </c>
      <c r="E498" s="28" t="n">
        <f aca="false">VLOOKUP($A498,cash,E$4,FALSE())</f>
        <v>2.89</v>
      </c>
      <c r="G498" s="73" t="n">
        <f aca="false">LN(D498/D497)</f>
        <v>0.0586734016851732</v>
      </c>
      <c r="H498" s="73" t="n">
        <f aca="false">LN(E498/E497)</f>
        <v>0.0698582977633804</v>
      </c>
      <c r="I498" s="73"/>
      <c r="J498" s="73"/>
    </row>
    <row r="499" customFormat="false" ht="12.75" hidden="false" customHeight="false" outlineLevel="0" collapsed="false">
      <c r="A499" s="56" t="n">
        <f aca="false">A498+1</f>
        <v>35717</v>
      </c>
      <c r="B499" s="28"/>
      <c r="C499" s="81"/>
      <c r="D499" s="28" t="n">
        <f aca="false">VLOOKUP($A499,cash,D$4,FALSE())</f>
        <v>2.64</v>
      </c>
      <c r="E499" s="28" t="n">
        <f aca="false">VLOOKUP($A499,cash,E$4,FALSE())</f>
        <v>2.84</v>
      </c>
      <c r="G499" s="73" t="n">
        <f aca="false">LN(D499/D498)</f>
        <v>-0.0298529631496812</v>
      </c>
      <c r="H499" s="73" t="n">
        <f aca="false">LN(E499/E498)</f>
        <v>-0.0174524499512262</v>
      </c>
      <c r="I499" s="73"/>
      <c r="J499" s="73"/>
    </row>
    <row r="500" customFormat="false" ht="12.75" hidden="false" customHeight="false" outlineLevel="0" collapsed="false">
      <c r="A500" s="56" t="n">
        <f aca="false">A499+1</f>
        <v>35718</v>
      </c>
      <c r="B500" s="28"/>
      <c r="C500" s="81"/>
      <c r="D500" s="28" t="n">
        <f aca="false">VLOOKUP($A500,cash,D$4,FALSE())</f>
        <v>2.625</v>
      </c>
      <c r="E500" s="28" t="n">
        <f aca="false">VLOOKUP($A500,cash,E$4,FALSE())</f>
        <v>2.835</v>
      </c>
      <c r="G500" s="73" t="n">
        <f aca="false">LN(D500/D499)</f>
        <v>-0.00569802111463778</v>
      </c>
      <c r="H500" s="73" t="n">
        <f aca="false">LN(E500/E499)</f>
        <v>-0.00176211499339922</v>
      </c>
      <c r="I500" s="73"/>
      <c r="J500" s="73"/>
    </row>
    <row r="501" customFormat="false" ht="12.75" hidden="false" customHeight="false" outlineLevel="0" collapsed="false">
      <c r="A501" s="56" t="n">
        <f aca="false">A500+1</f>
        <v>35719</v>
      </c>
      <c r="B501" s="28"/>
      <c r="C501" s="81"/>
      <c r="D501" s="28" t="n">
        <f aca="false">VLOOKUP($A501,cash,D$4,FALSE())</f>
        <v>2.67</v>
      </c>
      <c r="E501" s="28" t="n">
        <f aca="false">VLOOKUP($A501,cash,E$4,FALSE())</f>
        <v>2.875</v>
      </c>
      <c r="G501" s="73" t="n">
        <f aca="false">LN(D501/D500)</f>
        <v>0.0169975763685711</v>
      </c>
      <c r="H501" s="73" t="n">
        <f aca="false">LN(E501/E500)</f>
        <v>0.0140107370695984</v>
      </c>
      <c r="I501" s="73"/>
      <c r="J501" s="73"/>
    </row>
    <row r="502" customFormat="false" ht="12.75" hidden="false" customHeight="false" outlineLevel="0" collapsed="false">
      <c r="A502" s="56" t="n">
        <f aca="false">A501+1</f>
        <v>35720</v>
      </c>
      <c r="B502" s="28"/>
      <c r="C502" s="81"/>
      <c r="D502" s="28" t="n">
        <f aca="false">VLOOKUP($A502,cash,D$4,FALSE())</f>
        <v>2.57</v>
      </c>
      <c r="E502" s="28" t="n">
        <f aca="false">VLOOKUP($A502,cash,E$4,FALSE())</f>
        <v>2.775</v>
      </c>
      <c r="G502" s="73" t="n">
        <f aca="false">LN(D502/D501)</f>
        <v>-0.0381725735050297</v>
      </c>
      <c r="H502" s="73" t="n">
        <f aca="false">LN(E502/E501)</f>
        <v>-0.035401927050916</v>
      </c>
      <c r="I502" s="73"/>
      <c r="J502" s="73"/>
    </row>
    <row r="503" customFormat="false" ht="12.75" hidden="false" customHeight="false" outlineLevel="0" collapsed="false">
      <c r="A503" s="56" t="n">
        <f aca="false">A502+1</f>
        <v>35721</v>
      </c>
      <c r="B503" s="28"/>
      <c r="C503" s="81"/>
      <c r="D503" s="28" t="n">
        <f aca="false">VLOOKUP($A503,cash,D$4,FALSE())</f>
        <v>2.57</v>
      </c>
      <c r="E503" s="28" t="n">
        <f aca="false">VLOOKUP($A503,cash,E$4,FALSE())</f>
        <v>2.775</v>
      </c>
      <c r="G503" s="73" t="n">
        <f aca="false">LN(D503/D502)</f>
        <v>0</v>
      </c>
      <c r="H503" s="73" t="n">
        <f aca="false">LN(E503/E502)</f>
        <v>0</v>
      </c>
      <c r="I503" s="73"/>
      <c r="J503" s="73"/>
    </row>
    <row r="504" customFormat="false" ht="12.75" hidden="false" customHeight="false" outlineLevel="0" collapsed="false">
      <c r="A504" s="56" t="n">
        <f aca="false">A503+1</f>
        <v>35722</v>
      </c>
      <c r="B504" s="28"/>
      <c r="C504" s="81"/>
      <c r="D504" s="28" t="n">
        <f aca="false">VLOOKUP($A504,cash,D$4,FALSE())</f>
        <v>2.57</v>
      </c>
      <c r="E504" s="28" t="n">
        <f aca="false">VLOOKUP($A504,cash,E$4,FALSE())</f>
        <v>2.775</v>
      </c>
      <c r="G504" s="73" t="n">
        <f aca="false">LN(D504/D503)</f>
        <v>0</v>
      </c>
      <c r="H504" s="73" t="n">
        <f aca="false">LN(E504/E503)</f>
        <v>0</v>
      </c>
      <c r="I504" s="73"/>
      <c r="J504" s="73"/>
    </row>
    <row r="505" customFormat="false" ht="12.75" hidden="false" customHeight="false" outlineLevel="0" collapsed="false">
      <c r="A505" s="56" t="n">
        <f aca="false">A504+1</f>
        <v>35723</v>
      </c>
      <c r="B505" s="28"/>
      <c r="C505" s="81"/>
      <c r="D505" s="28" t="n">
        <f aca="false">VLOOKUP($A505,cash,D$4,FALSE())</f>
        <v>2.695</v>
      </c>
      <c r="E505" s="28" t="n">
        <f aca="false">VLOOKUP($A505,cash,E$4,FALSE())</f>
        <v>2.89</v>
      </c>
      <c r="G505" s="73" t="n">
        <f aca="false">LN(D505/D504)</f>
        <v>0.0474923054538321</v>
      </c>
      <c r="H505" s="73" t="n">
        <f aca="false">LN(E505/E504)</f>
        <v>0.040605754925943</v>
      </c>
      <c r="I505" s="73"/>
      <c r="J505" s="73"/>
    </row>
    <row r="506" customFormat="false" ht="12.75" hidden="false" customHeight="false" outlineLevel="0" collapsed="false">
      <c r="A506" s="56" t="n">
        <f aca="false">A505+1</f>
        <v>35724</v>
      </c>
      <c r="B506" s="28"/>
      <c r="C506" s="56"/>
      <c r="D506" s="28" t="n">
        <f aca="false">VLOOKUP($A506,cash,D$4,FALSE())</f>
        <v>2.795</v>
      </c>
      <c r="E506" s="28" t="n">
        <f aca="false">VLOOKUP($A506,cash,E$4,FALSE())</f>
        <v>2.925</v>
      </c>
      <c r="G506" s="73" t="n">
        <f aca="false">LN(D506/D505)</f>
        <v>0.036433902246102</v>
      </c>
      <c r="H506" s="73" t="n">
        <f aca="false">LN(E506/E505)</f>
        <v>0.0120379785594789</v>
      </c>
      <c r="I506" s="73"/>
      <c r="J506" s="73"/>
    </row>
    <row r="507" customFormat="false" ht="12.75" hidden="false" customHeight="false" outlineLevel="0" collapsed="false">
      <c r="A507" s="56" t="n">
        <f aca="false">A506+1</f>
        <v>35725</v>
      </c>
      <c r="B507" s="28"/>
      <c r="C507" s="56"/>
      <c r="D507" s="28" t="n">
        <f aca="false">VLOOKUP($A507,cash,D$4,FALSE())</f>
        <v>2.92</v>
      </c>
      <c r="E507" s="28" t="n">
        <f aca="false">VLOOKUP($A507,cash,E$4,FALSE())</f>
        <v>3.08</v>
      </c>
      <c r="G507" s="73" t="n">
        <f aca="false">LN(D507/D506)</f>
        <v>0.0437515096731279</v>
      </c>
      <c r="H507" s="73" t="n">
        <f aca="false">LN(E507/E506)</f>
        <v>0.0516351163016633</v>
      </c>
      <c r="I507" s="73"/>
      <c r="J507" s="73"/>
    </row>
    <row r="508" customFormat="false" ht="12.75" hidden="false" customHeight="false" outlineLevel="0" collapsed="false">
      <c r="A508" s="56" t="n">
        <f aca="false">A507+1</f>
        <v>35726</v>
      </c>
      <c r="B508" s="28"/>
      <c r="C508" s="56"/>
      <c r="D508" s="28" t="n">
        <f aca="false">VLOOKUP($A508,cash,D$4,FALSE())</f>
        <v>3.08</v>
      </c>
      <c r="E508" s="28" t="n">
        <f aca="false">VLOOKUP($A508,cash,E$4,FALSE())</f>
        <v>3.215</v>
      </c>
      <c r="G508" s="73" t="n">
        <f aca="false">LN(D508/D507)</f>
        <v>0.0533459807052927</v>
      </c>
      <c r="H508" s="73" t="n">
        <f aca="false">LN(E508/E507)</f>
        <v>0.0428977607040996</v>
      </c>
      <c r="I508" s="73"/>
      <c r="J508" s="73"/>
    </row>
    <row r="509" customFormat="false" ht="12.75" hidden="false" customHeight="false" outlineLevel="0" collapsed="false">
      <c r="A509" s="56" t="n">
        <f aca="false">A508+1</f>
        <v>35727</v>
      </c>
      <c r="B509" s="28"/>
      <c r="C509" s="56"/>
      <c r="D509" s="28" t="n">
        <f aca="false">VLOOKUP($A509,cash,D$4,FALSE())</f>
        <v>2.89</v>
      </c>
      <c r="E509" s="28" t="n">
        <f aca="false">VLOOKUP($A509,cash,E$4,FALSE())</f>
        <v>2.99</v>
      </c>
      <c r="G509" s="73" t="n">
        <f aca="false">LN(D509/D508)</f>
        <v>-0.0636730948611423</v>
      </c>
      <c r="H509" s="73" t="n">
        <f aca="false">LN(E509/E508)</f>
        <v>-0.0725539702869875</v>
      </c>
      <c r="I509" s="73"/>
      <c r="J509" s="73"/>
    </row>
    <row r="510" customFormat="false" ht="12.75" hidden="false" customHeight="false" outlineLevel="0" collapsed="false">
      <c r="A510" s="56" t="n">
        <f aca="false">A509+1</f>
        <v>35728</v>
      </c>
      <c r="B510" s="28"/>
      <c r="C510" s="56"/>
      <c r="D510" s="28" t="n">
        <f aca="false">VLOOKUP($A510,cash,D$4,FALSE())</f>
        <v>2.89</v>
      </c>
      <c r="E510" s="28" t="n">
        <f aca="false">VLOOKUP($A510,cash,E$4,FALSE())</f>
        <v>2.99</v>
      </c>
      <c r="G510" s="73" t="n">
        <f aca="false">LN(D510/D509)</f>
        <v>0</v>
      </c>
      <c r="H510" s="73" t="n">
        <f aca="false">LN(E510/E509)</f>
        <v>0</v>
      </c>
      <c r="I510" s="73"/>
      <c r="J510" s="73"/>
    </row>
    <row r="511" customFormat="false" ht="12.75" hidden="false" customHeight="false" outlineLevel="0" collapsed="false">
      <c r="A511" s="56" t="n">
        <f aca="false">A510+1</f>
        <v>35729</v>
      </c>
      <c r="B511" s="28"/>
      <c r="C511" s="56"/>
      <c r="D511" s="28" t="n">
        <f aca="false">VLOOKUP($A511,cash,D$4,FALSE())</f>
        <v>2.89</v>
      </c>
      <c r="E511" s="28" t="n">
        <f aca="false">VLOOKUP($A511,cash,E$4,FALSE())</f>
        <v>2.99</v>
      </c>
      <c r="G511" s="73" t="n">
        <f aca="false">LN(D511/D510)</f>
        <v>0</v>
      </c>
      <c r="H511" s="73" t="n">
        <f aca="false">LN(E511/E510)</f>
        <v>0</v>
      </c>
      <c r="I511" s="73"/>
      <c r="J511" s="73"/>
    </row>
    <row r="512" customFormat="false" ht="12.75" hidden="false" customHeight="false" outlineLevel="0" collapsed="false">
      <c r="A512" s="56" t="n">
        <f aca="false">A511+1</f>
        <v>35730</v>
      </c>
      <c r="B512" s="28"/>
      <c r="C512" s="56"/>
      <c r="D512" s="28" t="n">
        <f aca="false">VLOOKUP($A512,cash,D$4,FALSE())</f>
        <v>3.145</v>
      </c>
      <c r="E512" s="28" t="n">
        <f aca="false">VLOOKUP($A512,cash,E$4,FALSE())</f>
        <v>3.275</v>
      </c>
      <c r="G512" s="73" t="n">
        <f aca="false">LN(D512/D511)</f>
        <v>0.084557388028063</v>
      </c>
      <c r="H512" s="73" t="n">
        <f aca="false">LN(E512/E511)</f>
        <v>0.09104448168462</v>
      </c>
      <c r="I512" s="73"/>
      <c r="J512" s="73"/>
    </row>
    <row r="513" customFormat="false" ht="12.75" hidden="false" customHeight="false" outlineLevel="0" collapsed="false">
      <c r="A513" s="56" t="n">
        <f aca="false">A512+1</f>
        <v>35731</v>
      </c>
      <c r="B513" s="28"/>
      <c r="C513" s="56"/>
      <c r="D513" s="28" t="n">
        <f aca="false">VLOOKUP($A513,cash,D$4,FALSE())</f>
        <v>3.405</v>
      </c>
      <c r="E513" s="28" t="n">
        <f aca="false">VLOOKUP($A513,cash,E$4,FALSE())</f>
        <v>3.51</v>
      </c>
      <c r="G513" s="73" t="n">
        <f aca="false">LN(D513/D512)</f>
        <v>0.0794310494490718</v>
      </c>
      <c r="H513" s="73" t="n">
        <f aca="false">LN(E513/E512)</f>
        <v>0.0692981683905591</v>
      </c>
      <c r="I513" s="73"/>
      <c r="J513" s="73"/>
    </row>
    <row r="514" customFormat="false" ht="12.75" hidden="false" customHeight="false" outlineLevel="0" collapsed="false">
      <c r="A514" s="56" t="n">
        <f aca="false">A513+1</f>
        <v>35732</v>
      </c>
      <c r="B514" s="28"/>
      <c r="C514" s="56"/>
      <c r="D514" s="28" t="n">
        <f aca="false">VLOOKUP($A514,cash,D$4,FALSE())</f>
        <v>3.23</v>
      </c>
      <c r="E514" s="28" t="n">
        <f aca="false">VLOOKUP($A514,cash,E$4,FALSE())</f>
        <v>3.415</v>
      </c>
      <c r="G514" s="73" t="n">
        <f aca="false">LN(D514/D513)</f>
        <v>-0.0527628023669105</v>
      </c>
      <c r="H514" s="73" t="n">
        <f aca="false">LN(E514/E513)</f>
        <v>-0.027438544455021</v>
      </c>
      <c r="I514" s="73"/>
      <c r="J514" s="73"/>
    </row>
    <row r="515" customFormat="false" ht="12.75" hidden="false" customHeight="false" outlineLevel="0" collapsed="false">
      <c r="A515" s="56" t="n">
        <f aca="false">A514+1</f>
        <v>35733</v>
      </c>
      <c r="B515" s="28"/>
      <c r="C515" s="56"/>
      <c r="D515" s="28" t="n">
        <f aca="false">VLOOKUP($A515,cash,D$4,FALSE())</f>
        <v>3.05</v>
      </c>
      <c r="E515" s="28" t="n">
        <f aca="false">VLOOKUP($A515,cash,E$4,FALSE())</f>
        <v>3.195</v>
      </c>
      <c r="G515" s="73" t="n">
        <f aca="false">LN(D515/D514)</f>
        <v>-0.057340546615245</v>
      </c>
      <c r="H515" s="73" t="n">
        <f aca="false">LN(E515/E514)</f>
        <v>-0.0665904051932553</v>
      </c>
      <c r="I515" s="73"/>
      <c r="J515" s="73"/>
    </row>
    <row r="516" customFormat="false" ht="12.75" hidden="false" customHeight="false" outlineLevel="0" collapsed="false">
      <c r="A516" s="56" t="n">
        <f aca="false">A515+1</f>
        <v>35734</v>
      </c>
      <c r="B516" s="28"/>
      <c r="C516" s="56"/>
      <c r="D516" s="28" t="n">
        <f aca="false">VLOOKUP($A516,cash,D$4,FALSE())</f>
        <v>2.98</v>
      </c>
      <c r="E516" s="28" t="n">
        <f aca="false">VLOOKUP($A516,cash,E$4,FALSE())</f>
        <v>2.99</v>
      </c>
      <c r="G516" s="73" t="n">
        <f aca="false">LN(D516/D515)</f>
        <v>-0.0232182901020071</v>
      </c>
      <c r="H516" s="73" t="n">
        <f aca="false">LN(E516/E515)</f>
        <v>-0.066313700426903</v>
      </c>
      <c r="I516" s="73"/>
      <c r="J516" s="73"/>
    </row>
    <row r="517" customFormat="false" ht="12.75" hidden="false" customHeight="false" outlineLevel="0" collapsed="false">
      <c r="A517" s="56"/>
      <c r="B517" s="28"/>
      <c r="C517" s="56"/>
      <c r="D517" s="28"/>
      <c r="E517" s="28"/>
    </row>
    <row r="518" customFormat="false" ht="12.75" hidden="false" customHeight="false" outlineLevel="0" collapsed="false">
      <c r="A518" s="56"/>
      <c r="B518" s="28"/>
      <c r="C518" s="56"/>
      <c r="D518" s="28"/>
      <c r="E518" s="28"/>
    </row>
    <row r="519" customFormat="false" ht="12.75" hidden="false" customHeight="false" outlineLevel="0" collapsed="false">
      <c r="A519" s="56"/>
      <c r="B519" s="28"/>
      <c r="C519" s="56"/>
      <c r="D519" s="28"/>
      <c r="E519" s="28"/>
    </row>
    <row r="520" customFormat="false" ht="12.75" hidden="false" customHeight="false" outlineLevel="0" collapsed="false">
      <c r="A520" s="56"/>
      <c r="B520" s="28"/>
      <c r="C520" s="56" t="n">
        <v>35735</v>
      </c>
      <c r="G520" s="73" t="n">
        <f aca="false">STDEV(G522:G550)*$B$1</f>
        <v>0.584251845903061</v>
      </c>
      <c r="H520" s="73" t="n">
        <f aca="false">STDEV(H522:H550)*$B$1</f>
        <v>0.588123890258367</v>
      </c>
      <c r="I520" s="73" t="n">
        <f aca="false">CORREL(D521:D550,E521:E550)</f>
        <v>0.993687559695693</v>
      </c>
      <c r="J520" s="73" t="n">
        <f aca="false">IF(ISNUMBER(I520),I520,1.1)</f>
        <v>0.993687559695693</v>
      </c>
      <c r="K520" s="75" t="n">
        <f aca="false">MAX(D521:D555)</f>
        <v>3.08</v>
      </c>
      <c r="L520" s="75" t="n">
        <f aca="false">MAX(E521:E555)</f>
        <v>3.25</v>
      </c>
    </row>
    <row r="521" customFormat="false" ht="12.75" hidden="false" customHeight="false" outlineLevel="0" collapsed="false">
      <c r="A521" s="56" t="n">
        <f aca="false">C520</f>
        <v>35735</v>
      </c>
      <c r="B521" s="28"/>
      <c r="C521" s="56"/>
      <c r="D521" s="28" t="n">
        <f aca="false">VLOOKUP($A521,cash,D$4,FALSE())</f>
        <v>2.98</v>
      </c>
      <c r="E521" s="28" t="n">
        <f aca="false">VLOOKUP($A521,cash,E$4,FALSE())</f>
        <v>2.99</v>
      </c>
      <c r="G521" s="73"/>
      <c r="H521" s="73"/>
      <c r="I521" s="73"/>
      <c r="K521" s="75" t="n">
        <f aca="false">MIN(D521:D555)</f>
        <v>2.02</v>
      </c>
      <c r="L521" s="75" t="n">
        <f aca="false">MIN(E521:E555)</f>
        <v>2.165</v>
      </c>
    </row>
    <row r="522" customFormat="false" ht="12.75" hidden="false" customHeight="false" outlineLevel="0" collapsed="false">
      <c r="A522" s="56" t="n">
        <f aca="false">A521+1</f>
        <v>35736</v>
      </c>
      <c r="B522" s="28"/>
      <c r="C522" s="56"/>
      <c r="D522" s="28" t="n">
        <f aca="false">VLOOKUP($A522,cash,D$4,FALSE())</f>
        <v>2.98</v>
      </c>
      <c r="E522" s="28" t="n">
        <f aca="false">VLOOKUP($A522,cash,E$4,FALSE())</f>
        <v>2.99</v>
      </c>
      <c r="G522" s="73" t="n">
        <f aca="false">LN(D522/D521)</f>
        <v>0</v>
      </c>
      <c r="H522" s="73" t="n">
        <f aca="false">LN(E522/E521)</f>
        <v>0</v>
      </c>
      <c r="I522" s="73"/>
      <c r="K522" s="75"/>
      <c r="L522" s="75"/>
    </row>
    <row r="523" customFormat="false" ht="12.75" hidden="false" customHeight="false" outlineLevel="0" collapsed="false">
      <c r="A523" s="56" t="n">
        <f aca="false">A522+1</f>
        <v>35737</v>
      </c>
      <c r="B523" s="28"/>
      <c r="C523" s="56"/>
      <c r="D523" s="28" t="n">
        <f aca="false">VLOOKUP($A523,cash,D$4,FALSE())</f>
        <v>3.05</v>
      </c>
      <c r="E523" s="28" t="n">
        <f aca="false">VLOOKUP($A523,cash,E$4,FALSE())</f>
        <v>3.155</v>
      </c>
      <c r="G523" s="73" t="n">
        <f aca="false">LN(D523/D522)</f>
        <v>0.0232182901020071</v>
      </c>
      <c r="H523" s="73" t="n">
        <f aca="false">LN(E523/E522)</f>
        <v>0.0537151085905813</v>
      </c>
      <c r="I523" s="73"/>
      <c r="K523" s="75"/>
      <c r="L523" s="75"/>
    </row>
    <row r="524" customFormat="false" ht="12.75" hidden="false" customHeight="false" outlineLevel="0" collapsed="false">
      <c r="A524" s="56" t="n">
        <f aca="false">A523+1</f>
        <v>35738</v>
      </c>
      <c r="B524" s="28"/>
      <c r="C524" s="56"/>
      <c r="D524" s="28" t="n">
        <f aca="false">VLOOKUP($A524,cash,D$4,FALSE())</f>
        <v>2.875</v>
      </c>
      <c r="E524" s="28" t="n">
        <f aca="false">VLOOKUP($A524,cash,E$4,FALSE())</f>
        <v>3.015</v>
      </c>
      <c r="G524" s="73" t="n">
        <f aca="false">LN(D524/D523)</f>
        <v>-0.0590889163700064</v>
      </c>
      <c r="H524" s="73" t="n">
        <f aca="false">LN(E524/E523)</f>
        <v>-0.0453886658140276</v>
      </c>
      <c r="I524" s="73"/>
      <c r="K524" s="75"/>
      <c r="L524" s="75"/>
    </row>
    <row r="525" customFormat="false" ht="12.75" hidden="false" customHeight="false" outlineLevel="0" collapsed="false">
      <c r="A525" s="56" t="n">
        <f aca="false">A524+1</f>
        <v>35739</v>
      </c>
      <c r="B525" s="28"/>
      <c r="C525" s="56"/>
      <c r="D525" s="28" t="n">
        <f aca="false">VLOOKUP($A525,cash,D$4,FALSE())</f>
        <v>2.945</v>
      </c>
      <c r="E525" s="28" t="n">
        <f aca="false">VLOOKUP($A525,cash,E$4,FALSE())</f>
        <v>3.075</v>
      </c>
      <c r="G525" s="73" t="n">
        <f aca="false">LN(D525/D524)</f>
        <v>0.0240561428542363</v>
      </c>
      <c r="H525" s="73" t="n">
        <f aca="false">LN(E525/E524)</f>
        <v>0.0197050710793323</v>
      </c>
      <c r="I525" s="73"/>
      <c r="K525" s="75"/>
      <c r="L525" s="75"/>
    </row>
    <row r="526" customFormat="false" ht="12.75" hidden="false" customHeight="false" outlineLevel="0" collapsed="false">
      <c r="A526" s="56" t="n">
        <f aca="false">A525+1</f>
        <v>35740</v>
      </c>
      <c r="B526" s="28"/>
      <c r="C526" s="56"/>
      <c r="D526" s="28" t="n">
        <f aca="false">VLOOKUP($A526,cash,D$4,FALSE())</f>
        <v>2.95</v>
      </c>
      <c r="E526" s="28" t="n">
        <f aca="false">VLOOKUP($A526,cash,E$4,FALSE())</f>
        <v>3.1</v>
      </c>
      <c r="G526" s="73" t="n">
        <f aca="false">LN(D526/D525)</f>
        <v>0.00169635324817856</v>
      </c>
      <c r="H526" s="73" t="n">
        <f aca="false">LN(E526/E525)</f>
        <v>0.0080972102326193</v>
      </c>
      <c r="I526" s="73"/>
      <c r="K526" s="75"/>
      <c r="L526" s="75"/>
    </row>
    <row r="527" customFormat="false" ht="12.75" hidden="false" customHeight="false" outlineLevel="0" collapsed="false">
      <c r="A527" s="56" t="n">
        <f aca="false">A526+1</f>
        <v>35741</v>
      </c>
      <c r="B527" s="28"/>
      <c r="C527" s="56"/>
      <c r="D527" s="28" t="n">
        <f aca="false">VLOOKUP($A527,cash,D$4,FALSE())</f>
        <v>2.81</v>
      </c>
      <c r="E527" s="28" t="n">
        <f aca="false">VLOOKUP($A527,cash,E$4,FALSE())</f>
        <v>2.945</v>
      </c>
      <c r="G527" s="73" t="n">
        <f aca="false">LN(D527/D526)</f>
        <v>-0.0486206870060741</v>
      </c>
      <c r="H527" s="73" t="n">
        <f aca="false">LN(E527/E526)</f>
        <v>-0.0512932943875506</v>
      </c>
      <c r="I527" s="73"/>
      <c r="K527" s="75"/>
      <c r="L527" s="75"/>
    </row>
    <row r="528" customFormat="false" ht="12.75" hidden="false" customHeight="false" outlineLevel="0" collapsed="false">
      <c r="A528" s="56" t="n">
        <f aca="false">A527+1</f>
        <v>35742</v>
      </c>
      <c r="B528" s="28"/>
      <c r="C528" s="56"/>
      <c r="D528" s="28" t="n">
        <f aca="false">VLOOKUP($A528,cash,D$4,FALSE())</f>
        <v>2.81</v>
      </c>
      <c r="E528" s="28" t="n">
        <f aca="false">VLOOKUP($A528,cash,E$4,FALSE())</f>
        <v>2.945</v>
      </c>
      <c r="G528" s="73" t="n">
        <f aca="false">LN(D528/D527)</f>
        <v>0</v>
      </c>
      <c r="H528" s="73" t="n">
        <f aca="false">LN(E528/E527)</f>
        <v>0</v>
      </c>
      <c r="I528" s="73"/>
      <c r="K528" s="75"/>
      <c r="L528" s="75"/>
    </row>
    <row r="529" customFormat="false" ht="12.75" hidden="false" customHeight="false" outlineLevel="0" collapsed="false">
      <c r="A529" s="56" t="n">
        <f aca="false">A528+1</f>
        <v>35743</v>
      </c>
      <c r="B529" s="28"/>
      <c r="C529" s="56"/>
      <c r="D529" s="28" t="n">
        <f aca="false">VLOOKUP($A529,cash,D$4,FALSE())</f>
        <v>2.81</v>
      </c>
      <c r="E529" s="28" t="n">
        <f aca="false">VLOOKUP($A529,cash,E$4,FALSE())</f>
        <v>2.945</v>
      </c>
      <c r="G529" s="73" t="n">
        <f aca="false">LN(D529/D528)</f>
        <v>0</v>
      </c>
      <c r="H529" s="73" t="n">
        <f aca="false">LN(E529/E528)</f>
        <v>0</v>
      </c>
      <c r="I529" s="73"/>
      <c r="K529" s="75"/>
      <c r="L529" s="75"/>
    </row>
    <row r="530" customFormat="false" ht="12.75" hidden="false" customHeight="false" outlineLevel="0" collapsed="false">
      <c r="A530" s="56" t="n">
        <f aca="false">A529+1</f>
        <v>35744</v>
      </c>
      <c r="B530" s="28"/>
      <c r="C530" s="56"/>
      <c r="D530" s="28" t="n">
        <f aca="false">VLOOKUP($A530,cash,D$4,FALSE())</f>
        <v>2.995</v>
      </c>
      <c r="E530" s="28" t="n">
        <f aca="false">VLOOKUP($A530,cash,E$4,FALSE())</f>
        <v>3.12</v>
      </c>
      <c r="G530" s="73" t="n">
        <f aca="false">LN(D530/D529)</f>
        <v>0.0637597482217583</v>
      </c>
      <c r="H530" s="73" t="n">
        <f aca="false">LN(E530/E529)</f>
        <v>0.057724184717841</v>
      </c>
      <c r="I530" s="73"/>
      <c r="K530" s="75"/>
      <c r="L530" s="75"/>
    </row>
    <row r="531" customFormat="false" ht="12.75" hidden="false" customHeight="false" outlineLevel="0" collapsed="false">
      <c r="A531" s="56" t="n">
        <f aca="false">A530+1</f>
        <v>35745</v>
      </c>
      <c r="B531" s="28"/>
      <c r="C531" s="56"/>
      <c r="D531" s="28" t="n">
        <f aca="false">VLOOKUP($A531,cash,D$4,FALSE())</f>
        <v>3.07</v>
      </c>
      <c r="E531" s="28" t="n">
        <f aca="false">VLOOKUP($A531,cash,E$4,FALSE())</f>
        <v>3.195</v>
      </c>
      <c r="G531" s="73" t="n">
        <f aca="false">LN(D531/D530)</f>
        <v>0.024733330031693</v>
      </c>
      <c r="H531" s="73" t="n">
        <f aca="false">LN(E531/E530)</f>
        <v>0.0237540860081071</v>
      </c>
      <c r="I531" s="73"/>
      <c r="K531" s="75"/>
      <c r="L531" s="75"/>
    </row>
    <row r="532" customFormat="false" ht="12.75" hidden="false" customHeight="false" outlineLevel="0" collapsed="false">
      <c r="A532" s="56" t="n">
        <f aca="false">A531+1</f>
        <v>35746</v>
      </c>
      <c r="B532" s="28"/>
      <c r="C532" s="56"/>
      <c r="D532" s="28" t="n">
        <f aca="false">VLOOKUP($A532,cash,D$4,FALSE())</f>
        <v>3.07</v>
      </c>
      <c r="E532" s="28" t="n">
        <f aca="false">VLOOKUP($A532,cash,E$4,FALSE())</f>
        <v>3.22</v>
      </c>
      <c r="G532" s="73" t="n">
        <f aca="false">LN(D532/D531)</f>
        <v>0</v>
      </c>
      <c r="H532" s="73" t="n">
        <f aca="false">LN(E532/E531)</f>
        <v>0.00779427172681892</v>
      </c>
      <c r="I532" s="73"/>
      <c r="K532" s="75"/>
      <c r="L532" s="75"/>
    </row>
    <row r="533" customFormat="false" ht="12.75" hidden="false" customHeight="false" outlineLevel="0" collapsed="false">
      <c r="A533" s="56" t="n">
        <f aca="false">A532+1</f>
        <v>35747</v>
      </c>
      <c r="B533" s="28"/>
      <c r="C533" s="56"/>
      <c r="D533" s="28" t="n">
        <f aca="false">VLOOKUP($A533,cash,D$4,FALSE())</f>
        <v>3.08</v>
      </c>
      <c r="E533" s="28" t="n">
        <f aca="false">VLOOKUP($A533,cash,E$4,FALSE())</f>
        <v>3.25</v>
      </c>
      <c r="G533" s="73" t="n">
        <f aca="false">LN(D533/D532)</f>
        <v>0.00325203538637732</v>
      </c>
      <c r="H533" s="73" t="n">
        <f aca="false">LN(E533/E532)</f>
        <v>0.00927363678532903</v>
      </c>
      <c r="I533" s="73"/>
      <c r="K533" s="75"/>
      <c r="L533" s="75"/>
    </row>
    <row r="534" customFormat="false" ht="12.75" hidden="false" customHeight="false" outlineLevel="0" collapsed="false">
      <c r="A534" s="56" t="n">
        <f aca="false">A533+1</f>
        <v>35748</v>
      </c>
      <c r="B534" s="28"/>
      <c r="C534" s="56"/>
      <c r="D534" s="28" t="n">
        <f aca="false">VLOOKUP($A534,cash,D$4,FALSE())</f>
        <v>3.065</v>
      </c>
      <c r="E534" s="28" t="n">
        <f aca="false">VLOOKUP($A534,cash,E$4,FALSE())</f>
        <v>3.095</v>
      </c>
      <c r="G534" s="73" t="n">
        <f aca="false">LN(D534/D533)</f>
        <v>-0.00488202759730842</v>
      </c>
      <c r="H534" s="73" t="n">
        <f aca="false">LN(E534/E533)</f>
        <v>-0.0488670902050866</v>
      </c>
      <c r="I534" s="73"/>
      <c r="K534" s="75"/>
      <c r="L534" s="75"/>
    </row>
    <row r="535" customFormat="false" ht="12.75" hidden="false" customHeight="false" outlineLevel="0" collapsed="false">
      <c r="A535" s="56" t="n">
        <f aca="false">A534+1</f>
        <v>35749</v>
      </c>
      <c r="B535" s="28"/>
      <c r="C535" s="56"/>
      <c r="D535" s="28" t="n">
        <f aca="false">VLOOKUP($A535,cash,D$4,FALSE())</f>
        <v>3.065</v>
      </c>
      <c r="E535" s="28" t="n">
        <f aca="false">VLOOKUP($A535,cash,E$4,FALSE())</f>
        <v>3.095</v>
      </c>
      <c r="G535" s="73" t="n">
        <f aca="false">LN(D535/D534)</f>
        <v>0</v>
      </c>
      <c r="H535" s="73" t="n">
        <f aca="false">LN(E535/E534)</f>
        <v>0</v>
      </c>
      <c r="I535" s="73"/>
      <c r="K535" s="75"/>
      <c r="L535" s="75"/>
    </row>
    <row r="536" customFormat="false" ht="12.75" hidden="false" customHeight="false" outlineLevel="0" collapsed="false">
      <c r="A536" s="56" t="n">
        <f aca="false">A535+1</f>
        <v>35750</v>
      </c>
      <c r="B536" s="28"/>
      <c r="C536" s="56"/>
      <c r="D536" s="28" t="n">
        <f aca="false">VLOOKUP($A536,cash,D$4,FALSE())</f>
        <v>3.065</v>
      </c>
      <c r="E536" s="28" t="n">
        <f aca="false">VLOOKUP($A536,cash,E$4,FALSE())</f>
        <v>3.095</v>
      </c>
      <c r="G536" s="73" t="n">
        <f aca="false">LN(D536/D535)</f>
        <v>0</v>
      </c>
      <c r="H536" s="73" t="n">
        <f aca="false">LN(E536/E535)</f>
        <v>0</v>
      </c>
      <c r="I536" s="73"/>
      <c r="K536" s="75"/>
      <c r="L536" s="75"/>
    </row>
    <row r="537" customFormat="false" ht="12.75" hidden="false" customHeight="false" outlineLevel="0" collapsed="false">
      <c r="A537" s="56" t="n">
        <f aca="false">A536+1</f>
        <v>35751</v>
      </c>
      <c r="B537" s="28"/>
      <c r="C537" s="56"/>
      <c r="D537" s="28" t="n">
        <f aca="false">VLOOKUP($A537,cash,D$4,FALSE())</f>
        <v>2.96</v>
      </c>
      <c r="E537" s="28" t="n">
        <f aca="false">VLOOKUP($A537,cash,E$4,FALSE())</f>
        <v>3.05</v>
      </c>
      <c r="G537" s="73" t="n">
        <f aca="false">LN(D537/D536)</f>
        <v>-0.0348583010522058</v>
      </c>
      <c r="H537" s="73" t="n">
        <f aca="false">LN(E537/E536)</f>
        <v>-0.0146463155172393</v>
      </c>
      <c r="I537" s="73"/>
      <c r="J537" s="73"/>
    </row>
    <row r="538" customFormat="false" ht="12.75" hidden="false" customHeight="false" outlineLevel="0" collapsed="false">
      <c r="A538" s="56" t="n">
        <f aca="false">A537+1</f>
        <v>35752</v>
      </c>
      <c r="B538" s="28"/>
      <c r="C538" s="56"/>
      <c r="D538" s="28" t="n">
        <f aca="false">VLOOKUP($A538,cash,D$4,FALSE())</f>
        <v>2.815</v>
      </c>
      <c r="E538" s="28" t="n">
        <f aca="false">VLOOKUP($A538,cash,E$4,FALSE())</f>
        <v>2.915</v>
      </c>
      <c r="G538" s="73" t="n">
        <f aca="false">LN(D538/D537)</f>
        <v>-0.0502270067443153</v>
      </c>
      <c r="H538" s="73" t="n">
        <f aca="false">LN(E538/E537)</f>
        <v>-0.0452717708168644</v>
      </c>
      <c r="I538" s="73"/>
      <c r="J538" s="73"/>
    </row>
    <row r="539" customFormat="false" ht="12.75" hidden="false" customHeight="false" outlineLevel="0" collapsed="false">
      <c r="A539" s="56" t="n">
        <f aca="false">A538+1</f>
        <v>35753</v>
      </c>
      <c r="B539" s="28"/>
      <c r="C539" s="56"/>
      <c r="D539" s="28" t="n">
        <f aca="false">VLOOKUP($A539,cash,D$4,FALSE())</f>
        <v>2.78</v>
      </c>
      <c r="E539" s="28" t="n">
        <f aca="false">VLOOKUP($A539,cash,E$4,FALSE())</f>
        <v>2.87</v>
      </c>
      <c r="G539" s="73" t="n">
        <f aca="false">LN(D539/D538)</f>
        <v>-0.0125113338891081</v>
      </c>
      <c r="H539" s="73" t="n">
        <f aca="false">LN(E539/E538)</f>
        <v>-0.0155577900309259</v>
      </c>
      <c r="I539" s="73"/>
      <c r="J539" s="73"/>
    </row>
    <row r="540" customFormat="false" ht="12.75" hidden="false" customHeight="false" outlineLevel="0" collapsed="false">
      <c r="A540" s="56" t="n">
        <f aca="false">A539+1</f>
        <v>35754</v>
      </c>
      <c r="B540" s="28"/>
      <c r="C540" s="56"/>
      <c r="D540" s="28" t="n">
        <f aca="false">VLOOKUP($A540,cash,D$4,FALSE())</f>
        <v>2.555</v>
      </c>
      <c r="E540" s="28" t="n">
        <f aca="false">VLOOKUP($A540,cash,E$4,FALSE())</f>
        <v>2.655</v>
      </c>
      <c r="G540" s="73" t="n">
        <f aca="false">LN(D540/D539)</f>
        <v>-0.0843987040468778</v>
      </c>
      <c r="H540" s="73" t="n">
        <f aca="false">LN(E540/E539)</f>
        <v>-0.0778673750776276</v>
      </c>
      <c r="I540" s="73"/>
      <c r="J540" s="73"/>
    </row>
    <row r="541" customFormat="false" ht="12.75" hidden="false" customHeight="false" outlineLevel="0" collapsed="false">
      <c r="A541" s="56" t="n">
        <f aca="false">A540+1</f>
        <v>35755</v>
      </c>
      <c r="B541" s="28"/>
      <c r="C541" s="56"/>
      <c r="D541" s="28" t="n">
        <f aca="false">VLOOKUP($A541,cash,D$4,FALSE())</f>
        <v>2.295</v>
      </c>
      <c r="E541" s="28" t="n">
        <f aca="false">VLOOKUP($A541,cash,E$4,FALSE())</f>
        <v>2.365</v>
      </c>
      <c r="G541" s="73" t="n">
        <f aca="false">LN(D541/D540)</f>
        <v>-0.107319380143159</v>
      </c>
      <c r="H541" s="73" t="n">
        <f aca="false">LN(E541/E540)</f>
        <v>-0.115666632750006</v>
      </c>
      <c r="I541" s="73"/>
      <c r="J541" s="73"/>
    </row>
    <row r="542" customFormat="false" ht="12.75" hidden="false" customHeight="false" outlineLevel="0" collapsed="false">
      <c r="A542" s="56" t="n">
        <f aca="false">A541+1</f>
        <v>35756</v>
      </c>
      <c r="B542" s="28"/>
      <c r="C542" s="56"/>
      <c r="D542" s="28" t="n">
        <f aca="false">VLOOKUP($A542,cash,D$4,FALSE())</f>
        <v>2.295</v>
      </c>
      <c r="E542" s="28" t="n">
        <f aca="false">VLOOKUP($A542,cash,E$4,FALSE())</f>
        <v>2.365</v>
      </c>
      <c r="G542" s="73" t="n">
        <f aca="false">LN(D542/D541)</f>
        <v>0</v>
      </c>
      <c r="H542" s="73" t="n">
        <f aca="false">LN(E542/E541)</f>
        <v>0</v>
      </c>
      <c r="I542" s="73"/>
      <c r="J542" s="73"/>
    </row>
    <row r="543" customFormat="false" ht="12.75" hidden="false" customHeight="false" outlineLevel="0" collapsed="false">
      <c r="A543" s="56" t="n">
        <f aca="false">A542+1</f>
        <v>35757</v>
      </c>
      <c r="B543" s="28"/>
      <c r="C543" s="56"/>
      <c r="D543" s="28" t="n">
        <f aca="false">VLOOKUP($A543,cash,D$4,FALSE())</f>
        <v>2.295</v>
      </c>
      <c r="E543" s="28" t="n">
        <f aca="false">VLOOKUP($A543,cash,E$4,FALSE())</f>
        <v>2.365</v>
      </c>
      <c r="G543" s="73" t="n">
        <f aca="false">LN(D543/D542)</f>
        <v>0</v>
      </c>
      <c r="H543" s="73" t="n">
        <f aca="false">LN(E543/E542)</f>
        <v>0</v>
      </c>
      <c r="I543" s="73"/>
      <c r="J543" s="73"/>
    </row>
    <row r="544" customFormat="false" ht="12.75" hidden="false" customHeight="false" outlineLevel="0" collapsed="false">
      <c r="A544" s="56" t="n">
        <f aca="false">A543+1</f>
        <v>35758</v>
      </c>
      <c r="B544" s="28"/>
      <c r="C544" s="56"/>
      <c r="D544" s="28" t="n">
        <f aca="false">VLOOKUP($A544,cash,D$4,FALSE())</f>
        <v>2.235</v>
      </c>
      <c r="E544" s="28" t="n">
        <f aca="false">VLOOKUP($A544,cash,E$4,FALSE())</f>
        <v>2.33</v>
      </c>
      <c r="G544" s="73" t="n">
        <f aca="false">LN(D544/D543)</f>
        <v>-0.0264916154469763</v>
      </c>
      <c r="H544" s="73" t="n">
        <f aca="false">LN(E544/E543)</f>
        <v>-0.0149097543662872</v>
      </c>
      <c r="I544" s="73"/>
      <c r="J544" s="73"/>
    </row>
    <row r="545" customFormat="false" ht="12.75" hidden="false" customHeight="false" outlineLevel="0" collapsed="false">
      <c r="A545" s="56" t="n">
        <f aca="false">A544+1</f>
        <v>35759</v>
      </c>
      <c r="B545" s="28"/>
      <c r="C545" s="56"/>
      <c r="D545" s="28" t="n">
        <f aca="false">VLOOKUP($A545,cash,D$4,FALSE())</f>
        <v>2.07</v>
      </c>
      <c r="E545" s="28" t="n">
        <f aca="false">VLOOKUP($A545,cash,E$4,FALSE())</f>
        <v>2.165</v>
      </c>
      <c r="G545" s="73" t="n">
        <f aca="false">LN(D545/D544)</f>
        <v>-0.0766926207882545</v>
      </c>
      <c r="H545" s="73" t="n">
        <f aca="false">LN(E545/E544)</f>
        <v>-0.073447906123156</v>
      </c>
      <c r="I545" s="73"/>
      <c r="J545" s="73"/>
    </row>
    <row r="546" customFormat="false" ht="12.75" hidden="false" customHeight="false" outlineLevel="0" collapsed="false">
      <c r="A546" s="56" t="n">
        <f aca="false">A545+1</f>
        <v>35760</v>
      </c>
      <c r="B546" s="28"/>
      <c r="C546" s="56"/>
      <c r="D546" s="28" t="n">
        <f aca="false">VLOOKUP($A546,cash,D$4,FALSE())</f>
        <v>2.135</v>
      </c>
      <c r="E546" s="28" t="n">
        <f aca="false">VLOOKUP($A546,cash,E$4,FALSE())</f>
        <v>2.165</v>
      </c>
      <c r="G546" s="73" t="n">
        <f aca="false">LN(D546/D545)</f>
        <v>0.0309180394033101</v>
      </c>
      <c r="H546" s="73" t="n">
        <f aca="false">LN(E546/E545)</f>
        <v>0</v>
      </c>
      <c r="I546" s="73"/>
      <c r="J546" s="73"/>
    </row>
    <row r="547" customFormat="false" ht="12.75" hidden="false" customHeight="false" outlineLevel="0" collapsed="false">
      <c r="A547" s="56" t="n">
        <f aca="false">A546+1</f>
        <v>35761</v>
      </c>
      <c r="B547" s="28"/>
      <c r="C547" s="56"/>
      <c r="D547" s="28" t="n">
        <f aca="false">VLOOKUP($A547,cash,D$4,FALSE())</f>
        <v>2.135</v>
      </c>
      <c r="E547" s="28" t="n">
        <f aca="false">VLOOKUP($A547,cash,E$4,FALSE())</f>
        <v>2.165</v>
      </c>
      <c r="G547" s="73" t="n">
        <f aca="false">LN(D547/D546)</f>
        <v>0</v>
      </c>
      <c r="H547" s="73" t="n">
        <f aca="false">LN(E547/E546)</f>
        <v>0</v>
      </c>
      <c r="I547" s="73"/>
      <c r="J547" s="73"/>
    </row>
    <row r="548" customFormat="false" ht="12.75" hidden="false" customHeight="false" outlineLevel="0" collapsed="false">
      <c r="A548" s="56" t="n">
        <f aca="false">A547+1</f>
        <v>35762</v>
      </c>
      <c r="B548" s="28"/>
      <c r="C548" s="56"/>
      <c r="D548" s="28" t="n">
        <f aca="false">VLOOKUP($A548,cash,D$4,FALSE())</f>
        <v>2.135</v>
      </c>
      <c r="E548" s="28" t="n">
        <f aca="false">VLOOKUP($A548,cash,E$4,FALSE())</f>
        <v>2.165</v>
      </c>
      <c r="G548" s="73" t="n">
        <f aca="false">LN(D548/D547)</f>
        <v>0</v>
      </c>
      <c r="H548" s="73" t="n">
        <f aca="false">LN(E548/E547)</f>
        <v>0</v>
      </c>
      <c r="I548" s="73"/>
      <c r="J548" s="73"/>
    </row>
    <row r="549" customFormat="false" ht="12.75" hidden="false" customHeight="false" outlineLevel="0" collapsed="false">
      <c r="A549" s="56" t="n">
        <f aca="false">A548+1</f>
        <v>35763</v>
      </c>
      <c r="B549" s="28"/>
      <c r="C549" s="56"/>
      <c r="D549" s="28" t="n">
        <f aca="false">VLOOKUP($A549,cash,D$4,FALSE())</f>
        <v>2.135</v>
      </c>
      <c r="E549" s="28" t="n">
        <f aca="false">VLOOKUP($A549,cash,E$4,FALSE())</f>
        <v>2.165</v>
      </c>
      <c r="G549" s="73" t="n">
        <f aca="false">LN(D549/D548)</f>
        <v>0</v>
      </c>
      <c r="H549" s="73" t="n">
        <f aca="false">LN(E549/E548)</f>
        <v>0</v>
      </c>
      <c r="I549" s="73"/>
      <c r="J549" s="73"/>
    </row>
    <row r="550" customFormat="false" ht="12.75" hidden="false" customHeight="false" outlineLevel="0" collapsed="false">
      <c r="A550" s="56" t="n">
        <f aca="false">A549+1</f>
        <v>35764</v>
      </c>
      <c r="B550" s="28"/>
      <c r="C550" s="56"/>
      <c r="D550" s="28" t="n">
        <f aca="false">VLOOKUP($A550,cash,D$4,FALSE())</f>
        <v>2.135</v>
      </c>
      <c r="E550" s="28" t="n">
        <f aca="false">VLOOKUP($A550,cash,E$4,FALSE())</f>
        <v>2.165</v>
      </c>
      <c r="G550" s="73" t="n">
        <f aca="false">LN(D550/D549)</f>
        <v>0</v>
      </c>
      <c r="H550" s="73" t="n">
        <f aca="false">LN(E550/E549)</f>
        <v>0</v>
      </c>
      <c r="I550" s="73"/>
      <c r="J550" s="73"/>
    </row>
    <row r="551" customFormat="false" ht="12.75" hidden="false" customHeight="false" outlineLevel="0" collapsed="false">
      <c r="A551" s="56"/>
      <c r="B551" s="28"/>
      <c r="C551" s="56"/>
      <c r="D551" s="28"/>
      <c r="E551" s="28"/>
      <c r="G551" s="73"/>
      <c r="H551" s="73"/>
      <c r="I551" s="73"/>
      <c r="J551" s="73"/>
    </row>
    <row r="552" customFormat="false" ht="12.75" hidden="false" customHeight="false" outlineLevel="0" collapsed="false">
      <c r="A552" s="56"/>
      <c r="B552" s="28"/>
      <c r="C552" s="56"/>
      <c r="D552" s="28"/>
      <c r="E552" s="28"/>
      <c r="G552" s="73"/>
      <c r="H552" s="73"/>
      <c r="I552" s="73"/>
      <c r="J552" s="73"/>
    </row>
    <row r="553" customFormat="false" ht="12.75" hidden="false" customHeight="false" outlineLevel="0" collapsed="false">
      <c r="A553" s="56"/>
      <c r="B553" s="28"/>
      <c r="C553" s="56"/>
      <c r="D553" s="28"/>
      <c r="E553" s="28"/>
      <c r="G553" s="73"/>
      <c r="H553" s="73"/>
      <c r="I553" s="73"/>
      <c r="J553" s="73"/>
    </row>
    <row r="554" customFormat="false" ht="12.75" hidden="false" customHeight="false" outlineLevel="0" collapsed="false">
      <c r="A554" s="56"/>
      <c r="B554" s="28"/>
      <c r="C554" s="56" t="n">
        <v>35765</v>
      </c>
      <c r="G554" s="73" t="n">
        <f aca="false">STDEV(G556:G585)*$B$1</f>
        <v>0.594733308135874</v>
      </c>
      <c r="H554" s="73" t="n">
        <f aca="false">STDEV(H556:H585)*$B$1</f>
        <v>0.356700780589358</v>
      </c>
      <c r="I554" s="73" t="n">
        <f aca="false">CORREL(D555:D585,E555:E585)</f>
        <v>0.534703583136301</v>
      </c>
      <c r="J554" s="73" t="n">
        <f aca="false">IF(ISNUMBER(I554),I554,1.1)</f>
        <v>0.534703583136301</v>
      </c>
      <c r="K554" s="75" t="n">
        <f aca="false">MAX(D555:D588)</f>
        <v>2.305</v>
      </c>
      <c r="L554" s="75" t="n">
        <f aca="false">MAX(E555:E588)</f>
        <v>2.415</v>
      </c>
    </row>
    <row r="555" customFormat="false" ht="12.75" hidden="false" customHeight="false" outlineLevel="0" collapsed="false">
      <c r="A555" s="56" t="n">
        <f aca="false">C554</f>
        <v>35765</v>
      </c>
      <c r="B555" s="28"/>
      <c r="C555" s="56"/>
      <c r="D555" s="28" t="n">
        <f aca="false">VLOOKUP($A555,cash,D$4,FALSE())</f>
        <v>2.02</v>
      </c>
      <c r="E555" s="28" t="n">
        <f aca="false">VLOOKUP($A555,cash,E$4,FALSE())</f>
        <v>2.21</v>
      </c>
      <c r="G555" s="73"/>
      <c r="H555" s="73"/>
      <c r="I555" s="73"/>
      <c r="K555" s="75" t="n">
        <f aca="false">MIN(D555:D588)</f>
        <v>2.02</v>
      </c>
      <c r="L555" s="75" t="n">
        <f aca="false">MIN(E555:E588)</f>
        <v>2.17</v>
      </c>
    </row>
    <row r="556" customFormat="false" ht="12.75" hidden="false" customHeight="false" outlineLevel="0" collapsed="false">
      <c r="A556" s="56" t="n">
        <f aca="false">A555+1</f>
        <v>35766</v>
      </c>
      <c r="B556" s="28"/>
      <c r="C556" s="56"/>
      <c r="D556" s="28" t="n">
        <f aca="false">VLOOKUP($A556,cash,D$4,FALSE())</f>
        <v>2.2</v>
      </c>
      <c r="E556" s="28" t="n">
        <f aca="false">VLOOKUP($A556,cash,E$4,FALSE())</f>
        <v>2.25</v>
      </c>
      <c r="G556" s="73" t="n">
        <f aca="false">LN(D556/D555)</f>
        <v>0.0853598489511569</v>
      </c>
      <c r="H556" s="73" t="n">
        <f aca="false">LN(E556/E555)</f>
        <v>0.0179377006866673</v>
      </c>
      <c r="I556" s="73"/>
      <c r="J556" s="73"/>
    </row>
    <row r="557" customFormat="false" ht="12.75" hidden="false" customHeight="false" outlineLevel="0" collapsed="false">
      <c r="A557" s="56" t="n">
        <f aca="false">A556+1</f>
        <v>35767</v>
      </c>
      <c r="B557" s="28"/>
      <c r="C557" s="56"/>
      <c r="D557" s="28" t="n">
        <f aca="false">VLOOKUP($A557,cash,D$4,FALSE())</f>
        <v>2.24</v>
      </c>
      <c r="E557" s="28" t="n">
        <f aca="false">VLOOKUP($A557,cash,E$4,FALSE())</f>
        <v>2.24</v>
      </c>
      <c r="G557" s="73" t="n">
        <f aca="false">LN(D557/D556)</f>
        <v>0.0180185055026784</v>
      </c>
      <c r="H557" s="73" t="n">
        <f aca="false">LN(E557/E556)</f>
        <v>-0.0044543503493802</v>
      </c>
      <c r="I557" s="73"/>
      <c r="J557" s="73"/>
    </row>
    <row r="558" customFormat="false" ht="12.75" hidden="false" customHeight="false" outlineLevel="0" collapsed="false">
      <c r="A558" s="56" t="n">
        <f aca="false">A557+1</f>
        <v>35768</v>
      </c>
      <c r="B558" s="28"/>
      <c r="C558" s="56"/>
      <c r="D558" s="28" t="n">
        <f aca="false">VLOOKUP($A558,cash,D$4,FALSE())</f>
        <v>2.24</v>
      </c>
      <c r="E558" s="28" t="n">
        <f aca="false">VLOOKUP($A558,cash,E$4,FALSE())</f>
        <v>2.19</v>
      </c>
      <c r="G558" s="73" t="n">
        <f aca="false">LN(D558/D557)</f>
        <v>0</v>
      </c>
      <c r="H558" s="73" t="n">
        <f aca="false">LN(E558/E557)</f>
        <v>-0.0225743220385392</v>
      </c>
      <c r="I558" s="73"/>
      <c r="J558" s="73"/>
    </row>
    <row r="559" customFormat="false" ht="12.75" hidden="false" customHeight="false" outlineLevel="0" collapsed="false">
      <c r="A559" s="56" t="n">
        <f aca="false">A558+1</f>
        <v>35769</v>
      </c>
      <c r="B559" s="28"/>
      <c r="C559" s="56"/>
      <c r="D559" s="28" t="n">
        <f aca="false">VLOOKUP($A559,cash,D$4,FALSE())</f>
        <v>2.105</v>
      </c>
      <c r="E559" s="28" t="n">
        <f aca="false">VLOOKUP($A559,cash,E$4,FALSE())</f>
        <v>2.205</v>
      </c>
      <c r="G559" s="73" t="n">
        <f aca="false">LN(D559/D558)</f>
        <v>-0.0621603987326038</v>
      </c>
      <c r="H559" s="73" t="n">
        <f aca="false">LN(E559/E558)</f>
        <v>0.00682596507039989</v>
      </c>
      <c r="I559" s="73"/>
      <c r="J559" s="73"/>
    </row>
    <row r="560" customFormat="false" ht="12.75" hidden="false" customHeight="false" outlineLevel="0" collapsed="false">
      <c r="A560" s="56" t="n">
        <f aca="false">A559+1</f>
        <v>35770</v>
      </c>
      <c r="B560" s="28"/>
      <c r="C560" s="56"/>
      <c r="D560" s="28" t="n">
        <f aca="false">VLOOKUP($A560,cash,D$4,FALSE())</f>
        <v>2.105</v>
      </c>
      <c r="E560" s="28" t="n">
        <f aca="false">VLOOKUP($A560,cash,E$4,FALSE())</f>
        <v>2.205</v>
      </c>
      <c r="G560" s="73" t="n">
        <f aca="false">LN(D560/D559)</f>
        <v>0</v>
      </c>
      <c r="H560" s="73" t="n">
        <f aca="false">LN(E560/E559)</f>
        <v>0</v>
      </c>
      <c r="I560" s="73"/>
      <c r="J560" s="73"/>
    </row>
    <row r="561" customFormat="false" ht="12.75" hidden="false" customHeight="false" outlineLevel="0" collapsed="false">
      <c r="A561" s="56" t="n">
        <f aca="false">A560+1</f>
        <v>35771</v>
      </c>
      <c r="B561" s="28"/>
      <c r="C561" s="56"/>
      <c r="D561" s="28" t="n">
        <f aca="false">VLOOKUP($A561,cash,D$4,FALSE())</f>
        <v>2.105</v>
      </c>
      <c r="E561" s="28" t="n">
        <f aca="false">VLOOKUP($A561,cash,E$4,FALSE())</f>
        <v>2.205</v>
      </c>
      <c r="G561" s="73" t="n">
        <f aca="false">LN(D561/D560)</f>
        <v>0</v>
      </c>
      <c r="H561" s="73" t="n">
        <f aca="false">LN(E561/E560)</f>
        <v>0</v>
      </c>
      <c r="I561" s="73"/>
      <c r="J561" s="73"/>
    </row>
    <row r="562" customFormat="false" ht="12.75" hidden="false" customHeight="false" outlineLevel="0" collapsed="false">
      <c r="A562" s="56" t="n">
        <f aca="false">A561+1</f>
        <v>35772</v>
      </c>
      <c r="B562" s="28"/>
      <c r="C562" s="56"/>
      <c r="D562" s="28" t="n">
        <f aca="false">VLOOKUP($A562,cash,D$4,FALSE())</f>
        <v>2.105</v>
      </c>
      <c r="E562" s="28" t="n">
        <f aca="false">VLOOKUP($A562,cash,E$4,FALSE())</f>
        <v>2.195</v>
      </c>
      <c r="G562" s="73" t="n">
        <f aca="false">LN(D562/D561)</f>
        <v>0</v>
      </c>
      <c r="H562" s="73" t="n">
        <f aca="false">LN(E562/E561)</f>
        <v>-0.00454546237167472</v>
      </c>
      <c r="I562" s="73"/>
      <c r="J562" s="73"/>
    </row>
    <row r="563" customFormat="false" ht="12.75" hidden="false" customHeight="false" outlineLevel="0" collapsed="false">
      <c r="A563" s="56" t="n">
        <f aca="false">A562+1</f>
        <v>35773</v>
      </c>
      <c r="B563" s="28"/>
      <c r="C563" s="56"/>
      <c r="D563" s="28" t="n">
        <f aca="false">VLOOKUP($A563,cash,D$4,FALSE())</f>
        <v>2.085</v>
      </c>
      <c r="E563" s="28" t="n">
        <f aca="false">VLOOKUP($A563,cash,E$4,FALSE())</f>
        <v>2.305</v>
      </c>
      <c r="G563" s="73" t="n">
        <f aca="false">LN(D563/D562)</f>
        <v>-0.00954661188358</v>
      </c>
      <c r="H563" s="73" t="n">
        <f aca="false">LN(E563/E562)</f>
        <v>0.0488986299214773</v>
      </c>
      <c r="I563" s="73"/>
      <c r="J563" s="73"/>
    </row>
    <row r="564" customFormat="false" ht="12.75" hidden="false" customHeight="false" outlineLevel="0" collapsed="false">
      <c r="A564" s="56" t="n">
        <f aca="false">A563+1</f>
        <v>35774</v>
      </c>
      <c r="B564" s="28"/>
      <c r="C564" s="56"/>
      <c r="D564" s="28" t="n">
        <f aca="false">VLOOKUP($A564,cash,D$4,FALSE())</f>
        <v>2.305</v>
      </c>
      <c r="E564" s="28" t="n">
        <f aca="false">VLOOKUP($A564,cash,E$4,FALSE())</f>
        <v>2.39</v>
      </c>
      <c r="G564" s="73" t="n">
        <f aca="false">LN(D564/D563)</f>
        <v>0.100311821197847</v>
      </c>
      <c r="H564" s="73" t="n">
        <f aca="false">LN(E564/E563)</f>
        <v>0.0362126894948075</v>
      </c>
      <c r="I564" s="73"/>
      <c r="J564" s="73"/>
    </row>
    <row r="565" customFormat="false" ht="12.75" hidden="false" customHeight="false" outlineLevel="0" collapsed="false">
      <c r="A565" s="56" t="n">
        <f aca="false">A564+1</f>
        <v>35775</v>
      </c>
      <c r="B565" s="28"/>
      <c r="C565" s="56"/>
      <c r="D565" s="28" t="n">
        <f aca="false">VLOOKUP($A565,cash,D$4,FALSE())</f>
        <v>2.305</v>
      </c>
      <c r="E565" s="28" t="n">
        <f aca="false">VLOOKUP($A565,cash,E$4,FALSE())</f>
        <v>2.275</v>
      </c>
      <c r="G565" s="73" t="n">
        <f aca="false">LN(D565/D564)</f>
        <v>0</v>
      </c>
      <c r="H565" s="73" t="n">
        <f aca="false">LN(E565/E564)</f>
        <v>-0.0493133135405056</v>
      </c>
      <c r="I565" s="73"/>
      <c r="J565" s="73"/>
    </row>
    <row r="566" customFormat="false" ht="12.75" hidden="false" customHeight="false" outlineLevel="0" collapsed="false">
      <c r="A566" s="56" t="n">
        <f aca="false">A565+1</f>
        <v>35776</v>
      </c>
      <c r="B566" s="28"/>
      <c r="C566" s="56"/>
      <c r="D566" s="28" t="n">
        <f aca="false">VLOOKUP($A566,cash,D$4,FALSE())</f>
        <v>2.165</v>
      </c>
      <c r="E566" s="28" t="n">
        <f aca="false">VLOOKUP($A566,cash,E$4,FALSE())</f>
        <v>2.24</v>
      </c>
      <c r="G566" s="73" t="n">
        <f aca="false">LN(D566/D565)</f>
        <v>-0.0626603149941587</v>
      </c>
      <c r="H566" s="73" t="n">
        <f aca="false">LN(E566/E565)</f>
        <v>-0.0155041865359651</v>
      </c>
      <c r="I566" s="73"/>
      <c r="J566" s="73"/>
    </row>
    <row r="567" customFormat="false" ht="12.75" hidden="false" customHeight="false" outlineLevel="0" collapsed="false">
      <c r="A567" s="56" t="n">
        <f aca="false">A566+1</f>
        <v>35777</v>
      </c>
      <c r="B567" s="28"/>
      <c r="C567" s="56"/>
      <c r="D567" s="28" t="n">
        <f aca="false">VLOOKUP($A567,cash,D$4,FALSE())</f>
        <v>2.165</v>
      </c>
      <c r="E567" s="28" t="n">
        <f aca="false">VLOOKUP($A567,cash,E$4,FALSE())</f>
        <v>2.24</v>
      </c>
      <c r="G567" s="73" t="n">
        <f aca="false">LN(D567/D566)</f>
        <v>0</v>
      </c>
      <c r="H567" s="73" t="n">
        <f aca="false">LN(E567/E566)</f>
        <v>0</v>
      </c>
      <c r="I567" s="73"/>
      <c r="J567" s="73"/>
    </row>
    <row r="568" customFormat="false" ht="12.75" hidden="false" customHeight="false" outlineLevel="0" collapsed="false">
      <c r="A568" s="56" t="n">
        <f aca="false">A567+1</f>
        <v>35778</v>
      </c>
      <c r="B568" s="28"/>
      <c r="C568" s="56"/>
      <c r="D568" s="28" t="n">
        <f aca="false">VLOOKUP($A568,cash,D$4,FALSE())</f>
        <v>2.165</v>
      </c>
      <c r="E568" s="28" t="n">
        <f aca="false">VLOOKUP($A568,cash,E$4,FALSE())</f>
        <v>2.24</v>
      </c>
      <c r="G568" s="73" t="n">
        <f aca="false">LN(D568/D567)</f>
        <v>0</v>
      </c>
      <c r="H568" s="73" t="n">
        <f aca="false">LN(E568/E567)</f>
        <v>0</v>
      </c>
      <c r="I568" s="73"/>
      <c r="J568" s="73"/>
    </row>
    <row r="569" customFormat="false" ht="12.75" hidden="false" customHeight="false" outlineLevel="0" collapsed="false">
      <c r="A569" s="56" t="n">
        <f aca="false">A568+1</f>
        <v>35779</v>
      </c>
      <c r="B569" s="28"/>
      <c r="C569" s="56"/>
      <c r="D569" s="28" t="n">
        <f aca="false">VLOOKUP($A569,cash,D$4,FALSE())</f>
        <v>2.165</v>
      </c>
      <c r="E569" s="28" t="n">
        <f aca="false">VLOOKUP($A569,cash,E$4,FALSE())</f>
        <v>2.17</v>
      </c>
      <c r="G569" s="73" t="n">
        <f aca="false">LN(D569/D568)</f>
        <v>0</v>
      </c>
      <c r="H569" s="73" t="n">
        <f aca="false">LN(E569/E568)</f>
        <v>-0.0317486983145804</v>
      </c>
      <c r="I569" s="73"/>
      <c r="J569" s="73"/>
    </row>
    <row r="570" customFormat="false" ht="12.75" hidden="false" customHeight="false" outlineLevel="0" collapsed="false">
      <c r="A570" s="56" t="n">
        <f aca="false">A569+1</f>
        <v>35780</v>
      </c>
      <c r="B570" s="28"/>
      <c r="C570" s="56"/>
      <c r="D570" s="28" t="n">
        <f aca="false">VLOOKUP($A570,cash,D$4,FALSE())</f>
        <v>2.11</v>
      </c>
      <c r="E570" s="28" t="n">
        <f aca="false">VLOOKUP($A570,cash,E$4,FALSE())</f>
        <v>2.225</v>
      </c>
      <c r="G570" s="73" t="n">
        <f aca="false">LN(D570/D569)</f>
        <v>-0.0257324139664781</v>
      </c>
      <c r="H570" s="73" t="n">
        <f aca="false">LN(E570/E569)</f>
        <v>0.0250297480658355</v>
      </c>
      <c r="I570" s="73"/>
      <c r="J570" s="73"/>
    </row>
    <row r="571" customFormat="false" ht="12.75" hidden="false" customHeight="false" outlineLevel="0" collapsed="false">
      <c r="A571" s="56" t="n">
        <f aca="false">A570+1</f>
        <v>35781</v>
      </c>
      <c r="B571" s="28"/>
      <c r="C571" s="56"/>
      <c r="D571" s="28" t="n">
        <f aca="false">VLOOKUP($A571,cash,D$4,FALSE())</f>
        <v>2.145</v>
      </c>
      <c r="E571" s="28" t="n">
        <f aca="false">VLOOKUP($A571,cash,E$4,FALSE())</f>
        <v>2.29</v>
      </c>
      <c r="G571" s="73" t="n">
        <f aca="false">LN(D571/D570)</f>
        <v>0.0164516048920053</v>
      </c>
      <c r="H571" s="73" t="n">
        <f aca="false">LN(E571/E570)</f>
        <v>0.0287949019479446</v>
      </c>
      <c r="I571" s="73"/>
      <c r="J571" s="73"/>
    </row>
    <row r="572" customFormat="false" ht="12.75" hidden="false" customHeight="false" outlineLevel="0" collapsed="false">
      <c r="A572" s="56" t="n">
        <f aca="false">A571+1</f>
        <v>35782</v>
      </c>
      <c r="B572" s="28"/>
      <c r="C572" s="56"/>
      <c r="D572" s="28" t="n">
        <f aca="false">VLOOKUP($A572,cash,D$4,FALSE())</f>
        <v>2.145</v>
      </c>
      <c r="E572" s="28" t="n">
        <f aca="false">VLOOKUP($A572,cash,E$4,FALSE())</f>
        <v>2.355</v>
      </c>
      <c r="G572" s="73" t="n">
        <f aca="false">LN(D572/D571)</f>
        <v>0</v>
      </c>
      <c r="H572" s="73" t="n">
        <f aca="false">LN(E572/E571)</f>
        <v>0.0279889099022328</v>
      </c>
      <c r="I572" s="73"/>
      <c r="J572" s="73"/>
    </row>
    <row r="573" customFormat="false" ht="12.75" hidden="false" customHeight="false" outlineLevel="0" collapsed="false">
      <c r="A573" s="56" t="n">
        <f aca="false">A572+1</f>
        <v>35783</v>
      </c>
      <c r="B573" s="28"/>
      <c r="C573" s="56"/>
      <c r="D573" s="28" t="n">
        <f aca="false">VLOOKUP($A573,cash,D$4,FALSE())</f>
        <v>2.275</v>
      </c>
      <c r="E573" s="28" t="n">
        <f aca="false">VLOOKUP($A573,cash,E$4,FALSE())</f>
        <v>2.415</v>
      </c>
      <c r="G573" s="73" t="n">
        <f aca="false">LN(D573/D572)</f>
        <v>0.0588405000229334</v>
      </c>
      <c r="H573" s="73" t="n">
        <f aca="false">LN(E573/E572)</f>
        <v>0.0251585596361549</v>
      </c>
      <c r="I573" s="73"/>
      <c r="J573" s="73"/>
    </row>
    <row r="574" customFormat="false" ht="12.75" hidden="false" customHeight="false" outlineLevel="0" collapsed="false">
      <c r="A574" s="56" t="n">
        <f aca="false">A573+1</f>
        <v>35784</v>
      </c>
      <c r="B574" s="28"/>
      <c r="C574" s="56"/>
      <c r="D574" s="28" t="n">
        <f aca="false">VLOOKUP($A574,cash,D$4,FALSE())</f>
        <v>2.275</v>
      </c>
      <c r="E574" s="28" t="n">
        <f aca="false">VLOOKUP($A574,cash,E$4,FALSE())</f>
        <v>2.415</v>
      </c>
      <c r="G574" s="73" t="n">
        <f aca="false">LN(D574/D573)</f>
        <v>0</v>
      </c>
      <c r="H574" s="73" t="n">
        <f aca="false">LN(E574/E573)</f>
        <v>0</v>
      </c>
      <c r="I574" s="73"/>
      <c r="J574" s="73"/>
    </row>
    <row r="575" customFormat="false" ht="12.75" hidden="false" customHeight="false" outlineLevel="0" collapsed="false">
      <c r="A575" s="56" t="n">
        <f aca="false">A574+1</f>
        <v>35785</v>
      </c>
      <c r="B575" s="28"/>
      <c r="C575" s="56"/>
      <c r="D575" s="28" t="n">
        <f aca="false">VLOOKUP($A575,cash,D$4,FALSE())</f>
        <v>2.275</v>
      </c>
      <c r="E575" s="28" t="n">
        <f aca="false">VLOOKUP($A575,cash,E$4,FALSE())</f>
        <v>2.415</v>
      </c>
      <c r="G575" s="73" t="n">
        <f aca="false">LN(D575/D574)</f>
        <v>0</v>
      </c>
      <c r="H575" s="73" t="n">
        <f aca="false">LN(E575/E574)</f>
        <v>0</v>
      </c>
      <c r="I575" s="73"/>
      <c r="J575" s="73"/>
    </row>
    <row r="576" customFormat="false" ht="12.75" hidden="false" customHeight="false" outlineLevel="0" collapsed="false">
      <c r="A576" s="56" t="n">
        <f aca="false">A575+1</f>
        <v>35786</v>
      </c>
      <c r="B576" s="28"/>
      <c r="C576" s="56"/>
      <c r="D576" s="28" t="n">
        <f aca="false">VLOOKUP($A576,cash,D$4,FALSE())</f>
        <v>2.24</v>
      </c>
      <c r="E576" s="28" t="n">
        <f aca="false">VLOOKUP($A576,cash,E$4,FALSE())</f>
        <v>2.385</v>
      </c>
      <c r="G576" s="73" t="n">
        <f aca="false">LN(D576/D575)</f>
        <v>-0.0155041865359651</v>
      </c>
      <c r="H576" s="73" t="n">
        <f aca="false">LN(E576/E575)</f>
        <v>-0.0125001627642316</v>
      </c>
      <c r="I576" s="73"/>
      <c r="J576" s="73"/>
    </row>
    <row r="577" customFormat="false" ht="12.75" hidden="false" customHeight="false" outlineLevel="0" collapsed="false">
      <c r="A577" s="56" t="n">
        <f aca="false">A576+1</f>
        <v>35787</v>
      </c>
      <c r="B577" s="28"/>
      <c r="C577" s="56"/>
      <c r="D577" s="28" t="n">
        <f aca="false">VLOOKUP($A577,cash,D$4,FALSE())</f>
        <v>2.24</v>
      </c>
      <c r="E577" s="28" t="n">
        <f aca="false">VLOOKUP($A577,cash,E$4,FALSE())</f>
        <v>2.31</v>
      </c>
      <c r="G577" s="73" t="n">
        <f aca="false">LN(D577/D576)</f>
        <v>0</v>
      </c>
      <c r="H577" s="73" t="n">
        <f aca="false">LN(E577/E576)</f>
        <v>-0.0319515998066023</v>
      </c>
      <c r="I577" s="73"/>
      <c r="J577" s="73"/>
    </row>
    <row r="578" customFormat="false" ht="12.75" hidden="false" customHeight="false" outlineLevel="0" collapsed="false">
      <c r="A578" s="56" t="n">
        <f aca="false">A577+1</f>
        <v>35788</v>
      </c>
      <c r="B578" s="28"/>
      <c r="C578" s="56"/>
      <c r="D578" s="28" t="n">
        <f aca="false">VLOOKUP($A578,cash,D$4,FALSE())</f>
        <v>2.07</v>
      </c>
      <c r="E578" s="28" t="n">
        <f aca="false">VLOOKUP($A578,cash,E$4,FALSE())</f>
        <v>2.24</v>
      </c>
      <c r="G578" s="73" t="n">
        <f aca="false">LN(D578/D577)</f>
        <v>-0.078927258589671</v>
      </c>
      <c r="H578" s="73" t="n">
        <f aca="false">LN(E578/E577)</f>
        <v>-0.0307716586667537</v>
      </c>
      <c r="I578" s="73"/>
      <c r="J578" s="73"/>
    </row>
    <row r="579" customFormat="false" ht="12.75" hidden="false" customHeight="false" outlineLevel="0" collapsed="false">
      <c r="A579" s="56" t="n">
        <f aca="false">A578+1</f>
        <v>35789</v>
      </c>
      <c r="B579" s="28"/>
      <c r="C579" s="56"/>
      <c r="D579" s="28" t="n">
        <f aca="false">VLOOKUP($A579,cash,D$4,FALSE())</f>
        <v>2.07</v>
      </c>
      <c r="E579" s="28" t="n">
        <f aca="false">VLOOKUP($A579,cash,E$4,FALSE())</f>
        <v>2.24</v>
      </c>
      <c r="G579" s="73" t="n">
        <f aca="false">LN(D579/D578)</f>
        <v>0</v>
      </c>
      <c r="H579" s="73" t="n">
        <f aca="false">LN(E579/E578)</f>
        <v>0</v>
      </c>
      <c r="I579" s="73"/>
      <c r="J579" s="73"/>
    </row>
    <row r="580" customFormat="false" ht="12.75" hidden="false" customHeight="false" outlineLevel="0" collapsed="false">
      <c r="A580" s="56" t="n">
        <f aca="false">A579+1</f>
        <v>35790</v>
      </c>
      <c r="B580" s="28"/>
      <c r="C580" s="56"/>
      <c r="D580" s="28" t="n">
        <f aca="false">VLOOKUP($A580,cash,D$4,FALSE())</f>
        <v>2.07</v>
      </c>
      <c r="E580" s="28" t="n">
        <f aca="false">VLOOKUP($A580,cash,E$4,FALSE())</f>
        <v>2.24</v>
      </c>
      <c r="G580" s="73" t="n">
        <f aca="false">LN(D580/D579)</f>
        <v>0</v>
      </c>
      <c r="H580" s="73" t="n">
        <f aca="false">LN(E580/E579)</f>
        <v>0</v>
      </c>
      <c r="I580" s="73"/>
      <c r="J580" s="73"/>
    </row>
    <row r="581" customFormat="false" ht="12.75" hidden="false" customHeight="false" outlineLevel="0" collapsed="false">
      <c r="A581" s="56" t="n">
        <f aca="false">A580+1</f>
        <v>35791</v>
      </c>
      <c r="B581" s="28"/>
      <c r="C581" s="56"/>
      <c r="D581" s="28" t="n">
        <f aca="false">VLOOKUP($A581,cash,D$4,FALSE())</f>
        <v>2.07</v>
      </c>
      <c r="E581" s="28" t="n">
        <f aca="false">VLOOKUP($A581,cash,E$4,FALSE())</f>
        <v>2.24</v>
      </c>
      <c r="G581" s="73" t="n">
        <f aca="false">LN(D581/D580)</f>
        <v>0</v>
      </c>
      <c r="H581" s="73" t="n">
        <f aca="false">LN(E581/E580)</f>
        <v>0</v>
      </c>
      <c r="I581" s="73"/>
      <c r="J581" s="73"/>
    </row>
    <row r="582" customFormat="false" ht="12.75" hidden="false" customHeight="false" outlineLevel="0" collapsed="false">
      <c r="A582" s="56" t="n">
        <f aca="false">A581+1</f>
        <v>35792</v>
      </c>
      <c r="B582" s="28"/>
      <c r="C582" s="56"/>
      <c r="D582" s="28" t="n">
        <f aca="false">VLOOKUP($A582,cash,D$4,FALSE())</f>
        <v>2.07</v>
      </c>
      <c r="E582" s="28" t="n">
        <f aca="false">VLOOKUP($A582,cash,E$4,FALSE())</f>
        <v>2.24</v>
      </c>
      <c r="G582" s="73" t="n">
        <f aca="false">LN(D582/D581)</f>
        <v>0</v>
      </c>
      <c r="H582" s="73" t="n">
        <f aca="false">LN(E582/E581)</f>
        <v>0</v>
      </c>
      <c r="I582" s="73"/>
      <c r="J582" s="73"/>
    </row>
    <row r="583" customFormat="false" ht="12.75" hidden="false" customHeight="false" outlineLevel="0" collapsed="false">
      <c r="A583" s="56" t="n">
        <f aca="false">A582+1</f>
        <v>35793</v>
      </c>
      <c r="B583" s="28"/>
      <c r="C583" s="56"/>
      <c r="D583" s="28" t="n">
        <f aca="false">VLOOKUP($A583,cash,D$4,FALSE())</f>
        <v>2.07</v>
      </c>
      <c r="E583" s="28" t="n">
        <f aca="false">VLOOKUP($A583,cash,E$4,FALSE())</f>
        <v>2.325</v>
      </c>
      <c r="G583" s="73" t="n">
        <f aca="false">LN(D583/D582)</f>
        <v>0</v>
      </c>
      <c r="H583" s="73" t="n">
        <f aca="false">LN(E583/E582)</f>
        <v>0.0372441731723712</v>
      </c>
      <c r="I583" s="73"/>
      <c r="J583" s="73"/>
    </row>
    <row r="584" customFormat="false" ht="12.75" hidden="false" customHeight="false" outlineLevel="0" collapsed="false">
      <c r="A584" s="56" t="n">
        <f aca="false">A583+1</f>
        <v>35794</v>
      </c>
      <c r="B584" s="28"/>
      <c r="C584" s="56"/>
      <c r="D584" s="28" t="n">
        <f aca="false">VLOOKUP($A584,cash,D$4,FALSE())</f>
        <v>2.16</v>
      </c>
      <c r="E584" s="28" t="n">
        <f aca="false">VLOOKUP($A584,cash,E$4,FALSE())</f>
        <v>2.315</v>
      </c>
      <c r="G584" s="73" t="n">
        <f aca="false">LN(D584/D583)</f>
        <v>0.0425596144187961</v>
      </c>
      <c r="H584" s="73" t="n">
        <f aca="false">LN(E584/E583)</f>
        <v>-0.00431035150112232</v>
      </c>
      <c r="I584" s="73"/>
      <c r="J584" s="73"/>
    </row>
    <row r="585" customFormat="false" ht="12.75" hidden="false" customHeight="false" outlineLevel="0" collapsed="false">
      <c r="A585" s="56" t="n">
        <f aca="false">A584+1</f>
        <v>35795</v>
      </c>
      <c r="B585" s="28"/>
      <c r="C585" s="56"/>
      <c r="D585" s="28" t="n">
        <f aca="false">VLOOKUP($A585,cash,D$4,FALSE())</f>
        <v>2.055</v>
      </c>
      <c r="E585" s="28" t="n">
        <f aca="false">VLOOKUP($A585,cash,E$4,FALSE())</f>
        <v>2.31</v>
      </c>
      <c r="G585" s="73" t="n">
        <f aca="false">LN(D585/D584)</f>
        <v>-0.0498323737478756</v>
      </c>
      <c r="H585" s="73" t="n">
        <f aca="false">LN(E585/E584)</f>
        <v>-0.00216216300449513</v>
      </c>
      <c r="I585" s="73"/>
      <c r="J585" s="73"/>
    </row>
    <row r="586" customFormat="false" ht="12.75" hidden="false" customHeight="false" outlineLevel="0" collapsed="false">
      <c r="A586" s="81"/>
      <c r="B586" s="28"/>
      <c r="C586" s="81"/>
      <c r="D586" s="28"/>
      <c r="E586" s="28"/>
      <c r="G586" s="73"/>
      <c r="H586" s="73"/>
      <c r="I586" s="73"/>
      <c r="J586" s="73"/>
    </row>
    <row r="587" customFormat="false" ht="12.75" hidden="false" customHeight="false" outlineLevel="0" collapsed="false">
      <c r="A587" s="81"/>
      <c r="B587" s="28"/>
      <c r="C587" s="81"/>
      <c r="D587" s="28"/>
      <c r="E587" s="28"/>
    </row>
    <row r="588" customFormat="false" ht="12.75" hidden="false" customHeight="false" outlineLevel="0" collapsed="false">
      <c r="A588" s="81"/>
      <c r="B588" s="28"/>
      <c r="C588" s="81"/>
      <c r="D588" s="28"/>
      <c r="E588" s="28"/>
    </row>
    <row r="589" customFormat="false" ht="12.75" hidden="false" customHeight="false" outlineLevel="0" collapsed="false">
      <c r="A589" s="81"/>
      <c r="B589" s="28"/>
      <c r="C589" s="81" t="n">
        <v>35796</v>
      </c>
      <c r="G589" s="73" t="n">
        <f aca="false">STDEV(G591:G620)*$B$1</f>
        <v>0.337701804254194</v>
      </c>
      <c r="H589" s="73" t="n">
        <f aca="false">STDEV(H591:H620)*$B$1</f>
        <v>0.380851095055187</v>
      </c>
      <c r="I589" s="73"/>
      <c r="J589" s="73" t="n">
        <f aca="false">IF(ISNUMBER(J590),J590,1.1)</f>
        <v>0.766366741052387</v>
      </c>
      <c r="K589" s="75" t="n">
        <f aca="false">MAX(D590:D623)</f>
        <v>2.075</v>
      </c>
      <c r="L589" s="75" t="n">
        <f aca="false">MAX(E590:E623)</f>
        <v>2.345</v>
      </c>
    </row>
    <row r="590" customFormat="false" ht="12.75" hidden="false" customHeight="false" outlineLevel="0" collapsed="false">
      <c r="A590" s="56" t="n">
        <f aca="false">C589</f>
        <v>35796</v>
      </c>
      <c r="B590" s="28"/>
      <c r="C590" s="56"/>
      <c r="D590" s="28" t="n">
        <f aca="false">VLOOKUP($A590,cash,D$4,FALSE())</f>
        <v>2.055</v>
      </c>
      <c r="E590" s="28" t="n">
        <f aca="false">VLOOKUP($A590,cash,E$4,FALSE())</f>
        <v>2.31</v>
      </c>
      <c r="G590" s="73"/>
      <c r="H590" s="73"/>
      <c r="I590" s="73"/>
      <c r="J590" s="73" t="n">
        <f aca="false">CORREL(D590:D620,E590:E620)</f>
        <v>0.766366741052387</v>
      </c>
      <c r="K590" s="75" t="n">
        <f aca="false">MIN(D590:D623)</f>
        <v>1.805</v>
      </c>
      <c r="L590" s="75" t="n">
        <f aca="false">MIN(E590:E623)</f>
        <v>2.095</v>
      </c>
    </row>
    <row r="591" customFormat="false" ht="12.75" hidden="false" customHeight="false" outlineLevel="0" collapsed="false">
      <c r="A591" s="56" t="n">
        <f aca="false">A590+1</f>
        <v>35797</v>
      </c>
      <c r="B591" s="28"/>
      <c r="C591" s="56"/>
      <c r="D591" s="28" t="n">
        <f aca="false">VLOOKUP($A591,cash,D$4,FALSE())</f>
        <v>2.015</v>
      </c>
      <c r="E591" s="28" t="n">
        <f aca="false">VLOOKUP($A591,cash,E$4,FALSE())</f>
        <v>2.275</v>
      </c>
      <c r="G591" s="73" t="n">
        <f aca="false">LN(D591/D590)</f>
        <v>-0.0196566525495516</v>
      </c>
      <c r="H591" s="73" t="n">
        <f aca="false">LN(E591/E590)</f>
        <v>-0.0152674721307885</v>
      </c>
      <c r="I591" s="73"/>
      <c r="J591" s="73"/>
    </row>
    <row r="592" customFormat="false" ht="12.75" hidden="false" customHeight="false" outlineLevel="0" collapsed="false">
      <c r="A592" s="56" t="n">
        <f aca="false">A591+1</f>
        <v>35798</v>
      </c>
      <c r="B592" s="28"/>
      <c r="C592" s="56"/>
      <c r="D592" s="28" t="n">
        <f aca="false">VLOOKUP($A592,cash,D$4,FALSE())</f>
        <v>2.015</v>
      </c>
      <c r="E592" s="28" t="n">
        <f aca="false">VLOOKUP($A592,cash,E$4,FALSE())</f>
        <v>2.275</v>
      </c>
      <c r="G592" s="73" t="n">
        <f aca="false">LN(D592/D591)</f>
        <v>0</v>
      </c>
      <c r="H592" s="73" t="n">
        <f aca="false">LN(E592/E591)</f>
        <v>0</v>
      </c>
      <c r="I592" s="73"/>
      <c r="J592" s="73"/>
    </row>
    <row r="593" customFormat="false" ht="12.75" hidden="false" customHeight="false" outlineLevel="0" collapsed="false">
      <c r="A593" s="56" t="n">
        <f aca="false">A592+1</f>
        <v>35799</v>
      </c>
      <c r="B593" s="28"/>
      <c r="C593" s="56"/>
      <c r="D593" s="28" t="n">
        <f aca="false">VLOOKUP($A593,cash,D$4,FALSE())</f>
        <v>2.015</v>
      </c>
      <c r="E593" s="28" t="n">
        <f aca="false">VLOOKUP($A593,cash,E$4,FALSE())</f>
        <v>2.275</v>
      </c>
      <c r="G593" s="73" t="n">
        <f aca="false">LN(D593/D592)</f>
        <v>0</v>
      </c>
      <c r="H593" s="73" t="n">
        <f aca="false">LN(E593/E592)</f>
        <v>0</v>
      </c>
      <c r="I593" s="73"/>
      <c r="J593" s="73"/>
    </row>
    <row r="594" customFormat="false" ht="12.75" hidden="false" customHeight="false" outlineLevel="0" collapsed="false">
      <c r="A594" s="56" t="n">
        <f aca="false">A593+1</f>
        <v>35800</v>
      </c>
      <c r="B594" s="28"/>
      <c r="C594" s="56"/>
      <c r="D594" s="28" t="n">
        <f aca="false">VLOOKUP($A594,cash,D$4,FALSE())</f>
        <v>1.925</v>
      </c>
      <c r="E594" s="28" t="n">
        <f aca="false">VLOOKUP($A594,cash,E$4,FALSE())</f>
        <v>2.095</v>
      </c>
      <c r="G594" s="73" t="n">
        <f aca="false">LN(D594/D593)</f>
        <v>-0.0456932276588989</v>
      </c>
      <c r="H594" s="73" t="n">
        <f aca="false">LN(E594/E593)</f>
        <v>-0.0824264990288125</v>
      </c>
      <c r="I594" s="73"/>
      <c r="J594" s="73"/>
    </row>
    <row r="595" customFormat="false" ht="12.75" hidden="false" customHeight="false" outlineLevel="0" collapsed="false">
      <c r="A595" s="56" t="n">
        <f aca="false">A594+1</f>
        <v>35801</v>
      </c>
      <c r="B595" s="28"/>
      <c r="C595" s="56"/>
      <c r="D595" s="28" t="n">
        <f aca="false">VLOOKUP($A595,cash,D$4,FALSE())</f>
        <v>2.06</v>
      </c>
      <c r="E595" s="28" t="n">
        <f aca="false">VLOOKUP($A595,cash,E$4,FALSE())</f>
        <v>2.29</v>
      </c>
      <c r="G595" s="73" t="n">
        <f aca="false">LN(D595/D594)</f>
        <v>0.0677800150617421</v>
      </c>
      <c r="H595" s="73" t="n">
        <f aca="false">LN(E595/E594)</f>
        <v>0.0889982641920471</v>
      </c>
      <c r="I595" s="73"/>
      <c r="J595" s="73"/>
    </row>
    <row r="596" customFormat="false" ht="12.75" hidden="false" customHeight="false" outlineLevel="0" collapsed="false">
      <c r="A596" s="56" t="n">
        <f aca="false">A595+1</f>
        <v>35802</v>
      </c>
      <c r="B596" s="28"/>
      <c r="C596" s="56"/>
      <c r="D596" s="28" t="n">
        <f aca="false">VLOOKUP($A596,cash,D$4,FALSE())</f>
        <v>2.075</v>
      </c>
      <c r="E596" s="28" t="n">
        <f aca="false">VLOOKUP($A596,cash,E$4,FALSE())</f>
        <v>2.345</v>
      </c>
      <c r="G596" s="73" t="n">
        <f aca="false">LN(D596/D595)</f>
        <v>0.00725517088117202</v>
      </c>
      <c r="H596" s="73" t="n">
        <f aca="false">LN(E596/E595)</f>
        <v>0.0237335843320945</v>
      </c>
      <c r="I596" s="73"/>
      <c r="J596" s="73"/>
    </row>
    <row r="597" customFormat="false" ht="12.75" hidden="false" customHeight="false" outlineLevel="0" collapsed="false">
      <c r="A597" s="56" t="n">
        <f aca="false">A596+1</f>
        <v>35803</v>
      </c>
      <c r="B597" s="28"/>
      <c r="C597" s="56"/>
      <c r="D597" s="28" t="n">
        <f aca="false">VLOOKUP($A597,cash,D$4,FALSE())</f>
        <v>2.05</v>
      </c>
      <c r="E597" s="28" t="n">
        <f aca="false">VLOOKUP($A597,cash,E$4,FALSE())</f>
        <v>2.32</v>
      </c>
      <c r="G597" s="73" t="n">
        <f aca="false">LN(D597/D596)</f>
        <v>-0.012121360532345</v>
      </c>
      <c r="H597" s="73" t="n">
        <f aca="false">LN(E597/E596)</f>
        <v>-0.0107182162200243</v>
      </c>
      <c r="I597" s="73"/>
      <c r="J597" s="73"/>
    </row>
    <row r="598" customFormat="false" ht="12.75" hidden="false" customHeight="false" outlineLevel="0" collapsed="false">
      <c r="A598" s="56" t="n">
        <f aca="false">A597+1</f>
        <v>35804</v>
      </c>
      <c r="B598" s="28"/>
      <c r="C598" s="56"/>
      <c r="D598" s="28" t="n">
        <f aca="false">VLOOKUP($A598,cash,D$4,FALSE())</f>
        <v>2.02</v>
      </c>
      <c r="E598" s="28" t="n">
        <f aca="false">VLOOKUP($A598,cash,E$4,FALSE())</f>
        <v>2.31</v>
      </c>
      <c r="G598" s="73" t="n">
        <f aca="false">LN(D598/D597)</f>
        <v>-0.0147422817372033</v>
      </c>
      <c r="H598" s="73" t="n">
        <f aca="false">LN(E598/E597)</f>
        <v>-0.00431966114451628</v>
      </c>
      <c r="I598" s="73"/>
      <c r="J598" s="73"/>
    </row>
    <row r="599" customFormat="false" ht="12.75" hidden="false" customHeight="false" outlineLevel="0" collapsed="false">
      <c r="A599" s="56" t="n">
        <f aca="false">A598+1</f>
        <v>35805</v>
      </c>
      <c r="B599" s="28"/>
      <c r="C599" s="56"/>
      <c r="D599" s="28" t="n">
        <f aca="false">VLOOKUP($A599,cash,D$4,FALSE())</f>
        <v>2.02</v>
      </c>
      <c r="E599" s="28" t="n">
        <f aca="false">VLOOKUP($A599,cash,E$4,FALSE())</f>
        <v>2.31</v>
      </c>
      <c r="G599" s="73" t="n">
        <f aca="false">LN(D599/D598)</f>
        <v>0</v>
      </c>
      <c r="H599" s="73" t="n">
        <f aca="false">LN(E599/E598)</f>
        <v>0</v>
      </c>
      <c r="I599" s="73"/>
      <c r="J599" s="73"/>
    </row>
    <row r="600" customFormat="false" ht="12.75" hidden="false" customHeight="false" outlineLevel="0" collapsed="false">
      <c r="A600" s="56" t="n">
        <f aca="false">A599+1</f>
        <v>35806</v>
      </c>
      <c r="B600" s="28"/>
      <c r="C600" s="56"/>
      <c r="D600" s="28" t="n">
        <f aca="false">VLOOKUP($A600,cash,D$4,FALSE())</f>
        <v>2.02</v>
      </c>
      <c r="E600" s="28" t="n">
        <f aca="false">VLOOKUP($A600,cash,E$4,FALSE())</f>
        <v>2.31</v>
      </c>
      <c r="G600" s="73" t="n">
        <f aca="false">LN(D600/D599)</f>
        <v>0</v>
      </c>
      <c r="H600" s="73" t="n">
        <f aca="false">LN(E600/E599)</f>
        <v>0</v>
      </c>
      <c r="I600" s="73"/>
      <c r="J600" s="73"/>
    </row>
    <row r="601" customFormat="false" ht="12.75" hidden="false" customHeight="false" outlineLevel="0" collapsed="false">
      <c r="A601" s="56" t="n">
        <f aca="false">A600+1</f>
        <v>35807</v>
      </c>
      <c r="B601" s="28"/>
      <c r="C601" s="56"/>
      <c r="D601" s="28" t="n">
        <f aca="false">VLOOKUP($A601,cash,D$4,FALSE())</f>
        <v>1.915</v>
      </c>
      <c r="E601" s="28" t="n">
        <f aca="false">VLOOKUP($A601,cash,E$4,FALSE())</f>
        <v>2.27</v>
      </c>
      <c r="G601" s="73" t="n">
        <f aca="false">LN(D601/D600)</f>
        <v>-0.0533798887805041</v>
      </c>
      <c r="H601" s="73" t="n">
        <f aca="false">LN(E601/E600)</f>
        <v>-0.0174676930403908</v>
      </c>
      <c r="I601" s="73"/>
      <c r="J601" s="73"/>
    </row>
    <row r="602" customFormat="false" ht="12.75" hidden="false" customHeight="false" outlineLevel="0" collapsed="false">
      <c r="A602" s="56" t="n">
        <f aca="false">A601+1</f>
        <v>35808</v>
      </c>
      <c r="B602" s="28"/>
      <c r="C602" s="56"/>
      <c r="D602" s="28" t="n">
        <f aca="false">VLOOKUP($A602,cash,D$4,FALSE())</f>
        <v>1.91</v>
      </c>
      <c r="E602" s="28" t="n">
        <f aca="false">VLOOKUP($A602,cash,E$4,FALSE())</f>
        <v>2.27</v>
      </c>
      <c r="G602" s="73" t="n">
        <f aca="false">LN(D602/D601)</f>
        <v>-0.00261438057407082</v>
      </c>
      <c r="H602" s="73" t="n">
        <f aca="false">LN(E602/E601)</f>
        <v>0</v>
      </c>
      <c r="I602" s="73"/>
      <c r="J602" s="73"/>
    </row>
    <row r="603" customFormat="false" ht="12.75" hidden="false" customHeight="false" outlineLevel="0" collapsed="false">
      <c r="A603" s="56" t="n">
        <f aca="false">A602+1</f>
        <v>35809</v>
      </c>
      <c r="B603" s="28"/>
      <c r="C603" s="56"/>
      <c r="D603" s="28" t="n">
        <f aca="false">VLOOKUP($A603,cash,D$4,FALSE())</f>
        <v>1.93</v>
      </c>
      <c r="E603" s="28" t="n">
        <f aca="false">VLOOKUP($A603,cash,E$4,FALSE())</f>
        <v>2.28</v>
      </c>
      <c r="G603" s="73" t="n">
        <f aca="false">LN(D603/D602)</f>
        <v>0.0104167608582556</v>
      </c>
      <c r="H603" s="73" t="n">
        <f aca="false">LN(E603/E602)</f>
        <v>0.00439561147303791</v>
      </c>
      <c r="I603" s="73"/>
      <c r="J603" s="73"/>
    </row>
    <row r="604" customFormat="false" ht="12.75" hidden="false" customHeight="false" outlineLevel="0" collapsed="false">
      <c r="A604" s="56" t="n">
        <f aca="false">A603+1</f>
        <v>35810</v>
      </c>
      <c r="B604" s="28"/>
      <c r="C604" s="56"/>
      <c r="D604" s="28" t="n">
        <f aca="false">VLOOKUP($A604,cash,D$4,FALSE())</f>
        <v>1.935</v>
      </c>
      <c r="E604" s="28" t="n">
        <f aca="false">VLOOKUP($A604,cash,E$4,FALSE())</f>
        <v>2.28</v>
      </c>
      <c r="G604" s="73" t="n">
        <f aca="false">LN(D604/D603)</f>
        <v>0.00258732356495095</v>
      </c>
      <c r="H604" s="73" t="n">
        <f aca="false">LN(E604/E603)</f>
        <v>0</v>
      </c>
      <c r="I604" s="73"/>
      <c r="J604" s="73"/>
    </row>
    <row r="605" customFormat="false" ht="12.75" hidden="false" customHeight="false" outlineLevel="0" collapsed="false">
      <c r="A605" s="56" t="n">
        <f aca="false">A604+1</f>
        <v>35811</v>
      </c>
      <c r="B605" s="28"/>
      <c r="C605" s="56"/>
      <c r="D605" s="28" t="n">
        <f aca="false">VLOOKUP($A605,cash,D$4,FALSE())</f>
        <v>1.895</v>
      </c>
      <c r="E605" s="28" t="n">
        <f aca="false">VLOOKUP($A605,cash,E$4,FALSE())</f>
        <v>2.265</v>
      </c>
      <c r="G605" s="73" t="n">
        <f aca="false">LN(D605/D604)</f>
        <v>-0.0208884879473554</v>
      </c>
      <c r="H605" s="73" t="n">
        <f aca="false">LN(E605/E604)</f>
        <v>-0.00660068403135191</v>
      </c>
      <c r="I605" s="73"/>
      <c r="J605" s="73"/>
    </row>
    <row r="606" customFormat="false" ht="12.75" hidden="false" customHeight="false" outlineLevel="0" collapsed="false">
      <c r="A606" s="56" t="n">
        <f aca="false">A605+1</f>
        <v>35812</v>
      </c>
      <c r="B606" s="28"/>
      <c r="C606" s="56"/>
      <c r="D606" s="28" t="n">
        <f aca="false">VLOOKUP($A606,cash,D$4,FALSE())</f>
        <v>1.895</v>
      </c>
      <c r="E606" s="28" t="n">
        <f aca="false">VLOOKUP($A606,cash,E$4,FALSE())</f>
        <v>2.265</v>
      </c>
      <c r="G606" s="73" t="n">
        <f aca="false">LN(D606/D605)</f>
        <v>0</v>
      </c>
      <c r="H606" s="73" t="n">
        <f aca="false">LN(E606/E605)</f>
        <v>0</v>
      </c>
      <c r="I606" s="73"/>
      <c r="J606" s="73"/>
    </row>
    <row r="607" customFormat="false" ht="12.75" hidden="false" customHeight="false" outlineLevel="0" collapsed="false">
      <c r="A607" s="56" t="n">
        <f aca="false">A606+1</f>
        <v>35813</v>
      </c>
      <c r="B607" s="28"/>
      <c r="C607" s="56"/>
      <c r="D607" s="28" t="n">
        <f aca="false">VLOOKUP($A607,cash,D$4,FALSE())</f>
        <v>1.895</v>
      </c>
      <c r="E607" s="28" t="n">
        <f aca="false">VLOOKUP($A607,cash,E$4,FALSE())</f>
        <v>2.265</v>
      </c>
      <c r="G607" s="73" t="n">
        <f aca="false">LN(D607/D606)</f>
        <v>0</v>
      </c>
      <c r="H607" s="73" t="n">
        <f aca="false">LN(E607/E606)</f>
        <v>0</v>
      </c>
      <c r="I607" s="73"/>
      <c r="J607" s="73"/>
    </row>
    <row r="608" customFormat="false" ht="12.75" hidden="false" customHeight="false" outlineLevel="0" collapsed="false">
      <c r="A608" s="56" t="n">
        <f aca="false">A607+1</f>
        <v>35814</v>
      </c>
      <c r="B608" s="28"/>
      <c r="C608" s="56"/>
      <c r="D608" s="28" t="n">
        <f aca="false">VLOOKUP($A608,cash,D$4,FALSE())</f>
        <v>1.925</v>
      </c>
      <c r="E608" s="28" t="n">
        <f aca="false">VLOOKUP($A608,cash,E$4,FALSE())</f>
        <v>2.27</v>
      </c>
      <c r="G608" s="73" t="n">
        <f aca="false">LN(D608/D607)</f>
        <v>0.0157071292053579</v>
      </c>
      <c r="H608" s="73" t="n">
        <f aca="false">LN(E608/E607)</f>
        <v>0.00220507255831398</v>
      </c>
      <c r="I608" s="73"/>
      <c r="J608" s="73"/>
    </row>
    <row r="609" customFormat="false" ht="12.75" hidden="false" customHeight="false" outlineLevel="0" collapsed="false">
      <c r="A609" s="56" t="n">
        <f aca="false">A608+1</f>
        <v>35815</v>
      </c>
      <c r="B609" s="28"/>
      <c r="C609" s="56"/>
      <c r="D609" s="28" t="n">
        <f aca="false">VLOOKUP($A609,cash,D$4,FALSE())</f>
        <v>1.95</v>
      </c>
      <c r="E609" s="28" t="n">
        <f aca="false">VLOOKUP($A609,cash,E$4,FALSE())</f>
        <v>2.275</v>
      </c>
      <c r="G609" s="73" t="n">
        <f aca="false">LN(D609/D608)</f>
        <v>0.0129034048359078</v>
      </c>
      <c r="H609" s="73" t="n">
        <f aca="false">LN(E609/E608)</f>
        <v>0.00220022090960234</v>
      </c>
      <c r="I609" s="73"/>
      <c r="J609" s="73"/>
    </row>
    <row r="610" customFormat="false" ht="12.75" hidden="false" customHeight="false" outlineLevel="0" collapsed="false">
      <c r="A610" s="56" t="n">
        <f aca="false">A609+1</f>
        <v>35816</v>
      </c>
      <c r="B610" s="28"/>
      <c r="C610" s="56"/>
      <c r="D610" s="28" t="n">
        <f aca="false">VLOOKUP($A610,cash,D$4,FALSE())</f>
        <v>1.935</v>
      </c>
      <c r="E610" s="28" t="n">
        <f aca="false">VLOOKUP($A610,cash,E$4,FALSE())</f>
        <v>2.27</v>
      </c>
      <c r="G610" s="73" t="n">
        <f aca="false">LN(D610/D609)</f>
        <v>-0.00772204609391028</v>
      </c>
      <c r="H610" s="73" t="n">
        <f aca="false">LN(E610/E609)</f>
        <v>-0.00220022090960242</v>
      </c>
      <c r="I610" s="73"/>
      <c r="J610" s="73"/>
    </row>
    <row r="611" customFormat="false" ht="12.75" hidden="false" customHeight="false" outlineLevel="0" collapsed="false">
      <c r="A611" s="56" t="n">
        <f aca="false">A610+1</f>
        <v>35817</v>
      </c>
      <c r="B611" s="28"/>
      <c r="C611" s="56"/>
      <c r="D611" s="28" t="n">
        <f aca="false">VLOOKUP($A611,cash,D$4,FALSE())</f>
        <v>1.925</v>
      </c>
      <c r="E611" s="28" t="n">
        <f aca="false">VLOOKUP($A611,cash,E$4,FALSE())</f>
        <v>2.235</v>
      </c>
      <c r="G611" s="73" t="n">
        <f aca="false">LN(D611/D610)</f>
        <v>-0.00518135874199763</v>
      </c>
      <c r="H611" s="73" t="n">
        <f aca="false">LN(E611/E610)</f>
        <v>-0.0155386034277792</v>
      </c>
      <c r="I611" s="73"/>
      <c r="J611" s="73"/>
    </row>
    <row r="612" customFormat="false" ht="12.75" hidden="false" customHeight="false" outlineLevel="0" collapsed="false">
      <c r="A612" s="56" t="n">
        <f aca="false">A611+1</f>
        <v>35818</v>
      </c>
      <c r="B612" s="28"/>
      <c r="C612" s="56"/>
      <c r="D612" s="28" t="n">
        <f aca="false">VLOOKUP($A612,cash,D$4,FALSE())</f>
        <v>1.905</v>
      </c>
      <c r="E612" s="28" t="n">
        <f aca="false">VLOOKUP($A612,cash,E$4,FALSE())</f>
        <v>2.215</v>
      </c>
      <c r="G612" s="73" t="n">
        <f aca="false">LN(D612/D611)</f>
        <v>-0.0104439591610833</v>
      </c>
      <c r="H612" s="73" t="n">
        <f aca="false">LN(E612/E611)</f>
        <v>-0.00898882456843322</v>
      </c>
      <c r="I612" s="73"/>
      <c r="J612" s="73"/>
    </row>
    <row r="613" customFormat="false" ht="12.75" hidden="false" customHeight="false" outlineLevel="0" collapsed="false">
      <c r="A613" s="56" t="n">
        <f aca="false">A612+1</f>
        <v>35819</v>
      </c>
      <c r="B613" s="28"/>
      <c r="C613" s="56"/>
      <c r="D613" s="28" t="n">
        <f aca="false">VLOOKUP($A613,cash,D$4,FALSE())</f>
        <v>1.905</v>
      </c>
      <c r="E613" s="28" t="n">
        <f aca="false">VLOOKUP($A613,cash,E$4,FALSE())</f>
        <v>2.215</v>
      </c>
      <c r="G613" s="73" t="n">
        <f aca="false">LN(D613/D612)</f>
        <v>0</v>
      </c>
      <c r="H613" s="73" t="n">
        <f aca="false">LN(E613/E612)</f>
        <v>0</v>
      </c>
      <c r="I613" s="73"/>
      <c r="J613" s="73"/>
    </row>
    <row r="614" customFormat="false" ht="12.75" hidden="false" customHeight="false" outlineLevel="0" collapsed="false">
      <c r="A614" s="56" t="n">
        <f aca="false">A613+1</f>
        <v>35820</v>
      </c>
      <c r="B614" s="28"/>
      <c r="C614" s="56"/>
      <c r="D614" s="28" t="n">
        <f aca="false">VLOOKUP($A614,cash,D$4,FALSE())</f>
        <v>1.905</v>
      </c>
      <c r="E614" s="28" t="n">
        <f aca="false">VLOOKUP($A614,cash,E$4,FALSE())</f>
        <v>2.215</v>
      </c>
      <c r="G614" s="73" t="n">
        <f aca="false">LN(D614/D613)</f>
        <v>0</v>
      </c>
      <c r="H614" s="73" t="n">
        <f aca="false">LN(E614/E613)</f>
        <v>0</v>
      </c>
      <c r="I614" s="73"/>
      <c r="J614" s="73"/>
    </row>
    <row r="615" customFormat="false" ht="12.75" hidden="false" customHeight="false" outlineLevel="0" collapsed="false">
      <c r="A615" s="56" t="n">
        <f aca="false">A614+1</f>
        <v>35821</v>
      </c>
      <c r="B615" s="28"/>
      <c r="C615" s="56"/>
      <c r="D615" s="28" t="n">
        <f aca="false">VLOOKUP($A615,cash,D$4,FALSE())</f>
        <v>1.85</v>
      </c>
      <c r="E615" s="28" t="n">
        <f aca="false">VLOOKUP($A615,cash,E$4,FALSE())</f>
        <v>2.195</v>
      </c>
      <c r="G615" s="73" t="n">
        <f aca="false">LN(D615/D614)</f>
        <v>-0.0292963694884308</v>
      </c>
      <c r="H615" s="73" t="n">
        <f aca="false">LN(E615/E614)</f>
        <v>-0.00907035696996427</v>
      </c>
      <c r="I615" s="73"/>
      <c r="J615" s="73"/>
    </row>
    <row r="616" customFormat="false" ht="12.75" hidden="false" customHeight="false" outlineLevel="0" collapsed="false">
      <c r="A616" s="56" t="n">
        <f aca="false">A615+1</f>
        <v>35822</v>
      </c>
      <c r="B616" s="28"/>
      <c r="C616" s="56"/>
      <c r="D616" s="28" t="n">
        <f aca="false">VLOOKUP($A616,cash,D$4,FALSE())</f>
        <v>1.805</v>
      </c>
      <c r="E616" s="28" t="n">
        <f aca="false">VLOOKUP($A616,cash,E$4,FALSE())</f>
        <v>2.15</v>
      </c>
      <c r="G616" s="73" t="n">
        <f aca="false">LN(D616/D615)</f>
        <v>-0.0246250473053893</v>
      </c>
      <c r="H616" s="73" t="n">
        <f aca="false">LN(E616/E615)</f>
        <v>-0.0207142043875632</v>
      </c>
      <c r="I616" s="73"/>
      <c r="J616" s="73"/>
    </row>
    <row r="617" customFormat="false" ht="12.75" hidden="false" customHeight="false" outlineLevel="0" collapsed="false">
      <c r="A617" s="56" t="n">
        <f aca="false">A616+1</f>
        <v>35823</v>
      </c>
      <c r="B617" s="28"/>
      <c r="C617" s="56"/>
      <c r="D617" s="28" t="n">
        <f aca="false">VLOOKUP($A617,cash,D$4,FALSE())</f>
        <v>1.835</v>
      </c>
      <c r="E617" s="28" t="n">
        <f aca="false">VLOOKUP($A617,cash,E$4,FALSE())</f>
        <v>2.135</v>
      </c>
      <c r="G617" s="73" t="n">
        <f aca="false">LN(D617/D616)</f>
        <v>0.0164838897216894</v>
      </c>
      <c r="H617" s="73" t="n">
        <f aca="false">LN(E617/E616)</f>
        <v>-0.00700119545898359</v>
      </c>
      <c r="I617" s="73"/>
      <c r="J617" s="73"/>
    </row>
    <row r="618" customFormat="false" ht="12.75" hidden="false" customHeight="false" outlineLevel="0" collapsed="false">
      <c r="A618" s="56" t="n">
        <f aca="false">A617+1</f>
        <v>35824</v>
      </c>
      <c r="B618" s="28"/>
      <c r="C618" s="56"/>
      <c r="D618" s="28" t="n">
        <f aca="false">VLOOKUP($A618,cash,D$4,FALSE())</f>
        <v>1.855</v>
      </c>
      <c r="E618" s="28" t="n">
        <f aca="false">VLOOKUP($A618,cash,E$4,FALSE())</f>
        <v>2.13</v>
      </c>
      <c r="G618" s="73" t="n">
        <f aca="false">LN(D618/D617)</f>
        <v>0.0108402145528648</v>
      </c>
      <c r="H618" s="73" t="n">
        <f aca="false">LN(E618/E617)</f>
        <v>-0.00234466695925413</v>
      </c>
      <c r="I618" s="73"/>
      <c r="J618" s="73"/>
    </row>
    <row r="619" customFormat="false" ht="12.75" hidden="false" customHeight="false" outlineLevel="0" collapsed="false">
      <c r="A619" s="56" t="n">
        <f aca="false">A618+1</f>
        <v>35825</v>
      </c>
      <c r="B619" s="28"/>
      <c r="C619" s="56"/>
      <c r="D619" s="28" t="n">
        <f aca="false">VLOOKUP($A619,cash,D$4,FALSE())</f>
        <v>1.87</v>
      </c>
      <c r="E619" s="28" t="n">
        <f aca="false">VLOOKUP($A619,cash,E$4,FALSE())</f>
        <v>2.12</v>
      </c>
      <c r="G619" s="73" t="n">
        <f aca="false">LN(D619/D618)</f>
        <v>0.00805373480709683</v>
      </c>
      <c r="H619" s="73" t="n">
        <f aca="false">LN(E619/E618)</f>
        <v>-0.00470589103741251</v>
      </c>
      <c r="I619" s="73"/>
      <c r="J619" s="73"/>
    </row>
    <row r="620" customFormat="false" ht="12.75" hidden="false" customHeight="false" outlineLevel="0" collapsed="false">
      <c r="A620" s="56" t="n">
        <f aca="false">A619+1</f>
        <v>35826</v>
      </c>
      <c r="B620" s="28"/>
      <c r="C620" s="56"/>
      <c r="D620" s="28" t="n">
        <f aca="false">VLOOKUP($A620,cash,D$4,FALSE())</f>
        <v>1.87</v>
      </c>
      <c r="E620" s="28" t="n">
        <f aca="false">VLOOKUP($A620,cash,E$4,FALSE())</f>
        <v>2.12</v>
      </c>
      <c r="G620" s="73" t="n">
        <f aca="false">LN(D620/D619)</f>
        <v>0</v>
      </c>
      <c r="H620" s="73" t="n">
        <f aca="false">LN(E620/E619)</f>
        <v>0</v>
      </c>
      <c r="I620" s="73"/>
      <c r="J620" s="73"/>
    </row>
    <row r="621" customFormat="false" ht="12.75" hidden="false" customHeight="false" outlineLevel="0" collapsed="false">
      <c r="A621" s="56"/>
      <c r="B621" s="28"/>
      <c r="C621" s="56"/>
      <c r="D621" s="28"/>
      <c r="E621" s="28"/>
      <c r="G621" s="73"/>
      <c r="H621" s="73"/>
      <c r="I621" s="73"/>
      <c r="J621" s="73"/>
    </row>
    <row r="622" customFormat="false" ht="12.75" hidden="false" customHeight="false" outlineLevel="0" collapsed="false">
      <c r="A622" s="56"/>
      <c r="B622" s="28"/>
      <c r="C622" s="56"/>
      <c r="D622" s="28"/>
      <c r="E622" s="28"/>
    </row>
    <row r="623" customFormat="false" ht="12.75" hidden="false" customHeight="false" outlineLevel="0" collapsed="false">
      <c r="A623" s="56"/>
      <c r="B623" s="28"/>
      <c r="C623" s="56"/>
      <c r="D623" s="28"/>
      <c r="E623" s="28"/>
    </row>
    <row r="624" customFormat="false" ht="12.75" hidden="false" customHeight="false" outlineLevel="0" collapsed="false">
      <c r="A624" s="56"/>
      <c r="B624" s="28"/>
      <c r="C624" s="56" t="n">
        <v>35827</v>
      </c>
      <c r="G624" s="73" t="n">
        <f aca="false">STDEV(G626:G652)*$B$1</f>
        <v>0.374115276490624</v>
      </c>
      <c r="H624" s="73" t="n">
        <f aca="false">STDEV(H626:H652)*$B$1</f>
        <v>0.262573293832579</v>
      </c>
      <c r="I624" s="73"/>
      <c r="J624" s="73" t="n">
        <f aca="false">IF(ISNUMBER(J625),J625,1.1)</f>
        <v>0.60919467670811</v>
      </c>
      <c r="K624" s="75" t="n">
        <f aca="false">MAX(D625:D655)</f>
        <v>2.145</v>
      </c>
      <c r="L624" s="75" t="n">
        <f aca="false">MAX(E625:E655)</f>
        <v>2.38</v>
      </c>
    </row>
    <row r="625" customFormat="false" ht="12.75" hidden="false" customHeight="false" outlineLevel="0" collapsed="false">
      <c r="A625" s="56" t="n">
        <f aca="false">C624</f>
        <v>35827</v>
      </c>
      <c r="B625" s="28"/>
      <c r="C625" s="56"/>
      <c r="D625" s="28" t="n">
        <f aca="false">VLOOKUP($A625,cash,D$4,FALSE())</f>
        <v>1.87</v>
      </c>
      <c r="E625" s="28" t="n">
        <f aca="false">VLOOKUP($A625,cash,E$4,FALSE())</f>
        <v>2.12</v>
      </c>
      <c r="G625" s="73"/>
      <c r="H625" s="73"/>
      <c r="I625" s="73"/>
      <c r="J625" s="73" t="n">
        <f aca="false">CORREL(D625:D652,E625:E652)</f>
        <v>0.60919467670811</v>
      </c>
      <c r="K625" s="75" t="n">
        <f aca="false">MIN(D625:D655)</f>
        <v>1.87</v>
      </c>
      <c r="L625" s="75" t="n">
        <f aca="false">MIN(E625:E655)</f>
        <v>2.12</v>
      </c>
    </row>
    <row r="626" customFormat="false" ht="12.75" hidden="false" customHeight="false" outlineLevel="0" collapsed="false">
      <c r="A626" s="56" t="n">
        <f aca="false">A625+1</f>
        <v>35828</v>
      </c>
      <c r="B626" s="28"/>
      <c r="C626" s="56"/>
      <c r="D626" s="28" t="n">
        <f aca="false">VLOOKUP($A626,cash,D$4,FALSE())</f>
        <v>1.97</v>
      </c>
      <c r="E626" s="28" t="n">
        <f aca="false">VLOOKUP($A626,cash,E$4,FALSE())</f>
        <v>2.175</v>
      </c>
      <c r="G626" s="73" t="n">
        <f aca="false">LN(D626/D625)</f>
        <v>0.0520951118834019</v>
      </c>
      <c r="H626" s="73" t="n">
        <f aca="false">LN(E626/E625)</f>
        <v>0.0256125758567263</v>
      </c>
      <c r="I626" s="73"/>
      <c r="J626" s="73"/>
    </row>
    <row r="627" customFormat="false" ht="12.75" hidden="false" customHeight="false" outlineLevel="0" collapsed="false">
      <c r="A627" s="56" t="n">
        <f aca="false">A626+1</f>
        <v>35829</v>
      </c>
      <c r="B627" s="28"/>
      <c r="C627" s="56"/>
      <c r="D627" s="28" t="n">
        <f aca="false">VLOOKUP($A627,cash,D$4,FALSE())</f>
        <v>2.055</v>
      </c>
      <c r="E627" s="28" t="n">
        <f aca="false">VLOOKUP($A627,cash,E$4,FALSE())</f>
        <v>2.27</v>
      </c>
      <c r="G627" s="73" t="n">
        <f aca="false">LN(D627/D626)</f>
        <v>0.042242305198301</v>
      </c>
      <c r="H627" s="73" t="n">
        <f aca="false">LN(E627/E626)</f>
        <v>0.0427511669526639</v>
      </c>
      <c r="I627" s="73"/>
      <c r="J627" s="73"/>
    </row>
    <row r="628" customFormat="false" ht="12.75" hidden="false" customHeight="false" outlineLevel="0" collapsed="false">
      <c r="A628" s="56" t="n">
        <f aca="false">A627+1</f>
        <v>35830</v>
      </c>
      <c r="B628" s="28"/>
      <c r="C628" s="56"/>
      <c r="D628" s="28" t="n">
        <f aca="false">VLOOKUP($A628,cash,D$4,FALSE())</f>
        <v>1.985</v>
      </c>
      <c r="E628" s="28" t="n">
        <f aca="false">VLOOKUP($A628,cash,E$4,FALSE())</f>
        <v>2.185</v>
      </c>
      <c r="G628" s="73" t="n">
        <f aca="false">LN(D628/D627)</f>
        <v>-0.0346569338090443</v>
      </c>
      <c r="H628" s="73" t="n">
        <f aca="false">LN(E628/E627)</f>
        <v>-0.0381640029457578</v>
      </c>
      <c r="I628" s="73"/>
      <c r="J628" s="73"/>
    </row>
    <row r="629" customFormat="false" ht="12.75" hidden="false" customHeight="false" outlineLevel="0" collapsed="false">
      <c r="A629" s="56" t="n">
        <f aca="false">A628+1</f>
        <v>35831</v>
      </c>
      <c r="B629" s="28"/>
      <c r="C629" s="56"/>
      <c r="D629" s="28" t="n">
        <f aca="false">VLOOKUP($A629,cash,D$4,FALSE())</f>
        <v>2.105</v>
      </c>
      <c r="E629" s="28" t="n">
        <f aca="false">VLOOKUP($A629,cash,E$4,FALSE())</f>
        <v>2.265</v>
      </c>
      <c r="G629" s="73" t="n">
        <f aca="false">LN(D629/D628)</f>
        <v>0.0586965529951909</v>
      </c>
      <c r="H629" s="73" t="n">
        <f aca="false">LN(E629/E628)</f>
        <v>0.035958930387444</v>
      </c>
      <c r="I629" s="73"/>
      <c r="J629" s="73"/>
    </row>
    <row r="630" customFormat="false" ht="12.75" hidden="false" customHeight="false" outlineLevel="0" collapsed="false">
      <c r="A630" s="56" t="n">
        <f aca="false">A629+1</f>
        <v>35832</v>
      </c>
      <c r="B630" s="28"/>
      <c r="C630" s="56"/>
      <c r="D630" s="28" t="n">
        <f aca="false">VLOOKUP($A630,cash,D$4,FALSE())</f>
        <v>2.145</v>
      </c>
      <c r="E630" s="28" t="n">
        <f aca="false">VLOOKUP($A630,cash,E$4,FALSE())</f>
        <v>2.24</v>
      </c>
      <c r="G630" s="73" t="n">
        <f aca="false">LN(D630/D629)</f>
        <v>0.0188240852456356</v>
      </c>
      <c r="H630" s="73" t="n">
        <f aca="false">LN(E630/E629)</f>
        <v>-0.0110988930680488</v>
      </c>
      <c r="I630" s="73"/>
      <c r="J630" s="73"/>
    </row>
    <row r="631" customFormat="false" ht="12.75" hidden="false" customHeight="false" outlineLevel="0" collapsed="false">
      <c r="A631" s="56" t="n">
        <f aca="false">A630+1</f>
        <v>35833</v>
      </c>
      <c r="B631" s="28"/>
      <c r="C631" s="56"/>
      <c r="D631" s="28" t="n">
        <f aca="false">VLOOKUP($A631,cash,D$4,FALSE())</f>
        <v>2.145</v>
      </c>
      <c r="E631" s="28" t="n">
        <f aca="false">VLOOKUP($A631,cash,E$4,FALSE())</f>
        <v>2.24</v>
      </c>
      <c r="G631" s="73" t="n">
        <f aca="false">LN(D631/D630)</f>
        <v>0</v>
      </c>
      <c r="H631" s="73" t="n">
        <f aca="false">LN(E631/E630)</f>
        <v>0</v>
      </c>
      <c r="I631" s="73"/>
      <c r="J631" s="73"/>
    </row>
    <row r="632" customFormat="false" ht="12.75" hidden="false" customHeight="false" outlineLevel="0" collapsed="false">
      <c r="A632" s="56" t="n">
        <f aca="false">A631+1</f>
        <v>35834</v>
      </c>
      <c r="B632" s="28"/>
      <c r="C632" s="56"/>
      <c r="D632" s="28" t="n">
        <f aca="false">VLOOKUP($A632,cash,D$4,FALSE())</f>
        <v>2.145</v>
      </c>
      <c r="E632" s="28" t="n">
        <f aca="false">VLOOKUP($A632,cash,E$4,FALSE())</f>
        <v>2.24</v>
      </c>
      <c r="G632" s="73" t="n">
        <f aca="false">LN(D632/D631)</f>
        <v>0</v>
      </c>
      <c r="H632" s="73" t="n">
        <f aca="false">LN(E632/E631)</f>
        <v>0</v>
      </c>
      <c r="I632" s="73"/>
      <c r="J632" s="73"/>
    </row>
    <row r="633" customFormat="false" ht="12.75" hidden="false" customHeight="false" outlineLevel="0" collapsed="false">
      <c r="A633" s="56" t="n">
        <f aca="false">A632+1</f>
        <v>35835</v>
      </c>
      <c r="B633" s="28"/>
      <c r="C633" s="56"/>
      <c r="D633" s="28" t="n">
        <f aca="false">VLOOKUP($A633,cash,D$4,FALSE())</f>
        <v>2.045</v>
      </c>
      <c r="E633" s="28" t="n">
        <f aca="false">VLOOKUP($A633,cash,E$4,FALSE())</f>
        <v>2.215</v>
      </c>
      <c r="G633" s="73" t="n">
        <f aca="false">LN(D633/D632)</f>
        <v>-0.0477417628852153</v>
      </c>
      <c r="H633" s="73" t="n">
        <f aca="false">LN(E633/E632)</f>
        <v>-0.0112234623698497</v>
      </c>
      <c r="I633" s="73"/>
      <c r="J633" s="73"/>
    </row>
    <row r="634" customFormat="false" ht="12.75" hidden="false" customHeight="false" outlineLevel="0" collapsed="false">
      <c r="A634" s="56" t="n">
        <f aca="false">A633+1</f>
        <v>35836</v>
      </c>
      <c r="B634" s="28"/>
      <c r="C634" s="56"/>
      <c r="D634" s="28" t="n">
        <f aca="false">VLOOKUP($A634,cash,D$4,FALSE())</f>
        <v>2.005</v>
      </c>
      <c r="E634" s="28" t="n">
        <f aca="false">VLOOKUP($A634,cash,E$4,FALSE())</f>
        <v>2.195</v>
      </c>
      <c r="G634" s="73" t="n">
        <f aca="false">LN(D634/D633)</f>
        <v>-0.0197537287362325</v>
      </c>
      <c r="H634" s="73" t="n">
        <f aca="false">LN(E634/E633)</f>
        <v>-0.00907035696996427</v>
      </c>
      <c r="I634" s="73"/>
      <c r="J634" s="73"/>
    </row>
    <row r="635" customFormat="false" ht="12.75" hidden="false" customHeight="false" outlineLevel="0" collapsed="false">
      <c r="A635" s="56" t="n">
        <f aca="false">A634+1</f>
        <v>35837</v>
      </c>
      <c r="B635" s="28"/>
      <c r="C635" s="56"/>
      <c r="D635" s="28" t="n">
        <f aca="false">VLOOKUP($A635,cash,D$4,FALSE())</f>
        <v>2.035</v>
      </c>
      <c r="E635" s="28" t="n">
        <f aca="false">VLOOKUP($A635,cash,E$4,FALSE())</f>
        <v>2.21</v>
      </c>
      <c r="G635" s="73" t="n">
        <f aca="false">LN(D635/D634)</f>
        <v>0.014851758136026</v>
      </c>
      <c r="H635" s="73" t="n">
        <f aca="false">LN(E635/E634)</f>
        <v>0.00681046900252688</v>
      </c>
      <c r="I635" s="73"/>
      <c r="J635" s="73"/>
    </row>
    <row r="636" customFormat="false" ht="12.75" hidden="false" customHeight="false" outlineLevel="0" collapsed="false">
      <c r="A636" s="56" t="n">
        <f aca="false">A635+1</f>
        <v>35838</v>
      </c>
      <c r="B636" s="28"/>
      <c r="C636" s="56"/>
      <c r="D636" s="28" t="n">
        <f aca="false">VLOOKUP($A636,cash,D$4,FALSE())</f>
        <v>2.025</v>
      </c>
      <c r="E636" s="28" t="n">
        <f aca="false">VLOOKUP($A636,cash,E$4,FALSE())</f>
        <v>2.205</v>
      </c>
      <c r="G636" s="73" t="n">
        <f aca="false">LN(D636/D635)</f>
        <v>-0.004926118336056</v>
      </c>
      <c r="H636" s="73" t="n">
        <f aca="false">LN(E636/E635)</f>
        <v>-0.00226500663085213</v>
      </c>
      <c r="I636" s="73"/>
      <c r="J636" s="73"/>
    </row>
    <row r="637" customFormat="false" ht="12.75" hidden="false" customHeight="false" outlineLevel="0" collapsed="false">
      <c r="A637" s="56" t="n">
        <f aca="false">A636+1</f>
        <v>35839</v>
      </c>
      <c r="B637" s="28"/>
      <c r="C637" s="56"/>
      <c r="D637" s="28" t="n">
        <f aca="false">VLOOKUP($A637,cash,D$4,FALSE())</f>
        <v>2.035</v>
      </c>
      <c r="E637" s="28" t="n">
        <f aca="false">VLOOKUP($A637,cash,E$4,FALSE())</f>
        <v>2.235</v>
      </c>
      <c r="G637" s="73" t="n">
        <f aca="false">LN(D637/D636)</f>
        <v>0.004926118336056</v>
      </c>
      <c r="H637" s="73" t="n">
        <f aca="false">LN(E637/E636)</f>
        <v>0.0135137191667229</v>
      </c>
      <c r="I637" s="73"/>
      <c r="J637" s="73"/>
    </row>
    <row r="638" customFormat="false" ht="12.75" hidden="false" customHeight="false" outlineLevel="0" collapsed="false">
      <c r="A638" s="56" t="n">
        <f aca="false">A637+1</f>
        <v>35840</v>
      </c>
      <c r="B638" s="28"/>
      <c r="C638" s="56"/>
      <c r="D638" s="28" t="n">
        <f aca="false">VLOOKUP($A638,cash,D$4,FALSE())</f>
        <v>2.035</v>
      </c>
      <c r="E638" s="28" t="n">
        <f aca="false">VLOOKUP($A638,cash,E$4,FALSE())</f>
        <v>2.235</v>
      </c>
      <c r="G638" s="73" t="n">
        <f aca="false">LN(D638/D637)</f>
        <v>0</v>
      </c>
      <c r="H638" s="73" t="n">
        <f aca="false">LN(E638/E637)</f>
        <v>0</v>
      </c>
      <c r="I638" s="73"/>
      <c r="J638" s="73"/>
    </row>
    <row r="639" customFormat="false" ht="12.75" hidden="false" customHeight="false" outlineLevel="0" collapsed="false">
      <c r="A639" s="56" t="n">
        <f aca="false">A638+1</f>
        <v>35841</v>
      </c>
      <c r="B639" s="28"/>
      <c r="C639" s="56"/>
      <c r="D639" s="28" t="n">
        <f aca="false">VLOOKUP($A639,cash,D$4,FALSE())</f>
        <v>2.035</v>
      </c>
      <c r="E639" s="28" t="n">
        <f aca="false">VLOOKUP($A639,cash,E$4,FALSE())</f>
        <v>2.235</v>
      </c>
      <c r="G639" s="73" t="n">
        <f aca="false">LN(D639/D638)</f>
        <v>0</v>
      </c>
      <c r="H639" s="73" t="n">
        <f aca="false">LN(E639/E638)</f>
        <v>0</v>
      </c>
      <c r="I639" s="73"/>
      <c r="J639" s="73"/>
    </row>
    <row r="640" customFormat="false" ht="12.75" hidden="false" customHeight="false" outlineLevel="0" collapsed="false">
      <c r="A640" s="56" t="n">
        <f aca="false">A639+1</f>
        <v>35842</v>
      </c>
      <c r="B640" s="28"/>
      <c r="C640" s="56"/>
      <c r="D640" s="28" t="n">
        <f aca="false">VLOOKUP($A640,cash,D$4,FALSE())</f>
        <v>2.035</v>
      </c>
      <c r="E640" s="28" t="n">
        <f aca="false">VLOOKUP($A640,cash,E$4,FALSE())</f>
        <v>2.235</v>
      </c>
      <c r="G640" s="73" t="n">
        <f aca="false">LN(D640/D639)</f>
        <v>0</v>
      </c>
      <c r="H640" s="73" t="n">
        <f aca="false">LN(E640/E639)</f>
        <v>0</v>
      </c>
      <c r="I640" s="73"/>
      <c r="J640" s="73"/>
    </row>
    <row r="641" customFormat="false" ht="12.75" hidden="false" customHeight="false" outlineLevel="0" collapsed="false">
      <c r="A641" s="56" t="n">
        <f aca="false">A640+1</f>
        <v>35843</v>
      </c>
      <c r="B641" s="28"/>
      <c r="C641" s="56"/>
      <c r="D641" s="28" t="n">
        <f aca="false">VLOOKUP($A641,cash,D$4,FALSE())</f>
        <v>2.015</v>
      </c>
      <c r="E641" s="28" t="n">
        <f aca="false">VLOOKUP($A641,cash,E$4,FALSE())</f>
        <v>2.21</v>
      </c>
      <c r="G641" s="73" t="n">
        <f aca="false">LN(D641/D640)</f>
        <v>-0.00987662349591198</v>
      </c>
      <c r="H641" s="73" t="n">
        <f aca="false">LN(E641/E640)</f>
        <v>-0.0112487125358707</v>
      </c>
      <c r="I641" s="73"/>
      <c r="J641" s="73"/>
    </row>
    <row r="642" customFormat="false" ht="12.75" hidden="false" customHeight="false" outlineLevel="0" collapsed="false">
      <c r="A642" s="56" t="n">
        <f aca="false">A641+1</f>
        <v>35844</v>
      </c>
      <c r="B642" s="28"/>
      <c r="C642" s="56"/>
      <c r="D642" s="28" t="n">
        <f aca="false">VLOOKUP($A642,cash,D$4,FALSE())</f>
        <v>2.06</v>
      </c>
      <c r="E642" s="28" t="n">
        <f aca="false">VLOOKUP($A642,cash,E$4,FALSE())</f>
        <v>2.23</v>
      </c>
      <c r="G642" s="73" t="n">
        <f aca="false">LN(D642/D641)</f>
        <v>0.0220867874028433</v>
      </c>
      <c r="H642" s="73" t="n">
        <f aca="false">LN(E642/E641)</f>
        <v>0.00900906994236591</v>
      </c>
      <c r="I642" s="73"/>
      <c r="J642" s="73"/>
    </row>
    <row r="643" customFormat="false" ht="12.75" hidden="false" customHeight="false" outlineLevel="0" collapsed="false">
      <c r="A643" s="56" t="n">
        <f aca="false">A642+1</f>
        <v>35845</v>
      </c>
      <c r="B643" s="28"/>
      <c r="C643" s="56"/>
      <c r="D643" s="28" t="n">
        <f aca="false">VLOOKUP($A643,cash,D$4,FALSE())</f>
        <v>2.1</v>
      </c>
      <c r="E643" s="28" t="n">
        <f aca="false">VLOOKUP($A643,cash,E$4,FALSE())</f>
        <v>2.28</v>
      </c>
      <c r="G643" s="73" t="n">
        <f aca="false">LN(D643/D642)</f>
        <v>0.0192313619278876</v>
      </c>
      <c r="H643" s="73" t="n">
        <f aca="false">LN(E643/E642)</f>
        <v>0.0221738574943219</v>
      </c>
      <c r="I643" s="73"/>
      <c r="J643" s="73"/>
    </row>
    <row r="644" customFormat="false" ht="12.75" hidden="false" customHeight="false" outlineLevel="0" collapsed="false">
      <c r="A644" s="56" t="n">
        <f aca="false">A643+1</f>
        <v>35846</v>
      </c>
      <c r="B644" s="28"/>
      <c r="C644" s="56"/>
      <c r="D644" s="28" t="n">
        <f aca="false">VLOOKUP($A644,cash,D$4,FALSE())</f>
        <v>2.035</v>
      </c>
      <c r="E644" s="28" t="n">
        <f aca="false">VLOOKUP($A644,cash,E$4,FALSE())</f>
        <v>2.25</v>
      </c>
      <c r="G644" s="73" t="n">
        <f aca="false">LN(D644/D643)</f>
        <v>-0.031441525834819</v>
      </c>
      <c r="H644" s="73" t="n">
        <f aca="false">LN(E644/E643)</f>
        <v>-0.0132452267500206</v>
      </c>
      <c r="I644" s="73"/>
      <c r="J644" s="73"/>
    </row>
    <row r="645" customFormat="false" ht="12.75" hidden="false" customHeight="false" outlineLevel="0" collapsed="false">
      <c r="A645" s="56" t="n">
        <f aca="false">A644+1</f>
        <v>35847</v>
      </c>
      <c r="B645" s="28"/>
      <c r="C645" s="56"/>
      <c r="D645" s="28" t="n">
        <f aca="false">VLOOKUP($A645,cash,D$4,FALSE())</f>
        <v>2.035</v>
      </c>
      <c r="E645" s="28" t="n">
        <f aca="false">VLOOKUP($A645,cash,E$4,FALSE())</f>
        <v>2.25</v>
      </c>
      <c r="G645" s="73" t="n">
        <f aca="false">LN(D645/D644)</f>
        <v>0</v>
      </c>
      <c r="H645" s="73" t="n">
        <f aca="false">LN(E645/E644)</f>
        <v>0</v>
      </c>
      <c r="I645" s="73"/>
      <c r="J645" s="73"/>
    </row>
    <row r="646" customFormat="false" ht="12.75" hidden="false" customHeight="false" outlineLevel="0" collapsed="false">
      <c r="A646" s="56" t="n">
        <f aca="false">A645+1</f>
        <v>35848</v>
      </c>
      <c r="B646" s="28"/>
      <c r="C646" s="56"/>
      <c r="D646" s="28" t="n">
        <f aca="false">VLOOKUP($A646,cash,D$4,FALSE())</f>
        <v>2.035</v>
      </c>
      <c r="E646" s="28" t="n">
        <f aca="false">VLOOKUP($A646,cash,E$4,FALSE())</f>
        <v>2.25</v>
      </c>
      <c r="G646" s="73" t="n">
        <f aca="false">LN(D646/D645)</f>
        <v>0</v>
      </c>
      <c r="H646" s="73" t="n">
        <f aca="false">LN(E646/E645)</f>
        <v>0</v>
      </c>
      <c r="I646" s="73"/>
      <c r="J646" s="73"/>
    </row>
    <row r="647" customFormat="false" ht="12.75" hidden="false" customHeight="false" outlineLevel="0" collapsed="false">
      <c r="A647" s="56" t="n">
        <f aca="false">A646+1</f>
        <v>35849</v>
      </c>
      <c r="B647" s="28"/>
      <c r="C647" s="56"/>
      <c r="D647" s="28" t="n">
        <f aca="false">VLOOKUP($A647,cash,D$4,FALSE())</f>
        <v>2.025</v>
      </c>
      <c r="E647" s="28" t="n">
        <f aca="false">VLOOKUP($A647,cash,E$4,FALSE())</f>
        <v>2.27</v>
      </c>
      <c r="G647" s="73" t="n">
        <f aca="false">LN(D647/D646)</f>
        <v>-0.004926118336056</v>
      </c>
      <c r="H647" s="73" t="n">
        <f aca="false">LN(E647/E646)</f>
        <v>0.0088496152769826</v>
      </c>
      <c r="I647" s="73"/>
      <c r="J647" s="73"/>
    </row>
    <row r="648" customFormat="false" ht="12.75" hidden="false" customHeight="false" outlineLevel="0" collapsed="false">
      <c r="A648" s="56" t="n">
        <f aca="false">A647+1</f>
        <v>35850</v>
      </c>
      <c r="B648" s="28"/>
      <c r="C648" s="56"/>
      <c r="D648" s="28" t="n">
        <f aca="false">VLOOKUP($A648,cash,D$4,FALSE())</f>
        <v>2.03</v>
      </c>
      <c r="E648" s="28" t="n">
        <f aca="false">VLOOKUP($A648,cash,E$4,FALSE())</f>
        <v>2.295</v>
      </c>
      <c r="G648" s="73" t="n">
        <f aca="false">LN(D648/D647)</f>
        <v>0.00246609249519347</v>
      </c>
      <c r="H648" s="73" t="n">
        <f aca="false">LN(E648/E647)</f>
        <v>0.0109530120191971</v>
      </c>
      <c r="I648" s="73"/>
      <c r="J648" s="73"/>
    </row>
    <row r="649" customFormat="false" ht="12.75" hidden="false" customHeight="false" outlineLevel="0" collapsed="false">
      <c r="A649" s="56" t="n">
        <f aca="false">A648+1</f>
        <v>35851</v>
      </c>
      <c r="B649" s="28"/>
      <c r="C649" s="56"/>
      <c r="D649" s="28" t="n">
        <f aca="false">VLOOKUP($A649,cash,D$4,FALSE())</f>
        <v>2.055</v>
      </c>
      <c r="E649" s="28" t="n">
        <f aca="false">VLOOKUP($A649,cash,E$4,FALSE())</f>
        <v>2.345</v>
      </c>
      <c r="G649" s="73" t="n">
        <f aca="false">LN(D649/D648)</f>
        <v>0.0122400548945022</v>
      </c>
      <c r="H649" s="73" t="n">
        <f aca="false">LN(E649/E648)</f>
        <v>0.0215525583857343</v>
      </c>
      <c r="I649" s="73"/>
      <c r="J649" s="73"/>
    </row>
    <row r="650" customFormat="false" ht="12.75" hidden="false" customHeight="false" outlineLevel="0" collapsed="false">
      <c r="A650" s="56" t="n">
        <f aca="false">A649+1</f>
        <v>35852</v>
      </c>
      <c r="B650" s="28"/>
      <c r="C650" s="56"/>
      <c r="D650" s="28" t="n">
        <f aca="false">VLOOKUP($A650,cash,D$4,FALSE())</f>
        <v>2.095</v>
      </c>
      <c r="E650" s="28" t="n">
        <f aca="false">VLOOKUP($A650,cash,E$4,FALSE())</f>
        <v>2.38</v>
      </c>
      <c r="G650" s="73" t="n">
        <f aca="false">LN(D650/D649)</f>
        <v>0.0192777054259031</v>
      </c>
      <c r="H650" s="73" t="n">
        <f aca="false">LN(E650/E649)</f>
        <v>0.0148150857851405</v>
      </c>
      <c r="I650" s="73"/>
      <c r="J650" s="73"/>
    </row>
    <row r="651" customFormat="false" ht="12.75" hidden="false" customHeight="false" outlineLevel="0" collapsed="false">
      <c r="A651" s="56" t="n">
        <f aca="false">A650+1</f>
        <v>35853</v>
      </c>
      <c r="B651" s="28"/>
      <c r="C651" s="56"/>
      <c r="D651" s="28" t="n">
        <f aca="false">VLOOKUP($A651,cash,D$4,FALSE())</f>
        <v>2.1</v>
      </c>
      <c r="E651" s="28" t="n">
        <f aca="false">VLOOKUP($A651,cash,E$4,FALSE())</f>
        <v>2.37</v>
      </c>
      <c r="G651" s="73" t="n">
        <f aca="false">LN(D651/D650)</f>
        <v>0.0023837913552762</v>
      </c>
      <c r="H651" s="73" t="n">
        <f aca="false">LN(E651/E650)</f>
        <v>-0.00421053253634338</v>
      </c>
      <c r="I651" s="73"/>
      <c r="J651" s="73"/>
    </row>
    <row r="652" customFormat="false" ht="12.75" hidden="false" customHeight="false" outlineLevel="0" collapsed="false">
      <c r="A652" s="56" t="n">
        <f aca="false">A651+1</f>
        <v>35854</v>
      </c>
      <c r="B652" s="28"/>
      <c r="C652" s="56"/>
      <c r="D652" s="28" t="n">
        <f aca="false">VLOOKUP($A652,cash,D$4,FALSE())</f>
        <v>2.1</v>
      </c>
      <c r="E652" s="28" t="n">
        <f aca="false">VLOOKUP($A652,cash,E$4,FALSE())</f>
        <v>2.37</v>
      </c>
      <c r="G652" s="73" t="n">
        <f aca="false">LN(D652/D651)</f>
        <v>0</v>
      </c>
      <c r="H652" s="73" t="n">
        <f aca="false">LN(E652/E651)</f>
        <v>0</v>
      </c>
      <c r="I652" s="73"/>
      <c r="J652" s="73"/>
    </row>
    <row r="653" customFormat="false" ht="12.75" hidden="false" customHeight="false" outlineLevel="0" collapsed="false">
      <c r="A653" s="56"/>
      <c r="B653" s="28"/>
      <c r="C653" s="56"/>
      <c r="D653" s="28"/>
      <c r="E653" s="28"/>
      <c r="G653" s="73"/>
      <c r="H653" s="73"/>
      <c r="I653" s="73"/>
      <c r="J653" s="73"/>
    </row>
    <row r="654" customFormat="false" ht="12.75" hidden="false" customHeight="false" outlineLevel="0" collapsed="false">
      <c r="A654" s="56"/>
      <c r="B654" s="28"/>
      <c r="C654" s="56"/>
      <c r="D654" s="28"/>
      <c r="E654" s="28"/>
    </row>
    <row r="655" customFormat="false" ht="12.75" hidden="false" customHeight="false" outlineLevel="0" collapsed="false">
      <c r="A655" s="56"/>
      <c r="B655" s="28"/>
      <c r="C655" s="56"/>
      <c r="D655" s="28"/>
      <c r="E655" s="28"/>
    </row>
    <row r="656" customFormat="false" ht="12.75" hidden="false" customHeight="false" outlineLevel="0" collapsed="false">
      <c r="A656" s="56"/>
      <c r="B656" s="28"/>
      <c r="C656" s="56" t="n">
        <v>35855</v>
      </c>
      <c r="G656" s="73" t="n">
        <f aca="false">STDEV(G658:G687)*$B$1</f>
        <v>0.264756138398949</v>
      </c>
      <c r="H656" s="73" t="n">
        <f aca="false">STDEV(H658:H687)*$B$1</f>
        <v>0.15125440268182</v>
      </c>
      <c r="I656" s="73"/>
      <c r="J656" s="73" t="n">
        <f aca="false">IF(ISNUMBER(J657),J657,1.1)</f>
        <v>0.667230018706001</v>
      </c>
      <c r="K656" s="75" t="n">
        <f aca="false">MAX(D657:D687)</f>
        <v>2.22</v>
      </c>
      <c r="L656" s="75" t="n">
        <f aca="false">MAX(E657:E687)</f>
        <v>2.43</v>
      </c>
    </row>
    <row r="657" customFormat="false" ht="12.75" hidden="false" customHeight="false" outlineLevel="0" collapsed="false">
      <c r="A657" s="56" t="n">
        <f aca="false">C656</f>
        <v>35855</v>
      </c>
      <c r="B657" s="28"/>
      <c r="C657" s="56"/>
      <c r="D657" s="28" t="n">
        <f aca="false">VLOOKUP($A657,cash,D$4,FALSE())</f>
        <v>2.1</v>
      </c>
      <c r="E657" s="28" t="n">
        <f aca="false">VLOOKUP($A657,cash,E$4,FALSE())</f>
        <v>2.37</v>
      </c>
      <c r="G657" s="73"/>
      <c r="H657" s="73"/>
      <c r="I657" s="73"/>
      <c r="J657" s="73" t="n">
        <f aca="false">CORREL(D657:D687,E657:E687)</f>
        <v>0.667230018706001</v>
      </c>
      <c r="K657" s="75" t="n">
        <f aca="false">MIN(D657:D687)</f>
        <v>2.05</v>
      </c>
      <c r="L657" s="75" t="n">
        <f aca="false">MIN(E657:E687)</f>
        <v>2.315</v>
      </c>
    </row>
    <row r="658" customFormat="false" ht="12.75" hidden="false" customHeight="false" outlineLevel="0" collapsed="false">
      <c r="A658" s="56" t="n">
        <f aca="false">A657+1</f>
        <v>35856</v>
      </c>
      <c r="B658" s="28"/>
      <c r="C658" s="56"/>
      <c r="D658" s="28" t="n">
        <f aca="false">VLOOKUP($A658,cash,D$4,FALSE())</f>
        <v>2.165</v>
      </c>
      <c r="E658" s="28" t="n">
        <f aca="false">VLOOKUP($A658,cash,E$4,FALSE())</f>
        <v>2.4</v>
      </c>
      <c r="G658" s="73" t="n">
        <f aca="false">LN(D658/D657)</f>
        <v>0.0304830167250758</v>
      </c>
      <c r="H658" s="73" t="n">
        <f aca="false">LN(E658/E657)</f>
        <v>0.01257878220686</v>
      </c>
      <c r="I658" s="73"/>
      <c r="J658" s="73"/>
    </row>
    <row r="659" customFormat="false" ht="12.75" hidden="false" customHeight="false" outlineLevel="0" collapsed="false">
      <c r="A659" s="56" t="n">
        <f aca="false">A658+1</f>
        <v>35857</v>
      </c>
      <c r="B659" s="28"/>
      <c r="C659" s="56"/>
      <c r="D659" s="28" t="n">
        <f aca="false">VLOOKUP($A659,cash,D$4,FALSE())</f>
        <v>2.105</v>
      </c>
      <c r="E659" s="28" t="n">
        <f aca="false">VLOOKUP($A659,cash,E$4,FALSE())</f>
        <v>2.38</v>
      </c>
      <c r="G659" s="73" t="n">
        <f aca="false">LN(D659/D658)</f>
        <v>-0.0281048943201085</v>
      </c>
      <c r="H659" s="73" t="n">
        <f aca="false">LN(E659/E658)</f>
        <v>-0.00836824967051658</v>
      </c>
      <c r="I659" s="73"/>
      <c r="J659" s="73"/>
    </row>
    <row r="660" customFormat="false" ht="12.75" hidden="false" customHeight="false" outlineLevel="0" collapsed="false">
      <c r="A660" s="56" t="n">
        <f aca="false">A659+1</f>
        <v>35858</v>
      </c>
      <c r="B660" s="28"/>
      <c r="C660" s="56"/>
      <c r="D660" s="28" t="n">
        <f aca="false">VLOOKUP($A660,cash,D$4,FALSE())</f>
        <v>2.07</v>
      </c>
      <c r="E660" s="28" t="n">
        <f aca="false">VLOOKUP($A660,cash,E$4,FALSE())</f>
        <v>2.375</v>
      </c>
      <c r="G660" s="73" t="n">
        <f aca="false">LN(D660/D659)</f>
        <v>-0.0167668598570671</v>
      </c>
      <c r="H660" s="73" t="n">
        <f aca="false">LN(E660/E659)</f>
        <v>-0.00210305019677879</v>
      </c>
      <c r="I660" s="73"/>
      <c r="J660" s="73"/>
    </row>
    <row r="661" customFormat="false" ht="12.75" hidden="false" customHeight="false" outlineLevel="0" collapsed="false">
      <c r="A661" s="56" t="n">
        <f aca="false">A660+1</f>
        <v>35859</v>
      </c>
      <c r="B661" s="28"/>
      <c r="C661" s="56"/>
      <c r="D661" s="28" t="n">
        <f aca="false">VLOOKUP($A661,cash,D$4,FALSE())</f>
        <v>2.06</v>
      </c>
      <c r="E661" s="28" t="n">
        <f aca="false">VLOOKUP($A661,cash,E$4,FALSE())</f>
        <v>2.36</v>
      </c>
      <c r="G661" s="73" t="n">
        <f aca="false">LN(D661/D660)</f>
        <v>-0.0048426244757879</v>
      </c>
      <c r="H661" s="73" t="n">
        <f aca="false">LN(E661/E660)</f>
        <v>-0.0063358184490859</v>
      </c>
      <c r="I661" s="73"/>
      <c r="J661" s="73"/>
    </row>
    <row r="662" customFormat="false" ht="12.75" hidden="false" customHeight="false" outlineLevel="0" collapsed="false">
      <c r="A662" s="56" t="n">
        <f aca="false">A661+1</f>
        <v>35860</v>
      </c>
      <c r="B662" s="28"/>
      <c r="C662" s="56"/>
      <c r="D662" s="28" t="n">
        <f aca="false">VLOOKUP($A662,cash,D$4,FALSE())</f>
        <v>2.065</v>
      </c>
      <c r="E662" s="28" t="n">
        <f aca="false">VLOOKUP($A662,cash,E$4,FALSE())</f>
        <v>2.355</v>
      </c>
      <c r="G662" s="73" t="n">
        <f aca="false">LN(D662/D661)</f>
        <v>0.00242424361150625</v>
      </c>
      <c r="H662" s="73" t="n">
        <f aca="false">LN(E662/E661)</f>
        <v>-0.00212089156913762</v>
      </c>
      <c r="I662" s="73"/>
      <c r="J662" s="73"/>
    </row>
    <row r="663" customFormat="false" ht="12.75" hidden="false" customHeight="false" outlineLevel="0" collapsed="false">
      <c r="A663" s="56" t="n">
        <f aca="false">A662+1</f>
        <v>35861</v>
      </c>
      <c r="B663" s="28"/>
      <c r="C663" s="56"/>
      <c r="D663" s="28" t="n">
        <f aca="false">VLOOKUP($A663,cash,D$4,FALSE())</f>
        <v>2.065</v>
      </c>
      <c r="E663" s="28" t="n">
        <f aca="false">VLOOKUP($A663,cash,E$4,FALSE())</f>
        <v>2.355</v>
      </c>
      <c r="G663" s="73" t="n">
        <f aca="false">LN(D663/D662)</f>
        <v>0</v>
      </c>
      <c r="H663" s="73" t="n">
        <f aca="false">LN(E663/E662)</f>
        <v>0</v>
      </c>
      <c r="I663" s="73"/>
      <c r="J663" s="73"/>
    </row>
    <row r="664" customFormat="false" ht="12.75" hidden="false" customHeight="false" outlineLevel="0" collapsed="false">
      <c r="A664" s="56" t="n">
        <f aca="false">A663+1</f>
        <v>35862</v>
      </c>
      <c r="B664" s="28"/>
      <c r="C664" s="56"/>
      <c r="D664" s="28" t="n">
        <f aca="false">VLOOKUP($A664,cash,D$4,FALSE())</f>
        <v>2.065</v>
      </c>
      <c r="E664" s="28" t="n">
        <f aca="false">VLOOKUP($A664,cash,E$4,FALSE())</f>
        <v>2.355</v>
      </c>
      <c r="G664" s="73" t="n">
        <f aca="false">LN(D664/D663)</f>
        <v>0</v>
      </c>
      <c r="H664" s="73" t="n">
        <f aca="false">LN(E664/E663)</f>
        <v>0</v>
      </c>
      <c r="I664" s="73"/>
      <c r="J664" s="73"/>
    </row>
    <row r="665" customFormat="false" ht="12.75" hidden="false" customHeight="false" outlineLevel="0" collapsed="false">
      <c r="A665" s="56" t="n">
        <f aca="false">A664+1</f>
        <v>35863</v>
      </c>
      <c r="B665" s="28"/>
      <c r="C665" s="56"/>
      <c r="D665" s="28" t="n">
        <f aca="false">VLOOKUP($A665,cash,D$4,FALSE())</f>
        <v>2.165</v>
      </c>
      <c r="E665" s="28" t="n">
        <f aca="false">VLOOKUP($A665,cash,E$4,FALSE())</f>
        <v>2.43</v>
      </c>
      <c r="G665" s="73" t="n">
        <f aca="false">LN(D665/D664)</f>
        <v>0.0472901350414572</v>
      </c>
      <c r="H665" s="73" t="n">
        <f aca="false">LN(E665/E664)</f>
        <v>0.031350529884076</v>
      </c>
      <c r="I665" s="73"/>
      <c r="J665" s="73"/>
    </row>
    <row r="666" customFormat="false" ht="12.75" hidden="false" customHeight="false" outlineLevel="0" collapsed="false">
      <c r="A666" s="56" t="n">
        <f aca="false">A665+1</f>
        <v>35864</v>
      </c>
      <c r="B666" s="28"/>
      <c r="C666" s="56"/>
      <c r="D666" s="28" t="n">
        <f aca="false">VLOOKUP($A666,cash,D$4,FALSE())</f>
        <v>2.21</v>
      </c>
      <c r="E666" s="28" t="n">
        <f aca="false">VLOOKUP($A666,cash,E$4,FALSE())</f>
        <v>2.425</v>
      </c>
      <c r="G666" s="73" t="n">
        <f aca="false">LN(D666/D665)</f>
        <v>0.0205721540752083</v>
      </c>
      <c r="H666" s="73" t="n">
        <f aca="false">LN(E666/E665)</f>
        <v>-0.00205973296301073</v>
      </c>
      <c r="I666" s="73"/>
      <c r="J666" s="73"/>
    </row>
    <row r="667" customFormat="false" ht="12.75" hidden="false" customHeight="false" outlineLevel="0" collapsed="false">
      <c r="A667" s="56" t="n">
        <f aca="false">A666+1</f>
        <v>35865</v>
      </c>
      <c r="B667" s="28"/>
      <c r="C667" s="56"/>
      <c r="D667" s="28" t="n">
        <f aca="false">VLOOKUP($A667,cash,D$4,FALSE())</f>
        <v>2.22</v>
      </c>
      <c r="E667" s="28" t="n">
        <f aca="false">VLOOKUP($A667,cash,E$4,FALSE())</f>
        <v>2.4</v>
      </c>
      <c r="G667" s="73" t="n">
        <f aca="false">LN(D667/D666)</f>
        <v>0.00451468035452683</v>
      </c>
      <c r="H667" s="73" t="n">
        <f aca="false">LN(E667/E666)</f>
        <v>-0.0103627870355465</v>
      </c>
      <c r="I667" s="73"/>
      <c r="J667" s="73"/>
    </row>
    <row r="668" customFormat="false" ht="12.75" hidden="false" customHeight="false" outlineLevel="0" collapsed="false">
      <c r="A668" s="56" t="n">
        <f aca="false">A667+1</f>
        <v>35866</v>
      </c>
      <c r="B668" s="28"/>
      <c r="C668" s="56"/>
      <c r="D668" s="28" t="n">
        <f aca="false">VLOOKUP($A668,cash,D$4,FALSE())</f>
        <v>2.205</v>
      </c>
      <c r="E668" s="28" t="n">
        <f aca="false">VLOOKUP($A668,cash,E$4,FALSE())</f>
        <v>2.4</v>
      </c>
      <c r="G668" s="73" t="n">
        <f aca="false">LN(D668/D667)</f>
        <v>-0.0067796869853788</v>
      </c>
      <c r="H668" s="73" t="n">
        <f aca="false">LN(E668/E667)</f>
        <v>0</v>
      </c>
      <c r="I668" s="73"/>
      <c r="J668" s="73"/>
    </row>
    <row r="669" customFormat="false" ht="12.75" hidden="false" customHeight="false" outlineLevel="0" collapsed="false">
      <c r="A669" s="56" t="n">
        <f aca="false">A668+1</f>
        <v>35867</v>
      </c>
      <c r="B669" s="28"/>
      <c r="C669" s="56"/>
      <c r="D669" s="28" t="n">
        <f aca="false">VLOOKUP($A669,cash,D$4,FALSE())</f>
        <v>2.135</v>
      </c>
      <c r="E669" s="28" t="n">
        <f aca="false">VLOOKUP($A669,cash,E$4,FALSE())</f>
        <v>2.36</v>
      </c>
      <c r="G669" s="73" t="n">
        <f aca="false">LN(D669/D668)</f>
        <v>-0.0322608622182216</v>
      </c>
      <c r="H669" s="73" t="n">
        <f aca="false">LN(E669/E668)</f>
        <v>-0.0168071183163813</v>
      </c>
      <c r="I669" s="73"/>
      <c r="J669" s="73"/>
    </row>
    <row r="670" customFormat="false" ht="12.75" hidden="false" customHeight="false" outlineLevel="0" collapsed="false">
      <c r="A670" s="56" t="n">
        <f aca="false">A669+1</f>
        <v>35868</v>
      </c>
      <c r="B670" s="28"/>
      <c r="C670" s="56"/>
      <c r="D670" s="28" t="n">
        <f aca="false">VLOOKUP($A670,cash,D$4,FALSE())</f>
        <v>2.135</v>
      </c>
      <c r="E670" s="28" t="n">
        <f aca="false">VLOOKUP($A670,cash,E$4,FALSE())</f>
        <v>2.36</v>
      </c>
      <c r="G670" s="73" t="n">
        <f aca="false">LN(D670/D669)</f>
        <v>0</v>
      </c>
      <c r="H670" s="73" t="n">
        <f aca="false">LN(E670/E669)</f>
        <v>0</v>
      </c>
      <c r="I670" s="73"/>
      <c r="J670" s="73"/>
    </row>
    <row r="671" customFormat="false" ht="12.75" hidden="false" customHeight="false" outlineLevel="0" collapsed="false">
      <c r="A671" s="56" t="n">
        <f aca="false">A670+1</f>
        <v>35869</v>
      </c>
      <c r="B671" s="28"/>
      <c r="C671" s="56"/>
      <c r="D671" s="28" t="n">
        <f aca="false">VLOOKUP($A671,cash,D$4,FALSE())</f>
        <v>2.135</v>
      </c>
      <c r="E671" s="28" t="n">
        <f aca="false">VLOOKUP($A671,cash,E$4,FALSE())</f>
        <v>2.36</v>
      </c>
      <c r="G671" s="73" t="n">
        <f aca="false">LN(D671/D670)</f>
        <v>0</v>
      </c>
      <c r="H671" s="73" t="n">
        <f aca="false">LN(E671/E670)</f>
        <v>0</v>
      </c>
      <c r="I671" s="73"/>
      <c r="J671" s="73"/>
    </row>
    <row r="672" customFormat="false" ht="12.75" hidden="false" customHeight="false" outlineLevel="0" collapsed="false">
      <c r="A672" s="56" t="n">
        <f aca="false">A671+1</f>
        <v>35870</v>
      </c>
      <c r="B672" s="28"/>
      <c r="C672" s="56"/>
      <c r="D672" s="28" t="n">
        <f aca="false">VLOOKUP($A672,cash,D$4,FALSE())</f>
        <v>2.075</v>
      </c>
      <c r="E672" s="28" t="n">
        <f aca="false">VLOOKUP($A672,cash,E$4,FALSE())</f>
        <v>2.325</v>
      </c>
      <c r="G672" s="73" t="n">
        <f aca="false">LN(D672/D671)</f>
        <v>-0.0285054929979261</v>
      </c>
      <c r="H672" s="73" t="n">
        <f aca="false">LN(E672/E671)</f>
        <v>-0.0149415799981989</v>
      </c>
      <c r="I672" s="73"/>
      <c r="J672" s="73"/>
    </row>
    <row r="673" customFormat="false" ht="12.75" hidden="false" customHeight="false" outlineLevel="0" collapsed="false">
      <c r="A673" s="56" t="n">
        <f aca="false">A672+1</f>
        <v>35871</v>
      </c>
      <c r="B673" s="28"/>
      <c r="C673" s="56"/>
      <c r="D673" s="28" t="n">
        <f aca="false">VLOOKUP($A673,cash,D$4,FALSE())</f>
        <v>2.07</v>
      </c>
      <c r="E673" s="28" t="n">
        <f aca="false">VLOOKUP($A673,cash,E$4,FALSE())</f>
        <v>2.33</v>
      </c>
      <c r="G673" s="73" t="n">
        <f aca="false">LN(D673/D672)</f>
        <v>-0.0024125464053841</v>
      </c>
      <c r="H673" s="73" t="n">
        <f aca="false">LN(E673/E672)</f>
        <v>0.00214822853828961</v>
      </c>
      <c r="I673" s="73"/>
      <c r="J673" s="73"/>
    </row>
    <row r="674" customFormat="false" ht="12.75" hidden="false" customHeight="false" outlineLevel="0" collapsed="false">
      <c r="A674" s="56" t="n">
        <f aca="false">A673+1</f>
        <v>35872</v>
      </c>
      <c r="B674" s="28"/>
      <c r="C674" s="56"/>
      <c r="D674" s="28" t="n">
        <f aca="false">VLOOKUP($A674,cash,D$4,FALSE())</f>
        <v>2.05</v>
      </c>
      <c r="E674" s="28" t="n">
        <f aca="false">VLOOKUP($A674,cash,E$4,FALSE())</f>
        <v>2.315</v>
      </c>
      <c r="G674" s="73" t="n">
        <f aca="false">LN(D674/D673)</f>
        <v>-0.00970881412696094</v>
      </c>
      <c r="H674" s="73" t="n">
        <f aca="false">LN(E674/E673)</f>
        <v>-0.00645858003941182</v>
      </c>
      <c r="I674" s="73"/>
      <c r="J674" s="73"/>
    </row>
    <row r="675" customFormat="false" ht="12.75" hidden="false" customHeight="false" outlineLevel="0" collapsed="false">
      <c r="A675" s="56" t="n">
        <f aca="false">A674+1</f>
        <v>35873</v>
      </c>
      <c r="B675" s="28"/>
      <c r="C675" s="56"/>
      <c r="D675" s="28" t="n">
        <f aca="false">VLOOKUP($A675,cash,D$4,FALSE())</f>
        <v>2.085</v>
      </c>
      <c r="E675" s="28" t="n">
        <f aca="false">VLOOKUP($A675,cash,E$4,FALSE())</f>
        <v>2.325</v>
      </c>
      <c r="G675" s="73" t="n">
        <f aca="false">LN(D675/D674)</f>
        <v>0.016929062100448</v>
      </c>
      <c r="H675" s="73" t="n">
        <f aca="false">LN(E675/E674)</f>
        <v>0.00431035150112226</v>
      </c>
      <c r="I675" s="73"/>
      <c r="J675" s="73"/>
    </row>
    <row r="676" customFormat="false" ht="12.75" hidden="false" customHeight="false" outlineLevel="0" collapsed="false">
      <c r="A676" s="56" t="n">
        <f aca="false">A675+1</f>
        <v>35874</v>
      </c>
      <c r="B676" s="28"/>
      <c r="C676" s="56"/>
      <c r="D676" s="28" t="n">
        <f aca="false">VLOOKUP($A676,cash,D$4,FALSE())</f>
        <v>2.085</v>
      </c>
      <c r="E676" s="28" t="n">
        <f aca="false">VLOOKUP($A676,cash,E$4,FALSE())</f>
        <v>2.32</v>
      </c>
      <c r="G676" s="73" t="n">
        <f aca="false">LN(D676/D675)</f>
        <v>0</v>
      </c>
      <c r="H676" s="73" t="n">
        <f aca="false">LN(E676/E675)</f>
        <v>-0.0021528533611012</v>
      </c>
      <c r="I676" s="73"/>
      <c r="J676" s="73"/>
    </row>
    <row r="677" customFormat="false" ht="12.75" hidden="false" customHeight="false" outlineLevel="0" collapsed="false">
      <c r="A677" s="56" t="n">
        <f aca="false">A676+1</f>
        <v>35875</v>
      </c>
      <c r="B677" s="28"/>
      <c r="C677" s="56"/>
      <c r="D677" s="28" t="n">
        <f aca="false">VLOOKUP($A677,cash,D$4,FALSE())</f>
        <v>2.085</v>
      </c>
      <c r="E677" s="28" t="n">
        <f aca="false">VLOOKUP($A677,cash,E$4,FALSE())</f>
        <v>2.32</v>
      </c>
      <c r="G677" s="73" t="n">
        <f aca="false">LN(D677/D676)</f>
        <v>0</v>
      </c>
      <c r="H677" s="73" t="n">
        <f aca="false">LN(E677/E676)</f>
        <v>0</v>
      </c>
      <c r="I677" s="73"/>
      <c r="J677" s="73"/>
    </row>
    <row r="678" customFormat="false" ht="12.75" hidden="false" customHeight="false" outlineLevel="0" collapsed="false">
      <c r="A678" s="56" t="n">
        <f aca="false">A677+1</f>
        <v>35876</v>
      </c>
      <c r="B678" s="28"/>
      <c r="C678" s="56"/>
      <c r="D678" s="28" t="n">
        <f aca="false">VLOOKUP($A678,cash,D$4,FALSE())</f>
        <v>2.085</v>
      </c>
      <c r="E678" s="28" t="n">
        <f aca="false">VLOOKUP($A678,cash,E$4,FALSE())</f>
        <v>2.32</v>
      </c>
      <c r="G678" s="73" t="n">
        <f aca="false">LN(D678/D677)</f>
        <v>0</v>
      </c>
      <c r="H678" s="73" t="n">
        <f aca="false">LN(E678/E677)</f>
        <v>0</v>
      </c>
      <c r="I678" s="73"/>
      <c r="J678" s="73"/>
    </row>
    <row r="679" customFormat="false" ht="12.75" hidden="false" customHeight="false" outlineLevel="0" collapsed="false">
      <c r="A679" s="56" t="n">
        <f aca="false">A678+1</f>
        <v>35877</v>
      </c>
      <c r="B679" s="28"/>
      <c r="C679" s="56"/>
      <c r="D679" s="28" t="n">
        <f aca="false">VLOOKUP($A679,cash,D$4,FALSE())</f>
        <v>2.085</v>
      </c>
      <c r="E679" s="28" t="n">
        <f aca="false">VLOOKUP($A679,cash,E$4,FALSE())</f>
        <v>2.34</v>
      </c>
      <c r="G679" s="73" t="n">
        <f aca="false">LN(D679/D678)</f>
        <v>0</v>
      </c>
      <c r="H679" s="73" t="n">
        <f aca="false">LN(E679/E678)</f>
        <v>0.00858374369139144</v>
      </c>
      <c r="I679" s="73"/>
      <c r="J679" s="73"/>
    </row>
    <row r="680" customFormat="false" ht="12.75" hidden="false" customHeight="false" outlineLevel="0" collapsed="false">
      <c r="A680" s="56" t="n">
        <f aca="false">A679+1</f>
        <v>35878</v>
      </c>
      <c r="B680" s="28"/>
      <c r="C680" s="56"/>
      <c r="D680" s="28" t="n">
        <f aca="false">VLOOKUP($A680,cash,D$4,FALSE())</f>
        <v>2.08</v>
      </c>
      <c r="E680" s="28" t="n">
        <f aca="false">VLOOKUP($A680,cash,E$4,FALSE())</f>
        <v>2.34</v>
      </c>
      <c r="G680" s="73" t="n">
        <f aca="false">LN(D680/D679)</f>
        <v>-0.00240096153753815</v>
      </c>
      <c r="H680" s="73" t="n">
        <f aca="false">LN(E680/E679)</f>
        <v>0</v>
      </c>
      <c r="I680" s="73"/>
      <c r="J680" s="73"/>
    </row>
    <row r="681" customFormat="false" ht="12.75" hidden="false" customHeight="false" outlineLevel="0" collapsed="false">
      <c r="A681" s="56" t="n">
        <f aca="false">A680+1</f>
        <v>35879</v>
      </c>
      <c r="B681" s="28"/>
      <c r="C681" s="56"/>
      <c r="D681" s="28" t="n">
        <f aca="false">VLOOKUP($A681,cash,D$4,FALSE())</f>
        <v>2.13</v>
      </c>
      <c r="E681" s="28" t="n">
        <f aca="false">VLOOKUP($A681,cash,E$4,FALSE())</f>
        <v>2.36</v>
      </c>
      <c r="G681" s="73" t="n">
        <f aca="false">LN(D681/D680)</f>
        <v>0.0237540860081071</v>
      </c>
      <c r="H681" s="73" t="n">
        <f aca="false">LN(E681/E680)</f>
        <v>0.00851068966790861</v>
      </c>
      <c r="I681" s="73"/>
      <c r="J681" s="73"/>
    </row>
    <row r="682" customFormat="false" ht="12.75" hidden="false" customHeight="false" outlineLevel="0" collapsed="false">
      <c r="A682" s="56" t="n">
        <f aca="false">A681+1</f>
        <v>35880</v>
      </c>
      <c r="B682" s="28"/>
      <c r="C682" s="56"/>
      <c r="D682" s="28" t="n">
        <f aca="false">VLOOKUP($A682,cash,D$4,FALSE())</f>
        <v>2.095</v>
      </c>
      <c r="E682" s="28" t="n">
        <f aca="false">VLOOKUP($A682,cash,E$4,FALSE())</f>
        <v>2.365</v>
      </c>
      <c r="G682" s="73" t="n">
        <f aca="false">LN(D682/D681)</f>
        <v>-0.0165684263472326</v>
      </c>
      <c r="H682" s="73" t="n">
        <f aca="false">LN(E682/E681)</f>
        <v>0.00211640290637769</v>
      </c>
      <c r="I682" s="73"/>
      <c r="J682" s="73"/>
    </row>
    <row r="683" customFormat="false" ht="12.75" hidden="false" customHeight="false" outlineLevel="0" collapsed="false">
      <c r="A683" s="56" t="n">
        <f aca="false">A682+1</f>
        <v>35881</v>
      </c>
      <c r="B683" s="28"/>
      <c r="C683" s="56"/>
      <c r="D683" s="28" t="n">
        <f aca="false">VLOOKUP($A683,cash,D$4,FALSE())</f>
        <v>2.09</v>
      </c>
      <c r="E683" s="28" t="n">
        <f aca="false">VLOOKUP($A683,cash,E$4,FALSE())</f>
        <v>2.39</v>
      </c>
      <c r="G683" s="73" t="n">
        <f aca="false">LN(D683/D682)</f>
        <v>-0.00238948739738158</v>
      </c>
      <c r="H683" s="73" t="n">
        <f aca="false">LN(E683/E682)</f>
        <v>0.0105153439995229</v>
      </c>
      <c r="I683" s="73"/>
      <c r="J683" s="73"/>
    </row>
    <row r="684" customFormat="false" ht="12.75" hidden="false" customHeight="false" outlineLevel="0" collapsed="false">
      <c r="A684" s="56" t="n">
        <f aca="false">A683+1</f>
        <v>35882</v>
      </c>
      <c r="B684" s="28"/>
      <c r="C684" s="56"/>
      <c r="D684" s="28" t="n">
        <f aca="false">VLOOKUP($A684,cash,D$4,FALSE())</f>
        <v>2.09</v>
      </c>
      <c r="E684" s="28" t="n">
        <f aca="false">VLOOKUP($A684,cash,E$4,FALSE())</f>
        <v>2.39</v>
      </c>
      <c r="G684" s="73" t="n">
        <f aca="false">LN(D684/D683)</f>
        <v>0</v>
      </c>
      <c r="H684" s="73" t="n">
        <f aca="false">LN(E684/E683)</f>
        <v>0</v>
      </c>
      <c r="I684" s="73"/>
      <c r="J684" s="73"/>
    </row>
    <row r="685" customFormat="false" ht="12.75" hidden="false" customHeight="false" outlineLevel="0" collapsed="false">
      <c r="A685" s="56" t="n">
        <f aca="false">A684+1</f>
        <v>35883</v>
      </c>
      <c r="B685" s="28"/>
      <c r="C685" s="56"/>
      <c r="D685" s="28" t="n">
        <f aca="false">VLOOKUP($A685,cash,D$4,FALSE())</f>
        <v>2.09</v>
      </c>
      <c r="E685" s="28" t="n">
        <f aca="false">VLOOKUP($A685,cash,E$4,FALSE())</f>
        <v>2.39</v>
      </c>
      <c r="G685" s="73" t="n">
        <f aca="false">LN(D685/D684)</f>
        <v>0</v>
      </c>
      <c r="H685" s="73" t="n">
        <f aca="false">LN(E685/E684)</f>
        <v>0</v>
      </c>
      <c r="I685" s="73"/>
      <c r="J685" s="73"/>
    </row>
    <row r="686" customFormat="false" ht="12.75" hidden="false" customHeight="false" outlineLevel="0" collapsed="false">
      <c r="A686" s="56" t="n">
        <f aca="false">A685+1</f>
        <v>35884</v>
      </c>
      <c r="B686" s="28"/>
      <c r="C686" s="81"/>
      <c r="D686" s="28" t="n">
        <f aca="false">VLOOKUP($A686,cash,D$4,FALSE())</f>
        <v>2.115</v>
      </c>
      <c r="E686" s="28" t="n">
        <f aca="false">VLOOKUP($A686,cash,E$4,FALSE())</f>
        <v>2.43</v>
      </c>
      <c r="G686" s="73" t="n">
        <f aca="false">LN(D686/D685)</f>
        <v>0.0118907465215218</v>
      </c>
      <c r="H686" s="73" t="n">
        <f aca="false">LN(E686/E685)</f>
        <v>0.0165978914090378</v>
      </c>
      <c r="I686" s="73"/>
      <c r="J686" s="73"/>
    </row>
    <row r="687" customFormat="false" ht="12.75" hidden="false" customHeight="false" outlineLevel="0" collapsed="false">
      <c r="A687" s="56" t="n">
        <f aca="false">A686+1</f>
        <v>35885</v>
      </c>
      <c r="B687" s="28"/>
      <c r="C687" s="81"/>
      <c r="D687" s="28" t="n">
        <f aca="false">VLOOKUP($A687,cash,D$4,FALSE())</f>
        <v>2.135</v>
      </c>
      <c r="E687" s="28" t="n">
        <f aca="false">VLOOKUP($A687,cash,E$4,FALSE())</f>
        <v>2.4</v>
      </c>
      <c r="G687" s="73" t="n">
        <f aca="false">LN(D687/D686)</f>
        <v>0.00941183418234638</v>
      </c>
      <c r="H687" s="73" t="n">
        <f aca="false">LN(E687/E686)</f>
        <v>-0.0124225199985572</v>
      </c>
      <c r="I687" s="73"/>
      <c r="J687" s="73"/>
    </row>
    <row r="688" customFormat="false" ht="12.75" hidden="false" customHeight="false" outlineLevel="0" collapsed="false">
      <c r="A688" s="56"/>
      <c r="B688" s="28"/>
      <c r="C688" s="56"/>
      <c r="D688" s="28"/>
      <c r="E688" s="28"/>
    </row>
    <row r="689" customFormat="false" ht="12.75" hidden="false" customHeight="false" outlineLevel="0" collapsed="false">
      <c r="A689" s="56"/>
      <c r="B689" s="28"/>
      <c r="C689" s="56"/>
      <c r="D689" s="28"/>
      <c r="E689" s="28"/>
    </row>
    <row r="690" customFormat="false" ht="12.75" hidden="false" customHeight="false" outlineLevel="0" collapsed="false">
      <c r="A690" s="56"/>
      <c r="B690" s="28"/>
      <c r="C690" s="56"/>
      <c r="D690" s="28"/>
      <c r="E690" s="28"/>
    </row>
    <row r="691" customFormat="false" ht="12.75" hidden="false" customHeight="false" outlineLevel="0" collapsed="false">
      <c r="A691" s="56"/>
      <c r="B691" s="28"/>
      <c r="C691" s="56" t="n">
        <v>35886</v>
      </c>
      <c r="G691" s="73" t="n">
        <f aca="false">STDEV(G693:G721)*$B$1</f>
        <v>0.420519245253461</v>
      </c>
      <c r="H691" s="73" t="n">
        <f aca="false">STDEV(H693:H721)*$B$1</f>
        <v>0.445444692013402</v>
      </c>
      <c r="I691" s="73"/>
      <c r="J691" s="73" t="n">
        <f aca="false">IF(ISNUMBER(J692),J692,1.1)</f>
        <v>0.947312355713337</v>
      </c>
      <c r="K691" s="75" t="n">
        <f aca="false">MAX(D692:D721)</f>
        <v>2.435</v>
      </c>
      <c r="L691" s="75" t="n">
        <f aca="false">MAX(E692:E721)</f>
        <v>2.685</v>
      </c>
    </row>
    <row r="692" customFormat="false" ht="12.75" hidden="false" customHeight="false" outlineLevel="0" collapsed="false">
      <c r="A692" s="56" t="n">
        <f aca="false">C691</f>
        <v>35886</v>
      </c>
      <c r="B692" s="28"/>
      <c r="C692" s="56"/>
      <c r="D692" s="28" t="n">
        <f aca="false">VLOOKUP($A692,cash,D$4,FALSE())</f>
        <v>2.255</v>
      </c>
      <c r="E692" s="28" t="n">
        <f aca="false">VLOOKUP($A692,cash,E$4,FALSE())</f>
        <v>2.465</v>
      </c>
      <c r="G692" s="73"/>
      <c r="H692" s="73"/>
      <c r="I692" s="73"/>
      <c r="J692" s="73" t="n">
        <f aca="false">CORREL(D692:D721,E692:E721)</f>
        <v>0.947312355713337</v>
      </c>
      <c r="K692" s="75" t="n">
        <f aca="false">MIN(D692:D721)</f>
        <v>2.01</v>
      </c>
      <c r="L692" s="75" t="n">
        <f aca="false">MIN(E692:E721)</f>
        <v>2.225</v>
      </c>
    </row>
    <row r="693" customFormat="false" ht="12.75" hidden="false" customHeight="false" outlineLevel="0" collapsed="false">
      <c r="A693" s="56" t="n">
        <f aca="false">A692+1</f>
        <v>35887</v>
      </c>
      <c r="B693" s="28"/>
      <c r="C693" s="56"/>
      <c r="D693" s="28" t="n">
        <f aca="false">VLOOKUP($A693,cash,D$4,FALSE())</f>
        <v>2.19</v>
      </c>
      <c r="E693" s="28" t="n">
        <f aca="false">VLOOKUP($A693,cash,E$4,FALSE())</f>
        <v>2.435</v>
      </c>
      <c r="G693" s="73" t="n">
        <f aca="false">LN(D693/D692)</f>
        <v>-0.0292484291262322</v>
      </c>
      <c r="H693" s="73" t="n">
        <f aca="false">LN(E693/E692)</f>
        <v>-0.0122450509601003</v>
      </c>
      <c r="I693" s="73"/>
      <c r="J693" s="73"/>
    </row>
    <row r="694" customFormat="false" ht="12.75" hidden="false" customHeight="false" outlineLevel="0" collapsed="false">
      <c r="A694" s="56" t="n">
        <f aca="false">A693+1</f>
        <v>35888</v>
      </c>
      <c r="B694" s="28"/>
      <c r="C694" s="56"/>
      <c r="D694" s="28" t="n">
        <f aca="false">VLOOKUP($A694,cash,D$4,FALSE())</f>
        <v>2.275</v>
      </c>
      <c r="E694" s="28" t="n">
        <f aca="false">VLOOKUP($A694,cash,E$4,FALSE())</f>
        <v>2.465</v>
      </c>
      <c r="G694" s="73" t="n">
        <f aca="false">LN(D694/D693)</f>
        <v>0.0380785085745044</v>
      </c>
      <c r="H694" s="73" t="n">
        <f aca="false">LN(E694/E693)</f>
        <v>0.0122450509601002</v>
      </c>
      <c r="I694" s="73"/>
      <c r="J694" s="73"/>
    </row>
    <row r="695" customFormat="false" ht="12.75" hidden="false" customHeight="false" outlineLevel="0" collapsed="false">
      <c r="A695" s="56" t="n">
        <f aca="false">A694+1</f>
        <v>35889</v>
      </c>
      <c r="B695" s="28"/>
      <c r="C695" s="56"/>
      <c r="D695" s="28" t="n">
        <f aca="false">VLOOKUP($A695,cash,D$4,FALSE())</f>
        <v>2.275</v>
      </c>
      <c r="E695" s="28" t="n">
        <f aca="false">VLOOKUP($A695,cash,E$4,FALSE())</f>
        <v>2.465</v>
      </c>
      <c r="G695" s="73" t="n">
        <f aca="false">LN(D695/D694)</f>
        <v>0</v>
      </c>
      <c r="H695" s="73" t="n">
        <f aca="false">LN(E695/E694)</f>
        <v>0</v>
      </c>
      <c r="I695" s="73"/>
      <c r="J695" s="73"/>
    </row>
    <row r="696" customFormat="false" ht="12.75" hidden="false" customHeight="false" outlineLevel="0" collapsed="false">
      <c r="A696" s="56" t="n">
        <f aca="false">A695+1</f>
        <v>35890</v>
      </c>
      <c r="B696" s="28"/>
      <c r="C696" s="56"/>
      <c r="D696" s="28" t="n">
        <f aca="false">VLOOKUP($A696,cash,D$4,FALSE())</f>
        <v>2.275</v>
      </c>
      <c r="E696" s="28" t="n">
        <f aca="false">VLOOKUP($A696,cash,E$4,FALSE())</f>
        <v>2.465</v>
      </c>
      <c r="G696" s="73" t="n">
        <f aca="false">LN(D696/D695)</f>
        <v>0</v>
      </c>
      <c r="H696" s="73" t="n">
        <f aca="false">LN(E696/E695)</f>
        <v>0</v>
      </c>
      <c r="I696" s="73"/>
      <c r="J696" s="73"/>
    </row>
    <row r="697" customFormat="false" ht="12.75" hidden="false" customHeight="false" outlineLevel="0" collapsed="false">
      <c r="A697" s="56" t="n">
        <f aca="false">A696+1</f>
        <v>35891</v>
      </c>
      <c r="B697" s="28"/>
      <c r="C697" s="56"/>
      <c r="D697" s="28" t="n">
        <f aca="false">VLOOKUP($A697,cash,D$4,FALSE())</f>
        <v>2.27</v>
      </c>
      <c r="E697" s="28" t="n">
        <f aca="false">VLOOKUP($A697,cash,E$4,FALSE())</f>
        <v>2.475</v>
      </c>
      <c r="G697" s="73" t="n">
        <f aca="false">LN(D697/D696)</f>
        <v>-0.00220022090960242</v>
      </c>
      <c r="H697" s="73" t="n">
        <f aca="false">LN(E697/E696)</f>
        <v>0.00404858852600033</v>
      </c>
      <c r="I697" s="73"/>
      <c r="J697" s="73"/>
    </row>
    <row r="698" customFormat="false" ht="12.75" hidden="false" customHeight="false" outlineLevel="0" collapsed="false">
      <c r="A698" s="56" t="n">
        <f aca="false">A697+1</f>
        <v>35892</v>
      </c>
      <c r="B698" s="28"/>
      <c r="C698" s="56"/>
      <c r="D698" s="28" t="n">
        <f aca="false">VLOOKUP($A698,cash,D$4,FALSE())</f>
        <v>2.275</v>
      </c>
      <c r="E698" s="28" t="n">
        <f aca="false">VLOOKUP($A698,cash,E$4,FALSE())</f>
        <v>2.475</v>
      </c>
      <c r="G698" s="73" t="n">
        <f aca="false">LN(D698/D697)</f>
        <v>0.00220022090960234</v>
      </c>
      <c r="H698" s="73" t="n">
        <f aca="false">LN(E698/E697)</f>
        <v>0</v>
      </c>
      <c r="I698" s="73"/>
      <c r="J698" s="73"/>
    </row>
    <row r="699" customFormat="false" ht="12.75" hidden="false" customHeight="false" outlineLevel="0" collapsed="false">
      <c r="A699" s="56" t="n">
        <f aca="false">A698+1</f>
        <v>35893</v>
      </c>
      <c r="B699" s="28"/>
      <c r="C699" s="56"/>
      <c r="D699" s="28" t="n">
        <f aca="false">VLOOKUP($A699,cash,D$4,FALSE())</f>
        <v>2.435</v>
      </c>
      <c r="E699" s="28" t="n">
        <f aca="false">VLOOKUP($A699,cash,E$4,FALSE())</f>
        <v>2.685</v>
      </c>
      <c r="G699" s="73" t="n">
        <f aca="false">LN(D699/D698)</f>
        <v>0.0679667041316394</v>
      </c>
      <c r="H699" s="73" t="n">
        <f aca="false">LN(E699/E698)</f>
        <v>0.0814403319401743</v>
      </c>
      <c r="I699" s="73"/>
      <c r="J699" s="73"/>
    </row>
    <row r="700" customFormat="false" ht="12.75" hidden="false" customHeight="false" outlineLevel="0" collapsed="false">
      <c r="A700" s="56" t="n">
        <f aca="false">A699+1</f>
        <v>35894</v>
      </c>
      <c r="B700" s="28"/>
      <c r="C700" s="56"/>
      <c r="D700" s="28" t="n">
        <f aca="false">VLOOKUP($A700,cash,D$4,FALSE())</f>
        <v>2.37</v>
      </c>
      <c r="E700" s="28" t="n">
        <f aca="false">VLOOKUP($A700,cash,E$4,FALSE())</f>
        <v>2.655</v>
      </c>
      <c r="G700" s="73" t="n">
        <f aca="false">LN(D700/D699)</f>
        <v>-0.0270568013875133</v>
      </c>
      <c r="H700" s="73" t="n">
        <f aca="false">LN(E700/E699)</f>
        <v>-0.011236073266926</v>
      </c>
      <c r="I700" s="73"/>
      <c r="J700" s="73"/>
    </row>
    <row r="701" customFormat="false" ht="12.75" hidden="false" customHeight="false" outlineLevel="0" collapsed="false">
      <c r="A701" s="56" t="n">
        <f aca="false">A700+1</f>
        <v>35895</v>
      </c>
      <c r="B701" s="28"/>
      <c r="C701" s="56"/>
      <c r="D701" s="28" t="n">
        <f aca="false">VLOOKUP($A701,cash,D$4,FALSE())</f>
        <v>2.37</v>
      </c>
      <c r="E701" s="28" t="n">
        <f aca="false">VLOOKUP($A701,cash,E$4,FALSE())</f>
        <v>2.655</v>
      </c>
      <c r="G701" s="73" t="n">
        <f aca="false">LN(D701/D700)</f>
        <v>0</v>
      </c>
      <c r="H701" s="73" t="n">
        <f aca="false">LN(E701/E700)</f>
        <v>0</v>
      </c>
      <c r="I701" s="73"/>
      <c r="J701" s="73"/>
    </row>
    <row r="702" customFormat="false" ht="12.75" hidden="false" customHeight="false" outlineLevel="0" collapsed="false">
      <c r="A702" s="56" t="n">
        <f aca="false">A701+1</f>
        <v>35896</v>
      </c>
      <c r="B702" s="28"/>
      <c r="C702" s="56"/>
      <c r="D702" s="28" t="n">
        <f aca="false">VLOOKUP($A702,cash,D$4,FALSE())</f>
        <v>2.37</v>
      </c>
      <c r="E702" s="28" t="n">
        <f aca="false">VLOOKUP($A702,cash,E$4,FALSE())</f>
        <v>2.655</v>
      </c>
      <c r="G702" s="73" t="n">
        <f aca="false">LN(D702/D701)</f>
        <v>0</v>
      </c>
      <c r="H702" s="73" t="n">
        <f aca="false">LN(E702/E701)</f>
        <v>0</v>
      </c>
      <c r="I702" s="73"/>
      <c r="J702" s="73"/>
    </row>
    <row r="703" customFormat="false" ht="12.75" hidden="false" customHeight="false" outlineLevel="0" collapsed="false">
      <c r="A703" s="56" t="n">
        <f aca="false">A702+1</f>
        <v>35897</v>
      </c>
      <c r="B703" s="28"/>
      <c r="C703" s="56"/>
      <c r="D703" s="28" t="n">
        <f aca="false">VLOOKUP($A703,cash,D$4,FALSE())</f>
        <v>2.37</v>
      </c>
      <c r="E703" s="28" t="n">
        <f aca="false">VLOOKUP($A703,cash,E$4,FALSE())</f>
        <v>2.655</v>
      </c>
      <c r="G703" s="73" t="n">
        <f aca="false">LN(D703/D702)</f>
        <v>0</v>
      </c>
      <c r="H703" s="73" t="n">
        <f aca="false">LN(E703/E702)</f>
        <v>0</v>
      </c>
      <c r="I703" s="73"/>
      <c r="J703" s="73"/>
    </row>
    <row r="704" customFormat="false" ht="12.75" hidden="false" customHeight="false" outlineLevel="0" collapsed="false">
      <c r="A704" s="56" t="n">
        <f aca="false">A703+1</f>
        <v>35898</v>
      </c>
      <c r="B704" s="28"/>
      <c r="C704" s="56"/>
      <c r="D704" s="28" t="n">
        <f aca="false">VLOOKUP($A704,cash,D$4,FALSE())</f>
        <v>2.33</v>
      </c>
      <c r="E704" s="28" t="n">
        <f aca="false">VLOOKUP($A704,cash,E$4,FALSE())</f>
        <v>2.58</v>
      </c>
      <c r="G704" s="73" t="n">
        <f aca="false">LN(D704/D703)</f>
        <v>-0.0170216875694306</v>
      </c>
      <c r="H704" s="73" t="n">
        <f aca="false">LN(E704/E703)</f>
        <v>-0.0286552557603759</v>
      </c>
      <c r="I704" s="73"/>
      <c r="J704" s="73"/>
    </row>
    <row r="705" customFormat="false" ht="12.75" hidden="false" customHeight="false" outlineLevel="0" collapsed="false">
      <c r="A705" s="56" t="n">
        <f aca="false">A704+1</f>
        <v>35899</v>
      </c>
      <c r="B705" s="28"/>
      <c r="C705" s="56"/>
      <c r="D705" s="28" t="n">
        <f aca="false">VLOOKUP($A705,cash,D$4,FALSE())</f>
        <v>2.26</v>
      </c>
      <c r="E705" s="28" t="n">
        <f aca="false">VLOOKUP($A705,cash,E$4,FALSE())</f>
        <v>2.565</v>
      </c>
      <c r="G705" s="73" t="n">
        <f aca="false">LN(D705/D704)</f>
        <v>-0.0305034542934149</v>
      </c>
      <c r="H705" s="73" t="n">
        <f aca="false">LN(E705/E704)</f>
        <v>-0.00583092031079321</v>
      </c>
      <c r="I705" s="73"/>
      <c r="J705" s="73"/>
    </row>
    <row r="706" customFormat="false" ht="12.75" hidden="false" customHeight="false" outlineLevel="0" collapsed="false">
      <c r="A706" s="56" t="n">
        <f aca="false">A705+1</f>
        <v>35900</v>
      </c>
      <c r="B706" s="28"/>
      <c r="C706" s="56"/>
      <c r="D706" s="28" t="n">
        <f aca="false">VLOOKUP($A706,cash,D$4,FALSE())</f>
        <v>2.335</v>
      </c>
      <c r="E706" s="28" t="n">
        <f aca="false">VLOOKUP($A706,cash,E$4,FALSE())</f>
        <v>2.625</v>
      </c>
      <c r="G706" s="73" t="n">
        <f aca="false">LN(D706/D705)</f>
        <v>0.0326470778366661</v>
      </c>
      <c r="H706" s="73" t="n">
        <f aca="false">LN(E706/E705)</f>
        <v>0.0231224174208542</v>
      </c>
      <c r="I706" s="73"/>
      <c r="J706" s="73"/>
    </row>
    <row r="707" customFormat="false" ht="12.75" hidden="false" customHeight="false" outlineLevel="0" collapsed="false">
      <c r="A707" s="56" t="n">
        <f aca="false">A706+1</f>
        <v>35901</v>
      </c>
      <c r="B707" s="28"/>
      <c r="C707" s="56"/>
      <c r="D707" s="28" t="n">
        <f aca="false">VLOOKUP($A707,cash,D$4,FALSE())</f>
        <v>2.36</v>
      </c>
      <c r="E707" s="28" t="n">
        <f aca="false">VLOOKUP($A707,cash,E$4,FALSE())</f>
        <v>2.65</v>
      </c>
      <c r="G707" s="73" t="n">
        <f aca="false">LN(D707/D706)</f>
        <v>0.0106497279166579</v>
      </c>
      <c r="H707" s="73" t="n">
        <f aca="false">LN(E707/E706)</f>
        <v>0.00947874395454374</v>
      </c>
      <c r="I707" s="73"/>
      <c r="J707" s="73"/>
    </row>
    <row r="708" customFormat="false" ht="12.75" hidden="false" customHeight="false" outlineLevel="0" collapsed="false">
      <c r="A708" s="56" t="n">
        <f aca="false">A707+1</f>
        <v>35902</v>
      </c>
      <c r="B708" s="28"/>
      <c r="C708" s="56"/>
      <c r="D708" s="28" t="n">
        <f aca="false">VLOOKUP($A708,cash,D$4,FALSE())</f>
        <v>2.28</v>
      </c>
      <c r="E708" s="28" t="n">
        <f aca="false">VLOOKUP($A708,cash,E$4,FALSE())</f>
        <v>2.57</v>
      </c>
      <c r="G708" s="73" t="n">
        <f aca="false">LN(D708/D707)</f>
        <v>-0.0344861760711693</v>
      </c>
      <c r="H708" s="73" t="n">
        <f aca="false">LN(E708/E707)</f>
        <v>-0.0306537410910024</v>
      </c>
      <c r="I708" s="73"/>
      <c r="J708" s="73"/>
    </row>
    <row r="709" customFormat="false" ht="12.75" hidden="false" customHeight="false" outlineLevel="0" collapsed="false">
      <c r="A709" s="56" t="n">
        <f aca="false">A708+1</f>
        <v>35903</v>
      </c>
      <c r="B709" s="28"/>
      <c r="C709" s="56"/>
      <c r="D709" s="28" t="n">
        <f aca="false">VLOOKUP($A709,cash,D$4,FALSE())</f>
        <v>2.28</v>
      </c>
      <c r="E709" s="28" t="n">
        <f aca="false">VLOOKUP($A709,cash,E$4,FALSE())</f>
        <v>2.57</v>
      </c>
      <c r="G709" s="73" t="n">
        <f aca="false">LN(D709/D708)</f>
        <v>0</v>
      </c>
      <c r="H709" s="73" t="n">
        <f aca="false">LN(E709/E708)</f>
        <v>0</v>
      </c>
      <c r="I709" s="73"/>
      <c r="J709" s="73"/>
    </row>
    <row r="710" customFormat="false" ht="12.75" hidden="false" customHeight="false" outlineLevel="0" collapsed="false">
      <c r="A710" s="56" t="n">
        <f aca="false">A709+1</f>
        <v>35904</v>
      </c>
      <c r="B710" s="28"/>
      <c r="C710" s="56"/>
      <c r="D710" s="28" t="n">
        <f aca="false">VLOOKUP($A710,cash,D$4,FALSE())</f>
        <v>2.28</v>
      </c>
      <c r="E710" s="28" t="n">
        <f aca="false">VLOOKUP($A710,cash,E$4,FALSE())</f>
        <v>2.57</v>
      </c>
      <c r="G710" s="73" t="n">
        <f aca="false">LN(D710/D709)</f>
        <v>0</v>
      </c>
      <c r="H710" s="73" t="n">
        <f aca="false">LN(E710/E709)</f>
        <v>0</v>
      </c>
      <c r="I710" s="73"/>
      <c r="J710" s="73"/>
    </row>
    <row r="711" customFormat="false" ht="12.75" hidden="false" customHeight="false" outlineLevel="0" collapsed="false">
      <c r="A711" s="56" t="n">
        <f aca="false">A710+1</f>
        <v>35905</v>
      </c>
      <c r="B711" s="28"/>
      <c r="C711" s="56"/>
      <c r="D711" s="28" t="n">
        <f aca="false">VLOOKUP($A711,cash,D$4,FALSE())</f>
        <v>2.26</v>
      </c>
      <c r="E711" s="28" t="n">
        <f aca="false">VLOOKUP($A711,cash,E$4,FALSE())</f>
        <v>2.535</v>
      </c>
      <c r="G711" s="73" t="n">
        <f aca="false">LN(D711/D710)</f>
        <v>-0.00881062968215492</v>
      </c>
      <c r="H711" s="73" t="n">
        <f aca="false">LN(E711/E710)</f>
        <v>-0.0137122618639818</v>
      </c>
      <c r="I711" s="73"/>
      <c r="J711" s="73"/>
    </row>
    <row r="712" customFormat="false" ht="12.75" hidden="false" customHeight="false" outlineLevel="0" collapsed="false">
      <c r="A712" s="56" t="n">
        <f aca="false">A711+1</f>
        <v>35906</v>
      </c>
      <c r="B712" s="28"/>
      <c r="C712" s="56"/>
      <c r="D712" s="28" t="n">
        <f aca="false">VLOOKUP($A712,cash,D$4,FALSE())</f>
        <v>2.285</v>
      </c>
      <c r="E712" s="28" t="n">
        <f aca="false">VLOOKUP($A712,cash,E$4,FALSE())</f>
        <v>2.595</v>
      </c>
      <c r="G712" s="73" t="n">
        <f aca="false">LN(D712/D711)</f>
        <v>0.0110012110619736</v>
      </c>
      <c r="H712" s="73" t="n">
        <f aca="false">LN(E712/E711)</f>
        <v>0.0233928795747056</v>
      </c>
      <c r="I712" s="73"/>
      <c r="J712" s="73"/>
    </row>
    <row r="713" customFormat="false" ht="12.75" hidden="false" customHeight="false" outlineLevel="0" collapsed="false">
      <c r="A713" s="56" t="n">
        <f aca="false">A712+1</f>
        <v>35907</v>
      </c>
      <c r="B713" s="28"/>
      <c r="C713" s="56"/>
      <c r="D713" s="28" t="n">
        <f aca="false">VLOOKUP($A713,cash,D$4,FALSE())</f>
        <v>2.355</v>
      </c>
      <c r="E713" s="28" t="n">
        <f aca="false">VLOOKUP($A713,cash,E$4,FALSE())</f>
        <v>2.655</v>
      </c>
      <c r="G713" s="73" t="n">
        <f aca="false">LN(D713/D712)</f>
        <v>0.030174703122213</v>
      </c>
      <c r="H713" s="73" t="n">
        <f aca="false">LN(E713/E712)</f>
        <v>0.02285813807605</v>
      </c>
      <c r="I713" s="73"/>
      <c r="J713" s="73"/>
    </row>
    <row r="714" customFormat="false" ht="12.75" hidden="false" customHeight="false" outlineLevel="0" collapsed="false">
      <c r="A714" s="56" t="n">
        <f aca="false">A713+1</f>
        <v>35908</v>
      </c>
      <c r="B714" s="28"/>
      <c r="C714" s="56"/>
      <c r="D714" s="28" t="n">
        <f aca="false">VLOOKUP($A714,cash,D$4,FALSE())</f>
        <v>2.215</v>
      </c>
      <c r="E714" s="28" t="n">
        <f aca="false">VLOOKUP($A714,cash,E$4,FALSE())</f>
        <v>2.5</v>
      </c>
      <c r="G714" s="73" t="n">
        <f aca="false">LN(D714/D713)</f>
        <v>-0.0612883239712822</v>
      </c>
      <c r="H714" s="73" t="n">
        <f aca="false">LN(E714/E713)</f>
        <v>-0.060153922819747</v>
      </c>
      <c r="I714" s="73"/>
      <c r="J714" s="73"/>
    </row>
    <row r="715" customFormat="false" ht="12.75" hidden="false" customHeight="false" outlineLevel="0" collapsed="false">
      <c r="A715" s="56" t="n">
        <f aca="false">A714+1</f>
        <v>35909</v>
      </c>
      <c r="B715" s="28"/>
      <c r="C715" s="56"/>
      <c r="D715" s="28" t="n">
        <f aca="false">VLOOKUP($A715,cash,D$4,FALSE())</f>
        <v>2.115</v>
      </c>
      <c r="E715" s="28" t="n">
        <f aca="false">VLOOKUP($A715,cash,E$4,FALSE())</f>
        <v>2.375</v>
      </c>
      <c r="G715" s="73" t="n">
        <f aca="false">LN(D715/D714)</f>
        <v>-0.0461975909988576</v>
      </c>
      <c r="H715" s="73" t="n">
        <f aca="false">LN(E715/E714)</f>
        <v>-0.0512932943875506</v>
      </c>
      <c r="I715" s="73"/>
      <c r="J715" s="73"/>
    </row>
    <row r="716" customFormat="false" ht="12.75" hidden="false" customHeight="false" outlineLevel="0" collapsed="false">
      <c r="A716" s="56" t="n">
        <f aca="false">A715+1</f>
        <v>35910</v>
      </c>
      <c r="B716" s="28"/>
      <c r="C716" s="56"/>
      <c r="D716" s="28" t="n">
        <f aca="false">VLOOKUP($A716,cash,D$4,FALSE())</f>
        <v>2.115</v>
      </c>
      <c r="E716" s="28" t="n">
        <f aca="false">VLOOKUP($A716,cash,E$4,FALSE())</f>
        <v>2.375</v>
      </c>
      <c r="G716" s="73" t="n">
        <f aca="false">LN(D716/D715)</f>
        <v>0</v>
      </c>
      <c r="H716" s="73" t="n">
        <f aca="false">LN(E716/E715)</f>
        <v>0</v>
      </c>
      <c r="I716" s="73"/>
      <c r="J716" s="73"/>
    </row>
    <row r="717" customFormat="false" ht="12.75" hidden="false" customHeight="false" outlineLevel="0" collapsed="false">
      <c r="A717" s="56" t="n">
        <f aca="false">A716+1</f>
        <v>35911</v>
      </c>
      <c r="B717" s="28"/>
      <c r="C717" s="56"/>
      <c r="D717" s="28" t="n">
        <f aca="false">VLOOKUP($A717,cash,D$4,FALSE())</f>
        <v>2.115</v>
      </c>
      <c r="E717" s="28" t="n">
        <f aca="false">VLOOKUP($A717,cash,E$4,FALSE())</f>
        <v>2.375</v>
      </c>
      <c r="G717" s="73" t="n">
        <f aca="false">LN(D717/D716)</f>
        <v>0</v>
      </c>
      <c r="H717" s="73" t="n">
        <f aca="false">LN(E717/E716)</f>
        <v>0</v>
      </c>
      <c r="I717" s="73"/>
      <c r="J717" s="73"/>
    </row>
    <row r="718" customFormat="false" ht="12.75" hidden="false" customHeight="false" outlineLevel="0" collapsed="false">
      <c r="A718" s="56" t="n">
        <f aca="false">A717+1</f>
        <v>35912</v>
      </c>
      <c r="B718" s="28"/>
      <c r="C718" s="56"/>
      <c r="D718" s="28" t="n">
        <f aca="false">VLOOKUP($A718,cash,D$4,FALSE())</f>
        <v>2.09</v>
      </c>
      <c r="E718" s="28" t="n">
        <f aca="false">VLOOKUP($A718,cash,E$4,FALSE())</f>
        <v>2.35</v>
      </c>
      <c r="G718" s="73" t="n">
        <f aca="false">LN(D718/D717)</f>
        <v>-0.0118907465215218</v>
      </c>
      <c r="H718" s="73" t="n">
        <f aca="false">LN(E718/E717)</f>
        <v>-0.0105821093305369</v>
      </c>
      <c r="I718" s="73"/>
      <c r="J718" s="73"/>
    </row>
    <row r="719" customFormat="false" ht="12.75" hidden="false" customHeight="false" outlineLevel="0" collapsed="false">
      <c r="A719" s="56" t="n">
        <f aca="false">A718+1</f>
        <v>35913</v>
      </c>
      <c r="B719" s="28"/>
      <c r="C719" s="56"/>
      <c r="D719" s="28" t="n">
        <f aca="false">VLOOKUP($A719,cash,D$4,FALSE())</f>
        <v>2.07</v>
      </c>
      <c r="E719" s="28" t="n">
        <f aca="false">VLOOKUP($A719,cash,E$4,FALSE())</f>
        <v>2.36</v>
      </c>
      <c r="G719" s="73" t="n">
        <f aca="false">LN(D719/D718)</f>
        <v>-0.00961545869944198</v>
      </c>
      <c r="H719" s="73" t="n">
        <f aca="false">LN(E719/E718)</f>
        <v>0.004246290881451</v>
      </c>
      <c r="I719" s="73"/>
      <c r="J719" s="73"/>
    </row>
    <row r="720" customFormat="false" ht="12.75" hidden="false" customHeight="false" outlineLevel="0" collapsed="false">
      <c r="A720" s="56" t="n">
        <f aca="false">A719+1</f>
        <v>35914</v>
      </c>
      <c r="B720" s="28"/>
      <c r="C720" s="56"/>
      <c r="D720" s="28" t="n">
        <f aca="false">VLOOKUP($A720,cash,D$4,FALSE())</f>
        <v>2.09</v>
      </c>
      <c r="E720" s="28" t="n">
        <f aca="false">VLOOKUP($A720,cash,E$4,FALSE())</f>
        <v>2.39</v>
      </c>
      <c r="G720" s="73" t="n">
        <f aca="false">LN(D720/D719)</f>
        <v>0.00961545869944197</v>
      </c>
      <c r="H720" s="73" t="n">
        <f aca="false">LN(E720/E719)</f>
        <v>0.0126317469059008</v>
      </c>
      <c r="I720" s="73"/>
      <c r="J720" s="73"/>
    </row>
    <row r="721" customFormat="false" ht="12.75" hidden="false" customHeight="false" outlineLevel="0" collapsed="false">
      <c r="A721" s="56" t="n">
        <f aca="false">A720+1</f>
        <v>35915</v>
      </c>
      <c r="B721" s="4"/>
      <c r="C721" s="56"/>
      <c r="D721" s="28" t="n">
        <f aca="false">VLOOKUP($A721,cash,D$4,FALSE())</f>
        <v>2.01</v>
      </c>
      <c r="E721" s="28" t="n">
        <f aca="false">VLOOKUP($A721,cash,E$4,FALSE())</f>
        <v>2.225</v>
      </c>
      <c r="G721" s="73" t="n">
        <f aca="false">LN(D721/D720)</f>
        <v>-0.0390293439057353</v>
      </c>
      <c r="H721" s="73" t="n">
        <f aca="false">LN(E721/E720)</f>
        <v>-0.0715364503252158</v>
      </c>
      <c r="I721" s="73"/>
      <c r="J721" s="73"/>
    </row>
    <row r="722" customFormat="false" ht="12.75" hidden="false" customHeight="false" outlineLevel="0" collapsed="false">
      <c r="A722" s="56"/>
      <c r="B722" s="4"/>
      <c r="C722" s="56"/>
      <c r="D722" s="28"/>
      <c r="E722" s="28"/>
      <c r="G722" s="73"/>
      <c r="H722" s="73"/>
    </row>
    <row r="723" customFormat="false" ht="12.75" hidden="false" customHeight="false" outlineLevel="0" collapsed="false">
      <c r="A723" s="56"/>
      <c r="B723" s="4"/>
      <c r="C723" s="56"/>
      <c r="D723" s="28"/>
      <c r="E723" s="28"/>
    </row>
    <row r="724" customFormat="false" ht="12.75" hidden="false" customHeight="false" outlineLevel="0" collapsed="false">
      <c r="A724" s="56"/>
      <c r="B724" s="4"/>
      <c r="C724" s="56"/>
      <c r="D724" s="28"/>
      <c r="E724" s="28"/>
    </row>
    <row r="725" customFormat="false" ht="12.75" hidden="false" customHeight="false" outlineLevel="0" collapsed="false">
      <c r="A725" s="56"/>
      <c r="B725" s="4"/>
      <c r="C725" s="56" t="n">
        <v>35916</v>
      </c>
      <c r="G725" s="73" t="n">
        <f aca="false">STDEV(G727:G756)*$B$1</f>
        <v>0.463899345195423</v>
      </c>
      <c r="H725" s="73" t="n">
        <f aca="false">STDEV(H727:H756)*$B$1</f>
        <v>0.492709109291131</v>
      </c>
      <c r="I725" s="73"/>
      <c r="J725" s="73" t="n">
        <f aca="false">IF(ISNUMBER(J726),J726,1.1)</f>
        <v>0.873010329267573</v>
      </c>
      <c r="K725" s="75" t="n">
        <f aca="false">MAX(D726:D758)</f>
        <v>2.095</v>
      </c>
      <c r="L725" s="75" t="n">
        <f aca="false">MAX(E726:E758)</f>
        <v>2.38</v>
      </c>
    </row>
    <row r="726" customFormat="false" ht="12.75" hidden="false" customHeight="false" outlineLevel="0" collapsed="false">
      <c r="A726" s="56" t="n">
        <f aca="false">C725</f>
        <v>35916</v>
      </c>
      <c r="B726" s="4"/>
      <c r="C726" s="56"/>
      <c r="D726" s="28" t="n">
        <f aca="false">VLOOKUP($A726,cash,D$4,FALSE())</f>
        <v>1.895</v>
      </c>
      <c r="E726" s="28" t="n">
        <f aca="false">VLOOKUP($A726,cash,E$4,FALSE())</f>
        <v>2.135</v>
      </c>
      <c r="G726" s="73"/>
      <c r="H726" s="73"/>
      <c r="I726" s="73"/>
      <c r="J726" s="73" t="n">
        <f aca="false">CORREL(D726:D756,E726:E756)</f>
        <v>0.873010329267573</v>
      </c>
      <c r="K726" s="75" t="n">
        <f aca="false">MIN(D726:D758)</f>
        <v>1.81</v>
      </c>
      <c r="L726" s="75" t="n">
        <f aca="false">MIN(E726:E758)</f>
        <v>2.005</v>
      </c>
    </row>
    <row r="727" customFormat="false" ht="12.75" hidden="false" customHeight="false" outlineLevel="0" collapsed="false">
      <c r="A727" s="56" t="n">
        <f aca="false">A726+1</f>
        <v>35917</v>
      </c>
      <c r="B727" s="4"/>
      <c r="C727" s="56"/>
      <c r="D727" s="28" t="n">
        <f aca="false">VLOOKUP($A727,cash,D$4,FALSE())</f>
        <v>1.895</v>
      </c>
      <c r="E727" s="28" t="n">
        <f aca="false">VLOOKUP($A727,cash,E$4,FALSE())</f>
        <v>2.135</v>
      </c>
      <c r="G727" s="73" t="n">
        <f aca="false">LN(D727/D726)</f>
        <v>0</v>
      </c>
      <c r="H727" s="73" t="n">
        <f aca="false">LN(E727/E726)</f>
        <v>0</v>
      </c>
      <c r="I727" s="73"/>
      <c r="J727" s="73"/>
    </row>
    <row r="728" customFormat="false" ht="12.75" hidden="false" customHeight="false" outlineLevel="0" collapsed="false">
      <c r="A728" s="56" t="n">
        <f aca="false">A727+1</f>
        <v>35918</v>
      </c>
      <c r="B728" s="4"/>
      <c r="C728" s="56"/>
      <c r="D728" s="28" t="n">
        <f aca="false">VLOOKUP($A728,cash,D$4,FALSE())</f>
        <v>1.895</v>
      </c>
      <c r="E728" s="28" t="n">
        <f aca="false">VLOOKUP($A728,cash,E$4,FALSE())</f>
        <v>2.135</v>
      </c>
      <c r="G728" s="73" t="n">
        <f aca="false">LN(D728/D727)</f>
        <v>0</v>
      </c>
      <c r="H728" s="73" t="n">
        <f aca="false">LN(E728/E727)</f>
        <v>0</v>
      </c>
      <c r="I728" s="73"/>
      <c r="J728" s="73"/>
    </row>
    <row r="729" customFormat="false" ht="12.75" hidden="false" customHeight="false" outlineLevel="0" collapsed="false">
      <c r="A729" s="56" t="n">
        <f aca="false">A728+1</f>
        <v>35919</v>
      </c>
      <c r="B729" s="4"/>
      <c r="C729" s="56"/>
      <c r="D729" s="28" t="n">
        <f aca="false">VLOOKUP($A729,cash,D$4,FALSE())</f>
        <v>1.895</v>
      </c>
      <c r="E729" s="28" t="n">
        <f aca="false">VLOOKUP($A729,cash,E$4,FALSE())</f>
        <v>2.1</v>
      </c>
      <c r="G729" s="73" t="n">
        <f aca="false">LN(D729/D728)</f>
        <v>0</v>
      </c>
      <c r="H729" s="73" t="n">
        <f aca="false">LN(E729/E728)</f>
        <v>-0.0165293019512105</v>
      </c>
      <c r="I729" s="73"/>
      <c r="J729" s="73"/>
    </row>
    <row r="730" customFormat="false" ht="12.75" hidden="false" customHeight="false" outlineLevel="0" collapsed="false">
      <c r="A730" s="56" t="n">
        <f aca="false">A729+1</f>
        <v>35920</v>
      </c>
      <c r="B730" s="4"/>
      <c r="C730" s="56"/>
      <c r="D730" s="28" t="n">
        <f aca="false">VLOOKUP($A730,cash,D$4,FALSE())</f>
        <v>2.02</v>
      </c>
      <c r="E730" s="28" t="n">
        <f aca="false">VLOOKUP($A730,cash,E$4,FALSE())</f>
        <v>2.19</v>
      </c>
      <c r="G730" s="73" t="n">
        <f aca="false">LN(D730/D729)</f>
        <v>0.0638786728787237</v>
      </c>
      <c r="H730" s="73" t="n">
        <f aca="false">LN(E730/E729)</f>
        <v>0.041964199099032</v>
      </c>
      <c r="I730" s="73"/>
      <c r="J730" s="73"/>
    </row>
    <row r="731" customFormat="false" ht="12.75" hidden="false" customHeight="false" outlineLevel="0" collapsed="false">
      <c r="A731" s="56" t="n">
        <f aca="false">A730+1</f>
        <v>35921</v>
      </c>
      <c r="B731" s="4"/>
      <c r="C731" s="56"/>
      <c r="D731" s="28" t="n">
        <f aca="false">VLOOKUP($A731,cash,D$4,FALSE())</f>
        <v>1.93</v>
      </c>
      <c r="E731" s="28" t="n">
        <f aca="false">VLOOKUP($A731,cash,E$4,FALSE())</f>
        <v>2.14</v>
      </c>
      <c r="G731" s="73" t="n">
        <f aca="false">LN(D731/D730)</f>
        <v>-0.0455775084963193</v>
      </c>
      <c r="H731" s="73" t="n">
        <f aca="false">LN(E731/E730)</f>
        <v>-0.0230957147946493</v>
      </c>
      <c r="I731" s="73"/>
      <c r="J731" s="73"/>
    </row>
    <row r="732" customFormat="false" ht="12.75" hidden="false" customHeight="false" outlineLevel="0" collapsed="false">
      <c r="A732" s="56" t="n">
        <f aca="false">A731+1</f>
        <v>35922</v>
      </c>
      <c r="B732" s="4"/>
      <c r="C732" s="56"/>
      <c r="D732" s="28" t="n">
        <f aca="false">VLOOKUP($A732,cash,D$4,FALSE())</f>
        <v>1.995</v>
      </c>
      <c r="E732" s="28" t="n">
        <f aca="false">VLOOKUP($A732,cash,E$4,FALSE())</f>
        <v>2.185</v>
      </c>
      <c r="G732" s="73" t="n">
        <f aca="false">LN(D732/D731)</f>
        <v>0.0331240474250327</v>
      </c>
      <c r="H732" s="73" t="n">
        <f aca="false">LN(E732/E731)</f>
        <v>0.0208099995137933</v>
      </c>
      <c r="I732" s="73"/>
      <c r="J732" s="73"/>
    </row>
    <row r="733" customFormat="false" ht="12.75" hidden="false" customHeight="false" outlineLevel="0" collapsed="false">
      <c r="A733" s="56" t="n">
        <f aca="false">A732+1</f>
        <v>35923</v>
      </c>
      <c r="B733" s="4"/>
      <c r="C733" s="56"/>
      <c r="D733" s="28" t="n">
        <f aca="false">VLOOKUP($A733,cash,D$4,FALSE())</f>
        <v>1.955</v>
      </c>
      <c r="E733" s="28" t="n">
        <f aca="false">VLOOKUP($A733,cash,E$4,FALSE())</f>
        <v>2.09</v>
      </c>
      <c r="G733" s="73" t="n">
        <f aca="false">LN(D733/D732)</f>
        <v>-0.0202538569044977</v>
      </c>
      <c r="H733" s="73" t="n">
        <f aca="false">LN(E733/E732)</f>
        <v>-0.0444517625708339</v>
      </c>
      <c r="I733" s="73"/>
      <c r="J733" s="73"/>
    </row>
    <row r="734" customFormat="false" ht="12.75" hidden="false" customHeight="false" outlineLevel="0" collapsed="false">
      <c r="A734" s="56" t="n">
        <f aca="false">A733+1</f>
        <v>35924</v>
      </c>
      <c r="B734" s="4"/>
      <c r="C734" s="56"/>
      <c r="D734" s="28" t="n">
        <f aca="false">VLOOKUP($A734,cash,D$4,FALSE())</f>
        <v>1.955</v>
      </c>
      <c r="E734" s="28" t="n">
        <f aca="false">VLOOKUP($A734,cash,E$4,FALSE())</f>
        <v>2.09</v>
      </c>
      <c r="G734" s="73" t="n">
        <f aca="false">LN(D734/D733)</f>
        <v>0</v>
      </c>
      <c r="H734" s="73" t="n">
        <f aca="false">LN(E734/E733)</f>
        <v>0</v>
      </c>
      <c r="I734" s="73"/>
      <c r="J734" s="73"/>
    </row>
    <row r="735" customFormat="false" ht="12.75" hidden="false" customHeight="false" outlineLevel="0" collapsed="false">
      <c r="A735" s="56" t="n">
        <f aca="false">A734+1</f>
        <v>35925</v>
      </c>
      <c r="B735" s="4"/>
      <c r="C735" s="56"/>
      <c r="D735" s="28" t="n">
        <f aca="false">VLOOKUP($A735,cash,D$4,FALSE())</f>
        <v>1.955</v>
      </c>
      <c r="E735" s="28" t="n">
        <f aca="false">VLOOKUP($A735,cash,E$4,FALSE())</f>
        <v>2.09</v>
      </c>
      <c r="G735" s="73" t="n">
        <f aca="false">LN(D735/D734)</f>
        <v>0</v>
      </c>
      <c r="H735" s="73" t="n">
        <f aca="false">LN(E735/E734)</f>
        <v>0</v>
      </c>
      <c r="I735" s="73"/>
      <c r="J735" s="73"/>
    </row>
    <row r="736" customFormat="false" ht="12.75" hidden="false" customHeight="false" outlineLevel="0" collapsed="false">
      <c r="A736" s="56" t="n">
        <f aca="false">A735+1</f>
        <v>35926</v>
      </c>
      <c r="B736" s="4"/>
      <c r="C736" s="56"/>
      <c r="D736" s="28" t="n">
        <f aca="false">VLOOKUP($A736,cash,D$4,FALSE())</f>
        <v>2.01</v>
      </c>
      <c r="E736" s="28" t="n">
        <f aca="false">VLOOKUP($A736,cash,E$4,FALSE())</f>
        <v>2.175</v>
      </c>
      <c r="G736" s="73" t="n">
        <f aca="false">LN(D736/D735)</f>
        <v>0.0277445286336552</v>
      </c>
      <c r="H736" s="73" t="n">
        <f aca="false">LN(E736/E735)</f>
        <v>0.0398645985639278</v>
      </c>
      <c r="I736" s="73"/>
      <c r="J736" s="73"/>
    </row>
    <row r="737" customFormat="false" ht="12.75" hidden="false" customHeight="false" outlineLevel="0" collapsed="false">
      <c r="A737" s="56" t="n">
        <f aca="false">A736+1</f>
        <v>35927</v>
      </c>
      <c r="B737" s="4"/>
      <c r="C737" s="56"/>
      <c r="D737" s="28" t="n">
        <f aca="false">VLOOKUP($A737,cash,D$4,FALSE())</f>
        <v>2.065</v>
      </c>
      <c r="E737" s="28" t="n">
        <f aca="false">VLOOKUP($A737,cash,E$4,FALSE())</f>
        <v>2.32</v>
      </c>
      <c r="G737" s="73" t="n">
        <f aca="false">LN(D737/D736)</f>
        <v>0.0269955043420117</v>
      </c>
      <c r="H737" s="73" t="n">
        <f aca="false">LN(E737/E736)</f>
        <v>0.0645385211375712</v>
      </c>
      <c r="I737" s="73"/>
      <c r="J737" s="73"/>
    </row>
    <row r="738" customFormat="false" ht="12.75" hidden="false" customHeight="false" outlineLevel="0" collapsed="false">
      <c r="A738" s="56" t="n">
        <f aca="false">A737+1</f>
        <v>35928</v>
      </c>
      <c r="B738" s="4"/>
      <c r="C738" s="56"/>
      <c r="D738" s="28" t="n">
        <f aca="false">VLOOKUP($A738,cash,D$4,FALSE())</f>
        <v>2.09</v>
      </c>
      <c r="E738" s="28" t="n">
        <f aca="false">VLOOKUP($A738,cash,E$4,FALSE())</f>
        <v>2.38</v>
      </c>
      <c r="G738" s="73" t="n">
        <f aca="false">LN(D738/D737)</f>
        <v>0.0120338395637235</v>
      </c>
      <c r="H738" s="73" t="n">
        <f aca="false">LN(E738/E737)</f>
        <v>0.0255333020051648</v>
      </c>
      <c r="I738" s="73"/>
      <c r="J738" s="73"/>
    </row>
    <row r="739" customFormat="false" ht="12.75" hidden="false" customHeight="false" outlineLevel="0" collapsed="false">
      <c r="A739" s="56" t="n">
        <f aca="false">A738+1</f>
        <v>35929</v>
      </c>
      <c r="B739" s="4"/>
      <c r="C739" s="56"/>
      <c r="D739" s="28" t="n">
        <f aca="false">VLOOKUP($A739,cash,D$4,FALSE())</f>
        <v>2.005</v>
      </c>
      <c r="E739" s="28" t="n">
        <f aca="false">VLOOKUP($A739,cash,E$4,FALSE())</f>
        <v>2.3</v>
      </c>
      <c r="G739" s="73" t="n">
        <f aca="false">LN(D739/D738)</f>
        <v>-0.0415200052181871</v>
      </c>
      <c r="H739" s="73" t="n">
        <f aca="false">LN(E739/E738)</f>
        <v>-0.0341913647482793</v>
      </c>
      <c r="I739" s="73"/>
      <c r="J739" s="73"/>
    </row>
    <row r="740" customFormat="false" ht="12.75" hidden="false" customHeight="false" outlineLevel="0" collapsed="false">
      <c r="A740" s="56" t="n">
        <f aca="false">A739+1</f>
        <v>35930</v>
      </c>
      <c r="B740" s="4"/>
      <c r="C740" s="56"/>
      <c r="D740" s="28" t="n">
        <f aca="false">VLOOKUP($A740,cash,D$4,FALSE())</f>
        <v>1.98</v>
      </c>
      <c r="E740" s="28" t="n">
        <f aca="false">VLOOKUP($A740,cash,E$4,FALSE())</f>
        <v>2.275</v>
      </c>
      <c r="G740" s="73" t="n">
        <f aca="false">LN(D740/D739)</f>
        <v>-0.0125472160520886</v>
      </c>
      <c r="H740" s="73" t="n">
        <f aca="false">LN(E740/E739)</f>
        <v>-0.0109290705321902</v>
      </c>
      <c r="I740" s="73"/>
      <c r="J740" s="73"/>
    </row>
    <row r="741" customFormat="false" ht="12.75" hidden="false" customHeight="false" outlineLevel="0" collapsed="false">
      <c r="A741" s="56" t="n">
        <f aca="false">A740+1</f>
        <v>35931</v>
      </c>
      <c r="B741" s="4"/>
      <c r="C741" s="56"/>
      <c r="D741" s="28" t="n">
        <f aca="false">VLOOKUP($A741,cash,D$4,FALSE())</f>
        <v>1.98</v>
      </c>
      <c r="E741" s="28" t="n">
        <f aca="false">VLOOKUP($A741,cash,E$4,FALSE())</f>
        <v>2.275</v>
      </c>
      <c r="G741" s="73" t="n">
        <f aca="false">LN(D741/D740)</f>
        <v>0</v>
      </c>
      <c r="H741" s="73" t="n">
        <f aca="false">LN(E741/E740)</f>
        <v>0</v>
      </c>
      <c r="I741" s="73"/>
      <c r="J741" s="73"/>
    </row>
    <row r="742" customFormat="false" ht="12.75" hidden="false" customHeight="false" outlineLevel="0" collapsed="false">
      <c r="A742" s="56" t="n">
        <f aca="false">A741+1</f>
        <v>35932</v>
      </c>
      <c r="B742" s="4"/>
      <c r="C742" s="56"/>
      <c r="D742" s="28" t="n">
        <f aca="false">VLOOKUP($A742,cash,D$4,FALSE())</f>
        <v>1.98</v>
      </c>
      <c r="E742" s="28" t="n">
        <f aca="false">VLOOKUP($A742,cash,E$4,FALSE())</f>
        <v>2.275</v>
      </c>
      <c r="G742" s="73" t="n">
        <f aca="false">LN(D742/D741)</f>
        <v>0</v>
      </c>
      <c r="H742" s="73" t="n">
        <f aca="false">LN(E742/E741)</f>
        <v>0</v>
      </c>
      <c r="I742" s="73"/>
      <c r="J742" s="73"/>
    </row>
    <row r="743" customFormat="false" ht="12.75" hidden="false" customHeight="false" outlineLevel="0" collapsed="false">
      <c r="A743" s="56" t="n">
        <f aca="false">A742+1</f>
        <v>35933</v>
      </c>
      <c r="B743" s="4"/>
      <c r="C743" s="56"/>
      <c r="D743" s="28" t="n">
        <f aca="false">VLOOKUP($A743,cash,D$4,FALSE())</f>
        <v>2.095</v>
      </c>
      <c r="E743" s="28" t="n">
        <f aca="false">VLOOKUP($A743,cash,E$4,FALSE())</f>
        <v>2.34</v>
      </c>
      <c r="G743" s="73" t="n">
        <f aca="false">LN(D743/D742)</f>
        <v>0.0564567086676573</v>
      </c>
      <c r="H743" s="73" t="n">
        <f aca="false">LN(E743/E742)</f>
        <v>0.0281708769666962</v>
      </c>
      <c r="I743" s="73"/>
      <c r="J743" s="73"/>
    </row>
    <row r="744" customFormat="false" ht="12.75" hidden="false" customHeight="false" outlineLevel="0" collapsed="false">
      <c r="A744" s="56" t="n">
        <f aca="false">A743+1</f>
        <v>35934</v>
      </c>
      <c r="B744" s="4"/>
      <c r="C744" s="56"/>
      <c r="D744" s="28" t="n">
        <f aca="false">VLOOKUP($A744,cash,D$4,FALSE())</f>
        <v>2.07</v>
      </c>
      <c r="E744" s="28" t="n">
        <f aca="false">VLOOKUP($A744,cash,E$4,FALSE())</f>
        <v>2.335</v>
      </c>
      <c r="G744" s="73" t="n">
        <f aca="false">LN(D744/D743)</f>
        <v>-0.0120049460968235</v>
      </c>
      <c r="H744" s="73" t="n">
        <f aca="false">LN(E744/E743)</f>
        <v>-0.00213903824874942</v>
      </c>
      <c r="I744" s="73"/>
      <c r="J744" s="73"/>
    </row>
    <row r="745" customFormat="false" ht="12.75" hidden="false" customHeight="false" outlineLevel="0" collapsed="false">
      <c r="A745" s="56" t="n">
        <f aca="false">A744+1</f>
        <v>35935</v>
      </c>
      <c r="B745" s="4"/>
      <c r="C745" s="56"/>
      <c r="D745" s="28" t="n">
        <f aca="false">VLOOKUP($A745,cash,D$4,FALSE())</f>
        <v>2.02</v>
      </c>
      <c r="E745" s="28" t="n">
        <f aca="false">VLOOKUP($A745,cash,E$4,FALSE())</f>
        <v>2.27</v>
      </c>
      <c r="G745" s="73" t="n">
        <f aca="false">LN(D745/D744)</f>
        <v>-0.0244510958641642</v>
      </c>
      <c r="H745" s="73" t="n">
        <f aca="false">LN(E745/E744)</f>
        <v>-0.0282320596275493</v>
      </c>
      <c r="I745" s="73"/>
      <c r="J745" s="73"/>
    </row>
    <row r="746" customFormat="false" ht="12.75" hidden="false" customHeight="false" outlineLevel="0" collapsed="false">
      <c r="A746" s="56" t="n">
        <f aca="false">A745+1</f>
        <v>35936</v>
      </c>
      <c r="B746" s="4"/>
      <c r="C746" s="56"/>
      <c r="D746" s="28" t="n">
        <f aca="false">VLOOKUP($A746,cash,D$4,FALSE())</f>
        <v>1.94</v>
      </c>
      <c r="E746" s="28" t="n">
        <f aca="false">VLOOKUP($A746,cash,E$4,FALSE())</f>
        <v>2.165</v>
      </c>
      <c r="G746" s="73" t="n">
        <f aca="false">LN(D746/D745)</f>
        <v>-0.0404095383378767</v>
      </c>
      <c r="H746" s="73" t="n">
        <f aca="false">LN(E746/E745)</f>
        <v>-0.0473594700388582</v>
      </c>
      <c r="I746" s="73"/>
      <c r="J746" s="73"/>
    </row>
    <row r="747" customFormat="false" ht="12.75" hidden="false" customHeight="false" outlineLevel="0" collapsed="false">
      <c r="A747" s="56" t="n">
        <f aca="false">A746+1</f>
        <v>35937</v>
      </c>
      <c r="B747" s="4"/>
      <c r="C747" s="56"/>
      <c r="D747" s="28" t="n">
        <f aca="false">VLOOKUP($A747,cash,D$4,FALSE())</f>
        <v>1.81</v>
      </c>
      <c r="E747" s="28" t="n">
        <f aca="false">VLOOKUP($A747,cash,E$4,FALSE())</f>
        <v>2.005</v>
      </c>
      <c r="G747" s="73" t="n">
        <f aca="false">LN(D747/D746)</f>
        <v>-0.0693611277975024</v>
      </c>
      <c r="H747" s="73" t="n">
        <f aca="false">LN(E747/E746)</f>
        <v>-0.0767763006959207</v>
      </c>
      <c r="I747" s="73"/>
      <c r="J747" s="73"/>
    </row>
    <row r="748" customFormat="false" ht="12.75" hidden="false" customHeight="false" outlineLevel="0" collapsed="false">
      <c r="A748" s="56" t="n">
        <f aca="false">A747+1</f>
        <v>35938</v>
      </c>
      <c r="B748" s="4"/>
      <c r="C748" s="56"/>
      <c r="D748" s="28" t="n">
        <f aca="false">VLOOKUP($A748,cash,D$4,FALSE())</f>
        <v>1.81</v>
      </c>
      <c r="E748" s="28" t="n">
        <f aca="false">VLOOKUP($A748,cash,E$4,FALSE())</f>
        <v>2.005</v>
      </c>
      <c r="G748" s="73" t="n">
        <f aca="false">LN(D748/D747)</f>
        <v>0</v>
      </c>
      <c r="H748" s="73" t="n">
        <f aca="false">LN(E748/E747)</f>
        <v>0</v>
      </c>
      <c r="I748" s="73"/>
      <c r="J748" s="73"/>
    </row>
    <row r="749" customFormat="false" ht="12.75" hidden="false" customHeight="false" outlineLevel="0" collapsed="false">
      <c r="A749" s="56" t="n">
        <f aca="false">A748+1</f>
        <v>35939</v>
      </c>
      <c r="B749" s="4"/>
      <c r="C749" s="56"/>
      <c r="D749" s="28" t="n">
        <f aca="false">VLOOKUP($A749,cash,D$4,FALSE())</f>
        <v>1.81</v>
      </c>
      <c r="E749" s="28" t="n">
        <f aca="false">VLOOKUP($A749,cash,E$4,FALSE())</f>
        <v>2.005</v>
      </c>
      <c r="G749" s="73" t="n">
        <f aca="false">LN(D749/D748)</f>
        <v>0</v>
      </c>
      <c r="H749" s="73" t="n">
        <f aca="false">LN(E749/E748)</f>
        <v>0</v>
      </c>
      <c r="I749" s="73"/>
      <c r="J749" s="73"/>
    </row>
    <row r="750" customFormat="false" ht="12.75" hidden="false" customHeight="false" outlineLevel="0" collapsed="false">
      <c r="A750" s="56" t="n">
        <f aca="false">A749+1</f>
        <v>35940</v>
      </c>
      <c r="B750" s="4"/>
      <c r="C750" s="56"/>
      <c r="D750" s="28" t="n">
        <f aca="false">VLOOKUP($A750,cash,D$4,FALSE())</f>
        <v>1.81</v>
      </c>
      <c r="E750" s="28" t="n">
        <f aca="false">VLOOKUP($A750,cash,E$4,FALSE())</f>
        <v>2.005</v>
      </c>
      <c r="G750" s="73" t="n">
        <f aca="false">LN(D750/D749)</f>
        <v>0</v>
      </c>
      <c r="H750" s="73" t="n">
        <f aca="false">LN(E750/E749)</f>
        <v>0</v>
      </c>
      <c r="I750" s="73"/>
      <c r="J750" s="73"/>
    </row>
    <row r="751" customFormat="false" ht="12.75" hidden="false" customHeight="false" outlineLevel="0" collapsed="false">
      <c r="A751" s="56" t="n">
        <f aca="false">A750+1</f>
        <v>35941</v>
      </c>
      <c r="B751" s="4"/>
      <c r="C751" s="56"/>
      <c r="D751" s="28" t="n">
        <f aca="false">VLOOKUP($A751,cash,D$4,FALSE())</f>
        <v>1.9</v>
      </c>
      <c r="E751" s="28" t="n">
        <f aca="false">VLOOKUP($A751,cash,E$4,FALSE())</f>
        <v>2.125</v>
      </c>
      <c r="G751" s="73" t="n">
        <f aca="false">LN(D751/D750)</f>
        <v>0.0485270408946604</v>
      </c>
      <c r="H751" s="73" t="n">
        <f aca="false">LN(E751/E750)</f>
        <v>0.0581277416178477</v>
      </c>
      <c r="I751" s="73"/>
      <c r="J751" s="73"/>
    </row>
    <row r="752" customFormat="false" ht="12.75" hidden="false" customHeight="false" outlineLevel="0" collapsed="false">
      <c r="A752" s="56" t="n">
        <f aca="false">A751+1</f>
        <v>35942</v>
      </c>
      <c r="B752" s="4"/>
      <c r="C752" s="56"/>
      <c r="D752" s="28" t="n">
        <f aca="false">VLOOKUP($A752,cash,D$4,FALSE())</f>
        <v>1.865</v>
      </c>
      <c r="E752" s="28" t="n">
        <f aca="false">VLOOKUP($A752,cash,E$4,FALSE())</f>
        <v>2.095</v>
      </c>
      <c r="G752" s="73" t="n">
        <f aca="false">LN(D752/D751)</f>
        <v>-0.0185928330766159</v>
      </c>
      <c r="H752" s="73" t="n">
        <f aca="false">LN(E752/E751)</f>
        <v>-0.014218249002279</v>
      </c>
      <c r="I752" s="73"/>
      <c r="J752" s="73"/>
    </row>
    <row r="753" customFormat="false" ht="12.75" hidden="false" customHeight="false" outlineLevel="0" collapsed="false">
      <c r="A753" s="56" t="n">
        <f aca="false">A752+1</f>
        <v>35943</v>
      </c>
      <c r="B753" s="4"/>
      <c r="C753" s="56"/>
      <c r="D753" s="28" t="n">
        <f aca="false">VLOOKUP($A753,cash,D$4,FALSE())</f>
        <v>1.88</v>
      </c>
      <c r="E753" s="28" t="n">
        <f aca="false">VLOOKUP($A753,cash,E$4,FALSE())</f>
        <v>2.095</v>
      </c>
      <c r="G753" s="73" t="n">
        <f aca="false">LN(D753/D752)</f>
        <v>0.00801072374607898</v>
      </c>
      <c r="H753" s="73" t="n">
        <f aca="false">LN(E753/E752)</f>
        <v>0</v>
      </c>
      <c r="I753" s="73"/>
      <c r="J753" s="73"/>
    </row>
    <row r="754" customFormat="false" ht="12.75" hidden="false" customHeight="false" outlineLevel="0" collapsed="false">
      <c r="A754" s="56" t="n">
        <f aca="false">A753+1</f>
        <v>35944</v>
      </c>
      <c r="B754" s="4"/>
      <c r="C754" s="56"/>
      <c r="D754" s="28" t="n">
        <f aca="false">VLOOKUP($A754,cash,D$4,FALSE())</f>
        <v>1.92</v>
      </c>
      <c r="E754" s="28" t="n">
        <f aca="false">VLOOKUP($A754,cash,E$4,FALSE())</f>
        <v>2.01</v>
      </c>
      <c r="G754" s="73" t="n">
        <f aca="false">LN(D754/D753)</f>
        <v>0.0210534091978323</v>
      </c>
      <c r="H754" s="73" t="n">
        <f aca="false">LN(E754/E753)</f>
        <v>-0.0414188313031169</v>
      </c>
      <c r="I754" s="73"/>
      <c r="J754" s="73"/>
    </row>
    <row r="755" customFormat="false" ht="12.75" hidden="false" customHeight="false" outlineLevel="0" collapsed="false">
      <c r="A755" s="56" t="n">
        <f aca="false">A754+1</f>
        <v>35945</v>
      </c>
      <c r="B755" s="4"/>
      <c r="C755" s="56"/>
      <c r="D755" s="28" t="n">
        <f aca="false">VLOOKUP($A755,cash,D$4,FALSE())</f>
        <v>1.92</v>
      </c>
      <c r="E755" s="28" t="n">
        <f aca="false">VLOOKUP($A755,cash,E$4,FALSE())</f>
        <v>2.01</v>
      </c>
      <c r="G755" s="73" t="n">
        <f aca="false">LN(D755/D754)</f>
        <v>0</v>
      </c>
      <c r="H755" s="73" t="n">
        <f aca="false">LN(E755/E754)</f>
        <v>0</v>
      </c>
      <c r="I755" s="73"/>
      <c r="J755" s="73"/>
    </row>
    <row r="756" customFormat="false" ht="12.75" hidden="false" customHeight="false" outlineLevel="0" collapsed="false">
      <c r="A756" s="56" t="n">
        <f aca="false">A755+1</f>
        <v>35946</v>
      </c>
      <c r="B756" s="4"/>
      <c r="C756" s="56"/>
      <c r="D756" s="28" t="n">
        <f aca="false">VLOOKUP($A756,cash,D$4,FALSE())</f>
        <v>1.92</v>
      </c>
      <c r="E756" s="28" t="n">
        <f aca="false">VLOOKUP($A756,cash,E$4,FALSE())</f>
        <v>2.045</v>
      </c>
      <c r="G756" s="73" t="n">
        <f aca="false">LN(D756/D755)</f>
        <v>0</v>
      </c>
      <c r="H756" s="73" t="n">
        <f aca="false">LN(E756/E755)</f>
        <v>0.0172630674237808</v>
      </c>
      <c r="I756" s="73"/>
      <c r="J756" s="73"/>
    </row>
    <row r="757" customFormat="false" ht="12.75" hidden="false" customHeight="false" outlineLevel="0" collapsed="false">
      <c r="A757" s="56"/>
      <c r="B757" s="4"/>
      <c r="C757" s="56"/>
      <c r="D757" s="28"/>
      <c r="E757" s="28"/>
    </row>
    <row r="758" customFormat="false" ht="12.75" hidden="false" customHeight="false" outlineLevel="0" collapsed="false">
      <c r="A758" s="56"/>
      <c r="B758" s="4"/>
      <c r="C758" s="56"/>
      <c r="D758" s="28"/>
      <c r="E758" s="28"/>
    </row>
    <row r="759" customFormat="false" ht="12.75" hidden="false" customHeight="false" outlineLevel="0" collapsed="false">
      <c r="A759" s="56"/>
      <c r="B759" s="4"/>
      <c r="C759" s="56"/>
      <c r="D759" s="28"/>
      <c r="E759" s="28"/>
    </row>
    <row r="760" customFormat="false" ht="12.75" hidden="false" customHeight="false" outlineLevel="0" collapsed="false">
      <c r="A760" s="56"/>
      <c r="B760" s="4"/>
      <c r="C760" s="56" t="n">
        <v>35947</v>
      </c>
      <c r="G760" s="73" t="n">
        <f aca="false">STDEV(G762:G790)*$B$1</f>
        <v>0.522089564700288</v>
      </c>
      <c r="H760" s="73" t="n">
        <f aca="false">STDEV(H762:H790)*$B$1</f>
        <v>0.563512873173532</v>
      </c>
      <c r="I760" s="73"/>
      <c r="J760" s="73" t="n">
        <f aca="false">IF(ISNUMBER(J761),J761,1.1)</f>
        <v>0.873800228811527</v>
      </c>
      <c r="K760" s="75" t="n">
        <f aca="false">MAX(D761:D790)</f>
        <v>2.24</v>
      </c>
      <c r="L760" s="75" t="n">
        <f aca="false">MAX(E761:E790)</f>
        <v>2.28</v>
      </c>
    </row>
    <row r="761" customFormat="false" ht="12.75" hidden="false" customHeight="false" outlineLevel="0" collapsed="false">
      <c r="A761" s="56" t="n">
        <f aca="false">C760</f>
        <v>35947</v>
      </c>
      <c r="B761" s="4"/>
      <c r="C761" s="56"/>
      <c r="D761" s="28" t="n">
        <f aca="false">VLOOKUP($A761,cash,D$4,FALSE())</f>
        <v>1.965</v>
      </c>
      <c r="E761" s="28" t="n">
        <f aca="false">VLOOKUP($A761,cash,E$4,FALSE())</f>
        <v>2.075</v>
      </c>
      <c r="G761" s="73"/>
      <c r="H761" s="73"/>
      <c r="I761" s="73"/>
      <c r="J761" s="73" t="n">
        <f aca="false">CORREL(D761:D790,E761:E790)</f>
        <v>0.873800228811527</v>
      </c>
      <c r="K761" s="75" t="n">
        <f aca="false">MIN(D761:D790)</f>
        <v>1.645</v>
      </c>
      <c r="L761" s="75" t="n">
        <f aca="false">MIN(E761:E790)</f>
        <v>1.83</v>
      </c>
    </row>
    <row r="762" customFormat="false" ht="12.75" hidden="false" customHeight="false" outlineLevel="0" collapsed="false">
      <c r="A762" s="56" t="n">
        <f aca="false">A761+1</f>
        <v>35948</v>
      </c>
      <c r="B762" s="4"/>
      <c r="C762" s="56"/>
      <c r="D762" s="28" t="n">
        <f aca="false">VLOOKUP($A762,cash,D$4,FALSE())</f>
        <v>1.98</v>
      </c>
      <c r="E762" s="28" t="n">
        <f aca="false">VLOOKUP($A762,cash,E$4,FALSE())</f>
        <v>2.075</v>
      </c>
      <c r="G762" s="73" t="n">
        <f aca="false">LN(D762/D761)</f>
        <v>0.00760459938521921</v>
      </c>
      <c r="H762" s="73" t="n">
        <f aca="false">LN(E762/E761)</f>
        <v>0</v>
      </c>
      <c r="I762" s="73"/>
      <c r="J762" s="73"/>
    </row>
    <row r="763" customFormat="false" ht="12.75" hidden="false" customHeight="false" outlineLevel="0" collapsed="false">
      <c r="A763" s="56" t="n">
        <f aca="false">A762+1</f>
        <v>35949</v>
      </c>
      <c r="B763" s="4"/>
      <c r="C763" s="56"/>
      <c r="D763" s="28" t="n">
        <f aca="false">VLOOKUP($A763,cash,D$4,FALSE())</f>
        <v>1.845</v>
      </c>
      <c r="E763" s="28" t="n">
        <f aca="false">VLOOKUP($A763,cash,E$4,FALSE())</f>
        <v>2.04</v>
      </c>
      <c r="G763" s="73" t="n">
        <f aca="false">LN(D763/D762)</f>
        <v>-0.0706175672139534</v>
      </c>
      <c r="H763" s="73" t="n">
        <f aca="false">LN(E763/E762)</f>
        <v>-0.0170113458265367</v>
      </c>
      <c r="I763" s="73"/>
      <c r="J763" s="73"/>
    </row>
    <row r="764" customFormat="false" ht="12.75" hidden="false" customHeight="false" outlineLevel="0" collapsed="false">
      <c r="A764" s="56" t="n">
        <f aca="false">A763+1</f>
        <v>35950</v>
      </c>
      <c r="B764" s="4"/>
      <c r="C764" s="56"/>
      <c r="D764" s="28" t="n">
        <f aca="false">VLOOKUP($A764,cash,D$4,FALSE())</f>
        <v>1.72</v>
      </c>
      <c r="E764" s="28" t="n">
        <f aca="false">VLOOKUP($A764,cash,E$4,FALSE())</f>
        <v>1.955</v>
      </c>
      <c r="G764" s="73" t="n">
        <f aca="false">LN(D764/D763)</f>
        <v>-0.0701549866671289</v>
      </c>
      <c r="H764" s="73" t="n">
        <f aca="false">LN(E764/E763)</f>
        <v>-0.0425596144187959</v>
      </c>
      <c r="I764" s="73"/>
      <c r="J764" s="73"/>
    </row>
    <row r="765" customFormat="false" ht="12.75" hidden="false" customHeight="false" outlineLevel="0" collapsed="false">
      <c r="A765" s="56" t="n">
        <f aca="false">A764+1</f>
        <v>35951</v>
      </c>
      <c r="B765" s="4"/>
      <c r="C765" s="56"/>
      <c r="D765" s="28" t="n">
        <f aca="false">VLOOKUP($A765,cash,D$4,FALSE())</f>
        <v>1.645</v>
      </c>
      <c r="E765" s="28" t="n">
        <f aca="false">VLOOKUP($A765,cash,E$4,FALSE())</f>
        <v>1.83</v>
      </c>
      <c r="G765" s="73" t="n">
        <f aca="false">LN(D765/D764)</f>
        <v>-0.0445839066080264</v>
      </c>
      <c r="H765" s="73" t="n">
        <f aca="false">LN(E765/E764)</f>
        <v>-0.0660742265839995</v>
      </c>
      <c r="I765" s="73"/>
      <c r="J765" s="73"/>
    </row>
    <row r="766" customFormat="false" ht="12.75" hidden="false" customHeight="false" outlineLevel="0" collapsed="false">
      <c r="A766" s="56" t="n">
        <f aca="false">A765+1</f>
        <v>35952</v>
      </c>
      <c r="B766" s="4"/>
      <c r="C766" s="56"/>
      <c r="D766" s="28" t="n">
        <f aca="false">VLOOKUP($A766,cash,D$4,FALSE())</f>
        <v>1.645</v>
      </c>
      <c r="E766" s="28" t="n">
        <f aca="false">VLOOKUP($A766,cash,E$4,FALSE())</f>
        <v>1.83</v>
      </c>
      <c r="G766" s="73" t="n">
        <f aca="false">LN(D766/D765)</f>
        <v>0</v>
      </c>
      <c r="H766" s="73" t="n">
        <f aca="false">LN(E766/E765)</f>
        <v>0</v>
      </c>
      <c r="I766" s="73"/>
      <c r="J766" s="73"/>
    </row>
    <row r="767" customFormat="false" ht="12.75" hidden="false" customHeight="false" outlineLevel="0" collapsed="false">
      <c r="A767" s="56" t="n">
        <f aca="false">A766+1</f>
        <v>35953</v>
      </c>
      <c r="B767" s="4"/>
      <c r="C767" s="56"/>
      <c r="D767" s="28" t="n">
        <f aca="false">VLOOKUP($A767,cash,D$4,FALSE())</f>
        <v>1.645</v>
      </c>
      <c r="E767" s="28" t="n">
        <f aca="false">VLOOKUP($A767,cash,E$4,FALSE())</f>
        <v>1.83</v>
      </c>
      <c r="G767" s="73" t="n">
        <f aca="false">LN(D767/D766)</f>
        <v>0</v>
      </c>
      <c r="H767" s="73" t="n">
        <f aca="false">LN(E767/E766)</f>
        <v>0</v>
      </c>
      <c r="I767" s="73"/>
      <c r="J767" s="73"/>
    </row>
    <row r="768" customFormat="false" ht="12.75" hidden="false" customHeight="false" outlineLevel="0" collapsed="false">
      <c r="A768" s="56" t="n">
        <f aca="false">A767+1</f>
        <v>35954</v>
      </c>
      <c r="B768" s="4"/>
      <c r="C768" s="56"/>
      <c r="D768" s="28" t="n">
        <f aca="false">VLOOKUP($A768,cash,D$4,FALSE())</f>
        <v>1.655</v>
      </c>
      <c r="E768" s="28" t="n">
        <f aca="false">VLOOKUP($A768,cash,E$4,FALSE())</f>
        <v>1.85</v>
      </c>
      <c r="G768" s="73" t="n">
        <f aca="false">LN(D768/D767)</f>
        <v>0.00606062461169095</v>
      </c>
      <c r="H768" s="73" t="n">
        <f aca="false">LN(E768/E767)</f>
        <v>0.0108696722369039</v>
      </c>
      <c r="I768" s="73"/>
      <c r="J768" s="73"/>
    </row>
    <row r="769" customFormat="false" ht="12.75" hidden="false" customHeight="false" outlineLevel="0" collapsed="false">
      <c r="A769" s="56" t="n">
        <f aca="false">A768+1</f>
        <v>35955</v>
      </c>
      <c r="B769" s="4"/>
      <c r="C769" s="56"/>
      <c r="D769" s="28" t="n">
        <f aca="false">VLOOKUP($A769,cash,D$4,FALSE())</f>
        <v>1.705</v>
      </c>
      <c r="E769" s="28" t="n">
        <f aca="false">VLOOKUP($A769,cash,E$4,FALSE())</f>
        <v>1.88</v>
      </c>
      <c r="G769" s="73" t="n">
        <f aca="false">LN(D769/D768)</f>
        <v>0.0297641019064539</v>
      </c>
      <c r="H769" s="73" t="n">
        <f aca="false">LN(E769/E768)</f>
        <v>0.0160861377516242</v>
      </c>
      <c r="I769" s="73"/>
      <c r="J769" s="73"/>
    </row>
    <row r="770" customFormat="false" ht="12.75" hidden="false" customHeight="false" outlineLevel="0" collapsed="false">
      <c r="A770" s="56" t="n">
        <f aca="false">A769+1</f>
        <v>35956</v>
      </c>
      <c r="B770" s="4"/>
      <c r="C770" s="56"/>
      <c r="D770" s="28" t="n">
        <f aca="false">VLOOKUP($A770,cash,D$4,FALSE())</f>
        <v>1.785</v>
      </c>
      <c r="E770" s="28" t="n">
        <f aca="false">VLOOKUP($A770,cash,E$4,FALSE())</f>
        <v>1.905</v>
      </c>
      <c r="G770" s="73" t="n">
        <f aca="false">LN(D770/D769)</f>
        <v>0.0458533044961222</v>
      </c>
      <c r="H770" s="73" t="n">
        <f aca="false">LN(E770/E769)</f>
        <v>0.0132102317368065</v>
      </c>
      <c r="I770" s="73"/>
      <c r="J770" s="73"/>
    </row>
    <row r="771" customFormat="false" ht="12.75" hidden="false" customHeight="false" outlineLevel="0" collapsed="false">
      <c r="A771" s="56" t="n">
        <f aca="false">A770+1</f>
        <v>35957</v>
      </c>
      <c r="B771" s="4"/>
      <c r="C771" s="56"/>
      <c r="D771" s="28" t="n">
        <f aca="false">VLOOKUP($A771,cash,D$4,FALSE())</f>
        <v>1.85</v>
      </c>
      <c r="E771" s="28" t="n">
        <f aca="false">VLOOKUP($A771,cash,E$4,FALSE())</f>
        <v>1.93</v>
      </c>
      <c r="G771" s="73" t="n">
        <f aca="false">LN(D771/D770)</f>
        <v>0.0357672238586311</v>
      </c>
      <c r="H771" s="73" t="n">
        <f aca="false">LN(E771/E770)</f>
        <v>0.0130379943381298</v>
      </c>
      <c r="I771" s="73"/>
      <c r="J771" s="73"/>
    </row>
    <row r="772" customFormat="false" ht="12.75" hidden="false" customHeight="false" outlineLevel="0" collapsed="false">
      <c r="A772" s="56" t="n">
        <f aca="false">A771+1</f>
        <v>35958</v>
      </c>
      <c r="B772" s="4"/>
      <c r="C772" s="56"/>
      <c r="D772" s="28" t="n">
        <f aca="false">VLOOKUP($A772,cash,D$4,FALSE())</f>
        <v>1.81</v>
      </c>
      <c r="E772" s="28" t="n">
        <f aca="false">VLOOKUP($A772,cash,E$4,FALSE())</f>
        <v>1.835</v>
      </c>
      <c r="G772" s="73" t="n">
        <f aca="false">LN(D772/D771)</f>
        <v>-0.0218587938124991</v>
      </c>
      <c r="H772" s="73" t="n">
        <f aca="false">LN(E772/E771)</f>
        <v>-0.0504755214102605</v>
      </c>
      <c r="I772" s="73"/>
      <c r="J772" s="73"/>
    </row>
    <row r="773" customFormat="false" ht="12.75" hidden="false" customHeight="false" outlineLevel="0" collapsed="false">
      <c r="A773" s="56" t="n">
        <f aca="false">A772+1</f>
        <v>35959</v>
      </c>
      <c r="B773" s="4"/>
      <c r="C773" s="56"/>
      <c r="D773" s="28" t="n">
        <f aca="false">VLOOKUP($A773,cash,D$4,FALSE())</f>
        <v>1.81</v>
      </c>
      <c r="E773" s="28" t="n">
        <f aca="false">VLOOKUP($A773,cash,E$4,FALSE())</f>
        <v>1.835</v>
      </c>
      <c r="G773" s="73" t="n">
        <f aca="false">LN(D773/D772)</f>
        <v>0</v>
      </c>
      <c r="H773" s="73" t="n">
        <f aca="false">LN(E773/E772)</f>
        <v>0</v>
      </c>
      <c r="I773" s="73"/>
      <c r="J773" s="73"/>
    </row>
    <row r="774" customFormat="false" ht="12.75" hidden="false" customHeight="false" outlineLevel="0" collapsed="false">
      <c r="A774" s="56" t="n">
        <f aca="false">A773+1</f>
        <v>35960</v>
      </c>
      <c r="B774" s="4"/>
      <c r="C774" s="56"/>
      <c r="D774" s="28" t="n">
        <f aca="false">VLOOKUP($A774,cash,D$4,FALSE())</f>
        <v>1.81</v>
      </c>
      <c r="E774" s="28" t="n">
        <f aca="false">VLOOKUP($A774,cash,E$4,FALSE())</f>
        <v>1.835</v>
      </c>
      <c r="G774" s="73" t="n">
        <f aca="false">LN(D774/D773)</f>
        <v>0</v>
      </c>
      <c r="H774" s="73" t="n">
        <f aca="false">LN(E774/E773)</f>
        <v>0</v>
      </c>
      <c r="I774" s="73"/>
      <c r="J774" s="73"/>
    </row>
    <row r="775" customFormat="false" ht="12.75" hidden="false" customHeight="false" outlineLevel="0" collapsed="false">
      <c r="A775" s="56" t="n">
        <f aca="false">A774+1</f>
        <v>35961</v>
      </c>
      <c r="B775" s="4"/>
      <c r="C775" s="56"/>
      <c r="D775" s="28" t="n">
        <f aca="false">VLOOKUP($A775,cash,D$4,FALSE())</f>
        <v>1.915</v>
      </c>
      <c r="E775" s="28" t="n">
        <f aca="false">VLOOKUP($A775,cash,E$4,FALSE())</f>
        <v>1.95</v>
      </c>
      <c r="G775" s="73" t="n">
        <f aca="false">LN(D775/D774)</f>
        <v>0.056390777354875</v>
      </c>
      <c r="H775" s="73" t="n">
        <f aca="false">LN(E775/E774)</f>
        <v>0.0607848910691218</v>
      </c>
      <c r="I775" s="73"/>
      <c r="J775" s="73"/>
    </row>
    <row r="776" customFormat="false" ht="12.75" hidden="false" customHeight="false" outlineLevel="0" collapsed="false">
      <c r="A776" s="56" t="n">
        <f aca="false">A775+1</f>
        <v>35962</v>
      </c>
      <c r="B776" s="4"/>
      <c r="C776" s="56"/>
      <c r="D776" s="28" t="n">
        <f aca="false">VLOOKUP($A776,cash,D$4,FALSE())</f>
        <v>1.925</v>
      </c>
      <c r="E776" s="28" t="n">
        <f aca="false">VLOOKUP($A776,cash,E$4,FALSE())</f>
        <v>1.995</v>
      </c>
      <c r="G776" s="73" t="n">
        <f aca="false">LN(D776/D775)</f>
        <v>0.00520834510713826</v>
      </c>
      <c r="H776" s="73" t="n">
        <f aca="false">LN(E776/E775)</f>
        <v>0.0228146777661715</v>
      </c>
      <c r="I776" s="73"/>
      <c r="J776" s="73"/>
    </row>
    <row r="777" customFormat="false" ht="12.75" hidden="false" customHeight="false" outlineLevel="0" collapsed="false">
      <c r="A777" s="56" t="n">
        <f aca="false">A776+1</f>
        <v>35963</v>
      </c>
      <c r="B777" s="4"/>
      <c r="C777" s="56"/>
      <c r="D777" s="28" t="n">
        <f aca="false">VLOOKUP($A777,cash,D$4,FALSE())</f>
        <v>1.87</v>
      </c>
      <c r="E777" s="28" t="n">
        <f aca="false">VLOOKUP($A777,cash,E$4,FALSE())</f>
        <v>2.02</v>
      </c>
      <c r="G777" s="73" t="n">
        <f aca="false">LN(D777/D776)</f>
        <v>-0.0289875368732523</v>
      </c>
      <c r="H777" s="73" t="n">
        <f aca="false">LN(E777/E776)</f>
        <v>0.0124534610712866</v>
      </c>
      <c r="I777" s="73"/>
      <c r="J777" s="73"/>
    </row>
    <row r="778" customFormat="false" ht="12.75" hidden="false" customHeight="false" outlineLevel="0" collapsed="false">
      <c r="A778" s="56" t="n">
        <f aca="false">A777+1</f>
        <v>35964</v>
      </c>
      <c r="B778" s="4"/>
      <c r="C778" s="56"/>
      <c r="D778" s="28" t="n">
        <f aca="false">VLOOKUP($A778,cash,D$4,FALSE())</f>
        <v>1.97</v>
      </c>
      <c r="E778" s="28" t="n">
        <f aca="false">VLOOKUP($A778,cash,E$4,FALSE())</f>
        <v>2.09</v>
      </c>
      <c r="G778" s="73" t="n">
        <f aca="false">LN(D778/D777)</f>
        <v>0.0520951118834019</v>
      </c>
      <c r="H778" s="73" t="n">
        <f aca="false">LN(E778/E777)</f>
        <v>0.0340665545636063</v>
      </c>
      <c r="I778" s="73"/>
      <c r="J778" s="73"/>
    </row>
    <row r="779" customFormat="false" ht="12.75" hidden="false" customHeight="false" outlineLevel="0" collapsed="false">
      <c r="A779" s="56" t="n">
        <f aca="false">A778+1</f>
        <v>35965</v>
      </c>
      <c r="B779" s="4"/>
      <c r="C779" s="56"/>
      <c r="D779" s="28" t="n">
        <f aca="false">VLOOKUP($A779,cash,D$4,FALSE())</f>
        <v>2.015</v>
      </c>
      <c r="E779" s="28" t="n">
        <f aca="false">VLOOKUP($A779,cash,E$4,FALSE())</f>
        <v>2.085</v>
      </c>
      <c r="G779" s="73" t="n">
        <f aca="false">LN(D779/D778)</f>
        <v>0.0225856526487493</v>
      </c>
      <c r="H779" s="73" t="n">
        <f aca="false">LN(E779/E778)</f>
        <v>-0.00239521072595482</v>
      </c>
      <c r="I779" s="73"/>
      <c r="J779" s="73"/>
    </row>
    <row r="780" customFormat="false" ht="12.75" hidden="false" customHeight="false" outlineLevel="0" collapsed="false">
      <c r="A780" s="56" t="n">
        <f aca="false">A779+1</f>
        <v>35966</v>
      </c>
      <c r="B780" s="4"/>
      <c r="C780" s="56"/>
      <c r="D780" s="28" t="n">
        <f aca="false">VLOOKUP($A780,cash,D$4,FALSE())</f>
        <v>2.015</v>
      </c>
      <c r="E780" s="28" t="n">
        <f aca="false">VLOOKUP($A780,cash,E$4,FALSE())</f>
        <v>2.085</v>
      </c>
      <c r="G780" s="73" t="n">
        <f aca="false">LN(D780/D779)</f>
        <v>0</v>
      </c>
      <c r="H780" s="73" t="n">
        <f aca="false">LN(E780/E779)</f>
        <v>0</v>
      </c>
      <c r="I780" s="73"/>
      <c r="J780" s="73"/>
    </row>
    <row r="781" customFormat="false" ht="12.75" hidden="false" customHeight="false" outlineLevel="0" collapsed="false">
      <c r="A781" s="56" t="n">
        <f aca="false">A780+1</f>
        <v>35967</v>
      </c>
      <c r="B781" s="4"/>
      <c r="C781" s="56"/>
      <c r="D781" s="28" t="n">
        <f aca="false">VLOOKUP($A781,cash,D$4,FALSE())</f>
        <v>2.015</v>
      </c>
      <c r="E781" s="28" t="n">
        <f aca="false">VLOOKUP($A781,cash,E$4,FALSE())</f>
        <v>2.085</v>
      </c>
      <c r="G781" s="73" t="n">
        <f aca="false">LN(D781/D780)</f>
        <v>0</v>
      </c>
      <c r="H781" s="73" t="n">
        <f aca="false">LN(E781/E780)</f>
        <v>0</v>
      </c>
      <c r="I781" s="73"/>
      <c r="J781" s="73"/>
    </row>
    <row r="782" customFormat="false" ht="12.75" hidden="false" customHeight="false" outlineLevel="0" collapsed="false">
      <c r="A782" s="56" t="n">
        <f aca="false">A781+1</f>
        <v>35968</v>
      </c>
      <c r="B782" s="4"/>
      <c r="C782" s="56"/>
      <c r="D782" s="28" t="n">
        <f aca="false">VLOOKUP($A782,cash,D$4,FALSE())</f>
        <v>2.17</v>
      </c>
      <c r="E782" s="28" t="n">
        <f aca="false">VLOOKUP($A782,cash,E$4,FALSE())</f>
        <v>2.28</v>
      </c>
      <c r="G782" s="73" t="n">
        <f aca="false">LN(D782/D781)</f>
        <v>0.0741079721537218</v>
      </c>
      <c r="H782" s="73" t="n">
        <f aca="false">LN(E782/E781)</f>
        <v>0.0894065877155845</v>
      </c>
      <c r="I782" s="73"/>
      <c r="J782" s="73"/>
    </row>
    <row r="783" customFormat="false" ht="12.75" hidden="false" customHeight="false" outlineLevel="0" collapsed="false">
      <c r="A783" s="56" t="n">
        <f aca="false">A782+1</f>
        <v>35969</v>
      </c>
      <c r="B783" s="4"/>
      <c r="C783" s="56"/>
      <c r="D783" s="28" t="n">
        <f aca="false">VLOOKUP($A783,cash,D$4,FALSE())</f>
        <v>2.185</v>
      </c>
      <c r="E783" s="28" t="n">
        <f aca="false">VLOOKUP($A783,cash,E$4,FALSE())</f>
        <v>2.265</v>
      </c>
      <c r="G783" s="73" t="n">
        <f aca="false">LN(D783/D782)</f>
        <v>0.00688866099518532</v>
      </c>
      <c r="H783" s="73" t="n">
        <f aca="false">LN(E783/E782)</f>
        <v>-0.00660068403135191</v>
      </c>
      <c r="I783" s="73"/>
      <c r="J783" s="73"/>
    </row>
    <row r="784" customFormat="false" ht="12.75" hidden="false" customHeight="false" outlineLevel="0" collapsed="false">
      <c r="A784" s="56" t="n">
        <f aca="false">A783+1</f>
        <v>35970</v>
      </c>
      <c r="B784" s="4"/>
      <c r="C784" s="56"/>
      <c r="D784" s="28" t="n">
        <f aca="false">VLOOKUP($A784,cash,D$4,FALSE())</f>
        <v>2.24</v>
      </c>
      <c r="E784" s="28" t="n">
        <f aca="false">VLOOKUP($A784,cash,E$4,FALSE())</f>
        <v>2.255</v>
      </c>
      <c r="G784" s="73" t="n">
        <f aca="false">LN(D784/D783)</f>
        <v>0.024860037319395</v>
      </c>
      <c r="H784" s="73" t="n">
        <f aca="false">LN(E784/E783)</f>
        <v>-0.00442478598035581</v>
      </c>
      <c r="I784" s="73"/>
      <c r="J784" s="73"/>
    </row>
    <row r="785" customFormat="false" ht="12.75" hidden="false" customHeight="false" outlineLevel="0" collapsed="false">
      <c r="A785" s="56" t="n">
        <f aca="false">A784+1</f>
        <v>35971</v>
      </c>
      <c r="B785" s="4"/>
      <c r="C785" s="56"/>
      <c r="D785" s="28" t="n">
        <f aca="false">VLOOKUP($A785,cash,D$4,FALSE())</f>
        <v>2.225</v>
      </c>
      <c r="E785" s="28" t="n">
        <f aca="false">VLOOKUP($A785,cash,E$4,FALSE())</f>
        <v>2.19</v>
      </c>
      <c r="G785" s="73" t="n">
        <f aca="false">LN(D785/D784)</f>
        <v>-0.00671895024874498</v>
      </c>
      <c r="H785" s="73" t="n">
        <f aca="false">LN(E785/E784)</f>
        <v>-0.0292484291262322</v>
      </c>
      <c r="I785" s="73"/>
      <c r="J785" s="73"/>
    </row>
    <row r="786" customFormat="false" ht="12.75" hidden="false" customHeight="false" outlineLevel="0" collapsed="false">
      <c r="A786" s="56" t="n">
        <f aca="false">A785+1</f>
        <v>35972</v>
      </c>
      <c r="B786" s="4"/>
      <c r="C786" s="56"/>
      <c r="D786" s="28" t="n">
        <f aca="false">VLOOKUP($A786,cash,D$4,FALSE())</f>
        <v>2.18</v>
      </c>
      <c r="E786" s="28" t="n">
        <f aca="false">VLOOKUP($A786,cash,E$4,FALSE())</f>
        <v>2.03</v>
      </c>
      <c r="G786" s="73" t="n">
        <f aca="false">LN(D786/D785)</f>
        <v>-0.0204320388172059</v>
      </c>
      <c r="H786" s="73" t="n">
        <f aca="false">LN(E786/E785)</f>
        <v>-0.0758657507747136</v>
      </c>
      <c r="I786" s="73"/>
      <c r="J786" s="73"/>
    </row>
    <row r="787" customFormat="false" ht="12.75" hidden="false" customHeight="false" outlineLevel="0" collapsed="false">
      <c r="A787" s="56" t="n">
        <f aca="false">A786+1</f>
        <v>35973</v>
      </c>
      <c r="B787" s="4"/>
      <c r="C787" s="56"/>
      <c r="D787" s="28" t="n">
        <f aca="false">VLOOKUP($A787,cash,D$4,FALSE())</f>
        <v>2.18</v>
      </c>
      <c r="E787" s="28" t="n">
        <f aca="false">VLOOKUP($A787,cash,E$4,FALSE())</f>
        <v>2.03</v>
      </c>
      <c r="G787" s="73" t="n">
        <f aca="false">LN(D787/D786)</f>
        <v>0</v>
      </c>
      <c r="H787" s="73" t="n">
        <f aca="false">LN(E787/E786)</f>
        <v>0</v>
      </c>
      <c r="I787" s="73"/>
      <c r="J787" s="73"/>
    </row>
    <row r="788" customFormat="false" ht="12.75" hidden="false" customHeight="false" outlineLevel="0" collapsed="false">
      <c r="A788" s="56" t="n">
        <f aca="false">A787+1</f>
        <v>35974</v>
      </c>
      <c r="B788" s="4"/>
      <c r="C788" s="56"/>
      <c r="D788" s="28" t="n">
        <f aca="false">VLOOKUP($A788,cash,D$4,FALSE())</f>
        <v>2.18</v>
      </c>
      <c r="E788" s="28" t="n">
        <f aca="false">VLOOKUP($A788,cash,E$4,FALSE())</f>
        <v>2.03</v>
      </c>
      <c r="G788" s="73" t="n">
        <f aca="false">LN(D788/D787)</f>
        <v>0</v>
      </c>
      <c r="H788" s="73" t="n">
        <f aca="false">LN(E788/E787)</f>
        <v>0</v>
      </c>
      <c r="I788" s="73"/>
      <c r="J788" s="73"/>
    </row>
    <row r="789" customFormat="false" ht="12.75" hidden="false" customHeight="false" outlineLevel="0" collapsed="false">
      <c r="A789" s="56" t="n">
        <f aca="false">A788+1</f>
        <v>35975</v>
      </c>
      <c r="B789" s="4"/>
      <c r="C789" s="56"/>
      <c r="D789" s="28" t="n">
        <f aca="false">VLOOKUP($A789,cash,D$4,FALSE())</f>
        <v>2.185</v>
      </c>
      <c r="E789" s="28" t="n">
        <f aca="false">VLOOKUP($A789,cash,E$4,FALSE())</f>
        <v>2.185</v>
      </c>
      <c r="G789" s="73" t="n">
        <f aca="false">LN(D789/D788)</f>
        <v>0.00229095174655576</v>
      </c>
      <c r="H789" s="73" t="n">
        <f aca="false">LN(E789/E788)</f>
        <v>0.0735800354938576</v>
      </c>
      <c r="I789" s="73"/>
      <c r="J789" s="73"/>
    </row>
    <row r="790" customFormat="false" ht="12.75" hidden="false" customHeight="false" outlineLevel="0" collapsed="false">
      <c r="A790" s="56" t="n">
        <f aca="false">A789+1</f>
        <v>35976</v>
      </c>
      <c r="B790" s="4"/>
      <c r="C790" s="56"/>
      <c r="D790" s="28" t="n">
        <f aca="false">VLOOKUP($A790,cash,D$4,FALSE())</f>
        <v>2.21</v>
      </c>
      <c r="E790" s="28" t="n">
        <f aca="false">VLOOKUP($A790,cash,E$4,FALSE())</f>
        <v>2.2</v>
      </c>
      <c r="G790" s="73" t="n">
        <f aca="false">LN(D790/D789)</f>
        <v>0.0113766869821078</v>
      </c>
      <c r="H790" s="73" t="n">
        <f aca="false">LN(E790/E789)</f>
        <v>0.00684153181671678</v>
      </c>
      <c r="I790" s="73"/>
      <c r="J790" s="73"/>
    </row>
    <row r="791" customFormat="false" ht="12.75" hidden="false" customHeight="false" outlineLevel="0" collapsed="false">
      <c r="A791" s="56"/>
      <c r="B791" s="4"/>
      <c r="C791" s="56"/>
      <c r="D791" s="28"/>
      <c r="E791" s="28"/>
      <c r="G791" s="73"/>
      <c r="H791" s="73"/>
    </row>
    <row r="792" customFormat="false" ht="12.75" hidden="false" customHeight="false" outlineLevel="0" collapsed="false">
      <c r="A792" s="56"/>
      <c r="B792" s="4"/>
      <c r="C792" s="56"/>
      <c r="D792" s="28"/>
      <c r="E792" s="28"/>
    </row>
    <row r="793" customFormat="false" ht="12.75" hidden="false" customHeight="false" outlineLevel="0" collapsed="false">
      <c r="A793" s="56"/>
      <c r="B793" s="4"/>
      <c r="C793" s="56"/>
      <c r="D793" s="28"/>
      <c r="E793" s="28"/>
    </row>
    <row r="794" customFormat="false" ht="12.75" hidden="false" customHeight="false" outlineLevel="0" collapsed="false">
      <c r="A794" s="56"/>
      <c r="B794" s="4"/>
      <c r="C794" s="56" t="n">
        <v>35977</v>
      </c>
      <c r="G794" s="73" t="n">
        <f aca="false">STDEV(G796:G825)*$B$1</f>
        <v>0.451166188265926</v>
      </c>
      <c r="H794" s="73" t="n">
        <f aca="false">STDEV(H796:H825)*$B$1</f>
        <v>0.730115344336798</v>
      </c>
      <c r="I794" s="73"/>
      <c r="J794" s="73" t="n">
        <f aca="false">IF(ISNUMBER(J795),J795,1.1)</f>
        <v>0.230983906740336</v>
      </c>
      <c r="K794" s="75" t="n">
        <f aca="false">MAX(D795:D825)</f>
        <v>2.335</v>
      </c>
      <c r="L794" s="75" t="n">
        <f aca="false">MAX(E795:E825)</f>
        <v>2.56</v>
      </c>
    </row>
    <row r="795" customFormat="false" ht="12.75" hidden="false" customHeight="false" outlineLevel="0" collapsed="false">
      <c r="A795" s="56" t="n">
        <f aca="false">C794</f>
        <v>35977</v>
      </c>
      <c r="B795" s="4"/>
      <c r="C795" s="56"/>
      <c r="D795" s="28" t="n">
        <f aca="false">VLOOKUP($A795,cash,D$4,FALSE())</f>
        <v>2.335</v>
      </c>
      <c r="E795" s="28" t="n">
        <f aca="false">VLOOKUP($A795,cash,E$4,FALSE())</f>
        <v>2.335</v>
      </c>
      <c r="G795" s="73"/>
      <c r="H795" s="73"/>
      <c r="I795" s="73"/>
      <c r="J795" s="73" t="n">
        <f aca="false">CORREL(D795:D825,E795:E825)</f>
        <v>0.230983906740336</v>
      </c>
      <c r="K795" s="75" t="n">
        <f aca="false">MIN(D795:D825)</f>
        <v>1.835</v>
      </c>
      <c r="L795" s="75" t="n">
        <f aca="false">MIN(E795:E825)</f>
        <v>2.11</v>
      </c>
    </row>
    <row r="796" customFormat="false" ht="12.75" hidden="false" customHeight="false" outlineLevel="0" collapsed="false">
      <c r="A796" s="56" t="n">
        <f aca="false">A795+1</f>
        <v>35978</v>
      </c>
      <c r="B796" s="4"/>
      <c r="C796" s="56"/>
      <c r="D796" s="28" t="n">
        <f aca="false">VLOOKUP($A796,cash,D$4,FALSE())</f>
        <v>2.185</v>
      </c>
      <c r="E796" s="28" t="n">
        <f aca="false">VLOOKUP($A796,cash,E$4,FALSE())</f>
        <v>2.11</v>
      </c>
      <c r="G796" s="73" t="n">
        <f aca="false">LN(D796/D795)</f>
        <v>-0.0663960625733071</v>
      </c>
      <c r="H796" s="73" t="n">
        <f aca="false">LN(E796/E795)</f>
        <v>-0.101323943632886</v>
      </c>
      <c r="I796" s="73"/>
      <c r="J796" s="73"/>
    </row>
    <row r="797" customFormat="false" ht="12.75" hidden="false" customHeight="false" outlineLevel="0" collapsed="false">
      <c r="A797" s="56" t="n">
        <f aca="false">A796+1</f>
        <v>35979</v>
      </c>
      <c r="B797" s="4"/>
      <c r="C797" s="56"/>
      <c r="D797" s="28" t="n">
        <f aca="false">VLOOKUP($A797,cash,D$4,FALSE())</f>
        <v>2.185</v>
      </c>
      <c r="E797" s="28" t="n">
        <f aca="false">VLOOKUP($A797,cash,E$4,FALSE())</f>
        <v>2.11</v>
      </c>
      <c r="G797" s="73" t="n">
        <f aca="false">LN(D797/D796)</f>
        <v>0</v>
      </c>
      <c r="H797" s="73" t="n">
        <f aca="false">LN(E797/E796)</f>
        <v>0</v>
      </c>
      <c r="I797" s="73"/>
      <c r="J797" s="73"/>
    </row>
    <row r="798" customFormat="false" ht="12.75" hidden="false" customHeight="false" outlineLevel="0" collapsed="false">
      <c r="A798" s="56" t="n">
        <f aca="false">A797+1</f>
        <v>35980</v>
      </c>
      <c r="B798" s="4"/>
      <c r="C798" s="56"/>
      <c r="D798" s="28" t="n">
        <f aca="false">VLOOKUP($A798,cash,D$4,FALSE())</f>
        <v>2.185</v>
      </c>
      <c r="E798" s="28" t="n">
        <f aca="false">VLOOKUP($A798,cash,E$4,FALSE())</f>
        <v>2.11</v>
      </c>
      <c r="G798" s="73" t="n">
        <f aca="false">LN(D798/D797)</f>
        <v>0</v>
      </c>
      <c r="H798" s="73" t="n">
        <f aca="false">LN(E798/E797)</f>
        <v>0</v>
      </c>
      <c r="I798" s="73"/>
      <c r="J798" s="73"/>
    </row>
    <row r="799" customFormat="false" ht="12.75" hidden="false" customHeight="false" outlineLevel="0" collapsed="false">
      <c r="A799" s="56" t="n">
        <f aca="false">A798+1</f>
        <v>35981</v>
      </c>
      <c r="B799" s="4"/>
      <c r="C799" s="56"/>
      <c r="D799" s="28" t="n">
        <f aca="false">VLOOKUP($A799,cash,D$4,FALSE())</f>
        <v>2.185</v>
      </c>
      <c r="E799" s="28" t="n">
        <f aca="false">VLOOKUP($A799,cash,E$4,FALSE())</f>
        <v>2.11</v>
      </c>
      <c r="G799" s="73" t="n">
        <f aca="false">LN(D799/D798)</f>
        <v>0</v>
      </c>
      <c r="H799" s="73" t="n">
        <f aca="false">LN(E799/E798)</f>
        <v>0</v>
      </c>
      <c r="I799" s="73"/>
      <c r="J799" s="73"/>
    </row>
    <row r="800" customFormat="false" ht="12.75" hidden="false" customHeight="false" outlineLevel="0" collapsed="false">
      <c r="A800" s="56" t="n">
        <f aca="false">A799+1</f>
        <v>35982</v>
      </c>
      <c r="B800" s="4"/>
      <c r="C800" s="56"/>
      <c r="D800" s="28" t="n">
        <f aca="false">VLOOKUP($A800,cash,D$4,FALSE())</f>
        <v>2.22</v>
      </c>
      <c r="E800" s="28" t="n">
        <f aca="false">VLOOKUP($A800,cash,E$4,FALSE())</f>
        <v>2.285</v>
      </c>
      <c r="G800" s="73" t="n">
        <f aca="false">LN(D800/D799)</f>
        <v>0.0158913673366347</v>
      </c>
      <c r="H800" s="73" t="n">
        <f aca="false">LN(E800/E799)</f>
        <v>0.079678076858193</v>
      </c>
      <c r="I800" s="73"/>
      <c r="J800" s="73"/>
    </row>
    <row r="801" customFormat="false" ht="12.75" hidden="false" customHeight="false" outlineLevel="0" collapsed="false">
      <c r="A801" s="56" t="n">
        <f aca="false">A800+1</f>
        <v>35983</v>
      </c>
      <c r="B801" s="4"/>
      <c r="C801" s="56"/>
      <c r="D801" s="28" t="n">
        <f aca="false">VLOOKUP($A801,cash,D$4,FALSE())</f>
        <v>2.165</v>
      </c>
      <c r="E801" s="28" t="n">
        <f aca="false">VLOOKUP($A801,cash,E$4,FALSE())</f>
        <v>2.25</v>
      </c>
      <c r="G801" s="73" t="n">
        <f aca="false">LN(D801/D800)</f>
        <v>-0.025086834429735</v>
      </c>
      <c r="H801" s="73" t="n">
        <f aca="false">LN(E801/E800)</f>
        <v>-0.0154358081298394</v>
      </c>
      <c r="I801" s="73"/>
      <c r="J801" s="73"/>
    </row>
    <row r="802" customFormat="false" ht="12.75" hidden="false" customHeight="false" outlineLevel="0" collapsed="false">
      <c r="A802" s="56" t="n">
        <f aca="false">A801+1</f>
        <v>35984</v>
      </c>
      <c r="B802" s="4"/>
      <c r="C802" s="56"/>
      <c r="D802" s="28" t="n">
        <f aca="false">VLOOKUP($A802,cash,D$4,FALSE())</f>
        <v>2.23</v>
      </c>
      <c r="E802" s="28" t="n">
        <f aca="false">VLOOKUP($A802,cash,E$4,FALSE())</f>
        <v>2.42</v>
      </c>
      <c r="G802" s="73" t="n">
        <f aca="false">LN(D802/D801)</f>
        <v>0.0295812240175741</v>
      </c>
      <c r="H802" s="73" t="n">
        <f aca="false">LN(E802/E801)</f>
        <v>0.0728373239522663</v>
      </c>
      <c r="I802" s="73"/>
      <c r="J802" s="73"/>
    </row>
    <row r="803" customFormat="false" ht="12.75" hidden="false" customHeight="false" outlineLevel="0" collapsed="false">
      <c r="A803" s="56" t="n">
        <f aca="false">A802+1</f>
        <v>35985</v>
      </c>
      <c r="B803" s="4"/>
      <c r="C803" s="56"/>
      <c r="D803" s="28" t="n">
        <f aca="false">VLOOKUP($A803,cash,D$4,FALSE())</f>
        <v>2.235</v>
      </c>
      <c r="E803" s="28" t="n">
        <f aca="false">VLOOKUP($A803,cash,E$4,FALSE())</f>
        <v>2.425</v>
      </c>
      <c r="G803" s="73" t="n">
        <f aca="false">LN(D803/D802)</f>
        <v>0.00223964259350466</v>
      </c>
      <c r="H803" s="73" t="n">
        <f aca="false">LN(E803/E802)</f>
        <v>0.00206398422085143</v>
      </c>
      <c r="I803" s="73"/>
      <c r="J803" s="73"/>
    </row>
    <row r="804" customFormat="false" ht="12.75" hidden="false" customHeight="false" outlineLevel="0" collapsed="false">
      <c r="A804" s="56" t="n">
        <f aca="false">A803+1</f>
        <v>35986</v>
      </c>
      <c r="B804" s="4"/>
      <c r="C804" s="56"/>
      <c r="D804" s="28" t="n">
        <f aca="false">VLOOKUP($A804,cash,D$4,FALSE())</f>
        <v>2.15</v>
      </c>
      <c r="E804" s="28" t="n">
        <f aca="false">VLOOKUP($A804,cash,E$4,FALSE())</f>
        <v>2.24</v>
      </c>
      <c r="G804" s="73" t="n">
        <f aca="false">LN(D804/D803)</f>
        <v>-0.0387733859259607</v>
      </c>
      <c r="H804" s="73" t="n">
        <f aca="false">LN(E804/E803)</f>
        <v>-0.0793556585224979</v>
      </c>
      <c r="I804" s="73"/>
      <c r="J804" s="73"/>
    </row>
    <row r="805" customFormat="false" ht="12.75" hidden="false" customHeight="false" outlineLevel="0" collapsed="false">
      <c r="A805" s="56" t="n">
        <f aca="false">A804+1</f>
        <v>35987</v>
      </c>
      <c r="B805" s="4"/>
      <c r="C805" s="56"/>
      <c r="D805" s="28" t="n">
        <f aca="false">VLOOKUP($A805,cash,D$4,FALSE())</f>
        <v>2.15</v>
      </c>
      <c r="E805" s="28" t="n">
        <f aca="false">VLOOKUP($A805,cash,E$4,FALSE())</f>
        <v>2.24</v>
      </c>
      <c r="G805" s="73" t="n">
        <f aca="false">LN(D805/D804)</f>
        <v>0</v>
      </c>
      <c r="H805" s="73" t="n">
        <f aca="false">LN(E805/E804)</f>
        <v>0</v>
      </c>
      <c r="I805" s="73"/>
      <c r="J805" s="73"/>
    </row>
    <row r="806" customFormat="false" ht="12.75" hidden="false" customHeight="false" outlineLevel="0" collapsed="false">
      <c r="A806" s="56" t="n">
        <f aca="false">A805+1</f>
        <v>35988</v>
      </c>
      <c r="B806" s="4"/>
      <c r="C806" s="56"/>
      <c r="D806" s="28" t="n">
        <f aca="false">VLOOKUP($A806,cash,D$4,FALSE())</f>
        <v>2.15</v>
      </c>
      <c r="E806" s="28" t="n">
        <f aca="false">VLOOKUP($A806,cash,E$4,FALSE())</f>
        <v>2.24</v>
      </c>
      <c r="G806" s="73" t="n">
        <f aca="false">LN(D806/D805)</f>
        <v>0</v>
      </c>
      <c r="H806" s="73" t="n">
        <f aca="false">LN(E806/E805)</f>
        <v>0</v>
      </c>
      <c r="I806" s="73"/>
      <c r="J806" s="73"/>
    </row>
    <row r="807" customFormat="false" ht="12.75" hidden="false" customHeight="false" outlineLevel="0" collapsed="false">
      <c r="A807" s="56" t="n">
        <f aca="false">A806+1</f>
        <v>35989</v>
      </c>
      <c r="B807" s="4"/>
      <c r="C807" s="56"/>
      <c r="D807" s="28" t="n">
        <f aca="false">VLOOKUP($A807,cash,D$4,FALSE())</f>
        <v>2.205</v>
      </c>
      <c r="E807" s="28" t="n">
        <f aca="false">VLOOKUP($A807,cash,E$4,FALSE())</f>
        <v>2.515</v>
      </c>
      <c r="G807" s="73" t="n">
        <f aca="false">LN(D807/D806)</f>
        <v>0.025259666759238</v>
      </c>
      <c r="H807" s="73" t="n">
        <f aca="false">LN(E807/E806)</f>
        <v>0.115796937684754</v>
      </c>
      <c r="I807" s="73"/>
      <c r="J807" s="73"/>
    </row>
    <row r="808" customFormat="false" ht="12.75" hidden="false" customHeight="false" outlineLevel="0" collapsed="false">
      <c r="A808" s="56" t="n">
        <f aca="false">A807+1</f>
        <v>35990</v>
      </c>
      <c r="B808" s="4"/>
      <c r="C808" s="56"/>
      <c r="D808" s="28" t="n">
        <f aca="false">VLOOKUP($A808,cash,D$4,FALSE())</f>
        <v>2.225</v>
      </c>
      <c r="E808" s="28" t="n">
        <f aca="false">VLOOKUP($A808,cash,E$4,FALSE())</f>
        <v>2.505</v>
      </c>
      <c r="G808" s="73" t="n">
        <f aca="false">LN(D808/D807)</f>
        <v>0.00902940671939416</v>
      </c>
      <c r="H808" s="73" t="n">
        <f aca="false">LN(E808/E807)</f>
        <v>-0.00398406901487446</v>
      </c>
      <c r="I808" s="73"/>
      <c r="J808" s="73"/>
    </row>
    <row r="809" customFormat="false" ht="12.75" hidden="false" customHeight="false" outlineLevel="0" collapsed="false">
      <c r="A809" s="56" t="n">
        <f aca="false">A808+1</f>
        <v>35991</v>
      </c>
      <c r="B809" s="4"/>
      <c r="C809" s="56"/>
      <c r="D809" s="28" t="n">
        <f aca="false">VLOOKUP($A809,cash,D$4,FALSE())</f>
        <v>2.21</v>
      </c>
      <c r="E809" s="28" t="n">
        <f aca="false">VLOOKUP($A809,cash,E$4,FALSE())</f>
        <v>2.515</v>
      </c>
      <c r="G809" s="73" t="n">
        <f aca="false">LN(D809/D808)</f>
        <v>-0.00676440008854215</v>
      </c>
      <c r="H809" s="73" t="n">
        <f aca="false">LN(E809/E808)</f>
        <v>0.00398406901487451</v>
      </c>
      <c r="I809" s="73"/>
      <c r="J809" s="73"/>
    </row>
    <row r="810" customFormat="false" ht="12.75" hidden="false" customHeight="false" outlineLevel="0" collapsed="false">
      <c r="A810" s="56" t="n">
        <f aca="false">A809+1</f>
        <v>35992</v>
      </c>
      <c r="B810" s="4"/>
      <c r="C810" s="56"/>
      <c r="D810" s="28" t="n">
        <f aca="false">VLOOKUP($A810,cash,D$4,FALSE())</f>
        <v>2.125</v>
      </c>
      <c r="E810" s="28" t="n">
        <f aca="false">VLOOKUP($A810,cash,E$4,FALSE())</f>
        <v>2.515</v>
      </c>
      <c r="G810" s="73" t="n">
        <f aca="false">LN(D810/D809)</f>
        <v>-0.0392207131532813</v>
      </c>
      <c r="H810" s="73" t="n">
        <f aca="false">LN(E810/E809)</f>
        <v>0</v>
      </c>
      <c r="I810" s="73"/>
      <c r="J810" s="73"/>
    </row>
    <row r="811" customFormat="false" ht="12.75" hidden="false" customHeight="false" outlineLevel="0" collapsed="false">
      <c r="A811" s="56" t="n">
        <f aca="false">A810+1</f>
        <v>35993</v>
      </c>
      <c r="B811" s="4"/>
      <c r="C811" s="56"/>
      <c r="D811" s="28" t="n">
        <f aca="false">VLOOKUP($A811,cash,D$4,FALSE())</f>
        <v>2.125</v>
      </c>
      <c r="E811" s="28" t="n">
        <f aca="false">VLOOKUP($A811,cash,E$4,FALSE())</f>
        <v>2.48</v>
      </c>
      <c r="G811" s="73" t="n">
        <f aca="false">LN(D811/D810)</f>
        <v>0</v>
      </c>
      <c r="H811" s="73" t="n">
        <f aca="false">LN(E811/E810)</f>
        <v>-0.0140142433748118</v>
      </c>
      <c r="I811" s="73"/>
      <c r="J811" s="73"/>
    </row>
    <row r="812" customFormat="false" ht="12.75" hidden="false" customHeight="false" outlineLevel="0" collapsed="false">
      <c r="A812" s="56" t="n">
        <f aca="false">A811+1</f>
        <v>35994</v>
      </c>
      <c r="B812" s="4"/>
      <c r="C812" s="56"/>
      <c r="D812" s="28" t="n">
        <f aca="false">VLOOKUP($A812,cash,D$4,FALSE())</f>
        <v>2.125</v>
      </c>
      <c r="E812" s="28" t="n">
        <f aca="false">VLOOKUP($A812,cash,E$4,FALSE())</f>
        <v>2.48</v>
      </c>
      <c r="G812" s="73" t="n">
        <f aca="false">LN(D812/D811)</f>
        <v>0</v>
      </c>
      <c r="H812" s="73" t="n">
        <f aca="false">LN(E812/E811)</f>
        <v>0</v>
      </c>
      <c r="I812" s="73"/>
      <c r="J812" s="73"/>
    </row>
    <row r="813" customFormat="false" ht="12.75" hidden="false" customHeight="false" outlineLevel="0" collapsed="false">
      <c r="A813" s="56" t="n">
        <f aca="false">A812+1</f>
        <v>35995</v>
      </c>
      <c r="B813" s="4"/>
      <c r="C813" s="56"/>
      <c r="D813" s="28" t="n">
        <f aca="false">VLOOKUP($A813,cash,D$4,FALSE())</f>
        <v>2.125</v>
      </c>
      <c r="E813" s="28" t="n">
        <f aca="false">VLOOKUP($A813,cash,E$4,FALSE())</f>
        <v>2.48</v>
      </c>
      <c r="G813" s="73" t="n">
        <f aca="false">LN(D813/D812)</f>
        <v>0</v>
      </c>
      <c r="H813" s="73" t="n">
        <f aca="false">LN(E813/E812)</f>
        <v>0</v>
      </c>
      <c r="I813" s="73"/>
      <c r="J813" s="73"/>
    </row>
    <row r="814" customFormat="false" ht="12.75" hidden="false" customHeight="false" outlineLevel="0" collapsed="false">
      <c r="A814" s="56" t="n">
        <f aca="false">A813+1</f>
        <v>35996</v>
      </c>
      <c r="B814" s="4"/>
      <c r="C814" s="56"/>
      <c r="D814" s="28" t="n">
        <f aca="false">VLOOKUP($A814,cash,D$4,FALSE())</f>
        <v>2.16</v>
      </c>
      <c r="E814" s="28" t="n">
        <f aca="false">VLOOKUP($A814,cash,E$4,FALSE())</f>
        <v>2.56</v>
      </c>
      <c r="G814" s="73" t="n">
        <f aca="false">LN(D814/D813)</f>
        <v>0.0163364193196936</v>
      </c>
      <c r="H814" s="73" t="n">
        <f aca="false">LN(E814/E813)</f>
        <v>0.0317486983145803</v>
      </c>
      <c r="I814" s="73"/>
      <c r="J814" s="73"/>
    </row>
    <row r="815" customFormat="false" ht="12.75" hidden="false" customHeight="false" outlineLevel="0" collapsed="false">
      <c r="A815" s="56" t="n">
        <f aca="false">A814+1</f>
        <v>35997</v>
      </c>
      <c r="B815" s="4"/>
      <c r="C815" s="56"/>
      <c r="D815" s="28" t="n">
        <f aca="false">VLOOKUP($A815,cash,D$4,FALSE())</f>
        <v>2.025</v>
      </c>
      <c r="E815" s="28" t="n">
        <f aca="false">VLOOKUP($A815,cash,E$4,FALSE())</f>
        <v>2.48</v>
      </c>
      <c r="G815" s="73" t="n">
        <f aca="false">LN(D815/D814)</f>
        <v>-0.0645385211375713</v>
      </c>
      <c r="H815" s="73" t="n">
        <f aca="false">LN(E815/E814)</f>
        <v>-0.0317486983145803</v>
      </c>
      <c r="I815" s="73"/>
      <c r="J815" s="73"/>
    </row>
    <row r="816" customFormat="false" ht="12.75" hidden="false" customHeight="false" outlineLevel="0" collapsed="false">
      <c r="A816" s="56" t="n">
        <f aca="false">A815+1</f>
        <v>35998</v>
      </c>
      <c r="B816" s="4"/>
      <c r="C816" s="56"/>
      <c r="D816" s="28" t="n">
        <f aca="false">VLOOKUP($A816,cash,D$4,FALSE())</f>
        <v>1.94</v>
      </c>
      <c r="E816" s="28" t="n">
        <f aca="false">VLOOKUP($A816,cash,E$4,FALSE())</f>
        <v>2.33</v>
      </c>
      <c r="G816" s="73" t="n">
        <f aca="false">LN(D816/D815)</f>
        <v>-0.0428817274832657</v>
      </c>
      <c r="H816" s="73" t="n">
        <f aca="false">LN(E816/E815)</f>
        <v>-0.0623902925992816</v>
      </c>
      <c r="I816" s="73"/>
      <c r="J816" s="73"/>
    </row>
    <row r="817" customFormat="false" ht="12.75" hidden="false" customHeight="false" outlineLevel="0" collapsed="false">
      <c r="A817" s="56" t="n">
        <f aca="false">A816+1</f>
        <v>35999</v>
      </c>
      <c r="B817" s="28"/>
      <c r="C817" s="56"/>
      <c r="D817" s="28" t="n">
        <f aca="false">VLOOKUP($A817,cash,D$4,FALSE())</f>
        <v>1.895</v>
      </c>
      <c r="E817" s="28" t="n">
        <f aca="false">VLOOKUP($A817,cash,E$4,FALSE())</f>
        <v>2.25</v>
      </c>
      <c r="G817" s="73" t="n">
        <f aca="false">LN(D817/D816)</f>
        <v>-0.023469134540847</v>
      </c>
      <c r="H817" s="73" t="n">
        <f aca="false">LN(E817/E816)</f>
        <v>-0.0349380513612805</v>
      </c>
      <c r="I817" s="73"/>
      <c r="J817" s="73"/>
    </row>
    <row r="818" customFormat="false" ht="12.75" hidden="false" customHeight="false" outlineLevel="0" collapsed="false">
      <c r="A818" s="56" t="n">
        <f aca="false">A817+1</f>
        <v>36000</v>
      </c>
      <c r="B818" s="28"/>
      <c r="C818" s="56"/>
      <c r="D818" s="28" t="n">
        <f aca="false">VLOOKUP($A818,cash,D$4,FALSE())</f>
        <v>1.885</v>
      </c>
      <c r="E818" s="28" t="n">
        <f aca="false">VLOOKUP($A818,cash,E$4,FALSE())</f>
        <v>2.155</v>
      </c>
      <c r="G818" s="73" t="n">
        <f aca="false">LN(D818/D817)</f>
        <v>-0.00529101763441555</v>
      </c>
      <c r="H818" s="73" t="n">
        <f aca="false">LN(E818/E817)</f>
        <v>-0.0431394926606177</v>
      </c>
      <c r="I818" s="73"/>
      <c r="J818" s="73"/>
    </row>
    <row r="819" customFormat="false" ht="12.75" hidden="false" customHeight="false" outlineLevel="0" collapsed="false">
      <c r="A819" s="56" t="n">
        <f aca="false">A818+1</f>
        <v>36001</v>
      </c>
      <c r="B819" s="28"/>
      <c r="C819" s="56"/>
      <c r="D819" s="28" t="n">
        <f aca="false">VLOOKUP($A819,cash,D$4,FALSE())</f>
        <v>1.885</v>
      </c>
      <c r="E819" s="28" t="n">
        <f aca="false">VLOOKUP($A819,cash,E$4,FALSE())</f>
        <v>2.155</v>
      </c>
      <c r="G819" s="73" t="n">
        <f aca="false">LN(D819/D818)</f>
        <v>0</v>
      </c>
      <c r="H819" s="73" t="n">
        <f aca="false">LN(E819/E818)</f>
        <v>0</v>
      </c>
      <c r="I819" s="73"/>
      <c r="J819" s="73"/>
    </row>
    <row r="820" customFormat="false" ht="12.75" hidden="false" customHeight="false" outlineLevel="0" collapsed="false">
      <c r="A820" s="56" t="n">
        <f aca="false">A819+1</f>
        <v>36002</v>
      </c>
      <c r="B820" s="28"/>
      <c r="C820" s="56"/>
      <c r="D820" s="28" t="n">
        <f aca="false">VLOOKUP($A820,cash,D$4,FALSE())</f>
        <v>1.885</v>
      </c>
      <c r="E820" s="28" t="n">
        <f aca="false">VLOOKUP($A820,cash,E$4,FALSE())</f>
        <v>2.155</v>
      </c>
      <c r="G820" s="73" t="n">
        <f aca="false">LN(D820/D819)</f>
        <v>0</v>
      </c>
      <c r="H820" s="73" t="n">
        <f aca="false">LN(E820/E819)</f>
        <v>0</v>
      </c>
      <c r="I820" s="73"/>
      <c r="J820" s="73"/>
    </row>
    <row r="821" customFormat="false" ht="12.75" hidden="false" customHeight="false" outlineLevel="0" collapsed="false">
      <c r="A821" s="56" t="n">
        <f aca="false">A820+1</f>
        <v>36003</v>
      </c>
      <c r="B821" s="28"/>
      <c r="C821" s="56"/>
      <c r="D821" s="28" t="n">
        <f aca="false">VLOOKUP($A821,cash,D$4,FALSE())</f>
        <v>1.995</v>
      </c>
      <c r="E821" s="28" t="n">
        <f aca="false">VLOOKUP($A821,cash,E$4,FALSE())</f>
        <v>2.38</v>
      </c>
      <c r="G821" s="73" t="n">
        <f aca="false">LN(D821/D820)</f>
        <v>0.0567162294418526</v>
      </c>
      <c r="H821" s="73" t="n">
        <f aca="false">LN(E821/E820)</f>
        <v>0.0993097641276723</v>
      </c>
      <c r="I821" s="73"/>
      <c r="J821" s="73"/>
    </row>
    <row r="822" customFormat="false" ht="12.75" hidden="false" customHeight="false" outlineLevel="0" collapsed="false">
      <c r="A822" s="56" t="n">
        <f aca="false">A821+1</f>
        <v>36004</v>
      </c>
      <c r="B822" s="28"/>
      <c r="C822" s="56"/>
      <c r="D822" s="28" t="n">
        <f aca="false">VLOOKUP($A822,cash,D$4,FALSE())</f>
        <v>1.95</v>
      </c>
      <c r="E822" s="28" t="n">
        <f aca="false">VLOOKUP($A822,cash,E$4,FALSE())</f>
        <v>2.36</v>
      </c>
      <c r="G822" s="73" t="n">
        <f aca="false">LN(D822/D821)</f>
        <v>-0.0228146777661714</v>
      </c>
      <c r="H822" s="73" t="n">
        <f aca="false">LN(E822/E821)</f>
        <v>-0.0084388686458646</v>
      </c>
      <c r="I822" s="73"/>
      <c r="J822" s="73"/>
    </row>
    <row r="823" customFormat="false" ht="12.75" hidden="false" customHeight="false" outlineLevel="0" collapsed="false">
      <c r="A823" s="56" t="n">
        <f aca="false">A822+1</f>
        <v>36005</v>
      </c>
      <c r="B823" s="28"/>
      <c r="C823" s="56"/>
      <c r="D823" s="28" t="n">
        <f aca="false">VLOOKUP($A823,cash,D$4,FALSE())</f>
        <v>1.97</v>
      </c>
      <c r="E823" s="28" t="n">
        <f aca="false">VLOOKUP($A823,cash,E$4,FALSE())</f>
        <v>2.33</v>
      </c>
      <c r="G823" s="73" t="n">
        <f aca="false">LN(D823/D822)</f>
        <v>0.0102041701742417</v>
      </c>
      <c r="H823" s="73" t="n">
        <f aca="false">LN(E823/E822)</f>
        <v>-0.0127933514599095</v>
      </c>
      <c r="I823" s="73"/>
      <c r="J823" s="73"/>
    </row>
    <row r="824" customFormat="false" ht="12.75" hidden="false" customHeight="false" outlineLevel="0" collapsed="false">
      <c r="A824" s="56" t="n">
        <f aca="false">A823+1</f>
        <v>36006</v>
      </c>
      <c r="B824" s="28"/>
      <c r="C824" s="56"/>
      <c r="D824" s="28" t="n">
        <f aca="false">VLOOKUP($A824,cash,D$4,FALSE())</f>
        <v>1.965</v>
      </c>
      <c r="E824" s="28" t="n">
        <f aca="false">VLOOKUP($A824,cash,E$4,FALSE())</f>
        <v>2.33</v>
      </c>
      <c r="G824" s="73" t="n">
        <f aca="false">LN(D824/D823)</f>
        <v>-0.00254129742867253</v>
      </c>
      <c r="H824" s="73" t="n">
        <f aca="false">LN(E824/E823)</f>
        <v>0</v>
      </c>
      <c r="I824" s="73"/>
      <c r="J824" s="73"/>
    </row>
    <row r="825" customFormat="false" ht="12.75" hidden="false" customHeight="false" outlineLevel="0" collapsed="false">
      <c r="A825" s="56" t="n">
        <f aca="false">A824+1</f>
        <v>36007</v>
      </c>
      <c r="B825" s="28"/>
      <c r="C825" s="56"/>
      <c r="D825" s="28" t="n">
        <f aca="false">VLOOKUP($A825,cash,D$4,FALSE())</f>
        <v>1.835</v>
      </c>
      <c r="E825" s="28" t="n">
        <f aca="false">VLOOKUP($A825,cash,E$4,FALSE())</f>
        <v>2.3</v>
      </c>
      <c r="G825" s="73" t="n">
        <f aca="false">LN(D825/D824)</f>
        <v>-0.068447763814691</v>
      </c>
      <c r="H825" s="73" t="n">
        <f aca="false">LN(E825/E824)</f>
        <v>-0.0129591446425053</v>
      </c>
      <c r="I825" s="73"/>
      <c r="J825" s="73"/>
    </row>
    <row r="826" customFormat="false" ht="12.75" hidden="false" customHeight="false" outlineLevel="0" collapsed="false">
      <c r="A826" s="56"/>
      <c r="B826" s="28"/>
      <c r="C826" s="56"/>
      <c r="D826" s="28"/>
      <c r="E826" s="28"/>
    </row>
    <row r="827" customFormat="false" ht="12.75" hidden="false" customHeight="false" outlineLevel="0" collapsed="false">
      <c r="A827" s="56"/>
      <c r="B827" s="28"/>
      <c r="C827" s="56"/>
      <c r="D827" s="28"/>
      <c r="E827" s="28"/>
    </row>
    <row r="828" customFormat="false" ht="12.75" hidden="false" customHeight="false" outlineLevel="0" collapsed="false">
      <c r="A828" s="56"/>
      <c r="B828" s="28"/>
      <c r="C828" s="56"/>
      <c r="D828" s="28"/>
      <c r="E828" s="28"/>
    </row>
    <row r="829" customFormat="false" ht="12.75" hidden="false" customHeight="false" outlineLevel="0" collapsed="false">
      <c r="A829" s="56"/>
      <c r="B829" s="28"/>
      <c r="C829" s="56" t="n">
        <v>36008</v>
      </c>
      <c r="G829" s="73" t="n">
        <f aca="false">STDEV(G831:G860)*$B$1</f>
        <v>0.490924609244029</v>
      </c>
      <c r="H829" s="73" t="n">
        <f aca="false">STDEV(H831:H860)*$B$1</f>
        <v>0.371116751490039</v>
      </c>
      <c r="I829" s="73"/>
      <c r="J829" s="73" t="n">
        <f aca="false">IF(ISNUMBER(J830),J830,1.1)</f>
        <v>0.754399971839045</v>
      </c>
      <c r="K829" s="75" t="n">
        <f aca="false">MAX(D830:D861)</f>
        <v>1.895</v>
      </c>
      <c r="L829" s="75" t="n">
        <f aca="false">MAX(E830:E861)</f>
        <v>2.42</v>
      </c>
    </row>
    <row r="830" customFormat="false" ht="12.75" hidden="false" customHeight="false" outlineLevel="0" collapsed="false">
      <c r="A830" s="56" t="n">
        <f aca="false">C829</f>
        <v>36008</v>
      </c>
      <c r="B830" s="28"/>
      <c r="C830" s="56"/>
      <c r="D830" s="28" t="n">
        <f aca="false">VLOOKUP($A830,cash,D$4,FALSE())</f>
        <v>1.835</v>
      </c>
      <c r="E830" s="28" t="n">
        <f aca="false">VLOOKUP($A830,cash,E$4,FALSE())</f>
        <v>2.3</v>
      </c>
      <c r="G830" s="73"/>
      <c r="H830" s="73"/>
      <c r="I830" s="73"/>
      <c r="J830" s="73" t="n">
        <f aca="false">CORREL(D830:D860,E830:E860)</f>
        <v>0.754399971839045</v>
      </c>
      <c r="K830" s="75" t="n">
        <f aca="false">MIN(D830:D861)</f>
        <v>1.565</v>
      </c>
      <c r="L830" s="75" t="n">
        <f aca="false">MIN(E830:E861)</f>
        <v>2.025</v>
      </c>
    </row>
    <row r="831" customFormat="false" ht="12.75" hidden="false" customHeight="false" outlineLevel="0" collapsed="false">
      <c r="A831" s="56" t="n">
        <f aca="false">A830+1</f>
        <v>36009</v>
      </c>
      <c r="B831" s="28"/>
      <c r="C831" s="56"/>
      <c r="D831" s="28" t="n">
        <f aca="false">VLOOKUP($A831,cash,D$4,FALSE())</f>
        <v>1.835</v>
      </c>
      <c r="E831" s="28" t="n">
        <f aca="false">VLOOKUP($A831,cash,E$4,FALSE())</f>
        <v>2.3</v>
      </c>
      <c r="G831" s="73" t="n">
        <f aca="false">LN(D831/D830)</f>
        <v>0</v>
      </c>
      <c r="H831" s="73" t="n">
        <f aca="false">LN(E831/E830)</f>
        <v>0</v>
      </c>
      <c r="I831" s="73"/>
      <c r="J831" s="73"/>
    </row>
    <row r="832" customFormat="false" ht="12.75" hidden="false" customHeight="false" outlineLevel="0" collapsed="false">
      <c r="A832" s="56" t="n">
        <f aca="false">A831+1</f>
        <v>36010</v>
      </c>
      <c r="B832" s="28"/>
      <c r="C832" s="56"/>
      <c r="D832" s="28" t="n">
        <f aca="false">VLOOKUP($A832,cash,D$4,FALSE())</f>
        <v>1.825</v>
      </c>
      <c r="E832" s="28" t="n">
        <f aca="false">VLOOKUP($A832,cash,E$4,FALSE())</f>
        <v>2.35</v>
      </c>
      <c r="G832" s="73" t="n">
        <f aca="false">LN(D832/D831)</f>
        <v>-0.00546449447207874</v>
      </c>
      <c r="H832" s="73" t="n">
        <f aca="false">LN(E832/E831)</f>
        <v>0.0215062052209637</v>
      </c>
      <c r="I832" s="73"/>
      <c r="J832" s="73"/>
    </row>
    <row r="833" customFormat="false" ht="12.75" hidden="false" customHeight="false" outlineLevel="0" collapsed="false">
      <c r="A833" s="56" t="n">
        <f aca="false">A832+1</f>
        <v>36011</v>
      </c>
      <c r="B833" s="28"/>
      <c r="C833" s="56"/>
      <c r="D833" s="28" t="n">
        <f aca="false">VLOOKUP($A833,cash,D$4,FALSE())</f>
        <v>1.87</v>
      </c>
      <c r="E833" s="28" t="n">
        <f aca="false">VLOOKUP($A833,cash,E$4,FALSE())</f>
        <v>2.39</v>
      </c>
      <c r="G833" s="73" t="n">
        <f aca="false">LN(D833/D832)</f>
        <v>0.0243584438320404</v>
      </c>
      <c r="H833" s="73" t="n">
        <f aca="false">LN(E833/E832)</f>
        <v>0.0168780377873517</v>
      </c>
      <c r="I833" s="73"/>
      <c r="J833" s="73"/>
    </row>
    <row r="834" customFormat="false" ht="12.75" hidden="false" customHeight="false" outlineLevel="0" collapsed="false">
      <c r="A834" s="56" t="n">
        <f aca="false">A833+1</f>
        <v>36012</v>
      </c>
      <c r="B834" s="28"/>
      <c r="C834" s="56"/>
      <c r="D834" s="28" t="n">
        <f aca="false">VLOOKUP($A834,cash,D$4,FALSE())</f>
        <v>1.885</v>
      </c>
      <c r="E834" s="28" t="n">
        <f aca="false">VLOOKUP($A834,cash,E$4,FALSE())</f>
        <v>2.42</v>
      </c>
      <c r="G834" s="73" t="n">
        <f aca="false">LN(D834/D833)</f>
        <v>0.00798939003347886</v>
      </c>
      <c r="H834" s="73" t="n">
        <f aca="false">LN(E834/E833)</f>
        <v>0.0124741742251756</v>
      </c>
      <c r="I834" s="73"/>
      <c r="J834" s="73"/>
    </row>
    <row r="835" customFormat="false" ht="12.75" hidden="false" customHeight="false" outlineLevel="0" collapsed="false">
      <c r="A835" s="56" t="n">
        <f aca="false">A834+1</f>
        <v>36013</v>
      </c>
      <c r="B835" s="28"/>
      <c r="C835" s="56"/>
      <c r="D835" s="28" t="n">
        <f aca="false">VLOOKUP($A835,cash,D$4,FALSE())</f>
        <v>1.81</v>
      </c>
      <c r="E835" s="28" t="n">
        <f aca="false">VLOOKUP($A835,cash,E$4,FALSE())</f>
        <v>2.37</v>
      </c>
      <c r="G835" s="73" t="n">
        <f aca="false">LN(D835/D834)</f>
        <v>-0.0406009756222396</v>
      </c>
      <c r="H835" s="73" t="n">
        <f aca="false">LN(E835/E834)</f>
        <v>-0.0208775850215551</v>
      </c>
      <c r="I835" s="73"/>
      <c r="J835" s="73"/>
    </row>
    <row r="836" customFormat="false" ht="12.75" hidden="false" customHeight="false" outlineLevel="0" collapsed="false">
      <c r="A836" s="56" t="n">
        <f aca="false">A835+1</f>
        <v>36014</v>
      </c>
      <c r="B836" s="28"/>
      <c r="C836" s="56"/>
      <c r="D836" s="28" t="n">
        <f aca="false">VLOOKUP($A836,cash,D$4,FALSE())</f>
        <v>1.7</v>
      </c>
      <c r="E836" s="28" t="n">
        <f aca="false">VLOOKUP($A836,cash,E$4,FALSE())</f>
        <v>2.265</v>
      </c>
      <c r="G836" s="73" t="n">
        <f aca="false">LN(D836/D835)</f>
        <v>-0.0626985942155641</v>
      </c>
      <c r="H836" s="73" t="n">
        <f aca="false">LN(E836/E835)</f>
        <v>-0.0453151962120425</v>
      </c>
      <c r="I836" s="73"/>
      <c r="J836" s="73"/>
    </row>
    <row r="837" customFormat="false" ht="12.75" hidden="false" customHeight="false" outlineLevel="0" collapsed="false">
      <c r="A837" s="56" t="n">
        <f aca="false">A836+1</f>
        <v>36015</v>
      </c>
      <c r="B837" s="28"/>
      <c r="C837" s="56"/>
      <c r="D837" s="28" t="n">
        <f aca="false">VLOOKUP($A837,cash,D$4,FALSE())</f>
        <v>1.7</v>
      </c>
      <c r="E837" s="28" t="n">
        <f aca="false">VLOOKUP($A837,cash,E$4,FALSE())</f>
        <v>2.265</v>
      </c>
      <c r="G837" s="73" t="n">
        <f aca="false">LN(D837/D836)</f>
        <v>0</v>
      </c>
      <c r="H837" s="73" t="n">
        <f aca="false">LN(E837/E836)</f>
        <v>0</v>
      </c>
      <c r="I837" s="73"/>
      <c r="J837" s="73"/>
    </row>
    <row r="838" customFormat="false" ht="12.75" hidden="false" customHeight="false" outlineLevel="0" collapsed="false">
      <c r="A838" s="56" t="n">
        <f aca="false">A837+1</f>
        <v>36016</v>
      </c>
      <c r="B838" s="28"/>
      <c r="C838" s="56"/>
      <c r="D838" s="28" t="n">
        <f aca="false">VLOOKUP($A838,cash,D$4,FALSE())</f>
        <v>1.7</v>
      </c>
      <c r="E838" s="28" t="n">
        <f aca="false">VLOOKUP($A838,cash,E$4,FALSE())</f>
        <v>2.265</v>
      </c>
      <c r="G838" s="73" t="n">
        <f aca="false">LN(D838/D837)</f>
        <v>0</v>
      </c>
      <c r="H838" s="73" t="n">
        <f aca="false">LN(E838/E837)</f>
        <v>0</v>
      </c>
      <c r="I838" s="73"/>
      <c r="J838" s="73"/>
    </row>
    <row r="839" customFormat="false" ht="12.75" hidden="false" customHeight="false" outlineLevel="0" collapsed="false">
      <c r="A839" s="56" t="n">
        <f aca="false">A838+1</f>
        <v>36017</v>
      </c>
      <c r="B839" s="28"/>
      <c r="C839" s="56"/>
      <c r="D839" s="28" t="n">
        <f aca="false">VLOOKUP($A839,cash,D$4,FALSE())</f>
        <v>1.82</v>
      </c>
      <c r="E839" s="28" t="n">
        <f aca="false">VLOOKUP($A839,cash,E$4,FALSE())</f>
        <v>2.345</v>
      </c>
      <c r="G839" s="73" t="n">
        <f aca="false">LN(D839/D838)</f>
        <v>0.0682082500265336</v>
      </c>
      <c r="H839" s="73" t="n">
        <f aca="false">LN(E839/E838)</f>
        <v>0.0347106429632453</v>
      </c>
      <c r="I839" s="73"/>
      <c r="J839" s="73"/>
    </row>
    <row r="840" customFormat="false" ht="12.75" hidden="false" customHeight="false" outlineLevel="0" collapsed="false">
      <c r="A840" s="56" t="n">
        <f aca="false">A839+1</f>
        <v>36018</v>
      </c>
      <c r="B840" s="28"/>
      <c r="C840" s="56"/>
      <c r="D840" s="28" t="n">
        <f aca="false">VLOOKUP($A840,cash,D$4,FALSE())</f>
        <v>1.895</v>
      </c>
      <c r="E840" s="28" t="n">
        <f aca="false">VLOOKUP($A840,cash,E$4,FALSE())</f>
        <v>2.34</v>
      </c>
      <c r="G840" s="73" t="n">
        <f aca="false">LN(D840/D839)</f>
        <v>0.0403823374456858</v>
      </c>
      <c r="H840" s="73" t="n">
        <f aca="false">LN(E840/E839)</f>
        <v>-0.00213447252863279</v>
      </c>
      <c r="I840" s="73"/>
      <c r="J840" s="73"/>
    </row>
    <row r="841" customFormat="false" ht="12.75" hidden="false" customHeight="false" outlineLevel="0" collapsed="false">
      <c r="A841" s="56" t="n">
        <f aca="false">A840+1</f>
        <v>36019</v>
      </c>
      <c r="B841" s="28"/>
      <c r="C841" s="56"/>
      <c r="D841" s="28" t="n">
        <f aca="false">VLOOKUP($A841,cash,D$4,FALSE())</f>
        <v>1.81</v>
      </c>
      <c r="E841" s="28" t="n">
        <f aca="false">VLOOKUP($A841,cash,E$4,FALSE())</f>
        <v>2.27</v>
      </c>
      <c r="G841" s="73" t="n">
        <f aca="false">LN(D841/D840)</f>
        <v>-0.0458919932566553</v>
      </c>
      <c r="H841" s="73" t="n">
        <f aca="false">LN(E841/E840)</f>
        <v>-0.0303710978762986</v>
      </c>
      <c r="I841" s="73"/>
      <c r="J841" s="73"/>
    </row>
    <row r="842" customFormat="false" ht="12.75" hidden="false" customHeight="false" outlineLevel="0" collapsed="false">
      <c r="A842" s="56" t="n">
        <f aca="false">A841+1</f>
        <v>36020</v>
      </c>
      <c r="B842" s="28"/>
      <c r="C842" s="56"/>
      <c r="D842" s="28" t="n">
        <f aca="false">VLOOKUP($A842,cash,D$4,FALSE())</f>
        <v>1.755</v>
      </c>
      <c r="E842" s="28" t="n">
        <f aca="false">VLOOKUP($A842,cash,E$4,FALSE())</f>
        <v>2.23</v>
      </c>
      <c r="G842" s="73" t="n">
        <f aca="false">LN(D842/D841)</f>
        <v>-0.0308579883599053</v>
      </c>
      <c r="H842" s="73" t="n">
        <f aca="false">LN(E842/E841)</f>
        <v>-0.0177782460212839</v>
      </c>
      <c r="I842" s="73"/>
      <c r="J842" s="73"/>
    </row>
    <row r="843" customFormat="false" ht="12.75" hidden="false" customHeight="false" outlineLevel="0" collapsed="false">
      <c r="A843" s="56" t="n">
        <f aca="false">A842+1</f>
        <v>36021</v>
      </c>
      <c r="B843" s="28"/>
      <c r="C843" s="56"/>
      <c r="D843" s="28" t="n">
        <f aca="false">VLOOKUP($A843,cash,D$4,FALSE())</f>
        <v>1.735</v>
      </c>
      <c r="E843" s="28" t="n">
        <f aca="false">VLOOKUP($A843,cash,E$4,FALSE())</f>
        <v>2.215</v>
      </c>
      <c r="G843" s="73" t="n">
        <f aca="false">LN(D843/D842)</f>
        <v>-0.0114614435190065</v>
      </c>
      <c r="H843" s="73" t="n">
        <f aca="false">LN(E843/E842)</f>
        <v>-0.00674918197492845</v>
      </c>
      <c r="I843" s="73"/>
      <c r="J843" s="73"/>
    </row>
    <row r="844" customFormat="false" ht="12.75" hidden="false" customHeight="false" outlineLevel="0" collapsed="false">
      <c r="A844" s="56" t="n">
        <f aca="false">A843+1</f>
        <v>36022</v>
      </c>
      <c r="B844" s="28"/>
      <c r="C844" s="56"/>
      <c r="D844" s="28" t="n">
        <f aca="false">VLOOKUP($A844,cash,D$4,FALSE())</f>
        <v>1.735</v>
      </c>
      <c r="E844" s="28" t="n">
        <f aca="false">VLOOKUP($A844,cash,E$4,FALSE())</f>
        <v>2.215</v>
      </c>
      <c r="G844" s="73" t="n">
        <f aca="false">LN(D844/D843)</f>
        <v>0</v>
      </c>
      <c r="H844" s="73" t="n">
        <f aca="false">LN(E844/E843)</f>
        <v>0</v>
      </c>
      <c r="I844" s="73"/>
      <c r="J844" s="73"/>
    </row>
    <row r="845" customFormat="false" ht="12.75" hidden="false" customHeight="false" outlineLevel="0" collapsed="false">
      <c r="A845" s="56" t="n">
        <f aca="false">A844+1</f>
        <v>36023</v>
      </c>
      <c r="B845" s="28"/>
      <c r="C845" s="56"/>
      <c r="D845" s="28" t="n">
        <f aca="false">VLOOKUP($A845,cash,D$4,FALSE())</f>
        <v>1.735</v>
      </c>
      <c r="E845" s="28" t="n">
        <f aca="false">VLOOKUP($A845,cash,E$4,FALSE())</f>
        <v>2.215</v>
      </c>
      <c r="G845" s="73" t="n">
        <f aca="false">LN(D845/D844)</f>
        <v>0</v>
      </c>
      <c r="H845" s="73" t="n">
        <f aca="false">LN(E845/E844)</f>
        <v>0</v>
      </c>
      <c r="I845" s="73"/>
      <c r="J845" s="73"/>
    </row>
    <row r="846" customFormat="false" ht="12.75" hidden="false" customHeight="false" outlineLevel="0" collapsed="false">
      <c r="A846" s="56" t="n">
        <f aca="false">A845+1</f>
        <v>36024</v>
      </c>
      <c r="B846" s="28"/>
      <c r="C846" s="56"/>
      <c r="D846" s="28" t="n">
        <f aca="false">VLOOKUP($A846,cash,D$4,FALSE())</f>
        <v>1.845</v>
      </c>
      <c r="E846" s="28" t="n">
        <f aca="false">VLOOKUP($A846,cash,E$4,FALSE())</f>
        <v>2.27</v>
      </c>
      <c r="G846" s="73" t="n">
        <f aca="false">LN(D846/D845)</f>
        <v>0.061471864093668</v>
      </c>
      <c r="H846" s="73" t="n">
        <f aca="false">LN(E846/E845)</f>
        <v>0.0245274279962124</v>
      </c>
      <c r="I846" s="73"/>
      <c r="J846" s="73"/>
    </row>
    <row r="847" customFormat="false" ht="12.75" hidden="false" customHeight="false" outlineLevel="0" collapsed="false">
      <c r="A847" s="56" t="n">
        <f aca="false">A846+1</f>
        <v>36025</v>
      </c>
      <c r="B847" s="28"/>
      <c r="C847" s="56"/>
      <c r="D847" s="28" t="n">
        <f aca="false">VLOOKUP($A847,cash,D$4,FALSE())</f>
        <v>1.88</v>
      </c>
      <c r="E847" s="28" t="n">
        <f aca="false">VLOOKUP($A847,cash,E$4,FALSE())</f>
        <v>2.27</v>
      </c>
      <c r="G847" s="73" t="n">
        <f aca="false">LN(D847/D846)</f>
        <v>0.0187924993493673</v>
      </c>
      <c r="H847" s="73" t="n">
        <f aca="false">LN(E847/E846)</f>
        <v>0</v>
      </c>
      <c r="I847" s="73"/>
      <c r="J847" s="73"/>
    </row>
    <row r="848" customFormat="false" ht="12.75" hidden="false" customHeight="false" outlineLevel="0" collapsed="false">
      <c r="A848" s="56" t="n">
        <f aca="false">A847+1</f>
        <v>36026</v>
      </c>
      <c r="B848" s="28"/>
      <c r="C848" s="56"/>
      <c r="D848" s="28" t="n">
        <f aca="false">VLOOKUP($A848,cash,D$4,FALSE())</f>
        <v>1.865</v>
      </c>
      <c r="E848" s="28" t="n">
        <f aca="false">VLOOKUP($A848,cash,E$4,FALSE())</f>
        <v>2.25</v>
      </c>
      <c r="G848" s="73" t="n">
        <f aca="false">LN(D848/D847)</f>
        <v>-0.00801072374607897</v>
      </c>
      <c r="H848" s="73" t="n">
        <f aca="false">LN(E848/E847)</f>
        <v>-0.0088496152769825</v>
      </c>
      <c r="I848" s="73"/>
      <c r="J848" s="73"/>
    </row>
    <row r="849" customFormat="false" ht="12.75" hidden="false" customHeight="false" outlineLevel="0" collapsed="false">
      <c r="A849" s="56" t="n">
        <f aca="false">A848+1</f>
        <v>36027</v>
      </c>
      <c r="B849" s="28"/>
      <c r="C849" s="56"/>
      <c r="D849" s="28" t="n">
        <f aca="false">VLOOKUP($A849,cash,D$4,FALSE())</f>
        <v>1.805</v>
      </c>
      <c r="E849" s="28" t="n">
        <f aca="false">VLOOKUP($A849,cash,E$4,FALSE())</f>
        <v>2.19</v>
      </c>
      <c r="G849" s="73" t="n">
        <f aca="false">LN(D849/D848)</f>
        <v>-0.0327004613109346</v>
      </c>
      <c r="H849" s="73" t="n">
        <f aca="false">LN(E849/E848)</f>
        <v>-0.0270286723879194</v>
      </c>
      <c r="I849" s="73"/>
      <c r="J849" s="73"/>
    </row>
    <row r="850" customFormat="false" ht="12.75" hidden="false" customHeight="false" outlineLevel="0" collapsed="false">
      <c r="A850" s="56" t="n">
        <f aca="false">A849+1</f>
        <v>36028</v>
      </c>
      <c r="B850" s="28"/>
      <c r="C850" s="56"/>
      <c r="D850" s="28" t="n">
        <f aca="false">VLOOKUP($A850,cash,D$4,FALSE())</f>
        <v>1.775</v>
      </c>
      <c r="E850" s="28" t="n">
        <f aca="false">VLOOKUP($A850,cash,E$4,FALSE())</f>
        <v>2.085</v>
      </c>
      <c r="G850" s="73" t="n">
        <f aca="false">LN(D850/D849)</f>
        <v>-0.0167601688574652</v>
      </c>
      <c r="H850" s="73" t="n">
        <f aca="false">LN(E850/E849)</f>
        <v>-0.0491326885776447</v>
      </c>
      <c r="I850" s="73"/>
      <c r="J850" s="73"/>
    </row>
    <row r="851" customFormat="false" ht="12.75" hidden="false" customHeight="false" outlineLevel="0" collapsed="false">
      <c r="A851" s="56" t="n">
        <f aca="false">A850+1</f>
        <v>36029</v>
      </c>
      <c r="B851" s="28"/>
      <c r="C851" s="56"/>
      <c r="D851" s="28" t="n">
        <f aca="false">VLOOKUP($A851,cash,D$4,FALSE())</f>
        <v>1.775</v>
      </c>
      <c r="E851" s="28" t="n">
        <f aca="false">VLOOKUP($A851,cash,E$4,FALSE())</f>
        <v>2.085</v>
      </c>
      <c r="G851" s="73" t="n">
        <f aca="false">LN(D851/D850)</f>
        <v>0</v>
      </c>
      <c r="H851" s="73" t="n">
        <f aca="false">LN(E851/E850)</f>
        <v>0</v>
      </c>
      <c r="I851" s="73"/>
      <c r="J851" s="73"/>
    </row>
    <row r="852" customFormat="false" ht="12.75" hidden="false" customHeight="false" outlineLevel="0" collapsed="false">
      <c r="A852" s="56" t="n">
        <f aca="false">A851+1</f>
        <v>36030</v>
      </c>
      <c r="B852" s="28"/>
      <c r="C852" s="56"/>
      <c r="D852" s="28" t="n">
        <f aca="false">VLOOKUP($A852,cash,D$4,FALSE())</f>
        <v>1.775</v>
      </c>
      <c r="E852" s="28" t="n">
        <f aca="false">VLOOKUP($A852,cash,E$4,FALSE())</f>
        <v>2.085</v>
      </c>
      <c r="G852" s="73" t="n">
        <f aca="false">LN(D852/D851)</f>
        <v>0</v>
      </c>
      <c r="H852" s="73" t="n">
        <f aca="false">LN(E852/E851)</f>
        <v>0</v>
      </c>
      <c r="I852" s="73"/>
      <c r="J852" s="73"/>
    </row>
    <row r="853" customFormat="false" ht="12.75" hidden="false" customHeight="false" outlineLevel="0" collapsed="false">
      <c r="A853" s="56" t="n">
        <f aca="false">A852+1</f>
        <v>36031</v>
      </c>
      <c r="B853" s="28"/>
      <c r="C853" s="56"/>
      <c r="D853" s="28" t="n">
        <f aca="false">VLOOKUP($A853,cash,D$4,FALSE())</f>
        <v>1.79</v>
      </c>
      <c r="E853" s="28" t="n">
        <f aca="false">VLOOKUP($A853,cash,E$4,FALSE())</f>
        <v>2.17</v>
      </c>
      <c r="G853" s="73" t="n">
        <f aca="false">LN(D853/D852)</f>
        <v>0.0084151969252845</v>
      </c>
      <c r="H853" s="73" t="n">
        <f aca="false">LN(E853/E852)</f>
        <v>0.0399583123016034</v>
      </c>
      <c r="I853" s="73"/>
      <c r="J853" s="73"/>
    </row>
    <row r="854" customFormat="false" ht="12.75" hidden="false" customHeight="false" outlineLevel="0" collapsed="false">
      <c r="A854" s="56" t="n">
        <f aca="false">A853+1</f>
        <v>36032</v>
      </c>
      <c r="B854" s="28"/>
      <c r="C854" s="56"/>
      <c r="D854" s="28" t="n">
        <f aca="false">VLOOKUP($A854,cash,D$4,FALSE())</f>
        <v>1.805</v>
      </c>
      <c r="E854" s="28" t="n">
        <f aca="false">VLOOKUP($A854,cash,E$4,FALSE())</f>
        <v>2.205</v>
      </c>
      <c r="G854" s="73" t="n">
        <f aca="false">LN(D854/D853)</f>
        <v>0.00834497193218047</v>
      </c>
      <c r="H854" s="73" t="n">
        <f aca="false">LN(E854/E853)</f>
        <v>0.0160003413464411</v>
      </c>
      <c r="I854" s="73"/>
      <c r="J854" s="73"/>
    </row>
    <row r="855" customFormat="false" ht="12.75" hidden="false" customHeight="false" outlineLevel="0" collapsed="false">
      <c r="A855" s="56" t="n">
        <f aca="false">A854+1</f>
        <v>36033</v>
      </c>
      <c r="B855" s="28"/>
      <c r="C855" s="56"/>
      <c r="D855" s="28" t="n">
        <f aca="false">VLOOKUP($A855,cash,D$4,FALSE())</f>
        <v>1.745</v>
      </c>
      <c r="E855" s="28" t="n">
        <f aca="false">VLOOKUP($A855,cash,E$4,FALSE())</f>
        <v>2.14</v>
      </c>
      <c r="G855" s="73" t="n">
        <f aca="false">LN(D855/D854)</f>
        <v>-0.0338060361304537</v>
      </c>
      <c r="H855" s="73" t="n">
        <f aca="false">LN(E855/E854)</f>
        <v>-0.0299216798650492</v>
      </c>
      <c r="I855" s="73"/>
      <c r="J855" s="73"/>
    </row>
    <row r="856" customFormat="false" ht="12.75" hidden="false" customHeight="false" outlineLevel="0" collapsed="false">
      <c r="A856" s="56" t="n">
        <f aca="false">A855+1</f>
        <v>36034</v>
      </c>
      <c r="B856" s="28"/>
      <c r="C856" s="56"/>
      <c r="D856" s="28" t="n">
        <f aca="false">VLOOKUP($A856,cash,D$4,FALSE())</f>
        <v>1.66</v>
      </c>
      <c r="E856" s="28" t="n">
        <f aca="false">VLOOKUP($A856,cash,E$4,FALSE())</f>
        <v>2.04</v>
      </c>
      <c r="G856" s="73" t="n">
        <f aca="false">LN(D856/D855)</f>
        <v>-0.0499369532859388</v>
      </c>
      <c r="H856" s="73" t="n">
        <f aca="false">LN(E856/E855)</f>
        <v>-0.0478560211776351</v>
      </c>
      <c r="I856" s="73"/>
      <c r="J856" s="73"/>
    </row>
    <row r="857" customFormat="false" ht="12.75" hidden="false" customHeight="false" outlineLevel="0" collapsed="false">
      <c r="A857" s="56" t="n">
        <f aca="false">A856+1</f>
        <v>36035</v>
      </c>
      <c r="B857" s="28"/>
      <c r="C857" s="56"/>
      <c r="D857" s="28" t="n">
        <f aca="false">VLOOKUP($A857,cash,D$4,FALSE())</f>
        <v>1.565</v>
      </c>
      <c r="E857" s="28" t="n">
        <f aca="false">VLOOKUP($A857,cash,E$4,FALSE())</f>
        <v>2.025</v>
      </c>
      <c r="G857" s="73" t="n">
        <f aca="false">LN(D857/D856)</f>
        <v>-0.0589317783763353</v>
      </c>
      <c r="H857" s="73" t="n">
        <f aca="false">LN(E857/E856)</f>
        <v>-0.00738010729762265</v>
      </c>
      <c r="I857" s="73"/>
      <c r="J857" s="73"/>
    </row>
    <row r="858" customFormat="false" ht="12.75" hidden="false" customHeight="false" outlineLevel="0" collapsed="false">
      <c r="A858" s="56" t="n">
        <f aca="false">A857+1</f>
        <v>36036</v>
      </c>
      <c r="B858" s="28"/>
      <c r="C858" s="56"/>
      <c r="D858" s="28" t="n">
        <f aca="false">VLOOKUP($A858,cash,D$4,FALSE())</f>
        <v>1.565</v>
      </c>
      <c r="E858" s="28" t="n">
        <f aca="false">VLOOKUP($A858,cash,E$4,FALSE())</f>
        <v>2.025</v>
      </c>
      <c r="G858" s="73" t="n">
        <f aca="false">LN(D858/D857)</f>
        <v>0</v>
      </c>
      <c r="H858" s="73" t="n">
        <f aca="false">LN(E858/E857)</f>
        <v>0</v>
      </c>
      <c r="I858" s="73"/>
      <c r="J858" s="73"/>
    </row>
    <row r="859" customFormat="false" ht="12.75" hidden="false" customHeight="false" outlineLevel="0" collapsed="false">
      <c r="A859" s="56" t="n">
        <f aca="false">A858+1</f>
        <v>36037</v>
      </c>
      <c r="B859" s="28"/>
      <c r="C859" s="56"/>
      <c r="D859" s="28" t="n">
        <f aca="false">VLOOKUP($A859,cash,D$4,FALSE())</f>
        <v>1.565</v>
      </c>
      <c r="E859" s="28" t="n">
        <f aca="false">VLOOKUP($A859,cash,E$4,FALSE())</f>
        <v>2.025</v>
      </c>
      <c r="G859" s="73" t="n">
        <f aca="false">LN(D859/D858)</f>
        <v>0</v>
      </c>
      <c r="H859" s="73" t="n">
        <f aca="false">LN(E859/E858)</f>
        <v>0</v>
      </c>
      <c r="I859" s="73"/>
      <c r="J859" s="73"/>
    </row>
    <row r="860" customFormat="false" ht="12.75" hidden="false" customHeight="false" outlineLevel="0" collapsed="false">
      <c r="A860" s="56" t="n">
        <f aca="false">A859+1</f>
        <v>36038</v>
      </c>
      <c r="B860" s="28"/>
      <c r="C860" s="56"/>
      <c r="D860" s="28" t="n">
        <f aca="false">VLOOKUP($A860,cash,D$4,FALSE())</f>
        <v>1.57</v>
      </c>
      <c r="E860" s="28" t="n">
        <f aca="false">VLOOKUP($A860,cash,E$4,FALSE())</f>
        <v>2.1</v>
      </c>
      <c r="G860" s="73" t="n">
        <f aca="false">LN(D860/D859)</f>
        <v>0.0031897953681003</v>
      </c>
      <c r="H860" s="73" t="n">
        <f aca="false">LN(E860/E859)</f>
        <v>0.036367644170875</v>
      </c>
      <c r="I860" s="73"/>
      <c r="J860" s="73"/>
    </row>
    <row r="861" customFormat="false" ht="12.75" hidden="false" customHeight="false" outlineLevel="0" collapsed="false">
      <c r="A861" s="56"/>
      <c r="B861" s="28"/>
      <c r="C861" s="56"/>
      <c r="D861" s="28"/>
      <c r="E861" s="28"/>
    </row>
    <row r="862" customFormat="false" ht="12.75" hidden="false" customHeight="false" outlineLevel="0" collapsed="false">
      <c r="A862" s="56"/>
      <c r="B862" s="28"/>
      <c r="C862" s="56"/>
      <c r="D862" s="28"/>
      <c r="E862" s="28"/>
    </row>
    <row r="863" customFormat="false" ht="12.75" hidden="false" customHeight="false" outlineLevel="0" collapsed="false">
      <c r="A863" s="56"/>
      <c r="B863" s="28"/>
      <c r="C863" s="56"/>
      <c r="D863" s="28"/>
      <c r="E863" s="28"/>
    </row>
    <row r="864" customFormat="false" ht="12.75" hidden="false" customHeight="false" outlineLevel="0" collapsed="false">
      <c r="A864" s="56"/>
      <c r="B864" s="28"/>
      <c r="C864" s="56" t="n">
        <v>36039</v>
      </c>
      <c r="G864" s="73" t="n">
        <f aca="false">STDEV(G866:G894)*$B$1</f>
        <v>0.706839716591868</v>
      </c>
      <c r="H864" s="73" t="n">
        <f aca="false">STDEV(H866:H894)*$B$1</f>
        <v>0.364713299749235</v>
      </c>
      <c r="I864" s="73"/>
      <c r="J864" s="73" t="n">
        <f aca="false">IF(ISNUMBER(J865),J865,1.1)</f>
        <v>0.612449240865062</v>
      </c>
      <c r="K864" s="75" t="n">
        <f aca="false">MAX(D865:D896)</f>
        <v>2.105</v>
      </c>
      <c r="L864" s="75" t="n">
        <f aca="false">MAX(E865:E896)</f>
        <v>2.27</v>
      </c>
    </row>
    <row r="865" customFormat="false" ht="12.75" hidden="false" customHeight="false" outlineLevel="0" collapsed="false">
      <c r="A865" s="56" t="n">
        <f aca="false">C864</f>
        <v>36039</v>
      </c>
      <c r="B865" s="28"/>
      <c r="C865" s="56"/>
      <c r="D865" s="28" t="n">
        <f aca="false">VLOOKUP($A865,cash,D$4,FALSE())</f>
        <v>1.795</v>
      </c>
      <c r="E865" s="28" t="n">
        <f aca="false">VLOOKUP($A865,cash,E$4,FALSE())</f>
        <v>2.27</v>
      </c>
      <c r="G865" s="73"/>
      <c r="H865" s="73"/>
      <c r="I865" s="73"/>
      <c r="J865" s="73" t="n">
        <f aca="false">CORREL(D865:D894,E865:E894)</f>
        <v>0.612449240865062</v>
      </c>
      <c r="K865" s="75" t="n">
        <f aca="false">MIN(D865:D896)</f>
        <v>1.61</v>
      </c>
      <c r="L865" s="75" t="n">
        <f aca="false">MIN(E865:E896)</f>
        <v>2.05</v>
      </c>
    </row>
    <row r="866" customFormat="false" ht="12.75" hidden="false" customHeight="false" outlineLevel="0" collapsed="false">
      <c r="A866" s="56" t="n">
        <f aca="false">A865+1</f>
        <v>36040</v>
      </c>
      <c r="B866" s="28"/>
      <c r="C866" s="56"/>
      <c r="D866" s="28" t="n">
        <f aca="false">VLOOKUP($A866,cash,D$4,FALSE())</f>
        <v>1.685</v>
      </c>
      <c r="E866" s="28" t="n">
        <f aca="false">VLOOKUP($A866,cash,E$4,FALSE())</f>
        <v>2.21</v>
      </c>
      <c r="G866" s="73" t="n">
        <f aca="false">LN(D866/D865)</f>
        <v>-0.0632394581359171</v>
      </c>
      <c r="H866" s="73" t="n">
        <f aca="false">LN(E866/E865)</f>
        <v>-0.0267873159636498</v>
      </c>
      <c r="I866" s="73"/>
      <c r="J866" s="73"/>
    </row>
    <row r="867" customFormat="false" ht="12.75" hidden="false" customHeight="false" outlineLevel="0" collapsed="false">
      <c r="A867" s="56" t="n">
        <f aca="false">A866+1</f>
        <v>36041</v>
      </c>
      <c r="B867" s="28"/>
      <c r="C867" s="56"/>
      <c r="D867" s="28" t="n">
        <f aca="false">VLOOKUP($A867,cash,D$4,FALSE())</f>
        <v>1.61</v>
      </c>
      <c r="E867" s="28" t="n">
        <f aca="false">VLOOKUP($A867,cash,E$4,FALSE())</f>
        <v>2.115</v>
      </c>
      <c r="G867" s="73" t="n">
        <f aca="false">LN(D867/D866)</f>
        <v>-0.0455313848079534</v>
      </c>
      <c r="H867" s="73" t="n">
        <f aca="false">LN(E867/E866)</f>
        <v>-0.04393770303142</v>
      </c>
      <c r="I867" s="73"/>
      <c r="J867" s="73"/>
    </row>
    <row r="868" customFormat="false" ht="12.75" hidden="false" customHeight="false" outlineLevel="0" collapsed="false">
      <c r="A868" s="56" t="n">
        <f aca="false">A867+1</f>
        <v>36042</v>
      </c>
      <c r="B868" s="28"/>
      <c r="C868" s="56"/>
      <c r="D868" s="28" t="n">
        <f aca="false">VLOOKUP($A868,cash,D$4,FALSE())</f>
        <v>1.615</v>
      </c>
      <c r="E868" s="28" t="n">
        <f aca="false">VLOOKUP($A868,cash,E$4,FALSE())</f>
        <v>2.09</v>
      </c>
      <c r="G868" s="73" t="n">
        <f aca="false">LN(D868/D867)</f>
        <v>0.00310077767824819</v>
      </c>
      <c r="H868" s="73" t="n">
        <f aca="false">LN(E868/E867)</f>
        <v>-0.0118907465215218</v>
      </c>
      <c r="I868" s="73"/>
      <c r="J868" s="73"/>
    </row>
    <row r="869" customFormat="false" ht="12.75" hidden="false" customHeight="false" outlineLevel="0" collapsed="false">
      <c r="A869" s="56" t="n">
        <f aca="false">A868+1</f>
        <v>36043</v>
      </c>
      <c r="B869" s="28"/>
      <c r="C869" s="56"/>
      <c r="D869" s="28" t="n">
        <f aca="false">VLOOKUP($A869,cash,D$4,FALSE())</f>
        <v>1.615</v>
      </c>
      <c r="E869" s="28" t="n">
        <f aca="false">VLOOKUP($A869,cash,E$4,FALSE())</f>
        <v>2.09</v>
      </c>
      <c r="G869" s="73" t="n">
        <f aca="false">LN(D869/D868)</f>
        <v>0</v>
      </c>
      <c r="H869" s="73" t="n">
        <f aca="false">LN(E869/E868)</f>
        <v>0</v>
      </c>
      <c r="I869" s="73"/>
      <c r="J869" s="73"/>
    </row>
    <row r="870" customFormat="false" ht="12.75" hidden="false" customHeight="false" outlineLevel="0" collapsed="false">
      <c r="A870" s="56" t="n">
        <f aca="false">A869+1</f>
        <v>36044</v>
      </c>
      <c r="B870" s="28"/>
      <c r="C870" s="56"/>
      <c r="D870" s="28" t="n">
        <f aca="false">VLOOKUP($A870,cash,D$4,FALSE())</f>
        <v>1.615</v>
      </c>
      <c r="E870" s="28" t="n">
        <f aca="false">VLOOKUP($A870,cash,E$4,FALSE())</f>
        <v>2.09</v>
      </c>
      <c r="G870" s="73" t="n">
        <f aca="false">LN(D870/D869)</f>
        <v>0</v>
      </c>
      <c r="H870" s="73" t="n">
        <f aca="false">LN(E870/E869)</f>
        <v>0</v>
      </c>
      <c r="I870" s="73"/>
      <c r="J870" s="73"/>
    </row>
    <row r="871" customFormat="false" ht="12.75" hidden="false" customHeight="false" outlineLevel="0" collapsed="false">
      <c r="A871" s="56" t="n">
        <f aca="false">A870+1</f>
        <v>36045</v>
      </c>
      <c r="B871" s="28"/>
      <c r="C871" s="56"/>
      <c r="D871" s="28" t="n">
        <f aca="false">VLOOKUP($A871,cash,D$4,FALSE())</f>
        <v>1.615</v>
      </c>
      <c r="E871" s="28" t="n">
        <f aca="false">VLOOKUP($A871,cash,E$4,FALSE())</f>
        <v>2.09</v>
      </c>
      <c r="G871" s="73" t="n">
        <f aca="false">LN(D871/D870)</f>
        <v>0</v>
      </c>
      <c r="H871" s="73" t="n">
        <f aca="false">LN(E871/E870)</f>
        <v>0</v>
      </c>
      <c r="I871" s="73"/>
      <c r="J871" s="73"/>
    </row>
    <row r="872" customFormat="false" ht="12.75" hidden="false" customHeight="false" outlineLevel="0" collapsed="false">
      <c r="A872" s="56" t="n">
        <f aca="false">A871+1</f>
        <v>36046</v>
      </c>
      <c r="B872" s="28"/>
      <c r="C872" s="56"/>
      <c r="D872" s="28" t="n">
        <f aca="false">VLOOKUP($A872,cash,D$4,FALSE())</f>
        <v>1.695</v>
      </c>
      <c r="E872" s="28" t="n">
        <f aca="false">VLOOKUP($A872,cash,E$4,FALSE())</f>
        <v>2.145</v>
      </c>
      <c r="G872" s="73" t="n">
        <f aca="false">LN(D872/D871)</f>
        <v>0.0483477841577938</v>
      </c>
      <c r="H872" s="73" t="n">
        <f aca="false">LN(E872/E871)</f>
        <v>0.0259754864032607</v>
      </c>
      <c r="I872" s="73"/>
      <c r="J872" s="73"/>
    </row>
    <row r="873" customFormat="false" ht="12.75" hidden="false" customHeight="false" outlineLevel="0" collapsed="false">
      <c r="A873" s="56" t="n">
        <f aca="false">A872+1</f>
        <v>36047</v>
      </c>
      <c r="B873" s="28"/>
      <c r="C873" s="56"/>
      <c r="D873" s="28" t="n">
        <f aca="false">VLOOKUP($A873,cash,D$4,FALSE())</f>
        <v>1.655</v>
      </c>
      <c r="E873" s="28" t="n">
        <f aca="false">VLOOKUP($A873,cash,E$4,FALSE())</f>
        <v>2.09</v>
      </c>
      <c r="G873" s="73" t="n">
        <f aca="false">LN(D873/D872)</f>
        <v>-0.0238817320033874</v>
      </c>
      <c r="H873" s="73" t="n">
        <f aca="false">LN(E873/E872)</f>
        <v>-0.0259754864032607</v>
      </c>
      <c r="I873" s="73"/>
      <c r="J873" s="73"/>
    </row>
    <row r="874" customFormat="false" ht="12.75" hidden="false" customHeight="false" outlineLevel="0" collapsed="false">
      <c r="A874" s="56" t="n">
        <f aca="false">A873+1</f>
        <v>36048</v>
      </c>
      <c r="B874" s="28"/>
      <c r="C874" s="56"/>
      <c r="D874" s="28" t="n">
        <f aca="false">VLOOKUP($A874,cash,D$4,FALSE())</f>
        <v>1.75</v>
      </c>
      <c r="E874" s="28" t="n">
        <f aca="false">VLOOKUP($A874,cash,E$4,FALSE())</f>
        <v>2.14</v>
      </c>
      <c r="G874" s="73" t="n">
        <f aca="false">LN(D874/D873)</f>
        <v>0.0558147791063965</v>
      </c>
      <c r="H874" s="73" t="n">
        <f aca="false">LN(E874/E873)</f>
        <v>0.0236417630570407</v>
      </c>
      <c r="I874" s="73"/>
      <c r="J874" s="73"/>
    </row>
    <row r="875" customFormat="false" ht="12.75" hidden="false" customHeight="false" outlineLevel="0" collapsed="false">
      <c r="A875" s="56" t="n">
        <f aca="false">A874+1</f>
        <v>36049</v>
      </c>
      <c r="B875" s="28"/>
      <c r="C875" s="56"/>
      <c r="D875" s="28" t="n">
        <f aca="false">VLOOKUP($A875,cash,D$4,FALSE())</f>
        <v>1.675</v>
      </c>
      <c r="E875" s="28" t="n">
        <f aca="false">VLOOKUP($A875,cash,E$4,FALSE())</f>
        <v>2.05</v>
      </c>
      <c r="G875" s="73" t="n">
        <f aca="false">LN(D875/D874)</f>
        <v>-0.0438026226583929</v>
      </c>
      <c r="H875" s="73" t="n">
        <f aca="false">LN(E875/E874)</f>
        <v>-0.0429660358834435</v>
      </c>
      <c r="I875" s="73"/>
      <c r="J875" s="73"/>
    </row>
    <row r="876" customFormat="false" ht="12.75" hidden="false" customHeight="false" outlineLevel="0" collapsed="false">
      <c r="A876" s="56" t="n">
        <f aca="false">A875+1</f>
        <v>36050</v>
      </c>
      <c r="B876" s="28"/>
      <c r="C876" s="56"/>
      <c r="D876" s="28" t="n">
        <f aca="false">VLOOKUP($A876,cash,D$4,FALSE())</f>
        <v>1.675</v>
      </c>
      <c r="E876" s="28" t="n">
        <f aca="false">VLOOKUP($A876,cash,E$4,FALSE())</f>
        <v>2.05</v>
      </c>
      <c r="G876" s="73" t="n">
        <f aca="false">LN(D876/D875)</f>
        <v>0</v>
      </c>
      <c r="H876" s="73" t="n">
        <f aca="false">LN(E876/E875)</f>
        <v>0</v>
      </c>
      <c r="I876" s="73"/>
      <c r="J876" s="73"/>
    </row>
    <row r="877" customFormat="false" ht="12.75" hidden="false" customHeight="false" outlineLevel="0" collapsed="false">
      <c r="A877" s="56" t="n">
        <f aca="false">A876+1</f>
        <v>36051</v>
      </c>
      <c r="B877" s="28"/>
      <c r="C877" s="56"/>
      <c r="D877" s="28" t="n">
        <f aca="false">VLOOKUP($A877,cash,D$4,FALSE())</f>
        <v>1.675</v>
      </c>
      <c r="E877" s="28" t="n">
        <f aca="false">VLOOKUP($A877,cash,E$4,FALSE())</f>
        <v>2.05</v>
      </c>
      <c r="G877" s="73" t="n">
        <f aca="false">LN(D877/D876)</f>
        <v>0</v>
      </c>
      <c r="H877" s="73" t="n">
        <f aca="false">LN(E877/E876)</f>
        <v>0</v>
      </c>
      <c r="I877" s="73"/>
      <c r="J877" s="73"/>
    </row>
    <row r="878" customFormat="false" ht="12.75" hidden="false" customHeight="false" outlineLevel="0" collapsed="false">
      <c r="A878" s="56" t="n">
        <f aca="false">A877+1</f>
        <v>36052</v>
      </c>
      <c r="B878" s="28"/>
      <c r="C878" s="56"/>
      <c r="D878" s="28" t="n">
        <f aca="false">VLOOKUP($A878,cash,D$4,FALSE())</f>
        <v>1.645</v>
      </c>
      <c r="E878" s="28" t="n">
        <f aca="false">VLOOKUP($A878,cash,E$4,FALSE())</f>
        <v>2.065</v>
      </c>
      <c r="G878" s="73" t="n">
        <f aca="false">LN(D878/D877)</f>
        <v>-0.0180727810596945</v>
      </c>
      <c r="H878" s="73" t="n">
        <f aca="false">LN(E878/E877)</f>
        <v>0.00729043326267927</v>
      </c>
      <c r="I878" s="73"/>
      <c r="J878" s="73"/>
    </row>
    <row r="879" customFormat="false" ht="12.75" hidden="false" customHeight="false" outlineLevel="0" collapsed="false">
      <c r="A879" s="56" t="n">
        <f aca="false">A878+1</f>
        <v>36053</v>
      </c>
      <c r="B879" s="28"/>
      <c r="C879" s="56"/>
      <c r="D879" s="28" t="n">
        <f aca="false">VLOOKUP($A879,cash,D$4,FALSE())</f>
        <v>1.755</v>
      </c>
      <c r="E879" s="28" t="n">
        <f aca="false">VLOOKUP($A879,cash,E$4,FALSE())</f>
        <v>2.1</v>
      </c>
      <c r="G879" s="73" t="n">
        <f aca="false">LN(D879/D878)</f>
        <v>0.0647284727004938</v>
      </c>
      <c r="H879" s="73" t="n">
        <f aca="false">LN(E879/E878)</f>
        <v>0.0168071183163814</v>
      </c>
      <c r="I879" s="73"/>
      <c r="J879" s="73"/>
    </row>
    <row r="880" customFormat="false" ht="12.75" hidden="false" customHeight="false" outlineLevel="0" collapsed="false">
      <c r="A880" s="56" t="n">
        <f aca="false">A879+1</f>
        <v>36054</v>
      </c>
      <c r="B880" s="28"/>
      <c r="C880" s="56"/>
      <c r="D880" s="28" t="n">
        <f aca="false">VLOOKUP($A880,cash,D$4,FALSE())</f>
        <v>1.935</v>
      </c>
      <c r="E880" s="28" t="n">
        <f aca="false">VLOOKUP($A880,cash,E$4,FALSE())</f>
        <v>2.19</v>
      </c>
      <c r="G880" s="73" t="n">
        <f aca="false">LN(D880/D879)</f>
        <v>0.0976384695639161</v>
      </c>
      <c r="H880" s="73" t="n">
        <f aca="false">LN(E880/E879)</f>
        <v>0.041964199099032</v>
      </c>
      <c r="I880" s="73"/>
      <c r="J880" s="73"/>
    </row>
    <row r="881" customFormat="false" ht="12.75" hidden="false" customHeight="false" outlineLevel="0" collapsed="false">
      <c r="A881" s="56" t="n">
        <f aca="false">A880+1</f>
        <v>36055</v>
      </c>
      <c r="B881" s="28"/>
      <c r="C881" s="56"/>
      <c r="D881" s="28" t="n">
        <f aca="false">VLOOKUP($A881,cash,D$4,FALSE())</f>
        <v>1.925</v>
      </c>
      <c r="E881" s="28" t="n">
        <f aca="false">VLOOKUP($A881,cash,E$4,FALSE())</f>
        <v>2.14</v>
      </c>
      <c r="G881" s="73" t="n">
        <f aca="false">LN(D881/D880)</f>
        <v>-0.00518135874199763</v>
      </c>
      <c r="H881" s="73" t="n">
        <f aca="false">LN(E881/E880)</f>
        <v>-0.0230957147946493</v>
      </c>
      <c r="I881" s="73"/>
      <c r="J881" s="73"/>
    </row>
    <row r="882" customFormat="false" ht="12.75" hidden="false" customHeight="false" outlineLevel="0" collapsed="false">
      <c r="A882" s="56" t="n">
        <f aca="false">A881+1</f>
        <v>36056</v>
      </c>
      <c r="B882" s="28"/>
      <c r="C882" s="56"/>
      <c r="D882" s="28" t="n">
        <f aca="false">VLOOKUP($A882,cash,D$4,FALSE())</f>
        <v>2.045</v>
      </c>
      <c r="E882" s="28" t="n">
        <f aca="false">VLOOKUP($A882,cash,E$4,FALSE())</f>
        <v>2.18</v>
      </c>
      <c r="G882" s="73" t="n">
        <f aca="false">LN(D882/D881)</f>
        <v>0.0604718217550175</v>
      </c>
      <c r="H882" s="73" t="n">
        <f aca="false">LN(E882/E881)</f>
        <v>0.0185190477672375</v>
      </c>
      <c r="I882" s="73"/>
      <c r="J882" s="73"/>
    </row>
    <row r="883" customFormat="false" ht="12.75" hidden="false" customHeight="false" outlineLevel="0" collapsed="false">
      <c r="A883" s="56" t="n">
        <f aca="false">A882+1</f>
        <v>36057</v>
      </c>
      <c r="B883" s="28"/>
      <c r="C883" s="56"/>
      <c r="D883" s="28" t="n">
        <f aca="false">VLOOKUP($A883,cash,D$4,FALSE())</f>
        <v>2.045</v>
      </c>
      <c r="E883" s="28" t="n">
        <f aca="false">VLOOKUP($A883,cash,E$4,FALSE())</f>
        <v>2.18</v>
      </c>
      <c r="G883" s="73" t="n">
        <f aca="false">LN(D883/D882)</f>
        <v>0</v>
      </c>
      <c r="H883" s="73" t="n">
        <f aca="false">LN(E883/E882)</f>
        <v>0</v>
      </c>
      <c r="I883" s="73"/>
      <c r="J883" s="73"/>
    </row>
    <row r="884" customFormat="false" ht="12.75" hidden="false" customHeight="false" outlineLevel="0" collapsed="false">
      <c r="A884" s="56" t="n">
        <f aca="false">A883+1</f>
        <v>36058</v>
      </c>
      <c r="B884" s="28"/>
      <c r="C884" s="56"/>
      <c r="D884" s="28" t="n">
        <f aca="false">VLOOKUP($A884,cash,D$4,FALSE())</f>
        <v>2.045</v>
      </c>
      <c r="E884" s="28" t="n">
        <f aca="false">VLOOKUP($A884,cash,E$4,FALSE())</f>
        <v>2.18</v>
      </c>
      <c r="G884" s="73" t="n">
        <f aca="false">LN(D884/D883)</f>
        <v>0</v>
      </c>
      <c r="H884" s="73" t="n">
        <f aca="false">LN(E884/E883)</f>
        <v>0</v>
      </c>
      <c r="I884" s="73"/>
      <c r="J884" s="73"/>
    </row>
    <row r="885" customFormat="false" ht="12.75" hidden="false" customHeight="false" outlineLevel="0" collapsed="false">
      <c r="A885" s="56" t="n">
        <f aca="false">A884+1</f>
        <v>36059</v>
      </c>
      <c r="B885" s="28"/>
      <c r="C885" s="56"/>
      <c r="D885" s="28" t="n">
        <f aca="false">VLOOKUP($A885,cash,D$4,FALSE())</f>
        <v>1.95</v>
      </c>
      <c r="E885" s="28" t="n">
        <f aca="false">VLOOKUP($A885,cash,E$4,FALSE())</f>
        <v>2.15</v>
      </c>
      <c r="G885" s="73" t="n">
        <f aca="false">LN(D885/D884)</f>
        <v>-0.0475684169191096</v>
      </c>
      <c r="H885" s="73" t="n">
        <f aca="false">LN(E885/E884)</f>
        <v>-0.0138570346614264</v>
      </c>
      <c r="I885" s="73"/>
      <c r="J885" s="73"/>
    </row>
    <row r="886" customFormat="false" ht="12.75" hidden="false" customHeight="false" outlineLevel="0" collapsed="false">
      <c r="A886" s="56" t="n">
        <f aca="false">A885+1</f>
        <v>36060</v>
      </c>
      <c r="B886" s="28"/>
      <c r="C886" s="56"/>
      <c r="D886" s="28" t="n">
        <f aca="false">VLOOKUP($A886,cash,D$4,FALSE())</f>
        <v>2.085</v>
      </c>
      <c r="E886" s="28" t="n">
        <f aca="false">VLOOKUP($A886,cash,E$4,FALSE())</f>
        <v>2.24</v>
      </c>
      <c r="G886" s="73" t="n">
        <f aca="false">LN(D886/D885)</f>
        <v>0.0669394826751093</v>
      </c>
      <c r="H886" s="73" t="n">
        <f aca="false">LN(E886/E885)</f>
        <v>0.0410080237273773</v>
      </c>
      <c r="I886" s="73"/>
      <c r="J886" s="73"/>
    </row>
    <row r="887" customFormat="false" ht="12.75" hidden="false" customHeight="false" outlineLevel="0" collapsed="false">
      <c r="A887" s="56" t="n">
        <f aca="false">A886+1</f>
        <v>36061</v>
      </c>
      <c r="B887" s="28"/>
      <c r="C887" s="56"/>
      <c r="D887" s="28" t="n">
        <f aca="false">VLOOKUP($A887,cash,D$4,FALSE())</f>
        <v>2.015</v>
      </c>
      <c r="E887" s="28" t="n">
        <f aca="false">VLOOKUP($A887,cash,E$4,FALSE())</f>
        <v>2.175</v>
      </c>
      <c r="G887" s="73" t="n">
        <f aca="false">LN(D887/D886)</f>
        <v>-0.0341496598521184</v>
      </c>
      <c r="H887" s="73" t="n">
        <f aca="false">LN(E887/E886)</f>
        <v>-0.0294472013263013</v>
      </c>
      <c r="I887" s="73"/>
      <c r="J887" s="73"/>
    </row>
    <row r="888" customFormat="false" ht="12.75" hidden="false" customHeight="false" outlineLevel="0" collapsed="false">
      <c r="A888" s="56" t="n">
        <f aca="false">A887+1</f>
        <v>36062</v>
      </c>
      <c r="B888" s="28"/>
      <c r="C888" s="56"/>
      <c r="D888" s="28" t="n">
        <f aca="false">VLOOKUP($A888,cash,D$4,FALSE())</f>
        <v>1.965</v>
      </c>
      <c r="E888" s="28" t="n">
        <f aca="false">VLOOKUP($A888,cash,E$4,FALSE())</f>
        <v>2.155</v>
      </c>
      <c r="G888" s="73" t="n">
        <f aca="false">LN(D888/D887)</f>
        <v>-0.0251269500774218</v>
      </c>
      <c r="H888" s="73" t="n">
        <f aca="false">LN(E888/E887)</f>
        <v>-0.00923794098493636</v>
      </c>
      <c r="I888" s="73"/>
      <c r="J888" s="73"/>
    </row>
    <row r="889" customFormat="false" ht="12.75" hidden="false" customHeight="false" outlineLevel="0" collapsed="false">
      <c r="A889" s="56" t="n">
        <f aca="false">A888+1</f>
        <v>36063</v>
      </c>
      <c r="B889" s="28"/>
      <c r="C889" s="56"/>
      <c r="D889" s="28" t="n">
        <f aca="false">VLOOKUP($A889,cash,D$4,FALSE())</f>
        <v>2.105</v>
      </c>
      <c r="E889" s="28" t="n">
        <f aca="false">VLOOKUP($A889,cash,E$4,FALSE())</f>
        <v>2.18</v>
      </c>
      <c r="G889" s="73" t="n">
        <f aca="false">LN(D889/D888)</f>
        <v>0.0688232218131202</v>
      </c>
      <c r="H889" s="73" t="n">
        <f aca="false">LN(E889/E888)</f>
        <v>0.0115341532452868</v>
      </c>
      <c r="I889" s="73"/>
      <c r="J889" s="73"/>
    </row>
    <row r="890" customFormat="false" ht="12.75" hidden="false" customHeight="false" outlineLevel="0" collapsed="false">
      <c r="A890" s="56" t="n">
        <f aca="false">A889+1</f>
        <v>36064</v>
      </c>
      <c r="B890" s="28"/>
      <c r="C890" s="56"/>
      <c r="D890" s="28" t="n">
        <f aca="false">VLOOKUP($A890,cash,D$4,FALSE())</f>
        <v>2.105</v>
      </c>
      <c r="E890" s="28" t="n">
        <f aca="false">VLOOKUP($A890,cash,E$4,FALSE())</f>
        <v>2.18</v>
      </c>
      <c r="G890" s="73" t="n">
        <f aca="false">LN(D890/D889)</f>
        <v>0</v>
      </c>
      <c r="H890" s="73" t="n">
        <f aca="false">LN(E890/E889)</f>
        <v>0</v>
      </c>
      <c r="I890" s="73"/>
      <c r="J890" s="73"/>
    </row>
    <row r="891" customFormat="false" ht="12.75" hidden="false" customHeight="false" outlineLevel="0" collapsed="false">
      <c r="A891" s="56" t="n">
        <f aca="false">A890+1</f>
        <v>36065</v>
      </c>
      <c r="B891" s="28"/>
      <c r="C891" s="56"/>
      <c r="D891" s="28" t="n">
        <f aca="false">VLOOKUP($A891,cash,D$4,FALSE())</f>
        <v>2.105</v>
      </c>
      <c r="E891" s="28" t="n">
        <f aca="false">VLOOKUP($A891,cash,E$4,FALSE())</f>
        <v>2.18</v>
      </c>
      <c r="G891" s="73" t="n">
        <f aca="false">LN(D891/D890)</f>
        <v>0</v>
      </c>
      <c r="H891" s="73" t="n">
        <f aca="false">LN(E891/E890)</f>
        <v>0</v>
      </c>
      <c r="I891" s="73"/>
      <c r="J891" s="73"/>
    </row>
    <row r="892" customFormat="false" ht="12.75" hidden="false" customHeight="false" outlineLevel="0" collapsed="false">
      <c r="A892" s="56" t="n">
        <f aca="false">A891+1</f>
        <v>36066</v>
      </c>
      <c r="B892" s="28"/>
      <c r="C892" s="56"/>
      <c r="D892" s="28" t="n">
        <f aca="false">VLOOKUP($A892,cash,D$4,FALSE())</f>
        <v>1.98</v>
      </c>
      <c r="E892" s="28" t="n">
        <f aca="false">VLOOKUP($A892,cash,E$4,FALSE())</f>
        <v>2.11</v>
      </c>
      <c r="G892" s="73" t="n">
        <f aca="false">LN(D892/D891)</f>
        <v>-0.0612186224279009</v>
      </c>
      <c r="H892" s="73" t="n">
        <f aca="false">LN(E892/E891)</f>
        <v>-0.0326369293130227</v>
      </c>
      <c r="I892" s="73"/>
      <c r="J892" s="73"/>
    </row>
    <row r="893" customFormat="false" ht="12.75" hidden="false" customHeight="false" outlineLevel="0" collapsed="false">
      <c r="A893" s="56" t="n">
        <f aca="false">A892+1</f>
        <v>36067</v>
      </c>
      <c r="B893" s="28"/>
      <c r="C893" s="56"/>
      <c r="D893" s="28" t="n">
        <f aca="false">VLOOKUP($A893,cash,D$4,FALSE())</f>
        <v>1.875</v>
      </c>
      <c r="E893" s="28" t="n">
        <f aca="false">VLOOKUP($A893,cash,E$4,FALSE())</f>
        <v>2.06</v>
      </c>
      <c r="G893" s="73" t="n">
        <f aca="false">LN(D893/D892)</f>
        <v>-0.0544881852840697</v>
      </c>
      <c r="H893" s="73" t="n">
        <f aca="false">LN(E893/E892)</f>
        <v>-0.0239819646864853</v>
      </c>
      <c r="I893" s="73"/>
      <c r="J893" s="73"/>
    </row>
    <row r="894" customFormat="false" ht="12.75" hidden="false" customHeight="false" outlineLevel="0" collapsed="false">
      <c r="A894" s="56" t="n">
        <f aca="false">A893+1</f>
        <v>36068</v>
      </c>
      <c r="B894" s="28"/>
      <c r="C894" s="56"/>
      <c r="D894" s="28" t="n">
        <f aca="false">VLOOKUP($A894,cash,D$4,FALSE())</f>
        <v>2</v>
      </c>
      <c r="E894" s="28" t="n">
        <f aca="false">VLOOKUP($A894,cash,E$4,FALSE())</f>
        <v>2.12</v>
      </c>
      <c r="G894" s="73" t="n">
        <f aca="false">LN(D894/D893)</f>
        <v>0.0645385211375712</v>
      </c>
      <c r="H894" s="73" t="n">
        <f aca="false">LN(E894/E893)</f>
        <v>0.0287101058824314</v>
      </c>
      <c r="I894" s="73"/>
      <c r="J894" s="73"/>
    </row>
    <row r="895" customFormat="false" ht="12.75" hidden="false" customHeight="false" outlineLevel="0" collapsed="false">
      <c r="A895" s="56"/>
      <c r="B895" s="28"/>
      <c r="C895" s="56"/>
      <c r="D895" s="28"/>
      <c r="E895" s="28"/>
      <c r="G895" s="73"/>
      <c r="H895" s="73"/>
    </row>
    <row r="896" customFormat="false" ht="12.75" hidden="false" customHeight="false" outlineLevel="0" collapsed="false">
      <c r="A896" s="56"/>
      <c r="B896" s="28"/>
      <c r="C896" s="56"/>
      <c r="D896" s="28"/>
      <c r="E896" s="28"/>
    </row>
    <row r="897" customFormat="false" ht="12.75" hidden="false" customHeight="false" outlineLevel="0" collapsed="false">
      <c r="A897" s="56"/>
      <c r="B897" s="28"/>
      <c r="C897" s="56"/>
      <c r="D897" s="28"/>
      <c r="E897" s="28"/>
    </row>
    <row r="898" customFormat="false" ht="12.75" hidden="false" customHeight="false" outlineLevel="0" collapsed="false">
      <c r="A898" s="56"/>
      <c r="B898" s="28"/>
      <c r="C898" s="56" t="n">
        <v>36069</v>
      </c>
      <c r="G898" s="73" t="n">
        <f aca="false">STDEV(G900:G929)*$B$1</f>
        <v>0.961363913717017</v>
      </c>
      <c r="H898" s="73" t="n">
        <f aca="false">STDEV(H900:H929)*$B$1</f>
        <v>0.662420325368069</v>
      </c>
      <c r="I898" s="73"/>
      <c r="J898" s="73" t="n">
        <f aca="false">IF(ISNUMBER(J899),J899,1.1)</f>
        <v>0.253375108040536</v>
      </c>
      <c r="K898" s="75" t="n">
        <f aca="false">MAX(D899:D930)</f>
        <v>2.185</v>
      </c>
      <c r="L898" s="75" t="n">
        <f aca="false">MAX(E899:E930)</f>
        <v>2.51</v>
      </c>
    </row>
    <row r="899" customFormat="false" ht="12.75" hidden="false" customHeight="false" outlineLevel="0" collapsed="false">
      <c r="A899" s="56" t="n">
        <f aca="false">C898</f>
        <v>36069</v>
      </c>
      <c r="B899" s="28"/>
      <c r="C899" s="56"/>
      <c r="D899" s="28" t="n">
        <f aca="false">VLOOKUP($A899,cash,D$4,FALSE())</f>
        <v>2.185</v>
      </c>
      <c r="E899" s="28" t="n">
        <f aca="false">VLOOKUP($A899,cash,E$4,FALSE())</f>
        <v>2.265</v>
      </c>
      <c r="G899" s="73"/>
      <c r="H899" s="73"/>
      <c r="I899" s="73"/>
      <c r="J899" s="73" t="n">
        <f aca="false">CORREL(D899:D929,E899:E929)</f>
        <v>0.253375108040536</v>
      </c>
      <c r="K899" s="75" t="n">
        <f aca="false">MIN(D899:D930)</f>
        <v>1.58</v>
      </c>
      <c r="L899" s="75" t="n">
        <f aca="false">MIN(E899:E930)</f>
        <v>2</v>
      </c>
    </row>
    <row r="900" customFormat="false" ht="12.75" hidden="false" customHeight="false" outlineLevel="0" collapsed="false">
      <c r="A900" s="56" t="n">
        <f aca="false">A899+1</f>
        <v>36070</v>
      </c>
      <c r="B900" s="28"/>
      <c r="C900" s="56"/>
      <c r="D900" s="28" t="n">
        <f aca="false">VLOOKUP($A900,cash,D$4,FALSE())</f>
        <v>1.905</v>
      </c>
      <c r="E900" s="28" t="n">
        <f aca="false">VLOOKUP($A900,cash,E$4,FALSE())</f>
        <v>2.055</v>
      </c>
      <c r="G900" s="73" t="n">
        <f aca="false">LN(D900/D899)</f>
        <v>-0.137133819968889</v>
      </c>
      <c r="H900" s="73" t="n">
        <f aca="false">LN(E900/E899)</f>
        <v>-0.0972989109867995</v>
      </c>
      <c r="I900" s="73"/>
      <c r="J900" s="73"/>
    </row>
    <row r="901" customFormat="false" ht="12.75" hidden="false" customHeight="false" outlineLevel="0" collapsed="false">
      <c r="A901" s="56" t="n">
        <f aca="false">A900+1</f>
        <v>36071</v>
      </c>
      <c r="B901" s="28"/>
      <c r="C901" s="56"/>
      <c r="D901" s="28" t="n">
        <f aca="false">VLOOKUP($A901,cash,D$4,FALSE())</f>
        <v>1.905</v>
      </c>
      <c r="E901" s="28" t="n">
        <f aca="false">VLOOKUP($A901,cash,E$4,FALSE())</f>
        <v>2.055</v>
      </c>
      <c r="G901" s="73" t="n">
        <f aca="false">LN(D901/D900)</f>
        <v>0</v>
      </c>
      <c r="H901" s="73" t="n">
        <f aca="false">LN(E901/E900)</f>
        <v>0</v>
      </c>
      <c r="I901" s="73"/>
      <c r="J901" s="73"/>
    </row>
    <row r="902" customFormat="false" ht="12.75" hidden="false" customHeight="false" outlineLevel="0" collapsed="false">
      <c r="A902" s="56" t="n">
        <f aca="false">A901+1</f>
        <v>36072</v>
      </c>
      <c r="B902" s="28"/>
      <c r="C902" s="56"/>
      <c r="D902" s="28" t="n">
        <f aca="false">VLOOKUP($A902,cash,D$4,FALSE())</f>
        <v>1.905</v>
      </c>
      <c r="E902" s="28" t="n">
        <f aca="false">VLOOKUP($A902,cash,E$4,FALSE())</f>
        <v>2.055</v>
      </c>
      <c r="G902" s="73" t="n">
        <f aca="false">LN(D902/D901)</f>
        <v>0</v>
      </c>
      <c r="H902" s="73" t="n">
        <f aca="false">LN(E902/E901)</f>
        <v>0</v>
      </c>
      <c r="I902" s="73"/>
      <c r="J902" s="73"/>
    </row>
    <row r="903" customFormat="false" ht="12.75" hidden="false" customHeight="false" outlineLevel="0" collapsed="false">
      <c r="A903" s="56" t="n">
        <f aca="false">A902+1</f>
        <v>36073</v>
      </c>
      <c r="B903" s="28"/>
      <c r="C903" s="56"/>
      <c r="D903" s="28" t="n">
        <f aca="false">VLOOKUP($A903,cash,D$4,FALSE())</f>
        <v>1.885</v>
      </c>
      <c r="E903" s="28" t="n">
        <f aca="false">VLOOKUP($A903,cash,E$4,FALSE())</f>
        <v>2.07</v>
      </c>
      <c r="G903" s="73" t="n">
        <f aca="false">LN(D903/D902)</f>
        <v>-0.0105541876786903</v>
      </c>
      <c r="H903" s="73" t="n">
        <f aca="false">LN(E903/E902)</f>
        <v>0.00727275932907966</v>
      </c>
      <c r="I903" s="73"/>
      <c r="J903" s="73"/>
    </row>
    <row r="904" customFormat="false" ht="12.75" hidden="false" customHeight="false" outlineLevel="0" collapsed="false">
      <c r="A904" s="56" t="n">
        <f aca="false">A903+1</f>
        <v>36074</v>
      </c>
      <c r="B904" s="28"/>
      <c r="C904" s="56"/>
      <c r="D904" s="28" t="n">
        <f aca="false">VLOOKUP($A904,cash,D$4,FALSE())</f>
        <v>1.785</v>
      </c>
      <c r="E904" s="28" t="n">
        <f aca="false">VLOOKUP($A904,cash,E$4,FALSE())</f>
        <v>2.045</v>
      </c>
      <c r="G904" s="73" t="n">
        <f aca="false">LN(D904/D903)</f>
        <v>-0.0545094056683718</v>
      </c>
      <c r="H904" s="73" t="n">
        <f aca="false">LN(E904/E903)</f>
        <v>-0.0121508177825126</v>
      </c>
      <c r="I904" s="73"/>
      <c r="J904" s="73"/>
    </row>
    <row r="905" customFormat="false" ht="12.75" hidden="false" customHeight="false" outlineLevel="0" collapsed="false">
      <c r="A905" s="56" t="n">
        <f aca="false">A904+1</f>
        <v>36075</v>
      </c>
      <c r="B905" s="28"/>
      <c r="C905" s="56"/>
      <c r="D905" s="28" t="n">
        <f aca="false">VLOOKUP($A905,cash,D$4,FALSE())</f>
        <v>1.855</v>
      </c>
      <c r="E905" s="28" t="n">
        <f aca="false">VLOOKUP($A905,cash,E$4,FALSE())</f>
        <v>2.085</v>
      </c>
      <c r="G905" s="73" t="n">
        <f aca="false">LN(D905/D904)</f>
        <v>0.0384662808277961</v>
      </c>
      <c r="H905" s="73" t="n">
        <f aca="false">LN(E905/E904)</f>
        <v>0.0193710657559998</v>
      </c>
      <c r="I905" s="73"/>
      <c r="J905" s="73"/>
    </row>
    <row r="906" customFormat="false" ht="12.75" hidden="false" customHeight="false" outlineLevel="0" collapsed="false">
      <c r="A906" s="56" t="n">
        <f aca="false">A905+1</f>
        <v>36076</v>
      </c>
      <c r="B906" s="28"/>
      <c r="C906" s="56"/>
      <c r="D906" s="28" t="n">
        <f aca="false">VLOOKUP($A906,cash,D$4,FALSE())</f>
        <v>1.845</v>
      </c>
      <c r="E906" s="28" t="n">
        <f aca="false">VLOOKUP($A906,cash,E$4,FALSE())</f>
        <v>2.1</v>
      </c>
      <c r="G906" s="73" t="n">
        <f aca="false">LN(D906/D905)</f>
        <v>-0.00540541856690794</v>
      </c>
      <c r="H906" s="73" t="n">
        <f aca="false">LN(E906/E905)</f>
        <v>0.0071684894786125</v>
      </c>
      <c r="I906" s="73"/>
      <c r="J906" s="73"/>
    </row>
    <row r="907" customFormat="false" ht="12.75" hidden="false" customHeight="false" outlineLevel="0" collapsed="false">
      <c r="A907" s="56" t="n">
        <f aca="false">A906+1</f>
        <v>36077</v>
      </c>
      <c r="B907" s="28"/>
      <c r="C907" s="56"/>
      <c r="D907" s="28" t="n">
        <f aca="false">VLOOKUP($A907,cash,D$4,FALSE())</f>
        <v>1.645</v>
      </c>
      <c r="E907" s="28" t="n">
        <f aca="false">VLOOKUP($A907,cash,E$4,FALSE())</f>
        <v>2</v>
      </c>
      <c r="G907" s="73" t="n">
        <f aca="false">LN(D907/D906)</f>
        <v>-0.114738893275155</v>
      </c>
      <c r="H907" s="73" t="n">
        <f aca="false">LN(E907/E906)</f>
        <v>-0.0487901641694321</v>
      </c>
      <c r="I907" s="73"/>
      <c r="J907" s="73"/>
    </row>
    <row r="908" customFormat="false" ht="12.75" hidden="false" customHeight="false" outlineLevel="0" collapsed="false">
      <c r="A908" s="56" t="n">
        <f aca="false">A907+1</f>
        <v>36078</v>
      </c>
      <c r="B908" s="28"/>
      <c r="C908" s="56"/>
      <c r="D908" s="28" t="n">
        <f aca="false">VLOOKUP($A908,cash,D$4,FALSE())</f>
        <v>1.645</v>
      </c>
      <c r="E908" s="28" t="n">
        <f aca="false">VLOOKUP($A908,cash,E$4,FALSE())</f>
        <v>2</v>
      </c>
      <c r="G908" s="73" t="n">
        <f aca="false">LN(D908/D907)</f>
        <v>0</v>
      </c>
      <c r="H908" s="73" t="n">
        <f aca="false">LN(E908/E907)</f>
        <v>0</v>
      </c>
      <c r="I908" s="73"/>
      <c r="J908" s="73"/>
    </row>
    <row r="909" customFormat="false" ht="12.75" hidden="false" customHeight="false" outlineLevel="0" collapsed="false">
      <c r="A909" s="56" t="n">
        <f aca="false">A908+1</f>
        <v>36079</v>
      </c>
      <c r="B909" s="28"/>
      <c r="C909" s="56"/>
      <c r="D909" s="28" t="n">
        <f aca="false">VLOOKUP($A909,cash,D$4,FALSE())</f>
        <v>1.645</v>
      </c>
      <c r="E909" s="28" t="n">
        <f aca="false">VLOOKUP($A909,cash,E$4,FALSE())</f>
        <v>2</v>
      </c>
      <c r="G909" s="73" t="n">
        <f aca="false">LN(D909/D908)</f>
        <v>0</v>
      </c>
      <c r="H909" s="73" t="n">
        <f aca="false">LN(E909/E908)</f>
        <v>0</v>
      </c>
      <c r="I909" s="73"/>
      <c r="J909" s="73"/>
    </row>
    <row r="910" customFormat="false" ht="12.75" hidden="false" customHeight="false" outlineLevel="0" collapsed="false">
      <c r="A910" s="56" t="n">
        <f aca="false">A909+1</f>
        <v>36080</v>
      </c>
      <c r="B910" s="28"/>
      <c r="C910" s="56"/>
      <c r="D910" s="28" t="n">
        <f aca="false">VLOOKUP($A910,cash,D$4,FALSE())</f>
        <v>1.64</v>
      </c>
      <c r="E910" s="28" t="n">
        <f aca="false">VLOOKUP($A910,cash,E$4,FALSE())</f>
        <v>2.085</v>
      </c>
      <c r="G910" s="73" t="n">
        <f aca="false">LN(D910/D909)</f>
        <v>-0.00304414238122824</v>
      </c>
      <c r="H910" s="73" t="n">
        <f aca="false">LN(E910/E909)</f>
        <v>0.0416216746908195</v>
      </c>
      <c r="I910" s="73"/>
      <c r="J910" s="73"/>
    </row>
    <row r="911" customFormat="false" ht="12.75" hidden="false" customHeight="false" outlineLevel="0" collapsed="false">
      <c r="A911" s="56" t="n">
        <f aca="false">A910+1</f>
        <v>36081</v>
      </c>
      <c r="B911" s="28"/>
      <c r="C911" s="56"/>
      <c r="D911" s="28" t="n">
        <f aca="false">VLOOKUP($A911,cash,D$4,FALSE())</f>
        <v>1.69</v>
      </c>
      <c r="E911" s="28" t="n">
        <f aca="false">VLOOKUP($A911,cash,E$4,FALSE())</f>
        <v>2.145</v>
      </c>
      <c r="G911" s="73" t="n">
        <f aca="false">LN(D911/D910)</f>
        <v>0.0300322870988751</v>
      </c>
      <c r="H911" s="73" t="n">
        <f aca="false">LN(E911/E910)</f>
        <v>0.0283706971292156</v>
      </c>
      <c r="I911" s="73"/>
      <c r="J911" s="73"/>
    </row>
    <row r="912" customFormat="false" ht="12.75" hidden="false" customHeight="false" outlineLevel="0" collapsed="false">
      <c r="A912" s="56" t="n">
        <f aca="false">A911+1</f>
        <v>36082</v>
      </c>
      <c r="B912" s="28"/>
      <c r="C912" s="56"/>
      <c r="D912" s="28" t="n">
        <f aca="false">VLOOKUP($A912,cash,D$4,FALSE())</f>
        <v>1.81</v>
      </c>
      <c r="E912" s="28" t="n">
        <f aca="false">VLOOKUP($A912,cash,E$4,FALSE())</f>
        <v>2.25</v>
      </c>
      <c r="G912" s="73" t="n">
        <f aca="false">LN(D912/D911)</f>
        <v>0.0685983163427524</v>
      </c>
      <c r="H912" s="73" t="n">
        <f aca="false">LN(E912/E911)</f>
        <v>0.0477906638363485</v>
      </c>
      <c r="I912" s="73"/>
      <c r="J912" s="73"/>
    </row>
    <row r="913" customFormat="false" ht="12.75" hidden="false" customHeight="false" outlineLevel="0" collapsed="false">
      <c r="A913" s="56" t="n">
        <f aca="false">A912+1</f>
        <v>36083</v>
      </c>
      <c r="B913" s="28"/>
      <c r="C913" s="56"/>
      <c r="D913" s="28" t="n">
        <f aca="false">VLOOKUP($A913,cash,D$4,FALSE())</f>
        <v>1.79</v>
      </c>
      <c r="E913" s="28" t="n">
        <f aca="false">VLOOKUP($A913,cash,E$4,FALSE())</f>
        <v>2.255</v>
      </c>
      <c r="G913" s="73" t="n">
        <f aca="false">LN(D913/D912)</f>
        <v>-0.0111112254250707</v>
      </c>
      <c r="H913" s="73" t="n">
        <f aca="false">LN(E913/E912)</f>
        <v>0.00221975673831281</v>
      </c>
      <c r="I913" s="73"/>
      <c r="J913" s="73"/>
    </row>
    <row r="914" customFormat="false" ht="12.75" hidden="false" customHeight="false" outlineLevel="0" collapsed="false">
      <c r="A914" s="56" t="n">
        <f aca="false">A913+1</f>
        <v>36084</v>
      </c>
      <c r="B914" s="28"/>
      <c r="C914" s="56"/>
      <c r="D914" s="28" t="n">
        <f aca="false">VLOOKUP($A914,cash,D$4,FALSE())</f>
        <v>1.58</v>
      </c>
      <c r="E914" s="28" t="n">
        <f aca="false">VLOOKUP($A914,cash,E$4,FALSE())</f>
        <v>2.115</v>
      </c>
      <c r="G914" s="73" t="n">
        <f aca="false">LN(D914/D913)</f>
        <v>-0.124790772813788</v>
      </c>
      <c r="H914" s="73" t="n">
        <f aca="false">LN(E914/E913)</f>
        <v>-0.0640951604564002</v>
      </c>
      <c r="I914" s="73"/>
      <c r="J914" s="73"/>
    </row>
    <row r="915" customFormat="false" ht="12.75" hidden="false" customHeight="false" outlineLevel="0" collapsed="false">
      <c r="A915" s="56" t="n">
        <f aca="false">A914+1</f>
        <v>36085</v>
      </c>
      <c r="B915" s="28"/>
      <c r="C915" s="56"/>
      <c r="D915" s="28" t="n">
        <f aca="false">VLOOKUP($A915,cash,D$4,FALSE())</f>
        <v>1.58</v>
      </c>
      <c r="E915" s="28" t="n">
        <f aca="false">VLOOKUP($A915,cash,E$4,FALSE())</f>
        <v>2.115</v>
      </c>
      <c r="G915" s="73" t="n">
        <f aca="false">LN(D915/D914)</f>
        <v>0</v>
      </c>
      <c r="H915" s="73" t="n">
        <f aca="false">LN(E915/E914)</f>
        <v>0</v>
      </c>
      <c r="I915" s="73"/>
      <c r="J915" s="73"/>
    </row>
    <row r="916" customFormat="false" ht="12.75" hidden="false" customHeight="false" outlineLevel="0" collapsed="false">
      <c r="A916" s="56" t="n">
        <f aca="false">A915+1</f>
        <v>36086</v>
      </c>
      <c r="B916" s="28"/>
      <c r="C916" s="56"/>
      <c r="D916" s="28" t="n">
        <f aca="false">VLOOKUP($A916,cash,D$4,FALSE())</f>
        <v>1.58</v>
      </c>
      <c r="E916" s="28" t="n">
        <f aca="false">VLOOKUP($A916,cash,E$4,FALSE())</f>
        <v>2.115</v>
      </c>
      <c r="G916" s="73" t="n">
        <f aca="false">LN(D916/D915)</f>
        <v>0</v>
      </c>
      <c r="H916" s="73" t="n">
        <f aca="false">LN(E916/E915)</f>
        <v>0</v>
      </c>
      <c r="I916" s="73"/>
      <c r="J916" s="73"/>
    </row>
    <row r="917" customFormat="false" ht="12.75" hidden="false" customHeight="false" outlineLevel="0" collapsed="false">
      <c r="A917" s="56" t="n">
        <f aca="false">A916+1</f>
        <v>36087</v>
      </c>
      <c r="B917" s="28"/>
      <c r="C917" s="56"/>
      <c r="D917" s="28" t="n">
        <f aca="false">VLOOKUP($A917,cash,D$4,FALSE())</f>
        <v>1.745</v>
      </c>
      <c r="E917" s="28" t="n">
        <f aca="false">VLOOKUP($A917,cash,E$4,FALSE())</f>
        <v>2.25</v>
      </c>
      <c r="G917" s="73" t="n">
        <f aca="false">LN(D917/D916)</f>
        <v>0.0993297086155152</v>
      </c>
      <c r="H917" s="73" t="n">
        <f aca="false">LN(E917/E916)</f>
        <v>0.0618754037180875</v>
      </c>
      <c r="I917" s="73"/>
      <c r="J917" s="73"/>
    </row>
    <row r="918" customFormat="false" ht="12.75" hidden="false" customHeight="false" outlineLevel="0" collapsed="false">
      <c r="A918" s="56" t="n">
        <f aca="false">A917+1</f>
        <v>36088</v>
      </c>
      <c r="B918" s="28"/>
      <c r="C918" s="56"/>
      <c r="D918" s="28" t="n">
        <f aca="false">VLOOKUP($A918,cash,D$4,FALSE())</f>
        <v>1.915</v>
      </c>
      <c r="E918" s="28" t="n">
        <f aca="false">VLOOKUP($A918,cash,E$4,FALSE())</f>
        <v>2.43</v>
      </c>
      <c r="G918" s="73" t="n">
        <f aca="false">LN(D918/D917)</f>
        <v>0.0929630669782189</v>
      </c>
      <c r="H918" s="73" t="n">
        <f aca="false">LN(E918/E917)</f>
        <v>0.0769610411361284</v>
      </c>
      <c r="I918" s="73"/>
      <c r="J918" s="73"/>
    </row>
    <row r="919" customFormat="false" ht="12.75" hidden="false" customHeight="false" outlineLevel="0" collapsed="false">
      <c r="A919" s="56" t="n">
        <f aca="false">A918+1</f>
        <v>36089</v>
      </c>
      <c r="B919" s="28"/>
      <c r="C919" s="56"/>
      <c r="D919" s="28" t="n">
        <f aca="false">VLOOKUP($A919,cash,D$4,FALSE())</f>
        <v>1.99</v>
      </c>
      <c r="E919" s="28" t="n">
        <f aca="false">VLOOKUP($A919,cash,E$4,FALSE())</f>
        <v>2.51</v>
      </c>
      <c r="G919" s="73" t="n">
        <f aca="false">LN(D919/D918)</f>
        <v>0.0384170161037918</v>
      </c>
      <c r="H919" s="73" t="n">
        <f aca="false">LN(E919/E918)</f>
        <v>0.0323914957912353</v>
      </c>
      <c r="I919" s="73"/>
      <c r="J919" s="73"/>
    </row>
    <row r="920" customFormat="false" ht="12.75" hidden="false" customHeight="false" outlineLevel="0" collapsed="false">
      <c r="A920" s="56" t="n">
        <f aca="false">A919+1</f>
        <v>36090</v>
      </c>
      <c r="B920" s="28"/>
      <c r="C920" s="56"/>
      <c r="D920" s="28" t="n">
        <f aca="false">VLOOKUP($A920,cash,D$4,FALSE())</f>
        <v>1.89</v>
      </c>
      <c r="E920" s="28" t="n">
        <f aca="false">VLOOKUP($A920,cash,E$4,FALSE())</f>
        <v>2.435</v>
      </c>
      <c r="G920" s="73" t="n">
        <f aca="false">LN(D920/D919)</f>
        <v>-0.05155780966485</v>
      </c>
      <c r="H920" s="73" t="n">
        <f aca="false">LN(E920/E919)</f>
        <v>-0.0303359966091393</v>
      </c>
      <c r="I920" s="73"/>
      <c r="J920" s="73"/>
    </row>
    <row r="921" customFormat="false" ht="12.75" hidden="false" customHeight="false" outlineLevel="0" collapsed="false">
      <c r="A921" s="56" t="n">
        <f aca="false">A920+1</f>
        <v>36091</v>
      </c>
      <c r="B921" s="28"/>
      <c r="C921" s="56"/>
      <c r="D921" s="28" t="n">
        <f aca="false">VLOOKUP($A921,cash,D$4,FALSE())</f>
        <v>1.68</v>
      </c>
      <c r="E921" s="28" t="n">
        <f aca="false">VLOOKUP($A921,cash,E$4,FALSE())</f>
        <v>2.265</v>
      </c>
      <c r="G921" s="73" t="n">
        <f aca="false">LN(D921/D920)</f>
        <v>-0.117783035656383</v>
      </c>
      <c r="H921" s="73" t="n">
        <f aca="false">LN(E921/E920)</f>
        <v>-0.0723719975995557</v>
      </c>
      <c r="I921" s="73"/>
      <c r="J921" s="73"/>
    </row>
    <row r="922" customFormat="false" ht="12.75" hidden="false" customHeight="false" outlineLevel="0" collapsed="false">
      <c r="A922" s="56" t="n">
        <f aca="false">A921+1</f>
        <v>36092</v>
      </c>
      <c r="B922" s="28"/>
      <c r="C922" s="56"/>
      <c r="D922" s="28" t="n">
        <f aca="false">VLOOKUP($A922,cash,D$4,FALSE())</f>
        <v>1.68</v>
      </c>
      <c r="E922" s="28" t="n">
        <f aca="false">VLOOKUP($A922,cash,E$4,FALSE())</f>
        <v>2.265</v>
      </c>
      <c r="G922" s="73" t="n">
        <f aca="false">LN(D922/D921)</f>
        <v>0</v>
      </c>
      <c r="H922" s="73" t="n">
        <f aca="false">LN(E922/E921)</f>
        <v>0</v>
      </c>
      <c r="I922" s="73"/>
      <c r="J922" s="73"/>
    </row>
    <row r="923" customFormat="false" ht="12.75" hidden="false" customHeight="false" outlineLevel="0" collapsed="false">
      <c r="A923" s="56" t="n">
        <f aca="false">A922+1</f>
        <v>36093</v>
      </c>
      <c r="B923" s="28"/>
      <c r="C923" s="56"/>
      <c r="D923" s="28" t="n">
        <f aca="false">VLOOKUP($A923,cash,D$4,FALSE())</f>
        <v>1.68</v>
      </c>
      <c r="E923" s="28" t="n">
        <f aca="false">VLOOKUP($A923,cash,E$4,FALSE())</f>
        <v>2.265</v>
      </c>
      <c r="G923" s="73" t="n">
        <f aca="false">LN(D923/D922)</f>
        <v>0</v>
      </c>
      <c r="H923" s="73" t="n">
        <f aca="false">LN(E923/E922)</f>
        <v>0</v>
      </c>
      <c r="I923" s="73"/>
      <c r="J923" s="73"/>
    </row>
    <row r="924" customFormat="false" ht="12.75" hidden="false" customHeight="false" outlineLevel="0" collapsed="false">
      <c r="A924" s="56" t="n">
        <f aca="false">A923+1</f>
        <v>36094</v>
      </c>
      <c r="B924" s="28"/>
      <c r="C924" s="56"/>
      <c r="D924" s="28" t="n">
        <f aca="false">VLOOKUP($A924,cash,D$4,FALSE())</f>
        <v>1.815</v>
      </c>
      <c r="E924" s="28" t="n">
        <f aca="false">VLOOKUP($A924,cash,E$4,FALSE())</f>
        <v>2.48</v>
      </c>
      <c r="G924" s="73" t="n">
        <f aca="false">LN(D924/D923)</f>
        <v>0.0772916743016465</v>
      </c>
      <c r="H924" s="73" t="n">
        <f aca="false">LN(E924/E923)</f>
        <v>0.0906838012418935</v>
      </c>
      <c r="I924" s="73"/>
      <c r="J924" s="73"/>
    </row>
    <row r="925" customFormat="false" ht="12.75" hidden="false" customHeight="false" outlineLevel="0" collapsed="false">
      <c r="A925" s="56" t="n">
        <f aca="false">A924+1</f>
        <v>36095</v>
      </c>
      <c r="B925" s="28"/>
      <c r="C925" s="56"/>
      <c r="D925" s="28" t="n">
        <f aca="false">VLOOKUP($A925,cash,D$4,FALSE())</f>
        <v>1.79</v>
      </c>
      <c r="E925" s="28" t="n">
        <f aca="false">VLOOKUP($A925,cash,E$4,FALSE())</f>
        <v>2.455</v>
      </c>
      <c r="G925" s="73" t="n">
        <f aca="false">LN(D925/D924)</f>
        <v>-0.0138698478641504</v>
      </c>
      <c r="H925" s="73" t="n">
        <f aca="false">LN(E925/E924)</f>
        <v>-0.0101317989304068</v>
      </c>
      <c r="I925" s="73"/>
      <c r="J925" s="73"/>
    </row>
    <row r="926" customFormat="false" ht="12.75" hidden="false" customHeight="false" outlineLevel="0" collapsed="false">
      <c r="A926" s="56" t="n">
        <f aca="false">A925+1</f>
        <v>36096</v>
      </c>
      <c r="B926" s="28"/>
      <c r="C926" s="56"/>
      <c r="D926" s="28" t="n">
        <f aca="false">VLOOKUP($A926,cash,D$4,FALSE())</f>
        <v>1.645</v>
      </c>
      <c r="E926" s="28" t="n">
        <f aca="false">VLOOKUP($A926,cash,E$4,FALSE())</f>
        <v>2.345</v>
      </c>
      <c r="G926" s="73" t="n">
        <f aca="false">LN(D926/D925)</f>
        <v>-0.0844752356353285</v>
      </c>
      <c r="H926" s="73" t="n">
        <f aca="false">LN(E926/E925)</f>
        <v>-0.0458413593482411</v>
      </c>
      <c r="I926" s="73"/>
      <c r="J926" s="73"/>
    </row>
    <row r="927" customFormat="false" ht="12.75" hidden="false" customHeight="false" outlineLevel="0" collapsed="false">
      <c r="A927" s="56" t="n">
        <f aca="false">A926+1</f>
        <v>36097</v>
      </c>
      <c r="B927" s="28"/>
      <c r="C927" s="56"/>
      <c r="D927" s="28" t="n">
        <f aca="false">VLOOKUP($A927,cash,D$4,FALSE())</f>
        <v>1.685</v>
      </c>
      <c r="E927" s="28" t="n">
        <f aca="false">VLOOKUP($A927,cash,E$4,FALSE())</f>
        <v>2.38</v>
      </c>
      <c r="G927" s="73" t="n">
        <f aca="false">LN(D927/D926)</f>
        <v>0.0240251795869898</v>
      </c>
      <c r="H927" s="73" t="n">
        <f aca="false">LN(E927/E926)</f>
        <v>0.0148150857851405</v>
      </c>
      <c r="I927" s="73"/>
      <c r="J927" s="73"/>
    </row>
    <row r="928" customFormat="false" ht="12.75" hidden="false" customHeight="false" outlineLevel="0" collapsed="false">
      <c r="A928" s="56" t="n">
        <f aca="false">A927+1</f>
        <v>36098</v>
      </c>
      <c r="B928" s="28"/>
      <c r="C928" s="56"/>
      <c r="D928" s="28" t="n">
        <f aca="false">VLOOKUP($A928,cash,D$4,FALSE())</f>
        <v>1.705</v>
      </c>
      <c r="E928" s="28" t="n">
        <f aca="false">VLOOKUP($A928,cash,E$4,FALSE())</f>
        <v>2.29</v>
      </c>
      <c r="G928" s="73" t="n">
        <f aca="false">LN(D928/D927)</f>
        <v>0.011799546931155</v>
      </c>
      <c r="H928" s="73" t="n">
        <f aca="false">LN(E928/E927)</f>
        <v>-0.038548670117235</v>
      </c>
      <c r="I928" s="73"/>
      <c r="J928" s="73"/>
    </row>
    <row r="929" customFormat="false" ht="12.75" hidden="false" customHeight="false" outlineLevel="0" collapsed="false">
      <c r="A929" s="56" t="n">
        <f aca="false">A928+1</f>
        <v>36099</v>
      </c>
      <c r="B929" s="28"/>
      <c r="C929" s="56"/>
      <c r="D929" s="28" t="n">
        <f aca="false">VLOOKUP($A929,cash,D$4,FALSE())</f>
        <v>1.705</v>
      </c>
      <c r="E929" s="28" t="n">
        <f aca="false">VLOOKUP($A929,cash,E$4,FALSE())</f>
        <v>2.29</v>
      </c>
      <c r="G929" s="73" t="n">
        <f aca="false">LN(D929/D928)</f>
        <v>0</v>
      </c>
      <c r="H929" s="73" t="n">
        <f aca="false">LN(E929/E928)</f>
        <v>0</v>
      </c>
      <c r="I929" s="73"/>
      <c r="J929" s="73"/>
    </row>
    <row r="930" customFormat="false" ht="12.75" hidden="false" customHeight="false" outlineLevel="0" collapsed="false">
      <c r="A930" s="56"/>
      <c r="B930" s="28"/>
      <c r="C930" s="56"/>
      <c r="D930" s="28"/>
      <c r="E930" s="28"/>
    </row>
    <row r="931" customFormat="false" ht="12.75" hidden="false" customHeight="false" outlineLevel="0" collapsed="false">
      <c r="A931" s="56"/>
      <c r="B931" s="28"/>
      <c r="C931" s="56"/>
      <c r="D931" s="28"/>
      <c r="E931" s="28"/>
    </row>
    <row r="932" customFormat="false" ht="12.75" hidden="false" customHeight="false" outlineLevel="0" collapsed="false">
      <c r="A932" s="56"/>
      <c r="B932" s="28"/>
      <c r="C932" s="56"/>
      <c r="D932" s="28"/>
      <c r="E932" s="28"/>
    </row>
    <row r="933" customFormat="false" ht="12.75" hidden="false" customHeight="false" outlineLevel="0" collapsed="false">
      <c r="A933" s="56"/>
      <c r="B933" s="28"/>
      <c r="C933" s="56" t="n">
        <v>36100</v>
      </c>
      <c r="G933" s="73" t="n">
        <f aca="false">STDEV(G935:G963)*$B$1</f>
        <v>0.684992157342967</v>
      </c>
      <c r="H933" s="73" t="n">
        <f aca="false">STDEV(H935:H963)*$B$1</f>
        <v>0.426956862801985</v>
      </c>
      <c r="I933" s="73"/>
      <c r="J933" s="73" t="n">
        <f aca="false">IF(ISNUMBER(J934),J934,1.1)</f>
        <v>0.934825472857022</v>
      </c>
      <c r="K933" s="75" t="n">
        <f aca="false">MAX(D934:D967)</f>
        <v>2.325</v>
      </c>
      <c r="L933" s="75" t="n">
        <f aca="false">MAX(E934:E967)</f>
        <v>2.61</v>
      </c>
    </row>
    <row r="934" customFormat="false" ht="12.75" hidden="false" customHeight="false" outlineLevel="0" collapsed="false">
      <c r="A934" s="56" t="n">
        <f aca="false">C933</f>
        <v>36100</v>
      </c>
      <c r="B934" s="28"/>
      <c r="C934" s="56"/>
      <c r="D934" s="28" t="n">
        <f aca="false">VLOOKUP($A934,cash,D$4,FALSE())</f>
        <v>1.705</v>
      </c>
      <c r="E934" s="28" t="n">
        <f aca="false">VLOOKUP($A934,cash,E$4,FALSE())</f>
        <v>2.29</v>
      </c>
      <c r="G934" s="73"/>
      <c r="H934" s="73"/>
      <c r="I934" s="73"/>
      <c r="J934" s="73" t="n">
        <f aca="false">CORREL(D934:D963,E934:E963)</f>
        <v>0.934825472857022</v>
      </c>
      <c r="K934" s="75" t="n">
        <f aca="false">MIN(D934:D967)</f>
        <v>1.595</v>
      </c>
      <c r="L934" s="75" t="n">
        <f aca="false">MIN(E934:E967)</f>
        <v>2.045</v>
      </c>
    </row>
    <row r="935" customFormat="false" ht="12.75" hidden="false" customHeight="false" outlineLevel="0" collapsed="false">
      <c r="A935" s="56" t="n">
        <f aca="false">A934+1</f>
        <v>36101</v>
      </c>
      <c r="B935" s="28"/>
      <c r="C935" s="56"/>
      <c r="D935" s="28" t="n">
        <f aca="false">VLOOKUP($A935,cash,D$4,FALSE())</f>
        <v>1.71</v>
      </c>
      <c r="E935" s="28" t="n">
        <f aca="false">VLOOKUP($A935,cash,E$4,FALSE())</f>
        <v>2.305</v>
      </c>
      <c r="G935" s="73" t="n">
        <f aca="false">LN(D935/D934)</f>
        <v>0.00292825977908836</v>
      </c>
      <c r="H935" s="73" t="n">
        <f aca="false">LN(E935/E934)</f>
        <v>0.00652885888246363</v>
      </c>
      <c r="I935" s="73"/>
      <c r="J935" s="73"/>
    </row>
    <row r="936" customFormat="false" ht="12.75" hidden="false" customHeight="false" outlineLevel="0" collapsed="false">
      <c r="A936" s="56" t="n">
        <f aca="false">A935+1</f>
        <v>36102</v>
      </c>
      <c r="B936" s="28"/>
      <c r="C936" s="56"/>
      <c r="D936" s="28" t="n">
        <f aca="false">VLOOKUP($A936,cash,D$4,FALSE())</f>
        <v>1.95</v>
      </c>
      <c r="E936" s="28" t="n">
        <f aca="false">VLOOKUP($A936,cash,E$4,FALSE())</f>
        <v>2.385</v>
      </c>
      <c r="G936" s="73" t="n">
        <f aca="false">LN(D936/D935)</f>
        <v>0.131336002061087</v>
      </c>
      <c r="H936" s="73" t="n">
        <f aca="false">LN(E936/E935)</f>
        <v>0.0341184478916925</v>
      </c>
      <c r="I936" s="73"/>
      <c r="J936" s="73"/>
    </row>
    <row r="937" customFormat="false" ht="12.75" hidden="false" customHeight="false" outlineLevel="0" collapsed="false">
      <c r="A937" s="56" t="n">
        <f aca="false">A936+1</f>
        <v>36103</v>
      </c>
      <c r="B937" s="28"/>
      <c r="C937" s="56"/>
      <c r="D937" s="28" t="n">
        <f aca="false">VLOOKUP($A937,cash,D$4,FALSE())</f>
        <v>1.965</v>
      </c>
      <c r="E937" s="28" t="n">
        <f aca="false">VLOOKUP($A937,cash,E$4,FALSE())</f>
        <v>2.345</v>
      </c>
      <c r="G937" s="73" t="n">
        <f aca="false">LN(D937/D936)</f>
        <v>0.0076628727455691</v>
      </c>
      <c r="H937" s="73" t="n">
        <f aca="false">LN(E937/E936)</f>
        <v>-0.0169137224420617</v>
      </c>
      <c r="I937" s="73"/>
      <c r="J937" s="73"/>
    </row>
    <row r="938" customFormat="false" ht="12.75" hidden="false" customHeight="false" outlineLevel="0" collapsed="false">
      <c r="A938" s="56" t="n">
        <f aca="false">A937+1</f>
        <v>36104</v>
      </c>
      <c r="B938" s="28"/>
      <c r="C938" s="56"/>
      <c r="D938" s="28" t="n">
        <f aca="false">VLOOKUP($A938,cash,D$4,FALSE())</f>
        <v>2.105</v>
      </c>
      <c r="E938" s="28" t="n">
        <f aca="false">VLOOKUP($A938,cash,E$4,FALSE())</f>
        <v>2.42</v>
      </c>
      <c r="G938" s="73" t="n">
        <f aca="false">LN(D938/D937)</f>
        <v>0.0688232218131202</v>
      </c>
      <c r="H938" s="73" t="n">
        <f aca="false">LN(E938/E937)</f>
        <v>0.0314821382703522</v>
      </c>
      <c r="I938" s="73"/>
      <c r="J938" s="73"/>
    </row>
    <row r="939" customFormat="false" ht="12.75" hidden="false" customHeight="false" outlineLevel="0" collapsed="false">
      <c r="A939" s="56" t="n">
        <f aca="false">A938+1</f>
        <v>36105</v>
      </c>
      <c r="B939" s="28"/>
      <c r="C939" s="56"/>
      <c r="D939" s="28" t="n">
        <f aca="false">VLOOKUP($A939,cash,D$4,FALSE())</f>
        <v>2.06</v>
      </c>
      <c r="E939" s="28" t="n">
        <f aca="false">VLOOKUP($A939,cash,E$4,FALSE())</f>
        <v>2.38</v>
      </c>
      <c r="G939" s="73" t="n">
        <f aca="false">LN(D939/D938)</f>
        <v>-0.021609484332855</v>
      </c>
      <c r="H939" s="73" t="n">
        <f aca="false">LN(E939/E938)</f>
        <v>-0.0166670524852118</v>
      </c>
      <c r="I939" s="73"/>
      <c r="J939" s="73"/>
    </row>
    <row r="940" customFormat="false" ht="12.75" hidden="false" customHeight="false" outlineLevel="0" collapsed="false">
      <c r="A940" s="56" t="n">
        <f aca="false">A939+1</f>
        <v>36106</v>
      </c>
      <c r="B940" s="28"/>
      <c r="C940" s="56"/>
      <c r="D940" s="28" t="n">
        <f aca="false">VLOOKUP($A940,cash,D$4,FALSE())</f>
        <v>2.06</v>
      </c>
      <c r="E940" s="28" t="n">
        <f aca="false">VLOOKUP($A940,cash,E$4,FALSE())</f>
        <v>2.38</v>
      </c>
      <c r="G940" s="73" t="n">
        <f aca="false">LN(D940/D939)</f>
        <v>0</v>
      </c>
      <c r="H940" s="73" t="n">
        <f aca="false">LN(E940/E939)</f>
        <v>0</v>
      </c>
      <c r="I940" s="73"/>
      <c r="J940" s="73"/>
    </row>
    <row r="941" customFormat="false" ht="12.75" hidden="false" customHeight="false" outlineLevel="0" collapsed="false">
      <c r="A941" s="56" t="n">
        <f aca="false">A940+1</f>
        <v>36107</v>
      </c>
      <c r="B941" s="28"/>
      <c r="C941" s="56"/>
      <c r="D941" s="28" t="n">
        <f aca="false">VLOOKUP($A941,cash,D$4,FALSE())</f>
        <v>2.06</v>
      </c>
      <c r="E941" s="28" t="n">
        <f aca="false">VLOOKUP($A941,cash,E$4,FALSE())</f>
        <v>2.38</v>
      </c>
      <c r="G941" s="73" t="n">
        <f aca="false">LN(D941/D940)</f>
        <v>0</v>
      </c>
      <c r="H941" s="73" t="n">
        <f aca="false">LN(E941/E940)</f>
        <v>0</v>
      </c>
      <c r="I941" s="73"/>
      <c r="J941" s="73"/>
    </row>
    <row r="942" customFormat="false" ht="12.75" hidden="false" customHeight="false" outlineLevel="0" collapsed="false">
      <c r="A942" s="56" t="n">
        <f aca="false">A941+1</f>
        <v>36108</v>
      </c>
      <c r="B942" s="28"/>
      <c r="C942" s="56"/>
      <c r="D942" s="28" t="n">
        <f aca="false">VLOOKUP($A942,cash,D$4,FALSE())</f>
        <v>2.175</v>
      </c>
      <c r="E942" s="28" t="n">
        <f aca="false">VLOOKUP($A942,cash,E$4,FALSE())</f>
        <v>2.61</v>
      </c>
      <c r="G942" s="73" t="n">
        <f aca="false">LN(D942/D941)</f>
        <v>0.0543226817391576</v>
      </c>
      <c r="H942" s="73" t="n">
        <f aca="false">LN(E942/E941)</f>
        <v>0.0922497336512188</v>
      </c>
      <c r="I942" s="73"/>
      <c r="J942" s="73"/>
    </row>
    <row r="943" customFormat="false" ht="12.75" hidden="false" customHeight="false" outlineLevel="0" collapsed="false">
      <c r="A943" s="56" t="n">
        <f aca="false">A942+1</f>
        <v>36109</v>
      </c>
      <c r="B943" s="28"/>
      <c r="C943" s="56"/>
      <c r="D943" s="28" t="n">
        <f aca="false">VLOOKUP($A943,cash,D$4,FALSE())</f>
        <v>2.3</v>
      </c>
      <c r="E943" s="28" t="n">
        <f aca="false">VLOOKUP($A943,cash,E$4,FALSE())</f>
        <v>2.61</v>
      </c>
      <c r="G943" s="73" t="n">
        <f aca="false">LN(D943/D942)</f>
        <v>0.0558804583944566</v>
      </c>
      <c r="H943" s="73" t="n">
        <f aca="false">LN(E943/E942)</f>
        <v>0</v>
      </c>
      <c r="I943" s="73"/>
      <c r="J943" s="73"/>
    </row>
    <row r="944" customFormat="false" ht="12.75" hidden="false" customHeight="false" outlineLevel="0" collapsed="false">
      <c r="A944" s="56" t="n">
        <f aca="false">A943+1</f>
        <v>36110</v>
      </c>
      <c r="B944" s="28"/>
      <c r="C944" s="56"/>
      <c r="D944" s="28" t="n">
        <f aca="false">VLOOKUP($A944,cash,D$4,FALSE())</f>
        <v>2.325</v>
      </c>
      <c r="E944" s="28" t="n">
        <f aca="false">VLOOKUP($A944,cash,E$4,FALSE())</f>
        <v>2.575</v>
      </c>
      <c r="G944" s="73" t="n">
        <f aca="false">LN(D944/D943)</f>
        <v>0.0108109161042157</v>
      </c>
      <c r="H944" s="73" t="n">
        <f aca="false">LN(E944/E943)</f>
        <v>-0.0135006872189025</v>
      </c>
      <c r="I944" s="73"/>
      <c r="J944" s="73"/>
    </row>
    <row r="945" customFormat="false" ht="12.75" hidden="false" customHeight="false" outlineLevel="0" collapsed="false">
      <c r="A945" s="56" t="n">
        <f aca="false">A944+1</f>
        <v>36111</v>
      </c>
      <c r="B945" s="28"/>
      <c r="C945" s="56"/>
      <c r="D945" s="28" t="n">
        <f aca="false">VLOOKUP($A945,cash,D$4,FALSE())</f>
        <v>2.16</v>
      </c>
      <c r="E945" s="28" t="n">
        <f aca="false">VLOOKUP($A945,cash,E$4,FALSE())</f>
        <v>2.47</v>
      </c>
      <c r="G945" s="73" t="n">
        <f aca="false">LN(D945/D944)</f>
        <v>-0.073611817343246</v>
      </c>
      <c r="H945" s="73" t="n">
        <f aca="false">LN(E945/E944)</f>
        <v>-0.0416313834758136</v>
      </c>
      <c r="I945" s="73"/>
      <c r="J945" s="73"/>
    </row>
    <row r="946" customFormat="false" ht="12.75" hidden="false" customHeight="false" outlineLevel="0" collapsed="false">
      <c r="A946" s="56" t="n">
        <f aca="false">A945+1</f>
        <v>36112</v>
      </c>
      <c r="B946" s="28"/>
      <c r="C946" s="56"/>
      <c r="D946" s="28" t="n">
        <f aca="false">VLOOKUP($A946,cash,D$4,FALSE())</f>
        <v>2.095</v>
      </c>
      <c r="E946" s="28" t="n">
        <f aca="false">VLOOKUP($A946,cash,E$4,FALSE())</f>
        <v>2.43</v>
      </c>
      <c r="G946" s="73" t="n">
        <f aca="false">LN(D946/D945)</f>
        <v>-0.0305546683219725</v>
      </c>
      <c r="H946" s="73" t="n">
        <f aca="false">LN(E946/E945)</f>
        <v>-0.0163268932874288</v>
      </c>
      <c r="I946" s="73"/>
      <c r="J946" s="73"/>
    </row>
    <row r="947" customFormat="false" ht="12.75" hidden="false" customHeight="false" outlineLevel="0" collapsed="false">
      <c r="A947" s="56" t="n">
        <f aca="false">A946+1</f>
        <v>36113</v>
      </c>
      <c r="B947" s="28"/>
      <c r="C947" s="56"/>
      <c r="D947" s="28" t="n">
        <f aca="false">VLOOKUP($A947,cash,D$4,FALSE())</f>
        <v>2.095</v>
      </c>
      <c r="E947" s="28" t="n">
        <f aca="false">VLOOKUP($A947,cash,E$4,FALSE())</f>
        <v>2.43</v>
      </c>
      <c r="G947" s="73" t="n">
        <f aca="false">LN(D947/D946)</f>
        <v>0</v>
      </c>
      <c r="H947" s="73" t="n">
        <f aca="false">LN(E947/E946)</f>
        <v>0</v>
      </c>
      <c r="I947" s="73"/>
      <c r="J947" s="73"/>
    </row>
    <row r="948" customFormat="false" ht="12.75" hidden="false" customHeight="false" outlineLevel="0" collapsed="false">
      <c r="A948" s="56" t="n">
        <f aca="false">A947+1</f>
        <v>36114</v>
      </c>
      <c r="B948" s="28"/>
      <c r="C948" s="56"/>
      <c r="D948" s="28" t="n">
        <f aca="false">VLOOKUP($A948,cash,D$4,FALSE())</f>
        <v>2.095</v>
      </c>
      <c r="E948" s="28" t="n">
        <f aca="false">VLOOKUP($A948,cash,E$4,FALSE())</f>
        <v>2.43</v>
      </c>
      <c r="G948" s="73" t="n">
        <f aca="false">LN(D948/D947)</f>
        <v>0</v>
      </c>
      <c r="H948" s="73" t="n">
        <f aca="false">LN(E948/E947)</f>
        <v>0</v>
      </c>
      <c r="I948" s="73"/>
      <c r="J948" s="73"/>
    </row>
    <row r="949" customFormat="false" ht="12.75" hidden="false" customHeight="false" outlineLevel="0" collapsed="false">
      <c r="A949" s="56" t="n">
        <f aca="false">A948+1</f>
        <v>36115</v>
      </c>
      <c r="B949" s="28"/>
      <c r="C949" s="56"/>
      <c r="D949" s="28" t="n">
        <f aca="false">VLOOKUP($A949,cash,D$4,FALSE())</f>
        <v>2.105</v>
      </c>
      <c r="E949" s="28" t="n">
        <f aca="false">VLOOKUP($A949,cash,E$4,FALSE())</f>
        <v>2.45</v>
      </c>
      <c r="G949" s="73" t="n">
        <f aca="false">LN(D949/D948)</f>
        <v>0.00476191376024356</v>
      </c>
      <c r="H949" s="73" t="n">
        <f aca="false">LN(E949/E948)</f>
        <v>0.00819676720417849</v>
      </c>
      <c r="I949" s="73"/>
      <c r="J949" s="73"/>
    </row>
    <row r="950" customFormat="false" ht="12.75" hidden="false" customHeight="false" outlineLevel="0" collapsed="false">
      <c r="A950" s="56" t="n">
        <f aca="false">A949+1</f>
        <v>36116</v>
      </c>
      <c r="B950" s="28"/>
      <c r="C950" s="56"/>
      <c r="D950" s="28" t="n">
        <f aca="false">VLOOKUP($A950,cash,D$4,FALSE())</f>
        <v>2.075</v>
      </c>
      <c r="E950" s="28" t="n">
        <f aca="false">VLOOKUP($A950,cash,E$4,FALSE())</f>
        <v>2.4</v>
      </c>
      <c r="G950" s="73" t="n">
        <f aca="false">LN(D950/D949)</f>
        <v>-0.0143543134516831</v>
      </c>
      <c r="H950" s="73" t="n">
        <f aca="false">LN(E950/E949)</f>
        <v>-0.0206192872027358</v>
      </c>
      <c r="I950" s="73"/>
      <c r="J950" s="73"/>
    </row>
    <row r="951" customFormat="false" ht="12.75" hidden="false" customHeight="false" outlineLevel="0" collapsed="false">
      <c r="A951" s="56" t="n">
        <f aca="false">A950+1</f>
        <v>36117</v>
      </c>
      <c r="B951" s="28"/>
      <c r="C951" s="56"/>
      <c r="D951" s="28" t="n">
        <f aca="false">VLOOKUP($A951,cash,D$4,FALSE())</f>
        <v>2.075</v>
      </c>
      <c r="E951" s="28" t="n">
        <f aca="false">VLOOKUP($A951,cash,E$4,FALSE())</f>
        <v>2.4</v>
      </c>
      <c r="G951" s="73" t="n">
        <f aca="false">LN(D951/D950)</f>
        <v>0</v>
      </c>
      <c r="H951" s="73" t="n">
        <f aca="false">LN(E951/E950)</f>
        <v>0</v>
      </c>
      <c r="I951" s="73"/>
      <c r="J951" s="73"/>
    </row>
    <row r="952" customFormat="false" ht="12.75" hidden="false" customHeight="false" outlineLevel="0" collapsed="false">
      <c r="A952" s="56" t="n">
        <f aca="false">A951+1</f>
        <v>36118</v>
      </c>
      <c r="B952" s="28"/>
      <c r="C952" s="56"/>
      <c r="D952" s="28" t="n">
        <f aca="false">VLOOKUP($A952,cash,D$4,FALSE())</f>
        <v>2.04</v>
      </c>
      <c r="E952" s="28" t="n">
        <f aca="false">VLOOKUP($A952,cash,E$4,FALSE())</f>
        <v>2.35</v>
      </c>
      <c r="G952" s="73" t="n">
        <f aca="false">LN(D952/D951)</f>
        <v>-0.0170113458265367</v>
      </c>
      <c r="H952" s="73" t="n">
        <f aca="false">LN(E952/E951)</f>
        <v>-0.0210534091978323</v>
      </c>
      <c r="I952" s="73"/>
      <c r="J952" s="73"/>
    </row>
    <row r="953" customFormat="false" ht="12.75" hidden="false" customHeight="false" outlineLevel="0" collapsed="false">
      <c r="A953" s="56" t="n">
        <f aca="false">A952+1</f>
        <v>36119</v>
      </c>
      <c r="B953" s="28"/>
      <c r="C953" s="56"/>
      <c r="D953" s="28" t="n">
        <f aca="false">VLOOKUP($A953,cash,D$4,FALSE())</f>
        <v>1.95</v>
      </c>
      <c r="E953" s="28" t="n">
        <f aca="false">VLOOKUP($A953,cash,E$4,FALSE())</f>
        <v>2.295</v>
      </c>
      <c r="G953" s="73" t="n">
        <f aca="false">LN(D953/D952)</f>
        <v>-0.0451204352804697</v>
      </c>
      <c r="H953" s="73" t="n">
        <f aca="false">LN(E953/E952)</f>
        <v>-0.0236824846435592</v>
      </c>
      <c r="I953" s="73"/>
      <c r="J953" s="73"/>
    </row>
    <row r="954" customFormat="false" ht="12.75" hidden="false" customHeight="false" outlineLevel="0" collapsed="false">
      <c r="A954" s="56" t="n">
        <f aca="false">A953+1</f>
        <v>36120</v>
      </c>
      <c r="B954" s="28"/>
      <c r="C954" s="56"/>
      <c r="D954" s="28" t="n">
        <f aca="false">VLOOKUP($A954,cash,D$4,FALSE())</f>
        <v>1.95</v>
      </c>
      <c r="E954" s="28" t="n">
        <f aca="false">VLOOKUP($A954,cash,E$4,FALSE())</f>
        <v>2.295</v>
      </c>
      <c r="G954" s="73" t="n">
        <f aca="false">LN(D954/D953)</f>
        <v>0</v>
      </c>
      <c r="H954" s="73" t="n">
        <f aca="false">LN(E954/E953)</f>
        <v>0</v>
      </c>
      <c r="I954" s="73"/>
      <c r="J954" s="73"/>
    </row>
    <row r="955" customFormat="false" ht="12.75" hidden="false" customHeight="false" outlineLevel="0" collapsed="false">
      <c r="A955" s="56" t="n">
        <f aca="false">A954+1</f>
        <v>36121</v>
      </c>
      <c r="B955" s="28"/>
      <c r="C955" s="56"/>
      <c r="D955" s="28" t="n">
        <f aca="false">VLOOKUP($A955,cash,D$4,FALSE())</f>
        <v>1.95</v>
      </c>
      <c r="E955" s="28" t="n">
        <f aca="false">VLOOKUP($A955,cash,E$4,FALSE())</f>
        <v>2.295</v>
      </c>
      <c r="G955" s="73" t="n">
        <f aca="false">LN(D955/D954)</f>
        <v>0</v>
      </c>
      <c r="H955" s="73" t="n">
        <f aca="false">LN(E955/E954)</f>
        <v>0</v>
      </c>
      <c r="I955" s="73"/>
      <c r="J955" s="73"/>
    </row>
    <row r="956" customFormat="false" ht="12.75" hidden="false" customHeight="false" outlineLevel="0" collapsed="false">
      <c r="A956" s="56" t="n">
        <f aca="false">A955+1</f>
        <v>36122</v>
      </c>
      <c r="B956" s="28"/>
      <c r="C956" s="56"/>
      <c r="D956" s="28" t="n">
        <f aca="false">VLOOKUP($A956,cash,D$4,FALSE())</f>
        <v>1.885</v>
      </c>
      <c r="E956" s="28" t="n">
        <f aca="false">VLOOKUP($A956,cash,E$4,FALSE())</f>
        <v>2.285</v>
      </c>
      <c r="G956" s="73" t="n">
        <f aca="false">LN(D956/D955)</f>
        <v>-0.0339015516756813</v>
      </c>
      <c r="H956" s="73" t="n">
        <f aca="false">LN(E956/E955)</f>
        <v>-0.0043668191663404</v>
      </c>
      <c r="I956" s="73"/>
      <c r="J956" s="73"/>
    </row>
    <row r="957" customFormat="false" ht="12.75" hidden="false" customHeight="false" outlineLevel="0" collapsed="false">
      <c r="A957" s="56" t="n">
        <f aca="false">A956+1</f>
        <v>36123</v>
      </c>
      <c r="B957" s="28"/>
      <c r="C957" s="56"/>
      <c r="D957" s="28" t="n">
        <f aca="false">VLOOKUP($A957,cash,D$4,FALSE())</f>
        <v>1.88</v>
      </c>
      <c r="E957" s="28" t="n">
        <f aca="false">VLOOKUP($A957,cash,E$4,FALSE())</f>
        <v>2.275</v>
      </c>
      <c r="G957" s="73" t="n">
        <f aca="false">LN(D957/D956)</f>
        <v>-0.0026560440581163</v>
      </c>
      <c r="H957" s="73" t="n">
        <f aca="false">LN(E957/E956)</f>
        <v>-0.00438597194325444</v>
      </c>
      <c r="I957" s="73"/>
      <c r="J957" s="73"/>
    </row>
    <row r="958" customFormat="false" ht="12.75" hidden="false" customHeight="false" outlineLevel="0" collapsed="false">
      <c r="A958" s="56" t="n">
        <f aca="false">A957+1</f>
        <v>36124</v>
      </c>
      <c r="B958" s="28"/>
      <c r="C958" s="56"/>
      <c r="D958" s="28" t="n">
        <f aca="false">VLOOKUP($A958,cash,D$4,FALSE())</f>
        <v>1.73</v>
      </c>
      <c r="E958" s="28" t="n">
        <f aca="false">VLOOKUP($A958,cash,E$4,FALSE())</f>
        <v>2.165</v>
      </c>
      <c r="G958" s="73" t="n">
        <f aca="false">LN(D958/D957)</f>
        <v>-0.0831503683321702</v>
      </c>
      <c r="H958" s="73" t="n">
        <f aca="false">LN(E958/E957)</f>
        <v>-0.0495596909484605</v>
      </c>
      <c r="I958" s="73"/>
      <c r="J958" s="73"/>
    </row>
    <row r="959" customFormat="false" ht="12.75" hidden="false" customHeight="false" outlineLevel="0" collapsed="false">
      <c r="A959" s="56" t="n">
        <f aca="false">A958+1</f>
        <v>36125</v>
      </c>
      <c r="B959" s="28"/>
      <c r="C959" s="56"/>
      <c r="D959" s="28" t="n">
        <f aca="false">VLOOKUP($A959,cash,D$4,FALSE())</f>
        <v>1.73</v>
      </c>
      <c r="E959" s="28" t="n">
        <f aca="false">VLOOKUP($A959,cash,E$4,FALSE())</f>
        <v>2.165</v>
      </c>
      <c r="G959" s="73" t="n">
        <f aca="false">LN(D959/D958)</f>
        <v>0</v>
      </c>
      <c r="H959" s="73" t="n">
        <f aca="false">LN(E959/E958)</f>
        <v>0</v>
      </c>
      <c r="I959" s="73"/>
      <c r="J959" s="73"/>
    </row>
    <row r="960" customFormat="false" ht="12.75" hidden="false" customHeight="false" outlineLevel="0" collapsed="false">
      <c r="A960" s="56" t="n">
        <f aca="false">A959+1</f>
        <v>36126</v>
      </c>
      <c r="B960" s="28"/>
      <c r="C960" s="56"/>
      <c r="D960" s="28" t="n">
        <f aca="false">VLOOKUP($A960,cash,D$4,FALSE())</f>
        <v>1.73</v>
      </c>
      <c r="E960" s="28" t="n">
        <f aca="false">VLOOKUP($A960,cash,E$4,FALSE())</f>
        <v>2.165</v>
      </c>
      <c r="G960" s="73" t="n">
        <f aca="false">LN(D960/D959)</f>
        <v>0</v>
      </c>
      <c r="H960" s="73" t="n">
        <f aca="false">LN(E960/E959)</f>
        <v>0</v>
      </c>
      <c r="I960" s="73"/>
      <c r="J960" s="73"/>
    </row>
    <row r="961" customFormat="false" ht="12.75" hidden="false" customHeight="false" outlineLevel="0" collapsed="false">
      <c r="A961" s="56" t="n">
        <f aca="false">A960+1</f>
        <v>36127</v>
      </c>
      <c r="B961" s="28"/>
      <c r="C961" s="56"/>
      <c r="D961" s="28" t="n">
        <f aca="false">VLOOKUP($A961,cash,D$4,FALSE())</f>
        <v>1.73</v>
      </c>
      <c r="E961" s="28" t="n">
        <f aca="false">VLOOKUP($A961,cash,E$4,FALSE())</f>
        <v>2.165</v>
      </c>
      <c r="G961" s="73" t="n">
        <f aca="false">LN(D961/D960)</f>
        <v>0</v>
      </c>
      <c r="H961" s="73" t="n">
        <f aca="false">LN(E961/E960)</f>
        <v>0</v>
      </c>
      <c r="I961" s="73"/>
      <c r="J961" s="73"/>
    </row>
    <row r="962" customFormat="false" ht="12.75" hidden="false" customHeight="false" outlineLevel="0" collapsed="false">
      <c r="A962" s="56" t="n">
        <f aca="false">A961+1</f>
        <v>36128</v>
      </c>
      <c r="B962" s="28"/>
      <c r="C962" s="56"/>
      <c r="D962" s="28" t="n">
        <f aca="false">VLOOKUP($A962,cash,D$4,FALSE())</f>
        <v>1.73</v>
      </c>
      <c r="E962" s="28" t="n">
        <f aca="false">VLOOKUP($A962,cash,E$4,FALSE())</f>
        <v>2.165</v>
      </c>
      <c r="G962" s="73" t="n">
        <f aca="false">LN(D962/D961)</f>
        <v>0</v>
      </c>
      <c r="H962" s="73" t="n">
        <f aca="false">LN(E962/E961)</f>
        <v>0</v>
      </c>
      <c r="I962" s="73"/>
      <c r="J962" s="73"/>
    </row>
    <row r="963" customFormat="false" ht="12.75" hidden="false" customHeight="false" outlineLevel="0" collapsed="false">
      <c r="A963" s="56" t="n">
        <f aca="false">A962+1</f>
        <v>36129</v>
      </c>
      <c r="B963" s="28"/>
      <c r="C963" s="56"/>
      <c r="D963" s="28" t="n">
        <f aca="false">VLOOKUP($A963,cash,D$4,FALSE())</f>
        <v>1.595</v>
      </c>
      <c r="E963" s="28" t="n">
        <f aca="false">VLOOKUP($A963,cash,E$4,FALSE())</f>
        <v>2.045</v>
      </c>
      <c r="G963" s="73" t="n">
        <f aca="false">LN(D963/D962)</f>
        <v>-0.0812476722728797</v>
      </c>
      <c r="H963" s="73" t="n">
        <f aca="false">LN(E963/E962)</f>
        <v>-0.0570225719596881</v>
      </c>
      <c r="I963" s="73"/>
      <c r="J963" s="73"/>
    </row>
    <row r="964" customFormat="false" ht="12.75" hidden="false" customHeight="false" outlineLevel="0" collapsed="false">
      <c r="A964" s="56"/>
      <c r="B964" s="28"/>
      <c r="C964" s="56"/>
      <c r="D964" s="28"/>
      <c r="E964" s="28"/>
      <c r="G964" s="73"/>
      <c r="H964" s="73"/>
      <c r="I964" s="73"/>
      <c r="J964" s="73"/>
    </row>
    <row r="965" customFormat="false" ht="12.75" hidden="false" customHeight="false" outlineLevel="0" collapsed="false">
      <c r="A965" s="56"/>
      <c r="B965" s="28"/>
      <c r="C965" s="56"/>
      <c r="D965" s="28"/>
      <c r="E965" s="28"/>
      <c r="G965" s="73"/>
      <c r="H965" s="73"/>
      <c r="I965" s="73"/>
      <c r="J965" s="73"/>
    </row>
    <row r="966" customFormat="false" ht="12.75" hidden="false" customHeight="false" outlineLevel="0" collapsed="false">
      <c r="A966" s="56"/>
      <c r="B966" s="28"/>
      <c r="C966" s="56"/>
      <c r="D966" s="28"/>
      <c r="E966" s="28"/>
    </row>
    <row r="967" customFormat="false" ht="12.75" hidden="false" customHeight="false" outlineLevel="0" collapsed="false">
      <c r="A967" s="56"/>
      <c r="B967" s="28"/>
      <c r="C967" s="56" t="n">
        <v>36130</v>
      </c>
      <c r="G967" s="73" t="n">
        <f aca="false">STDEV(G969:G998)*$B$1</f>
        <v>1.739530511565</v>
      </c>
      <c r="H967" s="73" t="n">
        <f aca="false">STDEV(H969:H998)*$B$1</f>
        <v>0.882340216229076</v>
      </c>
      <c r="I967" s="73"/>
      <c r="J967" s="73" t="n">
        <f aca="false">IF(ISNUMBER(J968),J968,1.1)</f>
        <v>0.916768675932297</v>
      </c>
      <c r="K967" s="75" t="n">
        <f aca="false">MAX(D968:D1000)</f>
        <v>2.155</v>
      </c>
      <c r="L967" s="75" t="n">
        <f aca="false">MAX(E968:E1000)</f>
        <v>2.62</v>
      </c>
    </row>
    <row r="968" customFormat="false" ht="12.75" hidden="false" customHeight="false" outlineLevel="0" collapsed="false">
      <c r="A968" s="56" t="n">
        <f aca="false">C967</f>
        <v>36130</v>
      </c>
      <c r="B968" s="28"/>
      <c r="C968" s="56"/>
      <c r="D968" s="28" t="n">
        <f aca="false">VLOOKUP($A968,cash,D$4,FALSE())</f>
        <v>1.385</v>
      </c>
      <c r="E968" s="28" t="n">
        <f aca="false">VLOOKUP($A968,cash,E$4,FALSE())</f>
        <v>1.89</v>
      </c>
      <c r="G968" s="73"/>
      <c r="H968" s="73"/>
      <c r="I968" s="73"/>
      <c r="J968" s="73" t="n">
        <f aca="false">CORREL(D968:D998,E968:E998)</f>
        <v>0.916768675932297</v>
      </c>
      <c r="K968" s="75" t="n">
        <f aca="false">MIN(D968:D1000)</f>
        <v>1.05</v>
      </c>
      <c r="L968" s="75" t="n">
        <f aca="false">MIN(E968:E1000)</f>
        <v>1.825</v>
      </c>
    </row>
    <row r="969" customFormat="false" ht="12.75" hidden="false" customHeight="false" outlineLevel="0" collapsed="false">
      <c r="A969" s="56" t="n">
        <f aca="false">A968+1</f>
        <v>36131</v>
      </c>
      <c r="B969" s="28"/>
      <c r="C969" s="56"/>
      <c r="D969" s="28" t="n">
        <f aca="false">VLOOKUP($A969,cash,D$4,FALSE())</f>
        <v>1.405</v>
      </c>
      <c r="E969" s="28" t="n">
        <f aca="false">VLOOKUP($A969,cash,E$4,FALSE())</f>
        <v>1.95</v>
      </c>
      <c r="G969" s="73" t="n">
        <f aca="false">LN(D969/D968)</f>
        <v>0.0143371631464073</v>
      </c>
      <c r="H969" s="73" t="n">
        <f aca="false">LN(E969/E968)</f>
        <v>0.0312525435041045</v>
      </c>
      <c r="I969" s="73"/>
      <c r="J969" s="73"/>
      <c r="K969" s="75"/>
      <c r="L969" s="75"/>
    </row>
    <row r="970" customFormat="false" ht="12.75" hidden="false" customHeight="false" outlineLevel="0" collapsed="false">
      <c r="A970" s="56" t="n">
        <f aca="false">A969+1</f>
        <v>36132</v>
      </c>
      <c r="B970" s="28"/>
      <c r="C970" s="56"/>
      <c r="D970" s="28" t="n">
        <f aca="false">VLOOKUP($A970,cash,D$4,FALSE())</f>
        <v>1.21</v>
      </c>
      <c r="E970" s="28" t="n">
        <f aca="false">VLOOKUP($A970,cash,E$4,FALSE())</f>
        <v>1.83</v>
      </c>
      <c r="G970" s="73" t="n">
        <f aca="false">LN(D970/D969)</f>
        <v>-0.149416943177059</v>
      </c>
      <c r="H970" s="73" t="n">
        <f aca="false">LN(E970/E969)</f>
        <v>-0.0635134057223258</v>
      </c>
      <c r="I970" s="73"/>
      <c r="J970" s="73"/>
      <c r="K970" s="75"/>
      <c r="L970" s="75"/>
    </row>
    <row r="971" customFormat="false" ht="12.75" hidden="false" customHeight="false" outlineLevel="0" collapsed="false">
      <c r="A971" s="56" t="n">
        <f aca="false">A970+1</f>
        <v>36133</v>
      </c>
      <c r="B971" s="28"/>
      <c r="C971" s="56"/>
      <c r="D971" s="28" t="n">
        <f aca="false">VLOOKUP($A971,cash,D$4,FALSE())</f>
        <v>1.05</v>
      </c>
      <c r="E971" s="28" t="n">
        <f aca="false">VLOOKUP($A971,cash,E$4,FALSE())</f>
        <v>1.825</v>
      </c>
      <c r="G971" s="73" t="n">
        <f aca="false">LN(D971/D970)</f>
        <v>-0.141830195439218</v>
      </c>
      <c r="H971" s="73" t="n">
        <f aca="false">LN(E971/E970)</f>
        <v>-0.00273597981887486</v>
      </c>
      <c r="I971" s="73"/>
      <c r="J971" s="73"/>
      <c r="K971" s="75"/>
      <c r="L971" s="75"/>
    </row>
    <row r="972" customFormat="false" ht="12.75" hidden="false" customHeight="false" outlineLevel="0" collapsed="false">
      <c r="A972" s="56" t="n">
        <f aca="false">A971+1</f>
        <v>36134</v>
      </c>
      <c r="B972" s="28"/>
      <c r="C972" s="56"/>
      <c r="D972" s="28" t="n">
        <f aca="false">VLOOKUP($A972,cash,D$4,FALSE())</f>
        <v>1.05</v>
      </c>
      <c r="E972" s="28" t="n">
        <f aca="false">VLOOKUP($A972,cash,E$4,FALSE())</f>
        <v>1.825</v>
      </c>
      <c r="G972" s="73" t="n">
        <f aca="false">LN(D972/D971)</f>
        <v>0</v>
      </c>
      <c r="H972" s="73" t="n">
        <f aca="false">LN(E972/E971)</f>
        <v>0</v>
      </c>
      <c r="I972" s="73"/>
      <c r="J972" s="73"/>
      <c r="K972" s="75"/>
      <c r="L972" s="75"/>
    </row>
    <row r="973" customFormat="false" ht="12.75" hidden="false" customHeight="false" outlineLevel="0" collapsed="false">
      <c r="A973" s="56" t="n">
        <f aca="false">A972+1</f>
        <v>36135</v>
      </c>
      <c r="B973" s="28"/>
      <c r="C973" s="56"/>
      <c r="D973" s="28" t="n">
        <f aca="false">VLOOKUP($A973,cash,D$4,FALSE())</f>
        <v>1.05</v>
      </c>
      <c r="E973" s="28" t="n">
        <f aca="false">VLOOKUP($A973,cash,E$4,FALSE())</f>
        <v>1.825</v>
      </c>
      <c r="G973" s="73" t="n">
        <f aca="false">LN(D973/D972)</f>
        <v>0</v>
      </c>
      <c r="H973" s="73" t="n">
        <f aca="false">LN(E973/E972)</f>
        <v>0</v>
      </c>
      <c r="I973" s="73"/>
      <c r="J973" s="73"/>
      <c r="K973" s="75"/>
      <c r="L973" s="75"/>
    </row>
    <row r="974" customFormat="false" ht="12.75" hidden="false" customHeight="false" outlineLevel="0" collapsed="false">
      <c r="A974" s="56" t="n">
        <f aca="false">A973+1</f>
        <v>36136</v>
      </c>
      <c r="B974" s="28"/>
      <c r="C974" s="56"/>
      <c r="D974" s="28" t="n">
        <f aca="false">VLOOKUP($A974,cash,D$4,FALSE())</f>
        <v>1.57</v>
      </c>
      <c r="E974" s="28" t="n">
        <f aca="false">VLOOKUP($A974,cash,E$4,FALSE())</f>
        <v>2.145</v>
      </c>
      <c r="G974" s="73" t="n">
        <f aca="false">LN(D974/D973)</f>
        <v>0.402285455190785</v>
      </c>
      <c r="H974" s="73" t="n">
        <f aca="false">LN(E974/E973)</f>
        <v>0.161559565345525</v>
      </c>
      <c r="I974" s="73"/>
      <c r="J974" s="73"/>
      <c r="K974" s="75"/>
      <c r="L974" s="75"/>
    </row>
    <row r="975" customFormat="false" ht="12.75" hidden="false" customHeight="false" outlineLevel="0" collapsed="false">
      <c r="A975" s="56" t="n">
        <f aca="false">A974+1</f>
        <v>36137</v>
      </c>
      <c r="B975" s="28"/>
      <c r="C975" s="56"/>
      <c r="D975" s="28" t="n">
        <f aca="false">VLOOKUP($A975,cash,D$4,FALSE())</f>
        <v>1.94</v>
      </c>
      <c r="E975" s="28" t="n">
        <f aca="false">VLOOKUP($A975,cash,E$4,FALSE())</f>
        <v>2.215</v>
      </c>
      <c r="G975" s="73" t="n">
        <f aca="false">LN(D975/D974)</f>
        <v>0.21161235371502</v>
      </c>
      <c r="H975" s="73" t="n">
        <f aca="false">LN(E975/E974)</f>
        <v>0.0321128511171187</v>
      </c>
      <c r="I975" s="73"/>
      <c r="J975" s="73"/>
      <c r="K975" s="75"/>
      <c r="L975" s="75"/>
    </row>
    <row r="976" customFormat="false" ht="12.75" hidden="false" customHeight="false" outlineLevel="0" collapsed="false">
      <c r="A976" s="56" t="n">
        <f aca="false">A975+1</f>
        <v>36138</v>
      </c>
      <c r="B976" s="28"/>
      <c r="C976" s="56"/>
      <c r="D976" s="28" t="n">
        <f aca="false">VLOOKUP($A976,cash,D$4,FALSE())</f>
        <v>1.745</v>
      </c>
      <c r="E976" s="28" t="n">
        <f aca="false">VLOOKUP($A976,cash,E$4,FALSE())</f>
        <v>2.075</v>
      </c>
      <c r="G976" s="73" t="n">
        <f aca="false">LN(D976/D975)</f>
        <v>-0.105933417420846</v>
      </c>
      <c r="H976" s="73" t="n">
        <f aca="false">LN(E976/E975)</f>
        <v>-0.0652912498144372</v>
      </c>
      <c r="I976" s="73"/>
      <c r="J976" s="73"/>
      <c r="K976" s="75"/>
      <c r="L976" s="75"/>
    </row>
    <row r="977" customFormat="false" ht="12.75" hidden="false" customHeight="false" outlineLevel="0" collapsed="false">
      <c r="A977" s="56" t="n">
        <f aca="false">A976+1</f>
        <v>36139</v>
      </c>
      <c r="B977" s="28"/>
      <c r="C977" s="56"/>
      <c r="D977" s="28" t="n">
        <f aca="false">VLOOKUP($A977,cash,D$4,FALSE())</f>
        <v>1.615</v>
      </c>
      <c r="E977" s="28" t="n">
        <f aca="false">VLOOKUP($A977,cash,E$4,FALSE())</f>
        <v>1.985</v>
      </c>
      <c r="G977" s="73" t="n">
        <f aca="false">LN(D977/D976)</f>
        <v>-0.0774195989797707</v>
      </c>
      <c r="H977" s="73" t="n">
        <f aca="false">LN(E977/E976)</f>
        <v>-0.0443422395435079</v>
      </c>
      <c r="I977" s="73"/>
      <c r="J977" s="73"/>
      <c r="K977" s="75"/>
      <c r="L977" s="75"/>
    </row>
    <row r="978" customFormat="false" ht="12.75" hidden="false" customHeight="false" outlineLevel="0" collapsed="false">
      <c r="A978" s="56" t="n">
        <f aca="false">A977+1</f>
        <v>36140</v>
      </c>
      <c r="B978" s="28"/>
      <c r="C978" s="56"/>
      <c r="D978" s="28" t="n">
        <f aca="false">VLOOKUP($A978,cash,D$4,FALSE())</f>
        <v>1.515</v>
      </c>
      <c r="E978" s="28" t="n">
        <f aca="false">VLOOKUP($A978,cash,E$4,FALSE())</f>
        <v>1.97</v>
      </c>
      <c r="G978" s="73" t="n">
        <f aca="false">LN(D978/D977)</f>
        <v>-0.0639195177132875</v>
      </c>
      <c r="H978" s="73" t="n">
        <f aca="false">LN(E978/E977)</f>
        <v>-0.00758537138925661</v>
      </c>
      <c r="I978" s="73"/>
      <c r="J978" s="73"/>
      <c r="K978" s="75"/>
      <c r="L978" s="75"/>
    </row>
    <row r="979" customFormat="false" ht="12.75" hidden="false" customHeight="false" outlineLevel="0" collapsed="false">
      <c r="A979" s="56" t="n">
        <f aca="false">A978+1</f>
        <v>36141</v>
      </c>
      <c r="B979" s="28"/>
      <c r="C979" s="56"/>
      <c r="D979" s="28" t="n">
        <f aca="false">VLOOKUP($A979,cash,D$4,FALSE())</f>
        <v>1.515</v>
      </c>
      <c r="E979" s="28" t="n">
        <f aca="false">VLOOKUP($A979,cash,E$4,FALSE())</f>
        <v>1.97</v>
      </c>
      <c r="G979" s="73" t="n">
        <f aca="false">LN(D979/D978)</f>
        <v>0</v>
      </c>
      <c r="H979" s="73" t="n">
        <f aca="false">LN(E979/E978)</f>
        <v>0</v>
      </c>
      <c r="I979" s="73"/>
      <c r="J979" s="73"/>
      <c r="K979" s="75"/>
      <c r="L979" s="75"/>
    </row>
    <row r="980" customFormat="false" ht="12.75" hidden="false" customHeight="false" outlineLevel="0" collapsed="false">
      <c r="A980" s="56" t="n">
        <f aca="false">A979+1</f>
        <v>36142</v>
      </c>
      <c r="B980" s="28"/>
      <c r="C980" s="56"/>
      <c r="D980" s="28" t="n">
        <f aca="false">VLOOKUP($A980,cash,D$4,FALSE())</f>
        <v>1.515</v>
      </c>
      <c r="E980" s="28" t="n">
        <f aca="false">VLOOKUP($A980,cash,E$4,FALSE())</f>
        <v>1.97</v>
      </c>
      <c r="G980" s="73" t="n">
        <f aca="false">LN(D980/D979)</f>
        <v>0</v>
      </c>
      <c r="H980" s="73" t="n">
        <f aca="false">LN(E980/E979)</f>
        <v>0</v>
      </c>
      <c r="I980" s="73"/>
      <c r="J980" s="73"/>
      <c r="K980" s="75"/>
      <c r="L980" s="75"/>
    </row>
    <row r="981" customFormat="false" ht="12.75" hidden="false" customHeight="false" outlineLevel="0" collapsed="false">
      <c r="A981" s="56" t="n">
        <f aca="false">A980+1</f>
        <v>36143</v>
      </c>
      <c r="B981" s="28"/>
      <c r="C981" s="56"/>
      <c r="D981" s="28" t="n">
        <f aca="false">VLOOKUP($A981,cash,D$4,FALSE())</f>
        <v>1.81</v>
      </c>
      <c r="E981" s="28" t="n">
        <f aca="false">VLOOKUP($A981,cash,E$4,FALSE())</f>
        <v>2.145</v>
      </c>
      <c r="G981" s="73" t="n">
        <f aca="false">LN(D981/D980)</f>
        <v>0.177911406316402</v>
      </c>
      <c r="H981" s="73" t="n">
        <f aca="false">LN(E981/E980)</f>
        <v>0.0851060096300832</v>
      </c>
      <c r="I981" s="73"/>
      <c r="J981" s="73"/>
      <c r="K981" s="75"/>
      <c r="L981" s="75"/>
    </row>
    <row r="982" customFormat="false" ht="12.75" hidden="false" customHeight="false" outlineLevel="0" collapsed="false">
      <c r="A982" s="56" t="n">
        <f aca="false">A981+1</f>
        <v>36144</v>
      </c>
      <c r="B982" s="28"/>
      <c r="C982" s="56"/>
      <c r="D982" s="28" t="n">
        <f aca="false">VLOOKUP($A982,cash,D$4,FALSE())</f>
        <v>1.785</v>
      </c>
      <c r="E982" s="28" t="n">
        <f aca="false">VLOOKUP($A982,cash,E$4,FALSE())</f>
        <v>2.085</v>
      </c>
      <c r="G982" s="73" t="n">
        <f aca="false">LN(D982/D981)</f>
        <v>-0.013908430046132</v>
      </c>
      <c r="H982" s="73" t="n">
        <f aca="false">LN(E982/E981)</f>
        <v>-0.0283706971292156</v>
      </c>
      <c r="I982" s="73"/>
      <c r="J982" s="73"/>
      <c r="K982" s="75"/>
      <c r="L982" s="75"/>
    </row>
    <row r="983" customFormat="false" ht="12.75" hidden="false" customHeight="false" outlineLevel="0" collapsed="false">
      <c r="A983" s="56" t="n">
        <f aca="false">A982+1</f>
        <v>36145</v>
      </c>
      <c r="B983" s="28"/>
      <c r="C983" s="56"/>
      <c r="D983" s="28" t="n">
        <f aca="false">VLOOKUP($A983,cash,D$4,FALSE())</f>
        <v>1.88</v>
      </c>
      <c r="E983" s="28" t="n">
        <f aca="false">VLOOKUP($A983,cash,E$4,FALSE())</f>
        <v>2.16</v>
      </c>
      <c r="G983" s="73" t="n">
        <f aca="false">LN(D983/D982)</f>
        <v>0.0518533616102555</v>
      </c>
      <c r="H983" s="73" t="n">
        <f aca="false">LN(E983/E982)</f>
        <v>0.0353393664453089</v>
      </c>
      <c r="I983" s="73"/>
      <c r="J983" s="73"/>
      <c r="K983" s="75"/>
      <c r="L983" s="75"/>
    </row>
    <row r="984" customFormat="false" ht="12.75" hidden="false" customHeight="false" outlineLevel="0" collapsed="false">
      <c r="A984" s="56" t="n">
        <f aca="false">A983+1</f>
        <v>36146</v>
      </c>
      <c r="B984" s="28"/>
      <c r="C984" s="56"/>
      <c r="D984" s="28" t="n">
        <f aca="false">VLOOKUP($A984,cash,D$4,FALSE())</f>
        <v>1.845</v>
      </c>
      <c r="E984" s="28" t="n">
        <f aca="false">VLOOKUP($A984,cash,E$4,FALSE())</f>
        <v>2.175</v>
      </c>
      <c r="G984" s="73" t="n">
        <f aca="false">LN(D984/D983)</f>
        <v>-0.0187924993493673</v>
      </c>
      <c r="H984" s="73" t="n">
        <f aca="false">LN(E984/E983)</f>
        <v>0.00692044284457354</v>
      </c>
      <c r="I984" s="73"/>
      <c r="J984" s="73"/>
    </row>
    <row r="985" customFormat="false" ht="12.75" hidden="false" customHeight="false" outlineLevel="0" collapsed="false">
      <c r="A985" s="56" t="n">
        <f aca="false">A984+1</f>
        <v>36147</v>
      </c>
      <c r="B985" s="28"/>
      <c r="C985" s="56"/>
      <c r="D985" s="28" t="n">
        <f aca="false">VLOOKUP($A985,cash,D$4,FALSE())</f>
        <v>1.975</v>
      </c>
      <c r="E985" s="28" t="n">
        <f aca="false">VLOOKUP($A985,cash,E$4,FALSE())</f>
        <v>2.29</v>
      </c>
      <c r="G985" s="73" t="n">
        <f aca="false">LN(D985/D984)</f>
        <v>0.0680891208605948</v>
      </c>
      <c r="H985" s="73" t="n">
        <f aca="false">LN(E985/E984)</f>
        <v>0.051523153025501</v>
      </c>
      <c r="I985" s="73"/>
      <c r="J985" s="73"/>
    </row>
    <row r="986" customFormat="false" ht="12.75" hidden="false" customHeight="false" outlineLevel="0" collapsed="false">
      <c r="A986" s="56" t="n">
        <f aca="false">A985+1</f>
        <v>36148</v>
      </c>
      <c r="B986" s="28"/>
      <c r="C986" s="56"/>
      <c r="D986" s="28" t="n">
        <f aca="false">VLOOKUP($A986,cash,D$4,FALSE())</f>
        <v>1.975</v>
      </c>
      <c r="E986" s="28" t="n">
        <f aca="false">VLOOKUP($A986,cash,E$4,FALSE())</f>
        <v>2.29</v>
      </c>
      <c r="G986" s="73" t="n">
        <f aca="false">LN(D986/D985)</f>
        <v>0</v>
      </c>
      <c r="H986" s="73" t="n">
        <f aca="false">LN(E986/E985)</f>
        <v>0</v>
      </c>
      <c r="I986" s="73"/>
      <c r="J986" s="73"/>
    </row>
    <row r="987" customFormat="false" ht="12.75" hidden="false" customHeight="false" outlineLevel="0" collapsed="false">
      <c r="A987" s="56" t="n">
        <f aca="false">A986+1</f>
        <v>36149</v>
      </c>
      <c r="B987" s="28"/>
      <c r="C987" s="56"/>
      <c r="D987" s="28" t="n">
        <f aca="false">VLOOKUP($A987,cash,D$4,FALSE())</f>
        <v>1.975</v>
      </c>
      <c r="E987" s="28" t="n">
        <f aca="false">VLOOKUP($A987,cash,E$4,FALSE())</f>
        <v>2.29</v>
      </c>
      <c r="G987" s="73" t="n">
        <f aca="false">LN(D987/D986)</f>
        <v>0</v>
      </c>
      <c r="H987" s="73" t="n">
        <f aca="false">LN(E987/E986)</f>
        <v>0</v>
      </c>
      <c r="I987" s="73"/>
      <c r="J987" s="73"/>
    </row>
    <row r="988" customFormat="false" ht="12.75" hidden="false" customHeight="false" outlineLevel="0" collapsed="false">
      <c r="A988" s="56" t="n">
        <f aca="false">A987+1</f>
        <v>36150</v>
      </c>
      <c r="B988" s="28"/>
      <c r="C988" s="56"/>
      <c r="D988" s="28" t="n">
        <f aca="false">VLOOKUP($A988,cash,D$4,FALSE())</f>
        <v>2.155</v>
      </c>
      <c r="E988" s="28" t="n">
        <f aca="false">VLOOKUP($A988,cash,E$4,FALSE())</f>
        <v>2.62</v>
      </c>
      <c r="G988" s="73" t="n">
        <f aca="false">LN(D988/D987)</f>
        <v>0.0872223252026258</v>
      </c>
      <c r="H988" s="73" t="n">
        <f aca="false">LN(E988/E987)</f>
        <v>0.134622500206857</v>
      </c>
      <c r="I988" s="73"/>
      <c r="J988" s="73"/>
    </row>
    <row r="989" customFormat="false" ht="12.75" hidden="false" customHeight="false" outlineLevel="0" collapsed="false">
      <c r="A989" s="56" t="n">
        <f aca="false">A988+1</f>
        <v>36151</v>
      </c>
      <c r="B989" s="28"/>
      <c r="C989" s="56"/>
      <c r="D989" s="28" t="n">
        <f aca="false">VLOOKUP($A989,cash,D$4,FALSE())</f>
        <v>2.15</v>
      </c>
      <c r="E989" s="28" t="n">
        <f aca="false">VLOOKUP($A989,cash,E$4,FALSE())</f>
        <v>2.485</v>
      </c>
      <c r="G989" s="73" t="n">
        <f aca="false">LN(D989/D988)</f>
        <v>-0.00232288141613964</v>
      </c>
      <c r="H989" s="73" t="n">
        <f aca="false">LN(E989/E988)</f>
        <v>-0.0529016582244136</v>
      </c>
      <c r="I989" s="73"/>
      <c r="J989" s="73"/>
    </row>
    <row r="990" customFormat="false" ht="12.75" hidden="false" customHeight="false" outlineLevel="0" collapsed="false">
      <c r="A990" s="56" t="n">
        <f aca="false">A989+1</f>
        <v>36152</v>
      </c>
      <c r="B990" s="28"/>
      <c r="C990" s="56"/>
      <c r="D990" s="28" t="n">
        <f aca="false">VLOOKUP($A990,cash,D$4,FALSE())</f>
        <v>2.005</v>
      </c>
      <c r="E990" s="28" t="n">
        <f aca="false">VLOOKUP($A990,cash,E$4,FALSE())</f>
        <v>2.325</v>
      </c>
      <c r="G990" s="73" t="n">
        <f aca="false">LN(D990/D989)</f>
        <v>-0.0698237813810389</v>
      </c>
      <c r="H990" s="73" t="n">
        <f aca="false">LN(E990/E989)</f>
        <v>-0.0665526205092723</v>
      </c>
      <c r="I990" s="73"/>
      <c r="J990" s="73"/>
    </row>
    <row r="991" customFormat="false" ht="12.75" hidden="false" customHeight="false" outlineLevel="0" collapsed="false">
      <c r="A991" s="56" t="n">
        <f aca="false">A990+1</f>
        <v>36153</v>
      </c>
      <c r="B991" s="28"/>
      <c r="C991" s="56"/>
      <c r="D991" s="28" t="n">
        <f aca="false">VLOOKUP($A991,cash,D$4,FALSE())</f>
        <v>2.005</v>
      </c>
      <c r="E991" s="28" t="n">
        <f aca="false">VLOOKUP($A991,cash,E$4,FALSE())</f>
        <v>2.325</v>
      </c>
      <c r="G991" s="73" t="n">
        <f aca="false">LN(D991/D990)</f>
        <v>0</v>
      </c>
      <c r="H991" s="73" t="n">
        <f aca="false">LN(E991/E990)</f>
        <v>0</v>
      </c>
      <c r="I991" s="73"/>
      <c r="J991" s="73"/>
    </row>
    <row r="992" customFormat="false" ht="12.75" hidden="false" customHeight="false" outlineLevel="0" collapsed="false">
      <c r="A992" s="56" t="n">
        <f aca="false">A991+1</f>
        <v>36154</v>
      </c>
      <c r="B992" s="28"/>
      <c r="C992" s="56"/>
      <c r="D992" s="28" t="n">
        <f aca="false">VLOOKUP($A992,cash,D$4,FALSE())</f>
        <v>2.005</v>
      </c>
      <c r="E992" s="28" t="n">
        <f aca="false">VLOOKUP($A992,cash,E$4,FALSE())</f>
        <v>2.325</v>
      </c>
      <c r="G992" s="73" t="n">
        <f aca="false">LN(D992/D991)</f>
        <v>0</v>
      </c>
      <c r="H992" s="73" t="n">
        <f aca="false">LN(E992/E991)</f>
        <v>0</v>
      </c>
      <c r="I992" s="73"/>
      <c r="J992" s="73"/>
    </row>
    <row r="993" customFormat="false" ht="12.75" hidden="false" customHeight="false" outlineLevel="0" collapsed="false">
      <c r="A993" s="56" t="n">
        <f aca="false">A992+1</f>
        <v>36155</v>
      </c>
      <c r="B993" s="28"/>
      <c r="C993" s="56"/>
      <c r="D993" s="28" t="n">
        <f aca="false">VLOOKUP($A993,cash,D$4,FALSE())</f>
        <v>2.005</v>
      </c>
      <c r="E993" s="28" t="n">
        <f aca="false">VLOOKUP($A993,cash,E$4,FALSE())</f>
        <v>2.325</v>
      </c>
      <c r="G993" s="73" t="n">
        <f aca="false">LN(D993/D992)</f>
        <v>0</v>
      </c>
      <c r="H993" s="73" t="n">
        <f aca="false">LN(E993/E992)</f>
        <v>0</v>
      </c>
      <c r="I993" s="73"/>
      <c r="J993" s="73"/>
    </row>
    <row r="994" customFormat="false" ht="12.75" hidden="false" customHeight="false" outlineLevel="0" collapsed="false">
      <c r="A994" s="56" t="n">
        <f aca="false">A993+1</f>
        <v>36156</v>
      </c>
      <c r="B994" s="28"/>
      <c r="C994" s="56"/>
      <c r="D994" s="28" t="n">
        <f aca="false">VLOOKUP($A994,cash,D$4,FALSE())</f>
        <v>2.005</v>
      </c>
      <c r="E994" s="28" t="n">
        <f aca="false">VLOOKUP($A994,cash,E$4,FALSE())</f>
        <v>2.325</v>
      </c>
      <c r="G994" s="73" t="n">
        <f aca="false">LN(D994/D993)</f>
        <v>0</v>
      </c>
      <c r="H994" s="73" t="n">
        <f aca="false">LN(E994/E993)</f>
        <v>0</v>
      </c>
      <c r="I994" s="73"/>
      <c r="J994" s="73"/>
    </row>
    <row r="995" customFormat="false" ht="12.75" hidden="false" customHeight="false" outlineLevel="0" collapsed="false">
      <c r="A995" s="56" t="n">
        <f aca="false">A994+1</f>
        <v>36157</v>
      </c>
      <c r="B995" s="28"/>
      <c r="C995" s="56"/>
      <c r="D995" s="28" t="n">
        <f aca="false">VLOOKUP($A995,cash,D$4,FALSE())</f>
        <v>1.71</v>
      </c>
      <c r="E995" s="28" t="n">
        <f aca="false">VLOOKUP($A995,cash,E$4,FALSE())</f>
        <v>2.08</v>
      </c>
      <c r="G995" s="73" t="n">
        <f aca="false">LN(D995/D994)</f>
        <v>-0.159150690243964</v>
      </c>
      <c r="H995" s="73" t="n">
        <f aca="false">LN(E995/E994)</f>
        <v>-0.111352145326093</v>
      </c>
      <c r="I995" s="73"/>
      <c r="J995" s="73"/>
    </row>
    <row r="996" customFormat="false" ht="12.75" hidden="false" customHeight="false" outlineLevel="0" collapsed="false">
      <c r="A996" s="56" t="n">
        <f aca="false">A995+1</f>
        <v>36158</v>
      </c>
      <c r="B996" s="28"/>
      <c r="C996" s="56"/>
      <c r="D996" s="28" t="n">
        <f aca="false">VLOOKUP($A996,cash,D$4,FALSE())</f>
        <v>1.68</v>
      </c>
      <c r="E996" s="28" t="n">
        <f aca="false">VLOOKUP($A996,cash,E$4,FALSE())</f>
        <v>2.04</v>
      </c>
      <c r="G996" s="73" t="n">
        <f aca="false">LN(D996/D995)</f>
        <v>-0.017699577099401</v>
      </c>
      <c r="H996" s="73" t="n">
        <f aca="false">LN(E996/E995)</f>
        <v>-0.0194180858571016</v>
      </c>
      <c r="I996" s="73"/>
      <c r="J996" s="73"/>
    </row>
    <row r="997" customFormat="false" ht="12.75" hidden="false" customHeight="false" outlineLevel="0" collapsed="false">
      <c r="A997" s="56" t="n">
        <f aca="false">A996+1</f>
        <v>36159</v>
      </c>
      <c r="B997" s="28"/>
      <c r="C997" s="56"/>
      <c r="D997" s="28" t="n">
        <f aca="false">VLOOKUP($A997,cash,D$4,FALSE())</f>
        <v>1.71</v>
      </c>
      <c r="E997" s="28" t="n">
        <f aca="false">VLOOKUP($A997,cash,E$4,FALSE())</f>
        <v>2.015</v>
      </c>
      <c r="G997" s="73" t="n">
        <f aca="false">LN(D997/D996)</f>
        <v>0.0176995770994009</v>
      </c>
      <c r="H997" s="73" t="n">
        <f aca="false">LN(E997/E996)</f>
        <v>-0.0123306124574787</v>
      </c>
      <c r="I997" s="73"/>
      <c r="J997" s="73"/>
    </row>
    <row r="998" customFormat="false" ht="12.75" hidden="false" customHeight="false" outlineLevel="0" collapsed="false">
      <c r="A998" s="56" t="n">
        <f aca="false">A997+1</f>
        <v>36160</v>
      </c>
      <c r="B998" s="28"/>
      <c r="C998" s="56"/>
      <c r="D998" s="28" t="n">
        <f aca="false">VLOOKUP($A998,cash,D$4,FALSE())</f>
        <v>1.785</v>
      </c>
      <c r="E998" s="28" t="n">
        <f aca="false">VLOOKUP($A998,cash,E$4,FALSE())</f>
        <v>1.955</v>
      </c>
      <c r="G998" s="73" t="n">
        <f aca="false">LN(D998/D997)</f>
        <v>0.0429250447170338</v>
      </c>
      <c r="H998" s="73" t="n">
        <f aca="false">LN(E998/E997)</f>
        <v>-0.0302290019613173</v>
      </c>
      <c r="I998" s="73"/>
      <c r="J998" s="73"/>
    </row>
    <row r="999" customFormat="false" ht="12.75" hidden="false" customHeight="false" outlineLevel="0" collapsed="false">
      <c r="A999" s="56"/>
      <c r="B999" s="28"/>
      <c r="C999" s="56"/>
      <c r="D999" s="28"/>
      <c r="E999" s="28"/>
    </row>
    <row r="1000" customFormat="false" ht="12.75" hidden="false" customHeight="false" outlineLevel="0" collapsed="false">
      <c r="A1000" s="56"/>
      <c r="B1000" s="28"/>
      <c r="C1000" s="56"/>
      <c r="D1000" s="28"/>
      <c r="E1000" s="28"/>
    </row>
    <row r="1001" customFormat="false" ht="12.75" hidden="false" customHeight="false" outlineLevel="0" collapsed="false">
      <c r="A1001" s="56"/>
      <c r="B1001" s="28"/>
      <c r="C1001" s="56"/>
      <c r="D1001" s="28"/>
      <c r="E1001" s="28"/>
    </row>
    <row r="1002" customFormat="false" ht="12.75" hidden="false" customHeight="false" outlineLevel="0" collapsed="false">
      <c r="A1002" s="56"/>
      <c r="B1002" s="28"/>
      <c r="C1002" s="56" t="n">
        <v>36161</v>
      </c>
      <c r="G1002" s="73" t="n">
        <f aca="false">STDEV(G1004:G1033)*$B$1</f>
        <v>0.447809597591559</v>
      </c>
      <c r="H1002" s="73" t="n">
        <f aca="false">STDEV(H1004:H1033)*$B$1</f>
        <v>0.326395584259745</v>
      </c>
      <c r="I1002" s="73"/>
      <c r="J1002" s="73" t="n">
        <f aca="false">IF(ISNUMBER(J1003),J1003,1.1)</f>
        <v>0.967621686710464</v>
      </c>
      <c r="K1002" s="75" t="n">
        <f aca="false">MAX(D1003:D1037)</f>
        <v>1.985</v>
      </c>
      <c r="L1002" s="75" t="n">
        <f aca="false">MAX(E1003:E1037)</f>
        <v>2.105</v>
      </c>
    </row>
    <row r="1003" customFormat="false" ht="12.75" hidden="false" customHeight="false" outlineLevel="0" collapsed="false">
      <c r="A1003" s="56" t="n">
        <f aca="false">C1002</f>
        <v>36161</v>
      </c>
      <c r="B1003" s="28"/>
      <c r="C1003" s="56"/>
      <c r="D1003" s="28" t="n">
        <f aca="false">VLOOKUP($A1003,cash,D$4,FALSE())</f>
        <v>1.785</v>
      </c>
      <c r="E1003" s="28" t="n">
        <f aca="false">VLOOKUP($A1003,cash,E$4,FALSE())</f>
        <v>1.955</v>
      </c>
      <c r="G1003" s="73"/>
      <c r="H1003" s="73"/>
      <c r="I1003" s="73"/>
      <c r="J1003" s="73" t="n">
        <f aca="false">CORREL(D1003:D1033,E1003:E1033)</f>
        <v>0.967621686710464</v>
      </c>
      <c r="K1003" s="75" t="n">
        <f aca="false">MIN(D1003:D1037)</f>
        <v>1.66</v>
      </c>
      <c r="L1003" s="75" t="n">
        <f aca="false">MIN(E1003:E1037)</f>
        <v>1.825</v>
      </c>
    </row>
    <row r="1004" customFormat="false" ht="12.75" hidden="false" customHeight="false" outlineLevel="0" collapsed="false">
      <c r="A1004" s="56" t="n">
        <f aca="false">A1003+1</f>
        <v>36162</v>
      </c>
      <c r="B1004" s="28"/>
      <c r="C1004" s="56"/>
      <c r="D1004" s="28" t="n">
        <f aca="false">VLOOKUP($A1004,cash,D$4,FALSE())</f>
        <v>1.785</v>
      </c>
      <c r="E1004" s="28" t="n">
        <f aca="false">VLOOKUP($A1004,cash,E$4,FALSE())</f>
        <v>1.955</v>
      </c>
      <c r="G1004" s="73" t="n">
        <f aca="false">LN(D1004/D1003)</f>
        <v>0</v>
      </c>
      <c r="H1004" s="73" t="n">
        <f aca="false">LN(E1004/E1003)</f>
        <v>0</v>
      </c>
      <c r="I1004" s="73"/>
      <c r="J1004" s="73"/>
      <c r="K1004" s="75"/>
      <c r="L1004" s="75"/>
    </row>
    <row r="1005" customFormat="false" ht="12.75" hidden="false" customHeight="false" outlineLevel="0" collapsed="false">
      <c r="A1005" s="56" t="n">
        <f aca="false">A1004+1</f>
        <v>36163</v>
      </c>
      <c r="B1005" s="28"/>
      <c r="C1005" s="56"/>
      <c r="D1005" s="28" t="n">
        <f aca="false">VLOOKUP($A1005,cash,D$4,FALSE())</f>
        <v>1.785</v>
      </c>
      <c r="E1005" s="28" t="n">
        <f aca="false">VLOOKUP($A1005,cash,E$4,FALSE())</f>
        <v>1.955</v>
      </c>
      <c r="G1005" s="73" t="n">
        <f aca="false">LN(D1005/D1004)</f>
        <v>0</v>
      </c>
      <c r="H1005" s="73" t="n">
        <f aca="false">LN(E1005/E1004)</f>
        <v>0</v>
      </c>
      <c r="I1005" s="73"/>
      <c r="J1005" s="73"/>
      <c r="K1005" s="75"/>
      <c r="L1005" s="75"/>
    </row>
    <row r="1006" customFormat="false" ht="12.75" hidden="false" customHeight="false" outlineLevel="0" collapsed="false">
      <c r="A1006" s="56" t="n">
        <f aca="false">A1005+1</f>
        <v>36164</v>
      </c>
      <c r="B1006" s="28"/>
      <c r="C1006" s="56"/>
      <c r="D1006" s="28" t="n">
        <f aca="false">VLOOKUP($A1006,cash,D$4,FALSE())</f>
        <v>1.985</v>
      </c>
      <c r="E1006" s="28" t="n">
        <f aca="false">VLOOKUP($A1006,cash,E$4,FALSE())</f>
        <v>2.105</v>
      </c>
      <c r="G1006" s="73" t="n">
        <f aca="false">LN(D1006/D1005)</f>
        <v>0.106200498907551</v>
      </c>
      <c r="H1006" s="73" t="n">
        <f aca="false">LN(E1006/E1005)</f>
        <v>0.0739252736970156</v>
      </c>
      <c r="I1006" s="73"/>
      <c r="J1006" s="73"/>
      <c r="K1006" s="75"/>
      <c r="L1006" s="75"/>
    </row>
    <row r="1007" customFormat="false" ht="12.75" hidden="false" customHeight="false" outlineLevel="0" collapsed="false">
      <c r="A1007" s="56" t="n">
        <f aca="false">A1006+1</f>
        <v>36165</v>
      </c>
      <c r="B1007" s="28"/>
      <c r="C1007" s="56"/>
      <c r="D1007" s="28" t="n">
        <f aca="false">VLOOKUP($A1007,cash,D$4,FALSE())</f>
        <v>1.92</v>
      </c>
      <c r="E1007" s="28" t="n">
        <f aca="false">VLOOKUP($A1007,cash,E$4,FALSE())</f>
        <v>2.03</v>
      </c>
      <c r="G1007" s="73" t="n">
        <f aca="false">LN(D1007/D1006)</f>
        <v>-0.0332937280994637</v>
      </c>
      <c r="H1007" s="73" t="n">
        <f aca="false">LN(E1007/E1006)</f>
        <v>-0.0362796740806489</v>
      </c>
      <c r="I1007" s="73"/>
      <c r="J1007" s="73"/>
      <c r="K1007" s="75"/>
      <c r="L1007" s="75"/>
    </row>
    <row r="1008" customFormat="false" ht="12.75" hidden="false" customHeight="false" outlineLevel="0" collapsed="false">
      <c r="A1008" s="56" t="n">
        <f aca="false">A1007+1</f>
        <v>36166</v>
      </c>
      <c r="B1008" s="28"/>
      <c r="C1008" s="56"/>
      <c r="D1008" s="28" t="n">
        <f aca="false">VLOOKUP($A1008,cash,D$4,FALSE())</f>
        <v>1.9</v>
      </c>
      <c r="E1008" s="28" t="n">
        <f aca="false">VLOOKUP($A1008,cash,E$4,FALSE())</f>
        <v>2.015</v>
      </c>
      <c r="G1008" s="73" t="n">
        <f aca="false">LN(D1008/D1007)</f>
        <v>-0.0104712998672954</v>
      </c>
      <c r="H1008" s="73" t="n">
        <f aca="false">LN(E1008/E1007)</f>
        <v>-0.00741659765504948</v>
      </c>
      <c r="I1008" s="73"/>
      <c r="J1008" s="73"/>
      <c r="K1008" s="75"/>
      <c r="L1008" s="75"/>
    </row>
    <row r="1009" customFormat="false" ht="12.75" hidden="false" customHeight="false" outlineLevel="0" collapsed="false">
      <c r="A1009" s="56" t="n">
        <f aca="false">A1008+1</f>
        <v>36167</v>
      </c>
      <c r="B1009" s="28"/>
      <c r="C1009" s="56"/>
      <c r="D1009" s="28" t="n">
        <f aca="false">VLOOKUP($A1009,cash,D$4,FALSE())</f>
        <v>1.775</v>
      </c>
      <c r="E1009" s="28" t="n">
        <f aca="false">VLOOKUP($A1009,cash,E$4,FALSE())</f>
        <v>1.935</v>
      </c>
      <c r="G1009" s="73" t="n">
        <f aca="false">LN(D1009/D1008)</f>
        <v>-0.0680534632450156</v>
      </c>
      <c r="H1009" s="73" t="n">
        <f aca="false">LN(E1009/E1008)</f>
        <v>-0.0405118689169012</v>
      </c>
      <c r="I1009" s="73"/>
      <c r="J1009" s="73"/>
      <c r="K1009" s="75"/>
      <c r="L1009" s="75"/>
    </row>
    <row r="1010" customFormat="false" ht="12.75" hidden="false" customHeight="false" outlineLevel="0" collapsed="false">
      <c r="A1010" s="56" t="n">
        <f aca="false">A1009+1</f>
        <v>36168</v>
      </c>
      <c r="B1010" s="28"/>
      <c r="C1010" s="56"/>
      <c r="D1010" s="28" t="n">
        <f aca="false">VLOOKUP($A1010,cash,D$4,FALSE())</f>
        <v>1.745</v>
      </c>
      <c r="E1010" s="28" t="n">
        <f aca="false">VLOOKUP($A1010,cash,E$4,FALSE())</f>
        <v>1.895</v>
      </c>
      <c r="G1010" s="73" t="n">
        <f aca="false">LN(D1010/D1009)</f>
        <v>-0.0170458672729885</v>
      </c>
      <c r="H1010" s="73" t="n">
        <f aca="false">LN(E1010/E1009)</f>
        <v>-0.0208884879473554</v>
      </c>
      <c r="I1010" s="73"/>
      <c r="J1010" s="73"/>
      <c r="K1010" s="75"/>
      <c r="L1010" s="75"/>
    </row>
    <row r="1011" customFormat="false" ht="12.75" hidden="false" customHeight="false" outlineLevel="0" collapsed="false">
      <c r="A1011" s="56" t="n">
        <f aca="false">A1010+1</f>
        <v>36169</v>
      </c>
      <c r="B1011" s="28"/>
      <c r="C1011" s="56"/>
      <c r="D1011" s="28" t="n">
        <f aca="false">VLOOKUP($A1011,cash,D$4,FALSE())</f>
        <v>1.745</v>
      </c>
      <c r="E1011" s="28" t="n">
        <f aca="false">VLOOKUP($A1011,cash,E$4,FALSE())</f>
        <v>1.895</v>
      </c>
      <c r="G1011" s="73" t="n">
        <f aca="false">LN(D1011/D1010)</f>
        <v>0</v>
      </c>
      <c r="H1011" s="73" t="n">
        <f aca="false">LN(E1011/E1010)</f>
        <v>0</v>
      </c>
      <c r="I1011" s="73"/>
      <c r="J1011" s="73"/>
      <c r="K1011" s="75"/>
      <c r="L1011" s="75"/>
    </row>
    <row r="1012" customFormat="false" ht="12.75" hidden="false" customHeight="false" outlineLevel="0" collapsed="false">
      <c r="A1012" s="56" t="n">
        <f aca="false">A1011+1</f>
        <v>36170</v>
      </c>
      <c r="B1012" s="28"/>
      <c r="C1012" s="56"/>
      <c r="D1012" s="28" t="n">
        <f aca="false">VLOOKUP($A1012,cash,D$4,FALSE())</f>
        <v>1.745</v>
      </c>
      <c r="E1012" s="28" t="n">
        <f aca="false">VLOOKUP($A1012,cash,E$4,FALSE())</f>
        <v>1.895</v>
      </c>
      <c r="G1012" s="73" t="n">
        <f aca="false">LN(D1012/D1011)</f>
        <v>0</v>
      </c>
      <c r="H1012" s="73" t="n">
        <f aca="false">LN(E1012/E1011)</f>
        <v>0</v>
      </c>
      <c r="I1012" s="73"/>
      <c r="J1012" s="73"/>
      <c r="K1012" s="75"/>
      <c r="L1012" s="75"/>
    </row>
    <row r="1013" customFormat="false" ht="12.75" hidden="false" customHeight="false" outlineLevel="0" collapsed="false">
      <c r="A1013" s="56" t="n">
        <f aca="false">A1012+1</f>
        <v>36171</v>
      </c>
      <c r="B1013" s="28"/>
      <c r="C1013" s="56"/>
      <c r="D1013" s="28" t="n">
        <f aca="false">VLOOKUP($A1013,cash,D$4,FALSE())</f>
        <v>1.735</v>
      </c>
      <c r="E1013" s="28" t="n">
        <f aca="false">VLOOKUP($A1013,cash,E$4,FALSE())</f>
        <v>1.88</v>
      </c>
      <c r="G1013" s="73" t="n">
        <f aca="false">LN(D1013/D1012)</f>
        <v>-0.00574714225556796</v>
      </c>
      <c r="H1013" s="73" t="n">
        <f aca="false">LN(E1013/E1012)</f>
        <v>-0.00794706169253195</v>
      </c>
      <c r="I1013" s="73"/>
      <c r="J1013" s="73"/>
      <c r="K1013" s="75"/>
      <c r="L1013" s="75"/>
    </row>
    <row r="1014" customFormat="false" ht="12.75" hidden="false" customHeight="false" outlineLevel="0" collapsed="false">
      <c r="A1014" s="56" t="n">
        <f aca="false">A1013+1</f>
        <v>36172</v>
      </c>
      <c r="B1014" s="28"/>
      <c r="C1014" s="56"/>
      <c r="D1014" s="28" t="n">
        <f aca="false">VLOOKUP($A1014,cash,D$4,FALSE())</f>
        <v>1.76</v>
      </c>
      <c r="E1014" s="28" t="n">
        <f aca="false">VLOOKUP($A1014,cash,E$4,FALSE())</f>
        <v>1.895</v>
      </c>
      <c r="G1014" s="73" t="n">
        <f aca="false">LN(D1014/D1013)</f>
        <v>0.0143063956512379</v>
      </c>
      <c r="H1014" s="73" t="n">
        <f aca="false">LN(E1014/E1013)</f>
        <v>0.00794706169253194</v>
      </c>
      <c r="I1014" s="73"/>
      <c r="J1014" s="73"/>
      <c r="K1014" s="75"/>
      <c r="L1014" s="75"/>
    </row>
    <row r="1015" customFormat="false" ht="12.75" hidden="false" customHeight="false" outlineLevel="0" collapsed="false">
      <c r="A1015" s="56" t="n">
        <f aca="false">A1014+1</f>
        <v>36173</v>
      </c>
      <c r="B1015" s="28"/>
      <c r="C1015" s="56"/>
      <c r="D1015" s="28" t="n">
        <f aca="false">VLOOKUP($A1015,cash,D$4,FALSE())</f>
        <v>1.785</v>
      </c>
      <c r="E1015" s="28" t="n">
        <f aca="false">VLOOKUP($A1015,cash,E$4,FALSE())</f>
        <v>1.91</v>
      </c>
      <c r="G1015" s="73" t="n">
        <f aca="false">LN(D1015/D1014)</f>
        <v>0.0141046061815419</v>
      </c>
      <c r="H1015" s="73" t="n">
        <f aca="false">LN(E1015/E1014)</f>
        <v>0.00788440352414884</v>
      </c>
      <c r="I1015" s="73"/>
      <c r="J1015" s="73"/>
      <c r="K1015" s="75"/>
      <c r="L1015" s="75"/>
    </row>
    <row r="1016" customFormat="false" ht="12.75" hidden="false" customHeight="false" outlineLevel="0" collapsed="false">
      <c r="A1016" s="56" t="n">
        <f aca="false">A1015+1</f>
        <v>36174</v>
      </c>
      <c r="B1016" s="28"/>
      <c r="C1016" s="56"/>
      <c r="D1016" s="28" t="n">
        <f aca="false">VLOOKUP($A1016,cash,D$4,FALSE())</f>
        <v>1.69</v>
      </c>
      <c r="E1016" s="28" t="n">
        <f aca="false">VLOOKUP($A1016,cash,E$4,FALSE())</f>
        <v>1.825</v>
      </c>
      <c r="G1016" s="73" t="n">
        <f aca="false">LN(D1016/D1015)</f>
        <v>-0.0546898862966203</v>
      </c>
      <c r="H1016" s="73" t="n">
        <f aca="false">LN(E1016/E1015)</f>
        <v>-0.0455232550240837</v>
      </c>
      <c r="I1016" s="73"/>
      <c r="J1016" s="73"/>
      <c r="K1016" s="75"/>
      <c r="L1016" s="75"/>
    </row>
    <row r="1017" customFormat="false" ht="12.75" hidden="false" customHeight="false" outlineLevel="0" collapsed="false">
      <c r="A1017" s="56" t="n">
        <f aca="false">A1016+1</f>
        <v>36175</v>
      </c>
      <c r="B1017" s="28"/>
      <c r="C1017" s="56"/>
      <c r="D1017" s="28" t="n">
        <f aca="false">VLOOKUP($A1017,cash,D$4,FALSE())</f>
        <v>1.68</v>
      </c>
      <c r="E1017" s="28" t="n">
        <f aca="false">VLOOKUP($A1017,cash,E$4,FALSE())</f>
        <v>1.83</v>
      </c>
      <c r="G1017" s="73" t="n">
        <f aca="false">LN(D1017/D1016)</f>
        <v>-0.00593473551981458</v>
      </c>
      <c r="H1017" s="73" t="n">
        <f aca="false">LN(E1017/E1016)</f>
        <v>0.00273597981887485</v>
      </c>
      <c r="I1017" s="73"/>
      <c r="J1017" s="73"/>
      <c r="K1017" s="75"/>
      <c r="L1017" s="75"/>
    </row>
    <row r="1018" customFormat="false" ht="12.75" hidden="false" customHeight="false" outlineLevel="0" collapsed="false">
      <c r="A1018" s="56" t="n">
        <f aca="false">A1017+1</f>
        <v>36176</v>
      </c>
      <c r="B1018" s="28"/>
      <c r="C1018" s="56"/>
      <c r="D1018" s="28" t="n">
        <f aca="false">VLOOKUP($A1018,cash,D$4,FALSE())</f>
        <v>1.68</v>
      </c>
      <c r="E1018" s="28" t="n">
        <f aca="false">VLOOKUP($A1018,cash,E$4,FALSE())</f>
        <v>1.83</v>
      </c>
      <c r="G1018" s="73" t="n">
        <f aca="false">LN(D1018/D1017)</f>
        <v>0</v>
      </c>
      <c r="H1018" s="73" t="n">
        <f aca="false">LN(E1018/E1017)</f>
        <v>0</v>
      </c>
      <c r="I1018" s="73"/>
      <c r="J1018" s="73"/>
      <c r="K1018" s="75"/>
      <c r="L1018" s="75"/>
    </row>
    <row r="1019" customFormat="false" ht="12.75" hidden="false" customHeight="false" outlineLevel="0" collapsed="false">
      <c r="A1019" s="56" t="n">
        <f aca="false">A1018+1</f>
        <v>36177</v>
      </c>
      <c r="B1019" s="28"/>
      <c r="C1019" s="56"/>
      <c r="D1019" s="28" t="n">
        <f aca="false">VLOOKUP($A1019,cash,D$4,FALSE())</f>
        <v>1.68</v>
      </c>
      <c r="E1019" s="28" t="n">
        <f aca="false">VLOOKUP($A1019,cash,E$4,FALSE())</f>
        <v>1.83</v>
      </c>
      <c r="G1019" s="73" t="n">
        <f aca="false">LN(D1019/D1018)</f>
        <v>0</v>
      </c>
      <c r="H1019" s="73" t="n">
        <f aca="false">LN(E1019/E1018)</f>
        <v>0</v>
      </c>
      <c r="I1019" s="73"/>
      <c r="J1019" s="73"/>
    </row>
    <row r="1020" customFormat="false" ht="12.75" hidden="false" customHeight="false" outlineLevel="0" collapsed="false">
      <c r="A1020" s="56" t="n">
        <f aca="false">A1019+1</f>
        <v>36178</v>
      </c>
      <c r="B1020" s="28"/>
      <c r="C1020" s="56"/>
      <c r="D1020" s="28" t="n">
        <f aca="false">VLOOKUP($A1020,cash,D$4,FALSE())</f>
        <v>1.68</v>
      </c>
      <c r="E1020" s="28" t="n">
        <f aca="false">VLOOKUP($A1020,cash,E$4,FALSE())</f>
        <v>1.83</v>
      </c>
      <c r="G1020" s="73" t="n">
        <f aca="false">LN(D1020/D1019)</f>
        <v>0</v>
      </c>
      <c r="H1020" s="73" t="n">
        <f aca="false">LN(E1020/E1019)</f>
        <v>0</v>
      </c>
      <c r="I1020" s="73"/>
      <c r="J1020" s="73"/>
    </row>
    <row r="1021" customFormat="false" ht="12.75" hidden="false" customHeight="false" outlineLevel="0" collapsed="false">
      <c r="A1021" s="56" t="n">
        <f aca="false">A1020+1</f>
        <v>36179</v>
      </c>
      <c r="B1021" s="28"/>
      <c r="C1021" s="56"/>
      <c r="D1021" s="28" t="n">
        <f aca="false">VLOOKUP($A1021,cash,D$4,FALSE())</f>
        <v>1.7</v>
      </c>
      <c r="E1021" s="28" t="n">
        <f aca="false">VLOOKUP($A1021,cash,E$4,FALSE())</f>
        <v>1.85</v>
      </c>
      <c r="G1021" s="73" t="n">
        <f aca="false">LN(D1021/D1020)</f>
        <v>0.0118344576470028</v>
      </c>
      <c r="H1021" s="73" t="n">
        <f aca="false">LN(E1021/E1020)</f>
        <v>0.0108696722369039</v>
      </c>
      <c r="I1021" s="73"/>
      <c r="J1021" s="73"/>
    </row>
    <row r="1022" customFormat="false" ht="12.75" hidden="false" customHeight="false" outlineLevel="0" collapsed="false">
      <c r="A1022" s="56" t="n">
        <f aca="false">A1021+1</f>
        <v>36180</v>
      </c>
      <c r="B1022" s="28"/>
      <c r="C1022" s="56"/>
      <c r="D1022" s="28" t="n">
        <f aca="false">VLOOKUP($A1022,cash,D$4,FALSE())</f>
        <v>1.705</v>
      </c>
      <c r="E1022" s="28" t="n">
        <f aca="false">VLOOKUP($A1022,cash,E$4,FALSE())</f>
        <v>1.87</v>
      </c>
      <c r="G1022" s="73" t="n">
        <f aca="false">LN(D1022/D1021)</f>
        <v>0.00293685967330971</v>
      </c>
      <c r="H1022" s="73" t="n">
        <f aca="false">LN(E1022/E1021)</f>
        <v>0.0107527917762619</v>
      </c>
      <c r="I1022" s="73"/>
      <c r="J1022" s="73"/>
    </row>
    <row r="1023" customFormat="false" ht="12.75" hidden="false" customHeight="false" outlineLevel="0" collapsed="false">
      <c r="A1023" s="56" t="n">
        <f aca="false">A1022+1</f>
        <v>36181</v>
      </c>
      <c r="B1023" s="28"/>
      <c r="C1023" s="56"/>
      <c r="D1023" s="28" t="n">
        <f aca="false">VLOOKUP($A1023,cash,D$4,FALSE())</f>
        <v>1.725</v>
      </c>
      <c r="E1023" s="28" t="n">
        <f aca="false">VLOOKUP($A1023,cash,E$4,FALSE())</f>
        <v>1.9</v>
      </c>
      <c r="G1023" s="73" t="n">
        <f aca="false">LN(D1023/D1022)</f>
        <v>0.011661939747843</v>
      </c>
      <c r="H1023" s="73" t="n">
        <f aca="false">LN(E1023/E1022)</f>
        <v>0.0159154553058994</v>
      </c>
      <c r="I1023" s="73"/>
      <c r="J1023" s="73"/>
    </row>
    <row r="1024" customFormat="false" ht="12.75" hidden="false" customHeight="false" outlineLevel="0" collapsed="false">
      <c r="A1024" s="56" t="n">
        <f aca="false">A1023+1</f>
        <v>36182</v>
      </c>
      <c r="B1024" s="28"/>
      <c r="C1024" s="56"/>
      <c r="D1024" s="28" t="n">
        <f aca="false">VLOOKUP($A1024,cash,D$4,FALSE())</f>
        <v>1.7</v>
      </c>
      <c r="E1024" s="28" t="n">
        <f aca="false">VLOOKUP($A1024,cash,E$4,FALSE())</f>
        <v>1.885</v>
      </c>
      <c r="G1024" s="73" t="n">
        <f aca="false">LN(D1024/D1023)</f>
        <v>-0.0145987994211527</v>
      </c>
      <c r="H1024" s="73" t="n">
        <f aca="false">LN(E1024/E1023)</f>
        <v>-0.0079260652724206</v>
      </c>
      <c r="I1024" s="73"/>
      <c r="J1024" s="73"/>
    </row>
    <row r="1025" customFormat="false" ht="12.75" hidden="false" customHeight="false" outlineLevel="0" collapsed="false">
      <c r="A1025" s="56" t="n">
        <f aca="false">A1024+1</f>
        <v>36183</v>
      </c>
      <c r="B1025" s="28"/>
      <c r="C1025" s="56"/>
      <c r="D1025" s="28" t="n">
        <f aca="false">VLOOKUP($A1025,cash,D$4,FALSE())</f>
        <v>1.7</v>
      </c>
      <c r="E1025" s="28" t="n">
        <f aca="false">VLOOKUP($A1025,cash,E$4,FALSE())</f>
        <v>1.885</v>
      </c>
      <c r="G1025" s="73" t="n">
        <f aca="false">LN(D1025/D1024)</f>
        <v>0</v>
      </c>
      <c r="H1025" s="73" t="n">
        <f aca="false">LN(E1025/E1024)</f>
        <v>0</v>
      </c>
      <c r="I1025" s="73"/>
      <c r="J1025" s="73"/>
    </row>
    <row r="1026" customFormat="false" ht="12.75" hidden="false" customHeight="false" outlineLevel="0" collapsed="false">
      <c r="A1026" s="56" t="n">
        <f aca="false">A1025+1</f>
        <v>36184</v>
      </c>
      <c r="B1026" s="28"/>
      <c r="C1026" s="56"/>
      <c r="D1026" s="28" t="n">
        <f aca="false">VLOOKUP($A1026,cash,D$4,FALSE())</f>
        <v>1.7</v>
      </c>
      <c r="E1026" s="28" t="n">
        <f aca="false">VLOOKUP($A1026,cash,E$4,FALSE())</f>
        <v>1.885</v>
      </c>
      <c r="G1026" s="73" t="n">
        <f aca="false">LN(D1026/D1025)</f>
        <v>0</v>
      </c>
      <c r="H1026" s="73" t="n">
        <f aca="false">LN(E1026/E1025)</f>
        <v>0</v>
      </c>
      <c r="I1026" s="73"/>
      <c r="J1026" s="73"/>
    </row>
    <row r="1027" customFormat="false" ht="12.75" hidden="false" customHeight="false" outlineLevel="0" collapsed="false">
      <c r="A1027" s="56" t="n">
        <f aca="false">A1026+1</f>
        <v>36185</v>
      </c>
      <c r="B1027" s="28"/>
      <c r="C1027" s="56"/>
      <c r="D1027" s="28" t="n">
        <f aca="false">VLOOKUP($A1027,cash,D$4,FALSE())</f>
        <v>1.685</v>
      </c>
      <c r="E1027" s="28" t="n">
        <f aca="false">VLOOKUP($A1027,cash,E$4,FALSE())</f>
        <v>1.87</v>
      </c>
      <c r="G1027" s="73" t="n">
        <f aca="false">LN(D1027/D1026)</f>
        <v>-0.00886268725784532</v>
      </c>
      <c r="H1027" s="73" t="n">
        <f aca="false">LN(E1027/E1026)</f>
        <v>-0.00798939003347875</v>
      </c>
      <c r="I1027" s="73"/>
      <c r="J1027" s="73"/>
    </row>
    <row r="1028" customFormat="false" ht="12.75" hidden="false" customHeight="false" outlineLevel="0" collapsed="false">
      <c r="A1028" s="56" t="n">
        <f aca="false">A1027+1</f>
        <v>36186</v>
      </c>
      <c r="B1028" s="28"/>
      <c r="C1028" s="56"/>
      <c r="D1028" s="28" t="n">
        <f aca="false">VLOOKUP($A1028,cash,D$4,FALSE())</f>
        <v>1.66</v>
      </c>
      <c r="E1028" s="28" t="n">
        <f aca="false">VLOOKUP($A1028,cash,E$4,FALSE())</f>
        <v>1.84</v>
      </c>
      <c r="G1028" s="73" t="n">
        <f aca="false">LN(D1028/D1027)</f>
        <v>-0.0149479614358733</v>
      </c>
      <c r="H1028" s="73" t="n">
        <f aca="false">LN(E1028/E1027)</f>
        <v>-0.0161728592456011</v>
      </c>
      <c r="I1028" s="73"/>
      <c r="J1028" s="73"/>
    </row>
    <row r="1029" customFormat="false" ht="12.75" hidden="false" customHeight="false" outlineLevel="0" collapsed="false">
      <c r="A1029" s="56" t="n">
        <f aca="false">A1028+1</f>
        <v>36187</v>
      </c>
      <c r="B1029" s="28"/>
      <c r="C1029" s="56"/>
      <c r="D1029" s="28" t="n">
        <f aca="false">VLOOKUP($A1029,cash,D$4,FALSE())</f>
        <v>1.665</v>
      </c>
      <c r="E1029" s="28" t="n">
        <f aca="false">VLOOKUP($A1029,cash,E$4,FALSE())</f>
        <v>1.845</v>
      </c>
      <c r="G1029" s="73" t="n">
        <f aca="false">LN(D1029/D1028)</f>
        <v>0.00300752106395532</v>
      </c>
      <c r="H1029" s="73" t="n">
        <f aca="false">LN(E1029/E1028)</f>
        <v>0.0027137058715961</v>
      </c>
      <c r="I1029" s="73"/>
      <c r="J1029" s="73"/>
    </row>
    <row r="1030" customFormat="false" ht="12.75" hidden="false" customHeight="false" outlineLevel="0" collapsed="false">
      <c r="A1030" s="56" t="n">
        <f aca="false">A1029+1</f>
        <v>36188</v>
      </c>
      <c r="B1030" s="28"/>
      <c r="C1030" s="56"/>
      <c r="D1030" s="28" t="n">
        <f aca="false">VLOOKUP($A1030,cash,D$4,FALSE())</f>
        <v>1.725</v>
      </c>
      <c r="E1030" s="28" t="n">
        <f aca="false">VLOOKUP($A1030,cash,E$4,FALSE())</f>
        <v>1.87</v>
      </c>
      <c r="G1030" s="73" t="n">
        <f aca="false">LN(D1030/D1029)</f>
        <v>0.035401927050916</v>
      </c>
      <c r="H1030" s="73" t="n">
        <f aca="false">LN(E1030/E1029)</f>
        <v>0.0134591533740047</v>
      </c>
      <c r="I1030" s="73"/>
      <c r="J1030" s="73"/>
    </row>
    <row r="1031" customFormat="false" ht="12.75" hidden="false" customHeight="false" outlineLevel="0" collapsed="false">
      <c r="A1031" s="56" t="n">
        <f aca="false">A1030+1</f>
        <v>36189</v>
      </c>
      <c r="B1031" s="28"/>
      <c r="C1031" s="56"/>
      <c r="D1031" s="28" t="n">
        <f aca="false">VLOOKUP($A1031,cash,D$4,FALSE())</f>
        <v>1.7</v>
      </c>
      <c r="E1031" s="28" t="n">
        <f aca="false">VLOOKUP($A1031,cash,E$4,FALSE())</f>
        <v>1.85</v>
      </c>
      <c r="G1031" s="73" t="n">
        <f aca="false">LN(D1031/D1030)</f>
        <v>-0.0145987994211527</v>
      </c>
      <c r="H1031" s="73" t="n">
        <f aca="false">LN(E1031/E1030)</f>
        <v>-0.0107527917762619</v>
      </c>
      <c r="I1031" s="73"/>
      <c r="J1031" s="73"/>
    </row>
    <row r="1032" customFormat="false" ht="12.75" hidden="false" customHeight="false" outlineLevel="0" collapsed="false">
      <c r="A1032" s="56" t="n">
        <f aca="false">A1031+1</f>
        <v>36190</v>
      </c>
      <c r="B1032" s="28"/>
      <c r="C1032" s="56"/>
      <c r="D1032" s="28" t="n">
        <f aca="false">VLOOKUP($A1032,cash,D$4,FALSE())</f>
        <v>1.7</v>
      </c>
      <c r="E1032" s="28" t="n">
        <f aca="false">VLOOKUP($A1032,cash,E$4,FALSE())</f>
        <v>1.85</v>
      </c>
      <c r="G1032" s="73" t="n">
        <f aca="false">LN(D1032/D1031)</f>
        <v>0</v>
      </c>
      <c r="H1032" s="73" t="n">
        <f aca="false">LN(E1032/E1031)</f>
        <v>0</v>
      </c>
      <c r="I1032" s="73"/>
      <c r="J1032" s="73"/>
    </row>
    <row r="1033" customFormat="false" ht="12.75" hidden="false" customHeight="false" outlineLevel="0" collapsed="false">
      <c r="A1033" s="56" t="n">
        <f aca="false">A1032+1</f>
        <v>36191</v>
      </c>
      <c r="B1033" s="28"/>
      <c r="C1033" s="56"/>
      <c r="D1033" s="28" t="n">
        <f aca="false">VLOOKUP($A1033,cash,D$4,FALSE())</f>
        <v>1.7</v>
      </c>
      <c r="E1033" s="28" t="n">
        <f aca="false">VLOOKUP($A1033,cash,E$4,FALSE())</f>
        <v>1.85</v>
      </c>
      <c r="G1033" s="73" t="n">
        <f aca="false">LN(D1033/D1032)</f>
        <v>0</v>
      </c>
      <c r="H1033" s="73" t="n">
        <f aca="false">LN(E1033/E1032)</f>
        <v>0</v>
      </c>
      <c r="I1033" s="73"/>
      <c r="J1033" s="73"/>
    </row>
    <row r="1034" customFormat="false" ht="12.75" hidden="false" customHeight="false" outlineLevel="0" collapsed="false">
      <c r="A1034" s="56"/>
      <c r="B1034" s="28"/>
      <c r="C1034" s="56"/>
      <c r="D1034" s="28"/>
      <c r="E1034" s="28"/>
      <c r="G1034" s="73"/>
      <c r="H1034" s="73"/>
      <c r="I1034" s="73"/>
      <c r="J1034" s="73"/>
    </row>
    <row r="1035" customFormat="false" ht="12.75" hidden="false" customHeight="false" outlineLevel="0" collapsed="false">
      <c r="A1035" s="56"/>
      <c r="B1035" s="28"/>
      <c r="C1035" s="56"/>
      <c r="D1035" s="28"/>
      <c r="E1035" s="28"/>
      <c r="G1035" s="73"/>
      <c r="H1035" s="73"/>
      <c r="I1035" s="73"/>
      <c r="J1035" s="73"/>
    </row>
    <row r="1036" customFormat="false" ht="12.75" hidden="false" customHeight="false" outlineLevel="0" collapsed="false">
      <c r="A1036" s="56"/>
      <c r="B1036" s="28"/>
      <c r="C1036" s="56"/>
      <c r="D1036" s="28"/>
      <c r="E1036" s="28"/>
    </row>
    <row r="1037" customFormat="false" ht="12.75" hidden="false" customHeight="false" outlineLevel="0" collapsed="false">
      <c r="A1037" s="56"/>
      <c r="B1037" s="28"/>
      <c r="C1037" s="56" t="n">
        <v>36192</v>
      </c>
      <c r="G1037" s="73" t="n">
        <f aca="false">STDEV(G1039:G1065)*$B$1</f>
        <v>0.244692806433301</v>
      </c>
      <c r="H1037" s="73" t="n">
        <f aca="false">STDEV(H1039:H1065)*$B$1</f>
        <v>0.140897435832138</v>
      </c>
      <c r="I1037" s="73"/>
      <c r="J1037" s="73" t="n">
        <f aca="false">IF(ISNUMBER(J1038),J1038,1.1)</f>
        <v>0.978439298591581</v>
      </c>
      <c r="K1037" s="75" t="n">
        <f aca="false">MAX(D1038:D1068)</f>
        <v>1.675</v>
      </c>
      <c r="L1037" s="75" t="n">
        <f aca="false">MAX(E1038:E1068)</f>
        <v>1.855</v>
      </c>
    </row>
    <row r="1038" customFormat="false" ht="12.75" hidden="false" customHeight="false" outlineLevel="0" collapsed="false">
      <c r="A1038" s="56" t="n">
        <f aca="false">C1037</f>
        <v>36192</v>
      </c>
      <c r="B1038" s="28"/>
      <c r="C1038" s="56"/>
      <c r="D1038" s="28" t="n">
        <f aca="false">VLOOKUP($A1038,cash,D$4,FALSE())</f>
        <v>1.63</v>
      </c>
      <c r="E1038" s="28" t="n">
        <f aca="false">VLOOKUP($A1038,cash,E$4,FALSE())</f>
        <v>1.825</v>
      </c>
      <c r="G1038" s="73"/>
      <c r="H1038" s="73"/>
      <c r="I1038" s="73"/>
      <c r="J1038" s="73" t="n">
        <f aca="false">CORREL(D1038:D1065,E1038:E1065)</f>
        <v>0.978439298591581</v>
      </c>
      <c r="K1038" s="75" t="n">
        <f aca="false">MIN(D1038:D1068)</f>
        <v>1.445</v>
      </c>
      <c r="L1038" s="75" t="n">
        <f aca="false">MIN(E1038:E1068)</f>
        <v>1.675</v>
      </c>
    </row>
    <row r="1039" customFormat="false" ht="12.75" hidden="false" customHeight="false" outlineLevel="0" collapsed="false">
      <c r="A1039" s="56" t="n">
        <f aca="false">A1038+1</f>
        <v>36193</v>
      </c>
      <c r="B1039" s="28"/>
      <c r="C1039" s="56"/>
      <c r="D1039" s="28" t="n">
        <f aca="false">VLOOKUP($A1039,cash,D$4,FALSE())</f>
        <v>1.645</v>
      </c>
      <c r="E1039" s="28" t="n">
        <f aca="false">VLOOKUP($A1039,cash,E$4,FALSE())</f>
        <v>1.85</v>
      </c>
      <c r="G1039" s="73" t="n">
        <f aca="false">LN(D1039/D1038)</f>
        <v>0.00916036939866442</v>
      </c>
      <c r="H1039" s="73" t="n">
        <f aca="false">LN(E1039/E1038)</f>
        <v>0.0136056520557787</v>
      </c>
      <c r="I1039" s="73"/>
      <c r="J1039" s="73"/>
    </row>
    <row r="1040" customFormat="false" ht="12.75" hidden="false" customHeight="false" outlineLevel="0" collapsed="false">
      <c r="A1040" s="56" t="n">
        <f aca="false">A1039+1</f>
        <v>36194</v>
      </c>
      <c r="B1040" s="28"/>
      <c r="C1040" s="56"/>
      <c r="D1040" s="28" t="n">
        <f aca="false">VLOOKUP($A1040,cash,D$4,FALSE())</f>
        <v>1.66</v>
      </c>
      <c r="E1040" s="28" t="n">
        <f aca="false">VLOOKUP($A1040,cash,E$4,FALSE())</f>
        <v>1.855</v>
      </c>
      <c r="G1040" s="73" t="n">
        <f aca="false">LN(D1040/D1039)</f>
        <v>0.00907721815111668</v>
      </c>
      <c r="H1040" s="73" t="n">
        <f aca="false">LN(E1040/E1039)</f>
        <v>0.00269905696916498</v>
      </c>
      <c r="I1040" s="73"/>
      <c r="J1040" s="73"/>
    </row>
    <row r="1041" customFormat="false" ht="12.75" hidden="false" customHeight="false" outlineLevel="0" collapsed="false">
      <c r="A1041" s="56" t="n">
        <f aca="false">A1040+1</f>
        <v>36195</v>
      </c>
      <c r="B1041" s="28"/>
      <c r="C1041" s="56"/>
      <c r="D1041" s="28" t="n">
        <f aca="false">VLOOKUP($A1041,cash,D$4,FALSE())</f>
        <v>1.65</v>
      </c>
      <c r="E1041" s="28" t="n">
        <f aca="false">VLOOKUP($A1041,cash,E$4,FALSE())</f>
        <v>1.84</v>
      </c>
      <c r="G1041" s="73" t="n">
        <f aca="false">LN(D1041/D1040)</f>
        <v>-0.00604231445596259</v>
      </c>
      <c r="H1041" s="73" t="n">
        <f aca="false">LN(E1041/E1040)</f>
        <v>-0.00811912443850413</v>
      </c>
      <c r="I1041" s="73"/>
      <c r="J1041" s="73"/>
    </row>
    <row r="1042" customFormat="false" ht="12.75" hidden="false" customHeight="false" outlineLevel="0" collapsed="false">
      <c r="A1042" s="56" t="n">
        <f aca="false">A1041+1</f>
        <v>36196</v>
      </c>
      <c r="B1042" s="28"/>
      <c r="C1042" s="56"/>
      <c r="D1042" s="28" t="n">
        <f aca="false">VLOOKUP($A1042,cash,D$4,FALSE())</f>
        <v>1.625</v>
      </c>
      <c r="E1042" s="28" t="n">
        <f aca="false">VLOOKUP($A1042,cash,E$4,FALSE())</f>
        <v>1.82</v>
      </c>
      <c r="G1042" s="73" t="n">
        <f aca="false">LN(D1042/D1041)</f>
        <v>-0.0152674721307884</v>
      </c>
      <c r="H1042" s="73" t="n">
        <f aca="false">LN(E1042/E1041)</f>
        <v>-0.0109290705321903</v>
      </c>
      <c r="I1042" s="73"/>
      <c r="J1042" s="73"/>
    </row>
    <row r="1043" customFormat="false" ht="12.75" hidden="false" customHeight="false" outlineLevel="0" collapsed="false">
      <c r="A1043" s="56" t="n">
        <f aca="false">A1042+1</f>
        <v>36197</v>
      </c>
      <c r="B1043" s="28"/>
      <c r="C1043" s="56"/>
      <c r="D1043" s="28" t="n">
        <f aca="false">VLOOKUP($A1043,cash,D$4,FALSE())</f>
        <v>1.625</v>
      </c>
      <c r="E1043" s="28" t="n">
        <f aca="false">VLOOKUP($A1043,cash,E$4,FALSE())</f>
        <v>1.82</v>
      </c>
      <c r="G1043" s="73" t="n">
        <f aca="false">LN(D1043/D1042)</f>
        <v>0</v>
      </c>
      <c r="H1043" s="73" t="n">
        <f aca="false">LN(E1043/E1042)</f>
        <v>0</v>
      </c>
      <c r="I1043" s="73"/>
      <c r="J1043" s="73"/>
    </row>
    <row r="1044" customFormat="false" ht="12.75" hidden="false" customHeight="false" outlineLevel="0" collapsed="false">
      <c r="A1044" s="56" t="n">
        <f aca="false">A1043+1</f>
        <v>36198</v>
      </c>
      <c r="B1044" s="28"/>
      <c r="C1044" s="56"/>
      <c r="D1044" s="28" t="n">
        <f aca="false">VLOOKUP($A1044,cash,D$4,FALSE())</f>
        <v>1.625</v>
      </c>
      <c r="E1044" s="28" t="n">
        <f aca="false">VLOOKUP($A1044,cash,E$4,FALSE())</f>
        <v>1.82</v>
      </c>
      <c r="G1044" s="73" t="n">
        <f aca="false">LN(D1044/D1043)</f>
        <v>0</v>
      </c>
      <c r="H1044" s="73" t="n">
        <f aca="false">LN(E1044/E1043)</f>
        <v>0</v>
      </c>
      <c r="I1044" s="73"/>
      <c r="J1044" s="73"/>
    </row>
    <row r="1045" customFormat="false" ht="12.75" hidden="false" customHeight="false" outlineLevel="0" collapsed="false">
      <c r="A1045" s="56" t="n">
        <f aca="false">A1044+1</f>
        <v>36199</v>
      </c>
      <c r="B1045" s="28"/>
      <c r="C1045" s="56"/>
      <c r="D1045" s="28" t="n">
        <f aca="false">VLOOKUP($A1045,cash,D$4,FALSE())</f>
        <v>1.64</v>
      </c>
      <c r="E1045" s="28" t="n">
        <f aca="false">VLOOKUP($A1045,cash,E$4,FALSE())</f>
        <v>1.835</v>
      </c>
      <c r="G1045" s="73" t="n">
        <f aca="false">LN(D1045/D1044)</f>
        <v>0.00918842605440617</v>
      </c>
      <c r="H1045" s="73" t="n">
        <f aca="false">LN(E1045/E1044)</f>
        <v>0.00820798041782958</v>
      </c>
      <c r="I1045" s="73"/>
      <c r="J1045" s="73"/>
    </row>
    <row r="1046" customFormat="false" ht="12.75" hidden="false" customHeight="false" outlineLevel="0" collapsed="false">
      <c r="A1046" s="56" t="n">
        <f aca="false">A1045+1</f>
        <v>36200</v>
      </c>
      <c r="B1046" s="28"/>
      <c r="C1046" s="56"/>
      <c r="D1046" s="28" t="n">
        <f aca="false">VLOOKUP($A1046,cash,D$4,FALSE())</f>
        <v>1.66</v>
      </c>
      <c r="E1046" s="28" t="n">
        <f aca="false">VLOOKUP($A1046,cash,E$4,FALSE())</f>
        <v>1.845</v>
      </c>
      <c r="G1046" s="73" t="n">
        <f aca="false">LN(D1046/D1045)</f>
        <v>0.0121213605323448</v>
      </c>
      <c r="H1046" s="73" t="n">
        <f aca="false">LN(E1046/E1045)</f>
        <v>0.005434795985957</v>
      </c>
      <c r="I1046" s="73"/>
      <c r="J1046" s="73"/>
    </row>
    <row r="1047" customFormat="false" ht="12.75" hidden="false" customHeight="false" outlineLevel="0" collapsed="false">
      <c r="A1047" s="56" t="n">
        <f aca="false">A1046+1</f>
        <v>36201</v>
      </c>
      <c r="B1047" s="28"/>
      <c r="C1047" s="56"/>
      <c r="D1047" s="28" t="n">
        <f aca="false">VLOOKUP($A1047,cash,D$4,FALSE())</f>
        <v>1.655</v>
      </c>
      <c r="E1047" s="28" t="n">
        <f aca="false">VLOOKUP($A1047,cash,E$4,FALSE())</f>
        <v>1.845</v>
      </c>
      <c r="G1047" s="73" t="n">
        <f aca="false">LN(D1047/D1046)</f>
        <v>-0.00301659353942557</v>
      </c>
      <c r="H1047" s="73" t="n">
        <f aca="false">LN(E1047/E1046)</f>
        <v>0</v>
      </c>
      <c r="I1047" s="73"/>
      <c r="J1047" s="73"/>
    </row>
    <row r="1048" customFormat="false" ht="12.75" hidden="false" customHeight="false" outlineLevel="0" collapsed="false">
      <c r="A1048" s="56" t="n">
        <f aca="false">A1047+1</f>
        <v>36202</v>
      </c>
      <c r="B1048" s="28"/>
      <c r="C1048" s="56"/>
      <c r="D1048" s="28" t="n">
        <f aca="false">VLOOKUP($A1048,cash,D$4,FALSE())</f>
        <v>1.665</v>
      </c>
      <c r="E1048" s="28" t="n">
        <f aca="false">VLOOKUP($A1048,cash,E$4,FALSE())</f>
        <v>1.845</v>
      </c>
      <c r="G1048" s="73" t="n">
        <f aca="false">LN(D1048/D1047)</f>
        <v>0.00602411460338088</v>
      </c>
      <c r="H1048" s="73" t="n">
        <f aca="false">LN(E1048/E1047)</f>
        <v>0</v>
      </c>
      <c r="I1048" s="73"/>
      <c r="J1048" s="73"/>
    </row>
    <row r="1049" customFormat="false" ht="12.75" hidden="false" customHeight="false" outlineLevel="0" collapsed="false">
      <c r="A1049" s="56" t="n">
        <f aca="false">A1048+1</f>
        <v>36203</v>
      </c>
      <c r="B1049" s="28"/>
      <c r="C1049" s="56"/>
      <c r="D1049" s="28" t="n">
        <f aca="false">VLOOKUP($A1049,cash,D$4,FALSE())</f>
        <v>1.675</v>
      </c>
      <c r="E1049" s="28" t="n">
        <f aca="false">VLOOKUP($A1049,cash,E$4,FALSE())</f>
        <v>1.84</v>
      </c>
      <c r="G1049" s="73" t="n">
        <f aca="false">LN(D1049/D1048)</f>
        <v>0.00598804184462269</v>
      </c>
      <c r="H1049" s="73" t="n">
        <f aca="false">LN(E1049/E1048)</f>
        <v>-0.00271370587159616</v>
      </c>
      <c r="I1049" s="73"/>
      <c r="J1049" s="73"/>
    </row>
    <row r="1050" customFormat="false" ht="12.75" hidden="false" customHeight="false" outlineLevel="0" collapsed="false">
      <c r="A1050" s="56" t="n">
        <f aca="false">A1049+1</f>
        <v>36204</v>
      </c>
      <c r="B1050" s="28"/>
      <c r="C1050" s="56"/>
      <c r="D1050" s="28" t="n">
        <f aca="false">VLOOKUP($A1050,cash,D$4,FALSE())</f>
        <v>1.675</v>
      </c>
      <c r="E1050" s="28" t="n">
        <f aca="false">VLOOKUP($A1050,cash,E$4,FALSE())</f>
        <v>1.84</v>
      </c>
      <c r="G1050" s="73" t="n">
        <f aca="false">LN(D1050/D1049)</f>
        <v>0</v>
      </c>
      <c r="H1050" s="73" t="n">
        <f aca="false">LN(E1050/E1049)</f>
        <v>0</v>
      </c>
      <c r="I1050" s="73"/>
      <c r="J1050" s="73"/>
    </row>
    <row r="1051" customFormat="false" ht="12.75" hidden="false" customHeight="false" outlineLevel="0" collapsed="false">
      <c r="A1051" s="56" t="n">
        <f aca="false">A1050+1</f>
        <v>36205</v>
      </c>
      <c r="B1051" s="28"/>
      <c r="C1051" s="56"/>
      <c r="D1051" s="28" t="n">
        <f aca="false">VLOOKUP($A1051,cash,D$4,FALSE())</f>
        <v>1.675</v>
      </c>
      <c r="E1051" s="28" t="n">
        <f aca="false">VLOOKUP($A1051,cash,E$4,FALSE())</f>
        <v>1.84</v>
      </c>
      <c r="G1051" s="73" t="n">
        <f aca="false">LN(D1051/D1050)</f>
        <v>0</v>
      </c>
      <c r="H1051" s="73" t="n">
        <f aca="false">LN(E1051/E1050)</f>
        <v>0</v>
      </c>
      <c r="I1051" s="73"/>
      <c r="J1051" s="73"/>
    </row>
    <row r="1052" customFormat="false" ht="12.75" hidden="false" customHeight="false" outlineLevel="0" collapsed="false">
      <c r="A1052" s="56" t="n">
        <f aca="false">A1051+1</f>
        <v>36206</v>
      </c>
      <c r="B1052" s="28"/>
      <c r="C1052" s="56"/>
      <c r="D1052" s="28" t="n">
        <f aca="false">VLOOKUP($A1052,cash,D$4,FALSE())</f>
        <v>1.675</v>
      </c>
      <c r="E1052" s="28" t="n">
        <f aca="false">VLOOKUP($A1052,cash,E$4,FALSE())</f>
        <v>1.84</v>
      </c>
      <c r="G1052" s="73" t="n">
        <f aca="false">LN(D1052/D1051)</f>
        <v>0</v>
      </c>
      <c r="H1052" s="73" t="n">
        <f aca="false">LN(E1052/E1051)</f>
        <v>0</v>
      </c>
      <c r="I1052" s="73"/>
      <c r="J1052" s="73"/>
    </row>
    <row r="1053" customFormat="false" ht="12.75" hidden="false" customHeight="false" outlineLevel="0" collapsed="false">
      <c r="A1053" s="56" t="n">
        <f aca="false">A1052+1</f>
        <v>36207</v>
      </c>
      <c r="B1053" s="28"/>
      <c r="C1053" s="56"/>
      <c r="D1053" s="28" t="n">
        <f aca="false">VLOOKUP($A1053,cash,D$4,FALSE())</f>
        <v>1.655</v>
      </c>
      <c r="E1053" s="28" t="n">
        <f aca="false">VLOOKUP($A1053,cash,E$4,FALSE())</f>
        <v>1.845</v>
      </c>
      <c r="G1053" s="73" t="n">
        <f aca="false">LN(D1053/D1052)</f>
        <v>-0.0120121564480035</v>
      </c>
      <c r="H1053" s="73" t="n">
        <f aca="false">LN(E1053/E1052)</f>
        <v>0.0027137058715961</v>
      </c>
      <c r="I1053" s="73"/>
      <c r="J1053" s="73"/>
    </row>
    <row r="1054" customFormat="false" ht="12.75" hidden="false" customHeight="false" outlineLevel="0" collapsed="false">
      <c r="A1054" s="56" t="n">
        <f aca="false">A1053+1</f>
        <v>36208</v>
      </c>
      <c r="B1054" s="28"/>
      <c r="C1054" s="56"/>
      <c r="D1054" s="28" t="n">
        <f aca="false">VLOOKUP($A1054,cash,D$4,FALSE())</f>
        <v>1.645</v>
      </c>
      <c r="E1054" s="28" t="n">
        <f aca="false">VLOOKUP($A1054,cash,E$4,FALSE())</f>
        <v>1.84</v>
      </c>
      <c r="G1054" s="73" t="n">
        <f aca="false">LN(D1054/D1053)</f>
        <v>-0.00606062461169107</v>
      </c>
      <c r="H1054" s="73" t="n">
        <f aca="false">LN(E1054/E1053)</f>
        <v>-0.00271370587159616</v>
      </c>
      <c r="I1054" s="73"/>
      <c r="J1054" s="73"/>
    </row>
    <row r="1055" customFormat="false" ht="12.75" hidden="false" customHeight="false" outlineLevel="0" collapsed="false">
      <c r="A1055" s="56" t="n">
        <f aca="false">A1054+1</f>
        <v>36209</v>
      </c>
      <c r="B1055" s="28"/>
      <c r="C1055" s="56"/>
      <c r="D1055" s="28" t="n">
        <f aca="false">VLOOKUP($A1055,cash,D$4,FALSE())</f>
        <v>1.645</v>
      </c>
      <c r="E1055" s="28" t="n">
        <f aca="false">VLOOKUP($A1055,cash,E$4,FALSE())</f>
        <v>1.825</v>
      </c>
      <c r="G1055" s="73" t="n">
        <f aca="false">LN(D1055/D1054)</f>
        <v>0</v>
      </c>
      <c r="H1055" s="73" t="n">
        <f aca="false">LN(E1055/E1054)</f>
        <v>-0.00818558458643952</v>
      </c>
      <c r="I1055" s="73"/>
      <c r="J1055" s="73"/>
    </row>
    <row r="1056" customFormat="false" ht="12.75" hidden="false" customHeight="false" outlineLevel="0" collapsed="false">
      <c r="A1056" s="56" t="n">
        <f aca="false">A1055+1</f>
        <v>36210</v>
      </c>
      <c r="B1056" s="28"/>
      <c r="C1056" s="56"/>
      <c r="D1056" s="28" t="n">
        <f aca="false">VLOOKUP($A1056,cash,D$4,FALSE())</f>
        <v>1.635</v>
      </c>
      <c r="E1056" s="28" t="n">
        <f aca="false">VLOOKUP($A1056,cash,E$4,FALSE())</f>
        <v>1.825</v>
      </c>
      <c r="G1056" s="73" t="n">
        <f aca="false">LN(D1056/D1055)</f>
        <v>-0.00609757986811856</v>
      </c>
      <c r="H1056" s="73" t="n">
        <f aca="false">LN(E1056/E1055)</f>
        <v>0</v>
      </c>
      <c r="I1056" s="73"/>
      <c r="J1056" s="73"/>
    </row>
    <row r="1057" customFormat="false" ht="12.75" hidden="false" customHeight="false" outlineLevel="0" collapsed="false">
      <c r="A1057" s="56" t="n">
        <f aca="false">A1056+1</f>
        <v>36211</v>
      </c>
      <c r="B1057" s="28"/>
      <c r="C1057" s="56"/>
      <c r="D1057" s="28" t="n">
        <f aca="false">VLOOKUP($A1057,cash,D$4,FALSE())</f>
        <v>1.635</v>
      </c>
      <c r="E1057" s="28" t="n">
        <f aca="false">VLOOKUP($A1057,cash,E$4,FALSE())</f>
        <v>1.825</v>
      </c>
      <c r="G1057" s="73" t="n">
        <f aca="false">LN(D1057/D1056)</f>
        <v>0</v>
      </c>
      <c r="H1057" s="73" t="n">
        <f aca="false">LN(E1057/E1056)</f>
        <v>0</v>
      </c>
      <c r="I1057" s="73"/>
      <c r="J1057" s="73"/>
    </row>
    <row r="1058" customFormat="false" ht="12.75" hidden="false" customHeight="false" outlineLevel="0" collapsed="false">
      <c r="A1058" s="56" t="n">
        <f aca="false">A1057+1</f>
        <v>36212</v>
      </c>
      <c r="B1058" s="28"/>
      <c r="C1058" s="56"/>
      <c r="D1058" s="28" t="n">
        <f aca="false">VLOOKUP($A1058,cash,D$4,FALSE())</f>
        <v>1.635</v>
      </c>
      <c r="E1058" s="28" t="n">
        <f aca="false">VLOOKUP($A1058,cash,E$4,FALSE())</f>
        <v>1.825</v>
      </c>
      <c r="G1058" s="73" t="n">
        <f aca="false">LN(D1058/D1057)</f>
        <v>0</v>
      </c>
      <c r="H1058" s="73" t="n">
        <f aca="false">LN(E1058/E1057)</f>
        <v>0</v>
      </c>
      <c r="I1058" s="73"/>
      <c r="J1058" s="73"/>
    </row>
    <row r="1059" customFormat="false" ht="12.75" hidden="false" customHeight="false" outlineLevel="0" collapsed="false">
      <c r="A1059" s="56" t="n">
        <f aca="false">A1058+1</f>
        <v>36213</v>
      </c>
      <c r="B1059" s="28"/>
      <c r="C1059" s="56"/>
      <c r="D1059" s="28" t="n">
        <f aca="false">VLOOKUP($A1059,cash,D$4,FALSE())</f>
        <v>1.65</v>
      </c>
      <c r="E1059" s="28" t="n">
        <f aca="false">VLOOKUP($A1059,cash,E$4,FALSE())</f>
        <v>1.82</v>
      </c>
      <c r="G1059" s="73" t="n">
        <f aca="false">LN(D1059/D1058)</f>
        <v>0.00913248356327247</v>
      </c>
      <c r="H1059" s="73" t="n">
        <f aca="false">LN(E1059/E1058)</f>
        <v>-0.00274348594575083</v>
      </c>
      <c r="I1059" s="73"/>
      <c r="J1059" s="73"/>
    </row>
    <row r="1060" customFormat="false" ht="12.75" hidden="false" customHeight="false" outlineLevel="0" collapsed="false">
      <c r="A1060" s="56" t="n">
        <f aca="false">A1059+1</f>
        <v>36214</v>
      </c>
      <c r="B1060" s="28"/>
      <c r="C1060" s="56"/>
      <c r="D1060" s="28" t="n">
        <f aca="false">VLOOKUP($A1060,cash,D$4,FALSE())</f>
        <v>1.625</v>
      </c>
      <c r="E1060" s="28" t="n">
        <f aca="false">VLOOKUP($A1060,cash,E$4,FALSE())</f>
        <v>1.79</v>
      </c>
      <c r="G1060" s="73" t="n">
        <f aca="false">LN(D1060/D1059)</f>
        <v>-0.0152674721307884</v>
      </c>
      <c r="H1060" s="73" t="n">
        <f aca="false">LN(E1060/E1059)</f>
        <v>-0.0166208812360404</v>
      </c>
      <c r="I1060" s="73"/>
      <c r="J1060" s="73"/>
    </row>
    <row r="1061" customFormat="false" ht="12.75" hidden="false" customHeight="false" outlineLevel="0" collapsed="false">
      <c r="A1061" s="56" t="n">
        <f aca="false">A1060+1</f>
        <v>36215</v>
      </c>
      <c r="B1061" s="28"/>
      <c r="C1061" s="56"/>
      <c r="D1061" s="28" t="n">
        <f aca="false">VLOOKUP($A1061,cash,D$4,FALSE())</f>
        <v>1.6</v>
      </c>
      <c r="E1061" s="28" t="n">
        <f aca="false">VLOOKUP($A1061,cash,E$4,FALSE())</f>
        <v>1.775</v>
      </c>
      <c r="G1061" s="73" t="n">
        <f aca="false">LN(D1061/D1060)</f>
        <v>-0.0155041865359652</v>
      </c>
      <c r="H1061" s="73" t="n">
        <f aca="false">LN(E1061/E1060)</f>
        <v>-0.00841519692528459</v>
      </c>
      <c r="I1061" s="73"/>
      <c r="J1061" s="73"/>
    </row>
    <row r="1062" customFormat="false" ht="12.75" hidden="false" customHeight="false" outlineLevel="0" collapsed="false">
      <c r="A1062" s="56" t="n">
        <f aca="false">A1061+1</f>
        <v>36216</v>
      </c>
      <c r="B1062" s="28"/>
      <c r="C1062" s="56"/>
      <c r="D1062" s="28" t="n">
        <f aca="false">VLOOKUP($A1062,cash,D$4,FALSE())</f>
        <v>1.52</v>
      </c>
      <c r="E1062" s="28" t="n">
        <f aca="false">VLOOKUP($A1062,cash,E$4,FALSE())</f>
        <v>1.725</v>
      </c>
      <c r="G1062" s="73" t="n">
        <f aca="false">LN(D1062/D1061)</f>
        <v>-0.0512932943875506</v>
      </c>
      <c r="H1062" s="73" t="n">
        <f aca="false">LN(E1062/E1061)</f>
        <v>-0.0285733724440559</v>
      </c>
      <c r="I1062" s="73"/>
      <c r="J1062" s="73"/>
    </row>
    <row r="1063" customFormat="false" ht="12.75" hidden="false" customHeight="false" outlineLevel="0" collapsed="false">
      <c r="A1063" s="56" t="n">
        <f aca="false">A1062+1</f>
        <v>36217</v>
      </c>
      <c r="B1063" s="28"/>
      <c r="C1063" s="56"/>
      <c r="D1063" s="28" t="n">
        <f aca="false">VLOOKUP($A1063,cash,D$4,FALSE())</f>
        <v>1.445</v>
      </c>
      <c r="E1063" s="28" t="n">
        <f aca="false">VLOOKUP($A1063,cash,E$4,FALSE())</f>
        <v>1.685</v>
      </c>
      <c r="G1063" s="73" t="n">
        <f aca="false">LN(D1063/D1062)</f>
        <v>-0.0506010132937895</v>
      </c>
      <c r="H1063" s="73" t="n">
        <f aca="false">LN(E1063/E1062)</f>
        <v>-0.023461486678998</v>
      </c>
      <c r="I1063" s="73"/>
      <c r="J1063" s="73"/>
    </row>
    <row r="1064" customFormat="false" ht="12.75" hidden="false" customHeight="false" outlineLevel="0" collapsed="false">
      <c r="A1064" s="56" t="n">
        <f aca="false">A1063+1</f>
        <v>36218</v>
      </c>
      <c r="B1064" s="28"/>
      <c r="C1064" s="56"/>
      <c r="D1064" s="28" t="n">
        <f aca="false">VLOOKUP($A1064,cash,D$4,FALSE())</f>
        <v>1.445</v>
      </c>
      <c r="E1064" s="28" t="n">
        <f aca="false">VLOOKUP($A1064,cash,E$4,FALSE())</f>
        <v>1.685</v>
      </c>
      <c r="G1064" s="73" t="n">
        <f aca="false">LN(D1064/D1063)</f>
        <v>0</v>
      </c>
      <c r="H1064" s="73" t="n">
        <f aca="false">LN(E1064/E1063)</f>
        <v>0</v>
      </c>
      <c r="I1064" s="73"/>
      <c r="J1064" s="73"/>
    </row>
    <row r="1065" customFormat="false" ht="12.75" hidden="false" customHeight="false" outlineLevel="0" collapsed="false">
      <c r="A1065" s="56" t="n">
        <f aca="false">A1064+1</f>
        <v>36219</v>
      </c>
      <c r="B1065" s="28"/>
      <c r="C1065" s="56"/>
      <c r="D1065" s="28" t="n">
        <f aca="false">VLOOKUP($A1065,cash,D$4,FALSE())</f>
        <v>1.445</v>
      </c>
      <c r="E1065" s="28" t="n">
        <f aca="false">VLOOKUP($A1065,cash,E$4,FALSE())</f>
        <v>1.675</v>
      </c>
      <c r="G1065" s="73" t="n">
        <f aca="false">LN(D1065/D1064)</f>
        <v>0</v>
      </c>
      <c r="H1065" s="73" t="n">
        <f aca="false">LN(E1065/E1064)</f>
        <v>-0.00595239852729527</v>
      </c>
      <c r="I1065" s="73"/>
      <c r="J1065" s="73"/>
    </row>
    <row r="1066" customFormat="false" ht="12.75" hidden="false" customHeight="false" outlineLevel="0" collapsed="false">
      <c r="A1066" s="56"/>
      <c r="B1066" s="28"/>
      <c r="C1066" s="56"/>
      <c r="D1066" s="28"/>
      <c r="E1066" s="28"/>
      <c r="G1066" s="73"/>
      <c r="H1066" s="73"/>
      <c r="I1066" s="73"/>
      <c r="J1066" s="73"/>
    </row>
    <row r="1067" customFormat="false" ht="12.75" hidden="false" customHeight="false" outlineLevel="0" collapsed="false">
      <c r="A1067" s="56"/>
      <c r="B1067" s="28"/>
      <c r="C1067" s="56"/>
      <c r="D1067" s="28"/>
      <c r="E1067" s="28"/>
      <c r="G1067" s="73"/>
      <c r="H1067" s="73"/>
    </row>
    <row r="1068" customFormat="false" ht="12.75" hidden="false" customHeight="false" outlineLevel="0" collapsed="false">
      <c r="A1068" s="56"/>
      <c r="B1068" s="28"/>
      <c r="C1068" s="56"/>
      <c r="D1068" s="28"/>
      <c r="E1068" s="28"/>
      <c r="G1068" s="73"/>
      <c r="H1068" s="73"/>
    </row>
    <row r="1069" customFormat="false" ht="12.75" hidden="false" customHeight="false" outlineLevel="0" collapsed="false">
      <c r="A1069" s="56"/>
      <c r="B1069" s="28"/>
      <c r="C1069" s="56" t="n">
        <v>36220</v>
      </c>
      <c r="G1069" s="73" t="n">
        <f aca="false">STDEV(G1071:G1100)*$B$1</f>
        <v>0.472009480095637</v>
      </c>
      <c r="H1069" s="73" t="n">
        <f aca="false">STDEV(H1071:H1100)*$B$1</f>
        <v>0.278914036131403</v>
      </c>
      <c r="I1069" s="73"/>
      <c r="J1069" s="73" t="n">
        <f aca="false">IF(ISNUMBER(J1070),J1070,1.1)</f>
        <v>0.87439351298087</v>
      </c>
      <c r="K1069" s="75" t="n">
        <f aca="false">MAX(D1070:D1100)</f>
        <v>1.79</v>
      </c>
      <c r="L1069" s="75" t="n">
        <f aca="false">MAX(E1070:E1100)</f>
        <v>1.89</v>
      </c>
    </row>
    <row r="1070" customFormat="false" ht="12.75" hidden="false" customHeight="false" outlineLevel="0" collapsed="false">
      <c r="A1070" s="56" t="n">
        <f aca="false">C1069</f>
        <v>36220</v>
      </c>
      <c r="B1070" s="28"/>
      <c r="C1070" s="56"/>
      <c r="D1070" s="28" t="n">
        <f aca="false">VLOOKUP($A1070,cash,D$4,FALSE())</f>
        <v>1.49</v>
      </c>
      <c r="E1070" s="28" t="n">
        <f aca="false">VLOOKUP($A1070,cash,E$4,FALSE())</f>
        <v>1.685</v>
      </c>
      <c r="G1070" s="73"/>
      <c r="H1070" s="73"/>
      <c r="I1070" s="73"/>
      <c r="J1070" s="73" t="n">
        <f aca="false">CORREL(D1070:D1100,E1070:E1100)</f>
        <v>0.87439351298087</v>
      </c>
      <c r="K1070" s="75" t="n">
        <f aca="false">MIN(D1070:D1100)</f>
        <v>1.49</v>
      </c>
      <c r="L1070" s="75" t="n">
        <f aca="false">MIN(E1070:E1100)</f>
        <v>1.64</v>
      </c>
    </row>
    <row r="1071" customFormat="false" ht="12.75" hidden="false" customHeight="false" outlineLevel="0" collapsed="false">
      <c r="A1071" s="56" t="n">
        <f aca="false">A1070+1</f>
        <v>36221</v>
      </c>
      <c r="B1071" s="28"/>
      <c r="C1071" s="56"/>
      <c r="D1071" s="28" t="n">
        <f aca="false">VLOOKUP($A1071,cash,D$4,FALSE())</f>
        <v>1.535</v>
      </c>
      <c r="E1071" s="28" t="n">
        <f aca="false">VLOOKUP($A1071,cash,E$4,FALSE())</f>
        <v>1.695</v>
      </c>
      <c r="G1071" s="73" t="n">
        <f aca="false">LN(D1071/D1070)</f>
        <v>0.0297542610817927</v>
      </c>
      <c r="H1071" s="73" t="n">
        <f aca="false">LN(E1071/E1070)</f>
        <v>0.00591717702808852</v>
      </c>
      <c r="I1071" s="73"/>
      <c r="J1071" s="73"/>
    </row>
    <row r="1072" customFormat="false" ht="12.75" hidden="false" customHeight="false" outlineLevel="0" collapsed="false">
      <c r="A1072" s="56" t="n">
        <f aca="false">A1071+1</f>
        <v>36222</v>
      </c>
      <c r="B1072" s="28"/>
      <c r="C1072" s="56"/>
      <c r="D1072" s="28" t="n">
        <f aca="false">VLOOKUP($A1072,cash,D$4,FALSE())</f>
        <v>1.525</v>
      </c>
      <c r="E1072" s="28" t="n">
        <f aca="false">VLOOKUP($A1072,cash,E$4,FALSE())</f>
        <v>1.675</v>
      </c>
      <c r="G1072" s="73" t="n">
        <f aca="false">LN(D1072/D1071)</f>
        <v>-0.00653597097978553</v>
      </c>
      <c r="H1072" s="73" t="n">
        <f aca="false">LN(E1072/E1071)</f>
        <v>-0.0118695755553839</v>
      </c>
      <c r="I1072" s="73"/>
      <c r="J1072" s="73"/>
    </row>
    <row r="1073" customFormat="false" ht="12.75" hidden="false" customHeight="false" outlineLevel="0" collapsed="false">
      <c r="A1073" s="56" t="n">
        <f aca="false">A1072+1</f>
        <v>36223</v>
      </c>
      <c r="B1073" s="28"/>
      <c r="C1073" s="56"/>
      <c r="D1073" s="28" t="n">
        <f aca="false">VLOOKUP($A1073,cash,D$4,FALSE())</f>
        <v>1.55</v>
      </c>
      <c r="E1073" s="28" t="n">
        <f aca="false">VLOOKUP($A1073,cash,E$4,FALSE())</f>
        <v>1.675</v>
      </c>
      <c r="G1073" s="73" t="n">
        <f aca="false">LN(D1073/D1072)</f>
        <v>0.0162605208717803</v>
      </c>
      <c r="H1073" s="73" t="n">
        <f aca="false">LN(E1073/E1072)</f>
        <v>0</v>
      </c>
      <c r="I1073" s="73"/>
      <c r="J1073" s="73"/>
    </row>
    <row r="1074" customFormat="false" ht="12.75" hidden="false" customHeight="false" outlineLevel="0" collapsed="false">
      <c r="A1074" s="56" t="n">
        <f aca="false">A1073+1</f>
        <v>36224</v>
      </c>
      <c r="B1074" s="28"/>
      <c r="C1074" s="56"/>
      <c r="D1074" s="28" t="n">
        <f aca="false">VLOOKUP($A1074,cash,D$4,FALSE())</f>
        <v>1.53</v>
      </c>
      <c r="E1074" s="28" t="n">
        <f aca="false">VLOOKUP($A1074,cash,E$4,FALSE())</f>
        <v>1.64</v>
      </c>
      <c r="G1074" s="73" t="n">
        <f aca="false">LN(D1074/D1073)</f>
        <v>-0.0129871955268112</v>
      </c>
      <c r="H1074" s="73" t="n">
        <f aca="false">LN(E1074/E1073)</f>
        <v>-0.0211169234409228</v>
      </c>
      <c r="I1074" s="73"/>
      <c r="J1074" s="73"/>
    </row>
    <row r="1075" customFormat="false" ht="12.75" hidden="false" customHeight="false" outlineLevel="0" collapsed="false">
      <c r="A1075" s="56" t="n">
        <f aca="false">A1074+1</f>
        <v>36225</v>
      </c>
      <c r="B1075" s="28"/>
      <c r="C1075" s="56"/>
      <c r="D1075" s="28" t="n">
        <f aca="false">VLOOKUP($A1075,cash,D$4,FALSE())</f>
        <v>1.53</v>
      </c>
      <c r="E1075" s="28" t="n">
        <f aca="false">VLOOKUP($A1075,cash,E$4,FALSE())</f>
        <v>1.64</v>
      </c>
      <c r="G1075" s="73" t="n">
        <f aca="false">LN(D1075/D1074)</f>
        <v>0</v>
      </c>
      <c r="H1075" s="73" t="n">
        <f aca="false">LN(E1075/E1074)</f>
        <v>0</v>
      </c>
      <c r="I1075" s="73"/>
      <c r="J1075" s="73"/>
    </row>
    <row r="1076" customFormat="false" ht="12.75" hidden="false" customHeight="false" outlineLevel="0" collapsed="false">
      <c r="A1076" s="56" t="n">
        <f aca="false">A1075+1</f>
        <v>36226</v>
      </c>
      <c r="B1076" s="28"/>
      <c r="C1076" s="56"/>
      <c r="D1076" s="28" t="n">
        <f aca="false">VLOOKUP($A1076,cash,D$4,FALSE())</f>
        <v>1.53</v>
      </c>
      <c r="E1076" s="28" t="n">
        <f aca="false">VLOOKUP($A1076,cash,E$4,FALSE())</f>
        <v>1.64</v>
      </c>
      <c r="G1076" s="73" t="n">
        <f aca="false">LN(D1076/D1075)</f>
        <v>0</v>
      </c>
      <c r="H1076" s="73" t="n">
        <f aca="false">LN(E1076/E1075)</f>
        <v>0</v>
      </c>
      <c r="I1076" s="73"/>
      <c r="J1076" s="73"/>
    </row>
    <row r="1077" customFormat="false" ht="12.75" hidden="false" customHeight="false" outlineLevel="0" collapsed="false">
      <c r="A1077" s="56" t="n">
        <f aca="false">A1076+1</f>
        <v>36227</v>
      </c>
      <c r="B1077" s="28"/>
      <c r="C1077" s="56"/>
      <c r="D1077" s="28" t="n">
        <f aca="false">VLOOKUP($A1077,cash,D$4,FALSE())</f>
        <v>1.67</v>
      </c>
      <c r="E1077" s="28" t="n">
        <f aca="false">VLOOKUP($A1077,cash,E$4,FALSE())</f>
        <v>1.715</v>
      </c>
      <c r="G1077" s="73" t="n">
        <f aca="false">LN(D1077/D1076)</f>
        <v>0.0875558910243195</v>
      </c>
      <c r="H1077" s="73" t="n">
        <f aca="false">LN(E1077/E1076)</f>
        <v>0.0447168387817963</v>
      </c>
      <c r="I1077" s="73"/>
      <c r="J1077" s="73"/>
    </row>
    <row r="1078" customFormat="false" ht="12.75" hidden="false" customHeight="false" outlineLevel="0" collapsed="false">
      <c r="A1078" s="56" t="n">
        <f aca="false">A1077+1</f>
        <v>36228</v>
      </c>
      <c r="B1078" s="28"/>
      <c r="C1078" s="56"/>
      <c r="D1078" s="28" t="n">
        <f aca="false">VLOOKUP($A1078,cash,D$4,FALSE())</f>
        <v>1.635</v>
      </c>
      <c r="E1078" s="28" t="n">
        <f aca="false">VLOOKUP($A1078,cash,E$4,FALSE())</f>
        <v>1.71</v>
      </c>
      <c r="G1078" s="73" t="n">
        <f aca="false">LN(D1078/D1077)</f>
        <v>-0.021180822079447</v>
      </c>
      <c r="H1078" s="73" t="n">
        <f aca="false">LN(E1078/E1077)</f>
        <v>-0.00291971010333486</v>
      </c>
      <c r="I1078" s="73"/>
      <c r="J1078" s="73"/>
    </row>
    <row r="1079" customFormat="false" ht="12.75" hidden="false" customHeight="false" outlineLevel="0" collapsed="false">
      <c r="A1079" s="56" t="n">
        <f aca="false">A1078+1</f>
        <v>36229</v>
      </c>
      <c r="B1079" s="28"/>
      <c r="C1079" s="56"/>
      <c r="D1079" s="28" t="n">
        <f aca="false">VLOOKUP($A1079,cash,D$4,FALSE())</f>
        <v>1.745</v>
      </c>
      <c r="E1079" s="28" t="n">
        <f aca="false">VLOOKUP($A1079,cash,E$4,FALSE())</f>
        <v>1.765</v>
      </c>
      <c r="G1079" s="73" t="n">
        <f aca="false">LN(D1079/D1078)</f>
        <v>0.0651117513051737</v>
      </c>
      <c r="H1079" s="73" t="n">
        <f aca="false">LN(E1079/E1078)</f>
        <v>0.0316573198706916</v>
      </c>
      <c r="I1079" s="73"/>
      <c r="J1079" s="73"/>
    </row>
    <row r="1080" customFormat="false" ht="12.75" hidden="false" customHeight="false" outlineLevel="0" collapsed="false">
      <c r="A1080" s="56" t="n">
        <f aca="false">A1079+1</f>
        <v>36230</v>
      </c>
      <c r="B1080" s="28"/>
      <c r="C1080" s="56"/>
      <c r="D1080" s="28" t="n">
        <f aca="false">VLOOKUP($A1080,cash,D$4,FALSE())</f>
        <v>1.69</v>
      </c>
      <c r="E1080" s="28" t="n">
        <f aca="false">VLOOKUP($A1080,cash,E$4,FALSE())</f>
        <v>1.745</v>
      </c>
      <c r="G1080" s="73" t="n">
        <f aca="false">LN(D1080/D1079)</f>
        <v>-0.0320260267194084</v>
      </c>
      <c r="H1080" s="73" t="n">
        <f aca="false">LN(E1080/E1079)</f>
        <v>-0.0113961347308695</v>
      </c>
      <c r="I1080" s="73"/>
      <c r="J1080" s="73"/>
    </row>
    <row r="1081" customFormat="false" ht="12.75" hidden="false" customHeight="false" outlineLevel="0" collapsed="false">
      <c r="A1081" s="56" t="n">
        <f aca="false">A1080+1</f>
        <v>36231</v>
      </c>
      <c r="B1081" s="28"/>
      <c r="C1081" s="56"/>
      <c r="D1081" s="28" t="n">
        <f aca="false">VLOOKUP($A1081,cash,D$4,FALSE())</f>
        <v>1.635</v>
      </c>
      <c r="E1081" s="28" t="n">
        <f aca="false">VLOOKUP($A1081,cash,E$4,FALSE())</f>
        <v>1.715</v>
      </c>
      <c r="G1081" s="73" t="n">
        <f aca="false">LN(D1081/D1080)</f>
        <v>-0.0330857245857653</v>
      </c>
      <c r="H1081" s="73" t="n">
        <f aca="false">LN(E1081/E1080)</f>
        <v>-0.0173414750364872</v>
      </c>
      <c r="I1081" s="73"/>
      <c r="J1081" s="73"/>
    </row>
    <row r="1082" customFormat="false" ht="12.75" hidden="false" customHeight="false" outlineLevel="0" collapsed="false">
      <c r="A1082" s="56" t="n">
        <f aca="false">A1081+1</f>
        <v>36232</v>
      </c>
      <c r="B1082" s="28"/>
      <c r="C1082" s="56"/>
      <c r="D1082" s="28" t="n">
        <f aca="false">VLOOKUP($A1082,cash,D$4,FALSE())</f>
        <v>1.635</v>
      </c>
      <c r="E1082" s="28" t="n">
        <f aca="false">VLOOKUP($A1082,cash,E$4,FALSE())</f>
        <v>1.715</v>
      </c>
      <c r="G1082" s="73" t="n">
        <f aca="false">LN(D1082/D1081)</f>
        <v>0</v>
      </c>
      <c r="H1082" s="73" t="n">
        <f aca="false">LN(E1082/E1081)</f>
        <v>0</v>
      </c>
      <c r="I1082" s="73"/>
      <c r="J1082" s="73"/>
    </row>
    <row r="1083" customFormat="false" ht="12.75" hidden="false" customHeight="false" outlineLevel="0" collapsed="false">
      <c r="A1083" s="56" t="n">
        <f aca="false">A1082+1</f>
        <v>36233</v>
      </c>
      <c r="B1083" s="28"/>
      <c r="C1083" s="56"/>
      <c r="D1083" s="28" t="n">
        <f aca="false">VLOOKUP($A1083,cash,D$4,FALSE())</f>
        <v>1.635</v>
      </c>
      <c r="E1083" s="28" t="n">
        <f aca="false">VLOOKUP($A1083,cash,E$4,FALSE())</f>
        <v>1.715</v>
      </c>
      <c r="G1083" s="73" t="n">
        <f aca="false">LN(D1083/D1082)</f>
        <v>0</v>
      </c>
      <c r="H1083" s="73" t="n">
        <f aca="false">LN(E1083/E1082)</f>
        <v>0</v>
      </c>
      <c r="I1083" s="73"/>
      <c r="J1083" s="73"/>
    </row>
    <row r="1084" customFormat="false" ht="12.75" hidden="false" customHeight="false" outlineLevel="0" collapsed="false">
      <c r="A1084" s="56" t="n">
        <f aca="false">A1083+1</f>
        <v>36234</v>
      </c>
      <c r="B1084" s="28"/>
      <c r="C1084" s="56"/>
      <c r="D1084" s="28" t="n">
        <f aca="false">VLOOKUP($A1084,cash,D$4,FALSE())</f>
        <v>1.585</v>
      </c>
      <c r="E1084" s="28" t="n">
        <f aca="false">VLOOKUP($A1084,cash,E$4,FALSE())</f>
        <v>1.71</v>
      </c>
      <c r="G1084" s="73" t="n">
        <f aca="false">LN(D1084/D1083)</f>
        <v>-0.0310583970199729</v>
      </c>
      <c r="H1084" s="73" t="n">
        <f aca="false">LN(E1084/E1083)</f>
        <v>-0.00291971010333486</v>
      </c>
      <c r="I1084" s="73"/>
      <c r="J1084" s="73"/>
    </row>
    <row r="1085" customFormat="false" ht="12.75" hidden="false" customHeight="false" outlineLevel="0" collapsed="false">
      <c r="A1085" s="56" t="n">
        <f aca="false">A1084+1</f>
        <v>36235</v>
      </c>
      <c r="B1085" s="28"/>
      <c r="C1085" s="56"/>
      <c r="D1085" s="28" t="n">
        <f aca="false">VLOOKUP($A1085,cash,D$4,FALSE())</f>
        <v>1.6</v>
      </c>
      <c r="E1085" s="28" t="n">
        <f aca="false">VLOOKUP($A1085,cash,E$4,FALSE())</f>
        <v>1.715</v>
      </c>
      <c r="G1085" s="73" t="n">
        <f aca="false">LN(D1085/D1084)</f>
        <v>0.00941922191649178</v>
      </c>
      <c r="H1085" s="73" t="n">
        <f aca="false">LN(E1085/E1084)</f>
        <v>0.00291971010333485</v>
      </c>
      <c r="I1085" s="73"/>
      <c r="J1085" s="73"/>
    </row>
    <row r="1086" customFormat="false" ht="12.75" hidden="false" customHeight="false" outlineLevel="0" collapsed="false">
      <c r="A1086" s="56" t="n">
        <f aca="false">A1085+1</f>
        <v>36236</v>
      </c>
      <c r="B1086" s="28"/>
      <c r="C1086" s="56"/>
      <c r="D1086" s="28" t="n">
        <f aca="false">VLOOKUP($A1086,cash,D$4,FALSE())</f>
        <v>1.615</v>
      </c>
      <c r="E1086" s="28" t="n">
        <f aca="false">VLOOKUP($A1086,cash,E$4,FALSE())</f>
        <v>1.725</v>
      </c>
      <c r="G1086" s="73" t="n">
        <f aca="false">LN(D1086/D1085)</f>
        <v>0.00933132742888422</v>
      </c>
      <c r="H1086" s="73" t="n">
        <f aca="false">LN(E1086/E1085)</f>
        <v>0.00581396986541982</v>
      </c>
      <c r="I1086" s="73"/>
      <c r="J1086" s="73"/>
    </row>
    <row r="1087" customFormat="false" ht="12.75" hidden="false" customHeight="false" outlineLevel="0" collapsed="false">
      <c r="A1087" s="56" t="n">
        <f aca="false">A1086+1</f>
        <v>36237</v>
      </c>
      <c r="B1087" s="28"/>
      <c r="C1087" s="56"/>
      <c r="D1087" s="28" t="n">
        <f aca="false">VLOOKUP($A1087,cash,D$4,FALSE())</f>
        <v>1.635</v>
      </c>
      <c r="E1087" s="28" t="n">
        <f aca="false">VLOOKUP($A1087,cash,E$4,FALSE())</f>
        <v>1.745</v>
      </c>
      <c r="G1087" s="73" t="n">
        <f aca="false">LN(D1087/D1086)</f>
        <v>0.0123078476745968</v>
      </c>
      <c r="H1087" s="73" t="n">
        <f aca="false">LN(E1087/E1086)</f>
        <v>0.0115275051710674</v>
      </c>
      <c r="I1087" s="73"/>
      <c r="J1087" s="73"/>
    </row>
    <row r="1088" customFormat="false" ht="12.75" hidden="false" customHeight="false" outlineLevel="0" collapsed="false">
      <c r="A1088" s="56" t="n">
        <f aca="false">A1087+1</f>
        <v>36238</v>
      </c>
      <c r="B1088" s="28"/>
      <c r="C1088" s="56"/>
      <c r="D1088" s="28" t="n">
        <f aca="false">VLOOKUP($A1088,cash,D$4,FALSE())</f>
        <v>1.565</v>
      </c>
      <c r="E1088" s="28" t="n">
        <f aca="false">VLOOKUP($A1088,cash,E$4,FALSE())</f>
        <v>1.705</v>
      </c>
      <c r="G1088" s="73" t="n">
        <f aca="false">LN(D1088/D1087)</f>
        <v>-0.0437569803571002</v>
      </c>
      <c r="H1088" s="73" t="n">
        <f aca="false">LN(E1088/E1087)</f>
        <v>-0.0231894449189104</v>
      </c>
      <c r="I1088" s="73"/>
      <c r="J1088" s="73"/>
    </row>
    <row r="1089" customFormat="false" ht="12.75" hidden="false" customHeight="false" outlineLevel="0" collapsed="false">
      <c r="A1089" s="56" t="n">
        <f aca="false">A1088+1</f>
        <v>36239</v>
      </c>
      <c r="B1089" s="28"/>
      <c r="C1089" s="56"/>
      <c r="D1089" s="28" t="n">
        <f aca="false">VLOOKUP($A1089,cash,D$4,FALSE())</f>
        <v>1.565</v>
      </c>
      <c r="E1089" s="28" t="n">
        <f aca="false">VLOOKUP($A1089,cash,E$4,FALSE())</f>
        <v>1.705</v>
      </c>
      <c r="G1089" s="73" t="n">
        <f aca="false">LN(D1089/D1088)</f>
        <v>0</v>
      </c>
      <c r="H1089" s="73" t="n">
        <f aca="false">LN(E1089/E1088)</f>
        <v>0</v>
      </c>
      <c r="I1089" s="73"/>
      <c r="J1089" s="73"/>
    </row>
    <row r="1090" customFormat="false" ht="12.75" hidden="false" customHeight="false" outlineLevel="0" collapsed="false">
      <c r="A1090" s="56" t="n">
        <f aca="false">A1089+1</f>
        <v>36240</v>
      </c>
      <c r="B1090" s="28"/>
      <c r="C1090" s="56"/>
      <c r="D1090" s="28" t="n">
        <f aca="false">VLOOKUP($A1090,cash,D$4,FALSE())</f>
        <v>1.565</v>
      </c>
      <c r="E1090" s="28" t="n">
        <f aca="false">VLOOKUP($A1090,cash,E$4,FALSE())</f>
        <v>1.705</v>
      </c>
      <c r="G1090" s="73" t="n">
        <f aca="false">LN(D1090/D1089)</f>
        <v>0</v>
      </c>
      <c r="H1090" s="73" t="n">
        <f aca="false">LN(E1090/E1089)</f>
        <v>0</v>
      </c>
      <c r="I1090" s="73"/>
      <c r="J1090" s="73"/>
    </row>
    <row r="1091" customFormat="false" ht="12.75" hidden="false" customHeight="false" outlineLevel="0" collapsed="false">
      <c r="A1091" s="56" t="n">
        <f aca="false">A1090+1</f>
        <v>36241</v>
      </c>
      <c r="B1091" s="28"/>
      <c r="C1091" s="56"/>
      <c r="D1091" s="28" t="n">
        <f aca="false">VLOOKUP($A1091,cash,D$4,FALSE())</f>
        <v>1.595</v>
      </c>
      <c r="E1091" s="28" t="n">
        <f aca="false">VLOOKUP($A1091,cash,E$4,FALSE())</f>
        <v>1.725</v>
      </c>
      <c r="G1091" s="73" t="n">
        <f aca="false">LN(D1091/D1090)</f>
        <v>0.0189879122446914</v>
      </c>
      <c r="H1091" s="73" t="n">
        <f aca="false">LN(E1091/E1090)</f>
        <v>0.011661939747843</v>
      </c>
      <c r="I1091" s="73"/>
      <c r="J1091" s="73"/>
    </row>
    <row r="1092" customFormat="false" ht="12.75" hidden="false" customHeight="false" outlineLevel="0" collapsed="false">
      <c r="A1092" s="56" t="n">
        <f aca="false">A1091+1</f>
        <v>36242</v>
      </c>
      <c r="B1092" s="28"/>
      <c r="C1092" s="56"/>
      <c r="D1092" s="28" t="n">
        <f aca="false">VLOOKUP($A1092,cash,D$4,FALSE())</f>
        <v>1.68</v>
      </c>
      <c r="E1092" s="28" t="n">
        <f aca="false">VLOOKUP($A1092,cash,E$4,FALSE())</f>
        <v>1.755</v>
      </c>
      <c r="G1092" s="73" t="n">
        <f aca="false">LN(D1092/D1091)</f>
        <v>0.0519200571783596</v>
      </c>
      <c r="H1092" s="73" t="n">
        <f aca="false">LN(E1092/E1091)</f>
        <v>0.017241806434506</v>
      </c>
      <c r="I1092" s="73"/>
      <c r="J1092" s="73"/>
    </row>
    <row r="1093" customFormat="false" ht="12.75" hidden="false" customHeight="false" outlineLevel="0" collapsed="false">
      <c r="A1093" s="56" t="n">
        <f aca="false">A1092+1</f>
        <v>36243</v>
      </c>
      <c r="B1093" s="28"/>
      <c r="C1093" s="56"/>
      <c r="D1093" s="28" t="n">
        <f aca="false">VLOOKUP($A1093,cash,D$4,FALSE())</f>
        <v>1.635</v>
      </c>
      <c r="E1093" s="28" t="n">
        <f aca="false">VLOOKUP($A1093,cash,E$4,FALSE())</f>
        <v>1.735</v>
      </c>
      <c r="G1093" s="73" t="n">
        <f aca="false">LN(D1093/D1092)</f>
        <v>-0.0271509890659507</v>
      </c>
      <c r="H1093" s="73" t="n">
        <f aca="false">LN(E1093/E1092)</f>
        <v>-0.0114614435190065</v>
      </c>
      <c r="I1093" s="73"/>
      <c r="J1093" s="73"/>
    </row>
    <row r="1094" customFormat="false" ht="12.75" hidden="false" customHeight="false" outlineLevel="0" collapsed="false">
      <c r="A1094" s="56" t="n">
        <f aca="false">A1093+1</f>
        <v>36244</v>
      </c>
      <c r="B1094" s="28"/>
      <c r="C1094" s="56"/>
      <c r="D1094" s="28" t="n">
        <f aca="false">VLOOKUP($A1094,cash,D$4,FALSE())</f>
        <v>1.645</v>
      </c>
      <c r="E1094" s="28" t="n">
        <f aca="false">VLOOKUP($A1094,cash,E$4,FALSE())</f>
        <v>1.73</v>
      </c>
      <c r="G1094" s="73" t="n">
        <f aca="false">LN(D1094/D1093)</f>
        <v>0.00609757986811854</v>
      </c>
      <c r="H1094" s="73" t="n">
        <f aca="false">LN(E1094/E1093)</f>
        <v>-0.00288600488913499</v>
      </c>
      <c r="I1094" s="73"/>
      <c r="J1094" s="73"/>
    </row>
    <row r="1095" customFormat="false" ht="12.75" hidden="false" customHeight="false" outlineLevel="0" collapsed="false">
      <c r="A1095" s="56" t="n">
        <f aca="false">A1094+1</f>
        <v>36245</v>
      </c>
      <c r="B1095" s="28"/>
      <c r="C1095" s="56"/>
      <c r="D1095" s="28" t="n">
        <f aca="false">VLOOKUP($A1095,cash,D$4,FALSE())</f>
        <v>1.645</v>
      </c>
      <c r="E1095" s="28" t="n">
        <f aca="false">VLOOKUP($A1095,cash,E$4,FALSE())</f>
        <v>1.735</v>
      </c>
      <c r="G1095" s="73" t="n">
        <f aca="false">LN(D1095/D1094)</f>
        <v>0</v>
      </c>
      <c r="H1095" s="73" t="n">
        <f aca="false">LN(E1095/E1094)</f>
        <v>0.00288600488913507</v>
      </c>
      <c r="I1095" s="73"/>
      <c r="J1095" s="73"/>
    </row>
    <row r="1096" customFormat="false" ht="12.75" hidden="false" customHeight="false" outlineLevel="0" collapsed="false">
      <c r="A1096" s="56" t="n">
        <f aca="false">A1095+1</f>
        <v>36246</v>
      </c>
      <c r="B1096" s="28"/>
      <c r="C1096" s="56"/>
      <c r="D1096" s="28" t="n">
        <f aca="false">VLOOKUP($A1096,cash,D$4,FALSE())</f>
        <v>1.645</v>
      </c>
      <c r="E1096" s="28" t="n">
        <f aca="false">VLOOKUP($A1096,cash,E$4,FALSE())</f>
        <v>1.735</v>
      </c>
      <c r="G1096" s="73" t="n">
        <f aca="false">LN(D1096/D1095)</f>
        <v>0</v>
      </c>
      <c r="H1096" s="73" t="n">
        <f aca="false">LN(E1096/E1095)</f>
        <v>0</v>
      </c>
      <c r="I1096" s="73"/>
      <c r="J1096" s="73"/>
    </row>
    <row r="1097" customFormat="false" ht="12.75" hidden="false" customHeight="false" outlineLevel="0" collapsed="false">
      <c r="A1097" s="56" t="n">
        <f aca="false">A1096+1</f>
        <v>36247</v>
      </c>
      <c r="B1097" s="28"/>
      <c r="C1097" s="56"/>
      <c r="D1097" s="28" t="n">
        <f aca="false">VLOOKUP($A1097,cash,D$4,FALSE())</f>
        <v>1.645</v>
      </c>
      <c r="E1097" s="28" t="n">
        <f aca="false">VLOOKUP($A1097,cash,E$4,FALSE())</f>
        <v>1.735</v>
      </c>
      <c r="G1097" s="73" t="n">
        <f aca="false">LN(D1097/D1096)</f>
        <v>0</v>
      </c>
      <c r="H1097" s="73" t="n">
        <f aca="false">LN(E1097/E1096)</f>
        <v>0</v>
      </c>
      <c r="I1097" s="73"/>
      <c r="J1097" s="73"/>
    </row>
    <row r="1098" customFormat="false" ht="12.75" hidden="false" customHeight="false" outlineLevel="0" collapsed="false">
      <c r="A1098" s="56" t="n">
        <f aca="false">A1097+1</f>
        <v>36248</v>
      </c>
      <c r="B1098" s="28"/>
      <c r="C1098" s="56"/>
      <c r="D1098" s="28" t="n">
        <f aca="false">VLOOKUP($A1098,cash,D$4,FALSE())</f>
        <v>1.65</v>
      </c>
      <c r="E1098" s="28" t="n">
        <f aca="false">VLOOKUP($A1098,cash,E$4,FALSE())</f>
        <v>1.77</v>
      </c>
      <c r="G1098" s="73" t="n">
        <f aca="false">LN(D1098/D1097)</f>
        <v>0.00303490369515389</v>
      </c>
      <c r="H1098" s="73" t="n">
        <f aca="false">LN(E1098/E1097)</f>
        <v>0.0199721331869152</v>
      </c>
      <c r="I1098" s="73"/>
      <c r="J1098" s="73"/>
    </row>
    <row r="1099" customFormat="false" ht="12.75" hidden="false" customHeight="false" outlineLevel="0" collapsed="false">
      <c r="A1099" s="56" t="n">
        <f aca="false">A1098+1</f>
        <v>36249</v>
      </c>
      <c r="B1099" s="28"/>
      <c r="C1099" s="56"/>
      <c r="D1099" s="28" t="n">
        <f aca="false">VLOOKUP($A1099,cash,D$4,FALSE())</f>
        <v>1.69</v>
      </c>
      <c r="E1099" s="28" t="n">
        <f aca="false">VLOOKUP($A1099,cash,E$4,FALSE())</f>
        <v>1.78</v>
      </c>
      <c r="G1099" s="73" t="n">
        <f aca="false">LN(D1099/D1098)</f>
        <v>0.0239532410224928</v>
      </c>
      <c r="H1099" s="73" t="n">
        <f aca="false">LN(E1099/E1098)</f>
        <v>0.00563381771825606</v>
      </c>
      <c r="I1099" s="73"/>
      <c r="J1099" s="73"/>
    </row>
    <row r="1100" customFormat="false" ht="12.75" hidden="false" customHeight="false" outlineLevel="0" collapsed="false">
      <c r="A1100" s="56" t="n">
        <f aca="false">A1099+1</f>
        <v>36250</v>
      </c>
      <c r="B1100" s="28"/>
      <c r="C1100" s="56"/>
      <c r="D1100" s="28" t="n">
        <f aca="false">VLOOKUP($A1100,cash,D$4,FALSE())</f>
        <v>1.79</v>
      </c>
      <c r="E1100" s="28" t="n">
        <f aca="false">VLOOKUP($A1100,cash,E$4,FALSE())</f>
        <v>1.89</v>
      </c>
      <c r="G1100" s="73" t="n">
        <f aca="false">LN(D1100/D1099)</f>
        <v>0.0574870909176816</v>
      </c>
      <c r="H1100" s="73" t="n">
        <f aca="false">LN(E1100/E1099)</f>
        <v>0.0599634647675573</v>
      </c>
      <c r="I1100" s="73"/>
      <c r="J1100" s="73"/>
    </row>
    <row r="1101" customFormat="false" ht="12.75" hidden="false" customHeight="false" outlineLevel="0" collapsed="false">
      <c r="A1101" s="56"/>
      <c r="B1101" s="28"/>
      <c r="C1101" s="56"/>
      <c r="D1101" s="28"/>
      <c r="E1101" s="28"/>
    </row>
    <row r="1102" customFormat="false" ht="12.75" hidden="false" customHeight="false" outlineLevel="0" collapsed="false">
      <c r="A1102" s="56"/>
      <c r="B1102" s="28"/>
      <c r="C1102" s="56"/>
      <c r="D1102" s="28"/>
      <c r="E1102" s="28"/>
    </row>
    <row r="1103" customFormat="false" ht="12.75" hidden="false" customHeight="false" outlineLevel="0" collapsed="false">
      <c r="A1103" s="56"/>
      <c r="B1103" s="28"/>
      <c r="C1103" s="56"/>
      <c r="D1103" s="28"/>
      <c r="E1103" s="28"/>
    </row>
    <row r="1104" customFormat="false" ht="12.75" hidden="false" customHeight="false" outlineLevel="0" collapsed="false">
      <c r="A1104" s="56"/>
      <c r="B1104" s="28"/>
      <c r="C1104" s="56" t="n">
        <v>36251</v>
      </c>
      <c r="G1104" s="73" t="n">
        <f aca="false">STDEV(G1106:G1134)*$B$1</f>
        <v>0.430762037694876</v>
      </c>
      <c r="H1104" s="73" t="n">
        <f aca="false">STDEV(H1106:H1134)*$B$1</f>
        <v>0.334814952975012</v>
      </c>
      <c r="I1104" s="73"/>
      <c r="J1104" s="73" t="n">
        <f aca="false">IF(ISNUMBER(J1105),J1105,1.1)</f>
        <v>0.97008887831493</v>
      </c>
      <c r="K1104" s="75" t="n">
        <f aca="false">MAX(D1105:D1136)</f>
        <v>2.18</v>
      </c>
      <c r="L1104" s="75" t="n">
        <f aca="false">MAX(E1105:E1136)</f>
        <v>2.27</v>
      </c>
    </row>
    <row r="1105" customFormat="false" ht="12.75" hidden="false" customHeight="false" outlineLevel="0" collapsed="false">
      <c r="A1105" s="56" t="n">
        <f aca="false">C1104</f>
        <v>36251</v>
      </c>
      <c r="B1105" s="28"/>
      <c r="C1105" s="56"/>
      <c r="D1105" s="28" t="n">
        <f aca="false">VLOOKUP($A1105,cash,D$4,FALSE())</f>
        <v>1.73</v>
      </c>
      <c r="E1105" s="28" t="n">
        <f aca="false">VLOOKUP($A1105,cash,E$4,FALSE())</f>
        <v>1.87</v>
      </c>
      <c r="G1105" s="73"/>
      <c r="H1105" s="73"/>
      <c r="I1105" s="73"/>
      <c r="J1105" s="73" t="n">
        <f aca="false">CORREL(D1105:D1134,E1105:E1134)</f>
        <v>0.97008887831493</v>
      </c>
      <c r="K1105" s="75" t="n">
        <f aca="false">MIN(D1105:D1136)</f>
        <v>1.73</v>
      </c>
      <c r="L1105" s="75" t="n">
        <f aca="false">MIN(E1105:E1136)</f>
        <v>1.87</v>
      </c>
    </row>
    <row r="1106" customFormat="false" ht="12.75" hidden="false" customHeight="false" outlineLevel="0" collapsed="false">
      <c r="A1106" s="56" t="n">
        <f aca="false">A1105+1</f>
        <v>36252</v>
      </c>
      <c r="B1106" s="28"/>
      <c r="C1106" s="56"/>
      <c r="D1106" s="28" t="n">
        <f aca="false">VLOOKUP($A1106,cash,D$4,FALSE())</f>
        <v>1.73</v>
      </c>
      <c r="E1106" s="28" t="n">
        <f aca="false">VLOOKUP($A1106,cash,E$4,FALSE())</f>
        <v>1.87</v>
      </c>
      <c r="G1106" s="73" t="n">
        <f aca="false">LN(D1106/D1105)</f>
        <v>0</v>
      </c>
      <c r="H1106" s="73" t="n">
        <f aca="false">LN(E1106/E1105)</f>
        <v>0</v>
      </c>
      <c r="I1106" s="73"/>
      <c r="J1106" s="73"/>
    </row>
    <row r="1107" customFormat="false" ht="12.75" hidden="false" customHeight="false" outlineLevel="0" collapsed="false">
      <c r="A1107" s="56" t="n">
        <f aca="false">A1106+1</f>
        <v>36253</v>
      </c>
      <c r="B1107" s="28"/>
      <c r="C1107" s="56"/>
      <c r="D1107" s="28" t="n">
        <f aca="false">VLOOKUP($A1107,cash,D$4,FALSE())</f>
        <v>1.73</v>
      </c>
      <c r="E1107" s="28" t="n">
        <f aca="false">VLOOKUP($A1107,cash,E$4,FALSE())</f>
        <v>1.87</v>
      </c>
      <c r="G1107" s="73" t="n">
        <f aca="false">LN(D1107/D1106)</f>
        <v>0</v>
      </c>
      <c r="H1107" s="73" t="n">
        <f aca="false">LN(E1107/E1106)</f>
        <v>0</v>
      </c>
      <c r="I1107" s="73"/>
      <c r="J1107" s="73"/>
    </row>
    <row r="1108" customFormat="false" ht="12.75" hidden="false" customHeight="false" outlineLevel="0" collapsed="false">
      <c r="A1108" s="56" t="n">
        <f aca="false">A1107+1</f>
        <v>36254</v>
      </c>
      <c r="B1108" s="28"/>
      <c r="C1108" s="56"/>
      <c r="D1108" s="28" t="n">
        <f aca="false">VLOOKUP($A1108,cash,D$4,FALSE())</f>
        <v>1.73</v>
      </c>
      <c r="E1108" s="28" t="n">
        <f aca="false">VLOOKUP($A1108,cash,E$4,FALSE())</f>
        <v>1.87</v>
      </c>
      <c r="G1108" s="73" t="n">
        <f aca="false">LN(D1108/D1107)</f>
        <v>0</v>
      </c>
      <c r="H1108" s="73" t="n">
        <f aca="false">LN(E1108/E1107)</f>
        <v>0</v>
      </c>
      <c r="I1108" s="73"/>
      <c r="J1108" s="73"/>
    </row>
    <row r="1109" customFormat="false" ht="12.75" hidden="false" customHeight="false" outlineLevel="0" collapsed="false">
      <c r="A1109" s="56" t="n">
        <f aca="false">A1108+1</f>
        <v>36255</v>
      </c>
      <c r="B1109" s="28"/>
      <c r="C1109" s="56"/>
      <c r="D1109" s="28" t="n">
        <f aca="false">VLOOKUP($A1109,cash,D$4,FALSE())</f>
        <v>1.89</v>
      </c>
      <c r="E1109" s="28" t="n">
        <f aca="false">VLOOKUP($A1109,cash,E$4,FALSE())</f>
        <v>2.02</v>
      </c>
      <c r="G1109" s="73" t="n">
        <f aca="false">LN(D1109/D1108)</f>
        <v>0.0884554205618634</v>
      </c>
      <c r="H1109" s="73" t="n">
        <f aca="false">LN(E1109/E1108)</f>
        <v>0.077159080546618</v>
      </c>
      <c r="I1109" s="73"/>
      <c r="J1109" s="73"/>
    </row>
    <row r="1110" customFormat="false" ht="12.75" hidden="false" customHeight="false" outlineLevel="0" collapsed="false">
      <c r="A1110" s="56" t="n">
        <f aca="false">A1109+1</f>
        <v>36256</v>
      </c>
      <c r="B1110" s="28"/>
      <c r="C1110" s="56"/>
      <c r="D1110" s="28" t="n">
        <f aca="false">VLOOKUP($A1110,cash,D$4,FALSE())</f>
        <v>1.87</v>
      </c>
      <c r="E1110" s="28" t="n">
        <f aca="false">VLOOKUP($A1110,cash,E$4,FALSE())</f>
        <v>2.025</v>
      </c>
      <c r="G1110" s="73" t="n">
        <f aca="false">LN(D1110/D1109)</f>
        <v>-0.0106383982050556</v>
      </c>
      <c r="H1110" s="73" t="n">
        <f aca="false">LN(E1110/E1109)</f>
        <v>0.00247218914538907</v>
      </c>
      <c r="I1110" s="73"/>
      <c r="J1110" s="73"/>
    </row>
    <row r="1111" customFormat="false" ht="12.75" hidden="false" customHeight="false" outlineLevel="0" collapsed="false">
      <c r="A1111" s="56" t="n">
        <f aca="false">A1110+1</f>
        <v>36257</v>
      </c>
      <c r="B1111" s="28"/>
      <c r="C1111" s="56"/>
      <c r="D1111" s="28" t="n">
        <f aca="false">VLOOKUP($A1111,cash,D$4,FALSE())</f>
        <v>1.915</v>
      </c>
      <c r="E1111" s="28" t="n">
        <f aca="false">VLOOKUP($A1111,cash,E$4,FALSE())</f>
        <v>2.065</v>
      </c>
      <c r="G1111" s="73" t="n">
        <f aca="false">LN(D1111/D1110)</f>
        <v>0.0237791917661139</v>
      </c>
      <c r="H1111" s="73" t="n">
        <f aca="false">LN(E1111/E1110)</f>
        <v>0.0195605258544936</v>
      </c>
      <c r="I1111" s="73"/>
      <c r="J1111" s="73"/>
    </row>
    <row r="1112" customFormat="false" ht="12.75" hidden="false" customHeight="false" outlineLevel="0" collapsed="false">
      <c r="A1112" s="56" t="n">
        <f aca="false">A1111+1</f>
        <v>36258</v>
      </c>
      <c r="B1112" s="28"/>
      <c r="C1112" s="56"/>
      <c r="D1112" s="28" t="n">
        <f aca="false">VLOOKUP($A1112,cash,D$4,FALSE())</f>
        <v>1.965</v>
      </c>
      <c r="E1112" s="28" t="n">
        <f aca="false">VLOOKUP($A1112,cash,E$4,FALSE())</f>
        <v>2.09</v>
      </c>
      <c r="G1112" s="73" t="n">
        <f aca="false">LN(D1112/D1111)</f>
        <v>0.0257746226886154</v>
      </c>
      <c r="H1112" s="73" t="n">
        <f aca="false">LN(E1112/E1111)</f>
        <v>0.0120338395637235</v>
      </c>
      <c r="I1112" s="73"/>
      <c r="J1112" s="73"/>
    </row>
    <row r="1113" customFormat="false" ht="12.75" hidden="false" customHeight="false" outlineLevel="0" collapsed="false">
      <c r="A1113" s="56" t="n">
        <f aca="false">A1112+1</f>
        <v>36259</v>
      </c>
      <c r="B1113" s="28"/>
      <c r="C1113" s="56"/>
      <c r="D1113" s="28" t="n">
        <f aca="false">VLOOKUP($A1113,cash,D$4,FALSE())</f>
        <v>1.98</v>
      </c>
      <c r="E1113" s="28" t="n">
        <f aca="false">VLOOKUP($A1113,cash,E$4,FALSE())</f>
        <v>2.135</v>
      </c>
      <c r="G1113" s="73" t="n">
        <f aca="false">LN(D1113/D1112)</f>
        <v>0.00760459938521921</v>
      </c>
      <c r="H1113" s="73" t="n">
        <f aca="false">LN(E1113/E1112)</f>
        <v>0.0213025807038682</v>
      </c>
      <c r="I1113" s="73"/>
      <c r="J1113" s="73"/>
    </row>
    <row r="1114" customFormat="false" ht="12.75" hidden="false" customHeight="false" outlineLevel="0" collapsed="false">
      <c r="A1114" s="56" t="n">
        <f aca="false">A1113+1</f>
        <v>36260</v>
      </c>
      <c r="B1114" s="28"/>
      <c r="C1114" s="56"/>
      <c r="D1114" s="28" t="n">
        <f aca="false">VLOOKUP($A1114,cash,D$4,FALSE())</f>
        <v>1.98</v>
      </c>
      <c r="E1114" s="28" t="n">
        <f aca="false">VLOOKUP($A1114,cash,E$4,FALSE())</f>
        <v>2.135</v>
      </c>
      <c r="G1114" s="73" t="n">
        <f aca="false">LN(D1114/D1113)</f>
        <v>0</v>
      </c>
      <c r="H1114" s="73" t="n">
        <f aca="false">LN(E1114/E1113)</f>
        <v>0</v>
      </c>
      <c r="I1114" s="73"/>
      <c r="J1114" s="73"/>
    </row>
    <row r="1115" customFormat="false" ht="12.75" hidden="false" customHeight="false" outlineLevel="0" collapsed="false">
      <c r="A1115" s="56" t="n">
        <f aca="false">A1114+1</f>
        <v>36261</v>
      </c>
      <c r="B1115" s="28"/>
      <c r="C1115" s="56"/>
      <c r="D1115" s="28" t="n">
        <f aca="false">VLOOKUP($A1115,cash,D$4,FALSE())</f>
        <v>1.98</v>
      </c>
      <c r="E1115" s="28" t="n">
        <f aca="false">VLOOKUP($A1115,cash,E$4,FALSE())</f>
        <v>2.135</v>
      </c>
      <c r="G1115" s="73" t="n">
        <f aca="false">LN(D1115/D1114)</f>
        <v>0</v>
      </c>
      <c r="H1115" s="73" t="n">
        <f aca="false">LN(E1115/E1114)</f>
        <v>0</v>
      </c>
      <c r="I1115" s="73"/>
      <c r="J1115" s="73"/>
    </row>
    <row r="1116" customFormat="false" ht="12.75" hidden="false" customHeight="false" outlineLevel="0" collapsed="false">
      <c r="A1116" s="56" t="n">
        <f aca="false">A1115+1</f>
        <v>36262</v>
      </c>
      <c r="B1116" s="28"/>
      <c r="C1116" s="56"/>
      <c r="D1116" s="28" t="n">
        <f aca="false">VLOOKUP($A1116,cash,D$4,FALSE())</f>
        <v>1.91</v>
      </c>
      <c r="E1116" s="28" t="n">
        <f aca="false">VLOOKUP($A1116,cash,E$4,FALSE())</f>
        <v>2.06</v>
      </c>
      <c r="G1116" s="73" t="n">
        <f aca="false">LN(D1116/D1115)</f>
        <v>-0.0359936026479054</v>
      </c>
      <c r="H1116" s="73" t="n">
        <f aca="false">LN(E1116/E1115)</f>
        <v>-0.0357606638790981</v>
      </c>
      <c r="I1116" s="73"/>
      <c r="J1116" s="73"/>
    </row>
    <row r="1117" customFormat="false" ht="12.75" hidden="false" customHeight="false" outlineLevel="0" collapsed="false">
      <c r="A1117" s="56" t="n">
        <f aca="false">A1116+1</f>
        <v>36263</v>
      </c>
      <c r="B1117" s="28"/>
      <c r="C1117" s="56"/>
      <c r="D1117" s="28" t="n">
        <f aca="false">VLOOKUP($A1117,cash,D$4,FALSE())</f>
        <v>1.985</v>
      </c>
      <c r="E1117" s="28" t="n">
        <f aca="false">VLOOKUP($A1117,cash,E$4,FALSE())</f>
        <v>2.075</v>
      </c>
      <c r="G1117" s="73" t="n">
        <f aca="false">LN(D1117/D1116)</f>
        <v>0.0385156720806154</v>
      </c>
      <c r="H1117" s="73" t="n">
        <f aca="false">LN(E1117/E1116)</f>
        <v>0.00725517088117202</v>
      </c>
      <c r="I1117" s="73"/>
      <c r="J1117" s="73"/>
    </row>
    <row r="1118" customFormat="false" ht="12.75" hidden="false" customHeight="false" outlineLevel="0" collapsed="false">
      <c r="A1118" s="56" t="n">
        <f aca="false">A1117+1</f>
        <v>36264</v>
      </c>
      <c r="B1118" s="28"/>
      <c r="C1118" s="56"/>
      <c r="D1118" s="28" t="n">
        <f aca="false">VLOOKUP($A1118,cash,D$4,FALSE())</f>
        <v>1.955</v>
      </c>
      <c r="E1118" s="28" t="n">
        <f aca="false">VLOOKUP($A1118,cash,E$4,FALSE())</f>
        <v>2.05</v>
      </c>
      <c r="G1118" s="73" t="n">
        <f aca="false">LN(D1118/D1117)</f>
        <v>-0.0152287207018247</v>
      </c>
      <c r="H1118" s="73" t="n">
        <f aca="false">LN(E1118/E1117)</f>
        <v>-0.012121360532345</v>
      </c>
      <c r="I1118" s="73"/>
      <c r="J1118" s="73"/>
    </row>
    <row r="1119" customFormat="false" ht="12.75" hidden="false" customHeight="false" outlineLevel="0" collapsed="false">
      <c r="A1119" s="56" t="n">
        <f aca="false">A1118+1</f>
        <v>36265</v>
      </c>
      <c r="B1119" s="28"/>
      <c r="C1119" s="56"/>
      <c r="D1119" s="28" t="n">
        <f aca="false">VLOOKUP($A1119,cash,D$4,FALSE())</f>
        <v>2</v>
      </c>
      <c r="E1119" s="28" t="n">
        <f aca="false">VLOOKUP($A1119,cash,E$4,FALSE())</f>
        <v>2.065</v>
      </c>
      <c r="G1119" s="73" t="n">
        <f aca="false">LN(D1119/D1118)</f>
        <v>0.0227569871226163</v>
      </c>
      <c r="H1119" s="73" t="n">
        <f aca="false">LN(E1119/E1118)</f>
        <v>0.00729043326267927</v>
      </c>
      <c r="I1119" s="73"/>
      <c r="J1119" s="73"/>
    </row>
    <row r="1120" customFormat="false" ht="12.75" hidden="false" customHeight="false" outlineLevel="0" collapsed="false">
      <c r="A1120" s="56" t="n">
        <f aca="false">A1119+1</f>
        <v>36266</v>
      </c>
      <c r="B1120" s="28"/>
      <c r="C1120" s="56"/>
      <c r="D1120" s="28" t="n">
        <f aca="false">VLOOKUP($A1120,cash,D$4,FALSE())</f>
        <v>2</v>
      </c>
      <c r="E1120" s="28" t="n">
        <f aca="false">VLOOKUP($A1120,cash,E$4,FALSE())</f>
        <v>2.07</v>
      </c>
      <c r="G1120" s="73" t="n">
        <f aca="false">LN(D1120/D1119)</f>
        <v>0</v>
      </c>
      <c r="H1120" s="73" t="n">
        <f aca="false">LN(E1120/E1119)</f>
        <v>0.00241838086428165</v>
      </c>
      <c r="I1120" s="73"/>
      <c r="J1120" s="73"/>
    </row>
    <row r="1121" customFormat="false" ht="12.75" hidden="false" customHeight="false" outlineLevel="0" collapsed="false">
      <c r="A1121" s="56" t="n">
        <f aca="false">A1120+1</f>
        <v>36267</v>
      </c>
      <c r="B1121" s="28"/>
      <c r="C1121" s="56"/>
      <c r="D1121" s="28" t="n">
        <f aca="false">VLOOKUP($A1121,cash,D$4,FALSE())</f>
        <v>2</v>
      </c>
      <c r="E1121" s="28" t="n">
        <f aca="false">VLOOKUP($A1121,cash,E$4,FALSE())</f>
        <v>2.07</v>
      </c>
      <c r="G1121" s="73" t="n">
        <f aca="false">LN(D1121/D1120)</f>
        <v>0</v>
      </c>
      <c r="H1121" s="73" t="n">
        <f aca="false">LN(E1121/E1120)</f>
        <v>0</v>
      </c>
      <c r="I1121" s="73"/>
      <c r="J1121" s="73"/>
    </row>
    <row r="1122" customFormat="false" ht="12.75" hidden="false" customHeight="false" outlineLevel="0" collapsed="false">
      <c r="A1122" s="56" t="n">
        <f aca="false">A1121+1</f>
        <v>36268</v>
      </c>
      <c r="B1122" s="28"/>
      <c r="C1122" s="56"/>
      <c r="D1122" s="28" t="n">
        <f aca="false">VLOOKUP($A1122,cash,D$4,FALSE())</f>
        <v>2</v>
      </c>
      <c r="E1122" s="28" t="n">
        <f aca="false">VLOOKUP($A1122,cash,E$4,FALSE())</f>
        <v>2.07</v>
      </c>
      <c r="G1122" s="73" t="n">
        <f aca="false">LN(D1122/D1121)</f>
        <v>0</v>
      </c>
      <c r="H1122" s="73" t="n">
        <f aca="false">LN(E1122/E1121)</f>
        <v>0</v>
      </c>
      <c r="I1122" s="73"/>
      <c r="J1122" s="73"/>
    </row>
    <row r="1123" customFormat="false" ht="12.75" hidden="false" customHeight="false" outlineLevel="0" collapsed="false">
      <c r="A1123" s="56" t="n">
        <f aca="false">A1122+1</f>
        <v>36269</v>
      </c>
      <c r="B1123" s="28"/>
      <c r="C1123" s="56"/>
      <c r="D1123" s="28" t="n">
        <f aca="false">VLOOKUP($A1123,cash,D$4,FALSE())</f>
        <v>1.965</v>
      </c>
      <c r="E1123" s="28" t="n">
        <f aca="false">VLOOKUP($A1123,cash,E$4,FALSE())</f>
        <v>2.065</v>
      </c>
      <c r="G1123" s="73" t="n">
        <f aca="false">LN(D1123/D1122)</f>
        <v>-0.0176549352387207</v>
      </c>
      <c r="H1123" s="73" t="n">
        <f aca="false">LN(E1123/E1122)</f>
        <v>-0.00241838086428153</v>
      </c>
      <c r="I1123" s="73"/>
      <c r="J1123" s="73"/>
    </row>
    <row r="1124" customFormat="false" ht="12.75" hidden="false" customHeight="false" outlineLevel="0" collapsed="false">
      <c r="A1124" s="56" t="n">
        <f aca="false">A1123+1</f>
        <v>36270</v>
      </c>
      <c r="B1124" s="28"/>
      <c r="C1124" s="56"/>
      <c r="D1124" s="28" t="n">
        <f aca="false">VLOOKUP($A1124,cash,D$4,FALSE())</f>
        <v>2.015</v>
      </c>
      <c r="E1124" s="28" t="n">
        <f aca="false">VLOOKUP($A1124,cash,E$4,FALSE())</f>
        <v>2.12</v>
      </c>
      <c r="G1124" s="73" t="n">
        <f aca="false">LN(D1124/D1123)</f>
        <v>0.0251269500774219</v>
      </c>
      <c r="H1124" s="73" t="n">
        <f aca="false">LN(E1124/E1123)</f>
        <v>0.0262858622709251</v>
      </c>
      <c r="I1124" s="73"/>
      <c r="J1124" s="73"/>
    </row>
    <row r="1125" customFormat="false" ht="12.75" hidden="false" customHeight="false" outlineLevel="0" collapsed="false">
      <c r="A1125" s="56" t="n">
        <f aca="false">A1124+1</f>
        <v>36271</v>
      </c>
      <c r="B1125" s="28"/>
      <c r="C1125" s="56"/>
      <c r="D1125" s="28" t="n">
        <f aca="false">VLOOKUP($A1125,cash,D$4,FALSE())</f>
        <v>2.005</v>
      </c>
      <c r="E1125" s="28" t="n">
        <f aca="false">VLOOKUP($A1125,cash,E$4,FALSE())</f>
        <v>2.125</v>
      </c>
      <c r="G1125" s="73" t="n">
        <f aca="false">LN(D1125/D1124)</f>
        <v>-0.00497513464011396</v>
      </c>
      <c r="H1125" s="73" t="n">
        <f aca="false">LN(E1125/E1124)</f>
        <v>0.00235571369245898</v>
      </c>
      <c r="I1125" s="73"/>
      <c r="J1125" s="73"/>
    </row>
    <row r="1126" customFormat="false" ht="12.75" hidden="false" customHeight="false" outlineLevel="0" collapsed="false">
      <c r="A1126" s="56" t="n">
        <f aca="false">A1125+1</f>
        <v>36272</v>
      </c>
      <c r="B1126" s="28"/>
      <c r="C1126" s="56"/>
      <c r="D1126" s="28" t="n">
        <f aca="false">VLOOKUP($A1126,cash,D$4,FALSE())</f>
        <v>2.065</v>
      </c>
      <c r="E1126" s="28" t="n">
        <f aca="false">VLOOKUP($A1126,cash,E$4,FALSE())</f>
        <v>2.185</v>
      </c>
      <c r="G1126" s="73" t="n">
        <f aca="false">LN(D1126/D1125)</f>
        <v>0.0294861656544637</v>
      </c>
      <c r="H1126" s="73" t="n">
        <f aca="false">LN(E1126/E1125)</f>
        <v>0.0278440261711734</v>
      </c>
      <c r="I1126" s="73"/>
      <c r="J1126" s="73"/>
    </row>
    <row r="1127" customFormat="false" ht="12.75" hidden="false" customHeight="false" outlineLevel="0" collapsed="false">
      <c r="A1127" s="56" t="n">
        <f aca="false">A1126+1</f>
        <v>36273</v>
      </c>
      <c r="B1127" s="28"/>
      <c r="C1127" s="56"/>
      <c r="D1127" s="28" t="n">
        <f aca="false">VLOOKUP($A1127,cash,D$4,FALSE())</f>
        <v>2.055</v>
      </c>
      <c r="E1127" s="28" t="n">
        <f aca="false">VLOOKUP($A1127,cash,E$4,FALSE())</f>
        <v>2.175</v>
      </c>
      <c r="G1127" s="73" t="n">
        <f aca="false">LN(D1127/D1126)</f>
        <v>-0.00485437846479809</v>
      </c>
      <c r="H1127" s="73" t="n">
        <f aca="false">LN(E1127/E1126)</f>
        <v>-0.00458716400690615</v>
      </c>
      <c r="I1127" s="73"/>
      <c r="J1127" s="73"/>
    </row>
    <row r="1128" customFormat="false" ht="12.75" hidden="false" customHeight="false" outlineLevel="0" collapsed="false">
      <c r="A1128" s="56" t="n">
        <f aca="false">A1127+1</f>
        <v>36274</v>
      </c>
      <c r="B1128" s="28"/>
      <c r="C1128" s="56"/>
      <c r="D1128" s="28" t="n">
        <f aca="false">VLOOKUP($A1128,cash,D$4,FALSE())</f>
        <v>2.055</v>
      </c>
      <c r="E1128" s="28" t="n">
        <f aca="false">VLOOKUP($A1128,cash,E$4,FALSE())</f>
        <v>2.175</v>
      </c>
      <c r="G1128" s="73" t="n">
        <f aca="false">LN(D1128/D1127)</f>
        <v>0</v>
      </c>
      <c r="H1128" s="73" t="n">
        <f aca="false">LN(E1128/E1127)</f>
        <v>0</v>
      </c>
      <c r="I1128" s="73"/>
      <c r="J1128" s="73"/>
    </row>
    <row r="1129" customFormat="false" ht="12.75" hidden="false" customHeight="false" outlineLevel="0" collapsed="false">
      <c r="A1129" s="56" t="n">
        <f aca="false">A1128+1</f>
        <v>36275</v>
      </c>
      <c r="B1129" s="28"/>
      <c r="C1129" s="56"/>
      <c r="D1129" s="28" t="n">
        <f aca="false">VLOOKUP($A1129,cash,D$4,FALSE())</f>
        <v>2.055</v>
      </c>
      <c r="E1129" s="28" t="n">
        <f aca="false">VLOOKUP($A1129,cash,E$4,FALSE())</f>
        <v>2.175</v>
      </c>
      <c r="G1129" s="73" t="n">
        <f aca="false">LN(D1129/D1128)</f>
        <v>0</v>
      </c>
      <c r="H1129" s="73" t="n">
        <f aca="false">LN(E1129/E1128)</f>
        <v>0</v>
      </c>
      <c r="I1129" s="73"/>
      <c r="J1129" s="73"/>
    </row>
    <row r="1130" customFormat="false" ht="12.75" hidden="false" customHeight="false" outlineLevel="0" collapsed="false">
      <c r="A1130" s="56" t="n">
        <f aca="false">A1129+1</f>
        <v>36276</v>
      </c>
      <c r="B1130" s="28"/>
      <c r="C1130" s="56"/>
      <c r="D1130" s="28" t="n">
        <f aca="false">VLOOKUP($A1130,cash,D$4,FALSE())</f>
        <v>2.035</v>
      </c>
      <c r="E1130" s="28" t="n">
        <f aca="false">VLOOKUP($A1130,cash,E$4,FALSE())</f>
        <v>2.18</v>
      </c>
      <c r="G1130" s="73" t="n">
        <f aca="false">LN(D1130/D1129)</f>
        <v>-0.00978002905363961</v>
      </c>
      <c r="H1130" s="73" t="n">
        <f aca="false">LN(E1130/E1129)</f>
        <v>0.00229621226035038</v>
      </c>
      <c r="I1130" s="73"/>
      <c r="J1130" s="73"/>
    </row>
    <row r="1131" customFormat="false" ht="12.75" hidden="false" customHeight="false" outlineLevel="0" collapsed="false">
      <c r="A1131" s="56" t="n">
        <f aca="false">A1130+1</f>
        <v>36277</v>
      </c>
      <c r="B1131" s="28"/>
      <c r="C1131" s="56"/>
      <c r="D1131" s="28" t="n">
        <f aca="false">VLOOKUP($A1131,cash,D$4,FALSE())</f>
        <v>2.145</v>
      </c>
      <c r="E1131" s="28" t="n">
        <f aca="false">VLOOKUP($A1131,cash,E$4,FALSE())</f>
        <v>2.27</v>
      </c>
      <c r="G1131" s="73" t="n">
        <f aca="false">LN(D1131/D1130)</f>
        <v>0.0526437334854219</v>
      </c>
      <c r="H1131" s="73" t="n">
        <f aca="false">LN(E1131/E1130)</f>
        <v>0.0404549546923135</v>
      </c>
      <c r="I1131" s="73"/>
      <c r="J1131" s="73"/>
    </row>
    <row r="1132" customFormat="false" ht="12.75" hidden="false" customHeight="false" outlineLevel="0" collapsed="false">
      <c r="A1132" s="56" t="n">
        <f aca="false">A1131+1</f>
        <v>36278</v>
      </c>
      <c r="B1132" s="28"/>
      <c r="C1132" s="56"/>
      <c r="D1132" s="28" t="n">
        <f aca="false">VLOOKUP($A1132,cash,D$4,FALSE())</f>
        <v>2.14</v>
      </c>
      <c r="E1132" s="28" t="n">
        <f aca="false">VLOOKUP($A1132,cash,E$4,FALSE())</f>
        <v>2.26</v>
      </c>
      <c r="G1132" s="73" t="n">
        <f aca="false">LN(D1132/D1131)</f>
        <v>-0.0023337233462201</v>
      </c>
      <c r="H1132" s="73" t="n">
        <f aca="false">LN(E1132/E1131)</f>
        <v>-0.00441501820911694</v>
      </c>
      <c r="I1132" s="73"/>
      <c r="J1132" s="73"/>
    </row>
    <row r="1133" customFormat="false" ht="12.75" hidden="false" customHeight="false" outlineLevel="0" collapsed="false">
      <c r="A1133" s="56" t="n">
        <f aca="false">A1132+1</f>
        <v>36279</v>
      </c>
      <c r="B1133" s="28"/>
      <c r="C1133" s="56"/>
      <c r="D1133" s="28" t="n">
        <f aca="false">VLOOKUP($A1133,cash,D$4,FALSE())</f>
        <v>2.18</v>
      </c>
      <c r="E1133" s="28" t="n">
        <f aca="false">VLOOKUP($A1133,cash,E$4,FALSE())</f>
        <v>2.245</v>
      </c>
      <c r="G1133" s="73" t="n">
        <f aca="false">LN(D1133/D1132)</f>
        <v>0.0185190477672375</v>
      </c>
      <c r="H1133" s="73" t="n">
        <f aca="false">LN(E1133/E1132)</f>
        <v>-0.00665929208997674</v>
      </c>
      <c r="I1133" s="73"/>
      <c r="J1133" s="73"/>
    </row>
    <row r="1134" customFormat="false" ht="12.75" hidden="false" customHeight="false" outlineLevel="0" collapsed="false">
      <c r="A1134" s="56" t="n">
        <f aca="false">A1133+1</f>
        <v>36280</v>
      </c>
      <c r="B1134" s="28"/>
      <c r="C1134" s="56"/>
      <c r="D1134" s="28" t="n">
        <f aca="false">VLOOKUP($A1134,cash,D$4,FALSE())</f>
        <v>2.05</v>
      </c>
      <c r="E1134" s="28" t="n">
        <f aca="false">VLOOKUP($A1134,cash,E$4,FALSE())</f>
        <v>2.16</v>
      </c>
      <c r="G1134" s="73" t="n">
        <f aca="false">LN(D1134/D1133)</f>
        <v>-0.061485083650681</v>
      </c>
      <c r="H1134" s="73" t="n">
        <f aca="false">LN(E1134/E1133)</f>
        <v>-0.038597299498144</v>
      </c>
      <c r="I1134" s="73"/>
      <c r="J1134" s="73"/>
    </row>
    <row r="1135" customFormat="false" ht="12.75" hidden="false" customHeight="false" outlineLevel="0" collapsed="false">
      <c r="A1135" s="56"/>
      <c r="B1135" s="28"/>
      <c r="C1135" s="56"/>
      <c r="D1135" s="28"/>
      <c r="E1135" s="28"/>
      <c r="G1135" s="73"/>
      <c r="H1135" s="73"/>
    </row>
    <row r="1136" customFormat="false" ht="12.75" hidden="false" customHeight="false" outlineLevel="0" collapsed="false">
      <c r="A1136" s="56"/>
      <c r="B1136" s="28"/>
      <c r="C1136" s="56"/>
      <c r="D1136" s="28"/>
      <c r="E1136" s="28"/>
    </row>
    <row r="1137" customFormat="false" ht="12.75" hidden="false" customHeight="false" outlineLevel="0" collapsed="false">
      <c r="A1137" s="56"/>
      <c r="B1137" s="28"/>
      <c r="C1137" s="56"/>
      <c r="D1137" s="28"/>
      <c r="E1137" s="28"/>
    </row>
    <row r="1138" customFormat="false" ht="12.75" hidden="false" customHeight="false" outlineLevel="0" collapsed="false">
      <c r="A1138" s="56"/>
      <c r="B1138" s="28"/>
      <c r="C1138" s="56" t="n">
        <v>36281</v>
      </c>
      <c r="G1138" s="73" t="n">
        <f aca="false">STDEV(G1140:G1169)*$B$1</f>
        <v>0.313356310081256</v>
      </c>
      <c r="H1138" s="73" t="n">
        <f aca="false">STDEV(H1140:H1169)*$B$1</f>
        <v>0.236494217731691</v>
      </c>
      <c r="I1138" s="73"/>
      <c r="J1138" s="73" t="n">
        <f aca="false">IF(ISNUMBER(J1139),J1139,1.1)</f>
        <v>0.830150960295819</v>
      </c>
      <c r="K1138" s="75" t="n">
        <f aca="false">MAX(D1139:D1171)</f>
        <v>2.21</v>
      </c>
      <c r="L1138" s="75" t="n">
        <f aca="false">MAX(E1139:E1171)</f>
        <v>2.275</v>
      </c>
    </row>
    <row r="1139" customFormat="false" ht="12.75" hidden="false" customHeight="false" outlineLevel="0" collapsed="false">
      <c r="A1139" s="56" t="n">
        <f aca="false">C1138</f>
        <v>36281</v>
      </c>
      <c r="B1139" s="28"/>
      <c r="C1139" s="56"/>
      <c r="D1139" s="28" t="n">
        <f aca="false">VLOOKUP($A1139,cash,D$4,FALSE())</f>
        <v>2.05</v>
      </c>
      <c r="E1139" s="28" t="n">
        <f aca="false">VLOOKUP($A1139,cash,E$4,FALSE())</f>
        <v>2.16</v>
      </c>
      <c r="G1139" s="73"/>
      <c r="H1139" s="73"/>
      <c r="I1139" s="73"/>
      <c r="J1139" s="73" t="n">
        <f aca="false">CORREL(D1139:D1169,E1139:E1169)</f>
        <v>0.830150960295819</v>
      </c>
      <c r="K1139" s="75" t="n">
        <f aca="false">MIN(D1139:D1171)</f>
        <v>2.04</v>
      </c>
      <c r="L1139" s="75" t="n">
        <f aca="false">MIN(E1139:E1171)</f>
        <v>2.16</v>
      </c>
    </row>
    <row r="1140" customFormat="false" ht="12.75" hidden="false" customHeight="false" outlineLevel="0" collapsed="false">
      <c r="A1140" s="56" t="n">
        <f aca="false">A1139+1</f>
        <v>36282</v>
      </c>
      <c r="B1140" s="28"/>
      <c r="C1140" s="56"/>
      <c r="D1140" s="28" t="n">
        <f aca="false">VLOOKUP($A1140,cash,D$4,FALSE())</f>
        <v>2.05</v>
      </c>
      <c r="E1140" s="28" t="n">
        <f aca="false">VLOOKUP($A1140,cash,E$4,FALSE())</f>
        <v>2.16</v>
      </c>
      <c r="G1140" s="73" t="n">
        <f aca="false">LN(D1140/D1139)</f>
        <v>0</v>
      </c>
      <c r="H1140" s="73" t="n">
        <f aca="false">LN(E1140/E1139)</f>
        <v>0</v>
      </c>
      <c r="I1140" s="73"/>
      <c r="J1140" s="73"/>
      <c r="K1140" s="75"/>
      <c r="L1140" s="75"/>
    </row>
    <row r="1141" customFormat="false" ht="12.75" hidden="false" customHeight="false" outlineLevel="0" collapsed="false">
      <c r="A1141" s="56" t="n">
        <f aca="false">A1140+1</f>
        <v>36283</v>
      </c>
      <c r="B1141" s="28"/>
      <c r="C1141" s="56"/>
      <c r="D1141" s="28" t="n">
        <f aca="false">VLOOKUP($A1141,cash,D$4,FALSE())</f>
        <v>2.04</v>
      </c>
      <c r="E1141" s="28" t="n">
        <f aca="false">VLOOKUP($A1141,cash,E$4,FALSE())</f>
        <v>2.17</v>
      </c>
      <c r="G1141" s="73" t="n">
        <f aca="false">LN(D1141/D1140)</f>
        <v>-0.00488998529419168</v>
      </c>
      <c r="H1141" s="73" t="n">
        <f aca="false">LN(E1141/E1140)</f>
        <v>0.00461894585629446</v>
      </c>
      <c r="I1141" s="73"/>
      <c r="J1141" s="73"/>
      <c r="K1141" s="75"/>
      <c r="L1141" s="75"/>
    </row>
    <row r="1142" customFormat="false" ht="12.75" hidden="false" customHeight="false" outlineLevel="0" collapsed="false">
      <c r="A1142" s="56" t="n">
        <f aca="false">A1141+1</f>
        <v>36284</v>
      </c>
      <c r="B1142" s="28"/>
      <c r="C1142" s="56"/>
      <c r="D1142" s="28" t="n">
        <f aca="false">VLOOKUP($A1142,cash,D$4,FALSE())</f>
        <v>2.13</v>
      </c>
      <c r="E1142" s="28" t="n">
        <f aca="false">VLOOKUP($A1142,cash,E$4,FALSE())</f>
        <v>2.21</v>
      </c>
      <c r="G1142" s="73" t="n">
        <f aca="false">LN(D1142/D1141)</f>
        <v>0.0431721718652086</v>
      </c>
      <c r="H1142" s="73" t="n">
        <f aca="false">LN(E1142/E1141)</f>
        <v>0.0182653479772932</v>
      </c>
      <c r="I1142" s="73"/>
      <c r="J1142" s="73"/>
      <c r="K1142" s="75"/>
      <c r="L1142" s="75"/>
    </row>
    <row r="1143" customFormat="false" ht="12.75" hidden="false" customHeight="false" outlineLevel="0" collapsed="false">
      <c r="A1143" s="56" t="n">
        <f aca="false">A1142+1</f>
        <v>36285</v>
      </c>
      <c r="B1143" s="28"/>
      <c r="C1143" s="56"/>
      <c r="D1143" s="28" t="n">
        <f aca="false">VLOOKUP($A1143,cash,D$4,FALSE())</f>
        <v>2.21</v>
      </c>
      <c r="E1143" s="28" t="n">
        <f aca="false">VLOOKUP($A1143,cash,E$4,FALSE())</f>
        <v>2.265</v>
      </c>
      <c r="G1143" s="73" t="n">
        <f aca="false">LN(D1143/D1142)</f>
        <v>0.0368705358083278</v>
      </c>
      <c r="H1143" s="73" t="n">
        <f aca="false">LN(E1143/E1142)</f>
        <v>0.024582243405336</v>
      </c>
      <c r="I1143" s="73"/>
      <c r="J1143" s="73"/>
      <c r="K1143" s="75"/>
      <c r="L1143" s="75"/>
    </row>
    <row r="1144" customFormat="false" ht="12.75" hidden="false" customHeight="false" outlineLevel="0" collapsed="false">
      <c r="A1144" s="56" t="n">
        <f aca="false">A1143+1</f>
        <v>36286</v>
      </c>
      <c r="B1144" s="28"/>
      <c r="C1144" s="56"/>
      <c r="D1144" s="28" t="n">
        <f aca="false">VLOOKUP($A1144,cash,D$4,FALSE())</f>
        <v>2.18</v>
      </c>
      <c r="E1144" s="28" t="n">
        <f aca="false">VLOOKUP($A1144,cash,E$4,FALSE())</f>
        <v>2.235</v>
      </c>
      <c r="G1144" s="73" t="n">
        <f aca="false">LN(D1144/D1143)</f>
        <v>-0.0136676387286638</v>
      </c>
      <c r="H1144" s="73" t="n">
        <f aca="false">LN(E1144/E1143)</f>
        <v>-0.0133335308694653</v>
      </c>
      <c r="I1144" s="73"/>
      <c r="J1144" s="73"/>
      <c r="K1144" s="75"/>
      <c r="L1144" s="75"/>
    </row>
    <row r="1145" customFormat="false" ht="12.75" hidden="false" customHeight="false" outlineLevel="0" collapsed="false">
      <c r="A1145" s="56" t="n">
        <f aca="false">A1144+1</f>
        <v>36287</v>
      </c>
      <c r="B1145" s="28"/>
      <c r="C1145" s="56"/>
      <c r="D1145" s="28" t="n">
        <f aca="false">VLOOKUP($A1145,cash,D$4,FALSE())</f>
        <v>2.07</v>
      </c>
      <c r="E1145" s="28" t="n">
        <f aca="false">VLOOKUP($A1145,cash,E$4,FALSE())</f>
        <v>2.165</v>
      </c>
      <c r="G1145" s="73" t="n">
        <f aca="false">LN(D1145/D1144)</f>
        <v>-0.0517762695237201</v>
      </c>
      <c r="H1145" s="73" t="n">
        <f aca="false">LN(E1145/E1144)</f>
        <v>-0.0318208666110789</v>
      </c>
      <c r="I1145" s="73"/>
      <c r="J1145" s="73"/>
      <c r="K1145" s="75"/>
      <c r="L1145" s="75"/>
    </row>
    <row r="1146" customFormat="false" ht="12.75" hidden="false" customHeight="false" outlineLevel="0" collapsed="false">
      <c r="A1146" s="56" t="n">
        <f aca="false">A1145+1</f>
        <v>36288</v>
      </c>
      <c r="B1146" s="28"/>
      <c r="C1146" s="56"/>
      <c r="D1146" s="28" t="n">
        <f aca="false">VLOOKUP($A1146,cash,D$4,FALSE())</f>
        <v>2.07</v>
      </c>
      <c r="E1146" s="28" t="n">
        <f aca="false">VLOOKUP($A1146,cash,E$4,FALSE())</f>
        <v>2.165</v>
      </c>
      <c r="G1146" s="73" t="n">
        <f aca="false">LN(D1146/D1145)</f>
        <v>0</v>
      </c>
      <c r="H1146" s="73" t="n">
        <f aca="false">LN(E1146/E1145)</f>
        <v>0</v>
      </c>
      <c r="I1146" s="73"/>
      <c r="J1146" s="73"/>
      <c r="K1146" s="75"/>
      <c r="L1146" s="75"/>
    </row>
    <row r="1147" customFormat="false" ht="12.75" hidden="false" customHeight="false" outlineLevel="0" collapsed="false">
      <c r="A1147" s="56" t="n">
        <f aca="false">A1146+1</f>
        <v>36289</v>
      </c>
      <c r="B1147" s="28"/>
      <c r="C1147" s="56"/>
      <c r="D1147" s="28" t="n">
        <f aca="false">VLOOKUP($A1147,cash,D$4,FALSE())</f>
        <v>2.07</v>
      </c>
      <c r="E1147" s="28" t="n">
        <f aca="false">VLOOKUP($A1147,cash,E$4,FALSE())</f>
        <v>2.165</v>
      </c>
      <c r="G1147" s="73" t="n">
        <f aca="false">LN(D1147/D1146)</f>
        <v>0</v>
      </c>
      <c r="H1147" s="73" t="n">
        <f aca="false">LN(E1147/E1146)</f>
        <v>0</v>
      </c>
      <c r="I1147" s="73"/>
      <c r="J1147" s="73"/>
      <c r="K1147" s="75"/>
      <c r="L1147" s="75"/>
    </row>
    <row r="1148" customFormat="false" ht="12.75" hidden="false" customHeight="false" outlineLevel="0" collapsed="false">
      <c r="A1148" s="56" t="n">
        <f aca="false">A1147+1</f>
        <v>36290</v>
      </c>
      <c r="B1148" s="28"/>
      <c r="C1148" s="56"/>
      <c r="D1148" s="28" t="n">
        <f aca="false">VLOOKUP($A1148,cash,D$4,FALSE())</f>
        <v>2.105</v>
      </c>
      <c r="E1148" s="28" t="n">
        <f aca="false">VLOOKUP($A1148,cash,E$4,FALSE())</f>
        <v>2.205</v>
      </c>
      <c r="G1148" s="73" t="n">
        <f aca="false">LN(D1148/D1147)</f>
        <v>0.0167668598570671</v>
      </c>
      <c r="H1148" s="73" t="n">
        <f aca="false">LN(E1148/E1147)</f>
        <v>0.0183071474443561</v>
      </c>
      <c r="I1148" s="73"/>
      <c r="J1148" s="73"/>
      <c r="K1148" s="75"/>
      <c r="L1148" s="75"/>
    </row>
    <row r="1149" customFormat="false" ht="12.75" hidden="false" customHeight="false" outlineLevel="0" collapsed="false">
      <c r="A1149" s="56" t="n">
        <f aca="false">A1148+1</f>
        <v>36291</v>
      </c>
      <c r="B1149" s="28"/>
      <c r="C1149" s="56"/>
      <c r="D1149" s="28" t="n">
        <f aca="false">VLOOKUP($A1149,cash,D$4,FALSE())</f>
        <v>2.16</v>
      </c>
      <c r="E1149" s="28" t="n">
        <f aca="false">VLOOKUP($A1149,cash,E$4,FALSE())</f>
        <v>2.26</v>
      </c>
      <c r="G1149" s="73" t="n">
        <f aca="false">LN(D1149/D1148)</f>
        <v>0.025792754561729</v>
      </c>
      <c r="H1149" s="73" t="n">
        <f aca="false">LN(E1149/E1148)</f>
        <v>0.0246373043853851</v>
      </c>
      <c r="I1149" s="73"/>
      <c r="J1149" s="73"/>
      <c r="K1149" s="75"/>
      <c r="L1149" s="75"/>
    </row>
    <row r="1150" customFormat="false" ht="12.75" hidden="false" customHeight="false" outlineLevel="0" collapsed="false">
      <c r="A1150" s="56" t="n">
        <f aca="false">A1149+1</f>
        <v>36292</v>
      </c>
      <c r="B1150" s="28"/>
      <c r="C1150" s="56"/>
      <c r="D1150" s="28" t="n">
        <f aca="false">VLOOKUP($A1150,cash,D$4,FALSE())</f>
        <v>2.085</v>
      </c>
      <c r="E1150" s="28" t="n">
        <f aca="false">VLOOKUP($A1150,cash,E$4,FALSE())</f>
        <v>2.2</v>
      </c>
      <c r="G1150" s="73" t="n">
        <f aca="false">LN(D1150/D1149)</f>
        <v>-0.035339366445309</v>
      </c>
      <c r="H1150" s="73" t="n">
        <f aca="false">LN(E1150/E1149)</f>
        <v>-0.0269074529199242</v>
      </c>
      <c r="I1150" s="73"/>
      <c r="J1150" s="73"/>
      <c r="K1150" s="75"/>
      <c r="L1150" s="75"/>
    </row>
    <row r="1151" customFormat="false" ht="12.75" hidden="false" customHeight="false" outlineLevel="0" collapsed="false">
      <c r="A1151" s="56" t="n">
        <f aca="false">A1150+1</f>
        <v>36293</v>
      </c>
      <c r="B1151" s="28"/>
      <c r="C1151" s="56"/>
      <c r="D1151" s="28" t="n">
        <f aca="false">VLOOKUP($A1151,cash,D$4,FALSE())</f>
        <v>2.08</v>
      </c>
      <c r="E1151" s="28" t="n">
        <f aca="false">VLOOKUP($A1151,cash,E$4,FALSE())</f>
        <v>2.21</v>
      </c>
      <c r="G1151" s="73" t="n">
        <f aca="false">LN(D1151/D1150)</f>
        <v>-0.00240096153753815</v>
      </c>
      <c r="H1151" s="73" t="n">
        <f aca="false">LN(E1151/E1150)</f>
        <v>0.00453515516539114</v>
      </c>
      <c r="I1151" s="73"/>
      <c r="J1151" s="73"/>
      <c r="K1151" s="75"/>
      <c r="L1151" s="75"/>
    </row>
    <row r="1152" customFormat="false" ht="12.75" hidden="false" customHeight="false" outlineLevel="0" collapsed="false">
      <c r="A1152" s="56" t="n">
        <f aca="false">A1151+1</f>
        <v>36294</v>
      </c>
      <c r="B1152" s="28"/>
      <c r="C1152" s="56"/>
      <c r="D1152" s="28" t="n">
        <f aca="false">VLOOKUP($A1152,cash,D$4,FALSE())</f>
        <v>2.16</v>
      </c>
      <c r="E1152" s="28" t="n">
        <f aca="false">VLOOKUP($A1152,cash,E$4,FALSE())</f>
        <v>2.245</v>
      </c>
      <c r="G1152" s="73" t="n">
        <f aca="false">LN(D1152/D1151)</f>
        <v>0.0377403279828471</v>
      </c>
      <c r="H1152" s="73" t="n">
        <f aca="false">LN(E1152/E1151)</f>
        <v>0.0157130056645563</v>
      </c>
      <c r="I1152" s="73"/>
      <c r="J1152" s="73"/>
      <c r="K1152" s="75"/>
      <c r="L1152" s="75"/>
    </row>
    <row r="1153" customFormat="false" ht="12.75" hidden="false" customHeight="false" outlineLevel="0" collapsed="false">
      <c r="A1153" s="56" t="n">
        <f aca="false">A1152+1</f>
        <v>36295</v>
      </c>
      <c r="B1153" s="28"/>
      <c r="C1153" s="56"/>
      <c r="D1153" s="28" t="n">
        <f aca="false">VLOOKUP($A1153,cash,D$4,FALSE())</f>
        <v>2.16</v>
      </c>
      <c r="E1153" s="28" t="n">
        <f aca="false">VLOOKUP($A1153,cash,E$4,FALSE())</f>
        <v>2.245</v>
      </c>
      <c r="G1153" s="73" t="n">
        <f aca="false">LN(D1153/D1152)</f>
        <v>0</v>
      </c>
      <c r="H1153" s="73" t="n">
        <f aca="false">LN(E1153/E1152)</f>
        <v>0</v>
      </c>
      <c r="I1153" s="73"/>
      <c r="J1153" s="73"/>
      <c r="K1153" s="75"/>
      <c r="L1153" s="75"/>
    </row>
    <row r="1154" customFormat="false" ht="12.75" hidden="false" customHeight="false" outlineLevel="0" collapsed="false">
      <c r="A1154" s="56" t="n">
        <f aca="false">A1153+1</f>
        <v>36296</v>
      </c>
      <c r="B1154" s="28"/>
      <c r="C1154" s="56"/>
      <c r="D1154" s="28" t="n">
        <f aca="false">VLOOKUP($A1154,cash,D$4,FALSE())</f>
        <v>2.16</v>
      </c>
      <c r="E1154" s="28" t="n">
        <f aca="false">VLOOKUP($A1154,cash,E$4,FALSE())</f>
        <v>2.245</v>
      </c>
      <c r="G1154" s="73" t="n">
        <f aca="false">LN(D1154/D1153)</f>
        <v>0</v>
      </c>
      <c r="H1154" s="73" t="n">
        <f aca="false">LN(E1154/E1153)</f>
        <v>0</v>
      </c>
      <c r="I1154" s="73"/>
      <c r="J1154" s="73"/>
      <c r="K1154" s="75"/>
      <c r="L1154" s="75"/>
    </row>
    <row r="1155" customFormat="false" ht="12.75" hidden="false" customHeight="false" outlineLevel="0" collapsed="false">
      <c r="A1155" s="56" t="n">
        <f aca="false">A1154+1</f>
        <v>36297</v>
      </c>
      <c r="B1155" s="28"/>
      <c r="C1155" s="56"/>
      <c r="D1155" s="28" t="n">
        <f aca="false">VLOOKUP($A1155,cash,D$4,FALSE())</f>
        <v>2.185</v>
      </c>
      <c r="E1155" s="28" t="n">
        <f aca="false">VLOOKUP($A1155,cash,E$4,FALSE())</f>
        <v>2.265</v>
      </c>
      <c r="G1155" s="73" t="n">
        <f aca="false">LN(D1155/D1154)</f>
        <v>0.0115076068514797</v>
      </c>
      <c r="H1155" s="73" t="n">
        <f aca="false">LN(E1155/E1154)</f>
        <v>0.00886923774077979</v>
      </c>
      <c r="I1155" s="73"/>
      <c r="J1155" s="73"/>
    </row>
    <row r="1156" customFormat="false" ht="12.75" hidden="false" customHeight="false" outlineLevel="0" collapsed="false">
      <c r="A1156" s="56" t="n">
        <f aca="false">A1155+1</f>
        <v>36298</v>
      </c>
      <c r="B1156" s="28"/>
      <c r="C1156" s="56"/>
      <c r="D1156" s="28" t="n">
        <f aca="false">VLOOKUP($A1156,cash,D$4,FALSE())</f>
        <v>2.185</v>
      </c>
      <c r="E1156" s="28" t="n">
        <f aca="false">VLOOKUP($A1156,cash,E$4,FALSE())</f>
        <v>2.275</v>
      </c>
      <c r="G1156" s="73" t="n">
        <f aca="false">LN(D1156/D1155)</f>
        <v>0</v>
      </c>
      <c r="H1156" s="73" t="n">
        <f aca="false">LN(E1156/E1155)</f>
        <v>0.0044052934679162</v>
      </c>
      <c r="I1156" s="73"/>
      <c r="J1156" s="73"/>
    </row>
    <row r="1157" customFormat="false" ht="12.75" hidden="false" customHeight="false" outlineLevel="0" collapsed="false">
      <c r="A1157" s="56" t="n">
        <f aca="false">A1156+1</f>
        <v>36299</v>
      </c>
      <c r="B1157" s="28"/>
      <c r="C1157" s="56"/>
      <c r="D1157" s="28" t="n">
        <f aca="false">VLOOKUP($A1157,cash,D$4,FALSE())</f>
        <v>2.15</v>
      </c>
      <c r="E1157" s="28" t="n">
        <f aca="false">VLOOKUP($A1157,cash,E$4,FALSE())</f>
        <v>2.255</v>
      </c>
      <c r="G1157" s="73" t="n">
        <f aca="false">LN(D1157/D1156)</f>
        <v>-0.0161479864079821</v>
      </c>
      <c r="H1157" s="73" t="n">
        <f aca="false">LN(E1157/E1156)</f>
        <v>-0.00883007944827204</v>
      </c>
      <c r="I1157" s="73"/>
      <c r="J1157" s="73"/>
    </row>
    <row r="1158" customFormat="false" ht="12.75" hidden="false" customHeight="false" outlineLevel="0" collapsed="false">
      <c r="A1158" s="56" t="n">
        <f aca="false">A1157+1</f>
        <v>36300</v>
      </c>
      <c r="B1158" s="28"/>
      <c r="C1158" s="56"/>
      <c r="D1158" s="28" t="n">
        <f aca="false">VLOOKUP($A1158,cash,D$4,FALSE())</f>
        <v>2.155</v>
      </c>
      <c r="E1158" s="28" t="n">
        <f aca="false">VLOOKUP($A1158,cash,E$4,FALSE())</f>
        <v>2.26</v>
      </c>
      <c r="G1158" s="73" t="n">
        <f aca="false">LN(D1158/D1157)</f>
        <v>0.00232288141613973</v>
      </c>
      <c r="H1158" s="73" t="n">
        <f aca="false">LN(E1158/E1157)</f>
        <v>0.00221484032955282</v>
      </c>
      <c r="I1158" s="73"/>
      <c r="J1158" s="73"/>
    </row>
    <row r="1159" customFormat="false" ht="12.75" hidden="false" customHeight="false" outlineLevel="0" collapsed="false">
      <c r="A1159" s="56" t="n">
        <f aca="false">A1158+1</f>
        <v>36301</v>
      </c>
      <c r="B1159" s="28"/>
      <c r="C1159" s="56"/>
      <c r="D1159" s="28" t="n">
        <f aca="false">VLOOKUP($A1159,cash,D$4,FALSE())</f>
        <v>2.085</v>
      </c>
      <c r="E1159" s="28" t="n">
        <f aca="false">VLOOKUP($A1159,cash,E$4,FALSE())</f>
        <v>2.215</v>
      </c>
      <c r="G1159" s="73" t="n">
        <f aca="false">LN(D1159/D1158)</f>
        <v>-0.0330218683049463</v>
      </c>
      <c r="H1159" s="73" t="n">
        <f aca="false">LN(E1159/E1158)</f>
        <v>-0.0201124097870955</v>
      </c>
      <c r="I1159" s="73"/>
      <c r="J1159" s="73"/>
    </row>
    <row r="1160" customFormat="false" ht="12.75" hidden="false" customHeight="false" outlineLevel="0" collapsed="false">
      <c r="A1160" s="56" t="n">
        <f aca="false">A1159+1</f>
        <v>36302</v>
      </c>
      <c r="B1160" s="28"/>
      <c r="C1160" s="56"/>
      <c r="D1160" s="28" t="n">
        <f aca="false">VLOOKUP($A1160,cash,D$4,FALSE())</f>
        <v>2.085</v>
      </c>
      <c r="E1160" s="28" t="n">
        <f aca="false">VLOOKUP($A1160,cash,E$4,FALSE())</f>
        <v>2.215</v>
      </c>
      <c r="G1160" s="73" t="n">
        <f aca="false">LN(D1160/D1159)</f>
        <v>0</v>
      </c>
      <c r="H1160" s="73" t="n">
        <f aca="false">LN(E1160/E1159)</f>
        <v>0</v>
      </c>
      <c r="I1160" s="73"/>
      <c r="J1160" s="73"/>
    </row>
    <row r="1161" customFormat="false" ht="12.75" hidden="false" customHeight="false" outlineLevel="0" collapsed="false">
      <c r="A1161" s="56" t="n">
        <f aca="false">A1160+1</f>
        <v>36303</v>
      </c>
      <c r="B1161" s="28"/>
      <c r="C1161" s="56"/>
      <c r="D1161" s="28" t="n">
        <f aca="false">VLOOKUP($A1161,cash,D$4,FALSE())</f>
        <v>2.085</v>
      </c>
      <c r="E1161" s="28" t="n">
        <f aca="false">VLOOKUP($A1161,cash,E$4,FALSE())</f>
        <v>2.215</v>
      </c>
      <c r="G1161" s="73" t="n">
        <f aca="false">LN(D1161/D1160)</f>
        <v>0</v>
      </c>
      <c r="H1161" s="73" t="n">
        <f aca="false">LN(E1161/E1160)</f>
        <v>0</v>
      </c>
      <c r="I1161" s="73"/>
      <c r="J1161" s="73"/>
    </row>
    <row r="1162" customFormat="false" ht="12.75" hidden="false" customHeight="false" outlineLevel="0" collapsed="false">
      <c r="A1162" s="56" t="n">
        <f aca="false">A1161+1</f>
        <v>36304</v>
      </c>
      <c r="B1162" s="28"/>
      <c r="C1162" s="56"/>
      <c r="D1162" s="28" t="n">
        <f aca="false">VLOOKUP($A1162,cash,D$4,FALSE())</f>
        <v>2.085</v>
      </c>
      <c r="E1162" s="28" t="n">
        <f aca="false">VLOOKUP($A1162,cash,E$4,FALSE())</f>
        <v>2.23</v>
      </c>
      <c r="G1162" s="73" t="n">
        <f aca="false">LN(D1162/D1161)</f>
        <v>0</v>
      </c>
      <c r="H1162" s="73" t="n">
        <f aca="false">LN(E1162/E1161)</f>
        <v>0.00674918197492855</v>
      </c>
      <c r="I1162" s="73"/>
      <c r="J1162" s="73"/>
    </row>
    <row r="1163" customFormat="false" ht="12.75" hidden="false" customHeight="false" outlineLevel="0" collapsed="false">
      <c r="A1163" s="56" t="n">
        <f aca="false">A1162+1</f>
        <v>36305</v>
      </c>
      <c r="B1163" s="28"/>
      <c r="C1163" s="56"/>
      <c r="D1163" s="28" t="n">
        <f aca="false">VLOOKUP($A1163,cash,D$4,FALSE())</f>
        <v>2.085</v>
      </c>
      <c r="E1163" s="28" t="n">
        <f aca="false">VLOOKUP($A1163,cash,E$4,FALSE())</f>
        <v>2.23</v>
      </c>
      <c r="G1163" s="73" t="n">
        <f aca="false">LN(D1163/D1162)</f>
        <v>0</v>
      </c>
      <c r="H1163" s="73" t="n">
        <f aca="false">LN(E1163/E1162)</f>
        <v>0</v>
      </c>
      <c r="I1163" s="73"/>
      <c r="J1163" s="73"/>
    </row>
    <row r="1164" customFormat="false" ht="12.75" hidden="false" customHeight="false" outlineLevel="0" collapsed="false">
      <c r="A1164" s="56" t="n">
        <f aca="false">A1163+1</f>
        <v>36306</v>
      </c>
      <c r="B1164" s="28"/>
      <c r="C1164" s="56"/>
      <c r="D1164" s="28" t="n">
        <f aca="false">VLOOKUP($A1164,cash,D$4,FALSE())</f>
        <v>2.095</v>
      </c>
      <c r="E1164" s="28" t="n">
        <f aca="false">VLOOKUP($A1164,cash,E$4,FALSE())</f>
        <v>2.24</v>
      </c>
      <c r="G1164" s="73" t="n">
        <f aca="false">LN(D1164/D1163)</f>
        <v>0.00478469812333647</v>
      </c>
      <c r="H1164" s="73" t="n">
        <f aca="false">LN(E1164/E1163)</f>
        <v>0.00447428039492111</v>
      </c>
      <c r="I1164" s="73"/>
      <c r="J1164" s="73"/>
    </row>
    <row r="1165" customFormat="false" ht="12.75" hidden="false" customHeight="false" outlineLevel="0" collapsed="false">
      <c r="A1165" s="56" t="n">
        <f aca="false">A1164+1</f>
        <v>36307</v>
      </c>
      <c r="B1165" s="28"/>
      <c r="C1165" s="56"/>
      <c r="D1165" s="28" t="n">
        <f aca="false">VLOOKUP($A1165,cash,D$4,FALSE())</f>
        <v>2.095</v>
      </c>
      <c r="E1165" s="28" t="n">
        <f aca="false">VLOOKUP($A1165,cash,E$4,FALSE())</f>
        <v>2.265</v>
      </c>
      <c r="G1165" s="73" t="n">
        <f aca="false">LN(D1165/D1164)</f>
        <v>0</v>
      </c>
      <c r="H1165" s="73" t="n">
        <f aca="false">LN(E1165/E1164)</f>
        <v>0.0110988930680488</v>
      </c>
      <c r="I1165" s="73"/>
      <c r="J1165" s="73"/>
    </row>
    <row r="1166" customFormat="false" ht="12.75" hidden="false" customHeight="false" outlineLevel="0" collapsed="false">
      <c r="A1166" s="56" t="n">
        <f aca="false">A1165+1</f>
        <v>36308</v>
      </c>
      <c r="B1166" s="28"/>
      <c r="C1166" s="56"/>
      <c r="D1166" s="28" t="n">
        <f aca="false">VLOOKUP($A1166,cash,D$4,FALSE())</f>
        <v>2.08</v>
      </c>
      <c r="E1166" s="28" t="n">
        <f aca="false">VLOOKUP($A1166,cash,E$4,FALSE())</f>
        <v>2.18</v>
      </c>
      <c r="G1166" s="73" t="n">
        <f aca="false">LN(D1166/D1165)</f>
        <v>-0.00718565966087449</v>
      </c>
      <c r="H1166" s="73" t="n">
        <f aca="false">LN(E1166/E1165)</f>
        <v>-0.0382498821339997</v>
      </c>
      <c r="I1166" s="73"/>
      <c r="J1166" s="73"/>
    </row>
    <row r="1167" customFormat="false" ht="12.75" hidden="false" customHeight="false" outlineLevel="0" collapsed="false">
      <c r="A1167" s="56" t="n">
        <f aca="false">A1166+1</f>
        <v>36309</v>
      </c>
      <c r="B1167" s="28"/>
      <c r="C1167" s="56"/>
      <c r="D1167" s="28" t="n">
        <f aca="false">VLOOKUP($A1167,cash,D$4,FALSE())</f>
        <v>2.08</v>
      </c>
      <c r="E1167" s="28" t="n">
        <f aca="false">VLOOKUP($A1167,cash,E$4,FALSE())</f>
        <v>2.18</v>
      </c>
      <c r="G1167" s="73" t="n">
        <f aca="false">LN(D1167/D1166)</f>
        <v>0</v>
      </c>
      <c r="H1167" s="73" t="n">
        <f aca="false">LN(E1167/E1166)</f>
        <v>0</v>
      </c>
      <c r="I1167" s="73"/>
      <c r="J1167" s="73"/>
    </row>
    <row r="1168" customFormat="false" ht="12.75" hidden="false" customHeight="false" outlineLevel="0" collapsed="false">
      <c r="A1168" s="56" t="n">
        <f aca="false">A1167+1</f>
        <v>36310</v>
      </c>
      <c r="B1168" s="28"/>
      <c r="C1168" s="56"/>
      <c r="D1168" s="28" t="n">
        <f aca="false">VLOOKUP($A1168,cash,D$4,FALSE())</f>
        <v>2.08</v>
      </c>
      <c r="E1168" s="28" t="n">
        <f aca="false">VLOOKUP($A1168,cash,E$4,FALSE())</f>
        <v>2.18</v>
      </c>
      <c r="G1168" s="73" t="n">
        <f aca="false">LN(D1168/D1167)</f>
        <v>0</v>
      </c>
      <c r="H1168" s="73" t="n">
        <f aca="false">LN(E1168/E1167)</f>
        <v>0</v>
      </c>
      <c r="I1168" s="73"/>
      <c r="J1168" s="73"/>
    </row>
    <row r="1169" customFormat="false" ht="12.75" hidden="false" customHeight="false" outlineLevel="0" collapsed="false">
      <c r="A1169" s="56" t="n">
        <f aca="false">A1168+1</f>
        <v>36311</v>
      </c>
      <c r="B1169" s="28"/>
      <c r="C1169" s="56"/>
      <c r="D1169" s="28" t="n">
        <f aca="false">VLOOKUP($A1169,cash,D$4,FALSE())</f>
        <v>2.085</v>
      </c>
      <c r="E1169" s="28" t="n">
        <f aca="false">VLOOKUP($A1169,cash,E$4,FALSE())</f>
        <v>2.205</v>
      </c>
      <c r="G1169" s="73" t="n">
        <f aca="false">LN(D1169/D1168)</f>
        <v>0.00240096153753805</v>
      </c>
      <c r="H1169" s="73" t="n">
        <f aca="false">LN(E1169/E1168)</f>
        <v>0.0114026320978116</v>
      </c>
      <c r="I1169" s="73"/>
      <c r="J1169" s="73"/>
    </row>
    <row r="1170" customFormat="false" ht="12.75" hidden="false" customHeight="false" outlineLevel="0" collapsed="false">
      <c r="A1170" s="56"/>
      <c r="B1170" s="28"/>
      <c r="C1170" s="56"/>
      <c r="D1170" s="28"/>
      <c r="E1170" s="28"/>
    </row>
    <row r="1171" customFormat="false" ht="12.75" hidden="false" customHeight="false" outlineLevel="0" collapsed="false">
      <c r="A1171" s="56"/>
      <c r="B1171" s="28"/>
      <c r="C1171" s="56"/>
      <c r="D1171" s="28"/>
      <c r="E1171" s="28"/>
    </row>
    <row r="1172" customFormat="false" ht="12.75" hidden="false" customHeight="false" outlineLevel="0" collapsed="false">
      <c r="A1172" s="56"/>
      <c r="B1172" s="28"/>
      <c r="C1172" s="56"/>
      <c r="D1172" s="28"/>
      <c r="E1172" s="28"/>
    </row>
    <row r="1173" customFormat="false" ht="12.75" hidden="false" customHeight="false" outlineLevel="0" collapsed="false">
      <c r="A1173" s="56"/>
      <c r="B1173" s="28"/>
      <c r="C1173" s="56" t="n">
        <v>36312</v>
      </c>
      <c r="G1173" s="73" t="n">
        <f aca="false">STDEV(G1175:G1203)*$B$1</f>
        <v>0.288125591899171</v>
      </c>
      <c r="H1173" s="73" t="n">
        <f aca="false">STDEV(H1175:H1203)*$B$1</f>
        <v>0.271998278972872</v>
      </c>
      <c r="I1173" s="73"/>
      <c r="J1173" s="73" t="n">
        <f aca="false">IF(ISNUMBER(J1174),J1174,1.1)</f>
        <v>0.599336426555596</v>
      </c>
      <c r="K1173" s="75" t="n">
        <f aca="false">MAX(D1174:D1203)</f>
        <v>2.265</v>
      </c>
      <c r="L1173" s="75" t="n">
        <f aca="false">MAX(E1174:E1203)</f>
        <v>2.495</v>
      </c>
    </row>
    <row r="1174" customFormat="false" ht="12.75" hidden="false" customHeight="false" outlineLevel="0" collapsed="false">
      <c r="A1174" s="56" t="n">
        <f aca="false">C1173</f>
        <v>36312</v>
      </c>
      <c r="B1174" s="28"/>
      <c r="C1174" s="56"/>
      <c r="D1174" s="28" t="n">
        <f aca="false">VLOOKUP($A1174,cash,D$4,FALSE())</f>
        <v>2.18</v>
      </c>
      <c r="E1174" s="28" t="n">
        <f aca="false">VLOOKUP($A1174,cash,E$4,FALSE())</f>
        <v>2.255</v>
      </c>
      <c r="G1174" s="73"/>
      <c r="H1174" s="73"/>
      <c r="I1174" s="73"/>
      <c r="J1174" s="73" t="n">
        <f aca="false">CORREL(D1174:D1203,E1174:E1203)</f>
        <v>0.599336426555596</v>
      </c>
      <c r="K1174" s="75" t="n">
        <f aca="false">MIN(D1174:D1203)</f>
        <v>2.09</v>
      </c>
      <c r="L1174" s="75" t="n">
        <f aca="false">MIN(E1174:E1203)</f>
        <v>2.165</v>
      </c>
    </row>
    <row r="1175" customFormat="false" ht="12.75" hidden="false" customHeight="false" outlineLevel="0" collapsed="false">
      <c r="A1175" s="56" t="n">
        <f aca="false">A1174+1</f>
        <v>36313</v>
      </c>
      <c r="B1175" s="28"/>
      <c r="C1175" s="56"/>
      <c r="D1175" s="28" t="n">
        <f aca="false">VLOOKUP($A1175,cash,D$4,FALSE())</f>
        <v>2.195</v>
      </c>
      <c r="E1175" s="28" t="n">
        <f aca="false">VLOOKUP($A1175,cash,E$4,FALSE())</f>
        <v>2.245</v>
      </c>
      <c r="G1175" s="73" t="n">
        <f aca="false">LN(D1175/D1174)</f>
        <v>0.00685716972613682</v>
      </c>
      <c r="H1175" s="73" t="n">
        <f aca="false">LN(E1175/E1174)</f>
        <v>-0.00444445176042391</v>
      </c>
      <c r="I1175" s="73"/>
      <c r="J1175" s="73"/>
    </row>
    <row r="1176" customFormat="false" ht="12.75" hidden="false" customHeight="false" outlineLevel="0" collapsed="false">
      <c r="A1176" s="56" t="n">
        <f aca="false">A1175+1</f>
        <v>36314</v>
      </c>
      <c r="B1176" s="28"/>
      <c r="C1176" s="56"/>
      <c r="D1176" s="28" t="n">
        <f aca="false">VLOOKUP($A1176,cash,D$4,FALSE())</f>
        <v>2.205</v>
      </c>
      <c r="E1176" s="28" t="n">
        <f aca="false">VLOOKUP($A1176,cash,E$4,FALSE())</f>
        <v>2.245</v>
      </c>
      <c r="G1176" s="73" t="n">
        <f aca="false">LN(D1176/D1175)</f>
        <v>0.00454546237167464</v>
      </c>
      <c r="H1176" s="73" t="n">
        <f aca="false">LN(E1176/E1175)</f>
        <v>0</v>
      </c>
      <c r="I1176" s="73"/>
      <c r="J1176" s="73"/>
    </row>
    <row r="1177" customFormat="false" ht="12.75" hidden="false" customHeight="false" outlineLevel="0" collapsed="false">
      <c r="A1177" s="56" t="n">
        <f aca="false">A1176+1</f>
        <v>36315</v>
      </c>
      <c r="B1177" s="28"/>
      <c r="C1177" s="56"/>
      <c r="D1177" s="28" t="n">
        <f aca="false">VLOOKUP($A1177,cash,D$4,FALSE())</f>
        <v>2.09</v>
      </c>
      <c r="E1177" s="28" t="n">
        <f aca="false">VLOOKUP($A1177,cash,E$4,FALSE())</f>
        <v>2.165</v>
      </c>
      <c r="G1177" s="73" t="n">
        <f aca="false">LN(D1177/D1176)</f>
        <v>-0.0535634429220898</v>
      </c>
      <c r="H1177" s="73" t="n">
        <f aca="false">LN(E1177/E1176)</f>
        <v>-0.0362851597397645</v>
      </c>
      <c r="I1177" s="73"/>
      <c r="J1177" s="73"/>
    </row>
    <row r="1178" customFormat="false" ht="12.75" hidden="false" customHeight="false" outlineLevel="0" collapsed="false">
      <c r="A1178" s="56" t="n">
        <f aca="false">A1177+1</f>
        <v>36316</v>
      </c>
      <c r="B1178" s="28"/>
      <c r="C1178" s="56"/>
      <c r="D1178" s="28" t="n">
        <f aca="false">VLOOKUP($A1178,cash,D$4,FALSE())</f>
        <v>2.09</v>
      </c>
      <c r="E1178" s="28" t="n">
        <f aca="false">VLOOKUP($A1178,cash,E$4,FALSE())</f>
        <v>2.165</v>
      </c>
      <c r="G1178" s="73" t="n">
        <f aca="false">LN(D1178/D1177)</f>
        <v>0</v>
      </c>
      <c r="H1178" s="73" t="n">
        <f aca="false">LN(E1178/E1177)</f>
        <v>0</v>
      </c>
      <c r="I1178" s="73"/>
      <c r="J1178" s="73"/>
    </row>
    <row r="1179" customFormat="false" ht="12.75" hidden="false" customHeight="false" outlineLevel="0" collapsed="false">
      <c r="A1179" s="56" t="n">
        <f aca="false">A1178+1</f>
        <v>36317</v>
      </c>
      <c r="B1179" s="28"/>
      <c r="C1179" s="56"/>
      <c r="D1179" s="28" t="n">
        <f aca="false">VLOOKUP($A1179,cash,D$4,FALSE())</f>
        <v>2.09</v>
      </c>
      <c r="E1179" s="28" t="n">
        <f aca="false">VLOOKUP($A1179,cash,E$4,FALSE())</f>
        <v>2.165</v>
      </c>
      <c r="G1179" s="73" t="n">
        <f aca="false">LN(D1179/D1178)</f>
        <v>0</v>
      </c>
      <c r="H1179" s="73" t="n">
        <f aca="false">LN(E1179/E1178)</f>
        <v>0</v>
      </c>
      <c r="I1179" s="73"/>
      <c r="J1179" s="73"/>
    </row>
    <row r="1180" customFormat="false" ht="12.75" hidden="false" customHeight="false" outlineLevel="0" collapsed="false">
      <c r="A1180" s="56" t="n">
        <f aca="false">A1179+1</f>
        <v>36318</v>
      </c>
      <c r="B1180" s="28"/>
      <c r="C1180" s="56"/>
      <c r="D1180" s="28" t="n">
        <f aca="false">VLOOKUP($A1180,cash,D$4,FALSE())</f>
        <v>2.215</v>
      </c>
      <c r="E1180" s="28" t="n">
        <f aca="false">VLOOKUP($A1180,cash,E$4,FALSE())</f>
        <v>2.26</v>
      </c>
      <c r="G1180" s="73" t="n">
        <f aca="false">LN(D1180/D1179)</f>
        <v>0.0580883375203793</v>
      </c>
      <c r="H1180" s="73" t="n">
        <f aca="false">LN(E1180/E1179)</f>
        <v>0.0429444518297413</v>
      </c>
      <c r="I1180" s="73"/>
      <c r="J1180" s="73"/>
    </row>
    <row r="1181" customFormat="false" ht="12.75" hidden="false" customHeight="false" outlineLevel="0" collapsed="false">
      <c r="A1181" s="56" t="n">
        <f aca="false">A1180+1</f>
        <v>36319</v>
      </c>
      <c r="B1181" s="28"/>
      <c r="C1181" s="56"/>
      <c r="D1181" s="28" t="n">
        <f aca="false">VLOOKUP($A1181,cash,D$4,FALSE())</f>
        <v>2.2</v>
      </c>
      <c r="E1181" s="28" t="n">
        <f aca="false">VLOOKUP($A1181,cash,E$4,FALSE())</f>
        <v>2.27</v>
      </c>
      <c r="G1181" s="73" t="n">
        <f aca="false">LN(D1181/D1180)</f>
        <v>-0.00679504313282869</v>
      </c>
      <c r="H1181" s="73" t="n">
        <f aca="false">LN(E1181/E1180)</f>
        <v>0.00441501820911691</v>
      </c>
      <c r="I1181" s="73"/>
      <c r="J1181" s="73"/>
    </row>
    <row r="1182" customFormat="false" ht="12.75" hidden="false" customHeight="false" outlineLevel="0" collapsed="false">
      <c r="A1182" s="56" t="n">
        <f aca="false">A1181+1</f>
        <v>36320</v>
      </c>
      <c r="B1182" s="28"/>
      <c r="C1182" s="56"/>
      <c r="D1182" s="28" t="n">
        <f aca="false">VLOOKUP($A1182,cash,D$4,FALSE())</f>
        <v>2.195</v>
      </c>
      <c r="E1182" s="28" t="n">
        <f aca="false">VLOOKUP($A1182,cash,E$4,FALSE())</f>
        <v>2.295</v>
      </c>
      <c r="G1182" s="73" t="n">
        <f aca="false">LN(D1182/D1181)</f>
        <v>-0.00227531383713565</v>
      </c>
      <c r="H1182" s="73" t="n">
        <f aca="false">LN(E1182/E1181)</f>
        <v>0.0109530120191971</v>
      </c>
      <c r="I1182" s="73"/>
      <c r="J1182" s="73"/>
    </row>
    <row r="1183" customFormat="false" ht="12.75" hidden="false" customHeight="false" outlineLevel="0" collapsed="false">
      <c r="A1183" s="56" t="n">
        <f aca="false">A1182+1</f>
        <v>36321</v>
      </c>
      <c r="B1183" s="28"/>
      <c r="C1183" s="56"/>
      <c r="D1183" s="28" t="n">
        <f aca="false">VLOOKUP($A1183,cash,D$4,FALSE())</f>
        <v>2.2</v>
      </c>
      <c r="E1183" s="28" t="n">
        <f aca="false">VLOOKUP($A1183,cash,E$4,FALSE())</f>
        <v>2.31</v>
      </c>
      <c r="G1183" s="73" t="n">
        <f aca="false">LN(D1183/D1182)</f>
        <v>0.00227531383713561</v>
      </c>
      <c r="H1183" s="73" t="n">
        <f aca="false">LN(E1183/E1182)</f>
        <v>0.00651468102119367</v>
      </c>
      <c r="I1183" s="73"/>
      <c r="J1183" s="73"/>
    </row>
    <row r="1184" customFormat="false" ht="12.75" hidden="false" customHeight="false" outlineLevel="0" collapsed="false">
      <c r="A1184" s="56" t="n">
        <f aca="false">A1183+1</f>
        <v>36322</v>
      </c>
      <c r="B1184" s="28"/>
      <c r="C1184" s="56"/>
      <c r="D1184" s="28" t="n">
        <f aca="false">VLOOKUP($A1184,cash,D$4,FALSE())</f>
        <v>2.12</v>
      </c>
      <c r="E1184" s="28" t="n">
        <f aca="false">VLOOKUP($A1184,cash,E$4,FALSE())</f>
        <v>2.235</v>
      </c>
      <c r="G1184" s="73" t="n">
        <f aca="false">LN(D1184/D1183)</f>
        <v>-0.0370412716803491</v>
      </c>
      <c r="H1184" s="73" t="n">
        <f aca="false">LN(E1184/E1183)</f>
        <v>-0.0330062964681701</v>
      </c>
      <c r="I1184" s="73"/>
      <c r="J1184" s="73"/>
    </row>
    <row r="1185" customFormat="false" ht="12.75" hidden="false" customHeight="false" outlineLevel="0" collapsed="false">
      <c r="A1185" s="56" t="n">
        <f aca="false">A1184+1</f>
        <v>36323</v>
      </c>
      <c r="B1185" s="28"/>
      <c r="C1185" s="56"/>
      <c r="D1185" s="28" t="n">
        <f aca="false">VLOOKUP($A1185,cash,D$4,FALSE())</f>
        <v>2.12</v>
      </c>
      <c r="E1185" s="28" t="n">
        <f aca="false">VLOOKUP($A1185,cash,E$4,FALSE())</f>
        <v>2.235</v>
      </c>
      <c r="G1185" s="73" t="n">
        <f aca="false">LN(D1185/D1184)</f>
        <v>0</v>
      </c>
      <c r="H1185" s="73" t="n">
        <f aca="false">LN(E1185/E1184)</f>
        <v>0</v>
      </c>
      <c r="I1185" s="73"/>
      <c r="J1185" s="73"/>
    </row>
    <row r="1186" customFormat="false" ht="12.75" hidden="false" customHeight="false" outlineLevel="0" collapsed="false">
      <c r="A1186" s="56" t="n">
        <f aca="false">A1185+1</f>
        <v>36324</v>
      </c>
      <c r="B1186" s="28"/>
      <c r="C1186" s="56"/>
      <c r="D1186" s="28" t="n">
        <f aca="false">VLOOKUP($A1186,cash,D$4,FALSE())</f>
        <v>2.12</v>
      </c>
      <c r="E1186" s="28" t="n">
        <f aca="false">VLOOKUP($A1186,cash,E$4,FALSE())</f>
        <v>2.235</v>
      </c>
      <c r="G1186" s="73" t="n">
        <f aca="false">LN(D1186/D1185)</f>
        <v>0</v>
      </c>
      <c r="H1186" s="73" t="n">
        <f aca="false">LN(E1186/E1185)</f>
        <v>0</v>
      </c>
      <c r="I1186" s="73"/>
      <c r="J1186" s="73"/>
    </row>
    <row r="1187" customFormat="false" ht="12.75" hidden="false" customHeight="false" outlineLevel="0" collapsed="false">
      <c r="A1187" s="56" t="n">
        <f aca="false">A1186+1</f>
        <v>36325</v>
      </c>
      <c r="B1187" s="28"/>
      <c r="C1187" s="56"/>
      <c r="D1187" s="28" t="n">
        <f aca="false">VLOOKUP($A1187,cash,D$4,FALSE())</f>
        <v>2.125</v>
      </c>
      <c r="E1187" s="28" t="n">
        <f aca="false">VLOOKUP($A1187,cash,E$4,FALSE())</f>
        <v>2.29</v>
      </c>
      <c r="G1187" s="73" t="n">
        <f aca="false">LN(D1187/D1186)</f>
        <v>0.00235571369245898</v>
      </c>
      <c r="H1187" s="73" t="n">
        <f aca="false">LN(E1187/E1186)</f>
        <v>0.0243105895006163</v>
      </c>
      <c r="I1187" s="73"/>
      <c r="J1187" s="73"/>
    </row>
    <row r="1188" customFormat="false" ht="12.75" hidden="false" customHeight="false" outlineLevel="0" collapsed="false">
      <c r="A1188" s="56" t="n">
        <f aca="false">A1187+1</f>
        <v>36326</v>
      </c>
      <c r="B1188" s="28"/>
      <c r="C1188" s="56"/>
      <c r="D1188" s="28" t="n">
        <f aca="false">VLOOKUP($A1188,cash,D$4,FALSE())</f>
        <v>2.13</v>
      </c>
      <c r="E1188" s="28" t="n">
        <f aca="false">VLOOKUP($A1188,cash,E$4,FALSE())</f>
        <v>2.315</v>
      </c>
      <c r="G1188" s="73" t="n">
        <f aca="false">LN(D1188/D1187)</f>
        <v>0.00235017734495345</v>
      </c>
      <c r="H1188" s="73" t="n">
        <f aca="false">LN(E1188/E1187)</f>
        <v>0.0108578699720491</v>
      </c>
      <c r="I1188" s="73"/>
      <c r="J1188" s="73"/>
    </row>
    <row r="1189" customFormat="false" ht="12.75" hidden="false" customHeight="false" outlineLevel="0" collapsed="false">
      <c r="A1189" s="56" t="n">
        <f aca="false">A1188+1</f>
        <v>36327</v>
      </c>
      <c r="B1189" s="28"/>
      <c r="C1189" s="56"/>
      <c r="D1189" s="28" t="n">
        <f aca="false">VLOOKUP($A1189,cash,D$4,FALSE())</f>
        <v>2.165</v>
      </c>
      <c r="E1189" s="28" t="n">
        <f aca="false">VLOOKUP($A1189,cash,E$4,FALSE())</f>
        <v>2.34</v>
      </c>
      <c r="G1189" s="73" t="n">
        <f aca="false">LN(D1189/D1188)</f>
        <v>0.0162983817331196</v>
      </c>
      <c r="H1189" s="73" t="n">
        <f aca="false">LN(E1189/E1188)</f>
        <v>0.0107412418314126</v>
      </c>
      <c r="I1189" s="73"/>
      <c r="J1189" s="73"/>
    </row>
    <row r="1190" customFormat="false" ht="12.75" hidden="false" customHeight="false" outlineLevel="0" collapsed="false">
      <c r="A1190" s="56" t="n">
        <f aca="false">A1189+1</f>
        <v>36328</v>
      </c>
      <c r="B1190" s="28"/>
      <c r="C1190" s="56"/>
      <c r="D1190" s="28" t="n">
        <f aca="false">VLOOKUP($A1190,cash,D$4,FALSE())</f>
        <v>2.165</v>
      </c>
      <c r="E1190" s="28" t="n">
        <f aca="false">VLOOKUP($A1190,cash,E$4,FALSE())</f>
        <v>2.35</v>
      </c>
      <c r="G1190" s="73" t="n">
        <f aca="false">LN(D1190/D1189)</f>
        <v>0</v>
      </c>
      <c r="H1190" s="73" t="n">
        <f aca="false">LN(E1190/E1189)</f>
        <v>0.00426439878645774</v>
      </c>
      <c r="I1190" s="73"/>
      <c r="J1190" s="73"/>
    </row>
    <row r="1191" customFormat="false" ht="12.75" hidden="false" customHeight="false" outlineLevel="0" collapsed="false">
      <c r="A1191" s="56" t="n">
        <f aca="false">A1190+1</f>
        <v>36329</v>
      </c>
      <c r="B1191" s="28"/>
      <c r="C1191" s="56"/>
      <c r="D1191" s="28" t="n">
        <f aca="false">VLOOKUP($A1191,cash,D$4,FALSE())</f>
        <v>2.135</v>
      </c>
      <c r="E1191" s="28" t="n">
        <f aca="false">VLOOKUP($A1191,cash,E$4,FALSE())</f>
        <v>2.335</v>
      </c>
      <c r="G1191" s="73" t="n">
        <f aca="false">LN(D1191/D1190)</f>
        <v>-0.0139537147738654</v>
      </c>
      <c r="H1191" s="73" t="n">
        <f aca="false">LN(E1191/E1190)</f>
        <v>-0.00640343703520702</v>
      </c>
      <c r="I1191" s="73"/>
      <c r="J1191" s="73"/>
    </row>
    <row r="1192" customFormat="false" ht="12.75" hidden="false" customHeight="false" outlineLevel="0" collapsed="false">
      <c r="A1192" s="56" t="n">
        <f aca="false">A1191+1</f>
        <v>36330</v>
      </c>
      <c r="B1192" s="28"/>
      <c r="C1192" s="56"/>
      <c r="D1192" s="28" t="n">
        <f aca="false">VLOOKUP($A1192,cash,D$4,FALSE())</f>
        <v>2.135</v>
      </c>
      <c r="E1192" s="28" t="n">
        <f aca="false">VLOOKUP($A1192,cash,E$4,FALSE())</f>
        <v>2.335</v>
      </c>
      <c r="G1192" s="73" t="n">
        <f aca="false">LN(D1192/D1191)</f>
        <v>0</v>
      </c>
      <c r="H1192" s="73" t="n">
        <f aca="false">LN(E1192/E1191)</f>
        <v>0</v>
      </c>
      <c r="I1192" s="73"/>
      <c r="J1192" s="73"/>
    </row>
    <row r="1193" customFormat="false" ht="12.75" hidden="false" customHeight="false" outlineLevel="0" collapsed="false">
      <c r="A1193" s="56" t="n">
        <f aca="false">A1192+1</f>
        <v>36331</v>
      </c>
      <c r="B1193" s="28"/>
      <c r="C1193" s="56"/>
      <c r="D1193" s="28" t="n">
        <f aca="false">VLOOKUP($A1193,cash,D$4,FALSE())</f>
        <v>2.135</v>
      </c>
      <c r="E1193" s="28" t="n">
        <f aca="false">VLOOKUP($A1193,cash,E$4,FALSE())</f>
        <v>2.335</v>
      </c>
      <c r="G1193" s="73" t="n">
        <f aca="false">LN(D1193/D1192)</f>
        <v>0</v>
      </c>
      <c r="H1193" s="73" t="n">
        <f aca="false">LN(E1193/E1192)</f>
        <v>0</v>
      </c>
      <c r="I1193" s="73"/>
      <c r="J1193" s="73"/>
    </row>
    <row r="1194" customFormat="false" ht="12.75" hidden="false" customHeight="false" outlineLevel="0" collapsed="false">
      <c r="A1194" s="56" t="n">
        <f aca="false">A1193+1</f>
        <v>36332</v>
      </c>
      <c r="B1194" s="28"/>
      <c r="C1194" s="56"/>
      <c r="D1194" s="28" t="n">
        <f aca="false">VLOOKUP($A1194,cash,D$4,FALSE())</f>
        <v>2.12</v>
      </c>
      <c r="E1194" s="28" t="n">
        <f aca="false">VLOOKUP($A1194,cash,E$4,FALSE())</f>
        <v>2.305</v>
      </c>
      <c r="G1194" s="73" t="n">
        <f aca="false">LN(D1194/D1193)</f>
        <v>-0.00705055799666669</v>
      </c>
      <c r="H1194" s="73" t="n">
        <f aca="false">LN(E1194/E1193)</f>
        <v>-0.0129312146722487</v>
      </c>
      <c r="I1194" s="73"/>
      <c r="J1194" s="73"/>
    </row>
    <row r="1195" customFormat="false" ht="12.75" hidden="false" customHeight="false" outlineLevel="0" collapsed="false">
      <c r="A1195" s="56" t="n">
        <f aca="false">A1194+1</f>
        <v>36333</v>
      </c>
      <c r="B1195" s="28"/>
      <c r="C1195" s="56"/>
      <c r="D1195" s="28" t="n">
        <f aca="false">VLOOKUP($A1195,cash,D$4,FALSE())</f>
        <v>2.125</v>
      </c>
      <c r="E1195" s="28" t="n">
        <f aca="false">VLOOKUP($A1195,cash,E$4,FALSE())</f>
        <v>2.33</v>
      </c>
      <c r="G1195" s="73" t="n">
        <f aca="false">LN(D1195/D1194)</f>
        <v>0.00235571369245898</v>
      </c>
      <c r="H1195" s="73" t="n">
        <f aca="false">LN(E1195/E1194)</f>
        <v>0.0107875911289974</v>
      </c>
      <c r="I1195" s="73"/>
      <c r="J1195" s="73"/>
    </row>
    <row r="1196" customFormat="false" ht="12.75" hidden="false" customHeight="false" outlineLevel="0" collapsed="false">
      <c r="A1196" s="56" t="n">
        <f aca="false">A1195+1</f>
        <v>36334</v>
      </c>
      <c r="B1196" s="28"/>
      <c r="C1196" s="56"/>
      <c r="D1196" s="28" t="n">
        <f aca="false">VLOOKUP($A1196,cash,D$4,FALSE())</f>
        <v>2.14</v>
      </c>
      <c r="E1196" s="28" t="n">
        <f aca="false">VLOOKUP($A1196,cash,E$4,FALSE())</f>
        <v>2.335</v>
      </c>
      <c r="G1196" s="73" t="n">
        <f aca="false">LN(D1196/D1195)</f>
        <v>0.00703402665737998</v>
      </c>
      <c r="H1196" s="73" t="n">
        <f aca="false">LN(E1196/E1195)</f>
        <v>0.00214362354325137</v>
      </c>
      <c r="I1196" s="73"/>
      <c r="J1196" s="73"/>
    </row>
    <row r="1197" customFormat="false" ht="12.75" hidden="false" customHeight="false" outlineLevel="0" collapsed="false">
      <c r="A1197" s="56" t="n">
        <f aca="false">A1196+1</f>
        <v>36335</v>
      </c>
      <c r="B1197" s="28"/>
      <c r="C1197" s="56"/>
      <c r="D1197" s="28" t="n">
        <f aca="false">VLOOKUP($A1197,cash,D$4,FALSE())</f>
        <v>2.15</v>
      </c>
      <c r="E1197" s="28" t="n">
        <f aca="false">VLOOKUP($A1197,cash,E$4,FALSE())</f>
        <v>2.34</v>
      </c>
      <c r="G1197" s="73" t="n">
        <f aca="false">LN(D1197/D1196)</f>
        <v>0.00466201310581115</v>
      </c>
      <c r="H1197" s="73" t="n">
        <f aca="false">LN(E1197/E1196)</f>
        <v>0.00213903824874944</v>
      </c>
      <c r="I1197" s="73"/>
      <c r="J1197" s="73"/>
    </row>
    <row r="1198" customFormat="false" ht="12.75" hidden="false" customHeight="false" outlineLevel="0" collapsed="false">
      <c r="A1198" s="56" t="n">
        <f aca="false">A1197+1</f>
        <v>36336</v>
      </c>
      <c r="B1198" s="28"/>
      <c r="C1198" s="56"/>
      <c r="D1198" s="28" t="n">
        <f aca="false">VLOOKUP($A1198,cash,D$4,FALSE())</f>
        <v>2.155</v>
      </c>
      <c r="E1198" s="28" t="n">
        <f aca="false">VLOOKUP($A1198,cash,E$4,FALSE())</f>
        <v>2.335</v>
      </c>
      <c r="G1198" s="73" t="n">
        <f aca="false">LN(D1198/D1197)</f>
        <v>0.00232288141613973</v>
      </c>
      <c r="H1198" s="73" t="n">
        <f aca="false">LN(E1198/E1197)</f>
        <v>-0.00213903824874942</v>
      </c>
      <c r="I1198" s="73"/>
      <c r="J1198" s="73"/>
    </row>
    <row r="1199" customFormat="false" ht="12.75" hidden="false" customHeight="false" outlineLevel="0" collapsed="false">
      <c r="A1199" s="56" t="n">
        <f aca="false">A1198+1</f>
        <v>36337</v>
      </c>
      <c r="B1199" s="28"/>
      <c r="C1199" s="56"/>
      <c r="D1199" s="28" t="n">
        <f aca="false">VLOOKUP($A1199,cash,D$4,FALSE())</f>
        <v>2.155</v>
      </c>
      <c r="E1199" s="28" t="n">
        <f aca="false">VLOOKUP($A1199,cash,E$4,FALSE())</f>
        <v>2.335</v>
      </c>
      <c r="G1199" s="73" t="n">
        <f aca="false">LN(D1199/D1198)</f>
        <v>0</v>
      </c>
      <c r="H1199" s="73" t="n">
        <f aca="false">LN(E1199/E1198)</f>
        <v>0</v>
      </c>
      <c r="I1199" s="73"/>
      <c r="J1199" s="73"/>
    </row>
    <row r="1200" customFormat="false" ht="12.75" hidden="false" customHeight="false" outlineLevel="0" collapsed="false">
      <c r="A1200" s="56" t="n">
        <f aca="false">A1199+1</f>
        <v>36338</v>
      </c>
      <c r="B1200" s="28"/>
      <c r="C1200" s="56"/>
      <c r="D1200" s="28" t="n">
        <f aca="false">VLOOKUP($A1200,cash,D$4,FALSE())</f>
        <v>2.155</v>
      </c>
      <c r="E1200" s="28" t="n">
        <f aca="false">VLOOKUP($A1200,cash,E$4,FALSE())</f>
        <v>2.335</v>
      </c>
      <c r="G1200" s="73" t="n">
        <f aca="false">LN(D1200/D1199)</f>
        <v>0</v>
      </c>
      <c r="H1200" s="73" t="n">
        <f aca="false">LN(E1200/E1199)</f>
        <v>0</v>
      </c>
      <c r="I1200" s="73"/>
      <c r="J1200" s="73"/>
    </row>
    <row r="1201" customFormat="false" ht="12.75" hidden="false" customHeight="false" outlineLevel="0" collapsed="false">
      <c r="A1201" s="56" t="n">
        <f aca="false">A1200+1</f>
        <v>36339</v>
      </c>
      <c r="B1201" s="28"/>
      <c r="C1201" s="56"/>
      <c r="D1201" s="28" t="n">
        <f aca="false">VLOOKUP($A1201,cash,D$4,FALSE())</f>
        <v>2.18</v>
      </c>
      <c r="E1201" s="28" t="n">
        <f aca="false">VLOOKUP($A1201,cash,E$4,FALSE())</f>
        <v>2.37</v>
      </c>
      <c r="G1201" s="73" t="n">
        <f aca="false">LN(D1201/D1200)</f>
        <v>0.0115341532452868</v>
      </c>
      <c r="H1201" s="73" t="n">
        <f aca="false">LN(E1201/E1200)</f>
        <v>0.0148780640261793</v>
      </c>
      <c r="I1201" s="73"/>
      <c r="J1201" s="73"/>
    </row>
    <row r="1202" customFormat="false" ht="12.75" hidden="false" customHeight="false" outlineLevel="0" collapsed="false">
      <c r="A1202" s="56" t="n">
        <f aca="false">A1201+1</f>
        <v>36340</v>
      </c>
      <c r="B1202" s="28"/>
      <c r="C1202" s="56"/>
      <c r="D1202" s="28" t="n">
        <f aca="false">VLOOKUP($A1202,cash,D$4,FALSE())</f>
        <v>2.235</v>
      </c>
      <c r="E1202" s="28" t="n">
        <f aca="false">VLOOKUP($A1202,cash,E$4,FALSE())</f>
        <v>2.495</v>
      </c>
      <c r="G1202" s="73" t="n">
        <f aca="false">LN(D1202/D1201)</f>
        <v>0.0249163512645344</v>
      </c>
      <c r="H1202" s="73" t="n">
        <f aca="false">LN(E1202/E1201)</f>
        <v>0.0513987740564421</v>
      </c>
      <c r="I1202" s="73"/>
      <c r="J1202" s="73"/>
    </row>
    <row r="1203" customFormat="false" ht="12.75" hidden="false" customHeight="false" outlineLevel="0" collapsed="false">
      <c r="A1203" s="56" t="n">
        <f aca="false">A1202+1</f>
        <v>36341</v>
      </c>
      <c r="B1203" s="28"/>
      <c r="C1203" s="56"/>
      <c r="D1203" s="28" t="n">
        <f aca="false">VLOOKUP($A1203,cash,D$4,FALSE())</f>
        <v>2.265</v>
      </c>
      <c r="E1203" s="28" t="n">
        <f aca="false">VLOOKUP($A1203,cash,E$4,FALSE())</f>
        <v>2.48</v>
      </c>
      <c r="G1203" s="73" t="n">
        <f aca="false">LN(D1203/D1202)</f>
        <v>0.0133335308694654</v>
      </c>
      <c r="H1203" s="73" t="n">
        <f aca="false">LN(E1203/E1202)</f>
        <v>-0.00603016902659119</v>
      </c>
      <c r="I1203" s="73"/>
      <c r="J1203" s="73"/>
    </row>
    <row r="1204" customFormat="false" ht="12.75" hidden="false" customHeight="false" outlineLevel="0" collapsed="false">
      <c r="A1204" s="56"/>
      <c r="B1204" s="28"/>
      <c r="C1204" s="56"/>
      <c r="D1204" s="28"/>
      <c r="E1204" s="28"/>
      <c r="G1204" s="73"/>
      <c r="H1204" s="73"/>
    </row>
    <row r="1205" customFormat="false" ht="12.75" hidden="false" customHeight="false" outlineLevel="0" collapsed="false">
      <c r="A1205" s="56"/>
      <c r="B1205" s="28"/>
      <c r="C1205" s="56"/>
      <c r="D1205" s="28"/>
      <c r="E1205" s="28"/>
    </row>
    <row r="1206" customFormat="false" ht="12.75" hidden="false" customHeight="false" outlineLevel="0" collapsed="false">
      <c r="A1206" s="56"/>
      <c r="B1206" s="28"/>
      <c r="C1206" s="56"/>
      <c r="D1206" s="28"/>
      <c r="E1206" s="28"/>
    </row>
    <row r="1207" customFormat="false" ht="12.75" hidden="false" customHeight="false" outlineLevel="0" collapsed="false">
      <c r="A1207" s="56"/>
      <c r="B1207" s="28"/>
      <c r="C1207" s="56" t="n">
        <v>36342</v>
      </c>
      <c r="G1207" s="73" t="n">
        <f aca="false">STDEV(G1209:G1238)*$B$1</f>
        <v>0.382802944687865</v>
      </c>
      <c r="H1207" s="73" t="n">
        <f aca="false">STDEV(H1209:H1238)*$B$1</f>
        <v>0.759563988519605</v>
      </c>
      <c r="I1207" s="73"/>
      <c r="J1207" s="73" t="n">
        <f aca="false">IF(ISNUMBER(J1208),J1208,1.1)</f>
        <v>0.708739243843932</v>
      </c>
      <c r="K1207" s="75" t="n">
        <f aca="false">MAX(D1208:D1239)</f>
        <v>2.53</v>
      </c>
      <c r="L1207" s="75" t="n">
        <f aca="false">MAX(E1208:E1239)</f>
        <v>2.605</v>
      </c>
    </row>
    <row r="1208" customFormat="false" ht="12.75" hidden="false" customHeight="false" outlineLevel="0" collapsed="false">
      <c r="A1208" s="56" t="n">
        <f aca="false">C1207</f>
        <v>36342</v>
      </c>
      <c r="B1208" s="28"/>
      <c r="C1208" s="56"/>
      <c r="D1208" s="28" t="n">
        <f aca="false">VLOOKUP($A1208,cash,D$4,FALSE())</f>
        <v>2.23</v>
      </c>
      <c r="E1208" s="28" t="n">
        <f aca="false">VLOOKUP($A1208,cash,E$4,FALSE())</f>
        <v>2.435</v>
      </c>
      <c r="G1208" s="73"/>
      <c r="H1208" s="73"/>
      <c r="I1208" s="73"/>
      <c r="J1208" s="73" t="n">
        <f aca="false">CORREL(D1208:D1238,E1208:E1238)</f>
        <v>0.708739243843932</v>
      </c>
      <c r="K1208" s="75" t="n">
        <f aca="false">MIN(D1208:D1239)</f>
        <v>2.06</v>
      </c>
      <c r="L1208" s="75" t="n">
        <f aca="false">MIN(E1208:E1239)</f>
        <v>2.16</v>
      </c>
    </row>
    <row r="1209" customFormat="false" ht="12.75" hidden="false" customHeight="false" outlineLevel="0" collapsed="false">
      <c r="A1209" s="56" t="n">
        <f aca="false">A1208+1</f>
        <v>36343</v>
      </c>
      <c r="B1209" s="28"/>
      <c r="C1209" s="56"/>
      <c r="D1209" s="28" t="n">
        <f aca="false">VLOOKUP($A1209,cash,D$4,FALSE())</f>
        <v>2.14</v>
      </c>
      <c r="E1209" s="28" t="n">
        <f aca="false">VLOOKUP($A1209,cash,E$4,FALSE())</f>
        <v>2.245</v>
      </c>
      <c r="G1209" s="73" t="n">
        <f aca="false">LN(D1209/D1208)</f>
        <v>-0.0411957564382672</v>
      </c>
      <c r="H1209" s="73" t="n">
        <f aca="false">LN(E1209/E1208)</f>
        <v>-0.0812412353403354</v>
      </c>
      <c r="I1209" s="73"/>
      <c r="J1209" s="73"/>
      <c r="K1209" s="75"/>
      <c r="L1209" s="75"/>
    </row>
    <row r="1210" customFormat="false" ht="12.75" hidden="false" customHeight="false" outlineLevel="0" collapsed="false">
      <c r="A1210" s="56" t="n">
        <f aca="false">A1209+1</f>
        <v>36344</v>
      </c>
      <c r="B1210" s="28"/>
      <c r="C1210" s="56"/>
      <c r="D1210" s="28" t="n">
        <f aca="false">VLOOKUP($A1210,cash,D$4,FALSE())</f>
        <v>2.14</v>
      </c>
      <c r="E1210" s="28" t="n">
        <f aca="false">VLOOKUP($A1210,cash,E$4,FALSE())</f>
        <v>2.245</v>
      </c>
      <c r="G1210" s="73" t="n">
        <f aca="false">LN(D1210/D1209)</f>
        <v>0</v>
      </c>
      <c r="H1210" s="73" t="n">
        <f aca="false">LN(E1210/E1209)</f>
        <v>0</v>
      </c>
      <c r="I1210" s="73"/>
      <c r="J1210" s="73"/>
      <c r="K1210" s="75"/>
      <c r="L1210" s="75"/>
    </row>
    <row r="1211" customFormat="false" ht="12.75" hidden="false" customHeight="false" outlineLevel="0" collapsed="false">
      <c r="A1211" s="56" t="n">
        <f aca="false">A1210+1</f>
        <v>36345</v>
      </c>
      <c r="B1211" s="28"/>
      <c r="C1211" s="56"/>
      <c r="D1211" s="28" t="n">
        <f aca="false">VLOOKUP($A1211,cash,D$4,FALSE())</f>
        <v>2.14</v>
      </c>
      <c r="E1211" s="28" t="n">
        <f aca="false">VLOOKUP($A1211,cash,E$4,FALSE())</f>
        <v>2.245</v>
      </c>
      <c r="G1211" s="73" t="n">
        <f aca="false">LN(D1211/D1210)</f>
        <v>0</v>
      </c>
      <c r="H1211" s="73" t="n">
        <f aca="false">LN(E1211/E1210)</f>
        <v>0</v>
      </c>
      <c r="I1211" s="73"/>
      <c r="J1211" s="73"/>
      <c r="K1211" s="75"/>
      <c r="L1211" s="75"/>
    </row>
    <row r="1212" customFormat="false" ht="12.75" hidden="false" customHeight="false" outlineLevel="0" collapsed="false">
      <c r="A1212" s="56" t="n">
        <f aca="false">A1211+1</f>
        <v>36346</v>
      </c>
      <c r="B1212" s="28"/>
      <c r="C1212" s="56"/>
      <c r="D1212" s="28" t="n">
        <f aca="false">VLOOKUP($A1212,cash,D$4,FALSE())</f>
        <v>2.14</v>
      </c>
      <c r="E1212" s="28" t="n">
        <f aca="false">VLOOKUP($A1212,cash,E$4,FALSE())</f>
        <v>2.245</v>
      </c>
      <c r="G1212" s="73" t="n">
        <f aca="false">LN(D1212/D1211)</f>
        <v>0</v>
      </c>
      <c r="H1212" s="73" t="n">
        <f aca="false">LN(E1212/E1211)</f>
        <v>0</v>
      </c>
      <c r="I1212" s="73"/>
      <c r="J1212" s="73"/>
      <c r="K1212" s="75"/>
      <c r="L1212" s="75"/>
    </row>
    <row r="1213" customFormat="false" ht="12.75" hidden="false" customHeight="false" outlineLevel="0" collapsed="false">
      <c r="A1213" s="56" t="n">
        <f aca="false">A1212+1</f>
        <v>36347</v>
      </c>
      <c r="B1213" s="28"/>
      <c r="C1213" s="56"/>
      <c r="D1213" s="28" t="n">
        <f aca="false">VLOOKUP($A1213,cash,D$4,FALSE())</f>
        <v>2.205</v>
      </c>
      <c r="E1213" s="28" t="n">
        <f aca="false">VLOOKUP($A1213,cash,E$4,FALSE())</f>
        <v>2.43</v>
      </c>
      <c r="G1213" s="73" t="n">
        <f aca="false">LN(D1213/D1212)</f>
        <v>0.0299216798650492</v>
      </c>
      <c r="H1213" s="73" t="n">
        <f aca="false">LN(E1213/E1212)</f>
        <v>0.0791857361582396</v>
      </c>
      <c r="I1213" s="73"/>
      <c r="J1213" s="73"/>
      <c r="K1213" s="75"/>
      <c r="L1213" s="75"/>
    </row>
    <row r="1214" customFormat="false" ht="12.75" hidden="false" customHeight="false" outlineLevel="0" collapsed="false">
      <c r="A1214" s="56" t="n">
        <f aca="false">A1213+1</f>
        <v>36348</v>
      </c>
      <c r="B1214" s="28"/>
      <c r="C1214" s="56"/>
      <c r="D1214" s="28" t="n">
        <f aca="false">VLOOKUP($A1214,cash,D$4,FALSE())</f>
        <v>2.115</v>
      </c>
      <c r="E1214" s="28" t="n">
        <f aca="false">VLOOKUP($A1214,cash,E$4,FALSE())</f>
        <v>2.395</v>
      </c>
      <c r="G1214" s="73" t="n">
        <f aca="false">LN(D1214/D1213)</f>
        <v>-0.041672696400568</v>
      </c>
      <c r="H1214" s="73" t="n">
        <f aca="false">LN(E1214/E1213)</f>
        <v>-0.0145080264895786</v>
      </c>
      <c r="I1214" s="73"/>
      <c r="J1214" s="73"/>
      <c r="K1214" s="75"/>
      <c r="L1214" s="75"/>
    </row>
    <row r="1215" customFormat="false" ht="12.75" hidden="false" customHeight="false" outlineLevel="0" collapsed="false">
      <c r="A1215" s="56" t="n">
        <f aca="false">A1214+1</f>
        <v>36349</v>
      </c>
      <c r="B1215" s="28"/>
      <c r="C1215" s="56"/>
      <c r="D1215" s="28" t="n">
        <f aca="false">VLOOKUP($A1215,cash,D$4,FALSE())</f>
        <v>2.125</v>
      </c>
      <c r="E1215" s="28" t="n">
        <f aca="false">VLOOKUP($A1215,cash,E$4,FALSE())</f>
        <v>2.385</v>
      </c>
      <c r="G1215" s="73" t="n">
        <f aca="false">LN(D1215/D1214)</f>
        <v>0.00471698987813887</v>
      </c>
      <c r="H1215" s="73" t="n">
        <f aca="false">LN(E1215/E1214)</f>
        <v>-0.0041841065225741</v>
      </c>
      <c r="I1215" s="73"/>
      <c r="J1215" s="73"/>
      <c r="K1215" s="75"/>
      <c r="L1215" s="75"/>
    </row>
    <row r="1216" customFormat="false" ht="12.75" hidden="false" customHeight="false" outlineLevel="0" collapsed="false">
      <c r="A1216" s="56" t="n">
        <f aca="false">A1215+1</f>
        <v>36350</v>
      </c>
      <c r="B1216" s="28"/>
      <c r="C1216" s="56"/>
      <c r="D1216" s="28" t="n">
        <f aca="false">VLOOKUP($A1216,cash,D$4,FALSE())</f>
        <v>2.06</v>
      </c>
      <c r="E1216" s="28" t="n">
        <f aca="false">VLOOKUP($A1216,cash,E$4,FALSE())</f>
        <v>2.215</v>
      </c>
      <c r="G1216" s="73" t="n">
        <f aca="false">LN(D1216/D1215)</f>
        <v>-0.0310658195748904</v>
      </c>
      <c r="H1216" s="73" t="n">
        <f aca="false">LN(E1216/E1215)</f>
        <v>-0.0739467208432056</v>
      </c>
      <c r="I1216" s="73"/>
      <c r="J1216" s="73"/>
      <c r="K1216" s="75"/>
      <c r="L1216" s="75"/>
    </row>
    <row r="1217" customFormat="false" ht="12.75" hidden="false" customHeight="false" outlineLevel="0" collapsed="false">
      <c r="A1217" s="56" t="n">
        <f aca="false">A1216+1</f>
        <v>36351</v>
      </c>
      <c r="B1217" s="28"/>
      <c r="C1217" s="56"/>
      <c r="D1217" s="28" t="n">
        <f aca="false">VLOOKUP($A1217,cash,D$4,FALSE())</f>
        <v>2.06</v>
      </c>
      <c r="E1217" s="28" t="n">
        <f aca="false">VLOOKUP($A1217,cash,E$4,FALSE())</f>
        <v>2.215</v>
      </c>
      <c r="G1217" s="73" t="n">
        <f aca="false">LN(D1217/D1216)</f>
        <v>0</v>
      </c>
      <c r="H1217" s="73" t="n">
        <f aca="false">LN(E1217/E1216)</f>
        <v>0</v>
      </c>
      <c r="I1217" s="73"/>
      <c r="J1217" s="73"/>
      <c r="K1217" s="75"/>
      <c r="L1217" s="75"/>
    </row>
    <row r="1218" customFormat="false" ht="12.75" hidden="false" customHeight="false" outlineLevel="0" collapsed="false">
      <c r="A1218" s="56" t="n">
        <f aca="false">A1217+1</f>
        <v>36352</v>
      </c>
      <c r="B1218" s="28"/>
      <c r="C1218" s="56"/>
      <c r="D1218" s="28" t="n">
        <f aca="false">VLOOKUP($A1218,cash,D$4,FALSE())</f>
        <v>2.06</v>
      </c>
      <c r="E1218" s="28" t="n">
        <f aca="false">VLOOKUP($A1218,cash,E$4,FALSE())</f>
        <v>2.215</v>
      </c>
      <c r="G1218" s="73" t="n">
        <f aca="false">LN(D1218/D1217)</f>
        <v>0</v>
      </c>
      <c r="H1218" s="73" t="n">
        <f aca="false">LN(E1218/E1217)</f>
        <v>0</v>
      </c>
      <c r="I1218" s="73"/>
      <c r="J1218" s="73"/>
      <c r="K1218" s="75"/>
      <c r="L1218" s="75"/>
    </row>
    <row r="1219" customFormat="false" ht="12.75" hidden="false" customHeight="false" outlineLevel="0" collapsed="false">
      <c r="A1219" s="56" t="n">
        <f aca="false">A1218+1</f>
        <v>36353</v>
      </c>
      <c r="B1219" s="28"/>
      <c r="C1219" s="56"/>
      <c r="D1219" s="28" t="n">
        <f aca="false">VLOOKUP($A1219,cash,D$4,FALSE())</f>
        <v>2.07</v>
      </c>
      <c r="E1219" s="28" t="n">
        <f aca="false">VLOOKUP($A1219,cash,E$4,FALSE())</f>
        <v>2.36</v>
      </c>
      <c r="G1219" s="73" t="n">
        <f aca="false">LN(D1219/D1218)</f>
        <v>0.00484262447578799</v>
      </c>
      <c r="H1219" s="73" t="n">
        <f aca="false">LN(E1219/E1218)</f>
        <v>0.0634092155404197</v>
      </c>
      <c r="I1219" s="73"/>
      <c r="J1219" s="73"/>
      <c r="K1219" s="75"/>
      <c r="L1219" s="75"/>
    </row>
    <row r="1220" customFormat="false" ht="12.75" hidden="false" customHeight="false" outlineLevel="0" collapsed="false">
      <c r="A1220" s="56" t="n">
        <f aca="false">A1219+1</f>
        <v>36354</v>
      </c>
      <c r="B1220" s="28"/>
      <c r="C1220" s="56"/>
      <c r="D1220" s="28" t="n">
        <f aca="false">VLOOKUP($A1220,cash,D$4,FALSE())</f>
        <v>2.11</v>
      </c>
      <c r="E1220" s="28" t="n">
        <f aca="false">VLOOKUP($A1220,cash,E$4,FALSE())</f>
        <v>2.4</v>
      </c>
      <c r="G1220" s="73" t="n">
        <f aca="false">LN(D1220/D1219)</f>
        <v>0.0191393402106975</v>
      </c>
      <c r="H1220" s="73" t="n">
        <f aca="false">LN(E1220/E1219)</f>
        <v>0.0168071183163812</v>
      </c>
      <c r="I1220" s="73"/>
      <c r="J1220" s="73"/>
      <c r="K1220" s="75"/>
      <c r="L1220" s="75"/>
    </row>
    <row r="1221" customFormat="false" ht="12.75" hidden="false" customHeight="false" outlineLevel="0" collapsed="false">
      <c r="A1221" s="56" t="n">
        <f aca="false">A1220+1</f>
        <v>36355</v>
      </c>
      <c r="B1221" s="28"/>
      <c r="C1221" s="56"/>
      <c r="D1221" s="28" t="n">
        <f aca="false">VLOOKUP($A1221,cash,D$4,FALSE())</f>
        <v>2.135</v>
      </c>
      <c r="E1221" s="28" t="n">
        <f aca="false">VLOOKUP($A1221,cash,E$4,FALSE())</f>
        <v>2.405</v>
      </c>
      <c r="G1221" s="73" t="n">
        <f aca="false">LN(D1221/D1220)</f>
        <v>0.0117786991926127</v>
      </c>
      <c r="H1221" s="73" t="n">
        <f aca="false">LN(E1221/E1220)</f>
        <v>0.00208116620382445</v>
      </c>
      <c r="I1221" s="73"/>
      <c r="J1221" s="73"/>
      <c r="K1221" s="75"/>
      <c r="L1221" s="75"/>
    </row>
    <row r="1222" customFormat="false" ht="12.75" hidden="false" customHeight="false" outlineLevel="0" collapsed="false">
      <c r="A1222" s="56" t="n">
        <f aca="false">A1221+1</f>
        <v>36356</v>
      </c>
      <c r="B1222" s="28"/>
      <c r="C1222" s="56"/>
      <c r="D1222" s="28" t="n">
        <f aca="false">VLOOKUP($A1222,cash,D$4,FALSE())</f>
        <v>2.08</v>
      </c>
      <c r="E1222" s="28" t="n">
        <f aca="false">VLOOKUP($A1222,cash,E$4,FALSE())</f>
        <v>2.375</v>
      </c>
      <c r="G1222" s="73" t="n">
        <f aca="false">LN(D1222/D1221)</f>
        <v>-0.0260987529673612</v>
      </c>
      <c r="H1222" s="73" t="n">
        <f aca="false">LN(E1222/E1221)</f>
        <v>-0.0125524660711199</v>
      </c>
      <c r="I1222" s="73"/>
      <c r="J1222" s="73"/>
      <c r="K1222" s="75"/>
      <c r="L1222" s="75"/>
    </row>
    <row r="1223" customFormat="false" ht="12.75" hidden="false" customHeight="false" outlineLevel="0" collapsed="false">
      <c r="A1223" s="56" t="n">
        <f aca="false">A1222+1</f>
        <v>36357</v>
      </c>
      <c r="B1223" s="28"/>
      <c r="C1223" s="56"/>
      <c r="D1223" s="28" t="n">
        <f aca="false">VLOOKUP($A1223,cash,D$4,FALSE())</f>
        <v>2.07</v>
      </c>
      <c r="E1223" s="28" t="n">
        <f aca="false">VLOOKUP($A1223,cash,E$4,FALSE())</f>
        <v>2.16</v>
      </c>
      <c r="G1223" s="73" t="n">
        <f aca="false">LN(D1223/D1222)</f>
        <v>-0.004819286435949</v>
      </c>
      <c r="H1223" s="73" t="n">
        <f aca="false">LN(E1223/E1222)</f>
        <v>-0.0948892157905309</v>
      </c>
      <c r="I1223" s="73"/>
      <c r="J1223" s="73"/>
      <c r="K1223" s="75"/>
      <c r="L1223" s="75"/>
    </row>
    <row r="1224" customFormat="false" ht="12.75" hidden="false" customHeight="false" outlineLevel="0" collapsed="false">
      <c r="A1224" s="56" t="n">
        <f aca="false">A1223+1</f>
        <v>36358</v>
      </c>
      <c r="B1224" s="28"/>
      <c r="C1224" s="56"/>
      <c r="D1224" s="28" t="n">
        <f aca="false">VLOOKUP($A1224,cash,D$4,FALSE())</f>
        <v>2.07</v>
      </c>
      <c r="E1224" s="28" t="n">
        <f aca="false">VLOOKUP($A1224,cash,E$4,FALSE())</f>
        <v>2.16</v>
      </c>
      <c r="G1224" s="73" t="n">
        <f aca="false">LN(D1224/D1223)</f>
        <v>0</v>
      </c>
      <c r="H1224" s="73" t="n">
        <f aca="false">LN(E1224/E1223)</f>
        <v>0</v>
      </c>
      <c r="I1224" s="73"/>
      <c r="J1224" s="73"/>
    </row>
    <row r="1225" customFormat="false" ht="12.75" hidden="false" customHeight="false" outlineLevel="0" collapsed="false">
      <c r="A1225" s="56" t="n">
        <f aca="false">A1224+1</f>
        <v>36359</v>
      </c>
      <c r="B1225" s="28"/>
      <c r="C1225" s="56"/>
      <c r="D1225" s="28" t="n">
        <f aca="false">VLOOKUP($A1225,cash,D$4,FALSE())</f>
        <v>2.07</v>
      </c>
      <c r="E1225" s="28" t="n">
        <f aca="false">VLOOKUP($A1225,cash,E$4,FALSE())</f>
        <v>2.16</v>
      </c>
      <c r="G1225" s="73" t="n">
        <f aca="false">LN(D1225/D1224)</f>
        <v>0</v>
      </c>
      <c r="H1225" s="73" t="n">
        <f aca="false">LN(E1225/E1224)</f>
        <v>0</v>
      </c>
      <c r="I1225" s="73"/>
      <c r="J1225" s="73"/>
    </row>
    <row r="1226" customFormat="false" ht="12.75" hidden="false" customHeight="false" outlineLevel="0" collapsed="false">
      <c r="A1226" s="56" t="n">
        <f aca="false">A1225+1</f>
        <v>36360</v>
      </c>
      <c r="B1226" s="28"/>
      <c r="C1226" s="56"/>
      <c r="D1226" s="28" t="n">
        <f aca="false">VLOOKUP($A1226,cash,D$4,FALSE())</f>
        <v>2.11</v>
      </c>
      <c r="E1226" s="28" t="n">
        <f aca="false">VLOOKUP($A1226,cash,E$4,FALSE())</f>
        <v>2.38</v>
      </c>
      <c r="G1226" s="73" t="n">
        <f aca="false">LN(D1226/D1225)</f>
        <v>0.0191393402106975</v>
      </c>
      <c r="H1226" s="73" t="n">
        <f aca="false">LN(E1226/E1225)</f>
        <v>0.0969922659873095</v>
      </c>
      <c r="I1226" s="73"/>
      <c r="J1226" s="73"/>
    </row>
    <row r="1227" customFormat="false" ht="12.75" hidden="false" customHeight="false" outlineLevel="0" collapsed="false">
      <c r="A1227" s="56" t="n">
        <f aca="false">A1226+1</f>
        <v>36361</v>
      </c>
      <c r="B1227" s="28"/>
      <c r="C1227" s="56"/>
      <c r="D1227" s="28" t="n">
        <f aca="false">VLOOKUP($A1227,cash,D$4,FALSE())</f>
        <v>2.155</v>
      </c>
      <c r="E1227" s="28" t="n">
        <f aca="false">VLOOKUP($A1227,cash,E$4,FALSE())</f>
        <v>2.395</v>
      </c>
      <c r="G1227" s="73" t="n">
        <f aca="false">LN(D1227/D1226)</f>
        <v>0.021102776067736</v>
      </c>
      <c r="H1227" s="73" t="n">
        <f aca="false">LN(E1227/E1226)</f>
        <v>0.00628274317949521</v>
      </c>
      <c r="I1227" s="73"/>
      <c r="J1227" s="73"/>
    </row>
    <row r="1228" customFormat="false" ht="12.75" hidden="false" customHeight="false" outlineLevel="0" collapsed="false">
      <c r="A1228" s="56" t="n">
        <f aca="false">A1227+1</f>
        <v>36362</v>
      </c>
      <c r="B1228" s="28"/>
      <c r="C1228" s="56"/>
      <c r="D1228" s="28" t="n">
        <f aca="false">VLOOKUP($A1228,cash,D$4,FALSE())</f>
        <v>2.18</v>
      </c>
      <c r="E1228" s="28" t="n">
        <f aca="false">VLOOKUP($A1228,cash,E$4,FALSE())</f>
        <v>2.4</v>
      </c>
      <c r="G1228" s="73" t="n">
        <f aca="false">LN(D1228/D1227)</f>
        <v>0.0115341532452868</v>
      </c>
      <c r="H1228" s="73" t="n">
        <f aca="false">LN(E1228/E1227)</f>
        <v>0.00208550649102136</v>
      </c>
      <c r="I1228" s="73"/>
      <c r="J1228" s="73"/>
    </row>
    <row r="1229" customFormat="false" ht="12.75" hidden="false" customHeight="false" outlineLevel="0" collapsed="false">
      <c r="A1229" s="56" t="n">
        <f aca="false">A1228+1</f>
        <v>36363</v>
      </c>
      <c r="B1229" s="28"/>
      <c r="C1229" s="56"/>
      <c r="D1229" s="28" t="n">
        <f aca="false">VLOOKUP($A1229,cash,D$4,FALSE())</f>
        <v>2.25</v>
      </c>
      <c r="E1229" s="28" t="n">
        <f aca="false">VLOOKUP($A1229,cash,E$4,FALSE())</f>
        <v>2.39</v>
      </c>
      <c r="G1229" s="73" t="n">
        <f aca="false">LN(D1229/D1228)</f>
        <v>0.031605339415331</v>
      </c>
      <c r="H1229" s="73" t="n">
        <f aca="false">LN(E1229/E1228)</f>
        <v>-0.00417537141048051</v>
      </c>
      <c r="I1229" s="73"/>
      <c r="J1229" s="73"/>
    </row>
    <row r="1230" customFormat="false" ht="12.75" hidden="false" customHeight="false" outlineLevel="0" collapsed="false">
      <c r="A1230" s="56" t="n">
        <f aca="false">A1229+1</f>
        <v>36364</v>
      </c>
      <c r="B1230" s="28"/>
      <c r="C1230" s="56"/>
      <c r="D1230" s="28" t="n">
        <f aca="false">VLOOKUP($A1230,cash,D$4,FALSE())</f>
        <v>2.26</v>
      </c>
      <c r="E1230" s="28" t="n">
        <f aca="false">VLOOKUP($A1230,cash,E$4,FALSE())</f>
        <v>2.2</v>
      </c>
      <c r="G1230" s="73" t="n">
        <f aca="false">LN(D1230/D1229)</f>
        <v>0.00443459706786555</v>
      </c>
      <c r="H1230" s="73" t="n">
        <f aca="false">LN(E1230/E1229)</f>
        <v>-0.0828360055791491</v>
      </c>
      <c r="I1230" s="73"/>
      <c r="J1230" s="73"/>
    </row>
    <row r="1231" customFormat="false" ht="12.75" hidden="false" customHeight="false" outlineLevel="0" collapsed="false">
      <c r="A1231" s="56" t="n">
        <f aca="false">A1230+1</f>
        <v>36365</v>
      </c>
      <c r="B1231" s="28"/>
      <c r="C1231" s="56"/>
      <c r="D1231" s="28" t="n">
        <f aca="false">VLOOKUP($A1231,cash,D$4,FALSE())</f>
        <v>2.26</v>
      </c>
      <c r="E1231" s="28" t="n">
        <f aca="false">VLOOKUP($A1231,cash,E$4,FALSE())</f>
        <v>2.2</v>
      </c>
      <c r="G1231" s="73" t="n">
        <f aca="false">LN(D1231/D1230)</f>
        <v>0</v>
      </c>
      <c r="H1231" s="73" t="n">
        <f aca="false">LN(E1231/E1230)</f>
        <v>0</v>
      </c>
      <c r="I1231" s="73"/>
      <c r="J1231" s="73"/>
    </row>
    <row r="1232" customFormat="false" ht="12.75" hidden="false" customHeight="false" outlineLevel="0" collapsed="false">
      <c r="A1232" s="56" t="n">
        <f aca="false">A1231+1</f>
        <v>36366</v>
      </c>
      <c r="B1232" s="28"/>
      <c r="C1232" s="56"/>
      <c r="D1232" s="28" t="n">
        <f aca="false">VLOOKUP($A1232,cash,D$4,FALSE())</f>
        <v>2.26</v>
      </c>
      <c r="E1232" s="28" t="n">
        <f aca="false">VLOOKUP($A1232,cash,E$4,FALSE())</f>
        <v>2.2</v>
      </c>
      <c r="G1232" s="73" t="n">
        <f aca="false">LN(D1232/D1231)</f>
        <v>0</v>
      </c>
      <c r="H1232" s="73" t="n">
        <f aca="false">LN(E1232/E1231)</f>
        <v>0</v>
      </c>
      <c r="I1232" s="73"/>
      <c r="J1232" s="73"/>
    </row>
    <row r="1233" customFormat="false" ht="12.75" hidden="false" customHeight="false" outlineLevel="0" collapsed="false">
      <c r="A1233" s="56" t="n">
        <f aca="false">A1232+1</f>
        <v>36367</v>
      </c>
      <c r="B1233" s="28"/>
      <c r="C1233" s="56"/>
      <c r="D1233" s="28" t="n">
        <f aca="false">VLOOKUP($A1233,cash,D$4,FALSE())</f>
        <v>2.425</v>
      </c>
      <c r="E1233" s="28" t="n">
        <f aca="false">VLOOKUP($A1233,cash,E$4,FALSE())</f>
        <v>2.495</v>
      </c>
      <c r="G1233" s="73" t="n">
        <f aca="false">LN(D1233/D1232)</f>
        <v>0.070466711105252</v>
      </c>
      <c r="H1233" s="73" t="n">
        <f aca="false">LN(E1233/E1232)</f>
        <v>0.125831368839212</v>
      </c>
      <c r="I1233" s="73"/>
      <c r="J1233" s="73"/>
    </row>
    <row r="1234" customFormat="false" ht="12.75" hidden="false" customHeight="false" outlineLevel="0" collapsed="false">
      <c r="A1234" s="56" t="n">
        <f aca="false">A1233+1</f>
        <v>36368</v>
      </c>
      <c r="B1234" s="82"/>
      <c r="C1234" s="56"/>
      <c r="D1234" s="28" t="n">
        <f aca="false">VLOOKUP($A1234,cash,D$4,FALSE())</f>
        <v>2.41</v>
      </c>
      <c r="E1234" s="28" t="n">
        <f aca="false">VLOOKUP($A1234,cash,E$4,FALSE())</f>
        <v>2.515</v>
      </c>
      <c r="G1234" s="73" t="n">
        <f aca="false">LN(D1234/D1233)</f>
        <v>-0.00620477688688276</v>
      </c>
      <c r="H1234" s="73" t="n">
        <f aca="false">LN(E1234/E1233)</f>
        <v>0.00798407434822055</v>
      </c>
      <c r="I1234" s="73"/>
      <c r="J1234" s="73"/>
    </row>
    <row r="1235" customFormat="false" ht="12.75" hidden="false" customHeight="false" outlineLevel="0" collapsed="false">
      <c r="A1235" s="56" t="n">
        <f aca="false">A1234+1</f>
        <v>36369</v>
      </c>
      <c r="B1235" s="82"/>
      <c r="C1235" s="56"/>
      <c r="D1235" s="28" t="n">
        <f aca="false">VLOOKUP($A1235,cash,D$4,FALSE())</f>
        <v>2.465</v>
      </c>
      <c r="E1235" s="28" t="n">
        <f aca="false">VLOOKUP($A1235,cash,E$4,FALSE())</f>
        <v>2.555</v>
      </c>
      <c r="G1235" s="73" t="n">
        <f aca="false">LN(D1235/D1234)</f>
        <v>0.0225650599920897</v>
      </c>
      <c r="H1235" s="73" t="n">
        <f aca="false">LN(E1235/E1234)</f>
        <v>0.0157794201039652</v>
      </c>
      <c r="I1235" s="73"/>
      <c r="J1235" s="73"/>
    </row>
    <row r="1236" customFormat="false" ht="12.75" hidden="false" customHeight="false" outlineLevel="0" collapsed="false">
      <c r="A1236" s="56" t="n">
        <f aca="false">A1235+1</f>
        <v>36370</v>
      </c>
      <c r="B1236" s="82"/>
      <c r="C1236" s="56"/>
      <c r="D1236" s="28" t="n">
        <f aca="false">VLOOKUP($A1236,cash,D$4,FALSE())</f>
        <v>2.53</v>
      </c>
      <c r="E1236" s="28" t="n">
        <f aca="false">VLOOKUP($A1236,cash,E$4,FALSE())</f>
        <v>2.605</v>
      </c>
      <c r="G1236" s="73" t="n">
        <f aca="false">LN(D1236/D1235)</f>
        <v>0.0260274952447755</v>
      </c>
      <c r="H1236" s="73" t="n">
        <f aca="false">LN(E1236/E1235)</f>
        <v>0.0193804515496624</v>
      </c>
      <c r="I1236" s="73"/>
      <c r="J1236" s="73"/>
    </row>
    <row r="1237" customFormat="false" ht="12.75" hidden="false" customHeight="false" outlineLevel="0" collapsed="false">
      <c r="A1237" s="56" t="n">
        <f aca="false">A1236+1</f>
        <v>36371</v>
      </c>
      <c r="B1237" s="82"/>
      <c r="C1237" s="56"/>
      <c r="D1237" s="28" t="n">
        <f aca="false">VLOOKUP($A1237,cash,D$4,FALSE())</f>
        <v>2.41</v>
      </c>
      <c r="E1237" s="28" t="n">
        <f aca="false">VLOOKUP($A1237,cash,E$4,FALSE())</f>
        <v>2.505</v>
      </c>
      <c r="G1237" s="73" t="n">
        <f aca="false">LN(D1237/D1236)</f>
        <v>-0.0485925552368651</v>
      </c>
      <c r="H1237" s="73" t="n">
        <f aca="false">LN(E1237/E1236)</f>
        <v>-0.0391439406685022</v>
      </c>
      <c r="I1237" s="73"/>
      <c r="J1237" s="73"/>
    </row>
    <row r="1238" customFormat="false" ht="12.75" hidden="false" customHeight="false" outlineLevel="0" collapsed="false">
      <c r="A1238" s="56" t="n">
        <f aca="false">A1237+1</f>
        <v>36372</v>
      </c>
      <c r="B1238" s="82"/>
      <c r="C1238" s="56"/>
      <c r="D1238" s="28" t="n">
        <f aca="false">VLOOKUP($A1238,cash,D$4,FALSE())</f>
        <v>2.41</v>
      </c>
      <c r="E1238" s="28" t="n">
        <f aca="false">VLOOKUP($A1238,cash,E$4,FALSE())</f>
        <v>2.505</v>
      </c>
      <c r="G1238" s="73" t="n">
        <f aca="false">LN(D1238/D1237)</f>
        <v>0</v>
      </c>
      <c r="H1238" s="73" t="n">
        <f aca="false">LN(E1238/E1237)</f>
        <v>0</v>
      </c>
      <c r="I1238" s="73"/>
      <c r="J1238" s="73"/>
    </row>
    <row r="1239" customFormat="false" ht="12.75" hidden="false" customHeight="false" outlineLevel="0" collapsed="false">
      <c r="A1239" s="56"/>
      <c r="B1239" s="28"/>
      <c r="C1239" s="56"/>
      <c r="D1239" s="28"/>
      <c r="E1239" s="28"/>
    </row>
    <row r="1240" customFormat="false" ht="12.75" hidden="false" customHeight="false" outlineLevel="0" collapsed="false">
      <c r="A1240" s="56"/>
      <c r="B1240" s="28"/>
      <c r="C1240" s="56"/>
      <c r="D1240" s="28"/>
      <c r="E1240" s="28"/>
    </row>
    <row r="1241" customFormat="false" ht="12.75" hidden="false" customHeight="false" outlineLevel="0" collapsed="false">
      <c r="A1241" s="56"/>
      <c r="B1241" s="28"/>
      <c r="C1241" s="56"/>
      <c r="D1241" s="28"/>
      <c r="E1241" s="28"/>
    </row>
    <row r="1242" customFormat="false" ht="12.75" hidden="false" customHeight="false" outlineLevel="0" collapsed="false">
      <c r="A1242" s="56"/>
      <c r="B1242" s="28"/>
      <c r="C1242" s="56" t="n">
        <v>36373</v>
      </c>
      <c r="G1242" s="73" t="n">
        <f aca="false">STDEV(G1244:G1273)*$B$1</f>
        <v>0.318367071173034</v>
      </c>
      <c r="H1242" s="73" t="n">
        <f aca="false">STDEV(H1244:H1273)*$B$1</f>
        <v>0.261619873542509</v>
      </c>
      <c r="I1242" s="73"/>
      <c r="J1242" s="73" t="n">
        <f aca="false">IF(ISNUMBER(J1243),J1243,1.1)</f>
        <v>0.929301347702803</v>
      </c>
      <c r="K1242" s="75" t="n">
        <f aca="false">MAX(D1243:D1273)</f>
        <v>2.945</v>
      </c>
      <c r="L1242" s="75" t="n">
        <f aca="false">MAX(E1243:E1273)</f>
        <v>3.02</v>
      </c>
    </row>
    <row r="1243" customFormat="false" ht="12.75" hidden="false" customHeight="false" outlineLevel="0" collapsed="false">
      <c r="A1243" s="56" t="n">
        <f aca="false">C1242</f>
        <v>36373</v>
      </c>
      <c r="B1243" s="28"/>
      <c r="C1243" s="56"/>
      <c r="D1243" s="28" t="n">
        <f aca="false">VLOOKUP($A1243,cash,D$4,FALSE())</f>
        <v>2.41</v>
      </c>
      <c r="E1243" s="28" t="n">
        <f aca="false">VLOOKUP($A1243,cash,E$4,FALSE())</f>
        <v>2.505</v>
      </c>
      <c r="G1243" s="73"/>
      <c r="H1243" s="73"/>
      <c r="I1243" s="73"/>
      <c r="J1243" s="73" t="n">
        <f aca="false">CORREL(D1243:D1273,E1243:E1273)</f>
        <v>0.929301347702803</v>
      </c>
      <c r="K1243" s="75" t="n">
        <f aca="false">MIN(D1243:D1273)</f>
        <v>2.405</v>
      </c>
      <c r="L1243" s="75" t="n">
        <f aca="false">MIN(E1243:E1273)</f>
        <v>2.505</v>
      </c>
    </row>
    <row r="1244" customFormat="false" ht="12.75" hidden="false" customHeight="false" outlineLevel="0" collapsed="false">
      <c r="A1244" s="56" t="n">
        <f aca="false">A1243+1</f>
        <v>36374</v>
      </c>
      <c r="B1244" s="28"/>
      <c r="C1244" s="56"/>
      <c r="D1244" s="28" t="n">
        <f aca="false">VLOOKUP($A1244,cash,D$4,FALSE())</f>
        <v>2.405</v>
      </c>
      <c r="E1244" s="28" t="n">
        <f aca="false">VLOOKUP($A1244,cash,E$4,FALSE())</f>
        <v>2.55</v>
      </c>
      <c r="G1244" s="73" t="n">
        <f aca="false">LN(D1244/D1243)</f>
        <v>-0.00207684394483923</v>
      </c>
      <c r="H1244" s="73" t="n">
        <f aca="false">LN(E1244/E1243)</f>
        <v>0.0178046246335067</v>
      </c>
      <c r="I1244" s="73"/>
      <c r="J1244" s="73"/>
    </row>
    <row r="1245" customFormat="false" ht="12.75" hidden="false" customHeight="false" outlineLevel="0" collapsed="false">
      <c r="A1245" s="56" t="n">
        <f aca="false">A1244+1</f>
        <v>36375</v>
      </c>
      <c r="B1245" s="28"/>
      <c r="C1245" s="56"/>
      <c r="D1245" s="28" t="n">
        <f aca="false">VLOOKUP($A1245,cash,D$4,FALSE())</f>
        <v>2.475</v>
      </c>
      <c r="E1245" s="28" t="n">
        <f aca="false">VLOOKUP($A1245,cash,E$4,FALSE())</f>
        <v>2.615</v>
      </c>
      <c r="G1245" s="73" t="n">
        <f aca="false">LN(D1245/D1244)</f>
        <v>0.0286904924629292</v>
      </c>
      <c r="H1245" s="73" t="n">
        <f aca="false">LN(E1245/E1244)</f>
        <v>0.0251707383465516</v>
      </c>
      <c r="I1245" s="73"/>
      <c r="J1245" s="73"/>
    </row>
    <row r="1246" customFormat="false" ht="12.75" hidden="false" customHeight="false" outlineLevel="0" collapsed="false">
      <c r="A1246" s="56" t="n">
        <f aca="false">A1245+1</f>
        <v>36376</v>
      </c>
      <c r="B1246" s="28"/>
      <c r="C1246" s="56"/>
      <c r="D1246" s="28" t="n">
        <f aca="false">VLOOKUP($A1246,cash,D$4,FALSE())</f>
        <v>2.525</v>
      </c>
      <c r="E1246" s="28" t="n">
        <f aca="false">VLOOKUP($A1246,cash,E$4,FALSE())</f>
        <v>2.65</v>
      </c>
      <c r="G1246" s="73" t="n">
        <f aca="false">LN(D1246/D1245)</f>
        <v>0.0200006667066694</v>
      </c>
      <c r="H1246" s="73" t="n">
        <f aca="false">LN(E1246/E1245)</f>
        <v>0.0132955424812445</v>
      </c>
      <c r="I1246" s="73"/>
      <c r="J1246" s="73"/>
    </row>
    <row r="1247" customFormat="false" ht="12.75" hidden="false" customHeight="false" outlineLevel="0" collapsed="false">
      <c r="A1247" s="56" t="n">
        <f aca="false">A1246+1</f>
        <v>36377</v>
      </c>
      <c r="B1247" s="28"/>
      <c r="C1247" s="56"/>
      <c r="D1247" s="28" t="n">
        <f aca="false">VLOOKUP($A1247,cash,D$4,FALSE())</f>
        <v>2.535</v>
      </c>
      <c r="E1247" s="28" t="n">
        <f aca="false">VLOOKUP($A1247,cash,E$4,FALSE())</f>
        <v>2.65</v>
      </c>
      <c r="G1247" s="73" t="n">
        <f aca="false">LN(D1247/D1246)</f>
        <v>0.00395257431582334</v>
      </c>
      <c r="H1247" s="73" t="n">
        <f aca="false">LN(E1247/E1246)</f>
        <v>0</v>
      </c>
      <c r="I1247" s="73"/>
      <c r="J1247" s="73"/>
    </row>
    <row r="1248" customFormat="false" ht="12.75" hidden="false" customHeight="false" outlineLevel="0" collapsed="false">
      <c r="A1248" s="56" t="n">
        <f aca="false">A1247+1</f>
        <v>36378</v>
      </c>
      <c r="B1248" s="28"/>
      <c r="C1248" s="56"/>
      <c r="D1248" s="28" t="n">
        <f aca="false">VLOOKUP($A1248,cash,D$4,FALSE())</f>
        <v>2.555</v>
      </c>
      <c r="E1248" s="28" t="n">
        <f aca="false">VLOOKUP($A1248,cash,E$4,FALSE())</f>
        <v>2.605</v>
      </c>
      <c r="G1248" s="73" t="n">
        <f aca="false">LN(D1248/D1247)</f>
        <v>0.00785858661252131</v>
      </c>
      <c r="H1248" s="73" t="n">
        <f aca="false">LN(E1248/E1247)</f>
        <v>-0.0171269647928006</v>
      </c>
      <c r="I1248" s="73"/>
      <c r="J1248" s="73"/>
    </row>
    <row r="1249" customFormat="false" ht="12.75" hidden="false" customHeight="false" outlineLevel="0" collapsed="false">
      <c r="A1249" s="56" t="n">
        <f aca="false">A1248+1</f>
        <v>36379</v>
      </c>
      <c r="B1249" s="28"/>
      <c r="C1249" s="56"/>
      <c r="D1249" s="28" t="n">
        <f aca="false">VLOOKUP($A1249,cash,D$4,FALSE())</f>
        <v>2.555</v>
      </c>
      <c r="E1249" s="28" t="n">
        <f aca="false">VLOOKUP($A1249,cash,E$4,FALSE())</f>
        <v>2.605</v>
      </c>
      <c r="G1249" s="73" t="n">
        <f aca="false">LN(D1249/D1248)</f>
        <v>0</v>
      </c>
      <c r="H1249" s="73" t="n">
        <f aca="false">LN(E1249/E1248)</f>
        <v>0</v>
      </c>
      <c r="I1249" s="73"/>
      <c r="J1249" s="73"/>
    </row>
    <row r="1250" customFormat="false" ht="12.75" hidden="false" customHeight="false" outlineLevel="0" collapsed="false">
      <c r="A1250" s="56" t="n">
        <f aca="false">A1249+1</f>
        <v>36380</v>
      </c>
      <c r="B1250" s="28"/>
      <c r="C1250" s="56"/>
      <c r="D1250" s="28" t="n">
        <f aca="false">VLOOKUP($A1250,cash,D$4,FALSE())</f>
        <v>2.555</v>
      </c>
      <c r="E1250" s="28" t="n">
        <f aca="false">VLOOKUP($A1250,cash,E$4,FALSE())</f>
        <v>2.605</v>
      </c>
      <c r="G1250" s="73" t="n">
        <f aca="false">LN(D1250/D1249)</f>
        <v>0</v>
      </c>
      <c r="H1250" s="73" t="n">
        <f aca="false">LN(E1250/E1249)</f>
        <v>0</v>
      </c>
      <c r="I1250" s="73"/>
      <c r="J1250" s="73"/>
    </row>
    <row r="1251" customFormat="false" ht="12.75" hidden="false" customHeight="false" outlineLevel="0" collapsed="false">
      <c r="A1251" s="56" t="n">
        <f aca="false">A1250+1</f>
        <v>36381</v>
      </c>
      <c r="B1251" s="28"/>
      <c r="C1251" s="56"/>
      <c r="D1251" s="28" t="n">
        <f aca="false">VLOOKUP($A1251,cash,D$4,FALSE())</f>
        <v>2.64</v>
      </c>
      <c r="E1251" s="28" t="n">
        <f aca="false">VLOOKUP($A1251,cash,E$4,FALSE())</f>
        <v>2.665</v>
      </c>
      <c r="G1251" s="73" t="n">
        <f aca="false">LN(D1251/D1250)</f>
        <v>0.032726693502557</v>
      </c>
      <c r="H1251" s="73" t="n">
        <f aca="false">LN(E1251/E1250)</f>
        <v>0.0227713824124776</v>
      </c>
      <c r="I1251" s="73"/>
      <c r="J1251" s="73"/>
    </row>
    <row r="1252" customFormat="false" ht="12.75" hidden="false" customHeight="false" outlineLevel="0" collapsed="false">
      <c r="A1252" s="56" t="n">
        <f aca="false">A1251+1</f>
        <v>36382</v>
      </c>
      <c r="B1252" s="28"/>
      <c r="C1252" s="56"/>
      <c r="D1252" s="28" t="n">
        <f aca="false">VLOOKUP($A1252,cash,D$4,FALSE())</f>
        <v>2.68</v>
      </c>
      <c r="E1252" s="28" t="n">
        <f aca="false">VLOOKUP($A1252,cash,E$4,FALSE())</f>
        <v>2.69</v>
      </c>
      <c r="G1252" s="73" t="n">
        <f aca="false">LN(D1252/D1251)</f>
        <v>0.0150378773645405</v>
      </c>
      <c r="H1252" s="73" t="n">
        <f aca="false">LN(E1252/E1251)</f>
        <v>0.00933713599593992</v>
      </c>
      <c r="I1252" s="73"/>
      <c r="J1252" s="73"/>
    </row>
    <row r="1253" customFormat="false" ht="12.75" hidden="false" customHeight="false" outlineLevel="0" collapsed="false">
      <c r="A1253" s="56" t="n">
        <f aca="false">A1252+1</f>
        <v>36383</v>
      </c>
      <c r="B1253" s="28"/>
      <c r="C1253" s="56"/>
      <c r="D1253" s="28" t="n">
        <f aca="false">VLOOKUP($A1253,cash,D$4,FALSE())</f>
        <v>2.685</v>
      </c>
      <c r="E1253" s="28" t="n">
        <f aca="false">VLOOKUP($A1253,cash,E$4,FALSE())</f>
        <v>2.69</v>
      </c>
      <c r="G1253" s="73" t="n">
        <f aca="false">LN(D1253/D1252)</f>
        <v>0.00186393343806273</v>
      </c>
      <c r="H1253" s="73" t="n">
        <f aca="false">LN(E1253/E1252)</f>
        <v>0</v>
      </c>
      <c r="I1253" s="73"/>
      <c r="J1253" s="73"/>
    </row>
    <row r="1254" customFormat="false" ht="12.75" hidden="false" customHeight="false" outlineLevel="0" collapsed="false">
      <c r="A1254" s="56" t="n">
        <f aca="false">A1253+1</f>
        <v>36384</v>
      </c>
      <c r="B1254" s="28"/>
      <c r="C1254" s="56"/>
      <c r="D1254" s="28" t="n">
        <f aca="false">VLOOKUP($A1254,cash,D$4,FALSE())</f>
        <v>2.64</v>
      </c>
      <c r="E1254" s="28" t="n">
        <f aca="false">VLOOKUP($A1254,cash,E$4,FALSE())</f>
        <v>2.68</v>
      </c>
      <c r="G1254" s="73" t="n">
        <f aca="false">LN(D1254/D1253)</f>
        <v>-0.0169018108026031</v>
      </c>
      <c r="H1254" s="73" t="n">
        <f aca="false">LN(E1254/E1253)</f>
        <v>-0.00372439909098233</v>
      </c>
      <c r="I1254" s="73"/>
      <c r="J1254" s="73"/>
    </row>
    <row r="1255" customFormat="false" ht="12.75" hidden="false" customHeight="false" outlineLevel="0" collapsed="false">
      <c r="A1255" s="56" t="n">
        <f aca="false">A1254+1</f>
        <v>36385</v>
      </c>
      <c r="B1255" s="28"/>
      <c r="C1255" s="56"/>
      <c r="D1255" s="28" t="n">
        <f aca="false">VLOOKUP($A1255,cash,D$4,FALSE())</f>
        <v>2.54</v>
      </c>
      <c r="E1255" s="28" t="n">
        <f aca="false">VLOOKUP($A1255,cash,E$4,FALSE())</f>
        <v>2.58</v>
      </c>
      <c r="G1255" s="73" t="n">
        <f aca="false">LN(D1255/D1254)</f>
        <v>-0.0386148361277797</v>
      </c>
      <c r="H1255" s="73" t="n">
        <f aca="false">LN(E1255/E1254)</f>
        <v>-0.0380273955892393</v>
      </c>
      <c r="I1255" s="73"/>
      <c r="J1255" s="73"/>
    </row>
    <row r="1256" customFormat="false" ht="12.75" hidden="false" customHeight="false" outlineLevel="0" collapsed="false">
      <c r="A1256" s="56" t="n">
        <f aca="false">A1255+1</f>
        <v>36386</v>
      </c>
      <c r="B1256" s="28"/>
      <c r="C1256" s="56"/>
      <c r="D1256" s="28" t="n">
        <f aca="false">VLOOKUP($A1256,cash,D$4,FALSE())</f>
        <v>2.54</v>
      </c>
      <c r="E1256" s="28" t="n">
        <f aca="false">VLOOKUP($A1256,cash,E$4,FALSE())</f>
        <v>2.58</v>
      </c>
      <c r="G1256" s="73" t="n">
        <f aca="false">LN(D1256/D1255)</f>
        <v>0</v>
      </c>
      <c r="H1256" s="73" t="n">
        <f aca="false">LN(E1256/E1255)</f>
        <v>0</v>
      </c>
      <c r="I1256" s="73"/>
      <c r="J1256" s="73"/>
    </row>
    <row r="1257" customFormat="false" ht="12.75" hidden="false" customHeight="false" outlineLevel="0" collapsed="false">
      <c r="A1257" s="56" t="n">
        <f aca="false">A1256+1</f>
        <v>36387</v>
      </c>
      <c r="B1257" s="28"/>
      <c r="C1257" s="56"/>
      <c r="D1257" s="28" t="n">
        <f aca="false">VLOOKUP($A1257,cash,D$4,FALSE())</f>
        <v>2.54</v>
      </c>
      <c r="E1257" s="28" t="n">
        <f aca="false">VLOOKUP($A1257,cash,E$4,FALSE())</f>
        <v>2.58</v>
      </c>
      <c r="G1257" s="73" t="n">
        <f aca="false">LN(D1257/D1256)</f>
        <v>0</v>
      </c>
      <c r="H1257" s="73" t="n">
        <f aca="false">LN(E1257/E1256)</f>
        <v>0</v>
      </c>
      <c r="I1257" s="73"/>
      <c r="J1257" s="73"/>
    </row>
    <row r="1258" customFormat="false" ht="12.75" hidden="false" customHeight="false" outlineLevel="0" collapsed="false">
      <c r="A1258" s="56" t="n">
        <f aca="false">A1257+1</f>
        <v>36388</v>
      </c>
      <c r="B1258" s="28"/>
      <c r="C1258" s="56"/>
      <c r="D1258" s="28" t="n">
        <f aca="false">VLOOKUP($A1258,cash,D$4,FALSE())</f>
        <v>2.605</v>
      </c>
      <c r="E1258" s="28" t="n">
        <f aca="false">VLOOKUP($A1258,cash,E$4,FALSE())</f>
        <v>2.675</v>
      </c>
      <c r="G1258" s="73" t="n">
        <f aca="false">LN(D1258/D1257)</f>
        <v>0.025268594174885</v>
      </c>
      <c r="H1258" s="73" t="n">
        <f aca="false">LN(E1258/E1257)</f>
        <v>0.0361599814144437</v>
      </c>
      <c r="I1258" s="73"/>
      <c r="J1258" s="73"/>
    </row>
    <row r="1259" customFormat="false" ht="12.75" hidden="false" customHeight="false" outlineLevel="0" collapsed="false">
      <c r="A1259" s="56" t="n">
        <f aca="false">A1258+1</f>
        <v>36389</v>
      </c>
      <c r="B1259" s="28"/>
      <c r="C1259" s="56"/>
      <c r="D1259" s="28" t="n">
        <f aca="false">VLOOKUP($A1259,cash,D$4,FALSE())</f>
        <v>2.575</v>
      </c>
      <c r="E1259" s="28" t="n">
        <f aca="false">VLOOKUP($A1259,cash,E$4,FALSE())</f>
        <v>2.655</v>
      </c>
      <c r="G1259" s="73" t="n">
        <f aca="false">LN(D1259/D1258)</f>
        <v>-0.0115831410896306</v>
      </c>
      <c r="H1259" s="73" t="n">
        <f aca="false">LN(E1259/E1258)</f>
        <v>-0.00750472565406769</v>
      </c>
      <c r="I1259" s="73"/>
      <c r="J1259" s="73"/>
    </row>
    <row r="1260" customFormat="false" ht="12.75" hidden="false" customHeight="false" outlineLevel="0" collapsed="false">
      <c r="A1260" s="56" t="n">
        <f aca="false">A1259+1</f>
        <v>36390</v>
      </c>
      <c r="B1260" s="28"/>
      <c r="C1260" s="56"/>
      <c r="D1260" s="28" t="n">
        <f aca="false">VLOOKUP($A1260,cash,D$4,FALSE())</f>
        <v>2.61</v>
      </c>
      <c r="E1260" s="28" t="n">
        <f aca="false">VLOOKUP($A1260,cash,E$4,FALSE())</f>
        <v>2.68</v>
      </c>
      <c r="G1260" s="73" t="n">
        <f aca="false">LN(D1260/D1259)</f>
        <v>0.0135006872189025</v>
      </c>
      <c r="H1260" s="73" t="n">
        <f aca="false">LN(E1260/E1259)</f>
        <v>0.00937213982886325</v>
      </c>
      <c r="I1260" s="73"/>
      <c r="J1260" s="73"/>
    </row>
    <row r="1261" customFormat="false" ht="12.75" hidden="false" customHeight="false" outlineLevel="0" collapsed="false">
      <c r="A1261" s="56" t="n">
        <f aca="false">A1260+1</f>
        <v>36391</v>
      </c>
      <c r="B1261" s="28"/>
      <c r="C1261" s="56"/>
      <c r="D1261" s="28" t="n">
        <f aca="false">VLOOKUP($A1261,cash,D$4,FALSE())</f>
        <v>2.725</v>
      </c>
      <c r="E1261" s="28" t="n">
        <f aca="false">VLOOKUP($A1261,cash,E$4,FALSE())</f>
        <v>2.755</v>
      </c>
      <c r="G1261" s="73" t="n">
        <f aca="false">LN(D1261/D1260)</f>
        <v>0.0431182067806055</v>
      </c>
      <c r="H1261" s="73" t="n">
        <f aca="false">LN(E1261/E1260)</f>
        <v>0.0276006480821123</v>
      </c>
      <c r="I1261" s="73"/>
      <c r="J1261" s="73"/>
    </row>
    <row r="1262" customFormat="false" ht="12.75" hidden="false" customHeight="false" outlineLevel="0" collapsed="false">
      <c r="A1262" s="56" t="n">
        <f aca="false">A1261+1</f>
        <v>36392</v>
      </c>
      <c r="B1262" s="28"/>
      <c r="C1262" s="56"/>
      <c r="D1262" s="28" t="n">
        <f aca="false">VLOOKUP($A1262,cash,D$4,FALSE())</f>
        <v>2.795</v>
      </c>
      <c r="E1262" s="28" t="n">
        <f aca="false">VLOOKUP($A1262,cash,E$4,FALSE())</f>
        <v>2.8</v>
      </c>
      <c r="G1262" s="73" t="n">
        <f aca="false">LN(D1262/D1261)</f>
        <v>0.025363678491855</v>
      </c>
      <c r="H1262" s="73" t="n">
        <f aca="false">LN(E1262/E1261)</f>
        <v>0.0162019745762804</v>
      </c>
      <c r="I1262" s="73"/>
      <c r="J1262" s="73"/>
    </row>
    <row r="1263" customFormat="false" ht="12.75" hidden="false" customHeight="false" outlineLevel="0" collapsed="false">
      <c r="A1263" s="56" t="n">
        <f aca="false">A1262+1</f>
        <v>36393</v>
      </c>
      <c r="B1263" s="28"/>
      <c r="C1263" s="56"/>
      <c r="D1263" s="28" t="n">
        <f aca="false">VLOOKUP($A1263,cash,D$4,FALSE())</f>
        <v>2.795</v>
      </c>
      <c r="E1263" s="28" t="n">
        <f aca="false">VLOOKUP($A1263,cash,E$4,FALSE())</f>
        <v>2.8</v>
      </c>
      <c r="G1263" s="73" t="n">
        <f aca="false">LN(D1263/D1262)</f>
        <v>0</v>
      </c>
      <c r="H1263" s="73" t="n">
        <f aca="false">LN(E1263/E1262)</f>
        <v>0</v>
      </c>
      <c r="I1263" s="73"/>
      <c r="J1263" s="73"/>
    </row>
    <row r="1264" customFormat="false" ht="12.75" hidden="false" customHeight="false" outlineLevel="0" collapsed="false">
      <c r="A1264" s="56" t="n">
        <f aca="false">A1263+1</f>
        <v>36394</v>
      </c>
      <c r="B1264" s="28"/>
      <c r="C1264" s="56"/>
      <c r="D1264" s="28" t="n">
        <f aca="false">VLOOKUP($A1264,cash,D$4,FALSE())</f>
        <v>2.795</v>
      </c>
      <c r="E1264" s="28" t="n">
        <f aca="false">VLOOKUP($A1264,cash,E$4,FALSE())</f>
        <v>2.8</v>
      </c>
      <c r="G1264" s="73" t="n">
        <f aca="false">LN(D1264/D1263)</f>
        <v>0</v>
      </c>
      <c r="H1264" s="73" t="n">
        <f aca="false">LN(E1264/E1263)</f>
        <v>0</v>
      </c>
      <c r="I1264" s="73"/>
      <c r="J1264" s="73"/>
    </row>
    <row r="1265" customFormat="false" ht="12.75" hidden="false" customHeight="false" outlineLevel="0" collapsed="false">
      <c r="A1265" s="56" t="n">
        <f aca="false">A1264+1</f>
        <v>36395</v>
      </c>
      <c r="B1265" s="28"/>
      <c r="C1265" s="56"/>
      <c r="D1265" s="28" t="n">
        <f aca="false">VLOOKUP($A1265,cash,D$4,FALSE())</f>
        <v>2.77</v>
      </c>
      <c r="E1265" s="28" t="n">
        <f aca="false">VLOOKUP($A1265,cash,E$4,FALSE())</f>
        <v>2.835</v>
      </c>
      <c r="G1265" s="73" t="n">
        <f aca="false">LN(D1265/D1264)</f>
        <v>-0.0089847864078153</v>
      </c>
      <c r="H1265" s="73" t="n">
        <f aca="false">LN(E1265/E1264)</f>
        <v>0.0124225199985571</v>
      </c>
      <c r="I1265" s="73"/>
      <c r="J1265" s="73"/>
    </row>
    <row r="1266" customFormat="false" ht="12.75" hidden="false" customHeight="false" outlineLevel="0" collapsed="false">
      <c r="A1266" s="56" t="n">
        <f aca="false">A1265+1</f>
        <v>36396</v>
      </c>
      <c r="B1266" s="28"/>
      <c r="C1266" s="56"/>
      <c r="D1266" s="28" t="n">
        <f aca="false">VLOOKUP($A1266,cash,D$4,FALSE())</f>
        <v>2.88</v>
      </c>
      <c r="E1266" s="28" t="n">
        <f aca="false">VLOOKUP($A1266,cash,E$4,FALSE())</f>
        <v>2.935</v>
      </c>
      <c r="G1266" s="73" t="n">
        <f aca="false">LN(D1266/D1265)</f>
        <v>0.0389429739486073</v>
      </c>
      <c r="H1266" s="73" t="n">
        <f aca="false">LN(E1266/E1265)</f>
        <v>0.0346655161003444</v>
      </c>
      <c r="I1266" s="73"/>
      <c r="J1266" s="73"/>
    </row>
    <row r="1267" customFormat="false" ht="12.75" hidden="false" customHeight="false" outlineLevel="0" collapsed="false">
      <c r="A1267" s="56" t="n">
        <f aca="false">A1266+1</f>
        <v>36397</v>
      </c>
      <c r="B1267" s="28"/>
      <c r="C1267" s="56"/>
      <c r="D1267" s="28" t="n">
        <f aca="false">VLOOKUP($A1267,cash,D$4,FALSE())</f>
        <v>2.945</v>
      </c>
      <c r="E1267" s="28" t="n">
        <f aca="false">VLOOKUP($A1267,cash,E$4,FALSE())</f>
        <v>3.02</v>
      </c>
      <c r="G1267" s="73" t="n">
        <f aca="false">LN(D1267/D1266)</f>
        <v>0.0223185229556954</v>
      </c>
      <c r="H1267" s="73" t="n">
        <f aca="false">LN(E1267/E1266)</f>
        <v>0.0285493781067184</v>
      </c>
      <c r="I1267" s="73"/>
      <c r="J1267" s="73"/>
    </row>
    <row r="1268" customFormat="false" ht="12.75" hidden="false" customHeight="false" outlineLevel="0" collapsed="false">
      <c r="A1268" s="56" t="n">
        <f aca="false">A1267+1</f>
        <v>36398</v>
      </c>
      <c r="B1268" s="28"/>
      <c r="C1268" s="56"/>
      <c r="D1268" s="28" t="n">
        <f aca="false">VLOOKUP($A1268,cash,D$4,FALSE())</f>
        <v>2.88</v>
      </c>
      <c r="E1268" s="28" t="n">
        <f aca="false">VLOOKUP($A1268,cash,E$4,FALSE())</f>
        <v>2.97</v>
      </c>
      <c r="G1268" s="73" t="n">
        <f aca="false">LN(D1268/D1267)</f>
        <v>-0.0223185229556955</v>
      </c>
      <c r="H1268" s="73" t="n">
        <f aca="false">LN(E1268/E1267)</f>
        <v>-0.01669487857217</v>
      </c>
      <c r="I1268" s="73"/>
      <c r="J1268" s="73"/>
    </row>
    <row r="1269" customFormat="false" ht="12.75" hidden="false" customHeight="false" outlineLevel="0" collapsed="false">
      <c r="A1269" s="56" t="n">
        <f aca="false">A1268+1</f>
        <v>36399</v>
      </c>
      <c r="B1269" s="28"/>
      <c r="C1269" s="56"/>
      <c r="D1269" s="28" t="n">
        <f aca="false">VLOOKUP($A1269,cash,D$4,FALSE())</f>
        <v>2.76</v>
      </c>
      <c r="E1269" s="28" t="n">
        <f aca="false">VLOOKUP($A1269,cash,E$4,FALSE())</f>
        <v>2.925</v>
      </c>
      <c r="G1269" s="73" t="n">
        <f aca="false">LN(D1269/D1268)</f>
        <v>-0.042559614418796</v>
      </c>
      <c r="H1269" s="73" t="n">
        <f aca="false">LN(E1269/E1268)</f>
        <v>-0.0152674721307885</v>
      </c>
      <c r="I1269" s="73"/>
      <c r="J1269" s="73"/>
    </row>
    <row r="1270" customFormat="false" ht="12.75" hidden="false" customHeight="false" outlineLevel="0" collapsed="false">
      <c r="A1270" s="56" t="n">
        <f aca="false">A1269+1</f>
        <v>36400</v>
      </c>
      <c r="B1270" s="28"/>
      <c r="C1270" s="56"/>
      <c r="D1270" s="28" t="n">
        <f aca="false">VLOOKUP($A1270,cash,D$4,FALSE())</f>
        <v>2.76</v>
      </c>
      <c r="E1270" s="28" t="n">
        <f aca="false">VLOOKUP($A1270,cash,E$4,FALSE())</f>
        <v>2.925</v>
      </c>
      <c r="G1270" s="73" t="n">
        <f aca="false">LN(D1270/D1269)</f>
        <v>0</v>
      </c>
      <c r="H1270" s="73" t="n">
        <f aca="false">LN(E1270/E1269)</f>
        <v>0</v>
      </c>
      <c r="I1270" s="73"/>
      <c r="J1270" s="73"/>
    </row>
    <row r="1271" customFormat="false" ht="12.75" hidden="false" customHeight="false" outlineLevel="0" collapsed="false">
      <c r="A1271" s="56" t="n">
        <f aca="false">A1270+1</f>
        <v>36401</v>
      </c>
      <c r="B1271" s="28"/>
      <c r="C1271" s="56"/>
      <c r="D1271" s="28" t="n">
        <f aca="false">VLOOKUP($A1271,cash,D$4,FALSE())</f>
        <v>2.76</v>
      </c>
      <c r="E1271" s="28" t="n">
        <f aca="false">VLOOKUP($A1271,cash,E$4,FALSE())</f>
        <v>2.925</v>
      </c>
      <c r="G1271" s="73" t="n">
        <f aca="false">LN(D1271/D1270)</f>
        <v>0</v>
      </c>
      <c r="H1271" s="73" t="n">
        <f aca="false">LN(E1271/E1270)</f>
        <v>0</v>
      </c>
      <c r="I1271" s="73"/>
      <c r="J1271" s="73"/>
    </row>
    <row r="1272" customFormat="false" ht="12.75" hidden="false" customHeight="false" outlineLevel="0" collapsed="false">
      <c r="A1272" s="56" t="n">
        <f aca="false">A1271+1</f>
        <v>36402</v>
      </c>
      <c r="B1272" s="28"/>
      <c r="C1272" s="56"/>
      <c r="D1272" s="28" t="n">
        <f aca="false">VLOOKUP($A1272,cash,D$4,FALSE())</f>
        <v>2.75</v>
      </c>
      <c r="E1272" s="28" t="n">
        <f aca="false">VLOOKUP($A1272,cash,E$4,FALSE())</f>
        <v>2.915</v>
      </c>
      <c r="G1272" s="73" t="n">
        <f aca="false">LN(D1272/D1271)</f>
        <v>-0.00362976805057861</v>
      </c>
      <c r="H1272" s="73" t="n">
        <f aca="false">LN(E1272/E1271)</f>
        <v>-0.00342466088136399</v>
      </c>
      <c r="I1272" s="73"/>
      <c r="J1272" s="73"/>
    </row>
    <row r="1273" customFormat="false" ht="12.75" hidden="false" customHeight="false" outlineLevel="0" collapsed="false">
      <c r="A1273" s="56" t="n">
        <f aca="false">A1272+1</f>
        <v>36403</v>
      </c>
      <c r="B1273" s="28"/>
      <c r="C1273" s="56"/>
      <c r="D1273" s="28" t="n">
        <f aca="false">VLOOKUP($A1273,cash,D$4,FALSE())</f>
        <v>2.77</v>
      </c>
      <c r="E1273" s="28" t="n">
        <f aca="false">VLOOKUP($A1273,cash,E$4,FALSE())</f>
        <v>2.92</v>
      </c>
      <c r="G1273" s="73" t="n">
        <f aca="false">LN(D1273/D1272)</f>
        <v>0.00724640852076725</v>
      </c>
      <c r="H1273" s="73" t="n">
        <f aca="false">LN(E1273/E1272)</f>
        <v>0.0017137964777346</v>
      </c>
      <c r="I1273" s="73"/>
      <c r="J1273" s="73"/>
    </row>
    <row r="1274" customFormat="false" ht="12.75" hidden="false" customHeight="false" outlineLevel="0" collapsed="false">
      <c r="A1274" s="56"/>
      <c r="B1274" s="28"/>
      <c r="C1274" s="56"/>
      <c r="D1274" s="28"/>
      <c r="E1274" s="28"/>
    </row>
    <row r="1275" customFormat="false" ht="12.75" hidden="false" customHeight="false" outlineLevel="0" collapsed="false">
      <c r="A1275" s="56"/>
      <c r="B1275" s="28"/>
      <c r="C1275" s="56"/>
      <c r="D1275" s="28"/>
      <c r="E1275" s="28"/>
    </row>
    <row r="1276" customFormat="false" ht="12.75" hidden="false" customHeight="false" outlineLevel="0" collapsed="false">
      <c r="A1276" s="56"/>
      <c r="B1276" s="28"/>
      <c r="C1276" s="56"/>
      <c r="D1276" s="28"/>
      <c r="E1276" s="28"/>
    </row>
    <row r="1277" customFormat="false" ht="12.75" hidden="false" customHeight="false" outlineLevel="0" collapsed="false">
      <c r="A1277" s="56"/>
      <c r="B1277" s="28"/>
      <c r="C1277" s="56" t="n">
        <v>36404</v>
      </c>
      <c r="G1277" s="73" t="n">
        <f aca="false">STDEV(G1279:G1307)*$B$1</f>
        <v>0.669993037643752</v>
      </c>
      <c r="H1277" s="73" t="n">
        <f aca="false">STDEV(H1279:H1307)*$B$1</f>
        <v>0.602516090563466</v>
      </c>
      <c r="I1277" s="73"/>
      <c r="J1277" s="73" t="n">
        <f aca="false">IF(ISNUMBER(J1278),J1278,1.1)</f>
        <v>0.845183038277999</v>
      </c>
      <c r="K1277" s="75" t="n">
        <f aca="false">MAX(D1278:D1308)</f>
        <v>2.68</v>
      </c>
      <c r="L1277" s="75" t="n">
        <f aca="false">MAX(E1278:E1308)</f>
        <v>2.88</v>
      </c>
    </row>
    <row r="1278" customFormat="false" ht="12.75" hidden="false" customHeight="false" outlineLevel="0" collapsed="false">
      <c r="A1278" s="56" t="n">
        <f aca="false">C1277</f>
        <v>36404</v>
      </c>
      <c r="B1278" s="28"/>
      <c r="C1278" s="56"/>
      <c r="D1278" s="28" t="n">
        <f aca="false">VLOOKUP($A1278,cash,D$4,FALSE())</f>
        <v>2.61</v>
      </c>
      <c r="E1278" s="28" t="n">
        <f aca="false">VLOOKUP($A1278,cash,E$4,FALSE())</f>
        <v>2.815</v>
      </c>
      <c r="G1278" s="73"/>
      <c r="H1278" s="73"/>
      <c r="I1278" s="73"/>
      <c r="J1278" s="73" t="n">
        <f aca="false">CORREL(D1278:D1307,E1278:E1307)</f>
        <v>0.845183038277999</v>
      </c>
      <c r="K1278" s="75" t="n">
        <f aca="false">MIN(D1278:D1308)</f>
        <v>2.18</v>
      </c>
      <c r="L1278" s="75" t="n">
        <f aca="false">MIN(E1278:E1308)</f>
        <v>2.445</v>
      </c>
    </row>
    <row r="1279" customFormat="false" ht="12.75" hidden="false" customHeight="false" outlineLevel="0" collapsed="false">
      <c r="A1279" s="56" t="n">
        <f aca="false">A1278+1</f>
        <v>36405</v>
      </c>
      <c r="B1279" s="28"/>
      <c r="C1279" s="56"/>
      <c r="D1279" s="28" t="n">
        <f aca="false">VLOOKUP($A1279,cash,D$4,FALSE())</f>
        <v>2.47</v>
      </c>
      <c r="E1279" s="28" t="n">
        <f aca="false">VLOOKUP($A1279,cash,E$4,FALSE())</f>
        <v>2.715</v>
      </c>
      <c r="G1279" s="73" t="n">
        <f aca="false">LN(D1279/D1278)</f>
        <v>-0.0551320706947161</v>
      </c>
      <c r="H1279" s="73" t="n">
        <f aca="false">LN(E1279/E1278)</f>
        <v>-0.036170308205755</v>
      </c>
      <c r="I1279" s="73"/>
      <c r="J1279" s="73"/>
    </row>
    <row r="1280" customFormat="false" ht="12.75" hidden="false" customHeight="false" outlineLevel="0" collapsed="false">
      <c r="A1280" s="56" t="n">
        <f aca="false">A1279+1</f>
        <v>36406</v>
      </c>
      <c r="B1280" s="28"/>
      <c r="C1280" s="56"/>
      <c r="D1280" s="28" t="n">
        <f aca="false">VLOOKUP($A1280,cash,D$4,FALSE())</f>
        <v>2.23</v>
      </c>
      <c r="E1280" s="28" t="n">
        <f aca="false">VLOOKUP($A1280,cash,E$4,FALSE())</f>
        <v>2.445</v>
      </c>
      <c r="G1280" s="73" t="n">
        <f aca="false">LN(D1280/D1279)</f>
        <v>-0.102216565167858</v>
      </c>
      <c r="H1280" s="73" t="n">
        <f aca="false">LN(E1280/E1279)</f>
        <v>-0.104746830459063</v>
      </c>
      <c r="I1280" s="73"/>
      <c r="J1280" s="73"/>
    </row>
    <row r="1281" customFormat="false" ht="12.75" hidden="false" customHeight="false" outlineLevel="0" collapsed="false">
      <c r="A1281" s="56" t="n">
        <f aca="false">A1280+1</f>
        <v>36407</v>
      </c>
      <c r="B1281" s="28"/>
      <c r="C1281" s="56"/>
      <c r="D1281" s="28" t="n">
        <f aca="false">VLOOKUP($A1281,cash,D$4,FALSE())</f>
        <v>2.23</v>
      </c>
      <c r="E1281" s="28" t="n">
        <f aca="false">VLOOKUP($A1281,cash,E$4,FALSE())</f>
        <v>2.445</v>
      </c>
      <c r="G1281" s="73" t="n">
        <f aca="false">LN(D1281/D1280)</f>
        <v>0</v>
      </c>
      <c r="H1281" s="73" t="n">
        <f aca="false">LN(E1281/E1280)</f>
        <v>0</v>
      </c>
      <c r="I1281" s="73"/>
      <c r="J1281" s="73"/>
    </row>
    <row r="1282" customFormat="false" ht="12.75" hidden="false" customHeight="false" outlineLevel="0" collapsed="false">
      <c r="A1282" s="56" t="n">
        <f aca="false">A1281+1</f>
        <v>36408</v>
      </c>
      <c r="B1282" s="28"/>
      <c r="C1282" s="56"/>
      <c r="D1282" s="28" t="n">
        <f aca="false">VLOOKUP($A1282,cash,D$4,FALSE())</f>
        <v>2.23</v>
      </c>
      <c r="E1282" s="28" t="n">
        <f aca="false">VLOOKUP($A1282,cash,E$4,FALSE())</f>
        <v>2.445</v>
      </c>
      <c r="G1282" s="73" t="n">
        <f aca="false">LN(D1282/D1281)</f>
        <v>0</v>
      </c>
      <c r="H1282" s="73" t="n">
        <f aca="false">LN(E1282/E1281)</f>
        <v>0</v>
      </c>
      <c r="I1282" s="73"/>
      <c r="J1282" s="73"/>
    </row>
    <row r="1283" customFormat="false" ht="12.75" hidden="false" customHeight="false" outlineLevel="0" collapsed="false">
      <c r="A1283" s="56" t="n">
        <f aca="false">A1282+1</f>
        <v>36409</v>
      </c>
      <c r="B1283" s="28"/>
      <c r="C1283" s="56"/>
      <c r="D1283" s="28" t="n">
        <f aca="false">VLOOKUP($A1283,cash,D$4,FALSE())</f>
        <v>2.23</v>
      </c>
      <c r="E1283" s="28" t="n">
        <f aca="false">VLOOKUP($A1283,cash,E$4,FALSE())</f>
        <v>2.445</v>
      </c>
      <c r="G1283" s="73" t="n">
        <f aca="false">LN(D1283/D1282)</f>
        <v>0</v>
      </c>
      <c r="H1283" s="73" t="n">
        <f aca="false">LN(E1283/E1282)</f>
        <v>0</v>
      </c>
      <c r="I1283" s="73"/>
      <c r="J1283" s="73"/>
    </row>
    <row r="1284" customFormat="false" ht="12.75" hidden="false" customHeight="false" outlineLevel="0" collapsed="false">
      <c r="A1284" s="56" t="n">
        <f aca="false">A1283+1</f>
        <v>36410</v>
      </c>
      <c r="B1284" s="28"/>
      <c r="C1284" s="56"/>
      <c r="D1284" s="28" t="n">
        <f aca="false">VLOOKUP($A1284,cash,D$4,FALSE())</f>
        <v>2.43</v>
      </c>
      <c r="E1284" s="28" t="n">
        <f aca="false">VLOOKUP($A1284,cash,E$4,FALSE())</f>
        <v>2.625</v>
      </c>
      <c r="G1284" s="73" t="n">
        <f aca="false">LN(D1284/D1283)</f>
        <v>0.0858896718804297</v>
      </c>
      <c r="H1284" s="73" t="n">
        <f aca="false">LN(E1284/E1283)</f>
        <v>0.0710357731167517</v>
      </c>
      <c r="I1284" s="73"/>
      <c r="J1284" s="73"/>
    </row>
    <row r="1285" customFormat="false" ht="12.75" hidden="false" customHeight="false" outlineLevel="0" collapsed="false">
      <c r="A1285" s="56" t="n">
        <f aca="false">A1284+1</f>
        <v>36411</v>
      </c>
      <c r="B1285" s="28"/>
      <c r="C1285" s="56"/>
      <c r="D1285" s="28" t="n">
        <f aca="false">VLOOKUP($A1285,cash,D$4,FALSE())</f>
        <v>2.54</v>
      </c>
      <c r="E1285" s="28" t="n">
        <f aca="false">VLOOKUP($A1285,cash,E$4,FALSE())</f>
        <v>2.73</v>
      </c>
      <c r="G1285" s="73" t="n">
        <f aca="false">LN(D1285/D1284)</f>
        <v>0.044272823677988</v>
      </c>
      <c r="H1285" s="73" t="n">
        <f aca="false">LN(E1285/E1284)</f>
        <v>0.0392207131532813</v>
      </c>
      <c r="I1285" s="73"/>
      <c r="J1285" s="73"/>
    </row>
    <row r="1286" customFormat="false" ht="12.75" hidden="false" customHeight="false" outlineLevel="0" collapsed="false">
      <c r="A1286" s="56" t="n">
        <f aca="false">A1285+1</f>
        <v>36412</v>
      </c>
      <c r="B1286" s="28"/>
      <c r="C1286" s="56"/>
      <c r="D1286" s="28" t="n">
        <f aca="false">VLOOKUP($A1286,cash,D$4,FALSE())</f>
        <v>2.61</v>
      </c>
      <c r="E1286" s="28" t="n">
        <f aca="false">VLOOKUP($A1286,cash,E$4,FALSE())</f>
        <v>2.795</v>
      </c>
      <c r="G1286" s="73" t="n">
        <f aca="false">LN(D1286/D1285)</f>
        <v>0.0271861403041568</v>
      </c>
      <c r="H1286" s="73" t="n">
        <f aca="false">LN(E1286/E1285)</f>
        <v>0.023530497410194</v>
      </c>
      <c r="I1286" s="73"/>
      <c r="J1286" s="73"/>
    </row>
    <row r="1287" customFormat="false" ht="12.75" hidden="false" customHeight="false" outlineLevel="0" collapsed="false">
      <c r="A1287" s="56" t="n">
        <f aca="false">A1286+1</f>
        <v>36413</v>
      </c>
      <c r="B1287" s="28"/>
      <c r="C1287" s="56"/>
      <c r="D1287" s="28" t="n">
        <f aca="false">VLOOKUP($A1287,cash,D$4,FALSE())</f>
        <v>2.68</v>
      </c>
      <c r="E1287" s="28" t="n">
        <f aca="false">VLOOKUP($A1287,cash,E$4,FALSE())</f>
        <v>2.795</v>
      </c>
      <c r="G1287" s="73" t="n">
        <f aca="false">LN(D1287/D1286)</f>
        <v>0.0264665731881633</v>
      </c>
      <c r="H1287" s="73" t="n">
        <f aca="false">LN(E1287/E1286)</f>
        <v>0</v>
      </c>
      <c r="I1287" s="73"/>
      <c r="J1287" s="73"/>
    </row>
    <row r="1288" customFormat="false" ht="12.75" hidden="false" customHeight="false" outlineLevel="0" collapsed="false">
      <c r="A1288" s="56" t="n">
        <f aca="false">A1287+1</f>
        <v>36414</v>
      </c>
      <c r="B1288" s="28"/>
      <c r="C1288" s="56"/>
      <c r="D1288" s="28" t="n">
        <f aca="false">VLOOKUP($A1288,cash,D$4,FALSE())</f>
        <v>2.68</v>
      </c>
      <c r="E1288" s="28" t="n">
        <f aca="false">VLOOKUP($A1288,cash,E$4,FALSE())</f>
        <v>2.795</v>
      </c>
      <c r="G1288" s="73" t="n">
        <f aca="false">LN(D1288/D1287)</f>
        <v>0</v>
      </c>
      <c r="H1288" s="73" t="n">
        <f aca="false">LN(E1288/E1287)</f>
        <v>0</v>
      </c>
      <c r="I1288" s="73"/>
      <c r="J1288" s="73"/>
    </row>
    <row r="1289" customFormat="false" ht="12.75" hidden="false" customHeight="false" outlineLevel="0" collapsed="false">
      <c r="A1289" s="56" t="n">
        <f aca="false">A1288+1</f>
        <v>36415</v>
      </c>
      <c r="B1289" s="28"/>
      <c r="C1289" s="56"/>
      <c r="D1289" s="28" t="n">
        <f aca="false">VLOOKUP($A1289,cash,D$4,FALSE())</f>
        <v>2.68</v>
      </c>
      <c r="E1289" s="28" t="n">
        <f aca="false">VLOOKUP($A1289,cash,E$4,FALSE())</f>
        <v>2.795</v>
      </c>
      <c r="G1289" s="73" t="n">
        <f aca="false">LN(D1289/D1288)</f>
        <v>0</v>
      </c>
      <c r="H1289" s="73" t="n">
        <f aca="false">LN(E1289/E1288)</f>
        <v>0</v>
      </c>
      <c r="I1289" s="73"/>
      <c r="J1289" s="73"/>
    </row>
    <row r="1290" customFormat="false" ht="12.75" hidden="false" customHeight="false" outlineLevel="0" collapsed="false">
      <c r="A1290" s="56" t="n">
        <f aca="false">A1289+1</f>
        <v>36416</v>
      </c>
      <c r="B1290" s="28"/>
      <c r="C1290" s="56"/>
      <c r="D1290" s="28" t="n">
        <f aca="false">VLOOKUP($A1290,cash,D$4,FALSE())</f>
        <v>2.66</v>
      </c>
      <c r="E1290" s="28" t="n">
        <f aca="false">VLOOKUP($A1290,cash,E$4,FALSE())</f>
        <v>2.88</v>
      </c>
      <c r="G1290" s="73" t="n">
        <f aca="false">LN(D1290/D1289)</f>
        <v>-0.00749067172915763</v>
      </c>
      <c r="H1290" s="73" t="n">
        <f aca="false">LN(E1290/E1289)</f>
        <v>0.0299581875407922</v>
      </c>
      <c r="I1290" s="73"/>
      <c r="J1290" s="73"/>
    </row>
    <row r="1291" customFormat="false" ht="12.75" hidden="false" customHeight="false" outlineLevel="0" collapsed="false">
      <c r="A1291" s="56" t="n">
        <f aca="false">A1290+1</f>
        <v>36417</v>
      </c>
      <c r="B1291" s="28"/>
      <c r="C1291" s="56"/>
      <c r="D1291" s="28" t="n">
        <f aca="false">VLOOKUP($A1291,cash,D$4,FALSE())</f>
        <v>2.48</v>
      </c>
      <c r="E1291" s="28" t="n">
        <f aca="false">VLOOKUP($A1291,cash,E$4,FALSE())</f>
        <v>2.74</v>
      </c>
      <c r="G1291" s="73" t="n">
        <f aca="false">LN(D1291/D1290)</f>
        <v>-0.070067562616717</v>
      </c>
      <c r="H1291" s="73" t="n">
        <f aca="false">LN(E1291/E1290)</f>
        <v>-0.0498323737478756</v>
      </c>
      <c r="I1291" s="73"/>
      <c r="J1291" s="73"/>
    </row>
    <row r="1292" customFormat="false" ht="12.75" hidden="false" customHeight="false" outlineLevel="0" collapsed="false">
      <c r="A1292" s="56" t="n">
        <f aca="false">A1291+1</f>
        <v>36418</v>
      </c>
      <c r="B1292" s="28"/>
      <c r="C1292" s="56"/>
      <c r="D1292" s="28" t="n">
        <f aca="false">VLOOKUP($A1292,cash,D$4,FALSE())</f>
        <v>2.37</v>
      </c>
      <c r="E1292" s="28" t="n">
        <f aca="false">VLOOKUP($A1292,cash,E$4,FALSE())</f>
        <v>2.64</v>
      </c>
      <c r="G1292" s="73" t="n">
        <f aca="false">LN(D1292/D1291)</f>
        <v>-0.045368605029851</v>
      </c>
      <c r="H1292" s="73" t="n">
        <f aca="false">LN(E1292/E1291)</f>
        <v>-0.0371790032417541</v>
      </c>
      <c r="I1292" s="73"/>
      <c r="J1292" s="73"/>
    </row>
    <row r="1293" customFormat="false" ht="12.75" hidden="false" customHeight="false" outlineLevel="0" collapsed="false">
      <c r="A1293" s="56" t="n">
        <f aca="false">A1292+1</f>
        <v>36419</v>
      </c>
      <c r="B1293" s="28"/>
      <c r="C1293" s="56"/>
      <c r="D1293" s="28" t="n">
        <f aca="false">VLOOKUP($A1293,cash,D$4,FALSE())</f>
        <v>2.34</v>
      </c>
      <c r="E1293" s="28" t="n">
        <f aca="false">VLOOKUP($A1293,cash,E$4,FALSE())</f>
        <v>2.625</v>
      </c>
      <c r="G1293" s="73" t="n">
        <f aca="false">LN(D1293/D1292)</f>
        <v>-0.0127390257774298</v>
      </c>
      <c r="H1293" s="73" t="n">
        <f aca="false">LN(E1293/E1292)</f>
        <v>-0.00569802111463778</v>
      </c>
      <c r="I1293" s="73"/>
      <c r="J1293" s="73"/>
    </row>
    <row r="1294" customFormat="false" ht="12.75" hidden="false" customHeight="false" outlineLevel="0" collapsed="false">
      <c r="A1294" s="56" t="n">
        <f aca="false">A1293+1</f>
        <v>36420</v>
      </c>
      <c r="B1294" s="28"/>
      <c r="C1294" s="56"/>
      <c r="D1294" s="28" t="n">
        <f aca="false">VLOOKUP($A1294,cash,D$4,FALSE())</f>
        <v>2.245</v>
      </c>
      <c r="E1294" s="28" t="n">
        <f aca="false">VLOOKUP($A1294,cash,E$4,FALSE())</f>
        <v>2.46</v>
      </c>
      <c r="G1294" s="73" t="n">
        <f aca="false">LN(D1294/D1293)</f>
        <v>-0.0414454081753923</v>
      </c>
      <c r="H1294" s="73" t="n">
        <f aca="false">LN(E1294/E1293)</f>
        <v>-0.0649195460993156</v>
      </c>
      <c r="I1294" s="73"/>
      <c r="J1294" s="73"/>
    </row>
    <row r="1295" customFormat="false" ht="12.75" hidden="false" customHeight="false" outlineLevel="0" collapsed="false">
      <c r="A1295" s="56" t="n">
        <f aca="false">A1294+1</f>
        <v>36421</v>
      </c>
      <c r="B1295" s="28"/>
      <c r="C1295" s="56"/>
      <c r="D1295" s="28" t="n">
        <f aca="false">VLOOKUP($A1295,cash,D$4,FALSE())</f>
        <v>2.245</v>
      </c>
      <c r="E1295" s="28" t="n">
        <f aca="false">VLOOKUP($A1295,cash,E$4,FALSE())</f>
        <v>2.46</v>
      </c>
      <c r="G1295" s="73" t="n">
        <f aca="false">LN(D1295/D1294)</f>
        <v>0</v>
      </c>
      <c r="H1295" s="73" t="n">
        <f aca="false">LN(E1295/E1294)</f>
        <v>0</v>
      </c>
      <c r="I1295" s="73"/>
      <c r="J1295" s="73"/>
    </row>
    <row r="1296" customFormat="false" ht="12.75" hidden="false" customHeight="false" outlineLevel="0" collapsed="false">
      <c r="A1296" s="56" t="n">
        <f aca="false">A1295+1</f>
        <v>36422</v>
      </c>
      <c r="B1296" s="28"/>
      <c r="C1296" s="56"/>
      <c r="D1296" s="28" t="n">
        <f aca="false">VLOOKUP($A1296,cash,D$4,FALSE())</f>
        <v>2.245</v>
      </c>
      <c r="E1296" s="28" t="n">
        <f aca="false">VLOOKUP($A1296,cash,E$4,FALSE())</f>
        <v>2.46</v>
      </c>
      <c r="G1296" s="73" t="n">
        <f aca="false">LN(D1296/D1295)</f>
        <v>0</v>
      </c>
      <c r="H1296" s="73" t="n">
        <f aca="false">LN(E1296/E1295)</f>
        <v>0</v>
      </c>
      <c r="I1296" s="73"/>
      <c r="J1296" s="73"/>
    </row>
    <row r="1297" customFormat="false" ht="12.75" hidden="false" customHeight="false" outlineLevel="0" collapsed="false">
      <c r="A1297" s="56" t="n">
        <f aca="false">A1296+1</f>
        <v>36423</v>
      </c>
      <c r="B1297" s="28"/>
      <c r="C1297" s="56"/>
      <c r="D1297" s="28" t="n">
        <f aca="false">VLOOKUP($A1297,cash,D$4,FALSE())</f>
        <v>2.355</v>
      </c>
      <c r="E1297" s="28" t="n">
        <f aca="false">VLOOKUP($A1297,cash,E$4,FALSE())</f>
        <v>2.65</v>
      </c>
      <c r="G1297" s="73" t="n">
        <f aca="false">LN(D1297/D1296)</f>
        <v>0.0478352062741635</v>
      </c>
      <c r="H1297" s="73" t="n">
        <f aca="false">LN(E1297/E1296)</f>
        <v>0.0743982900538593</v>
      </c>
      <c r="I1297" s="73"/>
      <c r="J1297" s="73"/>
    </row>
    <row r="1298" customFormat="false" ht="12.75" hidden="false" customHeight="false" outlineLevel="0" collapsed="false">
      <c r="A1298" s="56" t="n">
        <f aca="false">A1297+1</f>
        <v>36424</v>
      </c>
      <c r="B1298" s="28"/>
      <c r="C1298" s="56"/>
      <c r="D1298" s="28" t="n">
        <f aca="false">VLOOKUP($A1298,cash,D$4,FALSE())</f>
        <v>2.18</v>
      </c>
      <c r="E1298" s="28" t="n">
        <f aca="false">VLOOKUP($A1298,cash,E$4,FALSE())</f>
        <v>2.555</v>
      </c>
      <c r="G1298" s="73" t="n">
        <f aca="false">LN(D1298/D1297)</f>
        <v>-0.0772158506673833</v>
      </c>
      <c r="H1298" s="73" t="n">
        <f aca="false">LN(E1298/E1297)</f>
        <v>-0.036507416342463</v>
      </c>
      <c r="I1298" s="73"/>
      <c r="J1298" s="73"/>
    </row>
    <row r="1299" customFormat="false" ht="12.75" hidden="false" customHeight="false" outlineLevel="0" collapsed="false">
      <c r="A1299" s="56" t="n">
        <f aca="false">A1298+1</f>
        <v>36425</v>
      </c>
      <c r="B1299" s="28"/>
      <c r="C1299" s="56"/>
      <c r="D1299" s="28" t="n">
        <f aca="false">VLOOKUP($A1299,cash,D$4,FALSE())</f>
        <v>2.185</v>
      </c>
      <c r="E1299" s="28" t="n">
        <f aca="false">VLOOKUP($A1299,cash,E$4,FALSE())</f>
        <v>2.57</v>
      </c>
      <c r="G1299" s="73" t="n">
        <f aca="false">LN(D1299/D1298)</f>
        <v>0.00229095174655576</v>
      </c>
      <c r="H1299" s="73" t="n">
        <f aca="false">LN(E1299/E1298)</f>
        <v>0.00585367525146051</v>
      </c>
      <c r="I1299" s="73"/>
      <c r="J1299" s="73"/>
    </row>
    <row r="1300" customFormat="false" ht="12.75" hidden="false" customHeight="false" outlineLevel="0" collapsed="false">
      <c r="A1300" s="56" t="n">
        <f aca="false">A1299+1</f>
        <v>36426</v>
      </c>
      <c r="B1300" s="28"/>
      <c r="C1300" s="56"/>
      <c r="D1300" s="28" t="n">
        <f aca="false">VLOOKUP($A1300,cash,D$4,FALSE())</f>
        <v>2.33</v>
      </c>
      <c r="E1300" s="28" t="n">
        <f aca="false">VLOOKUP($A1300,cash,E$4,FALSE())</f>
        <v>2.7</v>
      </c>
      <c r="G1300" s="73" t="n">
        <f aca="false">LN(D1300/D1299)</f>
        <v>0.0642524390300556</v>
      </c>
      <c r="H1300" s="73" t="n">
        <f aca="false">LN(E1300/E1299)</f>
        <v>0.049345874103155</v>
      </c>
      <c r="I1300" s="73"/>
      <c r="J1300" s="73"/>
    </row>
    <row r="1301" customFormat="false" ht="12.75" hidden="false" customHeight="false" outlineLevel="0" collapsed="false">
      <c r="A1301" s="56" t="n">
        <f aca="false">A1300+1</f>
        <v>36427</v>
      </c>
      <c r="B1301" s="28"/>
      <c r="C1301" s="56"/>
      <c r="D1301" s="28" t="n">
        <f aca="false">VLOOKUP($A1301,cash,D$4,FALSE())</f>
        <v>2.375</v>
      </c>
      <c r="E1301" s="28" t="n">
        <f aca="false">VLOOKUP($A1301,cash,E$4,FALSE())</f>
        <v>2.69</v>
      </c>
      <c r="G1301" s="73" t="n">
        <f aca="false">LN(D1301/D1300)</f>
        <v>0.0191291699089954</v>
      </c>
      <c r="H1301" s="73" t="n">
        <f aca="false">LN(E1301/E1300)</f>
        <v>-0.00371057939653571</v>
      </c>
      <c r="I1301" s="73"/>
      <c r="J1301" s="73"/>
    </row>
    <row r="1302" customFormat="false" ht="12.75" hidden="false" customHeight="false" outlineLevel="0" collapsed="false">
      <c r="A1302" s="56" t="n">
        <f aca="false">A1301+1</f>
        <v>36428</v>
      </c>
      <c r="B1302" s="28"/>
      <c r="C1302" s="56"/>
      <c r="D1302" s="28" t="n">
        <f aca="false">VLOOKUP($A1302,cash,D$4,FALSE())</f>
        <v>2.375</v>
      </c>
      <c r="E1302" s="28" t="n">
        <f aca="false">VLOOKUP($A1302,cash,E$4,FALSE())</f>
        <v>2.69</v>
      </c>
      <c r="G1302" s="73" t="n">
        <f aca="false">LN(D1302/D1301)</f>
        <v>0</v>
      </c>
      <c r="H1302" s="73" t="n">
        <f aca="false">LN(E1302/E1301)</f>
        <v>0</v>
      </c>
      <c r="I1302" s="73"/>
      <c r="J1302" s="73"/>
    </row>
    <row r="1303" customFormat="false" ht="12.75" hidden="false" customHeight="false" outlineLevel="0" collapsed="false">
      <c r="A1303" s="56" t="n">
        <f aca="false">A1302+1</f>
        <v>36429</v>
      </c>
      <c r="B1303" s="28"/>
      <c r="C1303" s="56"/>
      <c r="D1303" s="28" t="n">
        <f aca="false">VLOOKUP($A1303,cash,D$4,FALSE())</f>
        <v>2.375</v>
      </c>
      <c r="E1303" s="28" t="n">
        <f aca="false">VLOOKUP($A1303,cash,E$4,FALSE())</f>
        <v>2.69</v>
      </c>
      <c r="G1303" s="73" t="n">
        <f aca="false">LN(D1303/D1302)</f>
        <v>0</v>
      </c>
      <c r="H1303" s="73" t="n">
        <f aca="false">LN(E1303/E1302)</f>
        <v>0</v>
      </c>
      <c r="I1303" s="73"/>
      <c r="J1303" s="73"/>
    </row>
    <row r="1304" customFormat="false" ht="12.75" hidden="false" customHeight="false" outlineLevel="0" collapsed="false">
      <c r="A1304" s="56" t="n">
        <f aca="false">A1303+1</f>
        <v>36430</v>
      </c>
      <c r="B1304" s="28"/>
      <c r="C1304" s="56"/>
      <c r="D1304" s="28" t="n">
        <f aca="false">VLOOKUP($A1304,cash,D$4,FALSE())</f>
        <v>2.395</v>
      </c>
      <c r="E1304" s="28" t="n">
        <f aca="false">VLOOKUP($A1304,cash,E$4,FALSE())</f>
        <v>2.775</v>
      </c>
      <c r="G1304" s="73" t="n">
        <f aca="false">LN(D1304/D1303)</f>
        <v>0.00838579337627396</v>
      </c>
      <c r="H1304" s="73" t="n">
        <f aca="false">LN(E1304/E1303)</f>
        <v>0.0311095535846501</v>
      </c>
      <c r="I1304" s="73"/>
      <c r="J1304" s="73"/>
    </row>
    <row r="1305" customFormat="false" ht="12.75" hidden="false" customHeight="false" outlineLevel="0" collapsed="false">
      <c r="A1305" s="56" t="n">
        <f aca="false">A1304+1</f>
        <v>36431</v>
      </c>
      <c r="B1305" s="28"/>
      <c r="C1305" s="56"/>
      <c r="D1305" s="28" t="n">
        <f aca="false">VLOOKUP($A1305,cash,D$4,FALSE())</f>
        <v>2.475</v>
      </c>
      <c r="E1305" s="28" t="n">
        <f aca="false">VLOOKUP($A1305,cash,E$4,FALSE())</f>
        <v>2.835</v>
      </c>
      <c r="G1305" s="73" t="n">
        <f aca="false">LN(D1305/D1304)</f>
        <v>0.032857165157775</v>
      </c>
      <c r="H1305" s="73" t="n">
        <f aca="false">LN(E1305/E1304)</f>
        <v>0.0213911899813176</v>
      </c>
      <c r="I1305" s="73"/>
      <c r="J1305" s="73"/>
    </row>
    <row r="1306" customFormat="false" ht="12.75" hidden="false" customHeight="false" outlineLevel="0" collapsed="false">
      <c r="A1306" s="56" t="n">
        <f aca="false">A1305+1</f>
        <v>36432</v>
      </c>
      <c r="B1306" s="28"/>
      <c r="C1306" s="56"/>
      <c r="D1306" s="28" t="n">
        <f aca="false">VLOOKUP($A1306,cash,D$4,FALSE())</f>
        <v>2.43</v>
      </c>
      <c r="E1306" s="28" t="n">
        <f aca="false">VLOOKUP($A1306,cash,E$4,FALSE())</f>
        <v>2.805</v>
      </c>
      <c r="G1306" s="73" t="n">
        <f aca="false">LN(D1306/D1305)</f>
        <v>-0.0183491386681965</v>
      </c>
      <c r="H1306" s="73" t="n">
        <f aca="false">LN(E1306/E1305)</f>
        <v>-0.0106383982050556</v>
      </c>
      <c r="I1306" s="73"/>
      <c r="J1306" s="73"/>
    </row>
    <row r="1307" customFormat="false" ht="12.75" hidden="false" customHeight="false" outlineLevel="0" collapsed="false">
      <c r="A1307" s="56" t="n">
        <f aca="false">A1306+1</f>
        <v>36433</v>
      </c>
      <c r="B1307" s="28"/>
      <c r="C1307" s="56"/>
      <c r="D1307" s="28" t="n">
        <f aca="false">VLOOKUP($A1307,cash,D$4,FALSE())</f>
        <v>2.3</v>
      </c>
      <c r="E1307" s="28" t="n">
        <f aca="false">VLOOKUP($A1307,cash,E$4,FALSE())</f>
        <v>2.715</v>
      </c>
      <c r="G1307" s="73" t="n">
        <f aca="false">LN(D1307/D1306)</f>
        <v>-0.0549821344173532</v>
      </c>
      <c r="H1307" s="73" t="n">
        <f aca="false">LN(E1307/E1306)</f>
        <v>-0.032611585588761</v>
      </c>
      <c r="I1307" s="73"/>
      <c r="J1307" s="73"/>
    </row>
    <row r="1308" customFormat="false" ht="12.75" hidden="false" customHeight="false" outlineLevel="0" collapsed="false">
      <c r="A1308" s="56"/>
      <c r="B1308" s="28"/>
      <c r="C1308" s="56"/>
      <c r="D1308" s="28"/>
      <c r="E1308" s="28"/>
      <c r="G1308" s="73"/>
      <c r="H1308" s="73"/>
    </row>
    <row r="1309" customFormat="false" ht="12.75" hidden="false" customHeight="false" outlineLevel="0" collapsed="false">
      <c r="A1309" s="56"/>
      <c r="B1309" s="28"/>
      <c r="C1309" s="56"/>
      <c r="D1309" s="28"/>
      <c r="E1309" s="28"/>
    </row>
    <row r="1310" customFormat="false" ht="12.75" hidden="false" customHeight="false" outlineLevel="0" collapsed="false">
      <c r="A1310" s="56"/>
      <c r="B1310" s="28"/>
      <c r="C1310" s="56"/>
      <c r="D1310" s="28"/>
      <c r="E1310" s="28"/>
    </row>
    <row r="1311" customFormat="false" ht="12.75" hidden="false" customHeight="false" outlineLevel="0" collapsed="false">
      <c r="A1311" s="56"/>
      <c r="B1311" s="28"/>
      <c r="C1311" s="56" t="n">
        <v>36434</v>
      </c>
      <c r="G1311" s="73" t="n">
        <f aca="false">STDEV(G1313:G1342)*$B$1</f>
        <v>0.511324731027081</v>
      </c>
      <c r="H1311" s="73" t="n">
        <f aca="false">STDEV(H1313:H1342)*$B$1</f>
        <v>0.324273021065024</v>
      </c>
      <c r="I1311" s="73"/>
      <c r="J1311" s="73" t="n">
        <f aca="false">IF(ISNUMBER(J1312),J1312,1.1)</f>
        <v>0.978976018822033</v>
      </c>
      <c r="K1311" s="75" t="n">
        <f aca="false">MAX(D1312:D1343)</f>
        <v>2.935</v>
      </c>
      <c r="L1311" s="75" t="n">
        <f aca="false">MAX(E1312:E1343)</f>
        <v>3.135</v>
      </c>
    </row>
    <row r="1312" customFormat="false" ht="12.75" hidden="false" customHeight="false" outlineLevel="0" collapsed="false">
      <c r="A1312" s="56" t="n">
        <f aca="false">C1311</f>
        <v>36434</v>
      </c>
      <c r="B1312" s="28"/>
      <c r="C1312" s="56"/>
      <c r="D1312" s="28" t="n">
        <f aca="false">VLOOKUP($A1312,cash,D$4,FALSE())</f>
        <v>2.29</v>
      </c>
      <c r="E1312" s="28" t="n">
        <f aca="false">VLOOKUP($A1312,cash,E$4,FALSE())</f>
        <v>2.74</v>
      </c>
      <c r="G1312" s="73"/>
      <c r="H1312" s="73"/>
      <c r="I1312" s="73"/>
      <c r="J1312" s="73" t="n">
        <f aca="false">CORREL(D1312:D1342,E1312:E1342)</f>
        <v>0.978976018822033</v>
      </c>
      <c r="K1312" s="75" t="n">
        <f aca="false">MIN(D1312:D1343)</f>
        <v>2.285</v>
      </c>
      <c r="L1312" s="75" t="n">
        <f aca="false">MIN(E1312:E1343)</f>
        <v>2.705</v>
      </c>
    </row>
    <row r="1313" customFormat="false" ht="12.75" hidden="false" customHeight="false" outlineLevel="0" collapsed="false">
      <c r="A1313" s="56" t="n">
        <f aca="false">A1312+1</f>
        <v>36435</v>
      </c>
      <c r="B1313" s="28"/>
      <c r="C1313" s="56"/>
      <c r="D1313" s="28" t="n">
        <f aca="false">VLOOKUP($A1313,cash,D$4,FALSE())</f>
        <v>2.29</v>
      </c>
      <c r="E1313" s="28" t="n">
        <f aca="false">VLOOKUP($A1313,cash,E$4,FALSE())</f>
        <v>2.74</v>
      </c>
      <c r="G1313" s="73" t="n">
        <f aca="false">LN(D1313/D1312)</f>
        <v>0</v>
      </c>
      <c r="H1313" s="73" t="n">
        <f aca="false">LN(E1313/E1312)</f>
        <v>0</v>
      </c>
      <c r="I1313" s="73"/>
      <c r="J1313" s="73"/>
    </row>
    <row r="1314" customFormat="false" ht="12.75" hidden="false" customHeight="false" outlineLevel="0" collapsed="false">
      <c r="A1314" s="56" t="n">
        <f aca="false">A1313+1</f>
        <v>36436</v>
      </c>
      <c r="B1314" s="28"/>
      <c r="C1314" s="56"/>
      <c r="D1314" s="28" t="n">
        <f aca="false">VLOOKUP($A1314,cash,D$4,FALSE())</f>
        <v>2.29</v>
      </c>
      <c r="E1314" s="28" t="n">
        <f aca="false">VLOOKUP($A1314,cash,E$4,FALSE())</f>
        <v>2.74</v>
      </c>
      <c r="G1314" s="73" t="n">
        <f aca="false">LN(D1314/D1313)</f>
        <v>0</v>
      </c>
      <c r="H1314" s="73" t="n">
        <f aca="false">LN(E1314/E1313)</f>
        <v>0</v>
      </c>
      <c r="I1314" s="73"/>
      <c r="J1314" s="73"/>
    </row>
    <row r="1315" customFormat="false" ht="12.75" hidden="false" customHeight="false" outlineLevel="0" collapsed="false">
      <c r="A1315" s="56" t="n">
        <f aca="false">A1314+1</f>
        <v>36437</v>
      </c>
      <c r="B1315" s="28"/>
      <c r="C1315" s="56"/>
      <c r="D1315" s="28" t="n">
        <f aca="false">VLOOKUP($A1315,cash,D$4,FALSE())</f>
        <v>2.435</v>
      </c>
      <c r="E1315" s="28" t="n">
        <f aca="false">VLOOKUP($A1315,cash,E$4,FALSE())</f>
        <v>2.845</v>
      </c>
      <c r="G1315" s="73" t="n">
        <f aca="false">LN(D1315/D1314)</f>
        <v>0.0613949389684049</v>
      </c>
      <c r="H1315" s="73" t="n">
        <f aca="false">LN(E1315/E1314)</f>
        <v>0.0376051471783153</v>
      </c>
      <c r="I1315" s="73"/>
      <c r="J1315" s="73"/>
    </row>
    <row r="1316" customFormat="false" ht="12.75" hidden="false" customHeight="false" outlineLevel="0" collapsed="false">
      <c r="A1316" s="56" t="n">
        <f aca="false">A1315+1</f>
        <v>36438</v>
      </c>
      <c r="B1316" s="28"/>
      <c r="C1316" s="56"/>
      <c r="D1316" s="28" t="n">
        <f aca="false">VLOOKUP($A1316,cash,D$4,FALSE())</f>
        <v>2.44</v>
      </c>
      <c r="E1316" s="28" t="n">
        <f aca="false">VLOOKUP($A1316,cash,E$4,FALSE())</f>
        <v>2.825</v>
      </c>
      <c r="G1316" s="73" t="n">
        <f aca="false">LN(D1316/D1315)</f>
        <v>0.00205128277055736</v>
      </c>
      <c r="H1316" s="73" t="n">
        <f aca="false">LN(E1316/E1315)</f>
        <v>-0.00705470297989004</v>
      </c>
      <c r="I1316" s="73"/>
      <c r="J1316" s="73"/>
    </row>
    <row r="1317" customFormat="false" ht="12.75" hidden="false" customHeight="false" outlineLevel="0" collapsed="false">
      <c r="A1317" s="56" t="n">
        <f aca="false">A1316+1</f>
        <v>36439</v>
      </c>
      <c r="B1317" s="28"/>
      <c r="C1317" s="56"/>
      <c r="D1317" s="28" t="n">
        <f aca="false">VLOOKUP($A1317,cash,D$4,FALSE())</f>
        <v>2.425</v>
      </c>
      <c r="E1317" s="28" t="n">
        <f aca="false">VLOOKUP($A1317,cash,E$4,FALSE())</f>
        <v>2.79</v>
      </c>
      <c r="G1317" s="73" t="n">
        <f aca="false">LN(D1317/D1316)</f>
        <v>-0.00616651491566402</v>
      </c>
      <c r="H1317" s="73" t="n">
        <f aca="false">LN(E1317/E1316)</f>
        <v>-0.01246676876513</v>
      </c>
      <c r="I1317" s="73"/>
      <c r="J1317" s="73"/>
    </row>
    <row r="1318" customFormat="false" ht="12.75" hidden="false" customHeight="false" outlineLevel="0" collapsed="false">
      <c r="A1318" s="56" t="n">
        <f aca="false">A1317+1</f>
        <v>36440</v>
      </c>
      <c r="B1318" s="28"/>
      <c r="C1318" s="56"/>
      <c r="D1318" s="28" t="n">
        <f aca="false">VLOOKUP($A1318,cash,D$4,FALSE())</f>
        <v>2.425</v>
      </c>
      <c r="E1318" s="28" t="n">
        <f aca="false">VLOOKUP($A1318,cash,E$4,FALSE())</f>
        <v>2.765</v>
      </c>
      <c r="G1318" s="73" t="n">
        <f aca="false">LN(D1318/D1317)</f>
        <v>0</v>
      </c>
      <c r="H1318" s="73" t="n">
        <f aca="false">LN(E1318/E1317)</f>
        <v>-0.00900096085897606</v>
      </c>
      <c r="I1318" s="73"/>
      <c r="J1318" s="73"/>
    </row>
    <row r="1319" customFormat="false" ht="12.75" hidden="false" customHeight="false" outlineLevel="0" collapsed="false">
      <c r="A1319" s="56" t="n">
        <f aca="false">A1318+1</f>
        <v>36441</v>
      </c>
      <c r="B1319" s="28"/>
      <c r="C1319" s="56"/>
      <c r="D1319" s="28" t="n">
        <f aca="false">VLOOKUP($A1319,cash,D$4,FALSE())</f>
        <v>2.285</v>
      </c>
      <c r="E1319" s="28" t="n">
        <f aca="false">VLOOKUP($A1319,cash,E$4,FALSE())</f>
        <v>2.705</v>
      </c>
      <c r="G1319" s="73" t="n">
        <f aca="false">LN(D1319/D1318)</f>
        <v>-0.0594655000432784</v>
      </c>
      <c r="H1319" s="73" t="n">
        <f aca="false">LN(E1319/E1318)</f>
        <v>-0.0219387226758533</v>
      </c>
      <c r="I1319" s="73"/>
      <c r="J1319" s="73"/>
    </row>
    <row r="1320" customFormat="false" ht="12.75" hidden="false" customHeight="false" outlineLevel="0" collapsed="false">
      <c r="A1320" s="56" t="n">
        <f aca="false">A1319+1</f>
        <v>36442</v>
      </c>
      <c r="B1320" s="28"/>
      <c r="C1320" s="56"/>
      <c r="D1320" s="28" t="n">
        <f aca="false">VLOOKUP($A1320,cash,D$4,FALSE())</f>
        <v>2.285</v>
      </c>
      <c r="E1320" s="28" t="n">
        <f aca="false">VLOOKUP($A1320,cash,E$4,FALSE())</f>
        <v>2.705</v>
      </c>
      <c r="G1320" s="73" t="n">
        <f aca="false">LN(D1320/D1319)</f>
        <v>0</v>
      </c>
      <c r="H1320" s="73" t="n">
        <f aca="false">LN(E1320/E1319)</f>
        <v>0</v>
      </c>
      <c r="I1320" s="73"/>
      <c r="J1320" s="73"/>
    </row>
    <row r="1321" customFormat="false" ht="12.75" hidden="false" customHeight="false" outlineLevel="0" collapsed="false">
      <c r="A1321" s="56" t="n">
        <f aca="false">A1320+1</f>
        <v>36443</v>
      </c>
      <c r="B1321" s="28"/>
      <c r="C1321" s="56"/>
      <c r="D1321" s="28" t="n">
        <f aca="false">VLOOKUP($A1321,cash,D$4,FALSE())</f>
        <v>2.285</v>
      </c>
      <c r="E1321" s="28" t="n">
        <f aca="false">VLOOKUP($A1321,cash,E$4,FALSE())</f>
        <v>2.705</v>
      </c>
      <c r="G1321" s="73" t="n">
        <f aca="false">LN(D1321/D1320)</f>
        <v>0</v>
      </c>
      <c r="H1321" s="73" t="n">
        <f aca="false">LN(E1321/E1320)</f>
        <v>0</v>
      </c>
      <c r="I1321" s="73"/>
      <c r="J1321" s="73"/>
    </row>
    <row r="1322" customFormat="false" ht="12.75" hidden="false" customHeight="false" outlineLevel="0" collapsed="false">
      <c r="A1322" s="56" t="n">
        <f aca="false">A1321+1</f>
        <v>36444</v>
      </c>
      <c r="B1322" s="28"/>
      <c r="C1322" s="56"/>
      <c r="D1322" s="28" t="n">
        <f aca="false">VLOOKUP($A1322,cash,D$4,FALSE())</f>
        <v>2.45</v>
      </c>
      <c r="E1322" s="28" t="n">
        <f aca="false">VLOOKUP($A1322,cash,E$4,FALSE())</f>
        <v>2.835</v>
      </c>
      <c r="G1322" s="73" t="n">
        <f aca="false">LN(D1322/D1321)</f>
        <v>0.0697220002104676</v>
      </c>
      <c r="H1322" s="73" t="n">
        <f aca="false">LN(E1322/E1321)</f>
        <v>0.0469400248812705</v>
      </c>
      <c r="I1322" s="73"/>
      <c r="J1322" s="73"/>
    </row>
    <row r="1323" customFormat="false" ht="12.75" hidden="false" customHeight="false" outlineLevel="0" collapsed="false">
      <c r="A1323" s="56" t="n">
        <f aca="false">A1322+1</f>
        <v>36445</v>
      </c>
      <c r="B1323" s="28"/>
      <c r="C1323" s="56"/>
      <c r="D1323" s="28" t="n">
        <f aca="false">VLOOKUP($A1323,cash,D$4,FALSE())</f>
        <v>2.585</v>
      </c>
      <c r="E1323" s="28" t="n">
        <f aca="false">VLOOKUP($A1323,cash,E$4,FALSE())</f>
        <v>2.955</v>
      </c>
      <c r="G1323" s="73" t="n">
        <f aca="false">LN(D1323/D1322)</f>
        <v>0.0536374834037568</v>
      </c>
      <c r="H1323" s="73" t="n">
        <f aca="false">LN(E1323/E1322)</f>
        <v>0.0414567136783461</v>
      </c>
      <c r="I1323" s="73"/>
      <c r="J1323" s="73"/>
    </row>
    <row r="1324" customFormat="false" ht="12.75" hidden="false" customHeight="false" outlineLevel="0" collapsed="false">
      <c r="A1324" s="56" t="n">
        <f aca="false">A1323+1</f>
        <v>36446</v>
      </c>
      <c r="B1324" s="28"/>
      <c r="C1324" s="56"/>
      <c r="D1324" s="28" t="n">
        <f aca="false">VLOOKUP($A1324,cash,D$4,FALSE())</f>
        <v>2.76</v>
      </c>
      <c r="E1324" s="28" t="n">
        <f aca="false">VLOOKUP($A1324,cash,E$4,FALSE())</f>
        <v>3.09</v>
      </c>
      <c r="G1324" s="73" t="n">
        <f aca="false">LN(D1324/D1323)</f>
        <v>0.065505171768666</v>
      </c>
      <c r="H1324" s="73" t="n">
        <f aca="false">LN(E1324/E1323)</f>
        <v>0.0446724400515926</v>
      </c>
      <c r="I1324" s="73"/>
      <c r="J1324" s="73"/>
    </row>
    <row r="1325" customFormat="false" ht="12.75" hidden="false" customHeight="false" outlineLevel="0" collapsed="false">
      <c r="A1325" s="56" t="n">
        <f aca="false">A1324+1</f>
        <v>36447</v>
      </c>
      <c r="B1325" s="28"/>
      <c r="C1325" s="56"/>
      <c r="D1325" s="28" t="n">
        <f aca="false">VLOOKUP($A1325,cash,D$4,FALSE())</f>
        <v>2.67</v>
      </c>
      <c r="E1325" s="28" t="n">
        <f aca="false">VLOOKUP($A1325,cash,E$4,FALSE())</f>
        <v>3.005</v>
      </c>
      <c r="G1325" s="73" t="n">
        <f aca="false">LN(D1325/D1324)</f>
        <v>-0.0331522073169004</v>
      </c>
      <c r="H1325" s="73" t="n">
        <f aca="false">LN(E1325/E1324)</f>
        <v>-0.0278935229224831</v>
      </c>
      <c r="I1325" s="73"/>
      <c r="J1325" s="73"/>
    </row>
    <row r="1326" customFormat="false" ht="12.75" hidden="false" customHeight="false" outlineLevel="0" collapsed="false">
      <c r="A1326" s="56" t="n">
        <f aca="false">A1325+1</f>
        <v>36448</v>
      </c>
      <c r="B1326" s="28"/>
      <c r="C1326" s="56"/>
      <c r="D1326" s="28" t="n">
        <f aca="false">VLOOKUP($A1326,cash,D$4,FALSE())</f>
        <v>2.61</v>
      </c>
      <c r="E1326" s="28" t="n">
        <f aca="false">VLOOKUP($A1326,cash,E$4,FALSE())</f>
        <v>2.98</v>
      </c>
      <c r="G1326" s="73" t="n">
        <f aca="false">LN(D1326/D1325)</f>
        <v>-0.0227282510775562</v>
      </c>
      <c r="H1326" s="73" t="n">
        <f aca="false">LN(E1326/E1325)</f>
        <v>-0.00835426746985781</v>
      </c>
      <c r="I1326" s="73"/>
      <c r="J1326" s="73"/>
    </row>
    <row r="1327" customFormat="false" ht="12.75" hidden="false" customHeight="false" outlineLevel="0" collapsed="false">
      <c r="A1327" s="56" t="n">
        <f aca="false">A1326+1</f>
        <v>36449</v>
      </c>
      <c r="B1327" s="28"/>
      <c r="C1327" s="56"/>
      <c r="D1327" s="28" t="n">
        <f aca="false">VLOOKUP($A1327,cash,D$4,FALSE())</f>
        <v>2.61</v>
      </c>
      <c r="E1327" s="28" t="n">
        <f aca="false">VLOOKUP($A1327,cash,E$4,FALSE())</f>
        <v>2.98</v>
      </c>
      <c r="G1327" s="73" t="n">
        <f aca="false">LN(D1327/D1326)</f>
        <v>0</v>
      </c>
      <c r="H1327" s="73" t="n">
        <f aca="false">LN(E1327/E1326)</f>
        <v>0</v>
      </c>
      <c r="I1327" s="73"/>
      <c r="J1327" s="73"/>
    </row>
    <row r="1328" customFormat="false" ht="12.75" hidden="false" customHeight="false" outlineLevel="0" collapsed="false">
      <c r="A1328" s="56" t="n">
        <f aca="false">A1327+1</f>
        <v>36450</v>
      </c>
      <c r="B1328" s="28"/>
      <c r="C1328" s="56"/>
      <c r="D1328" s="28" t="n">
        <f aca="false">VLOOKUP($A1328,cash,D$4,FALSE())</f>
        <v>2.61</v>
      </c>
      <c r="E1328" s="28" t="n">
        <f aca="false">VLOOKUP($A1328,cash,E$4,FALSE())</f>
        <v>2.98</v>
      </c>
      <c r="G1328" s="73" t="n">
        <f aca="false">LN(D1328/D1327)</f>
        <v>0</v>
      </c>
      <c r="H1328" s="73" t="n">
        <f aca="false">LN(E1328/E1327)</f>
        <v>0</v>
      </c>
      <c r="I1328" s="73"/>
      <c r="J1328" s="73"/>
    </row>
    <row r="1329" customFormat="false" ht="12.75" hidden="false" customHeight="false" outlineLevel="0" collapsed="false">
      <c r="A1329" s="56" t="n">
        <f aca="false">A1328+1</f>
        <v>36451</v>
      </c>
      <c r="B1329" s="28"/>
      <c r="C1329" s="56"/>
      <c r="D1329" s="28" t="n">
        <f aca="false">VLOOKUP($A1329,cash,D$4,FALSE())</f>
        <v>2.76</v>
      </c>
      <c r="E1329" s="28" t="n">
        <f aca="false">VLOOKUP($A1329,cash,E$4,FALSE())</f>
        <v>3.08</v>
      </c>
      <c r="G1329" s="73" t="n">
        <f aca="false">LN(D1329/D1328)</f>
        <v>0.0558804583944566</v>
      </c>
      <c r="H1329" s="73" t="n">
        <f aca="false">LN(E1329/E1328)</f>
        <v>0.0330062964681701</v>
      </c>
      <c r="I1329" s="73"/>
      <c r="J1329" s="73"/>
    </row>
    <row r="1330" customFormat="false" ht="12.75" hidden="false" customHeight="false" outlineLevel="0" collapsed="false">
      <c r="A1330" s="56" t="n">
        <f aca="false">A1329+1</f>
        <v>36452</v>
      </c>
      <c r="B1330" s="28"/>
      <c r="C1330" s="56"/>
      <c r="D1330" s="28" t="n">
        <f aca="false">VLOOKUP($A1330,cash,D$4,FALSE())</f>
        <v>2.83</v>
      </c>
      <c r="E1330" s="28" t="n">
        <f aca="false">VLOOKUP($A1330,cash,E$4,FALSE())</f>
        <v>3.09</v>
      </c>
      <c r="G1330" s="73" t="n">
        <f aca="false">LN(D1330/D1329)</f>
        <v>0.0250460319260877</v>
      </c>
      <c r="H1330" s="73" t="n">
        <f aca="false">LN(E1330/E1329)</f>
        <v>0.00324149392417102</v>
      </c>
      <c r="I1330" s="73"/>
      <c r="J1330" s="73"/>
    </row>
    <row r="1331" customFormat="false" ht="12.75" hidden="false" customHeight="false" outlineLevel="0" collapsed="false">
      <c r="A1331" s="56" t="n">
        <f aca="false">A1330+1</f>
        <v>36453</v>
      </c>
      <c r="B1331" s="28"/>
      <c r="C1331" s="56"/>
      <c r="D1331" s="28" t="n">
        <f aca="false">VLOOKUP($A1331,cash,D$4,FALSE())</f>
        <v>2.835</v>
      </c>
      <c r="E1331" s="28" t="n">
        <f aca="false">VLOOKUP($A1331,cash,E$4,FALSE())</f>
        <v>3.065</v>
      </c>
      <c r="G1331" s="73" t="n">
        <f aca="false">LN(D1331/D1330)</f>
        <v>0.00176522552456915</v>
      </c>
      <c r="H1331" s="73" t="n">
        <f aca="false">LN(E1331/E1330)</f>
        <v>-0.00812352152147933</v>
      </c>
      <c r="I1331" s="73"/>
      <c r="J1331" s="73"/>
    </row>
    <row r="1332" customFormat="false" ht="12.75" hidden="false" customHeight="false" outlineLevel="0" collapsed="false">
      <c r="A1332" s="56" t="n">
        <f aca="false">A1331+1</f>
        <v>36454</v>
      </c>
      <c r="B1332" s="28"/>
      <c r="C1332" s="56"/>
      <c r="D1332" s="28" t="n">
        <f aca="false">VLOOKUP($A1332,cash,D$4,FALSE())</f>
        <v>2.935</v>
      </c>
      <c r="E1332" s="28" t="n">
        <f aca="false">VLOOKUP($A1332,cash,E$4,FALSE())</f>
        <v>3.12</v>
      </c>
      <c r="G1332" s="73" t="n">
        <f aca="false">LN(D1332/D1331)</f>
        <v>0.0346655161003444</v>
      </c>
      <c r="H1332" s="73" t="n">
        <f aca="false">LN(E1332/E1331)</f>
        <v>0.0177854324332163</v>
      </c>
      <c r="I1332" s="73"/>
      <c r="J1332" s="73"/>
    </row>
    <row r="1333" customFormat="false" ht="12.75" hidden="false" customHeight="false" outlineLevel="0" collapsed="false">
      <c r="A1333" s="56" t="n">
        <f aca="false">A1332+1</f>
        <v>36455</v>
      </c>
      <c r="B1333" s="28"/>
      <c r="C1333" s="56"/>
      <c r="D1333" s="28" t="n">
        <f aca="false">VLOOKUP($A1333,cash,D$4,FALSE())</f>
        <v>2.87</v>
      </c>
      <c r="E1333" s="28" t="n">
        <f aca="false">VLOOKUP($A1333,cash,E$4,FALSE())</f>
        <v>3.07</v>
      </c>
      <c r="G1333" s="73" t="n">
        <f aca="false">LN(D1333/D1332)</f>
        <v>-0.0223954235085301</v>
      </c>
      <c r="H1333" s="73" t="n">
        <f aca="false">LN(E1333/E1332)</f>
        <v>-0.0161554402222853</v>
      </c>
      <c r="I1333" s="73"/>
      <c r="J1333" s="73"/>
    </row>
    <row r="1334" customFormat="false" ht="12.75" hidden="false" customHeight="false" outlineLevel="0" collapsed="false">
      <c r="A1334" s="56" t="n">
        <f aca="false">A1333+1</f>
        <v>36456</v>
      </c>
      <c r="B1334" s="28"/>
      <c r="C1334" s="56"/>
      <c r="D1334" s="28" t="n">
        <f aca="false">VLOOKUP($A1334,cash,D$4,FALSE())</f>
        <v>2.87</v>
      </c>
      <c r="E1334" s="28" t="n">
        <f aca="false">VLOOKUP($A1334,cash,E$4,FALSE())</f>
        <v>3.07</v>
      </c>
      <c r="G1334" s="73" t="n">
        <f aca="false">LN(D1334/D1333)</f>
        <v>0</v>
      </c>
      <c r="H1334" s="73" t="n">
        <f aca="false">LN(E1334/E1333)</f>
        <v>0</v>
      </c>
      <c r="I1334" s="73"/>
      <c r="J1334" s="73"/>
    </row>
    <row r="1335" customFormat="false" ht="12.75" hidden="false" customHeight="false" outlineLevel="0" collapsed="false">
      <c r="A1335" s="56" t="n">
        <f aca="false">A1334+1</f>
        <v>36457</v>
      </c>
      <c r="B1335" s="28"/>
      <c r="C1335" s="56"/>
      <c r="D1335" s="28" t="n">
        <f aca="false">VLOOKUP($A1335,cash,D$4,FALSE())</f>
        <v>2.87</v>
      </c>
      <c r="E1335" s="28" t="n">
        <f aca="false">VLOOKUP($A1335,cash,E$4,FALSE())</f>
        <v>3.07</v>
      </c>
      <c r="G1335" s="73" t="n">
        <f aca="false">LN(D1335/D1334)</f>
        <v>0</v>
      </c>
      <c r="H1335" s="73" t="n">
        <f aca="false">LN(E1335/E1334)</f>
        <v>0</v>
      </c>
      <c r="I1335" s="73"/>
      <c r="J1335" s="73"/>
    </row>
    <row r="1336" customFormat="false" ht="12.75" hidden="false" customHeight="false" outlineLevel="0" collapsed="false">
      <c r="A1336" s="56" t="n">
        <f aca="false">A1335+1</f>
        <v>36458</v>
      </c>
      <c r="B1336" s="28"/>
      <c r="C1336" s="56"/>
      <c r="D1336" s="28" t="n">
        <f aca="false">VLOOKUP($A1336,cash,D$4,FALSE())</f>
        <v>2.845</v>
      </c>
      <c r="E1336" s="28" t="n">
        <f aca="false">VLOOKUP($A1336,cash,E$4,FALSE())</f>
        <v>3.105</v>
      </c>
      <c r="G1336" s="73" t="n">
        <f aca="false">LN(D1336/D1335)</f>
        <v>-0.00874896219323543</v>
      </c>
      <c r="H1336" s="73" t="n">
        <f aca="false">LN(E1336/E1335)</f>
        <v>0.0113361537863363</v>
      </c>
      <c r="I1336" s="73"/>
      <c r="J1336" s="73"/>
    </row>
    <row r="1337" customFormat="false" ht="12.75" hidden="false" customHeight="false" outlineLevel="0" collapsed="false">
      <c r="A1337" s="56" t="n">
        <f aca="false">A1336+1</f>
        <v>36459</v>
      </c>
      <c r="B1337" s="28"/>
      <c r="C1337" s="56"/>
      <c r="D1337" s="28" t="n">
        <f aca="false">VLOOKUP($A1337,cash,D$4,FALSE())</f>
        <v>2.855</v>
      </c>
      <c r="E1337" s="28" t="n">
        <f aca="false">VLOOKUP($A1337,cash,E$4,FALSE())</f>
        <v>3.065</v>
      </c>
      <c r="G1337" s="73" t="n">
        <f aca="false">LN(D1337/D1336)</f>
        <v>0.00350877552967927</v>
      </c>
      <c r="H1337" s="73" t="n">
        <f aca="false">LN(E1337/E1336)</f>
        <v>-0.0129661459972674</v>
      </c>
      <c r="I1337" s="73"/>
      <c r="J1337" s="73"/>
    </row>
    <row r="1338" customFormat="false" ht="12.75" hidden="false" customHeight="false" outlineLevel="0" collapsed="false">
      <c r="A1338" s="56" t="n">
        <f aca="false">A1337+1</f>
        <v>36460</v>
      </c>
      <c r="B1338" s="28"/>
      <c r="C1338" s="56"/>
      <c r="D1338" s="28" t="n">
        <f aca="false">VLOOKUP($A1338,cash,D$4,FALSE())</f>
        <v>2.91</v>
      </c>
      <c r="E1338" s="28" t="n">
        <f aca="false">VLOOKUP($A1338,cash,E$4,FALSE())</f>
        <v>3.135</v>
      </c>
      <c r="G1338" s="73" t="n">
        <f aca="false">LN(D1338/D1337)</f>
        <v>0.0190812380754277</v>
      </c>
      <c r="H1338" s="73" t="n">
        <f aca="false">LN(E1338/E1337)</f>
        <v>0.0225816046967093</v>
      </c>
      <c r="I1338" s="73"/>
      <c r="J1338" s="73"/>
    </row>
    <row r="1339" customFormat="false" ht="12.75" hidden="false" customHeight="false" outlineLevel="0" collapsed="false">
      <c r="A1339" s="56" t="n">
        <f aca="false">A1338+1</f>
        <v>36461</v>
      </c>
      <c r="B1339" s="28"/>
      <c r="C1339" s="56"/>
      <c r="D1339" s="28" t="n">
        <f aca="false">VLOOKUP($A1339,cash,D$4,FALSE())</f>
        <v>2.875</v>
      </c>
      <c r="E1339" s="28" t="n">
        <f aca="false">VLOOKUP($A1339,cash,E$4,FALSE())</f>
        <v>3.13</v>
      </c>
      <c r="G1339" s="73" t="n">
        <f aca="false">LN(D1339/D1338)</f>
        <v>-0.0121004069340875</v>
      </c>
      <c r="H1339" s="73" t="n">
        <f aca="false">LN(E1339/E1338)</f>
        <v>-0.0015961695328221</v>
      </c>
      <c r="I1339" s="73"/>
      <c r="J1339" s="73"/>
    </row>
    <row r="1340" customFormat="false" ht="12.75" hidden="false" customHeight="false" outlineLevel="0" collapsed="false">
      <c r="A1340" s="56" t="n">
        <f aca="false">A1339+1</f>
        <v>36462</v>
      </c>
      <c r="B1340" s="28"/>
      <c r="C1340" s="56"/>
      <c r="D1340" s="28" t="n">
        <f aca="false">VLOOKUP($A1340,cash,D$4,FALSE())</f>
        <v>2.7</v>
      </c>
      <c r="E1340" s="28" t="n">
        <f aca="false">VLOOKUP($A1340,cash,E$4,FALSE())</f>
        <v>3.035</v>
      </c>
      <c r="G1340" s="73" t="n">
        <f aca="false">LN(D1340/D1339)</f>
        <v>-0.0628009012390304</v>
      </c>
      <c r="H1340" s="73" t="n">
        <f aca="false">LN(E1340/E1339)</f>
        <v>-0.0308215800406002</v>
      </c>
      <c r="I1340" s="73"/>
      <c r="J1340" s="73"/>
    </row>
    <row r="1341" customFormat="false" ht="12.75" hidden="false" customHeight="false" outlineLevel="0" collapsed="false">
      <c r="A1341" s="56" t="n">
        <f aca="false">A1340+1</f>
        <v>36463</v>
      </c>
      <c r="B1341" s="28"/>
      <c r="C1341" s="56"/>
      <c r="D1341" s="28" t="n">
        <f aca="false">VLOOKUP($A1341,cash,D$4,FALSE())</f>
        <v>2.7</v>
      </c>
      <c r="E1341" s="28" t="n">
        <f aca="false">VLOOKUP($A1341,cash,E$4,FALSE())</f>
        <v>3.035</v>
      </c>
      <c r="G1341" s="73" t="n">
        <f aca="false">LN(D1341/D1340)</f>
        <v>0</v>
      </c>
      <c r="H1341" s="73" t="n">
        <f aca="false">LN(E1341/E1340)</f>
        <v>0</v>
      </c>
      <c r="I1341" s="73"/>
      <c r="J1341" s="73"/>
    </row>
    <row r="1342" customFormat="false" ht="12.75" hidden="false" customHeight="false" outlineLevel="0" collapsed="false">
      <c r="A1342" s="56" t="n">
        <f aca="false">A1341+1</f>
        <v>36464</v>
      </c>
      <c r="B1342" s="28"/>
      <c r="C1342" s="56"/>
      <c r="D1342" s="28" t="n">
        <f aca="false">VLOOKUP($A1342,cash,D$4,FALSE())</f>
        <v>2.7</v>
      </c>
      <c r="E1342" s="28" t="n">
        <f aca="false">VLOOKUP($A1342,cash,E$4,FALSE())</f>
        <v>3.035</v>
      </c>
      <c r="G1342" s="73" t="n">
        <f aca="false">LN(D1342/D1341)</f>
        <v>0</v>
      </c>
      <c r="H1342" s="73" t="n">
        <f aca="false">LN(E1342/E1341)</f>
        <v>0</v>
      </c>
      <c r="I1342" s="73"/>
      <c r="J1342" s="73"/>
    </row>
    <row r="1343" customFormat="false" ht="12.75" hidden="false" customHeight="false" outlineLevel="0" collapsed="false">
      <c r="A1343" s="56"/>
      <c r="B1343" s="28"/>
      <c r="C1343" s="56"/>
      <c r="D1343" s="28"/>
      <c r="E1343" s="28"/>
    </row>
    <row r="1344" customFormat="false" ht="12.75" hidden="false" customHeight="false" outlineLevel="0" collapsed="false">
      <c r="A1344" s="56"/>
      <c r="B1344" s="28"/>
      <c r="C1344" s="56"/>
      <c r="D1344" s="28"/>
      <c r="E1344" s="28"/>
    </row>
    <row r="1345" customFormat="false" ht="12.75" hidden="false" customHeight="false" outlineLevel="0" collapsed="false">
      <c r="A1345" s="56"/>
      <c r="B1345" s="28"/>
      <c r="C1345" s="56"/>
      <c r="D1345" s="28"/>
      <c r="E1345" s="28"/>
    </row>
    <row r="1346" customFormat="false" ht="12.75" hidden="false" customHeight="false" outlineLevel="0" collapsed="false">
      <c r="A1346" s="56"/>
      <c r="B1346" s="28"/>
      <c r="C1346" s="56" t="n">
        <v>36465</v>
      </c>
      <c r="G1346" s="73" t="n">
        <f aca="false">STDEV(G1348:G1376)*$B$1</f>
        <v>0.7030179744224</v>
      </c>
      <c r="H1346" s="73" t="n">
        <f aca="false">STDEV(H1348:H1376)*$B$1</f>
        <v>0.532460526433402</v>
      </c>
      <c r="I1346" s="73"/>
      <c r="J1346" s="73" t="n">
        <f aca="false">IF(ISNUMBER(J1347),J1347,1.1)</f>
        <v>0.9895259438005</v>
      </c>
      <c r="K1346" s="75" t="n">
        <f aca="false">MAX(D1347:D1378)</f>
        <v>2.685</v>
      </c>
      <c r="L1346" s="75" t="n">
        <f aca="false">MAX(E1347:E1378)</f>
        <v>2.98</v>
      </c>
    </row>
    <row r="1347" customFormat="false" ht="12.75" hidden="false" customHeight="false" outlineLevel="0" collapsed="false">
      <c r="A1347" s="56" t="n">
        <f aca="false">C1346</f>
        <v>36465</v>
      </c>
      <c r="B1347" s="28"/>
      <c r="C1347" s="56"/>
      <c r="D1347" s="28" t="n">
        <f aca="false">VLOOKUP($A1347,cash,D$4,FALSE())</f>
        <v>2.625</v>
      </c>
      <c r="E1347" s="28" t="n">
        <f aca="false">VLOOKUP($A1347,cash,E$4,FALSE())</f>
        <v>2.98</v>
      </c>
      <c r="G1347" s="73"/>
      <c r="H1347" s="73"/>
      <c r="I1347" s="73"/>
      <c r="J1347" s="73" t="n">
        <f aca="false">CORREL(D1347:D1376,E1347:E1376)</f>
        <v>0.9895259438005</v>
      </c>
      <c r="K1347" s="75" t="n">
        <f aca="false">MIN(D1347:D1378)</f>
        <v>1.89</v>
      </c>
      <c r="L1347" s="75" t="n">
        <f aca="false">MIN(E1347:E1378)</f>
        <v>2.33</v>
      </c>
    </row>
    <row r="1348" customFormat="false" ht="12.75" hidden="false" customHeight="false" outlineLevel="0" collapsed="false">
      <c r="A1348" s="56" t="n">
        <f aca="false">A1347+1</f>
        <v>36466</v>
      </c>
      <c r="B1348" s="28"/>
      <c r="C1348" s="56"/>
      <c r="D1348" s="28" t="n">
        <f aca="false">VLOOKUP($A1348,cash,D$4,FALSE())</f>
        <v>2.665</v>
      </c>
      <c r="E1348" s="28" t="n">
        <f aca="false">VLOOKUP($A1348,cash,E$4,FALSE())</f>
        <v>2.955</v>
      </c>
      <c r="G1348" s="73" t="n">
        <f aca="false">LN(D1348/D1347)</f>
        <v>0.0151231615742208</v>
      </c>
      <c r="H1348" s="73" t="n">
        <f aca="false">LN(E1348/E1347)</f>
        <v>-0.00842464965925158</v>
      </c>
      <c r="I1348" s="73"/>
      <c r="J1348" s="73"/>
    </row>
    <row r="1349" customFormat="false" ht="12.75" hidden="false" customHeight="false" outlineLevel="0" collapsed="false">
      <c r="A1349" s="56" t="n">
        <f aca="false">A1348+1</f>
        <v>36467</v>
      </c>
      <c r="B1349" s="28"/>
      <c r="C1349" s="56"/>
      <c r="D1349" s="28" t="n">
        <f aca="false">VLOOKUP($A1349,cash,D$4,FALSE())</f>
        <v>2.685</v>
      </c>
      <c r="E1349" s="28" t="n">
        <f aca="false">VLOOKUP($A1349,cash,E$4,FALSE())</f>
        <v>2.945</v>
      </c>
      <c r="G1349" s="73" t="n">
        <f aca="false">LN(D1349/D1348)</f>
        <v>0.00747667034302014</v>
      </c>
      <c r="H1349" s="73" t="n">
        <f aca="false">LN(E1349/E1348)</f>
        <v>-0.00338983375451154</v>
      </c>
      <c r="I1349" s="73"/>
      <c r="J1349" s="73"/>
    </row>
    <row r="1350" customFormat="false" ht="12.75" hidden="false" customHeight="false" outlineLevel="0" collapsed="false">
      <c r="A1350" s="56" t="n">
        <f aca="false">A1349+1</f>
        <v>36468</v>
      </c>
      <c r="B1350" s="28"/>
      <c r="C1350" s="56"/>
      <c r="D1350" s="28" t="n">
        <f aca="false">VLOOKUP($A1350,cash,D$4,FALSE())</f>
        <v>2.6</v>
      </c>
      <c r="E1350" s="28" t="n">
        <f aca="false">VLOOKUP($A1350,cash,E$4,FALSE())</f>
        <v>2.92</v>
      </c>
      <c r="G1350" s="73" t="n">
        <f aca="false">LN(D1350/D1349)</f>
        <v>-0.0321692829333917</v>
      </c>
      <c r="H1350" s="73" t="n">
        <f aca="false">LN(E1350/E1349)</f>
        <v>-0.00852520082335962</v>
      </c>
      <c r="I1350" s="73"/>
      <c r="J1350" s="73"/>
    </row>
    <row r="1351" customFormat="false" ht="12.75" hidden="false" customHeight="false" outlineLevel="0" collapsed="false">
      <c r="A1351" s="56" t="n">
        <f aca="false">A1350+1</f>
        <v>36469</v>
      </c>
      <c r="B1351" s="28"/>
      <c r="C1351" s="56"/>
      <c r="D1351" s="28" t="n">
        <f aca="false">VLOOKUP($A1351,cash,D$4,FALSE())</f>
        <v>2.425</v>
      </c>
      <c r="E1351" s="28" t="n">
        <f aca="false">VLOOKUP($A1351,cash,E$4,FALSE())</f>
        <v>2.715</v>
      </c>
      <c r="G1351" s="73" t="n">
        <f aca="false">LN(D1351/D1350)</f>
        <v>-0.0696799206379899</v>
      </c>
      <c r="H1351" s="73" t="n">
        <f aca="false">LN(E1351/E1350)</f>
        <v>-0.0727916628942916</v>
      </c>
      <c r="I1351" s="73"/>
      <c r="J1351" s="73"/>
    </row>
    <row r="1352" customFormat="false" ht="12.75" hidden="false" customHeight="false" outlineLevel="0" collapsed="false">
      <c r="A1352" s="56" t="n">
        <f aca="false">A1351+1</f>
        <v>36470</v>
      </c>
      <c r="B1352" s="28"/>
      <c r="C1352" s="56"/>
      <c r="D1352" s="28" t="n">
        <f aca="false">VLOOKUP($A1352,cash,D$4,FALSE())</f>
        <v>2.425</v>
      </c>
      <c r="E1352" s="28" t="n">
        <f aca="false">VLOOKUP($A1352,cash,E$4,FALSE())</f>
        <v>2.715</v>
      </c>
      <c r="G1352" s="73" t="n">
        <f aca="false">LN(D1352/D1351)</f>
        <v>0</v>
      </c>
      <c r="H1352" s="73" t="n">
        <f aca="false">LN(E1352/E1351)</f>
        <v>0</v>
      </c>
      <c r="I1352" s="73"/>
      <c r="J1352" s="73"/>
    </row>
    <row r="1353" customFormat="false" ht="12.75" hidden="false" customHeight="false" outlineLevel="0" collapsed="false">
      <c r="A1353" s="56" t="n">
        <f aca="false">A1352+1</f>
        <v>36471</v>
      </c>
      <c r="B1353" s="28"/>
      <c r="C1353" s="56"/>
      <c r="D1353" s="28" t="n">
        <f aca="false">VLOOKUP($A1353,cash,D$4,FALSE())</f>
        <v>2.425</v>
      </c>
      <c r="E1353" s="28" t="n">
        <f aca="false">VLOOKUP($A1353,cash,E$4,FALSE())</f>
        <v>2.715</v>
      </c>
      <c r="G1353" s="73" t="n">
        <f aca="false">LN(D1353/D1352)</f>
        <v>0</v>
      </c>
      <c r="H1353" s="73" t="n">
        <f aca="false">LN(E1353/E1352)</f>
        <v>0</v>
      </c>
      <c r="I1353" s="73"/>
      <c r="J1353" s="73"/>
    </row>
    <row r="1354" customFormat="false" ht="12.75" hidden="false" customHeight="false" outlineLevel="0" collapsed="false">
      <c r="A1354" s="56" t="n">
        <f aca="false">A1353+1</f>
        <v>36472</v>
      </c>
      <c r="B1354" s="28"/>
      <c r="C1354" s="56"/>
      <c r="D1354" s="28" t="n">
        <f aca="false">VLOOKUP($A1354,cash,D$4,FALSE())</f>
        <v>2.39</v>
      </c>
      <c r="E1354" s="28" t="n">
        <f aca="false">VLOOKUP($A1354,cash,E$4,FALSE())</f>
        <v>2.725</v>
      </c>
      <c r="G1354" s="73" t="n">
        <f aca="false">LN(D1354/D1353)</f>
        <v>-0.0145381584460271</v>
      </c>
      <c r="H1354" s="73" t="n">
        <f aca="false">LN(E1354/E1353)</f>
        <v>0.00367647472930863</v>
      </c>
      <c r="I1354" s="73"/>
      <c r="J1354" s="73"/>
    </row>
    <row r="1355" customFormat="false" ht="12.75" hidden="false" customHeight="false" outlineLevel="0" collapsed="false">
      <c r="A1355" s="56" t="n">
        <f aca="false">A1354+1</f>
        <v>36473</v>
      </c>
      <c r="B1355" s="28"/>
      <c r="C1355" s="56"/>
      <c r="D1355" s="28" t="n">
        <f aca="false">VLOOKUP($A1355,cash,D$4,FALSE())</f>
        <v>2.24</v>
      </c>
      <c r="E1355" s="28" t="n">
        <f aca="false">VLOOKUP($A1355,cash,E$4,FALSE())</f>
        <v>2.645</v>
      </c>
      <c r="G1355" s="73" t="n">
        <f aca="false">LN(D1355/D1354)</f>
        <v>-0.0648175000764708</v>
      </c>
      <c r="H1355" s="73" t="n">
        <f aca="false">LN(E1355/E1354)</f>
        <v>-0.0297973628049447</v>
      </c>
      <c r="I1355" s="73"/>
      <c r="J1355" s="73"/>
    </row>
    <row r="1356" customFormat="false" ht="12.75" hidden="false" customHeight="false" outlineLevel="0" collapsed="false">
      <c r="A1356" s="56" t="n">
        <f aca="false">A1355+1</f>
        <v>36474</v>
      </c>
      <c r="B1356" s="28"/>
      <c r="C1356" s="56"/>
      <c r="D1356" s="28" t="n">
        <f aca="false">VLOOKUP($A1356,cash,D$4,FALSE())</f>
        <v>2.19</v>
      </c>
      <c r="E1356" s="28" t="n">
        <f aca="false">VLOOKUP($A1356,cash,E$4,FALSE())</f>
        <v>2.61</v>
      </c>
      <c r="G1356" s="73" t="n">
        <f aca="false">LN(D1356/D1355)</f>
        <v>-0.0225743220385392</v>
      </c>
      <c r="H1356" s="73" t="n">
        <f aca="false">LN(E1356/E1355)</f>
        <v>-0.0133208439756607</v>
      </c>
      <c r="I1356" s="73"/>
      <c r="J1356" s="73"/>
    </row>
    <row r="1357" customFormat="false" ht="12.75" hidden="false" customHeight="false" outlineLevel="0" collapsed="false">
      <c r="A1357" s="56" t="n">
        <f aca="false">A1356+1</f>
        <v>36475</v>
      </c>
      <c r="B1357" s="28"/>
      <c r="C1357" s="56"/>
      <c r="D1357" s="28" t="n">
        <f aca="false">VLOOKUP($A1357,cash,D$4,FALSE())</f>
        <v>2.17</v>
      </c>
      <c r="E1357" s="28" t="n">
        <f aca="false">VLOOKUP($A1357,cash,E$4,FALSE())</f>
        <v>2.63</v>
      </c>
      <c r="G1357" s="73" t="n">
        <f aca="false">LN(D1357/D1356)</f>
        <v>-0.00917437627604127</v>
      </c>
      <c r="H1357" s="73" t="n">
        <f aca="false">LN(E1357/E1356)</f>
        <v>0.00763362485507121</v>
      </c>
      <c r="I1357" s="73"/>
      <c r="J1357" s="73"/>
    </row>
    <row r="1358" customFormat="false" ht="12.75" hidden="false" customHeight="false" outlineLevel="0" collapsed="false">
      <c r="A1358" s="56" t="n">
        <f aca="false">A1357+1</f>
        <v>36476</v>
      </c>
      <c r="B1358" s="28"/>
      <c r="C1358" s="56"/>
      <c r="D1358" s="28" t="n">
        <f aca="false">VLOOKUP($A1358,cash,D$4,FALSE())</f>
        <v>1.89</v>
      </c>
      <c r="E1358" s="28" t="n">
        <f aca="false">VLOOKUP($A1358,cash,E$4,FALSE())</f>
        <v>2.33</v>
      </c>
      <c r="G1358" s="73" t="n">
        <f aca="false">LN(D1358/D1357)</f>
        <v>-0.138150338480817</v>
      </c>
      <c r="H1358" s="73" t="n">
        <f aca="false">LN(E1358/E1357)</f>
        <v>-0.121115578612064</v>
      </c>
      <c r="I1358" s="73"/>
      <c r="J1358" s="73"/>
    </row>
    <row r="1359" customFormat="false" ht="12.75" hidden="false" customHeight="false" outlineLevel="0" collapsed="false">
      <c r="A1359" s="56" t="n">
        <f aca="false">A1358+1</f>
        <v>36477</v>
      </c>
      <c r="B1359" s="28"/>
      <c r="C1359" s="56"/>
      <c r="D1359" s="28" t="n">
        <f aca="false">VLOOKUP($A1359,cash,D$4,FALSE())</f>
        <v>1.89</v>
      </c>
      <c r="E1359" s="28" t="n">
        <f aca="false">VLOOKUP($A1359,cash,E$4,FALSE())</f>
        <v>2.33</v>
      </c>
      <c r="G1359" s="73" t="n">
        <f aca="false">LN(D1359/D1358)</f>
        <v>0</v>
      </c>
      <c r="H1359" s="73" t="n">
        <f aca="false">LN(E1359/E1358)</f>
        <v>0</v>
      </c>
      <c r="I1359" s="73"/>
      <c r="J1359" s="73"/>
    </row>
    <row r="1360" customFormat="false" ht="12.75" hidden="false" customHeight="false" outlineLevel="0" collapsed="false">
      <c r="A1360" s="56" t="n">
        <f aca="false">A1359+1</f>
        <v>36478</v>
      </c>
      <c r="B1360" s="28"/>
      <c r="C1360" s="56"/>
      <c r="D1360" s="28" t="n">
        <f aca="false">VLOOKUP($A1360,cash,D$4,FALSE())</f>
        <v>1.89</v>
      </c>
      <c r="E1360" s="28" t="n">
        <f aca="false">VLOOKUP($A1360,cash,E$4,FALSE())</f>
        <v>2.33</v>
      </c>
      <c r="G1360" s="73" t="n">
        <f aca="false">LN(D1360/D1359)</f>
        <v>0</v>
      </c>
      <c r="H1360" s="73" t="n">
        <f aca="false">LN(E1360/E1359)</f>
        <v>0</v>
      </c>
      <c r="I1360" s="73"/>
      <c r="J1360" s="73"/>
    </row>
    <row r="1361" customFormat="false" ht="12.75" hidden="false" customHeight="false" outlineLevel="0" collapsed="false">
      <c r="A1361" s="56" t="n">
        <f aca="false">A1360+1</f>
        <v>36479</v>
      </c>
      <c r="B1361" s="28"/>
      <c r="C1361" s="56"/>
      <c r="D1361" s="28" t="n">
        <f aca="false">VLOOKUP($A1361,cash,D$4,FALSE())</f>
        <v>2.095</v>
      </c>
      <c r="E1361" s="28" t="n">
        <f aca="false">VLOOKUP($A1361,cash,E$4,FALSE())</f>
        <v>2.51</v>
      </c>
      <c r="G1361" s="73" t="n">
        <f aca="false">LN(D1361/D1360)</f>
        <v>0.10297672430255</v>
      </c>
      <c r="H1361" s="73" t="n">
        <f aca="false">LN(E1361/E1360)</f>
        <v>0.0744144855660831</v>
      </c>
      <c r="I1361" s="73"/>
      <c r="J1361" s="73"/>
    </row>
    <row r="1362" customFormat="false" ht="12.75" hidden="false" customHeight="false" outlineLevel="0" collapsed="false">
      <c r="A1362" s="56" t="n">
        <f aca="false">A1361+1</f>
        <v>36480</v>
      </c>
      <c r="B1362" s="28"/>
      <c r="C1362" s="56"/>
      <c r="D1362" s="28" t="n">
        <f aca="false">VLOOKUP($A1362,cash,D$4,FALSE())</f>
        <v>2</v>
      </c>
      <c r="E1362" s="28" t="n">
        <f aca="false">VLOOKUP($A1362,cash,E$4,FALSE())</f>
        <v>2.45</v>
      </c>
      <c r="G1362" s="73" t="n">
        <f aca="false">LN(D1362/D1361)</f>
        <v>-0.0464063728141558</v>
      </c>
      <c r="H1362" s="73" t="n">
        <f aca="false">LN(E1362/E1361)</f>
        <v>-0.0241947285870568</v>
      </c>
      <c r="I1362" s="73"/>
      <c r="J1362" s="73"/>
    </row>
    <row r="1363" customFormat="false" ht="12.75" hidden="false" customHeight="false" outlineLevel="0" collapsed="false">
      <c r="A1363" s="56" t="n">
        <f aca="false">A1362+1</f>
        <v>36481</v>
      </c>
      <c r="B1363" s="28"/>
      <c r="C1363" s="56"/>
      <c r="D1363" s="28" t="n">
        <f aca="false">VLOOKUP($A1363,cash,D$4,FALSE())</f>
        <v>2.05</v>
      </c>
      <c r="E1363" s="28" t="n">
        <f aca="false">VLOOKUP($A1363,cash,E$4,FALSE())</f>
        <v>2.47</v>
      </c>
      <c r="G1363" s="73" t="n">
        <f aca="false">LN(D1363/D1362)</f>
        <v>0.0246926125903714</v>
      </c>
      <c r="H1363" s="73" t="n">
        <f aca="false">LN(E1363/E1362)</f>
        <v>0.00813012608325031</v>
      </c>
      <c r="I1363" s="73"/>
      <c r="J1363" s="73"/>
    </row>
    <row r="1364" customFormat="false" ht="12.75" hidden="false" customHeight="false" outlineLevel="0" collapsed="false">
      <c r="A1364" s="56" t="n">
        <f aca="false">A1363+1</f>
        <v>36482</v>
      </c>
      <c r="B1364" s="28"/>
      <c r="C1364" s="56"/>
      <c r="D1364" s="28" t="n">
        <f aca="false">VLOOKUP($A1364,cash,D$4,FALSE())</f>
        <v>2.065</v>
      </c>
      <c r="E1364" s="28" t="n">
        <f aca="false">VLOOKUP($A1364,cash,E$4,FALSE())</f>
        <v>2.48</v>
      </c>
      <c r="G1364" s="73" t="n">
        <f aca="false">LN(D1364/D1363)</f>
        <v>0.00729043326267927</v>
      </c>
      <c r="H1364" s="73" t="n">
        <f aca="false">LN(E1364/E1363)</f>
        <v>0.00404040953700491</v>
      </c>
      <c r="I1364" s="73"/>
      <c r="J1364" s="73"/>
    </row>
    <row r="1365" customFormat="false" ht="12.75" hidden="false" customHeight="false" outlineLevel="0" collapsed="false">
      <c r="A1365" s="56" t="n">
        <f aca="false">A1364+1</f>
        <v>36483</v>
      </c>
      <c r="B1365" s="28"/>
      <c r="C1365" s="56"/>
      <c r="D1365" s="28" t="n">
        <f aca="false">VLOOKUP($A1365,cash,D$4,FALSE())</f>
        <v>2.015</v>
      </c>
      <c r="E1365" s="28" t="n">
        <f aca="false">VLOOKUP($A1365,cash,E$4,FALSE())</f>
        <v>2.44</v>
      </c>
      <c r="G1365" s="73" t="n">
        <f aca="false">LN(D1365/D1364)</f>
        <v>-0.0245110310143497</v>
      </c>
      <c r="H1365" s="73" t="n">
        <f aca="false">LN(E1365/E1364)</f>
        <v>-0.0162605208717803</v>
      </c>
      <c r="I1365" s="73"/>
      <c r="J1365" s="73"/>
    </row>
    <row r="1366" customFormat="false" ht="12.75" hidden="false" customHeight="false" outlineLevel="0" collapsed="false">
      <c r="A1366" s="56" t="n">
        <f aca="false">A1365+1</f>
        <v>36484</v>
      </c>
      <c r="B1366" s="28"/>
      <c r="C1366" s="56"/>
      <c r="D1366" s="28" t="n">
        <f aca="false">VLOOKUP($A1366,cash,D$4,FALSE())</f>
        <v>2.015</v>
      </c>
      <c r="E1366" s="28" t="n">
        <f aca="false">VLOOKUP($A1366,cash,E$4,FALSE())</f>
        <v>2.44</v>
      </c>
      <c r="G1366" s="73" t="n">
        <f aca="false">LN(D1366/D1365)</f>
        <v>0</v>
      </c>
      <c r="H1366" s="73" t="n">
        <f aca="false">LN(E1366/E1365)</f>
        <v>0</v>
      </c>
      <c r="I1366" s="73"/>
      <c r="J1366" s="73"/>
    </row>
    <row r="1367" customFormat="false" ht="12.75" hidden="false" customHeight="false" outlineLevel="0" collapsed="false">
      <c r="A1367" s="56" t="n">
        <f aca="false">A1366+1</f>
        <v>36485</v>
      </c>
      <c r="B1367" s="28"/>
      <c r="C1367" s="56"/>
      <c r="D1367" s="28" t="n">
        <f aca="false">VLOOKUP($A1367,cash,D$4,FALSE())</f>
        <v>2.015</v>
      </c>
      <c r="E1367" s="28" t="n">
        <f aca="false">VLOOKUP($A1367,cash,E$4,FALSE())</f>
        <v>2.44</v>
      </c>
      <c r="G1367" s="73" t="n">
        <f aca="false">LN(D1367/D1366)</f>
        <v>0</v>
      </c>
      <c r="H1367" s="73" t="n">
        <f aca="false">LN(E1367/E1366)</f>
        <v>0</v>
      </c>
      <c r="I1367" s="73"/>
      <c r="J1367" s="73"/>
    </row>
    <row r="1368" customFormat="false" ht="12.75" hidden="false" customHeight="false" outlineLevel="0" collapsed="false">
      <c r="A1368" s="56" t="n">
        <f aca="false">A1367+1</f>
        <v>36486</v>
      </c>
      <c r="B1368" s="28"/>
      <c r="C1368" s="56"/>
      <c r="D1368" s="28" t="n">
        <f aca="false">VLOOKUP($A1368,cash,D$4,FALSE())</f>
        <v>1.98</v>
      </c>
      <c r="E1368" s="28" t="n">
        <f aca="false">VLOOKUP($A1368,cash,E$4,FALSE())</f>
        <v>2.43</v>
      </c>
      <c r="G1368" s="73" t="n">
        <f aca="false">LN(D1368/D1367)</f>
        <v>-0.0175223506922025</v>
      </c>
      <c r="H1368" s="73" t="n">
        <f aca="false">LN(E1368/E1367)</f>
        <v>-0.00410678195265336</v>
      </c>
      <c r="I1368" s="73"/>
      <c r="J1368" s="73"/>
    </row>
    <row r="1369" customFormat="false" ht="12.75" hidden="false" customHeight="false" outlineLevel="0" collapsed="false">
      <c r="A1369" s="56" t="n">
        <f aca="false">A1368+1</f>
        <v>36487</v>
      </c>
      <c r="B1369" s="28"/>
      <c r="C1369" s="56"/>
      <c r="D1369" s="28" t="n">
        <f aca="false">VLOOKUP($A1369,cash,D$4,FALSE())</f>
        <v>2.025</v>
      </c>
      <c r="E1369" s="28" t="n">
        <f aca="false">VLOOKUP($A1369,cash,E$4,FALSE())</f>
        <v>2.47</v>
      </c>
      <c r="G1369" s="73" t="n">
        <f aca="false">LN(D1369/D1368)</f>
        <v>0.0224728558520586</v>
      </c>
      <c r="H1369" s="73" t="n">
        <f aca="false">LN(E1369/E1368)</f>
        <v>0.0163268932874287</v>
      </c>
      <c r="I1369" s="73"/>
      <c r="J1369" s="73"/>
    </row>
    <row r="1370" customFormat="false" ht="12.75" hidden="false" customHeight="false" outlineLevel="0" collapsed="false">
      <c r="A1370" s="56" t="n">
        <f aca="false">A1369+1</f>
        <v>36488</v>
      </c>
      <c r="B1370" s="28"/>
      <c r="C1370" s="56"/>
      <c r="D1370" s="28" t="n">
        <f aca="false">VLOOKUP($A1370,cash,D$4,FALSE())</f>
        <v>1.9</v>
      </c>
      <c r="E1370" s="28" t="n">
        <f aca="false">VLOOKUP($A1370,cash,E$4,FALSE())</f>
        <v>2.35</v>
      </c>
      <c r="G1370" s="73" t="n">
        <f aca="false">LN(D1370/D1369)</f>
        <v>-0.0637158143861077</v>
      </c>
      <c r="H1370" s="73" t="n">
        <f aca="false">LN(E1370/E1369)</f>
        <v>-0.0498028224838183</v>
      </c>
      <c r="I1370" s="73"/>
      <c r="J1370" s="73"/>
    </row>
    <row r="1371" customFormat="false" ht="12.75" hidden="false" customHeight="false" outlineLevel="0" collapsed="false">
      <c r="A1371" s="56" t="n">
        <f aca="false">A1370+1</f>
        <v>36489</v>
      </c>
      <c r="B1371" s="28"/>
      <c r="C1371" s="56"/>
      <c r="D1371" s="28" t="n">
        <f aca="false">VLOOKUP($A1371,cash,D$4,FALSE())</f>
        <v>1.9</v>
      </c>
      <c r="E1371" s="28" t="n">
        <f aca="false">VLOOKUP($A1371,cash,E$4,FALSE())</f>
        <v>2.35</v>
      </c>
      <c r="G1371" s="73" t="n">
        <f aca="false">LN(D1371/D1370)</f>
        <v>0</v>
      </c>
      <c r="H1371" s="73" t="n">
        <f aca="false">LN(E1371/E1370)</f>
        <v>0</v>
      </c>
      <c r="I1371" s="73"/>
      <c r="J1371" s="73"/>
    </row>
    <row r="1372" customFormat="false" ht="12.75" hidden="false" customHeight="false" outlineLevel="0" collapsed="false">
      <c r="A1372" s="56" t="n">
        <f aca="false">A1371+1</f>
        <v>36490</v>
      </c>
      <c r="B1372" s="28"/>
      <c r="C1372" s="56"/>
      <c r="D1372" s="28" t="n">
        <f aca="false">VLOOKUP($A1372,cash,D$4,FALSE())</f>
        <v>1.9</v>
      </c>
      <c r="E1372" s="28" t="n">
        <f aca="false">VLOOKUP($A1372,cash,E$4,FALSE())</f>
        <v>2.35</v>
      </c>
      <c r="G1372" s="73" t="n">
        <f aca="false">LN(D1372/D1371)</f>
        <v>0</v>
      </c>
      <c r="H1372" s="73" t="n">
        <f aca="false">LN(E1372/E1371)</f>
        <v>0</v>
      </c>
      <c r="I1372" s="73"/>
      <c r="J1372" s="73"/>
    </row>
    <row r="1373" customFormat="false" ht="12.75" hidden="false" customHeight="false" outlineLevel="0" collapsed="false">
      <c r="A1373" s="56" t="n">
        <f aca="false">A1372+1</f>
        <v>36491</v>
      </c>
      <c r="B1373" s="28"/>
      <c r="C1373" s="56"/>
      <c r="D1373" s="28" t="n">
        <f aca="false">VLOOKUP($A1373,cash,D$4,FALSE())</f>
        <v>1.9</v>
      </c>
      <c r="E1373" s="28" t="n">
        <f aca="false">VLOOKUP($A1373,cash,E$4,FALSE())</f>
        <v>2.35</v>
      </c>
      <c r="G1373" s="73" t="n">
        <f aca="false">LN(D1373/D1372)</f>
        <v>0</v>
      </c>
      <c r="H1373" s="73" t="n">
        <f aca="false">LN(E1373/E1372)</f>
        <v>0</v>
      </c>
      <c r="I1373" s="73"/>
      <c r="J1373" s="73"/>
    </row>
    <row r="1374" customFormat="false" ht="12.75" hidden="false" customHeight="false" outlineLevel="0" collapsed="false">
      <c r="A1374" s="56" t="n">
        <f aca="false">A1373+1</f>
        <v>36492</v>
      </c>
      <c r="B1374" s="28"/>
      <c r="C1374" s="56"/>
      <c r="D1374" s="28" t="n">
        <f aca="false">VLOOKUP($A1374,cash,D$4,FALSE())</f>
        <v>1.9</v>
      </c>
      <c r="E1374" s="28" t="n">
        <f aca="false">VLOOKUP($A1374,cash,E$4,FALSE())</f>
        <v>2.35</v>
      </c>
      <c r="G1374" s="73" t="n">
        <f aca="false">LN(D1374/D1373)</f>
        <v>0</v>
      </c>
      <c r="H1374" s="73" t="n">
        <f aca="false">LN(E1374/E1373)</f>
        <v>0</v>
      </c>
      <c r="I1374" s="73"/>
      <c r="J1374" s="73"/>
    </row>
    <row r="1375" customFormat="false" ht="12.75" hidden="false" customHeight="false" outlineLevel="0" collapsed="false">
      <c r="A1375" s="56" t="n">
        <f aca="false">A1374+1</f>
        <v>36493</v>
      </c>
      <c r="B1375" s="28"/>
      <c r="C1375" s="56"/>
      <c r="D1375" s="28" t="n">
        <f aca="false">VLOOKUP($A1375,cash,D$4,FALSE())</f>
        <v>2.065</v>
      </c>
      <c r="E1375" s="28" t="n">
        <f aca="false">VLOOKUP($A1375,cash,E$4,FALSE())</f>
        <v>2.465</v>
      </c>
      <c r="G1375" s="73" t="n">
        <f aca="false">LN(D1375/D1374)</f>
        <v>0.0832763402406012</v>
      </c>
      <c r="H1375" s="73" t="n">
        <f aca="false">LN(E1375/E1374)</f>
        <v>0.0477764793385856</v>
      </c>
      <c r="I1375" s="73"/>
      <c r="J1375" s="73"/>
    </row>
    <row r="1376" customFormat="false" ht="12.75" hidden="false" customHeight="false" outlineLevel="0" collapsed="false">
      <c r="A1376" s="56" t="n">
        <f aca="false">A1375+1</f>
        <v>36494</v>
      </c>
      <c r="B1376" s="28"/>
      <c r="C1376" s="56"/>
      <c r="D1376" s="28" t="n">
        <f aca="false">VLOOKUP($A1376,cash,D$4,FALSE())</f>
        <v>2.11</v>
      </c>
      <c r="E1376" s="28" t="n">
        <f aca="false">VLOOKUP($A1376,cash,E$4,FALSE())</f>
        <v>2.44</v>
      </c>
      <c r="G1376" s="73" t="n">
        <f aca="false">LN(D1376/D1375)</f>
        <v>0.0215577210749791</v>
      </c>
      <c r="H1376" s="73" t="n">
        <f aca="false">LN(E1376/E1375)</f>
        <v>-0.0101937681895429</v>
      </c>
      <c r="I1376" s="73"/>
      <c r="J1376" s="73"/>
    </row>
    <row r="1377" customFormat="false" ht="12.75" hidden="false" customHeight="false" outlineLevel="0" collapsed="false">
      <c r="A1377" s="56"/>
      <c r="B1377" s="28"/>
      <c r="C1377" s="56"/>
      <c r="D1377" s="28"/>
      <c r="E1377" s="28"/>
      <c r="G1377" s="73"/>
      <c r="H1377" s="73"/>
    </row>
    <row r="1378" customFormat="false" ht="12.75" hidden="false" customHeight="false" outlineLevel="0" collapsed="false">
      <c r="A1378" s="56"/>
      <c r="B1378" s="28"/>
      <c r="C1378" s="56"/>
      <c r="D1378" s="28"/>
      <c r="E1378" s="28"/>
    </row>
    <row r="1379" customFormat="false" ht="12.75" hidden="false" customHeight="false" outlineLevel="0" collapsed="false">
      <c r="A1379" s="56"/>
      <c r="B1379" s="28"/>
      <c r="C1379" s="56"/>
      <c r="D1379" s="28"/>
      <c r="E1379" s="28"/>
    </row>
    <row r="1380" customFormat="false" ht="12.75" hidden="false" customHeight="false" outlineLevel="0" collapsed="false">
      <c r="A1380" s="56"/>
      <c r="B1380" s="28"/>
      <c r="C1380" s="56" t="n">
        <v>36495</v>
      </c>
      <c r="G1380" s="73" t="n">
        <f aca="false">STDEV(G1382:G1411)*$B$1</f>
        <v>0.42032681334283</v>
      </c>
      <c r="H1380" s="73" t="n">
        <f aca="false">STDEV(H1382:H1411)*$B$1</f>
        <v>0.286213625463094</v>
      </c>
      <c r="I1380" s="73"/>
      <c r="J1380" s="73" t="n">
        <f aca="false">IF(ISNUMBER(J1381),J1381,1.1)</f>
        <v>0.948394326983792</v>
      </c>
      <c r="K1380" s="75" t="n">
        <f aca="false">MAX(D1381:D1412)</f>
        <v>2.56</v>
      </c>
      <c r="L1380" s="75" t="n">
        <f aca="false">MAX(E1381:E1412)</f>
        <v>2.685</v>
      </c>
    </row>
    <row r="1381" customFormat="false" ht="12.75" hidden="false" customHeight="false" outlineLevel="0" collapsed="false">
      <c r="A1381" s="56" t="n">
        <f aca="false">C1380</f>
        <v>36495</v>
      </c>
      <c r="B1381" s="28"/>
      <c r="C1381" s="56"/>
      <c r="D1381" s="28" t="n">
        <f aca="false">VLOOKUP($A1381,cash,D$4,FALSE())</f>
        <v>2.065</v>
      </c>
      <c r="E1381" s="28" t="n">
        <f aca="false">VLOOKUP($A1381,cash,E$4,FALSE())</f>
        <v>2.415</v>
      </c>
      <c r="G1381" s="73"/>
      <c r="H1381" s="73"/>
      <c r="I1381" s="73"/>
      <c r="J1381" s="73" t="n">
        <f aca="false">CORREL(D1381:D1411,E1381:E1411)</f>
        <v>0.948394326983792</v>
      </c>
      <c r="K1381" s="75" t="n">
        <f aca="false">MIN(D1381:D1412)</f>
        <v>2.03</v>
      </c>
      <c r="L1381" s="75" t="n">
        <f aca="false">MIN(E1381:E1412)</f>
        <v>2.335</v>
      </c>
    </row>
    <row r="1382" customFormat="false" ht="12.75" hidden="false" customHeight="false" outlineLevel="0" collapsed="false">
      <c r="A1382" s="56" t="n">
        <f aca="false">A1381+1</f>
        <v>36496</v>
      </c>
      <c r="B1382" s="28"/>
      <c r="C1382" s="56"/>
      <c r="D1382" s="28" t="n">
        <f aca="false">VLOOKUP($A1382,cash,D$4,FALSE())</f>
        <v>2.045</v>
      </c>
      <c r="E1382" s="28" t="n">
        <f aca="false">VLOOKUP($A1382,cash,E$4,FALSE())</f>
        <v>2.365</v>
      </c>
      <c r="G1382" s="73" t="n">
        <f aca="false">LN(D1382/D1381)</f>
        <v>-0.009732436918231</v>
      </c>
      <c r="H1382" s="73" t="n">
        <f aca="false">LN(E1382/E1381)</f>
        <v>-0.0209212651606397</v>
      </c>
      <c r="I1382" s="73"/>
      <c r="J1382" s="73"/>
    </row>
    <row r="1383" customFormat="false" ht="12.75" hidden="false" customHeight="false" outlineLevel="0" collapsed="false">
      <c r="A1383" s="56" t="n">
        <f aca="false">A1382+1</f>
        <v>36497</v>
      </c>
      <c r="B1383" s="28"/>
      <c r="C1383" s="56"/>
      <c r="D1383" s="28" t="n">
        <f aca="false">VLOOKUP($A1383,cash,D$4,FALSE())</f>
        <v>2.03</v>
      </c>
      <c r="E1383" s="28" t="n">
        <f aca="false">VLOOKUP($A1383,cash,E$4,FALSE())</f>
        <v>2.335</v>
      </c>
      <c r="G1383" s="73" t="n">
        <f aca="false">LN(D1383/D1382)</f>
        <v>-0.00736199644106919</v>
      </c>
      <c r="H1383" s="73" t="n">
        <f aca="false">LN(E1383/E1382)</f>
        <v>-0.0127661308230358</v>
      </c>
      <c r="I1383" s="73"/>
      <c r="J1383" s="73"/>
    </row>
    <row r="1384" customFormat="false" ht="12.75" hidden="false" customHeight="false" outlineLevel="0" collapsed="false">
      <c r="A1384" s="56" t="n">
        <f aca="false">A1383+1</f>
        <v>36498</v>
      </c>
      <c r="B1384" s="28"/>
      <c r="C1384" s="56"/>
      <c r="D1384" s="28" t="n">
        <f aca="false">VLOOKUP($A1384,cash,D$4,FALSE())</f>
        <v>2.03</v>
      </c>
      <c r="E1384" s="28" t="n">
        <f aca="false">VLOOKUP($A1384,cash,E$4,FALSE())</f>
        <v>2.335</v>
      </c>
      <c r="G1384" s="73" t="n">
        <f aca="false">LN(D1384/D1383)</f>
        <v>0</v>
      </c>
      <c r="H1384" s="73" t="n">
        <f aca="false">LN(E1384/E1383)</f>
        <v>0</v>
      </c>
      <c r="I1384" s="73"/>
      <c r="J1384" s="73"/>
    </row>
    <row r="1385" customFormat="false" ht="12.75" hidden="false" customHeight="false" outlineLevel="0" collapsed="false">
      <c r="A1385" s="56" t="n">
        <f aca="false">A1384+1</f>
        <v>36499</v>
      </c>
      <c r="B1385" s="28"/>
      <c r="C1385" s="56"/>
      <c r="D1385" s="28" t="n">
        <f aca="false">VLOOKUP($A1385,cash,D$4,FALSE())</f>
        <v>2.03</v>
      </c>
      <c r="E1385" s="28" t="n">
        <f aca="false">VLOOKUP($A1385,cash,E$4,FALSE())</f>
        <v>2.335</v>
      </c>
      <c r="G1385" s="73" t="n">
        <f aca="false">LN(D1385/D1384)</f>
        <v>0</v>
      </c>
      <c r="H1385" s="73" t="n">
        <f aca="false">LN(E1385/E1384)</f>
        <v>0</v>
      </c>
      <c r="I1385" s="73"/>
      <c r="J1385" s="73"/>
    </row>
    <row r="1386" customFormat="false" ht="12.75" hidden="false" customHeight="false" outlineLevel="0" collapsed="false">
      <c r="A1386" s="56" t="n">
        <f aca="false">A1385+1</f>
        <v>36500</v>
      </c>
      <c r="B1386" s="28"/>
      <c r="C1386" s="56"/>
      <c r="D1386" s="28" t="n">
        <f aca="false">VLOOKUP($A1386,cash,D$4,FALSE())</f>
        <v>2.095</v>
      </c>
      <c r="E1386" s="28" t="n">
        <f aca="false">VLOOKUP($A1386,cash,E$4,FALSE())</f>
        <v>2.385</v>
      </c>
      <c r="G1386" s="73" t="n">
        <f aca="false">LN(D1386/D1385)</f>
        <v>0.0315177603204053</v>
      </c>
      <c r="H1386" s="73" t="n">
        <f aca="false">LN(E1386/E1385)</f>
        <v>0.0211872332194438</v>
      </c>
      <c r="I1386" s="73"/>
      <c r="J1386" s="73"/>
    </row>
    <row r="1387" customFormat="false" ht="12.75" hidden="false" customHeight="false" outlineLevel="0" collapsed="false">
      <c r="A1387" s="56" t="n">
        <f aca="false">A1386+1</f>
        <v>36501</v>
      </c>
      <c r="B1387" s="28"/>
      <c r="C1387" s="56"/>
      <c r="D1387" s="28" t="n">
        <f aca="false">VLOOKUP($A1387,cash,D$4,FALSE())</f>
        <v>2.14</v>
      </c>
      <c r="E1387" s="28" t="n">
        <f aca="false">VLOOKUP($A1387,cash,E$4,FALSE())</f>
        <v>2.415</v>
      </c>
      <c r="G1387" s="73" t="n">
        <f aca="false">LN(D1387/D1386)</f>
        <v>0.021252275659659</v>
      </c>
      <c r="H1387" s="73" t="n">
        <f aca="false">LN(E1387/E1386)</f>
        <v>0.0125001627642315</v>
      </c>
      <c r="I1387" s="73"/>
      <c r="J1387" s="73"/>
    </row>
    <row r="1388" customFormat="false" ht="12.75" hidden="false" customHeight="false" outlineLevel="0" collapsed="false">
      <c r="A1388" s="56" t="n">
        <f aca="false">A1387+1</f>
        <v>36502</v>
      </c>
      <c r="B1388" s="28"/>
      <c r="C1388" s="56"/>
      <c r="D1388" s="28" t="n">
        <f aca="false">VLOOKUP($A1388,cash,D$4,FALSE())</f>
        <v>2.185</v>
      </c>
      <c r="E1388" s="28" t="n">
        <f aca="false">VLOOKUP($A1388,cash,E$4,FALSE())</f>
        <v>2.455</v>
      </c>
      <c r="G1388" s="73" t="n">
        <f aca="false">LN(D1388/D1387)</f>
        <v>0.0208099995137933</v>
      </c>
      <c r="H1388" s="73" t="n">
        <f aca="false">LN(E1388/E1387)</f>
        <v>0.016427474141948</v>
      </c>
      <c r="I1388" s="73"/>
      <c r="J1388" s="73"/>
    </row>
    <row r="1389" customFormat="false" ht="12.75" hidden="false" customHeight="false" outlineLevel="0" collapsed="false">
      <c r="A1389" s="56" t="n">
        <f aca="false">A1388+1</f>
        <v>36503</v>
      </c>
      <c r="B1389" s="28"/>
      <c r="C1389" s="56"/>
      <c r="D1389" s="28" t="n">
        <f aca="false">VLOOKUP($A1389,cash,D$4,FALSE())</f>
        <v>2.185</v>
      </c>
      <c r="E1389" s="28" t="n">
        <f aca="false">VLOOKUP($A1389,cash,E$4,FALSE())</f>
        <v>2.43</v>
      </c>
      <c r="G1389" s="73" t="n">
        <f aca="false">LN(D1389/D1388)</f>
        <v>0</v>
      </c>
      <c r="H1389" s="73" t="n">
        <f aca="false">LN(E1389/E1388)</f>
        <v>-0.0102355038940268</v>
      </c>
      <c r="I1389" s="73"/>
      <c r="J1389" s="73"/>
    </row>
    <row r="1390" customFormat="false" ht="12.75" hidden="false" customHeight="false" outlineLevel="0" collapsed="false">
      <c r="A1390" s="56" t="n">
        <f aca="false">A1389+1</f>
        <v>36504</v>
      </c>
      <c r="B1390" s="28"/>
      <c r="C1390" s="56"/>
      <c r="D1390" s="28" t="n">
        <f aca="false">VLOOKUP($A1390,cash,D$4,FALSE())</f>
        <v>2.17</v>
      </c>
      <c r="E1390" s="28" t="n">
        <f aca="false">VLOOKUP($A1390,cash,E$4,FALSE())</f>
        <v>2.435</v>
      </c>
      <c r="G1390" s="73" t="n">
        <f aca="false">LN(D1390/D1389)</f>
        <v>-0.00688866099518538</v>
      </c>
      <c r="H1390" s="73" t="n">
        <f aca="false">LN(E1390/E1389)</f>
        <v>0.00205549918209596</v>
      </c>
      <c r="I1390" s="73"/>
      <c r="J1390" s="73"/>
    </row>
    <row r="1391" customFormat="false" ht="12.75" hidden="false" customHeight="false" outlineLevel="0" collapsed="false">
      <c r="A1391" s="56" t="n">
        <f aca="false">A1390+1</f>
        <v>36505</v>
      </c>
      <c r="B1391" s="28"/>
      <c r="C1391" s="56"/>
      <c r="D1391" s="28" t="n">
        <f aca="false">VLOOKUP($A1391,cash,D$4,FALSE())</f>
        <v>2.17</v>
      </c>
      <c r="E1391" s="28" t="n">
        <f aca="false">VLOOKUP($A1391,cash,E$4,FALSE())</f>
        <v>2.435</v>
      </c>
      <c r="G1391" s="73" t="n">
        <f aca="false">LN(D1391/D1390)</f>
        <v>0</v>
      </c>
      <c r="H1391" s="73" t="n">
        <f aca="false">LN(E1391/E1390)</f>
        <v>0</v>
      </c>
      <c r="I1391" s="73"/>
      <c r="J1391" s="73"/>
    </row>
    <row r="1392" customFormat="false" ht="12.75" hidden="false" customHeight="false" outlineLevel="0" collapsed="false">
      <c r="A1392" s="56" t="n">
        <f aca="false">A1391+1</f>
        <v>36506</v>
      </c>
      <c r="B1392" s="28"/>
      <c r="C1392" s="56"/>
      <c r="D1392" s="28" t="n">
        <f aca="false">VLOOKUP($A1392,cash,D$4,FALSE())</f>
        <v>2.17</v>
      </c>
      <c r="E1392" s="28" t="n">
        <f aca="false">VLOOKUP($A1392,cash,E$4,FALSE())</f>
        <v>2.435</v>
      </c>
      <c r="G1392" s="73" t="n">
        <f aca="false">LN(D1392/D1391)</f>
        <v>0</v>
      </c>
      <c r="H1392" s="73" t="n">
        <f aca="false">LN(E1392/E1391)</f>
        <v>0</v>
      </c>
      <c r="I1392" s="73"/>
      <c r="J1392" s="73"/>
    </row>
    <row r="1393" customFormat="false" ht="12.75" hidden="false" customHeight="false" outlineLevel="0" collapsed="false">
      <c r="A1393" s="56" t="n">
        <f aca="false">A1392+1</f>
        <v>36507</v>
      </c>
      <c r="B1393" s="28"/>
      <c r="C1393" s="56"/>
      <c r="D1393" s="28" t="n">
        <f aca="false">VLOOKUP($A1393,cash,D$4,FALSE())</f>
        <v>2.28</v>
      </c>
      <c r="E1393" s="28" t="n">
        <f aca="false">VLOOKUP($A1393,cash,E$4,FALSE())</f>
        <v>2.515</v>
      </c>
      <c r="G1393" s="73" t="n">
        <f aca="false">LN(D1393/D1392)</f>
        <v>0.0494482754139811</v>
      </c>
      <c r="H1393" s="73" t="n">
        <f aca="false">LN(E1393/E1392)</f>
        <v>0.0323260470171495</v>
      </c>
      <c r="I1393" s="73"/>
      <c r="J1393" s="73"/>
    </row>
    <row r="1394" customFormat="false" ht="12.75" hidden="false" customHeight="false" outlineLevel="0" collapsed="false">
      <c r="A1394" s="56" t="n">
        <f aca="false">A1393+1</f>
        <v>36508</v>
      </c>
      <c r="B1394" s="28"/>
      <c r="C1394" s="56"/>
      <c r="D1394" s="28" t="n">
        <f aca="false">VLOOKUP($A1394,cash,D$4,FALSE())</f>
        <v>2.43</v>
      </c>
      <c r="E1394" s="28" t="n">
        <f aca="false">VLOOKUP($A1394,cash,E$4,FALSE())</f>
        <v>2.61</v>
      </c>
      <c r="G1394" s="73" t="n">
        <f aca="false">LN(D1394/D1393)</f>
        <v>0.0637158143861078</v>
      </c>
      <c r="H1394" s="73" t="n">
        <f aca="false">LN(E1394/E1393)</f>
        <v>0.0370774177828994</v>
      </c>
      <c r="I1394" s="73"/>
      <c r="J1394" s="73"/>
    </row>
    <row r="1395" customFormat="false" ht="12.75" hidden="false" customHeight="false" outlineLevel="0" collapsed="false">
      <c r="A1395" s="56" t="n">
        <f aca="false">A1394+1</f>
        <v>36509</v>
      </c>
      <c r="B1395" s="28"/>
      <c r="C1395" s="56"/>
      <c r="D1395" s="28" t="n">
        <f aca="false">VLOOKUP($A1395,cash,D$4,FALSE())</f>
        <v>2.47</v>
      </c>
      <c r="E1395" s="28" t="n">
        <f aca="false">VLOOKUP($A1395,cash,E$4,FALSE())</f>
        <v>2.655</v>
      </c>
      <c r="G1395" s="73" t="n">
        <f aca="false">LN(D1395/D1394)</f>
        <v>0.0163268932874287</v>
      </c>
      <c r="H1395" s="73" t="n">
        <f aca="false">LN(E1395/E1394)</f>
        <v>0.0170944333593</v>
      </c>
      <c r="I1395" s="73"/>
      <c r="J1395" s="73"/>
    </row>
    <row r="1396" customFormat="false" ht="12.75" hidden="false" customHeight="false" outlineLevel="0" collapsed="false">
      <c r="A1396" s="56" t="n">
        <f aca="false">A1395+1</f>
        <v>36510</v>
      </c>
      <c r="B1396" s="28"/>
      <c r="C1396" s="56"/>
      <c r="D1396" s="28" t="n">
        <f aca="false">VLOOKUP($A1396,cash,D$4,FALSE())</f>
        <v>2.44</v>
      </c>
      <c r="E1396" s="28" t="n">
        <f aca="false">VLOOKUP($A1396,cash,E$4,FALSE())</f>
        <v>2.635</v>
      </c>
      <c r="G1396" s="73" t="n">
        <f aca="false">LN(D1396/D1395)</f>
        <v>-0.0122201113347754</v>
      </c>
      <c r="H1396" s="73" t="n">
        <f aca="false">LN(E1396/E1395)</f>
        <v>-0.00756147270057648</v>
      </c>
      <c r="I1396" s="73"/>
      <c r="J1396" s="73"/>
    </row>
    <row r="1397" customFormat="false" ht="12.75" hidden="false" customHeight="false" outlineLevel="0" collapsed="false">
      <c r="A1397" s="56" t="n">
        <f aca="false">A1396+1</f>
        <v>36511</v>
      </c>
      <c r="B1397" s="28"/>
      <c r="C1397" s="56"/>
      <c r="D1397" s="28" t="n">
        <f aca="false">VLOOKUP($A1397,cash,D$4,FALSE())</f>
        <v>2.435</v>
      </c>
      <c r="E1397" s="28" t="n">
        <f aca="false">VLOOKUP($A1397,cash,E$4,FALSE())</f>
        <v>2.62</v>
      </c>
      <c r="G1397" s="73" t="n">
        <f aca="false">LN(D1397/D1396)</f>
        <v>-0.00205128277055736</v>
      </c>
      <c r="H1397" s="73" t="n">
        <f aca="false">LN(E1397/E1396)</f>
        <v>-0.00570886422032009</v>
      </c>
      <c r="I1397" s="73"/>
      <c r="J1397" s="73"/>
    </row>
    <row r="1398" customFormat="false" ht="12.75" hidden="false" customHeight="false" outlineLevel="0" collapsed="false">
      <c r="A1398" s="56" t="n">
        <f aca="false">A1397+1</f>
        <v>36512</v>
      </c>
      <c r="B1398" s="28"/>
      <c r="C1398" s="56"/>
      <c r="D1398" s="28" t="n">
        <f aca="false">VLOOKUP($A1398,cash,D$4,FALSE())</f>
        <v>2.435</v>
      </c>
      <c r="E1398" s="28" t="n">
        <f aca="false">VLOOKUP($A1398,cash,E$4,FALSE())</f>
        <v>2.62</v>
      </c>
      <c r="G1398" s="73" t="n">
        <f aca="false">LN(D1398/D1397)</f>
        <v>0</v>
      </c>
      <c r="H1398" s="73" t="n">
        <f aca="false">LN(E1398/E1397)</f>
        <v>0</v>
      </c>
      <c r="I1398" s="73"/>
      <c r="J1398" s="73"/>
    </row>
    <row r="1399" customFormat="false" ht="12.75" hidden="false" customHeight="false" outlineLevel="0" collapsed="false">
      <c r="A1399" s="56" t="n">
        <f aca="false">A1398+1</f>
        <v>36513</v>
      </c>
      <c r="B1399" s="28"/>
      <c r="C1399" s="56"/>
      <c r="D1399" s="28" t="n">
        <f aca="false">VLOOKUP($A1399,cash,D$4,FALSE())</f>
        <v>2.435</v>
      </c>
      <c r="E1399" s="28" t="n">
        <f aca="false">VLOOKUP($A1399,cash,E$4,FALSE())</f>
        <v>2.62</v>
      </c>
      <c r="G1399" s="73" t="n">
        <f aca="false">LN(D1399/D1398)</f>
        <v>0</v>
      </c>
      <c r="H1399" s="73" t="n">
        <f aca="false">LN(E1399/E1398)</f>
        <v>0</v>
      </c>
      <c r="I1399" s="73"/>
      <c r="J1399" s="73"/>
    </row>
    <row r="1400" customFormat="false" ht="12.75" hidden="false" customHeight="false" outlineLevel="0" collapsed="false">
      <c r="A1400" s="56" t="n">
        <f aca="false">A1399+1</f>
        <v>36514</v>
      </c>
      <c r="B1400" s="28"/>
      <c r="C1400" s="56"/>
      <c r="D1400" s="28" t="n">
        <f aca="false">VLOOKUP($A1400,cash,D$4,FALSE())</f>
        <v>2.56</v>
      </c>
      <c r="E1400" s="28" t="n">
        <f aca="false">VLOOKUP($A1400,cash,E$4,FALSE())</f>
        <v>2.685</v>
      </c>
      <c r="G1400" s="73" t="n">
        <f aca="false">LN(D1400/D1399)</f>
        <v>0.050060501956918</v>
      </c>
      <c r="H1400" s="73" t="n">
        <f aca="false">LN(E1400/E1399)</f>
        <v>0.0245064101878225</v>
      </c>
      <c r="I1400" s="73"/>
      <c r="J1400" s="73"/>
    </row>
    <row r="1401" customFormat="false" ht="12.75" hidden="false" customHeight="false" outlineLevel="0" collapsed="false">
      <c r="A1401" s="56" t="n">
        <f aca="false">A1400+1</f>
        <v>36515</v>
      </c>
      <c r="B1401" s="28"/>
      <c r="C1401" s="56"/>
      <c r="D1401" s="28" t="n">
        <f aca="false">VLOOKUP($A1401,cash,D$4,FALSE())</f>
        <v>2.47</v>
      </c>
      <c r="E1401" s="28" t="n">
        <f aca="false">VLOOKUP($A1401,cash,E$4,FALSE())</f>
        <v>2.6</v>
      </c>
      <c r="G1401" s="73" t="n">
        <f aca="false">LN(D1401/D1400)</f>
        <v>-0.0357891078515852</v>
      </c>
      <c r="H1401" s="73" t="n">
        <f aca="false">LN(E1401/E1400)</f>
        <v>-0.0321692829333917</v>
      </c>
      <c r="I1401" s="73"/>
      <c r="J1401" s="73"/>
    </row>
    <row r="1402" customFormat="false" ht="12.75" hidden="false" customHeight="false" outlineLevel="0" collapsed="false">
      <c r="A1402" s="56" t="n">
        <f aca="false">A1401+1</f>
        <v>36516</v>
      </c>
      <c r="B1402" s="28"/>
      <c r="C1402" s="56"/>
      <c r="D1402" s="28" t="n">
        <f aca="false">VLOOKUP($A1402,cash,D$4,FALSE())</f>
        <v>2.28</v>
      </c>
      <c r="E1402" s="28" t="n">
        <f aca="false">VLOOKUP($A1402,cash,E$4,FALSE())</f>
        <v>2.47</v>
      </c>
      <c r="G1402" s="73" t="n">
        <f aca="false">LN(D1402/D1401)</f>
        <v>-0.0800427076735366</v>
      </c>
      <c r="H1402" s="73" t="n">
        <f aca="false">LN(E1402/E1401)</f>
        <v>-0.0512932943875505</v>
      </c>
      <c r="I1402" s="73"/>
      <c r="J1402" s="73"/>
    </row>
    <row r="1403" customFormat="false" ht="12.75" hidden="false" customHeight="false" outlineLevel="0" collapsed="false">
      <c r="A1403" s="56" t="n">
        <f aca="false">A1402+1</f>
        <v>36517</v>
      </c>
      <c r="B1403" s="28"/>
      <c r="C1403" s="56"/>
      <c r="D1403" s="28" t="n">
        <f aca="false">VLOOKUP($A1403,cash,D$4,FALSE())</f>
        <v>2.25</v>
      </c>
      <c r="E1403" s="28" t="n">
        <f aca="false">VLOOKUP($A1403,cash,E$4,FALSE())</f>
        <v>2.42</v>
      </c>
      <c r="G1403" s="73" t="n">
        <f aca="false">LN(D1403/D1402)</f>
        <v>-0.0132452267500206</v>
      </c>
      <c r="H1403" s="73" t="n">
        <f aca="false">LN(E1403/E1402)</f>
        <v>-0.0204506104712909</v>
      </c>
      <c r="I1403" s="73"/>
      <c r="J1403" s="73"/>
    </row>
    <row r="1404" customFormat="false" ht="12.75" hidden="false" customHeight="false" outlineLevel="0" collapsed="false">
      <c r="A1404" s="56" t="n">
        <f aca="false">A1403+1</f>
        <v>36518</v>
      </c>
      <c r="B1404" s="28"/>
      <c r="C1404" s="56"/>
      <c r="D1404" s="28" t="n">
        <f aca="false">VLOOKUP($A1404,cash,D$4,FALSE())</f>
        <v>2.25</v>
      </c>
      <c r="E1404" s="28" t="n">
        <f aca="false">VLOOKUP($A1404,cash,E$4,FALSE())</f>
        <v>2.42</v>
      </c>
      <c r="G1404" s="73" t="n">
        <f aca="false">LN(D1404/D1403)</f>
        <v>0</v>
      </c>
      <c r="H1404" s="73" t="n">
        <f aca="false">LN(E1404/E1403)</f>
        <v>0</v>
      </c>
      <c r="I1404" s="73"/>
      <c r="J1404" s="73"/>
    </row>
    <row r="1405" customFormat="false" ht="12.75" hidden="false" customHeight="false" outlineLevel="0" collapsed="false">
      <c r="A1405" s="56" t="n">
        <f aca="false">A1404+1</f>
        <v>36519</v>
      </c>
      <c r="B1405" s="28"/>
      <c r="C1405" s="56"/>
      <c r="D1405" s="28" t="n">
        <f aca="false">VLOOKUP($A1405,cash,D$4,FALSE())</f>
        <v>2.25</v>
      </c>
      <c r="E1405" s="28" t="n">
        <f aca="false">VLOOKUP($A1405,cash,E$4,FALSE())</f>
        <v>2.42</v>
      </c>
      <c r="G1405" s="73" t="n">
        <f aca="false">LN(D1405/D1404)</f>
        <v>0</v>
      </c>
      <c r="H1405" s="73" t="n">
        <f aca="false">LN(E1405/E1404)</f>
        <v>0</v>
      </c>
      <c r="I1405" s="73"/>
      <c r="J1405" s="73"/>
    </row>
    <row r="1406" customFormat="false" ht="12.75" hidden="false" customHeight="false" outlineLevel="0" collapsed="false">
      <c r="A1406" s="56" t="n">
        <f aca="false">A1405+1</f>
        <v>36520</v>
      </c>
      <c r="B1406" s="28"/>
      <c r="C1406" s="56"/>
      <c r="D1406" s="28" t="n">
        <f aca="false">VLOOKUP($A1406,cash,D$4,FALSE())</f>
        <v>2.25</v>
      </c>
      <c r="E1406" s="28" t="n">
        <f aca="false">VLOOKUP($A1406,cash,E$4,FALSE())</f>
        <v>2.42</v>
      </c>
      <c r="G1406" s="73" t="n">
        <f aca="false">LN(D1406/D1405)</f>
        <v>0</v>
      </c>
      <c r="H1406" s="73" t="n">
        <f aca="false">LN(E1406/E1405)</f>
        <v>0</v>
      </c>
      <c r="I1406" s="73"/>
      <c r="J1406" s="73"/>
    </row>
    <row r="1407" customFormat="false" ht="12.75" hidden="false" customHeight="false" outlineLevel="0" collapsed="false">
      <c r="A1407" s="56" t="n">
        <f aca="false">A1406+1</f>
        <v>36521</v>
      </c>
      <c r="B1407" s="28"/>
      <c r="C1407" s="56"/>
      <c r="D1407" s="28" t="n">
        <f aca="false">VLOOKUP($A1407,cash,D$4,FALSE())</f>
        <v>2.19</v>
      </c>
      <c r="E1407" s="28" t="n">
        <f aca="false">VLOOKUP($A1407,cash,E$4,FALSE())</f>
        <v>2.385</v>
      </c>
      <c r="G1407" s="73" t="n">
        <f aca="false">LN(D1407/D1406)</f>
        <v>-0.0270286723879194</v>
      </c>
      <c r="H1407" s="73" t="n">
        <f aca="false">LN(E1407/E1406)</f>
        <v>-0.0145684158282905</v>
      </c>
      <c r="I1407" s="73"/>
      <c r="J1407" s="73"/>
    </row>
    <row r="1408" customFormat="false" ht="12.75" hidden="false" customHeight="false" outlineLevel="0" collapsed="false">
      <c r="A1408" s="56" t="n">
        <f aca="false">A1407+1</f>
        <v>36522</v>
      </c>
      <c r="B1408" s="28"/>
      <c r="C1408" s="56"/>
      <c r="D1408" s="28" t="n">
        <f aca="false">VLOOKUP($A1408,cash,D$4,FALSE())</f>
        <v>2.165</v>
      </c>
      <c r="E1408" s="28" t="n">
        <f aca="false">VLOOKUP($A1408,cash,E$4,FALSE())</f>
        <v>2.36</v>
      </c>
      <c r="G1408" s="73" t="n">
        <f aca="false">LN(D1408/D1407)</f>
        <v>-0.0114811823739563</v>
      </c>
      <c r="H1408" s="73" t="n">
        <f aca="false">LN(E1408/E1407)</f>
        <v>-0.0105375053027858</v>
      </c>
      <c r="I1408" s="73"/>
      <c r="J1408" s="73"/>
    </row>
    <row r="1409" customFormat="false" ht="12.75" hidden="false" customHeight="false" outlineLevel="0" collapsed="false">
      <c r="A1409" s="56" t="n">
        <f aca="false">A1408+1</f>
        <v>36523</v>
      </c>
      <c r="B1409" s="28"/>
      <c r="C1409" s="56"/>
      <c r="D1409" s="28" t="n">
        <f aca="false">VLOOKUP($A1409,cash,D$4,FALSE())</f>
        <v>2.175</v>
      </c>
      <c r="E1409" s="28" t="n">
        <f aca="false">VLOOKUP($A1409,cash,E$4,FALSE())</f>
        <v>2.375</v>
      </c>
      <c r="G1409" s="73" t="n">
        <f aca="false">LN(D1409/D1408)</f>
        <v>0.00460830308619418</v>
      </c>
      <c r="H1409" s="73" t="n">
        <f aca="false">LN(E1409/E1408)</f>
        <v>0.00633581844908592</v>
      </c>
      <c r="I1409" s="73"/>
      <c r="J1409" s="73"/>
    </row>
    <row r="1410" customFormat="false" ht="12.75" hidden="false" customHeight="false" outlineLevel="0" collapsed="false">
      <c r="A1410" s="56" t="n">
        <f aca="false">A1409+1</f>
        <v>36524</v>
      </c>
      <c r="B1410" s="28"/>
      <c r="C1410" s="56"/>
      <c r="D1410" s="28" t="n">
        <f aca="false">VLOOKUP($A1410,cash,D$4,FALSE())</f>
        <v>2.175</v>
      </c>
      <c r="E1410" s="28" t="n">
        <f aca="false">VLOOKUP($A1410,cash,E$4,FALSE())</f>
        <v>2.37</v>
      </c>
      <c r="G1410" s="73" t="n">
        <f aca="false">LN(D1410/D1409)</f>
        <v>0</v>
      </c>
      <c r="H1410" s="73" t="n">
        <f aca="false">LN(E1410/E1409)</f>
        <v>-0.0021074823395647</v>
      </c>
      <c r="I1410" s="73"/>
      <c r="J1410" s="73"/>
    </row>
    <row r="1411" customFormat="false" ht="12.75" hidden="false" customHeight="false" outlineLevel="0" collapsed="false">
      <c r="A1411" s="56" t="n">
        <f aca="false">A1410+1</f>
        <v>36525</v>
      </c>
      <c r="B1411" s="28"/>
      <c r="C1411" s="56"/>
      <c r="D1411" s="28" t="n">
        <f aca="false">VLOOKUP($A1411,cash,D$4,FALSE())</f>
        <v>2.15</v>
      </c>
      <c r="E1411" s="28" t="n">
        <f aca="false">VLOOKUP($A1411,cash,E$4,FALSE())</f>
        <v>2.37</v>
      </c>
      <c r="G1411" s="73" t="n">
        <f aca="false">LN(D1411/D1410)</f>
        <v>-0.011560822401076</v>
      </c>
      <c r="H1411" s="73" t="n">
        <f aca="false">LN(E1411/E1410)</f>
        <v>0</v>
      </c>
      <c r="I1411" s="73"/>
      <c r="J1411" s="73"/>
    </row>
    <row r="1412" customFormat="false" ht="12.75" hidden="false" customHeight="false" outlineLevel="0" collapsed="false">
      <c r="A1412" s="56"/>
      <c r="B1412" s="28"/>
      <c r="C1412" s="56"/>
      <c r="D1412" s="28"/>
      <c r="E1412" s="28"/>
    </row>
    <row r="1413" customFormat="false" ht="12.75" hidden="false" customHeight="false" outlineLevel="0" collapsed="false">
      <c r="A1413" s="56"/>
      <c r="B1413" s="28"/>
      <c r="C1413" s="56"/>
      <c r="D1413" s="28"/>
      <c r="E1413" s="28"/>
    </row>
    <row r="1414" customFormat="false" ht="12.75" hidden="false" customHeight="false" outlineLevel="0" collapsed="false">
      <c r="A1414" s="56"/>
      <c r="B1414" s="28"/>
      <c r="C1414" s="56"/>
      <c r="D1414" s="28"/>
      <c r="E1414" s="28"/>
    </row>
    <row r="1415" customFormat="false" ht="12.75" hidden="false" customHeight="false" outlineLevel="0" collapsed="false">
      <c r="A1415" s="56"/>
      <c r="B1415" s="28"/>
      <c r="C1415" s="56" t="n">
        <v>36526</v>
      </c>
      <c r="G1415" s="73" t="n">
        <f aca="false">STDEV(G1417:G1446)*$B$1</f>
        <v>0.267701081735635</v>
      </c>
      <c r="H1415" s="73" t="n">
        <f aca="false">STDEV(H1417:H1446)*$B$1</f>
        <v>0.232313266658428</v>
      </c>
      <c r="I1415" s="73"/>
      <c r="J1415" s="73" t="n">
        <f aca="false">IF(ISNUMBER(J1416),J1416,1.1)</f>
        <v>0.953782257698238</v>
      </c>
      <c r="K1415" s="75" t="n">
        <f aca="false">MAX(D1416:D1449)</f>
        <v>2.565</v>
      </c>
      <c r="L1415" s="75" t="n">
        <f aca="false">MAX(E1416:E1449)</f>
        <v>2.65</v>
      </c>
    </row>
    <row r="1416" customFormat="false" ht="12.75" hidden="false" customHeight="false" outlineLevel="0" collapsed="false">
      <c r="A1416" s="56" t="n">
        <f aca="false">C1415</f>
        <v>36526</v>
      </c>
      <c r="B1416" s="28"/>
      <c r="C1416" s="56"/>
      <c r="D1416" s="28" t="n">
        <f aca="false">VLOOKUP($A1416,cash,D$4,FALSE())</f>
        <v>2.15</v>
      </c>
      <c r="E1416" s="28" t="n">
        <f aca="false">VLOOKUP($A1416,cash,E$4,FALSE())</f>
        <v>2.37</v>
      </c>
      <c r="G1416" s="73"/>
      <c r="H1416" s="73"/>
      <c r="I1416" s="73"/>
      <c r="J1416" s="73" t="n">
        <f aca="false">CORREL(D1416:D1446,E1416:E1446)</f>
        <v>0.953782257698238</v>
      </c>
      <c r="K1416" s="75" t="n">
        <f aca="false">MIN(D1416:D1449)</f>
        <v>2.135</v>
      </c>
      <c r="L1416" s="75" t="n">
        <f aca="false">MIN(E1416:E1449)</f>
        <v>2.3</v>
      </c>
    </row>
    <row r="1417" customFormat="false" ht="12.75" hidden="false" customHeight="false" outlineLevel="0" collapsed="false">
      <c r="A1417" s="56" t="n">
        <f aca="false">A1416+1</f>
        <v>36527</v>
      </c>
      <c r="B1417" s="28"/>
      <c r="C1417" s="56"/>
      <c r="D1417" s="28" t="n">
        <f aca="false">VLOOKUP($A1417,cash,D$4,FALSE())</f>
        <v>2.15</v>
      </c>
      <c r="E1417" s="28" t="n">
        <f aca="false">VLOOKUP($A1417,cash,E$4,FALSE())</f>
        <v>2.37</v>
      </c>
      <c r="G1417" s="73" t="n">
        <f aca="false">LN(D1417/D1416)</f>
        <v>0</v>
      </c>
      <c r="H1417" s="73" t="n">
        <f aca="false">LN(E1417/E1416)</f>
        <v>0</v>
      </c>
      <c r="I1417" s="73"/>
      <c r="J1417" s="73"/>
    </row>
    <row r="1418" customFormat="false" ht="12.75" hidden="false" customHeight="false" outlineLevel="0" collapsed="false">
      <c r="A1418" s="56" t="n">
        <f aca="false">A1417+1</f>
        <v>36528</v>
      </c>
      <c r="B1418" s="28"/>
      <c r="C1418" s="56"/>
      <c r="D1418" s="28" t="n">
        <f aca="false">VLOOKUP($A1418,cash,D$4,FALSE())</f>
        <v>2.15</v>
      </c>
      <c r="E1418" s="28" t="n">
        <f aca="false">VLOOKUP($A1418,cash,E$4,FALSE())</f>
        <v>2.37</v>
      </c>
      <c r="G1418" s="73" t="n">
        <f aca="false">LN(D1418/D1417)</f>
        <v>0</v>
      </c>
      <c r="H1418" s="73" t="n">
        <f aca="false">LN(E1418/E1417)</f>
        <v>0</v>
      </c>
      <c r="I1418" s="73"/>
      <c r="J1418" s="73"/>
    </row>
    <row r="1419" customFormat="false" ht="12.75" hidden="false" customHeight="false" outlineLevel="0" collapsed="false">
      <c r="A1419" s="56" t="n">
        <f aca="false">A1418+1</f>
        <v>36529</v>
      </c>
      <c r="B1419" s="28"/>
      <c r="C1419" s="56"/>
      <c r="D1419" s="28" t="n">
        <f aca="false">VLOOKUP($A1419,cash,D$4,FALSE())</f>
        <v>2.135</v>
      </c>
      <c r="E1419" s="28" t="n">
        <f aca="false">VLOOKUP($A1419,cash,E$4,FALSE())</f>
        <v>2.3</v>
      </c>
      <c r="G1419" s="73" t="n">
        <f aca="false">LN(D1419/D1418)</f>
        <v>-0.00700119545898359</v>
      </c>
      <c r="H1419" s="73" t="n">
        <f aca="false">LN(E1419/E1418)</f>
        <v>-0.0299808322119359</v>
      </c>
      <c r="I1419" s="73"/>
      <c r="J1419" s="73"/>
    </row>
    <row r="1420" customFormat="false" ht="12.75" hidden="false" customHeight="false" outlineLevel="0" collapsed="false">
      <c r="A1420" s="56" t="n">
        <f aca="false">A1419+1</f>
        <v>36530</v>
      </c>
      <c r="B1420" s="28"/>
      <c r="C1420" s="56"/>
      <c r="D1420" s="28" t="n">
        <f aca="false">VLOOKUP($A1420,cash,D$4,FALSE())</f>
        <v>2.19</v>
      </c>
      <c r="E1420" s="28" t="n">
        <f aca="false">VLOOKUP($A1420,cash,E$4,FALSE())</f>
        <v>2.36</v>
      </c>
      <c r="G1420" s="73" t="n">
        <f aca="false">LN(D1420/D1419)</f>
        <v>0.0254348971478216</v>
      </c>
      <c r="H1420" s="73" t="n">
        <f aca="false">LN(E1420/E1419)</f>
        <v>0.0257524961024148</v>
      </c>
      <c r="I1420" s="73"/>
      <c r="J1420" s="73"/>
    </row>
    <row r="1421" customFormat="false" ht="12.75" hidden="false" customHeight="false" outlineLevel="0" collapsed="false">
      <c r="A1421" s="56" t="n">
        <f aca="false">A1420+1</f>
        <v>36531</v>
      </c>
      <c r="B1421" s="28"/>
      <c r="C1421" s="56"/>
      <c r="D1421" s="28" t="n">
        <f aca="false">VLOOKUP($A1421,cash,D$4,FALSE())</f>
        <v>2.16</v>
      </c>
      <c r="E1421" s="28" t="n">
        <f aca="false">VLOOKUP($A1421,cash,E$4,FALSE())</f>
        <v>2.345</v>
      </c>
      <c r="G1421" s="73" t="n">
        <f aca="false">LN(D1421/D1420)</f>
        <v>-0.0137933221323358</v>
      </c>
      <c r="H1421" s="73" t="n">
        <f aca="false">LN(E1421/E1420)</f>
        <v>-0.00637621713927589</v>
      </c>
      <c r="I1421" s="73"/>
      <c r="J1421" s="73"/>
    </row>
    <row r="1422" customFormat="false" ht="12.75" hidden="false" customHeight="false" outlineLevel="0" collapsed="false">
      <c r="A1422" s="56" t="n">
        <f aca="false">A1421+1</f>
        <v>36532</v>
      </c>
      <c r="B1422" s="28"/>
      <c r="C1422" s="56"/>
      <c r="D1422" s="28" t="n">
        <f aca="false">VLOOKUP($A1422,cash,D$4,FALSE())</f>
        <v>2.14</v>
      </c>
      <c r="E1422" s="28" t="n">
        <f aca="false">VLOOKUP($A1422,cash,E$4,FALSE())</f>
        <v>2.33</v>
      </c>
      <c r="G1422" s="73" t="n">
        <f aca="false">LN(D1422/D1421)</f>
        <v>-0.00930239266231356</v>
      </c>
      <c r="H1422" s="73" t="n">
        <f aca="false">LN(E1422/E1421)</f>
        <v>-0.00641713432063354</v>
      </c>
      <c r="I1422" s="73"/>
      <c r="J1422" s="73"/>
    </row>
    <row r="1423" customFormat="false" ht="12.75" hidden="false" customHeight="false" outlineLevel="0" collapsed="false">
      <c r="A1423" s="56" t="n">
        <f aca="false">A1422+1</f>
        <v>36533</v>
      </c>
      <c r="B1423" s="28"/>
      <c r="C1423" s="56"/>
      <c r="D1423" s="28" t="n">
        <f aca="false">VLOOKUP($A1423,cash,D$4,FALSE())</f>
        <v>2.14</v>
      </c>
      <c r="E1423" s="28" t="n">
        <f aca="false">VLOOKUP($A1423,cash,E$4,FALSE())</f>
        <v>2.33</v>
      </c>
      <c r="G1423" s="73" t="n">
        <f aca="false">LN(D1423/D1422)</f>
        <v>0</v>
      </c>
      <c r="H1423" s="73" t="n">
        <f aca="false">LN(E1423/E1422)</f>
        <v>0</v>
      </c>
      <c r="I1423" s="73"/>
      <c r="J1423" s="73"/>
    </row>
    <row r="1424" customFormat="false" ht="12.75" hidden="false" customHeight="false" outlineLevel="0" collapsed="false">
      <c r="A1424" s="56" t="n">
        <f aca="false">A1423+1</f>
        <v>36534</v>
      </c>
      <c r="B1424" s="28"/>
      <c r="C1424" s="56"/>
      <c r="D1424" s="28" t="n">
        <f aca="false">VLOOKUP($A1424,cash,D$4,FALSE())</f>
        <v>2.14</v>
      </c>
      <c r="E1424" s="28" t="n">
        <f aca="false">VLOOKUP($A1424,cash,E$4,FALSE())</f>
        <v>2.33</v>
      </c>
      <c r="G1424" s="73" t="n">
        <f aca="false">LN(D1424/D1423)</f>
        <v>0</v>
      </c>
      <c r="H1424" s="73" t="n">
        <f aca="false">LN(E1424/E1423)</f>
        <v>0</v>
      </c>
      <c r="I1424" s="73"/>
      <c r="J1424" s="73"/>
    </row>
    <row r="1425" customFormat="false" ht="12.75" hidden="false" customHeight="false" outlineLevel="0" collapsed="false">
      <c r="A1425" s="56" t="n">
        <f aca="false">A1424+1</f>
        <v>36535</v>
      </c>
      <c r="B1425" s="28"/>
      <c r="C1425" s="56"/>
      <c r="D1425" s="28" t="n">
        <f aca="false">VLOOKUP($A1425,cash,D$4,FALSE())</f>
        <v>2.15</v>
      </c>
      <c r="E1425" s="28" t="n">
        <f aca="false">VLOOKUP($A1425,cash,E$4,FALSE())</f>
        <v>2.35</v>
      </c>
      <c r="G1425" s="73" t="n">
        <f aca="false">LN(D1425/D1424)</f>
        <v>0.00466201310581115</v>
      </c>
      <c r="H1425" s="73" t="n">
        <f aca="false">LN(E1425/E1424)</f>
        <v>0.00854706057845835</v>
      </c>
      <c r="I1425" s="73"/>
      <c r="J1425" s="73"/>
    </row>
    <row r="1426" customFormat="false" ht="12.75" hidden="false" customHeight="false" outlineLevel="0" collapsed="false">
      <c r="A1426" s="56" t="n">
        <f aca="false">A1425+1</f>
        <v>36536</v>
      </c>
      <c r="B1426" s="28"/>
      <c r="C1426" s="56"/>
      <c r="D1426" s="28" t="n">
        <f aca="false">VLOOKUP($A1426,cash,D$4,FALSE())</f>
        <v>2.155</v>
      </c>
      <c r="E1426" s="28" t="n">
        <f aca="false">VLOOKUP($A1426,cash,E$4,FALSE())</f>
        <v>2.38</v>
      </c>
      <c r="G1426" s="73" t="n">
        <f aca="false">LN(D1426/D1425)</f>
        <v>0.00232288141613973</v>
      </c>
      <c r="H1426" s="73" t="n">
        <f aca="false">LN(E1426/E1425)</f>
        <v>0.0126851595273156</v>
      </c>
      <c r="I1426" s="73"/>
      <c r="J1426" s="73"/>
    </row>
    <row r="1427" customFormat="false" ht="12.75" hidden="false" customHeight="false" outlineLevel="0" collapsed="false">
      <c r="A1427" s="56" t="n">
        <f aca="false">A1426+1</f>
        <v>36537</v>
      </c>
      <c r="B1427" s="28"/>
      <c r="C1427" s="56"/>
      <c r="D1427" s="28" t="n">
        <f aca="false">VLOOKUP($A1427,cash,D$4,FALSE())</f>
        <v>2.135</v>
      </c>
      <c r="E1427" s="28" t="n">
        <f aca="false">VLOOKUP($A1427,cash,E$4,FALSE())</f>
        <v>2.39</v>
      </c>
      <c r="G1427" s="73" t="n">
        <f aca="false">LN(D1427/D1426)</f>
        <v>-0.00932407687512329</v>
      </c>
      <c r="H1427" s="73" t="n">
        <f aca="false">LN(E1427/E1426)</f>
        <v>0.00419287826003618</v>
      </c>
      <c r="I1427" s="73"/>
      <c r="J1427" s="73"/>
    </row>
    <row r="1428" customFormat="false" ht="12.75" hidden="false" customHeight="false" outlineLevel="0" collapsed="false">
      <c r="A1428" s="56" t="n">
        <f aca="false">A1427+1</f>
        <v>36538</v>
      </c>
      <c r="B1428" s="28"/>
      <c r="C1428" s="56"/>
      <c r="D1428" s="28" t="n">
        <f aca="false">VLOOKUP($A1428,cash,D$4,FALSE())</f>
        <v>2.145</v>
      </c>
      <c r="E1428" s="28" t="n">
        <f aca="false">VLOOKUP($A1428,cash,E$4,FALSE())</f>
        <v>2.385</v>
      </c>
      <c r="G1428" s="73" t="n">
        <f aca="false">LN(D1428/D1427)</f>
        <v>0.00467290569939242</v>
      </c>
      <c r="H1428" s="73" t="n">
        <f aca="false">LN(E1428/E1427)</f>
        <v>-0.00209424160311485</v>
      </c>
      <c r="I1428" s="73"/>
      <c r="J1428" s="73"/>
    </row>
    <row r="1429" customFormat="false" ht="12.75" hidden="false" customHeight="false" outlineLevel="0" collapsed="false">
      <c r="A1429" s="56" t="n">
        <f aca="false">A1428+1</f>
        <v>36539</v>
      </c>
      <c r="B1429" s="28"/>
      <c r="C1429" s="56"/>
      <c r="D1429" s="28" t="n">
        <f aca="false">VLOOKUP($A1429,cash,D$4,FALSE())</f>
        <v>2.15</v>
      </c>
      <c r="E1429" s="28" t="n">
        <f aca="false">VLOOKUP($A1429,cash,E$4,FALSE())</f>
        <v>2.375</v>
      </c>
      <c r="G1429" s="73" t="n">
        <f aca="false">LN(D1429/D1428)</f>
        <v>0.00232828975959117</v>
      </c>
      <c r="H1429" s="73" t="n">
        <f aca="false">LN(E1429/E1428)</f>
        <v>-0.00420168685369997</v>
      </c>
      <c r="I1429" s="73"/>
      <c r="J1429" s="73"/>
    </row>
    <row r="1430" customFormat="false" ht="12.75" hidden="false" customHeight="false" outlineLevel="0" collapsed="false">
      <c r="A1430" s="56" t="n">
        <f aca="false">A1429+1</f>
        <v>36540</v>
      </c>
      <c r="B1430" s="28"/>
      <c r="C1430" s="56"/>
      <c r="D1430" s="28" t="n">
        <f aca="false">VLOOKUP($A1430,cash,D$4,FALSE())</f>
        <v>2.15</v>
      </c>
      <c r="E1430" s="28" t="n">
        <f aca="false">VLOOKUP($A1430,cash,E$4,FALSE())</f>
        <v>2.375</v>
      </c>
      <c r="G1430" s="73" t="n">
        <f aca="false">LN(D1430/D1429)</f>
        <v>0</v>
      </c>
      <c r="H1430" s="73" t="n">
        <f aca="false">LN(E1430/E1429)</f>
        <v>0</v>
      </c>
      <c r="I1430" s="73"/>
      <c r="J1430" s="73"/>
    </row>
    <row r="1431" customFormat="false" ht="12.75" hidden="false" customHeight="false" outlineLevel="0" collapsed="false">
      <c r="A1431" s="56" t="n">
        <f aca="false">A1430+1</f>
        <v>36541</v>
      </c>
      <c r="B1431" s="28"/>
      <c r="C1431" s="56"/>
      <c r="D1431" s="28" t="n">
        <f aca="false">VLOOKUP($A1431,cash,D$4,FALSE())</f>
        <v>2.15</v>
      </c>
      <c r="E1431" s="28" t="n">
        <f aca="false">VLOOKUP($A1431,cash,E$4,FALSE())</f>
        <v>2.375</v>
      </c>
      <c r="G1431" s="73" t="n">
        <f aca="false">LN(D1431/D1430)</f>
        <v>0</v>
      </c>
      <c r="H1431" s="73" t="n">
        <f aca="false">LN(E1431/E1430)</f>
        <v>0</v>
      </c>
      <c r="I1431" s="73"/>
      <c r="J1431" s="73"/>
    </row>
    <row r="1432" customFormat="false" ht="12.75" hidden="false" customHeight="false" outlineLevel="0" collapsed="false">
      <c r="A1432" s="56" t="n">
        <f aca="false">A1431+1</f>
        <v>36542</v>
      </c>
      <c r="B1432" s="28"/>
      <c r="C1432" s="56"/>
      <c r="D1432" s="28" t="n">
        <f aca="false">VLOOKUP($A1432,cash,D$4,FALSE())</f>
        <v>2.15</v>
      </c>
      <c r="E1432" s="28" t="n">
        <f aca="false">VLOOKUP($A1432,cash,E$4,FALSE())</f>
        <v>2.375</v>
      </c>
      <c r="G1432" s="73" t="n">
        <f aca="false">LN(D1432/D1431)</f>
        <v>0</v>
      </c>
      <c r="H1432" s="73" t="n">
        <f aca="false">LN(E1432/E1431)</f>
        <v>0</v>
      </c>
      <c r="I1432" s="73"/>
      <c r="J1432" s="73"/>
    </row>
    <row r="1433" customFormat="false" ht="12.75" hidden="false" customHeight="false" outlineLevel="0" collapsed="false">
      <c r="A1433" s="56" t="n">
        <f aca="false">A1432+1</f>
        <v>36543</v>
      </c>
      <c r="B1433" s="28"/>
      <c r="C1433" s="56"/>
      <c r="D1433" s="28" t="n">
        <f aca="false">VLOOKUP($A1433,cash,D$4,FALSE())</f>
        <v>2.205</v>
      </c>
      <c r="E1433" s="28" t="n">
        <f aca="false">VLOOKUP($A1433,cash,E$4,FALSE())</f>
        <v>2.395</v>
      </c>
      <c r="G1433" s="73" t="n">
        <f aca="false">LN(D1433/D1432)</f>
        <v>0.025259666759238</v>
      </c>
      <c r="H1433" s="73" t="n">
        <f aca="false">LN(E1433/E1432)</f>
        <v>0.00838579337627396</v>
      </c>
      <c r="I1433" s="73"/>
      <c r="J1433" s="73"/>
    </row>
    <row r="1434" customFormat="false" ht="12.75" hidden="false" customHeight="false" outlineLevel="0" collapsed="false">
      <c r="A1434" s="56" t="n">
        <f aca="false">A1433+1</f>
        <v>36544</v>
      </c>
      <c r="B1434" s="28"/>
      <c r="C1434" s="56"/>
      <c r="D1434" s="28" t="n">
        <f aca="false">VLOOKUP($A1434,cash,D$4,FALSE())</f>
        <v>2.26</v>
      </c>
      <c r="E1434" s="28" t="n">
        <f aca="false">VLOOKUP($A1434,cash,E$4,FALSE())</f>
        <v>2.405</v>
      </c>
      <c r="G1434" s="73" t="n">
        <f aca="false">LN(D1434/D1433)</f>
        <v>0.0246373043853851</v>
      </c>
      <c r="H1434" s="73" t="n">
        <f aca="false">LN(E1434/E1433)</f>
        <v>0.00416667269484591</v>
      </c>
      <c r="I1434" s="73"/>
      <c r="J1434" s="73"/>
    </row>
    <row r="1435" customFormat="false" ht="12.75" hidden="false" customHeight="false" outlineLevel="0" collapsed="false">
      <c r="A1435" s="56" t="n">
        <f aca="false">A1434+1</f>
        <v>36545</v>
      </c>
      <c r="B1435" s="28"/>
      <c r="C1435" s="56"/>
      <c r="D1435" s="28" t="n">
        <f aca="false">VLOOKUP($A1435,cash,D$4,FALSE())</f>
        <v>2.38</v>
      </c>
      <c r="E1435" s="28" t="n">
        <f aca="false">VLOOKUP($A1435,cash,E$4,FALSE())</f>
        <v>2.505</v>
      </c>
      <c r="G1435" s="73" t="n">
        <f aca="false">LN(D1435/D1434)</f>
        <v>0.0517356743991889</v>
      </c>
      <c r="H1435" s="73" t="n">
        <f aca="false">LN(E1435/E1434)</f>
        <v>0.0407388309791036</v>
      </c>
      <c r="I1435" s="73"/>
      <c r="J1435" s="73"/>
    </row>
    <row r="1436" customFormat="false" ht="12.75" hidden="false" customHeight="false" outlineLevel="0" collapsed="false">
      <c r="A1436" s="56" t="n">
        <f aca="false">A1435+1</f>
        <v>36546</v>
      </c>
      <c r="B1436" s="28"/>
      <c r="C1436" s="56"/>
      <c r="D1436" s="28" t="n">
        <f aca="false">VLOOKUP($A1436,cash,D$4,FALSE())</f>
        <v>2.39</v>
      </c>
      <c r="E1436" s="28" t="n">
        <f aca="false">VLOOKUP($A1436,cash,E$4,FALSE())</f>
        <v>2.515</v>
      </c>
      <c r="G1436" s="73" t="n">
        <f aca="false">LN(D1436/D1435)</f>
        <v>0.00419287826003618</v>
      </c>
      <c r="H1436" s="73" t="n">
        <f aca="false">LN(E1436/E1435)</f>
        <v>0.00398406901487451</v>
      </c>
      <c r="I1436" s="73"/>
      <c r="J1436" s="73"/>
    </row>
    <row r="1437" customFormat="false" ht="12.75" hidden="false" customHeight="false" outlineLevel="0" collapsed="false">
      <c r="A1437" s="56" t="n">
        <f aca="false">A1436+1</f>
        <v>36547</v>
      </c>
      <c r="B1437" s="28"/>
      <c r="C1437" s="56"/>
      <c r="D1437" s="28" t="n">
        <f aca="false">VLOOKUP($A1437,cash,D$4,FALSE())</f>
        <v>2.39</v>
      </c>
      <c r="E1437" s="28" t="n">
        <f aca="false">VLOOKUP($A1437,cash,E$4,FALSE())</f>
        <v>2.515</v>
      </c>
      <c r="G1437" s="73" t="n">
        <f aca="false">LN(D1437/D1436)</f>
        <v>0</v>
      </c>
      <c r="H1437" s="73" t="n">
        <f aca="false">LN(E1437/E1436)</f>
        <v>0</v>
      </c>
      <c r="I1437" s="73"/>
      <c r="J1437" s="73"/>
    </row>
    <row r="1438" customFormat="false" ht="12.75" hidden="false" customHeight="false" outlineLevel="0" collapsed="false">
      <c r="A1438" s="56" t="n">
        <f aca="false">A1437+1</f>
        <v>36548</v>
      </c>
      <c r="B1438" s="28"/>
      <c r="C1438" s="56"/>
      <c r="D1438" s="28" t="n">
        <f aca="false">VLOOKUP($A1438,cash,D$4,FALSE())</f>
        <v>2.39</v>
      </c>
      <c r="E1438" s="28" t="n">
        <f aca="false">VLOOKUP($A1438,cash,E$4,FALSE())</f>
        <v>2.515</v>
      </c>
      <c r="G1438" s="73" t="n">
        <f aca="false">LN(D1438/D1437)</f>
        <v>0</v>
      </c>
      <c r="H1438" s="73" t="n">
        <f aca="false">LN(E1438/E1437)</f>
        <v>0</v>
      </c>
      <c r="I1438" s="73"/>
      <c r="J1438" s="73"/>
    </row>
    <row r="1439" customFormat="false" ht="12.75" hidden="false" customHeight="false" outlineLevel="0" collapsed="false">
      <c r="A1439" s="56" t="n">
        <f aca="false">A1438+1</f>
        <v>36549</v>
      </c>
      <c r="B1439" s="28"/>
      <c r="C1439" s="56"/>
      <c r="D1439" s="28" t="n">
        <f aca="false">VLOOKUP($A1439,cash,D$4,FALSE())</f>
        <v>2.375</v>
      </c>
      <c r="E1439" s="28" t="n">
        <f aca="false">VLOOKUP($A1439,cash,E$4,FALSE())</f>
        <v>2.5</v>
      </c>
      <c r="G1439" s="73" t="n">
        <f aca="false">LN(D1439/D1438)</f>
        <v>-0.00629592845681481</v>
      </c>
      <c r="H1439" s="73" t="n">
        <f aca="false">LN(E1439/E1438)</f>
        <v>-0.00598207167754754</v>
      </c>
      <c r="I1439" s="73"/>
      <c r="J1439" s="73"/>
    </row>
    <row r="1440" customFormat="false" ht="12.75" hidden="false" customHeight="false" outlineLevel="0" collapsed="false">
      <c r="A1440" s="56" t="n">
        <f aca="false">A1439+1</f>
        <v>36550</v>
      </c>
      <c r="B1440" s="28"/>
      <c r="C1440" s="56"/>
      <c r="D1440" s="28" t="n">
        <f aca="false">VLOOKUP($A1440,cash,D$4,FALSE())</f>
        <v>2.45</v>
      </c>
      <c r="E1440" s="28" t="n">
        <f aca="false">VLOOKUP($A1440,cash,E$4,FALSE())</f>
        <v>2.545</v>
      </c>
      <c r="G1440" s="73" t="n">
        <f aca="false">LN(D1440/D1439)</f>
        <v>0.0310905870700312</v>
      </c>
      <c r="H1440" s="73" t="n">
        <f aca="false">LN(E1440/E1439)</f>
        <v>0.017839918128331</v>
      </c>
      <c r="I1440" s="73"/>
      <c r="J1440" s="73"/>
    </row>
    <row r="1441" customFormat="false" ht="12.75" hidden="false" customHeight="false" outlineLevel="0" collapsed="false">
      <c r="A1441" s="56" t="n">
        <f aca="false">A1440+1</f>
        <v>36551</v>
      </c>
      <c r="B1441" s="28"/>
      <c r="C1441" s="56"/>
      <c r="D1441" s="28" t="n">
        <f aca="false">VLOOKUP($A1441,cash,D$4,FALSE())</f>
        <v>2.52</v>
      </c>
      <c r="E1441" s="28" t="n">
        <f aca="false">VLOOKUP($A1441,cash,E$4,FALSE())</f>
        <v>2.58</v>
      </c>
      <c r="G1441" s="73" t="n">
        <f aca="false">LN(D1441/D1440)</f>
        <v>0.0281708769666962</v>
      </c>
      <c r="H1441" s="73" t="n">
        <f aca="false">LN(E1441/E1440)</f>
        <v>0.01365874893104</v>
      </c>
      <c r="I1441" s="73"/>
      <c r="J1441" s="73"/>
    </row>
    <row r="1442" customFormat="false" ht="12.75" hidden="false" customHeight="false" outlineLevel="0" collapsed="false">
      <c r="A1442" s="56" t="n">
        <f aca="false">A1441+1</f>
        <v>36552</v>
      </c>
      <c r="B1442" s="2"/>
      <c r="C1442" s="56"/>
      <c r="D1442" s="28" t="n">
        <f aca="false">VLOOKUP($A1442,cash,D$4,FALSE())</f>
        <v>2.47</v>
      </c>
      <c r="E1442" s="28" t="n">
        <f aca="false">VLOOKUP($A1442,cash,E$4,FALSE())</f>
        <v>2.51</v>
      </c>
      <c r="G1442" s="73" t="n">
        <f aca="false">LN(D1442/D1441)</f>
        <v>-0.020040750883446</v>
      </c>
      <c r="H1442" s="73" t="n">
        <f aca="false">LN(E1442/E1441)</f>
        <v>-0.0275066457898337</v>
      </c>
      <c r="I1442" s="73"/>
      <c r="J1442" s="73"/>
    </row>
    <row r="1443" customFormat="false" ht="12.75" hidden="false" customHeight="false" outlineLevel="0" collapsed="false">
      <c r="A1443" s="56" t="n">
        <f aca="false">A1442+1</f>
        <v>36553</v>
      </c>
      <c r="B1443" s="2"/>
      <c r="C1443" s="56"/>
      <c r="D1443" s="28" t="n">
        <f aca="false">VLOOKUP($A1443,cash,D$4,FALSE())</f>
        <v>2.565</v>
      </c>
      <c r="E1443" s="28" t="n">
        <f aca="false">VLOOKUP($A1443,cash,E$4,FALSE())</f>
        <v>2.555</v>
      </c>
      <c r="G1443" s="73" t="n">
        <f aca="false">LN(D1443/D1442)</f>
        <v>0.0377403279828469</v>
      </c>
      <c r="H1443" s="73" t="n">
        <f aca="false">LN(E1443/E1442)</f>
        <v>0.0177694705119754</v>
      </c>
      <c r="I1443" s="73"/>
      <c r="J1443" s="73"/>
    </row>
    <row r="1444" customFormat="false" ht="12.75" hidden="false" customHeight="false" outlineLevel="0" collapsed="false">
      <c r="A1444" s="56" t="n">
        <f aca="false">A1443+1</f>
        <v>36554</v>
      </c>
      <c r="B1444" s="2"/>
      <c r="C1444" s="56"/>
      <c r="D1444" s="28" t="n">
        <f aca="false">VLOOKUP($A1444,cash,D$4,FALSE())</f>
        <v>2.565</v>
      </c>
      <c r="E1444" s="28" t="n">
        <f aca="false">VLOOKUP($A1444,cash,E$4,FALSE())</f>
        <v>2.555</v>
      </c>
      <c r="G1444" s="73" t="n">
        <f aca="false">LN(D1444/D1443)</f>
        <v>0</v>
      </c>
      <c r="H1444" s="73" t="n">
        <f aca="false">LN(E1444/E1443)</f>
        <v>0</v>
      </c>
      <c r="I1444" s="73"/>
      <c r="J1444" s="73"/>
    </row>
    <row r="1445" customFormat="false" ht="12.75" hidden="false" customHeight="false" outlineLevel="0" collapsed="false">
      <c r="A1445" s="56" t="n">
        <f aca="false">A1444+1</f>
        <v>36555</v>
      </c>
      <c r="B1445" s="2"/>
      <c r="C1445" s="56"/>
      <c r="D1445" s="28" t="n">
        <f aca="false">VLOOKUP($A1445,cash,D$4,FALSE())</f>
        <v>2.565</v>
      </c>
      <c r="E1445" s="28" t="n">
        <f aca="false">VLOOKUP($A1445,cash,E$4,FALSE())</f>
        <v>2.555</v>
      </c>
      <c r="G1445" s="73" t="n">
        <f aca="false">LN(D1445/D1444)</f>
        <v>0</v>
      </c>
      <c r="H1445" s="73" t="n">
        <f aca="false">LN(E1445/E1444)</f>
        <v>0</v>
      </c>
      <c r="I1445" s="73"/>
      <c r="J1445" s="73"/>
    </row>
    <row r="1446" customFormat="false" ht="12.75" hidden="false" customHeight="false" outlineLevel="0" collapsed="false">
      <c r="A1446" s="56" t="n">
        <f aca="false">A1445+1</f>
        <v>36556</v>
      </c>
      <c r="B1446" s="2"/>
      <c r="C1446" s="56"/>
      <c r="D1446" s="28" t="n">
        <f aca="false">VLOOKUP($A1446,cash,D$4,FALSE())</f>
        <v>2.515</v>
      </c>
      <c r="E1446" s="28" t="n">
        <f aca="false">VLOOKUP($A1446,cash,E$4,FALSE())</f>
        <v>2.65</v>
      </c>
      <c r="G1446" s="73" t="n">
        <f aca="false">LN(D1446/D1445)</f>
        <v>-0.0196856750710302</v>
      </c>
      <c r="H1446" s="73" t="n">
        <f aca="false">LN(E1446/E1445)</f>
        <v>0.0365074163424629</v>
      </c>
      <c r="I1446" s="73"/>
      <c r="J1446" s="73"/>
    </row>
    <row r="1447" customFormat="false" ht="12.75" hidden="false" customHeight="false" outlineLevel="0" collapsed="false">
      <c r="A1447" s="56"/>
      <c r="B1447" s="2"/>
      <c r="C1447" s="56"/>
      <c r="D1447" s="28"/>
      <c r="E1447" s="28"/>
      <c r="G1447" s="73"/>
      <c r="H1447" s="73"/>
      <c r="I1447" s="73"/>
      <c r="J1447" s="73"/>
    </row>
    <row r="1448" customFormat="false" ht="12.75" hidden="false" customHeight="false" outlineLevel="0" collapsed="false">
      <c r="A1448" s="56"/>
      <c r="B1448" s="2"/>
      <c r="C1448" s="56"/>
      <c r="D1448" s="28"/>
      <c r="E1448" s="28"/>
    </row>
    <row r="1449" customFormat="false" ht="12.75" hidden="false" customHeight="false" outlineLevel="0" collapsed="false">
      <c r="A1449" s="56"/>
      <c r="B1449" s="2"/>
      <c r="C1449" s="56"/>
      <c r="D1449" s="28"/>
      <c r="E1449" s="28"/>
    </row>
    <row r="1450" customFormat="false" ht="12.75" hidden="false" customHeight="false" outlineLevel="0" collapsed="false">
      <c r="A1450" s="56"/>
      <c r="B1450" s="2"/>
      <c r="C1450" s="56" t="n">
        <v>36557</v>
      </c>
      <c r="G1450" s="73" t="n">
        <f aca="false">STDEV(G1452:G1479)*$B$1</f>
        <v>0.352145176196265</v>
      </c>
      <c r="H1450" s="73" t="n">
        <f aca="false">STDEV(H1452:H1479)*$B$1</f>
        <v>0.247125441221026</v>
      </c>
      <c r="I1450" s="73"/>
      <c r="J1450" s="73" t="n">
        <f aca="false">IF(ISNUMBER(J1451),J1451,1.1)</f>
        <v>0.900837924374232</v>
      </c>
      <c r="K1450" s="75" t="n">
        <f aca="false">MAX(D1451:D1481)</f>
        <v>2.695</v>
      </c>
      <c r="L1450" s="75" t="n">
        <f aca="false">MAX(E1451:E1481)</f>
        <v>2.8</v>
      </c>
    </row>
    <row r="1451" customFormat="false" ht="12.75" hidden="false" customHeight="false" outlineLevel="0" collapsed="false">
      <c r="A1451" s="56" t="n">
        <f aca="false">C1450</f>
        <v>36557</v>
      </c>
      <c r="B1451" s="2"/>
      <c r="C1451" s="56"/>
      <c r="D1451" s="28" t="n">
        <f aca="false">VLOOKUP($A1451,cash,D$4,FALSE())</f>
        <v>2.615</v>
      </c>
      <c r="E1451" s="28" t="n">
        <f aca="false">VLOOKUP($A1451,cash,E$4,FALSE())</f>
        <v>2.715</v>
      </c>
      <c r="G1451" s="73"/>
      <c r="H1451" s="73"/>
      <c r="I1451" s="73"/>
      <c r="J1451" s="73" t="n">
        <f aca="false">CORREL(D1451:D1479,E1451:E1479)</f>
        <v>0.900837924374232</v>
      </c>
      <c r="K1451" s="75" t="n">
        <f aca="false">MIN(D1451:D1481)</f>
        <v>2.34</v>
      </c>
      <c r="L1451" s="75" t="n">
        <f aca="false">MIN(E1451:E1481)</f>
        <v>2.545</v>
      </c>
    </row>
    <row r="1452" customFormat="false" ht="12.75" hidden="false" customHeight="false" outlineLevel="0" collapsed="false">
      <c r="A1452" s="56" t="n">
        <f aca="false">A1451+1</f>
        <v>36558</v>
      </c>
      <c r="B1452" s="2"/>
      <c r="C1452" s="56"/>
      <c r="D1452" s="28" t="n">
        <f aca="false">VLOOKUP($A1452,cash,D$4,FALSE())</f>
        <v>2.695</v>
      </c>
      <c r="E1452" s="28" t="n">
        <f aca="false">VLOOKUP($A1452,cash,E$4,FALSE())</f>
        <v>2.8</v>
      </c>
      <c r="G1452" s="73" t="n">
        <f aca="false">LN(D1452/D1451)</f>
        <v>0.0301341068440742</v>
      </c>
      <c r="H1452" s="73" t="n">
        <f aca="false">LN(E1452/E1451)</f>
        <v>0.0308274637952595</v>
      </c>
      <c r="I1452" s="73"/>
      <c r="J1452" s="73"/>
    </row>
    <row r="1453" customFormat="false" ht="12.75" hidden="false" customHeight="false" outlineLevel="0" collapsed="false">
      <c r="A1453" s="56" t="n">
        <f aca="false">A1452+1</f>
        <v>36559</v>
      </c>
      <c r="B1453" s="2"/>
      <c r="C1453" s="56"/>
      <c r="D1453" s="28" t="n">
        <f aca="false">VLOOKUP($A1453,cash,D$4,FALSE())</f>
        <v>2.57</v>
      </c>
      <c r="E1453" s="28" t="n">
        <f aca="false">VLOOKUP($A1453,cash,E$4,FALSE())</f>
        <v>2.675</v>
      </c>
      <c r="G1453" s="73" t="n">
        <f aca="false">LN(D1453/D1452)</f>
        <v>-0.0474923054538321</v>
      </c>
      <c r="H1453" s="73" t="n">
        <f aca="false">LN(E1453/E1452)</f>
        <v>-0.0456700368331883</v>
      </c>
      <c r="I1453" s="73"/>
      <c r="J1453" s="73"/>
    </row>
    <row r="1454" customFormat="false" ht="12.75" hidden="false" customHeight="false" outlineLevel="0" collapsed="false">
      <c r="A1454" s="56" t="n">
        <f aca="false">A1453+1</f>
        <v>36560</v>
      </c>
      <c r="B1454" s="2"/>
      <c r="C1454" s="56"/>
      <c r="D1454" s="28" t="n">
        <f aca="false">VLOOKUP($A1454,cash,D$4,FALSE())</f>
        <v>2.44</v>
      </c>
      <c r="E1454" s="28" t="n">
        <f aca="false">VLOOKUP($A1454,cash,E$4,FALSE())</f>
        <v>2.595</v>
      </c>
      <c r="G1454" s="73" t="n">
        <f aca="false">LN(D1454/D1453)</f>
        <v>-0.0519078596020179</v>
      </c>
      <c r="H1454" s="73" t="n">
        <f aca="false">LN(E1454/E1453)</f>
        <v>-0.0303628637301178</v>
      </c>
      <c r="I1454" s="73"/>
      <c r="J1454" s="73"/>
    </row>
    <row r="1455" customFormat="false" ht="12.75" hidden="false" customHeight="false" outlineLevel="0" collapsed="false">
      <c r="A1455" s="56" t="n">
        <f aca="false">A1454+1</f>
        <v>36561</v>
      </c>
      <c r="B1455" s="2"/>
      <c r="C1455" s="56"/>
      <c r="D1455" s="28" t="n">
        <f aca="false">VLOOKUP($A1455,cash,D$4,FALSE())</f>
        <v>2.44</v>
      </c>
      <c r="E1455" s="28" t="n">
        <f aca="false">VLOOKUP($A1455,cash,E$4,FALSE())</f>
        <v>2.595</v>
      </c>
      <c r="G1455" s="73" t="n">
        <f aca="false">LN(D1455/D1454)</f>
        <v>0</v>
      </c>
      <c r="H1455" s="73" t="n">
        <f aca="false">LN(E1455/E1454)</f>
        <v>0</v>
      </c>
      <c r="I1455" s="73"/>
      <c r="J1455" s="73"/>
    </row>
    <row r="1456" customFormat="false" ht="12.75" hidden="false" customHeight="false" outlineLevel="0" collapsed="false">
      <c r="A1456" s="56" t="n">
        <f aca="false">A1455+1</f>
        <v>36562</v>
      </c>
      <c r="B1456" s="2"/>
      <c r="C1456" s="56"/>
      <c r="D1456" s="28" t="n">
        <f aca="false">VLOOKUP($A1456,cash,D$4,FALSE())</f>
        <v>2.44</v>
      </c>
      <c r="E1456" s="28" t="n">
        <f aca="false">VLOOKUP($A1456,cash,E$4,FALSE())</f>
        <v>2.595</v>
      </c>
      <c r="G1456" s="73" t="n">
        <f aca="false">LN(D1456/D1455)</f>
        <v>0</v>
      </c>
      <c r="H1456" s="73" t="n">
        <f aca="false">LN(E1456/E1455)</f>
        <v>0</v>
      </c>
      <c r="I1456" s="73"/>
      <c r="J1456" s="73"/>
    </row>
    <row r="1457" customFormat="false" ht="12.75" hidden="false" customHeight="false" outlineLevel="0" collapsed="false">
      <c r="A1457" s="56" t="n">
        <f aca="false">A1456+1</f>
        <v>36563</v>
      </c>
      <c r="B1457" s="2"/>
      <c r="C1457" s="56"/>
      <c r="D1457" s="28" t="n">
        <f aca="false">VLOOKUP($A1457,cash,D$4,FALSE())</f>
        <v>2.465</v>
      </c>
      <c r="E1457" s="28" t="n">
        <f aca="false">VLOOKUP($A1457,cash,E$4,FALSE())</f>
        <v>2.635</v>
      </c>
      <c r="G1457" s="73" t="n">
        <f aca="false">LN(D1457/D1456)</f>
        <v>0.0101937681895428</v>
      </c>
      <c r="H1457" s="73" t="n">
        <f aca="false">LN(E1457/E1456)</f>
        <v>0.0152966653754736</v>
      </c>
      <c r="I1457" s="73"/>
      <c r="J1457" s="73"/>
    </row>
    <row r="1458" customFormat="false" ht="12.75" hidden="false" customHeight="false" outlineLevel="0" collapsed="false">
      <c r="A1458" s="56" t="n">
        <f aca="false">A1457+1</f>
        <v>36564</v>
      </c>
      <c r="B1458" s="2"/>
      <c r="C1458" s="56"/>
      <c r="D1458" s="28" t="n">
        <f aca="false">VLOOKUP($A1458,cash,D$4,FALSE())</f>
        <v>2.34</v>
      </c>
      <c r="E1458" s="28" t="n">
        <f aca="false">VLOOKUP($A1458,cash,E$4,FALSE())</f>
        <v>2.545</v>
      </c>
      <c r="G1458" s="73" t="n">
        <f aca="false">LN(D1458/D1457)</f>
        <v>-0.0520408781250433</v>
      </c>
      <c r="H1458" s="73" t="n">
        <f aca="false">LN(E1458/E1457)</f>
        <v>-0.0347525319908395</v>
      </c>
      <c r="I1458" s="73"/>
      <c r="J1458" s="73"/>
    </row>
    <row r="1459" customFormat="false" ht="12.75" hidden="false" customHeight="false" outlineLevel="0" collapsed="false">
      <c r="A1459" s="56" t="n">
        <f aca="false">A1458+1</f>
        <v>36565</v>
      </c>
      <c r="B1459" s="2"/>
      <c r="C1459" s="56"/>
      <c r="D1459" s="28" t="n">
        <f aca="false">VLOOKUP($A1459,cash,D$4,FALSE())</f>
        <v>2.39</v>
      </c>
      <c r="E1459" s="28" t="n">
        <f aca="false">VLOOKUP($A1459,cash,E$4,FALSE())</f>
        <v>2.555</v>
      </c>
      <c r="G1459" s="73" t="n">
        <f aca="false">LN(D1459/D1458)</f>
        <v>0.0211424365738094</v>
      </c>
      <c r="H1459" s="73" t="n">
        <f aca="false">LN(E1459/E1458)</f>
        <v>0.00392157365318187</v>
      </c>
      <c r="I1459" s="73"/>
      <c r="J1459" s="73"/>
    </row>
    <row r="1460" customFormat="false" ht="12.75" hidden="false" customHeight="false" outlineLevel="0" collapsed="false">
      <c r="A1460" s="56" t="n">
        <f aca="false">A1459+1</f>
        <v>36566</v>
      </c>
      <c r="B1460" s="2"/>
      <c r="C1460" s="56"/>
      <c r="D1460" s="28" t="n">
        <f aca="false">VLOOKUP($A1460,cash,D$4,FALSE())</f>
        <v>2.415</v>
      </c>
      <c r="E1460" s="28" t="n">
        <f aca="false">VLOOKUP($A1460,cash,E$4,FALSE())</f>
        <v>2.575</v>
      </c>
      <c r="G1460" s="73" t="n">
        <f aca="false">LN(D1460/D1459)</f>
        <v>0.0104059211611166</v>
      </c>
      <c r="H1460" s="73" t="n">
        <f aca="false">LN(E1460/E1459)</f>
        <v>0.00779731046003171</v>
      </c>
      <c r="I1460" s="73"/>
      <c r="J1460" s="73"/>
    </row>
    <row r="1461" customFormat="false" ht="12.75" hidden="false" customHeight="false" outlineLevel="0" collapsed="false">
      <c r="A1461" s="56" t="n">
        <f aca="false">A1460+1</f>
        <v>36567</v>
      </c>
      <c r="B1461" s="2"/>
      <c r="C1461" s="56"/>
      <c r="D1461" s="28" t="n">
        <f aca="false">VLOOKUP($A1461,cash,D$4,FALSE())</f>
        <v>2.41</v>
      </c>
      <c r="E1461" s="28" t="n">
        <f aca="false">VLOOKUP($A1461,cash,E$4,FALSE())</f>
        <v>2.57</v>
      </c>
      <c r="G1461" s="73" t="n">
        <f aca="false">LN(D1461/D1460)</f>
        <v>-0.00207253960197231</v>
      </c>
      <c r="H1461" s="73" t="n">
        <f aca="false">LN(E1461/E1460)</f>
        <v>-0.00194363520857113</v>
      </c>
      <c r="I1461" s="73"/>
      <c r="J1461" s="73"/>
    </row>
    <row r="1462" customFormat="false" ht="12.75" hidden="false" customHeight="false" outlineLevel="0" collapsed="false">
      <c r="A1462" s="56" t="n">
        <f aca="false">A1461+1</f>
        <v>36568</v>
      </c>
      <c r="B1462" s="2"/>
      <c r="C1462" s="56"/>
      <c r="D1462" s="28" t="n">
        <f aca="false">VLOOKUP($A1462,cash,D$4,FALSE())</f>
        <v>2.41</v>
      </c>
      <c r="E1462" s="28" t="n">
        <f aca="false">VLOOKUP($A1462,cash,E$4,FALSE())</f>
        <v>2.57</v>
      </c>
      <c r="G1462" s="73" t="n">
        <f aca="false">LN(D1462/D1461)</f>
        <v>0</v>
      </c>
      <c r="H1462" s="73" t="n">
        <f aca="false">LN(E1462/E1461)</f>
        <v>0</v>
      </c>
      <c r="I1462" s="73"/>
      <c r="J1462" s="73"/>
    </row>
    <row r="1463" customFormat="false" ht="12.75" hidden="false" customHeight="false" outlineLevel="0" collapsed="false">
      <c r="A1463" s="56" t="n">
        <f aca="false">A1462+1</f>
        <v>36569</v>
      </c>
      <c r="B1463" s="2"/>
      <c r="C1463" s="56"/>
      <c r="D1463" s="28" t="n">
        <f aca="false">VLOOKUP($A1463,cash,D$4,FALSE())</f>
        <v>2.41</v>
      </c>
      <c r="E1463" s="28" t="n">
        <f aca="false">VLOOKUP($A1463,cash,E$4,FALSE())</f>
        <v>2.57</v>
      </c>
      <c r="G1463" s="73" t="n">
        <f aca="false">LN(D1463/D1462)</f>
        <v>0</v>
      </c>
      <c r="H1463" s="73" t="n">
        <f aca="false">LN(E1463/E1462)</f>
        <v>0</v>
      </c>
      <c r="I1463" s="73"/>
      <c r="J1463" s="73"/>
    </row>
    <row r="1464" customFormat="false" ht="12.75" hidden="false" customHeight="false" outlineLevel="0" collapsed="false">
      <c r="A1464" s="56" t="n">
        <f aca="false">A1463+1</f>
        <v>36570</v>
      </c>
      <c r="B1464" s="2"/>
      <c r="C1464" s="56"/>
      <c r="D1464" s="28" t="n">
        <f aca="false">VLOOKUP($A1464,cash,D$4,FALSE())</f>
        <v>2.38</v>
      </c>
      <c r="E1464" s="28" t="n">
        <f aca="false">VLOOKUP($A1464,cash,E$4,FALSE())</f>
        <v>2.575</v>
      </c>
      <c r="G1464" s="73" t="n">
        <f aca="false">LN(D1464/D1463)</f>
        <v>-0.0125262598191804</v>
      </c>
      <c r="H1464" s="73" t="n">
        <f aca="false">LN(E1464/E1463)</f>
        <v>0.00194363520857125</v>
      </c>
      <c r="I1464" s="73"/>
      <c r="J1464" s="73"/>
    </row>
    <row r="1465" customFormat="false" ht="12.75" hidden="false" customHeight="false" outlineLevel="0" collapsed="false">
      <c r="A1465" s="56" t="n">
        <f aca="false">A1464+1</f>
        <v>36571</v>
      </c>
      <c r="B1465" s="2"/>
      <c r="C1465" s="56"/>
      <c r="D1465" s="28" t="n">
        <f aca="false">VLOOKUP($A1465,cash,D$4,FALSE())</f>
        <v>2.43</v>
      </c>
      <c r="E1465" s="28" t="n">
        <f aca="false">VLOOKUP($A1465,cash,E$4,FALSE())</f>
        <v>2.6</v>
      </c>
      <c r="G1465" s="73" t="n">
        <f aca="false">LN(D1465/D1464)</f>
        <v>0.0207907696690739</v>
      </c>
      <c r="H1465" s="73" t="n">
        <f aca="false">LN(E1465/E1464)</f>
        <v>0.00966191091173689</v>
      </c>
      <c r="I1465" s="73"/>
      <c r="J1465" s="73"/>
    </row>
    <row r="1466" customFormat="false" ht="12.75" hidden="false" customHeight="false" outlineLevel="0" collapsed="false">
      <c r="A1466" s="56" t="n">
        <f aca="false">A1465+1</f>
        <v>36572</v>
      </c>
      <c r="B1466" s="2"/>
      <c r="C1466" s="56"/>
      <c r="D1466" s="28" t="n">
        <f aca="false">VLOOKUP($A1466,cash,D$4,FALSE())</f>
        <v>2.48</v>
      </c>
      <c r="E1466" s="28" t="n">
        <f aca="false">VLOOKUP($A1466,cash,E$4,FALSE())</f>
        <v>2.625</v>
      </c>
      <c r="G1466" s="73" t="n">
        <f aca="false">LN(D1466/D1465)</f>
        <v>0.0203673028244337</v>
      </c>
      <c r="H1466" s="73" t="n">
        <f aca="false">LN(E1466/E1465)</f>
        <v>0.00956945101615067</v>
      </c>
      <c r="I1466" s="73"/>
      <c r="J1466" s="73"/>
    </row>
    <row r="1467" customFormat="false" ht="12.75" hidden="false" customHeight="false" outlineLevel="0" collapsed="false">
      <c r="A1467" s="56" t="n">
        <f aca="false">A1466+1</f>
        <v>36573</v>
      </c>
      <c r="B1467" s="2"/>
      <c r="C1467" s="56"/>
      <c r="D1467" s="28" t="n">
        <f aca="false">VLOOKUP($A1467,cash,D$4,FALSE())</f>
        <v>2.47</v>
      </c>
      <c r="E1467" s="28" t="n">
        <f aca="false">VLOOKUP($A1467,cash,E$4,FALSE())</f>
        <v>2.62</v>
      </c>
      <c r="G1467" s="73" t="n">
        <f aca="false">LN(D1467/D1466)</f>
        <v>-0.00404040953700486</v>
      </c>
      <c r="H1467" s="73" t="n">
        <f aca="false">LN(E1467/E1466)</f>
        <v>-0.00190657827058153</v>
      </c>
      <c r="I1467" s="73"/>
      <c r="J1467" s="73"/>
    </row>
    <row r="1468" customFormat="false" ht="12.75" hidden="false" customHeight="false" outlineLevel="0" collapsed="false">
      <c r="A1468" s="56" t="n">
        <f aca="false">A1467+1</f>
        <v>36574</v>
      </c>
      <c r="B1468" s="2"/>
      <c r="C1468" s="56"/>
      <c r="D1468" s="28" t="n">
        <f aca="false">VLOOKUP($A1468,cash,D$4,FALSE())</f>
        <v>2.465</v>
      </c>
      <c r="E1468" s="28" t="n">
        <f aca="false">VLOOKUP($A1468,cash,E$4,FALSE())</f>
        <v>2.645</v>
      </c>
      <c r="G1468" s="73" t="n">
        <f aca="false">LN(D1468/D1467)</f>
        <v>-0.00202634314523258</v>
      </c>
      <c r="H1468" s="73" t="n">
        <f aca="false">LN(E1468/E1467)</f>
        <v>0.00949674753725721</v>
      </c>
      <c r="I1468" s="73"/>
      <c r="J1468" s="73"/>
    </row>
    <row r="1469" customFormat="false" ht="12.75" hidden="false" customHeight="false" outlineLevel="0" collapsed="false">
      <c r="A1469" s="56" t="n">
        <f aca="false">A1468+1</f>
        <v>36575</v>
      </c>
      <c r="B1469" s="2"/>
      <c r="C1469" s="56"/>
      <c r="D1469" s="28" t="n">
        <f aca="false">VLOOKUP($A1469,cash,D$4,FALSE())</f>
        <v>2.465</v>
      </c>
      <c r="E1469" s="28" t="n">
        <f aca="false">VLOOKUP($A1469,cash,E$4,FALSE())</f>
        <v>2.645</v>
      </c>
      <c r="G1469" s="73" t="n">
        <f aca="false">LN(D1469/D1468)</f>
        <v>0</v>
      </c>
      <c r="H1469" s="73" t="n">
        <f aca="false">LN(E1469/E1468)</f>
        <v>0</v>
      </c>
      <c r="I1469" s="73"/>
      <c r="J1469" s="73"/>
    </row>
    <row r="1470" customFormat="false" ht="12.75" hidden="false" customHeight="false" outlineLevel="0" collapsed="false">
      <c r="A1470" s="56" t="n">
        <f aca="false">A1469+1</f>
        <v>36576</v>
      </c>
      <c r="B1470" s="2"/>
      <c r="C1470" s="56"/>
      <c r="D1470" s="28" t="n">
        <f aca="false">VLOOKUP($A1470,cash,D$4,FALSE())</f>
        <v>2.465</v>
      </c>
      <c r="E1470" s="28" t="n">
        <f aca="false">VLOOKUP($A1470,cash,E$4,FALSE())</f>
        <v>2.645</v>
      </c>
      <c r="G1470" s="73" t="n">
        <f aca="false">LN(D1470/D1469)</f>
        <v>0</v>
      </c>
      <c r="H1470" s="73" t="n">
        <f aca="false">LN(E1470/E1469)</f>
        <v>0</v>
      </c>
      <c r="I1470" s="73"/>
      <c r="J1470" s="73"/>
    </row>
    <row r="1471" customFormat="false" ht="12.75" hidden="false" customHeight="false" outlineLevel="0" collapsed="false">
      <c r="A1471" s="56" t="n">
        <f aca="false">A1470+1</f>
        <v>36577</v>
      </c>
      <c r="B1471" s="2"/>
      <c r="C1471" s="56"/>
      <c r="D1471" s="28" t="n">
        <f aca="false">VLOOKUP($A1471,cash,D$4,FALSE())</f>
        <v>2.465</v>
      </c>
      <c r="E1471" s="28" t="n">
        <f aca="false">VLOOKUP($A1471,cash,E$4,FALSE())</f>
        <v>2.645</v>
      </c>
      <c r="G1471" s="73" t="n">
        <f aca="false">LN(D1471/D1470)</f>
        <v>0</v>
      </c>
      <c r="H1471" s="73" t="n">
        <f aca="false">LN(E1471/E1470)</f>
        <v>0</v>
      </c>
      <c r="I1471" s="73"/>
      <c r="J1471" s="73"/>
    </row>
    <row r="1472" customFormat="false" ht="12.75" hidden="false" customHeight="false" outlineLevel="0" collapsed="false">
      <c r="A1472" s="56" t="n">
        <f aca="false">A1471+1</f>
        <v>36578</v>
      </c>
      <c r="B1472" s="2"/>
      <c r="C1472" s="56"/>
      <c r="D1472" s="28" t="n">
        <f aca="false">VLOOKUP($A1472,cash,D$4,FALSE())</f>
        <v>2.385</v>
      </c>
      <c r="E1472" s="28" t="n">
        <f aca="false">VLOOKUP($A1472,cash,E$4,FALSE())</f>
        <v>2.63</v>
      </c>
      <c r="G1472" s="73" t="n">
        <f aca="false">LN(D1472/D1471)</f>
        <v>-0.0329926831543489</v>
      </c>
      <c r="H1472" s="73" t="n">
        <f aca="false">LN(E1472/E1471)</f>
        <v>-0.00568721912058958</v>
      </c>
      <c r="I1472" s="73"/>
      <c r="J1472" s="73"/>
    </row>
    <row r="1473" customFormat="false" ht="12.75" hidden="false" customHeight="false" outlineLevel="0" collapsed="false">
      <c r="A1473" s="56" t="n">
        <f aca="false">A1472+1</f>
        <v>36579</v>
      </c>
      <c r="B1473" s="2"/>
      <c r="C1473" s="56"/>
      <c r="D1473" s="28" t="n">
        <f aca="false">VLOOKUP($A1473,cash,D$4,FALSE())</f>
        <v>2.35</v>
      </c>
      <c r="E1473" s="28" t="n">
        <f aca="false">VLOOKUP($A1473,cash,E$4,FALSE())</f>
        <v>2.595</v>
      </c>
      <c r="G1473" s="73" t="n">
        <f aca="false">LN(D1473/D1472)</f>
        <v>-0.0147837961842369</v>
      </c>
      <c r="H1473" s="73" t="n">
        <f aca="false">LN(E1473/E1472)</f>
        <v>-0.0133973295718211</v>
      </c>
      <c r="I1473" s="73"/>
      <c r="J1473" s="73"/>
    </row>
    <row r="1474" customFormat="false" ht="12.75" hidden="false" customHeight="false" outlineLevel="0" collapsed="false">
      <c r="A1474" s="56" t="n">
        <f aca="false">A1473+1</f>
        <v>36580</v>
      </c>
      <c r="B1474" s="2"/>
      <c r="C1474" s="56"/>
      <c r="D1474" s="28" t="n">
        <f aca="false">VLOOKUP($A1474,cash,D$4,FALSE())</f>
        <v>2.375</v>
      </c>
      <c r="E1474" s="28" t="n">
        <f aca="false">VLOOKUP($A1474,cash,E$4,FALSE())</f>
        <v>2.61</v>
      </c>
      <c r="G1474" s="73" t="n">
        <f aca="false">LN(D1474/D1473)</f>
        <v>0.010582109330537</v>
      </c>
      <c r="H1474" s="73" t="n">
        <f aca="false">LN(E1474/E1473)</f>
        <v>0.00576370471674991</v>
      </c>
      <c r="I1474" s="73"/>
      <c r="J1474" s="73"/>
    </row>
    <row r="1475" customFormat="false" ht="12.75" hidden="false" customHeight="false" outlineLevel="0" collapsed="false">
      <c r="A1475" s="56" t="n">
        <f aca="false">A1474+1</f>
        <v>36581</v>
      </c>
      <c r="B1475" s="2"/>
      <c r="C1475" s="56"/>
      <c r="D1475" s="28" t="n">
        <f aca="false">VLOOKUP($A1475,cash,D$4,FALSE())</f>
        <v>2.375</v>
      </c>
      <c r="E1475" s="28" t="n">
        <f aca="false">VLOOKUP($A1475,cash,E$4,FALSE())</f>
        <v>2.6</v>
      </c>
      <c r="G1475" s="73" t="n">
        <f aca="false">LN(D1475/D1474)</f>
        <v>0</v>
      </c>
      <c r="H1475" s="73" t="n">
        <f aca="false">LN(E1475/E1474)</f>
        <v>-0.0038387763071656</v>
      </c>
      <c r="I1475" s="73"/>
      <c r="J1475" s="73"/>
    </row>
    <row r="1476" customFormat="false" ht="12.75" hidden="false" customHeight="false" outlineLevel="0" collapsed="false">
      <c r="A1476" s="56" t="n">
        <f aca="false">A1475+1</f>
        <v>36582</v>
      </c>
      <c r="B1476" s="2"/>
      <c r="C1476" s="56"/>
      <c r="D1476" s="28" t="n">
        <f aca="false">VLOOKUP($A1476,cash,D$4,FALSE())</f>
        <v>2.375</v>
      </c>
      <c r="E1476" s="28" t="n">
        <f aca="false">VLOOKUP($A1476,cash,E$4,FALSE())</f>
        <v>2.6</v>
      </c>
      <c r="G1476" s="73" t="n">
        <f aca="false">LN(D1476/D1475)</f>
        <v>0</v>
      </c>
      <c r="H1476" s="73" t="n">
        <f aca="false">LN(E1476/E1475)</f>
        <v>0</v>
      </c>
      <c r="I1476" s="73"/>
      <c r="J1476" s="73"/>
    </row>
    <row r="1477" customFormat="false" ht="12.75" hidden="false" customHeight="false" outlineLevel="0" collapsed="false">
      <c r="A1477" s="56" t="n">
        <f aca="false">A1476+1</f>
        <v>36583</v>
      </c>
      <c r="B1477" s="2"/>
      <c r="C1477" s="56"/>
      <c r="D1477" s="28" t="n">
        <f aca="false">VLOOKUP($A1477,cash,D$4,FALSE())</f>
        <v>2.375</v>
      </c>
      <c r="E1477" s="28" t="n">
        <f aca="false">VLOOKUP($A1477,cash,E$4,FALSE())</f>
        <v>2.6</v>
      </c>
      <c r="G1477" s="73" t="n">
        <f aca="false">LN(D1477/D1476)</f>
        <v>0</v>
      </c>
      <c r="H1477" s="73" t="n">
        <f aca="false">LN(E1477/E1476)</f>
        <v>0</v>
      </c>
      <c r="I1477" s="73"/>
      <c r="J1477" s="73"/>
    </row>
    <row r="1478" customFormat="false" ht="12.75" hidden="false" customHeight="false" outlineLevel="0" collapsed="false">
      <c r="A1478" s="56" t="n">
        <f aca="false">A1477+1</f>
        <v>36584</v>
      </c>
      <c r="B1478" s="2"/>
      <c r="C1478" s="56"/>
      <c r="D1478" s="28" t="n">
        <f aca="false">VLOOKUP($A1478,cash,D$4,FALSE())</f>
        <v>2.435</v>
      </c>
      <c r="E1478" s="28" t="n">
        <f aca="false">VLOOKUP($A1478,cash,E$4,FALSE())</f>
        <v>2.61</v>
      </c>
      <c r="G1478" s="73" t="n">
        <f aca="false">LN(D1478/D1477)</f>
        <v>0.0249493190479486</v>
      </c>
      <c r="H1478" s="73" t="n">
        <f aca="false">LN(E1478/E1477)</f>
        <v>0.00383877630716567</v>
      </c>
      <c r="I1478" s="73"/>
      <c r="J1478" s="73"/>
    </row>
    <row r="1479" customFormat="false" ht="12.75" hidden="false" customHeight="false" outlineLevel="0" collapsed="false">
      <c r="A1479" s="56" t="n">
        <f aca="false">A1478+1</f>
        <v>36585</v>
      </c>
      <c r="B1479" s="2"/>
      <c r="C1479" s="56"/>
      <c r="D1479" s="28" t="n">
        <f aca="false">VLOOKUP($A1479,cash,D$4,FALSE())</f>
        <v>2.515</v>
      </c>
      <c r="E1479" s="28" t="n">
        <f aca="false">VLOOKUP($A1479,cash,E$4,FALSE())</f>
        <v>2.67</v>
      </c>
      <c r="G1479" s="73" t="n">
        <f aca="false">LN(D1479/D1478)</f>
        <v>0.0323260470171495</v>
      </c>
      <c r="H1479" s="73" t="n">
        <f aca="false">LN(E1479/E1478)</f>
        <v>0.0227282510775561</v>
      </c>
      <c r="I1479" s="73"/>
      <c r="J1479" s="73"/>
    </row>
    <row r="1480" customFormat="false" ht="12.75" hidden="false" customHeight="false" outlineLevel="0" collapsed="false">
      <c r="A1480" s="56"/>
      <c r="B1480" s="2"/>
      <c r="C1480" s="56"/>
      <c r="D1480" s="28"/>
      <c r="E1480" s="28"/>
      <c r="G1480" s="73"/>
      <c r="H1480" s="73"/>
    </row>
    <row r="1481" customFormat="false" ht="12.75" hidden="false" customHeight="false" outlineLevel="0" collapsed="false">
      <c r="A1481" s="56"/>
      <c r="B1481" s="2"/>
      <c r="C1481" s="56"/>
      <c r="D1481" s="28"/>
      <c r="E1481" s="28"/>
      <c r="G1481" s="73"/>
      <c r="H1481" s="73"/>
    </row>
    <row r="1482" customFormat="false" ht="12.75" hidden="false" customHeight="false" outlineLevel="0" collapsed="false">
      <c r="A1482" s="56"/>
      <c r="B1482" s="2"/>
      <c r="C1482" s="56"/>
      <c r="D1482" s="28"/>
      <c r="E1482" s="28"/>
    </row>
    <row r="1483" customFormat="false" ht="12.75" hidden="false" customHeight="false" outlineLevel="0" collapsed="false">
      <c r="A1483" s="56"/>
      <c r="B1483" s="2"/>
      <c r="C1483" s="56" t="n">
        <v>36586</v>
      </c>
      <c r="G1483" s="73" t="n">
        <f aca="false">STDEV(G1485:G1514)*$B$1</f>
        <v>0.295894479075163</v>
      </c>
      <c r="H1483" s="73" t="n">
        <f aca="false">STDEV(H1485:H1514)*$B$1</f>
        <v>0.274180068104471</v>
      </c>
      <c r="I1483" s="73"/>
      <c r="J1483" s="73" t="n">
        <f aca="false">IF(ISNUMBER(J1484),J1484,1.1)</f>
        <v>0.783856954156802</v>
      </c>
      <c r="K1483" s="75" t="n">
        <f aca="false">MAX(D1484:D1514)</f>
        <v>2.855</v>
      </c>
      <c r="L1483" s="75" t="n">
        <f aca="false">MAX(E1484:E1514)</f>
        <v>3.025</v>
      </c>
    </row>
    <row r="1484" customFormat="false" ht="12.75" hidden="false" customHeight="false" outlineLevel="0" collapsed="false">
      <c r="A1484" s="56" t="n">
        <f aca="false">C1483</f>
        <v>36586</v>
      </c>
      <c r="B1484" s="2"/>
      <c r="C1484" s="56"/>
      <c r="D1484" s="28" t="n">
        <f aca="false">VLOOKUP($A1484,cash,D$4,FALSE())</f>
        <v>2.62</v>
      </c>
      <c r="E1484" s="28" t="n">
        <f aca="false">VLOOKUP($A1484,cash,E$4,FALSE())</f>
        <v>2.745</v>
      </c>
      <c r="G1484" s="73"/>
      <c r="H1484" s="73"/>
      <c r="I1484" s="73"/>
      <c r="J1484" s="73" t="n">
        <f aca="false">CORREL(D1484:D1514,E1484:E1514)</f>
        <v>0.783856954156802</v>
      </c>
      <c r="K1484" s="75" t="n">
        <f aca="false">MIN(D1484:D1514)</f>
        <v>2.58</v>
      </c>
      <c r="L1484" s="75" t="n">
        <f aca="false">MIN(E1484:E1514)</f>
        <v>2.73</v>
      </c>
    </row>
    <row r="1485" customFormat="false" ht="12.75" hidden="false" customHeight="false" outlineLevel="0" collapsed="false">
      <c r="A1485" s="56" t="n">
        <f aca="false">A1484+1</f>
        <v>36587</v>
      </c>
      <c r="B1485" s="2"/>
      <c r="C1485" s="56"/>
      <c r="D1485" s="28" t="n">
        <f aca="false">VLOOKUP($A1485,cash,D$4,FALSE())</f>
        <v>2.665</v>
      </c>
      <c r="E1485" s="28" t="n">
        <f aca="false">VLOOKUP($A1485,cash,E$4,FALSE())</f>
        <v>2.79</v>
      </c>
      <c r="G1485" s="73" t="n">
        <f aca="false">LN(D1485/D1484)</f>
        <v>0.0170297398448023</v>
      </c>
      <c r="H1485" s="73" t="n">
        <f aca="false">LN(E1485/E1484)</f>
        <v>0.0162605208717803</v>
      </c>
      <c r="I1485" s="73"/>
      <c r="J1485" s="73"/>
    </row>
    <row r="1486" customFormat="false" ht="12.75" hidden="false" customHeight="false" outlineLevel="0" collapsed="false">
      <c r="A1486" s="56" t="n">
        <f aca="false">A1485+1</f>
        <v>36588</v>
      </c>
      <c r="B1486" s="2"/>
      <c r="C1486" s="56"/>
      <c r="D1486" s="28" t="n">
        <f aca="false">VLOOKUP($A1486,cash,D$4,FALSE())</f>
        <v>2.58</v>
      </c>
      <c r="E1486" s="28" t="n">
        <f aca="false">VLOOKUP($A1486,cash,E$4,FALSE())</f>
        <v>2.75</v>
      </c>
      <c r="G1486" s="73" t="n">
        <f aca="false">LN(D1486/D1485)</f>
        <v>-0.0324146586842818</v>
      </c>
      <c r="H1486" s="73" t="n">
        <f aca="false">LN(E1486/E1485)</f>
        <v>-0.0144406841547944</v>
      </c>
      <c r="I1486" s="73"/>
      <c r="J1486" s="73"/>
    </row>
    <row r="1487" customFormat="false" ht="12.75" hidden="false" customHeight="false" outlineLevel="0" collapsed="false">
      <c r="A1487" s="56" t="n">
        <f aca="false">A1486+1</f>
        <v>36589</v>
      </c>
      <c r="B1487" s="2"/>
      <c r="C1487" s="56"/>
      <c r="D1487" s="28" t="n">
        <f aca="false">VLOOKUP($A1487,cash,D$4,FALSE())</f>
        <v>2.58</v>
      </c>
      <c r="E1487" s="28" t="n">
        <f aca="false">VLOOKUP($A1487,cash,E$4,FALSE())</f>
        <v>2.75</v>
      </c>
      <c r="G1487" s="73" t="n">
        <f aca="false">LN(D1487/D1486)</f>
        <v>0</v>
      </c>
      <c r="H1487" s="73" t="n">
        <f aca="false">LN(E1487/E1486)</f>
        <v>0</v>
      </c>
      <c r="I1487" s="73"/>
      <c r="J1487" s="73"/>
    </row>
    <row r="1488" customFormat="false" ht="12.75" hidden="false" customHeight="false" outlineLevel="0" collapsed="false">
      <c r="A1488" s="56" t="n">
        <f aca="false">A1487+1</f>
        <v>36590</v>
      </c>
      <c r="B1488" s="2"/>
      <c r="C1488" s="56"/>
      <c r="D1488" s="28" t="n">
        <f aca="false">VLOOKUP($A1488,cash,D$4,FALSE())</f>
        <v>2.58</v>
      </c>
      <c r="E1488" s="28" t="n">
        <f aca="false">VLOOKUP($A1488,cash,E$4,FALSE())</f>
        <v>2.75</v>
      </c>
      <c r="G1488" s="73" t="n">
        <f aca="false">LN(D1488/D1487)</f>
        <v>0</v>
      </c>
      <c r="H1488" s="73" t="n">
        <f aca="false">LN(E1488/E1487)</f>
        <v>0</v>
      </c>
      <c r="I1488" s="73"/>
      <c r="J1488" s="73"/>
    </row>
    <row r="1489" customFormat="false" ht="12.75" hidden="false" customHeight="false" outlineLevel="0" collapsed="false">
      <c r="A1489" s="56" t="n">
        <f aca="false">A1488+1</f>
        <v>36591</v>
      </c>
      <c r="B1489" s="2"/>
      <c r="C1489" s="56"/>
      <c r="D1489" s="28" t="n">
        <f aca="false">VLOOKUP($A1489,cash,D$4,FALSE())</f>
        <v>2.67</v>
      </c>
      <c r="E1489" s="28" t="n">
        <f aca="false">VLOOKUP($A1489,cash,E$4,FALSE())</f>
        <v>2.86</v>
      </c>
      <c r="G1489" s="73" t="n">
        <f aca="false">LN(D1489/D1488)</f>
        <v>0.034289073478632</v>
      </c>
      <c r="H1489" s="73" t="n">
        <f aca="false">LN(E1489/E1488)</f>
        <v>0.0392207131532813</v>
      </c>
      <c r="I1489" s="73"/>
      <c r="J1489" s="73"/>
    </row>
    <row r="1490" customFormat="false" ht="12.75" hidden="false" customHeight="false" outlineLevel="0" collapsed="false">
      <c r="A1490" s="56" t="n">
        <f aca="false">A1489+1</f>
        <v>36592</v>
      </c>
      <c r="B1490" s="2"/>
      <c r="C1490" s="56"/>
      <c r="D1490" s="28" t="n">
        <f aca="false">VLOOKUP($A1490,cash,D$4,FALSE())</f>
        <v>2.715</v>
      </c>
      <c r="E1490" s="28" t="n">
        <f aca="false">VLOOKUP($A1490,cash,E$4,FALSE())</f>
        <v>2.915</v>
      </c>
      <c r="G1490" s="73" t="n">
        <f aca="false">LN(D1490/D1489)</f>
        <v>0.0167134809737405</v>
      </c>
      <c r="H1490" s="73" t="n">
        <f aca="false">LN(E1490/E1489)</f>
        <v>0.0190481949706946</v>
      </c>
      <c r="I1490" s="73"/>
      <c r="J1490" s="73"/>
    </row>
    <row r="1491" customFormat="false" ht="12.75" hidden="false" customHeight="false" outlineLevel="0" collapsed="false">
      <c r="A1491" s="56" t="n">
        <f aca="false">A1490+1</f>
        <v>36593</v>
      </c>
      <c r="B1491" s="2"/>
      <c r="C1491" s="56"/>
      <c r="D1491" s="28" t="n">
        <f aca="false">VLOOKUP($A1491,cash,D$4,FALSE())</f>
        <v>2.68</v>
      </c>
      <c r="E1491" s="28" t="n">
        <f aca="false">VLOOKUP($A1491,cash,E$4,FALSE())</f>
        <v>2.855</v>
      </c>
      <c r="G1491" s="73" t="n">
        <f aca="false">LN(D1491/D1490)</f>
        <v>-0.0129751588631333</v>
      </c>
      <c r="H1491" s="73" t="n">
        <f aca="false">LN(E1491/E1490)</f>
        <v>-0.0207979766944822</v>
      </c>
      <c r="I1491" s="73"/>
      <c r="J1491" s="73"/>
    </row>
    <row r="1492" customFormat="false" ht="12.75" hidden="false" customHeight="false" outlineLevel="0" collapsed="false">
      <c r="A1492" s="56" t="n">
        <f aca="false">A1491+1</f>
        <v>36594</v>
      </c>
      <c r="B1492" s="2"/>
      <c r="C1492" s="56"/>
      <c r="D1492" s="28" t="n">
        <f aca="false">VLOOKUP($A1492,cash,D$4,FALSE())</f>
        <v>2.6</v>
      </c>
      <c r="E1492" s="28" t="n">
        <f aca="false">VLOOKUP($A1492,cash,E$4,FALSE())</f>
        <v>2.775</v>
      </c>
      <c r="G1492" s="73" t="n">
        <f aca="false">LN(D1492/D1491)</f>
        <v>-0.0303053494953289</v>
      </c>
      <c r="H1492" s="73" t="n">
        <f aca="false">LN(E1492/E1491)</f>
        <v>-0.0284210959095757</v>
      </c>
      <c r="I1492" s="73"/>
      <c r="J1492" s="73"/>
    </row>
    <row r="1493" customFormat="false" ht="12.75" hidden="false" customHeight="false" outlineLevel="0" collapsed="false">
      <c r="A1493" s="56" t="n">
        <f aca="false">A1492+1</f>
        <v>36595</v>
      </c>
      <c r="B1493" s="2"/>
      <c r="C1493" s="56"/>
      <c r="D1493" s="28" t="n">
        <f aca="false">VLOOKUP($A1493,cash,D$4,FALSE())</f>
        <v>2.65</v>
      </c>
      <c r="E1493" s="28" t="n">
        <f aca="false">VLOOKUP($A1493,cash,E$4,FALSE())</f>
        <v>2.825</v>
      </c>
      <c r="G1493" s="73" t="n">
        <f aca="false">LN(D1493/D1492)</f>
        <v>0.0190481949706944</v>
      </c>
      <c r="H1493" s="73" t="n">
        <f aca="false">LN(E1493/E1492)</f>
        <v>0.0178576174000065</v>
      </c>
      <c r="I1493" s="73"/>
      <c r="J1493" s="73"/>
    </row>
    <row r="1494" customFormat="false" ht="12.75" hidden="false" customHeight="false" outlineLevel="0" collapsed="false">
      <c r="A1494" s="56" t="n">
        <f aca="false">A1493+1</f>
        <v>36596</v>
      </c>
      <c r="B1494" s="2"/>
      <c r="C1494" s="56"/>
      <c r="D1494" s="28" t="n">
        <f aca="false">VLOOKUP($A1494,cash,D$4,FALSE())</f>
        <v>2.65</v>
      </c>
      <c r="E1494" s="28" t="n">
        <f aca="false">VLOOKUP($A1494,cash,E$4,FALSE())</f>
        <v>2.825</v>
      </c>
      <c r="G1494" s="73" t="n">
        <f aca="false">LN(D1494/D1493)</f>
        <v>0</v>
      </c>
      <c r="H1494" s="73" t="n">
        <f aca="false">LN(E1494/E1493)</f>
        <v>0</v>
      </c>
      <c r="I1494" s="73"/>
      <c r="J1494" s="73"/>
    </row>
    <row r="1495" customFormat="false" ht="12.75" hidden="false" customHeight="false" outlineLevel="0" collapsed="false">
      <c r="A1495" s="56" t="n">
        <f aca="false">A1494+1</f>
        <v>36597</v>
      </c>
      <c r="B1495" s="2"/>
      <c r="C1495" s="56"/>
      <c r="D1495" s="28" t="n">
        <f aca="false">VLOOKUP($A1495,cash,D$4,FALSE())</f>
        <v>2.65</v>
      </c>
      <c r="E1495" s="28" t="n">
        <f aca="false">VLOOKUP($A1495,cash,E$4,FALSE())</f>
        <v>2.825</v>
      </c>
      <c r="G1495" s="73" t="n">
        <f aca="false">LN(D1495/D1494)</f>
        <v>0</v>
      </c>
      <c r="H1495" s="73" t="n">
        <f aca="false">LN(E1495/E1494)</f>
        <v>0</v>
      </c>
      <c r="I1495" s="73"/>
      <c r="J1495" s="73"/>
    </row>
    <row r="1496" customFormat="false" ht="12.75" hidden="false" customHeight="false" outlineLevel="0" collapsed="false">
      <c r="A1496" s="56" t="n">
        <f aca="false">A1495+1</f>
        <v>36598</v>
      </c>
      <c r="B1496" s="2"/>
      <c r="C1496" s="56"/>
      <c r="D1496" s="28" t="n">
        <f aca="false">VLOOKUP($A1496,cash,D$4,FALSE())</f>
        <v>2.66</v>
      </c>
      <c r="E1496" s="28" t="n">
        <f aca="false">VLOOKUP($A1496,cash,E$4,FALSE())</f>
        <v>2.85</v>
      </c>
      <c r="G1496" s="73" t="n">
        <f aca="false">LN(D1496/D1495)</f>
        <v>0.00376648279547686</v>
      </c>
      <c r="H1496" s="73" t="n">
        <f aca="false">LN(E1496/E1495)</f>
        <v>0.00881062968215491</v>
      </c>
      <c r="I1496" s="73"/>
      <c r="J1496" s="73"/>
    </row>
    <row r="1497" customFormat="false" ht="12.75" hidden="false" customHeight="false" outlineLevel="0" collapsed="false">
      <c r="A1497" s="56" t="n">
        <f aca="false">A1496+1</f>
        <v>36599</v>
      </c>
      <c r="B1497" s="2"/>
      <c r="C1497" s="56"/>
      <c r="D1497" s="28" t="n">
        <f aca="false">VLOOKUP($A1497,cash,D$4,FALSE())</f>
        <v>2.685</v>
      </c>
      <c r="E1497" s="28" t="n">
        <f aca="false">VLOOKUP($A1497,cash,E$4,FALSE())</f>
        <v>2.845</v>
      </c>
      <c r="G1497" s="73" t="n">
        <f aca="false">LN(D1497/D1496)</f>
        <v>0.00935460516722032</v>
      </c>
      <c r="H1497" s="73" t="n">
        <f aca="false">LN(E1497/E1496)</f>
        <v>-0.00175592670226492</v>
      </c>
      <c r="I1497" s="73"/>
      <c r="J1497" s="73"/>
    </row>
    <row r="1498" customFormat="false" ht="12.75" hidden="false" customHeight="false" outlineLevel="0" collapsed="false">
      <c r="A1498" s="56" t="n">
        <f aca="false">A1497+1</f>
        <v>36600</v>
      </c>
      <c r="B1498" s="2"/>
      <c r="C1498" s="56"/>
      <c r="D1498" s="28" t="n">
        <f aca="false">VLOOKUP($A1498,cash,D$4,FALSE())</f>
        <v>2.675</v>
      </c>
      <c r="E1498" s="28" t="n">
        <f aca="false">VLOOKUP($A1498,cash,E$4,FALSE())</f>
        <v>2.835</v>
      </c>
      <c r="G1498" s="73" t="n">
        <f aca="false">LN(D1498/D1497)</f>
        <v>-0.00373134761285825</v>
      </c>
      <c r="H1498" s="73" t="n">
        <f aca="false">LN(E1498/E1497)</f>
        <v>-0.00352113039857894</v>
      </c>
      <c r="I1498" s="73"/>
      <c r="J1498" s="73"/>
    </row>
    <row r="1499" customFormat="false" ht="12.75" hidden="false" customHeight="false" outlineLevel="0" collapsed="false">
      <c r="A1499" s="56" t="n">
        <f aca="false">A1498+1</f>
        <v>36601</v>
      </c>
      <c r="B1499" s="2"/>
      <c r="C1499" s="56"/>
      <c r="D1499" s="28" t="n">
        <f aca="false">VLOOKUP($A1499,cash,D$4,FALSE())</f>
        <v>2.735</v>
      </c>
      <c r="E1499" s="28" t="n">
        <f aca="false">VLOOKUP($A1499,cash,E$4,FALSE())</f>
        <v>2.845</v>
      </c>
      <c r="G1499" s="73" t="n">
        <f aca="false">LN(D1499/D1498)</f>
        <v>0.0221820555259747</v>
      </c>
      <c r="H1499" s="73" t="n">
        <f aca="false">LN(E1499/E1498)</f>
        <v>0.00352113039857896</v>
      </c>
      <c r="I1499" s="73"/>
      <c r="J1499" s="73"/>
    </row>
    <row r="1500" customFormat="false" ht="12.75" hidden="false" customHeight="false" outlineLevel="0" collapsed="false">
      <c r="A1500" s="56" t="n">
        <f aca="false">A1499+1</f>
        <v>36602</v>
      </c>
      <c r="B1500" s="2"/>
      <c r="C1500" s="56"/>
      <c r="D1500" s="28" t="n">
        <f aca="false">VLOOKUP($A1500,cash,D$4,FALSE())</f>
        <v>2.67</v>
      </c>
      <c r="E1500" s="28" t="n">
        <f aca="false">VLOOKUP($A1500,cash,E$4,FALSE())</f>
        <v>2.73</v>
      </c>
      <c r="G1500" s="73" t="n">
        <f aca="false">LN(D1500/D1499)</f>
        <v>-0.0240529634617863</v>
      </c>
      <c r="H1500" s="73" t="n">
        <f aca="false">LN(E1500/E1499)</f>
        <v>-0.0412614583814259</v>
      </c>
      <c r="I1500" s="73"/>
      <c r="J1500" s="73"/>
    </row>
    <row r="1501" customFormat="false" ht="12.75" hidden="false" customHeight="false" outlineLevel="0" collapsed="false">
      <c r="A1501" s="56" t="n">
        <f aca="false">A1500+1</f>
        <v>36603</v>
      </c>
      <c r="B1501" s="2"/>
      <c r="C1501" s="56"/>
      <c r="D1501" s="28" t="n">
        <f aca="false">VLOOKUP($A1501,cash,D$4,FALSE())</f>
        <v>2.67</v>
      </c>
      <c r="E1501" s="28" t="n">
        <f aca="false">VLOOKUP($A1501,cash,E$4,FALSE())</f>
        <v>2.73</v>
      </c>
      <c r="G1501" s="73" t="n">
        <f aca="false">LN(D1501/D1500)</f>
        <v>0</v>
      </c>
      <c r="H1501" s="73" t="n">
        <f aca="false">LN(E1501/E1500)</f>
        <v>0</v>
      </c>
      <c r="I1501" s="73"/>
      <c r="J1501" s="73"/>
    </row>
    <row r="1502" customFormat="false" ht="12.75" hidden="false" customHeight="false" outlineLevel="0" collapsed="false">
      <c r="A1502" s="56" t="n">
        <f aca="false">A1501+1</f>
        <v>36604</v>
      </c>
      <c r="B1502" s="2"/>
      <c r="C1502" s="56"/>
      <c r="D1502" s="28" t="n">
        <f aca="false">VLOOKUP($A1502,cash,D$4,FALSE())</f>
        <v>2.67</v>
      </c>
      <c r="E1502" s="28" t="n">
        <f aca="false">VLOOKUP($A1502,cash,E$4,FALSE())</f>
        <v>2.73</v>
      </c>
      <c r="G1502" s="73" t="n">
        <f aca="false">LN(D1502/D1501)</f>
        <v>0</v>
      </c>
      <c r="H1502" s="73" t="n">
        <f aca="false">LN(E1502/E1501)</f>
        <v>0</v>
      </c>
      <c r="I1502" s="73"/>
      <c r="J1502" s="73"/>
    </row>
    <row r="1503" customFormat="false" ht="12.75" hidden="false" customHeight="false" outlineLevel="0" collapsed="false">
      <c r="A1503" s="56" t="n">
        <f aca="false">A1502+1</f>
        <v>36605</v>
      </c>
      <c r="B1503" s="2"/>
      <c r="C1503" s="56"/>
      <c r="D1503" s="28" t="n">
        <f aca="false">VLOOKUP($A1503,cash,D$4,FALSE())</f>
        <v>2.645</v>
      </c>
      <c r="E1503" s="28" t="n">
        <f aca="false">VLOOKUP($A1503,cash,E$4,FALSE())</f>
        <v>2.84</v>
      </c>
      <c r="G1503" s="73" t="n">
        <f aca="false">LN(D1503/D1502)</f>
        <v>-0.00940740710189537</v>
      </c>
      <c r="H1503" s="73" t="n">
        <f aca="false">LN(E1503/E1502)</f>
        <v>0.0395024429762462</v>
      </c>
      <c r="I1503" s="73"/>
      <c r="J1503" s="73"/>
    </row>
    <row r="1504" customFormat="false" ht="12.75" hidden="false" customHeight="false" outlineLevel="0" collapsed="false">
      <c r="A1504" s="56" t="n">
        <f aca="false">A1503+1</f>
        <v>36606</v>
      </c>
      <c r="B1504" s="2"/>
      <c r="C1504" s="56"/>
      <c r="D1504" s="28" t="n">
        <f aca="false">VLOOKUP($A1504,cash,D$4,FALSE())</f>
        <v>2.63</v>
      </c>
      <c r="E1504" s="28" t="n">
        <f aca="false">VLOOKUP($A1504,cash,E$4,FALSE())</f>
        <v>2.86</v>
      </c>
      <c r="G1504" s="73" t="n">
        <f aca="false">LN(D1504/D1503)</f>
        <v>-0.00568721912058958</v>
      </c>
      <c r="H1504" s="73" t="n">
        <f aca="false">LN(E1504/E1503)</f>
        <v>0.00701757265864654</v>
      </c>
      <c r="I1504" s="73"/>
      <c r="J1504" s="73"/>
    </row>
    <row r="1505" customFormat="false" ht="12.75" hidden="false" customHeight="false" outlineLevel="0" collapsed="false">
      <c r="A1505" s="56" t="n">
        <f aca="false">A1504+1</f>
        <v>36607</v>
      </c>
      <c r="B1505" s="2"/>
      <c r="C1505" s="56"/>
      <c r="D1505" s="28" t="n">
        <f aca="false">VLOOKUP($A1505,cash,D$4,FALSE())</f>
        <v>2.67</v>
      </c>
      <c r="E1505" s="28" t="n">
        <f aca="false">VLOOKUP($A1505,cash,E$4,FALSE())</f>
        <v>2.88</v>
      </c>
      <c r="G1505" s="73" t="n">
        <f aca="false">LN(D1505/D1504)</f>
        <v>0.0150946262224849</v>
      </c>
      <c r="H1505" s="73" t="n">
        <f aca="false">LN(E1505/E1504)</f>
        <v>0.00696866931609344</v>
      </c>
      <c r="I1505" s="73"/>
      <c r="J1505" s="73"/>
    </row>
    <row r="1506" customFormat="false" ht="12.75" hidden="false" customHeight="false" outlineLevel="0" collapsed="false">
      <c r="A1506" s="56" t="n">
        <f aca="false">A1505+1</f>
        <v>36608</v>
      </c>
      <c r="B1506" s="2"/>
      <c r="C1506" s="56"/>
      <c r="D1506" s="28" t="n">
        <f aca="false">VLOOKUP($A1506,cash,D$4,FALSE())</f>
        <v>2.635</v>
      </c>
      <c r="E1506" s="28" t="n">
        <f aca="false">VLOOKUP($A1506,cash,E$4,FALSE())</f>
        <v>2.895</v>
      </c>
      <c r="G1506" s="73" t="n">
        <f aca="false">LN(D1506/D1505)</f>
        <v>-0.0131952904188325</v>
      </c>
      <c r="H1506" s="73" t="n">
        <f aca="false">LN(E1506/E1505)</f>
        <v>0.00519481687710415</v>
      </c>
      <c r="I1506" s="73"/>
      <c r="J1506" s="73"/>
    </row>
    <row r="1507" customFormat="false" ht="12.75" hidden="false" customHeight="false" outlineLevel="0" collapsed="false">
      <c r="A1507" s="56" t="n">
        <f aca="false">A1506+1</f>
        <v>36609</v>
      </c>
      <c r="B1507" s="2"/>
      <c r="C1507" s="56"/>
      <c r="D1507" s="28" t="n">
        <f aca="false">VLOOKUP($A1507,cash,D$4,FALSE())</f>
        <v>2.68</v>
      </c>
      <c r="E1507" s="28" t="n">
        <f aca="false">VLOOKUP($A1507,cash,E$4,FALSE())</f>
        <v>2.895</v>
      </c>
      <c r="G1507" s="73" t="n">
        <f aca="false">LN(D1507/D1506)</f>
        <v>0.0169336125294399</v>
      </c>
      <c r="H1507" s="73" t="n">
        <f aca="false">LN(E1507/E1506)</f>
        <v>0</v>
      </c>
      <c r="I1507" s="73"/>
      <c r="J1507" s="73"/>
    </row>
    <row r="1508" customFormat="false" ht="12.75" hidden="false" customHeight="false" outlineLevel="0" collapsed="false">
      <c r="A1508" s="56" t="n">
        <f aca="false">A1507+1</f>
        <v>36610</v>
      </c>
      <c r="B1508" s="2"/>
      <c r="C1508" s="56"/>
      <c r="D1508" s="28" t="n">
        <f aca="false">VLOOKUP($A1508,cash,D$4,FALSE())</f>
        <v>2.68</v>
      </c>
      <c r="E1508" s="28" t="n">
        <f aca="false">VLOOKUP($A1508,cash,E$4,FALSE())</f>
        <v>2.895</v>
      </c>
      <c r="G1508" s="73" t="n">
        <f aca="false">LN(D1508/D1507)</f>
        <v>0</v>
      </c>
      <c r="H1508" s="73" t="n">
        <f aca="false">LN(E1508/E1507)</f>
        <v>0</v>
      </c>
      <c r="I1508" s="73"/>
      <c r="J1508" s="73"/>
    </row>
    <row r="1509" customFormat="false" ht="12.75" hidden="false" customHeight="false" outlineLevel="0" collapsed="false">
      <c r="A1509" s="56" t="n">
        <f aca="false">A1508+1</f>
        <v>36611</v>
      </c>
      <c r="B1509" s="2"/>
      <c r="C1509" s="56"/>
      <c r="D1509" s="28" t="n">
        <f aca="false">VLOOKUP($A1509,cash,D$4,FALSE())</f>
        <v>2.68</v>
      </c>
      <c r="E1509" s="28" t="n">
        <f aca="false">VLOOKUP($A1509,cash,E$4,FALSE())</f>
        <v>2.895</v>
      </c>
      <c r="G1509" s="73" t="n">
        <f aca="false">LN(D1509/D1508)</f>
        <v>0</v>
      </c>
      <c r="H1509" s="73" t="n">
        <f aca="false">LN(E1509/E1508)</f>
        <v>0</v>
      </c>
      <c r="I1509" s="73"/>
      <c r="J1509" s="73"/>
    </row>
    <row r="1510" customFormat="false" ht="12.75" hidden="false" customHeight="false" outlineLevel="0" collapsed="false">
      <c r="A1510" s="56" t="n">
        <f aca="false">A1509+1</f>
        <v>36612</v>
      </c>
      <c r="B1510" s="83"/>
      <c r="C1510" s="56"/>
      <c r="D1510" s="28" t="n">
        <f aca="false">VLOOKUP($A1510,cash,D$4,FALSE())</f>
        <v>2.725</v>
      </c>
      <c r="E1510" s="28" t="n">
        <f aca="false">VLOOKUP($A1510,cash,E$4,FALSE())</f>
        <v>2.93</v>
      </c>
      <c r="G1510" s="73" t="n">
        <f aca="false">LN(D1510/D1509)</f>
        <v>0.0166516335924422</v>
      </c>
      <c r="H1510" s="73" t="n">
        <f aca="false">LN(E1510/E1509)</f>
        <v>0.0120173120040175</v>
      </c>
      <c r="I1510" s="73"/>
      <c r="J1510" s="73"/>
    </row>
    <row r="1511" customFormat="false" ht="12.75" hidden="false" customHeight="false" outlineLevel="0" collapsed="false">
      <c r="A1511" s="56" t="n">
        <f aca="false">A1510+1</f>
        <v>36613</v>
      </c>
      <c r="B1511" s="83"/>
      <c r="C1511" s="56"/>
      <c r="D1511" s="28" t="n">
        <f aca="false">VLOOKUP($A1511,cash,D$4,FALSE())</f>
        <v>2.855</v>
      </c>
      <c r="E1511" s="28" t="n">
        <f aca="false">VLOOKUP($A1511,cash,E$4,FALSE())</f>
        <v>3.025</v>
      </c>
      <c r="G1511" s="73" t="n">
        <f aca="false">LN(D1511/D1510)</f>
        <v>0.046603414992766</v>
      </c>
      <c r="H1511" s="73" t="n">
        <f aca="false">LN(E1511/E1510)</f>
        <v>0.0319086684538288</v>
      </c>
      <c r="I1511" s="73"/>
      <c r="J1511" s="73"/>
    </row>
    <row r="1512" customFormat="false" ht="12.75" hidden="false" customHeight="false" outlineLevel="0" collapsed="false">
      <c r="A1512" s="56" t="n">
        <f aca="false">A1511+1</f>
        <v>36614</v>
      </c>
      <c r="B1512" s="83"/>
      <c r="C1512" s="56"/>
      <c r="D1512" s="28" t="n">
        <f aca="false">VLOOKUP($A1512,cash,D$4,FALSE())</f>
        <v>2.835</v>
      </c>
      <c r="E1512" s="28" t="n">
        <f aca="false">VLOOKUP($A1512,cash,E$4,FALSE())</f>
        <v>3.025</v>
      </c>
      <c r="G1512" s="73" t="n">
        <f aca="false">LN(D1512/D1511)</f>
        <v>-0.00702990592825817</v>
      </c>
      <c r="H1512" s="73" t="n">
        <f aca="false">LN(E1512/E1511)</f>
        <v>0</v>
      </c>
      <c r="I1512" s="73"/>
      <c r="J1512" s="73"/>
    </row>
    <row r="1513" customFormat="false" ht="12.75" hidden="false" customHeight="false" outlineLevel="0" collapsed="false">
      <c r="A1513" s="56" t="n">
        <f aca="false">A1512+1</f>
        <v>36615</v>
      </c>
      <c r="B1513" s="83"/>
      <c r="C1513" s="56"/>
      <c r="D1513" s="28" t="n">
        <f aca="false">VLOOKUP($A1513,cash,D$4,FALSE())</f>
        <v>2.735</v>
      </c>
      <c r="E1513" s="28" t="n">
        <f aca="false">VLOOKUP($A1513,cash,E$4,FALSE())</f>
        <v>2.975</v>
      </c>
      <c r="G1513" s="73" t="n">
        <f aca="false">LN(D1513/D1512)</f>
        <v>-0.0359105013057709</v>
      </c>
      <c r="H1513" s="73" t="n">
        <f aca="false">LN(E1513/E1512)</f>
        <v>-0.0166670524852116</v>
      </c>
      <c r="I1513" s="73"/>
      <c r="J1513" s="73"/>
    </row>
    <row r="1514" customFormat="false" ht="12.75" hidden="false" customHeight="false" outlineLevel="0" collapsed="false">
      <c r="A1514" s="56" t="n">
        <f aca="false">A1513+1</f>
        <v>36616</v>
      </c>
      <c r="B1514" s="83"/>
      <c r="C1514" s="56"/>
      <c r="D1514" s="28" t="n">
        <f aca="false">VLOOKUP($A1514,cash,D$4,FALSE())</f>
        <v>2.71</v>
      </c>
      <c r="E1514" s="28" t="n">
        <f aca="false">VLOOKUP($A1514,cash,E$4,FALSE())</f>
        <v>2.975</v>
      </c>
      <c r="G1514" s="73" t="n">
        <f aca="false">LN(D1514/D1513)</f>
        <v>-0.00918280098233498</v>
      </c>
      <c r="H1514" s="73" t="n">
        <f aca="false">LN(E1514/E1513)</f>
        <v>0</v>
      </c>
      <c r="I1514" s="73"/>
      <c r="J1514" s="73"/>
    </row>
    <row r="1515" customFormat="false" ht="12.75" hidden="false" customHeight="false" outlineLevel="0" collapsed="false">
      <c r="A1515" s="56"/>
      <c r="B1515" s="83"/>
      <c r="C1515" s="56"/>
      <c r="D1515" s="28"/>
      <c r="E1515" s="28"/>
    </row>
    <row r="1516" customFormat="false" ht="12.75" hidden="false" customHeight="false" outlineLevel="0" collapsed="false">
      <c r="A1516" s="56"/>
      <c r="B1516" s="83"/>
      <c r="C1516" s="56"/>
      <c r="D1516" s="28"/>
      <c r="E1516" s="28"/>
    </row>
    <row r="1517" customFormat="false" ht="12.75" hidden="false" customHeight="false" outlineLevel="0" collapsed="false">
      <c r="A1517" s="56"/>
      <c r="B1517" s="83"/>
      <c r="C1517" s="56"/>
      <c r="D1517" s="28"/>
      <c r="E1517" s="28"/>
    </row>
    <row r="1518" customFormat="false" ht="12.75" hidden="false" customHeight="false" outlineLevel="0" collapsed="false">
      <c r="A1518" s="56"/>
      <c r="B1518" s="83"/>
      <c r="C1518" s="56" t="n">
        <v>36617</v>
      </c>
      <c r="G1518" s="73" t="n">
        <f aca="false">STDEV(G1520:G1548)*$B$1</f>
        <v>0.163070168623946</v>
      </c>
      <c r="H1518" s="73" t="n">
        <f aca="false">STDEV(H1520:H1548)*$B$1</f>
        <v>0.175329367444083</v>
      </c>
      <c r="I1518" s="73"/>
      <c r="J1518" s="73" t="n">
        <f aca="false">IF(ISNUMBER(J1519),J1519,1.1)</f>
        <v>0.566236310436199</v>
      </c>
      <c r="K1518" s="75" t="n">
        <f aca="false">MAX(D1519:D1551)</f>
        <v>2.935</v>
      </c>
      <c r="L1518" s="75" t="n">
        <f aca="false">MAX(E1519:E1551)</f>
        <v>3.085</v>
      </c>
    </row>
    <row r="1519" customFormat="false" ht="12.75" hidden="false" customHeight="false" outlineLevel="0" collapsed="false">
      <c r="A1519" s="56" t="n">
        <f aca="false">C1518</f>
        <v>36617</v>
      </c>
      <c r="B1519" s="83"/>
      <c r="C1519" s="56"/>
      <c r="D1519" s="28" t="n">
        <f aca="false">VLOOKUP($A1519,cash,D$4,FALSE())</f>
        <v>2.71</v>
      </c>
      <c r="E1519" s="28" t="n">
        <f aca="false">VLOOKUP($A1519,cash,E$4,FALSE())</f>
        <v>2.975</v>
      </c>
      <c r="G1519" s="73"/>
      <c r="H1519" s="73"/>
      <c r="I1519" s="73"/>
      <c r="J1519" s="73" t="n">
        <f aca="false">CORREL(D1519:D1548,E1519:E1548)</f>
        <v>0.566236310436199</v>
      </c>
      <c r="K1519" s="75" t="n">
        <f aca="false">MIN(D1519:D1551)</f>
        <v>2.71</v>
      </c>
      <c r="L1519" s="75" t="n">
        <f aca="false">MIN(E1519:E1551)</f>
        <v>2.975</v>
      </c>
    </row>
    <row r="1520" customFormat="false" ht="12.75" hidden="false" customHeight="false" outlineLevel="0" collapsed="false">
      <c r="A1520" s="56" t="n">
        <f aca="false">A1519+1</f>
        <v>36618</v>
      </c>
      <c r="B1520" s="83"/>
      <c r="C1520" s="56"/>
      <c r="D1520" s="28" t="n">
        <f aca="false">VLOOKUP($A1520,cash,D$4,FALSE())</f>
        <v>2.71</v>
      </c>
      <c r="E1520" s="28" t="n">
        <f aca="false">VLOOKUP($A1520,cash,E$4,FALSE())</f>
        <v>2.975</v>
      </c>
      <c r="G1520" s="73" t="n">
        <f aca="false">LN(D1520/D1519)</f>
        <v>0</v>
      </c>
      <c r="H1520" s="73" t="n">
        <f aca="false">LN(E1520/E1519)</f>
        <v>0</v>
      </c>
      <c r="I1520" s="73"/>
      <c r="J1520" s="73"/>
    </row>
    <row r="1521" customFormat="false" ht="12.75" hidden="false" customHeight="false" outlineLevel="0" collapsed="false">
      <c r="A1521" s="56" t="n">
        <f aca="false">A1520+1</f>
        <v>36619</v>
      </c>
      <c r="B1521" s="83"/>
      <c r="C1521" s="56"/>
      <c r="D1521" s="28" t="n">
        <f aca="false">VLOOKUP($A1521,cash,D$4,FALSE())</f>
        <v>2.76</v>
      </c>
      <c r="E1521" s="28" t="n">
        <f aca="false">VLOOKUP($A1521,cash,E$4,FALSE())</f>
        <v>3.045</v>
      </c>
      <c r="G1521" s="73" t="n">
        <f aca="false">LN(D1521/D1520)</f>
        <v>0.0182820448374491</v>
      </c>
      <c r="H1521" s="73" t="n">
        <f aca="false">LN(E1521/E1520)</f>
        <v>0.0232568621642672</v>
      </c>
      <c r="I1521" s="73"/>
      <c r="J1521" s="73"/>
    </row>
    <row r="1522" customFormat="false" ht="12.75" hidden="false" customHeight="false" outlineLevel="0" collapsed="false">
      <c r="A1522" s="56" t="n">
        <f aca="false">A1521+1</f>
        <v>36620</v>
      </c>
      <c r="B1522" s="83"/>
      <c r="C1522" s="56"/>
      <c r="D1522" s="28" t="n">
        <f aca="false">VLOOKUP($A1522,cash,D$4,FALSE())</f>
        <v>2.72</v>
      </c>
      <c r="E1522" s="28" t="n">
        <f aca="false">VLOOKUP($A1522,cash,E$4,FALSE())</f>
        <v>2.995</v>
      </c>
      <c r="G1522" s="73" t="n">
        <f aca="false">LN(D1522/D1521)</f>
        <v>-0.0145987994211525</v>
      </c>
      <c r="H1522" s="73" t="n">
        <f aca="false">LN(E1522/E1521)</f>
        <v>-0.0165566695944477</v>
      </c>
      <c r="I1522" s="73"/>
      <c r="J1522" s="73"/>
    </row>
    <row r="1523" customFormat="false" ht="12.75" hidden="false" customHeight="false" outlineLevel="0" collapsed="false">
      <c r="A1523" s="56" t="n">
        <f aca="false">A1522+1</f>
        <v>36621</v>
      </c>
      <c r="B1523" s="83"/>
      <c r="C1523" s="56"/>
      <c r="D1523" s="28" t="n">
        <f aca="false">VLOOKUP($A1523,cash,D$4,FALSE())</f>
        <v>2.735</v>
      </c>
      <c r="E1523" s="28" t="n">
        <f aca="false">VLOOKUP($A1523,cash,E$4,FALSE())</f>
        <v>2.98</v>
      </c>
      <c r="G1523" s="73" t="n">
        <f aca="false">LN(D1523/D1522)</f>
        <v>0.00549955556603845</v>
      </c>
      <c r="H1523" s="73" t="n">
        <f aca="false">LN(E1523/E1522)</f>
        <v>-0.00502093105009968</v>
      </c>
      <c r="I1523" s="73"/>
      <c r="J1523" s="73"/>
    </row>
    <row r="1524" customFormat="false" ht="12.75" hidden="false" customHeight="false" outlineLevel="0" collapsed="false">
      <c r="A1524" s="56" t="n">
        <f aca="false">A1523+1</f>
        <v>36622</v>
      </c>
      <c r="B1524" s="83"/>
      <c r="C1524" s="56"/>
      <c r="D1524" s="28" t="n">
        <f aca="false">VLOOKUP($A1524,cash,D$4,FALSE())</f>
        <v>2.755</v>
      </c>
      <c r="E1524" s="28" t="n">
        <f aca="false">VLOOKUP($A1524,cash,E$4,FALSE())</f>
        <v>2.995</v>
      </c>
      <c r="G1524" s="73" t="n">
        <f aca="false">LN(D1524/D1523)</f>
        <v>0.00728600673093331</v>
      </c>
      <c r="H1524" s="73" t="n">
        <f aca="false">LN(E1524/E1523)</f>
        <v>0.00502093105009966</v>
      </c>
      <c r="I1524" s="73"/>
      <c r="J1524" s="73"/>
    </row>
    <row r="1525" customFormat="false" ht="12.75" hidden="false" customHeight="false" outlineLevel="0" collapsed="false">
      <c r="A1525" s="56" t="n">
        <f aca="false">A1524+1</f>
        <v>36623</v>
      </c>
      <c r="B1525" s="83"/>
      <c r="C1525" s="56"/>
      <c r="D1525" s="28" t="n">
        <f aca="false">VLOOKUP($A1525,cash,D$4,FALSE())</f>
        <v>2.77</v>
      </c>
      <c r="E1525" s="28" t="n">
        <f aca="false">VLOOKUP($A1525,cash,E$4,FALSE())</f>
        <v>3.005</v>
      </c>
      <c r="G1525" s="73" t="n">
        <f aca="false">LN(D1525/D1524)</f>
        <v>0.00542987759436946</v>
      </c>
      <c r="H1525" s="73" t="n">
        <f aca="false">LN(E1525/E1524)</f>
        <v>0.00333333641975822</v>
      </c>
      <c r="I1525" s="73"/>
      <c r="J1525" s="73"/>
    </row>
    <row r="1526" customFormat="false" ht="12.75" hidden="false" customHeight="false" outlineLevel="0" collapsed="false">
      <c r="A1526" s="56" t="n">
        <f aca="false">A1525+1</f>
        <v>36624</v>
      </c>
      <c r="B1526" s="83"/>
      <c r="C1526" s="56"/>
      <c r="D1526" s="28" t="n">
        <f aca="false">VLOOKUP($A1526,cash,D$4,FALSE())</f>
        <v>2.77</v>
      </c>
      <c r="E1526" s="28" t="n">
        <f aca="false">VLOOKUP($A1526,cash,E$4,FALSE())</f>
        <v>3.005</v>
      </c>
      <c r="G1526" s="73" t="n">
        <f aca="false">LN(D1526/D1525)</f>
        <v>0</v>
      </c>
      <c r="H1526" s="73" t="n">
        <f aca="false">LN(E1526/E1525)</f>
        <v>0</v>
      </c>
      <c r="I1526" s="73"/>
      <c r="J1526" s="73"/>
    </row>
    <row r="1527" customFormat="false" ht="12.75" hidden="false" customHeight="false" outlineLevel="0" collapsed="false">
      <c r="A1527" s="56" t="n">
        <f aca="false">A1526+1</f>
        <v>36625</v>
      </c>
      <c r="B1527" s="83"/>
      <c r="C1527" s="56"/>
      <c r="D1527" s="28" t="n">
        <f aca="false">VLOOKUP($A1527,cash,D$4,FALSE())</f>
        <v>2.77</v>
      </c>
      <c r="E1527" s="28" t="n">
        <f aca="false">VLOOKUP($A1527,cash,E$4,FALSE())</f>
        <v>3.005</v>
      </c>
      <c r="G1527" s="73" t="n">
        <f aca="false">LN(D1527/D1526)</f>
        <v>0</v>
      </c>
      <c r="H1527" s="73" t="n">
        <f aca="false">LN(E1527/E1526)</f>
        <v>0</v>
      </c>
      <c r="I1527" s="73"/>
      <c r="J1527" s="73"/>
    </row>
    <row r="1528" customFormat="false" ht="12.75" hidden="false" customHeight="false" outlineLevel="0" collapsed="false">
      <c r="A1528" s="56" t="n">
        <f aca="false">A1527+1</f>
        <v>36626</v>
      </c>
      <c r="B1528" s="83"/>
      <c r="C1528" s="56"/>
      <c r="D1528" s="28" t="n">
        <f aca="false">VLOOKUP($A1528,cash,D$4,FALSE())</f>
        <v>2.775</v>
      </c>
      <c r="E1528" s="28" t="n">
        <f aca="false">VLOOKUP($A1528,cash,E$4,FALSE())</f>
        <v>3.025</v>
      </c>
      <c r="G1528" s="73" t="n">
        <f aca="false">LN(D1528/D1527)</f>
        <v>0.00180342699915073</v>
      </c>
      <c r="H1528" s="73" t="n">
        <f aca="false">LN(E1528/E1527)</f>
        <v>0.00663352349563388</v>
      </c>
      <c r="I1528" s="73"/>
      <c r="J1528" s="73"/>
    </row>
    <row r="1529" customFormat="false" ht="12.75" hidden="false" customHeight="false" outlineLevel="0" collapsed="false">
      <c r="A1529" s="56" t="n">
        <f aca="false">A1528+1</f>
        <v>36627</v>
      </c>
      <c r="B1529" s="83"/>
      <c r="C1529" s="56"/>
      <c r="D1529" s="28" t="n">
        <f aca="false">VLOOKUP($A1529,cash,D$4,FALSE())</f>
        <v>2.78</v>
      </c>
      <c r="E1529" s="28" t="n">
        <f aca="false">VLOOKUP($A1529,cash,E$4,FALSE())</f>
        <v>3.01</v>
      </c>
      <c r="G1529" s="73" t="n">
        <f aca="false">LN(D1529/D1528)</f>
        <v>0.00180018050414785</v>
      </c>
      <c r="H1529" s="73" t="n">
        <f aca="false">LN(E1529/E1528)</f>
        <v>-0.0049710127220205</v>
      </c>
      <c r="I1529" s="73"/>
      <c r="J1529" s="73"/>
    </row>
    <row r="1530" customFormat="false" ht="12.75" hidden="false" customHeight="false" outlineLevel="0" collapsed="false">
      <c r="A1530" s="56" t="n">
        <f aca="false">A1529+1</f>
        <v>36628</v>
      </c>
      <c r="B1530" s="83"/>
      <c r="C1530" s="56"/>
      <c r="D1530" s="28" t="n">
        <f aca="false">VLOOKUP($A1530,cash,D$4,FALSE())</f>
        <v>2.79</v>
      </c>
      <c r="E1530" s="28" t="n">
        <f aca="false">VLOOKUP($A1530,cash,E$4,FALSE())</f>
        <v>3.015</v>
      </c>
      <c r="G1530" s="73" t="n">
        <f aca="false">LN(D1530/D1529)</f>
        <v>0.00359066813072854</v>
      </c>
      <c r="H1530" s="73" t="n">
        <f aca="false">LN(E1530/E1529)</f>
        <v>0.00165975141836447</v>
      </c>
      <c r="I1530" s="73"/>
      <c r="J1530" s="73"/>
    </row>
    <row r="1531" customFormat="false" ht="12.75" hidden="false" customHeight="false" outlineLevel="0" collapsed="false">
      <c r="A1531" s="56" t="n">
        <f aca="false">A1530+1</f>
        <v>36629</v>
      </c>
      <c r="B1531" s="83"/>
      <c r="C1531" s="56"/>
      <c r="D1531" s="28" t="n">
        <f aca="false">VLOOKUP($A1531,cash,D$4,FALSE())</f>
        <v>2.855</v>
      </c>
      <c r="E1531" s="28" t="n">
        <f aca="false">VLOOKUP($A1531,cash,E$4,FALSE())</f>
        <v>3.045</v>
      </c>
      <c r="G1531" s="73" t="n">
        <f aca="false">LN(D1531/D1530)</f>
        <v>0.0230302472746993</v>
      </c>
      <c r="H1531" s="73" t="n">
        <f aca="false">LN(E1531/E1530)</f>
        <v>0.00990107098271154</v>
      </c>
      <c r="I1531" s="73"/>
      <c r="J1531" s="73"/>
    </row>
    <row r="1532" customFormat="false" ht="12.75" hidden="false" customHeight="false" outlineLevel="0" collapsed="false">
      <c r="A1532" s="56" t="n">
        <f aca="false">A1531+1</f>
        <v>36630</v>
      </c>
      <c r="B1532" s="83"/>
      <c r="C1532" s="56"/>
      <c r="D1532" s="28" t="n">
        <f aca="false">VLOOKUP($A1532,cash,D$4,FALSE())</f>
        <v>2.83</v>
      </c>
      <c r="E1532" s="28" t="n">
        <f aca="false">VLOOKUP($A1532,cash,E$4,FALSE())</f>
        <v>2.985</v>
      </c>
      <c r="G1532" s="73" t="n">
        <f aca="false">LN(D1532/D1531)</f>
        <v>-0.00879513145282729</v>
      </c>
      <c r="H1532" s="73" t="n">
        <f aca="false">LN(E1532/E1531)</f>
        <v>-0.0199011543172949</v>
      </c>
      <c r="I1532" s="73"/>
      <c r="J1532" s="73"/>
    </row>
    <row r="1533" customFormat="false" ht="12.75" hidden="false" customHeight="false" outlineLevel="0" collapsed="false">
      <c r="A1533" s="56" t="n">
        <f aca="false">A1532+1</f>
        <v>36631</v>
      </c>
      <c r="B1533" s="83"/>
      <c r="C1533" s="56"/>
      <c r="D1533" s="28" t="n">
        <f aca="false">VLOOKUP($A1533,cash,D$4,FALSE())</f>
        <v>2.83</v>
      </c>
      <c r="E1533" s="28" t="n">
        <f aca="false">VLOOKUP($A1533,cash,E$4,FALSE())</f>
        <v>2.985</v>
      </c>
      <c r="G1533" s="73" t="n">
        <f aca="false">LN(D1533/D1532)</f>
        <v>0</v>
      </c>
      <c r="H1533" s="73" t="n">
        <f aca="false">LN(E1533/E1532)</f>
        <v>0</v>
      </c>
      <c r="I1533" s="73"/>
      <c r="J1533" s="73"/>
    </row>
    <row r="1534" customFormat="false" ht="12.75" hidden="false" customHeight="false" outlineLevel="0" collapsed="false">
      <c r="A1534" s="56" t="n">
        <f aca="false">A1533+1</f>
        <v>36632</v>
      </c>
      <c r="B1534" s="83"/>
      <c r="C1534" s="56"/>
      <c r="D1534" s="28" t="n">
        <f aca="false">VLOOKUP($A1534,cash,D$4,FALSE())</f>
        <v>2.83</v>
      </c>
      <c r="E1534" s="28" t="n">
        <f aca="false">VLOOKUP($A1534,cash,E$4,FALSE())</f>
        <v>2.985</v>
      </c>
      <c r="G1534" s="73" t="n">
        <f aca="false">LN(D1534/D1533)</f>
        <v>0</v>
      </c>
      <c r="H1534" s="73" t="n">
        <f aca="false">LN(E1534/E1533)</f>
        <v>0</v>
      </c>
      <c r="I1534" s="73"/>
      <c r="J1534" s="73"/>
    </row>
    <row r="1535" customFormat="false" ht="12.75" hidden="false" customHeight="false" outlineLevel="0" collapsed="false">
      <c r="A1535" s="56" t="n">
        <f aca="false">A1534+1</f>
        <v>36633</v>
      </c>
      <c r="B1535" s="83"/>
      <c r="C1535" s="56"/>
      <c r="D1535" s="28" t="n">
        <f aca="false">VLOOKUP($A1535,cash,D$4,FALSE())</f>
        <v>2.905</v>
      </c>
      <c r="E1535" s="28" t="n">
        <f aca="false">VLOOKUP($A1535,cash,E$4,FALSE())</f>
        <v>3.055</v>
      </c>
      <c r="G1535" s="73" t="n">
        <f aca="false">LN(D1535/D1534)</f>
        <v>0.0261566786487283</v>
      </c>
      <c r="H1535" s="73" t="n">
        <f aca="false">LN(E1535/E1534)</f>
        <v>0.0231798457789934</v>
      </c>
      <c r="I1535" s="73"/>
      <c r="J1535" s="73"/>
    </row>
    <row r="1536" customFormat="false" ht="12.75" hidden="false" customHeight="false" outlineLevel="0" collapsed="false">
      <c r="A1536" s="56" t="n">
        <f aca="false">A1535+1</f>
        <v>36634</v>
      </c>
      <c r="B1536" s="83"/>
      <c r="C1536" s="56"/>
      <c r="D1536" s="28" t="n">
        <f aca="false">VLOOKUP($A1536,cash,D$4,FALSE())</f>
        <v>2.935</v>
      </c>
      <c r="E1536" s="28" t="n">
        <f aca="false">VLOOKUP($A1536,cash,E$4,FALSE())</f>
        <v>3.075</v>
      </c>
      <c r="G1536" s="73" t="n">
        <f aca="false">LN(D1536/D1535)</f>
        <v>0.0102740629761853</v>
      </c>
      <c r="H1536" s="73" t="n">
        <f aca="false">LN(E1536/E1535)</f>
        <v>0.00652530863492264</v>
      </c>
      <c r="I1536" s="73"/>
      <c r="J1536" s="73"/>
    </row>
    <row r="1537" customFormat="false" ht="12.75" hidden="false" customHeight="false" outlineLevel="0" collapsed="false">
      <c r="A1537" s="56" t="n">
        <f aca="false">A1536+1</f>
        <v>36635</v>
      </c>
      <c r="B1537" s="83"/>
      <c r="C1537" s="56"/>
      <c r="D1537" s="28" t="n">
        <f aca="false">VLOOKUP($A1537,cash,D$4,FALSE())</f>
        <v>2.93</v>
      </c>
      <c r="E1537" s="28" t="n">
        <f aca="false">VLOOKUP($A1537,cash,E$4,FALSE())</f>
        <v>3.065</v>
      </c>
      <c r="G1537" s="73" t="n">
        <f aca="false">LN(D1537/D1536)</f>
        <v>-0.00170503025108383</v>
      </c>
      <c r="H1537" s="73" t="n">
        <f aca="false">LN(E1537/E1536)</f>
        <v>-0.00325733187030651</v>
      </c>
      <c r="I1537" s="73"/>
      <c r="J1537" s="73"/>
    </row>
    <row r="1538" customFormat="false" ht="12.75" hidden="false" customHeight="false" outlineLevel="0" collapsed="false">
      <c r="A1538" s="56" t="n">
        <f aca="false">A1537+1</f>
        <v>36636</v>
      </c>
      <c r="B1538" s="83"/>
      <c r="C1538" s="56"/>
      <c r="D1538" s="28" t="n">
        <f aca="false">VLOOKUP($A1538,cash,D$4,FALSE())</f>
        <v>2.865</v>
      </c>
      <c r="E1538" s="28" t="n">
        <f aca="false">VLOOKUP($A1538,cash,E$4,FALSE())</f>
        <v>2.985</v>
      </c>
      <c r="G1538" s="73" t="n">
        <f aca="false">LN(D1538/D1537)</f>
        <v>-0.022434072862273</v>
      </c>
      <c r="H1538" s="73" t="n">
        <f aca="false">LN(E1538/E1537)</f>
        <v>-0.0264478225436094</v>
      </c>
      <c r="I1538" s="73"/>
      <c r="J1538" s="73"/>
    </row>
    <row r="1539" customFormat="false" ht="12.75" hidden="false" customHeight="false" outlineLevel="0" collapsed="false">
      <c r="A1539" s="56" t="n">
        <f aca="false">A1538+1</f>
        <v>36637</v>
      </c>
      <c r="B1539" s="83"/>
      <c r="C1539" s="56"/>
      <c r="D1539" s="28" t="n">
        <f aca="false">VLOOKUP($A1539,cash,D$4,FALSE())</f>
        <v>2.865</v>
      </c>
      <c r="E1539" s="28" t="n">
        <f aca="false">VLOOKUP($A1539,cash,E$4,FALSE())</f>
        <v>2.985</v>
      </c>
      <c r="G1539" s="73" t="n">
        <f aca="false">LN(D1539/D1538)</f>
        <v>0</v>
      </c>
      <c r="H1539" s="73" t="n">
        <f aca="false">LN(E1539/E1538)</f>
        <v>0</v>
      </c>
      <c r="I1539" s="73"/>
      <c r="J1539" s="73"/>
    </row>
    <row r="1540" customFormat="false" ht="12.75" hidden="false" customHeight="false" outlineLevel="0" collapsed="false">
      <c r="A1540" s="56" t="n">
        <f aca="false">A1539+1</f>
        <v>36638</v>
      </c>
      <c r="B1540" s="83"/>
      <c r="C1540" s="56"/>
      <c r="D1540" s="28" t="n">
        <f aca="false">VLOOKUP($A1540,cash,D$4,FALSE())</f>
        <v>2.865</v>
      </c>
      <c r="E1540" s="28" t="n">
        <f aca="false">VLOOKUP($A1540,cash,E$4,FALSE())</f>
        <v>2.985</v>
      </c>
      <c r="G1540" s="73" t="n">
        <f aca="false">LN(D1540/D1539)</f>
        <v>0</v>
      </c>
      <c r="H1540" s="73" t="n">
        <f aca="false">LN(E1540/E1539)</f>
        <v>0</v>
      </c>
      <c r="I1540" s="73"/>
      <c r="J1540" s="73"/>
    </row>
    <row r="1541" customFormat="false" ht="12.75" hidden="false" customHeight="false" outlineLevel="0" collapsed="false">
      <c r="A1541" s="56" t="n">
        <f aca="false">A1540+1</f>
        <v>36639</v>
      </c>
      <c r="B1541" s="83"/>
      <c r="C1541" s="56"/>
      <c r="D1541" s="28" t="n">
        <f aca="false">VLOOKUP($A1541,cash,D$4,FALSE())</f>
        <v>2.865</v>
      </c>
      <c r="E1541" s="28" t="n">
        <f aca="false">VLOOKUP($A1541,cash,E$4,FALSE())</f>
        <v>2.985</v>
      </c>
      <c r="G1541" s="73" t="n">
        <f aca="false">LN(D1541/D1540)</f>
        <v>0</v>
      </c>
      <c r="H1541" s="73" t="n">
        <f aca="false">LN(E1541/E1540)</f>
        <v>0</v>
      </c>
      <c r="I1541" s="73"/>
      <c r="J1541" s="73"/>
    </row>
    <row r="1542" customFormat="false" ht="12.75" hidden="false" customHeight="false" outlineLevel="0" collapsed="false">
      <c r="A1542" s="56" t="n">
        <f aca="false">A1541+1</f>
        <v>36640</v>
      </c>
      <c r="B1542" s="83"/>
      <c r="C1542" s="56"/>
      <c r="D1542" s="28" t="n">
        <f aca="false">VLOOKUP($A1542,cash,D$4,FALSE())</f>
        <v>2.895</v>
      </c>
      <c r="E1542" s="28" t="n">
        <f aca="false">VLOOKUP($A1542,cash,E$4,FALSE())</f>
        <v>3.055</v>
      </c>
      <c r="G1542" s="73" t="n">
        <f aca="false">LN(D1542/D1541)</f>
        <v>0.0104167608582556</v>
      </c>
      <c r="H1542" s="73" t="n">
        <f aca="false">LN(E1542/E1541)</f>
        <v>0.0231798457789934</v>
      </c>
      <c r="I1542" s="73"/>
      <c r="J1542" s="73"/>
    </row>
    <row r="1543" customFormat="false" ht="12.75" hidden="false" customHeight="false" outlineLevel="0" collapsed="false">
      <c r="A1543" s="56" t="n">
        <f aca="false">A1542+1</f>
        <v>36641</v>
      </c>
      <c r="B1543" s="2"/>
      <c r="C1543" s="56"/>
      <c r="D1543" s="28" t="n">
        <f aca="false">VLOOKUP($A1543,cash,D$4,FALSE())</f>
        <v>2.88</v>
      </c>
      <c r="E1543" s="28" t="n">
        <f aca="false">VLOOKUP($A1543,cash,E$4,FALSE())</f>
        <v>3.075</v>
      </c>
      <c r="G1543" s="73" t="n">
        <f aca="false">LN(D1543/D1542)</f>
        <v>-0.00519481687710402</v>
      </c>
      <c r="H1543" s="73" t="n">
        <f aca="false">LN(E1543/E1542)</f>
        <v>0.00652530863492264</v>
      </c>
      <c r="I1543" s="73"/>
      <c r="J1543" s="73"/>
    </row>
    <row r="1544" customFormat="false" ht="12.75" hidden="false" customHeight="false" outlineLevel="0" collapsed="false">
      <c r="A1544" s="56" t="n">
        <f aca="false">A1543+1</f>
        <v>36642</v>
      </c>
      <c r="B1544" s="2"/>
      <c r="C1544" s="56"/>
      <c r="D1544" s="28" t="n">
        <f aca="false">VLOOKUP($A1544,cash,D$4,FALSE())</f>
        <v>2.865</v>
      </c>
      <c r="E1544" s="28" t="n">
        <f aca="false">VLOOKUP($A1544,cash,E$4,FALSE())</f>
        <v>3.085</v>
      </c>
      <c r="G1544" s="73" t="n">
        <f aca="false">LN(D1544/D1543)</f>
        <v>-0.0052219439811516</v>
      </c>
      <c r="H1544" s="73" t="n">
        <f aca="false">LN(E1544/E1543)</f>
        <v>0.00324675609886987</v>
      </c>
      <c r="I1544" s="73"/>
      <c r="J1544" s="73"/>
    </row>
    <row r="1545" customFormat="false" ht="12.75" hidden="false" customHeight="false" outlineLevel="0" collapsed="false">
      <c r="A1545" s="56" t="n">
        <f aca="false">A1544+1</f>
        <v>36643</v>
      </c>
      <c r="B1545" s="2"/>
      <c r="C1545" s="56"/>
      <c r="D1545" s="28" t="n">
        <f aca="false">VLOOKUP($A1545,cash,D$4,FALSE())</f>
        <v>2.82</v>
      </c>
      <c r="E1545" s="28" t="n">
        <f aca="false">VLOOKUP($A1545,cash,E$4,FALSE())</f>
        <v>3.06</v>
      </c>
      <c r="G1545" s="73" t="n">
        <f aca="false">LN(D1545/D1544)</f>
        <v>-0.0158314652166809</v>
      </c>
      <c r="H1545" s="73" t="n">
        <f aca="false">LN(E1545/E1544)</f>
        <v>-0.00813674139306171</v>
      </c>
      <c r="I1545" s="73"/>
      <c r="J1545" s="73"/>
    </row>
    <row r="1546" customFormat="false" ht="12.75" hidden="false" customHeight="false" outlineLevel="0" collapsed="false">
      <c r="A1546" s="56" t="n">
        <f aca="false">A1545+1</f>
        <v>36644</v>
      </c>
      <c r="B1546" s="2"/>
      <c r="C1546" s="56"/>
      <c r="D1546" s="28" t="n">
        <f aca="false">VLOOKUP($A1546,cash,D$4,FALSE())</f>
        <v>2.835</v>
      </c>
      <c r="E1546" s="28" t="n">
        <f aca="false">VLOOKUP($A1546,cash,E$4,FALSE())</f>
        <v>3.04</v>
      </c>
      <c r="G1546" s="73" t="n">
        <f aca="false">LN(D1546/D1545)</f>
        <v>0.00530505222969332</v>
      </c>
      <c r="H1546" s="73" t="n">
        <f aca="false">LN(E1546/E1545)</f>
        <v>-0.00655740054615905</v>
      </c>
      <c r="I1546" s="73"/>
      <c r="J1546" s="73"/>
    </row>
    <row r="1547" customFormat="false" ht="12.75" hidden="false" customHeight="false" outlineLevel="0" collapsed="false">
      <c r="A1547" s="56" t="n">
        <f aca="false">A1546+1</f>
        <v>36645</v>
      </c>
      <c r="B1547" s="2"/>
      <c r="C1547" s="56"/>
      <c r="D1547" s="28" t="n">
        <f aca="false">VLOOKUP($A1547,cash,D$4,FALSE())</f>
        <v>2.835</v>
      </c>
      <c r="E1547" s="28" t="n">
        <f aca="false">VLOOKUP($A1547,cash,E$4,FALSE())</f>
        <v>3.04</v>
      </c>
      <c r="G1547" s="73" t="n">
        <f aca="false">LN(D1547/D1546)</f>
        <v>0</v>
      </c>
      <c r="H1547" s="73" t="n">
        <f aca="false">LN(E1547/E1546)</f>
        <v>0</v>
      </c>
      <c r="I1547" s="73"/>
      <c r="J1547" s="73"/>
    </row>
    <row r="1548" customFormat="false" ht="12.75" hidden="false" customHeight="false" outlineLevel="0" collapsed="false">
      <c r="A1548" s="56" t="n">
        <f aca="false">A1547+1</f>
        <v>36646</v>
      </c>
      <c r="B1548" s="2"/>
      <c r="C1548" s="56"/>
      <c r="D1548" s="28" t="n">
        <f aca="false">VLOOKUP($A1548,cash,D$4,FALSE())</f>
        <v>2.835</v>
      </c>
      <c r="E1548" s="28" t="n">
        <f aca="false">VLOOKUP($A1548,cash,E$4,FALSE())</f>
        <v>3.04</v>
      </c>
      <c r="G1548" s="73" t="n">
        <f aca="false">LN(D1548/D1547)</f>
        <v>0</v>
      </c>
      <c r="H1548" s="73" t="n">
        <f aca="false">LN(E1548/E1547)</f>
        <v>0</v>
      </c>
      <c r="I1548" s="73"/>
      <c r="J1548" s="73"/>
    </row>
    <row r="1549" customFormat="false" ht="12.75" hidden="false" customHeight="false" outlineLevel="0" collapsed="false">
      <c r="A1549" s="56"/>
      <c r="B1549" s="2"/>
      <c r="C1549" s="56"/>
      <c r="D1549" s="28"/>
      <c r="E1549" s="28"/>
      <c r="G1549" s="73"/>
      <c r="H1549" s="73"/>
      <c r="I1549" s="73"/>
      <c r="J1549" s="73"/>
    </row>
    <row r="1550" customFormat="false" ht="12.75" hidden="false" customHeight="false" outlineLevel="0" collapsed="false">
      <c r="A1550" s="56"/>
      <c r="B1550" s="2"/>
      <c r="C1550" s="56"/>
      <c r="D1550" s="28"/>
      <c r="E1550" s="28"/>
    </row>
    <row r="1551" customFormat="false" ht="12.75" hidden="false" customHeight="false" outlineLevel="0" collapsed="false">
      <c r="A1551" s="56"/>
      <c r="B1551" s="2"/>
      <c r="C1551" s="56"/>
      <c r="D1551" s="28"/>
      <c r="E1551" s="28"/>
    </row>
    <row r="1552" customFormat="false" ht="12.75" hidden="false" customHeight="false" outlineLevel="0" collapsed="false">
      <c r="A1552" s="56"/>
      <c r="B1552" s="2"/>
      <c r="C1552" s="56" t="n">
        <v>36647</v>
      </c>
      <c r="G1552" s="73" t="n">
        <f aca="false">STDEV(G1554:G1583)*$B$1</f>
        <v>0.514068593907837</v>
      </c>
      <c r="H1552" s="73" t="n">
        <f aca="false">STDEV(H1554:H1583)*$B$1</f>
        <v>0.884689670114305</v>
      </c>
      <c r="I1552" s="73"/>
      <c r="J1552" s="73" t="n">
        <f aca="false">IF(ISNUMBER(J1553),J1553,1.1)</f>
        <v>0.974234102986296</v>
      </c>
      <c r="K1552" s="75" t="n">
        <f aca="false">MAX(D1553:D1583)</f>
        <v>4.35</v>
      </c>
      <c r="L1552" s="75" t="n">
        <f aca="false">MAX(E1553:E1583)</f>
        <v>4.865</v>
      </c>
    </row>
    <row r="1553" customFormat="false" ht="12.75" hidden="false" customHeight="false" outlineLevel="0" collapsed="false">
      <c r="A1553" s="56" t="n">
        <f aca="false">C1552</f>
        <v>36647</v>
      </c>
      <c r="B1553" s="2"/>
      <c r="C1553" s="56"/>
      <c r="D1553" s="28" t="n">
        <f aca="false">VLOOKUP($A1553,cash,D$4,FALSE())</f>
        <v>2.94</v>
      </c>
      <c r="E1553" s="28" t="n">
        <f aca="false">VLOOKUP($A1553,cash,E$4,FALSE())</f>
        <v>3.145</v>
      </c>
      <c r="G1553" s="73"/>
      <c r="H1553" s="73"/>
      <c r="I1553" s="73"/>
      <c r="J1553" s="73" t="n">
        <f aca="false">CORREL(D1553:D1583,E1553:E1583)</f>
        <v>0.974234102986296</v>
      </c>
      <c r="K1553" s="75" t="n">
        <f aca="false">MIN(D1553:D1583)</f>
        <v>2.87</v>
      </c>
      <c r="L1553" s="75" t="n">
        <f aca="false">MIN(E1553:E1583)</f>
        <v>3.055</v>
      </c>
    </row>
    <row r="1554" customFormat="false" ht="12.75" hidden="false" customHeight="false" outlineLevel="0" collapsed="false">
      <c r="A1554" s="56" t="n">
        <f aca="false">A1553+1</f>
        <v>36648</v>
      </c>
      <c r="B1554" s="2"/>
      <c r="C1554" s="56"/>
      <c r="D1554" s="28" t="n">
        <f aca="false">VLOOKUP($A1554,cash,D$4,FALSE())</f>
        <v>2.97</v>
      </c>
      <c r="E1554" s="28" t="n">
        <f aca="false">VLOOKUP($A1554,cash,E$4,FALSE())</f>
        <v>3.21</v>
      </c>
      <c r="G1554" s="73" t="n">
        <f aca="false">LN(D1554/D1553)</f>
        <v>0.0101523714640181</v>
      </c>
      <c r="H1554" s="73" t="n">
        <f aca="false">LN(E1554/E1553)</f>
        <v>0.0204570469895206</v>
      </c>
      <c r="I1554" s="73"/>
      <c r="J1554" s="73"/>
    </row>
    <row r="1555" customFormat="false" ht="12.75" hidden="false" customHeight="false" outlineLevel="0" collapsed="false">
      <c r="A1555" s="56" t="n">
        <f aca="false">A1554+1</f>
        <v>36649</v>
      </c>
      <c r="B1555" s="2"/>
      <c r="C1555" s="56"/>
      <c r="D1555" s="28" t="n">
        <f aca="false">VLOOKUP($A1555,cash,D$4,FALSE())</f>
        <v>2.94</v>
      </c>
      <c r="E1555" s="28" t="n">
        <f aca="false">VLOOKUP($A1555,cash,E$4,FALSE())</f>
        <v>3.175</v>
      </c>
      <c r="G1555" s="73" t="n">
        <f aca="false">LN(D1555/D1554)</f>
        <v>-0.0101523714640181</v>
      </c>
      <c r="H1555" s="73" t="n">
        <f aca="false">LN(E1555/E1554)</f>
        <v>-0.0109633047972696</v>
      </c>
      <c r="I1555" s="73"/>
      <c r="J1555" s="73"/>
    </row>
    <row r="1556" customFormat="false" ht="12.75" hidden="false" customHeight="false" outlineLevel="0" collapsed="false">
      <c r="A1556" s="56" t="n">
        <f aca="false">A1555+1</f>
        <v>36650</v>
      </c>
      <c r="B1556" s="2"/>
      <c r="C1556" s="56"/>
      <c r="D1556" s="28" t="n">
        <f aca="false">VLOOKUP($A1556,cash,D$4,FALSE())</f>
        <v>2.895</v>
      </c>
      <c r="E1556" s="28" t="n">
        <f aca="false">VLOOKUP($A1556,cash,E$4,FALSE())</f>
        <v>3.155</v>
      </c>
      <c r="G1556" s="73" t="n">
        <f aca="false">LN(D1556/D1555)</f>
        <v>-0.0154244703256316</v>
      </c>
      <c r="H1556" s="73" t="n">
        <f aca="false">LN(E1556/E1555)</f>
        <v>-0.00631913635147855</v>
      </c>
      <c r="I1556" s="73"/>
      <c r="J1556" s="73"/>
    </row>
    <row r="1557" customFormat="false" ht="12.75" hidden="false" customHeight="false" outlineLevel="0" collapsed="false">
      <c r="A1557" s="56" t="n">
        <f aca="false">A1556+1</f>
        <v>36651</v>
      </c>
      <c r="B1557" s="2"/>
      <c r="C1557" s="56"/>
      <c r="D1557" s="28" t="n">
        <f aca="false">VLOOKUP($A1557,cash,D$4,FALSE())</f>
        <v>2.87</v>
      </c>
      <c r="E1557" s="28" t="n">
        <f aca="false">VLOOKUP($A1557,cash,E$4,FALSE())</f>
        <v>3.055</v>
      </c>
      <c r="G1557" s="73" t="n">
        <f aca="false">LN(D1557/D1556)</f>
        <v>-0.00867308125342878</v>
      </c>
      <c r="H1557" s="73" t="n">
        <f aca="false">LN(E1557/E1556)</f>
        <v>-0.0322089033696177</v>
      </c>
      <c r="I1557" s="73"/>
      <c r="J1557" s="73"/>
    </row>
    <row r="1558" customFormat="false" ht="12.75" hidden="false" customHeight="false" outlineLevel="0" collapsed="false">
      <c r="A1558" s="56" t="n">
        <f aca="false">A1557+1</f>
        <v>36652</v>
      </c>
      <c r="B1558" s="2"/>
      <c r="C1558" s="56"/>
      <c r="D1558" s="28" t="n">
        <f aca="false">VLOOKUP($A1558,cash,D$4,FALSE())</f>
        <v>2.87</v>
      </c>
      <c r="E1558" s="28" t="n">
        <f aca="false">VLOOKUP($A1558,cash,E$4,FALSE())</f>
        <v>3.055</v>
      </c>
      <c r="G1558" s="73" t="n">
        <f aca="false">LN(D1558/D1557)</f>
        <v>0</v>
      </c>
      <c r="H1558" s="73" t="n">
        <f aca="false">LN(E1558/E1557)</f>
        <v>0</v>
      </c>
      <c r="I1558" s="73"/>
      <c r="J1558" s="73"/>
    </row>
    <row r="1559" customFormat="false" ht="12.75" hidden="false" customHeight="false" outlineLevel="0" collapsed="false">
      <c r="A1559" s="56" t="n">
        <f aca="false">A1558+1</f>
        <v>36653</v>
      </c>
      <c r="B1559" s="2"/>
      <c r="C1559" s="56"/>
      <c r="D1559" s="28" t="n">
        <f aca="false">VLOOKUP($A1559,cash,D$4,FALSE())</f>
        <v>2.87</v>
      </c>
      <c r="E1559" s="28" t="n">
        <f aca="false">VLOOKUP($A1559,cash,E$4,FALSE())</f>
        <v>3.055</v>
      </c>
      <c r="G1559" s="73" t="n">
        <f aca="false">LN(D1559/D1558)</f>
        <v>0</v>
      </c>
      <c r="H1559" s="73" t="n">
        <f aca="false">LN(E1559/E1558)</f>
        <v>0</v>
      </c>
      <c r="I1559" s="73"/>
      <c r="J1559" s="73"/>
    </row>
    <row r="1560" customFormat="false" ht="12.75" hidden="false" customHeight="false" outlineLevel="0" collapsed="false">
      <c r="A1560" s="56" t="n">
        <f aca="false">A1559+1</f>
        <v>36654</v>
      </c>
      <c r="B1560" s="2"/>
      <c r="C1560" s="56"/>
      <c r="D1560" s="28" t="n">
        <f aca="false">VLOOKUP($A1560,cash,D$4,FALSE())</f>
        <v>2.92</v>
      </c>
      <c r="E1560" s="28" t="n">
        <f aca="false">VLOOKUP($A1560,cash,E$4,FALSE())</f>
        <v>3.12</v>
      </c>
      <c r="G1560" s="73" t="n">
        <f aca="false">LN(D1560/D1559)</f>
        <v>0.0172715865086605</v>
      </c>
      <c r="H1560" s="73" t="n">
        <f aca="false">LN(E1560/E1559)</f>
        <v>0.0210534091978323</v>
      </c>
      <c r="I1560" s="73"/>
      <c r="J1560" s="73"/>
    </row>
    <row r="1561" customFormat="false" ht="12.75" hidden="false" customHeight="false" outlineLevel="0" collapsed="false">
      <c r="A1561" s="56" t="n">
        <f aca="false">A1560+1</f>
        <v>36655</v>
      </c>
      <c r="B1561" s="2"/>
      <c r="C1561" s="56"/>
      <c r="D1561" s="28" t="n">
        <f aca="false">VLOOKUP($A1561,cash,D$4,FALSE())</f>
        <v>3.035</v>
      </c>
      <c r="E1561" s="28" t="n">
        <f aca="false">VLOOKUP($A1561,cash,E$4,FALSE())</f>
        <v>3.195</v>
      </c>
      <c r="G1561" s="73" t="n">
        <f aca="false">LN(D1561/D1560)</f>
        <v>0.0386278082312712</v>
      </c>
      <c r="H1561" s="73" t="n">
        <f aca="false">LN(E1561/E1560)</f>
        <v>0.0237540860081071</v>
      </c>
      <c r="I1561" s="73"/>
      <c r="J1561" s="73"/>
    </row>
    <row r="1562" customFormat="false" ht="12.75" hidden="false" customHeight="false" outlineLevel="0" collapsed="false">
      <c r="A1562" s="56" t="n">
        <f aca="false">A1561+1</f>
        <v>36656</v>
      </c>
      <c r="B1562" s="2"/>
      <c r="C1562" s="56"/>
      <c r="D1562" s="28" t="n">
        <f aca="false">VLOOKUP($A1562,cash,D$4,FALSE())</f>
        <v>3.01</v>
      </c>
      <c r="E1562" s="28" t="n">
        <f aca="false">VLOOKUP($A1562,cash,E$4,FALSE())</f>
        <v>3.165</v>
      </c>
      <c r="G1562" s="73" t="n">
        <f aca="false">LN(D1562/D1561)</f>
        <v>-0.00827134575067731</v>
      </c>
      <c r="H1562" s="73" t="n">
        <f aca="false">LN(E1562/E1561)</f>
        <v>-0.00943403223335853</v>
      </c>
      <c r="I1562" s="73"/>
      <c r="J1562" s="73"/>
    </row>
    <row r="1563" customFormat="false" ht="12.75" hidden="false" customHeight="false" outlineLevel="0" collapsed="false">
      <c r="A1563" s="56" t="n">
        <f aca="false">A1562+1</f>
        <v>36657</v>
      </c>
      <c r="B1563" s="2"/>
      <c r="C1563" s="56"/>
      <c r="D1563" s="28" t="n">
        <f aca="false">VLOOKUP($A1563,cash,D$4,FALSE())</f>
        <v>3.125</v>
      </c>
      <c r="E1563" s="28" t="n">
        <f aca="false">VLOOKUP($A1563,cash,E$4,FALSE())</f>
        <v>3.265</v>
      </c>
      <c r="G1563" s="73" t="n">
        <f aca="false">LN(D1563/D1562)</f>
        <v>0.0374942044275804</v>
      </c>
      <c r="H1563" s="73" t="n">
        <f aca="false">LN(E1563/E1562)</f>
        <v>0.0311067071322548</v>
      </c>
      <c r="I1563" s="73"/>
      <c r="J1563" s="73"/>
    </row>
    <row r="1564" customFormat="false" ht="12.75" hidden="false" customHeight="false" outlineLevel="0" collapsed="false">
      <c r="A1564" s="56" t="n">
        <f aca="false">A1563+1</f>
        <v>36658</v>
      </c>
      <c r="B1564" s="2"/>
      <c r="C1564" s="56"/>
      <c r="D1564" s="28" t="n">
        <f aca="false">VLOOKUP($A1564,cash,D$4,FALSE())</f>
        <v>3.08</v>
      </c>
      <c r="E1564" s="28" t="n">
        <f aca="false">VLOOKUP($A1564,cash,E$4,FALSE())</f>
        <v>3.22</v>
      </c>
      <c r="G1564" s="73" t="n">
        <f aca="false">LN(D1564/D1563)</f>
        <v>-0.0145046862028817</v>
      </c>
      <c r="H1564" s="73" t="n">
        <f aca="false">LN(E1564/E1563)</f>
        <v>-0.0138784031720774</v>
      </c>
      <c r="I1564" s="73"/>
      <c r="J1564" s="73"/>
    </row>
    <row r="1565" customFormat="false" ht="12.75" hidden="false" customHeight="false" outlineLevel="0" collapsed="false">
      <c r="A1565" s="56" t="n">
        <f aca="false">A1564+1</f>
        <v>36659</v>
      </c>
      <c r="B1565" s="2"/>
      <c r="C1565" s="56"/>
      <c r="D1565" s="28" t="n">
        <f aca="false">VLOOKUP($A1565,cash,D$4,FALSE())</f>
        <v>3.08</v>
      </c>
      <c r="E1565" s="28" t="n">
        <f aca="false">VLOOKUP($A1565,cash,E$4,FALSE())</f>
        <v>3.22</v>
      </c>
      <c r="G1565" s="73" t="n">
        <f aca="false">LN(D1565/D1564)</f>
        <v>0</v>
      </c>
      <c r="H1565" s="73" t="n">
        <f aca="false">LN(E1565/E1564)</f>
        <v>0</v>
      </c>
      <c r="I1565" s="73"/>
      <c r="J1565" s="73"/>
    </row>
    <row r="1566" customFormat="false" ht="12.75" hidden="false" customHeight="false" outlineLevel="0" collapsed="false">
      <c r="A1566" s="56" t="n">
        <f aca="false">A1565+1</f>
        <v>36660</v>
      </c>
      <c r="B1566" s="2"/>
      <c r="C1566" s="56"/>
      <c r="D1566" s="28" t="n">
        <f aca="false">VLOOKUP($A1566,cash,D$4,FALSE())</f>
        <v>3.08</v>
      </c>
      <c r="E1566" s="28" t="n">
        <f aca="false">VLOOKUP($A1566,cash,E$4,FALSE())</f>
        <v>3.22</v>
      </c>
      <c r="G1566" s="73" t="n">
        <f aca="false">LN(D1566/D1565)</f>
        <v>0</v>
      </c>
      <c r="H1566" s="73" t="n">
        <f aca="false">LN(E1566/E1565)</f>
        <v>0</v>
      </c>
      <c r="I1566" s="73"/>
      <c r="J1566" s="73"/>
    </row>
    <row r="1567" customFormat="false" ht="12.75" hidden="false" customHeight="false" outlineLevel="0" collapsed="false">
      <c r="A1567" s="56" t="n">
        <f aca="false">A1566+1</f>
        <v>36661</v>
      </c>
      <c r="B1567" s="2"/>
      <c r="C1567" s="56"/>
      <c r="D1567" s="28" t="n">
        <f aca="false">VLOOKUP($A1567,cash,D$4,FALSE())</f>
        <v>3.13</v>
      </c>
      <c r="E1567" s="28" t="n">
        <f aca="false">VLOOKUP($A1567,cash,E$4,FALSE())</f>
        <v>3.29</v>
      </c>
      <c r="G1567" s="73" t="n">
        <f aca="false">LN(D1567/D1566)</f>
        <v>0.0161034075665787</v>
      </c>
      <c r="H1567" s="73" t="n">
        <f aca="false">LN(E1567/E1566)</f>
        <v>0.0215062052209635</v>
      </c>
      <c r="I1567" s="73"/>
      <c r="J1567" s="73"/>
    </row>
    <row r="1568" customFormat="false" ht="12.75" hidden="false" customHeight="false" outlineLevel="0" collapsed="false">
      <c r="A1568" s="56" t="n">
        <f aca="false">A1567+1</f>
        <v>36662</v>
      </c>
      <c r="B1568" s="2"/>
      <c r="C1568" s="56"/>
      <c r="D1568" s="28" t="n">
        <f aca="false">VLOOKUP($A1568,cash,D$4,FALSE())</f>
        <v>3.25</v>
      </c>
      <c r="E1568" s="28" t="n">
        <f aca="false">VLOOKUP($A1568,cash,E$4,FALSE())</f>
        <v>3.425</v>
      </c>
      <c r="G1568" s="73" t="n">
        <f aca="false">LN(D1568/D1567)</f>
        <v>0.0376219917895843</v>
      </c>
      <c r="H1568" s="73" t="n">
        <f aca="false">LN(E1568/E1567)</f>
        <v>0.0402139069369081</v>
      </c>
      <c r="I1568" s="73"/>
      <c r="J1568" s="73"/>
    </row>
    <row r="1569" customFormat="false" ht="12.75" hidden="false" customHeight="false" outlineLevel="0" collapsed="false">
      <c r="A1569" s="56" t="n">
        <f aca="false">A1568+1</f>
        <v>36663</v>
      </c>
      <c r="B1569" s="2"/>
      <c r="C1569" s="56"/>
      <c r="D1569" s="28" t="n">
        <f aca="false">VLOOKUP($A1569,cash,D$4,FALSE())</f>
        <v>3.305</v>
      </c>
      <c r="E1569" s="28" t="n">
        <f aca="false">VLOOKUP($A1569,cash,E$4,FALSE())</f>
        <v>3.495</v>
      </c>
      <c r="G1569" s="73" t="n">
        <f aca="false">LN(D1569/D1568)</f>
        <v>0.0167814769620036</v>
      </c>
      <c r="H1569" s="73" t="n">
        <f aca="false">LN(E1569/E1568)</f>
        <v>0.0202319039715851</v>
      </c>
      <c r="I1569" s="73"/>
      <c r="J1569" s="73"/>
    </row>
    <row r="1570" customFormat="false" ht="12.75" hidden="false" customHeight="false" outlineLevel="0" collapsed="false">
      <c r="A1570" s="56" t="n">
        <f aca="false">A1569+1</f>
        <v>36664</v>
      </c>
      <c r="B1570" s="2"/>
      <c r="C1570" s="56"/>
      <c r="D1570" s="28" t="n">
        <f aca="false">VLOOKUP($A1570,cash,D$4,FALSE())</f>
        <v>3.565</v>
      </c>
      <c r="E1570" s="28" t="n">
        <f aca="false">VLOOKUP($A1570,cash,E$4,FALSE())</f>
        <v>3.825</v>
      </c>
      <c r="G1570" s="73" t="n">
        <f aca="false">LN(D1570/D1569)</f>
        <v>0.0757275805626095</v>
      </c>
      <c r="H1570" s="73" t="n">
        <f aca="false">LN(E1570/E1569)</f>
        <v>0.0902250915927255</v>
      </c>
      <c r="I1570" s="73"/>
      <c r="J1570" s="73"/>
    </row>
    <row r="1571" customFormat="false" ht="12.75" hidden="false" customHeight="false" outlineLevel="0" collapsed="false">
      <c r="A1571" s="56" t="n">
        <f aca="false">A1570+1</f>
        <v>36665</v>
      </c>
      <c r="B1571" s="2"/>
      <c r="C1571" s="56"/>
      <c r="D1571" s="28" t="n">
        <f aca="false">VLOOKUP($A1571,cash,D$4,FALSE())</f>
        <v>3.535</v>
      </c>
      <c r="E1571" s="28" t="n">
        <f aca="false">VLOOKUP($A1571,cash,E$4,FALSE())</f>
        <v>3.945</v>
      </c>
      <c r="G1571" s="73" t="n">
        <f aca="false">LN(D1571/D1570)</f>
        <v>-0.00845075451772312</v>
      </c>
      <c r="H1571" s="73" t="n">
        <f aca="false">LN(E1571/E1570)</f>
        <v>0.0308904870193383</v>
      </c>
      <c r="I1571" s="73"/>
      <c r="J1571" s="73"/>
    </row>
    <row r="1572" customFormat="false" ht="12.75" hidden="false" customHeight="false" outlineLevel="0" collapsed="false">
      <c r="A1572" s="56" t="n">
        <f aca="false">A1571+1</f>
        <v>36666</v>
      </c>
      <c r="B1572" s="2"/>
      <c r="C1572" s="56"/>
      <c r="D1572" s="28" t="n">
        <f aca="false">VLOOKUP($A1572,cash,D$4,FALSE())</f>
        <v>3.535</v>
      </c>
      <c r="E1572" s="28" t="n">
        <f aca="false">VLOOKUP($A1572,cash,E$4,FALSE())</f>
        <v>3.945</v>
      </c>
      <c r="G1572" s="73" t="n">
        <f aca="false">LN(D1572/D1571)</f>
        <v>0</v>
      </c>
      <c r="H1572" s="73" t="n">
        <f aca="false">LN(E1572/E1571)</f>
        <v>0</v>
      </c>
      <c r="I1572" s="73"/>
      <c r="J1572" s="73"/>
    </row>
    <row r="1573" customFormat="false" ht="12.75" hidden="false" customHeight="false" outlineLevel="0" collapsed="false">
      <c r="A1573" s="56" t="n">
        <f aca="false">A1572+1</f>
        <v>36667</v>
      </c>
      <c r="B1573" s="2"/>
      <c r="C1573" s="56"/>
      <c r="D1573" s="28" t="n">
        <f aca="false">VLOOKUP($A1573,cash,D$4,FALSE())</f>
        <v>3.535</v>
      </c>
      <c r="E1573" s="28" t="n">
        <f aca="false">VLOOKUP($A1573,cash,E$4,FALSE())</f>
        <v>3.945</v>
      </c>
      <c r="G1573" s="73" t="n">
        <f aca="false">LN(D1573/D1572)</f>
        <v>0</v>
      </c>
      <c r="H1573" s="73" t="n">
        <f aca="false">LN(E1573/E1572)</f>
        <v>0</v>
      </c>
      <c r="I1573" s="73"/>
      <c r="J1573" s="73"/>
    </row>
    <row r="1574" customFormat="false" ht="12.75" hidden="false" customHeight="false" outlineLevel="0" collapsed="false">
      <c r="A1574" s="56" t="n">
        <f aca="false">A1573+1</f>
        <v>36668</v>
      </c>
      <c r="B1574" s="2"/>
      <c r="C1574" s="56"/>
      <c r="D1574" s="28" t="n">
        <f aca="false">VLOOKUP($A1574,cash,D$4,FALSE())</f>
        <v>3.97</v>
      </c>
      <c r="E1574" s="28" t="n">
        <f aca="false">VLOOKUP($A1574,cash,E$4,FALSE())</f>
        <v>4.865</v>
      </c>
      <c r="G1574" s="73" t="n">
        <f aca="false">LN(D1574/D1573)</f>
        <v>0.116052795350563</v>
      </c>
      <c r="H1574" s="73" t="n">
        <f aca="false">LN(E1574/E1573)</f>
        <v>0.209617761340131</v>
      </c>
      <c r="I1574" s="73"/>
      <c r="J1574" s="73"/>
    </row>
    <row r="1575" customFormat="false" ht="12.75" hidden="false" customHeight="false" outlineLevel="0" collapsed="false">
      <c r="A1575" s="56" t="n">
        <f aca="false">A1574+1</f>
        <v>36669</v>
      </c>
      <c r="B1575" s="2"/>
      <c r="C1575" s="56"/>
      <c r="D1575" s="28" t="n">
        <f aca="false">VLOOKUP($A1575,cash,D$4,FALSE())</f>
        <v>3.775</v>
      </c>
      <c r="E1575" s="28" t="n">
        <f aca="false">VLOOKUP($A1575,cash,E$4,FALSE())</f>
        <v>4.215</v>
      </c>
      <c r="G1575" s="73" t="n">
        <f aca="false">LN(D1575/D1574)</f>
        <v>-0.0503657119981111</v>
      </c>
      <c r="H1575" s="73" t="n">
        <f aca="false">LN(E1575/E1574)</f>
        <v>-0.14341712418415</v>
      </c>
      <c r="I1575" s="73"/>
      <c r="J1575" s="73"/>
    </row>
    <row r="1576" customFormat="false" ht="12.75" hidden="false" customHeight="false" outlineLevel="0" collapsed="false">
      <c r="A1576" s="56" t="n">
        <f aca="false">A1575+1</f>
        <v>36670</v>
      </c>
      <c r="B1576" s="2"/>
      <c r="C1576" s="56"/>
      <c r="D1576" s="28" t="n">
        <f aca="false">VLOOKUP($A1576,cash,D$4,FALSE())</f>
        <v>3.795</v>
      </c>
      <c r="E1576" s="28" t="n">
        <f aca="false">VLOOKUP($A1576,cash,E$4,FALSE())</f>
        <v>4.15</v>
      </c>
      <c r="G1576" s="73" t="n">
        <f aca="false">LN(D1576/D1575)</f>
        <v>0.00528402814660521</v>
      </c>
      <c r="H1576" s="73" t="n">
        <f aca="false">LN(E1576/E1575)</f>
        <v>-0.0155412572112117</v>
      </c>
      <c r="I1576" s="73"/>
      <c r="J1576" s="73"/>
    </row>
    <row r="1577" customFormat="false" ht="12.75" hidden="false" customHeight="false" outlineLevel="0" collapsed="false">
      <c r="A1577" s="56" t="n">
        <f aca="false">A1576+1</f>
        <v>36671</v>
      </c>
      <c r="B1577" s="2"/>
      <c r="C1577" s="56"/>
      <c r="D1577" s="28" t="n">
        <f aca="false">VLOOKUP($A1577,cash,D$4,FALSE())</f>
        <v>4.04</v>
      </c>
      <c r="E1577" s="28" t="n">
        <f aca="false">VLOOKUP($A1577,cash,E$4,FALSE())</f>
        <v>4.3</v>
      </c>
      <c r="G1577" s="73" t="n">
        <f aca="false">LN(D1577/D1576)</f>
        <v>0.0625602811254654</v>
      </c>
      <c r="H1577" s="73" t="n">
        <f aca="false">LN(E1577/E1576)</f>
        <v>0.0355066884569096</v>
      </c>
      <c r="I1577" s="73"/>
      <c r="J1577" s="73"/>
    </row>
    <row r="1578" customFormat="false" ht="12.75" hidden="false" customHeight="false" outlineLevel="0" collapsed="false">
      <c r="A1578" s="56" t="n">
        <f aca="false">A1577+1</f>
        <v>36672</v>
      </c>
      <c r="B1578" s="2"/>
      <c r="C1578" s="56"/>
      <c r="D1578" s="28" t="n">
        <f aca="false">VLOOKUP($A1578,cash,D$4,FALSE())</f>
        <v>4.02</v>
      </c>
      <c r="E1578" s="28" t="n">
        <f aca="false">VLOOKUP($A1578,cash,E$4,FALSE())</f>
        <v>4.225</v>
      </c>
      <c r="G1578" s="73" t="n">
        <f aca="false">LN(D1578/D1577)</f>
        <v>-0.00496278934212913</v>
      </c>
      <c r="H1578" s="73" t="n">
        <f aca="false">LN(E1578/E1577)</f>
        <v>-0.0175957618903796</v>
      </c>
      <c r="I1578" s="73"/>
      <c r="J1578" s="73"/>
    </row>
    <row r="1579" customFormat="false" ht="12.75" hidden="false" customHeight="false" outlineLevel="0" collapsed="false">
      <c r="A1579" s="56" t="n">
        <f aca="false">A1578+1</f>
        <v>36673</v>
      </c>
      <c r="B1579" s="2"/>
      <c r="C1579" s="56"/>
      <c r="D1579" s="28" t="n">
        <f aca="false">VLOOKUP($A1579,cash,D$4,FALSE())</f>
        <v>4.02</v>
      </c>
      <c r="E1579" s="28" t="n">
        <f aca="false">VLOOKUP($A1579,cash,E$4,FALSE())</f>
        <v>4.225</v>
      </c>
      <c r="G1579" s="73" t="n">
        <f aca="false">LN(D1579/D1578)</f>
        <v>0</v>
      </c>
      <c r="H1579" s="73" t="n">
        <f aca="false">LN(E1579/E1578)</f>
        <v>0</v>
      </c>
      <c r="I1579" s="73"/>
      <c r="J1579" s="73"/>
    </row>
    <row r="1580" customFormat="false" ht="12.75" hidden="false" customHeight="false" outlineLevel="0" collapsed="false">
      <c r="A1580" s="56" t="n">
        <f aca="false">A1579+1</f>
        <v>36674</v>
      </c>
      <c r="B1580" s="2"/>
      <c r="C1580" s="56"/>
      <c r="D1580" s="28" t="n">
        <f aca="false">VLOOKUP($A1580,cash,D$4,FALSE())</f>
        <v>4.02</v>
      </c>
      <c r="E1580" s="28" t="n">
        <f aca="false">VLOOKUP($A1580,cash,E$4,FALSE())</f>
        <v>4.225</v>
      </c>
      <c r="G1580" s="73" t="n">
        <f aca="false">LN(D1580/D1579)</f>
        <v>0</v>
      </c>
      <c r="H1580" s="73" t="n">
        <f aca="false">LN(E1580/E1579)</f>
        <v>0</v>
      </c>
      <c r="I1580" s="73"/>
      <c r="J1580" s="73"/>
    </row>
    <row r="1581" customFormat="false" ht="12.75" hidden="false" customHeight="false" outlineLevel="0" collapsed="false">
      <c r="A1581" s="56" t="n">
        <f aca="false">A1580+1</f>
        <v>36675</v>
      </c>
      <c r="B1581" s="2"/>
      <c r="C1581" s="56"/>
      <c r="D1581" s="28" t="n">
        <f aca="false">VLOOKUP($A1581,cash,D$4,FALSE())</f>
        <v>4.02</v>
      </c>
      <c r="E1581" s="28" t="n">
        <f aca="false">VLOOKUP($A1581,cash,E$4,FALSE())</f>
        <v>4.225</v>
      </c>
      <c r="G1581" s="73" t="n">
        <f aca="false">LN(D1581/D1580)</f>
        <v>0</v>
      </c>
      <c r="H1581" s="73" t="n">
        <f aca="false">LN(E1581/E1580)</f>
        <v>0</v>
      </c>
      <c r="I1581" s="73"/>
      <c r="J1581" s="73"/>
    </row>
    <row r="1582" customFormat="false" ht="12.75" hidden="false" customHeight="false" outlineLevel="0" collapsed="false">
      <c r="A1582" s="56" t="n">
        <f aca="false">A1581+1</f>
        <v>36676</v>
      </c>
      <c r="B1582" s="2"/>
      <c r="C1582" s="56"/>
      <c r="D1582" s="28" t="n">
        <f aca="false">VLOOKUP($A1582,cash,D$4,FALSE())</f>
        <v>4.26</v>
      </c>
      <c r="E1582" s="28" t="n">
        <f aca="false">VLOOKUP($A1582,cash,E$4,FALSE())</f>
        <v>4.76</v>
      </c>
      <c r="G1582" s="73" t="n">
        <f aca="false">LN(D1582/D1581)</f>
        <v>0.0579872576503493</v>
      </c>
      <c r="H1582" s="73" t="n">
        <f aca="false">LN(E1582/E1581)</f>
        <v>0.119228407434192</v>
      </c>
      <c r="I1582" s="73"/>
      <c r="J1582" s="73"/>
    </row>
    <row r="1583" customFormat="false" ht="12.75" hidden="false" customHeight="false" outlineLevel="0" collapsed="false">
      <c r="A1583" s="56" t="n">
        <f aca="false">A1582+1</f>
        <v>36677</v>
      </c>
      <c r="B1583" s="2"/>
      <c r="C1583" s="56"/>
      <c r="D1583" s="28" t="n">
        <f aca="false">VLOOKUP($A1583,cash,D$4,FALSE())</f>
        <v>4.35</v>
      </c>
      <c r="E1583" s="28" t="n">
        <f aca="false">VLOOKUP($A1583,cash,E$4,FALSE())</f>
        <v>4.825</v>
      </c>
      <c r="G1583" s="73" t="n">
        <f aca="false">LN(D1583/D1582)</f>
        <v>0.0209066848193136</v>
      </c>
      <c r="H1583" s="73" t="n">
        <f aca="false">LN(E1583/E1582)</f>
        <v>0.0135630665476208</v>
      </c>
      <c r="I1583" s="73"/>
      <c r="J1583" s="73"/>
    </row>
    <row r="1584" customFormat="false" ht="12.75" hidden="false" customHeight="false" outlineLevel="0" collapsed="false">
      <c r="A1584" s="56"/>
      <c r="B1584" s="2"/>
      <c r="C1584" s="56"/>
      <c r="D1584" s="28"/>
      <c r="E1584" s="28"/>
    </row>
    <row r="1585" customFormat="false" ht="12.75" hidden="false" customHeight="false" outlineLevel="0" collapsed="false">
      <c r="A1585" s="56"/>
      <c r="B1585" s="2"/>
      <c r="C1585" s="56"/>
      <c r="D1585" s="28"/>
      <c r="E1585" s="28"/>
    </row>
    <row r="1586" customFormat="false" ht="12.75" hidden="false" customHeight="false" outlineLevel="0" collapsed="false">
      <c r="A1586" s="56"/>
      <c r="B1586" s="2"/>
      <c r="C1586" s="56"/>
      <c r="D1586" s="28"/>
      <c r="E1586" s="28"/>
    </row>
    <row r="1587" customFormat="false" ht="12.75" hidden="false" customHeight="false" outlineLevel="0" collapsed="false">
      <c r="A1587" s="56"/>
      <c r="B1587" s="2"/>
      <c r="C1587" s="56" t="n">
        <v>36678</v>
      </c>
      <c r="G1587" s="73" t="n">
        <f aca="false">STDEV(G1589:G1617)*$B$1</f>
        <v>0.601482112816957</v>
      </c>
      <c r="H1587" s="73" t="n">
        <f aca="false">STDEV(H1589:H1617)*$B$1</f>
        <v>0.676759949772625</v>
      </c>
      <c r="I1587" s="73"/>
      <c r="J1587" s="73" t="n">
        <f aca="false">IF(ISNUMBER(J1588),J1588,1.1)</f>
        <v>0.858354418650688</v>
      </c>
      <c r="K1587" s="75" t="n">
        <f aca="false">MAX(D1588:D1617)</f>
        <v>4.495</v>
      </c>
      <c r="L1587" s="75" t="n">
        <f aca="false">MAX(E1588:E1617)</f>
        <v>5.105</v>
      </c>
    </row>
    <row r="1588" customFormat="false" ht="12.75" hidden="false" customHeight="false" outlineLevel="0" collapsed="false">
      <c r="A1588" s="56" t="n">
        <f aca="false">C1587</f>
        <v>36678</v>
      </c>
      <c r="B1588" s="2"/>
      <c r="C1588" s="56"/>
      <c r="D1588" s="28" t="n">
        <f aca="false">VLOOKUP($A1588,cash,D$4,FALSE())</f>
        <v>4.265</v>
      </c>
      <c r="E1588" s="28" t="n">
        <f aca="false">VLOOKUP($A1588,cash,E$4,FALSE())</f>
        <v>4.72</v>
      </c>
      <c r="G1588" s="73"/>
      <c r="H1588" s="73"/>
      <c r="I1588" s="73"/>
      <c r="J1588" s="73" t="n">
        <f aca="false">CORREL(D1588:D1617,E1588:E1617)</f>
        <v>0.858354418650688</v>
      </c>
      <c r="K1588" s="75" t="n">
        <f aca="false">MIN(D1588:D1617)</f>
        <v>3.815</v>
      </c>
      <c r="L1588" s="75" t="n">
        <f aca="false">MIN(E1588:E1617)</f>
        <v>4.22</v>
      </c>
    </row>
    <row r="1589" customFormat="false" ht="12.75" hidden="false" customHeight="false" outlineLevel="0" collapsed="false">
      <c r="A1589" s="56" t="n">
        <f aca="false">A1588+1</f>
        <v>36679</v>
      </c>
      <c r="B1589" s="2"/>
      <c r="C1589" s="56"/>
      <c r="D1589" s="28" t="n">
        <f aca="false">VLOOKUP($A1589,cash,D$4,FALSE())</f>
        <v>4.03</v>
      </c>
      <c r="E1589" s="28" t="n">
        <f aca="false">VLOOKUP($A1589,cash,E$4,FALSE())</f>
        <v>4.22</v>
      </c>
      <c r="G1589" s="73" t="n">
        <f aca="false">LN(D1589/D1588)</f>
        <v>-0.0566758049850507</v>
      </c>
      <c r="H1589" s="73" t="n">
        <f aca="false">LN(E1589/E1588)</f>
        <v>-0.111973671549544</v>
      </c>
      <c r="I1589" s="73"/>
      <c r="J1589" s="73"/>
      <c r="K1589" s="75"/>
      <c r="L1589" s="75"/>
    </row>
    <row r="1590" customFormat="false" ht="12.75" hidden="false" customHeight="false" outlineLevel="0" collapsed="false">
      <c r="A1590" s="56" t="n">
        <f aca="false">A1589+1</f>
        <v>36680</v>
      </c>
      <c r="B1590" s="2"/>
      <c r="C1590" s="56"/>
      <c r="D1590" s="28" t="n">
        <f aca="false">VLOOKUP($A1590,cash,D$4,FALSE())</f>
        <v>4.03</v>
      </c>
      <c r="E1590" s="28" t="n">
        <f aca="false">VLOOKUP($A1590,cash,E$4,FALSE())</f>
        <v>4.22</v>
      </c>
      <c r="G1590" s="73" t="n">
        <f aca="false">LN(D1590/D1589)</f>
        <v>0</v>
      </c>
      <c r="H1590" s="73" t="n">
        <f aca="false">LN(E1590/E1589)</f>
        <v>0</v>
      </c>
      <c r="I1590" s="73"/>
      <c r="J1590" s="73"/>
      <c r="K1590" s="75"/>
      <c r="L1590" s="75"/>
    </row>
    <row r="1591" customFormat="false" ht="12.75" hidden="false" customHeight="false" outlineLevel="0" collapsed="false">
      <c r="A1591" s="56" t="n">
        <f aca="false">A1590+1</f>
        <v>36681</v>
      </c>
      <c r="B1591" s="2"/>
      <c r="C1591" s="56"/>
      <c r="D1591" s="28" t="n">
        <f aca="false">VLOOKUP($A1591,cash,D$4,FALSE())</f>
        <v>4.03</v>
      </c>
      <c r="E1591" s="28" t="n">
        <f aca="false">VLOOKUP($A1591,cash,E$4,FALSE())</f>
        <v>4.22</v>
      </c>
      <c r="G1591" s="73" t="n">
        <f aca="false">LN(D1591/D1590)</f>
        <v>0</v>
      </c>
      <c r="H1591" s="73" t="n">
        <f aca="false">LN(E1591/E1590)</f>
        <v>0</v>
      </c>
      <c r="I1591" s="73"/>
      <c r="J1591" s="73"/>
      <c r="K1591" s="75"/>
      <c r="L1591" s="75"/>
    </row>
    <row r="1592" customFormat="false" ht="12.75" hidden="false" customHeight="false" outlineLevel="0" collapsed="false">
      <c r="A1592" s="56" t="n">
        <f aca="false">A1591+1</f>
        <v>36682</v>
      </c>
      <c r="B1592" s="2"/>
      <c r="C1592" s="56"/>
      <c r="D1592" s="28" t="n">
        <f aca="false">VLOOKUP($A1592,cash,D$4,FALSE())</f>
        <v>4.06</v>
      </c>
      <c r="E1592" s="28" t="n">
        <f aca="false">VLOOKUP($A1592,cash,E$4,FALSE())</f>
        <v>4.455</v>
      </c>
      <c r="G1592" s="73" t="n">
        <f aca="false">LN(D1592/D1591)</f>
        <v>0.0074165976550494</v>
      </c>
      <c r="H1592" s="73" t="n">
        <f aca="false">LN(E1592/E1591)</f>
        <v>0.0541919328748523</v>
      </c>
      <c r="I1592" s="73"/>
      <c r="J1592" s="73"/>
      <c r="K1592" s="75"/>
      <c r="L1592" s="75"/>
    </row>
    <row r="1593" customFormat="false" ht="12.75" hidden="false" customHeight="false" outlineLevel="0" collapsed="false">
      <c r="A1593" s="56" t="n">
        <f aca="false">A1592+1</f>
        <v>36683</v>
      </c>
      <c r="B1593" s="2"/>
      <c r="C1593" s="56"/>
      <c r="D1593" s="28" t="n">
        <f aca="false">VLOOKUP($A1593,cash,D$4,FALSE())</f>
        <v>4.325</v>
      </c>
      <c r="E1593" s="28" t="n">
        <f aca="false">VLOOKUP($A1593,cash,E$4,FALSE())</f>
        <v>4.67</v>
      </c>
      <c r="G1593" s="73" t="n">
        <f aca="false">LN(D1593/D1592)</f>
        <v>0.0632291667702014</v>
      </c>
      <c r="H1593" s="73" t="n">
        <f aca="false">LN(E1593/E1592)</f>
        <v>0.0471320107580332</v>
      </c>
      <c r="I1593" s="73"/>
      <c r="J1593" s="73"/>
      <c r="K1593" s="75"/>
      <c r="L1593" s="75"/>
    </row>
    <row r="1594" customFormat="false" ht="12.75" hidden="false" customHeight="false" outlineLevel="0" collapsed="false">
      <c r="A1594" s="56" t="n">
        <f aca="false">A1593+1</f>
        <v>36684</v>
      </c>
      <c r="B1594" s="2"/>
      <c r="C1594" s="56"/>
      <c r="D1594" s="28" t="n">
        <f aca="false">VLOOKUP($A1594,cash,D$4,FALSE())</f>
        <v>4.04</v>
      </c>
      <c r="E1594" s="28" t="n">
        <f aca="false">VLOOKUP($A1594,cash,E$4,FALSE())</f>
        <v>4.45</v>
      </c>
      <c r="G1594" s="73" t="n">
        <f aca="false">LN(D1594/D1593)</f>
        <v>-0.068167448410784</v>
      </c>
      <c r="H1594" s="73" t="n">
        <f aca="false">LN(E1594/E1593)</f>
        <v>-0.048254975502657</v>
      </c>
      <c r="I1594" s="73"/>
      <c r="J1594" s="73"/>
      <c r="K1594" s="75"/>
      <c r="L1594" s="75"/>
    </row>
    <row r="1595" customFormat="false" ht="12.75" hidden="false" customHeight="false" outlineLevel="0" collapsed="false">
      <c r="A1595" s="56" t="n">
        <f aca="false">A1594+1</f>
        <v>36685</v>
      </c>
      <c r="B1595" s="2"/>
      <c r="C1595" s="56"/>
      <c r="D1595" s="28" t="n">
        <f aca="false">VLOOKUP($A1595,cash,D$4,FALSE())</f>
        <v>3.815</v>
      </c>
      <c r="E1595" s="28" t="n">
        <f aca="false">VLOOKUP($A1595,cash,E$4,FALSE())</f>
        <v>4.365</v>
      </c>
      <c r="G1595" s="73" t="n">
        <f aca="false">LN(D1595/D1594)</f>
        <v>-0.0573040272366384</v>
      </c>
      <c r="H1595" s="73" t="n">
        <f aca="false">LN(E1595/E1594)</f>
        <v>-0.0192859068865833</v>
      </c>
      <c r="I1595" s="73"/>
      <c r="J1595" s="73"/>
      <c r="K1595" s="75"/>
      <c r="L1595" s="75"/>
    </row>
    <row r="1596" customFormat="false" ht="12.75" hidden="false" customHeight="false" outlineLevel="0" collapsed="false">
      <c r="A1596" s="56" t="n">
        <f aca="false">A1595+1</f>
        <v>36686</v>
      </c>
      <c r="B1596" s="2"/>
      <c r="C1596" s="56"/>
      <c r="D1596" s="28" t="n">
        <f aca="false">VLOOKUP($A1596,cash,D$4,FALSE())</f>
        <v>4.005</v>
      </c>
      <c r="E1596" s="28" t="n">
        <f aca="false">VLOOKUP($A1596,cash,E$4,FALSE())</f>
        <v>4.43</v>
      </c>
      <c r="G1596" s="73" t="n">
        <f aca="false">LN(D1596/D1595)</f>
        <v>0.0486029157839022</v>
      </c>
      <c r="H1596" s="73" t="n">
        <f aca="false">LN(E1596/E1595)</f>
        <v>0.0147813947654787</v>
      </c>
      <c r="I1596" s="73"/>
      <c r="J1596" s="73"/>
      <c r="K1596" s="75"/>
      <c r="L1596" s="75"/>
    </row>
    <row r="1597" customFormat="false" ht="12.75" hidden="false" customHeight="false" outlineLevel="0" collapsed="false">
      <c r="A1597" s="56" t="n">
        <f aca="false">A1596+1</f>
        <v>36687</v>
      </c>
      <c r="B1597" s="2"/>
      <c r="C1597" s="56"/>
      <c r="D1597" s="28" t="n">
        <f aca="false">VLOOKUP($A1597,cash,D$4,FALSE())</f>
        <v>4.005</v>
      </c>
      <c r="E1597" s="28" t="n">
        <f aca="false">VLOOKUP($A1597,cash,E$4,FALSE())</f>
        <v>4.43</v>
      </c>
      <c r="G1597" s="73" t="n">
        <f aca="false">LN(D1597/D1596)</f>
        <v>0</v>
      </c>
      <c r="H1597" s="73" t="n">
        <f aca="false">LN(E1597/E1596)</f>
        <v>0</v>
      </c>
      <c r="I1597" s="73"/>
      <c r="J1597" s="73"/>
      <c r="K1597" s="75"/>
      <c r="L1597" s="75"/>
    </row>
    <row r="1598" customFormat="false" ht="12.75" hidden="false" customHeight="false" outlineLevel="0" collapsed="false">
      <c r="A1598" s="56" t="n">
        <f aca="false">A1597+1</f>
        <v>36688</v>
      </c>
      <c r="B1598" s="2"/>
      <c r="C1598" s="56"/>
      <c r="D1598" s="28" t="n">
        <f aca="false">VLOOKUP($A1598,cash,D$4,FALSE())</f>
        <v>4.005</v>
      </c>
      <c r="E1598" s="28" t="n">
        <f aca="false">VLOOKUP($A1598,cash,E$4,FALSE())</f>
        <v>4.43</v>
      </c>
      <c r="G1598" s="73" t="n">
        <f aca="false">LN(D1598/D1597)</f>
        <v>0</v>
      </c>
      <c r="H1598" s="73" t="n">
        <f aca="false">LN(E1598/E1597)</f>
        <v>0</v>
      </c>
      <c r="I1598" s="73"/>
      <c r="J1598" s="73"/>
      <c r="K1598" s="75"/>
      <c r="L1598" s="75"/>
    </row>
    <row r="1599" customFormat="false" ht="12.75" hidden="false" customHeight="false" outlineLevel="0" collapsed="false">
      <c r="A1599" s="56" t="n">
        <f aca="false">A1598+1</f>
        <v>36689</v>
      </c>
      <c r="B1599" s="2"/>
      <c r="C1599" s="56"/>
      <c r="D1599" s="28" t="n">
        <f aca="false">VLOOKUP($A1599,cash,D$4,FALSE())</f>
        <v>4.135</v>
      </c>
      <c r="E1599" s="28" t="n">
        <f aca="false">VLOOKUP($A1599,cash,E$4,FALSE())</f>
        <v>4.83</v>
      </c>
      <c r="G1599" s="73" t="n">
        <f aca="false">LN(D1599/D1598)</f>
        <v>0.0319437479553322</v>
      </c>
      <c r="H1599" s="73" t="n">
        <f aca="false">LN(E1599/E1598)</f>
        <v>0.086446883607437</v>
      </c>
      <c r="I1599" s="73"/>
      <c r="J1599" s="73"/>
      <c r="K1599" s="75"/>
      <c r="L1599" s="75"/>
    </row>
    <row r="1600" customFormat="false" ht="12.75" hidden="false" customHeight="false" outlineLevel="0" collapsed="false">
      <c r="A1600" s="56" t="n">
        <f aca="false">A1599+1</f>
        <v>36690</v>
      </c>
      <c r="B1600" s="2"/>
      <c r="C1600" s="56"/>
      <c r="D1600" s="28" t="n">
        <f aca="false">VLOOKUP($A1600,cash,D$4,FALSE())</f>
        <v>4.2</v>
      </c>
      <c r="E1600" s="28" t="n">
        <f aca="false">VLOOKUP($A1600,cash,E$4,FALSE())</f>
        <v>4.805</v>
      </c>
      <c r="G1600" s="73" t="n">
        <f aca="false">LN(D1600/D1599)</f>
        <v>0.015597196813668</v>
      </c>
      <c r="H1600" s="73" t="n">
        <f aca="false">LN(E1600/E1599)</f>
        <v>-0.00518942524222561</v>
      </c>
      <c r="I1600" s="73"/>
      <c r="J1600" s="73"/>
      <c r="K1600" s="75"/>
      <c r="L1600" s="75"/>
    </row>
    <row r="1601" customFormat="false" ht="12.75" hidden="false" customHeight="false" outlineLevel="0" collapsed="false">
      <c r="A1601" s="56" t="n">
        <f aca="false">A1600+1</f>
        <v>36691</v>
      </c>
      <c r="B1601" s="2"/>
      <c r="C1601" s="56"/>
      <c r="D1601" s="28" t="n">
        <f aca="false">VLOOKUP($A1601,cash,D$4,FALSE())</f>
        <v>4.07</v>
      </c>
      <c r="E1601" s="28" t="n">
        <f aca="false">VLOOKUP($A1601,cash,E$4,FALSE())</f>
        <v>4.685</v>
      </c>
      <c r="G1601" s="73" t="n">
        <f aca="false">LN(D1601/D1600)</f>
        <v>-0.031441525834819</v>
      </c>
      <c r="H1601" s="73" t="n">
        <f aca="false">LN(E1601/E1600)</f>
        <v>-0.0252911267318703</v>
      </c>
      <c r="I1601" s="73"/>
      <c r="J1601" s="73"/>
      <c r="K1601" s="75"/>
      <c r="L1601" s="75"/>
    </row>
    <row r="1602" customFormat="false" ht="12.75" hidden="false" customHeight="false" outlineLevel="0" collapsed="false">
      <c r="A1602" s="56" t="n">
        <f aca="false">A1601+1</f>
        <v>36692</v>
      </c>
      <c r="B1602" s="2"/>
      <c r="C1602" s="56"/>
      <c r="D1602" s="28" t="n">
        <f aca="false">VLOOKUP($A1602,cash,D$4,FALSE())</f>
        <v>4.21</v>
      </c>
      <c r="E1602" s="28" t="n">
        <f aca="false">VLOOKUP($A1602,cash,E$4,FALSE())</f>
        <v>4.775</v>
      </c>
      <c r="G1602" s="73" t="n">
        <f aca="false">LN(D1602/D1601)</f>
        <v>0.0338196482397864</v>
      </c>
      <c r="H1602" s="73" t="n">
        <f aca="false">LN(E1602/E1601)</f>
        <v>0.0190280582423082</v>
      </c>
      <c r="I1602" s="73"/>
      <c r="J1602" s="73"/>
      <c r="K1602" s="75"/>
      <c r="L1602" s="75"/>
    </row>
    <row r="1603" customFormat="false" ht="12.75" hidden="false" customHeight="false" outlineLevel="0" collapsed="false">
      <c r="A1603" s="56" t="n">
        <f aca="false">A1602+1</f>
        <v>36693</v>
      </c>
      <c r="B1603" s="2"/>
      <c r="C1603" s="56"/>
      <c r="D1603" s="28" t="n">
        <f aca="false">VLOOKUP($A1603,cash,D$4,FALSE())</f>
        <v>4.185</v>
      </c>
      <c r="E1603" s="28" t="n">
        <f aca="false">VLOOKUP($A1603,cash,E$4,FALSE())</f>
        <v>4.67</v>
      </c>
      <c r="G1603" s="73" t="n">
        <f aca="false">LN(D1603/D1602)</f>
        <v>-0.00595594375285154</v>
      </c>
      <c r="H1603" s="73" t="n">
        <f aca="false">LN(E1603/E1602)</f>
        <v>-0.0222349022518877</v>
      </c>
      <c r="I1603" s="73"/>
      <c r="J1603" s="73"/>
      <c r="K1603" s="75"/>
      <c r="L1603" s="75"/>
    </row>
    <row r="1604" customFormat="false" ht="12.75" hidden="false" customHeight="false" outlineLevel="0" collapsed="false">
      <c r="A1604" s="56" t="n">
        <f aca="false">A1603+1</f>
        <v>36694</v>
      </c>
      <c r="B1604" s="2"/>
      <c r="C1604" s="56"/>
      <c r="D1604" s="28" t="n">
        <f aca="false">VLOOKUP($A1604,cash,D$4,FALSE())</f>
        <v>4.185</v>
      </c>
      <c r="E1604" s="28" t="n">
        <f aca="false">VLOOKUP($A1604,cash,E$4,FALSE())</f>
        <v>4.67</v>
      </c>
      <c r="G1604" s="73" t="n">
        <f aca="false">LN(D1604/D1603)</f>
        <v>0</v>
      </c>
      <c r="H1604" s="73" t="n">
        <f aca="false">LN(E1604/E1603)</f>
        <v>0</v>
      </c>
      <c r="I1604" s="73"/>
      <c r="J1604" s="73"/>
    </row>
    <row r="1605" customFormat="false" ht="12.75" hidden="false" customHeight="false" outlineLevel="0" collapsed="false">
      <c r="A1605" s="56" t="n">
        <f aca="false">A1604+1</f>
        <v>36695</v>
      </c>
      <c r="B1605" s="2"/>
      <c r="C1605" s="56"/>
      <c r="D1605" s="28" t="n">
        <f aca="false">VLOOKUP($A1605,cash,D$4,FALSE())</f>
        <v>4.185</v>
      </c>
      <c r="E1605" s="28" t="n">
        <f aca="false">VLOOKUP($A1605,cash,E$4,FALSE())</f>
        <v>4.67</v>
      </c>
      <c r="G1605" s="73" t="n">
        <f aca="false">LN(D1605/D1604)</f>
        <v>0</v>
      </c>
      <c r="H1605" s="73" t="n">
        <f aca="false">LN(E1605/E1604)</f>
        <v>0</v>
      </c>
      <c r="I1605" s="73"/>
      <c r="J1605" s="73"/>
    </row>
    <row r="1606" customFormat="false" ht="12.75" hidden="false" customHeight="false" outlineLevel="0" collapsed="false">
      <c r="A1606" s="56" t="n">
        <f aca="false">A1605+1</f>
        <v>36696</v>
      </c>
      <c r="B1606" s="2"/>
      <c r="C1606" s="56"/>
      <c r="D1606" s="28" t="n">
        <f aca="false">VLOOKUP($A1606,cash,D$4,FALSE())</f>
        <v>4.19</v>
      </c>
      <c r="E1606" s="28" t="n">
        <f aca="false">VLOOKUP($A1606,cash,E$4,FALSE())</f>
        <v>4.72</v>
      </c>
      <c r="G1606" s="73" t="n">
        <f aca="false">LN(D1606/D1605)</f>
        <v>0.00119402999260799</v>
      </c>
      <c r="H1606" s="73" t="n">
        <f aca="false">LN(E1606/E1605)</f>
        <v>0.0106497279166579</v>
      </c>
      <c r="I1606" s="73"/>
      <c r="J1606" s="73"/>
    </row>
    <row r="1607" customFormat="false" ht="12.75" hidden="false" customHeight="false" outlineLevel="0" collapsed="false">
      <c r="A1607" s="56" t="n">
        <f aca="false">A1606+1</f>
        <v>36697</v>
      </c>
      <c r="B1607" s="2"/>
      <c r="C1607" s="56"/>
      <c r="D1607" s="28" t="n">
        <f aca="false">VLOOKUP($A1607,cash,D$4,FALSE())</f>
        <v>3.9</v>
      </c>
      <c r="E1607" s="28" t="n">
        <f aca="false">VLOOKUP($A1607,cash,E$4,FALSE())</f>
        <v>4.41</v>
      </c>
      <c r="G1607" s="73" t="n">
        <f aca="false">LN(D1607/D1606)</f>
        <v>-0.0717241807984457</v>
      </c>
      <c r="H1607" s="73" t="n">
        <f aca="false">LN(E1607/E1606)</f>
        <v>-0.0679341101387093</v>
      </c>
      <c r="I1607" s="73"/>
      <c r="J1607" s="73"/>
    </row>
    <row r="1608" customFormat="false" ht="12.75" hidden="false" customHeight="false" outlineLevel="0" collapsed="false">
      <c r="A1608" s="56" t="n">
        <f aca="false">A1607+1</f>
        <v>36698</v>
      </c>
      <c r="B1608" s="2"/>
      <c r="C1608" s="56"/>
      <c r="D1608" s="28" t="n">
        <f aca="false">VLOOKUP($A1608,cash,D$4,FALSE())</f>
        <v>4.06</v>
      </c>
      <c r="E1608" s="28" t="n">
        <f aca="false">VLOOKUP($A1608,cash,E$4,FALSE())</f>
        <v>4.47</v>
      </c>
      <c r="G1608" s="73" t="n">
        <f aca="false">LN(D1608/D1607)</f>
        <v>0.0402064204780404</v>
      </c>
      <c r="H1608" s="73" t="n">
        <f aca="false">LN(E1608/E1607)</f>
        <v>0.0135137191667229</v>
      </c>
      <c r="I1608" s="73"/>
      <c r="J1608" s="73"/>
    </row>
    <row r="1609" customFormat="false" ht="12.75" hidden="false" customHeight="false" outlineLevel="0" collapsed="false">
      <c r="A1609" s="56" t="n">
        <f aca="false">A1608+1</f>
        <v>36699</v>
      </c>
      <c r="B1609" s="2"/>
      <c r="C1609" s="56"/>
      <c r="D1609" s="28" t="n">
        <f aca="false">VLOOKUP($A1609,cash,D$4,FALSE())</f>
        <v>4.365</v>
      </c>
      <c r="E1609" s="28" t="n">
        <f aca="false">VLOOKUP($A1609,cash,E$4,FALSE())</f>
        <v>4.875</v>
      </c>
      <c r="G1609" s="73" t="n">
        <f aca="false">LN(D1609/D1608)</f>
        <v>0.0724352156779243</v>
      </c>
      <c r="H1609" s="73" t="n">
        <f aca="false">LN(E1609/E1608)</f>
        <v>0.0867316958243331</v>
      </c>
      <c r="I1609" s="73"/>
      <c r="J1609" s="73"/>
    </row>
    <row r="1610" customFormat="false" ht="12.75" hidden="false" customHeight="false" outlineLevel="0" collapsed="false">
      <c r="A1610" s="56" t="n">
        <f aca="false">A1609+1</f>
        <v>36700</v>
      </c>
      <c r="B1610" s="2"/>
      <c r="C1610" s="56"/>
      <c r="D1610" s="28" t="n">
        <f aca="false">VLOOKUP($A1610,cash,D$4,FALSE())</f>
        <v>4.23</v>
      </c>
      <c r="E1610" s="28" t="n">
        <f aca="false">VLOOKUP($A1610,cash,E$4,FALSE())</f>
        <v>4.685</v>
      </c>
      <c r="G1610" s="73" t="n">
        <f aca="false">LN(D1610/D1609)</f>
        <v>-0.0314161962333789</v>
      </c>
      <c r="H1610" s="73" t="n">
        <f aca="false">LN(E1610/E1609)</f>
        <v>-0.0397541887594251</v>
      </c>
      <c r="I1610" s="73"/>
      <c r="J1610" s="73"/>
    </row>
    <row r="1611" customFormat="false" ht="12.75" hidden="false" customHeight="false" outlineLevel="0" collapsed="false">
      <c r="A1611" s="56" t="n">
        <f aca="false">A1610+1</f>
        <v>36701</v>
      </c>
      <c r="B1611" s="2"/>
      <c r="C1611" s="56"/>
      <c r="D1611" s="28" t="n">
        <f aca="false">VLOOKUP($A1611,cash,D$4,FALSE())</f>
        <v>4.23</v>
      </c>
      <c r="E1611" s="28" t="n">
        <f aca="false">VLOOKUP($A1611,cash,E$4,FALSE())</f>
        <v>4.685</v>
      </c>
      <c r="G1611" s="73" t="n">
        <f aca="false">LN(D1611/D1610)</f>
        <v>0</v>
      </c>
      <c r="H1611" s="73" t="n">
        <f aca="false">LN(E1611/E1610)</f>
        <v>0</v>
      </c>
      <c r="I1611" s="73"/>
      <c r="J1611" s="73"/>
    </row>
    <row r="1612" customFormat="false" ht="12.75" hidden="false" customHeight="false" outlineLevel="0" collapsed="false">
      <c r="A1612" s="56" t="n">
        <f aca="false">A1611+1</f>
        <v>36702</v>
      </c>
      <c r="B1612" s="2"/>
      <c r="C1612" s="56"/>
      <c r="D1612" s="28" t="n">
        <f aca="false">VLOOKUP($A1612,cash,D$4,FALSE())</f>
        <v>4.23</v>
      </c>
      <c r="E1612" s="28" t="n">
        <f aca="false">VLOOKUP($A1612,cash,E$4,FALSE())</f>
        <v>4.685</v>
      </c>
      <c r="G1612" s="73" t="n">
        <f aca="false">LN(D1612/D1611)</f>
        <v>0</v>
      </c>
      <c r="H1612" s="73" t="n">
        <f aca="false">LN(E1612/E1611)</f>
        <v>0</v>
      </c>
      <c r="I1612" s="73"/>
      <c r="J1612" s="73"/>
    </row>
    <row r="1613" customFormat="false" ht="12.75" hidden="false" customHeight="false" outlineLevel="0" collapsed="false">
      <c r="A1613" s="56" t="n">
        <f aca="false">A1612+1</f>
        <v>36703</v>
      </c>
      <c r="B1613" s="2"/>
      <c r="C1613" s="56"/>
      <c r="D1613" s="28" t="n">
        <f aca="false">VLOOKUP($A1613,cash,D$4,FALSE())</f>
        <v>4.285</v>
      </c>
      <c r="E1613" s="28" t="n">
        <f aca="false">VLOOKUP($A1613,cash,E$4,FALSE())</f>
        <v>4.83</v>
      </c>
      <c r="G1613" s="73" t="n">
        <f aca="false">LN(D1613/D1612)</f>
        <v>0.0129185589915565</v>
      </c>
      <c r="H1613" s="73" t="n">
        <f aca="false">LN(E1613/E1612)</f>
        <v>0.030480551974096</v>
      </c>
      <c r="I1613" s="73"/>
      <c r="J1613" s="73"/>
    </row>
    <row r="1614" customFormat="false" ht="12.75" hidden="false" customHeight="false" outlineLevel="0" collapsed="false">
      <c r="A1614" s="56" t="n">
        <f aca="false">A1613+1</f>
        <v>36704</v>
      </c>
      <c r="B1614" s="2"/>
      <c r="C1614" s="56"/>
      <c r="D1614" s="28" t="n">
        <f aca="false">VLOOKUP($A1614,cash,D$4,FALSE())</f>
        <v>4.495</v>
      </c>
      <c r="E1614" s="28" t="n">
        <f aca="false">VLOOKUP($A1614,cash,E$4,FALSE())</f>
        <v>5.09</v>
      </c>
      <c r="G1614" s="73" t="n">
        <f aca="false">LN(D1614/D1613)</f>
        <v>0.0478451158738404</v>
      </c>
      <c r="H1614" s="73" t="n">
        <f aca="false">LN(E1614/E1613)</f>
        <v>0.05243136289795</v>
      </c>
      <c r="I1614" s="73"/>
      <c r="J1614" s="73"/>
    </row>
    <row r="1615" customFormat="false" ht="12.75" hidden="false" customHeight="false" outlineLevel="0" collapsed="false">
      <c r="A1615" s="56" t="n">
        <f aca="false">A1614+1</f>
        <v>36705</v>
      </c>
      <c r="B1615" s="2"/>
      <c r="C1615" s="56"/>
      <c r="D1615" s="28" t="n">
        <f aca="false">VLOOKUP($A1615,cash,D$4,FALSE())</f>
        <v>4.45</v>
      </c>
      <c r="E1615" s="28" t="n">
        <f aca="false">VLOOKUP($A1615,cash,E$4,FALSE())</f>
        <v>5.105</v>
      </c>
      <c r="G1615" s="73" t="n">
        <f aca="false">LN(D1615/D1614)</f>
        <v>-0.0100615717454347</v>
      </c>
      <c r="H1615" s="73" t="n">
        <f aca="false">LN(E1615/E1614)</f>
        <v>0.00294262105419758</v>
      </c>
      <c r="I1615" s="73"/>
      <c r="J1615" s="73"/>
    </row>
    <row r="1616" customFormat="false" ht="12.75" hidden="false" customHeight="false" outlineLevel="0" collapsed="false">
      <c r="A1616" s="56" t="n">
        <f aca="false">A1615+1</f>
        <v>36706</v>
      </c>
      <c r="B1616" s="2"/>
      <c r="C1616" s="56"/>
      <c r="D1616" s="28" t="n">
        <f aca="false">VLOOKUP($A1616,cash,D$4,FALSE())</f>
        <v>4.19</v>
      </c>
      <c r="E1616" s="28" t="n">
        <f aca="false">VLOOKUP($A1616,cash,E$4,FALSE())</f>
        <v>4.825</v>
      </c>
      <c r="G1616" s="73" t="n">
        <f aca="false">LN(D1616/D1615)</f>
        <v>-0.0602033622441024</v>
      </c>
      <c r="H1616" s="73" t="n">
        <f aca="false">LN(E1616/E1615)</f>
        <v>-0.0564097168256797</v>
      </c>
      <c r="I1616" s="73"/>
      <c r="J1616" s="73"/>
    </row>
    <row r="1617" customFormat="false" ht="12.75" hidden="false" customHeight="false" outlineLevel="0" collapsed="false">
      <c r="A1617" s="56" t="n">
        <f aca="false">A1616+1</f>
        <v>36707</v>
      </c>
      <c r="B1617" s="2"/>
      <c r="C1617" s="56"/>
      <c r="D1617" s="28" t="n">
        <f aca="false">VLOOKUP($A1617,cash,D$4,FALSE())</f>
        <v>4.215</v>
      </c>
      <c r="E1617" s="28" t="n">
        <f aca="false">VLOOKUP($A1617,cash,E$4,FALSE())</f>
        <v>4.73</v>
      </c>
      <c r="G1617" s="73" t="n">
        <f aca="false">LN(D1617/D1616)</f>
        <v>0.00594885751977226</v>
      </c>
      <c r="H1617" s="73" t="n">
        <f aca="false">LN(E1617/E1616)</f>
        <v>-0.0198855322871076</v>
      </c>
      <c r="I1617" s="73"/>
      <c r="J1617" s="73"/>
    </row>
    <row r="1618" customFormat="false" ht="12.75" hidden="false" customHeight="false" outlineLevel="0" collapsed="false">
      <c r="A1618" s="56"/>
      <c r="B1618" s="2"/>
      <c r="C1618" s="56"/>
      <c r="D1618" s="28"/>
      <c r="E1618" s="28"/>
      <c r="G1618" s="73"/>
      <c r="H1618" s="73"/>
    </row>
    <row r="1619" customFormat="false" ht="12.75" hidden="false" customHeight="false" outlineLevel="0" collapsed="false">
      <c r="A1619" s="56"/>
      <c r="B1619" s="2"/>
      <c r="C1619" s="56"/>
      <c r="D1619" s="28"/>
      <c r="E1619" s="28"/>
    </row>
    <row r="1620" customFormat="false" ht="12.75" hidden="false" customHeight="false" outlineLevel="0" collapsed="false">
      <c r="A1620" s="56"/>
      <c r="B1620" s="2"/>
      <c r="C1620" s="56"/>
      <c r="D1620" s="28"/>
      <c r="E1620" s="28"/>
    </row>
    <row r="1621" customFormat="false" ht="12.75" hidden="false" customHeight="false" outlineLevel="0" collapsed="false">
      <c r="A1621" s="56"/>
      <c r="B1621" s="2"/>
      <c r="C1621" s="56" t="n">
        <v>36708</v>
      </c>
      <c r="G1621" s="73" t="n">
        <f aca="false">STDEV(G1623:G1652)*$B$1</f>
        <v>0.457924585845589</v>
      </c>
      <c r="H1621" s="73" t="n">
        <f aca="false">STDEV(H1623:H1652)*$B$1</f>
        <v>0.555792794268044</v>
      </c>
      <c r="I1621" s="73"/>
      <c r="J1621" s="73" t="n">
        <f aca="false">IF(ISNUMBER(J1622),J1622,1.1)</f>
        <v>0.725349410788694</v>
      </c>
      <c r="K1621" s="75" t="n">
        <f aca="false">MAX(D1622:D1655)</f>
        <v>4.265</v>
      </c>
      <c r="L1621" s="75" t="n">
        <f aca="false">MAX(E1622:E1655)</f>
        <v>4.84</v>
      </c>
    </row>
    <row r="1622" customFormat="false" ht="12.75" hidden="false" customHeight="false" outlineLevel="0" collapsed="false">
      <c r="A1622" s="56" t="n">
        <f aca="false">C1621</f>
        <v>36708</v>
      </c>
      <c r="B1622" s="2"/>
      <c r="C1622" s="56"/>
      <c r="D1622" s="28" t="n">
        <f aca="false">VLOOKUP($A1622,cash,D$4,FALSE())</f>
        <v>4.215</v>
      </c>
      <c r="E1622" s="28" t="n">
        <f aca="false">VLOOKUP($A1622,cash,E$4,FALSE())</f>
        <v>4.73</v>
      </c>
      <c r="G1622" s="73"/>
      <c r="H1622" s="73"/>
      <c r="I1622" s="73"/>
      <c r="J1622" s="73" t="n">
        <f aca="false">CORREL(D1622:D1652,E1622:E1652)</f>
        <v>0.725349410788694</v>
      </c>
      <c r="K1622" s="75" t="n">
        <f aca="false">MIN(D1622:D1655)</f>
        <v>3.7</v>
      </c>
      <c r="L1622" s="75" t="n">
        <f aca="false">MIN(E1622:E1655)</f>
        <v>4.135</v>
      </c>
    </row>
    <row r="1623" customFormat="false" ht="12.75" hidden="false" customHeight="false" outlineLevel="0" collapsed="false">
      <c r="A1623" s="56" t="n">
        <f aca="false">A1622+1</f>
        <v>36709</v>
      </c>
      <c r="B1623" s="2"/>
      <c r="C1623" s="56"/>
      <c r="D1623" s="28" t="n">
        <f aca="false">VLOOKUP($A1623,cash,D$4,FALSE())</f>
        <v>4.215</v>
      </c>
      <c r="E1623" s="28" t="n">
        <f aca="false">VLOOKUP($A1623,cash,E$4,FALSE())</f>
        <v>4.73</v>
      </c>
      <c r="G1623" s="73" t="n">
        <f aca="false">LN(D1623/D1622)</f>
        <v>0</v>
      </c>
      <c r="H1623" s="73" t="n">
        <f aca="false">LN(E1623/E1622)</f>
        <v>0</v>
      </c>
      <c r="I1623" s="73"/>
      <c r="J1623" s="73"/>
    </row>
    <row r="1624" customFormat="false" ht="12.75" hidden="false" customHeight="false" outlineLevel="0" collapsed="false">
      <c r="A1624" s="56" t="n">
        <f aca="false">A1623+1</f>
        <v>36710</v>
      </c>
      <c r="B1624" s="2"/>
      <c r="C1624" s="56"/>
      <c r="D1624" s="28" t="n">
        <f aca="false">VLOOKUP($A1624,cash,D$4,FALSE())</f>
        <v>4.215</v>
      </c>
      <c r="E1624" s="28" t="n">
        <f aca="false">VLOOKUP($A1624,cash,E$4,FALSE())</f>
        <v>4.73</v>
      </c>
      <c r="G1624" s="73" t="n">
        <f aca="false">LN(D1624/D1623)</f>
        <v>0</v>
      </c>
      <c r="H1624" s="73" t="n">
        <f aca="false">LN(E1624/E1623)</f>
        <v>0</v>
      </c>
      <c r="I1624" s="73"/>
      <c r="J1624" s="73"/>
    </row>
    <row r="1625" customFormat="false" ht="12.75" hidden="false" customHeight="false" outlineLevel="0" collapsed="false">
      <c r="A1625" s="56" t="n">
        <f aca="false">A1624+1</f>
        <v>36711</v>
      </c>
      <c r="B1625" s="2"/>
      <c r="C1625" s="56"/>
      <c r="D1625" s="28" t="n">
        <f aca="false">VLOOKUP($A1625,cash,D$4,FALSE())</f>
        <v>4.215</v>
      </c>
      <c r="E1625" s="28" t="n">
        <f aca="false">VLOOKUP($A1625,cash,E$4,FALSE())</f>
        <v>4.73</v>
      </c>
      <c r="G1625" s="73" t="n">
        <f aca="false">LN(D1625/D1624)</f>
        <v>0</v>
      </c>
      <c r="H1625" s="73" t="n">
        <f aca="false">LN(E1625/E1624)</f>
        <v>0</v>
      </c>
      <c r="I1625" s="73"/>
      <c r="J1625" s="73"/>
    </row>
    <row r="1626" customFormat="false" ht="12.75" hidden="false" customHeight="false" outlineLevel="0" collapsed="false">
      <c r="A1626" s="56" t="n">
        <f aca="false">A1625+1</f>
        <v>36712</v>
      </c>
      <c r="B1626" s="2"/>
      <c r="C1626" s="56"/>
      <c r="D1626" s="28" t="n">
        <f aca="false">VLOOKUP($A1626,cash,D$4,FALSE())</f>
        <v>4.16</v>
      </c>
      <c r="E1626" s="28" t="n">
        <f aca="false">VLOOKUP($A1626,cash,E$4,FALSE())</f>
        <v>4.84</v>
      </c>
      <c r="G1626" s="73" t="n">
        <f aca="false">LN(D1626/D1625)</f>
        <v>-0.0131345171806468</v>
      </c>
      <c r="H1626" s="73" t="n">
        <f aca="false">LN(E1626/E1625)</f>
        <v>0.0229895182246986</v>
      </c>
      <c r="I1626" s="73"/>
      <c r="J1626" s="73"/>
    </row>
    <row r="1627" customFormat="false" ht="12.75" hidden="false" customHeight="false" outlineLevel="0" collapsed="false">
      <c r="A1627" s="56" t="n">
        <f aca="false">A1626+1</f>
        <v>36713</v>
      </c>
      <c r="B1627" s="2"/>
      <c r="C1627" s="56"/>
      <c r="D1627" s="28" t="n">
        <f aca="false">VLOOKUP($A1627,cash,D$4,FALSE())</f>
        <v>3.94</v>
      </c>
      <c r="E1627" s="28" t="n">
        <f aca="false">VLOOKUP($A1627,cash,E$4,FALSE())</f>
        <v>4.555</v>
      </c>
      <c r="G1627" s="73" t="n">
        <f aca="false">LN(D1627/D1626)</f>
        <v>-0.0543343509633295</v>
      </c>
      <c r="H1627" s="73" t="n">
        <f aca="false">LN(E1627/E1626)</f>
        <v>-0.0606891900166187</v>
      </c>
      <c r="I1627" s="73"/>
      <c r="J1627" s="73"/>
    </row>
    <row r="1628" customFormat="false" ht="12.75" hidden="false" customHeight="false" outlineLevel="0" collapsed="false">
      <c r="A1628" s="56" t="n">
        <f aca="false">A1627+1</f>
        <v>36714</v>
      </c>
      <c r="B1628" s="2"/>
      <c r="C1628" s="56"/>
      <c r="D1628" s="28" t="n">
        <f aca="false">VLOOKUP($A1628,cash,D$4,FALSE())</f>
        <v>3.745</v>
      </c>
      <c r="E1628" s="28" t="n">
        <f aca="false">VLOOKUP($A1628,cash,E$4,FALSE())</f>
        <v>4.135</v>
      </c>
      <c r="G1628" s="73" t="n">
        <f aca="false">LN(D1628/D1627)</f>
        <v>-0.0507591063406597</v>
      </c>
      <c r="H1628" s="73" t="n">
        <f aca="false">LN(E1628/E1627)</f>
        <v>-0.096738202236267</v>
      </c>
      <c r="I1628" s="73"/>
      <c r="J1628" s="73"/>
    </row>
    <row r="1629" customFormat="false" ht="12.75" hidden="false" customHeight="false" outlineLevel="0" collapsed="false">
      <c r="A1629" s="56" t="n">
        <f aca="false">A1628+1</f>
        <v>36715</v>
      </c>
      <c r="B1629" s="2"/>
      <c r="C1629" s="56"/>
      <c r="D1629" s="28" t="n">
        <f aca="false">VLOOKUP($A1629,cash,D$4,FALSE())</f>
        <v>3.745</v>
      </c>
      <c r="E1629" s="28" t="n">
        <f aca="false">VLOOKUP($A1629,cash,E$4,FALSE())</f>
        <v>4.135</v>
      </c>
      <c r="G1629" s="73" t="n">
        <f aca="false">LN(D1629/D1628)</f>
        <v>0</v>
      </c>
      <c r="H1629" s="73" t="n">
        <f aca="false">LN(E1629/E1628)</f>
        <v>0</v>
      </c>
      <c r="I1629" s="73"/>
      <c r="J1629" s="73"/>
    </row>
    <row r="1630" customFormat="false" ht="12.75" hidden="false" customHeight="false" outlineLevel="0" collapsed="false">
      <c r="A1630" s="56" t="n">
        <f aca="false">A1629+1</f>
        <v>36716</v>
      </c>
      <c r="B1630" s="2"/>
      <c r="C1630" s="56"/>
      <c r="D1630" s="28" t="n">
        <f aca="false">VLOOKUP($A1630,cash,D$4,FALSE())</f>
        <v>3.745</v>
      </c>
      <c r="E1630" s="28" t="n">
        <f aca="false">VLOOKUP($A1630,cash,E$4,FALSE())</f>
        <v>4.135</v>
      </c>
      <c r="G1630" s="73" t="n">
        <f aca="false">LN(D1630/D1629)</f>
        <v>0</v>
      </c>
      <c r="H1630" s="73" t="n">
        <f aca="false">LN(E1630/E1629)</f>
        <v>0</v>
      </c>
      <c r="I1630" s="73"/>
      <c r="J1630" s="73"/>
    </row>
    <row r="1631" customFormat="false" ht="12.75" hidden="false" customHeight="false" outlineLevel="0" collapsed="false">
      <c r="A1631" s="56" t="n">
        <f aca="false">A1630+1</f>
        <v>36717</v>
      </c>
      <c r="B1631" s="2"/>
      <c r="C1631" s="56"/>
      <c r="D1631" s="28" t="n">
        <f aca="false">VLOOKUP($A1631,cash,D$4,FALSE())</f>
        <v>4.065</v>
      </c>
      <c r="E1631" s="28" t="n">
        <f aca="false">VLOOKUP($A1631,cash,E$4,FALSE())</f>
        <v>4.74</v>
      </c>
      <c r="G1631" s="73" t="n">
        <f aca="false">LN(D1631/D1630)</f>
        <v>0.0819921260305912</v>
      </c>
      <c r="H1631" s="73" t="n">
        <f aca="false">LN(E1631/E1630)</f>
        <v>0.136549807231331</v>
      </c>
      <c r="I1631" s="73"/>
      <c r="J1631" s="73"/>
    </row>
    <row r="1632" customFormat="false" ht="12.75" hidden="false" customHeight="false" outlineLevel="0" collapsed="false">
      <c r="A1632" s="56" t="n">
        <f aca="false">A1631+1</f>
        <v>36718</v>
      </c>
      <c r="B1632" s="2"/>
      <c r="C1632" s="56"/>
      <c r="D1632" s="28" t="n">
        <f aca="false">VLOOKUP($A1632,cash,D$4,FALSE())</f>
        <v>4.14</v>
      </c>
      <c r="E1632" s="28" t="n">
        <f aca="false">VLOOKUP($A1632,cash,E$4,FALSE())</f>
        <v>4.69</v>
      </c>
      <c r="G1632" s="73" t="n">
        <f aca="false">LN(D1632/D1631)</f>
        <v>0.0182820448374489</v>
      </c>
      <c r="H1632" s="73" t="n">
        <f aca="false">LN(E1632/E1631)</f>
        <v>-0.0106045532487971</v>
      </c>
      <c r="I1632" s="73"/>
      <c r="J1632" s="73"/>
    </row>
    <row r="1633" customFormat="false" ht="12.75" hidden="false" customHeight="false" outlineLevel="0" collapsed="false">
      <c r="A1633" s="56" t="n">
        <f aca="false">A1632+1</f>
        <v>36719</v>
      </c>
      <c r="B1633" s="2"/>
      <c r="C1633" s="56"/>
      <c r="D1633" s="28" t="n">
        <f aca="false">VLOOKUP($A1633,cash,D$4,FALSE())</f>
        <v>4.265</v>
      </c>
      <c r="E1633" s="28" t="n">
        <f aca="false">VLOOKUP($A1633,cash,E$4,FALSE())</f>
        <v>4.805</v>
      </c>
      <c r="G1633" s="73" t="n">
        <f aca="false">LN(D1633/D1632)</f>
        <v>0.0297463931064193</v>
      </c>
      <c r="H1633" s="73" t="n">
        <f aca="false">LN(E1633/E1632)</f>
        <v>0.0242244599640677</v>
      </c>
      <c r="I1633" s="73"/>
      <c r="J1633" s="73"/>
    </row>
    <row r="1634" customFormat="false" ht="12.75" hidden="false" customHeight="false" outlineLevel="0" collapsed="false">
      <c r="A1634" s="56" t="n">
        <f aca="false">A1633+1</f>
        <v>36720</v>
      </c>
      <c r="B1634" s="2"/>
      <c r="C1634" s="56"/>
      <c r="D1634" s="28" t="n">
        <f aca="false">VLOOKUP($A1634,cash,D$4,FALSE())</f>
        <v>4.065</v>
      </c>
      <c r="E1634" s="28" t="n">
        <f aca="false">VLOOKUP($A1634,cash,E$4,FALSE())</f>
        <v>4.72</v>
      </c>
      <c r="G1634" s="73" t="n">
        <f aca="false">LN(D1634/D1633)</f>
        <v>-0.0480284379438684</v>
      </c>
      <c r="H1634" s="73" t="n">
        <f aca="false">LN(E1634/E1633)</f>
        <v>-0.0178482428247918</v>
      </c>
      <c r="I1634" s="73"/>
      <c r="J1634" s="73"/>
    </row>
    <row r="1635" customFormat="false" ht="12.75" hidden="false" customHeight="false" outlineLevel="0" collapsed="false">
      <c r="A1635" s="56" t="n">
        <f aca="false">A1634+1</f>
        <v>36721</v>
      </c>
      <c r="B1635" s="2"/>
      <c r="C1635" s="56"/>
      <c r="D1635" s="28" t="n">
        <f aca="false">VLOOKUP($A1635,cash,D$4,FALSE())</f>
        <v>4.075</v>
      </c>
      <c r="E1635" s="28" t="n">
        <f aca="false">VLOOKUP($A1635,cash,E$4,FALSE())</f>
        <v>4.655</v>
      </c>
      <c r="G1635" s="73" t="n">
        <f aca="false">LN(D1635/D1634)</f>
        <v>0.00245700369305208</v>
      </c>
      <c r="H1635" s="73" t="n">
        <f aca="false">LN(E1635/E1634)</f>
        <v>-0.0138668888684335</v>
      </c>
      <c r="I1635" s="73"/>
      <c r="J1635" s="73"/>
    </row>
    <row r="1636" customFormat="false" ht="12.75" hidden="false" customHeight="false" outlineLevel="0" collapsed="false">
      <c r="A1636" s="56" t="n">
        <f aca="false">A1635+1</f>
        <v>36722</v>
      </c>
      <c r="B1636" s="2"/>
      <c r="C1636" s="56"/>
      <c r="D1636" s="28" t="n">
        <f aca="false">VLOOKUP($A1636,cash,D$4,FALSE())</f>
        <v>4.075</v>
      </c>
      <c r="E1636" s="28" t="n">
        <f aca="false">VLOOKUP($A1636,cash,E$4,FALSE())</f>
        <v>4.655</v>
      </c>
      <c r="G1636" s="73" t="n">
        <f aca="false">LN(D1636/D1635)</f>
        <v>0</v>
      </c>
      <c r="H1636" s="73" t="n">
        <f aca="false">LN(E1636/E1635)</f>
        <v>0</v>
      </c>
      <c r="I1636" s="73"/>
      <c r="J1636" s="73"/>
    </row>
    <row r="1637" customFormat="false" ht="12.75" hidden="false" customHeight="false" outlineLevel="0" collapsed="false">
      <c r="A1637" s="56" t="n">
        <f aca="false">A1636+1</f>
        <v>36723</v>
      </c>
      <c r="B1637" s="2"/>
      <c r="C1637" s="56"/>
      <c r="D1637" s="28" t="n">
        <f aca="false">VLOOKUP($A1637,cash,D$4,FALSE())</f>
        <v>4.075</v>
      </c>
      <c r="E1637" s="28" t="n">
        <f aca="false">VLOOKUP($A1637,cash,E$4,FALSE())</f>
        <v>4.655</v>
      </c>
      <c r="G1637" s="73" t="n">
        <f aca="false">LN(D1637/D1636)</f>
        <v>0</v>
      </c>
      <c r="H1637" s="73" t="n">
        <f aca="false">LN(E1637/E1636)</f>
        <v>0</v>
      </c>
      <c r="I1637" s="73"/>
      <c r="J1637" s="73"/>
    </row>
    <row r="1638" customFormat="false" ht="12.75" hidden="false" customHeight="false" outlineLevel="0" collapsed="false">
      <c r="A1638" s="56" t="n">
        <f aca="false">A1637+1</f>
        <v>36724</v>
      </c>
      <c r="B1638" s="2"/>
      <c r="C1638" s="56"/>
      <c r="D1638" s="28" t="n">
        <f aca="false">VLOOKUP($A1638,cash,D$4,FALSE())</f>
        <v>4.12</v>
      </c>
      <c r="E1638" s="28" t="n">
        <f aca="false">VLOOKUP($A1638,cash,E$4,FALSE())</f>
        <v>4.705</v>
      </c>
      <c r="G1638" s="73" t="n">
        <f aca="false">LN(D1638/D1637)</f>
        <v>0.0109824166686089</v>
      </c>
      <c r="H1638" s="73" t="n">
        <f aca="false">LN(E1638/E1637)</f>
        <v>0.0106838623083126</v>
      </c>
      <c r="I1638" s="73"/>
      <c r="J1638" s="73"/>
    </row>
    <row r="1639" customFormat="false" ht="12.75" hidden="false" customHeight="false" outlineLevel="0" collapsed="false">
      <c r="A1639" s="56" t="n">
        <f aca="false">A1638+1</f>
        <v>36725</v>
      </c>
      <c r="B1639" s="2"/>
      <c r="C1639" s="56"/>
      <c r="D1639" s="28" t="n">
        <f aca="false">VLOOKUP($A1639,cash,D$4,FALSE())</f>
        <v>3.95</v>
      </c>
      <c r="E1639" s="28" t="n">
        <f aca="false">VLOOKUP($A1639,cash,E$4,FALSE())</f>
        <v>4.675</v>
      </c>
      <c r="G1639" s="73" t="n">
        <f aca="false">LN(D1639/D1638)</f>
        <v>-0.0421375844484045</v>
      </c>
      <c r="H1639" s="73" t="n">
        <f aca="false">LN(E1639/E1638)</f>
        <v>-0.00639661029669264</v>
      </c>
      <c r="I1639" s="73"/>
      <c r="J1639" s="73"/>
    </row>
    <row r="1640" customFormat="false" ht="12.75" hidden="false" customHeight="false" outlineLevel="0" collapsed="false">
      <c r="A1640" s="56" t="n">
        <f aca="false">A1639+1</f>
        <v>36726</v>
      </c>
      <c r="B1640" s="2"/>
      <c r="C1640" s="56"/>
      <c r="D1640" s="28" t="n">
        <f aca="false">VLOOKUP($A1640,cash,D$4,FALSE())</f>
        <v>4.04</v>
      </c>
      <c r="E1640" s="28" t="n">
        <f aca="false">VLOOKUP($A1640,cash,E$4,FALSE())</f>
        <v>4.76</v>
      </c>
      <c r="G1640" s="73" t="n">
        <f aca="false">LN(D1640/D1639)</f>
        <v>0.0225291130600281</v>
      </c>
      <c r="H1640" s="73" t="n">
        <f aca="false">LN(E1640/E1639)</f>
        <v>0.0180185055026782</v>
      </c>
      <c r="I1640" s="73"/>
      <c r="J1640" s="73"/>
    </row>
    <row r="1641" customFormat="false" ht="12.75" hidden="false" customHeight="false" outlineLevel="0" collapsed="false">
      <c r="A1641" s="56" t="n">
        <f aca="false">A1640+1</f>
        <v>36727</v>
      </c>
      <c r="B1641" s="2"/>
      <c r="C1641" s="56"/>
      <c r="D1641" s="28" t="n">
        <f aca="false">VLOOKUP($A1641,cash,D$4,FALSE())</f>
        <v>3.905</v>
      </c>
      <c r="E1641" s="28" t="n">
        <f aca="false">VLOOKUP($A1641,cash,E$4,FALSE())</f>
        <v>4.625</v>
      </c>
      <c r="G1641" s="73" t="n">
        <f aca="false">LN(D1641/D1640)</f>
        <v>-0.0339869086814094</v>
      </c>
      <c r="H1641" s="73" t="n">
        <f aca="false">LN(E1641/E1640)</f>
        <v>-0.0287712972789401</v>
      </c>
      <c r="I1641" s="73"/>
      <c r="J1641" s="73"/>
    </row>
    <row r="1642" customFormat="false" ht="12.75" hidden="false" customHeight="false" outlineLevel="0" collapsed="false">
      <c r="A1642" s="56" t="n">
        <f aca="false">A1641+1</f>
        <v>36728</v>
      </c>
      <c r="B1642" s="2"/>
      <c r="C1642" s="56"/>
      <c r="D1642" s="28" t="n">
        <f aca="false">VLOOKUP($A1642,cash,D$4,FALSE())</f>
        <v>3.925</v>
      </c>
      <c r="E1642" s="28" t="n">
        <f aca="false">VLOOKUP($A1642,cash,E$4,FALSE())</f>
        <v>4.62</v>
      </c>
      <c r="G1642" s="73" t="n">
        <f aca="false">LN(D1642/D1641)</f>
        <v>0.00510856794272258</v>
      </c>
      <c r="H1642" s="73" t="n">
        <f aca="false">LN(E1642/E1641)</f>
        <v>-0.00108166587074102</v>
      </c>
      <c r="I1642" s="73"/>
      <c r="J1642" s="73"/>
    </row>
    <row r="1643" customFormat="false" ht="12.75" hidden="false" customHeight="false" outlineLevel="0" collapsed="false">
      <c r="A1643" s="56" t="n">
        <f aca="false">A1642+1</f>
        <v>36729</v>
      </c>
      <c r="B1643" s="2"/>
      <c r="C1643" s="56"/>
      <c r="D1643" s="28" t="n">
        <f aca="false">VLOOKUP($A1643,cash,D$4,FALSE())</f>
        <v>3.925</v>
      </c>
      <c r="E1643" s="28" t="n">
        <f aca="false">VLOOKUP($A1643,cash,E$4,FALSE())</f>
        <v>4.62</v>
      </c>
      <c r="G1643" s="73" t="n">
        <f aca="false">LN(D1643/D1642)</f>
        <v>0</v>
      </c>
      <c r="H1643" s="73" t="n">
        <f aca="false">LN(E1643/E1642)</f>
        <v>0</v>
      </c>
      <c r="I1643" s="73"/>
      <c r="J1643" s="73"/>
    </row>
    <row r="1644" customFormat="false" ht="12.75" hidden="false" customHeight="false" outlineLevel="0" collapsed="false">
      <c r="A1644" s="56" t="n">
        <f aca="false">A1643+1</f>
        <v>36730</v>
      </c>
      <c r="B1644" s="2"/>
      <c r="C1644" s="56"/>
      <c r="D1644" s="28" t="n">
        <f aca="false">VLOOKUP($A1644,cash,D$4,FALSE())</f>
        <v>3.925</v>
      </c>
      <c r="E1644" s="28" t="n">
        <f aca="false">VLOOKUP($A1644,cash,E$4,FALSE())</f>
        <v>4.62</v>
      </c>
      <c r="G1644" s="73" t="n">
        <f aca="false">LN(D1644/D1643)</f>
        <v>0</v>
      </c>
      <c r="H1644" s="73" t="n">
        <f aca="false">LN(E1644/E1643)</f>
        <v>0</v>
      </c>
      <c r="I1644" s="73"/>
      <c r="J1644" s="73"/>
    </row>
    <row r="1645" customFormat="false" ht="12.75" hidden="false" customHeight="false" outlineLevel="0" collapsed="false">
      <c r="A1645" s="56" t="n">
        <f aca="false">A1644+1</f>
        <v>36731</v>
      </c>
      <c r="B1645" s="2"/>
      <c r="C1645" s="56"/>
      <c r="D1645" s="28" t="n">
        <f aca="false">VLOOKUP($A1645,cash,D$4,FALSE())</f>
        <v>3.8</v>
      </c>
      <c r="E1645" s="28" t="n">
        <f aca="false">VLOOKUP($A1645,cash,E$4,FALSE())</f>
        <v>4.625</v>
      </c>
      <c r="G1645" s="73" t="n">
        <f aca="false">LN(D1645/D1644)</f>
        <v>-0.0323652845020317</v>
      </c>
      <c r="H1645" s="73" t="n">
        <f aca="false">LN(E1645/E1644)</f>
        <v>0.00108166587074097</v>
      </c>
      <c r="I1645" s="73"/>
      <c r="J1645" s="73"/>
    </row>
    <row r="1646" customFormat="false" ht="12.75" hidden="false" customHeight="false" outlineLevel="0" collapsed="false">
      <c r="A1646" s="56" t="n">
        <f aca="false">A1645+1</f>
        <v>36732</v>
      </c>
      <c r="B1646" s="2"/>
      <c r="C1646" s="56"/>
      <c r="D1646" s="28" t="n">
        <f aca="false">VLOOKUP($A1646,cash,D$4,FALSE())</f>
        <v>3.7</v>
      </c>
      <c r="E1646" s="28" t="n">
        <f aca="false">VLOOKUP($A1646,cash,E$4,FALSE())</f>
        <v>4.53</v>
      </c>
      <c r="G1646" s="73" t="n">
        <f aca="false">LN(D1646/D1645)</f>
        <v>-0.0266682470821612</v>
      </c>
      <c r="H1646" s="73" t="n">
        <f aca="false">LN(E1646/E1645)</f>
        <v>-0.0207544314694458</v>
      </c>
      <c r="I1646" s="73"/>
      <c r="J1646" s="73"/>
    </row>
    <row r="1647" customFormat="false" ht="12.75" hidden="false" customHeight="false" outlineLevel="0" collapsed="false">
      <c r="A1647" s="56" t="n">
        <f aca="false">A1646+1</f>
        <v>36733</v>
      </c>
      <c r="B1647" s="2"/>
      <c r="C1647" s="56"/>
      <c r="D1647" s="28" t="n">
        <f aca="false">VLOOKUP($A1647,cash,D$4,FALSE())</f>
        <v>3.705</v>
      </c>
      <c r="E1647" s="28" t="n">
        <f aca="false">VLOOKUP($A1647,cash,E$4,FALSE())</f>
        <v>4.53</v>
      </c>
      <c r="G1647" s="73" t="n">
        <f aca="false">LN(D1647/D1646)</f>
        <v>0.00135043909787133</v>
      </c>
      <c r="H1647" s="73" t="n">
        <f aca="false">LN(E1647/E1646)</f>
        <v>0</v>
      </c>
      <c r="I1647" s="73"/>
      <c r="J1647" s="73"/>
    </row>
    <row r="1648" customFormat="false" ht="12.75" hidden="false" customHeight="false" outlineLevel="0" collapsed="false">
      <c r="A1648" s="56" t="n">
        <f aca="false">A1647+1</f>
        <v>36734</v>
      </c>
      <c r="B1648" s="2"/>
      <c r="C1648" s="56"/>
      <c r="D1648" s="28" t="n">
        <f aca="false">VLOOKUP($A1648,cash,D$4,FALSE())</f>
        <v>3.855</v>
      </c>
      <c r="E1648" s="28" t="n">
        <f aca="false">VLOOKUP($A1648,cash,E$4,FALSE())</f>
        <v>4.62</v>
      </c>
      <c r="G1648" s="73" t="n">
        <f aca="false">LN(D1648/D1647)</f>
        <v>0.0396877482672425</v>
      </c>
      <c r="H1648" s="73" t="n">
        <f aca="false">LN(E1648/E1647)</f>
        <v>0.0196727655987047</v>
      </c>
      <c r="I1648" s="73"/>
      <c r="J1648" s="73"/>
    </row>
    <row r="1649" customFormat="false" ht="12.75" hidden="false" customHeight="false" outlineLevel="0" collapsed="false">
      <c r="A1649" s="56" t="n">
        <f aca="false">A1648+1</f>
        <v>36735</v>
      </c>
      <c r="B1649" s="2"/>
      <c r="C1649" s="56"/>
      <c r="D1649" s="28" t="n">
        <f aca="false">VLOOKUP($A1649,cash,D$4,FALSE())</f>
        <v>3.905</v>
      </c>
      <c r="E1649" s="28" t="n">
        <f aca="false">VLOOKUP($A1649,cash,E$4,FALSE())</f>
        <v>4.605</v>
      </c>
      <c r="G1649" s="73" t="n">
        <f aca="false">LN(D1649/D1648)</f>
        <v>0.0128867762763564</v>
      </c>
      <c r="H1649" s="73" t="n">
        <f aca="false">LN(E1649/E1648)</f>
        <v>-0.00325203538637723</v>
      </c>
      <c r="I1649" s="73"/>
      <c r="J1649" s="73"/>
    </row>
    <row r="1650" customFormat="false" ht="12.75" hidden="false" customHeight="false" outlineLevel="0" collapsed="false">
      <c r="A1650" s="56" t="n">
        <f aca="false">A1649+1</f>
        <v>36736</v>
      </c>
      <c r="B1650" s="2"/>
      <c r="C1650" s="56"/>
      <c r="D1650" s="28" t="n">
        <f aca="false">VLOOKUP($A1650,cash,D$4,FALSE())</f>
        <v>3.905</v>
      </c>
      <c r="E1650" s="28" t="n">
        <f aca="false">VLOOKUP($A1650,cash,E$4,FALSE())</f>
        <v>4.605</v>
      </c>
      <c r="G1650" s="73" t="n">
        <f aca="false">LN(D1650/D1649)</f>
        <v>0</v>
      </c>
      <c r="H1650" s="73" t="n">
        <f aca="false">LN(E1650/E1649)</f>
        <v>0</v>
      </c>
      <c r="I1650" s="73"/>
      <c r="J1650" s="73"/>
    </row>
    <row r="1651" customFormat="false" ht="12.75" hidden="false" customHeight="false" outlineLevel="0" collapsed="false">
      <c r="A1651" s="56" t="n">
        <f aca="false">A1650+1</f>
        <v>36737</v>
      </c>
      <c r="B1651" s="2"/>
      <c r="C1651" s="56"/>
      <c r="D1651" s="28" t="n">
        <f aca="false">VLOOKUP($A1651,cash,D$4,FALSE())</f>
        <v>3.905</v>
      </c>
      <c r="E1651" s="28" t="n">
        <f aca="false">VLOOKUP($A1651,cash,E$4,FALSE())</f>
        <v>4.605</v>
      </c>
      <c r="G1651" s="73" t="n">
        <f aca="false">LN(D1651/D1650)</f>
        <v>0</v>
      </c>
      <c r="H1651" s="73" t="n">
        <f aca="false">LN(E1651/E1650)</f>
        <v>0</v>
      </c>
      <c r="I1651" s="73"/>
      <c r="J1651" s="73"/>
    </row>
    <row r="1652" customFormat="false" ht="12.75" hidden="false" customHeight="false" outlineLevel="0" collapsed="false">
      <c r="A1652" s="56" t="n">
        <f aca="false">A1651+1</f>
        <v>36738</v>
      </c>
      <c r="B1652" s="2"/>
      <c r="C1652" s="56"/>
      <c r="D1652" s="28" t="n">
        <f aca="false">VLOOKUP($A1652,cash,D$4,FALSE())</f>
        <v>3.755</v>
      </c>
      <c r="E1652" s="28" t="n">
        <f aca="false">VLOOKUP($A1652,cash,E$4,FALSE())</f>
        <v>4.615</v>
      </c>
      <c r="G1652" s="73" t="n">
        <f aca="false">LN(D1652/D1651)</f>
        <v>-0.0391694980755512</v>
      </c>
      <c r="H1652" s="73" t="n">
        <f aca="false">LN(E1652/E1651)</f>
        <v>0.00216919824754531</v>
      </c>
      <c r="I1652" s="73"/>
      <c r="J1652" s="73"/>
    </row>
    <row r="1653" customFormat="false" ht="12.75" hidden="false" customHeight="false" outlineLevel="0" collapsed="false">
      <c r="A1653" s="56"/>
      <c r="B1653" s="2"/>
      <c r="C1653" s="56"/>
      <c r="D1653" s="28"/>
      <c r="E1653" s="28"/>
      <c r="G1653" s="73"/>
      <c r="H1653" s="73"/>
      <c r="I1653" s="73"/>
      <c r="J1653" s="73"/>
    </row>
    <row r="1654" customFormat="false" ht="12.75" hidden="false" customHeight="false" outlineLevel="0" collapsed="false">
      <c r="A1654" s="56"/>
      <c r="B1654" s="2"/>
      <c r="C1654" s="56"/>
      <c r="D1654" s="28"/>
      <c r="E1654" s="28"/>
    </row>
    <row r="1655" customFormat="false" ht="12.75" hidden="false" customHeight="false" outlineLevel="0" collapsed="false">
      <c r="A1655" s="56"/>
      <c r="B1655" s="2"/>
      <c r="C1655" s="56"/>
      <c r="D1655" s="28"/>
      <c r="E1655" s="28"/>
    </row>
    <row r="1656" customFormat="false" ht="12.75" hidden="false" customHeight="false" outlineLevel="0" collapsed="false">
      <c r="A1656" s="56"/>
      <c r="B1656" s="2"/>
      <c r="C1656" s="56" t="n">
        <v>36739</v>
      </c>
      <c r="G1656" s="73" t="n">
        <f aca="false">STDEV(G1658:G1687)*$B$1</f>
        <v>0.372753198407058</v>
      </c>
      <c r="H1656" s="73" t="n">
        <f aca="false">STDEV(H1658:H1687)*$B$1</f>
        <v>0.751654976013455</v>
      </c>
      <c r="I1656" s="73"/>
      <c r="J1656" s="73" t="n">
        <f aca="false">IF(ISNUMBER(J1657),J1657,1.1)</f>
        <v>0.645300610216489</v>
      </c>
      <c r="K1656" s="75" t="n">
        <f aca="false">MAX(D1657:D1687)</f>
        <v>4.685</v>
      </c>
      <c r="L1656" s="75" t="n">
        <f aca="false">MAX(E1657:E1687)</f>
        <v>7.285</v>
      </c>
    </row>
    <row r="1657" customFormat="false" ht="12.75" hidden="false" customHeight="false" outlineLevel="0" collapsed="false">
      <c r="A1657" s="56" t="n">
        <f aca="false">C1656</f>
        <v>36739</v>
      </c>
      <c r="B1657" s="2"/>
      <c r="C1657" s="56"/>
      <c r="D1657" s="28" t="n">
        <f aca="false">VLOOKUP($A1657,cash,D$4,FALSE())</f>
        <v>3.76</v>
      </c>
      <c r="E1657" s="28" t="n">
        <f aca="false">VLOOKUP($A1657,cash,E$4,FALSE())</f>
        <v>4.535</v>
      </c>
      <c r="G1657" s="73"/>
      <c r="H1657" s="73"/>
      <c r="I1657" s="73"/>
      <c r="J1657" s="73" t="n">
        <f aca="false">CORREL(D1657:D1687,E1657:E1687)</f>
        <v>0.645300610216489</v>
      </c>
      <c r="K1657" s="75" t="n">
        <f aca="false">MIN(D1657:D1687)</f>
        <v>3.76</v>
      </c>
      <c r="L1657" s="75" t="n">
        <f aca="false">MIN(E1657:E1687)</f>
        <v>4.535</v>
      </c>
    </row>
    <row r="1658" customFormat="false" ht="12.75" hidden="false" customHeight="false" outlineLevel="0" collapsed="false">
      <c r="A1658" s="56" t="n">
        <f aca="false">A1657+1</f>
        <v>36740</v>
      </c>
      <c r="B1658" s="2"/>
      <c r="C1658" s="56"/>
      <c r="D1658" s="28" t="n">
        <f aca="false">VLOOKUP($A1658,cash,D$4,FALSE())</f>
        <v>3.985</v>
      </c>
      <c r="E1658" s="28" t="n">
        <f aca="false">VLOOKUP($A1658,cash,E$4,FALSE())</f>
        <v>4.645</v>
      </c>
      <c r="G1658" s="73" t="n">
        <f aca="false">LN(D1658/D1657)</f>
        <v>0.0581183548403753</v>
      </c>
      <c r="H1658" s="73" t="n">
        <f aca="false">LN(E1658/E1657)</f>
        <v>0.0239662886987018</v>
      </c>
      <c r="I1658" s="73"/>
      <c r="J1658" s="73"/>
    </row>
    <row r="1659" customFormat="false" ht="12.75" hidden="false" customHeight="false" outlineLevel="0" collapsed="false">
      <c r="A1659" s="56" t="n">
        <f aca="false">A1658+1</f>
        <v>36741</v>
      </c>
      <c r="B1659" s="2"/>
      <c r="C1659" s="56"/>
      <c r="D1659" s="28" t="n">
        <f aca="false">VLOOKUP($A1659,cash,D$4,FALSE())</f>
        <v>4.145</v>
      </c>
      <c r="E1659" s="28" t="n">
        <f aca="false">VLOOKUP($A1659,cash,E$4,FALSE())</f>
        <v>4.755</v>
      </c>
      <c r="G1659" s="73" t="n">
        <f aca="false">LN(D1659/D1658)</f>
        <v>0.0393654763450798</v>
      </c>
      <c r="H1659" s="73" t="n">
        <f aca="false">LN(E1659/E1658)</f>
        <v>0.0234053237315519</v>
      </c>
      <c r="I1659" s="73"/>
      <c r="J1659" s="73"/>
    </row>
    <row r="1660" customFormat="false" ht="12.75" hidden="false" customHeight="false" outlineLevel="0" collapsed="false">
      <c r="A1660" s="56" t="n">
        <f aca="false">A1659+1</f>
        <v>36742</v>
      </c>
      <c r="B1660" s="2"/>
      <c r="C1660" s="56"/>
      <c r="D1660" s="28" t="n">
        <f aca="false">VLOOKUP($A1660,cash,D$4,FALSE())</f>
        <v>4.19</v>
      </c>
      <c r="E1660" s="28" t="n">
        <f aca="false">VLOOKUP($A1660,cash,E$4,FALSE())</f>
        <v>4.75</v>
      </c>
      <c r="G1660" s="73" t="n">
        <f aca="false">LN(D1660/D1659)</f>
        <v>0.0107979453467884</v>
      </c>
      <c r="H1660" s="73" t="n">
        <f aca="false">LN(E1660/E1659)</f>
        <v>-0.00105207795080378</v>
      </c>
      <c r="I1660" s="73"/>
      <c r="J1660" s="73"/>
    </row>
    <row r="1661" customFormat="false" ht="12.75" hidden="false" customHeight="false" outlineLevel="0" collapsed="false">
      <c r="A1661" s="56" t="n">
        <f aca="false">A1660+1</f>
        <v>36743</v>
      </c>
      <c r="B1661" s="2"/>
      <c r="C1661" s="56"/>
      <c r="D1661" s="28" t="n">
        <f aca="false">VLOOKUP($A1661,cash,D$4,FALSE())</f>
        <v>4.19</v>
      </c>
      <c r="E1661" s="28" t="n">
        <f aca="false">VLOOKUP($A1661,cash,E$4,FALSE())</f>
        <v>4.75</v>
      </c>
      <c r="G1661" s="73" t="n">
        <f aca="false">LN(D1661/D1660)</f>
        <v>0</v>
      </c>
      <c r="H1661" s="73" t="n">
        <f aca="false">LN(E1661/E1660)</f>
        <v>0</v>
      </c>
      <c r="I1661" s="73"/>
      <c r="J1661" s="73"/>
    </row>
    <row r="1662" customFormat="false" ht="12.75" hidden="false" customHeight="false" outlineLevel="0" collapsed="false">
      <c r="A1662" s="56" t="n">
        <f aca="false">A1661+1</f>
        <v>36744</v>
      </c>
      <c r="B1662" s="2"/>
      <c r="C1662" s="56"/>
      <c r="D1662" s="28" t="n">
        <f aca="false">VLOOKUP($A1662,cash,D$4,FALSE())</f>
        <v>4.19</v>
      </c>
      <c r="E1662" s="28" t="n">
        <f aca="false">VLOOKUP($A1662,cash,E$4,FALSE())</f>
        <v>4.75</v>
      </c>
      <c r="G1662" s="73" t="n">
        <f aca="false">LN(D1662/D1661)</f>
        <v>0</v>
      </c>
      <c r="H1662" s="73" t="n">
        <f aca="false">LN(E1662/E1661)</f>
        <v>0</v>
      </c>
      <c r="I1662" s="73"/>
      <c r="J1662" s="73"/>
    </row>
    <row r="1663" customFormat="false" ht="12.75" hidden="false" customHeight="false" outlineLevel="0" collapsed="false">
      <c r="A1663" s="56" t="n">
        <f aca="false">A1662+1</f>
        <v>36745</v>
      </c>
      <c r="B1663" s="2"/>
      <c r="C1663" s="56"/>
      <c r="D1663" s="28" t="n">
        <f aca="false">VLOOKUP($A1663,cash,D$4,FALSE())</f>
        <v>4.37</v>
      </c>
      <c r="E1663" s="28" t="n">
        <f aca="false">VLOOKUP($A1663,cash,E$4,FALSE())</f>
        <v>4.87</v>
      </c>
      <c r="G1663" s="73" t="n">
        <f aca="false">LN(D1663/D1662)</f>
        <v>0.0420622751734524</v>
      </c>
      <c r="H1663" s="73" t="n">
        <f aca="false">LN(E1663/E1662)</f>
        <v>0.0249493190479486</v>
      </c>
      <c r="I1663" s="73"/>
      <c r="J1663" s="73"/>
    </row>
    <row r="1664" customFormat="false" ht="12.75" hidden="false" customHeight="false" outlineLevel="0" collapsed="false">
      <c r="A1664" s="56" t="n">
        <f aca="false">A1663+1</f>
        <v>36746</v>
      </c>
      <c r="B1664" s="2"/>
      <c r="C1664" s="56"/>
      <c r="D1664" s="28" t="n">
        <f aca="false">VLOOKUP($A1664,cash,D$4,FALSE())</f>
        <v>4.395</v>
      </c>
      <c r="E1664" s="28" t="n">
        <f aca="false">VLOOKUP($A1664,cash,E$4,FALSE())</f>
        <v>4.875</v>
      </c>
      <c r="G1664" s="73" t="n">
        <f aca="false">LN(D1664/D1663)</f>
        <v>0.00570452202964135</v>
      </c>
      <c r="H1664" s="73" t="n">
        <f aca="false">LN(E1664/E1663)</f>
        <v>0.00102616735531195</v>
      </c>
      <c r="I1664" s="73"/>
      <c r="J1664" s="73"/>
    </row>
    <row r="1665" customFormat="false" ht="12.75" hidden="false" customHeight="false" outlineLevel="0" collapsed="false">
      <c r="A1665" s="56" t="n">
        <f aca="false">A1664+1</f>
        <v>36747</v>
      </c>
      <c r="B1665" s="2"/>
      <c r="C1665" s="56"/>
      <c r="D1665" s="28" t="n">
        <f aca="false">VLOOKUP($A1665,cash,D$4,FALSE())</f>
        <v>4.39</v>
      </c>
      <c r="E1665" s="28" t="n">
        <f aca="false">VLOOKUP($A1665,cash,E$4,FALSE())</f>
        <v>4.77</v>
      </c>
      <c r="G1665" s="73" t="n">
        <f aca="false">LN(D1665/D1664)</f>
        <v>-0.00113830405006028</v>
      </c>
      <c r="H1665" s="73" t="n">
        <f aca="false">LN(E1665/E1664)</f>
        <v>-0.0217737995495607</v>
      </c>
      <c r="I1665" s="73"/>
      <c r="J1665" s="73"/>
    </row>
    <row r="1666" customFormat="false" ht="12.75" hidden="false" customHeight="false" outlineLevel="0" collapsed="false">
      <c r="A1666" s="56" t="n">
        <f aca="false">A1665+1</f>
        <v>36748</v>
      </c>
      <c r="B1666" s="2"/>
      <c r="C1666" s="56"/>
      <c r="D1666" s="28" t="n">
        <f aca="false">VLOOKUP($A1666,cash,D$4,FALSE())</f>
        <v>4.355</v>
      </c>
      <c r="E1666" s="28" t="n">
        <f aca="false">VLOOKUP($A1666,cash,E$4,FALSE())</f>
        <v>4.765</v>
      </c>
      <c r="G1666" s="73" t="n">
        <f aca="false">LN(D1666/D1665)</f>
        <v>-0.00800461678261369</v>
      </c>
      <c r="H1666" s="73" t="n">
        <f aca="false">LN(E1666/E1665)</f>
        <v>-0.00104876779408438</v>
      </c>
      <c r="I1666" s="73"/>
      <c r="J1666" s="73"/>
    </row>
    <row r="1667" customFormat="false" ht="12.75" hidden="false" customHeight="false" outlineLevel="0" collapsed="false">
      <c r="A1667" s="56" t="n">
        <f aca="false">A1666+1</f>
        <v>36749</v>
      </c>
      <c r="B1667" s="2"/>
      <c r="C1667" s="56"/>
      <c r="D1667" s="28" t="n">
        <f aca="false">VLOOKUP($A1667,cash,D$4,FALSE())</f>
        <v>4.36</v>
      </c>
      <c r="E1667" s="28" t="n">
        <f aca="false">VLOOKUP($A1667,cash,E$4,FALSE())</f>
        <v>4.74</v>
      </c>
      <c r="G1667" s="73" t="n">
        <f aca="false">LN(D1667/D1666)</f>
        <v>0.0011474470564767</v>
      </c>
      <c r="H1667" s="73" t="n">
        <f aca="false">LN(E1667/E1666)</f>
        <v>-0.00526040139918017</v>
      </c>
      <c r="I1667" s="73"/>
      <c r="J1667" s="73"/>
    </row>
    <row r="1668" customFormat="false" ht="12.75" hidden="false" customHeight="false" outlineLevel="0" collapsed="false">
      <c r="A1668" s="56" t="n">
        <f aca="false">A1667+1</f>
        <v>36750</v>
      </c>
      <c r="B1668" s="2"/>
      <c r="C1668" s="56"/>
      <c r="D1668" s="28" t="n">
        <f aca="false">VLOOKUP($A1668,cash,D$4,FALSE())</f>
        <v>4.36</v>
      </c>
      <c r="E1668" s="28" t="n">
        <f aca="false">VLOOKUP($A1668,cash,E$4,FALSE())</f>
        <v>4.74</v>
      </c>
      <c r="G1668" s="73" t="n">
        <f aca="false">LN(D1668/D1667)</f>
        <v>0</v>
      </c>
      <c r="H1668" s="73" t="n">
        <f aca="false">LN(E1668/E1667)</f>
        <v>0</v>
      </c>
      <c r="I1668" s="73"/>
      <c r="J1668" s="73"/>
    </row>
    <row r="1669" customFormat="false" ht="12.75" hidden="false" customHeight="false" outlineLevel="0" collapsed="false">
      <c r="A1669" s="56" t="n">
        <f aca="false">A1668+1</f>
        <v>36751</v>
      </c>
      <c r="B1669" s="2"/>
      <c r="C1669" s="56"/>
      <c r="D1669" s="28" t="n">
        <f aca="false">VLOOKUP($A1669,cash,D$4,FALSE())</f>
        <v>4.36</v>
      </c>
      <c r="E1669" s="28" t="n">
        <f aca="false">VLOOKUP($A1669,cash,E$4,FALSE())</f>
        <v>4.74</v>
      </c>
      <c r="G1669" s="73" t="n">
        <f aca="false">LN(D1669/D1668)</f>
        <v>0</v>
      </c>
      <c r="H1669" s="73" t="n">
        <f aca="false">LN(E1669/E1668)</f>
        <v>0</v>
      </c>
      <c r="I1669" s="73"/>
      <c r="J1669" s="73"/>
    </row>
    <row r="1670" customFormat="false" ht="12.75" hidden="false" customHeight="false" outlineLevel="0" collapsed="false">
      <c r="A1670" s="56" t="n">
        <f aca="false">A1669+1</f>
        <v>36752</v>
      </c>
      <c r="B1670" s="2"/>
      <c r="C1670" s="56"/>
      <c r="D1670" s="28" t="n">
        <f aca="false">VLOOKUP($A1670,cash,D$4,FALSE())</f>
        <v>4.35</v>
      </c>
      <c r="E1670" s="28" t="n">
        <f aca="false">VLOOKUP($A1670,cash,E$4,FALSE())</f>
        <v>4.765</v>
      </c>
      <c r="G1670" s="73" t="n">
        <f aca="false">LN(D1670/D1669)</f>
        <v>-0.00229621226035038</v>
      </c>
      <c r="H1670" s="73" t="n">
        <f aca="false">LN(E1670/E1669)</f>
        <v>0.00526040139918019</v>
      </c>
      <c r="I1670" s="73"/>
      <c r="J1670" s="73"/>
    </row>
    <row r="1671" customFormat="false" ht="12.75" hidden="false" customHeight="false" outlineLevel="0" collapsed="false">
      <c r="A1671" s="56" t="n">
        <f aca="false">A1670+1</f>
        <v>36753</v>
      </c>
      <c r="B1671" s="2"/>
      <c r="C1671" s="56"/>
      <c r="D1671" s="28" t="n">
        <f aca="false">VLOOKUP($A1671,cash,D$4,FALSE())</f>
        <v>4.19</v>
      </c>
      <c r="E1671" s="28" t="n">
        <f aca="false">VLOOKUP($A1671,cash,E$4,FALSE())</f>
        <v>4.68</v>
      </c>
      <c r="G1671" s="73" t="n">
        <f aca="false">LN(D1671/D1670)</f>
        <v>-0.0374751111665461</v>
      </c>
      <c r="H1671" s="73" t="n">
        <f aca="false">LN(E1671/E1670)</f>
        <v>-0.01799942717661</v>
      </c>
      <c r="I1671" s="73"/>
      <c r="J1671" s="73"/>
    </row>
    <row r="1672" customFormat="false" ht="12.75" hidden="false" customHeight="false" outlineLevel="0" collapsed="false">
      <c r="A1672" s="56" t="n">
        <f aca="false">A1671+1</f>
        <v>36754</v>
      </c>
      <c r="B1672" s="2"/>
      <c r="C1672" s="56"/>
      <c r="D1672" s="28" t="n">
        <f aca="false">VLOOKUP($A1672,cash,D$4,FALSE())</f>
        <v>4.225</v>
      </c>
      <c r="E1672" s="28" t="n">
        <f aca="false">VLOOKUP($A1672,cash,E$4,FALSE())</f>
        <v>4.73</v>
      </c>
      <c r="G1672" s="73" t="n">
        <f aca="false">LN(D1672/D1671)</f>
        <v>0.00831852687509059</v>
      </c>
      <c r="H1672" s="73" t="n">
        <f aca="false">LN(E1672/E1671)</f>
        <v>0.0106270925742864</v>
      </c>
      <c r="I1672" s="73"/>
      <c r="J1672" s="73"/>
    </row>
    <row r="1673" customFormat="false" ht="12.75" hidden="false" customHeight="false" outlineLevel="0" collapsed="false">
      <c r="A1673" s="56" t="n">
        <f aca="false">A1672+1</f>
        <v>36755</v>
      </c>
      <c r="B1673" s="2"/>
      <c r="C1673" s="56"/>
      <c r="D1673" s="28" t="n">
        <f aca="false">VLOOKUP($A1673,cash,D$4,FALSE())</f>
        <v>4.335</v>
      </c>
      <c r="E1673" s="28" t="n">
        <f aca="false">VLOOKUP($A1673,cash,E$4,FALSE())</f>
        <v>4.925</v>
      </c>
      <c r="G1673" s="73" t="n">
        <f aca="false">LN(D1673/D1672)</f>
        <v>0.0257023494233681</v>
      </c>
      <c r="H1673" s="73" t="n">
        <f aca="false">LN(E1673/E1672)</f>
        <v>0.0403990721202105</v>
      </c>
      <c r="I1673" s="73"/>
      <c r="J1673" s="73"/>
    </row>
    <row r="1674" customFormat="false" ht="12.75" hidden="false" customHeight="false" outlineLevel="0" collapsed="false">
      <c r="A1674" s="56" t="n">
        <f aca="false">A1673+1</f>
        <v>36756</v>
      </c>
      <c r="B1674" s="2"/>
      <c r="C1674" s="56"/>
      <c r="D1674" s="28" t="n">
        <f aca="false">VLOOKUP($A1674,cash,D$4,FALSE())</f>
        <v>4.315</v>
      </c>
      <c r="E1674" s="28" t="n">
        <f aca="false">VLOOKUP($A1674,cash,E$4,FALSE())</f>
        <v>4.925</v>
      </c>
      <c r="G1674" s="73" t="n">
        <f aca="false">LN(D1674/D1673)</f>
        <v>-0.00462428569711379</v>
      </c>
      <c r="H1674" s="73" t="n">
        <f aca="false">LN(E1674/E1673)</f>
        <v>0</v>
      </c>
      <c r="I1674" s="73"/>
      <c r="J1674" s="73"/>
    </row>
    <row r="1675" customFormat="false" ht="12.75" hidden="false" customHeight="false" outlineLevel="0" collapsed="false">
      <c r="A1675" s="56" t="n">
        <f aca="false">A1674+1</f>
        <v>36757</v>
      </c>
      <c r="B1675" s="2"/>
      <c r="C1675" s="56"/>
      <c r="D1675" s="28" t="n">
        <f aca="false">VLOOKUP($A1675,cash,D$4,FALSE())</f>
        <v>4.315</v>
      </c>
      <c r="E1675" s="28" t="n">
        <f aca="false">VLOOKUP($A1675,cash,E$4,FALSE())</f>
        <v>4.925</v>
      </c>
      <c r="G1675" s="73" t="n">
        <f aca="false">LN(D1675/D1674)</f>
        <v>0</v>
      </c>
      <c r="H1675" s="73" t="n">
        <f aca="false">LN(E1675/E1674)</f>
        <v>0</v>
      </c>
      <c r="I1675" s="73"/>
      <c r="J1675" s="73"/>
    </row>
    <row r="1676" customFormat="false" ht="12.75" hidden="false" customHeight="false" outlineLevel="0" collapsed="false">
      <c r="A1676" s="56" t="n">
        <f aca="false">A1675+1</f>
        <v>36758</v>
      </c>
      <c r="B1676" s="2"/>
      <c r="C1676" s="56"/>
      <c r="D1676" s="28" t="n">
        <f aca="false">VLOOKUP($A1676,cash,D$4,FALSE())</f>
        <v>4.315</v>
      </c>
      <c r="E1676" s="28" t="n">
        <f aca="false">VLOOKUP($A1676,cash,E$4,FALSE())</f>
        <v>4.925</v>
      </c>
      <c r="G1676" s="73" t="n">
        <f aca="false">LN(D1676/D1675)</f>
        <v>0</v>
      </c>
      <c r="H1676" s="73" t="n">
        <f aca="false">LN(E1676/E1675)</f>
        <v>0</v>
      </c>
      <c r="I1676" s="73"/>
      <c r="J1676" s="73"/>
    </row>
    <row r="1677" customFormat="false" ht="12.75" hidden="false" customHeight="false" outlineLevel="0" collapsed="false">
      <c r="A1677" s="56" t="n">
        <f aca="false">A1676+1</f>
        <v>36759</v>
      </c>
      <c r="B1677" s="2"/>
      <c r="C1677" s="56"/>
      <c r="D1677" s="28" t="n">
        <f aca="false">VLOOKUP($A1677,cash,D$4,FALSE())</f>
        <v>4.515</v>
      </c>
      <c r="E1677" s="28" t="n">
        <f aca="false">VLOOKUP($A1677,cash,E$4,FALSE())</f>
        <v>5.29</v>
      </c>
      <c r="G1677" s="73" t="n">
        <f aca="false">LN(D1677/D1676)</f>
        <v>0.0453078623335572</v>
      </c>
      <c r="H1677" s="73" t="n">
        <f aca="false">LN(E1677/E1676)</f>
        <v>0.0714939712461558</v>
      </c>
      <c r="I1677" s="73"/>
      <c r="J1677" s="73"/>
    </row>
    <row r="1678" customFormat="false" ht="12.75" hidden="false" customHeight="false" outlineLevel="0" collapsed="false">
      <c r="A1678" s="56" t="n">
        <f aca="false">A1677+1</f>
        <v>36760</v>
      </c>
      <c r="B1678" s="2"/>
      <c r="C1678" s="56"/>
      <c r="D1678" s="28" t="n">
        <f aca="false">VLOOKUP($A1678,cash,D$4,FALSE())</f>
        <v>4.685</v>
      </c>
      <c r="E1678" s="28" t="n">
        <f aca="false">VLOOKUP($A1678,cash,E$4,FALSE())</f>
        <v>5.775</v>
      </c>
      <c r="G1678" s="73" t="n">
        <f aca="false">LN(D1678/D1677)</f>
        <v>0.0369607288214366</v>
      </c>
      <c r="H1678" s="73" t="n">
        <f aca="false">LN(E1678/E1677)</f>
        <v>0.0877200105376493</v>
      </c>
      <c r="I1678" s="73"/>
      <c r="J1678" s="73"/>
    </row>
    <row r="1679" customFormat="false" ht="12.75" hidden="false" customHeight="false" outlineLevel="0" collapsed="false">
      <c r="A1679" s="56" t="n">
        <f aca="false">A1678+1</f>
        <v>36761</v>
      </c>
      <c r="B1679" s="2"/>
      <c r="C1679" s="56"/>
      <c r="D1679" s="28" t="n">
        <f aca="false">VLOOKUP($A1679,cash,D$4,FALSE())</f>
        <v>4.605</v>
      </c>
      <c r="E1679" s="28" t="n">
        <f aca="false">VLOOKUP($A1679,cash,E$4,FALSE())</f>
        <v>5.76</v>
      </c>
      <c r="G1679" s="73" t="n">
        <f aca="false">LN(D1679/D1678)</f>
        <v>-0.0172232459831151</v>
      </c>
      <c r="H1679" s="73" t="n">
        <f aca="false">LN(E1679/E1678)</f>
        <v>-0.00260078170005748</v>
      </c>
      <c r="I1679" s="73"/>
      <c r="J1679" s="73"/>
    </row>
    <row r="1680" customFormat="false" ht="12.75" hidden="false" customHeight="false" outlineLevel="0" collapsed="false">
      <c r="A1680" s="56" t="n">
        <f aca="false">A1679+1</f>
        <v>36762</v>
      </c>
      <c r="B1680" s="2"/>
      <c r="C1680" s="56"/>
      <c r="D1680" s="28" t="n">
        <f aca="false">VLOOKUP($A1680,cash,D$4,FALSE())</f>
        <v>4.35</v>
      </c>
      <c r="E1680" s="28" t="n">
        <f aca="false">VLOOKUP($A1680,cash,E$4,FALSE())</f>
        <v>5.75</v>
      </c>
      <c r="G1680" s="73" t="n">
        <f aca="false">LN(D1680/D1679)</f>
        <v>-0.0569668246066776</v>
      </c>
      <c r="H1680" s="73" t="n">
        <f aca="false">LN(E1680/E1679)</f>
        <v>-0.00173761989854074</v>
      </c>
      <c r="I1680" s="73"/>
      <c r="J1680" s="73"/>
    </row>
    <row r="1681" customFormat="false" ht="12.75" hidden="false" customHeight="false" outlineLevel="0" collapsed="false">
      <c r="A1681" s="56" t="n">
        <f aca="false">A1680+1</f>
        <v>36763</v>
      </c>
      <c r="B1681" s="2"/>
      <c r="C1681" s="56"/>
      <c r="D1681" s="28" t="n">
        <f aca="false">VLOOKUP($A1681,cash,D$4,FALSE())</f>
        <v>4.455</v>
      </c>
      <c r="E1681" s="28" t="n">
        <f aca="false">VLOOKUP($A1681,cash,E$4,FALSE())</f>
        <v>6.475</v>
      </c>
      <c r="G1681" s="73" t="n">
        <f aca="false">LN(D1681/D1680)</f>
        <v>0.0238512158221801</v>
      </c>
      <c r="H1681" s="73" t="n">
        <f aca="false">LN(E1681/E1680)</f>
        <v>0.118748752776342</v>
      </c>
      <c r="I1681" s="73"/>
      <c r="J1681" s="73"/>
    </row>
    <row r="1682" customFormat="false" ht="12.75" hidden="false" customHeight="false" outlineLevel="0" collapsed="false">
      <c r="A1682" s="56" t="n">
        <f aca="false">A1681+1</f>
        <v>36764</v>
      </c>
      <c r="B1682" s="2"/>
      <c r="C1682" s="56"/>
      <c r="D1682" s="28" t="n">
        <f aca="false">VLOOKUP($A1682,cash,D$4,FALSE())</f>
        <v>4.455</v>
      </c>
      <c r="E1682" s="28" t="n">
        <f aca="false">VLOOKUP($A1682,cash,E$4,FALSE())</f>
        <v>6.475</v>
      </c>
      <c r="G1682" s="73" t="n">
        <f aca="false">LN(D1682/D1681)</f>
        <v>0</v>
      </c>
      <c r="H1682" s="73" t="n">
        <f aca="false">LN(E1682/E1681)</f>
        <v>0</v>
      </c>
      <c r="I1682" s="73"/>
      <c r="J1682" s="73"/>
    </row>
    <row r="1683" customFormat="false" ht="12.75" hidden="false" customHeight="false" outlineLevel="0" collapsed="false">
      <c r="A1683" s="56" t="n">
        <f aca="false">A1682+1</f>
        <v>36765</v>
      </c>
      <c r="B1683" s="2"/>
      <c r="C1683" s="56"/>
      <c r="D1683" s="28" t="n">
        <f aca="false">VLOOKUP($A1683,cash,D$4,FALSE())</f>
        <v>4.455</v>
      </c>
      <c r="E1683" s="28" t="n">
        <f aca="false">VLOOKUP($A1683,cash,E$4,FALSE())</f>
        <v>6.475</v>
      </c>
      <c r="G1683" s="73" t="n">
        <f aca="false">LN(D1683/D1682)</f>
        <v>0</v>
      </c>
      <c r="H1683" s="73" t="n">
        <f aca="false">LN(E1683/E1682)</f>
        <v>0</v>
      </c>
      <c r="I1683" s="73"/>
      <c r="J1683" s="73"/>
    </row>
    <row r="1684" customFormat="false" ht="12.75" hidden="false" customHeight="false" outlineLevel="0" collapsed="false">
      <c r="A1684" s="56" t="n">
        <f aca="false">A1683+1</f>
        <v>36766</v>
      </c>
      <c r="B1684" s="2"/>
      <c r="C1684" s="56"/>
      <c r="D1684" s="28" t="n">
        <f aca="false">VLOOKUP($A1684,cash,D$4,FALSE())</f>
        <v>4.52</v>
      </c>
      <c r="E1684" s="28" t="n">
        <f aca="false">VLOOKUP($A1684,cash,E$4,FALSE())</f>
        <v>6.925</v>
      </c>
      <c r="G1684" s="73" t="n">
        <f aca="false">LN(D1684/D1683)</f>
        <v>0.014484932921367</v>
      </c>
      <c r="H1684" s="73" t="n">
        <f aca="false">LN(E1684/E1683)</f>
        <v>0.0671894444878008</v>
      </c>
      <c r="I1684" s="73"/>
      <c r="J1684" s="73"/>
    </row>
    <row r="1685" customFormat="false" ht="12.75" hidden="false" customHeight="false" outlineLevel="0" collapsed="false">
      <c r="A1685" s="56" t="n">
        <f aca="false">A1684+1</f>
        <v>36767</v>
      </c>
      <c r="B1685" s="2"/>
      <c r="C1685" s="56"/>
      <c r="D1685" s="28" t="n">
        <f aca="false">VLOOKUP($A1685,cash,D$4,FALSE())</f>
        <v>4.505</v>
      </c>
      <c r="E1685" s="28" t="n">
        <f aca="false">VLOOKUP($A1685,cash,E$4,FALSE())</f>
        <v>7.285</v>
      </c>
      <c r="G1685" s="73" t="n">
        <f aca="false">LN(D1685/D1684)</f>
        <v>-0.00332410278383856</v>
      </c>
      <c r="H1685" s="73" t="n">
        <f aca="false">LN(E1685/E1684)</f>
        <v>0.050679387573766</v>
      </c>
      <c r="I1685" s="73"/>
      <c r="J1685" s="73"/>
    </row>
    <row r="1686" customFormat="false" ht="12.75" hidden="false" customHeight="false" outlineLevel="0" collapsed="false">
      <c r="A1686" s="56" t="n">
        <f aca="false">A1685+1</f>
        <v>36768</v>
      </c>
      <c r="B1686" s="2"/>
      <c r="C1686" s="56"/>
      <c r="D1686" s="28" t="n">
        <f aca="false">VLOOKUP($A1686,cash,D$4,FALSE())</f>
        <v>4.54</v>
      </c>
      <c r="E1686" s="28" t="n">
        <f aca="false">VLOOKUP($A1686,cash,E$4,FALSE())</f>
        <v>6.13</v>
      </c>
      <c r="G1686" s="73" t="n">
        <f aca="false">LN(D1686/D1685)</f>
        <v>0.00773912099295547</v>
      </c>
      <c r="H1686" s="73" t="n">
        <f aca="false">LN(E1686/E1685)</f>
        <v>-0.172622689699048</v>
      </c>
      <c r="I1686" s="73"/>
      <c r="J1686" s="73"/>
    </row>
    <row r="1687" customFormat="false" ht="12.75" hidden="false" customHeight="false" outlineLevel="0" collapsed="false">
      <c r="A1687" s="56" t="n">
        <f aca="false">A1686+1</f>
        <v>36769</v>
      </c>
      <c r="B1687" s="2"/>
      <c r="C1687" s="56"/>
      <c r="D1687" s="28" t="n">
        <f aca="false">VLOOKUP($A1687,cash,D$4,FALSE())</f>
        <v>4.655</v>
      </c>
      <c r="E1687" s="28" t="n">
        <f aca="false">VLOOKUP($A1687,cash,E$4,FALSE())</f>
        <v>6.18</v>
      </c>
      <c r="G1687" s="73" t="n">
        <f aca="false">LN(D1687/D1686)</f>
        <v>0.0250148986757738</v>
      </c>
      <c r="H1687" s="73" t="n">
        <f aca="false">LN(E1687/E1686)</f>
        <v>0.00812352152147935</v>
      </c>
      <c r="I1687" s="73"/>
      <c r="J1687" s="73"/>
    </row>
    <row r="1688" customFormat="false" ht="12.75" hidden="false" customHeight="false" outlineLevel="0" collapsed="false">
      <c r="A1688" s="56"/>
      <c r="B1688" s="2"/>
      <c r="C1688" s="56"/>
      <c r="D1688" s="28"/>
      <c r="E1688" s="28"/>
    </row>
    <row r="1689" customFormat="false" ht="12.75" hidden="false" customHeight="false" outlineLevel="0" collapsed="false">
      <c r="A1689" s="56"/>
      <c r="B1689" s="2"/>
      <c r="C1689" s="56"/>
      <c r="D1689" s="28"/>
      <c r="E1689" s="28"/>
    </row>
    <row r="1690" customFormat="false" ht="12.75" hidden="false" customHeight="false" outlineLevel="0" collapsed="false">
      <c r="A1690" s="56"/>
      <c r="B1690" s="2"/>
      <c r="C1690" s="56"/>
      <c r="D1690" s="28"/>
      <c r="E1690" s="28"/>
    </row>
    <row r="1691" customFormat="false" ht="12.75" hidden="false" customHeight="false" outlineLevel="0" collapsed="false">
      <c r="A1691" s="56"/>
      <c r="B1691" s="2"/>
      <c r="C1691" s="56" t="n">
        <v>36770</v>
      </c>
      <c r="G1691" s="73" t="n">
        <f aca="false">STDEV(G1693:G1719)*$B$1</f>
        <v>0.294544283559117</v>
      </c>
      <c r="H1691" s="73" t="n">
        <f aca="false">STDEV(H1693:H1719)*$B$1</f>
        <v>0.402106976201784</v>
      </c>
      <c r="I1691" s="73"/>
      <c r="J1691" s="73" t="n">
        <f aca="false">IF(ISNUMBER(J1692),J1692,1.1)</f>
        <v>0.127702754722813</v>
      </c>
      <c r="K1691" s="75" t="n">
        <f aca="false">MAX(D1692:D1722)</f>
        <v>5.175</v>
      </c>
      <c r="L1691" s="75" t="n">
        <f aca="false">MAX(E1692:E1722)</f>
        <v>6.395</v>
      </c>
    </row>
    <row r="1692" customFormat="false" ht="12.75" hidden="false" customHeight="false" outlineLevel="0" collapsed="false">
      <c r="A1692" s="56" t="n">
        <f aca="false">C1691</f>
        <v>36770</v>
      </c>
      <c r="B1692" s="2"/>
      <c r="C1692" s="56"/>
      <c r="D1692" s="28" t="n">
        <f aca="false">VLOOKUP($A1692,cash,D$4,FALSE())</f>
        <v>4.605</v>
      </c>
      <c r="E1692" s="28" t="n">
        <f aca="false">VLOOKUP($A1692,cash,E$4,FALSE())</f>
        <v>5.875</v>
      </c>
      <c r="G1692" s="73"/>
      <c r="H1692" s="73"/>
      <c r="I1692" s="73"/>
      <c r="J1692" s="73" t="n">
        <f aca="false">CORREL(D1692:D1719,E1692:E1719)</f>
        <v>0.127702754722813</v>
      </c>
      <c r="K1692" s="75" t="n">
        <f aca="false">MIN(D1692:D1722)</f>
        <v>4.605</v>
      </c>
      <c r="L1692" s="75" t="n">
        <f aca="false">MIN(E1692:E1722)</f>
        <v>5.34</v>
      </c>
    </row>
    <row r="1693" customFormat="false" ht="12.75" hidden="false" customHeight="false" outlineLevel="0" collapsed="false">
      <c r="A1693" s="56" t="n">
        <f aca="false">A1692+1</f>
        <v>36771</v>
      </c>
      <c r="B1693" s="2"/>
      <c r="C1693" s="56"/>
      <c r="D1693" s="28" t="n">
        <f aca="false">VLOOKUP($A1693,cash,D$4,FALSE())</f>
        <v>4.605</v>
      </c>
      <c r="E1693" s="28" t="n">
        <f aca="false">VLOOKUP($A1693,cash,E$4,FALSE())</f>
        <v>5.875</v>
      </c>
      <c r="G1693" s="73" t="n">
        <f aca="false">LN(D1693/D1692)</f>
        <v>0</v>
      </c>
      <c r="H1693" s="73" t="n">
        <f aca="false">LN(E1693/E1692)</f>
        <v>0</v>
      </c>
      <c r="I1693" s="73"/>
      <c r="J1693" s="73"/>
    </row>
    <row r="1694" customFormat="false" ht="12.75" hidden="false" customHeight="false" outlineLevel="0" collapsed="false">
      <c r="A1694" s="56" t="n">
        <f aca="false">A1693+1</f>
        <v>36772</v>
      </c>
      <c r="B1694" s="2"/>
      <c r="C1694" s="56"/>
      <c r="D1694" s="28" t="n">
        <f aca="false">VLOOKUP($A1694,cash,D$4,FALSE())</f>
        <v>4.605</v>
      </c>
      <c r="E1694" s="28" t="n">
        <f aca="false">VLOOKUP($A1694,cash,E$4,FALSE())</f>
        <v>5.875</v>
      </c>
      <c r="G1694" s="73" t="n">
        <f aca="false">LN(D1694/D1693)</f>
        <v>0</v>
      </c>
      <c r="H1694" s="73" t="n">
        <f aca="false">LN(E1694/E1693)</f>
        <v>0</v>
      </c>
      <c r="I1694" s="73"/>
      <c r="J1694" s="73"/>
    </row>
    <row r="1695" customFormat="false" ht="12.75" hidden="false" customHeight="false" outlineLevel="0" collapsed="false">
      <c r="A1695" s="56" t="n">
        <f aca="false">A1694+1</f>
        <v>36773</v>
      </c>
      <c r="B1695" s="2"/>
      <c r="C1695" s="56"/>
      <c r="D1695" s="28" t="n">
        <f aca="false">VLOOKUP($A1695,cash,D$4,FALSE())</f>
        <v>4.605</v>
      </c>
      <c r="E1695" s="28" t="n">
        <f aca="false">VLOOKUP($A1695,cash,E$4,FALSE())</f>
        <v>5.875</v>
      </c>
      <c r="G1695" s="73" t="n">
        <f aca="false">LN(D1695/D1694)</f>
        <v>0</v>
      </c>
      <c r="H1695" s="73" t="n">
        <f aca="false">LN(E1695/E1694)</f>
        <v>0</v>
      </c>
      <c r="I1695" s="73"/>
      <c r="J1695" s="73"/>
    </row>
    <row r="1696" customFormat="false" ht="12.75" hidden="false" customHeight="false" outlineLevel="0" collapsed="false">
      <c r="A1696" s="56" t="n">
        <f aca="false">A1695+1</f>
        <v>36774</v>
      </c>
      <c r="B1696" s="2"/>
      <c r="C1696" s="56"/>
      <c r="D1696" s="28" t="n">
        <f aca="false">VLOOKUP($A1696,cash,D$4,FALSE())</f>
        <v>4.81</v>
      </c>
      <c r="E1696" s="28" t="n">
        <f aca="false">VLOOKUP($A1696,cash,E$4,FALSE())</f>
        <v>6.205</v>
      </c>
      <c r="G1696" s="73" t="n">
        <f aca="false">LN(D1696/D1695)</f>
        <v>0.0435544144103995</v>
      </c>
      <c r="H1696" s="73" t="n">
        <f aca="false">LN(E1696/E1695)</f>
        <v>0.0546493586263478</v>
      </c>
      <c r="I1696" s="73"/>
      <c r="J1696" s="73"/>
    </row>
    <row r="1697" customFormat="false" ht="12.75" hidden="false" customHeight="false" outlineLevel="0" collapsed="false">
      <c r="A1697" s="56" t="n">
        <f aca="false">A1696+1</f>
        <v>36775</v>
      </c>
      <c r="B1697" s="2"/>
      <c r="C1697" s="56"/>
      <c r="D1697" s="28" t="n">
        <f aca="false">VLOOKUP($A1697,cash,D$4,FALSE())</f>
        <v>4.885</v>
      </c>
      <c r="E1697" s="28" t="n">
        <f aca="false">VLOOKUP($A1697,cash,E$4,FALSE())</f>
        <v>6.34</v>
      </c>
      <c r="G1697" s="73" t="n">
        <f aca="false">LN(D1697/D1696)</f>
        <v>0.0154722013770763</v>
      </c>
      <c r="H1697" s="73" t="n">
        <f aca="false">LN(E1697/E1696)</f>
        <v>0.0215233497925639</v>
      </c>
      <c r="I1697" s="73"/>
      <c r="J1697" s="73"/>
    </row>
    <row r="1698" customFormat="false" ht="12.75" hidden="false" customHeight="false" outlineLevel="0" collapsed="false">
      <c r="A1698" s="56" t="n">
        <f aca="false">A1697+1</f>
        <v>36776</v>
      </c>
      <c r="B1698" s="2"/>
      <c r="C1698" s="56"/>
      <c r="D1698" s="28" t="n">
        <f aca="false">VLOOKUP($A1698,cash,D$4,FALSE())</f>
        <v>4.84</v>
      </c>
      <c r="E1698" s="28" t="n">
        <f aca="false">VLOOKUP($A1698,cash,E$4,FALSE())</f>
        <v>6.225</v>
      </c>
      <c r="G1698" s="73" t="n">
        <f aca="false">LN(D1698/D1697)</f>
        <v>-0.00925456476620575</v>
      </c>
      <c r="H1698" s="73" t="n">
        <f aca="false">LN(E1698/E1697)</f>
        <v>-0.0183053260983632</v>
      </c>
      <c r="I1698" s="73"/>
      <c r="J1698" s="73"/>
    </row>
    <row r="1699" customFormat="false" ht="12.75" hidden="false" customHeight="false" outlineLevel="0" collapsed="false">
      <c r="A1699" s="56" t="n">
        <f aca="false">A1698+1</f>
        <v>36777</v>
      </c>
      <c r="B1699" s="2"/>
      <c r="C1699" s="56"/>
      <c r="D1699" s="28" t="n">
        <f aca="false">VLOOKUP($A1699,cash,D$4,FALSE())</f>
        <v>4.7</v>
      </c>
      <c r="E1699" s="28" t="n">
        <f aca="false">VLOOKUP($A1699,cash,E$4,FALSE())</f>
        <v>6.15</v>
      </c>
      <c r="G1699" s="73" t="n">
        <f aca="false">LN(D1699/D1698)</f>
        <v>-0.0293522120125273</v>
      </c>
      <c r="H1699" s="73" t="n">
        <f aca="false">LN(E1699/E1698)</f>
        <v>-0.0121213605323447</v>
      </c>
      <c r="I1699" s="73"/>
      <c r="J1699" s="73"/>
    </row>
    <row r="1700" customFormat="false" ht="12.75" hidden="false" customHeight="false" outlineLevel="0" collapsed="false">
      <c r="A1700" s="56" t="n">
        <f aca="false">A1699+1</f>
        <v>36778</v>
      </c>
      <c r="B1700" s="2"/>
      <c r="C1700" s="56"/>
      <c r="D1700" s="28" t="n">
        <f aca="false">VLOOKUP($A1700,cash,D$4,FALSE())</f>
        <v>4.7</v>
      </c>
      <c r="E1700" s="28" t="n">
        <f aca="false">VLOOKUP($A1700,cash,E$4,FALSE())</f>
        <v>6.15</v>
      </c>
      <c r="G1700" s="73" t="n">
        <f aca="false">LN(D1700/D1699)</f>
        <v>0</v>
      </c>
      <c r="H1700" s="73" t="n">
        <f aca="false">LN(E1700/E1699)</f>
        <v>0</v>
      </c>
      <c r="I1700" s="73"/>
      <c r="J1700" s="73"/>
    </row>
    <row r="1701" customFormat="false" ht="12.75" hidden="false" customHeight="false" outlineLevel="0" collapsed="false">
      <c r="A1701" s="56" t="n">
        <f aca="false">A1700+1</f>
        <v>36779</v>
      </c>
      <c r="B1701" s="2"/>
      <c r="C1701" s="56"/>
      <c r="D1701" s="28" t="n">
        <f aca="false">VLOOKUP($A1701,cash,D$4,FALSE())</f>
        <v>4.7</v>
      </c>
      <c r="E1701" s="28" t="n">
        <f aca="false">VLOOKUP($A1701,cash,E$4,FALSE())</f>
        <v>6.15</v>
      </c>
      <c r="G1701" s="73" t="n">
        <f aca="false">LN(D1701/D1700)</f>
        <v>0</v>
      </c>
      <c r="H1701" s="73" t="n">
        <f aca="false">LN(E1701/E1700)</f>
        <v>0</v>
      </c>
      <c r="I1701" s="73"/>
      <c r="J1701" s="73"/>
    </row>
    <row r="1702" customFormat="false" ht="12.75" hidden="false" customHeight="false" outlineLevel="0" collapsed="false">
      <c r="A1702" s="56" t="n">
        <f aca="false">A1701+1</f>
        <v>36780</v>
      </c>
      <c r="B1702" s="2"/>
      <c r="C1702" s="56"/>
      <c r="D1702" s="28" t="n">
        <f aca="false">VLOOKUP($A1702,cash,D$4,FALSE())</f>
        <v>4.895</v>
      </c>
      <c r="E1702" s="28" t="n">
        <f aca="false">VLOOKUP($A1702,cash,E$4,FALSE())</f>
        <v>6.325</v>
      </c>
      <c r="G1702" s="73" t="n">
        <f aca="false">LN(D1702/D1701)</f>
        <v>0.0406517672664606</v>
      </c>
      <c r="H1702" s="73" t="n">
        <f aca="false">LN(E1702/E1701)</f>
        <v>0.0280579527951573</v>
      </c>
      <c r="I1702" s="73"/>
      <c r="J1702" s="73"/>
    </row>
    <row r="1703" customFormat="false" ht="12.75" hidden="false" customHeight="false" outlineLevel="0" collapsed="false">
      <c r="A1703" s="56" t="n">
        <f aca="false">A1702+1</f>
        <v>36781</v>
      </c>
      <c r="B1703" s="2"/>
      <c r="C1703" s="56"/>
      <c r="D1703" s="28" t="n">
        <f aca="false">VLOOKUP($A1703,cash,D$4,FALSE())</f>
        <v>4.99</v>
      </c>
      <c r="E1703" s="28" t="n">
        <f aca="false">VLOOKUP($A1703,cash,E$4,FALSE())</f>
        <v>6.36</v>
      </c>
      <c r="G1703" s="73" t="n">
        <f aca="false">LN(D1703/D1702)</f>
        <v>0.0192216337809537</v>
      </c>
      <c r="H1703" s="73" t="n">
        <f aca="false">LN(E1703/E1702)</f>
        <v>0.00551834273844681</v>
      </c>
      <c r="I1703" s="73"/>
      <c r="J1703" s="73"/>
    </row>
    <row r="1704" customFormat="false" ht="12.75" hidden="false" customHeight="false" outlineLevel="0" collapsed="false">
      <c r="A1704" s="56" t="n">
        <f aca="false">A1703+1</f>
        <v>36782</v>
      </c>
      <c r="B1704" s="2"/>
      <c r="C1704" s="56"/>
      <c r="D1704" s="28" t="n">
        <f aca="false">VLOOKUP($A1704,cash,D$4,FALSE())</f>
        <v>5.05</v>
      </c>
      <c r="E1704" s="28" t="n">
        <f aca="false">VLOOKUP($A1704,cash,E$4,FALSE())</f>
        <v>6.39</v>
      </c>
      <c r="G1704" s="73" t="n">
        <f aca="false">LN(D1704/D1703)</f>
        <v>0.0119523335238412</v>
      </c>
      <c r="H1704" s="73" t="n">
        <f aca="false">LN(E1704/E1703)</f>
        <v>0.00470589103741249</v>
      </c>
      <c r="I1704" s="73"/>
      <c r="J1704" s="73"/>
    </row>
    <row r="1705" customFormat="false" ht="12.75" hidden="false" customHeight="false" outlineLevel="0" collapsed="false">
      <c r="A1705" s="56" t="n">
        <f aca="false">A1704+1</f>
        <v>36783</v>
      </c>
      <c r="B1705" s="2"/>
      <c r="C1705" s="56"/>
      <c r="D1705" s="28" t="n">
        <f aca="false">VLOOKUP($A1705,cash,D$4,FALSE())</f>
        <v>5.045</v>
      </c>
      <c r="E1705" s="28" t="n">
        <f aca="false">VLOOKUP($A1705,cash,E$4,FALSE())</f>
        <v>6.37</v>
      </c>
      <c r="G1705" s="73" t="n">
        <f aca="false">LN(D1705/D1704)</f>
        <v>-0.000990589481696179</v>
      </c>
      <c r="H1705" s="73" t="n">
        <f aca="false">LN(E1705/E1704)</f>
        <v>-0.00313479880537139</v>
      </c>
      <c r="I1705" s="73"/>
      <c r="J1705" s="73"/>
    </row>
    <row r="1706" customFormat="false" ht="12.75" hidden="false" customHeight="false" outlineLevel="0" collapsed="false">
      <c r="A1706" s="56" t="n">
        <f aca="false">A1705+1</f>
        <v>36784</v>
      </c>
      <c r="B1706" s="2"/>
      <c r="C1706" s="56"/>
      <c r="D1706" s="28" t="n">
        <f aca="false">VLOOKUP($A1706,cash,D$4,FALSE())</f>
        <v>5.105</v>
      </c>
      <c r="E1706" s="28" t="n">
        <f aca="false">VLOOKUP($A1706,cash,E$4,FALSE())</f>
        <v>6.395</v>
      </c>
      <c r="G1706" s="73" t="n">
        <f aca="false">LN(D1706/D1705)</f>
        <v>0.0118227978110566</v>
      </c>
      <c r="H1706" s="73" t="n">
        <f aca="false">LN(E1706/E1705)</f>
        <v>0.00391696544673389</v>
      </c>
      <c r="I1706" s="73"/>
      <c r="J1706" s="73"/>
    </row>
    <row r="1707" customFormat="false" ht="12.75" hidden="false" customHeight="false" outlineLevel="0" collapsed="false">
      <c r="A1707" s="56" t="n">
        <f aca="false">A1706+1</f>
        <v>36785</v>
      </c>
      <c r="B1707" s="2"/>
      <c r="C1707" s="56"/>
      <c r="D1707" s="28" t="n">
        <f aca="false">VLOOKUP($A1707,cash,D$4,FALSE())</f>
        <v>5.105</v>
      </c>
      <c r="E1707" s="28" t="n">
        <f aca="false">VLOOKUP($A1707,cash,E$4,FALSE())</f>
        <v>6.395</v>
      </c>
      <c r="G1707" s="73" t="n">
        <f aca="false">LN(D1707/D1706)</f>
        <v>0</v>
      </c>
      <c r="H1707" s="73" t="n">
        <f aca="false">LN(E1707/E1706)</f>
        <v>0</v>
      </c>
      <c r="I1707" s="73"/>
      <c r="J1707" s="73"/>
    </row>
    <row r="1708" customFormat="false" ht="12.75" hidden="false" customHeight="false" outlineLevel="0" collapsed="false">
      <c r="A1708" s="56" t="n">
        <f aca="false">A1707+1</f>
        <v>36786</v>
      </c>
      <c r="B1708" s="2"/>
      <c r="C1708" s="56"/>
      <c r="D1708" s="28" t="n">
        <f aca="false">VLOOKUP($A1708,cash,D$4,FALSE())</f>
        <v>5.105</v>
      </c>
      <c r="E1708" s="28" t="n">
        <f aca="false">VLOOKUP($A1708,cash,E$4,FALSE())</f>
        <v>6.395</v>
      </c>
      <c r="G1708" s="73" t="n">
        <f aca="false">LN(D1708/D1707)</f>
        <v>0</v>
      </c>
      <c r="H1708" s="73" t="n">
        <f aca="false">LN(E1708/E1707)</f>
        <v>0</v>
      </c>
      <c r="I1708" s="73"/>
      <c r="J1708" s="73"/>
    </row>
    <row r="1709" customFormat="false" ht="12.75" hidden="false" customHeight="false" outlineLevel="0" collapsed="false">
      <c r="A1709" s="56" t="n">
        <f aca="false">A1708+1</f>
        <v>36787</v>
      </c>
      <c r="B1709" s="2"/>
      <c r="C1709" s="56"/>
      <c r="D1709" s="28" t="n">
        <f aca="false">VLOOKUP($A1709,cash,D$4,FALSE())</f>
        <v>4.945</v>
      </c>
      <c r="E1709" s="28" t="n">
        <f aca="false">VLOOKUP($A1709,cash,E$4,FALSE())</f>
        <v>6.31</v>
      </c>
      <c r="G1709" s="73" t="n">
        <f aca="false">LN(D1709/D1708)</f>
        <v>-0.0318434865419535</v>
      </c>
      <c r="H1709" s="73" t="n">
        <f aca="false">LN(E1709/E1708)</f>
        <v>-0.0133807584776842</v>
      </c>
      <c r="I1709" s="73"/>
      <c r="J1709" s="73"/>
    </row>
    <row r="1710" customFormat="false" ht="12.75" hidden="false" customHeight="false" outlineLevel="0" collapsed="false">
      <c r="A1710" s="56" t="n">
        <f aca="false">A1709+1</f>
        <v>36788</v>
      </c>
      <c r="B1710" s="2"/>
      <c r="C1710" s="56"/>
      <c r="D1710" s="28" t="n">
        <f aca="false">VLOOKUP($A1710,cash,D$4,FALSE())</f>
        <v>5.02</v>
      </c>
      <c r="E1710" s="28" t="n">
        <f aca="false">VLOOKUP($A1710,cash,E$4,FALSE())</f>
        <v>6.25</v>
      </c>
      <c r="G1710" s="73" t="n">
        <f aca="false">LN(D1710/D1709)</f>
        <v>0.0150529686289623</v>
      </c>
      <c r="H1710" s="73" t="n">
        <f aca="false">LN(E1710/E1709)</f>
        <v>-0.00955421280481161</v>
      </c>
      <c r="I1710" s="73"/>
      <c r="J1710" s="73"/>
    </row>
    <row r="1711" customFormat="false" ht="12.75" hidden="false" customHeight="false" outlineLevel="0" collapsed="false">
      <c r="A1711" s="56" t="n">
        <f aca="false">A1710+1</f>
        <v>36789</v>
      </c>
      <c r="B1711" s="2"/>
      <c r="C1711" s="56"/>
      <c r="D1711" s="28" t="n">
        <f aca="false">VLOOKUP($A1711,cash,D$4,FALSE())</f>
        <v>5.075</v>
      </c>
      <c r="E1711" s="28" t="n">
        <f aca="false">VLOOKUP($A1711,cash,E$4,FALSE())</f>
        <v>6.075</v>
      </c>
      <c r="G1711" s="73" t="n">
        <f aca="false">LN(D1711/D1710)</f>
        <v>0.0108965912242134</v>
      </c>
      <c r="H1711" s="73" t="n">
        <f aca="false">LN(E1711/E1710)</f>
        <v>-0.028399474521698</v>
      </c>
      <c r="I1711" s="73"/>
      <c r="J1711" s="73"/>
    </row>
    <row r="1712" customFormat="false" ht="12.75" hidden="false" customHeight="false" outlineLevel="0" collapsed="false">
      <c r="A1712" s="56" t="n">
        <f aca="false">A1711+1</f>
        <v>36790</v>
      </c>
      <c r="B1712" s="2"/>
      <c r="C1712" s="56"/>
      <c r="D1712" s="28" t="n">
        <f aca="false">VLOOKUP($A1712,cash,D$4,FALSE())</f>
        <v>4.99</v>
      </c>
      <c r="E1712" s="28" t="n">
        <f aca="false">VLOOKUP($A1712,cash,E$4,FALSE())</f>
        <v>5.7</v>
      </c>
      <c r="G1712" s="73" t="n">
        <f aca="false">LN(D1712/D1711)</f>
        <v>-0.0168906151644237</v>
      </c>
      <c r="H1712" s="73" t="n">
        <f aca="false">LN(E1712/E1711)</f>
        <v>-0.0637158143861077</v>
      </c>
      <c r="I1712" s="73"/>
      <c r="J1712" s="73"/>
    </row>
    <row r="1713" customFormat="false" ht="12.75" hidden="false" customHeight="false" outlineLevel="0" collapsed="false">
      <c r="A1713" s="56" t="n">
        <f aca="false">A1712+1</f>
        <v>36791</v>
      </c>
      <c r="B1713" s="2"/>
      <c r="C1713" s="56"/>
      <c r="D1713" s="28" t="n">
        <f aca="false">VLOOKUP($A1713,cash,D$4,FALSE())</f>
        <v>4.915</v>
      </c>
      <c r="E1713" s="28" t="n">
        <f aca="false">VLOOKUP($A1713,cash,E$4,FALSE())</f>
        <v>5.34</v>
      </c>
      <c r="G1713" s="73" t="n">
        <f aca="false">LN(D1713/D1712)</f>
        <v>-0.0151441561642975</v>
      </c>
      <c r="H1713" s="73" t="n">
        <f aca="false">LN(E1713/E1712)</f>
        <v>-0.0652405218684011</v>
      </c>
      <c r="I1713" s="73"/>
      <c r="J1713" s="73"/>
    </row>
    <row r="1714" customFormat="false" ht="12.75" hidden="false" customHeight="false" outlineLevel="0" collapsed="false">
      <c r="A1714" s="56" t="n">
        <f aca="false">A1713+1</f>
        <v>36792</v>
      </c>
      <c r="B1714" s="2"/>
      <c r="C1714" s="56"/>
      <c r="D1714" s="28" t="n">
        <f aca="false">VLOOKUP($A1714,cash,D$4,FALSE())</f>
        <v>4.915</v>
      </c>
      <c r="E1714" s="28" t="n">
        <f aca="false">VLOOKUP($A1714,cash,E$4,FALSE())</f>
        <v>5.34</v>
      </c>
      <c r="G1714" s="73" t="n">
        <f aca="false">LN(D1714/D1713)</f>
        <v>0</v>
      </c>
      <c r="H1714" s="73" t="n">
        <f aca="false">LN(E1714/E1713)</f>
        <v>0</v>
      </c>
      <c r="I1714" s="73"/>
      <c r="J1714" s="73"/>
    </row>
    <row r="1715" customFormat="false" ht="12.75" hidden="false" customHeight="false" outlineLevel="0" collapsed="false">
      <c r="A1715" s="56" t="n">
        <f aca="false">A1714+1</f>
        <v>36793</v>
      </c>
      <c r="B1715" s="2"/>
      <c r="C1715" s="56"/>
      <c r="D1715" s="28" t="n">
        <f aca="false">VLOOKUP($A1715,cash,D$4,FALSE())</f>
        <v>4.915</v>
      </c>
      <c r="E1715" s="28" t="n">
        <f aca="false">VLOOKUP($A1715,cash,E$4,FALSE())</f>
        <v>5.34</v>
      </c>
      <c r="G1715" s="73" t="n">
        <f aca="false">LN(D1715/D1714)</f>
        <v>0</v>
      </c>
      <c r="H1715" s="73" t="n">
        <f aca="false">LN(E1715/E1714)</f>
        <v>0</v>
      </c>
      <c r="I1715" s="73"/>
      <c r="J1715" s="73"/>
    </row>
    <row r="1716" customFormat="false" ht="12.75" hidden="false" customHeight="false" outlineLevel="0" collapsed="false">
      <c r="A1716" s="56" t="n">
        <f aca="false">A1715+1</f>
        <v>36794</v>
      </c>
      <c r="B1716" s="2"/>
      <c r="C1716" s="56"/>
      <c r="D1716" s="28" t="n">
        <f aca="false">VLOOKUP($A1716,cash,D$4,FALSE())</f>
        <v>4.935</v>
      </c>
      <c r="E1716" s="28" t="n">
        <f aca="false">VLOOKUP($A1716,cash,E$4,FALSE())</f>
        <v>5.415</v>
      </c>
      <c r="G1716" s="73" t="n">
        <f aca="false">LN(D1716/D1715)</f>
        <v>0.00406091928631501</v>
      </c>
      <c r="H1716" s="73" t="n">
        <f aca="false">LN(E1716/E1715)</f>
        <v>0.0139472274808506</v>
      </c>
      <c r="I1716" s="73"/>
      <c r="J1716" s="73"/>
    </row>
    <row r="1717" customFormat="false" ht="12.75" hidden="false" customHeight="false" outlineLevel="0" collapsed="false">
      <c r="A1717" s="56" t="n">
        <f aca="false">A1716+1</f>
        <v>36795</v>
      </c>
      <c r="B1717" s="2"/>
      <c r="C1717" s="56"/>
      <c r="D1717" s="28" t="n">
        <f aca="false">VLOOKUP($A1717,cash,D$4,FALSE())</f>
        <v>5.105</v>
      </c>
      <c r="E1717" s="28" t="n">
        <f aca="false">VLOOKUP($A1717,cash,E$4,FALSE())</f>
        <v>5.64</v>
      </c>
      <c r="G1717" s="73" t="n">
        <f aca="false">LN(D1717/D1716)</f>
        <v>0.0338677787311842</v>
      </c>
      <c r="H1717" s="73" t="n">
        <f aca="false">LN(E1717/E1716)</f>
        <v>0.0407111850570134</v>
      </c>
      <c r="I1717" s="73"/>
      <c r="J1717" s="73"/>
    </row>
    <row r="1718" customFormat="false" ht="12.75" hidden="false" customHeight="false" outlineLevel="0" collapsed="false">
      <c r="A1718" s="56" t="n">
        <f aca="false">A1717+1</f>
        <v>36796</v>
      </c>
      <c r="B1718" s="2"/>
      <c r="C1718" s="56"/>
      <c r="D1718" s="28" t="n">
        <f aca="false">VLOOKUP($A1718,cash,D$4,FALSE())</f>
        <v>5.175</v>
      </c>
      <c r="E1718" s="28" t="n">
        <f aca="false">VLOOKUP($A1718,cash,E$4,FALSE())</f>
        <v>5.75</v>
      </c>
      <c r="G1718" s="73" t="n">
        <f aca="false">LN(D1718/D1717)</f>
        <v>0.0136188875348038</v>
      </c>
      <c r="H1718" s="73" t="n">
        <f aca="false">LN(E1718/E1717)</f>
        <v>0.0193157892992917</v>
      </c>
      <c r="I1718" s="73"/>
      <c r="J1718" s="73"/>
    </row>
    <row r="1719" customFormat="false" ht="12.75" hidden="false" customHeight="false" outlineLevel="0" collapsed="false">
      <c r="A1719" s="56" t="n">
        <f aca="false">A1718+1</f>
        <v>36797</v>
      </c>
      <c r="B1719" s="2"/>
      <c r="C1719" s="56"/>
      <c r="D1719" s="28" t="n">
        <f aca="false">VLOOKUP($A1719,cash,D$4,FALSE())</f>
        <v>5.045</v>
      </c>
      <c r="E1719" s="28" t="n">
        <f aca="false">VLOOKUP($A1719,cash,E$4,FALSE())</f>
        <v>5.845</v>
      </c>
      <c r="G1719" s="73" t="n">
        <f aca="false">LN(D1719/D1718)</f>
        <v>-0.0254416853458605</v>
      </c>
      <c r="H1719" s="73" t="n">
        <f aca="false">LN(E1719/E1718)</f>
        <v>0.0163867401147725</v>
      </c>
      <c r="I1719" s="73"/>
      <c r="J1719" s="73"/>
    </row>
    <row r="1720" customFormat="false" ht="12.75" hidden="false" customHeight="false" outlineLevel="0" collapsed="false">
      <c r="G1720" s="73"/>
      <c r="H1720" s="73"/>
      <c r="I1720" s="73"/>
      <c r="J1720" s="73"/>
    </row>
    <row r="1721" customFormat="false" ht="12.75" hidden="false" customHeight="false" outlineLevel="0" collapsed="false">
      <c r="G1721" s="73"/>
      <c r="H1721" s="73"/>
    </row>
    <row r="1722" customFormat="false" ht="12.75" hidden="false" customHeight="false" outlineLevel="0" collapsed="false">
      <c r="G1722" s="73"/>
      <c r="H1722" s="7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150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1482" activePane="bottomRight" state="frozen"/>
      <selection pane="topLeft" activeCell="A1" activeCellId="0" sqref="A1"/>
      <selection pane="topRight" activeCell="B1" activeCellId="0" sqref="B1"/>
      <selection pane="bottomLeft" activeCell="A1482" activeCellId="0" sqref="A1482"/>
      <selection pane="bottomRight" activeCell="D1492" activeCellId="0" sqref="D1492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B1" s="0" t="n">
        <f aca="false">SQRT(252)</f>
        <v>15.8745078663875</v>
      </c>
      <c r="D1" s="1" t="str">
        <f aca="false">CONCATENATE(TERM1,PIPE_1)</f>
        <v>CASHEP PERM</v>
      </c>
      <c r="E1" s="1"/>
      <c r="F1" s="1"/>
      <c r="G1" s="1" t="str">
        <f aca="false">CONCATENATE(TERM2,PIPE_2)</f>
        <v>CASHSOCAL</v>
      </c>
    </row>
    <row r="2" customFormat="false" ht="12.75" hidden="false" customHeight="false" outlineLevel="0" collapsed="false">
      <c r="D2" s="1"/>
      <c r="E2" s="1"/>
      <c r="F2" s="1"/>
      <c r="G2" s="1"/>
    </row>
    <row r="3" customFormat="false" ht="12.75" hidden="false" customHeight="false" outlineLevel="0" collapsed="false">
      <c r="D3" s="28" t="n">
        <f aca="false">VLOOKUP(TERM1,PRICEPAGE,2,FALSE())</f>
        <v>4</v>
      </c>
      <c r="E3" s="28" t="n">
        <f aca="false">VLOOKUP(TERM2,PRICEPAGE,2,FALSE())</f>
        <v>4</v>
      </c>
      <c r="F3" s="1"/>
      <c r="G3" s="1"/>
    </row>
    <row r="4" customFormat="false" ht="12.75" hidden="false" customHeight="false" outlineLevel="0" collapsed="false">
      <c r="D4" s="28" t="n">
        <f aca="false">VLOOKUP(D1,OFFSET,3,FALSE())</f>
        <v>6</v>
      </c>
      <c r="E4" s="28" t="n">
        <f aca="false">VLOOKUP(G1,OFFSET,3,FALSE())</f>
        <v>18</v>
      </c>
    </row>
    <row r="5" customFormat="false" ht="12.75" hidden="false" customHeight="false" outlineLevel="0" collapsed="false">
      <c r="D5" s="28"/>
      <c r="E5" s="28"/>
    </row>
    <row r="6" customFormat="false" ht="12.75" hidden="false" customHeight="false" outlineLevel="0" collapsed="false">
      <c r="A6" s="56" t="n">
        <v>35269</v>
      </c>
      <c r="B6" s="2"/>
      <c r="C6" s="56"/>
      <c r="D6" s="28" t="n">
        <f aca="false">VLOOKUP($A6,IF(D$3=2,PRICELOOK2,IF(D$3=3,PRICELOOK3,IF(D$3=4,cash,PRICELOOK))),D$4,FALSE())</f>
        <v>2.095</v>
      </c>
      <c r="E6" s="28" t="n">
        <f aca="false">VLOOKUP($A6,IF(E$3=2,PRICELOOK2,IF(E$3=3,PRICELOOK3,IF(E$3=4,cash,PRICELOOK))),E$4,FALSE())</f>
        <v>1.945</v>
      </c>
    </row>
    <row r="7" customFormat="false" ht="12.75" hidden="false" customHeight="false" outlineLevel="0" collapsed="false">
      <c r="A7" s="56" t="n">
        <v>35270</v>
      </c>
      <c r="B7" s="2"/>
      <c r="C7" s="56"/>
      <c r="D7" s="28" t="n">
        <f aca="false">VLOOKUP($A7,IF(D$3=2,PRICELOOK2,IF(D$3=3,PRICELOOK3,IF(D$3=4,cash,PRICELOOK))),D$4,FALSE())</f>
        <v>2.16</v>
      </c>
      <c r="E7" s="28" t="n">
        <f aca="false">VLOOKUP($A7,IF(E$3=2,PRICELOOK2,IF(E$3=3,PRICELOOK3,IF(E$3=4,cash,PRICELOOK))),E$4,FALSE())</f>
        <v>2.225</v>
      </c>
    </row>
    <row r="8" customFormat="false" ht="12.75" hidden="false" customHeight="false" outlineLevel="0" collapsed="false">
      <c r="A8" s="56" t="n">
        <v>35271</v>
      </c>
      <c r="B8" s="28" t="n">
        <v>1</v>
      </c>
      <c r="C8" s="56"/>
      <c r="D8" s="28" t="n">
        <f aca="false">VLOOKUP($A8,IF(D$3=2,PRICELOOK2,IF(D$3=3,PRICELOOK3,IF(D$3=4,cash,PRICELOOK))),D$4,FALSE())</f>
        <v>2.12</v>
      </c>
      <c r="E8" s="28" t="n">
        <f aca="false">VLOOKUP($A8,IF(E$3=2,PRICELOOK2,IF(E$3=3,PRICELOOK3,IF(E$3=4,cash,PRICELOOK))),E$4,FALSE())</f>
        <v>2.225</v>
      </c>
    </row>
    <row r="9" customFormat="false" ht="12.75" hidden="false" customHeight="false" outlineLevel="0" collapsed="false">
      <c r="A9" s="56"/>
      <c r="B9" s="28"/>
      <c r="C9" s="56" t="n">
        <v>35278</v>
      </c>
      <c r="G9" s="73" t="n">
        <f aca="false">STDEV(G11:G31)*15.87</f>
        <v>0.685856351500549</v>
      </c>
      <c r="H9" s="73" t="n">
        <f aca="false">STDEV(H11:H31)*15.87</f>
        <v>0.385762249658054</v>
      </c>
      <c r="I9" s="73" t="n">
        <f aca="false">CORREL(D10:D31,E10:E31)</f>
        <v>0.81738697621744</v>
      </c>
      <c r="J9" s="73" t="n">
        <f aca="false">IF(ISNUMBER(I9),I9,1.1)</f>
        <v>0.81738697621744</v>
      </c>
      <c r="K9" s="75" t="n">
        <f aca="false">MAX(D10:D31)</f>
        <v>2.09</v>
      </c>
      <c r="L9" s="75" t="n">
        <f aca="false">MAX(E10:E31)</f>
        <v>2.14</v>
      </c>
    </row>
    <row r="10" customFormat="false" ht="12.75" hidden="false" customHeight="false" outlineLevel="0" collapsed="false">
      <c r="A10" s="56" t="n">
        <v>35272</v>
      </c>
      <c r="B10" s="28"/>
      <c r="C10" s="56"/>
      <c r="D10" s="28" t="n">
        <f aca="false">VLOOKUP($A10,IF(D$3=2,PRICELOOK2,IF(D$3=3,PRICELOOK3,IF(D$3=4,cash,PRICELOOK))),D$4,FALSE())</f>
        <v>2.035</v>
      </c>
      <c r="E10" s="28" t="n">
        <f aca="false">VLOOKUP($A10,IF(E$3=2,PRICELOOK2,IF(E$3=3,PRICELOOK3,IF(E$3=4,cash,PRICELOOK))),E$4,FALSE())</f>
        <v>2.14</v>
      </c>
      <c r="G10" s="73"/>
      <c r="H10" s="73"/>
      <c r="I10" s="73"/>
      <c r="K10" s="75" t="n">
        <f aca="false">MIN(D10:D31)</f>
        <v>1.685</v>
      </c>
      <c r="L10" s="75" t="n">
        <f aca="false">MIN(E10:E31)</f>
        <v>1.7</v>
      </c>
      <c r="O10" s="0" t="n">
        <f aca="false">IF(ISNUMBER(D10),IF(ISNUMBER(E10),E10-D10,"nd "),"nd")</f>
        <v>0.105</v>
      </c>
    </row>
    <row r="11" customFormat="false" ht="12.75" hidden="false" customHeight="false" outlineLevel="0" collapsed="false">
      <c r="A11" s="56" t="n">
        <v>35275</v>
      </c>
      <c r="B11" s="28"/>
      <c r="C11" s="56"/>
      <c r="D11" s="28" t="n">
        <f aca="false">VLOOKUP($A11,IF(D$3=2,PRICELOOK2,IF(D$3=3,PRICELOOK3,IF(D$3=4,cash,PRICELOOK))),D$4,FALSE())</f>
        <v>1.955</v>
      </c>
      <c r="E11" s="28" t="n">
        <f aca="false">VLOOKUP($A11,IF(E$3=2,PRICELOOK2,IF(E$3=3,PRICELOOK3,IF(E$3=4,cash,PRICELOOK))),E$4,FALSE())</f>
        <v>2.14</v>
      </c>
      <c r="G11" s="73" t="n">
        <f aca="false">LN(D11/D10)</f>
        <v>-0.0401056254572292</v>
      </c>
      <c r="H11" s="73" t="n">
        <f aca="false">LN(E11/E10)</f>
        <v>0</v>
      </c>
      <c r="I11" s="73"/>
      <c r="J11" s="73"/>
      <c r="O11" s="0" t="n">
        <f aca="false">IF(ISNUMBER(D11),IF(ISNUMBER(E11),E11-D11,"nd "),"nd")</f>
        <v>0.185</v>
      </c>
    </row>
    <row r="12" customFormat="false" ht="12.75" hidden="false" customHeight="false" outlineLevel="0" collapsed="false">
      <c r="A12" s="56" t="n">
        <v>35276</v>
      </c>
      <c r="B12" s="28"/>
      <c r="C12" s="56"/>
      <c r="D12" s="28" t="n">
        <f aca="false">VLOOKUP($A12,IF(D$3=2,PRICELOOK2,IF(D$3=3,PRICELOOK3,IF(D$3=4,cash,PRICELOOK))),D$4,FALSE())</f>
        <v>1.97</v>
      </c>
      <c r="E12" s="28" t="n">
        <f aca="false">VLOOKUP($A12,IF(E$3=2,PRICELOOK2,IF(E$3=3,PRICELOOK3,IF(E$3=4,cash,PRICELOOK))),E$4,FALSE())</f>
        <v>2.14</v>
      </c>
      <c r="G12" s="73" t="n">
        <f aca="false">LN(D12/D11)</f>
        <v>0.00764334931256807</v>
      </c>
      <c r="H12" s="73" t="n">
        <f aca="false">LN(E12/E11)</f>
        <v>0</v>
      </c>
      <c r="I12" s="73"/>
      <c r="J12" s="73"/>
      <c r="O12" s="0" t="n">
        <f aca="false">IF(ISNUMBER(D12),IF(ISNUMBER(E12),E12-D12,"nd "),"nd")</f>
        <v>0.17</v>
      </c>
    </row>
    <row r="13" customFormat="false" ht="12.75" hidden="false" customHeight="false" outlineLevel="0" collapsed="false">
      <c r="A13" s="56" t="n">
        <v>35277</v>
      </c>
      <c r="B13" s="28"/>
      <c r="C13" s="56"/>
      <c r="D13" s="28" t="n">
        <f aca="false">VLOOKUP($A13,IF(D$3=2,PRICELOOK2,IF(D$3=3,PRICELOOK3,IF(D$3=4,cash,PRICELOOK))),D$4,FALSE())</f>
        <v>2.01</v>
      </c>
      <c r="E13" s="28" t="n">
        <f aca="false">VLOOKUP($A13,IF(E$3=2,PRICELOOK2,IF(E$3=3,PRICELOOK3,IF(E$3=4,cash,PRICELOOK))),E$4,FALSE())</f>
        <v>2.065</v>
      </c>
      <c r="G13" s="73" t="n">
        <f aca="false">LN(D13/D12)</f>
        <v>0.0201011793210871</v>
      </c>
      <c r="H13" s="73" t="n">
        <f aca="false">LN(E13/E12)</f>
        <v>-0.0356756026207641</v>
      </c>
      <c r="I13" s="73"/>
      <c r="J13" s="73"/>
      <c r="O13" s="0" t="n">
        <f aca="false">IF(ISNUMBER(D13),IF(ISNUMBER(E13),E13-D13,"nd "),"nd")</f>
        <v>0.0550000000000002</v>
      </c>
    </row>
    <row r="14" customFormat="false" ht="12.75" hidden="false" customHeight="false" outlineLevel="0" collapsed="false">
      <c r="A14" s="56" t="n">
        <v>35278</v>
      </c>
      <c r="B14" s="28"/>
      <c r="C14" s="56"/>
      <c r="D14" s="28" t="n">
        <f aca="false">VLOOKUP($A14,IF(D$3=2,PRICELOOK2,IF(D$3=3,PRICELOOK3,IF(D$3=4,cash,PRICELOOK))),D$4,FALSE())</f>
        <v>2.03</v>
      </c>
      <c r="E14" s="28" t="n">
        <f aca="false">VLOOKUP($A14,IF(E$3=2,PRICELOOK2,IF(E$3=3,PRICELOOK3,IF(E$3=4,cash,PRICELOOK))),E$4,FALSE())</f>
        <v>2.065</v>
      </c>
      <c r="G14" s="73" t="n">
        <f aca="false">LN(D14/D13)</f>
        <v>0.00990107098271154</v>
      </c>
      <c r="H14" s="73" t="n">
        <f aca="false">LN(E14/E13)</f>
        <v>0</v>
      </c>
      <c r="I14" s="73"/>
      <c r="J14" s="73"/>
      <c r="O14" s="0" t="n">
        <f aca="false">IF(ISNUMBER(D14),IF(ISNUMBER(E14),E14-D14,"nd "),"nd")</f>
        <v>0.0350000000000001</v>
      </c>
    </row>
    <row r="15" customFormat="false" ht="12.75" hidden="false" customHeight="false" outlineLevel="0" collapsed="false">
      <c r="A15" s="56" t="n">
        <v>35279</v>
      </c>
      <c r="B15" s="28"/>
      <c r="C15" s="56"/>
      <c r="D15" s="28" t="n">
        <f aca="false">VLOOKUP($A15,IF(D$3=2,PRICELOOK2,IF(D$3=3,PRICELOOK3,IF(D$3=4,cash,PRICELOOK))),D$4,FALSE())</f>
        <v>2.05</v>
      </c>
      <c r="E15" s="28" t="n">
        <f aca="false">VLOOKUP($A15,IF(E$3=2,PRICELOOK2,IF(E$3=3,PRICELOOK3,IF(E$3=4,cash,PRICELOOK))),E$4,FALSE())</f>
        <v>2.05</v>
      </c>
      <c r="G15" s="73" t="n">
        <f aca="false">LN(D15/D14)</f>
        <v>0.00980400009662084</v>
      </c>
      <c r="H15" s="73" t="n">
        <f aca="false">LN(E15/E14)</f>
        <v>-0.00729043326267934</v>
      </c>
      <c r="I15" s="73"/>
      <c r="J15" s="73"/>
      <c r="O15" s="0" t="n">
        <f aca="false">IF(ISNUMBER(D15),IF(ISNUMBER(E15),E15-D15,"nd "),"nd")</f>
        <v>0</v>
      </c>
    </row>
    <row r="16" customFormat="false" ht="12.75" hidden="false" customHeight="false" outlineLevel="0" collapsed="false">
      <c r="A16" s="56" t="n">
        <v>35282</v>
      </c>
      <c r="B16" s="28"/>
      <c r="C16" s="56"/>
      <c r="D16" s="28" t="n">
        <f aca="false">VLOOKUP($A16,IF(D$3=2,PRICELOOK2,IF(D$3=3,PRICELOOK3,IF(D$3=4,cash,PRICELOOK))),D$4,FALSE())</f>
        <v>1.98</v>
      </c>
      <c r="E16" s="28" t="n">
        <f aca="false">VLOOKUP($A16,IF(E$3=2,PRICELOOK2,IF(E$3=3,PRICELOOK3,IF(E$3=4,cash,PRICELOOK))),E$4,FALSE())</f>
        <v>2.05</v>
      </c>
      <c r="G16" s="73" t="n">
        <f aca="false">LN(D16/D15)</f>
        <v>-0.0347429484438729</v>
      </c>
      <c r="H16" s="73" t="n">
        <f aca="false">LN(E16/E15)</f>
        <v>0</v>
      </c>
      <c r="I16" s="73"/>
      <c r="J16" s="73"/>
      <c r="O16" s="0" t="n">
        <f aca="false">IF(ISNUMBER(D16),IF(ISNUMBER(E16),E16-D16,"nd "),"nd")</f>
        <v>0.0699999999999998</v>
      </c>
    </row>
    <row r="17" customFormat="false" ht="12.75" hidden="false" customHeight="false" outlineLevel="0" collapsed="false">
      <c r="A17" s="56" t="n">
        <v>35283</v>
      </c>
      <c r="B17" s="28"/>
      <c r="C17" s="56"/>
      <c r="D17" s="28" t="n">
        <f aca="false">VLOOKUP($A17,IF(D$3=2,PRICELOOK2,IF(D$3=3,PRICELOOK3,IF(D$3=4,cash,PRICELOOK))),D$4,FALSE())</f>
        <v>2.09</v>
      </c>
      <c r="E17" s="28" t="n">
        <f aca="false">VLOOKUP($A17,IF(E$3=2,PRICELOOK2,IF(E$3=3,PRICELOOK3,IF(E$3=4,cash,PRICELOOK))),E$4,FALSE())</f>
        <v>2.015</v>
      </c>
      <c r="G17" s="73" t="n">
        <f aca="false">LN(D17/D16)</f>
        <v>0.0540672212702758</v>
      </c>
      <c r="H17" s="73" t="n">
        <f aca="false">LN(E17/E16)</f>
        <v>-0.0172205977516704</v>
      </c>
      <c r="I17" s="73"/>
      <c r="J17" s="73"/>
      <c r="O17" s="0" t="n">
        <f aca="false">IF(ISNUMBER(D17),IF(ISNUMBER(E17),E17-D17,"nd "),"nd")</f>
        <v>-0.0749999999999997</v>
      </c>
    </row>
    <row r="18" customFormat="false" ht="12.75" hidden="false" customHeight="false" outlineLevel="0" collapsed="false">
      <c r="A18" s="56" t="n">
        <v>35284</v>
      </c>
      <c r="B18" s="28"/>
      <c r="C18" s="56"/>
      <c r="D18" s="28" t="n">
        <f aca="false">VLOOKUP($A18,IF(D$3=2,PRICELOOK2,IF(D$3=3,PRICELOOK3,IF(D$3=4,cash,PRICELOOK))),D$4,FALSE())</f>
        <v>1.95</v>
      </c>
      <c r="E18" s="28" t="n">
        <f aca="false">VLOOKUP($A18,IF(E$3=2,PRICELOOK2,IF(E$3=3,PRICELOOK3,IF(E$3=4,cash,PRICELOOK))),E$4,FALSE())</f>
        <v>2.015</v>
      </c>
      <c r="G18" s="73" t="n">
        <f aca="false">LN(D18/D17)</f>
        <v>-0.0693346934010641</v>
      </c>
      <c r="H18" s="73" t="n">
        <f aca="false">LN(E18/E17)</f>
        <v>0</v>
      </c>
      <c r="I18" s="73"/>
      <c r="J18" s="73"/>
      <c r="O18" s="0" t="n">
        <f aca="false">IF(ISNUMBER(D18),IF(ISNUMBER(E18),E18-D18,"nd "),"nd")</f>
        <v>0.0650000000000002</v>
      </c>
    </row>
    <row r="19" customFormat="false" ht="12.75" hidden="false" customHeight="false" outlineLevel="0" collapsed="false">
      <c r="A19" s="56" t="n">
        <v>35285</v>
      </c>
      <c r="B19" s="28"/>
      <c r="C19" s="56"/>
      <c r="D19" s="28" t="n">
        <f aca="false">VLOOKUP($A19,IF(D$3=2,PRICELOOK2,IF(D$3=3,PRICELOOK3,IF(D$3=4,cash,PRICELOOK))),D$4,FALSE())</f>
        <v>1.9</v>
      </c>
      <c r="E19" s="28" t="n">
        <f aca="false">VLOOKUP($A19,IF(E$3=2,PRICELOOK2,IF(E$3=3,PRICELOOK3,IF(E$3=4,cash,PRICELOOK))),E$4,FALSE())</f>
        <v>2.005</v>
      </c>
      <c r="G19" s="73" t="n">
        <f aca="false">LN(D19/D18)</f>
        <v>-0.0259754864032607</v>
      </c>
      <c r="H19" s="73" t="n">
        <f aca="false">LN(E19/E18)</f>
        <v>-0.00497513464011396</v>
      </c>
      <c r="I19" s="73"/>
      <c r="J19" s="73"/>
      <c r="O19" s="0" t="n">
        <f aca="false">IF(ISNUMBER(D19),IF(ISNUMBER(E19),E19-D19,"nd "),"nd")</f>
        <v>0.105</v>
      </c>
    </row>
    <row r="20" customFormat="false" ht="12.75" hidden="false" customHeight="false" outlineLevel="0" collapsed="false">
      <c r="A20" s="56" t="n">
        <v>35286</v>
      </c>
      <c r="B20" s="28"/>
      <c r="C20" s="56"/>
      <c r="D20" s="28" t="n">
        <f aca="false">VLOOKUP($A20,IF(D$3=2,PRICELOOK2,IF(D$3=3,PRICELOOK3,IF(D$3=4,cash,PRICELOOK))),D$4,FALSE())</f>
        <v>1.795</v>
      </c>
      <c r="E20" s="28" t="n">
        <f aca="false">VLOOKUP($A20,IF(E$3=2,PRICELOOK2,IF(E$3=3,PRICELOOK3,IF(E$3=4,cash,PRICELOOK))),E$4,FALSE())</f>
        <v>1.955</v>
      </c>
      <c r="G20" s="73" t="n">
        <f aca="false">LN(D20/D19)</f>
        <v>-0.0568488642321525</v>
      </c>
      <c r="H20" s="73" t="n">
        <f aca="false">LN(E20/E19)</f>
        <v>-0.0252538673212033</v>
      </c>
      <c r="I20" s="73"/>
      <c r="J20" s="73"/>
      <c r="O20" s="0" t="n">
        <f aca="false">IF(ISNUMBER(D20),IF(ISNUMBER(E20),E20-D20,"nd "),"nd")</f>
        <v>0.16</v>
      </c>
    </row>
    <row r="21" customFormat="false" ht="12.75" hidden="false" customHeight="false" outlineLevel="0" collapsed="false">
      <c r="A21" s="56" t="n">
        <v>35289</v>
      </c>
      <c r="B21" s="28"/>
      <c r="C21" s="56"/>
      <c r="D21" s="28" t="n">
        <f aca="false">VLOOKUP($A21,IF(D$3=2,PRICELOOK2,IF(D$3=3,PRICELOOK3,IF(D$3=4,cash,PRICELOOK))),D$4,FALSE())</f>
        <v>1.94</v>
      </c>
      <c r="E21" s="28" t="n">
        <f aca="false">VLOOKUP($A21,IF(E$3=2,PRICELOOK2,IF(E$3=3,PRICELOOK3,IF(E$3=4,cash,PRICELOOK))),E$4,FALSE())</f>
        <v>2.05</v>
      </c>
      <c r="G21" s="73" t="n">
        <f aca="false">LN(D21/D20)</f>
        <v>0.0776829511349947</v>
      </c>
      <c r="H21" s="73" t="n">
        <f aca="false">LN(E21/E20)</f>
        <v>0.0474495997129876</v>
      </c>
      <c r="I21" s="73"/>
      <c r="J21" s="73"/>
      <c r="O21" s="0" t="n">
        <f aca="false">IF(ISNUMBER(D21),IF(ISNUMBER(E21),E21-D21,"nd "),"nd")</f>
        <v>0.11</v>
      </c>
    </row>
    <row r="22" customFormat="false" ht="12.75" hidden="false" customHeight="false" outlineLevel="0" collapsed="false">
      <c r="A22" s="56" t="n">
        <v>35290</v>
      </c>
      <c r="B22" s="28"/>
      <c r="C22" s="56"/>
      <c r="D22" s="28" t="n">
        <f aca="false">VLOOKUP($A22,IF(D$3=2,PRICELOOK2,IF(D$3=3,PRICELOOK3,IF(D$3=4,cash,PRICELOOK))),D$4,FALSE())</f>
        <v>2.04</v>
      </c>
      <c r="E22" s="28" t="n">
        <f aca="false">VLOOKUP($A22,IF(E$3=2,PRICELOOK2,IF(E$3=3,PRICELOOK3,IF(E$3=4,cash,PRICELOOK))),E$4,FALSE())</f>
        <v>2.05</v>
      </c>
      <c r="G22" s="73" t="n">
        <f aca="false">LN(D22/D21)</f>
        <v>0.0502618347808883</v>
      </c>
      <c r="H22" s="73" t="n">
        <f aca="false">LN(E22/E21)</f>
        <v>0</v>
      </c>
      <c r="I22" s="73"/>
      <c r="J22" s="73"/>
      <c r="O22" s="0" t="n">
        <f aca="false">IF(ISNUMBER(D22),IF(ISNUMBER(E22),E22-D22,"nd "),"nd")</f>
        <v>0.00999999999999979</v>
      </c>
    </row>
    <row r="23" customFormat="false" ht="12.75" hidden="false" customHeight="false" outlineLevel="0" collapsed="false">
      <c r="A23" s="56" t="n">
        <v>35291</v>
      </c>
      <c r="B23" s="28"/>
      <c r="C23" s="56"/>
      <c r="D23" s="28" t="n">
        <f aca="false">VLOOKUP($A23,IF(D$3=2,PRICELOOK2,IF(D$3=3,PRICELOOK3,IF(D$3=4,cash,PRICELOOK))),D$4,FALSE())</f>
        <v>2.08</v>
      </c>
      <c r="E23" s="28" t="n">
        <f aca="false">VLOOKUP($A23,IF(E$3=2,PRICELOOK2,IF(E$3=3,PRICELOOK3,IF(E$3=4,cash,PRICELOOK))),E$4,FALSE())</f>
        <v>2</v>
      </c>
      <c r="G23" s="73" t="n">
        <f aca="false">LN(D23/D22)</f>
        <v>0.0194180858571015</v>
      </c>
      <c r="H23" s="73" t="n">
        <f aca="false">LN(E23/E22)</f>
        <v>-0.0246926125903714</v>
      </c>
      <c r="I23" s="73"/>
      <c r="J23" s="73"/>
      <c r="O23" s="0" t="n">
        <f aca="false">IF(ISNUMBER(D23),IF(ISNUMBER(E23),E23-D23,"nd "),"nd")</f>
        <v>-0.0800000000000001</v>
      </c>
    </row>
    <row r="24" customFormat="false" ht="12.75" hidden="false" customHeight="false" outlineLevel="0" collapsed="false">
      <c r="A24" s="56" t="n">
        <v>35292</v>
      </c>
      <c r="B24" s="28"/>
      <c r="C24" s="56"/>
      <c r="D24" s="28" t="n">
        <f aca="false">VLOOKUP($A24,IF(D$3=2,PRICELOOK2,IF(D$3=3,PRICELOOK3,IF(D$3=4,cash,PRICELOOK))),D$4,FALSE())</f>
        <v>1.91</v>
      </c>
      <c r="E24" s="28" t="n">
        <f aca="false">VLOOKUP($A24,IF(E$3=2,PRICELOOK2,IF(E$3=3,PRICELOOK3,IF(E$3=4,cash,PRICELOOK))),E$4,FALSE())</f>
        <v>2</v>
      </c>
      <c r="G24" s="73" t="n">
        <f aca="false">LN(D24/D23)</f>
        <v>-0.0852646516546882</v>
      </c>
      <c r="H24" s="73" t="n">
        <f aca="false">LN(E24/E23)</f>
        <v>0</v>
      </c>
      <c r="I24" s="73"/>
      <c r="J24" s="73"/>
      <c r="O24" s="0" t="n">
        <f aca="false">IF(ISNUMBER(D24),IF(ISNUMBER(E24),E24-D24,"nd "),"nd")</f>
        <v>0.0900000000000001</v>
      </c>
    </row>
    <row r="25" customFormat="false" ht="12.75" hidden="false" customHeight="false" outlineLevel="0" collapsed="false">
      <c r="A25" s="56" t="n">
        <v>35293</v>
      </c>
      <c r="B25" s="28"/>
      <c r="C25" s="56"/>
      <c r="D25" s="28" t="n">
        <f aca="false">VLOOKUP($A25,IF(D$3=2,PRICELOOK2,IF(D$3=3,PRICELOOK3,IF(D$3=4,cash,PRICELOOK))),D$4,FALSE())</f>
        <v>1.835</v>
      </c>
      <c r="E25" s="28" t="n">
        <f aca="false">VLOOKUP($A25,IF(E$3=2,PRICELOOK2,IF(E$3=3,PRICELOOK3,IF(E$3=4,cash,PRICELOOK))),E$4,FALSE())</f>
        <v>1.925</v>
      </c>
      <c r="G25" s="73" t="n">
        <f aca="false">LN(D25/D24)</f>
        <v>-0.0400587605520049</v>
      </c>
      <c r="H25" s="73" t="n">
        <f aca="false">LN(E25/E24)</f>
        <v>-0.0382212128201977</v>
      </c>
      <c r="I25" s="73"/>
      <c r="J25" s="73"/>
      <c r="O25" s="0" t="n">
        <f aca="false">IF(ISNUMBER(D25),IF(ISNUMBER(E25),E25-D25,"nd "),"nd")</f>
        <v>0.0900000000000001</v>
      </c>
    </row>
    <row r="26" customFormat="false" ht="12.75" hidden="false" customHeight="false" outlineLevel="0" collapsed="false">
      <c r="A26" s="56" t="n">
        <v>35296</v>
      </c>
      <c r="B26" s="28"/>
      <c r="C26" s="56"/>
      <c r="D26" s="28" t="n">
        <f aca="false">VLOOKUP($A26,IF(D$3=2,PRICELOOK2,IF(D$3=3,PRICELOOK3,IF(D$3=4,cash,PRICELOOK))),D$4,FALSE())</f>
        <v>1.87</v>
      </c>
      <c r="E26" s="28" t="n">
        <f aca="false">VLOOKUP($A26,IF(E$3=2,PRICELOOK2,IF(E$3=3,PRICELOOK3,IF(E$3=4,cash,PRICELOOK))),E$4,FALSE())</f>
        <v>1.895</v>
      </c>
      <c r="G26" s="73" t="n">
        <f aca="false">LN(D26/D25)</f>
        <v>0.0188939493599618</v>
      </c>
      <c r="H26" s="73" t="n">
        <f aca="false">LN(E26/E25)</f>
        <v>-0.0157071292053579</v>
      </c>
      <c r="I26" s="73"/>
      <c r="J26" s="73"/>
      <c r="O26" s="0" t="n">
        <f aca="false">IF(ISNUMBER(D26),IF(ISNUMBER(E26),E26-D26,"nd "),"nd")</f>
        <v>0.0249999999999999</v>
      </c>
    </row>
    <row r="27" customFormat="false" ht="12.75" hidden="false" customHeight="false" outlineLevel="0" collapsed="false">
      <c r="A27" s="56" t="n">
        <v>35297</v>
      </c>
      <c r="B27" s="28"/>
      <c r="C27" s="56"/>
      <c r="D27" s="28" t="n">
        <f aca="false">VLOOKUP($A27,IF(D$3=2,PRICELOOK2,IF(D$3=3,PRICELOOK3,IF(D$3=4,cash,PRICELOOK))),D$4,FALSE())</f>
        <v>1.875</v>
      </c>
      <c r="E27" s="28" t="n">
        <f aca="false">VLOOKUP($A27,IF(E$3=2,PRICELOOK2,IF(E$3=3,PRICELOOK3,IF(E$3=4,cash,PRICELOOK))),E$4,FALSE())</f>
        <v>1.895</v>
      </c>
      <c r="G27" s="73" t="n">
        <f aca="false">LN(D27/D26)</f>
        <v>0.00267022855587889</v>
      </c>
      <c r="H27" s="73" t="n">
        <f aca="false">LN(E27/E26)</f>
        <v>0</v>
      </c>
      <c r="I27" s="73"/>
      <c r="J27" s="73"/>
      <c r="O27" s="0" t="n">
        <f aca="false">IF(ISNUMBER(D27),IF(ISNUMBER(E27),E27-D27,"nd "),"nd")</f>
        <v>0.02</v>
      </c>
    </row>
    <row r="28" customFormat="false" ht="12.75" hidden="false" customHeight="false" outlineLevel="0" collapsed="false">
      <c r="A28" s="56" t="n">
        <v>35298</v>
      </c>
      <c r="B28" s="28"/>
      <c r="C28" s="56"/>
      <c r="D28" s="28" t="n">
        <f aca="false">VLOOKUP($A28,IF(D$3=2,PRICELOOK2,IF(D$3=3,PRICELOOK3,IF(D$3=4,cash,PRICELOOK))),D$4,FALSE())</f>
        <v>1.85</v>
      </c>
      <c r="E28" s="28" t="n">
        <f aca="false">VLOOKUP($A28,IF(E$3=2,PRICELOOK2,IF(E$3=3,PRICELOOK3,IF(E$3=4,cash,PRICELOOK))),E$4,FALSE())</f>
        <v>1.79</v>
      </c>
      <c r="G28" s="73" t="n">
        <f aca="false">LN(D28/D27)</f>
        <v>-0.0134230203321407</v>
      </c>
      <c r="H28" s="73" t="n">
        <f aca="false">LN(E28/E27)</f>
        <v>-0.057003218681726</v>
      </c>
      <c r="I28" s="73"/>
      <c r="J28" s="73"/>
      <c r="O28" s="0" t="n">
        <f aca="false">IF(ISNUMBER(D28),IF(ISNUMBER(E28),E28-D28,"nd "),"nd")</f>
        <v>-0.0600000000000001</v>
      </c>
    </row>
    <row r="29" customFormat="false" ht="12.75" hidden="false" customHeight="false" outlineLevel="0" collapsed="false">
      <c r="A29" s="56" t="n">
        <v>35299</v>
      </c>
      <c r="B29" s="28"/>
      <c r="C29" s="56"/>
      <c r="D29" s="28" t="n">
        <f aca="false">VLOOKUP($A29,IF(D$3=2,PRICELOOK2,IF(D$3=3,PRICELOOK3,IF(D$3=4,cash,PRICELOOK))),D$4,FALSE())</f>
        <v>1.745</v>
      </c>
      <c r="E29" s="28" t="n">
        <f aca="false">VLOOKUP($A29,IF(E$3=2,PRICELOOK2,IF(E$3=3,PRICELOOK3,IF(E$3=4,cash,PRICELOOK))),E$4,FALSE())</f>
        <v>1.7</v>
      </c>
      <c r="G29" s="73" t="n">
        <f aca="false">LN(D29/D28)</f>
        <v>-0.0584310834358429</v>
      </c>
      <c r="H29" s="73" t="n">
        <f aca="false">LN(E29/E28)</f>
        <v>-0.0515873687904932</v>
      </c>
      <c r="I29" s="73"/>
      <c r="J29" s="73"/>
      <c r="O29" s="0" t="n">
        <f aca="false">IF(ISNUMBER(D29),IF(ISNUMBER(E29),E29-D29,"nd "),"nd")</f>
        <v>-0.0450000000000002</v>
      </c>
    </row>
    <row r="30" customFormat="false" ht="12.75" hidden="false" customHeight="false" outlineLevel="0" collapsed="false">
      <c r="A30" s="56" t="n">
        <v>35300</v>
      </c>
      <c r="B30" s="28"/>
      <c r="C30" s="56"/>
      <c r="D30" s="28" t="n">
        <f aca="false">VLOOKUP($A30,IF(D$3=2,PRICELOOK2,IF(D$3=3,PRICELOOK3,IF(D$3=4,cash,PRICELOOK))),D$4,FALSE())</f>
        <v>1.685</v>
      </c>
      <c r="E30" s="28" t="n">
        <f aca="false">VLOOKUP($A30,IF(E$3=2,PRICELOOK2,IF(E$3=3,PRICELOOK3,IF(E$3=4,cash,PRICELOOK))),E$4,FALSE())</f>
        <v>1.75</v>
      </c>
      <c r="G30" s="73" t="n">
        <f aca="false">LN(D30/D29)</f>
        <v>-0.0349889918500655</v>
      </c>
      <c r="H30" s="73" t="n">
        <f aca="false">LN(E30/E29)</f>
        <v>0.0289875368732524</v>
      </c>
      <c r="I30" s="73"/>
      <c r="J30" s="73"/>
      <c r="O30" s="0" t="n">
        <f aca="false">IF(ISNUMBER(D30),IF(ISNUMBER(E30),E30-D30,"nd "),"nd")</f>
        <v>0.065</v>
      </c>
    </row>
    <row r="31" customFormat="false" ht="12.75" hidden="false" customHeight="false" outlineLevel="0" collapsed="false">
      <c r="A31" s="56" t="n">
        <v>35303</v>
      </c>
      <c r="B31" s="28" t="n">
        <v>1</v>
      </c>
      <c r="C31" s="56"/>
      <c r="D31" s="28" t="n">
        <f aca="false">VLOOKUP($A31,IF(D$3=2,PRICELOOK2,IF(D$3=3,PRICELOOK3,IF(D$3=4,cash,PRICELOOK))),D$4,FALSE())</f>
        <v>1.725</v>
      </c>
      <c r="E31" s="28" t="n">
        <f aca="false">VLOOKUP($A31,IF(E$3=2,PRICELOOK2,IF(E$3=3,PRICELOOK3,IF(E$3=4,cash,PRICELOOK))),E$4,FALSE())</f>
        <v>1.76</v>
      </c>
      <c r="G31" s="73" t="n">
        <f aca="false">LN(D31/D30)</f>
        <v>0.023461486678998</v>
      </c>
      <c r="H31" s="73" t="n">
        <f aca="false">LN(E31/E30)</f>
        <v>0.0056980211146378</v>
      </c>
      <c r="I31" s="73"/>
      <c r="J31" s="73"/>
      <c r="O31" s="0" t="n">
        <f aca="false">IF(ISNUMBER(D31),IF(ISNUMBER(E31),E31-D31,"nd "),"nd")</f>
        <v>0.0349999999999999</v>
      </c>
    </row>
    <row r="32" customFormat="false" ht="12.75" hidden="false" customHeight="false" outlineLevel="0" collapsed="false">
      <c r="A32" s="56"/>
      <c r="B32" s="28"/>
      <c r="C32" s="56"/>
      <c r="D32" s="28"/>
      <c r="E32" s="28"/>
      <c r="G32" s="80"/>
      <c r="H32" s="80"/>
      <c r="I32" s="80"/>
      <c r="J32" s="80"/>
      <c r="N32" s="1"/>
    </row>
    <row r="33" customFormat="false" ht="12.75" hidden="false" customHeight="false" outlineLevel="0" collapsed="false">
      <c r="A33" s="56"/>
      <c r="B33" s="28"/>
      <c r="C33" s="56" t="n">
        <v>35309</v>
      </c>
      <c r="G33" s="73" t="n">
        <f aca="false">STDEV(G35:G53)*15.87</f>
        <v>0.654634335196091</v>
      </c>
      <c r="H33" s="73" t="n">
        <f aca="false">STDEV(H35:H53)*15.87</f>
        <v>0.48539496211794</v>
      </c>
      <c r="I33" s="73" t="n">
        <f aca="false">CORREL(D34:D53,E34:E53)</f>
        <v>0.61241714285087</v>
      </c>
      <c r="J33" s="73" t="n">
        <f aca="false">IF(ISNUMBER(I33),I33,1.1)</f>
        <v>0.61241714285087</v>
      </c>
      <c r="K33" s="75" t="n">
        <f aca="false">MAX(D34:D55)</f>
        <v>1.72</v>
      </c>
      <c r="L33" s="75" t="n">
        <f aca="false">MAX(E34:E55)</f>
        <v>1.78</v>
      </c>
    </row>
    <row r="34" customFormat="false" ht="12.75" hidden="false" customHeight="false" outlineLevel="0" collapsed="false">
      <c r="A34" s="56" t="n">
        <v>35304</v>
      </c>
      <c r="B34" s="28"/>
      <c r="C34" s="56"/>
      <c r="D34" s="28" t="n">
        <f aca="false">VLOOKUP($A34,IF(D$3=2,PRICELOOK2,IF(D$3=3,PRICELOOK3,IF(D$3=4,cash,PRICELOOK))),D$4,FALSE())</f>
        <v>1.645</v>
      </c>
      <c r="E34" s="28" t="n">
        <f aca="false">VLOOKUP($A34,IF(E$3=2,PRICELOOK2,IF(E$3=3,PRICELOOK3,IF(E$3=4,cash,PRICELOOK))),E$4,FALSE())</f>
        <v>1.725</v>
      </c>
      <c r="G34" s="73"/>
      <c r="H34" s="73"/>
      <c r="I34" s="73"/>
      <c r="K34" s="75" t="n">
        <f aca="false">MIN(D34:D55)</f>
        <v>1.5</v>
      </c>
      <c r="L34" s="75" t="n">
        <f aca="false">MIN(E34:E55)</f>
        <v>1.57</v>
      </c>
      <c r="O34" s="0" t="n">
        <f aca="false">IF(ISNUMBER(D34),IF(ISNUMBER(E34),E34-D34," ")," ")</f>
        <v>0.0800000000000001</v>
      </c>
    </row>
    <row r="35" customFormat="false" ht="12.75" hidden="false" customHeight="false" outlineLevel="0" collapsed="false">
      <c r="A35" s="56" t="n">
        <v>35305</v>
      </c>
      <c r="B35" s="28"/>
      <c r="C35" s="56"/>
      <c r="D35" s="28" t="n">
        <f aca="false">VLOOKUP($A35,IF(D$3=2,PRICELOOK2,IF(D$3=3,PRICELOOK3,IF(D$3=4,cash,PRICELOOK))),D$4,FALSE())</f>
        <v>1.71</v>
      </c>
      <c r="E35" s="28" t="n">
        <f aca="false">VLOOKUP($A35,IF(E$3=2,PRICELOOK2,IF(E$3=3,PRICELOOK3,IF(E$3=4,cash,PRICELOOK))),E$4,FALSE())</f>
        <v>1.725</v>
      </c>
      <c r="G35" s="73" t="n">
        <f aca="false">LN(D35/D34)</f>
        <v>0.0387529862972332</v>
      </c>
      <c r="H35" s="73" t="n">
        <f aca="false">LN(E35/E34)</f>
        <v>0</v>
      </c>
      <c r="I35" s="73"/>
      <c r="J35" s="73"/>
      <c r="O35" s="0" t="n">
        <f aca="false">IF(ISNUMBER(D35),IF(ISNUMBER(E35),E35-D35," ")," ")</f>
        <v>0.0150000000000001</v>
      </c>
    </row>
    <row r="36" customFormat="false" ht="12.75" hidden="false" customHeight="false" outlineLevel="0" collapsed="false">
      <c r="A36" s="56" t="n">
        <v>35306</v>
      </c>
      <c r="B36" s="28"/>
      <c r="C36" s="56"/>
      <c r="D36" s="28" t="n">
        <f aca="false">VLOOKUP($A36,IF(D$3=2,PRICELOOK2,IF(D$3=3,PRICELOOK3,IF(D$3=4,cash,PRICELOOK))),D$4,FALSE())</f>
        <v>1.71</v>
      </c>
      <c r="E36" s="28" t="n">
        <f aca="false">VLOOKUP($A36,IF(E$3=2,PRICELOOK2,IF(E$3=3,PRICELOOK3,IF(E$3=4,cash,PRICELOOK))),E$4,FALSE())</f>
        <v>1.725</v>
      </c>
      <c r="G36" s="73" t="n">
        <f aca="false">LN(D36/D35)</f>
        <v>0</v>
      </c>
      <c r="H36" s="73" t="n">
        <f aca="false">LN(E36/E35)</f>
        <v>0</v>
      </c>
      <c r="I36" s="73"/>
      <c r="J36" s="73"/>
      <c r="O36" s="0" t="n">
        <f aca="false">IF(ISNUMBER(D36),IF(ISNUMBER(E36),E36-D36," ")," ")</f>
        <v>0.0150000000000001</v>
      </c>
    </row>
    <row r="37" customFormat="false" ht="12.75" hidden="false" customHeight="false" outlineLevel="0" collapsed="false">
      <c r="A37" s="56" t="n">
        <v>35307</v>
      </c>
      <c r="B37" s="28"/>
      <c r="C37" s="56"/>
      <c r="D37" s="28" t="n">
        <f aca="false">VLOOKUP($A37,IF(D$3=2,PRICELOOK2,IF(D$3=3,PRICELOOK3,IF(D$3=4,cash,PRICELOOK))),D$4,FALSE())</f>
        <v>1.51</v>
      </c>
      <c r="E37" s="28" t="n">
        <f aca="false">VLOOKUP($A37,IF(E$3=2,PRICELOOK2,IF(E$3=3,PRICELOOK3,IF(E$3=4,cash,PRICELOOK))),E$4,FALSE())</f>
        <v>1.725</v>
      </c>
      <c r="G37" s="73" t="n">
        <f aca="false">LN(D37/D36)</f>
        <v>-0.124383719687736</v>
      </c>
      <c r="H37" s="73" t="n">
        <f aca="false">LN(E37/E36)</f>
        <v>0</v>
      </c>
      <c r="I37" s="73"/>
      <c r="J37" s="73"/>
      <c r="O37" s="0" t="n">
        <f aca="false">IF(ISNUMBER(D37),IF(ISNUMBER(E37),E37-D37," ")," ")</f>
        <v>0.215</v>
      </c>
    </row>
    <row r="38" customFormat="false" ht="12.75" hidden="false" customHeight="false" outlineLevel="0" collapsed="false">
      <c r="A38" s="56" t="n">
        <v>35311</v>
      </c>
      <c r="B38" s="28"/>
      <c r="C38" s="56"/>
      <c r="D38" s="28" t="n">
        <f aca="false">VLOOKUP($A38,IF(D$3=2,PRICELOOK2,IF(D$3=3,PRICELOOK3,IF(D$3=4,cash,PRICELOOK))),D$4,FALSE())</f>
        <v>1.57</v>
      </c>
      <c r="E38" s="28" t="n">
        <f aca="false">VLOOKUP($A38,IF(E$3=2,PRICELOOK2,IF(E$3=3,PRICELOOK3,IF(E$3=4,cash,PRICELOOK))),E$4,FALSE())</f>
        <v>1.68</v>
      </c>
      <c r="G38" s="73" t="n">
        <f aca="false">LN(D38/D37)</f>
        <v>0.0389659685333837</v>
      </c>
      <c r="H38" s="73" t="n">
        <f aca="false">LN(E38/E37)</f>
        <v>-0.0264332570681556</v>
      </c>
      <c r="I38" s="73"/>
      <c r="J38" s="73"/>
      <c r="O38" s="0" t="n">
        <f aca="false">IF(ISNUMBER(D38),IF(ISNUMBER(E38),E38-D38," ")," ")</f>
        <v>0.11</v>
      </c>
    </row>
    <row r="39" customFormat="false" ht="12.75" hidden="false" customHeight="false" outlineLevel="0" collapsed="false">
      <c r="A39" s="56" t="n">
        <v>35312</v>
      </c>
      <c r="B39" s="28"/>
      <c r="C39" s="56"/>
      <c r="D39" s="28" t="n">
        <f aca="false">VLOOKUP($A39,IF(D$3=2,PRICELOOK2,IF(D$3=3,PRICELOOK3,IF(D$3=4,cash,PRICELOOK))),D$4,FALSE())</f>
        <v>1.525</v>
      </c>
      <c r="E39" s="28" t="n">
        <f aca="false">VLOOKUP($A39,IF(E$3=2,PRICELOOK2,IF(E$3=3,PRICELOOK3,IF(E$3=4,cash,PRICELOOK))),E$4,FALSE())</f>
        <v>1.67</v>
      </c>
      <c r="G39" s="73" t="n">
        <f aca="false">LN(D39/D38)</f>
        <v>-0.0290812093008419</v>
      </c>
      <c r="H39" s="73" t="n">
        <f aca="false">LN(E39/E38)</f>
        <v>-0.0059701669865038</v>
      </c>
      <c r="I39" s="73"/>
      <c r="J39" s="73"/>
      <c r="O39" s="0" t="n">
        <f aca="false">IF(ISNUMBER(D39),IF(ISNUMBER(E39),E39-D39," ")," ")</f>
        <v>0.145</v>
      </c>
    </row>
    <row r="40" customFormat="false" ht="12.75" hidden="false" customHeight="false" outlineLevel="0" collapsed="false">
      <c r="A40" s="56" t="n">
        <v>35313</v>
      </c>
      <c r="B40" s="28"/>
      <c r="C40" s="56"/>
      <c r="D40" s="28" t="n">
        <f aca="false">VLOOKUP($A40,IF(D$3=2,PRICELOOK2,IF(D$3=3,PRICELOOK3,IF(D$3=4,cash,PRICELOOK))),D$4,FALSE())</f>
        <v>1.56</v>
      </c>
      <c r="E40" s="28" t="n">
        <f aca="false">VLOOKUP($A40,IF(E$3=2,PRICELOOK2,IF(E$3=3,PRICELOOK3,IF(E$3=4,cash,PRICELOOK))),E$4,FALSE())</f>
        <v>1.57</v>
      </c>
      <c r="G40" s="73" t="n">
        <f aca="false">LN(D40/D39)</f>
        <v>0.0226914112020709</v>
      </c>
      <c r="H40" s="73" t="n">
        <f aca="false">LN(E40/E39)</f>
        <v>-0.061748007068447</v>
      </c>
      <c r="I40" s="73"/>
      <c r="J40" s="73"/>
      <c r="O40" s="0" t="n">
        <f aca="false">IF(ISNUMBER(D40),IF(ISNUMBER(E40),E40-D40," ")," ")</f>
        <v>0.01</v>
      </c>
    </row>
    <row r="41" customFormat="false" ht="12.75" hidden="false" customHeight="false" outlineLevel="0" collapsed="false">
      <c r="A41" s="56" t="n">
        <v>35314</v>
      </c>
      <c r="B41" s="28"/>
      <c r="C41" s="56"/>
      <c r="D41" s="28" t="n">
        <f aca="false">VLOOKUP($A41,IF(D$3=2,PRICELOOK2,IF(D$3=3,PRICELOOK3,IF(D$3=4,cash,PRICELOOK))),D$4,FALSE())</f>
        <v>1.5</v>
      </c>
      <c r="E41" s="28" t="n">
        <f aca="false">VLOOKUP($A41,IF(E$3=2,PRICELOOK2,IF(E$3=3,PRICELOOK3,IF(E$3=4,cash,PRICELOOK))),E$4,FALSE())</f>
        <v>1.57</v>
      </c>
      <c r="G41" s="73" t="n">
        <f aca="false">LN(D41/D40)</f>
        <v>-0.0392207131532814</v>
      </c>
      <c r="H41" s="73" t="n">
        <f aca="false">LN(E41/E40)</f>
        <v>0</v>
      </c>
      <c r="I41" s="73"/>
      <c r="J41" s="73"/>
      <c r="O41" s="0" t="n">
        <f aca="false">IF(ISNUMBER(D41),IF(ISNUMBER(E41),E41-D41," ")," ")</f>
        <v>0.0700000000000001</v>
      </c>
    </row>
    <row r="42" customFormat="false" ht="12.75" hidden="false" customHeight="false" outlineLevel="0" collapsed="false">
      <c r="A42" s="56" t="n">
        <v>35317</v>
      </c>
      <c r="B42" s="28"/>
      <c r="C42" s="56"/>
      <c r="D42" s="28" t="n">
        <f aca="false">VLOOKUP($A42,IF(D$3=2,PRICELOOK2,IF(D$3=3,PRICELOOK3,IF(D$3=4,cash,PRICELOOK))),D$4,FALSE())</f>
        <v>1.575</v>
      </c>
      <c r="E42" s="28" t="n">
        <f aca="false">VLOOKUP($A42,IF(E$3=2,PRICELOOK2,IF(E$3=3,PRICELOOK3,IF(E$3=4,cash,PRICELOOK))),E$4,FALSE())</f>
        <v>1.745</v>
      </c>
      <c r="G42" s="73" t="n">
        <f aca="false">LN(D42/D41)</f>
        <v>0.0487901641694321</v>
      </c>
      <c r="H42" s="73" t="n">
        <f aca="false">LN(E42/E41)</f>
        <v>0.105678936294174</v>
      </c>
      <c r="I42" s="73"/>
      <c r="J42" s="73"/>
      <c r="O42" s="0" t="n">
        <f aca="false">IF(ISNUMBER(D42),IF(ISNUMBER(E42),E42-D42," ")," ")</f>
        <v>0.17</v>
      </c>
    </row>
    <row r="43" customFormat="false" ht="12.75" hidden="false" customHeight="false" outlineLevel="0" collapsed="false">
      <c r="A43" s="56" t="n">
        <v>35318</v>
      </c>
      <c r="B43" s="28"/>
      <c r="C43" s="56"/>
      <c r="D43" s="28" t="n">
        <f aca="false">VLOOKUP($A43,IF(D$3=2,PRICELOOK2,IF(D$3=3,PRICELOOK3,IF(D$3=4,cash,PRICELOOK))),D$4,FALSE())</f>
        <v>1.595</v>
      </c>
      <c r="E43" s="28" t="n">
        <f aca="false">VLOOKUP($A43,IF(E$3=2,PRICELOOK2,IF(E$3=3,PRICELOOK3,IF(E$3=4,cash,PRICELOOK))),E$4,FALSE())</f>
        <v>1.745</v>
      </c>
      <c r="G43" s="73" t="n">
        <f aca="false">LN(D43/D42)</f>
        <v>0.0126184639592115</v>
      </c>
      <c r="H43" s="73" t="n">
        <f aca="false">LN(E43/E42)</f>
        <v>0</v>
      </c>
      <c r="I43" s="73"/>
      <c r="J43" s="73"/>
      <c r="O43" s="0" t="n">
        <f aca="false">IF(ISNUMBER(D43),IF(ISNUMBER(E43),E43-D43," ")," ")</f>
        <v>0.15</v>
      </c>
    </row>
    <row r="44" customFormat="false" ht="12.75" hidden="false" customHeight="false" outlineLevel="0" collapsed="false">
      <c r="A44" s="56" t="n">
        <v>35319</v>
      </c>
      <c r="B44" s="28"/>
      <c r="C44" s="56"/>
      <c r="D44" s="28" t="n">
        <f aca="false">VLOOKUP($A44,IF(D$3=2,PRICELOOK2,IF(D$3=3,PRICELOOK3,IF(D$3=4,cash,PRICELOOK))),D$4,FALSE())</f>
        <v>1.645</v>
      </c>
      <c r="E44" s="28" t="n">
        <f aca="false">VLOOKUP($A44,IF(E$3=2,PRICELOOK2,IF(E$3=3,PRICELOOK3,IF(E$3=4,cash,PRICELOOK))),E$4,FALSE())</f>
        <v>1.745</v>
      </c>
      <c r="G44" s="73" t="n">
        <f aca="false">LN(D44/D43)</f>
        <v>0.0308666479805273</v>
      </c>
      <c r="H44" s="73" t="n">
        <f aca="false">LN(E44/E43)</f>
        <v>0</v>
      </c>
      <c r="I44" s="73"/>
      <c r="J44" s="73"/>
      <c r="O44" s="0" t="n">
        <f aca="false">IF(ISNUMBER(D44),IF(ISNUMBER(E44),E44-D44," ")," ")</f>
        <v>0.1</v>
      </c>
    </row>
    <row r="45" customFormat="false" ht="12.75" hidden="false" customHeight="false" outlineLevel="0" collapsed="false">
      <c r="A45" s="56" t="n">
        <v>35320</v>
      </c>
      <c r="B45" s="28"/>
      <c r="C45" s="56"/>
      <c r="D45" s="28" t="n">
        <f aca="false">VLOOKUP($A45,IF(D$3=2,PRICELOOK2,IF(D$3=3,PRICELOOK3,IF(D$3=4,cash,PRICELOOK))),D$4,FALSE())</f>
        <v>1.645</v>
      </c>
      <c r="E45" s="28" t="n">
        <f aca="false">VLOOKUP($A45,IF(E$3=2,PRICELOOK2,IF(E$3=3,PRICELOOK3,IF(E$3=4,cash,PRICELOOK))),E$4,FALSE())</f>
        <v>1.73</v>
      </c>
      <c r="G45" s="73" t="n">
        <f aca="false">LN(D45/D44)</f>
        <v>0</v>
      </c>
      <c r="H45" s="73" t="n">
        <f aca="false">LN(E45/E44)</f>
        <v>-0.008633147144703</v>
      </c>
      <c r="I45" s="73"/>
      <c r="J45" s="73"/>
      <c r="O45" s="0" t="n">
        <f aca="false">IF(ISNUMBER(D45),IF(ISNUMBER(E45),E45-D45," ")," ")</f>
        <v>0.085</v>
      </c>
    </row>
    <row r="46" customFormat="false" ht="12.75" hidden="false" customHeight="false" outlineLevel="0" collapsed="false">
      <c r="A46" s="56" t="n">
        <v>35321</v>
      </c>
      <c r="B46" s="28"/>
      <c r="C46" s="56"/>
      <c r="D46" s="28" t="n">
        <f aca="false">VLOOKUP($A46,IF(D$3=2,PRICELOOK2,IF(D$3=3,PRICELOOK3,IF(D$3=4,cash,PRICELOOK))),D$4,FALSE())</f>
        <v>1.58</v>
      </c>
      <c r="E46" s="28" t="n">
        <f aca="false">VLOOKUP($A46,IF(E$3=2,PRICELOOK2,IF(E$3=3,PRICELOOK3,IF(E$3=4,cash,PRICELOOK))),E$4,FALSE())</f>
        <v>1.71</v>
      </c>
      <c r="G46" s="73" t="n">
        <f aca="false">LN(D46/D45)</f>
        <v>-0.0403155371784598</v>
      </c>
      <c r="H46" s="73" t="n">
        <f aca="false">LN(E46/E45)</f>
        <v>-0.0116280379951191</v>
      </c>
      <c r="I46" s="73"/>
      <c r="J46" s="73"/>
      <c r="O46" s="0" t="n">
        <f aca="false">IF(ISNUMBER(D46),IF(ISNUMBER(E46),E46-D46," ")," ")</f>
        <v>0.13</v>
      </c>
    </row>
    <row r="47" customFormat="false" ht="12.75" hidden="false" customHeight="false" outlineLevel="0" collapsed="false">
      <c r="A47" s="56" t="n">
        <v>35324</v>
      </c>
      <c r="B47" s="28"/>
      <c r="C47" s="56"/>
      <c r="D47" s="28" t="n">
        <f aca="false">VLOOKUP($A47,IF(D$3=2,PRICELOOK2,IF(D$3=3,PRICELOOK3,IF(D$3=4,cash,PRICELOOK))),D$4,FALSE())</f>
        <v>1.615</v>
      </c>
      <c r="E47" s="28" t="n">
        <f aca="false">VLOOKUP($A47,IF(E$3=2,PRICELOOK2,IF(E$3=3,PRICELOOK3,IF(E$3=4,cash,PRICELOOK))),E$4,FALSE())</f>
        <v>1.715</v>
      </c>
      <c r="G47" s="73" t="n">
        <f aca="false">LN(D47/D46)</f>
        <v>0.0219101096357443</v>
      </c>
      <c r="H47" s="73" t="n">
        <f aca="false">LN(E47/E46)</f>
        <v>0.00291971010333485</v>
      </c>
      <c r="I47" s="73"/>
      <c r="J47" s="73"/>
      <c r="O47" s="0" t="n">
        <f aca="false">IF(ISNUMBER(D47),IF(ISNUMBER(E47),E47-D47," ")," ")</f>
        <v>0.1</v>
      </c>
    </row>
    <row r="48" customFormat="false" ht="12.75" hidden="false" customHeight="false" outlineLevel="0" collapsed="false">
      <c r="A48" s="56" t="n">
        <v>35325</v>
      </c>
      <c r="B48" s="28"/>
      <c r="C48" s="56"/>
      <c r="D48" s="28" t="n">
        <f aca="false">VLOOKUP($A48,IF(D$3=2,PRICELOOK2,IF(D$3=3,PRICELOOK3,IF(D$3=4,cash,PRICELOOK))),D$4,FALSE())</f>
        <v>1.66</v>
      </c>
      <c r="E48" s="28" t="n">
        <f aca="false">VLOOKUP($A48,IF(E$3=2,PRICELOOK2,IF(E$3=3,PRICELOOK3,IF(E$3=4,cash,PRICELOOK))),E$4,FALSE())</f>
        <v>1.735</v>
      </c>
      <c r="G48" s="73" t="n">
        <f aca="false">LN(D48/D47)</f>
        <v>0.0274826456938319</v>
      </c>
      <c r="H48" s="73" t="n">
        <f aca="false">LN(E48/E47)</f>
        <v>0.0115943327809192</v>
      </c>
      <c r="I48" s="73"/>
      <c r="J48" s="73"/>
      <c r="O48" s="0" t="n">
        <f aca="false">IF(ISNUMBER(D48),IF(ISNUMBER(E48),E48-D48," ")," ")</f>
        <v>0.0750000000000002</v>
      </c>
    </row>
    <row r="49" customFormat="false" ht="12.75" hidden="false" customHeight="false" outlineLevel="0" collapsed="false">
      <c r="A49" s="56" t="n">
        <v>35326</v>
      </c>
      <c r="B49" s="28"/>
      <c r="C49" s="56"/>
      <c r="D49" s="28" t="n">
        <f aca="false">VLOOKUP($A49,IF(D$3=2,PRICELOOK2,IF(D$3=3,PRICELOOK3,IF(D$3=4,cash,PRICELOOK))),D$4,FALSE())</f>
        <v>1.615</v>
      </c>
      <c r="E49" s="28" t="n">
        <f aca="false">VLOOKUP($A49,IF(E$3=2,PRICELOOK2,IF(E$3=3,PRICELOOK3,IF(E$3=4,cash,PRICELOOK))),E$4,FALSE())</f>
        <v>1.71</v>
      </c>
      <c r="G49" s="73" t="n">
        <f aca="false">LN(D49/D48)</f>
        <v>-0.027482645693832</v>
      </c>
      <c r="H49" s="73" t="n">
        <f aca="false">LN(E49/E48)</f>
        <v>-0.0145140428842541</v>
      </c>
      <c r="I49" s="73"/>
      <c r="J49" s="73"/>
      <c r="O49" s="0" t="n">
        <f aca="false">IF(ISNUMBER(D49),IF(ISNUMBER(E49),E49-D49," ")," ")</f>
        <v>0.095</v>
      </c>
    </row>
    <row r="50" customFormat="false" ht="12.75" hidden="false" customHeight="false" outlineLevel="0" collapsed="false">
      <c r="A50" s="56" t="n">
        <v>35327</v>
      </c>
      <c r="B50" s="28"/>
      <c r="C50" s="56"/>
      <c r="D50" s="28" t="n">
        <f aca="false">VLOOKUP($A50,IF(D$3=2,PRICELOOK2,IF(D$3=3,PRICELOOK3,IF(D$3=4,cash,PRICELOOK))),D$4,FALSE())</f>
        <v>1.61</v>
      </c>
      <c r="E50" s="28" t="n">
        <f aca="false">VLOOKUP($A50,IF(E$3=2,PRICELOOK2,IF(E$3=3,PRICELOOK3,IF(E$3=4,cash,PRICELOOK))),E$4,FALSE())</f>
        <v>1.745</v>
      </c>
      <c r="G50" s="73" t="n">
        <f aca="false">LN(D50/D49)</f>
        <v>-0.00310077767824816</v>
      </c>
      <c r="H50" s="73" t="n">
        <f aca="false">LN(E50/E49)</f>
        <v>0.0202611851398221</v>
      </c>
      <c r="I50" s="73"/>
      <c r="J50" s="73"/>
      <c r="O50" s="0" t="n">
        <f aca="false">IF(ISNUMBER(D50),IF(ISNUMBER(E50),E50-D50," ")," ")</f>
        <v>0.135</v>
      </c>
    </row>
    <row r="51" customFormat="false" ht="12.75" hidden="false" customHeight="false" outlineLevel="0" collapsed="false">
      <c r="A51" s="56" t="n">
        <v>35328</v>
      </c>
      <c r="B51" s="28"/>
      <c r="C51" s="56"/>
      <c r="D51" s="28" t="n">
        <f aca="false">VLOOKUP($A51,IF(D$3=2,PRICELOOK2,IF(D$3=3,PRICELOOK3,IF(D$3=4,cash,PRICELOOK))),D$4,FALSE())</f>
        <v>1.63</v>
      </c>
      <c r="E51" s="28" t="n">
        <f aca="false">VLOOKUP($A51,IF(E$3=2,PRICELOOK2,IF(E$3=3,PRICELOOK3,IF(E$3=4,cash,PRICELOOK))),E$4,FALSE())</f>
        <v>1.765</v>
      </c>
      <c r="G51" s="73" t="n">
        <f aca="false">LN(D51/D50)</f>
        <v>0.0123458358222991</v>
      </c>
      <c r="H51" s="73" t="n">
        <f aca="false">LN(E51/E50)</f>
        <v>0.0113961347308696</v>
      </c>
      <c r="I51" s="73"/>
      <c r="J51" s="73"/>
      <c r="O51" s="0" t="n">
        <f aca="false">IF(ISNUMBER(D51),IF(ISNUMBER(E51),E51-D51," ")," ")</f>
        <v>0.135</v>
      </c>
    </row>
    <row r="52" customFormat="false" ht="12.75" hidden="false" customHeight="false" outlineLevel="0" collapsed="false">
      <c r="A52" s="56" t="n">
        <v>35331</v>
      </c>
      <c r="B52" s="28"/>
      <c r="C52" s="56"/>
      <c r="D52" s="28" t="n">
        <f aca="false">VLOOKUP($A52,IF(D$3=2,PRICELOOK2,IF(D$3=3,PRICELOOK3,IF(D$3=4,cash,PRICELOOK))),D$4,FALSE())</f>
        <v>1.645</v>
      </c>
      <c r="E52" s="28" t="n">
        <f aca="false">VLOOKUP($A52,IF(E$3=2,PRICELOOK2,IF(E$3=3,PRICELOOK3,IF(E$3=4,cash,PRICELOOK))),E$4,FALSE())</f>
        <v>1.765</v>
      </c>
      <c r="G52" s="73" t="n">
        <f aca="false">LN(D52/D51)</f>
        <v>0.00916036939866442</v>
      </c>
      <c r="H52" s="73" t="n">
        <f aca="false">LN(E52/E51)</f>
        <v>0</v>
      </c>
      <c r="I52" s="73"/>
      <c r="J52" s="73"/>
      <c r="O52" s="0" t="n">
        <f aca="false">IF(ISNUMBER(D52),IF(ISNUMBER(E52),E52-D52," ")," ")</f>
        <v>0.12</v>
      </c>
    </row>
    <row r="53" customFormat="false" ht="12.75" hidden="false" customHeight="false" outlineLevel="0" collapsed="false">
      <c r="A53" s="56" t="n">
        <v>35332</v>
      </c>
      <c r="B53" s="28" t="n">
        <v>1</v>
      </c>
      <c r="C53" s="56"/>
      <c r="D53" s="28" t="n">
        <f aca="false">VLOOKUP($A53,IF(D$3=2,PRICELOOK2,IF(D$3=3,PRICELOOK3,IF(D$3=4,cash,PRICELOOK))),D$4,FALSE())</f>
        <v>1.72</v>
      </c>
      <c r="E53" s="28" t="n">
        <f aca="false">VLOOKUP($A53,IF(E$3=2,PRICELOOK2,IF(E$3=3,PRICELOOK3,IF(E$3=4,cash,PRICELOOK))),E$4,FALSE())</f>
        <v>1.78</v>
      </c>
      <c r="G53" s="73" t="n">
        <f aca="false">LN(D53/D52)</f>
        <v>0.0445839066080264</v>
      </c>
      <c r="H53" s="73" t="n">
        <f aca="false">LN(E53/E52)</f>
        <v>0.00846267391873373</v>
      </c>
      <c r="I53" s="73"/>
      <c r="J53" s="73"/>
      <c r="O53" s="0" t="n">
        <f aca="false">IF(ISNUMBER(D53),IF(ISNUMBER(E53),E53-D53," ")," ")</f>
        <v>0.0600000000000001</v>
      </c>
    </row>
    <row r="54" customFormat="false" ht="12.75" hidden="false" customHeight="false" outlineLevel="0" collapsed="false">
      <c r="A54" s="56"/>
      <c r="B54" s="28"/>
      <c r="C54" s="56"/>
      <c r="D54" s="28"/>
      <c r="E54" s="28"/>
      <c r="G54" s="73"/>
      <c r="H54" s="73"/>
      <c r="I54" s="73"/>
      <c r="J54" s="73"/>
    </row>
    <row r="55" customFormat="false" ht="12.75" hidden="false" customHeight="false" outlineLevel="0" collapsed="false">
      <c r="A55" s="56"/>
      <c r="B55" s="28"/>
      <c r="C55" s="56" t="n">
        <v>35339</v>
      </c>
      <c r="G55" s="73" t="n">
        <f aca="false">STDEV(G57:G78)*15.87</f>
        <v>0.641749722704933</v>
      </c>
      <c r="H55" s="73" t="n">
        <f aca="false">STDEV(H57:H78)*15.87</f>
        <v>0.708691933453594</v>
      </c>
      <c r="I55" s="73" t="n">
        <f aca="false">CORREL(D56:D78,E56:E78)</f>
        <v>0.968991627557996</v>
      </c>
      <c r="J55" s="73" t="n">
        <f aca="false">IF(ISNUMBER(I55),I55,1.1)</f>
        <v>0.968991627557996</v>
      </c>
      <c r="K55" s="75" t="n">
        <f aca="false">MAX(D56:D77)</f>
        <v>2.42</v>
      </c>
      <c r="L55" s="75" t="n">
        <f aca="false">MAX(E56:E77)</f>
        <v>2.575</v>
      </c>
    </row>
    <row r="56" customFormat="false" ht="12.75" hidden="false" customHeight="false" outlineLevel="0" collapsed="false">
      <c r="A56" s="56" t="n">
        <v>35333</v>
      </c>
      <c r="B56" s="28"/>
      <c r="C56" s="56"/>
      <c r="D56" s="28" t="n">
        <f aca="false">VLOOKUP($A56,IF(D$3=2,PRICELOOK2,IF(D$3=3,PRICELOOK3,IF(D$3=4,cash,PRICELOOK))),D$4,FALSE())</f>
        <v>1.7</v>
      </c>
      <c r="E56" s="28" t="n">
        <f aca="false">VLOOKUP($A56,IF(E$3=2,PRICELOOK2,IF(E$3=3,PRICELOOK3,IF(E$3=4,cash,PRICELOOK))),E$4,FALSE())</f>
        <v>1.825</v>
      </c>
      <c r="G56" s="73"/>
      <c r="H56" s="73"/>
      <c r="I56" s="73"/>
      <c r="K56" s="75" t="n">
        <f aca="false">MIN(D56:D77)</f>
        <v>1.645</v>
      </c>
      <c r="L56" s="75" t="n">
        <f aca="false">MIN(E56:E77)</f>
        <v>1.71</v>
      </c>
    </row>
    <row r="57" customFormat="false" ht="12.75" hidden="false" customHeight="false" outlineLevel="0" collapsed="false">
      <c r="A57" s="56" t="n">
        <v>35334</v>
      </c>
      <c r="B57" s="28"/>
      <c r="C57" s="56"/>
      <c r="D57" s="28" t="n">
        <f aca="false">VLOOKUP($A57,IF(D$3=2,PRICELOOK2,IF(D$3=3,PRICELOOK3,IF(D$3=4,cash,PRICELOOK))),D$4,FALSE())</f>
        <v>1.67</v>
      </c>
      <c r="E57" s="28" t="n">
        <f aca="false">VLOOKUP($A57,IF(E$3=2,PRICELOOK2,IF(E$3=3,PRICELOOK3,IF(E$3=4,cash,PRICELOOK))),E$4,FALSE())</f>
        <v>1.71</v>
      </c>
      <c r="G57" s="73" t="n">
        <f aca="false">LN(D57/D56)</f>
        <v>-0.0178046246335067</v>
      </c>
      <c r="H57" s="73" t="n">
        <f aca="false">LN(E57/E56)</f>
        <v>-0.0650866165198863</v>
      </c>
      <c r="I57" s="73"/>
      <c r="J57" s="73"/>
    </row>
    <row r="58" customFormat="false" ht="12.75" hidden="false" customHeight="false" outlineLevel="0" collapsed="false">
      <c r="A58" s="56" t="n">
        <v>35335</v>
      </c>
      <c r="B58" s="28"/>
      <c r="C58" s="56"/>
      <c r="D58" s="28" t="n">
        <f aca="false">VLOOKUP($A58,IF(D$3=2,PRICELOOK2,IF(D$3=3,PRICELOOK3,IF(D$3=4,cash,PRICELOOK))),D$4,FALSE())</f>
        <v>1.645</v>
      </c>
      <c r="E58" s="28" t="n">
        <f aca="false">VLOOKUP($A58,IF(E$3=2,PRICELOOK2,IF(E$3=3,PRICELOOK3,IF(E$3=4,cash,PRICELOOK))),E$4,FALSE())</f>
        <v>1.825</v>
      </c>
      <c r="G58" s="73" t="n">
        <f aca="false">LN(D58/D57)</f>
        <v>-0.0150832422113285</v>
      </c>
      <c r="H58" s="73" t="n">
        <f aca="false">LN(E58/E57)</f>
        <v>0.0650866165198863</v>
      </c>
      <c r="I58" s="73"/>
      <c r="J58" s="73"/>
    </row>
    <row r="59" customFormat="false" ht="12.75" hidden="false" customHeight="false" outlineLevel="0" collapsed="false">
      <c r="A59" s="56" t="n">
        <v>35338</v>
      </c>
      <c r="B59" s="28"/>
      <c r="C59" s="56"/>
      <c r="D59" s="28" t="n">
        <f aca="false">VLOOKUP($A59,IF(D$3=2,PRICELOOK2,IF(D$3=3,PRICELOOK3,IF(D$3=4,cash,PRICELOOK))),D$4,FALSE())</f>
        <v>1.725</v>
      </c>
      <c r="E59" s="28" t="n">
        <f aca="false">VLOOKUP($A59,IF(E$3=2,PRICELOOK2,IF(E$3=3,PRICELOOK3,IF(E$3=4,cash,PRICELOOK))),E$4,FALSE())</f>
        <v>1.76</v>
      </c>
      <c r="G59" s="73" t="n">
        <f aca="false">LN(D59/D58)</f>
        <v>0.0474866662659879</v>
      </c>
      <c r="H59" s="73" t="n">
        <f aca="false">LN(E59/E58)</f>
        <v>-0.0362661779843944</v>
      </c>
      <c r="I59" s="73"/>
      <c r="J59" s="73"/>
    </row>
    <row r="60" customFormat="false" ht="12.75" hidden="false" customHeight="false" outlineLevel="0" collapsed="false">
      <c r="A60" s="56" t="n">
        <v>35339</v>
      </c>
      <c r="B60" s="28"/>
      <c r="C60" s="56"/>
      <c r="D60" s="28" t="n">
        <f aca="false">VLOOKUP($A60,IF(D$3=2,PRICELOOK2,IF(D$3=3,PRICELOOK3,IF(D$3=4,cash,PRICELOOK))),D$4,FALSE())</f>
        <v>1.79</v>
      </c>
      <c r="E60" s="28" t="n">
        <f aca="false">VLOOKUP($A60,IF(E$3=2,PRICELOOK2,IF(E$3=3,PRICELOOK3,IF(E$3=4,cash,PRICELOOK))),E$4,FALSE())</f>
        <v>1.91</v>
      </c>
      <c r="G60" s="73" t="n">
        <f aca="false">LN(D60/D59)</f>
        <v>0.0369885693693404</v>
      </c>
      <c r="H60" s="73" t="n">
        <f aca="false">LN(E60/E59)</f>
        <v>0.0817894330084781</v>
      </c>
      <c r="I60" s="73"/>
      <c r="J60" s="73"/>
    </row>
    <row r="61" customFormat="false" ht="12.75" hidden="false" customHeight="false" outlineLevel="0" collapsed="false">
      <c r="A61" s="56" t="n">
        <v>35340</v>
      </c>
      <c r="B61" s="28"/>
      <c r="C61" s="56"/>
      <c r="D61" s="28" t="n">
        <f aca="false">VLOOKUP($A61,IF(D$3=2,PRICELOOK2,IF(D$3=3,PRICELOOK3,IF(D$3=4,cash,PRICELOOK))),D$4,FALSE())</f>
        <v>1.8</v>
      </c>
      <c r="E61" s="28" t="n">
        <f aca="false">VLOOKUP($A61,IF(E$3=2,PRICELOOK2,IF(E$3=3,PRICELOOK3,IF(E$3=4,cash,PRICELOOK))),E$4,FALSE())</f>
        <v>1.925</v>
      </c>
      <c r="G61" s="73" t="n">
        <f aca="false">LN(D61/D60)</f>
        <v>0.00557104504945543</v>
      </c>
      <c r="H61" s="73" t="n">
        <f aca="false">LN(E61/E60)</f>
        <v>0.00782272568120908</v>
      </c>
      <c r="I61" s="73"/>
      <c r="J61" s="73"/>
    </row>
    <row r="62" customFormat="false" ht="12.75" hidden="false" customHeight="false" outlineLevel="0" collapsed="false">
      <c r="A62" s="56" t="n">
        <v>35341</v>
      </c>
      <c r="B62" s="28"/>
      <c r="C62" s="56"/>
      <c r="D62" s="28" t="n">
        <f aca="false">VLOOKUP($A62,IF(D$3=2,PRICELOOK2,IF(D$3=3,PRICELOOK3,IF(D$3=4,cash,PRICELOOK))),D$4,FALSE())</f>
        <v>1.8</v>
      </c>
      <c r="E62" s="28" t="n">
        <f aca="false">VLOOKUP($A62,IF(E$3=2,PRICELOOK2,IF(E$3=3,PRICELOOK3,IF(E$3=4,cash,PRICELOOK))),E$4,FALSE())</f>
        <v>1.91</v>
      </c>
      <c r="G62" s="73" t="n">
        <f aca="false">LN(D62/D61)</f>
        <v>0</v>
      </c>
      <c r="H62" s="73" t="n">
        <f aca="false">LN(E62/E61)</f>
        <v>-0.00782272568120916</v>
      </c>
      <c r="I62" s="73"/>
      <c r="J62" s="73"/>
    </row>
    <row r="63" customFormat="false" ht="12.75" hidden="false" customHeight="false" outlineLevel="0" collapsed="false">
      <c r="A63" s="56" t="n">
        <v>35342</v>
      </c>
      <c r="B63" s="28"/>
      <c r="C63" s="56"/>
      <c r="D63" s="28" t="n">
        <f aca="false">VLOOKUP($A63,IF(D$3=2,PRICELOOK2,IF(D$3=3,PRICELOOK3,IF(D$3=4,cash,PRICELOOK))),D$4,FALSE())</f>
        <v>1.9</v>
      </c>
      <c r="E63" s="28" t="n">
        <f aca="false">VLOOKUP($A63,IF(E$3=2,PRICELOOK2,IF(E$3=3,PRICELOOK3,IF(E$3=4,cash,PRICELOOK))),E$4,FALSE())</f>
        <v>2.035</v>
      </c>
      <c r="G63" s="73" t="n">
        <f aca="false">LN(D63/D62)</f>
        <v>0.0540672212702758</v>
      </c>
      <c r="H63" s="73" t="n">
        <f aca="false">LN(E63/E62)</f>
        <v>0.06339257683602</v>
      </c>
      <c r="I63" s="73"/>
      <c r="J63" s="73"/>
    </row>
    <row r="64" customFormat="false" ht="12.75" hidden="false" customHeight="false" outlineLevel="0" collapsed="false">
      <c r="A64" s="56" t="n">
        <v>35345</v>
      </c>
      <c r="B64" s="28"/>
      <c r="C64" s="56"/>
      <c r="D64" s="28" t="n">
        <f aca="false">VLOOKUP($A64,IF(D$3=2,PRICELOOK2,IF(D$3=3,PRICELOOK3,IF(D$3=4,cash,PRICELOOK))),D$4,FALSE())</f>
        <v>1.985</v>
      </c>
      <c r="E64" s="28" t="n">
        <f aca="false">VLOOKUP($A64,IF(E$3=2,PRICELOOK2,IF(E$3=3,PRICELOOK3,IF(E$3=4,cash,PRICELOOK))),E$4,FALSE())</f>
        <v>2.09</v>
      </c>
      <c r="G64" s="73" t="n">
        <f aca="false">LN(D64/D63)</f>
        <v>0.043765027966759</v>
      </c>
      <c r="H64" s="73" t="n">
        <f aca="false">LN(E64/E63)</f>
        <v>0.0266682470821613</v>
      </c>
      <c r="I64" s="73"/>
      <c r="J64" s="73"/>
    </row>
    <row r="65" customFormat="false" ht="12.75" hidden="false" customHeight="false" outlineLevel="0" collapsed="false">
      <c r="A65" s="56" t="n">
        <v>35346</v>
      </c>
      <c r="B65" s="28"/>
      <c r="C65" s="56"/>
      <c r="D65" s="28" t="n">
        <f aca="false">VLOOKUP($A65,IF(D$3=2,PRICELOOK2,IF(D$3=3,PRICELOOK3,IF(D$3=4,cash,PRICELOOK))),D$4,FALSE())</f>
        <v>2.05</v>
      </c>
      <c r="E65" s="28" t="n">
        <f aca="false">VLOOKUP($A65,IF(E$3=2,PRICELOOK2,IF(E$3=3,PRICELOOK3,IF(E$3=4,cash,PRICELOOK))),E$4,FALSE())</f>
        <v>2.16</v>
      </c>
      <c r="G65" s="73" t="n">
        <f aca="false">LN(D65/D64)</f>
        <v>0.032220879011163</v>
      </c>
      <c r="H65" s="73" t="n">
        <f aca="false">LN(E65/E64)</f>
        <v>0.0329441557193541</v>
      </c>
      <c r="I65" s="73"/>
      <c r="J65" s="73"/>
    </row>
    <row r="66" customFormat="false" ht="12.75" hidden="false" customHeight="false" outlineLevel="0" collapsed="false">
      <c r="A66" s="56" t="n">
        <v>35347</v>
      </c>
      <c r="B66" s="28"/>
      <c r="C66" s="56"/>
      <c r="D66" s="28" t="n">
        <f aca="false">VLOOKUP($A66,IF(D$3=2,PRICELOOK2,IF(D$3=3,PRICELOOK3,IF(D$3=4,cash,PRICELOOK))),D$4,FALSE())</f>
        <v>2.185</v>
      </c>
      <c r="E66" s="28" t="n">
        <f aca="false">VLOOKUP($A66,IF(E$3=2,PRICELOOK2,IF(E$3=3,PRICELOOK3,IF(E$3=4,cash,PRICELOOK))),E$4,FALSE())</f>
        <v>2.29</v>
      </c>
      <c r="G66" s="73" t="n">
        <f aca="false">LN(D66/D65)</f>
        <v>0.0637760353972367</v>
      </c>
      <c r="H66" s="73" t="n">
        <f aca="false">LN(E66/E65)</f>
        <v>0.0584435958700746</v>
      </c>
      <c r="I66" s="73"/>
      <c r="J66" s="73"/>
    </row>
    <row r="67" customFormat="false" ht="12.75" hidden="false" customHeight="false" outlineLevel="0" collapsed="false">
      <c r="A67" s="56" t="n">
        <v>35348</v>
      </c>
      <c r="B67" s="28"/>
      <c r="C67" s="56"/>
      <c r="D67" s="28" t="n">
        <f aca="false">VLOOKUP($A67,IF(D$3=2,PRICELOOK2,IF(D$3=3,PRICELOOK3,IF(D$3=4,cash,PRICELOOK))),D$4,FALSE())</f>
        <v>2.185</v>
      </c>
      <c r="E67" s="28" t="n">
        <f aca="false">VLOOKUP($A67,IF(E$3=2,PRICELOOK2,IF(E$3=3,PRICELOOK3,IF(E$3=4,cash,PRICELOOK))),E$4,FALSE())</f>
        <v>2.27</v>
      </c>
      <c r="G67" s="73" t="n">
        <f aca="false">LN(D67/D66)</f>
        <v>0</v>
      </c>
      <c r="H67" s="73" t="n">
        <f aca="false">LN(E67/E66)</f>
        <v>-0.00877198607283699</v>
      </c>
      <c r="I67" s="73"/>
      <c r="J67" s="73"/>
    </row>
    <row r="68" customFormat="false" ht="12.75" hidden="false" customHeight="false" outlineLevel="0" collapsed="false">
      <c r="A68" s="56" t="n">
        <v>35349</v>
      </c>
      <c r="B68" s="28"/>
      <c r="C68" s="56"/>
      <c r="D68" s="28" t="n">
        <f aca="false">VLOOKUP($A68,IF(D$3=2,PRICELOOK2,IF(D$3=3,PRICELOOK3,IF(D$3=4,cash,PRICELOOK))),D$4,FALSE())</f>
        <v>2.1</v>
      </c>
      <c r="E68" s="28" t="n">
        <f aca="false">VLOOKUP($A68,IF(E$3=2,PRICELOOK2,IF(E$3=3,PRICELOOK3,IF(E$3=4,cash,PRICELOOK))),E$4,FALSE())</f>
        <v>2.27</v>
      </c>
      <c r="G68" s="73" t="n">
        <f aca="false">LN(D68/D67)</f>
        <v>-0.0396784838181761</v>
      </c>
      <c r="H68" s="73" t="n">
        <f aca="false">LN(E68/E67)</f>
        <v>0</v>
      </c>
      <c r="I68" s="73"/>
      <c r="J68" s="73"/>
    </row>
    <row r="69" customFormat="false" ht="12.75" hidden="false" customHeight="false" outlineLevel="0" collapsed="false">
      <c r="A69" s="56" t="n">
        <v>35352</v>
      </c>
      <c r="B69" s="28"/>
      <c r="C69" s="56"/>
      <c r="D69" s="28" t="n">
        <f aca="false">VLOOKUP($A69,IF(D$3=2,PRICELOOK2,IF(D$3=3,PRICELOOK3,IF(D$3=4,cash,PRICELOOK))),D$4,FALSE())</f>
        <v>2.065</v>
      </c>
      <c r="E69" s="28" t="n">
        <f aca="false">VLOOKUP($A69,IF(E$3=2,PRICELOOK2,IF(E$3=3,PRICELOOK3,IF(E$3=4,cash,PRICELOOK))),E$4,FALSE())</f>
        <v>2.15</v>
      </c>
      <c r="G69" s="73" t="n">
        <f aca="false">LN(D69/D68)</f>
        <v>-0.0168071183163813</v>
      </c>
      <c r="H69" s="73" t="n">
        <f aca="false">LN(E69/E68)</f>
        <v>-0.05431198935374</v>
      </c>
      <c r="I69" s="73"/>
      <c r="J69" s="73"/>
    </row>
    <row r="70" customFormat="false" ht="12.75" hidden="false" customHeight="false" outlineLevel="0" collapsed="false">
      <c r="A70" s="56" t="n">
        <v>35353</v>
      </c>
      <c r="B70" s="28"/>
      <c r="C70" s="56"/>
      <c r="D70" s="28" t="n">
        <f aca="false">VLOOKUP($A70,IF(D$3=2,PRICELOOK2,IF(D$3=3,PRICELOOK3,IF(D$3=4,cash,PRICELOOK))),D$4,FALSE())</f>
        <v>2.105</v>
      </c>
      <c r="E70" s="28" t="n">
        <f aca="false">VLOOKUP($A70,IF(E$3=2,PRICELOOK2,IF(E$3=3,PRICELOOK3,IF(E$3=4,cash,PRICELOOK))),E$4,FALSE())</f>
        <v>2.19</v>
      </c>
      <c r="G70" s="73" t="n">
        <f aca="false">LN(D70/D69)</f>
        <v>0.0191852407213486</v>
      </c>
      <c r="H70" s="73" t="n">
        <f aca="false">LN(E70/E69)</f>
        <v>0.018433701688838</v>
      </c>
      <c r="I70" s="73"/>
      <c r="J70" s="73"/>
    </row>
    <row r="71" customFormat="false" ht="12.75" hidden="false" customHeight="false" outlineLevel="0" collapsed="false">
      <c r="A71" s="56" t="n">
        <v>35354</v>
      </c>
      <c r="B71" s="28"/>
      <c r="C71" s="56"/>
      <c r="D71" s="28" t="n">
        <f aca="false">VLOOKUP($A71,IF(D$3=2,PRICELOOK2,IF(D$3=3,PRICELOOK3,IF(D$3=4,cash,PRICELOOK))),D$4,FALSE())</f>
        <v>2.26</v>
      </c>
      <c r="E71" s="28" t="n">
        <f aca="false">VLOOKUP($A71,IF(E$3=2,PRICELOOK2,IF(E$3=3,PRICELOOK3,IF(E$3=4,cash,PRICELOOK))),E$4,FALSE())</f>
        <v>2.24</v>
      </c>
      <c r="G71" s="73" t="n">
        <f aca="false">LN(D71/D70)</f>
        <v>0.0710493461498496</v>
      </c>
      <c r="H71" s="73" t="n">
        <f aca="false">LN(E71/E70)</f>
        <v>0.0225743220385392</v>
      </c>
      <c r="I71" s="73"/>
      <c r="J71" s="73"/>
    </row>
    <row r="72" customFormat="false" ht="12.75" hidden="false" customHeight="false" outlineLevel="0" collapsed="false">
      <c r="A72" s="56" t="n">
        <v>35355</v>
      </c>
      <c r="B72" s="28"/>
      <c r="C72" s="56"/>
      <c r="D72" s="28" t="n">
        <f aca="false">VLOOKUP($A72,IF(D$3=2,PRICELOOK2,IF(D$3=3,PRICELOOK3,IF(D$3=4,cash,PRICELOOK))),D$4,FALSE())</f>
        <v>2.13</v>
      </c>
      <c r="E72" s="28" t="n">
        <f aca="false">VLOOKUP($A72,IF(E$3=2,PRICELOOK2,IF(E$3=3,PRICELOOK3,IF(E$3=4,cash,PRICELOOK))),E$4,FALSE())</f>
        <v>2.335</v>
      </c>
      <c r="G72" s="73" t="n">
        <f aca="false">LN(D72/D71)</f>
        <v>-0.0592428335628607</v>
      </c>
      <c r="H72" s="73" t="n">
        <f aca="false">LN(E72/E71)</f>
        <v>0.0415360252539121</v>
      </c>
      <c r="I72" s="73"/>
      <c r="J72" s="73"/>
    </row>
    <row r="73" customFormat="false" ht="12.75" hidden="false" customHeight="false" outlineLevel="0" collapsed="false">
      <c r="A73" s="56" t="n">
        <v>35356</v>
      </c>
      <c r="B73" s="28"/>
      <c r="C73" s="56"/>
      <c r="D73" s="28" t="n">
        <f aca="false">VLOOKUP($A73,IF(D$3=2,PRICELOOK2,IF(D$3=3,PRICELOOK3,IF(D$3=4,cash,PRICELOOK))),D$4,FALSE())</f>
        <v>2.17</v>
      </c>
      <c r="E73" s="28" t="n">
        <f aca="false">VLOOKUP($A73,IF(E$3=2,PRICELOOK2,IF(E$3=3,PRICELOOK3,IF(E$3=4,cash,PRICELOOK))),E$4,FALSE())</f>
        <v>2.22</v>
      </c>
      <c r="G73" s="73" t="n">
        <f aca="false">LN(D73/D72)</f>
        <v>0.0186051878310345</v>
      </c>
      <c r="H73" s="73" t="n">
        <f aca="false">LN(E73/E72)</f>
        <v>-0.0505046952366725</v>
      </c>
      <c r="I73" s="73"/>
      <c r="J73" s="73"/>
    </row>
    <row r="74" customFormat="false" ht="12.75" hidden="false" customHeight="false" outlineLevel="0" collapsed="false">
      <c r="A74" s="56" t="n">
        <v>35359</v>
      </c>
      <c r="B74" s="28"/>
      <c r="C74" s="56"/>
      <c r="D74" s="28" t="n">
        <f aca="false">VLOOKUP($A74,IF(D$3=2,PRICELOOK2,IF(D$3=3,PRICELOOK3,IF(D$3=4,cash,PRICELOOK))),D$4,FALSE())</f>
        <v>2.25</v>
      </c>
      <c r="E74" s="28" t="n">
        <f aca="false">VLOOKUP($A74,IF(E$3=2,PRICELOOK2,IF(E$3=3,PRICELOOK3,IF(E$3=4,cash,PRICELOOK))),E$4,FALSE())</f>
        <v>2.29</v>
      </c>
      <c r="G74" s="73" t="n">
        <f aca="false">LN(D74/D73)</f>
        <v>0.0362030486639606</v>
      </c>
      <c r="H74" s="73" t="n">
        <f aca="false">LN(E74/E73)</f>
        <v>0.0310446216819601</v>
      </c>
      <c r="I74" s="73"/>
      <c r="J74" s="73"/>
    </row>
    <row r="75" customFormat="false" ht="12.75" hidden="false" customHeight="false" outlineLevel="0" collapsed="false">
      <c r="A75" s="56" t="n">
        <v>35360</v>
      </c>
      <c r="B75" s="28"/>
      <c r="C75" s="56"/>
      <c r="D75" s="28" t="n">
        <f aca="false">VLOOKUP($A75,IF(D$3=2,PRICELOOK2,IF(D$3=3,PRICELOOK3,IF(D$3=4,cash,PRICELOOK))),D$4,FALSE())</f>
        <v>2.35</v>
      </c>
      <c r="E75" s="28" t="n">
        <f aca="false">VLOOKUP($A75,IF(E$3=2,PRICELOOK2,IF(E$3=3,PRICELOOK3,IF(E$3=4,cash,PRICELOOK))),E$4,FALSE())</f>
        <v>2.525</v>
      </c>
      <c r="G75" s="73" t="n">
        <f aca="false">LN(D75/D74)</f>
        <v>0.0434851119397389</v>
      </c>
      <c r="H75" s="73" t="n">
        <f aca="false">LN(E75/E74)</f>
        <v>0.0976892451611747</v>
      </c>
      <c r="I75" s="73"/>
      <c r="J75" s="73"/>
    </row>
    <row r="76" customFormat="false" ht="12.75" hidden="false" customHeight="false" outlineLevel="0" collapsed="false">
      <c r="A76" s="56" t="n">
        <v>35361</v>
      </c>
      <c r="B76" s="28"/>
      <c r="C76" s="56"/>
      <c r="D76" s="28" t="n">
        <f aca="false">VLOOKUP($A76,IF(D$3=2,PRICELOOK2,IF(D$3=3,PRICELOOK3,IF(D$3=4,cash,PRICELOOK))),D$4,FALSE())</f>
        <v>2.42</v>
      </c>
      <c r="E76" s="28" t="n">
        <f aca="false">VLOOKUP($A76,IF(E$3=2,PRICELOOK2,IF(E$3=3,PRICELOOK3,IF(E$3=4,cash,PRICELOOK))),E$4,FALSE())</f>
        <v>2.575</v>
      </c>
      <c r="G76" s="73" t="n">
        <f aca="false">LN(D76/D75)</f>
        <v>0.0293522120125274</v>
      </c>
      <c r="H76" s="73" t="n">
        <f aca="false">LN(E76/E75)</f>
        <v>0.0196084713883763</v>
      </c>
      <c r="I76" s="73"/>
    </row>
    <row r="77" customFormat="false" ht="12.75" hidden="false" customHeight="false" outlineLevel="0" collapsed="false">
      <c r="A77" s="56" t="n">
        <v>35362</v>
      </c>
      <c r="B77" s="28"/>
      <c r="C77" s="56"/>
      <c r="D77" s="28" t="n">
        <f aca="false">VLOOKUP($A77,IF(D$3=2,PRICELOOK2,IF(D$3=3,PRICELOOK3,IF(D$3=4,cash,PRICELOOK))),D$4,FALSE())</f>
        <v>2.23</v>
      </c>
      <c r="E77" s="28" t="n">
        <f aca="false">VLOOKUP($A77,IF(E$3=2,PRICELOOK2,IF(E$3=3,PRICELOOK3,IF(E$3=4,cash,PRICELOOK))),E$4,FALSE())</f>
        <v>2.485</v>
      </c>
      <c r="G77" s="73" t="n">
        <f aca="false">LN(D77/D76)</f>
        <v>-0.0817659546965676</v>
      </c>
      <c r="H77" s="73" t="n">
        <f aca="false">LN(E77/E76)</f>
        <v>-0.0355768745671076</v>
      </c>
      <c r="I77" s="73"/>
    </row>
    <row r="78" customFormat="false" ht="12.75" hidden="false" customHeight="false" outlineLevel="0" collapsed="false">
      <c r="A78" s="56" t="n">
        <v>35363</v>
      </c>
      <c r="B78" s="28" t="n">
        <v>1</v>
      </c>
      <c r="C78" s="56"/>
      <c r="D78" s="28" t="n">
        <f aca="false">VLOOKUP($A78,IF(D$3=2,PRICELOOK2,IF(D$3=3,PRICELOOK3,IF(D$3=4,cash,PRICELOOK))),D$4,FALSE())</f>
        <v>2.36</v>
      </c>
      <c r="E78" s="28" t="n">
        <f aca="false">VLOOKUP($A78,IF(E$3=2,PRICELOOK2,IF(E$3=3,PRICELOOK3,IF(E$3=4,cash,PRICELOOK))),E$4,FALSE())</f>
        <v>2.565</v>
      </c>
      <c r="G78" s="73" t="n">
        <f aca="false">LN(D78/D77)</f>
        <v>0.0566600335654913</v>
      </c>
      <c r="H78" s="73" t="n">
        <f aca="false">LN(E78/E77)</f>
        <v>0.0316858190741408</v>
      </c>
      <c r="I78" s="73"/>
    </row>
    <row r="79" customFormat="false" ht="12.75" hidden="false" customHeight="false" outlineLevel="0" collapsed="false">
      <c r="A79" s="56"/>
      <c r="B79" s="28"/>
      <c r="C79" s="56"/>
      <c r="D79" s="28"/>
      <c r="E79" s="28"/>
    </row>
    <row r="80" customFormat="false" ht="12.75" hidden="false" customHeight="false" outlineLevel="0" collapsed="false">
      <c r="A80" s="56"/>
      <c r="B80" s="28"/>
      <c r="C80" s="56"/>
      <c r="D80" s="28"/>
      <c r="E80" s="28"/>
    </row>
    <row r="81" customFormat="false" ht="12.75" hidden="false" customHeight="false" outlineLevel="0" collapsed="false">
      <c r="A81" s="56"/>
      <c r="B81" s="28"/>
      <c r="C81" s="56"/>
      <c r="D81" s="28"/>
      <c r="E81" s="28"/>
    </row>
    <row r="82" customFormat="false" ht="12.75" hidden="false" customHeight="false" outlineLevel="0" collapsed="false">
      <c r="A82" s="56"/>
      <c r="B82" s="28"/>
      <c r="C82" s="56" t="n">
        <v>35370</v>
      </c>
      <c r="G82" s="73" t="n">
        <f aca="false">STDEV(G84:G101)*15.87</f>
        <v>1.08026084603857</v>
      </c>
      <c r="H82" s="73" t="n">
        <f aca="false">STDEV(H84:H101)*15.87</f>
        <v>0.741144670877536</v>
      </c>
      <c r="I82" s="73" t="n">
        <f aca="false">CORREL(D83:D101,E83:E101)</f>
        <v>0.917217879788012</v>
      </c>
      <c r="J82" s="73" t="n">
        <f aca="false">IF(ISNUMBER(I82),I82,1.1)</f>
        <v>0.917217879788012</v>
      </c>
      <c r="K82" s="75" t="n">
        <f aca="false">MAX(D83:D104)</f>
        <v>3.35</v>
      </c>
      <c r="L82" s="75" t="n">
        <f aca="false">MAX(E83:E104)</f>
        <v>3.79</v>
      </c>
    </row>
    <row r="83" customFormat="false" ht="12.75" hidden="false" customHeight="false" outlineLevel="0" collapsed="false">
      <c r="A83" s="56" t="n">
        <v>35366</v>
      </c>
      <c r="B83" s="28"/>
      <c r="C83" s="56"/>
      <c r="D83" s="28" t="n">
        <f aca="false">VLOOKUP($A83,IF(D$3=2,PRICELOOK2,IF(D$3=3,PRICELOOK3,IF(D$3=4,cash,PRICELOOK))),D$4,FALSE())</f>
        <v>2.55</v>
      </c>
      <c r="E83" s="28" t="n">
        <f aca="false">VLOOKUP($A83,IF(E$3=2,PRICELOOK2,IF(E$3=3,PRICELOOK3,IF(E$3=4,cash,PRICELOOK))),E$4,FALSE())</f>
        <v>2.695</v>
      </c>
      <c r="G83" s="73"/>
      <c r="H83" s="73"/>
      <c r="I83" s="73"/>
      <c r="K83" s="75" t="n">
        <f aca="false">MIN(D83:D104)</f>
        <v>2.38</v>
      </c>
      <c r="L83" s="75" t="n">
        <f aca="false">MIN(E83:E104)</f>
        <v>2.63</v>
      </c>
    </row>
    <row r="84" customFormat="false" ht="12.75" hidden="false" customHeight="false" outlineLevel="0" collapsed="false">
      <c r="A84" s="56" t="n">
        <v>35367</v>
      </c>
      <c r="B84" s="28"/>
      <c r="C84" s="56"/>
      <c r="D84" s="28" t="n">
        <f aca="false">VLOOKUP($A84,IF(D$3=2,PRICELOOK2,IF(D$3=3,PRICELOOK3,IF(D$3=4,cash,PRICELOOK))),D$4,FALSE())</f>
        <v>2.715</v>
      </c>
      <c r="E84" s="28" t="n">
        <f aca="false">VLOOKUP($A84,IF(E$3=2,PRICELOOK2,IF(E$3=3,PRICELOOK3,IF(E$3=4,cash,PRICELOOK))),E$4,FALSE())</f>
        <v>2.86</v>
      </c>
      <c r="G84" s="73" t="n">
        <f aca="false">LN(D84/D83)</f>
        <v>0.062698594215564</v>
      </c>
      <c r="H84" s="73" t="n">
        <f aca="false">LN(E84/E83)</f>
        <v>0.0594234204708008</v>
      </c>
      <c r="I84" s="73"/>
      <c r="J84" s="73"/>
    </row>
    <row r="85" customFormat="false" ht="12.75" hidden="false" customHeight="false" outlineLevel="0" collapsed="false">
      <c r="A85" s="56" t="n">
        <v>35368</v>
      </c>
      <c r="B85" s="28"/>
      <c r="C85" s="56"/>
      <c r="D85" s="28" t="n">
        <f aca="false">VLOOKUP($A85,IF(D$3=2,PRICELOOK2,IF(D$3=3,PRICELOOK3,IF(D$3=4,cash,PRICELOOK))),D$4,FALSE())</f>
        <v>2.855</v>
      </c>
      <c r="E85" s="28" t="n">
        <f aca="false">VLOOKUP($A85,IF(E$3=2,PRICELOOK2,IF(E$3=3,PRICELOOK3,IF(E$3=4,cash,PRICELOOK))),E$4,FALSE())</f>
        <v>2.82</v>
      </c>
      <c r="G85" s="73" t="n">
        <f aca="false">LN(D85/D84)</f>
        <v>0.0502798897220749</v>
      </c>
      <c r="H85" s="73" t="n">
        <f aca="false">LN(E85/E84)</f>
        <v>-0.014084739881739</v>
      </c>
      <c r="I85" s="73"/>
      <c r="J85" s="73"/>
    </row>
    <row r="86" customFormat="false" ht="12.75" hidden="false" customHeight="false" outlineLevel="0" collapsed="false">
      <c r="A86" s="56" t="n">
        <v>35369</v>
      </c>
      <c r="B86" s="28"/>
      <c r="C86" s="56"/>
      <c r="D86" s="28" t="n">
        <f aca="false">VLOOKUP($A86,IF(D$3=2,PRICELOOK2,IF(D$3=3,PRICELOOK3,IF(D$3=4,cash,PRICELOOK))),D$4,FALSE())</f>
        <v>2.38</v>
      </c>
      <c r="E86" s="28" t="n">
        <f aca="false">VLOOKUP($A86,IF(E$3=2,PRICELOOK2,IF(E$3=3,PRICELOOK3,IF(E$3=4,cash,PRICELOOK))),E$4,FALSE())</f>
        <v>2.875</v>
      </c>
      <c r="G86" s="73" t="n">
        <f aca="false">LN(D86/D85)</f>
        <v>-0.18197135542459</v>
      </c>
      <c r="H86" s="73" t="n">
        <f aca="false">LN(E86/E85)</f>
        <v>0.0193157892992917</v>
      </c>
      <c r="I86" s="73"/>
      <c r="J86" s="73"/>
    </row>
    <row r="87" customFormat="false" ht="12.75" hidden="false" customHeight="false" outlineLevel="0" collapsed="false">
      <c r="A87" s="56" t="n">
        <v>35370</v>
      </c>
      <c r="B87" s="28"/>
      <c r="C87" s="56"/>
      <c r="D87" s="28" t="n">
        <f aca="false">VLOOKUP($A87,IF(D$3=2,PRICELOOK2,IF(D$3=3,PRICELOOK3,IF(D$3=4,cash,PRICELOOK))),D$4,FALSE())</f>
        <v>2.635</v>
      </c>
      <c r="E87" s="28" t="n">
        <f aca="false">VLOOKUP($A87,IF(E$3=2,PRICELOOK2,IF(E$3=3,PRICELOOK3,IF(E$3=4,cash,PRICELOOK))),E$4,FALSE())</f>
        <v>2.845</v>
      </c>
      <c r="G87" s="73" t="n">
        <f aca="false">LN(D87/D86)</f>
        <v>0.101782694309942</v>
      </c>
      <c r="H87" s="73" t="n">
        <f aca="false">LN(E87/E86)</f>
        <v>-0.0104896066710194</v>
      </c>
      <c r="I87" s="73"/>
      <c r="J87" s="73"/>
    </row>
    <row r="88" customFormat="false" ht="12.75" hidden="false" customHeight="false" outlineLevel="0" collapsed="false">
      <c r="A88" s="56" t="n">
        <v>35373</v>
      </c>
      <c r="B88" s="28"/>
      <c r="C88" s="56"/>
      <c r="D88" s="28" t="n">
        <f aca="false">VLOOKUP($A88,IF(D$3=2,PRICELOOK2,IF(D$3=3,PRICELOOK3,IF(D$3=4,cash,PRICELOOK))),D$4,FALSE())</f>
        <v>2.585</v>
      </c>
      <c r="E88" s="28" t="n">
        <f aca="false">VLOOKUP($A88,IF(E$3=2,PRICELOOK2,IF(E$3=3,PRICELOOK3,IF(E$3=4,cash,PRICELOOK))),E$4,FALSE())</f>
        <v>2.74</v>
      </c>
      <c r="G88" s="73" t="n">
        <f aca="false">LN(D88/D87)</f>
        <v>-0.0191576740329331</v>
      </c>
      <c r="H88" s="73" t="n">
        <f aca="false">LN(E88/E87)</f>
        <v>-0.0376051471783153</v>
      </c>
      <c r="I88" s="73"/>
      <c r="J88" s="73"/>
    </row>
    <row r="89" customFormat="false" ht="12.75" hidden="false" customHeight="false" outlineLevel="0" collapsed="false">
      <c r="A89" s="56" t="n">
        <v>35374</v>
      </c>
      <c r="B89" s="28"/>
      <c r="C89" s="56"/>
      <c r="D89" s="28" t="n">
        <f aca="false">VLOOKUP($A89,IF(D$3=2,PRICELOOK2,IF(D$3=3,PRICELOOK3,IF(D$3=4,cash,PRICELOOK))),D$4,FALSE())</f>
        <v>2.49</v>
      </c>
      <c r="E89" s="28" t="n">
        <f aca="false">VLOOKUP($A89,IF(E$3=2,PRICELOOK2,IF(E$3=3,PRICELOOK3,IF(E$3=4,cash,PRICELOOK))),E$4,FALSE())</f>
        <v>2.63</v>
      </c>
      <c r="G89" s="73" t="n">
        <f aca="false">LN(D89/D88)</f>
        <v>-0.0374427974837761</v>
      </c>
      <c r="H89" s="73" t="n">
        <f aca="false">LN(E89/E88)</f>
        <v>-0.0409740742103058</v>
      </c>
      <c r="I89" s="73"/>
      <c r="J89" s="73"/>
    </row>
    <row r="90" customFormat="false" ht="12.75" hidden="false" customHeight="false" outlineLevel="0" collapsed="false">
      <c r="A90" s="56" t="n">
        <v>35375</v>
      </c>
      <c r="B90" s="28"/>
      <c r="C90" s="56"/>
      <c r="D90" s="28" t="n">
        <f aca="false">VLOOKUP($A90,IF(D$3=2,PRICELOOK2,IF(D$3=3,PRICELOOK3,IF(D$3=4,cash,PRICELOOK))),D$4,FALSE())</f>
        <v>2.545</v>
      </c>
      <c r="E90" s="28" t="n">
        <f aca="false">VLOOKUP($A90,IF(E$3=2,PRICELOOK2,IF(E$3=3,PRICELOOK3,IF(E$3=4,cash,PRICELOOK))),E$4,FALSE())</f>
        <v>2.725</v>
      </c>
      <c r="G90" s="73" t="n">
        <f aca="false">LN(D90/D89)</f>
        <v>0.0218479395258697</v>
      </c>
      <c r="H90" s="73" t="n">
        <f aca="false">LN(E90/E89)</f>
        <v>0.0354845819255343</v>
      </c>
      <c r="I90" s="73"/>
      <c r="J90" s="73"/>
    </row>
    <row r="91" customFormat="false" ht="12.75" hidden="false" customHeight="false" outlineLevel="0" collapsed="false">
      <c r="A91" s="56" t="n">
        <v>35376</v>
      </c>
      <c r="B91" s="28"/>
      <c r="C91" s="56"/>
      <c r="D91" s="28" t="n">
        <f aca="false">VLOOKUP($A91,IF(D$3=2,PRICELOOK2,IF(D$3=3,PRICELOOK3,IF(D$3=4,cash,PRICELOOK))),D$4,FALSE())</f>
        <v>2.53</v>
      </c>
      <c r="E91" s="28" t="n">
        <f aca="false">VLOOKUP($A91,IF(E$3=2,PRICELOOK2,IF(E$3=3,PRICELOOK3,IF(E$3=4,cash,PRICELOOK))),E$4,FALSE())</f>
        <v>2.705</v>
      </c>
      <c r="G91" s="73" t="n">
        <f aca="false">LN(D91/D90)</f>
        <v>-0.00591134726305724</v>
      </c>
      <c r="H91" s="73" t="n">
        <f aca="false">LN(E91/E90)</f>
        <v>-0.00736651581676255</v>
      </c>
      <c r="I91" s="73"/>
      <c r="J91" s="73"/>
    </row>
    <row r="92" customFormat="false" ht="12.75" hidden="false" customHeight="false" outlineLevel="0" collapsed="false">
      <c r="A92" s="56" t="n">
        <v>35377</v>
      </c>
      <c r="B92" s="28"/>
      <c r="C92" s="56"/>
      <c r="D92" s="28" t="n">
        <f aca="false">VLOOKUP($A92,IF(D$3=2,PRICELOOK2,IF(D$3=3,PRICELOOK3,IF(D$3=4,cash,PRICELOOK))),D$4,FALSE())</f>
        <v>2.505</v>
      </c>
      <c r="E92" s="28" t="n">
        <f aca="false">VLOOKUP($A92,IF(E$3=2,PRICELOOK2,IF(E$3=3,PRICELOOK3,IF(E$3=4,cash,PRICELOOK))),E$4,FALSE())</f>
        <v>2.655</v>
      </c>
      <c r="G92" s="73" t="n">
        <f aca="false">LN(D92/D91)</f>
        <v>-0.00993056820260069</v>
      </c>
      <c r="H92" s="73" t="n">
        <f aca="false">LN(E92/E91)</f>
        <v>-0.0186572576045428</v>
      </c>
      <c r="I92" s="73"/>
      <c r="J92" s="73"/>
    </row>
    <row r="93" customFormat="false" ht="12.75" hidden="false" customHeight="false" outlineLevel="0" collapsed="false">
      <c r="A93" s="56" t="n">
        <v>35380</v>
      </c>
      <c r="B93" s="28"/>
      <c r="C93" s="56"/>
      <c r="D93" s="28" t="n">
        <f aca="false">VLOOKUP($A93,IF(D$3=2,PRICELOOK2,IF(D$3=3,PRICELOOK3,IF(D$3=4,cash,PRICELOOK))),D$4,FALSE())</f>
        <v>2.535</v>
      </c>
      <c r="E93" s="28" t="n">
        <f aca="false">VLOOKUP($A93,IF(E$3=2,PRICELOOK2,IF(E$3=3,PRICELOOK3,IF(E$3=4,cash,PRICELOOK))),E$4,FALSE())</f>
        <v>2.655</v>
      </c>
      <c r="G93" s="73" t="n">
        <f aca="false">LN(D93/D92)</f>
        <v>0.0119049025063185</v>
      </c>
      <c r="H93" s="73" t="n">
        <f aca="false">LN(E93/E92)</f>
        <v>0</v>
      </c>
      <c r="I93" s="73"/>
      <c r="J93" s="73"/>
    </row>
    <row r="94" customFormat="false" ht="12.75" hidden="false" customHeight="false" outlineLevel="0" collapsed="false">
      <c r="A94" s="56" t="n">
        <v>35381</v>
      </c>
      <c r="B94" s="28"/>
      <c r="C94" s="56"/>
      <c r="D94" s="28" t="n">
        <f aca="false">VLOOKUP($A94,IF(D$3=2,PRICELOOK2,IF(D$3=3,PRICELOOK3,IF(D$3=4,cash,PRICELOOK))),D$4,FALSE())</f>
        <v>2.56</v>
      </c>
      <c r="E94" s="28" t="n">
        <f aca="false">VLOOKUP($A94,IF(E$3=2,PRICELOOK2,IF(E$3=3,PRICELOOK3,IF(E$3=4,cash,PRICELOOK))),E$4,FALSE())</f>
        <v>2.63</v>
      </c>
      <c r="G94" s="73" t="n">
        <f aca="false">LN(D94/D93)</f>
        <v>0.00981362144832467</v>
      </c>
      <c r="H94" s="73" t="n">
        <f aca="false">LN(E94/E93)</f>
        <v>-0.00946080850422896</v>
      </c>
      <c r="I94" s="73"/>
      <c r="J94" s="73"/>
    </row>
    <row r="95" customFormat="false" ht="12.75" hidden="false" customHeight="false" outlineLevel="0" collapsed="false">
      <c r="A95" s="56" t="n">
        <v>35382</v>
      </c>
      <c r="B95" s="28"/>
      <c r="C95" s="56"/>
      <c r="D95" s="28" t="n">
        <f aca="false">VLOOKUP($A95,IF(D$3=2,PRICELOOK2,IF(D$3=3,PRICELOOK3,IF(D$3=4,cash,PRICELOOK))),D$4,FALSE())</f>
        <v>2.515</v>
      </c>
      <c r="E95" s="28" t="n">
        <f aca="false">VLOOKUP($A95,IF(E$3=2,PRICELOOK2,IF(E$3=3,PRICELOOK3,IF(E$3=4,cash,PRICELOOK))),E$4,FALSE())</f>
        <v>2.66</v>
      </c>
      <c r="G95" s="73" t="n">
        <f aca="false">LN(D95/D94)</f>
        <v>-0.0177344549397686</v>
      </c>
      <c r="H95" s="73" t="n">
        <f aca="false">LN(E95/E94)</f>
        <v>0.0113422766039345</v>
      </c>
      <c r="I95" s="73"/>
      <c r="J95" s="73"/>
    </row>
    <row r="96" customFormat="false" ht="12.75" hidden="false" customHeight="false" outlineLevel="0" collapsed="false">
      <c r="A96" s="56" t="n">
        <v>35383</v>
      </c>
      <c r="B96" s="28"/>
      <c r="C96" s="56"/>
      <c r="D96" s="28" t="n">
        <f aca="false">VLOOKUP($A96,IF(D$3=2,PRICELOOK2,IF(D$3=3,PRICELOOK3,IF(D$3=4,cash,PRICELOOK))),D$4,FALSE())</f>
        <v>2.59</v>
      </c>
      <c r="E96" s="28" t="n">
        <f aca="false">VLOOKUP($A96,IF(E$3=2,PRICELOOK2,IF(E$3=3,PRICELOOK3,IF(E$3=4,cash,PRICELOOK))),E$4,FALSE())</f>
        <v>2.67</v>
      </c>
      <c r="G96" s="73" t="n">
        <f aca="false">LN(D96/D95)</f>
        <v>0.0293850721597437</v>
      </c>
      <c r="H96" s="73" t="n">
        <f aca="false">LN(E96/E95)</f>
        <v>0.00375234961855037</v>
      </c>
      <c r="I96" s="73"/>
      <c r="J96" s="73"/>
    </row>
    <row r="97" customFormat="false" ht="12.75" hidden="false" customHeight="false" outlineLevel="0" collapsed="false">
      <c r="A97" s="56" t="n">
        <v>35384</v>
      </c>
      <c r="B97" s="28"/>
      <c r="C97" s="56"/>
      <c r="D97" s="28" t="n">
        <f aca="false">VLOOKUP($A97,IF(D$3=2,PRICELOOK2,IF(D$3=3,PRICELOOK3,IF(D$3=4,cash,PRICELOOK))),D$4,FALSE())</f>
        <v>2.51</v>
      </c>
      <c r="E97" s="28" t="n">
        <f aca="false">VLOOKUP($A97,IF(E$3=2,PRICELOOK2,IF(E$3=3,PRICELOOK3,IF(E$3=4,cash,PRICELOOK))),E$4,FALSE())</f>
        <v>2.675</v>
      </c>
      <c r="G97" s="73" t="n">
        <f aca="false">LN(D97/D96)</f>
        <v>-0.0313751225677539</v>
      </c>
      <c r="H97" s="73" t="n">
        <f aca="false">LN(E97/E96)</f>
        <v>0.0018709079358116</v>
      </c>
      <c r="I97" s="73"/>
      <c r="J97" s="73"/>
    </row>
    <row r="98" customFormat="false" ht="12.75" hidden="false" customHeight="false" outlineLevel="0" collapsed="false">
      <c r="A98" s="56" t="n">
        <v>35387</v>
      </c>
      <c r="B98" s="28"/>
      <c r="C98" s="56"/>
      <c r="D98" s="28" t="n">
        <f aca="false">VLOOKUP($A98,IF(D$3=2,PRICELOOK2,IF(D$3=3,PRICELOOK3,IF(D$3=4,cash,PRICELOOK))),D$4,FALSE())</f>
        <v>2.59</v>
      </c>
      <c r="E98" s="28" t="n">
        <f aca="false">VLOOKUP($A98,IF(E$3=2,PRICELOOK2,IF(E$3=3,PRICELOOK3,IF(E$3=4,cash,PRICELOOK))),E$4,FALSE())</f>
        <v>2.77</v>
      </c>
      <c r="G98" s="73" t="n">
        <f aca="false">LN(D98/D97)</f>
        <v>0.0313751225677538</v>
      </c>
      <c r="H98" s="73" t="n">
        <f aca="false">LN(E98/E97)</f>
        <v>0.0348979398512772</v>
      </c>
      <c r="I98" s="73"/>
      <c r="J98" s="73"/>
    </row>
    <row r="99" customFormat="false" ht="12.75" hidden="false" customHeight="false" outlineLevel="0" collapsed="false">
      <c r="A99" s="56" t="n">
        <v>35388</v>
      </c>
      <c r="B99" s="28"/>
      <c r="C99" s="56"/>
      <c r="D99" s="28" t="n">
        <f aca="false">VLOOKUP($A99,IF(D$3=2,PRICELOOK2,IF(D$3=3,PRICELOOK3,IF(D$3=4,cash,PRICELOOK))),D$4,FALSE())</f>
        <v>2.72</v>
      </c>
      <c r="E99" s="28" t="n">
        <f aca="false">VLOOKUP($A99,IF(E$3=2,PRICELOOK2,IF(E$3=3,PRICELOOK3,IF(E$3=4,cash,PRICELOOK))),E$4,FALSE())</f>
        <v>3.03</v>
      </c>
      <c r="G99" s="73" t="n">
        <f aca="false">LN(D99/D98)</f>
        <v>0.0489740045964597</v>
      </c>
      <c r="H99" s="73" t="n">
        <f aca="false">LN(E99/E98)</f>
        <v>0.0897152993220307</v>
      </c>
      <c r="I99" s="73"/>
      <c r="J99" s="73"/>
    </row>
    <row r="100" customFormat="false" ht="12.75" hidden="false" customHeight="false" outlineLevel="0" collapsed="false">
      <c r="A100" s="56" t="n">
        <v>35389</v>
      </c>
      <c r="B100" s="28"/>
      <c r="C100" s="56"/>
      <c r="D100" s="28" t="n">
        <f aca="false">VLOOKUP($A100,IF(D$3=2,PRICELOOK2,IF(D$3=3,PRICELOOK3,IF(D$3=4,cash,PRICELOOK))),D$4,FALSE())</f>
        <v>3.14</v>
      </c>
      <c r="E100" s="28" t="n">
        <f aca="false">VLOOKUP($A100,IF(E$3=2,PRICELOOK2,IF(E$3=3,PRICELOOK3,IF(E$3=4,cash,PRICELOOK))),E$4,FALSE())</f>
        <v>3.4</v>
      </c>
      <c r="G100" s="73" t="n">
        <f aca="false">LN(D100/D99)</f>
        <v>0.143590919612256</v>
      </c>
      <c r="H100" s="73" t="n">
        <f aca="false">LN(E100/E99)</f>
        <v>0.115212812100838</v>
      </c>
      <c r="I100" s="73"/>
      <c r="J100" s="73"/>
    </row>
    <row r="101" customFormat="false" ht="12.75" hidden="false" customHeight="false" outlineLevel="0" collapsed="false">
      <c r="A101" s="56" t="n">
        <v>35390</v>
      </c>
      <c r="B101" s="28" t="n">
        <v>1</v>
      </c>
      <c r="C101" s="56"/>
      <c r="D101" s="28" t="n">
        <f aca="false">VLOOKUP($A101,IF(D$3=2,PRICELOOK2,IF(D$3=3,PRICELOOK3,IF(D$3=4,cash,PRICELOOK))),D$4,FALSE())</f>
        <v>3.35</v>
      </c>
      <c r="E101" s="28" t="n">
        <f aca="false">VLOOKUP($A101,IF(E$3=2,PRICELOOK2,IF(E$3=3,PRICELOOK3,IF(E$3=4,cash,PRICELOOK))),E$4,FALSE())</f>
        <v>3.79</v>
      </c>
      <c r="G101" s="73" t="n">
        <f aca="false">LN(D101/D100)</f>
        <v>0.0647375459168132</v>
      </c>
      <c r="H101" s="73" t="n">
        <f aca="false">LN(E101/E100)</f>
        <v>0.108590587472219</v>
      </c>
      <c r="I101" s="73"/>
      <c r="J101" s="73"/>
    </row>
    <row r="102" customFormat="false" ht="12.75" hidden="false" customHeight="false" outlineLevel="0" collapsed="false">
      <c r="A102" s="56"/>
      <c r="B102" s="28"/>
      <c r="C102" s="56"/>
      <c r="D102" s="28"/>
      <c r="E102" s="28"/>
      <c r="G102" s="73"/>
      <c r="H102" s="73"/>
      <c r="I102" s="73"/>
      <c r="J102" s="73"/>
    </row>
    <row r="103" customFormat="false" ht="12.75" hidden="false" customHeight="false" outlineLevel="0" collapsed="false">
      <c r="A103" s="56"/>
      <c r="B103" s="28"/>
      <c r="C103" s="56"/>
      <c r="D103" s="28"/>
      <c r="E103" s="28"/>
    </row>
    <row r="104" customFormat="false" ht="12.75" hidden="false" customHeight="false" outlineLevel="0" collapsed="false">
      <c r="A104" s="56"/>
      <c r="B104" s="28"/>
      <c r="C104" s="56"/>
      <c r="D104" s="28"/>
      <c r="E104" s="28"/>
    </row>
    <row r="105" customFormat="false" ht="12.75" hidden="false" customHeight="false" outlineLevel="0" collapsed="false">
      <c r="A105" s="56"/>
      <c r="B105" s="28"/>
      <c r="C105" s="56" t="n">
        <v>35400</v>
      </c>
      <c r="G105" s="73" t="n">
        <f aca="false">STDEV(G107:G125)*15.87</f>
        <v>1.25888059325417</v>
      </c>
      <c r="H105" s="73" t="n">
        <f aca="false">STDEV(H107:H125)*15.87</f>
        <v>1.04644867989356</v>
      </c>
      <c r="I105" s="73" t="n">
        <f aca="false">CORREL(D106:D125,E106:E125)</f>
        <v>0.937739245713383</v>
      </c>
      <c r="J105" s="73" t="n">
        <f aca="false">IF(ISNUMBER(I105),I105,1.1)</f>
        <v>0.937739245713383</v>
      </c>
      <c r="K105" s="75" t="n">
        <f aca="false">MAX(D106:D127)</f>
        <v>4.87</v>
      </c>
      <c r="L105" s="75" t="n">
        <f aca="false">MAX(E106:E127)</f>
        <v>4.55</v>
      </c>
    </row>
    <row r="106" customFormat="false" ht="12.75" hidden="false" customHeight="false" outlineLevel="0" collapsed="false">
      <c r="A106" s="56" t="n">
        <v>35391</v>
      </c>
      <c r="B106" s="28"/>
      <c r="C106" s="56"/>
      <c r="D106" s="28" t="n">
        <f aca="false">VLOOKUP($A106,IF(D$3=2,PRICELOOK2,IF(D$3=3,PRICELOOK3,IF(D$3=4,cash,PRICELOOK))),D$4,FALSE())</f>
        <v>3.435</v>
      </c>
      <c r="E106" s="28" t="n">
        <f aca="false">VLOOKUP($A106,IF(E$3=2,PRICELOOK2,IF(E$3=3,PRICELOOK3,IF(E$3=4,cash,PRICELOOK))),E$4,FALSE())</f>
        <v>3.75</v>
      </c>
      <c r="G106" s="73"/>
      <c r="H106" s="73"/>
      <c r="I106" s="73"/>
      <c r="K106" s="75" t="n">
        <f aca="false">MIN(D106:D127)</f>
        <v>3.145</v>
      </c>
      <c r="L106" s="75" t="n">
        <f aca="false">MIN(E106:E127)</f>
        <v>3.355</v>
      </c>
    </row>
    <row r="107" customFormat="false" ht="12.75" hidden="false" customHeight="false" outlineLevel="0" collapsed="false">
      <c r="A107" s="56" t="n">
        <v>35394</v>
      </c>
      <c r="B107" s="28"/>
      <c r="C107" s="56"/>
      <c r="D107" s="28" t="n">
        <f aca="false">VLOOKUP($A107,IF(D$3=2,PRICELOOK2,IF(D$3=3,PRICELOOK3,IF(D$3=4,cash,PRICELOOK))),D$4,FALSE())</f>
        <v>3.68</v>
      </c>
      <c r="E107" s="28" t="n">
        <f aca="false">VLOOKUP($A107,IF(E$3=2,PRICELOOK2,IF(E$3=3,PRICELOOK3,IF(E$3=4,cash,PRICELOOK))),E$4,FALSE())</f>
        <v>3.85</v>
      </c>
      <c r="G107" s="73" t="n">
        <f aca="false">LN(D107/D106)</f>
        <v>0.0688958265065269</v>
      </c>
      <c r="H107" s="73" t="n">
        <f aca="false">LN(E107/E106)</f>
        <v>0.0263173083173734</v>
      </c>
      <c r="I107" s="73"/>
      <c r="J107" s="73"/>
    </row>
    <row r="108" customFormat="false" ht="12.75" hidden="false" customHeight="false" outlineLevel="0" collapsed="false">
      <c r="A108" s="56" t="n">
        <v>35395</v>
      </c>
      <c r="B108" s="28"/>
      <c r="C108" s="56"/>
      <c r="D108" s="28" t="n">
        <f aca="false">VLOOKUP($A108,IF(D$3=2,PRICELOOK2,IF(D$3=3,PRICELOOK3,IF(D$3=4,cash,PRICELOOK))),D$4,FALSE())</f>
        <v>3.8</v>
      </c>
      <c r="E108" s="28" t="n">
        <f aca="false">VLOOKUP($A108,IF(E$3=2,PRICELOOK2,IF(E$3=3,PRICELOOK3,IF(E$3=4,cash,PRICELOOK))),E$4,FALSE())</f>
        <v>3.8</v>
      </c>
      <c r="G108" s="73" t="n">
        <f aca="false">LN(D108/D107)</f>
        <v>0.0320883145515005</v>
      </c>
      <c r="H108" s="73" t="n">
        <f aca="false">LN(E108/E107)</f>
        <v>-0.0130720815673529</v>
      </c>
      <c r="I108" s="73"/>
      <c r="J108" s="73"/>
    </row>
    <row r="109" customFormat="false" ht="12.75" hidden="false" customHeight="false" outlineLevel="0" collapsed="false">
      <c r="A109" s="56" t="n">
        <v>35401</v>
      </c>
      <c r="B109" s="28"/>
      <c r="C109" s="56"/>
      <c r="D109" s="28" t="n">
        <f aca="false">VLOOKUP($A109,IF(D$3=2,PRICELOOK2,IF(D$3=3,PRICELOOK3,IF(D$3=4,cash,PRICELOOK))),D$4,FALSE())</f>
        <v>3.56</v>
      </c>
      <c r="E109" s="28" t="n">
        <f aca="false">VLOOKUP($A109,IF(E$3=2,PRICELOOK2,IF(E$3=3,PRICELOOK3,IF(E$3=4,cash,PRICELOOK))),E$4,FALSE())</f>
        <v>3.76</v>
      </c>
      <c r="G109" s="73" t="n">
        <f aca="false">LN(D109/D108)</f>
        <v>-0.065240521868401</v>
      </c>
      <c r="H109" s="73" t="n">
        <f aca="false">LN(E109/E108)</f>
        <v>-0.010582109330537</v>
      </c>
      <c r="I109" s="73"/>
      <c r="J109" s="73"/>
    </row>
    <row r="110" customFormat="false" ht="12.75" hidden="false" customHeight="false" outlineLevel="0" collapsed="false">
      <c r="A110" s="56" t="n">
        <v>35402</v>
      </c>
      <c r="B110" s="28"/>
      <c r="C110" s="56"/>
      <c r="D110" s="28" t="n">
        <f aca="false">VLOOKUP($A110,IF(D$3=2,PRICELOOK2,IF(D$3=3,PRICELOOK3,IF(D$3=4,cash,PRICELOOK))),D$4,FALSE())</f>
        <v>3.475</v>
      </c>
      <c r="E110" s="28" t="n">
        <f aca="false">VLOOKUP($A110,IF(E$3=2,PRICELOOK2,IF(E$3=3,PRICELOOK3,IF(E$3=4,cash,PRICELOOK))),E$4,FALSE())</f>
        <v>3.715</v>
      </c>
      <c r="G110" s="73" t="n">
        <f aca="false">LN(D110/D109)</f>
        <v>-0.0241660658471836</v>
      </c>
      <c r="H110" s="73" t="n">
        <f aca="false">LN(E110/E109)</f>
        <v>-0.0120402792320806</v>
      </c>
      <c r="I110" s="73"/>
      <c r="J110" s="73"/>
    </row>
    <row r="111" customFormat="false" ht="12.75" hidden="false" customHeight="false" outlineLevel="0" collapsed="false">
      <c r="A111" s="56" t="n">
        <v>35403</v>
      </c>
      <c r="B111" s="28"/>
      <c r="C111" s="56"/>
      <c r="D111" s="28" t="n">
        <f aca="false">VLOOKUP($A111,IF(D$3=2,PRICELOOK2,IF(D$3=3,PRICELOOK3,IF(D$3=4,cash,PRICELOOK))),D$4,FALSE())</f>
        <v>3.57</v>
      </c>
      <c r="E111" s="28" t="n">
        <f aca="false">VLOOKUP($A111,IF(E$3=2,PRICELOOK2,IF(E$3=3,PRICELOOK3,IF(E$3=4,cash,PRICELOOK))),E$4,FALSE())</f>
        <v>3.715</v>
      </c>
      <c r="G111" s="73" t="n">
        <f aca="false">LN(D111/D110)</f>
        <v>0.0269711167747922</v>
      </c>
      <c r="H111" s="73" t="n">
        <f aca="false">LN(E111/E110)</f>
        <v>0</v>
      </c>
      <c r="I111" s="73"/>
      <c r="J111" s="73"/>
    </row>
    <row r="112" customFormat="false" ht="12.75" hidden="false" customHeight="false" outlineLevel="0" collapsed="false">
      <c r="A112" s="56" t="n">
        <v>35404</v>
      </c>
      <c r="B112" s="28"/>
      <c r="C112" s="56"/>
      <c r="D112" s="28" t="n">
        <f aca="false">VLOOKUP($A112,IF(D$3=2,PRICELOOK2,IF(D$3=3,PRICELOOK3,IF(D$3=4,cash,PRICELOOK))),D$4,FALSE())</f>
        <v>3.54</v>
      </c>
      <c r="E112" s="28" t="n">
        <f aca="false">VLOOKUP($A112,IF(E$3=2,PRICELOOK2,IF(E$3=3,PRICELOOK3,IF(E$3=4,cash,PRICELOOK))),E$4,FALSE())</f>
        <v>3.775</v>
      </c>
      <c r="G112" s="73" t="n">
        <f aca="false">LN(D112/D111)</f>
        <v>-0.0084388686458646</v>
      </c>
      <c r="H112" s="73" t="n">
        <f aca="false">LN(E112/E111)</f>
        <v>0.0160217045312656</v>
      </c>
      <c r="I112" s="73"/>
      <c r="J112" s="73"/>
    </row>
    <row r="113" customFormat="false" ht="12.75" hidden="false" customHeight="false" outlineLevel="0" collapsed="false">
      <c r="A113" s="56" t="n">
        <v>35405</v>
      </c>
      <c r="B113" s="28"/>
      <c r="C113" s="56"/>
      <c r="D113" s="28" t="n">
        <f aca="false">VLOOKUP($A113,IF(D$3=2,PRICELOOK2,IF(D$3=3,PRICELOOK3,IF(D$3=4,cash,PRICELOOK))),D$4,FALSE())</f>
        <v>3.505</v>
      </c>
      <c r="E113" s="28" t="n">
        <f aca="false">VLOOKUP($A113,IF(E$3=2,PRICELOOK2,IF(E$3=3,PRICELOOK3,IF(E$3=4,cash,PRICELOOK))),E$4,FALSE())</f>
        <v>3.775</v>
      </c>
      <c r="G113" s="73" t="n">
        <f aca="false">LN(D113/D112)</f>
        <v>-0.00993620665912972</v>
      </c>
      <c r="H113" s="73" t="n">
        <f aca="false">LN(E113/E112)</f>
        <v>0</v>
      </c>
      <c r="I113" s="73"/>
      <c r="J113" s="73"/>
    </row>
    <row r="114" customFormat="false" ht="12.75" hidden="false" customHeight="false" outlineLevel="0" collapsed="false">
      <c r="A114" s="56" t="n">
        <v>35408</v>
      </c>
      <c r="B114" s="28"/>
      <c r="C114" s="56"/>
      <c r="D114" s="28" t="n">
        <f aca="false">VLOOKUP($A114,IF(D$3=2,PRICELOOK2,IF(D$3=3,PRICELOOK3,IF(D$3=4,cash,PRICELOOK))),D$4,FALSE())</f>
        <v>3.3</v>
      </c>
      <c r="E114" s="28" t="n">
        <f aca="false">VLOOKUP($A114,IF(E$3=2,PRICELOOK2,IF(E$3=3,PRICELOOK3,IF(E$3=4,cash,PRICELOOK))),E$4,FALSE())</f>
        <v>3.45</v>
      </c>
      <c r="G114" s="73" t="n">
        <f aca="false">LN(D114/D113)</f>
        <v>-0.0602680520141189</v>
      </c>
      <c r="H114" s="73" t="n">
        <f aca="false">LN(E114/E113)</f>
        <v>-0.0900261516577195</v>
      </c>
      <c r="I114" s="73"/>
      <c r="J114" s="73"/>
    </row>
    <row r="115" customFormat="false" ht="12.75" hidden="false" customHeight="false" outlineLevel="0" collapsed="false">
      <c r="A115" s="56" t="n">
        <v>35409</v>
      </c>
      <c r="B115" s="28"/>
      <c r="C115" s="56"/>
      <c r="D115" s="28" t="n">
        <f aca="false">VLOOKUP($A115,IF(D$3=2,PRICELOOK2,IF(D$3=3,PRICELOOK3,IF(D$3=4,cash,PRICELOOK))),D$4,FALSE())</f>
        <v>3.145</v>
      </c>
      <c r="E115" s="28" t="n">
        <f aca="false">VLOOKUP($A115,IF(E$3=2,PRICELOOK2,IF(E$3=3,PRICELOOK3,IF(E$3=4,cash,PRICELOOK))),E$4,FALSE())</f>
        <v>3.355</v>
      </c>
      <c r="G115" s="73" t="n">
        <f aca="false">LN(D115/D114)</f>
        <v>-0.0481085783200306</v>
      </c>
      <c r="H115" s="73" t="n">
        <f aca="false">LN(E115/E114)</f>
        <v>-0.0279224606196234</v>
      </c>
      <c r="I115" s="73"/>
      <c r="J115" s="73"/>
    </row>
    <row r="116" customFormat="false" ht="12.75" hidden="false" customHeight="false" outlineLevel="0" collapsed="false">
      <c r="A116" s="56" t="n">
        <v>35410</v>
      </c>
      <c r="B116" s="28"/>
      <c r="C116" s="56"/>
      <c r="D116" s="28" t="n">
        <f aca="false">VLOOKUP($A116,IF(D$3=2,PRICELOOK2,IF(D$3=3,PRICELOOK3,IF(D$3=4,cash,PRICELOOK))),D$4,FALSE())</f>
        <v>3.24</v>
      </c>
      <c r="E116" s="28" t="n">
        <f aca="false">VLOOKUP($A116,IF(E$3=2,PRICELOOK2,IF(E$3=3,PRICELOOK3,IF(E$3=4,cash,PRICELOOK))),E$4,FALSE())</f>
        <v>3.465</v>
      </c>
      <c r="G116" s="73" t="n">
        <f aca="false">LN(D116/D115)</f>
        <v>0.0297594396518341</v>
      </c>
      <c r="H116" s="73" t="n">
        <f aca="false">LN(E116/E115)</f>
        <v>0.0322608622182215</v>
      </c>
      <c r="I116" s="73"/>
      <c r="J116" s="73"/>
    </row>
    <row r="117" customFormat="false" ht="12.75" hidden="false" customHeight="false" outlineLevel="0" collapsed="false">
      <c r="A117" s="56" t="n">
        <v>35411</v>
      </c>
      <c r="B117" s="28"/>
      <c r="C117" s="56"/>
      <c r="D117" s="28" t="n">
        <f aca="false">VLOOKUP($A117,IF(D$3=2,PRICELOOK2,IF(D$3=3,PRICELOOK3,IF(D$3=4,cash,PRICELOOK))),D$4,FALSE())</f>
        <v>3.17</v>
      </c>
      <c r="E117" s="28" t="n">
        <f aca="false">VLOOKUP($A117,IF(E$3=2,PRICELOOK2,IF(E$3=3,PRICELOOK3,IF(E$3=4,cash,PRICELOOK))),E$4,FALSE())</f>
        <v>3.455</v>
      </c>
      <c r="G117" s="73" t="n">
        <f aca="false">LN(D117/D116)</f>
        <v>-0.0218417419150489</v>
      </c>
      <c r="H117" s="73" t="n">
        <f aca="false">LN(E117/E116)</f>
        <v>-0.00289017542223327</v>
      </c>
      <c r="I117" s="73"/>
      <c r="J117" s="73"/>
    </row>
    <row r="118" customFormat="false" ht="12.75" hidden="false" customHeight="false" outlineLevel="0" collapsed="false">
      <c r="A118" s="56" t="n">
        <v>35412</v>
      </c>
      <c r="B118" s="28"/>
      <c r="C118" s="56"/>
      <c r="D118" s="28" t="n">
        <f aca="false">VLOOKUP($A118,IF(D$3=2,PRICELOOK2,IF(D$3=3,PRICELOOK3,IF(D$3=4,cash,PRICELOOK))),D$4,FALSE())</f>
        <v>3.405</v>
      </c>
      <c r="E118" s="28" t="n">
        <f aca="false">VLOOKUP($A118,IF(E$3=2,PRICELOOK2,IF(E$3=3,PRICELOOK3,IF(E$3=4,cash,PRICELOOK))),E$4,FALSE())</f>
        <v>3.59</v>
      </c>
      <c r="G118" s="73" t="n">
        <f aca="false">LN(D118/D117)</f>
        <v>0.0715133517122864</v>
      </c>
      <c r="H118" s="73" t="n">
        <f aca="false">LN(E118/E117)</f>
        <v>0.0383297452805542</v>
      </c>
      <c r="I118" s="73"/>
      <c r="J118" s="73"/>
    </row>
    <row r="119" customFormat="false" ht="12.75" hidden="false" customHeight="false" outlineLevel="0" collapsed="false">
      <c r="A119" s="56" t="n">
        <v>35415</v>
      </c>
      <c r="B119" s="28"/>
      <c r="C119" s="56"/>
      <c r="D119" s="28" t="n">
        <f aca="false">VLOOKUP($A119,IF(D$3=2,PRICELOOK2,IF(D$3=3,PRICELOOK3,IF(D$3=4,cash,PRICELOOK))),D$4,FALSE())</f>
        <v>4.095</v>
      </c>
      <c r="E119" s="28" t="n">
        <f aca="false">VLOOKUP($A119,IF(E$3=2,PRICELOOK2,IF(E$3=3,PRICELOOK3,IF(E$3=4,cash,PRICELOOK))),E$4,FALSE())</f>
        <v>3.59</v>
      </c>
      <c r="G119" s="73" t="n">
        <f aca="false">LN(D119/D118)</f>
        <v>0.184521777703557</v>
      </c>
      <c r="H119" s="73" t="n">
        <f aca="false">LN(E119/E118)</f>
        <v>0</v>
      </c>
      <c r="I119" s="73"/>
      <c r="J119" s="73"/>
    </row>
    <row r="120" customFormat="false" ht="12.75" hidden="false" customHeight="false" outlineLevel="0" collapsed="false">
      <c r="A120" s="56" t="n">
        <v>35416</v>
      </c>
      <c r="B120" s="28"/>
      <c r="C120" s="56"/>
      <c r="D120" s="28" t="n">
        <f aca="false">VLOOKUP($A120,IF(D$3=2,PRICELOOK2,IF(D$3=3,PRICELOOK3,IF(D$3=4,cash,PRICELOOK))),D$4,FALSE())</f>
        <v>4.87</v>
      </c>
      <c r="E120" s="28" t="n">
        <f aca="false">VLOOKUP($A120,IF(E$3=2,PRICELOOK2,IF(E$3=3,PRICELOOK3,IF(E$3=4,cash,PRICELOOK))),E$4,FALSE())</f>
        <v>4.55</v>
      </c>
      <c r="G120" s="73" t="n">
        <f aca="false">LN(D120/D119)</f>
        <v>0.173327219789466</v>
      </c>
      <c r="H120" s="73" t="n">
        <f aca="false">LN(E120/E119)</f>
        <v>0.236975030462672</v>
      </c>
      <c r="I120" s="73"/>
      <c r="J120" s="73"/>
    </row>
    <row r="121" customFormat="false" ht="12.75" hidden="false" customHeight="false" outlineLevel="0" collapsed="false">
      <c r="A121" s="56" t="n">
        <v>35417</v>
      </c>
      <c r="B121" s="28"/>
      <c r="C121" s="56"/>
      <c r="D121" s="28" t="n">
        <f aca="false">VLOOKUP($A121,IF(D$3=2,PRICELOOK2,IF(D$3=3,PRICELOOK3,IF(D$3=4,cash,PRICELOOK))),D$4,FALSE())</f>
        <v>4.795</v>
      </c>
      <c r="E121" s="28" t="n">
        <f aca="false">VLOOKUP($A121,IF(E$3=2,PRICELOOK2,IF(E$3=3,PRICELOOK3,IF(E$3=4,cash,PRICELOOK))),E$4,FALSE())</f>
        <v>4.475</v>
      </c>
      <c r="G121" s="73" t="n">
        <f aca="false">LN(D121/D120)</f>
        <v>-0.0155202287590969</v>
      </c>
      <c r="H121" s="73" t="n">
        <f aca="false">LN(E121/E120)</f>
        <v>-0.0166208812360404</v>
      </c>
      <c r="I121" s="73"/>
      <c r="J121" s="73"/>
    </row>
    <row r="122" customFormat="false" ht="12.75" hidden="false" customHeight="false" outlineLevel="0" collapsed="false">
      <c r="A122" s="56" t="n">
        <v>35418</v>
      </c>
      <c r="B122" s="28"/>
      <c r="C122" s="56"/>
      <c r="D122" s="28" t="n">
        <f aca="false">VLOOKUP($A122,IF(D$3=2,PRICELOOK2,IF(D$3=3,PRICELOOK3,IF(D$3=4,cash,PRICELOOK))),D$4,FALSE())</f>
        <v>4.795</v>
      </c>
      <c r="E122" s="28" t="n">
        <f aca="false">VLOOKUP($A122,IF(E$3=2,PRICELOOK2,IF(E$3=3,PRICELOOK3,IF(E$3=4,cash,PRICELOOK))),E$4,FALSE())</f>
        <v>4.475</v>
      </c>
      <c r="G122" s="73" t="n">
        <f aca="false">LN(D122/D121)</f>
        <v>0</v>
      </c>
      <c r="H122" s="73" t="n">
        <f aca="false">LN(E122/E121)</f>
        <v>0</v>
      </c>
      <c r="I122" s="73"/>
      <c r="J122" s="73"/>
    </row>
    <row r="123" customFormat="false" ht="12.75" hidden="false" customHeight="false" outlineLevel="0" collapsed="false">
      <c r="A123" s="56" t="n">
        <v>35419</v>
      </c>
      <c r="B123" s="28"/>
      <c r="C123" s="56"/>
      <c r="D123" s="28" t="n">
        <f aca="false">VLOOKUP($A123,IF(D$3=2,PRICELOOK2,IF(D$3=3,PRICELOOK3,IF(D$3=4,cash,PRICELOOK))),D$4,FALSE())</f>
        <v>4.21</v>
      </c>
      <c r="E123" s="28" t="n">
        <f aca="false">VLOOKUP($A123,IF(E$3=2,PRICELOOK2,IF(E$3=3,PRICELOOK3,IF(E$3=4,cash,PRICELOOK))),E$4,FALSE())</f>
        <v>4.2</v>
      </c>
      <c r="G123" s="73" t="n">
        <f aca="false">LN(D123/D122)</f>
        <v>-0.130111060641111</v>
      </c>
      <c r="H123" s="73" t="n">
        <f aca="false">LN(E123/E122)</f>
        <v>-0.0634218264374959</v>
      </c>
      <c r="I123" s="73"/>
      <c r="J123" s="73"/>
    </row>
    <row r="124" customFormat="false" ht="12.75" hidden="false" customHeight="false" outlineLevel="0" collapsed="false">
      <c r="A124" s="56" t="n">
        <v>35422</v>
      </c>
      <c r="B124" s="28"/>
      <c r="C124" s="56"/>
      <c r="D124" s="28" t="n">
        <f aca="false">VLOOKUP($A124,IF(D$3=2,PRICELOOK2,IF(D$3=3,PRICELOOK3,IF(D$3=4,cash,PRICELOOK))),D$4,FALSE())</f>
        <v>3.835</v>
      </c>
      <c r="E124" s="28" t="n">
        <f aca="false">VLOOKUP($A124,IF(E$3=2,PRICELOOK2,IF(E$3=3,PRICELOOK3,IF(E$3=4,cash,PRICELOOK))),E$4,FALSE())</f>
        <v>3.91</v>
      </c>
      <c r="G124" s="73" t="n">
        <f aca="false">LN(D124/D123)</f>
        <v>-0.0932932128750705</v>
      </c>
      <c r="H124" s="73" t="n">
        <f aca="false">LN(E124/E123)</f>
        <v>-0.0715471512920482</v>
      </c>
      <c r="I124" s="73"/>
      <c r="J124" s="73"/>
    </row>
    <row r="125" customFormat="false" ht="12.75" hidden="false" customHeight="false" outlineLevel="0" collapsed="false">
      <c r="A125" s="81" t="n">
        <v>35423</v>
      </c>
      <c r="B125" s="28" t="n">
        <v>1</v>
      </c>
      <c r="C125" s="81"/>
      <c r="D125" s="28" t="n">
        <f aca="false">VLOOKUP($A125,IF(D$3=2,PRICELOOK2,IF(D$3=3,PRICELOOK3,IF(D$3=4,cash,PRICELOOK))),D$4,FALSE())</f>
        <v>3.835</v>
      </c>
      <c r="E125" s="28" t="n">
        <f aca="false">VLOOKUP($A125,IF(E$3=2,PRICELOOK2,IF(E$3=3,PRICELOOK3,IF(E$3=4,cash,PRICELOOK))),E$4,FALSE())</f>
        <v>3.91</v>
      </c>
      <c r="G125" s="73" t="n">
        <f aca="false">LN(D125/D124)</f>
        <v>0</v>
      </c>
      <c r="H125" s="73" t="n">
        <f aca="false">LN(E125/E124)</f>
        <v>0</v>
      </c>
      <c r="I125" s="73"/>
      <c r="J125" s="73"/>
    </row>
    <row r="126" customFormat="false" ht="12.75" hidden="false" customHeight="false" outlineLevel="0" collapsed="false">
      <c r="A126" s="81"/>
      <c r="B126" s="28"/>
      <c r="C126" s="81"/>
      <c r="D126" s="28"/>
      <c r="E126" s="28"/>
    </row>
    <row r="127" customFormat="false" ht="12.75" hidden="false" customHeight="false" outlineLevel="0" collapsed="false">
      <c r="A127" s="81"/>
      <c r="B127" s="28"/>
      <c r="C127" s="81"/>
      <c r="D127" s="28"/>
      <c r="E127" s="28"/>
    </row>
    <row r="128" customFormat="false" ht="12.75" hidden="false" customHeight="false" outlineLevel="0" collapsed="false">
      <c r="A128" s="81"/>
      <c r="B128" s="28"/>
      <c r="C128" s="81"/>
      <c r="D128" s="28"/>
      <c r="E128" s="28"/>
    </row>
    <row r="129" customFormat="false" ht="12.75" hidden="false" customHeight="false" outlineLevel="0" collapsed="false">
      <c r="A129" s="81"/>
      <c r="B129" s="28"/>
      <c r="C129" s="81" t="n">
        <v>35431</v>
      </c>
      <c r="G129" s="73" t="n">
        <f aca="false">STDEV(G131:G147)*15.87</f>
        <v>2.51403210814391</v>
      </c>
      <c r="H129" s="73" t="n">
        <f aca="false">STDEV(H131:H147)*15.87</f>
        <v>2.01073294239275</v>
      </c>
      <c r="I129" s="73" t="n">
        <f aca="false">CORREL(D130:D147,E130:E147)</f>
        <v>0.965829946523798</v>
      </c>
      <c r="J129" s="73" t="n">
        <f aca="false">IF(ISNUMBER(I129),I129,1.1)</f>
        <v>0.965829946523798</v>
      </c>
      <c r="K129" s="75" t="n">
        <f aca="false">MAX(D130:D151)</f>
        <v>4.76</v>
      </c>
      <c r="L129" s="75" t="n">
        <f aca="false">MAX(E130:E151)</f>
        <v>4.38</v>
      </c>
    </row>
    <row r="130" customFormat="false" ht="12.75" hidden="false" customHeight="false" outlineLevel="0" collapsed="false">
      <c r="A130" s="56" t="n">
        <v>35430</v>
      </c>
      <c r="B130" s="28"/>
      <c r="C130" s="56"/>
      <c r="D130" s="28" t="n">
        <f aca="false">VLOOKUP($A130,IF(D$3=2,PRICELOOK2,IF(D$3=3,PRICELOOK3,IF(D$3=4,cash,PRICELOOK))),D$4,FALSE())</f>
        <v>2.365</v>
      </c>
      <c r="E130" s="28" t="n">
        <f aca="false">VLOOKUP($A130,IF(E$3=2,PRICELOOK2,IF(E$3=3,PRICELOOK3,IF(E$3=4,cash,PRICELOOK))),E$4,FALSE())</f>
        <v>2.62</v>
      </c>
      <c r="G130" s="73"/>
      <c r="H130" s="73"/>
      <c r="I130" s="73"/>
      <c r="K130" s="75" t="n">
        <f aca="false">MIN(D130:D151)</f>
        <v>2.365</v>
      </c>
      <c r="L130" s="75" t="n">
        <f aca="false">MIN(E130:E151)</f>
        <v>2.585</v>
      </c>
    </row>
    <row r="131" customFormat="false" ht="12.75" hidden="false" customHeight="false" outlineLevel="0" collapsed="false">
      <c r="A131" s="56" t="n">
        <v>35433</v>
      </c>
      <c r="B131" s="28"/>
      <c r="C131" s="56"/>
      <c r="D131" s="28" t="n">
        <f aca="false">VLOOKUP($A131,IF(D$3=2,PRICELOOK2,IF(D$3=3,PRICELOOK3,IF(D$3=4,cash,PRICELOOK))),D$4,FALSE())</f>
        <v>2.375</v>
      </c>
      <c r="E131" s="28" t="n">
        <f aca="false">VLOOKUP($A131,IF(E$3=2,PRICELOOK2,IF(E$3=3,PRICELOOK3,IF(E$3=4,cash,PRICELOOK))),E$4,FALSE())</f>
        <v>2.585</v>
      </c>
      <c r="G131" s="73" t="n">
        <f aca="false">LN(D131/D130)</f>
        <v>0.00421941554270807</v>
      </c>
      <c r="H131" s="73" t="n">
        <f aca="false">LN(E131/E130)</f>
        <v>-0.0134488098126131</v>
      </c>
      <c r="I131" s="73"/>
      <c r="J131" s="73"/>
    </row>
    <row r="132" customFormat="false" ht="12.75" hidden="false" customHeight="false" outlineLevel="0" collapsed="false">
      <c r="A132" s="56" t="n">
        <v>35436</v>
      </c>
      <c r="B132" s="28"/>
      <c r="C132" s="56"/>
      <c r="D132" s="28" t="n">
        <f aca="false">VLOOKUP($A132,IF(D$3=2,PRICELOOK2,IF(D$3=3,PRICELOOK3,IF(D$3=4,cash,PRICELOOK))),D$4,FALSE())</f>
        <v>3.66</v>
      </c>
      <c r="E132" s="28" t="n">
        <f aca="false">VLOOKUP($A132,IF(E$3=2,PRICELOOK2,IF(E$3=3,PRICELOOK3,IF(E$3=4,cash,PRICELOOK))),E$4,FALSE())</f>
        <v>3.79</v>
      </c>
      <c r="G132" s="73" t="n">
        <f aca="false">LN(D132/D131)</f>
        <v>0.43246570992667</v>
      </c>
      <c r="H132" s="73" t="n">
        <f aca="false">LN(E132/E131)</f>
        <v>0.382640511133943</v>
      </c>
      <c r="I132" s="73"/>
      <c r="J132" s="73"/>
    </row>
    <row r="133" customFormat="false" ht="12.75" hidden="false" customHeight="false" outlineLevel="0" collapsed="false">
      <c r="A133" s="56" t="n">
        <v>35437</v>
      </c>
      <c r="B133" s="28"/>
      <c r="C133" s="56"/>
      <c r="D133" s="28" t="n">
        <f aca="false">VLOOKUP($A133,IF(D$3=2,PRICELOOK2,IF(D$3=3,PRICELOOK3,IF(D$3=4,cash,PRICELOOK))),D$4,FALSE())</f>
        <v>4.025</v>
      </c>
      <c r="E133" s="28" t="n">
        <f aca="false">VLOOKUP($A133,IF(E$3=2,PRICELOOK2,IF(E$3=3,PRICELOOK3,IF(E$3=4,cash,PRICELOOK))),E$4,FALSE())</f>
        <v>4</v>
      </c>
      <c r="G133" s="73" t="n">
        <f aca="false">LN(D133/D132)</f>
        <v>0.0950617634572518</v>
      </c>
      <c r="H133" s="73" t="n">
        <f aca="false">LN(E133/E132)</f>
        <v>0.0539283420255556</v>
      </c>
      <c r="I133" s="73"/>
      <c r="J133" s="73"/>
    </row>
    <row r="134" customFormat="false" ht="12.75" hidden="false" customHeight="false" outlineLevel="0" collapsed="false">
      <c r="A134" s="56" t="n">
        <v>35438</v>
      </c>
      <c r="B134" s="28"/>
      <c r="C134" s="56"/>
      <c r="D134" s="28" t="n">
        <f aca="false">VLOOKUP($A134,IF(D$3=2,PRICELOOK2,IF(D$3=3,PRICELOOK3,IF(D$3=4,cash,PRICELOOK))),D$4,FALSE())</f>
        <v>3.855</v>
      </c>
      <c r="E134" s="28" t="n">
        <f aca="false">VLOOKUP($A134,IF(E$3=2,PRICELOOK2,IF(E$3=3,PRICELOOK3,IF(E$3=4,cash,PRICELOOK))),E$4,FALSE())</f>
        <v>3.845</v>
      </c>
      <c r="G134" s="73" t="n">
        <f aca="false">LN(D134/D133)</f>
        <v>-0.0431539038552339</v>
      </c>
      <c r="H134" s="73" t="n">
        <f aca="false">LN(E134/E133)</f>
        <v>-0.0395207581622833</v>
      </c>
      <c r="I134" s="73"/>
      <c r="J134" s="73"/>
    </row>
    <row r="135" customFormat="false" ht="12.75" hidden="false" customHeight="false" outlineLevel="0" collapsed="false">
      <c r="A135" s="56" t="n">
        <v>35439</v>
      </c>
      <c r="B135" s="28"/>
      <c r="C135" s="56"/>
      <c r="D135" s="28" t="n">
        <f aca="false">VLOOKUP($A135,IF(D$3=2,PRICELOOK2,IF(D$3=3,PRICELOOK3,IF(D$3=4,cash,PRICELOOK))),D$4,FALSE())</f>
        <v>3.665</v>
      </c>
      <c r="E135" s="28" t="n">
        <f aca="false">VLOOKUP($A135,IF(E$3=2,PRICELOOK2,IF(E$3=3,PRICELOOK3,IF(E$3=4,cash,PRICELOOK))),E$4,FALSE())</f>
        <v>3.645</v>
      </c>
      <c r="G135" s="73" t="n">
        <f aca="false">LN(D135/D134)</f>
        <v>-0.0505426716766779</v>
      </c>
      <c r="H135" s="73" t="n">
        <f aca="false">LN(E135/E134)</f>
        <v>-0.0534172374969858</v>
      </c>
      <c r="I135" s="73"/>
      <c r="J135" s="73"/>
    </row>
    <row r="136" customFormat="false" ht="12.75" hidden="false" customHeight="false" outlineLevel="0" collapsed="false">
      <c r="A136" s="56" t="n">
        <v>35440</v>
      </c>
      <c r="B136" s="28"/>
      <c r="C136" s="56"/>
      <c r="D136" s="28" t="n">
        <f aca="false">VLOOKUP($A136,IF(D$3=2,PRICELOOK2,IF(D$3=3,PRICELOOK3,IF(D$3=4,cash,PRICELOOK))),D$4,FALSE())</f>
        <v>4.06</v>
      </c>
      <c r="E136" s="28" t="n">
        <f aca="false">VLOOKUP($A136,IF(E$3=2,PRICELOOK2,IF(E$3=3,PRICELOOK3,IF(E$3=4,cash,PRICELOOK))),E$4,FALSE())</f>
        <v>3.645</v>
      </c>
      <c r="G136" s="73" t="n">
        <f aca="false">LN(D136/D135)</f>
        <v>0.102354638275026</v>
      </c>
      <c r="H136" s="73" t="n">
        <f aca="false">LN(E136/E135)</f>
        <v>0</v>
      </c>
      <c r="I136" s="73"/>
      <c r="J136" s="73"/>
    </row>
    <row r="137" customFormat="false" ht="12.75" hidden="false" customHeight="false" outlineLevel="0" collapsed="false">
      <c r="A137" s="56" t="n">
        <v>35443</v>
      </c>
      <c r="B137" s="28"/>
      <c r="C137" s="56"/>
      <c r="D137" s="28" t="n">
        <f aca="false">VLOOKUP($A137,IF(D$3=2,PRICELOOK2,IF(D$3=3,PRICELOOK3,IF(D$3=4,cash,PRICELOOK))),D$4,FALSE())</f>
        <v>4.16</v>
      </c>
      <c r="E137" s="28" t="n">
        <f aca="false">VLOOKUP($A137,IF(E$3=2,PRICELOOK2,IF(E$3=3,PRICELOOK3,IF(E$3=4,cash,PRICELOOK))),E$4,FALSE())</f>
        <v>4.3</v>
      </c>
      <c r="G137" s="73" t="n">
        <f aca="false">LN(D137/D136)</f>
        <v>0.0243321006595307</v>
      </c>
      <c r="H137" s="73" t="n">
        <f aca="false">LN(E137/E136)</f>
        <v>0.165258657238895</v>
      </c>
      <c r="I137" s="73"/>
      <c r="J137" s="73"/>
    </row>
    <row r="138" customFormat="false" ht="12.75" hidden="false" customHeight="false" outlineLevel="0" collapsed="false">
      <c r="A138" s="56" t="n">
        <v>35444</v>
      </c>
      <c r="B138" s="28"/>
      <c r="C138" s="56"/>
      <c r="D138" s="28" t="n">
        <f aca="false">VLOOKUP($A138,IF(D$3=2,PRICELOOK2,IF(D$3=3,PRICELOOK3,IF(D$3=4,cash,PRICELOOK))),D$4,FALSE())</f>
        <v>4.19</v>
      </c>
      <c r="E138" s="28" t="n">
        <f aca="false">VLOOKUP($A138,IF(E$3=2,PRICELOOK2,IF(E$3=3,PRICELOOK3,IF(E$3=4,cash,PRICELOOK))),E$4,FALSE())</f>
        <v>4.3</v>
      </c>
      <c r="G138" s="73" t="n">
        <f aca="false">LN(D138/D137)</f>
        <v>0.00718565966087453</v>
      </c>
      <c r="H138" s="73" t="n">
        <f aca="false">LN(E138/E137)</f>
        <v>0</v>
      </c>
      <c r="I138" s="73"/>
      <c r="J138" s="73"/>
    </row>
    <row r="139" customFormat="false" ht="12.75" hidden="false" customHeight="false" outlineLevel="0" collapsed="false">
      <c r="A139" s="56" t="n">
        <v>35445</v>
      </c>
      <c r="B139" s="28"/>
      <c r="C139" s="56"/>
      <c r="D139" s="28" t="n">
        <f aca="false">VLOOKUP($A139,IF(D$3=2,PRICELOOK2,IF(D$3=3,PRICELOOK3,IF(D$3=4,cash,PRICELOOK))),D$4,FALSE())</f>
        <v>4.76</v>
      </c>
      <c r="E139" s="28" t="n">
        <f aca="false">VLOOKUP($A139,IF(E$3=2,PRICELOOK2,IF(E$3=3,PRICELOOK3,IF(E$3=4,cash,PRICELOOK))),E$4,FALSE())</f>
        <v>4.38</v>
      </c>
      <c r="G139" s="73" t="n">
        <f aca="false">LN(D139/D138)</f>
        <v>0.127546934309282</v>
      </c>
      <c r="H139" s="73" t="n">
        <f aca="false">LN(E139/E138)</f>
        <v>0.018433701688838</v>
      </c>
      <c r="I139" s="73"/>
      <c r="J139" s="73"/>
    </row>
    <row r="140" customFormat="false" ht="12.75" hidden="false" customHeight="false" outlineLevel="0" collapsed="false">
      <c r="A140" s="56" t="n">
        <v>35446</v>
      </c>
      <c r="B140" s="28"/>
      <c r="C140" s="56"/>
      <c r="D140" s="28" t="n">
        <f aca="false">VLOOKUP($A140,IF(D$3=2,PRICELOOK2,IF(D$3=3,PRICELOOK3,IF(D$3=4,cash,PRICELOOK))),D$4,FALSE())</f>
        <v>4.12</v>
      </c>
      <c r="E140" s="28" t="n">
        <f aca="false">VLOOKUP($A140,IF(E$3=2,PRICELOOK2,IF(E$3=3,PRICELOOK3,IF(E$3=4,cash,PRICELOOK))),E$4,FALSE())</f>
        <v>4.2</v>
      </c>
      <c r="G140" s="73" t="n">
        <f aca="false">LN(D140/D139)</f>
        <v>-0.144394504881894</v>
      </c>
      <c r="H140" s="73" t="n">
        <f aca="false">LN(E140/E139)</f>
        <v>-0.0419641990990321</v>
      </c>
      <c r="I140" s="73"/>
      <c r="J140" s="73"/>
    </row>
    <row r="141" customFormat="false" ht="12.75" hidden="false" customHeight="false" outlineLevel="0" collapsed="false">
      <c r="A141" s="56" t="n">
        <v>35447</v>
      </c>
      <c r="B141" s="28"/>
      <c r="C141" s="56"/>
      <c r="D141" s="28" t="n">
        <f aca="false">VLOOKUP($A141,IF(D$3=2,PRICELOOK2,IF(D$3=3,PRICELOOK3,IF(D$3=4,cash,PRICELOOK))),D$4,FALSE())</f>
        <v>3.355</v>
      </c>
      <c r="E141" s="28" t="n">
        <f aca="false">VLOOKUP($A141,IF(E$3=2,PRICELOOK2,IF(E$3=3,PRICELOOK3,IF(E$3=4,cash,PRICELOOK))),E$4,FALSE())</f>
        <v>3.35</v>
      </c>
      <c r="G141" s="73" t="n">
        <f aca="false">LN(D141/D140)</f>
        <v>-0.20540139293779</v>
      </c>
      <c r="H141" s="73" t="n">
        <f aca="false">LN(E141/E140)</f>
        <v>-0.226124179452348</v>
      </c>
      <c r="I141" s="73"/>
      <c r="J141" s="73"/>
    </row>
    <row r="142" customFormat="false" ht="12.75" hidden="false" customHeight="false" outlineLevel="0" collapsed="false">
      <c r="A142" s="56" t="n">
        <v>35450</v>
      </c>
      <c r="B142" s="28"/>
      <c r="C142" s="56"/>
      <c r="D142" s="28" t="n">
        <f aca="false">VLOOKUP($A142,IF(D$3=2,PRICELOOK2,IF(D$3=3,PRICELOOK3,IF(D$3=4,cash,PRICELOOK))),D$4,FALSE())</f>
        <v>2.77</v>
      </c>
      <c r="E142" s="28" t="n">
        <f aca="false">VLOOKUP($A142,IF(E$3=2,PRICELOOK2,IF(E$3=3,PRICELOOK3,IF(E$3=4,cash,PRICELOOK))),E$4,FALSE())</f>
        <v>3.125</v>
      </c>
      <c r="G142" s="73" t="n">
        <f aca="false">LN(D142/D141)</f>
        <v>-0.191604450224398</v>
      </c>
      <c r="H142" s="73" t="n">
        <f aca="false">LN(E142/E141)</f>
        <v>-0.0695260626486102</v>
      </c>
      <c r="I142" s="73"/>
      <c r="J142" s="73"/>
    </row>
    <row r="143" customFormat="false" ht="12.75" hidden="false" customHeight="false" outlineLevel="0" collapsed="false">
      <c r="A143" s="56" t="n">
        <v>35451</v>
      </c>
      <c r="B143" s="28"/>
      <c r="C143" s="56"/>
      <c r="D143" s="28" t="n">
        <f aca="false">VLOOKUP($A143,IF(D$3=2,PRICELOOK2,IF(D$3=3,PRICELOOK3,IF(D$3=4,cash,PRICELOOK))),D$4,FALSE())</f>
        <v>2.79</v>
      </c>
      <c r="E143" s="28" t="n">
        <f aca="false">VLOOKUP($A143,IF(E$3=2,PRICELOOK2,IF(E$3=3,PRICELOOK3,IF(E$3=4,cash,PRICELOOK))),E$4,FALSE())</f>
        <v>2.775</v>
      </c>
      <c r="G143" s="73" t="n">
        <f aca="false">LN(D143/D142)</f>
        <v>0.00719427563402723</v>
      </c>
      <c r="H143" s="73" t="n">
        <f aca="false">LN(E143/E142)</f>
        <v>-0.118783535989967</v>
      </c>
      <c r="I143" s="73"/>
      <c r="J143" s="73"/>
    </row>
    <row r="144" customFormat="false" ht="12.75" hidden="false" customHeight="false" outlineLevel="0" collapsed="false">
      <c r="A144" s="56" t="n">
        <v>35452</v>
      </c>
      <c r="B144" s="28"/>
      <c r="C144" s="56"/>
      <c r="D144" s="28" t="n">
        <f aca="false">VLOOKUP($A144,IF(D$3=2,PRICELOOK2,IF(D$3=3,PRICELOOK3,IF(D$3=4,cash,PRICELOOK))),D$4,FALSE())</f>
        <v>2.825</v>
      </c>
      <c r="E144" s="28" t="n">
        <f aca="false">VLOOKUP($A144,IF(E$3=2,PRICELOOK2,IF(E$3=3,PRICELOOK3,IF(E$3=4,cash,PRICELOOK))),E$4,FALSE())</f>
        <v>2.825</v>
      </c>
      <c r="G144" s="73" t="n">
        <f aca="false">LN(D144/D143)</f>
        <v>0.0124667687651301</v>
      </c>
      <c r="H144" s="73" t="n">
        <f aca="false">LN(E144/E143)</f>
        <v>0.0178576174000065</v>
      </c>
      <c r="I144" s="73"/>
      <c r="J144" s="73"/>
    </row>
    <row r="145" customFormat="false" ht="12.75" hidden="false" customHeight="false" outlineLevel="0" collapsed="false">
      <c r="A145" s="56" t="n">
        <v>35453</v>
      </c>
      <c r="B145" s="28"/>
      <c r="C145" s="56"/>
      <c r="D145" s="28" t="n">
        <f aca="false">VLOOKUP($A145,IF(D$3=2,PRICELOOK2,IF(D$3=3,PRICELOOK3,IF(D$3=4,cash,PRICELOOK))),D$4,FALSE())</f>
        <v>2.94</v>
      </c>
      <c r="E145" s="28" t="n">
        <f aca="false">VLOOKUP($A145,IF(E$3=2,PRICELOOK2,IF(E$3=3,PRICELOOK3,IF(E$3=4,cash,PRICELOOK))),E$4,FALSE())</f>
        <v>2.795</v>
      </c>
      <c r="G145" s="73" t="n">
        <f aca="false">LN(D145/D144)</f>
        <v>0.0399012167521859</v>
      </c>
      <c r="H145" s="73" t="n">
        <f aca="false">LN(E145/E144)</f>
        <v>-0.0106762579913419</v>
      </c>
      <c r="I145" s="73"/>
      <c r="J145" s="73"/>
    </row>
    <row r="146" customFormat="false" ht="12.75" hidden="false" customHeight="false" outlineLevel="0" collapsed="false">
      <c r="A146" s="56" t="n">
        <v>35454</v>
      </c>
      <c r="B146" s="28"/>
      <c r="C146" s="56"/>
      <c r="D146" s="28" t="n">
        <f aca="false">VLOOKUP($A146,IF(D$3=2,PRICELOOK2,IF(D$3=3,PRICELOOK3,IF(D$3=4,cash,PRICELOOK))),D$4,FALSE())</f>
        <v>2.375</v>
      </c>
      <c r="E146" s="28" t="n">
        <f aca="false">VLOOKUP($A146,IF(E$3=2,PRICELOOK2,IF(E$3=3,PRICELOOK3,IF(E$3=4,cash,PRICELOOK))),E$4,FALSE())</f>
        <v>2.74</v>
      </c>
      <c r="G146" s="73" t="n">
        <f aca="false">LN(D146/D145)</f>
        <v>-0.213412143863986</v>
      </c>
      <c r="H146" s="73" t="n">
        <f aca="false">LN(E146/E145)</f>
        <v>-0.0198741862070835</v>
      </c>
      <c r="I146" s="73"/>
      <c r="J146" s="73"/>
    </row>
    <row r="147" customFormat="false" ht="12.75" hidden="false" customHeight="false" outlineLevel="0" collapsed="false">
      <c r="A147" s="56" t="n">
        <v>35457</v>
      </c>
      <c r="B147" s="28" t="n">
        <v>1</v>
      </c>
      <c r="C147" s="56"/>
      <c r="D147" s="28" t="n">
        <f aca="false">VLOOKUP($A147,IF(D$3=2,PRICELOOK2,IF(D$3=3,PRICELOOK3,IF(D$3=4,cash,PRICELOOK))),D$4,FALSE())</f>
        <v>2.81</v>
      </c>
      <c r="E147" s="28" t="n">
        <f aca="false">VLOOKUP($A147,IF(E$3=2,PRICELOOK2,IF(E$3=3,PRICELOOK3,IF(E$3=4,cash,PRICELOOK))),E$4,FALSE())</f>
        <v>2.9</v>
      </c>
      <c r="G147" s="73" t="n">
        <f aca="false">LN(D147/D146)</f>
        <v>0.16818704585905</v>
      </c>
      <c r="H147" s="73" t="n">
        <f aca="false">LN(E147/E146)</f>
        <v>0.0567528165924494</v>
      </c>
      <c r="I147" s="73"/>
      <c r="J147" s="73"/>
    </row>
    <row r="148" customFormat="false" ht="12.75" hidden="false" customHeight="false" outlineLevel="0" collapsed="false">
      <c r="A148" s="56"/>
      <c r="B148" s="28"/>
      <c r="C148" s="56"/>
      <c r="D148" s="28"/>
      <c r="E148" s="28"/>
      <c r="G148" s="73"/>
      <c r="H148" s="73"/>
      <c r="I148" s="73"/>
      <c r="J148" s="73"/>
    </row>
    <row r="149" customFormat="false" ht="12.75" hidden="false" customHeight="false" outlineLevel="0" collapsed="false">
      <c r="A149" s="56"/>
      <c r="B149" s="28"/>
      <c r="C149" s="56"/>
      <c r="D149" s="28"/>
      <c r="E149" s="28"/>
      <c r="G149" s="73"/>
      <c r="H149" s="73"/>
      <c r="I149" s="73"/>
      <c r="J149" s="73"/>
    </row>
    <row r="150" customFormat="false" ht="12.75" hidden="false" customHeight="false" outlineLevel="0" collapsed="false">
      <c r="A150" s="56"/>
      <c r="B150" s="28"/>
      <c r="C150" s="56"/>
      <c r="D150" s="28"/>
      <c r="E150" s="28"/>
    </row>
    <row r="151" customFormat="false" ht="12.75" hidden="false" customHeight="false" outlineLevel="0" collapsed="false">
      <c r="A151" s="56"/>
      <c r="B151" s="28"/>
      <c r="C151" s="56" t="n">
        <v>35462</v>
      </c>
      <c r="G151" s="73" t="n">
        <f aca="false">STDEV(G153:G168)*15.87</f>
        <v>1.24219701825434</v>
      </c>
      <c r="H151" s="73" t="n">
        <f aca="false">STDEV(H153:H168)*15.87</f>
        <v>1.22803677713449</v>
      </c>
      <c r="I151" s="73" t="n">
        <f aca="false">CORREL(D152:D168,E152:E168)</f>
        <v>0.959412629736824</v>
      </c>
      <c r="J151" s="73" t="n">
        <f aca="false">IF(ISNUMBER(I151),I151,1.1)</f>
        <v>0.959412629736824</v>
      </c>
      <c r="K151" s="75" t="n">
        <f aca="false">MAX(D152:D173)</f>
        <v>2.925</v>
      </c>
      <c r="L151" s="75" t="n">
        <f aca="false">MAX(E152:E173)</f>
        <v>2.9</v>
      </c>
    </row>
    <row r="152" customFormat="false" ht="12.75" hidden="false" customHeight="false" outlineLevel="0" collapsed="false">
      <c r="A152" s="56" t="n">
        <v>35458</v>
      </c>
      <c r="B152" s="28"/>
      <c r="C152" s="56"/>
      <c r="D152" s="28" t="n">
        <f aca="false">VLOOKUP($A152,IF(D$3=2,PRICELOOK2,IF(D$3=3,PRICELOOK3,IF(D$3=4,cash,PRICELOOK))),D$4,FALSE())</f>
        <v>2.925</v>
      </c>
      <c r="E152" s="28" t="n">
        <f aca="false">VLOOKUP($A152,IF(E$3=2,PRICELOOK2,IF(E$3=3,PRICELOOK3,IF(E$3=4,cash,PRICELOOK))),E$4,FALSE())</f>
        <v>2.9</v>
      </c>
      <c r="G152" s="73"/>
      <c r="H152" s="73"/>
      <c r="I152" s="73"/>
      <c r="K152" s="75" t="n">
        <f aca="false">MIN(D152:D173)</f>
        <v>1.61</v>
      </c>
      <c r="L152" s="75" t="n">
        <f aca="false">MIN(E152:E173)</f>
        <v>1.595</v>
      </c>
    </row>
    <row r="153" customFormat="false" ht="12.75" hidden="false" customHeight="false" outlineLevel="0" collapsed="false">
      <c r="A153" s="56" t="n">
        <v>35459</v>
      </c>
      <c r="B153" s="28"/>
      <c r="C153" s="56"/>
      <c r="D153" s="28" t="n">
        <f aca="false">VLOOKUP($A153,IF(D$3=2,PRICELOOK2,IF(D$3=3,PRICELOOK3,IF(D$3=4,cash,PRICELOOK))),D$4,FALSE())</f>
        <v>2.7</v>
      </c>
      <c r="E153" s="28" t="n">
        <f aca="false">VLOOKUP($A153,IF(E$3=2,PRICELOOK2,IF(E$3=3,PRICELOOK3,IF(E$3=4,cash,PRICELOOK))),E$4,FALSE())</f>
        <v>2.9</v>
      </c>
      <c r="G153" s="73" t="n">
        <f aca="false">LN(D153/D152)</f>
        <v>-0.0800427076735363</v>
      </c>
      <c r="H153" s="73" t="n">
        <f aca="false">LN(E153/E152)</f>
        <v>0</v>
      </c>
      <c r="I153" s="73"/>
      <c r="J153" s="73"/>
    </row>
    <row r="154" customFormat="false" ht="12.75" hidden="false" customHeight="false" outlineLevel="0" collapsed="false">
      <c r="A154" s="56" t="n">
        <v>35464</v>
      </c>
      <c r="B154" s="28"/>
      <c r="C154" s="56"/>
      <c r="D154" s="28" t="n">
        <f aca="false">VLOOKUP($A154,IF(D$3=2,PRICELOOK2,IF(D$3=3,PRICELOOK3,IF(D$3=4,cash,PRICELOOK))),D$4,FALSE())</f>
        <v>2.29</v>
      </c>
      <c r="E154" s="28" t="n">
        <f aca="false">VLOOKUP($A154,IF(E$3=2,PRICELOOK2,IF(E$3=3,PRICELOOK3,IF(E$3=4,cash,PRICELOOK))),E$4,FALSE())</f>
        <v>2.48</v>
      </c>
      <c r="G154" s="73" t="n">
        <f aca="false">LN(D154/D153)</f>
        <v>-0.164699955444135</v>
      </c>
      <c r="H154" s="73" t="n">
        <f aca="false">LN(E154/E153)</f>
        <v>-0.156452176815538</v>
      </c>
      <c r="I154" s="73"/>
      <c r="J154" s="73"/>
    </row>
    <row r="155" customFormat="false" ht="12.75" hidden="false" customHeight="false" outlineLevel="0" collapsed="false">
      <c r="A155" s="56" t="n">
        <v>35465</v>
      </c>
      <c r="B155" s="28"/>
      <c r="C155" s="56"/>
      <c r="D155" s="28" t="n">
        <f aca="false">VLOOKUP($A155,IF(D$3=2,PRICELOOK2,IF(D$3=3,PRICELOOK3,IF(D$3=4,cash,PRICELOOK))),D$4,FALSE())</f>
        <v>2.335</v>
      </c>
      <c r="E155" s="28" t="n">
        <f aca="false">VLOOKUP($A155,IF(E$3=2,PRICELOOK2,IF(E$3=3,PRICELOOK3,IF(E$3=4,cash,PRICELOOK))),E$4,FALSE())</f>
        <v>2.42</v>
      </c>
      <c r="G155" s="73" t="n">
        <f aca="false">LN(D155/D154)</f>
        <v>0.0194600735547123</v>
      </c>
      <c r="H155" s="73" t="n">
        <f aca="false">LN(E155/E154)</f>
        <v>-0.0244910200082958</v>
      </c>
      <c r="I155" s="73"/>
      <c r="J155" s="73"/>
    </row>
    <row r="156" customFormat="false" ht="12.75" hidden="false" customHeight="false" outlineLevel="0" collapsed="false">
      <c r="A156" s="56" t="n">
        <v>35466</v>
      </c>
      <c r="B156" s="28"/>
      <c r="C156" s="56"/>
      <c r="D156" s="28" t="n">
        <f aca="false">VLOOKUP($A156,IF(D$3=2,PRICELOOK2,IF(D$3=3,PRICELOOK3,IF(D$3=4,cash,PRICELOOK))),D$4,FALSE())</f>
        <v>2.375</v>
      </c>
      <c r="E156" s="28" t="n">
        <f aca="false">VLOOKUP($A156,IF(E$3=2,PRICELOOK2,IF(E$3=3,PRICELOOK3,IF(E$3=4,cash,PRICELOOK))),E$4,FALSE())</f>
        <v>2.535</v>
      </c>
      <c r="G156" s="73" t="n">
        <f aca="false">LN(D156/D155)</f>
        <v>0.0169855463657438</v>
      </c>
      <c r="H156" s="73" t="n">
        <f aca="false">LN(E156/E155)</f>
        <v>0.0464260968745516</v>
      </c>
      <c r="I156" s="73"/>
      <c r="J156" s="73"/>
    </row>
    <row r="157" customFormat="false" ht="12.75" hidden="false" customHeight="false" outlineLevel="0" collapsed="false">
      <c r="A157" s="56" t="n">
        <v>35467</v>
      </c>
      <c r="B157" s="28"/>
      <c r="C157" s="56"/>
      <c r="D157" s="28" t="n">
        <f aca="false">VLOOKUP($A157,IF(D$3=2,PRICELOOK2,IF(D$3=3,PRICELOOK3,IF(D$3=4,cash,PRICELOOK))),D$4,FALSE())</f>
        <v>2.34</v>
      </c>
      <c r="E157" s="28" t="n">
        <f aca="false">VLOOKUP($A157,IF(E$3=2,PRICELOOK2,IF(E$3=3,PRICELOOK3,IF(E$3=4,cash,PRICELOOK))),E$4,FALSE())</f>
        <v>2.535</v>
      </c>
      <c r="G157" s="73" t="n">
        <f aca="false">LN(D157/D156)</f>
        <v>-0.0148465081169946</v>
      </c>
      <c r="H157" s="73" t="n">
        <f aca="false">LN(E157/E156)</f>
        <v>0</v>
      </c>
      <c r="I157" s="73"/>
      <c r="J157" s="73"/>
    </row>
    <row r="158" customFormat="false" ht="12.75" hidden="false" customHeight="false" outlineLevel="0" collapsed="false">
      <c r="A158" s="56" t="n">
        <v>35468</v>
      </c>
      <c r="B158" s="28"/>
      <c r="C158" s="56"/>
      <c r="D158" s="28" t="n">
        <f aca="false">VLOOKUP($A158,IF(D$3=2,PRICELOOK2,IF(D$3=3,PRICELOOK3,IF(D$3=4,cash,PRICELOOK))),D$4,FALSE())</f>
        <v>2.295</v>
      </c>
      <c r="E158" s="28" t="n">
        <f aca="false">VLOOKUP($A158,IF(E$3=2,PRICELOOK2,IF(E$3=3,PRICELOOK3,IF(E$3=4,cash,PRICELOOK))),E$4,FALSE())</f>
        <v>2.47</v>
      </c>
      <c r="G158" s="73" t="n">
        <f aca="false">LN(D158/D157)</f>
        <v>-0.0194180858571015</v>
      </c>
      <c r="H158" s="73" t="n">
        <f aca="false">LN(E158/E157)</f>
        <v>-0.0259754864032607</v>
      </c>
      <c r="I158" s="73"/>
      <c r="J158" s="73"/>
    </row>
    <row r="159" customFormat="false" ht="12.75" hidden="false" customHeight="false" outlineLevel="0" collapsed="false">
      <c r="A159" s="56" t="n">
        <v>35471</v>
      </c>
      <c r="B159" s="28"/>
      <c r="C159" s="56"/>
      <c r="D159" s="28" t="n">
        <f aca="false">VLOOKUP($A159,IF(D$3=2,PRICELOOK2,IF(D$3=3,PRICELOOK3,IF(D$3=4,cash,PRICELOOK))),D$4,FALSE())</f>
        <v>2.305</v>
      </c>
      <c r="E159" s="28" t="n">
        <f aca="false">VLOOKUP($A159,IF(E$3=2,PRICELOOK2,IF(E$3=3,PRICELOOK3,IF(E$3=4,cash,PRICELOOK))),E$4,FALSE())</f>
        <v>2.47</v>
      </c>
      <c r="G159" s="73" t="n">
        <f aca="false">LN(D159/D158)</f>
        <v>0.00434783293610342</v>
      </c>
      <c r="H159" s="73" t="n">
        <f aca="false">LN(E159/E158)</f>
        <v>0</v>
      </c>
      <c r="I159" s="73"/>
      <c r="J159" s="73"/>
    </row>
    <row r="160" customFormat="false" ht="12.75" hidden="false" customHeight="false" outlineLevel="0" collapsed="false">
      <c r="A160" s="56" t="n">
        <v>35472</v>
      </c>
      <c r="B160" s="28"/>
      <c r="C160" s="56"/>
      <c r="D160" s="28" t="n">
        <f aca="false">VLOOKUP($A160,IF(D$3=2,PRICELOOK2,IF(D$3=3,PRICELOOK3,IF(D$3=4,cash,PRICELOOK))),D$4,FALSE())</f>
        <v>2.27</v>
      </c>
      <c r="E160" s="28" t="n">
        <f aca="false">VLOOKUP($A160,IF(E$3=2,PRICELOOK2,IF(E$3=3,PRICELOOK3,IF(E$3=4,cash,PRICELOOK))),E$4,FALSE())</f>
        <v>2.405</v>
      </c>
      <c r="G160" s="73" t="n">
        <f aca="false">LN(D160/D159)</f>
        <v>-0.0153008449553006</v>
      </c>
      <c r="H160" s="73" t="n">
        <f aca="false">LN(E160/E159)</f>
        <v>-0.0266682470821615</v>
      </c>
      <c r="I160" s="73"/>
      <c r="J160" s="73"/>
    </row>
    <row r="161" customFormat="false" ht="12.75" hidden="false" customHeight="false" outlineLevel="0" collapsed="false">
      <c r="A161" s="56" t="n">
        <v>35473</v>
      </c>
      <c r="B161" s="28"/>
      <c r="C161" s="56"/>
      <c r="D161" s="28" t="n">
        <f aca="false">VLOOKUP($A161,IF(D$3=2,PRICELOOK2,IF(D$3=3,PRICELOOK3,IF(D$3=4,cash,PRICELOOK))),D$4,FALSE())</f>
        <v>2.3</v>
      </c>
      <c r="E161" s="28" t="n">
        <f aca="false">VLOOKUP($A161,IF(E$3=2,PRICELOOK2,IF(E$3=3,PRICELOOK3,IF(E$3=4,cash,PRICELOOK))),E$4,FALSE())</f>
        <v>2.3</v>
      </c>
      <c r="G161" s="73" t="n">
        <f aca="false">LN(D161/D160)</f>
        <v>0.0131292914417926</v>
      </c>
      <c r="H161" s="73" t="n">
        <f aca="false">LN(E161/E160)</f>
        <v>-0.0446407806226204</v>
      </c>
      <c r="I161" s="73"/>
      <c r="J161" s="73"/>
    </row>
    <row r="162" customFormat="false" ht="12.75" hidden="false" customHeight="false" outlineLevel="0" collapsed="false">
      <c r="A162" s="56" t="n">
        <v>35474</v>
      </c>
      <c r="B162" s="28"/>
      <c r="C162" s="56"/>
      <c r="D162" s="28" t="n">
        <f aca="false">VLOOKUP($A162,IF(D$3=2,PRICELOOK2,IF(D$3=3,PRICELOOK3,IF(D$3=4,cash,PRICELOOK))),D$4,FALSE())</f>
        <v>2.29</v>
      </c>
      <c r="E162" s="28" t="n">
        <f aca="false">VLOOKUP($A162,IF(E$3=2,PRICELOOK2,IF(E$3=3,PRICELOOK3,IF(E$3=4,cash,PRICELOOK))),E$4,FALSE())</f>
        <v>2.06</v>
      </c>
      <c r="G162" s="73" t="n">
        <f aca="false">LN(D162/D161)</f>
        <v>-0.00435730536895559</v>
      </c>
      <c r="H162" s="73" t="n">
        <f aca="false">LN(E162/E161)</f>
        <v>-0.110203140133614</v>
      </c>
      <c r="I162" s="73"/>
      <c r="J162" s="73"/>
    </row>
    <row r="163" customFormat="false" ht="12.75" hidden="false" customHeight="false" outlineLevel="0" collapsed="false">
      <c r="A163" s="56" t="n">
        <v>35475</v>
      </c>
      <c r="B163" s="28"/>
      <c r="C163" s="56"/>
      <c r="D163" s="28" t="n">
        <f aca="false">VLOOKUP($A163,IF(D$3=2,PRICELOOK2,IF(D$3=3,PRICELOOK3,IF(D$3=4,cash,PRICELOOK))),D$4,FALSE())</f>
        <v>2.035</v>
      </c>
      <c r="E163" s="28" t="n">
        <f aca="false">VLOOKUP($A163,IF(E$3=2,PRICELOOK2,IF(E$3=3,PRICELOOK3,IF(E$3=4,cash,PRICELOOK))),E$4,FALSE())</f>
        <v>1.95</v>
      </c>
      <c r="G163" s="73" t="n">
        <f aca="false">LN(D163/D162)</f>
        <v>-0.11805599867159</v>
      </c>
      <c r="H163" s="73" t="n">
        <f aca="false">LN(E163/E162)</f>
        <v>-0.0548766102258344</v>
      </c>
      <c r="I163" s="73"/>
      <c r="J163" s="73"/>
    </row>
    <row r="164" customFormat="false" ht="12.75" hidden="false" customHeight="false" outlineLevel="0" collapsed="false">
      <c r="A164" s="56" t="n">
        <v>35479</v>
      </c>
      <c r="B164" s="28"/>
      <c r="C164" s="56"/>
      <c r="D164" s="28" t="n">
        <f aca="false">VLOOKUP($A164,IF(D$3=2,PRICELOOK2,IF(D$3=3,PRICELOOK3,IF(D$3=4,cash,PRICELOOK))),D$4,FALSE())</f>
        <v>1.61</v>
      </c>
      <c r="E164" s="28" t="n">
        <f aca="false">VLOOKUP($A164,IF(E$3=2,PRICELOOK2,IF(E$3=3,PRICELOOK3,IF(E$3=4,cash,PRICELOOK))),E$4,FALSE())</f>
        <v>1.595</v>
      </c>
      <c r="G164" s="73" t="n">
        <f aca="false">LN(D164/D163)</f>
        <v>-0.234261639898187</v>
      </c>
      <c r="H164" s="73" t="n">
        <f aca="false">LN(E164/E163)</f>
        <v>-0.200955636338848</v>
      </c>
      <c r="I164" s="73"/>
      <c r="J164" s="73"/>
    </row>
    <row r="165" customFormat="false" ht="12.75" hidden="false" customHeight="false" outlineLevel="0" collapsed="false">
      <c r="A165" s="56" t="n">
        <v>35480</v>
      </c>
      <c r="B165" s="28"/>
      <c r="C165" s="56"/>
      <c r="D165" s="28" t="n">
        <f aca="false">VLOOKUP($A165,IF(D$3=2,PRICELOOK2,IF(D$3=3,PRICELOOK3,IF(D$3=4,cash,PRICELOOK))),D$4,FALSE())</f>
        <v>1.675</v>
      </c>
      <c r="E165" s="28" t="n">
        <f aca="false">VLOOKUP($A165,IF(E$3=2,PRICELOOK2,IF(E$3=3,PRICELOOK3,IF(E$3=4,cash,PRICELOOK))),E$4,FALSE())</f>
        <v>1.725</v>
      </c>
      <c r="G165" s="73" t="n">
        <f aca="false">LN(D165/D164)</f>
        <v>0.0395789862806581</v>
      </c>
      <c r="H165" s="73" t="n">
        <f aca="false">LN(E165/E164)</f>
        <v>0.0783533142465152</v>
      </c>
      <c r="I165" s="73"/>
      <c r="J165" s="73"/>
    </row>
    <row r="166" customFormat="false" ht="12.75" hidden="false" customHeight="false" outlineLevel="0" collapsed="false">
      <c r="A166" s="56" t="n">
        <v>35481</v>
      </c>
      <c r="B166" s="28"/>
      <c r="C166" s="56"/>
      <c r="D166" s="28" t="n">
        <f aca="false">VLOOKUP($A166,IF(D$3=2,PRICELOOK2,IF(D$3=3,PRICELOOK3,IF(D$3=4,cash,PRICELOOK))),D$4,FALSE())</f>
        <v>1.655</v>
      </c>
      <c r="E166" s="28" t="n">
        <f aca="false">VLOOKUP($A166,IF(E$3=2,PRICELOOK2,IF(E$3=3,PRICELOOK3,IF(E$3=4,cash,PRICELOOK))),E$4,FALSE())</f>
        <v>1.75</v>
      </c>
      <c r="G166" s="73" t="n">
        <f aca="false">LN(D166/D165)</f>
        <v>-0.0120121564480035</v>
      </c>
      <c r="H166" s="73" t="n">
        <f aca="false">LN(E166/E165)</f>
        <v>0.0143887374520995</v>
      </c>
      <c r="I166" s="73"/>
      <c r="J166" s="73"/>
    </row>
    <row r="167" customFormat="false" ht="12.75" hidden="false" customHeight="false" outlineLevel="0" collapsed="false">
      <c r="A167" s="56" t="n">
        <v>35482</v>
      </c>
      <c r="B167" s="28"/>
      <c r="C167" s="56"/>
      <c r="D167" s="28" t="n">
        <f aca="false">VLOOKUP($A167,IF(D$3=2,PRICELOOK2,IF(D$3=3,PRICELOOK3,IF(D$3=4,cash,PRICELOOK))),D$4,FALSE())</f>
        <v>1.73</v>
      </c>
      <c r="E167" s="28" t="n">
        <f aca="false">VLOOKUP($A167,IF(E$3=2,PRICELOOK2,IF(E$3=3,PRICELOOK3,IF(E$3=4,cash,PRICELOOK))),E$4,FALSE())</f>
        <v>1.695</v>
      </c>
      <c r="G167" s="73" t="n">
        <f aca="false">LN(D167/D166)</f>
        <v>0.0443203996806613</v>
      </c>
      <c r="H167" s="73" t="n">
        <f aca="false">LN(E167/E166)</f>
        <v>-0.031933047103009</v>
      </c>
      <c r="I167" s="73"/>
      <c r="J167" s="73"/>
    </row>
    <row r="168" customFormat="false" ht="12.75" hidden="false" customHeight="false" outlineLevel="0" collapsed="false">
      <c r="A168" s="56" t="n">
        <v>35485</v>
      </c>
      <c r="B168" s="28" t="n">
        <v>1</v>
      </c>
      <c r="C168" s="56"/>
      <c r="D168" s="28" t="n">
        <f aca="false">VLOOKUP($A168,IF(D$3=2,PRICELOOK2,IF(D$3=3,PRICELOOK3,IF(D$3=4,cash,PRICELOOK))),D$4,FALSE())</f>
        <v>1.76</v>
      </c>
      <c r="E168" s="28" t="n">
        <f aca="false">VLOOKUP($A168,IF(E$3=2,PRICELOOK2,IF(E$3=3,PRICELOOK3,IF(E$3=4,cash,PRICELOOK))),E$4,FALSE())</f>
        <v>1.86</v>
      </c>
      <c r="G168" s="73" t="n">
        <f aca="false">LN(D168/D167)</f>
        <v>0.0171924005403728</v>
      </c>
      <c r="H168" s="73" t="n">
        <f aca="false">LN(E168/E167)</f>
        <v>0.0928937468926962</v>
      </c>
      <c r="I168" s="73"/>
      <c r="J168" s="73"/>
    </row>
    <row r="169" customFormat="false" ht="12.75" hidden="false" customHeight="false" outlineLevel="0" collapsed="false">
      <c r="A169" s="56"/>
      <c r="B169" s="28"/>
      <c r="C169" s="56"/>
      <c r="D169" s="28"/>
      <c r="E169" s="28"/>
      <c r="G169" s="73"/>
      <c r="H169" s="73"/>
      <c r="I169" s="73"/>
      <c r="J169" s="73"/>
    </row>
    <row r="170" customFormat="false" ht="12.75" hidden="false" customHeight="false" outlineLevel="0" collapsed="false">
      <c r="A170" s="56"/>
      <c r="B170" s="28"/>
      <c r="C170" s="56"/>
      <c r="D170" s="28"/>
      <c r="E170" s="28"/>
      <c r="G170" s="73"/>
      <c r="H170" s="73"/>
      <c r="I170" s="73"/>
      <c r="J170" s="73"/>
    </row>
    <row r="171" customFormat="false" ht="12.75" hidden="false" customHeight="false" outlineLevel="0" collapsed="false">
      <c r="A171" s="56"/>
      <c r="B171" s="28"/>
      <c r="C171" s="56"/>
      <c r="D171" s="28"/>
      <c r="E171" s="28"/>
      <c r="G171" s="73"/>
      <c r="H171" s="73"/>
      <c r="I171" s="73"/>
      <c r="J171" s="73"/>
    </row>
    <row r="172" customFormat="false" ht="12.75" hidden="false" customHeight="false" outlineLevel="0" collapsed="false">
      <c r="A172" s="56"/>
      <c r="B172" s="28"/>
      <c r="C172" s="56" t="n">
        <v>35490</v>
      </c>
      <c r="G172" s="73" t="n">
        <f aca="false">STDEV(G174:G188)*15.87</f>
        <v>0.856177500884631</v>
      </c>
      <c r="H172" s="73" t="n">
        <f aca="false">STDEV(H174:H188)*15.87</f>
        <v>0.865077214226039</v>
      </c>
      <c r="I172" s="73" t="n">
        <f aca="false">CORREL(D173:D188,E173:E188)</f>
        <v>0.357894094670837</v>
      </c>
      <c r="J172" s="73" t="n">
        <f aca="false">IF(ISNUMBER(I172),I172,1.1)</f>
        <v>0.357894094670837</v>
      </c>
      <c r="K172" s="75" t="n">
        <f aca="false">MAX(D173:D194)</f>
        <v>1.83</v>
      </c>
      <c r="L172" s="75" t="n">
        <f aca="false">MAX(E173:E194)</f>
        <v>1.95</v>
      </c>
    </row>
    <row r="173" customFormat="false" ht="12.75" hidden="false" customHeight="false" outlineLevel="0" collapsed="false">
      <c r="A173" s="56" t="n">
        <v>35486</v>
      </c>
      <c r="B173" s="28"/>
      <c r="C173" s="56"/>
      <c r="D173" s="28" t="n">
        <f aca="false">VLOOKUP($A173,IF(D$3=2,PRICELOOK2,IF(D$3=3,PRICELOOK3,IF(D$3=4,cash,PRICELOOK))),D$4,FALSE())</f>
        <v>1.76</v>
      </c>
      <c r="E173" s="28" t="n">
        <f aca="false">VLOOKUP($A173,IF(E$3=2,PRICELOOK2,IF(E$3=3,PRICELOOK3,IF(E$3=4,cash,PRICELOOK))),E$4,FALSE())</f>
        <v>1.725</v>
      </c>
      <c r="G173" s="73"/>
      <c r="H173" s="73"/>
      <c r="I173" s="73"/>
      <c r="K173" s="75" t="n">
        <f aca="false">MIN(D173:D194)</f>
        <v>1.62</v>
      </c>
      <c r="L173" s="75" t="n">
        <f aca="false">MIN(E173:E194)</f>
        <v>1.61</v>
      </c>
    </row>
    <row r="174" customFormat="false" ht="12.75" hidden="false" customHeight="false" outlineLevel="0" collapsed="false">
      <c r="A174" s="56" t="n">
        <v>35487</v>
      </c>
      <c r="B174" s="28"/>
      <c r="C174" s="56"/>
      <c r="D174" s="28" t="n">
        <f aca="false">VLOOKUP($A174,IF(D$3=2,PRICELOOK2,IF(D$3=3,PRICELOOK3,IF(D$3=4,cash,PRICELOOK))),D$4,FALSE())</f>
        <v>1.815</v>
      </c>
      <c r="E174" s="28" t="n">
        <f aca="false">VLOOKUP($A174,IF(E$3=2,PRICELOOK2,IF(E$3=3,PRICELOOK3,IF(E$3=4,cash,PRICELOOK))),E$4,FALSE())</f>
        <v>1.725</v>
      </c>
      <c r="G174" s="73" t="n">
        <f aca="false">LN(D174/D173)</f>
        <v>0.0307716586667537</v>
      </c>
      <c r="H174" s="73" t="n">
        <f aca="false">LN(E174/E173)</f>
        <v>0</v>
      </c>
      <c r="I174" s="73"/>
      <c r="J174" s="73"/>
    </row>
    <row r="175" customFormat="false" ht="12.75" hidden="false" customHeight="false" outlineLevel="0" collapsed="false">
      <c r="A175" s="56" t="n">
        <v>35488</v>
      </c>
      <c r="B175" s="28"/>
      <c r="C175" s="56"/>
      <c r="D175" s="28" t="n">
        <f aca="false">VLOOKUP($A175,IF(D$3=2,PRICELOOK2,IF(D$3=3,PRICELOOK3,IF(D$3=4,cash,PRICELOOK))),D$4,FALSE())</f>
        <v>1.67</v>
      </c>
      <c r="E175" s="28" t="n">
        <f aca="false">VLOOKUP($A175,IF(E$3=2,PRICELOOK2,IF(E$3=3,PRICELOOK3,IF(E$3=4,cash,PRICELOOK))),E$4,FALSE())</f>
        <v>1.725</v>
      </c>
      <c r="G175" s="73" t="n">
        <f aca="false">LN(D175/D174)</f>
        <v>-0.0832618412881504</v>
      </c>
      <c r="H175" s="73" t="n">
        <f aca="false">LN(E175/E174)</f>
        <v>0</v>
      </c>
      <c r="I175" s="73"/>
      <c r="J175" s="73"/>
    </row>
    <row r="176" customFormat="false" ht="12.75" hidden="false" customHeight="false" outlineLevel="0" collapsed="false">
      <c r="A176" s="56" t="n">
        <v>35489</v>
      </c>
      <c r="B176" s="28"/>
      <c r="C176" s="56"/>
      <c r="D176" s="28" t="n">
        <f aca="false">VLOOKUP($A176,IF(D$3=2,PRICELOOK2,IF(D$3=3,PRICELOOK3,IF(D$3=4,cash,PRICELOOK))),D$4,FALSE())</f>
        <v>1.79</v>
      </c>
      <c r="E176" s="28" t="n">
        <f aca="false">VLOOKUP($A176,IF(E$3=2,PRICELOOK2,IF(E$3=3,PRICELOOK3,IF(E$3=4,cash,PRICELOOK))),E$4,FALSE())</f>
        <v>1.61</v>
      </c>
      <c r="G176" s="73" t="n">
        <f aca="false">LN(D176/D175)</f>
        <v>0.069391993424</v>
      </c>
      <c r="H176" s="73" t="n">
        <f aca="false">LN(E176/E175)</f>
        <v>-0.0689928714869514</v>
      </c>
      <c r="I176" s="73"/>
      <c r="J176" s="73"/>
    </row>
    <row r="177" customFormat="false" ht="12.75" hidden="false" customHeight="false" outlineLevel="0" collapsed="false">
      <c r="A177" s="56" t="n">
        <v>35492</v>
      </c>
      <c r="B177" s="28"/>
      <c r="C177" s="56"/>
      <c r="D177" s="28" t="n">
        <f aca="false">VLOOKUP($A177,IF(D$3=2,PRICELOOK2,IF(D$3=3,PRICELOOK3,IF(D$3=4,cash,PRICELOOK))),D$4,FALSE())</f>
        <v>1.62</v>
      </c>
      <c r="E177" s="28" t="n">
        <f aca="false">VLOOKUP($A177,IF(E$3=2,PRICELOOK2,IF(E$3=3,PRICELOOK3,IF(E$3=4,cash,PRICELOOK))),E$4,FALSE())</f>
        <v>1.655</v>
      </c>
      <c r="G177" s="73" t="n">
        <f aca="false">LN(D177/D176)</f>
        <v>-0.0997894706083709</v>
      </c>
      <c r="H177" s="73" t="n">
        <f aca="false">LN(E177/E176)</f>
        <v>0.0275668298326546</v>
      </c>
      <c r="I177" s="73"/>
      <c r="J177" s="73"/>
    </row>
    <row r="178" customFormat="false" ht="12.75" hidden="false" customHeight="false" outlineLevel="0" collapsed="false">
      <c r="A178" s="56" t="n">
        <v>35493</v>
      </c>
      <c r="B178" s="28"/>
      <c r="C178" s="56"/>
      <c r="D178" s="28" t="n">
        <f aca="false">VLOOKUP($A178,IF(D$3=2,PRICELOOK2,IF(D$3=3,PRICELOOK3,IF(D$3=4,cash,PRICELOOK))),D$4,FALSE())</f>
        <v>1.73</v>
      </c>
      <c r="E178" s="28" t="n">
        <f aca="false">VLOOKUP($A178,IF(E$3=2,PRICELOOK2,IF(E$3=3,PRICELOOK3,IF(E$3=4,cash,PRICELOOK))),E$4,FALSE())</f>
        <v>1.83</v>
      </c>
      <c r="G178" s="73" t="n">
        <f aca="false">LN(D178/D177)</f>
        <v>0.0656952592653947</v>
      </c>
      <c r="H178" s="73" t="n">
        <f aca="false">LN(E178/E177)</f>
        <v>0.100514958024303</v>
      </c>
      <c r="I178" s="73"/>
      <c r="J178" s="73"/>
    </row>
    <row r="179" customFormat="false" ht="12.75" hidden="false" customHeight="false" outlineLevel="0" collapsed="false">
      <c r="A179" s="56" t="n">
        <v>35494</v>
      </c>
      <c r="B179" s="28"/>
      <c r="C179" s="56"/>
      <c r="D179" s="28" t="n">
        <f aca="false">VLOOKUP($A179,IF(D$3=2,PRICELOOK2,IF(D$3=3,PRICELOOK3,IF(D$3=4,cash,PRICELOOK))),D$4,FALSE())</f>
        <v>1.83</v>
      </c>
      <c r="E179" s="28" t="n">
        <f aca="false">VLOOKUP($A179,IF(E$3=2,PRICELOOK2,IF(E$3=3,PRICELOOK3,IF(E$3=4,cash,PRICELOOK))),E$4,FALSE())</f>
        <v>1.95</v>
      </c>
      <c r="G179" s="73" t="n">
        <f aca="false">LN(D179/D178)</f>
        <v>0.0561945583436421</v>
      </c>
      <c r="H179" s="73" t="n">
        <f aca="false">LN(E179/E178)</f>
        <v>0.0635134057223257</v>
      </c>
      <c r="I179" s="73"/>
      <c r="J179" s="73"/>
    </row>
    <row r="180" customFormat="false" ht="12.75" hidden="false" customHeight="false" outlineLevel="0" collapsed="false">
      <c r="A180" s="56" t="n">
        <v>35495</v>
      </c>
      <c r="B180" s="28"/>
      <c r="C180" s="56"/>
      <c r="D180" s="28" t="n">
        <f aca="false">VLOOKUP($A180,IF(D$3=2,PRICELOOK2,IF(D$3=3,PRICELOOK3,IF(D$3=4,cash,PRICELOOK))),D$4,FALSE())</f>
        <v>1.79</v>
      </c>
      <c r="E180" s="28" t="n">
        <f aca="false">VLOOKUP($A180,IF(E$3=2,PRICELOOK2,IF(E$3=3,PRICELOOK3,IF(E$3=4,cash,PRICELOOK))),E$4,FALSE())</f>
        <v>1.715</v>
      </c>
      <c r="G180" s="73" t="n">
        <f aca="false">LN(D180/D179)</f>
        <v>-0.022100347000666</v>
      </c>
      <c r="H180" s="73" t="n">
        <f aca="false">LN(E180/E179)</f>
        <v>-0.128416291957752</v>
      </c>
      <c r="I180" s="73"/>
      <c r="J180" s="73"/>
    </row>
    <row r="181" customFormat="false" ht="12.75" hidden="false" customHeight="false" outlineLevel="0" collapsed="false">
      <c r="A181" s="56" t="n">
        <v>35496</v>
      </c>
      <c r="B181" s="28"/>
      <c r="C181" s="56"/>
      <c r="D181" s="28" t="n">
        <f aca="false">VLOOKUP($A181,IF(D$3=2,PRICELOOK2,IF(D$3=3,PRICELOOK3,IF(D$3=4,cash,PRICELOOK))),D$4,FALSE())</f>
        <v>1.685</v>
      </c>
      <c r="E181" s="28" t="n">
        <f aca="false">VLOOKUP($A181,IF(E$3=2,PRICELOOK2,IF(E$3=3,PRICELOOK3,IF(E$3=4,cash,PRICELOOK))),E$4,FALSE())</f>
        <v>1.79</v>
      </c>
      <c r="G181" s="73" t="n">
        <f aca="false">LN(D181/D180)</f>
        <v>-0.0604500560483385</v>
      </c>
      <c r="H181" s="73" t="n">
        <f aca="false">LN(E181/E180)</f>
        <v>0.0428025392347603</v>
      </c>
      <c r="I181" s="73"/>
      <c r="J181" s="73"/>
    </row>
    <row r="182" customFormat="false" ht="12.75" hidden="false" customHeight="false" outlineLevel="0" collapsed="false">
      <c r="A182" s="56" t="n">
        <v>35500</v>
      </c>
      <c r="B182" s="28"/>
      <c r="C182" s="56"/>
      <c r="D182" s="28" t="n">
        <f aca="false">VLOOKUP($A182,IF(D$3=2,PRICELOOK2,IF(D$3=3,PRICELOOK3,IF(D$3=4,cash,PRICELOOK))),D$4,FALSE())</f>
        <v>1.74</v>
      </c>
      <c r="E182" s="28" t="n">
        <f aca="false">VLOOKUP($A182,IF(E$3=2,PRICELOOK2,IF(E$3=3,PRICELOOK3,IF(E$3=4,cash,PRICELOOK))),E$4,FALSE())</f>
        <v>1.81</v>
      </c>
      <c r="G182" s="73" t="n">
        <f aca="false">LN(D182/D181)</f>
        <v>0.0321195494221125</v>
      </c>
      <c r="H182" s="73" t="n">
        <f aca="false">LN(E182/E181)</f>
        <v>0.0111112254250708</v>
      </c>
      <c r="I182" s="73"/>
      <c r="J182" s="73"/>
    </row>
    <row r="183" customFormat="false" ht="12.75" hidden="false" customHeight="false" outlineLevel="0" collapsed="false">
      <c r="A183" s="56" t="n">
        <v>35501</v>
      </c>
      <c r="B183" s="28"/>
      <c r="C183" s="56"/>
      <c r="D183" s="28" t="n">
        <f aca="false">VLOOKUP($A183,IF(D$3=2,PRICELOOK2,IF(D$3=3,PRICELOOK3,IF(D$3=4,cash,PRICELOOK))),D$4,FALSE())</f>
        <v>1.8</v>
      </c>
      <c r="E183" s="28" t="n">
        <f aca="false">VLOOKUP($A183,IF(E$3=2,PRICELOOK2,IF(E$3=3,PRICELOOK3,IF(E$3=4,cash,PRICELOOK))),E$4,FALSE())</f>
        <v>1.835</v>
      </c>
      <c r="G183" s="73" t="n">
        <f aca="false">LN(D183/D182)</f>
        <v>0.0339015516756814</v>
      </c>
      <c r="H183" s="73" t="n">
        <f aca="false">LN(E183/E182)</f>
        <v>0.0137176362287991</v>
      </c>
      <c r="I183" s="73"/>
      <c r="J183" s="73"/>
    </row>
    <row r="184" customFormat="false" ht="12.75" hidden="false" customHeight="false" outlineLevel="0" collapsed="false">
      <c r="A184" s="56" t="n">
        <v>35502</v>
      </c>
      <c r="B184" s="28"/>
      <c r="C184" s="56"/>
      <c r="D184" s="28" t="n">
        <f aca="false">VLOOKUP($A184,IF(D$3=2,PRICELOOK2,IF(D$3=3,PRICELOOK3,IF(D$3=4,cash,PRICELOOK))),D$4,FALSE())</f>
        <v>1.77</v>
      </c>
      <c r="E184" s="28" t="n">
        <f aca="false">VLOOKUP($A184,IF(E$3=2,PRICELOOK2,IF(E$3=3,PRICELOOK3,IF(E$3=4,cash,PRICELOOK))),E$4,FALSE())</f>
        <v>1.855</v>
      </c>
      <c r="G184" s="73" t="n">
        <f aca="false">LN(D184/D183)</f>
        <v>-0.0168071183163813</v>
      </c>
      <c r="H184" s="73" t="n">
        <f aca="false">LN(E184/E183)</f>
        <v>0.0108402145528648</v>
      </c>
      <c r="I184" s="73"/>
      <c r="J184" s="73"/>
    </row>
    <row r="185" customFormat="false" ht="12.75" hidden="false" customHeight="false" outlineLevel="0" collapsed="false">
      <c r="A185" s="56" t="n">
        <v>35503</v>
      </c>
      <c r="B185" s="28"/>
      <c r="C185" s="56"/>
      <c r="D185" s="28" t="n">
        <f aca="false">VLOOKUP($A185,IF(D$3=2,PRICELOOK2,IF(D$3=3,PRICELOOK3,IF(D$3=4,cash,PRICELOOK))),D$4,FALSE())</f>
        <v>1.825</v>
      </c>
      <c r="E185" s="28" t="n">
        <f aca="false">VLOOKUP($A185,IF(E$3=2,PRICELOOK2,IF(E$3=3,PRICELOOK3,IF(E$3=4,cash,PRICELOOK))),E$4,FALSE())</f>
        <v>1.84</v>
      </c>
      <c r="G185" s="73" t="n">
        <f aca="false">LN(D185/D184)</f>
        <v>0.030600440448717</v>
      </c>
      <c r="H185" s="73" t="n">
        <f aca="false">LN(E185/E184)</f>
        <v>-0.00811912443850413</v>
      </c>
      <c r="I185" s="73"/>
      <c r="J185" s="73"/>
    </row>
    <row r="186" customFormat="false" ht="12.75" hidden="false" customHeight="false" outlineLevel="0" collapsed="false">
      <c r="A186" s="56" t="n">
        <v>35506</v>
      </c>
      <c r="B186" s="28"/>
      <c r="C186" s="56"/>
      <c r="D186" s="28" t="n">
        <f aca="false">VLOOKUP($A186,IF(D$3=2,PRICELOOK2,IF(D$3=3,PRICELOOK3,IF(D$3=4,cash,PRICELOOK))),D$4,FALSE())</f>
        <v>1.81</v>
      </c>
      <c r="E186" s="28" t="n">
        <f aca="false">VLOOKUP($A186,IF(E$3=2,PRICELOOK2,IF(E$3=3,PRICELOOK3,IF(E$3=4,cash,PRICELOOK))),E$4,FALSE())</f>
        <v>1.89</v>
      </c>
      <c r="G186" s="73" t="n">
        <f aca="false">LN(D186/D185)</f>
        <v>-0.00825314175672041</v>
      </c>
      <c r="H186" s="73" t="n">
        <f aca="false">LN(E186/E185)</f>
        <v>0.0268112574506568</v>
      </c>
      <c r="I186" s="73"/>
      <c r="J186" s="73"/>
    </row>
    <row r="187" customFormat="false" ht="12.75" hidden="false" customHeight="false" outlineLevel="0" collapsed="false">
      <c r="A187" s="56" t="n">
        <v>35507</v>
      </c>
      <c r="B187" s="28"/>
      <c r="C187" s="56"/>
      <c r="D187" s="28" t="n">
        <f aca="false">VLOOKUP($A187,IF(D$3=2,PRICELOOK2,IF(D$3=3,PRICELOOK3,IF(D$3=4,cash,PRICELOOK))),D$4,FALSE())</f>
        <v>1.72</v>
      </c>
      <c r="E187" s="28" t="n">
        <f aca="false">VLOOKUP($A187,IF(E$3=2,PRICELOOK2,IF(E$3=3,PRICELOOK3,IF(E$3=4,cash,PRICELOOK))),E$4,FALSE())</f>
        <v>1.875</v>
      </c>
      <c r="G187" s="73" t="n">
        <f aca="false">LN(D187/D186)</f>
        <v>-0.0510025544523728</v>
      </c>
      <c r="H187" s="73" t="n">
        <f aca="false">LN(E187/E186)</f>
        <v>-0.00796816964917685</v>
      </c>
      <c r="I187" s="73"/>
      <c r="J187" s="73"/>
    </row>
    <row r="188" customFormat="false" ht="12.75" hidden="false" customHeight="false" outlineLevel="0" collapsed="false">
      <c r="A188" s="56" t="n">
        <v>35513</v>
      </c>
      <c r="B188" s="28" t="n">
        <v>1</v>
      </c>
      <c r="C188" s="56"/>
      <c r="D188" s="28" t="n">
        <f aca="false">VLOOKUP($A188,IF(D$3=2,PRICELOOK2,IF(D$3=3,PRICELOOK3,IF(D$3=4,cash,PRICELOOK))),D$4,FALSE())</f>
        <v>1.68</v>
      </c>
      <c r="E188" s="28" t="n">
        <f aca="false">VLOOKUP($A188,IF(E$3=2,PRICELOOK2,IF(E$3=3,PRICELOOK3,IF(E$3=4,cash,PRICELOOK))),E$4,FALSE())</f>
        <v>1.785</v>
      </c>
      <c r="G188" s="73" t="n">
        <f aca="false">LN(D188/D187)</f>
        <v>-0.0235304974101942</v>
      </c>
      <c r="H188" s="73" t="n">
        <f aca="false">LN(E188/E187)</f>
        <v>-0.0491902441907718</v>
      </c>
      <c r="I188" s="73"/>
      <c r="J188" s="73"/>
    </row>
    <row r="189" customFormat="false" ht="12.75" hidden="false" customHeight="false" outlineLevel="0" collapsed="false">
      <c r="A189" s="56"/>
      <c r="B189" s="28"/>
      <c r="C189" s="56"/>
      <c r="D189" s="28"/>
      <c r="E189" s="28"/>
      <c r="G189" s="73"/>
      <c r="H189" s="73"/>
      <c r="I189" s="73"/>
      <c r="J189" s="73"/>
    </row>
    <row r="190" customFormat="false" ht="12.75" hidden="false" customHeight="false" outlineLevel="0" collapsed="false">
      <c r="A190" s="56"/>
      <c r="B190" s="28"/>
      <c r="C190" s="56"/>
      <c r="D190" s="28"/>
      <c r="E190" s="28"/>
      <c r="G190" s="73"/>
      <c r="H190" s="73"/>
      <c r="I190" s="73"/>
      <c r="J190" s="73"/>
    </row>
    <row r="191" customFormat="false" ht="12.75" hidden="false" customHeight="false" outlineLevel="0" collapsed="false">
      <c r="A191" s="56"/>
      <c r="B191" s="28"/>
      <c r="C191" s="56"/>
      <c r="D191" s="28"/>
      <c r="E191" s="28"/>
      <c r="G191" s="73"/>
      <c r="H191" s="73"/>
      <c r="I191" s="73"/>
      <c r="J191" s="73"/>
    </row>
    <row r="192" customFormat="false" ht="12.75" hidden="false" customHeight="false" outlineLevel="0" collapsed="false">
      <c r="A192" s="56"/>
      <c r="B192" s="28"/>
      <c r="C192" s="56" t="n">
        <v>35521</v>
      </c>
      <c r="G192" s="73" t="n">
        <f aca="false">STDEV(G194:G213)*15.87</f>
        <v>0.59037854287433</v>
      </c>
      <c r="H192" s="73" t="n">
        <f aca="false">STDEV(H194:H213)*15.87</f>
        <v>0.54077891709845</v>
      </c>
      <c r="I192" s="73" t="n">
        <f aca="false">CORREL(D193:D213,E193:E213)</f>
        <v>0.92658260884268</v>
      </c>
      <c r="J192" s="73" t="n">
        <f aca="false">IF(ISNUMBER(I192),I192,1.1)</f>
        <v>0.92658260884268</v>
      </c>
      <c r="K192" s="75" t="n">
        <f aca="false">MAX(D193:D214)</f>
        <v>2.075</v>
      </c>
      <c r="L192" s="75" t="n">
        <f aca="false">MAX(E193:E214)</f>
        <v>2.145</v>
      </c>
    </row>
    <row r="193" customFormat="false" ht="12.75" hidden="false" customHeight="false" outlineLevel="0" collapsed="false">
      <c r="A193" s="56" t="n">
        <v>35514</v>
      </c>
      <c r="B193" s="28"/>
      <c r="C193" s="56"/>
      <c r="D193" s="28" t="n">
        <f aca="false">VLOOKUP($A193,IF(D$3=2,PRICELOOK2,IF(D$3=3,PRICELOOK3,IF(D$3=4,cash,PRICELOOK))),D$4,FALSE())</f>
        <v>1.72</v>
      </c>
      <c r="E193" s="28" t="n">
        <f aca="false">VLOOKUP($A193,IF(E$3=2,PRICELOOK2,IF(E$3=3,PRICELOOK3,IF(E$3=4,cash,PRICELOOK))),E$4,FALSE())</f>
        <v>1.835</v>
      </c>
      <c r="G193" s="73"/>
      <c r="H193" s="73"/>
      <c r="I193" s="73"/>
      <c r="K193" s="75" t="n">
        <f aca="false">MIN(D193:D214)</f>
        <v>1.65</v>
      </c>
      <c r="L193" s="75" t="n">
        <f aca="false">MIN(E193:E214)</f>
        <v>1.72</v>
      </c>
    </row>
    <row r="194" customFormat="false" ht="12.75" hidden="false" customHeight="false" outlineLevel="0" collapsed="false">
      <c r="A194" s="56" t="n">
        <v>35515</v>
      </c>
      <c r="B194" s="28"/>
      <c r="C194" s="56"/>
      <c r="D194" s="28" t="n">
        <f aca="false">VLOOKUP($A194,IF(D$3=2,PRICELOOK2,IF(D$3=3,PRICELOOK3,IF(D$3=4,cash,PRICELOOK))),D$4,FALSE())</f>
        <v>1.65</v>
      </c>
      <c r="E194" s="28" t="n">
        <f aca="false">VLOOKUP($A194,IF(E$3=2,PRICELOOK2,IF(E$3=3,PRICELOOK3,IF(E$3=4,cash,PRICELOOK))),E$4,FALSE())</f>
        <v>1.855</v>
      </c>
      <c r="G194" s="73" t="n">
        <f aca="false">LN(D194/D193)</f>
        <v>-0.0415490029128725</v>
      </c>
      <c r="H194" s="73" t="n">
        <f aca="false">LN(E194/E193)</f>
        <v>0.0108402145528648</v>
      </c>
      <c r="I194" s="73"/>
      <c r="J194" s="73"/>
    </row>
    <row r="195" customFormat="false" ht="12.75" hidden="false" customHeight="false" outlineLevel="0" collapsed="false">
      <c r="A195" s="56" t="n">
        <v>35516</v>
      </c>
      <c r="B195" s="28"/>
      <c r="C195" s="56"/>
      <c r="D195" s="28" t="n">
        <f aca="false">VLOOKUP($A195,IF(D$3=2,PRICELOOK2,IF(D$3=3,PRICELOOK3,IF(D$3=4,cash,PRICELOOK))),D$4,FALSE())</f>
        <v>1.755</v>
      </c>
      <c r="E195" s="28" t="n">
        <f aca="false">VLOOKUP($A195,IF(E$3=2,PRICELOOK2,IF(E$3=3,PRICELOOK3,IF(E$3=4,cash,PRICELOOK))),E$4,FALSE())</f>
        <v>1.865</v>
      </c>
      <c r="G195" s="73" t="n">
        <f aca="false">LN(D195/D194)</f>
        <v>0.06169356900534</v>
      </c>
      <c r="H195" s="73" t="n">
        <f aca="false">LN(E195/E194)</f>
        <v>0.0053763570363805</v>
      </c>
      <c r="I195" s="73"/>
      <c r="J195" s="73"/>
    </row>
    <row r="196" customFormat="false" ht="12.75" hidden="false" customHeight="false" outlineLevel="0" collapsed="false">
      <c r="A196" s="56" t="n">
        <v>35520</v>
      </c>
      <c r="B196" s="28"/>
      <c r="C196" s="56"/>
      <c r="D196" s="28" t="n">
        <f aca="false">VLOOKUP($A196,IF(D$3=2,PRICELOOK2,IF(D$3=3,PRICELOOK3,IF(D$3=4,cash,PRICELOOK))),D$4,FALSE())</f>
        <v>1.69</v>
      </c>
      <c r="E196" s="28" t="n">
        <f aca="false">VLOOKUP($A196,IF(E$3=2,PRICELOOK2,IF(E$3=3,PRICELOOK3,IF(E$3=4,cash,PRICELOOK))),E$4,FALSE())</f>
        <v>1.72</v>
      </c>
      <c r="G196" s="73" t="n">
        <f aca="false">LN(D196/D195)</f>
        <v>-0.037740327982847</v>
      </c>
      <c r="H196" s="73" t="n">
        <f aca="false">LN(E196/E195)</f>
        <v>-0.0809367622704172</v>
      </c>
      <c r="I196" s="73"/>
      <c r="J196" s="73"/>
    </row>
    <row r="197" customFormat="false" ht="12.75" hidden="false" customHeight="false" outlineLevel="0" collapsed="false">
      <c r="A197" s="56" t="n">
        <v>35522</v>
      </c>
      <c r="B197" s="28"/>
      <c r="C197" s="56"/>
      <c r="D197" s="28" t="n">
        <f aca="false">VLOOKUP($A197,IF(D$3=2,PRICELOOK2,IF(D$3=3,PRICELOOK3,IF(D$3=4,cash,PRICELOOK))),D$4,FALSE())</f>
        <v>1.72</v>
      </c>
      <c r="E197" s="28" t="n">
        <f aca="false">VLOOKUP($A197,IF(E$3=2,PRICELOOK2,IF(E$3=3,PRICELOOK3,IF(E$3=4,cash,PRICELOOK))),E$4,FALSE())</f>
        <v>1.815</v>
      </c>
      <c r="G197" s="73" t="n">
        <f aca="false">LN(D197/D196)</f>
        <v>0.0175957618903797</v>
      </c>
      <c r="H197" s="73" t="n">
        <f aca="false">LN(E197/E196)</f>
        <v>0.0537611768914523</v>
      </c>
      <c r="I197" s="73"/>
      <c r="J197" s="73"/>
    </row>
    <row r="198" customFormat="false" ht="12.75" hidden="false" customHeight="false" outlineLevel="0" collapsed="false">
      <c r="A198" s="56" t="n">
        <v>35523</v>
      </c>
      <c r="B198" s="28"/>
      <c r="C198" s="56"/>
      <c r="D198" s="28" t="n">
        <f aca="false">VLOOKUP($A198,IF(D$3=2,PRICELOOK2,IF(D$3=3,PRICELOOK3,IF(D$3=4,cash,PRICELOOK))),D$4,FALSE())</f>
        <v>1.72</v>
      </c>
      <c r="E198" s="28" t="n">
        <f aca="false">VLOOKUP($A198,IF(E$3=2,PRICELOOK2,IF(E$3=3,PRICELOOK3,IF(E$3=4,cash,PRICELOOK))),E$4,FALSE())</f>
        <v>1.805</v>
      </c>
      <c r="G198" s="73" t="n">
        <f aca="false">LN(D198/D197)</f>
        <v>0</v>
      </c>
      <c r="H198" s="73" t="n">
        <f aca="false">LN(E198/E197)</f>
        <v>-0.00552487593196992</v>
      </c>
      <c r="I198" s="73"/>
      <c r="J198" s="73"/>
    </row>
    <row r="199" customFormat="false" ht="12.75" hidden="false" customHeight="false" outlineLevel="0" collapsed="false">
      <c r="A199" s="56" t="n">
        <v>35524</v>
      </c>
      <c r="B199" s="28"/>
      <c r="C199" s="56"/>
      <c r="D199" s="28" t="n">
        <f aca="false">VLOOKUP($A199,IF(D$3=2,PRICELOOK2,IF(D$3=3,PRICELOOK3,IF(D$3=4,cash,PRICELOOK))),D$4,FALSE())</f>
        <v>1.7</v>
      </c>
      <c r="E199" s="28" t="n">
        <f aca="false">VLOOKUP($A199,IF(E$3=2,PRICELOOK2,IF(E$3=3,PRICELOOK3,IF(E$3=4,cash,PRICELOOK))),E$4,FALSE())</f>
        <v>1.81</v>
      </c>
      <c r="G199" s="73" t="n">
        <f aca="false">LN(D199/D198)</f>
        <v>-0.0116960397631913</v>
      </c>
      <c r="H199" s="73" t="n">
        <f aca="false">LN(E199/E198)</f>
        <v>0.00276625349289011</v>
      </c>
      <c r="I199" s="73"/>
      <c r="J199" s="73"/>
    </row>
    <row r="200" customFormat="false" ht="12.75" hidden="false" customHeight="false" outlineLevel="0" collapsed="false">
      <c r="A200" s="56" t="n">
        <v>35527</v>
      </c>
      <c r="B200" s="28"/>
      <c r="C200" s="56"/>
      <c r="D200" s="28" t="n">
        <f aca="false">VLOOKUP($A200,IF(D$3=2,PRICELOOK2,IF(D$3=3,PRICELOOK3,IF(D$3=4,cash,PRICELOOK))),D$4,FALSE())</f>
        <v>1.77</v>
      </c>
      <c r="E200" s="28" t="n">
        <f aca="false">VLOOKUP($A200,IF(E$3=2,PRICELOOK2,IF(E$3=3,PRICELOOK3,IF(E$3=4,cash,PRICELOOK))),E$4,FALSE())</f>
        <v>1.94</v>
      </c>
      <c r="G200" s="73" t="n">
        <f aca="false">LN(D200/D199)</f>
        <v>0.0403512955235675</v>
      </c>
      <c r="H200" s="73" t="n">
        <f aca="false">LN(E200/E199)</f>
        <v>0.0693611277975023</v>
      </c>
      <c r="I200" s="73"/>
      <c r="J200" s="73"/>
    </row>
    <row r="201" customFormat="false" ht="12.75" hidden="false" customHeight="false" outlineLevel="0" collapsed="false">
      <c r="A201" s="56" t="n">
        <v>35528</v>
      </c>
      <c r="B201" s="28"/>
      <c r="C201" s="56"/>
      <c r="D201" s="28" t="n">
        <f aca="false">VLOOKUP($A201,IF(D$3=2,PRICELOOK2,IF(D$3=3,PRICELOOK3,IF(D$3=4,cash,PRICELOOK))),D$4,FALSE())</f>
        <v>1.81</v>
      </c>
      <c r="E201" s="28" t="n">
        <f aca="false">VLOOKUP($A201,IF(E$3=2,PRICELOOK2,IF(E$3=3,PRICELOOK3,IF(E$3=4,cash,PRICELOOK))),E$4,FALSE())</f>
        <v>1.92</v>
      </c>
      <c r="G201" s="73" t="n">
        <f aca="false">LN(D201/D200)</f>
        <v>0.0223472986919966</v>
      </c>
      <c r="H201" s="73" t="n">
        <f aca="false">LN(E201/E200)</f>
        <v>-0.0103627870355465</v>
      </c>
      <c r="I201" s="73"/>
      <c r="J201" s="73"/>
    </row>
    <row r="202" customFormat="false" ht="12.75" hidden="false" customHeight="false" outlineLevel="0" collapsed="false">
      <c r="A202" s="56" t="n">
        <v>35529</v>
      </c>
      <c r="B202" s="28"/>
      <c r="C202" s="56"/>
      <c r="D202" s="28" t="n">
        <f aca="false">VLOOKUP($A202,IF(D$3=2,PRICELOOK2,IF(D$3=3,PRICELOOK3,IF(D$3=4,cash,PRICELOOK))),D$4,FALSE())</f>
        <v>1.78</v>
      </c>
      <c r="E202" s="28" t="n">
        <f aca="false">VLOOKUP($A202,IF(E$3=2,PRICELOOK2,IF(E$3=3,PRICELOOK3,IF(E$3=4,cash,PRICELOOK))),E$4,FALSE())</f>
        <v>1.89</v>
      </c>
      <c r="G202" s="73" t="n">
        <f aca="false">LN(D202/D201)</f>
        <v>-0.0167134809737407</v>
      </c>
      <c r="H202" s="73" t="n">
        <f aca="false">LN(E202/E201)</f>
        <v>-0.0157483569681392</v>
      </c>
      <c r="I202" s="73"/>
      <c r="J202" s="73"/>
    </row>
    <row r="203" customFormat="false" ht="12.75" hidden="false" customHeight="false" outlineLevel="0" collapsed="false">
      <c r="A203" s="56" t="n">
        <v>35530</v>
      </c>
      <c r="B203" s="28"/>
      <c r="C203" s="56"/>
      <c r="D203" s="28" t="n">
        <f aca="false">VLOOKUP($A203,IF(D$3=2,PRICELOOK2,IF(D$3=3,PRICELOOK3,IF(D$3=4,cash,PRICELOOK))),D$4,FALSE())</f>
        <v>1.78</v>
      </c>
      <c r="E203" s="28" t="n">
        <f aca="false">VLOOKUP($A203,IF(E$3=2,PRICELOOK2,IF(E$3=3,PRICELOOK3,IF(E$3=4,cash,PRICELOOK))),E$4,FALSE())</f>
        <v>1.865</v>
      </c>
      <c r="G203" s="73" t="n">
        <f aca="false">LN(D203/D202)</f>
        <v>0</v>
      </c>
      <c r="H203" s="73" t="n">
        <f aca="false">LN(E203/E202)</f>
        <v>-0.0133157759757721</v>
      </c>
      <c r="I203" s="73"/>
      <c r="J203" s="73"/>
    </row>
    <row r="204" customFormat="false" ht="12.75" hidden="false" customHeight="false" outlineLevel="0" collapsed="false">
      <c r="A204" s="56" t="n">
        <v>35531</v>
      </c>
      <c r="B204" s="28"/>
      <c r="C204" s="56"/>
      <c r="D204" s="28" t="n">
        <f aca="false">VLOOKUP($A204,IF(D$3=2,PRICELOOK2,IF(D$3=3,PRICELOOK3,IF(D$3=4,cash,PRICELOOK))),D$4,FALSE())</f>
        <v>1.815</v>
      </c>
      <c r="E204" s="28" t="n">
        <f aca="false">VLOOKUP($A204,IF(E$3=2,PRICELOOK2,IF(E$3=3,PRICELOOK3,IF(E$3=4,cash,PRICELOOK))),E$4,FALSE())</f>
        <v>1.915</v>
      </c>
      <c r="G204" s="73" t="n">
        <f aca="false">LN(D204/D203)</f>
        <v>0.0194721034128203</v>
      </c>
      <c r="H204" s="73" t="n">
        <f aca="false">LN(E204/E203)</f>
        <v>0.0264565695368305</v>
      </c>
      <c r="I204" s="73"/>
      <c r="J204" s="73"/>
    </row>
    <row r="205" customFormat="false" ht="12.75" hidden="false" customHeight="false" outlineLevel="0" collapsed="false">
      <c r="A205" s="56" t="n">
        <v>35534</v>
      </c>
      <c r="B205" s="28"/>
      <c r="C205" s="56"/>
      <c r="D205" s="28" t="n">
        <f aca="false">VLOOKUP($A205,IF(D$3=2,PRICELOOK2,IF(D$3=3,PRICELOOK3,IF(D$3=4,cash,PRICELOOK))),D$4,FALSE())</f>
        <v>1.855</v>
      </c>
      <c r="E205" s="28" t="n">
        <f aca="false">VLOOKUP($A205,IF(E$3=2,PRICELOOK2,IF(E$3=3,PRICELOOK3,IF(E$3=4,cash,PRICELOOK))),E$4,FALSE())</f>
        <v>1.955</v>
      </c>
      <c r="G205" s="73" t="n">
        <f aca="false">LN(D205/D204)</f>
        <v>0.0217992283425844</v>
      </c>
      <c r="H205" s="73" t="n">
        <f aca="false">LN(E205/E204)</f>
        <v>0.0206725708047199</v>
      </c>
      <c r="I205" s="73"/>
      <c r="J205" s="73"/>
    </row>
    <row r="206" customFormat="false" ht="12.75" hidden="false" customHeight="false" outlineLevel="0" collapsed="false">
      <c r="A206" s="56" t="n">
        <v>35535</v>
      </c>
      <c r="B206" s="28"/>
      <c r="C206" s="56"/>
      <c r="D206" s="28" t="n">
        <f aca="false">VLOOKUP($A206,IF(D$3=2,PRICELOOK2,IF(D$3=3,PRICELOOK3,IF(D$3=4,cash,PRICELOOK))),D$4,FALSE())</f>
        <v>1.86</v>
      </c>
      <c r="E206" s="28" t="n">
        <f aca="false">VLOOKUP($A206,IF(E$3=2,PRICELOOK2,IF(E$3=3,PRICELOOK3,IF(E$3=4,cash,PRICELOOK))),E$4,FALSE())</f>
        <v>1.985</v>
      </c>
      <c r="G206" s="73" t="n">
        <f aca="false">LN(D206/D205)</f>
        <v>0.00269179166571157</v>
      </c>
      <c r="H206" s="73" t="n">
        <f aca="false">LN(E206/E205)</f>
        <v>0.0152287207018247</v>
      </c>
      <c r="I206" s="73"/>
      <c r="J206" s="73"/>
    </row>
    <row r="207" customFormat="false" ht="12.75" hidden="false" customHeight="false" outlineLevel="0" collapsed="false">
      <c r="A207" s="56" t="n">
        <v>35536</v>
      </c>
      <c r="B207" s="28"/>
      <c r="C207" s="56"/>
      <c r="D207" s="28" t="n">
        <f aca="false">VLOOKUP($A207,IF(D$3=2,PRICELOOK2,IF(D$3=3,PRICELOOK3,IF(D$3=4,cash,PRICELOOK))),D$4,FALSE())</f>
        <v>1.88</v>
      </c>
      <c r="E207" s="28" t="n">
        <f aca="false">VLOOKUP($A207,IF(E$3=2,PRICELOOK2,IF(E$3=3,PRICELOOK3,IF(E$3=4,cash,PRICELOOK))),E$4,FALSE())</f>
        <v>1.985</v>
      </c>
      <c r="G207" s="73" t="n">
        <f aca="false">LN(D207/D206)</f>
        <v>0.010695289116748</v>
      </c>
      <c r="H207" s="73" t="n">
        <f aca="false">LN(E207/E206)</f>
        <v>0</v>
      </c>
      <c r="I207" s="73"/>
      <c r="J207" s="73"/>
    </row>
    <row r="208" customFormat="false" ht="12.75" hidden="false" customHeight="false" outlineLevel="0" collapsed="false">
      <c r="A208" s="56" t="n">
        <v>35537</v>
      </c>
      <c r="B208" s="28"/>
      <c r="C208" s="56"/>
      <c r="D208" s="28" t="n">
        <f aca="false">VLOOKUP($A208,IF(D$3=2,PRICELOOK2,IF(D$3=3,PRICELOOK3,IF(D$3=4,cash,PRICELOOK))),D$4,FALSE())</f>
        <v>1.88</v>
      </c>
      <c r="E208" s="28" t="n">
        <f aca="false">VLOOKUP($A208,IF(E$3=2,PRICELOOK2,IF(E$3=3,PRICELOOK3,IF(E$3=4,cash,PRICELOOK))),E$4,FALSE())</f>
        <v>1.955</v>
      </c>
      <c r="G208" s="73" t="n">
        <f aca="false">LN(D208/D207)</f>
        <v>0</v>
      </c>
      <c r="H208" s="73" t="n">
        <f aca="false">LN(E208/E207)</f>
        <v>-0.0152287207018247</v>
      </c>
      <c r="I208" s="73"/>
      <c r="J208" s="73"/>
    </row>
    <row r="209" customFormat="false" ht="12.75" hidden="false" customHeight="false" outlineLevel="0" collapsed="false">
      <c r="A209" s="56" t="n">
        <v>35538</v>
      </c>
      <c r="B209" s="28"/>
      <c r="C209" s="56"/>
      <c r="D209" s="28" t="n">
        <f aca="false">VLOOKUP($A209,IF(D$3=2,PRICELOOK2,IF(D$3=3,PRICELOOK3,IF(D$3=4,cash,PRICELOOK))),D$4,FALSE())</f>
        <v>1.88</v>
      </c>
      <c r="E209" s="28" t="n">
        <f aca="false">VLOOKUP($A209,IF(E$3=2,PRICELOOK2,IF(E$3=3,PRICELOOK3,IF(E$3=4,cash,PRICELOOK))),E$4,FALSE())</f>
        <v>2.035</v>
      </c>
      <c r="G209" s="73" t="n">
        <f aca="false">LN(D209/D208)</f>
        <v>0</v>
      </c>
      <c r="H209" s="73" t="n">
        <f aca="false">LN(E209/E208)</f>
        <v>0.0401056254572293</v>
      </c>
      <c r="I209" s="73"/>
      <c r="J209" s="73"/>
    </row>
    <row r="210" customFormat="false" ht="12.75" hidden="false" customHeight="false" outlineLevel="0" collapsed="false">
      <c r="A210" s="56" t="n">
        <v>35541</v>
      </c>
      <c r="B210" s="28"/>
      <c r="C210" s="56"/>
      <c r="D210" s="28" t="n">
        <f aca="false">VLOOKUP($A210,IF(D$3=2,PRICELOOK2,IF(D$3=3,PRICELOOK3,IF(D$3=4,cash,PRICELOOK))),D$4,FALSE())</f>
        <v>1.89</v>
      </c>
      <c r="E210" s="28" t="n">
        <f aca="false">VLOOKUP($A210,IF(E$3=2,PRICELOOK2,IF(E$3=3,PRICELOOK3,IF(E$3=4,cash,PRICELOOK))),E$4,FALSE())</f>
        <v>2.055</v>
      </c>
      <c r="G210" s="73" t="n">
        <f aca="false">LN(D210/D209)</f>
        <v>0.0053050522296931</v>
      </c>
      <c r="H210" s="73" t="n">
        <f aca="false">LN(E210/E209)</f>
        <v>0.0097800290536397</v>
      </c>
      <c r="I210" s="73"/>
      <c r="J210" s="73"/>
    </row>
    <row r="211" customFormat="false" ht="12.75" hidden="false" customHeight="false" outlineLevel="0" collapsed="false">
      <c r="A211" s="56" t="n">
        <v>35542</v>
      </c>
      <c r="B211" s="28"/>
      <c r="C211" s="56"/>
      <c r="D211" s="28" t="n">
        <f aca="false">VLOOKUP($A211,IF(D$3=2,PRICELOOK2,IF(D$3=3,PRICELOOK3,IF(D$3=4,cash,PRICELOOK))),D$4,FALSE())</f>
        <v>1.945</v>
      </c>
      <c r="E211" s="28" t="n">
        <f aca="false">VLOOKUP($A211,IF(E$3=2,PRICELOOK2,IF(E$3=3,PRICELOOK3,IF(E$3=4,cash,PRICELOOK))),E$4,FALSE())</f>
        <v>2.11</v>
      </c>
      <c r="G211" s="73" t="n">
        <f aca="false">LN(D211/D210)</f>
        <v>0.0286851479988588</v>
      </c>
      <c r="H211" s="73" t="n">
        <f aca="false">LN(E211/E210)</f>
        <v>0.0264120995397771</v>
      </c>
      <c r="I211" s="73"/>
      <c r="J211" s="73"/>
    </row>
    <row r="212" customFormat="false" ht="12.75" hidden="false" customHeight="false" outlineLevel="0" collapsed="false">
      <c r="A212" s="56" t="n">
        <v>35543</v>
      </c>
      <c r="B212" s="28"/>
      <c r="C212" s="56"/>
      <c r="D212" s="28" t="n">
        <f aca="false">VLOOKUP($A212,IF(D$3=2,PRICELOOK2,IF(D$3=3,PRICELOOK3,IF(D$3=4,cash,PRICELOOK))),D$4,FALSE())</f>
        <v>2.075</v>
      </c>
      <c r="E212" s="28" t="n">
        <f aca="false">VLOOKUP($A212,IF(E$3=2,PRICELOOK2,IF(E$3=3,PRICELOOK3,IF(E$3=4,cash,PRICELOOK))),E$4,FALSE())</f>
        <v>2.145</v>
      </c>
      <c r="G212" s="73" t="n">
        <f aca="false">LN(D212/D211)</f>
        <v>0.064699176612252</v>
      </c>
      <c r="H212" s="73" t="n">
        <f aca="false">LN(E212/E211)</f>
        <v>0.0164516048920053</v>
      </c>
      <c r="I212" s="73"/>
      <c r="J212" s="73"/>
    </row>
    <row r="213" customFormat="false" ht="12.75" hidden="false" customHeight="false" outlineLevel="0" collapsed="false">
      <c r="A213" s="56" t="n">
        <v>35544</v>
      </c>
      <c r="B213" s="28" t="n">
        <v>1</v>
      </c>
      <c r="C213" s="56"/>
      <c r="D213" s="28" t="n">
        <f aca="false">VLOOKUP($A213,IF(D$3=2,PRICELOOK2,IF(D$3=3,PRICELOOK3,IF(D$3=4,cash,PRICELOOK))),D$4,FALSE())</f>
        <v>1.87</v>
      </c>
      <c r="E213" s="28" t="n">
        <f aca="false">VLOOKUP($A213,IF(E$3=2,PRICELOOK2,IF(E$3=3,PRICELOOK3,IF(E$3=4,cash,PRICELOOK))),E$4,FALSE())</f>
        <v>2.025</v>
      </c>
      <c r="G213" s="73" t="n">
        <f aca="false">LN(D213/D212)</f>
        <v>-0.104022722816166</v>
      </c>
      <c r="H213" s="73" t="n">
        <f aca="false">LN(E213/E212)</f>
        <v>-0.0575698518214779</v>
      </c>
      <c r="I213" s="73"/>
    </row>
    <row r="214" customFormat="false" ht="12.75" hidden="false" customHeight="false" outlineLevel="0" collapsed="false">
      <c r="A214" s="56"/>
      <c r="B214" s="28"/>
      <c r="C214" s="56"/>
      <c r="D214" s="28"/>
      <c r="E214" s="28"/>
    </row>
    <row r="215" customFormat="false" ht="12.75" hidden="false" customHeight="false" outlineLevel="0" collapsed="false">
      <c r="A215" s="56"/>
      <c r="B215" s="28"/>
      <c r="C215" s="56"/>
      <c r="D215" s="28"/>
      <c r="E215" s="28"/>
    </row>
    <row r="216" customFormat="false" ht="12.75" hidden="false" customHeight="false" outlineLevel="0" collapsed="false">
      <c r="A216" s="56"/>
      <c r="B216" s="28"/>
      <c r="C216" s="56"/>
      <c r="D216" s="28"/>
      <c r="E216" s="28"/>
    </row>
    <row r="217" customFormat="false" ht="12.75" hidden="false" customHeight="false" outlineLevel="0" collapsed="false">
      <c r="A217" s="56"/>
      <c r="B217" s="28"/>
      <c r="C217" s="56" t="n">
        <v>35551</v>
      </c>
      <c r="G217" s="73" t="n">
        <f aca="false">STDEV(G219:G240)*15.87</f>
        <v>0.582666095918282</v>
      </c>
      <c r="H217" s="73" t="n">
        <f aca="false">STDEV(H219:H240)*15.87</f>
        <v>0.532101346606753</v>
      </c>
      <c r="I217" s="73" t="n">
        <f aca="false">CORREL(D218:D240,E218:E240)</f>
        <v>0.678612569514156</v>
      </c>
      <c r="J217" s="73" t="n">
        <f aca="false">IF(ISNUMBER(I217),I217,1.1)</f>
        <v>0.678612569514156</v>
      </c>
      <c r="K217" s="75" t="n">
        <f aca="false">MAX(D218:D239)</f>
        <v>2.16</v>
      </c>
      <c r="L217" s="75" t="n">
        <f aca="false">MAX(E218:E239)</f>
        <v>2.26</v>
      </c>
    </row>
    <row r="218" customFormat="false" ht="12.75" hidden="false" customHeight="false" outlineLevel="0" collapsed="false">
      <c r="A218" s="56" t="n">
        <v>35545</v>
      </c>
      <c r="B218" s="28"/>
      <c r="C218" s="56"/>
      <c r="D218" s="28" t="n">
        <f aca="false">VLOOKUP($A218,IF(D$3=2,PRICELOOK2,IF(D$3=3,PRICELOOK3,IF(D$3=4,cash,PRICELOOK))),D$4,FALSE())</f>
        <v>1.89</v>
      </c>
      <c r="E218" s="28" t="n">
        <f aca="false">VLOOKUP($A218,IF(E$3=2,PRICELOOK2,IF(E$3=3,PRICELOOK3,IF(E$3=4,cash,PRICELOOK))),E$4,FALSE())</f>
        <v>1.955</v>
      </c>
      <c r="G218" s="73"/>
      <c r="H218" s="73"/>
      <c r="I218" s="73"/>
      <c r="K218" s="75" t="n">
        <f aca="false">MIN(D218:D239)</f>
        <v>1.85</v>
      </c>
      <c r="L218" s="75" t="n">
        <f aca="false">MIN(E218:E239)</f>
        <v>1.955</v>
      </c>
    </row>
    <row r="219" customFormat="false" ht="12.75" hidden="false" customHeight="false" outlineLevel="0" collapsed="false">
      <c r="A219" s="56" t="n">
        <v>35548</v>
      </c>
      <c r="B219" s="28"/>
      <c r="C219" s="56"/>
      <c r="D219" s="28" t="n">
        <f aca="false">VLOOKUP($A219,IF(D$3=2,PRICELOOK2,IF(D$3=3,PRICELOOK3,IF(D$3=4,cash,PRICELOOK))),D$4,FALSE())</f>
        <v>1.85</v>
      </c>
      <c r="E219" s="28" t="n">
        <f aca="false">VLOOKUP($A219,IF(E$3=2,PRICELOOK2,IF(E$3=3,PRICELOOK3,IF(E$3=4,cash,PRICELOOK))),E$4,FALSE())</f>
        <v>2.03</v>
      </c>
      <c r="G219" s="73" t="n">
        <f aca="false">LN(D219/D218)</f>
        <v>-0.0213911899813174</v>
      </c>
      <c r="H219" s="73" t="n">
        <f aca="false">LN(E219/E218)</f>
        <v>0.0376455996163668</v>
      </c>
      <c r="I219" s="73"/>
      <c r="J219" s="73"/>
    </row>
    <row r="220" customFormat="false" ht="12.75" hidden="false" customHeight="false" outlineLevel="0" collapsed="false">
      <c r="A220" s="56" t="n">
        <v>35549</v>
      </c>
      <c r="B220" s="28"/>
      <c r="C220" s="56"/>
      <c r="D220" s="28" t="n">
        <f aca="false">VLOOKUP($A220,IF(D$3=2,PRICELOOK2,IF(D$3=3,PRICELOOK3,IF(D$3=4,cash,PRICELOOK))),D$4,FALSE())</f>
        <v>1.87</v>
      </c>
      <c r="E220" s="28" t="n">
        <f aca="false">VLOOKUP($A220,IF(E$3=2,PRICELOOK2,IF(E$3=3,PRICELOOK3,IF(E$3=4,cash,PRICELOOK))),E$4,FALSE())</f>
        <v>2.085</v>
      </c>
      <c r="G220" s="73" t="n">
        <f aca="false">LN(D220/D219)</f>
        <v>0.0107527917762619</v>
      </c>
      <c r="H220" s="73" t="n">
        <f aca="false">LN(E220/E219)</f>
        <v>0.0267330621970689</v>
      </c>
      <c r="I220" s="73"/>
      <c r="J220" s="73"/>
    </row>
    <row r="221" customFormat="false" ht="12.75" hidden="false" customHeight="false" outlineLevel="0" collapsed="false">
      <c r="A221" s="56" t="n">
        <v>35550</v>
      </c>
      <c r="B221" s="28"/>
      <c r="C221" s="56"/>
      <c r="D221" s="28" t="n">
        <f aca="false">VLOOKUP($A221,IF(D$3=2,PRICELOOK2,IF(D$3=3,PRICELOOK3,IF(D$3=4,cash,PRICELOOK))),D$4,FALSE())</f>
        <v>1.895</v>
      </c>
      <c r="E221" s="28" t="n">
        <f aca="false">VLOOKUP($A221,IF(E$3=2,PRICELOOK2,IF(E$3=3,PRICELOOK3,IF(E$3=4,cash,PRICELOOK))),E$4,FALSE())</f>
        <v>2.03</v>
      </c>
      <c r="G221" s="73" t="n">
        <f aca="false">LN(D221/D220)</f>
        <v>0.0132804076678945</v>
      </c>
      <c r="H221" s="73" t="n">
        <f aca="false">LN(E221/E220)</f>
        <v>-0.0267330621970689</v>
      </c>
      <c r="I221" s="73"/>
      <c r="J221" s="73"/>
    </row>
    <row r="222" customFormat="false" ht="12.75" hidden="false" customHeight="false" outlineLevel="0" collapsed="false">
      <c r="A222" s="56" t="n">
        <v>35551</v>
      </c>
      <c r="B222" s="28"/>
      <c r="C222" s="56"/>
      <c r="D222" s="28" t="n">
        <f aca="false">VLOOKUP($A222,IF(D$3=2,PRICELOOK2,IF(D$3=3,PRICELOOK3,IF(D$3=4,cash,PRICELOOK))),D$4,FALSE())</f>
        <v>1.965</v>
      </c>
      <c r="E222" s="28" t="n">
        <f aca="false">VLOOKUP($A222,IF(E$3=2,PRICELOOK2,IF(E$3=3,PRICELOOK3,IF(E$3=4,cash,PRICELOOK))),E$4,FALSE())</f>
        <v>2.06</v>
      </c>
      <c r="G222" s="73" t="n">
        <f aca="false">LN(D222/D221)</f>
        <v>0.036273406786835</v>
      </c>
      <c r="H222" s="73" t="n">
        <f aca="false">LN(E222/E221)</f>
        <v>0.0146701897477938</v>
      </c>
      <c r="I222" s="73"/>
      <c r="J222" s="73"/>
    </row>
    <row r="223" customFormat="false" ht="12.75" hidden="false" customHeight="false" outlineLevel="0" collapsed="false">
      <c r="A223" s="56" t="n">
        <v>35552</v>
      </c>
      <c r="B223" s="28"/>
      <c r="C223" s="56"/>
      <c r="D223" s="28" t="n">
        <f aca="false">VLOOKUP($A223,IF(D$3=2,PRICELOOK2,IF(D$3=3,PRICELOOK3,IF(D$3=4,cash,PRICELOOK))),D$4,FALSE())</f>
        <v>1.94</v>
      </c>
      <c r="E223" s="28" t="n">
        <f aca="false">VLOOKUP($A223,IF(E$3=2,PRICELOOK2,IF(E$3=3,PRICELOOK3,IF(E$3=4,cash,PRICELOOK))),E$4,FALSE())</f>
        <v>2.095</v>
      </c>
      <c r="G223" s="73" t="n">
        <f aca="false">LN(D223/D222)</f>
        <v>-0.0128042722459879</v>
      </c>
      <c r="H223" s="73" t="n">
        <f aca="false">LN(E223/E222)</f>
        <v>0.0168475705726114</v>
      </c>
      <c r="I223" s="73"/>
      <c r="J223" s="73"/>
    </row>
    <row r="224" customFormat="false" ht="12.75" hidden="false" customHeight="false" outlineLevel="0" collapsed="false">
      <c r="A224" s="56" t="n">
        <v>35555</v>
      </c>
      <c r="B224" s="28"/>
      <c r="C224" s="56"/>
      <c r="D224" s="28" t="n">
        <f aca="false">VLOOKUP($A224,IF(D$3=2,PRICELOOK2,IF(D$3=3,PRICELOOK3,IF(D$3=4,cash,PRICELOOK))),D$4,FALSE())</f>
        <v>1.945</v>
      </c>
      <c r="E224" s="28" t="n">
        <f aca="false">VLOOKUP($A224,IF(E$3=2,PRICELOOK2,IF(E$3=3,PRICELOOK3,IF(E$3=4,cash,PRICELOOK))),E$4,FALSE())</f>
        <v>2.08</v>
      </c>
      <c r="G224" s="73" t="n">
        <f aca="false">LN(D224/D223)</f>
        <v>0.00257400399517284</v>
      </c>
      <c r="H224" s="73" t="n">
        <f aca="false">LN(E224/E223)</f>
        <v>-0.00718565966087449</v>
      </c>
      <c r="I224" s="73"/>
      <c r="J224" s="73"/>
    </row>
    <row r="225" customFormat="false" ht="12.75" hidden="false" customHeight="false" outlineLevel="0" collapsed="false">
      <c r="A225" s="56" t="n">
        <v>35556</v>
      </c>
      <c r="B225" s="28"/>
      <c r="C225" s="56"/>
      <c r="D225" s="28" t="n">
        <f aca="false">VLOOKUP($A225,IF(D$3=2,PRICELOOK2,IF(D$3=3,PRICELOOK3,IF(D$3=4,cash,PRICELOOK))),D$4,FALSE())</f>
        <v>1.985</v>
      </c>
      <c r="E225" s="28" t="n">
        <f aca="false">VLOOKUP($A225,IF(E$3=2,PRICELOOK2,IF(E$3=3,PRICELOOK3,IF(E$3=4,cash,PRICELOOK))),E$4,FALSE())</f>
        <v>2.12</v>
      </c>
      <c r="G225" s="73" t="n">
        <f aca="false">LN(D225/D224)</f>
        <v>0.0203569370687441</v>
      </c>
      <c r="H225" s="73" t="n">
        <f aca="false">LN(E225/E224)</f>
        <v>0.0190481949706944</v>
      </c>
      <c r="I225" s="73"/>
      <c r="J225" s="73"/>
    </row>
    <row r="226" customFormat="false" ht="12.75" hidden="false" customHeight="false" outlineLevel="0" collapsed="false">
      <c r="A226" s="56" t="n">
        <v>35557</v>
      </c>
      <c r="B226" s="28"/>
      <c r="C226" s="56"/>
      <c r="D226" s="28" t="n">
        <f aca="false">VLOOKUP($A226,IF(D$3=2,PRICELOOK2,IF(D$3=3,PRICELOOK3,IF(D$3=4,cash,PRICELOOK))),D$4,FALSE())</f>
        <v>2.09</v>
      </c>
      <c r="E226" s="28" t="n">
        <f aca="false">VLOOKUP($A226,IF(E$3=2,PRICELOOK2,IF(E$3=3,PRICELOOK3,IF(E$3=4,cash,PRICELOOK))),E$4,FALSE())</f>
        <v>2.245</v>
      </c>
      <c r="G226" s="73" t="n">
        <f aca="false">LN(D226/D225)</f>
        <v>0.0515451518375658</v>
      </c>
      <c r="H226" s="73" t="n">
        <f aca="false">LN(E226/E225)</f>
        <v>0.0572894325102964</v>
      </c>
      <c r="I226" s="73"/>
      <c r="J226" s="73"/>
    </row>
    <row r="227" customFormat="false" ht="12.75" hidden="false" customHeight="false" outlineLevel="0" collapsed="false">
      <c r="A227" s="56" t="n">
        <v>35558</v>
      </c>
      <c r="B227" s="28"/>
      <c r="C227" s="56"/>
      <c r="D227" s="28" t="n">
        <f aca="false">VLOOKUP($A227,IF(D$3=2,PRICELOOK2,IF(D$3=3,PRICELOOK3,IF(D$3=4,cash,PRICELOOK))),D$4,FALSE())</f>
        <v>2.16</v>
      </c>
      <c r="E227" s="28" t="n">
        <f aca="false">VLOOKUP($A227,IF(E$3=2,PRICELOOK2,IF(E$3=3,PRICELOOK3,IF(E$3=4,cash,PRICELOOK))),E$4,FALSE())</f>
        <v>2.26</v>
      </c>
      <c r="G227" s="73" t="n">
        <f aca="false">LN(D227/D226)</f>
        <v>0.0329441557193541</v>
      </c>
      <c r="H227" s="73" t="n">
        <f aca="false">LN(E227/E226)</f>
        <v>0.00665929208997678</v>
      </c>
      <c r="I227" s="73"/>
      <c r="J227" s="73"/>
    </row>
    <row r="228" customFormat="false" ht="12.75" hidden="false" customHeight="false" outlineLevel="0" collapsed="false">
      <c r="A228" s="56" t="n">
        <v>35559</v>
      </c>
      <c r="B228" s="28"/>
      <c r="C228" s="56"/>
      <c r="D228" s="28" t="n">
        <f aca="false">VLOOKUP($A228,IF(D$3=2,PRICELOOK2,IF(D$3=3,PRICELOOK3,IF(D$3=4,cash,PRICELOOK))),D$4,FALSE())</f>
        <v>2.095</v>
      </c>
      <c r="E228" s="28" t="n">
        <f aca="false">VLOOKUP($A228,IF(E$3=2,PRICELOOK2,IF(E$3=3,PRICELOOK3,IF(E$3=4,cash,PRICELOOK))),E$4,FALSE())</f>
        <v>2.09</v>
      </c>
      <c r="G228" s="73" t="n">
        <f aca="false">LN(D228/D227)</f>
        <v>-0.0305546683219725</v>
      </c>
      <c r="H228" s="73" t="n">
        <f aca="false">LN(E228/E227)</f>
        <v>-0.0782007473074749</v>
      </c>
      <c r="I228" s="73"/>
      <c r="J228" s="73"/>
    </row>
    <row r="229" customFormat="false" ht="12.75" hidden="false" customHeight="false" outlineLevel="0" collapsed="false">
      <c r="A229" s="56" t="n">
        <v>35562</v>
      </c>
      <c r="B229" s="28"/>
      <c r="C229" s="56"/>
      <c r="D229" s="28" t="n">
        <f aca="false">VLOOKUP($A229,IF(D$3=2,PRICELOOK2,IF(D$3=3,PRICELOOK3,IF(D$3=4,cash,PRICELOOK))),D$4,FALSE())</f>
        <v>1.965</v>
      </c>
      <c r="E229" s="28" t="n">
        <f aca="false">VLOOKUP($A229,IF(E$3=2,PRICELOOK2,IF(E$3=3,PRICELOOK3,IF(E$3=4,cash,PRICELOOK))),E$4,FALSE())</f>
        <v>2.135</v>
      </c>
      <c r="G229" s="73" t="n">
        <f aca="false">LN(D229/D228)</f>
        <v>-0.0640613080528766</v>
      </c>
      <c r="H229" s="73" t="n">
        <f aca="false">LN(E229/E228)</f>
        <v>0.0213025807038682</v>
      </c>
      <c r="I229" s="73"/>
      <c r="J229" s="73"/>
    </row>
    <row r="230" customFormat="false" ht="12.75" hidden="false" customHeight="false" outlineLevel="0" collapsed="false">
      <c r="A230" s="56" t="n">
        <v>35563</v>
      </c>
      <c r="B230" s="28"/>
      <c r="C230" s="56"/>
      <c r="D230" s="28" t="n">
        <f aca="false">VLOOKUP($A230,IF(D$3=2,PRICELOOK2,IF(D$3=3,PRICELOOK3,IF(D$3=4,cash,PRICELOOK))),D$4,FALSE())</f>
        <v>1.92</v>
      </c>
      <c r="E230" s="28" t="n">
        <f aca="false">VLOOKUP($A230,IF(E$3=2,PRICELOOK2,IF(E$3=3,PRICELOOK3,IF(E$3=4,cash,PRICELOOK))),E$4,FALSE())</f>
        <v>2.11</v>
      </c>
      <c r="G230" s="73" t="n">
        <f aca="false">LN(D230/D229)</f>
        <v>-0.0231670592815344</v>
      </c>
      <c r="H230" s="73" t="n">
        <f aca="false">LN(E230/E229)</f>
        <v>-0.0117786991926128</v>
      </c>
      <c r="I230" s="73"/>
      <c r="J230" s="73"/>
    </row>
    <row r="231" customFormat="false" ht="12.75" hidden="false" customHeight="false" outlineLevel="0" collapsed="false">
      <c r="A231" s="56" t="n">
        <v>35564</v>
      </c>
      <c r="B231" s="28"/>
      <c r="C231" s="56"/>
      <c r="D231" s="28" t="n">
        <f aca="false">VLOOKUP($A231,IF(D$3=2,PRICELOOK2,IF(D$3=3,PRICELOOK3,IF(D$3=4,cash,PRICELOOK))),D$4,FALSE())</f>
        <v>1.99</v>
      </c>
      <c r="E231" s="28" t="n">
        <f aca="false">VLOOKUP($A231,IF(E$3=2,PRICELOOK2,IF(E$3=3,PRICELOOK3,IF(E$3=4,cash,PRICELOOK))),E$4,FALSE())</f>
        <v>2.135</v>
      </c>
      <c r="G231" s="73" t="n">
        <f aca="false">LN(D231/D230)</f>
        <v>0.0358094526967108</v>
      </c>
      <c r="H231" s="73" t="n">
        <f aca="false">LN(E231/E230)</f>
        <v>0.0117786991926127</v>
      </c>
      <c r="I231" s="73"/>
      <c r="J231" s="73"/>
    </row>
    <row r="232" customFormat="false" ht="12.75" hidden="false" customHeight="false" outlineLevel="0" collapsed="false">
      <c r="A232" s="56" t="n">
        <v>35565</v>
      </c>
      <c r="B232" s="28"/>
      <c r="C232" s="56"/>
      <c r="D232" s="28" t="n">
        <f aca="false">VLOOKUP($A232,IF(D$3=2,PRICELOOK2,IF(D$3=3,PRICELOOK3,IF(D$3=4,cash,PRICELOOK))),D$4,FALSE())</f>
        <v>1.9</v>
      </c>
      <c r="E232" s="28" t="n">
        <f aca="false">VLOOKUP($A232,IF(E$3=2,PRICELOOK2,IF(E$3=3,PRICELOOK3,IF(E$3=4,cash,PRICELOOK))),E$4,FALSE())</f>
        <v>2.18</v>
      </c>
      <c r="G232" s="73" t="n">
        <f aca="false">LN(D232/D231)</f>
        <v>-0.0462807525640063</v>
      </c>
      <c r="H232" s="73" t="n">
        <f aca="false">LN(E232/E231)</f>
        <v>0.02085823012041</v>
      </c>
      <c r="I232" s="73"/>
      <c r="J232" s="73"/>
    </row>
    <row r="233" customFormat="false" ht="12.75" hidden="false" customHeight="false" outlineLevel="0" collapsed="false">
      <c r="A233" s="56" t="n">
        <v>35566</v>
      </c>
      <c r="B233" s="28"/>
      <c r="C233" s="56"/>
      <c r="D233" s="28" t="n">
        <f aca="false">VLOOKUP($A233,IF(D$3=2,PRICELOOK2,IF(D$3=3,PRICELOOK3,IF(D$3=4,cash,PRICELOOK))),D$4,FALSE())</f>
        <v>2.065</v>
      </c>
      <c r="E233" s="28" t="n">
        <f aca="false">VLOOKUP($A233,IF(E$3=2,PRICELOOK2,IF(E$3=3,PRICELOOK3,IF(E$3=4,cash,PRICELOOK))),E$4,FALSE())</f>
        <v>2.105</v>
      </c>
      <c r="G233" s="73" t="n">
        <f aca="false">LN(D233/D232)</f>
        <v>0.0832763402406012</v>
      </c>
      <c r="H233" s="73" t="n">
        <f aca="false">LN(E233/E232)</f>
        <v>-0.035009409666653</v>
      </c>
      <c r="I233" s="73"/>
      <c r="J233" s="73"/>
    </row>
    <row r="234" customFormat="false" ht="12.75" hidden="false" customHeight="false" outlineLevel="0" collapsed="false">
      <c r="A234" s="56" t="n">
        <v>35569</v>
      </c>
      <c r="B234" s="28"/>
      <c r="C234" s="56"/>
      <c r="D234" s="28" t="n">
        <f aca="false">VLOOKUP($A234,IF(D$3=2,PRICELOOK2,IF(D$3=3,PRICELOOK3,IF(D$3=4,cash,PRICELOOK))),D$4,FALSE())</f>
        <v>2.025</v>
      </c>
      <c r="E234" s="28" t="n">
        <f aca="false">VLOOKUP($A234,IF(E$3=2,PRICELOOK2,IF(E$3=3,PRICELOOK3,IF(E$3=4,cash,PRICELOOK))),E$4,FALSE())</f>
        <v>2.165</v>
      </c>
      <c r="G234" s="73" t="n">
        <f aca="false">LN(D234/D233)</f>
        <v>-0.0195605258544936</v>
      </c>
      <c r="H234" s="73" t="n">
        <f aca="false">LN(E234/E233)</f>
        <v>0.0281048943201085</v>
      </c>
      <c r="I234" s="73"/>
      <c r="J234" s="73"/>
    </row>
    <row r="235" customFormat="false" ht="12.75" hidden="false" customHeight="false" outlineLevel="0" collapsed="false">
      <c r="A235" s="56" t="n">
        <v>35570</v>
      </c>
      <c r="B235" s="28"/>
      <c r="C235" s="56"/>
      <c r="D235" s="28" t="n">
        <f aca="false">VLOOKUP($A235,IF(D$3=2,PRICELOOK2,IF(D$3=3,PRICELOOK3,IF(D$3=4,cash,PRICELOOK))),D$4,FALSE())</f>
        <v>2.005</v>
      </c>
      <c r="E235" s="28" t="n">
        <f aca="false">VLOOKUP($A235,IF(E$3=2,PRICELOOK2,IF(E$3=3,PRICELOOK3,IF(E$3=4,cash,PRICELOOK))),E$4,FALSE())</f>
        <v>2.17</v>
      </c>
      <c r="G235" s="73" t="n">
        <f aca="false">LN(D235/D234)</f>
        <v>-0.00992563979996993</v>
      </c>
      <c r="H235" s="73" t="n">
        <f aca="false">LN(E235/E234)</f>
        <v>0.00230680609791487</v>
      </c>
      <c r="I235" s="73"/>
      <c r="J235" s="73"/>
    </row>
    <row r="236" customFormat="false" ht="12.75" hidden="false" customHeight="false" outlineLevel="0" collapsed="false">
      <c r="A236" s="56" t="n">
        <v>35571</v>
      </c>
      <c r="B236" s="28"/>
      <c r="C236" s="56"/>
      <c r="D236" s="28" t="n">
        <f aca="false">VLOOKUP($A236,IF(D$3=2,PRICELOOK2,IF(D$3=3,PRICELOOK3,IF(D$3=4,cash,PRICELOOK))),D$4,FALSE())</f>
        <v>1.975</v>
      </c>
      <c r="E236" s="28" t="n">
        <f aca="false">VLOOKUP($A236,IF(E$3=2,PRICELOOK2,IF(E$3=3,PRICELOOK3,IF(E$3=4,cash,PRICELOOK))),E$4,FALSE())</f>
        <v>2.13</v>
      </c>
      <c r="G236" s="73" t="n">
        <f aca="false">LN(D236/D235)</f>
        <v>-0.0150756624054473</v>
      </c>
      <c r="H236" s="73" t="n">
        <f aca="false">LN(E236/E235)</f>
        <v>-0.0186051878310345</v>
      </c>
      <c r="I236" s="73"/>
      <c r="J236" s="73"/>
    </row>
    <row r="237" customFormat="false" ht="12.75" hidden="false" customHeight="false" outlineLevel="0" collapsed="false">
      <c r="A237" s="56" t="n">
        <v>35572</v>
      </c>
      <c r="B237" s="28"/>
      <c r="C237" s="56"/>
      <c r="D237" s="28" t="n">
        <f aca="false">VLOOKUP($A237,IF(D$3=2,PRICELOOK2,IF(D$3=3,PRICELOOK3,IF(D$3=4,cash,PRICELOOK))),D$4,FALSE())</f>
        <v>2.04</v>
      </c>
      <c r="E237" s="28" t="n">
        <f aca="false">VLOOKUP($A237,IF(E$3=2,PRICELOOK2,IF(E$3=3,PRICELOOK3,IF(E$3=4,cash,PRICELOOK))),E$4,FALSE())</f>
        <v>2.04</v>
      </c>
      <c r="G237" s="73" t="n">
        <f aca="false">LN(D237/D236)</f>
        <v>0.0323814095030398</v>
      </c>
      <c r="H237" s="73" t="n">
        <f aca="false">LN(E237/E236)</f>
        <v>-0.0431721718652087</v>
      </c>
      <c r="I237" s="73"/>
      <c r="J237" s="73"/>
    </row>
    <row r="238" customFormat="false" ht="12.75" hidden="false" customHeight="false" outlineLevel="0" collapsed="false">
      <c r="A238" s="56" t="n">
        <v>35573</v>
      </c>
      <c r="B238" s="28"/>
      <c r="C238" s="56"/>
      <c r="D238" s="28" t="n">
        <f aca="false">VLOOKUP($A238,IF(D$3=2,PRICELOOK2,IF(D$3=3,PRICELOOK3,IF(D$3=4,cash,PRICELOOK))),D$4,FALSE())</f>
        <v>1.965</v>
      </c>
      <c r="E238" s="28" t="n">
        <f aca="false">VLOOKUP($A238,IF(E$3=2,PRICELOOK2,IF(E$3=3,PRICELOOK3,IF(E$3=4,cash,PRICELOOK))),E$4,FALSE())</f>
        <v>2.06</v>
      </c>
      <c r="G238" s="73" t="n">
        <f aca="false">LN(D238/D237)</f>
        <v>-0.0374575625349004</v>
      </c>
      <c r="H238" s="73" t="n">
        <f aca="false">LN(E238/E237)</f>
        <v>0.00975617494536466</v>
      </c>
      <c r="I238" s="73"/>
    </row>
    <row r="239" customFormat="false" ht="12.75" hidden="false" customHeight="false" outlineLevel="0" collapsed="false">
      <c r="A239" s="56" t="n">
        <v>35577</v>
      </c>
      <c r="B239" s="28"/>
      <c r="C239" s="56"/>
      <c r="D239" s="28" t="n">
        <f aca="false">VLOOKUP($A239,IF(D$3=2,PRICELOOK2,IF(D$3=3,PRICELOOK3,IF(D$3=4,cash,PRICELOOK))),D$4,FALSE())</f>
        <v>2.08</v>
      </c>
      <c r="E239" s="28" t="n">
        <f aca="false">VLOOKUP($A239,IF(E$3=2,PRICELOOK2,IF(E$3=3,PRICELOOK3,IF(E$3=4,cash,PRICELOOK))),E$4,FALSE())</f>
        <v>2.22</v>
      </c>
      <c r="G239" s="73" t="n">
        <f aca="false">LN(D239/D238)</f>
        <v>0.056875648392002</v>
      </c>
      <c r="H239" s="73" t="n">
        <f aca="false">LN(E239/E238)</f>
        <v>0.0748012130826983</v>
      </c>
      <c r="I239" s="73"/>
    </row>
    <row r="240" customFormat="false" ht="12.75" hidden="false" customHeight="false" outlineLevel="0" collapsed="false">
      <c r="A240" s="56" t="n">
        <v>35578</v>
      </c>
      <c r="B240" s="28" t="n">
        <v>1</v>
      </c>
      <c r="C240" s="56"/>
      <c r="D240" s="28" t="n">
        <f aca="false">VLOOKUP($A240,IF(D$3=2,PRICELOOK2,IF(D$3=3,PRICELOOK3,IF(D$3=4,cash,PRICELOOK))),D$4,FALSE())</f>
        <v>2.1</v>
      </c>
      <c r="E240" s="28" t="n">
        <f aca="false">VLOOKUP($A240,IF(E$3=2,PRICELOOK2,IF(E$3=3,PRICELOOK3,IF(E$3=4,cash,PRICELOOK))),E$4,FALSE())</f>
        <v>2.255</v>
      </c>
      <c r="G240" s="73" t="n">
        <f aca="false">LN(D240/D239)</f>
        <v>0.00956945101615067</v>
      </c>
      <c r="H240" s="73" t="n">
        <f aca="false">LN(E240/E239)</f>
        <v>0.0156427770704535</v>
      </c>
      <c r="I240" s="73"/>
    </row>
    <row r="241" customFormat="false" ht="12.75" hidden="false" customHeight="false" outlineLevel="0" collapsed="false">
      <c r="A241" s="56"/>
      <c r="B241" s="28"/>
      <c r="C241" s="56"/>
      <c r="D241" s="28"/>
      <c r="E241" s="28"/>
    </row>
    <row r="242" customFormat="false" ht="12.75" hidden="false" customHeight="false" outlineLevel="0" collapsed="false">
      <c r="A242" s="56"/>
      <c r="B242" s="28"/>
      <c r="C242" s="56"/>
      <c r="D242" s="28"/>
      <c r="E242" s="28"/>
    </row>
    <row r="243" customFormat="false" ht="12.75" hidden="false" customHeight="false" outlineLevel="0" collapsed="false">
      <c r="A243" s="56"/>
      <c r="B243" s="28"/>
      <c r="C243" s="56"/>
      <c r="D243" s="28"/>
      <c r="E243" s="28"/>
    </row>
    <row r="244" customFormat="false" ht="12.75" hidden="false" customHeight="false" outlineLevel="0" collapsed="false">
      <c r="A244" s="56"/>
      <c r="B244" s="28"/>
      <c r="C244" s="56" t="n">
        <v>35582</v>
      </c>
      <c r="G244" s="73" t="n">
        <f aca="false">STDEV(G246:G265)*15.87</f>
        <v>0.45765416540874</v>
      </c>
      <c r="H244" s="73" t="n">
        <f aca="false">STDEV(H246:H265)*15.87</f>
        <v>0.406470454088644</v>
      </c>
      <c r="I244" s="73" t="n">
        <f aca="false">CORREL(D245:D265,E245:E265)</f>
        <v>0.371866623194014</v>
      </c>
      <c r="J244" s="73" t="n">
        <f aca="false">IF(ISNUMBER(I244),I244,1.1)</f>
        <v>0.371866623194014</v>
      </c>
      <c r="K244" s="75" t="n">
        <f aca="false">MAX(D245:D266)</f>
        <v>2.095</v>
      </c>
      <c r="L244" s="75" t="n">
        <f aca="false">MAX(E245:E266)</f>
        <v>2.355</v>
      </c>
    </row>
    <row r="245" customFormat="false" ht="12.75" hidden="false" customHeight="false" outlineLevel="0" collapsed="false">
      <c r="A245" s="56" t="n">
        <v>35579</v>
      </c>
      <c r="B245" s="28"/>
      <c r="C245" s="56"/>
      <c r="D245" s="28" t="n">
        <f aca="false">VLOOKUP($A245,IF(D$3=2,PRICELOOK2,IF(D$3=3,PRICELOOK3,IF(D$3=4,cash,PRICELOOK))),D$4,FALSE())</f>
        <v>1.865</v>
      </c>
      <c r="E245" s="28" t="n">
        <f aca="false">VLOOKUP($A245,IF(E$3=2,PRICELOOK2,IF(E$3=3,PRICELOOK3,IF(E$3=4,cash,PRICELOOK))),E$4,FALSE())</f>
        <v>2.355</v>
      </c>
      <c r="G245" s="73"/>
      <c r="H245" s="73"/>
      <c r="I245" s="73"/>
      <c r="K245" s="75" t="n">
        <f aca="false">MIN(D245:D266)</f>
        <v>1.865</v>
      </c>
      <c r="L245" s="75" t="n">
        <f aca="false">MIN(E245:E266)</f>
        <v>2.065</v>
      </c>
    </row>
    <row r="246" customFormat="false" ht="12.75" hidden="false" customHeight="false" outlineLevel="0" collapsed="false">
      <c r="A246" s="56" t="n">
        <v>35580</v>
      </c>
      <c r="B246" s="28"/>
      <c r="C246" s="56"/>
      <c r="D246" s="28" t="n">
        <f aca="false">VLOOKUP($A246,IF(D$3=2,PRICELOOK2,IF(D$3=3,PRICELOOK3,IF(D$3=4,cash,PRICELOOK))),D$4,FALSE())</f>
        <v>2.045</v>
      </c>
      <c r="E246" s="28" t="n">
        <f aca="false">VLOOKUP($A246,IF(E$3=2,PRICELOOK2,IF(E$3=3,PRICELOOK3,IF(E$3=4,cash,PRICELOOK))),E$4,FALSE())</f>
        <v>2.22</v>
      </c>
      <c r="G246" s="73" t="n">
        <f aca="false">LN(D246/D245)</f>
        <v>0.0921367363989863</v>
      </c>
      <c r="H246" s="73" t="n">
        <f aca="false">LN(E246/E245)</f>
        <v>-0.0590335315841929</v>
      </c>
      <c r="I246" s="73"/>
      <c r="J246" s="73"/>
    </row>
    <row r="247" customFormat="false" ht="12.75" hidden="false" customHeight="false" outlineLevel="0" collapsed="false">
      <c r="A247" s="56" t="n">
        <v>35583</v>
      </c>
      <c r="B247" s="28"/>
      <c r="C247" s="56"/>
      <c r="D247" s="28" t="n">
        <f aca="false">VLOOKUP($A247,IF(D$3=2,PRICELOOK2,IF(D$3=3,PRICELOOK3,IF(D$3=4,cash,PRICELOOK))),D$4,FALSE())</f>
        <v>2.03</v>
      </c>
      <c r="E247" s="28" t="n">
        <f aca="false">VLOOKUP($A247,IF(E$3=2,PRICELOOK2,IF(E$3=3,PRICELOOK3,IF(E$3=4,cash,PRICELOOK))),E$4,FALSE())</f>
        <v>2.185</v>
      </c>
      <c r="G247" s="73" t="n">
        <f aca="false">LN(D247/D246)</f>
        <v>-0.00736199644106919</v>
      </c>
      <c r="H247" s="73" t="n">
        <f aca="false">LN(E247/E246)</f>
        <v>-0.0158913673366347</v>
      </c>
      <c r="I247" s="73"/>
      <c r="J247" s="73"/>
    </row>
    <row r="248" customFormat="false" ht="12.75" hidden="false" customHeight="false" outlineLevel="0" collapsed="false">
      <c r="A248" s="56" t="n">
        <v>35584</v>
      </c>
      <c r="B248" s="28"/>
      <c r="C248" s="56"/>
      <c r="D248" s="28" t="n">
        <f aca="false">VLOOKUP($A248,IF(D$3=2,PRICELOOK2,IF(D$3=3,PRICELOOK3,IF(D$3=4,cash,PRICELOOK))),D$4,FALSE())</f>
        <v>1.955</v>
      </c>
      <c r="E248" s="28" t="n">
        <f aca="false">VLOOKUP($A248,IF(E$3=2,PRICELOOK2,IF(E$3=3,PRICELOOK3,IF(E$3=4,cash,PRICELOOK))),E$4,FALSE())</f>
        <v>2.115</v>
      </c>
      <c r="G248" s="73" t="n">
        <f aca="false">LN(D248/D247)</f>
        <v>-0.0376455996163668</v>
      </c>
      <c r="H248" s="73" t="n">
        <f aca="false">LN(E248/E247)</f>
        <v>-0.0325610160493121</v>
      </c>
      <c r="I248" s="73"/>
      <c r="J248" s="73"/>
    </row>
    <row r="249" customFormat="false" ht="12.75" hidden="false" customHeight="false" outlineLevel="0" collapsed="false">
      <c r="A249" s="56" t="n">
        <v>35585</v>
      </c>
      <c r="B249" s="28"/>
      <c r="C249" s="56"/>
      <c r="D249" s="28" t="n">
        <f aca="false">VLOOKUP($A249,IF(D$3=2,PRICELOOK2,IF(D$3=3,PRICELOOK3,IF(D$3=4,cash,PRICELOOK))),D$4,FALSE())</f>
        <v>2</v>
      </c>
      <c r="E249" s="28" t="n">
        <f aca="false">VLOOKUP($A249,IF(E$3=2,PRICELOOK2,IF(E$3=3,PRICELOOK3,IF(E$3=4,cash,PRICELOOK))),E$4,FALSE())</f>
        <v>2.14</v>
      </c>
      <c r="G249" s="73" t="n">
        <f aca="false">LN(D249/D248)</f>
        <v>0.0227569871226163</v>
      </c>
      <c r="H249" s="73" t="n">
        <f aca="false">LN(E249/E248)</f>
        <v>0.0117510165355187</v>
      </c>
      <c r="I249" s="73"/>
      <c r="J249" s="73"/>
    </row>
    <row r="250" customFormat="false" ht="12.75" hidden="false" customHeight="false" outlineLevel="0" collapsed="false">
      <c r="A250" s="56" t="n">
        <v>35586</v>
      </c>
      <c r="B250" s="28"/>
      <c r="C250" s="56"/>
      <c r="D250" s="28" t="n">
        <f aca="false">VLOOKUP($A250,IF(D$3=2,PRICELOOK2,IF(D$3=3,PRICELOOK3,IF(D$3=4,cash,PRICELOOK))),D$4,FALSE())</f>
        <v>1.945</v>
      </c>
      <c r="E250" s="28" t="n">
        <f aca="false">VLOOKUP($A250,IF(E$3=2,PRICELOOK2,IF(E$3=3,PRICELOOK3,IF(E$3=4,cash,PRICELOOK))),E$4,FALSE())</f>
        <v>2.115</v>
      </c>
      <c r="G250" s="73" t="n">
        <f aca="false">LN(D250/D249)</f>
        <v>-0.0278852034895357</v>
      </c>
      <c r="H250" s="73" t="n">
        <f aca="false">LN(E250/E249)</f>
        <v>-0.0117510165355187</v>
      </c>
      <c r="I250" s="73"/>
      <c r="J250" s="73"/>
    </row>
    <row r="251" customFormat="false" ht="12.75" hidden="false" customHeight="false" outlineLevel="0" collapsed="false">
      <c r="A251" s="56" t="n">
        <v>35587</v>
      </c>
      <c r="B251" s="28"/>
      <c r="C251" s="56"/>
      <c r="D251" s="28" t="n">
        <f aca="false">VLOOKUP($A251,IF(D$3=2,PRICELOOK2,IF(D$3=3,PRICELOOK3,IF(D$3=4,cash,PRICELOOK))),D$4,FALSE())</f>
        <v>1.975</v>
      </c>
      <c r="E251" s="28" t="n">
        <f aca="false">VLOOKUP($A251,IF(E$3=2,PRICELOOK2,IF(E$3=3,PRICELOOK3,IF(E$3=4,cash,PRICELOOK))),E$4,FALSE())</f>
        <v>2.1</v>
      </c>
      <c r="G251" s="73" t="n">
        <f aca="false">LN(D251/D250)</f>
        <v>0.0153064212826755</v>
      </c>
      <c r="H251" s="73" t="n">
        <f aca="false">LN(E251/E250)</f>
        <v>-0.00711746776886399</v>
      </c>
      <c r="I251" s="73"/>
      <c r="J251" s="73"/>
    </row>
    <row r="252" customFormat="false" ht="12.75" hidden="false" customHeight="false" outlineLevel="0" collapsed="false">
      <c r="A252" s="56" t="n">
        <v>35590</v>
      </c>
      <c r="B252" s="28"/>
      <c r="C252" s="56"/>
      <c r="D252" s="28" t="n">
        <f aca="false">VLOOKUP($A252,IF(D$3=2,PRICELOOK2,IF(D$3=3,PRICELOOK3,IF(D$3=4,cash,PRICELOOK))),D$4,FALSE())</f>
        <v>1.985</v>
      </c>
      <c r="E252" s="28" t="n">
        <f aca="false">VLOOKUP($A252,IF(E$3=2,PRICELOOK2,IF(E$3=3,PRICELOOK3,IF(E$3=4,cash,PRICELOOK))),E$4,FALSE())</f>
        <v>2.145</v>
      </c>
      <c r="G252" s="73" t="n">
        <f aca="false">LN(D252/D251)</f>
        <v>0.00505051578606857</v>
      </c>
      <c r="H252" s="73" t="n">
        <f aca="false">LN(E252/E251)</f>
        <v>0.0212022076506029</v>
      </c>
      <c r="I252" s="73"/>
      <c r="J252" s="73"/>
    </row>
    <row r="253" customFormat="false" ht="12.75" hidden="false" customHeight="false" outlineLevel="0" collapsed="false">
      <c r="A253" s="56" t="n">
        <v>35591</v>
      </c>
      <c r="B253" s="28"/>
      <c r="C253" s="56"/>
      <c r="D253" s="28" t="n">
        <f aca="false">VLOOKUP($A253,IF(D$3=2,PRICELOOK2,IF(D$3=3,PRICELOOK3,IF(D$3=4,cash,PRICELOOK))),D$4,FALSE())</f>
        <v>1.955</v>
      </c>
      <c r="E253" s="28" t="n">
        <f aca="false">VLOOKUP($A253,IF(E$3=2,PRICELOOK2,IF(E$3=3,PRICELOOK3,IF(E$3=4,cash,PRICELOOK))),E$4,FALSE())</f>
        <v>2.135</v>
      </c>
      <c r="G253" s="73" t="n">
        <f aca="false">LN(D253/D252)</f>
        <v>-0.0152287207018247</v>
      </c>
      <c r="H253" s="73" t="n">
        <f aca="false">LN(E253/E252)</f>
        <v>-0.00467290569939248</v>
      </c>
      <c r="I253" s="73"/>
      <c r="J253" s="73"/>
    </row>
    <row r="254" customFormat="false" ht="12.75" hidden="false" customHeight="false" outlineLevel="0" collapsed="false">
      <c r="A254" s="56" t="n">
        <v>35592</v>
      </c>
      <c r="B254" s="28"/>
      <c r="C254" s="56"/>
      <c r="D254" s="28" t="n">
        <f aca="false">VLOOKUP($A254,IF(D$3=2,PRICELOOK2,IF(D$3=3,PRICELOOK3,IF(D$3=4,cash,PRICELOOK))),D$4,FALSE())</f>
        <v>1.965</v>
      </c>
      <c r="E254" s="28" t="n">
        <f aca="false">VLOOKUP($A254,IF(E$3=2,PRICELOOK2,IF(E$3=3,PRICELOOK3,IF(E$3=4,cash,PRICELOOK))),E$4,FALSE())</f>
        <v>2.15</v>
      </c>
      <c r="G254" s="73" t="n">
        <f aca="false">LN(D254/D253)</f>
        <v>0.00510205188389555</v>
      </c>
      <c r="H254" s="73" t="n">
        <f aca="false">LN(E254/E253)</f>
        <v>0.00700119545898356</v>
      </c>
      <c r="I254" s="73"/>
      <c r="J254" s="73"/>
    </row>
    <row r="255" customFormat="false" ht="12.75" hidden="false" customHeight="false" outlineLevel="0" collapsed="false">
      <c r="A255" s="56" t="n">
        <v>35593</v>
      </c>
      <c r="B255" s="28"/>
      <c r="C255" s="56"/>
      <c r="D255" s="28" t="n">
        <f aca="false">VLOOKUP($A255,IF(D$3=2,PRICELOOK2,IF(D$3=3,PRICELOOK3,IF(D$3=4,cash,PRICELOOK))),D$4,FALSE())</f>
        <v>1.94</v>
      </c>
      <c r="E255" s="28" t="n">
        <f aca="false">VLOOKUP($A255,IF(E$3=2,PRICELOOK2,IF(E$3=3,PRICELOOK3,IF(E$3=4,cash,PRICELOOK))),E$4,FALSE())</f>
        <v>2.14</v>
      </c>
      <c r="G255" s="73" t="n">
        <f aca="false">LN(D255/D254)</f>
        <v>-0.0128042722459879</v>
      </c>
      <c r="H255" s="73" t="n">
        <f aca="false">LN(E255/E254)</f>
        <v>-0.00466201310581119</v>
      </c>
      <c r="I255" s="73"/>
      <c r="J255" s="73"/>
    </row>
    <row r="256" customFormat="false" ht="12.75" hidden="false" customHeight="false" outlineLevel="0" collapsed="false">
      <c r="A256" s="56" t="n">
        <v>35594</v>
      </c>
      <c r="B256" s="28"/>
      <c r="C256" s="56"/>
      <c r="D256" s="28" t="n">
        <f aca="false">VLOOKUP($A256,IF(D$3=2,PRICELOOK2,IF(D$3=3,PRICELOOK3,IF(D$3=4,cash,PRICELOOK))),D$4,FALSE())</f>
        <v>1.94</v>
      </c>
      <c r="E256" s="28" t="n">
        <f aca="false">VLOOKUP($A256,IF(E$3=2,PRICELOOK2,IF(E$3=3,PRICELOOK3,IF(E$3=4,cash,PRICELOOK))),E$4,FALSE())</f>
        <v>2.065</v>
      </c>
      <c r="G256" s="73" t="n">
        <f aca="false">LN(D256/D255)</f>
        <v>0</v>
      </c>
      <c r="H256" s="73" t="n">
        <f aca="false">LN(E256/E255)</f>
        <v>-0.0356756026207641</v>
      </c>
      <c r="I256" s="73"/>
      <c r="J256" s="73"/>
    </row>
    <row r="257" customFormat="false" ht="12.75" hidden="false" customHeight="false" outlineLevel="0" collapsed="false">
      <c r="A257" s="56" t="n">
        <v>35597</v>
      </c>
      <c r="B257" s="28"/>
      <c r="C257" s="56"/>
      <c r="D257" s="28" t="n">
        <f aca="false">VLOOKUP($A257,IF(D$3=2,PRICELOOK2,IF(D$3=3,PRICELOOK3,IF(D$3=4,cash,PRICELOOK))),D$4,FALSE())</f>
        <v>2.015</v>
      </c>
      <c r="E257" s="28" t="n">
        <f aca="false">VLOOKUP($A257,IF(E$3=2,PRICELOOK2,IF(E$3=3,PRICELOOK3,IF(E$3=4,cash,PRICELOOK))),E$4,FALSE())</f>
        <v>2.16</v>
      </c>
      <c r="G257" s="73" t="n">
        <f aca="false">LN(D257/D256)</f>
        <v>0.0379312223234096</v>
      </c>
      <c r="H257" s="73" t="n">
        <f aca="false">LN(E257/E256)</f>
        <v>0.0449779952830776</v>
      </c>
      <c r="I257" s="73"/>
      <c r="J257" s="73"/>
    </row>
    <row r="258" customFormat="false" ht="12.75" hidden="false" customHeight="false" outlineLevel="0" collapsed="false">
      <c r="A258" s="56" t="n">
        <v>35598</v>
      </c>
      <c r="B258" s="28"/>
      <c r="C258" s="56"/>
      <c r="D258" s="28" t="n">
        <f aca="false">VLOOKUP($A258,IF(D$3=2,PRICELOOK2,IF(D$3=3,PRICELOOK3,IF(D$3=4,cash,PRICELOOK))),D$4,FALSE())</f>
        <v>2.04</v>
      </c>
      <c r="E258" s="28" t="n">
        <f aca="false">VLOOKUP($A258,IF(E$3=2,PRICELOOK2,IF(E$3=3,PRICELOOK3,IF(E$3=4,cash,PRICELOOK))),E$4,FALSE())</f>
        <v>2.19</v>
      </c>
      <c r="G258" s="73" t="n">
        <f aca="false">LN(D258/D257)</f>
        <v>0.0123306124574787</v>
      </c>
      <c r="H258" s="73" t="n">
        <f aca="false">LN(E258/E257)</f>
        <v>0.0137933221323358</v>
      </c>
      <c r="I258" s="73"/>
      <c r="J258" s="73"/>
    </row>
    <row r="259" customFormat="false" ht="12.75" hidden="false" customHeight="false" outlineLevel="0" collapsed="false">
      <c r="A259" s="56" t="n">
        <v>35599</v>
      </c>
      <c r="B259" s="28"/>
      <c r="C259" s="56"/>
      <c r="D259" s="28" t="n">
        <f aca="false">VLOOKUP($A259,IF(D$3=2,PRICELOOK2,IF(D$3=3,PRICELOOK3,IF(D$3=4,cash,PRICELOOK))),D$4,FALSE())</f>
        <v>2.05</v>
      </c>
      <c r="E259" s="28" t="n">
        <f aca="false">VLOOKUP($A259,IF(E$3=2,PRICELOOK2,IF(E$3=3,PRICELOOK3,IF(E$3=4,cash,PRICELOOK))),E$4,FALSE())</f>
        <v>2.22</v>
      </c>
      <c r="G259" s="73" t="n">
        <f aca="false">LN(D259/D258)</f>
        <v>0.00488998529419177</v>
      </c>
      <c r="H259" s="73" t="n">
        <f aca="false">LN(E259/E258)</f>
        <v>0.0136056520557787</v>
      </c>
      <c r="I259" s="73"/>
      <c r="J259" s="73"/>
    </row>
    <row r="260" customFormat="false" ht="12.75" hidden="false" customHeight="false" outlineLevel="0" collapsed="false">
      <c r="A260" s="56" t="n">
        <v>35600</v>
      </c>
      <c r="B260" s="28"/>
      <c r="C260" s="56"/>
      <c r="D260" s="28" t="n">
        <f aca="false">VLOOKUP($A260,IF(D$3=2,PRICELOOK2,IF(D$3=3,PRICELOOK3,IF(D$3=4,cash,PRICELOOK))),D$4,FALSE())</f>
        <v>2.085</v>
      </c>
      <c r="E260" s="28" t="n">
        <f aca="false">VLOOKUP($A260,IF(E$3=2,PRICELOOK2,IF(E$3=3,PRICELOOK3,IF(E$3=4,cash,PRICELOOK))),E$4,FALSE())</f>
        <v>2.25</v>
      </c>
      <c r="G260" s="73" t="n">
        <f aca="false">LN(D260/D259)</f>
        <v>0.016929062100448</v>
      </c>
      <c r="H260" s="73" t="n">
        <f aca="false">LN(E260/E259)</f>
        <v>0.0134230203321406</v>
      </c>
      <c r="I260" s="73"/>
      <c r="J260" s="73"/>
    </row>
    <row r="261" customFormat="false" ht="12.75" hidden="false" customHeight="false" outlineLevel="0" collapsed="false">
      <c r="A261" s="56" t="n">
        <v>35601</v>
      </c>
      <c r="B261" s="28"/>
      <c r="C261" s="56"/>
      <c r="D261" s="28" t="n">
        <f aca="false">VLOOKUP($A261,IF(D$3=2,PRICELOOK2,IF(D$3=3,PRICELOOK3,IF(D$3=4,cash,PRICELOOK))),D$4,FALSE())</f>
        <v>2.05</v>
      </c>
      <c r="E261" s="28" t="n">
        <f aca="false">VLOOKUP($A261,IF(E$3=2,PRICELOOK2,IF(E$3=3,PRICELOOK3,IF(E$3=4,cash,PRICELOOK))),E$4,FALSE())</f>
        <v>2.205</v>
      </c>
      <c r="G261" s="73" t="n">
        <f aca="false">LN(D261/D260)</f>
        <v>-0.0169290621004481</v>
      </c>
      <c r="H261" s="73" t="n">
        <f aca="false">LN(E261/E260)</f>
        <v>-0.0202027073175195</v>
      </c>
      <c r="I261" s="73"/>
      <c r="J261" s="73"/>
    </row>
    <row r="262" customFormat="false" ht="12.75" hidden="false" customHeight="false" outlineLevel="0" collapsed="false">
      <c r="A262" s="56" t="n">
        <v>35604</v>
      </c>
      <c r="B262" s="28"/>
      <c r="C262" s="56"/>
      <c r="D262" s="28" t="n">
        <f aca="false">VLOOKUP($A262,IF(D$3=2,PRICELOOK2,IF(D$3=3,PRICELOOK3,IF(D$3=4,cash,PRICELOOK))),D$4,FALSE())</f>
        <v>2.08</v>
      </c>
      <c r="E262" s="28" t="n">
        <f aca="false">VLOOKUP($A262,IF(E$3=2,PRICELOOK2,IF(E$3=3,PRICELOOK3,IF(E$3=4,cash,PRICELOOK))),E$4,FALSE())</f>
        <v>2.24</v>
      </c>
      <c r="G262" s="73" t="n">
        <f aca="false">LN(D262/D261)</f>
        <v>0.0145281005629098</v>
      </c>
      <c r="H262" s="73" t="n">
        <f aca="false">LN(E262/E261)</f>
        <v>0.0157483569681393</v>
      </c>
      <c r="I262" s="73"/>
      <c r="J262" s="73"/>
    </row>
    <row r="263" customFormat="false" ht="12.75" hidden="false" customHeight="false" outlineLevel="0" collapsed="false">
      <c r="A263" s="56" t="n">
        <v>35605</v>
      </c>
      <c r="B263" s="28"/>
      <c r="C263" s="56"/>
      <c r="D263" s="28" t="n">
        <f aca="false">VLOOKUP($A263,IF(D$3=2,PRICELOOK2,IF(D$3=3,PRICELOOK3,IF(D$3=4,cash,PRICELOOK))),D$4,FALSE())</f>
        <v>2.09</v>
      </c>
      <c r="E263" s="28" t="n">
        <f aca="false">VLOOKUP($A263,IF(E$3=2,PRICELOOK2,IF(E$3=3,PRICELOOK3,IF(E$3=4,cash,PRICELOOK))),E$4,FALSE())</f>
        <v>2.32</v>
      </c>
      <c r="G263" s="73" t="n">
        <f aca="false">LN(D263/D262)</f>
        <v>0.00479617226349301</v>
      </c>
      <c r="H263" s="73" t="n">
        <f aca="false">LN(E263/E262)</f>
        <v>0.03509131981127</v>
      </c>
      <c r="I263" s="73"/>
      <c r="J263" s="73"/>
    </row>
    <row r="264" customFormat="false" ht="12.75" hidden="false" customHeight="false" outlineLevel="0" collapsed="false">
      <c r="A264" s="56" t="n">
        <v>35606</v>
      </c>
      <c r="B264" s="28"/>
      <c r="C264" s="56"/>
      <c r="D264" s="28" t="n">
        <f aca="false">VLOOKUP($A264,IF(D$3=2,PRICELOOK2,IF(D$3=3,PRICELOOK3,IF(D$3=4,cash,PRICELOOK))),D$4,FALSE())</f>
        <v>2.095</v>
      </c>
      <c r="E264" s="28" t="n">
        <f aca="false">VLOOKUP($A264,IF(E$3=2,PRICELOOK2,IF(E$3=3,PRICELOOK3,IF(E$3=4,cash,PRICELOOK))),E$4,FALSE())</f>
        <v>2.25</v>
      </c>
      <c r="G264" s="73" t="n">
        <f aca="false">LN(D264/D263)</f>
        <v>0.00238948739738149</v>
      </c>
      <c r="H264" s="73" t="n">
        <f aca="false">LN(E264/E263)</f>
        <v>-0.0306369694618898</v>
      </c>
      <c r="I264" s="73"/>
      <c r="J264" s="73"/>
    </row>
    <row r="265" customFormat="false" ht="12.75" hidden="false" customHeight="false" outlineLevel="0" collapsed="false">
      <c r="A265" s="56" t="n">
        <v>35607</v>
      </c>
      <c r="B265" s="28" t="n">
        <v>1</v>
      </c>
      <c r="C265" s="56"/>
      <c r="D265" s="28" t="n">
        <f aca="false">VLOOKUP($A265,IF(D$3=2,PRICELOOK2,IF(D$3=3,PRICELOOK3,IF(D$3=4,cash,PRICELOOK))),D$4,FALSE())</f>
        <v>2.01</v>
      </c>
      <c r="E265" s="28" t="n">
        <f aca="false">VLOOKUP($A265,IF(E$3=2,PRICELOOK2,IF(E$3=3,PRICELOOK3,IF(E$3=4,cash,PRICELOOK))),E$4,FALSE())</f>
        <v>2.21</v>
      </c>
      <c r="G265" s="73" t="n">
        <f aca="false">LN(D265/D264)</f>
        <v>-0.0414188313031169</v>
      </c>
      <c r="H265" s="73" t="n">
        <f aca="false">LN(E265/E264)</f>
        <v>-0.0179377006866673</v>
      </c>
      <c r="I265" s="73"/>
    </row>
    <row r="266" customFormat="false" ht="12.75" hidden="false" customHeight="false" outlineLevel="0" collapsed="false">
      <c r="A266" s="56"/>
      <c r="B266" s="28"/>
      <c r="C266" s="56"/>
      <c r="D266" s="28"/>
      <c r="E266" s="28"/>
    </row>
    <row r="267" customFormat="false" ht="12.75" hidden="false" customHeight="false" outlineLevel="0" collapsed="false">
      <c r="A267" s="56"/>
      <c r="B267" s="28"/>
      <c r="C267" s="56"/>
      <c r="D267" s="28"/>
      <c r="E267" s="28"/>
    </row>
    <row r="268" customFormat="false" ht="12.75" hidden="false" customHeight="false" outlineLevel="0" collapsed="false">
      <c r="A268" s="56"/>
      <c r="B268" s="28"/>
      <c r="C268" s="56"/>
      <c r="D268" s="28"/>
      <c r="E268" s="28"/>
    </row>
    <row r="269" customFormat="false" ht="12.75" hidden="false" customHeight="false" outlineLevel="0" collapsed="false">
      <c r="A269" s="56"/>
      <c r="B269" s="28"/>
      <c r="C269" s="56" t="n">
        <v>35612</v>
      </c>
      <c r="D269" s="28"/>
      <c r="E269" s="28"/>
      <c r="G269" s="73" t="n">
        <f aca="false">STDEV(G271:G291)*15.87</f>
        <v>0.511787288228608</v>
      </c>
      <c r="H269" s="73" t="n">
        <f aca="false">STDEV(H271:H291)*15.87</f>
        <v>0.458424909883521</v>
      </c>
      <c r="I269" s="73" t="n">
        <f aca="false">CORREL(D270:D291,E270:E291)</f>
        <v>0.791125925800942</v>
      </c>
      <c r="J269" s="73" t="n">
        <f aca="false">IF(ISNUMBER(I269),I269,1.1)</f>
        <v>0.791125925800942</v>
      </c>
      <c r="K269" s="75" t="n">
        <f aca="false">MAX(D270:D291)</f>
        <v>2.195</v>
      </c>
      <c r="L269" s="75" t="n">
        <f aca="false">MAX(E270:E291)</f>
        <v>2.31</v>
      </c>
    </row>
    <row r="270" customFormat="false" ht="12.75" hidden="false" customHeight="false" outlineLevel="0" collapsed="false">
      <c r="A270" s="56" t="n">
        <v>35608</v>
      </c>
      <c r="B270" s="28"/>
      <c r="C270" s="56"/>
      <c r="D270" s="28" t="n">
        <f aca="false">VLOOKUP($A270,IF(D$3=2,PRICELOOK2,IF(D$3=3,PRICELOOK3,IF(D$3=4,cash,PRICELOOK))),D$4,FALSE())</f>
        <v>1.88</v>
      </c>
      <c r="E270" s="28" t="n">
        <f aca="false">VLOOKUP($A270,IF(E$3=2,PRICELOOK2,IF(E$3=3,PRICELOOK3,IF(E$3=4,cash,PRICELOOK))),E$4,FALSE())</f>
        <v>2.21</v>
      </c>
      <c r="G270" s="73"/>
      <c r="H270" s="73"/>
      <c r="I270" s="73"/>
      <c r="K270" s="75" t="n">
        <f aca="false">MIN(D270:D291)</f>
        <v>1.88</v>
      </c>
      <c r="L270" s="75" t="n">
        <f aca="false">MIN(E270:E291)</f>
        <v>2.02</v>
      </c>
    </row>
    <row r="271" customFormat="false" ht="12.75" hidden="false" customHeight="false" outlineLevel="0" collapsed="false">
      <c r="A271" s="56" t="n">
        <v>35611</v>
      </c>
      <c r="B271" s="28"/>
      <c r="C271" s="56"/>
      <c r="D271" s="28" t="n">
        <f aca="false">VLOOKUP($A271,IF(D$3=2,PRICELOOK2,IF(D$3=3,PRICELOOK3,IF(D$3=4,cash,PRICELOOK))),D$4,FALSE())</f>
        <v>2.005</v>
      </c>
      <c r="E271" s="28" t="n">
        <f aca="false">VLOOKUP($A271,IF(E$3=2,PRICELOOK2,IF(E$3=3,PRICELOOK3,IF(E$3=4,cash,PRICELOOK))),E$4,FALSE())</f>
        <v>2.165</v>
      </c>
      <c r="G271" s="73" t="n">
        <f aca="false">LN(D271/D270)</f>
        <v>0.0643722839166746</v>
      </c>
      <c r="H271" s="73" t="n">
        <f aca="false">LN(E271/E270)</f>
        <v>-0.0205721540752082</v>
      </c>
      <c r="I271" s="73"/>
      <c r="J271" s="73"/>
    </row>
    <row r="272" customFormat="false" ht="12.75" hidden="false" customHeight="false" outlineLevel="0" collapsed="false">
      <c r="A272" s="56" t="n">
        <v>35612</v>
      </c>
      <c r="B272" s="28"/>
      <c r="C272" s="56"/>
      <c r="D272" s="28" t="n">
        <f aca="false">VLOOKUP($A272,IF(D$3=2,PRICELOOK2,IF(D$3=3,PRICELOOK3,IF(D$3=4,cash,PRICELOOK))),D$4,FALSE())</f>
        <v>2.035</v>
      </c>
      <c r="E272" s="28" t="n">
        <f aca="false">VLOOKUP($A272,IF(E$3=2,PRICELOOK2,IF(E$3=3,PRICELOOK3,IF(E$3=4,cash,PRICELOOK))),E$4,FALSE())</f>
        <v>2.2</v>
      </c>
      <c r="G272" s="73" t="n">
        <f aca="false">LN(D272/D271)</f>
        <v>0.014851758136026</v>
      </c>
      <c r="H272" s="73" t="n">
        <f aca="false">LN(E272/E271)</f>
        <v>0.0160369989098171</v>
      </c>
      <c r="I272" s="73"/>
      <c r="J272" s="73"/>
    </row>
    <row r="273" customFormat="false" ht="12.75" hidden="false" customHeight="false" outlineLevel="0" collapsed="false">
      <c r="A273" s="56" t="n">
        <v>35613</v>
      </c>
      <c r="B273" s="28"/>
      <c r="C273" s="56"/>
      <c r="D273" s="28" t="n">
        <f aca="false">VLOOKUP($A273,IF(D$3=2,PRICELOOK2,IF(D$3=3,PRICELOOK3,IF(D$3=4,cash,PRICELOOK))),D$4,FALSE())</f>
        <v>2.005</v>
      </c>
      <c r="E273" s="28" t="n">
        <f aca="false">VLOOKUP($A273,IF(E$3=2,PRICELOOK2,IF(E$3=3,PRICELOOK3,IF(E$3=4,cash,PRICELOOK))),E$4,FALSE())</f>
        <v>2.145</v>
      </c>
      <c r="G273" s="73" t="n">
        <f aca="false">LN(D273/D272)</f>
        <v>-0.0148517581360259</v>
      </c>
      <c r="H273" s="73" t="n">
        <f aca="false">LN(E273/E272)</f>
        <v>-0.0253178079842899</v>
      </c>
      <c r="I273" s="73"/>
      <c r="J273" s="73"/>
    </row>
    <row r="274" customFormat="false" ht="12.75" hidden="false" customHeight="false" outlineLevel="0" collapsed="false">
      <c r="A274" s="56" t="n">
        <v>35614</v>
      </c>
      <c r="B274" s="28"/>
      <c r="C274" s="56"/>
      <c r="D274" s="28" t="n">
        <f aca="false">VLOOKUP($A274,IF(D$3=2,PRICELOOK2,IF(D$3=3,PRICELOOK3,IF(D$3=4,cash,PRICELOOK))),D$4,FALSE())</f>
        <v>1.885</v>
      </c>
      <c r="E274" s="28" t="n">
        <f aca="false">VLOOKUP($A274,IF(E$3=2,PRICELOOK2,IF(E$3=3,PRICELOOK3,IF(E$3=4,cash,PRICELOOK))),E$4,FALSE())</f>
        <v>2.02</v>
      </c>
      <c r="G274" s="73" t="n">
        <f aca="false">LN(D274/D273)</f>
        <v>-0.0617162398585584</v>
      </c>
      <c r="H274" s="73" t="n">
        <f aca="false">LN(E274/E273)</f>
        <v>-0.0600420409668669</v>
      </c>
      <c r="I274" s="73"/>
      <c r="J274" s="73"/>
    </row>
    <row r="275" customFormat="false" ht="12.75" hidden="false" customHeight="false" outlineLevel="0" collapsed="false">
      <c r="A275" s="56" t="n">
        <v>35618</v>
      </c>
      <c r="B275" s="28"/>
      <c r="C275" s="56"/>
      <c r="D275" s="28" t="n">
        <f aca="false">VLOOKUP($A275,IF(D$3=2,PRICELOOK2,IF(D$3=3,PRICELOOK3,IF(D$3=4,cash,PRICELOOK))),D$4,FALSE())</f>
        <v>2.01</v>
      </c>
      <c r="E275" s="28" t="n">
        <f aca="false">VLOOKUP($A275,IF(E$3=2,PRICELOOK2,IF(E$3=3,PRICELOOK3,IF(E$3=4,cash,PRICELOOK))),E$4,FALSE())</f>
        <v>2.17</v>
      </c>
      <c r="G275" s="73" t="n">
        <f aca="false">LN(D275/D274)</f>
        <v>0.0642069011710103</v>
      </c>
      <c r="H275" s="73" t="n">
        <f aca="false">LN(E275/E274)</f>
        <v>0.0716296561392549</v>
      </c>
      <c r="I275" s="73"/>
      <c r="J275" s="73"/>
    </row>
    <row r="276" customFormat="false" ht="12.75" hidden="false" customHeight="false" outlineLevel="0" collapsed="false">
      <c r="A276" s="56" t="n">
        <v>35619</v>
      </c>
      <c r="B276" s="28"/>
      <c r="C276" s="56"/>
      <c r="D276" s="28" t="n">
        <f aca="false">VLOOKUP($A276,IF(D$3=2,PRICELOOK2,IF(D$3=3,PRICELOOK3,IF(D$3=4,cash,PRICELOOK))),D$4,FALSE())</f>
        <v>2.015</v>
      </c>
      <c r="E276" s="28" t="n">
        <f aca="false">VLOOKUP($A276,IF(E$3=2,PRICELOOK2,IF(E$3=3,PRICELOOK3,IF(E$3=4,cash,PRICELOOK))),E$4,FALSE())</f>
        <v>2.195</v>
      </c>
      <c r="G276" s="73" t="n">
        <f aca="false">LN(D276/D275)</f>
        <v>0.00248447332766219</v>
      </c>
      <c r="H276" s="73" t="n">
        <f aca="false">LN(E276/E275)</f>
        <v>0.0114548789747664</v>
      </c>
      <c r="I276" s="73"/>
      <c r="J276" s="73"/>
    </row>
    <row r="277" customFormat="false" ht="12.75" hidden="false" customHeight="false" outlineLevel="0" collapsed="false">
      <c r="A277" s="56" t="n">
        <v>35620</v>
      </c>
      <c r="B277" s="28"/>
      <c r="C277" s="56"/>
      <c r="D277" s="28" t="n">
        <f aca="false">VLOOKUP($A277,IF(D$3=2,PRICELOOK2,IF(D$3=3,PRICELOOK3,IF(D$3=4,cash,PRICELOOK))),D$4,FALSE())</f>
        <v>2.04</v>
      </c>
      <c r="E277" s="28" t="n">
        <f aca="false">VLOOKUP($A277,IF(E$3=2,PRICELOOK2,IF(E$3=3,PRICELOOK3,IF(E$3=4,cash,PRICELOOK))),E$4,FALSE())</f>
        <v>2.225</v>
      </c>
      <c r="G277" s="73" t="n">
        <f aca="false">LN(D277/D276)</f>
        <v>0.0123306124574787</v>
      </c>
      <c r="H277" s="73" t="n">
        <f aca="false">LN(E277/E276)</f>
        <v>0.0135748690910691</v>
      </c>
      <c r="I277" s="73"/>
      <c r="J277" s="73"/>
    </row>
    <row r="278" customFormat="false" ht="12.75" hidden="false" customHeight="false" outlineLevel="0" collapsed="false">
      <c r="A278" s="56" t="n">
        <v>35621</v>
      </c>
      <c r="B278" s="28"/>
      <c r="C278" s="56"/>
      <c r="D278" s="28" t="n">
        <f aca="false">VLOOKUP($A278,IF(D$3=2,PRICELOOK2,IF(D$3=3,PRICELOOK3,IF(D$3=4,cash,PRICELOOK))),D$4,FALSE())</f>
        <v>2.04</v>
      </c>
      <c r="E278" s="28" t="n">
        <f aca="false">VLOOKUP($A278,IF(E$3=2,PRICELOOK2,IF(E$3=3,PRICELOOK3,IF(E$3=4,cash,PRICELOOK))),E$4,FALSE())</f>
        <v>2.24</v>
      </c>
      <c r="G278" s="73" t="n">
        <f aca="false">LN(D278/D277)</f>
        <v>0</v>
      </c>
      <c r="H278" s="73" t="n">
        <f aca="false">LN(E278/E277)</f>
        <v>0.00671895024874501</v>
      </c>
      <c r="I278" s="73"/>
      <c r="J278" s="73"/>
    </row>
    <row r="279" customFormat="false" ht="12.75" hidden="false" customHeight="false" outlineLevel="0" collapsed="false">
      <c r="A279" s="56" t="n">
        <v>35622</v>
      </c>
      <c r="B279" s="28"/>
      <c r="C279" s="56"/>
      <c r="D279" s="28" t="n">
        <f aca="false">VLOOKUP($A279,IF(D$3=2,PRICELOOK2,IF(D$3=3,PRICELOOK3,IF(D$3=4,cash,PRICELOOK))),D$4,FALSE())</f>
        <v>2.015</v>
      </c>
      <c r="E279" s="28" t="n">
        <f aca="false">VLOOKUP($A279,IF(E$3=2,PRICELOOK2,IF(E$3=3,PRICELOOK3,IF(E$3=4,cash,PRICELOOK))),E$4,FALSE())</f>
        <v>2.2</v>
      </c>
      <c r="G279" s="73" t="n">
        <f aca="false">LN(D279/D278)</f>
        <v>-0.0123306124574787</v>
      </c>
      <c r="H279" s="73" t="n">
        <f aca="false">LN(E279/E278)</f>
        <v>-0.0180185055026784</v>
      </c>
      <c r="I279" s="73"/>
      <c r="J279" s="73"/>
    </row>
    <row r="280" customFormat="false" ht="12.75" hidden="false" customHeight="false" outlineLevel="0" collapsed="false">
      <c r="A280" s="56" t="n">
        <v>35625</v>
      </c>
      <c r="B280" s="28"/>
      <c r="C280" s="56"/>
      <c r="D280" s="28" t="n">
        <f aca="false">VLOOKUP($A280,IF(D$3=2,PRICELOOK2,IF(D$3=3,PRICELOOK3,IF(D$3=4,cash,PRICELOOK))),D$4,FALSE())</f>
        <v>2.08</v>
      </c>
      <c r="E280" s="28" t="n">
        <f aca="false">VLOOKUP($A280,IF(E$3=2,PRICELOOK2,IF(E$3=3,PRICELOOK3,IF(E$3=4,cash,PRICELOOK))),E$4,FALSE())</f>
        <v>2.275</v>
      </c>
      <c r="G280" s="73" t="n">
        <f aca="false">LN(D280/D279)</f>
        <v>0.0317486983145803</v>
      </c>
      <c r="H280" s="73" t="n">
        <f aca="false">LN(E280/E279)</f>
        <v>0.0335226920386434</v>
      </c>
      <c r="I280" s="73"/>
      <c r="J280" s="73"/>
    </row>
    <row r="281" customFormat="false" ht="12.75" hidden="false" customHeight="false" outlineLevel="0" collapsed="false">
      <c r="A281" s="56" t="n">
        <v>35626</v>
      </c>
      <c r="B281" s="28"/>
      <c r="C281" s="56"/>
      <c r="D281" s="28" t="n">
        <f aca="false">VLOOKUP($A281,IF(D$3=2,PRICELOOK2,IF(D$3=3,PRICELOOK3,IF(D$3=4,cash,PRICELOOK))),D$4,FALSE())</f>
        <v>2.12</v>
      </c>
      <c r="E281" s="28" t="n">
        <f aca="false">VLOOKUP($A281,IF(E$3=2,PRICELOOK2,IF(E$3=3,PRICELOOK3,IF(E$3=4,cash,PRICELOOK))),E$4,FALSE())</f>
        <v>2.265</v>
      </c>
      <c r="G281" s="73" t="n">
        <f aca="false">LN(D281/D280)</f>
        <v>0.0190481949706944</v>
      </c>
      <c r="H281" s="73" t="n">
        <f aca="false">LN(E281/E280)</f>
        <v>-0.00440529346791627</v>
      </c>
      <c r="I281" s="73"/>
      <c r="J281" s="73"/>
    </row>
    <row r="282" customFormat="false" ht="12.75" hidden="false" customHeight="false" outlineLevel="0" collapsed="false">
      <c r="A282" s="56" t="n">
        <v>35627</v>
      </c>
      <c r="B282" s="28"/>
      <c r="C282" s="56"/>
      <c r="D282" s="28" t="n">
        <f aca="false">VLOOKUP($A282,IF(D$3=2,PRICELOOK2,IF(D$3=3,PRICELOOK3,IF(D$3=4,cash,PRICELOOK))),D$4,FALSE())</f>
        <v>2.14</v>
      </c>
      <c r="E282" s="28" t="n">
        <f aca="false">VLOOKUP($A282,IF(E$3=2,PRICELOOK2,IF(E$3=3,PRICELOOK3,IF(E$3=4,cash,PRICELOOK))),E$4,FALSE())</f>
        <v>2.28</v>
      </c>
      <c r="G282" s="73" t="n">
        <f aca="false">LN(D282/D281)</f>
        <v>0.00938974034983914</v>
      </c>
      <c r="H282" s="73" t="n">
        <f aca="false">LN(E282/E281)</f>
        <v>0.00660068403135187</v>
      </c>
      <c r="I282" s="73"/>
      <c r="J282" s="73"/>
    </row>
    <row r="283" customFormat="false" ht="12.75" hidden="false" customHeight="false" outlineLevel="0" collapsed="false">
      <c r="A283" s="56" t="n">
        <v>35628</v>
      </c>
      <c r="B283" s="28"/>
      <c r="C283" s="56"/>
      <c r="D283" s="28" t="n">
        <f aca="false">VLOOKUP($A283,IF(D$3=2,PRICELOOK2,IF(D$3=3,PRICELOOK3,IF(D$3=4,cash,PRICELOOK))),D$4,FALSE())</f>
        <v>2.195</v>
      </c>
      <c r="E283" s="28" t="n">
        <f aca="false">VLOOKUP($A283,IF(E$3=2,PRICELOOK2,IF(E$3=3,PRICELOOK3,IF(E$3=4,cash,PRICELOOK))),E$4,FALSE())</f>
        <v>2.29</v>
      </c>
      <c r="G283" s="73" t="n">
        <f aca="false">LN(D283/D282)</f>
        <v>0.0253762174933745</v>
      </c>
      <c r="H283" s="73" t="n">
        <f aca="false">LN(E283/E282)</f>
        <v>0.004376374599799</v>
      </c>
      <c r="I283" s="73"/>
      <c r="J283" s="73"/>
    </row>
    <row r="284" customFormat="false" ht="12.75" hidden="false" customHeight="false" outlineLevel="0" collapsed="false">
      <c r="A284" s="56" t="n">
        <v>35629</v>
      </c>
      <c r="B284" s="28"/>
      <c r="C284" s="56"/>
      <c r="D284" s="28" t="n">
        <f aca="false">VLOOKUP($A284,IF(D$3=2,PRICELOOK2,IF(D$3=3,PRICELOOK3,IF(D$3=4,cash,PRICELOOK))),D$4,FALSE())</f>
        <v>2.085</v>
      </c>
      <c r="E284" s="28" t="n">
        <f aca="false">VLOOKUP($A284,IF(E$3=2,PRICELOOK2,IF(E$3=3,PRICELOOK3,IF(E$3=4,cash,PRICELOOK))),E$4,FALSE())</f>
        <v>2.23</v>
      </c>
      <c r="G284" s="73" t="n">
        <f aca="false">LN(D284/D283)</f>
        <v>-0.0514131912763699</v>
      </c>
      <c r="H284" s="73" t="n">
        <f aca="false">LN(E284/E283)</f>
        <v>-0.026550232094121</v>
      </c>
      <c r="I284" s="73"/>
      <c r="J284" s="73"/>
    </row>
    <row r="285" customFormat="false" ht="12.75" hidden="false" customHeight="false" outlineLevel="0" collapsed="false">
      <c r="A285" s="56" t="n">
        <v>35632</v>
      </c>
      <c r="B285" s="28"/>
      <c r="C285" s="56"/>
      <c r="D285" s="28" t="n">
        <f aca="false">VLOOKUP($A285,IF(D$3=2,PRICELOOK2,IF(D$3=3,PRICELOOK3,IF(D$3=4,cash,PRICELOOK))),D$4,FALSE())</f>
        <v>2.05</v>
      </c>
      <c r="E285" s="28" t="n">
        <f aca="false">VLOOKUP($A285,IF(E$3=2,PRICELOOK2,IF(E$3=3,PRICELOOK3,IF(E$3=4,cash,PRICELOOK))),E$4,FALSE())</f>
        <v>2.17</v>
      </c>
      <c r="G285" s="73" t="n">
        <f aca="false">LN(D285/D284)</f>
        <v>-0.0169290621004481</v>
      </c>
      <c r="H285" s="73" t="n">
        <f aca="false">LN(E285/E284)</f>
        <v>-0.0272744179196593</v>
      </c>
      <c r="I285" s="73"/>
      <c r="J285" s="73"/>
    </row>
    <row r="286" customFormat="false" ht="12.75" hidden="false" customHeight="false" outlineLevel="0" collapsed="false">
      <c r="A286" s="56" t="n">
        <v>35633</v>
      </c>
      <c r="B286" s="28"/>
      <c r="C286" s="56"/>
      <c r="D286" s="28" t="n">
        <f aca="false">VLOOKUP($A286,IF(D$3=2,PRICELOOK2,IF(D$3=3,PRICELOOK3,IF(D$3=4,cash,PRICELOOK))),D$4,FALSE())</f>
        <v>2.045</v>
      </c>
      <c r="E286" s="28" t="n">
        <f aca="false">VLOOKUP($A286,IF(E$3=2,PRICELOOK2,IF(E$3=3,PRICELOOK3,IF(E$3=4,cash,PRICELOOK))),E$4,FALSE())</f>
        <v>2.21</v>
      </c>
      <c r="G286" s="73" t="n">
        <f aca="false">LN(D286/D285)</f>
        <v>-0.00244200365555174</v>
      </c>
      <c r="H286" s="73" t="n">
        <f aca="false">LN(E286/E285)</f>
        <v>0.0182653479772932</v>
      </c>
      <c r="I286" s="73"/>
      <c r="J286" s="73"/>
    </row>
    <row r="287" customFormat="false" ht="12.75" hidden="false" customHeight="false" outlineLevel="0" collapsed="false">
      <c r="A287" s="56" t="n">
        <v>35634</v>
      </c>
      <c r="B287" s="28"/>
      <c r="C287" s="56"/>
      <c r="D287" s="28" t="n">
        <f aca="false">VLOOKUP($A287,IF(D$3=2,PRICELOOK2,IF(D$3=3,PRICELOOK3,IF(D$3=4,cash,PRICELOOK))),D$4,FALSE())</f>
        <v>2.105</v>
      </c>
      <c r="E287" s="28" t="n">
        <f aca="false">VLOOKUP($A287,IF(E$3=2,PRICELOOK2,IF(E$3=3,PRICELOOK3,IF(E$3=4,cash,PRICELOOK))),E$4,FALSE())</f>
        <v>2.285</v>
      </c>
      <c r="G287" s="73" t="n">
        <f aca="false">LN(D287/D286)</f>
        <v>0.0289176776395798</v>
      </c>
      <c r="H287" s="73" t="n">
        <f aca="false">LN(E287/E286)</f>
        <v>0.0333735088165067</v>
      </c>
      <c r="I287" s="73"/>
      <c r="J287" s="73"/>
    </row>
    <row r="288" customFormat="false" ht="12.75" hidden="false" customHeight="false" outlineLevel="0" collapsed="false">
      <c r="A288" s="56" t="n">
        <v>35635</v>
      </c>
      <c r="B288" s="28"/>
      <c r="C288" s="56"/>
      <c r="D288" s="28" t="n">
        <f aca="false">VLOOKUP($A288,IF(D$3=2,PRICELOOK2,IF(D$3=3,PRICELOOK3,IF(D$3=4,cash,PRICELOOK))),D$4,FALSE())</f>
        <v>2.195</v>
      </c>
      <c r="E288" s="28" t="n">
        <f aca="false">VLOOKUP($A288,IF(E$3=2,PRICELOOK2,IF(E$3=3,PRICELOOK3,IF(E$3=4,cash,PRICELOOK))),E$4,FALSE())</f>
        <v>2.31</v>
      </c>
      <c r="G288" s="73" t="n">
        <f aca="false">LN(D288/D287)</f>
        <v>0.0418665793927899</v>
      </c>
      <c r="H288" s="73" t="n">
        <f aca="false">LN(E288/E287)</f>
        <v>0.0108815001875342</v>
      </c>
      <c r="I288" s="73"/>
      <c r="J288" s="73"/>
    </row>
    <row r="289" customFormat="false" ht="12.75" hidden="false" customHeight="false" outlineLevel="0" collapsed="false">
      <c r="A289" s="56" t="n">
        <v>35636</v>
      </c>
      <c r="B289" s="28"/>
      <c r="C289" s="56"/>
      <c r="D289" s="28" t="n">
        <f aca="false">VLOOKUP($A289,IF(D$3=2,PRICELOOK2,IF(D$3=3,PRICELOOK3,IF(D$3=4,cash,PRICELOOK))),D$4,FALSE())</f>
        <v>2.125</v>
      </c>
      <c r="E289" s="28" t="n">
        <f aca="false">VLOOKUP($A289,IF(E$3=2,PRICELOOK2,IF(E$3=3,PRICELOOK3,IF(E$3=4,cash,PRICELOOK))),E$4,FALSE())</f>
        <v>2.24</v>
      </c>
      <c r="G289" s="73" t="n">
        <f aca="false">LN(D289/D288)</f>
        <v>-0.0324102441507545</v>
      </c>
      <c r="H289" s="73" t="n">
        <f aca="false">LN(E289/E288)</f>
        <v>-0.0307716586667537</v>
      </c>
      <c r="I289" s="73"/>
      <c r="J289" s="73"/>
    </row>
    <row r="290" customFormat="false" ht="12.75" hidden="false" customHeight="false" outlineLevel="0" collapsed="false">
      <c r="A290" s="56" t="n">
        <v>35639</v>
      </c>
      <c r="B290" s="28"/>
      <c r="C290" s="56"/>
      <c r="D290" s="28" t="n">
        <f aca="false">VLOOKUP($A290,IF(D$3=2,PRICELOOK2,IF(D$3=3,PRICELOOK3,IF(D$3=4,cash,PRICELOOK))),D$4,FALSE())</f>
        <v>2.12</v>
      </c>
      <c r="E290" s="28" t="n">
        <f aca="false">VLOOKUP($A290,IF(E$3=2,PRICELOOK2,IF(E$3=3,PRICELOOK3,IF(E$3=4,cash,PRICELOOK))),E$4,FALSE())</f>
        <v>2.27</v>
      </c>
      <c r="G290" s="73" t="n">
        <f aca="false">LN(D290/D289)</f>
        <v>-0.00235571369245904</v>
      </c>
      <c r="H290" s="73" t="n">
        <f aca="false">LN(E290/E289)</f>
        <v>0.0133039656263627</v>
      </c>
      <c r="I290" s="73"/>
    </row>
    <row r="291" customFormat="false" ht="12.75" hidden="false" customHeight="false" outlineLevel="0" collapsed="false">
      <c r="A291" s="56" t="n">
        <v>35640</v>
      </c>
      <c r="B291" s="28" t="n">
        <v>1</v>
      </c>
      <c r="C291" s="56"/>
      <c r="D291" s="28" t="n">
        <f aca="false">VLOOKUP($A291,IF(D$3=2,PRICELOOK2,IF(D$3=3,PRICELOOK3,IF(D$3=4,cash,PRICELOOK))),D$4,FALSE())</f>
        <v>2.14</v>
      </c>
      <c r="E291" s="28" t="n">
        <f aca="false">VLOOKUP($A291,IF(E$3=2,PRICELOOK2,IF(E$3=3,PRICELOOK3,IF(E$3=4,cash,PRICELOOK))),E$4,FALSE())</f>
        <v>2.215</v>
      </c>
      <c r="G291" s="73" t="n">
        <f aca="false">LN(D291/D290)</f>
        <v>0.00938974034983914</v>
      </c>
      <c r="H291" s="73" t="n">
        <f aca="false">LN(E291/E290)</f>
        <v>-0.0245274279962124</v>
      </c>
      <c r="I291" s="73"/>
    </row>
    <row r="292" customFormat="false" ht="12.75" hidden="false" customHeight="false" outlineLevel="0" collapsed="false">
      <c r="A292" s="56"/>
      <c r="B292" s="28"/>
      <c r="C292" s="56"/>
      <c r="D292" s="28"/>
      <c r="E292" s="28"/>
    </row>
    <row r="293" customFormat="false" ht="12.75" hidden="false" customHeight="false" outlineLevel="0" collapsed="false">
      <c r="A293" s="56"/>
      <c r="B293" s="28"/>
      <c r="C293" s="56"/>
      <c r="D293" s="28"/>
      <c r="E293" s="28"/>
    </row>
    <row r="294" customFormat="false" ht="12.75" hidden="false" customHeight="false" outlineLevel="0" collapsed="false">
      <c r="A294" s="56"/>
      <c r="B294" s="28"/>
      <c r="C294" s="56"/>
      <c r="D294" s="28"/>
      <c r="E294" s="28"/>
    </row>
    <row r="295" customFormat="false" ht="12.75" hidden="false" customHeight="false" outlineLevel="0" collapsed="false">
      <c r="A295" s="56"/>
      <c r="B295" s="28"/>
      <c r="C295" s="56" t="n">
        <v>35643</v>
      </c>
      <c r="G295" s="73" t="n">
        <f aca="false">STDEV(G297:G316)*15.87</f>
        <v>0.882667602416912</v>
      </c>
      <c r="H295" s="73" t="n">
        <f aca="false">STDEV(H297:H316)*15.87</f>
        <v>0.756657018391942</v>
      </c>
      <c r="I295" s="73" t="n">
        <f aca="false">CORREL(D296:D316,E296:E316)</f>
        <v>0.956760447904974</v>
      </c>
      <c r="J295" s="73" t="n">
        <f aca="false">IF(ISNUMBER(I295),I295,1.1)</f>
        <v>0.956760447904974</v>
      </c>
      <c r="K295" s="75" t="n">
        <f aca="false">MAX(D296:D317)</f>
        <v>2.53</v>
      </c>
      <c r="L295" s="75" t="n">
        <f aca="false">MAX(E296:E317)</f>
        <v>2.69</v>
      </c>
    </row>
    <row r="296" customFormat="false" ht="12.75" hidden="false" customHeight="false" outlineLevel="0" collapsed="false">
      <c r="A296" s="56" t="n">
        <v>35641</v>
      </c>
      <c r="B296" s="28"/>
      <c r="C296" s="56"/>
      <c r="D296" s="28" t="n">
        <f aca="false">VLOOKUP($A296,IF(D$3=2,PRICELOOK2,IF(D$3=3,PRICELOOK3,IF(D$3=4,cash,PRICELOOK))),D$4,FALSE())</f>
        <v>2.15</v>
      </c>
      <c r="E296" s="28" t="n">
        <f aca="false">VLOOKUP($A296,IF(E$3=2,PRICELOOK2,IF(E$3=3,PRICELOOK3,IF(E$3=4,cash,PRICELOOK))),E$4,FALSE())</f>
        <v>2.26</v>
      </c>
      <c r="G296" s="73"/>
      <c r="H296" s="73"/>
      <c r="I296" s="73"/>
      <c r="K296" s="75" t="n">
        <f aca="false">MIN(D296:D317)</f>
        <v>2.05</v>
      </c>
      <c r="L296" s="75" t="n">
        <f aca="false">MIN(E296:E317)</f>
        <v>2.175</v>
      </c>
    </row>
    <row r="297" customFormat="false" ht="12.75" hidden="false" customHeight="false" outlineLevel="0" collapsed="false">
      <c r="A297" s="56" t="n">
        <v>35642</v>
      </c>
      <c r="B297" s="28"/>
      <c r="C297" s="56"/>
      <c r="D297" s="28" t="n">
        <f aca="false">VLOOKUP($A297,IF(D$3=2,PRICELOOK2,IF(D$3=3,PRICELOOK3,IF(D$3=4,cash,PRICELOOK))),D$4,FALSE())</f>
        <v>2.095</v>
      </c>
      <c r="E297" s="28" t="n">
        <f aca="false">VLOOKUP($A297,IF(E$3=2,PRICELOOK2,IF(E$3=3,PRICELOOK3,IF(E$3=4,cash,PRICELOOK))),E$4,FALSE())</f>
        <v>2.24</v>
      </c>
      <c r="G297" s="73" t="n">
        <f aca="false">LN(D297/D296)</f>
        <v>-0.0259142887654702</v>
      </c>
      <c r="H297" s="73" t="n">
        <f aca="false">LN(E297/E296)</f>
        <v>-0.00888894741724582</v>
      </c>
      <c r="I297" s="73"/>
      <c r="J297" s="73"/>
    </row>
    <row r="298" customFormat="false" ht="12.75" hidden="false" customHeight="false" outlineLevel="0" collapsed="false">
      <c r="A298" s="56" t="n">
        <v>35643</v>
      </c>
      <c r="B298" s="28"/>
      <c r="C298" s="56"/>
      <c r="D298" s="28" t="n">
        <f aca="false">VLOOKUP($A298,IF(D$3=2,PRICELOOK2,IF(D$3=3,PRICELOOK3,IF(D$3=4,cash,PRICELOOK))),D$4,FALSE())</f>
        <v>2.05</v>
      </c>
      <c r="E298" s="28" t="n">
        <f aca="false">VLOOKUP($A298,IF(E$3=2,PRICELOOK2,IF(E$3=3,PRICELOOK3,IF(E$3=4,cash,PRICELOOK))),E$4,FALSE())</f>
        <v>2.175</v>
      </c>
      <c r="G298" s="73" t="n">
        <f aca="false">LN(D298/D297)</f>
        <v>-0.0217137602237845</v>
      </c>
      <c r="H298" s="73" t="n">
        <f aca="false">LN(E298/E297)</f>
        <v>-0.0294472013263013</v>
      </c>
      <c r="I298" s="73"/>
      <c r="J298" s="73"/>
    </row>
    <row r="299" customFormat="false" ht="12.75" hidden="false" customHeight="false" outlineLevel="0" collapsed="false">
      <c r="A299" s="56" t="n">
        <v>35646</v>
      </c>
      <c r="B299" s="28"/>
      <c r="C299" s="56"/>
      <c r="D299" s="28" t="n">
        <f aca="false">VLOOKUP($A299,IF(D$3=2,PRICELOOK2,IF(D$3=3,PRICELOOK3,IF(D$3=4,cash,PRICELOOK))),D$4,FALSE())</f>
        <v>2.145</v>
      </c>
      <c r="E299" s="28" t="n">
        <f aca="false">VLOOKUP($A299,IF(E$3=2,PRICELOOK2,IF(E$3=3,PRICELOOK3,IF(E$3=4,cash,PRICELOOK))),E$4,FALSE())</f>
        <v>2.32</v>
      </c>
      <c r="G299" s="73" t="n">
        <f aca="false">LN(D299/D298)</f>
        <v>0.0452997592296635</v>
      </c>
      <c r="H299" s="73" t="n">
        <f aca="false">LN(E299/E298)</f>
        <v>0.0645385211375712</v>
      </c>
      <c r="I299" s="73"/>
      <c r="J299" s="73"/>
    </row>
    <row r="300" customFormat="false" ht="12.75" hidden="false" customHeight="false" outlineLevel="0" collapsed="false">
      <c r="A300" s="56" t="n">
        <v>35647</v>
      </c>
      <c r="B300" s="28"/>
      <c r="C300" s="56"/>
      <c r="D300" s="28" t="n">
        <f aca="false">VLOOKUP($A300,IF(D$3=2,PRICELOOK2,IF(D$3=3,PRICELOOK3,IF(D$3=4,cash,PRICELOOK))),D$4,FALSE())</f>
        <v>2.245</v>
      </c>
      <c r="E300" s="28" t="n">
        <f aca="false">VLOOKUP($A300,IF(E$3=2,PRICELOOK2,IF(E$3=3,PRICELOOK3,IF(E$3=4,cash,PRICELOOK))),E$4,FALSE())</f>
        <v>2.425</v>
      </c>
      <c r="G300" s="73" t="n">
        <f aca="false">LN(D300/D299)</f>
        <v>0.0455659688142373</v>
      </c>
      <c r="H300" s="73" t="n">
        <f aca="false">LN(E300/E299)</f>
        <v>0.044264338711228</v>
      </c>
      <c r="I300" s="73"/>
      <c r="J300" s="73"/>
    </row>
    <row r="301" customFormat="false" ht="12.75" hidden="false" customHeight="false" outlineLevel="0" collapsed="false">
      <c r="A301" s="56" t="n">
        <v>35648</v>
      </c>
      <c r="B301" s="28"/>
      <c r="C301" s="56"/>
      <c r="D301" s="28" t="n">
        <f aca="false">VLOOKUP($A301,IF(D$3=2,PRICELOOK2,IF(D$3=3,PRICELOOK3,IF(D$3=4,cash,PRICELOOK))),D$4,FALSE())</f>
        <v>2.35</v>
      </c>
      <c r="E301" s="28" t="n">
        <f aca="false">VLOOKUP($A301,IF(E$3=2,PRICELOOK2,IF(E$3=3,PRICELOOK3,IF(E$3=4,cash,PRICELOOK))),E$4,FALSE())</f>
        <v>2.455</v>
      </c>
      <c r="G301" s="73" t="n">
        <f aca="false">LN(D301/D300)</f>
        <v>0.04570980696185</v>
      </c>
      <c r="H301" s="73" t="n">
        <f aca="false">LN(E301/E300)</f>
        <v>0.0122952368570376</v>
      </c>
      <c r="I301" s="73"/>
      <c r="J301" s="73"/>
    </row>
    <row r="302" customFormat="false" ht="12.75" hidden="false" customHeight="false" outlineLevel="0" collapsed="false">
      <c r="A302" s="56" t="n">
        <v>35649</v>
      </c>
      <c r="B302" s="28"/>
      <c r="C302" s="56"/>
      <c r="D302" s="28" t="n">
        <f aca="false">VLOOKUP($A302,IF(D$3=2,PRICELOOK2,IF(D$3=3,PRICELOOK3,IF(D$3=4,cash,PRICELOOK))),D$4,FALSE())</f>
        <v>2.46</v>
      </c>
      <c r="E302" s="28" t="n">
        <f aca="false">VLOOKUP($A302,IF(E$3=2,PRICELOOK2,IF(E$3=3,PRICELOOK3,IF(E$3=4,cash,PRICELOOK))),E$4,FALSE())</f>
        <v>2.605</v>
      </c>
      <c r="G302" s="73" t="n">
        <f aca="false">LN(D302/D301)</f>
        <v>0.0457460217882038</v>
      </c>
      <c r="H302" s="73" t="n">
        <f aca="false">LN(E302/E301)</f>
        <v>0.0593059139588462</v>
      </c>
      <c r="I302" s="73"/>
      <c r="J302" s="73"/>
    </row>
    <row r="303" customFormat="false" ht="12.75" hidden="false" customHeight="false" outlineLevel="0" collapsed="false">
      <c r="A303" s="56" t="n">
        <v>35650</v>
      </c>
      <c r="B303" s="28"/>
      <c r="C303" s="56"/>
      <c r="D303" s="28" t="n">
        <f aca="false">VLOOKUP($A303,IF(D$3=2,PRICELOOK2,IF(D$3=3,PRICELOOK3,IF(D$3=4,cash,PRICELOOK))),D$4,FALSE())</f>
        <v>2.215</v>
      </c>
      <c r="E303" s="28" t="n">
        <f aca="false">VLOOKUP($A303,IF(E$3=2,PRICELOOK2,IF(E$3=3,PRICELOOK3,IF(E$3=4,cash,PRICELOOK))),E$4,FALSE())</f>
        <v>2.415</v>
      </c>
      <c r="G303" s="73" t="n">
        <f aca="false">LN(D303/D302)</f>
        <v>-0.104908946447173</v>
      </c>
      <c r="H303" s="73" t="n">
        <f aca="false">LN(E303/E302)</f>
        <v>-0.0757333881007943</v>
      </c>
      <c r="I303" s="73"/>
      <c r="J303" s="73"/>
    </row>
    <row r="304" customFormat="false" ht="12.75" hidden="false" customHeight="false" outlineLevel="0" collapsed="false">
      <c r="A304" s="56" t="n">
        <v>35653</v>
      </c>
      <c r="B304" s="28"/>
      <c r="C304" s="56"/>
      <c r="D304" s="28" t="n">
        <f aca="false">VLOOKUP($A304,IF(D$3=2,PRICELOOK2,IF(D$3=3,PRICELOOK3,IF(D$3=4,cash,PRICELOOK))),D$4,FALSE())</f>
        <v>2.45</v>
      </c>
      <c r="E304" s="28" t="n">
        <f aca="false">VLOOKUP($A304,IF(E$3=2,PRICELOOK2,IF(E$3=3,PRICELOOK3,IF(E$3=4,cash,PRICELOOK))),E$4,FALSE())</f>
        <v>2.555</v>
      </c>
      <c r="G304" s="73" t="n">
        <f aca="false">LN(D304/D303)</f>
        <v>0.100835621059537</v>
      </c>
      <c r="H304" s="73" t="n">
        <f aca="false">LN(E304/E303)</f>
        <v>0.0563529365511318</v>
      </c>
      <c r="I304" s="73"/>
      <c r="J304" s="73"/>
    </row>
    <row r="305" customFormat="false" ht="12.75" hidden="false" customHeight="false" outlineLevel="0" collapsed="false">
      <c r="A305" s="56" t="n">
        <v>35654</v>
      </c>
      <c r="B305" s="28"/>
      <c r="C305" s="56"/>
      <c r="D305" s="28" t="n">
        <f aca="false">VLOOKUP($A305,IF(D$3=2,PRICELOOK2,IF(D$3=3,PRICELOOK3,IF(D$3=4,cash,PRICELOOK))),D$4,FALSE())</f>
        <v>2.48</v>
      </c>
      <c r="E305" s="28" t="n">
        <f aca="false">VLOOKUP($A305,IF(E$3=2,PRICELOOK2,IF(E$3=3,PRICELOOK3,IF(E$3=4,cash,PRICELOOK))),E$4,FALSE())</f>
        <v>2.555</v>
      </c>
      <c r="G305" s="73" t="n">
        <f aca="false">LN(D305/D304)</f>
        <v>0.0121705356202551</v>
      </c>
      <c r="H305" s="73" t="n">
        <f aca="false">LN(E305/E304)</f>
        <v>0</v>
      </c>
      <c r="I305" s="73"/>
      <c r="J305" s="73"/>
    </row>
    <row r="306" customFormat="false" ht="12.75" hidden="false" customHeight="false" outlineLevel="0" collapsed="false">
      <c r="A306" s="56" t="n">
        <v>35655</v>
      </c>
      <c r="B306" s="28"/>
      <c r="C306" s="56"/>
      <c r="D306" s="28" t="n">
        <f aca="false">VLOOKUP($A306,IF(D$3=2,PRICELOOK2,IF(D$3=3,PRICELOOK3,IF(D$3=4,cash,PRICELOOK))),D$4,FALSE())</f>
        <v>2.34</v>
      </c>
      <c r="E306" s="28" t="n">
        <f aca="false">VLOOKUP($A306,IF(E$3=2,PRICELOOK2,IF(E$3=3,PRICELOOK3,IF(E$3=4,cash,PRICELOOK))),E$4,FALSE())</f>
        <v>2.425</v>
      </c>
      <c r="G306" s="73" t="n">
        <f aca="false">LN(D306/D305)</f>
        <v>-0.0581076308072808</v>
      </c>
      <c r="H306" s="73" t="n">
        <f aca="false">LN(E306/E305)</f>
        <v>-0.0522206992662214</v>
      </c>
      <c r="I306" s="73"/>
      <c r="J306" s="73"/>
    </row>
    <row r="307" customFormat="false" ht="12.75" hidden="false" customHeight="false" outlineLevel="0" collapsed="false">
      <c r="A307" s="56" t="n">
        <v>35656</v>
      </c>
      <c r="B307" s="28"/>
      <c r="C307" s="56"/>
      <c r="D307" s="28" t="n">
        <f aca="false">VLOOKUP($A307,IF(D$3=2,PRICELOOK2,IF(D$3=3,PRICELOOK3,IF(D$3=4,cash,PRICELOOK))),D$4,FALSE())</f>
        <v>2.44</v>
      </c>
      <c r="E307" s="28" t="n">
        <f aca="false">VLOOKUP($A307,IF(E$3=2,PRICELOOK2,IF(E$3=3,PRICELOOK3,IF(E$3=4,cash,PRICELOOK))),E$4,FALSE())</f>
        <v>2.55</v>
      </c>
      <c r="G307" s="73" t="n">
        <f aca="false">LN(D307/D306)</f>
        <v>0.0418471099355005</v>
      </c>
      <c r="H307" s="73" t="n">
        <f aca="false">LN(E307/E306)</f>
        <v>0.0502618347808883</v>
      </c>
      <c r="I307" s="73"/>
      <c r="J307" s="73"/>
    </row>
    <row r="308" customFormat="false" ht="12.75" hidden="false" customHeight="false" outlineLevel="0" collapsed="false">
      <c r="A308" s="56" t="n">
        <v>35657</v>
      </c>
      <c r="B308" s="28"/>
      <c r="C308" s="56"/>
      <c r="D308" s="28" t="n">
        <f aca="false">VLOOKUP($A308,IF(D$3=2,PRICELOOK2,IF(D$3=3,PRICELOOK3,IF(D$3=4,cash,PRICELOOK))),D$4,FALSE())</f>
        <v>2.365</v>
      </c>
      <c r="E308" s="28" t="n">
        <f aca="false">VLOOKUP($A308,IF(E$3=2,PRICELOOK2,IF(E$3=3,PRICELOOK3,IF(E$3=4,cash,PRICELOOK))),E$4,FALSE())</f>
        <v>2.45</v>
      </c>
      <c r="G308" s="73" t="n">
        <f aca="false">LN(D308/D307)</f>
        <v>-0.031220017361214</v>
      </c>
      <c r="H308" s="73" t="n">
        <f aca="false">LN(E308/E307)</f>
        <v>-0.040005334613699</v>
      </c>
      <c r="I308" s="73"/>
      <c r="J308" s="73"/>
    </row>
    <row r="309" customFormat="false" ht="12.75" hidden="false" customHeight="false" outlineLevel="0" collapsed="false">
      <c r="A309" s="56" t="n">
        <v>35660</v>
      </c>
      <c r="B309" s="28"/>
      <c r="C309" s="56"/>
      <c r="D309" s="28" t="n">
        <f aca="false">VLOOKUP($A309,IF(D$3=2,PRICELOOK2,IF(D$3=3,PRICELOOK3,IF(D$3=4,cash,PRICELOOK))),D$4,FALSE())</f>
        <v>2.43</v>
      </c>
      <c r="E309" s="28" t="n">
        <f aca="false">VLOOKUP($A309,IF(E$3=2,PRICELOOK2,IF(E$3=3,PRICELOOK3,IF(E$3=4,cash,PRICELOOK))),E$4,FALSE())</f>
        <v>2.525</v>
      </c>
      <c r="G309" s="73" t="n">
        <f aca="false">LN(D309/D308)</f>
        <v>0.0271132354085607</v>
      </c>
      <c r="H309" s="73" t="n">
        <f aca="false">LN(E309/E308)</f>
        <v>0.0301530381706875</v>
      </c>
      <c r="I309" s="73"/>
      <c r="J309" s="73"/>
    </row>
    <row r="310" customFormat="false" ht="12.75" hidden="false" customHeight="false" outlineLevel="0" collapsed="false">
      <c r="A310" s="56" t="n">
        <v>35661</v>
      </c>
      <c r="B310" s="28"/>
      <c r="C310" s="56"/>
      <c r="D310" s="28" t="n">
        <f aca="false">VLOOKUP($A310,IF(D$3=2,PRICELOOK2,IF(D$3=3,PRICELOOK3,IF(D$3=4,cash,PRICELOOK))),D$4,FALSE())</f>
        <v>2.47</v>
      </c>
      <c r="E310" s="28" t="n">
        <f aca="false">VLOOKUP($A310,IF(E$3=2,PRICELOOK2,IF(E$3=3,PRICELOOK3,IF(E$3=4,cash,PRICELOOK))),E$4,FALSE())</f>
        <v>2.515</v>
      </c>
      <c r="G310" s="73" t="n">
        <f aca="false">LN(D310/D309)</f>
        <v>0.0163268932874287</v>
      </c>
      <c r="H310" s="73" t="n">
        <f aca="false">LN(E310/E309)</f>
        <v>-0.00396825917562051</v>
      </c>
      <c r="I310" s="73"/>
      <c r="J310" s="73"/>
    </row>
    <row r="311" customFormat="false" ht="12.75" hidden="false" customHeight="false" outlineLevel="0" collapsed="false">
      <c r="A311" s="56" t="n">
        <v>35662</v>
      </c>
      <c r="B311" s="28"/>
      <c r="C311" s="56"/>
      <c r="D311" s="28" t="n">
        <f aca="false">VLOOKUP($A311,IF(D$3=2,PRICELOOK2,IF(D$3=3,PRICELOOK3,IF(D$3=4,cash,PRICELOOK))),D$4,FALSE())</f>
        <v>2.495</v>
      </c>
      <c r="E311" s="28" t="n">
        <f aca="false">VLOOKUP($A311,IF(E$3=2,PRICELOOK2,IF(E$3=3,PRICELOOK3,IF(E$3=4,cash,PRICELOOK))),E$4,FALSE())</f>
        <v>2.635</v>
      </c>
      <c r="G311" s="73" t="n">
        <f aca="false">LN(D311/D310)</f>
        <v>0.0100705785635961</v>
      </c>
      <c r="H311" s="73" t="n">
        <f aca="false">LN(E311/E310)</f>
        <v>0.0466103784416231</v>
      </c>
      <c r="I311" s="73"/>
      <c r="J311" s="73"/>
    </row>
    <row r="312" customFormat="false" ht="12.75" hidden="false" customHeight="false" outlineLevel="0" collapsed="false">
      <c r="A312" s="56" t="n">
        <v>35663</v>
      </c>
      <c r="B312" s="28"/>
      <c r="C312" s="56"/>
      <c r="D312" s="28" t="n">
        <f aca="false">VLOOKUP($A312,IF(D$3=2,PRICELOOK2,IF(D$3=3,PRICELOOK3,IF(D$3=4,cash,PRICELOOK))),D$4,FALSE())</f>
        <v>2.305</v>
      </c>
      <c r="E312" s="28" t="n">
        <f aca="false">VLOOKUP($A312,IF(E$3=2,PRICELOOK2,IF(E$3=3,PRICELOOK3,IF(E$3=4,cash,PRICELOOK))),E$4,FALSE())</f>
        <v>2.445</v>
      </c>
      <c r="G312" s="73" t="n">
        <f aca="false">LN(D312/D311)</f>
        <v>-0.0792080527548701</v>
      </c>
      <c r="H312" s="73" t="n">
        <f aca="false">LN(E312/E311)</f>
        <v>-0.0748380590664903</v>
      </c>
      <c r="I312" s="73"/>
      <c r="J312" s="73"/>
    </row>
    <row r="313" customFormat="false" ht="12.75" hidden="false" customHeight="false" outlineLevel="0" collapsed="false">
      <c r="A313" s="56" t="n">
        <v>35664</v>
      </c>
      <c r="B313" s="28"/>
      <c r="C313" s="56"/>
      <c r="D313" s="28" t="n">
        <f aca="false">VLOOKUP($A313,IF(D$3=2,PRICELOOK2,IF(D$3=3,PRICELOOK3,IF(D$3=4,cash,PRICELOOK))),D$4,FALSE())</f>
        <v>2.2</v>
      </c>
      <c r="E313" s="28" t="n">
        <f aca="false">VLOOKUP($A313,IF(E$3=2,PRICELOOK2,IF(E$3=3,PRICELOOK3,IF(E$3=4,cash,PRICELOOK))),E$4,FALSE())</f>
        <v>2.395</v>
      </c>
      <c r="G313" s="73" t="n">
        <f aca="false">LN(D313/D312)</f>
        <v>-0.0466233160843416</v>
      </c>
      <c r="H313" s="73" t="n">
        <f aca="false">LN(E313/E312)</f>
        <v>-0.0206618920639567</v>
      </c>
      <c r="I313" s="73"/>
      <c r="J313" s="73"/>
    </row>
    <row r="314" customFormat="false" ht="12.75" hidden="false" customHeight="false" outlineLevel="0" collapsed="false">
      <c r="A314" s="56" t="n">
        <v>35667</v>
      </c>
      <c r="B314" s="28"/>
      <c r="C314" s="56"/>
      <c r="D314" s="28" t="n">
        <f aca="false">VLOOKUP($A314,IF(D$3=2,PRICELOOK2,IF(D$3=3,PRICELOOK3,IF(D$3=4,cash,PRICELOOK))),D$4,FALSE())</f>
        <v>2.415</v>
      </c>
      <c r="E314" s="28" t="n">
        <f aca="false">VLOOKUP($A314,IF(E$3=2,PRICELOOK2,IF(E$3=3,PRICELOOK3,IF(E$3=4,cash,PRICELOOK))),E$4,FALSE())</f>
        <v>2.57</v>
      </c>
      <c r="G314" s="73" t="n">
        <f aca="false">LN(D314/D313)</f>
        <v>0.0932419267402658</v>
      </c>
      <c r="H314" s="73" t="n">
        <f aca="false">LN(E314/E313)</f>
        <v>0.0705226680442497</v>
      </c>
      <c r="I314" s="73"/>
      <c r="J314" s="73"/>
    </row>
    <row r="315" customFormat="false" ht="12.75" hidden="false" customHeight="false" outlineLevel="0" collapsed="false">
      <c r="A315" s="56" t="n">
        <v>35668</v>
      </c>
      <c r="B315" s="28"/>
      <c r="C315" s="56"/>
      <c r="D315" s="28" t="n">
        <f aca="false">VLOOKUP($A315,IF(D$3=2,PRICELOOK2,IF(D$3=3,PRICELOOK3,IF(D$3=4,cash,PRICELOOK))),D$4,FALSE())</f>
        <v>2.53</v>
      </c>
      <c r="E315" s="28" t="n">
        <f aca="false">VLOOKUP($A315,IF(E$3=2,PRICELOOK2,IF(E$3=3,PRICELOOK3,IF(E$3=4,cash,PRICELOOK))),E$4,FALSE())</f>
        <v>2.69</v>
      </c>
      <c r="G315" s="73" t="n">
        <f aca="false">LN(D315/D314)</f>
        <v>0.0465200156348927</v>
      </c>
      <c r="H315" s="73" t="n">
        <f aca="false">LN(E315/E314)</f>
        <v>0.0456352947066194</v>
      </c>
      <c r="I315" s="73"/>
      <c r="J315" s="73"/>
    </row>
    <row r="316" customFormat="false" ht="12.75" hidden="false" customHeight="false" outlineLevel="0" collapsed="false">
      <c r="A316" s="56" t="n">
        <v>35669</v>
      </c>
      <c r="B316" s="28" t="n">
        <v>1</v>
      </c>
      <c r="C316" s="56"/>
      <c r="D316" s="28" t="n">
        <f aca="false">VLOOKUP($A316,IF(D$3=2,PRICELOOK2,IF(D$3=3,PRICELOOK3,IF(D$3=4,cash,PRICELOOK))),D$4,FALSE())</f>
        <v>2.415</v>
      </c>
      <c r="E316" s="28" t="n">
        <f aca="false">VLOOKUP($A316,IF(E$3=2,PRICELOOK2,IF(E$3=3,PRICELOOK3,IF(E$3=4,cash,PRICELOOK))),E$4,FALSE())</f>
        <v>2.59</v>
      </c>
      <c r="G316" s="73" t="n">
        <f aca="false">LN(D316/D315)</f>
        <v>-0.0465200156348928</v>
      </c>
      <c r="H316" s="73" t="n">
        <f aca="false">LN(E316/E315)</f>
        <v>-0.0378833179023014</v>
      </c>
      <c r="I316" s="73"/>
    </row>
    <row r="317" customFormat="false" ht="12.75" hidden="false" customHeight="false" outlineLevel="0" collapsed="false">
      <c r="A317" s="56"/>
      <c r="B317" s="28"/>
      <c r="C317" s="56"/>
      <c r="D317" s="28"/>
      <c r="E317" s="28"/>
    </row>
    <row r="318" customFormat="false" ht="12.75" hidden="false" customHeight="false" outlineLevel="0" collapsed="false">
      <c r="A318" s="56"/>
      <c r="B318" s="28"/>
      <c r="C318" s="56"/>
      <c r="D318" s="28"/>
      <c r="E318" s="28"/>
    </row>
    <row r="319" customFormat="false" ht="12.75" hidden="false" customHeight="false" outlineLevel="0" collapsed="false">
      <c r="A319" s="56"/>
      <c r="B319" s="28"/>
      <c r="C319" s="56"/>
      <c r="D319" s="28"/>
      <c r="E319" s="28"/>
    </row>
    <row r="320" customFormat="false" ht="12.75" hidden="false" customHeight="false" outlineLevel="0" collapsed="false">
      <c r="A320" s="56"/>
      <c r="B320" s="28"/>
      <c r="C320" s="56" t="n">
        <v>35674</v>
      </c>
      <c r="G320" s="73" t="n">
        <f aca="false">STDEV(G322:G341)*15.87</f>
        <v>0.384248147874194</v>
      </c>
      <c r="H320" s="73" t="n">
        <f aca="false">STDEV(H322:H341)*15.87</f>
        <v>0.444273056842921</v>
      </c>
      <c r="I320" s="73" t="n">
        <f aca="false">CORREL(D321:D341,E321:E341)</f>
        <v>0.86577628321297</v>
      </c>
      <c r="J320" s="73" t="n">
        <f aca="false">IF(ISNUMBER(I320),I320,1.1)</f>
        <v>0.86577628321297</v>
      </c>
      <c r="K320" s="75" t="n">
        <f aca="false">MAX(D321:D342)</f>
        <v>2.925</v>
      </c>
      <c r="L320" s="75" t="n">
        <f aca="false">MAX(E321:E342)</f>
        <v>3.105</v>
      </c>
    </row>
    <row r="321" customFormat="false" ht="12.75" hidden="false" customHeight="false" outlineLevel="0" collapsed="false">
      <c r="A321" s="56" t="n">
        <v>35670</v>
      </c>
      <c r="B321" s="28"/>
      <c r="C321" s="56"/>
      <c r="D321" s="28" t="n">
        <f aca="false">VLOOKUP($A321,IF(D$3=2,PRICELOOK2,IF(D$3=3,PRICELOOK3,IF(D$3=4,cash,PRICELOOK))),D$4,FALSE())</f>
        <v>2.455</v>
      </c>
      <c r="E321" s="28" t="n">
        <f aca="false">VLOOKUP($A321,IF(E$3=2,PRICELOOK2,IF(E$3=3,PRICELOOK3,IF(E$3=4,cash,PRICELOOK))),E$4,FALSE())</f>
        <v>2.585</v>
      </c>
      <c r="G321" s="73"/>
      <c r="H321" s="73"/>
      <c r="I321" s="73"/>
      <c r="K321" s="75" t="n">
        <f aca="false">MIN(D321:D342)</f>
        <v>2.455</v>
      </c>
      <c r="L321" s="75" t="n">
        <f aca="false">MIN(E321:E342)</f>
        <v>2.585</v>
      </c>
    </row>
    <row r="322" customFormat="false" ht="12.75" hidden="false" customHeight="false" outlineLevel="0" collapsed="false">
      <c r="A322" s="56" t="n">
        <v>35671</v>
      </c>
      <c r="B322" s="28"/>
      <c r="C322" s="56"/>
      <c r="D322" s="28" t="n">
        <f aca="false">VLOOKUP($A322,IF(D$3=2,PRICELOOK2,IF(D$3=3,PRICELOOK3,IF(D$3=4,cash,PRICELOOK))),D$4,FALSE())</f>
        <v>2.495</v>
      </c>
      <c r="E322" s="28" t="n">
        <f aca="false">VLOOKUP($A322,IF(E$3=2,PRICELOOK2,IF(E$3=3,PRICELOOK3,IF(E$3=4,cash,PRICELOOK))),E$4,FALSE())</f>
        <v>2.64</v>
      </c>
      <c r="G322" s="73" t="n">
        <f aca="false">LN(D322/D321)</f>
        <v>0.0161619679569981</v>
      </c>
      <c r="H322" s="73" t="n">
        <f aca="false">LN(E322/E321)</f>
        <v>0.0210534091978325</v>
      </c>
      <c r="I322" s="73"/>
      <c r="J322" s="73"/>
    </row>
    <row r="323" customFormat="false" ht="12.75" hidden="false" customHeight="false" outlineLevel="0" collapsed="false">
      <c r="A323" s="56" t="n">
        <v>35675</v>
      </c>
      <c r="B323" s="28"/>
      <c r="C323" s="56"/>
      <c r="D323" s="28" t="n">
        <f aca="false">VLOOKUP($A323,IF(D$3=2,PRICELOOK2,IF(D$3=3,PRICELOOK3,IF(D$3=4,cash,PRICELOOK))),D$4,FALSE())</f>
        <v>2.605</v>
      </c>
      <c r="E323" s="28" t="n">
        <f aca="false">VLOOKUP($A323,IF(E$3=2,PRICELOOK2,IF(E$3=3,PRICELOOK3,IF(E$3=4,cash,PRICELOOK))),E$4,FALSE())</f>
        <v>2.71</v>
      </c>
      <c r="G323" s="73" t="n">
        <f aca="false">LN(D323/D322)</f>
        <v>0.0431439460018483</v>
      </c>
      <c r="H323" s="73" t="n">
        <f aca="false">LN(E323/E322)</f>
        <v>0.0261697177333846</v>
      </c>
      <c r="I323" s="73"/>
      <c r="J323" s="73"/>
    </row>
    <row r="324" customFormat="false" ht="12.75" hidden="false" customHeight="false" outlineLevel="0" collapsed="false">
      <c r="A324" s="56" t="n">
        <v>35676</v>
      </c>
      <c r="B324" s="28"/>
      <c r="C324" s="56"/>
      <c r="D324" s="28" t="n">
        <f aca="false">VLOOKUP($A324,IF(D$3=2,PRICELOOK2,IF(D$3=3,PRICELOOK3,IF(D$3=4,cash,PRICELOOK))),D$4,FALSE())</f>
        <v>2.7</v>
      </c>
      <c r="E324" s="28" t="n">
        <f aca="false">VLOOKUP($A324,IF(E$3=2,PRICELOOK2,IF(E$3=3,PRICELOOK3,IF(E$3=4,cash,PRICELOOK))),E$4,FALSE())</f>
        <v>2.875</v>
      </c>
      <c r="G324" s="73" t="n">
        <f aca="false">LN(D324/D323)</f>
        <v>0.0358190978049533</v>
      </c>
      <c r="H324" s="73" t="n">
        <f aca="false">LN(E324/E323)</f>
        <v>0.0591040393577042</v>
      </c>
      <c r="I324" s="73"/>
      <c r="J324" s="73"/>
    </row>
    <row r="325" customFormat="false" ht="12.75" hidden="false" customHeight="false" outlineLevel="0" collapsed="false">
      <c r="A325" s="56" t="n">
        <v>35677</v>
      </c>
      <c r="B325" s="28"/>
      <c r="C325" s="56"/>
      <c r="D325" s="28" t="n">
        <f aca="false">VLOOKUP($A325,IF(D$3=2,PRICELOOK2,IF(D$3=3,PRICELOOK3,IF(D$3=4,cash,PRICELOOK))),D$4,FALSE())</f>
        <v>2.66</v>
      </c>
      <c r="E325" s="28" t="n">
        <f aca="false">VLOOKUP($A325,IF(E$3=2,PRICELOOK2,IF(E$3=3,PRICELOOK3,IF(E$3=4,cash,PRICELOOK))),E$4,FALSE())</f>
        <v>2.76</v>
      </c>
      <c r="G325" s="73" t="n">
        <f aca="false">LN(D325/D324)</f>
        <v>-0.0149256502166757</v>
      </c>
      <c r="H325" s="73" t="n">
        <f aca="false">LN(E325/E324)</f>
        <v>-0.0408219945202552</v>
      </c>
      <c r="I325" s="73"/>
      <c r="J325" s="73"/>
    </row>
    <row r="326" customFormat="false" ht="12.75" hidden="false" customHeight="false" outlineLevel="0" collapsed="false">
      <c r="A326" s="56" t="n">
        <v>35678</v>
      </c>
      <c r="B326" s="28"/>
      <c r="C326" s="56"/>
      <c r="D326" s="28" t="n">
        <f aca="false">VLOOKUP($A326,IF(D$3=2,PRICELOOK2,IF(D$3=3,PRICELOOK3,IF(D$3=4,cash,PRICELOOK))),D$4,FALSE())</f>
        <v>2.56</v>
      </c>
      <c r="E326" s="28" t="n">
        <f aca="false">VLOOKUP($A326,IF(E$3=2,PRICELOOK2,IF(E$3=3,PRICELOOK3,IF(E$3=4,cash,PRICELOOK))),E$4,FALSE())</f>
        <v>2.765</v>
      </c>
      <c r="G326" s="73" t="n">
        <f aca="false">LN(D326/D325)</f>
        <v>-0.0383188643021367</v>
      </c>
      <c r="H326" s="73" t="n">
        <f aca="false">LN(E326/E325)</f>
        <v>0.00180995524523961</v>
      </c>
      <c r="I326" s="73"/>
      <c r="J326" s="73"/>
    </row>
    <row r="327" customFormat="false" ht="12.75" hidden="false" customHeight="false" outlineLevel="0" collapsed="false">
      <c r="A327" s="56" t="n">
        <v>35681</v>
      </c>
      <c r="B327" s="28"/>
      <c r="C327" s="56"/>
      <c r="D327" s="28" t="n">
        <f aca="false">VLOOKUP($A327,IF(D$3=2,PRICELOOK2,IF(D$3=3,PRICELOOK3,IF(D$3=4,cash,PRICELOOK))),D$4,FALSE())</f>
        <v>2.52</v>
      </c>
      <c r="E327" s="28" t="n">
        <f aca="false">VLOOKUP($A327,IF(E$3=2,PRICELOOK2,IF(E$3=3,PRICELOOK3,IF(E$3=4,cash,PRICELOOK))),E$4,FALSE())</f>
        <v>2.88</v>
      </c>
      <c r="G327" s="73" t="n">
        <f aca="false">LN(D327/D326)</f>
        <v>-0.0157483569681392</v>
      </c>
      <c r="H327" s="73" t="n">
        <f aca="false">LN(E327/E326)</f>
        <v>0.0407496591735563</v>
      </c>
      <c r="I327" s="73"/>
      <c r="J327" s="73"/>
    </row>
    <row r="328" customFormat="false" ht="12.75" hidden="false" customHeight="false" outlineLevel="0" collapsed="false">
      <c r="A328" s="56" t="n">
        <v>35682</v>
      </c>
      <c r="B328" s="28"/>
      <c r="C328" s="56"/>
      <c r="D328" s="28" t="n">
        <f aca="false">VLOOKUP($A328,IF(D$3=2,PRICELOOK2,IF(D$3=3,PRICELOOK3,IF(D$3=4,cash,PRICELOOK))),D$4,FALSE())</f>
        <v>2.66</v>
      </c>
      <c r="E328" s="28" t="n">
        <f aca="false">VLOOKUP($A328,IF(E$3=2,PRICELOOK2,IF(E$3=3,PRICELOOK3,IF(E$3=4,cash,PRICELOOK))),E$4,FALSE())</f>
        <v>2.915</v>
      </c>
      <c r="G328" s="73" t="n">
        <f aca="false">LN(D328/D327)</f>
        <v>0.0540672212702758</v>
      </c>
      <c r="H328" s="73" t="n">
        <f aca="false">LN(E328/E327)</f>
        <v>0.0120795256546013</v>
      </c>
      <c r="I328" s="73"/>
      <c r="J328" s="73"/>
    </row>
    <row r="329" customFormat="false" ht="12.75" hidden="false" customHeight="false" outlineLevel="0" collapsed="false">
      <c r="A329" s="56" t="n">
        <v>35683</v>
      </c>
      <c r="B329" s="28"/>
      <c r="C329" s="56"/>
      <c r="D329" s="28" t="n">
        <f aca="false">VLOOKUP($A329,IF(D$3=2,PRICELOOK2,IF(D$3=3,PRICELOOK3,IF(D$3=4,cash,PRICELOOK))),D$4,FALSE())</f>
        <v>2.75</v>
      </c>
      <c r="E329" s="28" t="n">
        <f aca="false">VLOOKUP($A329,IF(E$3=2,PRICELOOK2,IF(E$3=3,PRICELOOK3,IF(E$3=4,cash,PRICELOOK))),E$4,FALSE())</f>
        <v>2.895</v>
      </c>
      <c r="G329" s="73" t="n">
        <f aca="false">LN(D329/D328)</f>
        <v>0.0332747888848721</v>
      </c>
      <c r="H329" s="73" t="n">
        <f aca="false">LN(E329/E328)</f>
        <v>-0.00688470877749714</v>
      </c>
      <c r="I329" s="73"/>
      <c r="J329" s="73"/>
    </row>
    <row r="330" customFormat="false" ht="12.75" hidden="false" customHeight="false" outlineLevel="0" collapsed="false">
      <c r="A330" s="56" t="n">
        <v>35684</v>
      </c>
      <c r="B330" s="28"/>
      <c r="C330" s="56"/>
      <c r="D330" s="28" t="n">
        <f aca="false">VLOOKUP($A330,IF(D$3=2,PRICELOOK2,IF(D$3=3,PRICELOOK3,IF(D$3=4,cash,PRICELOOK))),D$4,FALSE())</f>
        <v>2.75</v>
      </c>
      <c r="E330" s="28" t="n">
        <f aca="false">VLOOKUP($A330,IF(E$3=2,PRICELOOK2,IF(E$3=3,PRICELOOK3,IF(E$3=4,cash,PRICELOOK))),E$4,FALSE())</f>
        <v>2.915</v>
      </c>
      <c r="G330" s="73" t="n">
        <f aca="false">LN(D330/D329)</f>
        <v>0</v>
      </c>
      <c r="H330" s="73" t="n">
        <f aca="false">LN(E330/E329)</f>
        <v>0.00688470877749723</v>
      </c>
      <c r="I330" s="73"/>
      <c r="J330" s="73"/>
    </row>
    <row r="331" customFormat="false" ht="12.75" hidden="false" customHeight="false" outlineLevel="0" collapsed="false">
      <c r="A331" s="56" t="n">
        <v>35685</v>
      </c>
      <c r="B331" s="28"/>
      <c r="C331" s="56"/>
      <c r="D331" s="28" t="n">
        <f aca="false">VLOOKUP($A331,IF(D$3=2,PRICELOOK2,IF(D$3=3,PRICELOOK3,IF(D$3=4,cash,PRICELOOK))),D$4,FALSE())</f>
        <v>2.77</v>
      </c>
      <c r="E331" s="28" t="n">
        <f aca="false">VLOOKUP($A331,IF(E$3=2,PRICELOOK2,IF(E$3=3,PRICELOOK3,IF(E$3=4,cash,PRICELOOK))),E$4,FALSE())</f>
        <v>2.935</v>
      </c>
      <c r="G331" s="73" t="n">
        <f aca="false">LN(D331/D330)</f>
        <v>0.00724640852076725</v>
      </c>
      <c r="H331" s="73" t="n">
        <f aca="false">LN(E331/E330)</f>
        <v>0.00683763347760397</v>
      </c>
      <c r="I331" s="73"/>
      <c r="J331" s="73"/>
    </row>
    <row r="332" customFormat="false" ht="12.75" hidden="false" customHeight="false" outlineLevel="0" collapsed="false">
      <c r="A332" s="56" t="n">
        <v>35688</v>
      </c>
      <c r="B332" s="28"/>
      <c r="C332" s="56"/>
      <c r="D332" s="28" t="n">
        <f aca="false">VLOOKUP($A332,IF(D$3=2,PRICELOOK2,IF(D$3=3,PRICELOOK3,IF(D$3=4,cash,PRICELOOK))),D$4,FALSE())</f>
        <v>2.77</v>
      </c>
      <c r="E332" s="28" t="n">
        <f aca="false">VLOOKUP($A332,IF(E$3=2,PRICELOOK2,IF(E$3=3,PRICELOOK3,IF(E$3=4,cash,PRICELOOK))),E$4,FALSE())</f>
        <v>2.925</v>
      </c>
      <c r="G332" s="73" t="n">
        <f aca="false">LN(D332/D331)</f>
        <v>0</v>
      </c>
      <c r="H332" s="73" t="n">
        <f aca="false">LN(E332/E331)</f>
        <v>-0.00341297259624007</v>
      </c>
      <c r="I332" s="73"/>
      <c r="J332" s="73"/>
    </row>
    <row r="333" customFormat="false" ht="12.75" hidden="false" customHeight="false" outlineLevel="0" collapsed="false">
      <c r="A333" s="56" t="n">
        <v>35689</v>
      </c>
      <c r="B333" s="28"/>
      <c r="C333" s="56"/>
      <c r="D333" s="28" t="n">
        <f aca="false">VLOOKUP($A333,IF(D$3=2,PRICELOOK2,IF(D$3=3,PRICELOOK3,IF(D$3=4,cash,PRICELOOK))),D$4,FALSE())</f>
        <v>2.785</v>
      </c>
      <c r="E333" s="28" t="n">
        <f aca="false">VLOOKUP($A333,IF(E$3=2,PRICELOOK2,IF(E$3=3,PRICELOOK3,IF(E$3=4,cash,PRICELOOK))),E$4,FALSE())</f>
        <v>2.905</v>
      </c>
      <c r="G333" s="73" t="n">
        <f aca="false">LN(D333/D332)</f>
        <v>0.00540055318000029</v>
      </c>
      <c r="H333" s="73" t="n">
        <f aca="false">LN(E333/E332)</f>
        <v>-0.00686109037994524</v>
      </c>
      <c r="I333" s="73"/>
      <c r="J333" s="73"/>
    </row>
    <row r="334" customFormat="false" ht="12.75" hidden="false" customHeight="false" outlineLevel="0" collapsed="false">
      <c r="A334" s="56" t="n">
        <v>35690</v>
      </c>
      <c r="B334" s="28"/>
      <c r="C334" s="56"/>
      <c r="D334" s="28" t="n">
        <f aca="false">VLOOKUP($A334,IF(D$3=2,PRICELOOK2,IF(D$3=3,PRICELOOK3,IF(D$3=4,cash,PRICELOOK))),D$4,FALSE())</f>
        <v>2.69</v>
      </c>
      <c r="E334" s="28" t="n">
        <f aca="false">VLOOKUP($A334,IF(E$3=2,PRICELOOK2,IF(E$3=3,PRICELOOK3,IF(E$3=4,cash,PRICELOOK))),E$4,FALSE())</f>
        <v>2.85</v>
      </c>
      <c r="G334" s="73" t="n">
        <f aca="false">LN(D334/D333)</f>
        <v>-0.0347066797654997</v>
      </c>
      <c r="H334" s="73" t="n">
        <f aca="false">LN(E334/E333)</f>
        <v>-0.0191143960233153</v>
      </c>
      <c r="I334" s="73"/>
      <c r="J334" s="73"/>
    </row>
    <row r="335" customFormat="false" ht="12.75" hidden="false" customHeight="false" outlineLevel="0" collapsed="false">
      <c r="A335" s="81" t="n">
        <v>35691</v>
      </c>
      <c r="B335" s="28"/>
      <c r="C335" s="81"/>
      <c r="D335" s="28" t="n">
        <f aca="false">VLOOKUP($A335,IF(D$3=2,PRICELOOK2,IF(D$3=3,PRICELOOK3,IF(D$3=4,cash,PRICELOOK))),D$4,FALSE())</f>
        <v>2.69</v>
      </c>
      <c r="E335" s="28" t="n">
        <f aca="false">VLOOKUP($A335,IF(E$3=2,PRICELOOK2,IF(E$3=3,PRICELOOK3,IF(E$3=4,cash,PRICELOOK))),E$4,FALSE())</f>
        <v>2.925</v>
      </c>
      <c r="G335" s="73" t="n">
        <f aca="false">LN(D335/D334)</f>
        <v>0</v>
      </c>
      <c r="H335" s="73" t="n">
        <f aca="false">LN(E335/E334)</f>
        <v>0.0259754864032605</v>
      </c>
      <c r="I335" s="73"/>
      <c r="J335" s="73"/>
    </row>
    <row r="336" customFormat="false" ht="12.75" hidden="false" customHeight="false" outlineLevel="0" collapsed="false">
      <c r="A336" s="81" t="n">
        <v>35692</v>
      </c>
      <c r="B336" s="28"/>
      <c r="C336" s="81"/>
      <c r="D336" s="28" t="n">
        <f aca="false">VLOOKUP($A336,IF(D$3=2,PRICELOOK2,IF(D$3=3,PRICELOOK3,IF(D$3=4,cash,PRICELOOK))),D$4,FALSE())</f>
        <v>2.71</v>
      </c>
      <c r="E336" s="28" t="n">
        <f aca="false">VLOOKUP($A336,IF(E$3=2,PRICELOOK2,IF(E$3=3,PRICELOOK3,IF(E$3=4,cash,PRICELOOK))),E$4,FALSE())</f>
        <v>2.795</v>
      </c>
      <c r="G336" s="73" t="n">
        <f aca="false">LN(D336/D335)</f>
        <v>0.00740744127786182</v>
      </c>
      <c r="H336" s="73" t="n">
        <f aca="false">LN(E336/E335)</f>
        <v>-0.0454623740767573</v>
      </c>
      <c r="I336" s="73"/>
      <c r="J336" s="73"/>
    </row>
    <row r="337" customFormat="false" ht="12.75" hidden="false" customHeight="false" outlineLevel="0" collapsed="false">
      <c r="A337" s="81" t="n">
        <v>35695</v>
      </c>
      <c r="B337" s="28"/>
      <c r="C337" s="81"/>
      <c r="D337" s="28" t="n">
        <f aca="false">VLOOKUP($A337,IF(D$3=2,PRICELOOK2,IF(D$3=3,PRICELOOK3,IF(D$3=4,cash,PRICELOOK))),D$4,FALSE())</f>
        <v>2.71</v>
      </c>
      <c r="E337" s="28" t="n">
        <f aca="false">VLOOKUP($A337,IF(E$3=2,PRICELOOK2,IF(E$3=3,PRICELOOK3,IF(E$3=4,cash,PRICELOOK))),E$4,FALSE())</f>
        <v>2.95</v>
      </c>
      <c r="G337" s="73" t="n">
        <f aca="false">LN(D337/D336)</f>
        <v>0</v>
      </c>
      <c r="H337" s="73" t="n">
        <f aca="false">LN(E337/E336)</f>
        <v>0.053973063744666</v>
      </c>
      <c r="I337" s="73"/>
      <c r="J337" s="73"/>
    </row>
    <row r="338" customFormat="false" ht="12.75" hidden="false" customHeight="false" outlineLevel="0" collapsed="false">
      <c r="A338" s="56" t="n">
        <v>35696</v>
      </c>
      <c r="B338" s="28"/>
      <c r="C338" s="56"/>
      <c r="D338" s="28" t="n">
        <f aca="false">VLOOKUP($A338,IF(D$3=2,PRICELOOK2,IF(D$3=3,PRICELOOK3,IF(D$3=4,cash,PRICELOOK))),D$4,FALSE())</f>
        <v>2.775</v>
      </c>
      <c r="E338" s="28" t="n">
        <f aca="false">VLOOKUP($A338,IF(E$3=2,PRICELOOK2,IF(E$3=3,PRICELOOK3,IF(E$3=4,cash,PRICELOOK))),E$4,FALSE())</f>
        <v>3.06</v>
      </c>
      <c r="G338" s="73" t="n">
        <f aca="false">LN(D338/D337)</f>
        <v>0.0237021123067883</v>
      </c>
      <c r="H338" s="73" t="n">
        <f aca="false">LN(E338/E337)</f>
        <v>0.0366097456125608</v>
      </c>
      <c r="I338" s="73"/>
      <c r="J338" s="73"/>
    </row>
    <row r="339" customFormat="false" ht="12.75" hidden="false" customHeight="false" outlineLevel="0" collapsed="false">
      <c r="A339" s="81" t="n">
        <v>35697</v>
      </c>
      <c r="B339" s="28"/>
      <c r="C339" s="81"/>
      <c r="D339" s="28" t="n">
        <f aca="false">VLOOKUP($A339,IF(D$3=2,PRICELOOK2,IF(D$3=3,PRICELOOK3,IF(D$3=4,cash,PRICELOOK))),D$4,FALSE())</f>
        <v>2.855</v>
      </c>
      <c r="E339" s="28" t="n">
        <f aca="false">VLOOKUP($A339,IF(E$3=2,PRICELOOK2,IF(E$3=3,PRICELOOK3,IF(E$3=4,cash,PRICELOOK))),E$4,FALSE())</f>
        <v>3.015</v>
      </c>
      <c r="G339" s="73" t="n">
        <f aca="false">LN(D339/D338)</f>
        <v>0.0284210959095756</v>
      </c>
      <c r="H339" s="73" t="n">
        <f aca="false">LN(E339/E338)</f>
        <v>-0.0148150857851406</v>
      </c>
      <c r="I339" s="73"/>
      <c r="J339" s="73"/>
    </row>
    <row r="340" customFormat="false" ht="12.75" hidden="false" customHeight="false" outlineLevel="0" collapsed="false">
      <c r="A340" s="56" t="n">
        <v>35698</v>
      </c>
      <c r="B340" s="28"/>
      <c r="C340" s="56"/>
      <c r="D340" s="28" t="n">
        <f aca="false">VLOOKUP($A340,IF(D$3=2,PRICELOOK2,IF(D$3=3,PRICELOOK3,IF(D$3=4,cash,PRICELOOK))),D$4,FALSE())</f>
        <v>2.855</v>
      </c>
      <c r="E340" s="28" t="n">
        <f aca="false">VLOOKUP($A340,IF(E$3=2,PRICELOOK2,IF(E$3=3,PRICELOOK3,IF(E$3=4,cash,PRICELOOK))),E$4,FALSE())</f>
        <v>3.025</v>
      </c>
      <c r="G340" s="73" t="n">
        <f aca="false">LN(D340/D339)</f>
        <v>0</v>
      </c>
      <c r="H340" s="73" t="n">
        <f aca="false">LN(E340/E339)</f>
        <v>0.00331126130365601</v>
      </c>
      <c r="I340" s="73"/>
      <c r="J340" s="73"/>
    </row>
    <row r="341" customFormat="false" ht="12.75" hidden="false" customHeight="false" outlineLevel="0" collapsed="false">
      <c r="A341" s="81" t="n">
        <v>35699</v>
      </c>
      <c r="B341" s="28" t="n">
        <v>1</v>
      </c>
      <c r="C341" s="81"/>
      <c r="D341" s="28" t="n">
        <f aca="false">VLOOKUP($A341,IF(D$3=2,PRICELOOK2,IF(D$3=3,PRICELOOK3,IF(D$3=4,cash,PRICELOOK))),D$4,FALSE())</f>
        <v>2.925</v>
      </c>
      <c r="E341" s="28" t="n">
        <f aca="false">VLOOKUP($A341,IF(E$3=2,PRICELOOK2,IF(E$3=3,PRICELOOK3,IF(E$3=4,cash,PRICELOOK))),E$4,FALSE())</f>
        <v>3.105</v>
      </c>
      <c r="G341" s="73" t="n">
        <f aca="false">LN(D341/D340)</f>
        <v>0.0242226375758462</v>
      </c>
      <c r="H341" s="73" t="n">
        <f aca="false">LN(E341/E340)</f>
        <v>0.0261026239026374</v>
      </c>
      <c r="I341" s="73"/>
    </row>
    <row r="342" customFormat="false" ht="12.75" hidden="false" customHeight="false" outlineLevel="0" collapsed="false">
      <c r="A342" s="81"/>
      <c r="B342" s="28"/>
      <c r="C342" s="81"/>
      <c r="D342" s="28"/>
      <c r="E342" s="28"/>
    </row>
    <row r="343" customFormat="false" ht="12.75" hidden="false" customHeight="false" outlineLevel="0" collapsed="false">
      <c r="A343" s="81"/>
      <c r="B343" s="28"/>
      <c r="C343" s="81"/>
      <c r="D343" s="28"/>
      <c r="E343" s="28"/>
    </row>
    <row r="344" customFormat="false" ht="12.75" hidden="false" customHeight="false" outlineLevel="0" collapsed="false">
      <c r="A344" s="81"/>
      <c r="B344" s="28"/>
      <c r="C344" s="81"/>
      <c r="D344" s="28"/>
      <c r="E344" s="28"/>
    </row>
    <row r="345" customFormat="false" ht="12.75" hidden="false" customHeight="false" outlineLevel="0" collapsed="false">
      <c r="A345" s="81"/>
      <c r="B345" s="28"/>
      <c r="C345" s="81" t="n">
        <v>35704</v>
      </c>
      <c r="G345" s="73" t="n">
        <f aca="false">STDEV(G347:G368)*15.87</f>
        <v>0.723969689782639</v>
      </c>
      <c r="H345" s="73" t="n">
        <f aca="false">STDEV(H347:H368)*15.87</f>
        <v>0.678725271464092</v>
      </c>
      <c r="I345" s="73" t="n">
        <f aca="false">CORREL(D346:D368,E346:E368)</f>
        <v>0.989819147976249</v>
      </c>
      <c r="J345" s="73" t="n">
        <f aca="false">IF(ISNUMBER(I345),I345,1.1)</f>
        <v>0.989819147976249</v>
      </c>
      <c r="K345" s="75" t="n">
        <f aca="false">MAX(D346:D367)</f>
        <v>3.405</v>
      </c>
      <c r="L345" s="75" t="n">
        <f aca="false">MAX(E346:E367)</f>
        <v>3.51</v>
      </c>
    </row>
    <row r="346" customFormat="false" ht="12.75" hidden="false" customHeight="false" outlineLevel="0" collapsed="false">
      <c r="A346" s="56" t="n">
        <v>35702</v>
      </c>
      <c r="B346" s="28"/>
      <c r="C346" s="56"/>
      <c r="D346" s="28" t="n">
        <f aca="false">VLOOKUP($A346,IF(D$3=2,PRICELOOK2,IF(D$3=3,PRICELOOK3,IF(D$3=4,cash,PRICELOOK))),D$4,FALSE())</f>
        <v>2.925</v>
      </c>
      <c r="E346" s="28" t="n">
        <f aca="false">VLOOKUP($A346,IF(E$3=2,PRICELOOK2,IF(E$3=3,PRICELOOK3,IF(E$3=4,cash,PRICELOOK))),E$4,FALSE())</f>
        <v>3.05</v>
      </c>
      <c r="G346" s="73"/>
      <c r="H346" s="73"/>
      <c r="I346" s="73"/>
      <c r="K346" s="75" t="n">
        <f aca="false">MIN(D346:D367)</f>
        <v>2.565</v>
      </c>
      <c r="L346" s="75" t="n">
        <f aca="false">MIN(E346:E367)</f>
        <v>2.695</v>
      </c>
    </row>
    <row r="347" customFormat="false" ht="12.75" hidden="false" customHeight="false" outlineLevel="0" collapsed="false">
      <c r="A347" s="81" t="n">
        <v>35703</v>
      </c>
      <c r="B347" s="28"/>
      <c r="C347" s="81"/>
      <c r="D347" s="28" t="n">
        <f aca="false">VLOOKUP($A347,IF(D$3=2,PRICELOOK2,IF(D$3=3,PRICELOOK3,IF(D$3=4,cash,PRICELOOK))),D$4,FALSE())</f>
        <v>2.865</v>
      </c>
      <c r="E347" s="28" t="n">
        <f aca="false">VLOOKUP($A347,IF(E$3=2,PRICELOOK2,IF(E$3=3,PRICELOOK3,IF(E$3=4,cash,PRICELOOK))),E$4,FALSE())</f>
        <v>3</v>
      </c>
      <c r="G347" s="73" t="n">
        <f aca="false">LN(D347/D346)</f>
        <v>-0.0207261305171167</v>
      </c>
      <c r="H347" s="73" t="n">
        <f aca="false">LN(E347/E346)</f>
        <v>-0.0165293019512105</v>
      </c>
      <c r="I347" s="73"/>
      <c r="J347" s="73"/>
    </row>
    <row r="348" customFormat="false" ht="12.75" hidden="false" customHeight="false" outlineLevel="0" collapsed="false">
      <c r="A348" s="56" t="n">
        <v>35704</v>
      </c>
      <c r="B348" s="28"/>
      <c r="C348" s="56"/>
      <c r="D348" s="28" t="n">
        <f aca="false">VLOOKUP($A348,IF(D$3=2,PRICELOOK2,IF(D$3=3,PRICELOOK3,IF(D$3=4,cash,PRICELOOK))),D$4,FALSE())</f>
        <v>3.005</v>
      </c>
      <c r="E348" s="28" t="n">
        <f aca="false">VLOOKUP($A348,IF(E$3=2,PRICELOOK2,IF(E$3=3,PRICELOOK3,IF(E$3=4,cash,PRICELOOK))),E$4,FALSE())</f>
        <v>3.145</v>
      </c>
      <c r="G348" s="73" t="n">
        <f aca="false">LN(D348/D347)</f>
        <v>0.047709217820468</v>
      </c>
      <c r="H348" s="73" t="n">
        <f aca="false">LN(E348/E347)</f>
        <v>0.0472016014842942</v>
      </c>
      <c r="I348" s="73"/>
      <c r="J348" s="73"/>
    </row>
    <row r="349" customFormat="false" ht="12.75" hidden="false" customHeight="false" outlineLevel="0" collapsed="false">
      <c r="A349" s="56" t="n">
        <v>35705</v>
      </c>
      <c r="B349" s="28"/>
      <c r="C349" s="56"/>
      <c r="D349" s="28" t="n">
        <f aca="false">VLOOKUP($A349,IF(D$3=2,PRICELOOK2,IF(D$3=3,PRICELOOK3,IF(D$3=4,cash,PRICELOOK))),D$4,FALSE())</f>
        <v>2.945</v>
      </c>
      <c r="E349" s="28" t="n">
        <f aca="false">VLOOKUP($A349,IF(E$3=2,PRICELOOK2,IF(E$3=3,PRICELOOK3,IF(E$3=4,cash,PRICELOOK))),E$4,FALSE())</f>
        <v>3.1</v>
      </c>
      <c r="G349" s="73" t="n">
        <f aca="false">LN(D349/D348)</f>
        <v>-0.0201687508836209</v>
      </c>
      <c r="H349" s="73" t="n">
        <f aca="false">LN(E349/E348)</f>
        <v>-0.0144117786613033</v>
      </c>
      <c r="I349" s="73"/>
      <c r="J349" s="73"/>
    </row>
    <row r="350" customFormat="false" ht="12.75" hidden="false" customHeight="false" outlineLevel="0" collapsed="false">
      <c r="A350" s="56" t="n">
        <v>35706</v>
      </c>
      <c r="B350" s="28"/>
      <c r="C350" s="56"/>
      <c r="D350" s="28" t="n">
        <f aca="false">VLOOKUP($A350,IF(D$3=2,PRICELOOK2,IF(D$3=3,PRICELOOK3,IF(D$3=4,cash,PRICELOOK))),D$4,FALSE())</f>
        <v>2.82</v>
      </c>
      <c r="E350" s="28" t="n">
        <f aca="false">VLOOKUP($A350,IF(E$3=2,PRICELOOK2,IF(E$3=3,PRICELOOK3,IF(E$3=4,cash,PRICELOOK))),E$4,FALSE())</f>
        <v>3.02</v>
      </c>
      <c r="G350" s="73" t="n">
        <f aca="false">LN(D350/D349)</f>
        <v>-0.0433719321535278</v>
      </c>
      <c r="H350" s="73" t="n">
        <f aca="false">LN(E350/E349)</f>
        <v>-0.0261452801043224</v>
      </c>
      <c r="I350" s="73"/>
      <c r="J350" s="73"/>
    </row>
    <row r="351" customFormat="false" ht="12.75" hidden="false" customHeight="false" outlineLevel="0" collapsed="false">
      <c r="A351" s="56" t="n">
        <v>35709</v>
      </c>
      <c r="B351" s="28"/>
      <c r="C351" s="56"/>
      <c r="D351" s="28" t="n">
        <f aca="false">VLOOKUP($A351,IF(D$3=2,PRICELOOK2,IF(D$3=3,PRICELOOK3,IF(D$3=4,cash,PRICELOOK))),D$4,FALSE())</f>
        <v>2.89</v>
      </c>
      <c r="E351" s="28" t="n">
        <f aca="false">VLOOKUP($A351,IF(E$3=2,PRICELOOK2,IF(E$3=3,PRICELOOK3,IF(E$3=4,cash,PRICELOOK))),E$4,FALSE())</f>
        <v>3.025</v>
      </c>
      <c r="G351" s="73" t="n">
        <f aca="false">LN(D351/D350)</f>
        <v>0.0245196171743187</v>
      </c>
      <c r="H351" s="73" t="n">
        <f aca="false">LN(E351/E350)</f>
        <v>0.00165426009602647</v>
      </c>
      <c r="I351" s="73"/>
      <c r="J351" s="73"/>
    </row>
    <row r="352" customFormat="false" ht="12.75" hidden="false" customHeight="false" outlineLevel="0" collapsed="false">
      <c r="A352" s="56" t="n">
        <v>35710</v>
      </c>
      <c r="B352" s="28"/>
      <c r="C352" s="56"/>
      <c r="D352" s="28" t="n">
        <f aca="false">VLOOKUP($A352,IF(D$3=2,PRICELOOK2,IF(D$3=3,PRICELOOK3,IF(D$3=4,cash,PRICELOOK))),D$4,FALSE())</f>
        <v>2.785</v>
      </c>
      <c r="E352" s="28" t="n">
        <f aca="false">VLOOKUP($A352,IF(E$3=2,PRICELOOK2,IF(E$3=3,PRICELOOK3,IF(E$3=4,cash,PRICELOOK))),E$4,FALSE())</f>
        <v>2.96</v>
      </c>
      <c r="G352" s="73" t="n">
        <f aca="false">LN(D352/D351)</f>
        <v>-0.0370086287450935</v>
      </c>
      <c r="H352" s="73" t="n">
        <f aca="false">LN(E352/E351)</f>
        <v>-0.0217218231468358</v>
      </c>
      <c r="I352" s="73"/>
      <c r="J352" s="73"/>
    </row>
    <row r="353" customFormat="false" ht="12.75" hidden="false" customHeight="false" outlineLevel="0" collapsed="false">
      <c r="A353" s="56" t="n">
        <v>35711</v>
      </c>
      <c r="B353" s="28"/>
      <c r="C353" s="56"/>
      <c r="D353" s="28" t="n">
        <f aca="false">VLOOKUP($A353,IF(D$3=2,PRICELOOK2,IF(D$3=3,PRICELOOK3,IF(D$3=4,cash,PRICELOOK))),D$4,FALSE())</f>
        <v>2.7</v>
      </c>
      <c r="E353" s="28" t="n">
        <f aca="false">VLOOKUP($A353,IF(E$3=2,PRICELOOK2,IF(E$3=3,PRICELOOK3,IF(E$3=4,cash,PRICELOOK))),E$4,FALSE())</f>
        <v>2.87</v>
      </c>
      <c r="G353" s="73" t="n">
        <f aca="false">LN(D353/D352)</f>
        <v>-0.0309961003689639</v>
      </c>
      <c r="H353" s="73" t="n">
        <f aca="false">LN(E353/E352)</f>
        <v>-0.0308772385644392</v>
      </c>
      <c r="I353" s="73"/>
      <c r="J353" s="73"/>
    </row>
    <row r="354" customFormat="false" ht="12.75" hidden="false" customHeight="false" outlineLevel="0" collapsed="false">
      <c r="A354" s="56" t="n">
        <v>35712</v>
      </c>
      <c r="B354" s="28"/>
      <c r="C354" s="56"/>
      <c r="D354" s="28" t="n">
        <f aca="false">VLOOKUP($A354,IF(D$3=2,PRICELOOK2,IF(D$3=3,PRICELOOK3,IF(D$3=4,cash,PRICELOOK))),D$4,FALSE())</f>
        <v>2.655</v>
      </c>
      <c r="E354" s="28" t="n">
        <f aca="false">VLOOKUP($A354,IF(E$3=2,PRICELOOK2,IF(E$3=3,PRICELOOK3,IF(E$3=4,cash,PRICELOOK))),E$4,FALSE())</f>
        <v>2.805</v>
      </c>
      <c r="G354" s="73" t="n">
        <f aca="false">LN(D354/D353)</f>
        <v>-0.0168071183163814</v>
      </c>
      <c r="H354" s="73" t="n">
        <f aca="false">LN(E354/E353)</f>
        <v>-0.0229084907968701</v>
      </c>
      <c r="I354" s="73"/>
      <c r="J354" s="73"/>
    </row>
    <row r="355" customFormat="false" ht="12.75" hidden="false" customHeight="false" outlineLevel="0" collapsed="false">
      <c r="A355" s="56" t="n">
        <v>35713</v>
      </c>
      <c r="B355" s="28"/>
      <c r="C355" s="56"/>
      <c r="D355" s="28" t="n">
        <f aca="false">VLOOKUP($A355,IF(D$3=2,PRICELOOK2,IF(D$3=3,PRICELOOK3,IF(D$3=4,cash,PRICELOOK))),D$4,FALSE())</f>
        <v>2.565</v>
      </c>
      <c r="E355" s="28" t="n">
        <f aca="false">VLOOKUP($A355,IF(E$3=2,PRICELOOK2,IF(E$3=3,PRICELOOK3,IF(E$3=4,cash,PRICELOOK))),E$4,FALSE())</f>
        <v>2.695</v>
      </c>
      <c r="G355" s="73" t="n">
        <f aca="false">LN(D355/D354)</f>
        <v>-0.0344861760711692</v>
      </c>
      <c r="H355" s="73" t="n">
        <f aca="false">LN(E355/E354)</f>
        <v>-0.0400053346136993</v>
      </c>
      <c r="I355" s="73"/>
      <c r="J355" s="73"/>
    </row>
    <row r="356" customFormat="false" ht="12.75" hidden="false" customHeight="false" outlineLevel="0" collapsed="false">
      <c r="A356" s="56" t="n">
        <v>35716</v>
      </c>
      <c r="B356" s="28"/>
      <c r="C356" s="56"/>
      <c r="D356" s="28" t="n">
        <f aca="false">VLOOKUP($A356,IF(D$3=2,PRICELOOK2,IF(D$3=3,PRICELOOK3,IF(D$3=4,cash,PRICELOOK))),D$4,FALSE())</f>
        <v>2.72</v>
      </c>
      <c r="E356" s="28" t="n">
        <f aca="false">VLOOKUP($A356,IF(E$3=2,PRICELOOK2,IF(E$3=3,PRICELOOK3,IF(E$3=4,cash,PRICELOOK))),E$4,FALSE())</f>
        <v>2.89</v>
      </c>
      <c r="G356" s="73" t="n">
        <f aca="false">LN(D356/D355)</f>
        <v>0.0586734016851732</v>
      </c>
      <c r="H356" s="73" t="n">
        <f aca="false">LN(E356/E355)</f>
        <v>0.0698582977633804</v>
      </c>
      <c r="I356" s="73"/>
      <c r="J356" s="73"/>
    </row>
    <row r="357" customFormat="false" ht="12.75" hidden="false" customHeight="false" outlineLevel="0" collapsed="false">
      <c r="A357" s="56" t="n">
        <v>35717</v>
      </c>
      <c r="B357" s="28"/>
      <c r="C357" s="56"/>
      <c r="D357" s="28" t="n">
        <f aca="false">VLOOKUP($A357,IF(D$3=2,PRICELOOK2,IF(D$3=3,PRICELOOK3,IF(D$3=4,cash,PRICELOOK))),D$4,FALSE())</f>
        <v>2.64</v>
      </c>
      <c r="E357" s="28" t="n">
        <f aca="false">VLOOKUP($A357,IF(E$3=2,PRICELOOK2,IF(E$3=3,PRICELOOK3,IF(E$3=4,cash,PRICELOOK))),E$4,FALSE())</f>
        <v>2.84</v>
      </c>
      <c r="G357" s="73" t="n">
        <f aca="false">LN(D357/D356)</f>
        <v>-0.0298529631496812</v>
      </c>
      <c r="H357" s="73" t="n">
        <f aca="false">LN(E357/E356)</f>
        <v>-0.0174524499512262</v>
      </c>
      <c r="I357" s="73"/>
      <c r="J357" s="73"/>
    </row>
    <row r="358" customFormat="false" ht="12.75" hidden="false" customHeight="false" outlineLevel="0" collapsed="false">
      <c r="A358" s="56" t="n">
        <v>35718</v>
      </c>
      <c r="B358" s="28"/>
      <c r="C358" s="56"/>
      <c r="D358" s="28" t="n">
        <f aca="false">VLOOKUP($A358,IF(D$3=2,PRICELOOK2,IF(D$3=3,PRICELOOK3,IF(D$3=4,cash,PRICELOOK))),D$4,FALSE())</f>
        <v>2.625</v>
      </c>
      <c r="E358" s="28" t="n">
        <f aca="false">VLOOKUP($A358,IF(E$3=2,PRICELOOK2,IF(E$3=3,PRICELOOK3,IF(E$3=4,cash,PRICELOOK))),E$4,FALSE())</f>
        <v>2.835</v>
      </c>
      <c r="G358" s="73" t="n">
        <f aca="false">LN(D358/D357)</f>
        <v>-0.00569802111463778</v>
      </c>
      <c r="H358" s="73" t="n">
        <f aca="false">LN(E358/E357)</f>
        <v>-0.00176211499339922</v>
      </c>
      <c r="I358" s="73"/>
      <c r="J358" s="73"/>
    </row>
    <row r="359" customFormat="false" ht="12.75" hidden="false" customHeight="false" outlineLevel="0" collapsed="false">
      <c r="A359" s="56" t="n">
        <v>35719</v>
      </c>
      <c r="B359" s="28"/>
      <c r="C359" s="56"/>
      <c r="D359" s="28" t="n">
        <f aca="false">VLOOKUP($A359,IF(D$3=2,PRICELOOK2,IF(D$3=3,PRICELOOK3,IF(D$3=4,cash,PRICELOOK))),D$4,FALSE())</f>
        <v>2.67</v>
      </c>
      <c r="E359" s="28" t="n">
        <f aca="false">VLOOKUP($A359,IF(E$3=2,PRICELOOK2,IF(E$3=3,PRICELOOK3,IF(E$3=4,cash,PRICELOOK))),E$4,FALSE())</f>
        <v>2.875</v>
      </c>
      <c r="G359" s="73" t="n">
        <f aca="false">LN(D359/D358)</f>
        <v>0.0169975763685711</v>
      </c>
      <c r="H359" s="73" t="n">
        <f aca="false">LN(E359/E358)</f>
        <v>0.0140107370695984</v>
      </c>
      <c r="I359" s="73"/>
      <c r="J359" s="73"/>
    </row>
    <row r="360" customFormat="false" ht="12.75" hidden="false" customHeight="false" outlineLevel="0" collapsed="false">
      <c r="A360" s="56" t="n">
        <v>35720</v>
      </c>
      <c r="B360" s="28"/>
      <c r="C360" s="56"/>
      <c r="D360" s="28" t="n">
        <f aca="false">VLOOKUP($A360,IF(D$3=2,PRICELOOK2,IF(D$3=3,PRICELOOK3,IF(D$3=4,cash,PRICELOOK))),D$4,FALSE())</f>
        <v>2.57</v>
      </c>
      <c r="E360" s="28" t="n">
        <f aca="false">VLOOKUP($A360,IF(E$3=2,PRICELOOK2,IF(E$3=3,PRICELOOK3,IF(E$3=4,cash,PRICELOOK))),E$4,FALSE())</f>
        <v>2.775</v>
      </c>
      <c r="G360" s="73" t="n">
        <f aca="false">LN(D360/D359)</f>
        <v>-0.0381725735050297</v>
      </c>
      <c r="H360" s="73" t="n">
        <f aca="false">LN(E360/E359)</f>
        <v>-0.035401927050916</v>
      </c>
      <c r="I360" s="73"/>
      <c r="J360" s="73"/>
    </row>
    <row r="361" customFormat="false" ht="12.75" hidden="false" customHeight="false" outlineLevel="0" collapsed="false">
      <c r="A361" s="56" t="n">
        <v>35723</v>
      </c>
      <c r="B361" s="28"/>
      <c r="C361" s="56"/>
      <c r="D361" s="28" t="n">
        <f aca="false">VLOOKUP($A361,IF(D$3=2,PRICELOOK2,IF(D$3=3,PRICELOOK3,IF(D$3=4,cash,PRICELOOK))),D$4,FALSE())</f>
        <v>2.695</v>
      </c>
      <c r="E361" s="28" t="n">
        <f aca="false">VLOOKUP($A361,IF(E$3=2,PRICELOOK2,IF(E$3=3,PRICELOOK3,IF(E$3=4,cash,PRICELOOK))),E$4,FALSE())</f>
        <v>2.89</v>
      </c>
      <c r="G361" s="73" t="n">
        <f aca="false">LN(D361/D360)</f>
        <v>0.0474923054538321</v>
      </c>
      <c r="H361" s="73" t="n">
        <f aca="false">LN(E361/E360)</f>
        <v>0.040605754925943</v>
      </c>
      <c r="I361" s="73"/>
      <c r="J361" s="73"/>
    </row>
    <row r="362" customFormat="false" ht="12.75" hidden="false" customHeight="false" outlineLevel="0" collapsed="false">
      <c r="A362" s="56" t="n">
        <v>35724</v>
      </c>
      <c r="B362" s="28"/>
      <c r="C362" s="56"/>
      <c r="D362" s="28" t="n">
        <f aca="false">VLOOKUP($A362,IF(D$3=2,PRICELOOK2,IF(D$3=3,PRICELOOK3,IF(D$3=4,cash,PRICELOOK))),D$4,FALSE())</f>
        <v>2.795</v>
      </c>
      <c r="E362" s="28" t="n">
        <f aca="false">VLOOKUP($A362,IF(E$3=2,PRICELOOK2,IF(E$3=3,PRICELOOK3,IF(E$3=4,cash,PRICELOOK))),E$4,FALSE())</f>
        <v>2.925</v>
      </c>
      <c r="G362" s="73" t="n">
        <f aca="false">LN(D362/D361)</f>
        <v>0.036433902246102</v>
      </c>
      <c r="H362" s="73" t="n">
        <f aca="false">LN(E362/E361)</f>
        <v>0.0120379785594789</v>
      </c>
      <c r="I362" s="73"/>
      <c r="J362" s="73"/>
    </row>
    <row r="363" customFormat="false" ht="12.75" hidden="false" customHeight="false" outlineLevel="0" collapsed="false">
      <c r="A363" s="56" t="n">
        <v>35725</v>
      </c>
      <c r="B363" s="28"/>
      <c r="C363" s="56"/>
      <c r="D363" s="28" t="n">
        <f aca="false">VLOOKUP($A363,IF(D$3=2,PRICELOOK2,IF(D$3=3,PRICELOOK3,IF(D$3=4,cash,PRICELOOK))),D$4,FALSE())</f>
        <v>2.92</v>
      </c>
      <c r="E363" s="28" t="n">
        <f aca="false">VLOOKUP($A363,IF(E$3=2,PRICELOOK2,IF(E$3=3,PRICELOOK3,IF(E$3=4,cash,PRICELOOK))),E$4,FALSE())</f>
        <v>3.08</v>
      </c>
      <c r="G363" s="73" t="n">
        <f aca="false">LN(D363/D362)</f>
        <v>0.0437515096731279</v>
      </c>
      <c r="H363" s="73" t="n">
        <f aca="false">LN(E363/E362)</f>
        <v>0.0516351163016633</v>
      </c>
      <c r="I363" s="73"/>
      <c r="J363" s="73"/>
    </row>
    <row r="364" customFormat="false" ht="12.75" hidden="false" customHeight="false" outlineLevel="0" collapsed="false">
      <c r="A364" s="56" t="n">
        <v>35726</v>
      </c>
      <c r="B364" s="28"/>
      <c r="C364" s="56"/>
      <c r="D364" s="28" t="n">
        <f aca="false">VLOOKUP($A364,IF(D$3=2,PRICELOOK2,IF(D$3=3,PRICELOOK3,IF(D$3=4,cash,PRICELOOK))),D$4,FALSE())</f>
        <v>3.08</v>
      </c>
      <c r="E364" s="28" t="n">
        <f aca="false">VLOOKUP($A364,IF(E$3=2,PRICELOOK2,IF(E$3=3,PRICELOOK3,IF(E$3=4,cash,PRICELOOK))),E$4,FALSE())</f>
        <v>3.215</v>
      </c>
      <c r="G364" s="73" t="n">
        <f aca="false">LN(D364/D363)</f>
        <v>0.0533459807052927</v>
      </c>
      <c r="H364" s="73" t="n">
        <f aca="false">LN(E364/E363)</f>
        <v>0.0428977607040996</v>
      </c>
      <c r="I364" s="73"/>
      <c r="J364" s="73"/>
    </row>
    <row r="365" customFormat="false" ht="12.75" hidden="false" customHeight="false" outlineLevel="0" collapsed="false">
      <c r="A365" s="56" t="n">
        <v>35727</v>
      </c>
      <c r="B365" s="28"/>
      <c r="C365" s="56"/>
      <c r="D365" s="28" t="n">
        <f aca="false">VLOOKUP($A365,IF(D$3=2,PRICELOOK2,IF(D$3=3,PRICELOOK3,IF(D$3=4,cash,PRICELOOK))),D$4,FALSE())</f>
        <v>2.89</v>
      </c>
      <c r="E365" s="28" t="n">
        <f aca="false">VLOOKUP($A365,IF(E$3=2,PRICELOOK2,IF(E$3=3,PRICELOOK3,IF(E$3=4,cash,PRICELOOK))),E$4,FALSE())</f>
        <v>2.99</v>
      </c>
      <c r="G365" s="73" t="n">
        <f aca="false">LN(D365/D364)</f>
        <v>-0.0636730948611423</v>
      </c>
      <c r="H365" s="73" t="n">
        <f aca="false">LN(E365/E364)</f>
        <v>-0.0725539702869875</v>
      </c>
      <c r="I365" s="73"/>
      <c r="J365" s="73"/>
    </row>
    <row r="366" customFormat="false" ht="12.75" hidden="false" customHeight="false" outlineLevel="0" collapsed="false">
      <c r="A366" s="56" t="n">
        <v>35730</v>
      </c>
      <c r="B366" s="28"/>
      <c r="C366" s="56"/>
      <c r="D366" s="28" t="n">
        <f aca="false">VLOOKUP($A366,IF(D$3=2,PRICELOOK2,IF(D$3=3,PRICELOOK3,IF(D$3=4,cash,PRICELOOK))),D$4,FALSE())</f>
        <v>3.145</v>
      </c>
      <c r="E366" s="28" t="n">
        <f aca="false">VLOOKUP($A366,IF(E$3=2,PRICELOOK2,IF(E$3=3,PRICELOOK3,IF(E$3=4,cash,PRICELOOK))),E$4,FALSE())</f>
        <v>3.275</v>
      </c>
      <c r="G366" s="73" t="n">
        <f aca="false">LN(D366/D365)</f>
        <v>0.084557388028063</v>
      </c>
      <c r="H366" s="73" t="n">
        <f aca="false">LN(E366/E365)</f>
        <v>0.09104448168462</v>
      </c>
      <c r="I366" s="73"/>
    </row>
    <row r="367" customFormat="false" ht="12.75" hidden="false" customHeight="false" outlineLevel="0" collapsed="false">
      <c r="A367" s="56" t="n">
        <v>35731</v>
      </c>
      <c r="B367" s="28"/>
      <c r="C367" s="56"/>
      <c r="D367" s="28" t="n">
        <f aca="false">VLOOKUP($A367,IF(D$3=2,PRICELOOK2,IF(D$3=3,PRICELOOK3,IF(D$3=4,cash,PRICELOOK))),D$4,FALSE())</f>
        <v>3.405</v>
      </c>
      <c r="E367" s="28" t="n">
        <f aca="false">VLOOKUP($A367,IF(E$3=2,PRICELOOK2,IF(E$3=3,PRICELOOK3,IF(E$3=4,cash,PRICELOOK))),E$4,FALSE())</f>
        <v>3.51</v>
      </c>
      <c r="G367" s="73" t="n">
        <f aca="false">LN(D367/D366)</f>
        <v>0.0794310494490718</v>
      </c>
      <c r="H367" s="73" t="n">
        <f aca="false">LN(E367/E366)</f>
        <v>0.0692981683905591</v>
      </c>
      <c r="I367" s="73"/>
    </row>
    <row r="368" customFormat="false" ht="12.75" hidden="false" customHeight="false" outlineLevel="0" collapsed="false">
      <c r="A368" s="56" t="n">
        <v>35732</v>
      </c>
      <c r="B368" s="28" t="n">
        <v>1</v>
      </c>
      <c r="C368" s="56"/>
      <c r="D368" s="28" t="n">
        <f aca="false">VLOOKUP($A368,IF(D$3=2,PRICELOOK2,IF(D$3=3,PRICELOOK3,IF(D$3=4,cash,PRICELOOK))),D$4,FALSE())</f>
        <v>3.23</v>
      </c>
      <c r="E368" s="28" t="n">
        <f aca="false">VLOOKUP($A368,IF(E$3=2,PRICELOOK2,IF(E$3=3,PRICELOOK3,IF(E$3=4,cash,PRICELOOK))),E$4,FALSE())</f>
        <v>3.415</v>
      </c>
      <c r="G368" s="73" t="n">
        <f aca="false">LN(D368/D367)</f>
        <v>-0.0527628023669105</v>
      </c>
      <c r="H368" s="73" t="n">
        <f aca="false">LN(E368/E367)</f>
        <v>-0.027438544455021</v>
      </c>
      <c r="I368" s="73"/>
    </row>
    <row r="369" customFormat="false" ht="12.75" hidden="false" customHeight="false" outlineLevel="0" collapsed="false">
      <c r="A369" s="56"/>
      <c r="B369" s="28"/>
      <c r="C369" s="56"/>
      <c r="D369" s="28"/>
      <c r="E369" s="28"/>
    </row>
    <row r="370" customFormat="false" ht="12.75" hidden="false" customHeight="false" outlineLevel="0" collapsed="false">
      <c r="A370" s="56"/>
      <c r="B370" s="28"/>
      <c r="C370" s="56"/>
      <c r="D370" s="28"/>
      <c r="E370" s="28"/>
    </row>
    <row r="371" customFormat="false" ht="12.75" hidden="false" customHeight="false" outlineLevel="0" collapsed="false">
      <c r="A371" s="56"/>
      <c r="B371" s="28"/>
      <c r="C371" s="56"/>
      <c r="D371" s="28"/>
      <c r="E371" s="28"/>
    </row>
    <row r="372" customFormat="false" ht="12.75" hidden="false" customHeight="false" outlineLevel="0" collapsed="false">
      <c r="A372" s="56"/>
      <c r="B372" s="28"/>
      <c r="C372" s="56" t="n">
        <v>35735</v>
      </c>
      <c r="G372" s="73" t="n">
        <f aca="false">STDEV(G374:G389)*15.87</f>
        <v>0.706914593891304</v>
      </c>
      <c r="H372" s="73" t="n">
        <f aca="false">STDEV(H374:H389)*15.87</f>
        <v>0.779957655038737</v>
      </c>
      <c r="I372" s="73" t="n">
        <f aca="false">CORREL(D373:D389,E373:E389)</f>
        <v>0.99193714079809</v>
      </c>
      <c r="J372" s="73" t="n">
        <f aca="false">IF(ISNUMBER(I372),I372,1.1)</f>
        <v>0.99193714079809</v>
      </c>
      <c r="K372" s="75" t="n">
        <f aca="false">MAX(D373:D394)</f>
        <v>3.08</v>
      </c>
      <c r="L372" s="75" t="n">
        <f aca="false">MAX(E373:E394)</f>
        <v>3.25</v>
      </c>
    </row>
    <row r="373" customFormat="false" ht="12.75" hidden="false" customHeight="false" outlineLevel="0" collapsed="false">
      <c r="A373" s="56" t="n">
        <v>35733</v>
      </c>
      <c r="B373" s="28"/>
      <c r="C373" s="56"/>
      <c r="D373" s="28" t="n">
        <f aca="false">VLOOKUP($A373,IF(D$3=2,PRICELOOK2,IF(D$3=3,PRICELOOK3,IF(D$3=4,cash,PRICELOOK))),D$4,FALSE())</f>
        <v>3.05</v>
      </c>
      <c r="E373" s="28" t="n">
        <f aca="false">VLOOKUP($A373,IF(E$3=2,PRICELOOK2,IF(E$3=3,PRICELOOK3,IF(E$3=4,cash,PRICELOOK))),E$4,FALSE())</f>
        <v>3.195</v>
      </c>
      <c r="G373" s="73"/>
      <c r="H373" s="73"/>
      <c r="I373" s="73"/>
      <c r="K373" s="75" t="n">
        <f aca="false">MIN(D373:D394)</f>
        <v>2.07</v>
      </c>
      <c r="L373" s="75" t="n">
        <f aca="false">MIN(E373:E394)</f>
        <v>2.165</v>
      </c>
    </row>
    <row r="374" customFormat="false" ht="12.75" hidden="false" customHeight="false" outlineLevel="0" collapsed="false">
      <c r="A374" s="56" t="n">
        <v>35734</v>
      </c>
      <c r="B374" s="28"/>
      <c r="C374" s="56"/>
      <c r="D374" s="28" t="n">
        <f aca="false">VLOOKUP($A374,IF(D$3=2,PRICELOOK2,IF(D$3=3,PRICELOOK3,IF(D$3=4,cash,PRICELOOK))),D$4,FALSE())</f>
        <v>2.98</v>
      </c>
      <c r="E374" s="28" t="n">
        <f aca="false">VLOOKUP($A374,IF(E$3=2,PRICELOOK2,IF(E$3=3,PRICELOOK3,IF(E$3=4,cash,PRICELOOK))),E$4,FALSE())</f>
        <v>2.99</v>
      </c>
      <c r="G374" s="73" t="n">
        <f aca="false">LN(D374/D373)</f>
        <v>-0.0232182901020071</v>
      </c>
      <c r="H374" s="73" t="n">
        <f aca="false">LN(E374/E373)</f>
        <v>-0.066313700426903</v>
      </c>
      <c r="I374" s="73"/>
      <c r="J374" s="73"/>
    </row>
    <row r="375" customFormat="false" ht="12.75" hidden="false" customHeight="false" outlineLevel="0" collapsed="false">
      <c r="A375" s="56" t="n">
        <v>35737</v>
      </c>
      <c r="B375" s="28"/>
      <c r="C375" s="56"/>
      <c r="D375" s="28" t="n">
        <f aca="false">VLOOKUP($A375,IF(D$3=2,PRICELOOK2,IF(D$3=3,PRICELOOK3,IF(D$3=4,cash,PRICELOOK))),D$4,FALSE())</f>
        <v>3.05</v>
      </c>
      <c r="E375" s="28" t="n">
        <f aca="false">VLOOKUP($A375,IF(E$3=2,PRICELOOK2,IF(E$3=3,PRICELOOK3,IF(E$3=4,cash,PRICELOOK))),E$4,FALSE())</f>
        <v>3.155</v>
      </c>
      <c r="G375" s="73" t="n">
        <f aca="false">LN(D375/D374)</f>
        <v>0.0232182901020071</v>
      </c>
      <c r="H375" s="73" t="n">
        <f aca="false">LN(E375/E374)</f>
        <v>0.0537151085905813</v>
      </c>
      <c r="I375" s="73"/>
      <c r="J375" s="73"/>
    </row>
    <row r="376" customFormat="false" ht="12.75" hidden="false" customHeight="false" outlineLevel="0" collapsed="false">
      <c r="A376" s="56" t="n">
        <v>35738</v>
      </c>
      <c r="B376" s="28"/>
      <c r="C376" s="56"/>
      <c r="D376" s="28" t="n">
        <f aca="false">VLOOKUP($A376,IF(D$3=2,PRICELOOK2,IF(D$3=3,PRICELOOK3,IF(D$3=4,cash,PRICELOOK))),D$4,FALSE())</f>
        <v>2.875</v>
      </c>
      <c r="E376" s="28" t="n">
        <f aca="false">VLOOKUP($A376,IF(E$3=2,PRICELOOK2,IF(E$3=3,PRICELOOK3,IF(E$3=4,cash,PRICELOOK))),E$4,FALSE())</f>
        <v>3.015</v>
      </c>
      <c r="G376" s="73" t="n">
        <f aca="false">LN(D376/D375)</f>
        <v>-0.0590889163700064</v>
      </c>
      <c r="H376" s="73" t="n">
        <f aca="false">LN(E376/E375)</f>
        <v>-0.0453886658140276</v>
      </c>
      <c r="I376" s="73"/>
      <c r="J376" s="73"/>
    </row>
    <row r="377" customFormat="false" ht="12.75" hidden="false" customHeight="false" outlineLevel="0" collapsed="false">
      <c r="A377" s="56" t="n">
        <v>35739</v>
      </c>
      <c r="B377" s="28"/>
      <c r="C377" s="56"/>
      <c r="D377" s="28" t="n">
        <f aca="false">VLOOKUP($A377,IF(D$3=2,PRICELOOK2,IF(D$3=3,PRICELOOK3,IF(D$3=4,cash,PRICELOOK))),D$4,FALSE())</f>
        <v>2.945</v>
      </c>
      <c r="E377" s="28" t="n">
        <f aca="false">VLOOKUP($A377,IF(E$3=2,PRICELOOK2,IF(E$3=3,PRICELOOK3,IF(E$3=4,cash,PRICELOOK))),E$4,FALSE())</f>
        <v>3.075</v>
      </c>
      <c r="G377" s="73" t="n">
        <f aca="false">LN(D377/D376)</f>
        <v>0.0240561428542363</v>
      </c>
      <c r="H377" s="73" t="n">
        <f aca="false">LN(E377/E376)</f>
        <v>0.0197050710793323</v>
      </c>
      <c r="I377" s="73"/>
      <c r="J377" s="73"/>
    </row>
    <row r="378" customFormat="false" ht="12.75" hidden="false" customHeight="false" outlineLevel="0" collapsed="false">
      <c r="A378" s="56" t="n">
        <v>35740</v>
      </c>
      <c r="B378" s="28"/>
      <c r="C378" s="56"/>
      <c r="D378" s="28" t="n">
        <f aca="false">VLOOKUP($A378,IF(D$3=2,PRICELOOK2,IF(D$3=3,PRICELOOK3,IF(D$3=4,cash,PRICELOOK))),D$4,FALSE())</f>
        <v>2.95</v>
      </c>
      <c r="E378" s="28" t="n">
        <f aca="false">VLOOKUP($A378,IF(E$3=2,PRICELOOK2,IF(E$3=3,PRICELOOK3,IF(E$3=4,cash,PRICELOOK))),E$4,FALSE())</f>
        <v>3.1</v>
      </c>
      <c r="G378" s="73" t="n">
        <f aca="false">LN(D378/D377)</f>
        <v>0.00169635324817856</v>
      </c>
      <c r="H378" s="73" t="n">
        <f aca="false">LN(E378/E377)</f>
        <v>0.0080972102326193</v>
      </c>
      <c r="I378" s="73"/>
      <c r="J378" s="73"/>
    </row>
    <row r="379" customFormat="false" ht="12.75" hidden="false" customHeight="false" outlineLevel="0" collapsed="false">
      <c r="A379" s="56" t="n">
        <v>35741</v>
      </c>
      <c r="B379" s="28"/>
      <c r="C379" s="56"/>
      <c r="D379" s="28" t="n">
        <f aca="false">VLOOKUP($A379,IF(D$3=2,PRICELOOK2,IF(D$3=3,PRICELOOK3,IF(D$3=4,cash,PRICELOOK))),D$4,FALSE())</f>
        <v>2.81</v>
      </c>
      <c r="E379" s="28" t="n">
        <f aca="false">VLOOKUP($A379,IF(E$3=2,PRICELOOK2,IF(E$3=3,PRICELOOK3,IF(E$3=4,cash,PRICELOOK))),E$4,FALSE())</f>
        <v>2.945</v>
      </c>
      <c r="G379" s="73" t="n">
        <f aca="false">LN(D379/D378)</f>
        <v>-0.0486206870060741</v>
      </c>
      <c r="H379" s="73" t="n">
        <f aca="false">LN(E379/E378)</f>
        <v>-0.0512932943875506</v>
      </c>
      <c r="I379" s="73"/>
      <c r="J379" s="73"/>
    </row>
    <row r="380" customFormat="false" ht="12.75" hidden="false" customHeight="false" outlineLevel="0" collapsed="false">
      <c r="A380" s="56" t="n">
        <v>35744</v>
      </c>
      <c r="B380" s="28"/>
      <c r="C380" s="56"/>
      <c r="D380" s="28" t="n">
        <f aca="false">VLOOKUP($A380,IF(D$3=2,PRICELOOK2,IF(D$3=3,PRICELOOK3,IF(D$3=4,cash,PRICELOOK))),D$4,FALSE())</f>
        <v>2.995</v>
      </c>
      <c r="E380" s="28" t="n">
        <f aca="false">VLOOKUP($A380,IF(E$3=2,PRICELOOK2,IF(E$3=3,PRICELOOK3,IF(E$3=4,cash,PRICELOOK))),E$4,FALSE())</f>
        <v>3.12</v>
      </c>
      <c r="G380" s="73" t="n">
        <f aca="false">LN(D380/D379)</f>
        <v>0.0637597482217583</v>
      </c>
      <c r="H380" s="73" t="n">
        <f aca="false">LN(E380/E379)</f>
        <v>0.057724184717841</v>
      </c>
      <c r="I380" s="73"/>
      <c r="J380" s="73"/>
    </row>
    <row r="381" customFormat="false" ht="12.75" hidden="false" customHeight="false" outlineLevel="0" collapsed="false">
      <c r="A381" s="56" t="n">
        <v>35745</v>
      </c>
      <c r="B381" s="28"/>
      <c r="C381" s="56"/>
      <c r="D381" s="28" t="n">
        <f aca="false">VLOOKUP($A381,IF(D$3=2,PRICELOOK2,IF(D$3=3,PRICELOOK3,IF(D$3=4,cash,PRICELOOK))),D$4,FALSE())</f>
        <v>3.07</v>
      </c>
      <c r="E381" s="28" t="n">
        <f aca="false">VLOOKUP($A381,IF(E$3=2,PRICELOOK2,IF(E$3=3,PRICELOOK3,IF(E$3=4,cash,PRICELOOK))),E$4,FALSE())</f>
        <v>3.195</v>
      </c>
      <c r="G381" s="73" t="n">
        <f aca="false">LN(D381/D380)</f>
        <v>0.024733330031693</v>
      </c>
      <c r="H381" s="73" t="n">
        <f aca="false">LN(E381/E380)</f>
        <v>0.0237540860081071</v>
      </c>
      <c r="I381" s="73"/>
      <c r="J381" s="73"/>
    </row>
    <row r="382" customFormat="false" ht="12.75" hidden="false" customHeight="false" outlineLevel="0" collapsed="false">
      <c r="A382" s="56" t="n">
        <v>35746</v>
      </c>
      <c r="B382" s="28"/>
      <c r="C382" s="56"/>
      <c r="D382" s="28" t="n">
        <f aca="false">VLOOKUP($A382,IF(D$3=2,PRICELOOK2,IF(D$3=3,PRICELOOK3,IF(D$3=4,cash,PRICELOOK))),D$4,FALSE())</f>
        <v>3.07</v>
      </c>
      <c r="E382" s="28" t="n">
        <f aca="false">VLOOKUP($A382,IF(E$3=2,PRICELOOK2,IF(E$3=3,PRICELOOK3,IF(E$3=4,cash,PRICELOOK))),E$4,FALSE())</f>
        <v>3.22</v>
      </c>
      <c r="G382" s="73" t="n">
        <f aca="false">LN(D382/D381)</f>
        <v>0</v>
      </c>
      <c r="H382" s="73" t="n">
        <f aca="false">LN(E382/E381)</f>
        <v>0.00779427172681892</v>
      </c>
      <c r="I382" s="73"/>
      <c r="J382" s="73"/>
    </row>
    <row r="383" customFormat="false" ht="12.75" hidden="false" customHeight="false" outlineLevel="0" collapsed="false">
      <c r="A383" s="56" t="n">
        <v>35747</v>
      </c>
      <c r="B383" s="28"/>
      <c r="C383" s="56"/>
      <c r="D383" s="28" t="n">
        <f aca="false">VLOOKUP($A383,IF(D$3=2,PRICELOOK2,IF(D$3=3,PRICELOOK3,IF(D$3=4,cash,PRICELOOK))),D$4,FALSE())</f>
        <v>3.08</v>
      </c>
      <c r="E383" s="28" t="n">
        <f aca="false">VLOOKUP($A383,IF(E$3=2,PRICELOOK2,IF(E$3=3,PRICELOOK3,IF(E$3=4,cash,PRICELOOK))),E$4,FALSE())</f>
        <v>3.25</v>
      </c>
      <c r="G383" s="73" t="n">
        <f aca="false">LN(D383/D382)</f>
        <v>0.00325203538637732</v>
      </c>
      <c r="H383" s="73" t="n">
        <f aca="false">LN(E383/E382)</f>
        <v>0.00927363678532903</v>
      </c>
      <c r="I383" s="73"/>
      <c r="J383" s="73"/>
    </row>
    <row r="384" customFormat="false" ht="12.75" hidden="false" customHeight="false" outlineLevel="0" collapsed="false">
      <c r="A384" s="56" t="n">
        <v>35751</v>
      </c>
      <c r="B384" s="28"/>
      <c r="C384" s="56"/>
      <c r="D384" s="28" t="n">
        <f aca="false">VLOOKUP($A384,IF(D$3=2,PRICELOOK2,IF(D$3=3,PRICELOOK3,IF(D$3=4,cash,PRICELOOK))),D$4,FALSE())</f>
        <v>2.96</v>
      </c>
      <c r="E384" s="28" t="n">
        <f aca="false">VLOOKUP($A384,IF(E$3=2,PRICELOOK2,IF(E$3=3,PRICELOOK3,IF(E$3=4,cash,PRICELOOK))),E$4,FALSE())</f>
        <v>3.05</v>
      </c>
      <c r="G384" s="73" t="n">
        <f aca="false">LN(D384/D383)</f>
        <v>-0.0397403286495141</v>
      </c>
      <c r="H384" s="73" t="n">
        <f aca="false">LN(E384/E383)</f>
        <v>-0.0635134057223259</v>
      </c>
      <c r="I384" s="73"/>
      <c r="J384" s="73"/>
    </row>
    <row r="385" customFormat="false" ht="12.75" hidden="false" customHeight="false" outlineLevel="0" collapsed="false">
      <c r="A385" s="56" t="n">
        <v>35752</v>
      </c>
      <c r="B385" s="28"/>
      <c r="C385" s="56"/>
      <c r="D385" s="28" t="n">
        <f aca="false">VLOOKUP($A385,IF(D$3=2,PRICELOOK2,IF(D$3=3,PRICELOOK3,IF(D$3=4,cash,PRICELOOK))),D$4,FALSE())</f>
        <v>2.815</v>
      </c>
      <c r="E385" s="28" t="n">
        <f aca="false">VLOOKUP($A385,IF(E$3=2,PRICELOOK2,IF(E$3=3,PRICELOOK3,IF(E$3=4,cash,PRICELOOK))),E$4,FALSE())</f>
        <v>2.915</v>
      </c>
      <c r="G385" s="73" t="n">
        <f aca="false">LN(D385/D384)</f>
        <v>-0.0502270067443153</v>
      </c>
      <c r="H385" s="73" t="n">
        <f aca="false">LN(E385/E384)</f>
        <v>-0.0452717708168644</v>
      </c>
      <c r="I385" s="73"/>
      <c r="J385" s="73"/>
    </row>
    <row r="386" customFormat="false" ht="12.75" hidden="false" customHeight="false" outlineLevel="0" collapsed="false">
      <c r="A386" s="56" t="n">
        <v>35753</v>
      </c>
      <c r="B386" s="28"/>
      <c r="C386" s="56"/>
      <c r="D386" s="28" t="n">
        <f aca="false">VLOOKUP($A386,IF(D$3=2,PRICELOOK2,IF(D$3=3,PRICELOOK3,IF(D$3=4,cash,PRICELOOK))),D$4,FALSE())</f>
        <v>2.78</v>
      </c>
      <c r="E386" s="28" t="n">
        <f aca="false">VLOOKUP($A386,IF(E$3=2,PRICELOOK2,IF(E$3=3,PRICELOOK3,IF(E$3=4,cash,PRICELOOK))),E$4,FALSE())</f>
        <v>2.87</v>
      </c>
      <c r="G386" s="73" t="n">
        <f aca="false">LN(D386/D385)</f>
        <v>-0.0125113338891081</v>
      </c>
      <c r="H386" s="73" t="n">
        <f aca="false">LN(E386/E385)</f>
        <v>-0.0155577900309259</v>
      </c>
      <c r="I386" s="73"/>
      <c r="J386" s="73"/>
    </row>
    <row r="387" customFormat="false" ht="12.75" hidden="false" customHeight="false" outlineLevel="0" collapsed="false">
      <c r="A387" s="56" t="n">
        <v>35754</v>
      </c>
      <c r="B387" s="28"/>
      <c r="C387" s="56"/>
      <c r="D387" s="28" t="n">
        <f aca="false">VLOOKUP($A387,IF(D$3=2,PRICELOOK2,IF(D$3=3,PRICELOOK3,IF(D$3=4,cash,PRICELOOK))),D$4,FALSE())</f>
        <v>2.555</v>
      </c>
      <c r="E387" s="28" t="n">
        <f aca="false">VLOOKUP($A387,IF(E$3=2,PRICELOOK2,IF(E$3=3,PRICELOOK3,IF(E$3=4,cash,PRICELOOK))),E$4,FALSE())</f>
        <v>2.655</v>
      </c>
      <c r="G387" s="73" t="n">
        <f aca="false">LN(D387/D386)</f>
        <v>-0.0843987040468778</v>
      </c>
      <c r="H387" s="73" t="n">
        <f aca="false">LN(E387/E386)</f>
        <v>-0.0778673750776276</v>
      </c>
      <c r="I387" s="73"/>
      <c r="J387" s="73"/>
    </row>
    <row r="388" customFormat="false" ht="12.75" hidden="false" customHeight="false" outlineLevel="0" collapsed="false">
      <c r="A388" s="56" t="n">
        <v>35755</v>
      </c>
      <c r="B388" s="28"/>
      <c r="C388" s="56"/>
      <c r="D388" s="28" t="n">
        <f aca="false">VLOOKUP($A388,IF(D$3=2,PRICELOOK2,IF(D$3=3,PRICELOOK3,IF(D$3=4,cash,PRICELOOK))),D$4,FALSE())</f>
        <v>2.295</v>
      </c>
      <c r="E388" s="28" t="n">
        <f aca="false">VLOOKUP($A388,IF(E$3=2,PRICELOOK2,IF(E$3=3,PRICELOOK3,IF(E$3=4,cash,PRICELOOK))),E$4,FALSE())</f>
        <v>2.365</v>
      </c>
      <c r="G388" s="73" t="n">
        <f aca="false">LN(D388/D387)</f>
        <v>-0.107319380143159</v>
      </c>
      <c r="H388" s="73" t="n">
        <f aca="false">LN(E388/E387)</f>
        <v>-0.115666632750006</v>
      </c>
      <c r="I388" s="73"/>
      <c r="J388" s="73"/>
    </row>
    <row r="389" customFormat="false" ht="12.75" hidden="false" customHeight="false" outlineLevel="0" collapsed="false">
      <c r="A389" s="56" t="n">
        <v>35758</v>
      </c>
      <c r="B389" s="28" t="n">
        <v>1</v>
      </c>
      <c r="C389" s="56"/>
      <c r="D389" s="28" t="n">
        <f aca="false">VLOOKUP($A389,IF(D$3=2,PRICELOOK2,IF(D$3=3,PRICELOOK3,IF(D$3=4,cash,PRICELOOK))),D$4,FALSE())</f>
        <v>2.235</v>
      </c>
      <c r="E389" s="28" t="n">
        <f aca="false">VLOOKUP($A389,IF(E$3=2,PRICELOOK2,IF(E$3=3,PRICELOOK3,IF(E$3=4,cash,PRICELOOK))),E$4,FALSE())</f>
        <v>2.33</v>
      </c>
      <c r="G389" s="73" t="n">
        <f aca="false">LN(D389/D388)</f>
        <v>-0.0264916154469763</v>
      </c>
      <c r="H389" s="73" t="n">
        <f aca="false">LN(E389/E388)</f>
        <v>-0.0149097543662872</v>
      </c>
      <c r="I389" s="73"/>
      <c r="J389" s="73"/>
    </row>
    <row r="390" customFormat="false" ht="12.75" hidden="false" customHeight="false" outlineLevel="0" collapsed="false">
      <c r="A390" s="56"/>
      <c r="B390" s="28"/>
      <c r="C390" s="56"/>
      <c r="D390" s="28"/>
      <c r="E390" s="28"/>
      <c r="G390" s="73"/>
      <c r="H390" s="73"/>
      <c r="I390" s="73"/>
      <c r="J390" s="73"/>
    </row>
    <row r="391" customFormat="false" ht="12.75" hidden="false" customHeight="false" outlineLevel="0" collapsed="false">
      <c r="A391" s="56"/>
      <c r="B391" s="28"/>
      <c r="C391" s="56"/>
      <c r="D391" s="28"/>
      <c r="E391" s="28"/>
      <c r="G391" s="73"/>
      <c r="H391" s="73"/>
      <c r="I391" s="73"/>
      <c r="J391" s="73"/>
    </row>
    <row r="392" customFormat="false" ht="12.75" hidden="false" customHeight="false" outlineLevel="0" collapsed="false">
      <c r="A392" s="56"/>
      <c r="B392" s="28"/>
      <c r="C392" s="56"/>
      <c r="D392" s="28"/>
      <c r="E392" s="28"/>
      <c r="G392" s="73"/>
      <c r="H392" s="73"/>
      <c r="I392" s="73"/>
      <c r="J392" s="73"/>
    </row>
    <row r="393" customFormat="false" ht="12.75" hidden="false" customHeight="false" outlineLevel="0" collapsed="false">
      <c r="A393" s="56"/>
      <c r="B393" s="28"/>
      <c r="C393" s="56" t="n">
        <v>35765</v>
      </c>
      <c r="G393" s="73" t="n">
        <f aca="false">STDEV(G395:G412)*15.87</f>
        <v>0.740553414351636</v>
      </c>
      <c r="H393" s="73" t="n">
        <f aca="false">STDEV(H395:H412)*15.87</f>
        <v>0.481111464824036</v>
      </c>
      <c r="I393" s="73" t="n">
        <f aca="false">CORREL(D394:D412,E394:E412)</f>
        <v>0.437806800915845</v>
      </c>
      <c r="J393" s="73" t="n">
        <f aca="false">IF(ISNUMBER(I393),I393,1.1)</f>
        <v>0.437806800915845</v>
      </c>
      <c r="K393" s="75" t="n">
        <f aca="false">MAX(D394:D415)</f>
        <v>2.305</v>
      </c>
      <c r="L393" s="75" t="n">
        <f aca="false">MAX(E394:E415)</f>
        <v>2.415</v>
      </c>
    </row>
    <row r="394" customFormat="false" ht="12.75" hidden="false" customHeight="false" outlineLevel="0" collapsed="false">
      <c r="A394" s="56" t="n">
        <v>35759</v>
      </c>
      <c r="B394" s="28"/>
      <c r="C394" s="56"/>
      <c r="D394" s="28" t="n">
        <f aca="false">VLOOKUP($A394,IF(D$3=2,PRICELOOK2,IF(D$3=3,PRICELOOK3,IF(D$3=4,cash,PRICELOOK))),D$4,FALSE())</f>
        <v>2.07</v>
      </c>
      <c r="E394" s="28" t="n">
        <f aca="false">VLOOKUP($A394,IF(E$3=2,PRICELOOK2,IF(E$3=3,PRICELOOK3,IF(E$3=4,cash,PRICELOOK))),E$4,FALSE())</f>
        <v>2.165</v>
      </c>
      <c r="G394" s="73"/>
      <c r="H394" s="73"/>
      <c r="I394" s="73"/>
      <c r="K394" s="75" t="n">
        <f aca="false">MIN(D394:D415)</f>
        <v>2.02</v>
      </c>
      <c r="L394" s="75" t="n">
        <f aca="false">MIN(E394:E415)</f>
        <v>2.165</v>
      </c>
    </row>
    <row r="395" customFormat="false" ht="12.75" hidden="false" customHeight="false" outlineLevel="0" collapsed="false">
      <c r="A395" s="56" t="n">
        <v>35765</v>
      </c>
      <c r="B395" s="28"/>
      <c r="C395" s="56"/>
      <c r="D395" s="28" t="n">
        <f aca="false">VLOOKUP($A395,IF(D$3=2,PRICELOOK2,IF(D$3=3,PRICELOOK3,IF(D$3=4,cash,PRICELOOK))),D$4,FALSE())</f>
        <v>2.02</v>
      </c>
      <c r="E395" s="28" t="n">
        <f aca="false">VLOOKUP($A395,IF(E$3=2,PRICELOOK2,IF(E$3=3,PRICELOOK3,IF(E$3=4,cash,PRICELOOK))),E$4,FALSE())</f>
        <v>2.21</v>
      </c>
      <c r="G395" s="73" t="n">
        <f aca="false">LN(D395/D394)</f>
        <v>-0.0244510958641642</v>
      </c>
      <c r="H395" s="73" t="n">
        <f aca="false">LN(E395/E394)</f>
        <v>0.0205721540752083</v>
      </c>
      <c r="I395" s="73"/>
      <c r="J395" s="73"/>
    </row>
    <row r="396" customFormat="false" ht="12.75" hidden="false" customHeight="false" outlineLevel="0" collapsed="false">
      <c r="A396" s="56" t="n">
        <v>35766</v>
      </c>
      <c r="B396" s="28"/>
      <c r="C396" s="56"/>
      <c r="D396" s="28" t="n">
        <f aca="false">VLOOKUP($A396,IF(D$3=2,PRICELOOK2,IF(D$3=3,PRICELOOK3,IF(D$3=4,cash,PRICELOOK))),D$4,FALSE())</f>
        <v>2.2</v>
      </c>
      <c r="E396" s="28" t="n">
        <f aca="false">VLOOKUP($A396,IF(E$3=2,PRICELOOK2,IF(E$3=3,PRICELOOK3,IF(E$3=4,cash,PRICELOOK))),E$4,FALSE())</f>
        <v>2.25</v>
      </c>
      <c r="G396" s="73" t="n">
        <f aca="false">LN(D396/D395)</f>
        <v>0.0853598489511569</v>
      </c>
      <c r="H396" s="73" t="n">
        <f aca="false">LN(E396/E395)</f>
        <v>0.0179377006866673</v>
      </c>
      <c r="I396" s="73"/>
      <c r="J396" s="73"/>
    </row>
    <row r="397" customFormat="false" ht="12.75" hidden="false" customHeight="false" outlineLevel="0" collapsed="false">
      <c r="A397" s="56" t="n">
        <v>35767</v>
      </c>
      <c r="B397" s="28"/>
      <c r="C397" s="56"/>
      <c r="D397" s="28" t="n">
        <f aca="false">VLOOKUP($A397,IF(D$3=2,PRICELOOK2,IF(D$3=3,PRICELOOK3,IF(D$3=4,cash,PRICELOOK))),D$4,FALSE())</f>
        <v>2.24</v>
      </c>
      <c r="E397" s="28" t="n">
        <f aca="false">VLOOKUP($A397,IF(E$3=2,PRICELOOK2,IF(E$3=3,PRICELOOK3,IF(E$3=4,cash,PRICELOOK))),E$4,FALSE())</f>
        <v>2.24</v>
      </c>
      <c r="G397" s="73" t="n">
        <f aca="false">LN(D397/D396)</f>
        <v>0.0180185055026784</v>
      </c>
      <c r="H397" s="73" t="n">
        <f aca="false">LN(E397/E396)</f>
        <v>-0.0044543503493802</v>
      </c>
      <c r="I397" s="73"/>
      <c r="J397" s="73"/>
    </row>
    <row r="398" customFormat="false" ht="12.75" hidden="false" customHeight="false" outlineLevel="0" collapsed="false">
      <c r="A398" s="56" t="n">
        <v>35768</v>
      </c>
      <c r="B398" s="28"/>
      <c r="C398" s="56"/>
      <c r="D398" s="28" t="n">
        <f aca="false">VLOOKUP($A398,IF(D$3=2,PRICELOOK2,IF(D$3=3,PRICELOOK3,IF(D$3=4,cash,PRICELOOK))),D$4,FALSE())</f>
        <v>2.24</v>
      </c>
      <c r="E398" s="28" t="n">
        <f aca="false">VLOOKUP($A398,IF(E$3=2,PRICELOOK2,IF(E$3=3,PRICELOOK3,IF(E$3=4,cash,PRICELOOK))),E$4,FALSE())</f>
        <v>2.19</v>
      </c>
      <c r="G398" s="73" t="n">
        <f aca="false">LN(D398/D397)</f>
        <v>0</v>
      </c>
      <c r="H398" s="73" t="n">
        <f aca="false">LN(E398/E397)</f>
        <v>-0.0225743220385392</v>
      </c>
      <c r="I398" s="73"/>
      <c r="J398" s="73"/>
    </row>
    <row r="399" customFormat="false" ht="12.75" hidden="false" customHeight="false" outlineLevel="0" collapsed="false">
      <c r="A399" s="56" t="n">
        <v>35769</v>
      </c>
      <c r="B399" s="28"/>
      <c r="C399" s="56"/>
      <c r="D399" s="28" t="n">
        <f aca="false">VLOOKUP($A399,IF(D$3=2,PRICELOOK2,IF(D$3=3,PRICELOOK3,IF(D$3=4,cash,PRICELOOK))),D$4,FALSE())</f>
        <v>2.105</v>
      </c>
      <c r="E399" s="28" t="n">
        <f aca="false">VLOOKUP($A399,IF(E$3=2,PRICELOOK2,IF(E$3=3,PRICELOOK3,IF(E$3=4,cash,PRICELOOK))),E$4,FALSE())</f>
        <v>2.205</v>
      </c>
      <c r="G399" s="73" t="n">
        <f aca="false">LN(D399/D398)</f>
        <v>-0.0621603987326038</v>
      </c>
      <c r="H399" s="73" t="n">
        <f aca="false">LN(E399/E398)</f>
        <v>0.00682596507039989</v>
      </c>
      <c r="I399" s="73"/>
      <c r="J399" s="73"/>
    </row>
    <row r="400" customFormat="false" ht="12.75" hidden="false" customHeight="false" outlineLevel="0" collapsed="false">
      <c r="A400" s="56" t="n">
        <v>35772</v>
      </c>
      <c r="B400" s="28"/>
      <c r="C400" s="56"/>
      <c r="D400" s="28" t="n">
        <f aca="false">VLOOKUP($A400,IF(D$3=2,PRICELOOK2,IF(D$3=3,PRICELOOK3,IF(D$3=4,cash,PRICELOOK))),D$4,FALSE())</f>
        <v>2.105</v>
      </c>
      <c r="E400" s="28" t="n">
        <f aca="false">VLOOKUP($A400,IF(E$3=2,PRICELOOK2,IF(E$3=3,PRICELOOK3,IF(E$3=4,cash,PRICELOOK))),E$4,FALSE())</f>
        <v>2.195</v>
      </c>
      <c r="G400" s="73" t="n">
        <f aca="false">LN(D400/D399)</f>
        <v>0</v>
      </c>
      <c r="H400" s="73" t="n">
        <f aca="false">LN(E400/E399)</f>
        <v>-0.00454546237167472</v>
      </c>
      <c r="I400" s="73"/>
      <c r="J400" s="73"/>
    </row>
    <row r="401" customFormat="false" ht="12.75" hidden="false" customHeight="false" outlineLevel="0" collapsed="false">
      <c r="A401" s="56" t="n">
        <v>35773</v>
      </c>
      <c r="B401" s="28"/>
      <c r="C401" s="56"/>
      <c r="D401" s="28" t="n">
        <f aca="false">VLOOKUP($A401,IF(D$3=2,PRICELOOK2,IF(D$3=3,PRICELOOK3,IF(D$3=4,cash,PRICELOOK))),D$4,FALSE())</f>
        <v>2.085</v>
      </c>
      <c r="E401" s="28" t="n">
        <f aca="false">VLOOKUP($A401,IF(E$3=2,PRICELOOK2,IF(E$3=3,PRICELOOK3,IF(E$3=4,cash,PRICELOOK))),E$4,FALSE())</f>
        <v>2.305</v>
      </c>
      <c r="G401" s="73" t="n">
        <f aca="false">LN(D401/D400)</f>
        <v>-0.00954661188358</v>
      </c>
      <c r="H401" s="73" t="n">
        <f aca="false">LN(E401/E400)</f>
        <v>0.0488986299214773</v>
      </c>
      <c r="I401" s="73"/>
      <c r="J401" s="73"/>
    </row>
    <row r="402" customFormat="false" ht="12.75" hidden="false" customHeight="false" outlineLevel="0" collapsed="false">
      <c r="A402" s="56" t="n">
        <v>35774</v>
      </c>
      <c r="B402" s="28"/>
      <c r="C402" s="56"/>
      <c r="D402" s="28" t="n">
        <f aca="false">VLOOKUP($A402,IF(D$3=2,PRICELOOK2,IF(D$3=3,PRICELOOK3,IF(D$3=4,cash,PRICELOOK))),D$4,FALSE())</f>
        <v>2.305</v>
      </c>
      <c r="E402" s="28" t="n">
        <f aca="false">VLOOKUP($A402,IF(E$3=2,PRICELOOK2,IF(E$3=3,PRICELOOK3,IF(E$3=4,cash,PRICELOOK))),E$4,FALSE())</f>
        <v>2.39</v>
      </c>
      <c r="G402" s="73" t="n">
        <f aca="false">LN(D402/D401)</f>
        <v>0.100311821197847</v>
      </c>
      <c r="H402" s="73" t="n">
        <f aca="false">LN(E402/E401)</f>
        <v>0.0362126894948075</v>
      </c>
      <c r="I402" s="73"/>
      <c r="J402" s="73"/>
    </row>
    <row r="403" customFormat="false" ht="12.75" hidden="false" customHeight="false" outlineLevel="0" collapsed="false">
      <c r="A403" s="56" t="n">
        <v>35775</v>
      </c>
      <c r="B403" s="28"/>
      <c r="C403" s="56"/>
      <c r="D403" s="28" t="n">
        <f aca="false">VLOOKUP($A403,IF(D$3=2,PRICELOOK2,IF(D$3=3,PRICELOOK3,IF(D$3=4,cash,PRICELOOK))),D$4,FALSE())</f>
        <v>2.305</v>
      </c>
      <c r="E403" s="28" t="n">
        <f aca="false">VLOOKUP($A403,IF(E$3=2,PRICELOOK2,IF(E$3=3,PRICELOOK3,IF(E$3=4,cash,PRICELOOK))),E$4,FALSE())</f>
        <v>2.275</v>
      </c>
      <c r="G403" s="73" t="n">
        <f aca="false">LN(D403/D402)</f>
        <v>0</v>
      </c>
      <c r="H403" s="73" t="n">
        <f aca="false">LN(E403/E402)</f>
        <v>-0.0493133135405056</v>
      </c>
      <c r="I403" s="73"/>
      <c r="J403" s="73"/>
    </row>
    <row r="404" customFormat="false" ht="12.75" hidden="false" customHeight="false" outlineLevel="0" collapsed="false">
      <c r="A404" s="56" t="n">
        <v>35776</v>
      </c>
      <c r="B404" s="28"/>
      <c r="C404" s="56"/>
      <c r="D404" s="28" t="n">
        <f aca="false">VLOOKUP($A404,IF(D$3=2,PRICELOOK2,IF(D$3=3,PRICELOOK3,IF(D$3=4,cash,PRICELOOK))),D$4,FALSE())</f>
        <v>2.165</v>
      </c>
      <c r="E404" s="28" t="n">
        <f aca="false">VLOOKUP($A404,IF(E$3=2,PRICELOOK2,IF(E$3=3,PRICELOOK3,IF(E$3=4,cash,PRICELOOK))),E$4,FALSE())</f>
        <v>2.24</v>
      </c>
      <c r="G404" s="73" t="n">
        <f aca="false">LN(D404/D403)</f>
        <v>-0.0626603149941587</v>
      </c>
      <c r="H404" s="73" t="n">
        <f aca="false">LN(E404/E403)</f>
        <v>-0.0155041865359651</v>
      </c>
      <c r="I404" s="73"/>
      <c r="J404" s="73"/>
    </row>
    <row r="405" customFormat="false" ht="12.75" hidden="false" customHeight="false" outlineLevel="0" collapsed="false">
      <c r="A405" s="56" t="n">
        <v>35779</v>
      </c>
      <c r="B405" s="28"/>
      <c r="C405" s="56"/>
      <c r="D405" s="28" t="n">
        <f aca="false">VLOOKUP($A405,IF(D$3=2,PRICELOOK2,IF(D$3=3,PRICELOOK3,IF(D$3=4,cash,PRICELOOK))),D$4,FALSE())</f>
        <v>2.165</v>
      </c>
      <c r="E405" s="28" t="n">
        <f aca="false">VLOOKUP($A405,IF(E$3=2,PRICELOOK2,IF(E$3=3,PRICELOOK3,IF(E$3=4,cash,PRICELOOK))),E$4,FALSE())</f>
        <v>2.17</v>
      </c>
      <c r="G405" s="73" t="n">
        <f aca="false">LN(D405/D404)</f>
        <v>0</v>
      </c>
      <c r="H405" s="73" t="n">
        <f aca="false">LN(E405/E404)</f>
        <v>-0.0317486983145804</v>
      </c>
      <c r="I405" s="73"/>
      <c r="J405" s="73"/>
    </row>
    <row r="406" customFormat="false" ht="12.75" hidden="false" customHeight="false" outlineLevel="0" collapsed="false">
      <c r="A406" s="56" t="n">
        <v>35780</v>
      </c>
      <c r="B406" s="28"/>
      <c r="C406" s="56"/>
      <c r="D406" s="28" t="n">
        <f aca="false">VLOOKUP($A406,IF(D$3=2,PRICELOOK2,IF(D$3=3,PRICELOOK3,IF(D$3=4,cash,PRICELOOK))),D$4,FALSE())</f>
        <v>2.11</v>
      </c>
      <c r="E406" s="28" t="n">
        <f aca="false">VLOOKUP($A406,IF(E$3=2,PRICELOOK2,IF(E$3=3,PRICELOOK3,IF(E$3=4,cash,PRICELOOK))),E$4,FALSE())</f>
        <v>2.225</v>
      </c>
      <c r="G406" s="73" t="n">
        <f aca="false">LN(D406/D405)</f>
        <v>-0.0257324139664781</v>
      </c>
      <c r="H406" s="73" t="n">
        <f aca="false">LN(E406/E405)</f>
        <v>0.0250297480658355</v>
      </c>
      <c r="I406" s="73"/>
      <c r="J406" s="73"/>
    </row>
    <row r="407" customFormat="false" ht="12.75" hidden="false" customHeight="false" outlineLevel="0" collapsed="false">
      <c r="A407" s="56" t="n">
        <v>35781</v>
      </c>
      <c r="B407" s="28"/>
      <c r="C407" s="56"/>
      <c r="D407" s="28" t="n">
        <f aca="false">VLOOKUP($A407,IF(D$3=2,PRICELOOK2,IF(D$3=3,PRICELOOK3,IF(D$3=4,cash,PRICELOOK))),D$4,FALSE())</f>
        <v>2.145</v>
      </c>
      <c r="E407" s="28" t="n">
        <f aca="false">VLOOKUP($A407,IF(E$3=2,PRICELOOK2,IF(E$3=3,PRICELOOK3,IF(E$3=4,cash,PRICELOOK))),E$4,FALSE())</f>
        <v>2.29</v>
      </c>
      <c r="G407" s="73" t="n">
        <f aca="false">LN(D407/D406)</f>
        <v>0.0164516048920053</v>
      </c>
      <c r="H407" s="73" t="n">
        <f aca="false">LN(E407/E406)</f>
        <v>0.0287949019479446</v>
      </c>
      <c r="I407" s="73"/>
      <c r="J407" s="73"/>
    </row>
    <row r="408" customFormat="false" ht="12.75" hidden="false" customHeight="false" outlineLevel="0" collapsed="false">
      <c r="A408" s="56" t="n">
        <v>35782</v>
      </c>
      <c r="B408" s="28"/>
      <c r="C408" s="56"/>
      <c r="D408" s="28" t="n">
        <f aca="false">VLOOKUP($A408,IF(D$3=2,PRICELOOK2,IF(D$3=3,PRICELOOK3,IF(D$3=4,cash,PRICELOOK))),D$4,FALSE())</f>
        <v>2.145</v>
      </c>
      <c r="E408" s="28" t="n">
        <f aca="false">VLOOKUP($A408,IF(E$3=2,PRICELOOK2,IF(E$3=3,PRICELOOK3,IF(E$3=4,cash,PRICELOOK))),E$4,FALSE())</f>
        <v>2.355</v>
      </c>
      <c r="G408" s="73" t="n">
        <f aca="false">LN(D408/D407)</f>
        <v>0</v>
      </c>
      <c r="H408" s="73" t="n">
        <f aca="false">LN(E408/E407)</f>
        <v>0.0279889099022328</v>
      </c>
      <c r="I408" s="73"/>
      <c r="J408" s="73"/>
    </row>
    <row r="409" customFormat="false" ht="12.75" hidden="false" customHeight="false" outlineLevel="0" collapsed="false">
      <c r="A409" s="56" t="n">
        <v>35785</v>
      </c>
      <c r="B409" s="28"/>
      <c r="C409" s="56"/>
      <c r="D409" s="28" t="n">
        <f aca="false">VLOOKUP($A409,IF(D$3=2,PRICELOOK2,IF(D$3=3,PRICELOOK3,IF(D$3=4,cash,PRICELOOK))),D$4,FALSE())</f>
        <v>2.275</v>
      </c>
      <c r="E409" s="28" t="n">
        <f aca="false">VLOOKUP($A409,IF(E$3=2,PRICELOOK2,IF(E$3=3,PRICELOOK3,IF(E$3=4,cash,PRICELOOK))),E$4,FALSE())</f>
        <v>2.415</v>
      </c>
      <c r="G409" s="73" t="n">
        <f aca="false">LN(D409/D408)</f>
        <v>0.0588405000229334</v>
      </c>
      <c r="H409" s="73" t="n">
        <f aca="false">LN(E409/E408)</f>
        <v>0.0251585596361549</v>
      </c>
      <c r="I409" s="73"/>
      <c r="J409" s="73"/>
    </row>
    <row r="410" customFormat="false" ht="12.75" hidden="false" customHeight="false" outlineLevel="0" collapsed="false">
      <c r="A410" s="56" t="n">
        <v>35787</v>
      </c>
      <c r="B410" s="28"/>
      <c r="C410" s="56"/>
      <c r="D410" s="28" t="n">
        <f aca="false">VLOOKUP($A410,IF(D$3=2,PRICELOOK2,IF(D$3=3,PRICELOOK3,IF(D$3=4,cash,PRICELOOK))),D$4,FALSE())</f>
        <v>2.24</v>
      </c>
      <c r="E410" s="28" t="n">
        <f aca="false">VLOOKUP($A410,IF(E$3=2,PRICELOOK2,IF(E$3=3,PRICELOOK3,IF(E$3=4,cash,PRICELOOK))),E$4,FALSE())</f>
        <v>2.31</v>
      </c>
      <c r="G410" s="73" t="n">
        <f aca="false">LN(D410/D409)</f>
        <v>-0.0155041865359651</v>
      </c>
      <c r="H410" s="73" t="n">
        <f aca="false">LN(E410/E409)</f>
        <v>-0.0444517625708338</v>
      </c>
      <c r="I410" s="73"/>
      <c r="J410" s="73"/>
    </row>
    <row r="411" customFormat="false" ht="12.75" hidden="false" customHeight="false" outlineLevel="0" collapsed="false">
      <c r="A411" s="56" t="n">
        <v>35790</v>
      </c>
      <c r="B411" s="28"/>
      <c r="C411" s="56"/>
      <c r="D411" s="28" t="n">
        <f aca="false">VLOOKUP($A411,IF(D$3=2,PRICELOOK2,IF(D$3=3,PRICELOOK3,IF(D$3=4,cash,PRICELOOK))),D$4,FALSE())</f>
        <v>2.07</v>
      </c>
      <c r="E411" s="28" t="n">
        <f aca="false">VLOOKUP($A411,IF(E$3=2,PRICELOOK2,IF(E$3=3,PRICELOOK3,IF(E$3=4,cash,PRICELOOK))),E$4,FALSE())</f>
        <v>2.24</v>
      </c>
      <c r="G411" s="73" t="n">
        <f aca="false">LN(D411/D410)</f>
        <v>-0.078927258589671</v>
      </c>
      <c r="H411" s="73" t="n">
        <f aca="false">LN(E411/E410)</f>
        <v>-0.0307716586667537</v>
      </c>
      <c r="I411" s="73"/>
      <c r="J411" s="73"/>
    </row>
    <row r="412" customFormat="false" ht="12.75" hidden="false" customHeight="false" outlineLevel="0" collapsed="false">
      <c r="A412" s="81" t="n">
        <v>35793</v>
      </c>
      <c r="B412" s="28" t="n">
        <v>1</v>
      </c>
      <c r="C412" s="81"/>
      <c r="D412" s="28" t="n">
        <f aca="false">VLOOKUP($A412,IF(D$3=2,PRICELOOK2,IF(D$3=3,PRICELOOK3,IF(D$3=4,cash,PRICELOOK))),D$4,FALSE())</f>
        <v>2.07</v>
      </c>
      <c r="E412" s="28" t="n">
        <f aca="false">VLOOKUP($A412,IF(E$3=2,PRICELOOK2,IF(E$3=3,PRICELOOK3,IF(E$3=4,cash,PRICELOOK))),E$4,FALSE())</f>
        <v>2.325</v>
      </c>
      <c r="G412" s="73" t="n">
        <f aca="false">LN(D412/D411)</f>
        <v>0</v>
      </c>
      <c r="H412" s="73" t="n">
        <f aca="false">LN(E412/E411)</f>
        <v>0.0372441731723712</v>
      </c>
      <c r="I412" s="73"/>
      <c r="J412" s="73"/>
    </row>
    <row r="413" customFormat="false" ht="12.75" hidden="false" customHeight="false" outlineLevel="0" collapsed="false">
      <c r="A413" s="81"/>
      <c r="B413" s="28"/>
      <c r="C413" s="81"/>
      <c r="D413" s="28"/>
      <c r="E413" s="28"/>
      <c r="G413" s="73"/>
      <c r="H413" s="73"/>
      <c r="I413" s="73"/>
      <c r="J413" s="73"/>
    </row>
    <row r="414" customFormat="false" ht="12.75" hidden="false" customHeight="false" outlineLevel="0" collapsed="false">
      <c r="A414" s="81"/>
      <c r="B414" s="28"/>
      <c r="C414" s="81"/>
      <c r="D414" s="28"/>
      <c r="E414" s="28"/>
    </row>
    <row r="415" customFormat="false" ht="12.75" hidden="false" customHeight="false" outlineLevel="0" collapsed="false">
      <c r="A415" s="81"/>
      <c r="B415" s="28"/>
      <c r="C415" s="81"/>
      <c r="D415" s="28"/>
      <c r="E415" s="28"/>
    </row>
    <row r="416" customFormat="false" ht="12.75" hidden="false" customHeight="false" outlineLevel="0" collapsed="false">
      <c r="A416" s="81"/>
      <c r="B416" s="28"/>
      <c r="C416" s="81" t="n">
        <v>35796</v>
      </c>
      <c r="G416" s="73" t="n">
        <f aca="false">STDEV(G418:G435)*15.87</f>
        <v>0.49360811896035</v>
      </c>
      <c r="H416" s="73" t="n">
        <f aca="false">STDEV(H418:H435)*15.87</f>
        <v>0.531630160028995</v>
      </c>
      <c r="I416" s="73"/>
      <c r="J416" s="73" t="n">
        <f aca="false">IF(ISNUMBER(J417),J417,1.1)</f>
        <v>0.738605376015626</v>
      </c>
      <c r="K416" s="75" t="n">
        <f aca="false">MAX(D417:D438)</f>
        <v>2.16</v>
      </c>
      <c r="L416" s="75" t="n">
        <f aca="false">MAX(E417:E438)</f>
        <v>2.345</v>
      </c>
    </row>
    <row r="417" customFormat="false" ht="12.75" hidden="false" customHeight="false" outlineLevel="0" collapsed="false">
      <c r="A417" s="56" t="n">
        <v>35794</v>
      </c>
      <c r="B417" s="28"/>
      <c r="C417" s="56"/>
      <c r="D417" s="28" t="n">
        <f aca="false">VLOOKUP($A417,IF(D$3=2,PRICELOOK2,IF(D$3=3,PRICELOOK3,IF(D$3=4,cash,PRICELOOK))),D$4,FALSE())</f>
        <v>2.16</v>
      </c>
      <c r="E417" s="28" t="n">
        <f aca="false">VLOOKUP($A417,IF(E$3=2,PRICELOOK2,IF(E$3=3,PRICELOOK3,IF(E$3=4,cash,PRICELOOK))),E$4,FALSE())</f>
        <v>2.315</v>
      </c>
      <c r="G417" s="73"/>
      <c r="H417" s="73"/>
      <c r="I417" s="73"/>
      <c r="J417" s="73" t="n">
        <f aca="false">CORREL(D417:D435,E417:E435)</f>
        <v>0.738605376015626</v>
      </c>
      <c r="K417" s="75" t="n">
        <f aca="false">MIN(D417:D438)</f>
        <v>1.805</v>
      </c>
      <c r="L417" s="75" t="n">
        <f aca="false">MIN(E417:E438)</f>
        <v>2.095</v>
      </c>
    </row>
    <row r="418" customFormat="false" ht="12.75" hidden="false" customHeight="false" outlineLevel="0" collapsed="false">
      <c r="A418" s="56" t="n">
        <v>35795</v>
      </c>
      <c r="B418" s="28"/>
      <c r="C418" s="56"/>
      <c r="D418" s="28" t="n">
        <f aca="false">VLOOKUP($A418,IF(D$3=2,PRICELOOK2,IF(D$3=3,PRICELOOK3,IF(D$3=4,cash,PRICELOOK))),D$4,FALSE())</f>
        <v>2.055</v>
      </c>
      <c r="E418" s="28" t="n">
        <f aca="false">VLOOKUP($A418,IF(E$3=2,PRICELOOK2,IF(E$3=3,PRICELOOK3,IF(E$3=4,cash,PRICELOOK))),E$4,FALSE())</f>
        <v>2.31</v>
      </c>
      <c r="G418" s="73" t="n">
        <f aca="false">LN(D418/D417)</f>
        <v>-0.0498323737478756</v>
      </c>
      <c r="H418" s="73" t="n">
        <f aca="false">LN(E418/E417)</f>
        <v>-0.00216216300449513</v>
      </c>
      <c r="I418" s="73"/>
      <c r="J418" s="73"/>
    </row>
    <row r="419" customFormat="false" ht="12.75" hidden="false" customHeight="false" outlineLevel="0" collapsed="false">
      <c r="A419" s="56" t="n">
        <v>35800</v>
      </c>
      <c r="B419" s="28"/>
      <c r="C419" s="56"/>
      <c r="D419" s="28" t="n">
        <f aca="false">VLOOKUP($A419,IF(D$3=2,PRICELOOK2,IF(D$3=3,PRICELOOK3,IF(D$3=4,cash,PRICELOOK))),D$4,FALSE())</f>
        <v>1.925</v>
      </c>
      <c r="E419" s="28" t="n">
        <f aca="false">VLOOKUP($A419,IF(E$3=2,PRICELOOK2,IF(E$3=3,PRICELOOK3,IF(E$3=4,cash,PRICELOOK))),E$4,FALSE())</f>
        <v>2.095</v>
      </c>
      <c r="G419" s="73" t="n">
        <f aca="false">LN(D419/D418)</f>
        <v>-0.0653498802084504</v>
      </c>
      <c r="H419" s="73" t="n">
        <f aca="false">LN(E419/E418)</f>
        <v>-0.097693971159601</v>
      </c>
      <c r="I419" s="73"/>
      <c r="J419" s="73"/>
    </row>
    <row r="420" customFormat="false" ht="12.75" hidden="false" customHeight="false" outlineLevel="0" collapsed="false">
      <c r="A420" s="56" t="n">
        <v>35801</v>
      </c>
      <c r="B420" s="28"/>
      <c r="C420" s="56"/>
      <c r="D420" s="28" t="n">
        <f aca="false">VLOOKUP($A420,IF(D$3=2,PRICELOOK2,IF(D$3=3,PRICELOOK3,IF(D$3=4,cash,PRICELOOK))),D$4,FALSE())</f>
        <v>2.06</v>
      </c>
      <c r="E420" s="28" t="n">
        <f aca="false">VLOOKUP($A420,IF(E$3=2,PRICELOOK2,IF(E$3=3,PRICELOOK3,IF(E$3=4,cash,PRICELOOK))),E$4,FALSE())</f>
        <v>2.29</v>
      </c>
      <c r="G420" s="73" t="n">
        <f aca="false">LN(D420/D419)</f>
        <v>0.0677800150617421</v>
      </c>
      <c r="H420" s="73" t="n">
        <f aca="false">LN(E420/E419)</f>
        <v>0.0889982641920471</v>
      </c>
      <c r="I420" s="73"/>
      <c r="J420" s="73"/>
    </row>
    <row r="421" customFormat="false" ht="12.75" hidden="false" customHeight="false" outlineLevel="0" collapsed="false">
      <c r="A421" s="56" t="n">
        <v>35802</v>
      </c>
      <c r="B421" s="28"/>
      <c r="C421" s="56"/>
      <c r="D421" s="28" t="n">
        <f aca="false">VLOOKUP($A421,IF(D$3=2,PRICELOOK2,IF(D$3=3,PRICELOOK3,IF(D$3=4,cash,PRICELOOK))),D$4,FALSE())</f>
        <v>2.075</v>
      </c>
      <c r="E421" s="28" t="n">
        <f aca="false">VLOOKUP($A421,IF(E$3=2,PRICELOOK2,IF(E$3=3,PRICELOOK3,IF(E$3=4,cash,PRICELOOK))),E$4,FALSE())</f>
        <v>2.345</v>
      </c>
      <c r="G421" s="73" t="n">
        <f aca="false">LN(D421/D420)</f>
        <v>0.00725517088117202</v>
      </c>
      <c r="H421" s="73" t="n">
        <f aca="false">LN(E421/E420)</f>
        <v>0.0237335843320945</v>
      </c>
      <c r="I421" s="73"/>
      <c r="J421" s="73"/>
    </row>
    <row r="422" customFormat="false" ht="12.75" hidden="false" customHeight="false" outlineLevel="0" collapsed="false">
      <c r="A422" s="56" t="n">
        <v>35803</v>
      </c>
      <c r="B422" s="28"/>
      <c r="C422" s="56"/>
      <c r="D422" s="28" t="n">
        <f aca="false">VLOOKUP($A422,IF(D$3=2,PRICELOOK2,IF(D$3=3,PRICELOOK3,IF(D$3=4,cash,PRICELOOK))),D$4,FALSE())</f>
        <v>2.05</v>
      </c>
      <c r="E422" s="28" t="n">
        <f aca="false">VLOOKUP($A422,IF(E$3=2,PRICELOOK2,IF(E$3=3,PRICELOOK3,IF(E$3=4,cash,PRICELOOK))),E$4,FALSE())</f>
        <v>2.32</v>
      </c>
      <c r="G422" s="73" t="n">
        <f aca="false">LN(D422/D421)</f>
        <v>-0.012121360532345</v>
      </c>
      <c r="H422" s="73" t="n">
        <f aca="false">LN(E422/E421)</f>
        <v>-0.0107182162200243</v>
      </c>
      <c r="I422" s="73"/>
      <c r="J422" s="73"/>
    </row>
    <row r="423" customFormat="false" ht="12.75" hidden="false" customHeight="false" outlineLevel="0" collapsed="false">
      <c r="A423" s="56" t="n">
        <v>35804</v>
      </c>
      <c r="B423" s="28"/>
      <c r="C423" s="56"/>
      <c r="D423" s="28" t="n">
        <f aca="false">VLOOKUP($A423,IF(D$3=2,PRICELOOK2,IF(D$3=3,PRICELOOK3,IF(D$3=4,cash,PRICELOOK))),D$4,FALSE())</f>
        <v>2.02</v>
      </c>
      <c r="E423" s="28" t="n">
        <f aca="false">VLOOKUP($A423,IF(E$3=2,PRICELOOK2,IF(E$3=3,PRICELOOK3,IF(E$3=4,cash,PRICELOOK))),E$4,FALSE())</f>
        <v>2.31</v>
      </c>
      <c r="G423" s="73" t="n">
        <f aca="false">LN(D423/D422)</f>
        <v>-0.0147422817372033</v>
      </c>
      <c r="H423" s="73" t="n">
        <f aca="false">LN(E423/E422)</f>
        <v>-0.00431966114451628</v>
      </c>
      <c r="I423" s="73"/>
      <c r="J423" s="73"/>
    </row>
    <row r="424" customFormat="false" ht="12.75" hidden="false" customHeight="false" outlineLevel="0" collapsed="false">
      <c r="A424" s="56" t="n">
        <v>35807</v>
      </c>
      <c r="B424" s="28"/>
      <c r="C424" s="56"/>
      <c r="D424" s="28" t="n">
        <f aca="false">VLOOKUP($A424,IF(D$3=2,PRICELOOK2,IF(D$3=3,PRICELOOK3,IF(D$3=4,cash,PRICELOOK))),D$4,FALSE())</f>
        <v>1.915</v>
      </c>
      <c r="E424" s="28" t="n">
        <f aca="false">VLOOKUP($A424,IF(E$3=2,PRICELOOK2,IF(E$3=3,PRICELOOK3,IF(E$3=4,cash,PRICELOOK))),E$4,FALSE())</f>
        <v>2.27</v>
      </c>
      <c r="G424" s="73" t="n">
        <f aca="false">LN(D424/D423)</f>
        <v>-0.0533798887805041</v>
      </c>
      <c r="H424" s="73" t="n">
        <f aca="false">LN(E424/E423)</f>
        <v>-0.0174676930403908</v>
      </c>
      <c r="I424" s="73"/>
      <c r="J424" s="73"/>
    </row>
    <row r="425" customFormat="false" ht="12.75" hidden="false" customHeight="false" outlineLevel="0" collapsed="false">
      <c r="A425" s="56" t="n">
        <v>35808</v>
      </c>
      <c r="B425" s="28"/>
      <c r="C425" s="56"/>
      <c r="D425" s="28" t="n">
        <f aca="false">VLOOKUP($A425,IF(D$3=2,PRICELOOK2,IF(D$3=3,PRICELOOK3,IF(D$3=4,cash,PRICELOOK))),D$4,FALSE())</f>
        <v>1.91</v>
      </c>
      <c r="E425" s="28" t="n">
        <f aca="false">VLOOKUP($A425,IF(E$3=2,PRICELOOK2,IF(E$3=3,PRICELOOK3,IF(E$3=4,cash,PRICELOOK))),E$4,FALSE())</f>
        <v>2.27</v>
      </c>
      <c r="G425" s="73" t="n">
        <f aca="false">LN(D425/D424)</f>
        <v>-0.00261438057407082</v>
      </c>
      <c r="H425" s="73" t="n">
        <f aca="false">LN(E425/E424)</f>
        <v>0</v>
      </c>
      <c r="I425" s="73"/>
      <c r="J425" s="73"/>
    </row>
    <row r="426" customFormat="false" ht="12.75" hidden="false" customHeight="false" outlineLevel="0" collapsed="false">
      <c r="A426" s="56" t="n">
        <v>35809</v>
      </c>
      <c r="B426" s="28"/>
      <c r="C426" s="56"/>
      <c r="D426" s="28" t="n">
        <f aca="false">VLOOKUP($A426,IF(D$3=2,PRICELOOK2,IF(D$3=3,PRICELOOK3,IF(D$3=4,cash,PRICELOOK))),D$4,FALSE())</f>
        <v>1.93</v>
      </c>
      <c r="E426" s="28" t="n">
        <f aca="false">VLOOKUP($A426,IF(E$3=2,PRICELOOK2,IF(E$3=3,PRICELOOK3,IF(E$3=4,cash,PRICELOOK))),E$4,FALSE())</f>
        <v>2.28</v>
      </c>
      <c r="G426" s="73" t="n">
        <f aca="false">LN(D426/D425)</f>
        <v>0.0104167608582556</v>
      </c>
      <c r="H426" s="73" t="n">
        <f aca="false">LN(E426/E425)</f>
        <v>0.00439561147303791</v>
      </c>
      <c r="I426" s="73"/>
      <c r="J426" s="73"/>
    </row>
    <row r="427" customFormat="false" ht="12.75" hidden="false" customHeight="false" outlineLevel="0" collapsed="false">
      <c r="A427" s="56" t="n">
        <v>35810</v>
      </c>
      <c r="B427" s="28"/>
      <c r="C427" s="56"/>
      <c r="D427" s="28" t="n">
        <f aca="false">VLOOKUP($A427,IF(D$3=2,PRICELOOK2,IF(D$3=3,PRICELOOK3,IF(D$3=4,cash,PRICELOOK))),D$4,FALSE())</f>
        <v>1.935</v>
      </c>
      <c r="E427" s="28" t="n">
        <f aca="false">VLOOKUP($A427,IF(E$3=2,PRICELOOK2,IF(E$3=3,PRICELOOK3,IF(E$3=4,cash,PRICELOOK))),E$4,FALSE())</f>
        <v>2.28</v>
      </c>
      <c r="G427" s="73" t="n">
        <f aca="false">LN(D427/D426)</f>
        <v>0.00258732356495095</v>
      </c>
      <c r="H427" s="73" t="n">
        <f aca="false">LN(E427/E426)</f>
        <v>0</v>
      </c>
      <c r="I427" s="73"/>
      <c r="J427" s="73"/>
    </row>
    <row r="428" customFormat="false" ht="12.75" hidden="false" customHeight="false" outlineLevel="0" collapsed="false">
      <c r="A428" s="56" t="n">
        <v>35811</v>
      </c>
      <c r="B428" s="28"/>
      <c r="C428" s="56"/>
      <c r="D428" s="28" t="n">
        <f aca="false">VLOOKUP($A428,IF(D$3=2,PRICELOOK2,IF(D$3=3,PRICELOOK3,IF(D$3=4,cash,PRICELOOK))),D$4,FALSE())</f>
        <v>1.895</v>
      </c>
      <c r="E428" s="28" t="n">
        <f aca="false">VLOOKUP($A428,IF(E$3=2,PRICELOOK2,IF(E$3=3,PRICELOOK3,IF(E$3=4,cash,PRICELOOK))),E$4,FALSE())</f>
        <v>2.265</v>
      </c>
      <c r="G428" s="73" t="n">
        <f aca="false">LN(D428/D427)</f>
        <v>-0.0208884879473554</v>
      </c>
      <c r="H428" s="73" t="n">
        <f aca="false">LN(E428/E427)</f>
        <v>-0.00660068403135191</v>
      </c>
      <c r="I428" s="73"/>
      <c r="J428" s="73"/>
    </row>
    <row r="429" customFormat="false" ht="12.75" hidden="false" customHeight="false" outlineLevel="0" collapsed="false">
      <c r="A429" s="56" t="n">
        <v>35815</v>
      </c>
      <c r="B429" s="28"/>
      <c r="C429" s="56"/>
      <c r="D429" s="28" t="n">
        <f aca="false">VLOOKUP($A429,IF(D$3=2,PRICELOOK2,IF(D$3=3,PRICELOOK3,IF(D$3=4,cash,PRICELOOK))),D$4,FALSE())</f>
        <v>1.95</v>
      </c>
      <c r="E429" s="28" t="n">
        <f aca="false">VLOOKUP($A429,IF(E$3=2,PRICELOOK2,IF(E$3=3,PRICELOOK3,IF(E$3=4,cash,PRICELOOK))),E$4,FALSE())</f>
        <v>2.275</v>
      </c>
      <c r="G429" s="73" t="n">
        <f aca="false">LN(D429/D428)</f>
        <v>0.0286105340412658</v>
      </c>
      <c r="H429" s="73" t="n">
        <f aca="false">LN(E429/E428)</f>
        <v>0.0044052934679162</v>
      </c>
      <c r="I429" s="73"/>
      <c r="J429" s="73"/>
    </row>
    <row r="430" customFormat="false" ht="12.75" hidden="false" customHeight="false" outlineLevel="0" collapsed="false">
      <c r="A430" s="56" t="n">
        <v>35816</v>
      </c>
      <c r="B430" s="28"/>
      <c r="C430" s="56"/>
      <c r="D430" s="28" t="n">
        <f aca="false">VLOOKUP($A430,IF(D$3=2,PRICELOOK2,IF(D$3=3,PRICELOOK3,IF(D$3=4,cash,PRICELOOK))),D$4,FALSE())</f>
        <v>1.935</v>
      </c>
      <c r="E430" s="28" t="n">
        <f aca="false">VLOOKUP($A430,IF(E$3=2,PRICELOOK2,IF(E$3=3,PRICELOOK3,IF(E$3=4,cash,PRICELOOK))),E$4,FALSE())</f>
        <v>2.27</v>
      </c>
      <c r="G430" s="73" t="n">
        <f aca="false">LN(D430/D429)</f>
        <v>-0.00772204609391028</v>
      </c>
      <c r="H430" s="73" t="n">
        <f aca="false">LN(E430/E429)</f>
        <v>-0.00220022090960242</v>
      </c>
      <c r="I430" s="73"/>
      <c r="J430" s="73"/>
    </row>
    <row r="431" customFormat="false" ht="12.75" hidden="false" customHeight="false" outlineLevel="0" collapsed="false">
      <c r="A431" s="56" t="n">
        <v>35817</v>
      </c>
      <c r="B431" s="28"/>
      <c r="C431" s="56"/>
      <c r="D431" s="28" t="n">
        <f aca="false">VLOOKUP($A431,IF(D$3=2,PRICELOOK2,IF(D$3=3,PRICELOOK3,IF(D$3=4,cash,PRICELOOK))),D$4,FALSE())</f>
        <v>1.925</v>
      </c>
      <c r="E431" s="28" t="n">
        <f aca="false">VLOOKUP($A431,IF(E$3=2,PRICELOOK2,IF(E$3=3,PRICELOOK3,IF(E$3=4,cash,PRICELOOK))),E$4,FALSE())</f>
        <v>2.235</v>
      </c>
      <c r="G431" s="73" t="n">
        <f aca="false">LN(D431/D430)</f>
        <v>-0.00518135874199763</v>
      </c>
      <c r="H431" s="73" t="n">
        <f aca="false">LN(E431/E430)</f>
        <v>-0.0155386034277792</v>
      </c>
      <c r="I431" s="73"/>
      <c r="J431" s="73"/>
    </row>
    <row r="432" customFormat="false" ht="12.75" hidden="false" customHeight="false" outlineLevel="0" collapsed="false">
      <c r="A432" s="56" t="n">
        <v>35818</v>
      </c>
      <c r="B432" s="28"/>
      <c r="C432" s="56"/>
      <c r="D432" s="28" t="n">
        <f aca="false">VLOOKUP($A432,IF(D$3=2,PRICELOOK2,IF(D$3=3,PRICELOOK3,IF(D$3=4,cash,PRICELOOK))),D$4,FALSE())</f>
        <v>1.905</v>
      </c>
      <c r="E432" s="28" t="n">
        <f aca="false">VLOOKUP($A432,IF(E$3=2,PRICELOOK2,IF(E$3=3,PRICELOOK3,IF(E$3=4,cash,PRICELOOK))),E$4,FALSE())</f>
        <v>2.215</v>
      </c>
      <c r="G432" s="73" t="n">
        <f aca="false">LN(D432/D431)</f>
        <v>-0.0104439591610833</v>
      </c>
      <c r="H432" s="73" t="n">
        <f aca="false">LN(E432/E431)</f>
        <v>-0.00898882456843322</v>
      </c>
      <c r="I432" s="73"/>
      <c r="J432" s="73"/>
    </row>
    <row r="433" customFormat="false" ht="12.75" hidden="false" customHeight="false" outlineLevel="0" collapsed="false">
      <c r="A433" s="56" t="n">
        <v>35821</v>
      </c>
      <c r="B433" s="28"/>
      <c r="C433" s="56"/>
      <c r="D433" s="28" t="n">
        <f aca="false">VLOOKUP($A433,IF(D$3=2,PRICELOOK2,IF(D$3=3,PRICELOOK3,IF(D$3=4,cash,PRICELOOK))),D$4,FALSE())</f>
        <v>1.85</v>
      </c>
      <c r="E433" s="28" t="n">
        <f aca="false">VLOOKUP($A433,IF(E$3=2,PRICELOOK2,IF(E$3=3,PRICELOOK3,IF(E$3=4,cash,PRICELOOK))),E$4,FALSE())</f>
        <v>2.195</v>
      </c>
      <c r="G433" s="73" t="n">
        <f aca="false">LN(D433/D432)</f>
        <v>-0.0292963694884308</v>
      </c>
      <c r="H433" s="73" t="n">
        <f aca="false">LN(E433/E432)</f>
        <v>-0.00907035696996427</v>
      </c>
      <c r="I433" s="73"/>
      <c r="J433" s="73"/>
    </row>
    <row r="434" customFormat="false" ht="12.75" hidden="false" customHeight="false" outlineLevel="0" collapsed="false">
      <c r="A434" s="56" t="n">
        <v>35822</v>
      </c>
      <c r="B434" s="28"/>
      <c r="C434" s="56"/>
      <c r="D434" s="28" t="n">
        <f aca="false">VLOOKUP($A434,IF(D$3=2,PRICELOOK2,IF(D$3=3,PRICELOOK3,IF(D$3=4,cash,PRICELOOK))),D$4,FALSE())</f>
        <v>1.805</v>
      </c>
      <c r="E434" s="28" t="n">
        <f aca="false">VLOOKUP($A434,IF(E$3=2,PRICELOOK2,IF(E$3=3,PRICELOOK3,IF(E$3=4,cash,PRICELOOK))),E$4,FALSE())</f>
        <v>2.15</v>
      </c>
      <c r="G434" s="73" t="n">
        <f aca="false">LN(D434/D433)</f>
        <v>-0.0246250473053893</v>
      </c>
      <c r="H434" s="73" t="n">
        <f aca="false">LN(E434/E433)</f>
        <v>-0.0207142043875632</v>
      </c>
      <c r="I434" s="73"/>
      <c r="J434" s="73"/>
    </row>
    <row r="435" customFormat="false" ht="12.75" hidden="false" customHeight="false" outlineLevel="0" collapsed="false">
      <c r="A435" s="56" t="n">
        <v>35823</v>
      </c>
      <c r="B435" s="28" t="n">
        <v>1</v>
      </c>
      <c r="C435" s="56"/>
      <c r="D435" s="28" t="n">
        <f aca="false">VLOOKUP($A435,IF(D$3=2,PRICELOOK2,IF(D$3=3,PRICELOOK3,IF(D$3=4,cash,PRICELOOK))),D$4,FALSE())</f>
        <v>1.835</v>
      </c>
      <c r="E435" s="28" t="n">
        <f aca="false">VLOOKUP($A435,IF(E$3=2,PRICELOOK2,IF(E$3=3,PRICELOOK3,IF(E$3=4,cash,PRICELOOK))),E$4,FALSE())</f>
        <v>2.135</v>
      </c>
      <c r="G435" s="73" t="n">
        <f aca="false">LN(D435/D434)</f>
        <v>0.0164838897216894</v>
      </c>
      <c r="H435" s="73" t="n">
        <f aca="false">LN(E435/E434)</f>
        <v>-0.00700119545898359</v>
      </c>
      <c r="I435" s="73"/>
      <c r="J435" s="73"/>
    </row>
    <row r="436" customFormat="false" ht="12.75" hidden="false" customHeight="false" outlineLevel="0" collapsed="false">
      <c r="A436" s="56"/>
      <c r="B436" s="28"/>
      <c r="C436" s="56"/>
      <c r="D436" s="28"/>
      <c r="E436" s="28"/>
      <c r="G436" s="73"/>
      <c r="H436" s="73"/>
      <c r="I436" s="73"/>
      <c r="J436" s="73"/>
    </row>
    <row r="437" customFormat="false" ht="12.75" hidden="false" customHeight="false" outlineLevel="0" collapsed="false">
      <c r="A437" s="56"/>
      <c r="B437" s="28"/>
      <c r="C437" s="56"/>
      <c r="D437" s="28"/>
      <c r="E437" s="28"/>
    </row>
    <row r="438" customFormat="false" ht="12.75" hidden="false" customHeight="false" outlineLevel="0" collapsed="false">
      <c r="A438" s="56"/>
      <c r="B438" s="28"/>
      <c r="C438" s="56"/>
      <c r="D438" s="28"/>
      <c r="E438" s="28"/>
    </row>
    <row r="439" customFormat="false" ht="12.75" hidden="false" customHeight="false" outlineLevel="0" collapsed="false">
      <c r="A439" s="56"/>
      <c r="B439" s="28"/>
      <c r="C439" s="56" t="n">
        <v>35827</v>
      </c>
      <c r="G439" s="73" t="n">
        <f aca="false">STDEV(G441:G458)*15.87</f>
        <v>0.456140001602174</v>
      </c>
      <c r="H439" s="73" t="n">
        <f aca="false">STDEV(H441:H458)*15.87</f>
        <v>0.318443113713814</v>
      </c>
      <c r="I439" s="73"/>
      <c r="J439" s="73" t="n">
        <f aca="false">IF(ISNUMBER(J440),J440,1.1)</f>
        <v>0.750612426995892</v>
      </c>
      <c r="K439" s="75" t="n">
        <f aca="false">MAX(D440:D461)</f>
        <v>2.145</v>
      </c>
      <c r="L439" s="75" t="n">
        <f aca="false">MAX(E440:E461)</f>
        <v>2.345</v>
      </c>
    </row>
    <row r="440" customFormat="false" ht="12.75" hidden="false" customHeight="false" outlineLevel="0" collapsed="false">
      <c r="A440" s="56" t="n">
        <v>35824</v>
      </c>
      <c r="B440" s="28"/>
      <c r="C440" s="56"/>
      <c r="D440" s="28" t="n">
        <f aca="false">VLOOKUP($A440,IF(D$3=2,PRICELOOK2,IF(D$3=3,PRICELOOK3,IF(D$3=4,cash,PRICELOOK))),D$4,FALSE())</f>
        <v>1.855</v>
      </c>
      <c r="E440" s="28" t="n">
        <f aca="false">VLOOKUP($A440,IF(E$3=2,PRICELOOK2,IF(E$3=3,PRICELOOK3,IF(E$3=4,cash,PRICELOOK))),E$4,FALSE())</f>
        <v>2.13</v>
      </c>
      <c r="G440" s="73"/>
      <c r="H440" s="73"/>
      <c r="I440" s="73"/>
      <c r="J440" s="73" t="n">
        <f aca="false">CORREL(D440:D458,E440:E458)</f>
        <v>0.750612426995892</v>
      </c>
      <c r="K440" s="75" t="n">
        <f aca="false">MIN(D440:D461)</f>
        <v>1.855</v>
      </c>
      <c r="L440" s="75" t="n">
        <f aca="false">MIN(E440:E461)</f>
        <v>2.12</v>
      </c>
    </row>
    <row r="441" customFormat="false" ht="12.75" hidden="false" customHeight="false" outlineLevel="0" collapsed="false">
      <c r="A441" s="56" t="n">
        <v>35825</v>
      </c>
      <c r="B441" s="28"/>
      <c r="C441" s="56"/>
      <c r="D441" s="28" t="n">
        <f aca="false">VLOOKUP($A441,IF(D$3=2,PRICELOOK2,IF(D$3=3,PRICELOOK3,IF(D$3=4,cash,PRICELOOK))),D$4,FALSE())</f>
        <v>1.87</v>
      </c>
      <c r="E441" s="28" t="n">
        <f aca="false">VLOOKUP($A441,IF(E$3=2,PRICELOOK2,IF(E$3=3,PRICELOOK3,IF(E$3=4,cash,PRICELOOK))),E$4,FALSE())</f>
        <v>2.12</v>
      </c>
      <c r="G441" s="73" t="n">
        <f aca="false">LN(D441/D440)</f>
        <v>0.00805373480709683</v>
      </c>
      <c r="H441" s="73" t="n">
        <f aca="false">LN(E441/E440)</f>
        <v>-0.00470589103741251</v>
      </c>
      <c r="I441" s="73"/>
      <c r="J441" s="73"/>
    </row>
    <row r="442" customFormat="false" ht="12.75" hidden="false" customHeight="false" outlineLevel="0" collapsed="false">
      <c r="A442" s="56" t="n">
        <v>35828</v>
      </c>
      <c r="B442" s="28"/>
      <c r="C442" s="56"/>
      <c r="D442" s="28" t="n">
        <f aca="false">VLOOKUP($A442,IF(D$3=2,PRICELOOK2,IF(D$3=3,PRICELOOK3,IF(D$3=4,cash,PRICELOOK))),D$4,FALSE())</f>
        <v>1.97</v>
      </c>
      <c r="E442" s="28" t="n">
        <f aca="false">VLOOKUP($A442,IF(E$3=2,PRICELOOK2,IF(E$3=3,PRICELOOK3,IF(E$3=4,cash,PRICELOOK))),E$4,FALSE())</f>
        <v>2.175</v>
      </c>
      <c r="G442" s="73" t="n">
        <f aca="false">LN(D442/D441)</f>
        <v>0.0520951118834019</v>
      </c>
      <c r="H442" s="73" t="n">
        <f aca="false">LN(E442/E441)</f>
        <v>0.0256125758567263</v>
      </c>
      <c r="I442" s="73"/>
      <c r="J442" s="73"/>
    </row>
    <row r="443" customFormat="false" ht="12.75" hidden="false" customHeight="false" outlineLevel="0" collapsed="false">
      <c r="A443" s="56" t="n">
        <v>35829</v>
      </c>
      <c r="B443" s="28"/>
      <c r="C443" s="56"/>
      <c r="D443" s="28" t="n">
        <f aca="false">VLOOKUP($A443,IF(D$3=2,PRICELOOK2,IF(D$3=3,PRICELOOK3,IF(D$3=4,cash,PRICELOOK))),D$4,FALSE())</f>
        <v>2.055</v>
      </c>
      <c r="E443" s="28" t="n">
        <f aca="false">VLOOKUP($A443,IF(E$3=2,PRICELOOK2,IF(E$3=3,PRICELOOK3,IF(E$3=4,cash,PRICELOOK))),E$4,FALSE())</f>
        <v>2.27</v>
      </c>
      <c r="G443" s="73" t="n">
        <f aca="false">LN(D443/D442)</f>
        <v>0.042242305198301</v>
      </c>
      <c r="H443" s="73" t="n">
        <f aca="false">LN(E443/E442)</f>
        <v>0.0427511669526639</v>
      </c>
      <c r="I443" s="73"/>
      <c r="J443" s="73"/>
    </row>
    <row r="444" customFormat="false" ht="12.75" hidden="false" customHeight="false" outlineLevel="0" collapsed="false">
      <c r="A444" s="56" t="n">
        <v>35830</v>
      </c>
      <c r="B444" s="28"/>
      <c r="C444" s="56"/>
      <c r="D444" s="28" t="n">
        <f aca="false">VLOOKUP($A444,IF(D$3=2,PRICELOOK2,IF(D$3=3,PRICELOOK3,IF(D$3=4,cash,PRICELOOK))),D$4,FALSE())</f>
        <v>1.985</v>
      </c>
      <c r="E444" s="28" t="n">
        <f aca="false">VLOOKUP($A444,IF(E$3=2,PRICELOOK2,IF(E$3=3,PRICELOOK3,IF(E$3=4,cash,PRICELOOK))),E$4,FALSE())</f>
        <v>2.185</v>
      </c>
      <c r="G444" s="73" t="n">
        <f aca="false">LN(D444/D443)</f>
        <v>-0.0346569338090443</v>
      </c>
      <c r="H444" s="73" t="n">
        <f aca="false">LN(E444/E443)</f>
        <v>-0.0381640029457578</v>
      </c>
      <c r="I444" s="73"/>
      <c r="J444" s="73"/>
    </row>
    <row r="445" customFormat="false" ht="12.75" hidden="false" customHeight="false" outlineLevel="0" collapsed="false">
      <c r="A445" s="56" t="n">
        <v>35831</v>
      </c>
      <c r="B445" s="28"/>
      <c r="C445" s="56"/>
      <c r="D445" s="28" t="n">
        <f aca="false">VLOOKUP($A445,IF(D$3=2,PRICELOOK2,IF(D$3=3,PRICELOOK3,IF(D$3=4,cash,PRICELOOK))),D$4,FALSE())</f>
        <v>2.105</v>
      </c>
      <c r="E445" s="28" t="n">
        <f aca="false">VLOOKUP($A445,IF(E$3=2,PRICELOOK2,IF(E$3=3,PRICELOOK3,IF(E$3=4,cash,PRICELOOK))),E$4,FALSE())</f>
        <v>2.265</v>
      </c>
      <c r="G445" s="73" t="n">
        <f aca="false">LN(D445/D444)</f>
        <v>0.0586965529951909</v>
      </c>
      <c r="H445" s="73" t="n">
        <f aca="false">LN(E445/E444)</f>
        <v>0.035958930387444</v>
      </c>
      <c r="I445" s="73"/>
      <c r="J445" s="73"/>
    </row>
    <row r="446" customFormat="false" ht="12.75" hidden="false" customHeight="false" outlineLevel="0" collapsed="false">
      <c r="A446" s="56" t="n">
        <v>35832</v>
      </c>
      <c r="B446" s="28"/>
      <c r="C446" s="56"/>
      <c r="D446" s="28" t="n">
        <f aca="false">VLOOKUP($A446,IF(D$3=2,PRICELOOK2,IF(D$3=3,PRICELOOK3,IF(D$3=4,cash,PRICELOOK))),D$4,FALSE())</f>
        <v>2.145</v>
      </c>
      <c r="E446" s="28" t="n">
        <f aca="false">VLOOKUP($A446,IF(E$3=2,PRICELOOK2,IF(E$3=3,PRICELOOK3,IF(E$3=4,cash,PRICELOOK))),E$4,FALSE())</f>
        <v>2.24</v>
      </c>
      <c r="G446" s="73" t="n">
        <f aca="false">LN(D446/D445)</f>
        <v>0.0188240852456356</v>
      </c>
      <c r="H446" s="73" t="n">
        <f aca="false">LN(E446/E445)</f>
        <v>-0.0110988930680488</v>
      </c>
      <c r="I446" s="73"/>
      <c r="J446" s="73"/>
    </row>
    <row r="447" customFormat="false" ht="12.75" hidden="false" customHeight="false" outlineLevel="0" collapsed="false">
      <c r="A447" s="56" t="n">
        <v>35835</v>
      </c>
      <c r="B447" s="28"/>
      <c r="C447" s="56"/>
      <c r="D447" s="28" t="n">
        <f aca="false">VLOOKUP($A447,IF(D$3=2,PRICELOOK2,IF(D$3=3,PRICELOOK3,IF(D$3=4,cash,PRICELOOK))),D$4,FALSE())</f>
        <v>2.045</v>
      </c>
      <c r="E447" s="28" t="n">
        <f aca="false">VLOOKUP($A447,IF(E$3=2,PRICELOOK2,IF(E$3=3,PRICELOOK3,IF(E$3=4,cash,PRICELOOK))),E$4,FALSE())</f>
        <v>2.215</v>
      </c>
      <c r="G447" s="73" t="n">
        <f aca="false">LN(D447/D446)</f>
        <v>-0.0477417628852153</v>
      </c>
      <c r="H447" s="73" t="n">
        <f aca="false">LN(E447/E446)</f>
        <v>-0.0112234623698497</v>
      </c>
      <c r="I447" s="73"/>
      <c r="J447" s="73"/>
    </row>
    <row r="448" customFormat="false" ht="12.75" hidden="false" customHeight="false" outlineLevel="0" collapsed="false">
      <c r="A448" s="56" t="n">
        <v>35836</v>
      </c>
      <c r="B448" s="28"/>
      <c r="C448" s="56"/>
      <c r="D448" s="28" t="n">
        <f aca="false">VLOOKUP($A448,IF(D$3=2,PRICELOOK2,IF(D$3=3,PRICELOOK3,IF(D$3=4,cash,PRICELOOK))),D$4,FALSE())</f>
        <v>2.005</v>
      </c>
      <c r="E448" s="28" t="n">
        <f aca="false">VLOOKUP($A448,IF(E$3=2,PRICELOOK2,IF(E$3=3,PRICELOOK3,IF(E$3=4,cash,PRICELOOK))),E$4,FALSE())</f>
        <v>2.195</v>
      </c>
      <c r="G448" s="73" t="n">
        <f aca="false">LN(D448/D447)</f>
        <v>-0.0197537287362325</v>
      </c>
      <c r="H448" s="73" t="n">
        <f aca="false">LN(E448/E447)</f>
        <v>-0.00907035696996427</v>
      </c>
      <c r="I448" s="73"/>
      <c r="J448" s="73"/>
    </row>
    <row r="449" customFormat="false" ht="12.75" hidden="false" customHeight="false" outlineLevel="0" collapsed="false">
      <c r="A449" s="56" t="n">
        <v>35837</v>
      </c>
      <c r="B449" s="28"/>
      <c r="C449" s="56"/>
      <c r="D449" s="28" t="n">
        <f aca="false">VLOOKUP($A449,IF(D$3=2,PRICELOOK2,IF(D$3=3,PRICELOOK3,IF(D$3=4,cash,PRICELOOK))),D$4,FALSE())</f>
        <v>2.035</v>
      </c>
      <c r="E449" s="28" t="n">
        <f aca="false">VLOOKUP($A449,IF(E$3=2,PRICELOOK2,IF(E$3=3,PRICELOOK3,IF(E$3=4,cash,PRICELOOK))),E$4,FALSE())</f>
        <v>2.21</v>
      </c>
      <c r="G449" s="73" t="n">
        <f aca="false">LN(D449/D448)</f>
        <v>0.014851758136026</v>
      </c>
      <c r="H449" s="73" t="n">
        <f aca="false">LN(E449/E448)</f>
        <v>0.00681046900252688</v>
      </c>
      <c r="I449" s="73"/>
      <c r="J449" s="73"/>
    </row>
    <row r="450" customFormat="false" ht="12.75" hidden="false" customHeight="false" outlineLevel="0" collapsed="false">
      <c r="A450" s="56" t="n">
        <v>35838</v>
      </c>
      <c r="B450" s="28"/>
      <c r="C450" s="56"/>
      <c r="D450" s="28" t="n">
        <f aca="false">VLOOKUP($A450,IF(D$3=2,PRICELOOK2,IF(D$3=3,PRICELOOK3,IF(D$3=4,cash,PRICELOOK))),D$4,FALSE())</f>
        <v>2.025</v>
      </c>
      <c r="E450" s="28" t="n">
        <f aca="false">VLOOKUP($A450,IF(E$3=2,PRICELOOK2,IF(E$3=3,PRICELOOK3,IF(E$3=4,cash,PRICELOOK))),E$4,FALSE())</f>
        <v>2.205</v>
      </c>
      <c r="G450" s="73" t="n">
        <f aca="false">LN(D450/D449)</f>
        <v>-0.004926118336056</v>
      </c>
      <c r="H450" s="73" t="n">
        <f aca="false">LN(E450/E449)</f>
        <v>-0.00226500663085213</v>
      </c>
      <c r="I450" s="73"/>
      <c r="J450" s="73"/>
    </row>
    <row r="451" customFormat="false" ht="12.75" hidden="false" customHeight="false" outlineLevel="0" collapsed="false">
      <c r="A451" s="56" t="n">
        <v>35839</v>
      </c>
      <c r="B451" s="28"/>
      <c r="C451" s="56"/>
      <c r="D451" s="28" t="n">
        <f aca="false">VLOOKUP($A451,IF(D$3=2,PRICELOOK2,IF(D$3=3,PRICELOOK3,IF(D$3=4,cash,PRICELOOK))),D$4,FALSE())</f>
        <v>2.035</v>
      </c>
      <c r="E451" s="28" t="n">
        <f aca="false">VLOOKUP($A451,IF(E$3=2,PRICELOOK2,IF(E$3=3,PRICELOOK3,IF(E$3=4,cash,PRICELOOK))),E$4,FALSE())</f>
        <v>2.235</v>
      </c>
      <c r="G451" s="73" t="n">
        <f aca="false">LN(D451/D450)</f>
        <v>0.004926118336056</v>
      </c>
      <c r="H451" s="73" t="n">
        <f aca="false">LN(E451/E450)</f>
        <v>0.0135137191667229</v>
      </c>
      <c r="I451" s="73"/>
      <c r="J451" s="73"/>
    </row>
    <row r="452" customFormat="false" ht="12.75" hidden="false" customHeight="false" outlineLevel="0" collapsed="false">
      <c r="A452" s="56" t="n">
        <v>35843</v>
      </c>
      <c r="B452" s="28"/>
      <c r="C452" s="56"/>
      <c r="D452" s="28" t="n">
        <f aca="false">VLOOKUP($A452,IF(D$3=2,PRICELOOK2,IF(D$3=3,PRICELOOK3,IF(D$3=4,cash,PRICELOOK))),D$4,FALSE())</f>
        <v>2.015</v>
      </c>
      <c r="E452" s="28" t="n">
        <f aca="false">VLOOKUP($A452,IF(E$3=2,PRICELOOK2,IF(E$3=3,PRICELOOK3,IF(E$3=4,cash,PRICELOOK))),E$4,FALSE())</f>
        <v>2.21</v>
      </c>
      <c r="G452" s="73" t="n">
        <f aca="false">LN(D452/D451)</f>
        <v>-0.00987662349591198</v>
      </c>
      <c r="H452" s="73" t="n">
        <f aca="false">LN(E452/E451)</f>
        <v>-0.0112487125358707</v>
      </c>
      <c r="I452" s="73"/>
      <c r="J452" s="73"/>
    </row>
    <row r="453" customFormat="false" ht="12.75" hidden="false" customHeight="false" outlineLevel="0" collapsed="false">
      <c r="A453" s="56" t="n">
        <v>35844</v>
      </c>
      <c r="B453" s="28"/>
      <c r="C453" s="56"/>
      <c r="D453" s="28" t="n">
        <f aca="false">VLOOKUP($A453,IF(D$3=2,PRICELOOK2,IF(D$3=3,PRICELOOK3,IF(D$3=4,cash,PRICELOOK))),D$4,FALSE())</f>
        <v>2.06</v>
      </c>
      <c r="E453" s="28" t="n">
        <f aca="false">VLOOKUP($A453,IF(E$3=2,PRICELOOK2,IF(E$3=3,PRICELOOK3,IF(E$3=4,cash,PRICELOOK))),E$4,FALSE())</f>
        <v>2.23</v>
      </c>
      <c r="G453" s="73" t="n">
        <f aca="false">LN(D453/D452)</f>
        <v>0.0220867874028433</v>
      </c>
      <c r="H453" s="73" t="n">
        <f aca="false">LN(E453/E452)</f>
        <v>0.00900906994236591</v>
      </c>
      <c r="I453" s="73"/>
      <c r="J453" s="73"/>
    </row>
    <row r="454" customFormat="false" ht="12.75" hidden="false" customHeight="false" outlineLevel="0" collapsed="false">
      <c r="A454" s="56" t="n">
        <v>35845</v>
      </c>
      <c r="B454" s="28"/>
      <c r="C454" s="56"/>
      <c r="D454" s="28" t="n">
        <f aca="false">VLOOKUP($A454,IF(D$3=2,PRICELOOK2,IF(D$3=3,PRICELOOK3,IF(D$3=4,cash,PRICELOOK))),D$4,FALSE())</f>
        <v>2.1</v>
      </c>
      <c r="E454" s="28" t="n">
        <f aca="false">VLOOKUP($A454,IF(E$3=2,PRICELOOK2,IF(E$3=3,PRICELOOK3,IF(E$3=4,cash,PRICELOOK))),E$4,FALSE())</f>
        <v>2.28</v>
      </c>
      <c r="G454" s="73" t="n">
        <f aca="false">LN(D454/D453)</f>
        <v>0.0192313619278876</v>
      </c>
      <c r="H454" s="73" t="n">
        <f aca="false">LN(E454/E453)</f>
        <v>0.0221738574943219</v>
      </c>
      <c r="I454" s="73"/>
      <c r="J454" s="73"/>
    </row>
    <row r="455" customFormat="false" ht="12.75" hidden="false" customHeight="false" outlineLevel="0" collapsed="false">
      <c r="A455" s="56" t="n">
        <v>35846</v>
      </c>
      <c r="B455" s="28"/>
      <c r="C455" s="56"/>
      <c r="D455" s="28" t="n">
        <f aca="false">VLOOKUP($A455,IF(D$3=2,PRICELOOK2,IF(D$3=3,PRICELOOK3,IF(D$3=4,cash,PRICELOOK))),D$4,FALSE())</f>
        <v>2.035</v>
      </c>
      <c r="E455" s="28" t="n">
        <f aca="false">VLOOKUP($A455,IF(E$3=2,PRICELOOK2,IF(E$3=3,PRICELOOK3,IF(E$3=4,cash,PRICELOOK))),E$4,FALSE())</f>
        <v>2.25</v>
      </c>
      <c r="G455" s="73" t="n">
        <f aca="false">LN(D455/D454)</f>
        <v>-0.031441525834819</v>
      </c>
      <c r="H455" s="73" t="n">
        <f aca="false">LN(E455/E454)</f>
        <v>-0.0132452267500206</v>
      </c>
      <c r="I455" s="73"/>
      <c r="J455" s="73"/>
    </row>
    <row r="456" customFormat="false" ht="12.75" hidden="false" customHeight="false" outlineLevel="0" collapsed="false">
      <c r="A456" s="56" t="n">
        <v>35849</v>
      </c>
      <c r="B456" s="28"/>
      <c r="C456" s="56"/>
      <c r="D456" s="28" t="n">
        <f aca="false">VLOOKUP($A456,IF(D$3=2,PRICELOOK2,IF(D$3=3,PRICELOOK3,IF(D$3=4,cash,PRICELOOK))),D$4,FALSE())</f>
        <v>2.025</v>
      </c>
      <c r="E456" s="28" t="n">
        <f aca="false">VLOOKUP($A456,IF(E$3=2,PRICELOOK2,IF(E$3=3,PRICELOOK3,IF(E$3=4,cash,PRICELOOK))),E$4,FALSE())</f>
        <v>2.27</v>
      </c>
      <c r="G456" s="73" t="n">
        <f aca="false">LN(D456/D455)</f>
        <v>-0.004926118336056</v>
      </c>
      <c r="H456" s="73" t="n">
        <f aca="false">LN(E456/E455)</f>
        <v>0.0088496152769826</v>
      </c>
      <c r="I456" s="73"/>
      <c r="J456" s="73"/>
    </row>
    <row r="457" customFormat="false" ht="12.75" hidden="false" customHeight="false" outlineLevel="0" collapsed="false">
      <c r="A457" s="56" t="n">
        <v>35850</v>
      </c>
      <c r="B457" s="28"/>
      <c r="C457" s="56"/>
      <c r="D457" s="28" t="n">
        <f aca="false">VLOOKUP($A457,IF(D$3=2,PRICELOOK2,IF(D$3=3,PRICELOOK3,IF(D$3=4,cash,PRICELOOK))),D$4,FALSE())</f>
        <v>2.03</v>
      </c>
      <c r="E457" s="28" t="n">
        <f aca="false">VLOOKUP($A457,IF(E$3=2,PRICELOOK2,IF(E$3=3,PRICELOOK3,IF(E$3=4,cash,PRICELOOK))),E$4,FALSE())</f>
        <v>2.295</v>
      </c>
      <c r="G457" s="73" t="n">
        <f aca="false">LN(D457/D456)</f>
        <v>0.00246609249519347</v>
      </c>
      <c r="H457" s="73" t="n">
        <f aca="false">LN(E457/E456)</f>
        <v>0.0109530120191971</v>
      </c>
      <c r="I457" s="73"/>
      <c r="J457" s="73"/>
    </row>
    <row r="458" customFormat="false" ht="12.75" hidden="false" customHeight="false" outlineLevel="0" collapsed="false">
      <c r="A458" s="56" t="n">
        <v>35851</v>
      </c>
      <c r="B458" s="28" t="n">
        <v>1</v>
      </c>
      <c r="C458" s="56"/>
      <c r="D458" s="28" t="n">
        <f aca="false">VLOOKUP($A458,IF(D$3=2,PRICELOOK2,IF(D$3=3,PRICELOOK3,IF(D$3=4,cash,PRICELOOK))),D$4,FALSE())</f>
        <v>2.055</v>
      </c>
      <c r="E458" s="28" t="n">
        <f aca="false">VLOOKUP($A458,IF(E$3=2,PRICELOOK2,IF(E$3=3,PRICELOOK3,IF(E$3=4,cash,PRICELOOK))),E$4,FALSE())</f>
        <v>2.345</v>
      </c>
      <c r="G458" s="73" t="n">
        <f aca="false">LN(D458/D457)</f>
        <v>0.0122400548945022</v>
      </c>
      <c r="H458" s="73" t="n">
        <f aca="false">LN(E458/E457)</f>
        <v>0.0215525583857343</v>
      </c>
      <c r="I458" s="73"/>
      <c r="J458" s="73"/>
    </row>
    <row r="459" customFormat="false" ht="12.75" hidden="false" customHeight="false" outlineLevel="0" collapsed="false">
      <c r="A459" s="56"/>
      <c r="B459" s="28"/>
      <c r="C459" s="56"/>
      <c r="D459" s="28"/>
      <c r="E459" s="28"/>
      <c r="G459" s="73"/>
      <c r="H459" s="73"/>
      <c r="I459" s="73"/>
      <c r="J459" s="73"/>
    </row>
    <row r="460" customFormat="false" ht="12.75" hidden="false" customHeight="false" outlineLevel="0" collapsed="false">
      <c r="A460" s="56"/>
      <c r="B460" s="28"/>
      <c r="C460" s="56"/>
      <c r="D460" s="28"/>
      <c r="E460" s="28"/>
    </row>
    <row r="461" customFormat="false" ht="12.75" hidden="false" customHeight="false" outlineLevel="0" collapsed="false">
      <c r="A461" s="56"/>
      <c r="B461" s="28"/>
      <c r="C461" s="56"/>
      <c r="D461" s="28"/>
      <c r="E461" s="28"/>
    </row>
    <row r="462" customFormat="false" ht="12.75" hidden="false" customHeight="false" outlineLevel="0" collapsed="false">
      <c r="A462" s="56"/>
      <c r="B462" s="28"/>
      <c r="C462" s="56" t="n">
        <v>35855</v>
      </c>
      <c r="G462" s="73" t="n">
        <f aca="false">STDEV(G464:G484)*15.87</f>
        <v>0.314432862930791</v>
      </c>
      <c r="H462" s="73" t="n">
        <f aca="false">STDEV(H464:H484)*15.87</f>
        <v>0.167393904871253</v>
      </c>
      <c r="I462" s="73"/>
      <c r="J462" s="73" t="n">
        <f aca="false">IF(ISNUMBER(J463),J463,1.1)</f>
        <v>0.766921186578445</v>
      </c>
      <c r="K462" s="75" t="n">
        <f aca="false">MAX(D463:D484)</f>
        <v>2.22</v>
      </c>
      <c r="L462" s="75" t="n">
        <f aca="false">MAX(E463:E484)</f>
        <v>2.43</v>
      </c>
    </row>
    <row r="463" customFormat="false" ht="12.75" hidden="false" customHeight="false" outlineLevel="0" collapsed="false">
      <c r="A463" s="56" t="n">
        <v>35852</v>
      </c>
      <c r="B463" s="28"/>
      <c r="C463" s="56"/>
      <c r="D463" s="28" t="n">
        <f aca="false">VLOOKUP($A463,IF(D$3=2,PRICELOOK2,IF(D$3=3,PRICELOOK3,IF(D$3=4,cash,PRICELOOK))),D$4,FALSE())</f>
        <v>2.095</v>
      </c>
      <c r="E463" s="28" t="n">
        <f aca="false">VLOOKUP($A463,IF(E$3=2,PRICELOOK2,IF(E$3=3,PRICELOOK3,IF(E$3=4,cash,PRICELOOK))),E$4,FALSE())</f>
        <v>2.38</v>
      </c>
      <c r="G463" s="73"/>
      <c r="H463" s="73"/>
      <c r="I463" s="73"/>
      <c r="J463" s="73" t="n">
        <f aca="false">CORREL(D463:D484,E463:E484)</f>
        <v>0.766921186578445</v>
      </c>
      <c r="K463" s="75" t="n">
        <f aca="false">MIN(D463:D484)</f>
        <v>2.05</v>
      </c>
      <c r="L463" s="75" t="n">
        <f aca="false">MIN(E463:E484)</f>
        <v>2.315</v>
      </c>
    </row>
    <row r="464" customFormat="false" ht="12.75" hidden="false" customHeight="false" outlineLevel="0" collapsed="false">
      <c r="A464" s="56" t="n">
        <v>35853</v>
      </c>
      <c r="B464" s="28"/>
      <c r="C464" s="56"/>
      <c r="D464" s="28" t="n">
        <f aca="false">VLOOKUP($A464,IF(D$3=2,PRICELOOK2,IF(D$3=3,PRICELOOK3,IF(D$3=4,cash,PRICELOOK))),D$4,FALSE())</f>
        <v>2.1</v>
      </c>
      <c r="E464" s="28" t="n">
        <f aca="false">VLOOKUP($A464,IF(E$3=2,PRICELOOK2,IF(E$3=3,PRICELOOK3,IF(E$3=4,cash,PRICELOOK))),E$4,FALSE())</f>
        <v>2.37</v>
      </c>
      <c r="G464" s="73" t="n">
        <f aca="false">LN(D464/D463)</f>
        <v>0.0023837913552762</v>
      </c>
      <c r="H464" s="73" t="n">
        <f aca="false">LN(E464/E463)</f>
        <v>-0.00421053253634338</v>
      </c>
      <c r="I464" s="73"/>
      <c r="J464" s="73"/>
    </row>
    <row r="465" customFormat="false" ht="12.75" hidden="false" customHeight="false" outlineLevel="0" collapsed="false">
      <c r="A465" s="56" t="n">
        <v>35856</v>
      </c>
      <c r="B465" s="28"/>
      <c r="C465" s="56"/>
      <c r="D465" s="28" t="n">
        <f aca="false">VLOOKUP($A465,IF(D$3=2,PRICELOOK2,IF(D$3=3,PRICELOOK3,IF(D$3=4,cash,PRICELOOK))),D$4,FALSE())</f>
        <v>2.165</v>
      </c>
      <c r="E465" s="28" t="n">
        <f aca="false">VLOOKUP($A465,IF(E$3=2,PRICELOOK2,IF(E$3=3,PRICELOOK3,IF(E$3=4,cash,PRICELOOK))),E$4,FALSE())</f>
        <v>2.4</v>
      </c>
      <c r="G465" s="73" t="n">
        <f aca="false">LN(D465/D464)</f>
        <v>0.0304830167250758</v>
      </c>
      <c r="H465" s="73" t="n">
        <f aca="false">LN(E465/E464)</f>
        <v>0.01257878220686</v>
      </c>
      <c r="I465" s="73"/>
      <c r="J465" s="73"/>
    </row>
    <row r="466" customFormat="false" ht="12.75" hidden="false" customHeight="false" outlineLevel="0" collapsed="false">
      <c r="A466" s="56" t="n">
        <v>35857</v>
      </c>
      <c r="B466" s="28"/>
      <c r="C466" s="56"/>
      <c r="D466" s="28" t="n">
        <f aca="false">VLOOKUP($A466,IF(D$3=2,PRICELOOK2,IF(D$3=3,PRICELOOK3,IF(D$3=4,cash,PRICELOOK))),D$4,FALSE())</f>
        <v>2.105</v>
      </c>
      <c r="E466" s="28" t="n">
        <f aca="false">VLOOKUP($A466,IF(E$3=2,PRICELOOK2,IF(E$3=3,PRICELOOK3,IF(E$3=4,cash,PRICELOOK))),E$4,FALSE())</f>
        <v>2.38</v>
      </c>
      <c r="G466" s="73" t="n">
        <f aca="false">LN(D466/D465)</f>
        <v>-0.0281048943201085</v>
      </c>
      <c r="H466" s="73" t="n">
        <f aca="false">LN(E466/E465)</f>
        <v>-0.00836824967051658</v>
      </c>
      <c r="I466" s="73"/>
      <c r="J466" s="73"/>
    </row>
    <row r="467" customFormat="false" ht="12.75" hidden="false" customHeight="false" outlineLevel="0" collapsed="false">
      <c r="A467" s="56" t="n">
        <v>35858</v>
      </c>
      <c r="B467" s="28"/>
      <c r="C467" s="56"/>
      <c r="D467" s="28" t="n">
        <f aca="false">VLOOKUP($A467,IF(D$3=2,PRICELOOK2,IF(D$3=3,PRICELOOK3,IF(D$3=4,cash,PRICELOOK))),D$4,FALSE())</f>
        <v>2.07</v>
      </c>
      <c r="E467" s="28" t="n">
        <f aca="false">VLOOKUP($A467,IF(E$3=2,PRICELOOK2,IF(E$3=3,PRICELOOK3,IF(E$3=4,cash,PRICELOOK))),E$4,FALSE())</f>
        <v>2.375</v>
      </c>
      <c r="G467" s="73" t="n">
        <f aca="false">LN(D467/D466)</f>
        <v>-0.0167668598570671</v>
      </c>
      <c r="H467" s="73" t="n">
        <f aca="false">LN(E467/E466)</f>
        <v>-0.00210305019677879</v>
      </c>
      <c r="I467" s="73"/>
      <c r="J467" s="73"/>
    </row>
    <row r="468" customFormat="false" ht="12.75" hidden="false" customHeight="false" outlineLevel="0" collapsed="false">
      <c r="A468" s="56" t="n">
        <v>35859</v>
      </c>
      <c r="B468" s="28"/>
      <c r="C468" s="56"/>
      <c r="D468" s="28" t="n">
        <f aca="false">VLOOKUP($A468,IF(D$3=2,PRICELOOK2,IF(D$3=3,PRICELOOK3,IF(D$3=4,cash,PRICELOOK))),D$4,FALSE())</f>
        <v>2.06</v>
      </c>
      <c r="E468" s="28" t="n">
        <f aca="false">VLOOKUP($A468,IF(E$3=2,PRICELOOK2,IF(E$3=3,PRICELOOK3,IF(E$3=4,cash,PRICELOOK))),E$4,FALSE())</f>
        <v>2.36</v>
      </c>
      <c r="G468" s="73" t="n">
        <f aca="false">LN(D468/D467)</f>
        <v>-0.0048426244757879</v>
      </c>
      <c r="H468" s="73" t="n">
        <f aca="false">LN(E468/E467)</f>
        <v>-0.0063358184490859</v>
      </c>
      <c r="I468" s="73"/>
      <c r="J468" s="73"/>
    </row>
    <row r="469" customFormat="false" ht="12.75" hidden="false" customHeight="false" outlineLevel="0" collapsed="false">
      <c r="A469" s="56" t="n">
        <v>35860</v>
      </c>
      <c r="B469" s="28"/>
      <c r="C469" s="56"/>
      <c r="D469" s="28" t="n">
        <f aca="false">VLOOKUP($A469,IF(D$3=2,PRICELOOK2,IF(D$3=3,PRICELOOK3,IF(D$3=4,cash,PRICELOOK))),D$4,FALSE())</f>
        <v>2.065</v>
      </c>
      <c r="E469" s="28" t="n">
        <f aca="false">VLOOKUP($A469,IF(E$3=2,PRICELOOK2,IF(E$3=3,PRICELOOK3,IF(E$3=4,cash,PRICELOOK))),E$4,FALSE())</f>
        <v>2.355</v>
      </c>
      <c r="G469" s="73" t="n">
        <f aca="false">LN(D469/D468)</f>
        <v>0.00242424361150625</v>
      </c>
      <c r="H469" s="73" t="n">
        <f aca="false">LN(E469/E468)</f>
        <v>-0.00212089156913762</v>
      </c>
      <c r="I469" s="73"/>
      <c r="J469" s="73"/>
    </row>
    <row r="470" customFormat="false" ht="12.75" hidden="false" customHeight="false" outlineLevel="0" collapsed="false">
      <c r="A470" s="56" t="n">
        <v>35863</v>
      </c>
      <c r="B470" s="28"/>
      <c r="C470" s="56"/>
      <c r="D470" s="28" t="n">
        <f aca="false">VLOOKUP($A470,IF(D$3=2,PRICELOOK2,IF(D$3=3,PRICELOOK3,IF(D$3=4,cash,PRICELOOK))),D$4,FALSE())</f>
        <v>2.165</v>
      </c>
      <c r="E470" s="28" t="n">
        <f aca="false">VLOOKUP($A470,IF(E$3=2,PRICELOOK2,IF(E$3=3,PRICELOOK3,IF(E$3=4,cash,PRICELOOK))),E$4,FALSE())</f>
        <v>2.43</v>
      </c>
      <c r="G470" s="73" t="n">
        <f aca="false">LN(D470/D469)</f>
        <v>0.0472901350414572</v>
      </c>
      <c r="H470" s="73" t="n">
        <f aca="false">LN(E470/E469)</f>
        <v>0.031350529884076</v>
      </c>
      <c r="I470" s="73"/>
      <c r="J470" s="73"/>
    </row>
    <row r="471" customFormat="false" ht="12.75" hidden="false" customHeight="false" outlineLevel="0" collapsed="false">
      <c r="A471" s="56" t="n">
        <v>35864</v>
      </c>
      <c r="B471" s="28"/>
      <c r="C471" s="56"/>
      <c r="D471" s="28" t="n">
        <f aca="false">VLOOKUP($A471,IF(D$3=2,PRICELOOK2,IF(D$3=3,PRICELOOK3,IF(D$3=4,cash,PRICELOOK))),D$4,FALSE())</f>
        <v>2.21</v>
      </c>
      <c r="E471" s="28" t="n">
        <f aca="false">VLOOKUP($A471,IF(E$3=2,PRICELOOK2,IF(E$3=3,PRICELOOK3,IF(E$3=4,cash,PRICELOOK))),E$4,FALSE())</f>
        <v>2.425</v>
      </c>
      <c r="G471" s="73" t="n">
        <f aca="false">LN(D471/D470)</f>
        <v>0.0205721540752083</v>
      </c>
      <c r="H471" s="73" t="n">
        <f aca="false">LN(E471/E470)</f>
        <v>-0.00205973296301073</v>
      </c>
      <c r="I471" s="73"/>
      <c r="J471" s="73"/>
    </row>
    <row r="472" customFormat="false" ht="12.75" hidden="false" customHeight="false" outlineLevel="0" collapsed="false">
      <c r="A472" s="56" t="n">
        <v>35865</v>
      </c>
      <c r="B472" s="28"/>
      <c r="C472" s="56"/>
      <c r="D472" s="28" t="n">
        <f aca="false">VLOOKUP($A472,IF(D$3=2,PRICELOOK2,IF(D$3=3,PRICELOOK3,IF(D$3=4,cash,PRICELOOK))),D$4,FALSE())</f>
        <v>2.22</v>
      </c>
      <c r="E472" s="28" t="n">
        <f aca="false">VLOOKUP($A472,IF(E$3=2,PRICELOOK2,IF(E$3=3,PRICELOOK3,IF(E$3=4,cash,PRICELOOK))),E$4,FALSE())</f>
        <v>2.4</v>
      </c>
      <c r="G472" s="73" t="n">
        <f aca="false">LN(D472/D471)</f>
        <v>0.00451468035452683</v>
      </c>
      <c r="H472" s="73" t="n">
        <f aca="false">LN(E472/E471)</f>
        <v>-0.0103627870355465</v>
      </c>
      <c r="I472" s="73"/>
      <c r="J472" s="73"/>
    </row>
    <row r="473" customFormat="false" ht="12.75" hidden="false" customHeight="false" outlineLevel="0" collapsed="false">
      <c r="A473" s="56" t="n">
        <v>35866</v>
      </c>
      <c r="B473" s="28"/>
      <c r="C473" s="56"/>
      <c r="D473" s="28" t="n">
        <f aca="false">VLOOKUP($A473,IF(D$3=2,PRICELOOK2,IF(D$3=3,PRICELOOK3,IF(D$3=4,cash,PRICELOOK))),D$4,FALSE())</f>
        <v>2.205</v>
      </c>
      <c r="E473" s="28" t="n">
        <f aca="false">VLOOKUP($A473,IF(E$3=2,PRICELOOK2,IF(E$3=3,PRICELOOK3,IF(E$3=4,cash,PRICELOOK))),E$4,FALSE())</f>
        <v>2.4</v>
      </c>
      <c r="G473" s="73" t="n">
        <f aca="false">LN(D473/D472)</f>
        <v>-0.0067796869853788</v>
      </c>
      <c r="H473" s="73" t="n">
        <f aca="false">LN(E473/E472)</f>
        <v>0</v>
      </c>
      <c r="I473" s="73"/>
      <c r="J473" s="73"/>
    </row>
    <row r="474" customFormat="false" ht="12.75" hidden="false" customHeight="false" outlineLevel="0" collapsed="false">
      <c r="A474" s="56" t="n">
        <v>35867</v>
      </c>
      <c r="B474" s="28"/>
      <c r="C474" s="56"/>
      <c r="D474" s="28" t="n">
        <f aca="false">VLOOKUP($A474,IF(D$3=2,PRICELOOK2,IF(D$3=3,PRICELOOK3,IF(D$3=4,cash,PRICELOOK))),D$4,FALSE())</f>
        <v>2.135</v>
      </c>
      <c r="E474" s="28" t="n">
        <f aca="false">VLOOKUP($A474,IF(E$3=2,PRICELOOK2,IF(E$3=3,PRICELOOK3,IF(E$3=4,cash,PRICELOOK))),E$4,FALSE())</f>
        <v>2.36</v>
      </c>
      <c r="G474" s="73" t="n">
        <f aca="false">LN(D474/D473)</f>
        <v>-0.0322608622182216</v>
      </c>
      <c r="H474" s="73" t="n">
        <f aca="false">LN(E474/E473)</f>
        <v>-0.0168071183163813</v>
      </c>
      <c r="I474" s="73"/>
      <c r="J474" s="73"/>
    </row>
    <row r="475" customFormat="false" ht="12.75" hidden="false" customHeight="false" outlineLevel="0" collapsed="false">
      <c r="A475" s="56" t="n">
        <v>35870</v>
      </c>
      <c r="B475" s="28"/>
      <c r="C475" s="56"/>
      <c r="D475" s="28" t="n">
        <f aca="false">VLOOKUP($A475,IF(D$3=2,PRICELOOK2,IF(D$3=3,PRICELOOK3,IF(D$3=4,cash,PRICELOOK))),D$4,FALSE())</f>
        <v>2.075</v>
      </c>
      <c r="E475" s="28" t="n">
        <f aca="false">VLOOKUP($A475,IF(E$3=2,PRICELOOK2,IF(E$3=3,PRICELOOK3,IF(E$3=4,cash,PRICELOOK))),E$4,FALSE())</f>
        <v>2.325</v>
      </c>
      <c r="G475" s="73" t="n">
        <f aca="false">LN(D475/D474)</f>
        <v>-0.0285054929979261</v>
      </c>
      <c r="H475" s="73" t="n">
        <f aca="false">LN(E475/E474)</f>
        <v>-0.0149415799981989</v>
      </c>
      <c r="I475" s="73"/>
      <c r="J475" s="73"/>
    </row>
    <row r="476" customFormat="false" ht="12.75" hidden="false" customHeight="false" outlineLevel="0" collapsed="false">
      <c r="A476" s="81" t="n">
        <v>35871</v>
      </c>
      <c r="B476" s="28"/>
      <c r="C476" s="81"/>
      <c r="D476" s="28" t="n">
        <f aca="false">VLOOKUP($A476,IF(D$3=2,PRICELOOK2,IF(D$3=3,PRICELOOK3,IF(D$3=4,cash,PRICELOOK))),D$4,FALSE())</f>
        <v>2.07</v>
      </c>
      <c r="E476" s="28" t="n">
        <f aca="false">VLOOKUP($A476,IF(E$3=2,PRICELOOK2,IF(E$3=3,PRICELOOK3,IF(E$3=4,cash,PRICELOOK))),E$4,FALSE())</f>
        <v>2.33</v>
      </c>
      <c r="G476" s="73" t="n">
        <f aca="false">LN(D476/D475)</f>
        <v>-0.0024125464053841</v>
      </c>
      <c r="H476" s="73" t="n">
        <f aca="false">LN(E476/E475)</f>
        <v>0.00214822853828961</v>
      </c>
      <c r="I476" s="73"/>
      <c r="J476" s="73"/>
    </row>
    <row r="477" customFormat="false" ht="12.75" hidden="false" customHeight="false" outlineLevel="0" collapsed="false">
      <c r="A477" s="81" t="n">
        <v>35872</v>
      </c>
      <c r="B477" s="28"/>
      <c r="C477" s="81"/>
      <c r="D477" s="28" t="n">
        <f aca="false">VLOOKUP($A477,IF(D$3=2,PRICELOOK2,IF(D$3=3,PRICELOOK3,IF(D$3=4,cash,PRICELOOK))),D$4,FALSE())</f>
        <v>2.05</v>
      </c>
      <c r="E477" s="28" t="n">
        <f aca="false">VLOOKUP($A477,IF(E$3=2,PRICELOOK2,IF(E$3=3,PRICELOOK3,IF(E$3=4,cash,PRICELOOK))),E$4,FALSE())</f>
        <v>2.315</v>
      </c>
      <c r="G477" s="73" t="n">
        <f aca="false">LN(D477/D476)</f>
        <v>-0.00970881412696094</v>
      </c>
      <c r="H477" s="73" t="n">
        <f aca="false">LN(E477/E476)</f>
        <v>-0.00645858003941182</v>
      </c>
      <c r="I477" s="73"/>
      <c r="J477" s="73"/>
    </row>
    <row r="478" customFormat="false" ht="12.75" hidden="false" customHeight="false" outlineLevel="0" collapsed="false">
      <c r="A478" s="56" t="n">
        <v>35873</v>
      </c>
      <c r="B478" s="28"/>
      <c r="C478" s="56"/>
      <c r="D478" s="28" t="n">
        <f aca="false">VLOOKUP($A478,IF(D$3=2,PRICELOOK2,IF(D$3=3,PRICELOOK3,IF(D$3=4,cash,PRICELOOK))),D$4,FALSE())</f>
        <v>2.085</v>
      </c>
      <c r="E478" s="28" t="n">
        <f aca="false">VLOOKUP($A478,IF(E$3=2,PRICELOOK2,IF(E$3=3,PRICELOOK3,IF(E$3=4,cash,PRICELOOK))),E$4,FALSE())</f>
        <v>2.325</v>
      </c>
      <c r="G478" s="73" t="n">
        <f aca="false">LN(D478/D477)</f>
        <v>0.016929062100448</v>
      </c>
      <c r="H478" s="73" t="n">
        <f aca="false">LN(E478/E477)</f>
        <v>0.00431035150112226</v>
      </c>
      <c r="I478" s="73"/>
      <c r="J478" s="73"/>
    </row>
    <row r="479" customFormat="false" ht="12.75" hidden="false" customHeight="false" outlineLevel="0" collapsed="false">
      <c r="A479" s="56" t="n">
        <v>35874</v>
      </c>
      <c r="B479" s="28"/>
      <c r="C479" s="56"/>
      <c r="D479" s="28" t="n">
        <f aca="false">VLOOKUP($A479,IF(D$3=2,PRICELOOK2,IF(D$3=3,PRICELOOK3,IF(D$3=4,cash,PRICELOOK))),D$4,FALSE())</f>
        <v>2.085</v>
      </c>
      <c r="E479" s="28" t="n">
        <f aca="false">VLOOKUP($A479,IF(E$3=2,PRICELOOK2,IF(E$3=3,PRICELOOK3,IF(E$3=4,cash,PRICELOOK))),E$4,FALSE())</f>
        <v>2.32</v>
      </c>
      <c r="G479" s="73" t="n">
        <f aca="false">LN(D479/D478)</f>
        <v>0</v>
      </c>
      <c r="H479" s="73" t="n">
        <f aca="false">LN(E479/E478)</f>
        <v>-0.0021528533611012</v>
      </c>
      <c r="I479" s="73"/>
      <c r="J479" s="73"/>
    </row>
    <row r="480" customFormat="false" ht="12.75" hidden="false" customHeight="false" outlineLevel="0" collapsed="false">
      <c r="A480" s="56" t="n">
        <v>35877</v>
      </c>
      <c r="B480" s="28"/>
      <c r="C480" s="56"/>
      <c r="D480" s="28" t="n">
        <f aca="false">VLOOKUP($A480,IF(D$3=2,PRICELOOK2,IF(D$3=3,PRICELOOK3,IF(D$3=4,cash,PRICELOOK))),D$4,FALSE())</f>
        <v>2.085</v>
      </c>
      <c r="E480" s="28" t="n">
        <f aca="false">VLOOKUP($A480,IF(E$3=2,PRICELOOK2,IF(E$3=3,PRICELOOK3,IF(E$3=4,cash,PRICELOOK))),E$4,FALSE())</f>
        <v>2.34</v>
      </c>
      <c r="G480" s="73" t="n">
        <f aca="false">LN(D480/D479)</f>
        <v>0</v>
      </c>
      <c r="H480" s="73" t="n">
        <f aca="false">LN(E480/E479)</f>
        <v>0.00858374369139144</v>
      </c>
      <c r="I480" s="73"/>
      <c r="J480" s="73"/>
    </row>
    <row r="481" customFormat="false" ht="12.75" hidden="false" customHeight="false" outlineLevel="0" collapsed="false">
      <c r="A481" s="56" t="n">
        <v>35878</v>
      </c>
      <c r="B481" s="28"/>
      <c r="C481" s="56"/>
      <c r="D481" s="28" t="n">
        <f aca="false">VLOOKUP($A481,IF(D$3=2,PRICELOOK2,IF(D$3=3,PRICELOOK3,IF(D$3=4,cash,PRICELOOK))),D$4,FALSE())</f>
        <v>2.08</v>
      </c>
      <c r="E481" s="28" t="n">
        <f aca="false">VLOOKUP($A481,IF(E$3=2,PRICELOOK2,IF(E$3=3,PRICELOOK3,IF(E$3=4,cash,PRICELOOK))),E$4,FALSE())</f>
        <v>2.34</v>
      </c>
      <c r="G481" s="73" t="n">
        <f aca="false">LN(D481/D480)</f>
        <v>-0.00240096153753815</v>
      </c>
      <c r="H481" s="73" t="n">
        <f aca="false">LN(E481/E480)</f>
        <v>0</v>
      </c>
      <c r="I481" s="73"/>
      <c r="J481" s="73"/>
    </row>
    <row r="482" customFormat="false" ht="12.75" hidden="false" customHeight="false" outlineLevel="0" collapsed="false">
      <c r="A482" s="56" t="n">
        <v>35879</v>
      </c>
      <c r="B482" s="28"/>
      <c r="C482" s="56"/>
      <c r="D482" s="28" t="n">
        <f aca="false">VLOOKUP($A482,IF(D$3=2,PRICELOOK2,IF(D$3=3,PRICELOOK3,IF(D$3=4,cash,PRICELOOK))),D$4,FALSE())</f>
        <v>2.13</v>
      </c>
      <c r="E482" s="28" t="n">
        <f aca="false">VLOOKUP($A482,IF(E$3=2,PRICELOOK2,IF(E$3=3,PRICELOOK3,IF(E$3=4,cash,PRICELOOK))),E$4,FALSE())</f>
        <v>2.36</v>
      </c>
      <c r="G482" s="73" t="n">
        <f aca="false">LN(D482/D481)</f>
        <v>0.0237540860081071</v>
      </c>
      <c r="H482" s="73" t="n">
        <f aca="false">LN(E482/E481)</f>
        <v>0.00851068966790861</v>
      </c>
      <c r="I482" s="73"/>
      <c r="J482" s="73"/>
    </row>
    <row r="483" customFormat="false" ht="12.75" hidden="false" customHeight="false" outlineLevel="0" collapsed="false">
      <c r="A483" s="56" t="n">
        <v>35880</v>
      </c>
      <c r="B483" s="28"/>
      <c r="C483" s="56"/>
      <c r="D483" s="28" t="n">
        <f aca="false">VLOOKUP($A483,IF(D$3=2,PRICELOOK2,IF(D$3=3,PRICELOOK3,IF(D$3=4,cash,PRICELOOK))),D$4,FALSE())</f>
        <v>2.095</v>
      </c>
      <c r="E483" s="28" t="n">
        <f aca="false">VLOOKUP($A483,IF(E$3=2,PRICELOOK2,IF(E$3=3,PRICELOOK3,IF(E$3=4,cash,PRICELOOK))),E$4,FALSE())</f>
        <v>2.365</v>
      </c>
      <c r="G483" s="73" t="n">
        <f aca="false">LN(D483/D482)</f>
        <v>-0.0165684263472326</v>
      </c>
      <c r="H483" s="73" t="n">
        <f aca="false">LN(E483/E482)</f>
        <v>0.00211640290637769</v>
      </c>
      <c r="I483" s="73"/>
    </row>
    <row r="484" customFormat="false" ht="12.75" hidden="false" customHeight="false" outlineLevel="0" collapsed="false">
      <c r="A484" s="56" t="n">
        <v>35881</v>
      </c>
      <c r="B484" s="28" t="n">
        <v>1</v>
      </c>
      <c r="C484" s="56"/>
      <c r="D484" s="28" t="n">
        <f aca="false">VLOOKUP($A484,IF(D$3=2,PRICELOOK2,IF(D$3=3,PRICELOOK3,IF(D$3=4,cash,PRICELOOK))),D$4,FALSE())</f>
        <v>2.09</v>
      </c>
      <c r="E484" s="28" t="n">
        <f aca="false">VLOOKUP($A484,IF(E$3=2,PRICELOOK2,IF(E$3=3,PRICELOOK3,IF(E$3=4,cash,PRICELOOK))),E$4,FALSE())</f>
        <v>2.39</v>
      </c>
      <c r="G484" s="73" t="n">
        <f aca="false">LN(D484/D483)</f>
        <v>-0.00238948739738158</v>
      </c>
      <c r="H484" s="73" t="n">
        <f aca="false">LN(E484/E483)</f>
        <v>0.0105153439995229</v>
      </c>
      <c r="I484" s="73"/>
    </row>
    <row r="485" customFormat="false" ht="12.75" hidden="false" customHeight="false" outlineLevel="0" collapsed="false">
      <c r="A485" s="56"/>
      <c r="B485" s="28"/>
      <c r="C485" s="56"/>
      <c r="D485" s="28"/>
      <c r="E485" s="28"/>
    </row>
    <row r="486" customFormat="false" ht="12.75" hidden="false" customHeight="false" outlineLevel="0" collapsed="false">
      <c r="A486" s="56"/>
      <c r="B486" s="28"/>
      <c r="C486" s="56"/>
      <c r="D486" s="28"/>
      <c r="E486" s="28"/>
    </row>
    <row r="487" customFormat="false" ht="12.75" hidden="false" customHeight="false" outlineLevel="0" collapsed="false">
      <c r="A487" s="56"/>
      <c r="B487" s="28"/>
      <c r="C487" s="56"/>
      <c r="D487" s="28"/>
      <c r="E487" s="28"/>
    </row>
    <row r="488" customFormat="false" ht="12.75" hidden="false" customHeight="false" outlineLevel="0" collapsed="false">
      <c r="A488" s="56"/>
      <c r="B488" s="28"/>
      <c r="C488" s="56" t="n">
        <v>35886</v>
      </c>
      <c r="G488" s="73" t="n">
        <f aca="false">STDEV(G490:G510)*15.87</f>
        <v>0.52088576935174</v>
      </c>
      <c r="H488" s="73" t="n">
        <f aca="false">STDEV(H490:H510)*15.87</f>
        <v>0.475561856108996</v>
      </c>
      <c r="I488" s="73"/>
      <c r="J488" s="73" t="n">
        <f aca="false">IF(ISNUMBER(J489),J489,1.1)</f>
        <v>0.938645303195876</v>
      </c>
      <c r="K488" s="75" t="n">
        <f aca="false">MAX(D489:D510)</f>
        <v>2.435</v>
      </c>
      <c r="L488" s="75" t="n">
        <f aca="false">MAX(E489:E510)</f>
        <v>2.685</v>
      </c>
    </row>
    <row r="489" customFormat="false" ht="12.75" hidden="false" customHeight="false" outlineLevel="0" collapsed="false">
      <c r="A489" s="56" t="n">
        <v>35884</v>
      </c>
      <c r="B489" s="28"/>
      <c r="C489" s="56"/>
      <c r="D489" s="28" t="n">
        <f aca="false">VLOOKUP($A489,IF(D$3=2,PRICELOOK2,IF(D$3=3,PRICELOOK3,IF(D$3=4,cash,PRICELOOK))),D$4,FALSE())</f>
        <v>2.115</v>
      </c>
      <c r="E489" s="28" t="n">
        <f aca="false">VLOOKUP($A489,IF(E$3=2,PRICELOOK2,IF(E$3=3,PRICELOOK3,IF(E$3=4,cash,PRICELOOK))),E$4,FALSE())</f>
        <v>2.43</v>
      </c>
      <c r="G489" s="73"/>
      <c r="H489" s="73"/>
      <c r="I489" s="73"/>
      <c r="J489" s="73" t="n">
        <f aca="false">CORREL(D489:D510,E489:E510)</f>
        <v>0.938645303195876</v>
      </c>
      <c r="K489" s="75" t="n">
        <f aca="false">MIN(D489:D510)</f>
        <v>2.07</v>
      </c>
      <c r="L489" s="75" t="n">
        <f aca="false">MIN(E489:E510)</f>
        <v>2.35</v>
      </c>
    </row>
    <row r="490" customFormat="false" ht="12.75" hidden="false" customHeight="false" outlineLevel="0" collapsed="false">
      <c r="A490" s="56" t="n">
        <v>35885</v>
      </c>
      <c r="B490" s="28"/>
      <c r="C490" s="56"/>
      <c r="D490" s="28" t="n">
        <f aca="false">VLOOKUP($A490,IF(D$3=2,PRICELOOK2,IF(D$3=3,PRICELOOK3,IF(D$3=4,cash,PRICELOOK))),D$4,FALSE())</f>
        <v>2.135</v>
      </c>
      <c r="E490" s="28" t="n">
        <f aca="false">VLOOKUP($A490,IF(E$3=2,PRICELOOK2,IF(E$3=3,PRICELOOK3,IF(E$3=4,cash,PRICELOOK))),E$4,FALSE())</f>
        <v>2.4</v>
      </c>
      <c r="G490" s="73" t="n">
        <f aca="false">LN(D490/D489)</f>
        <v>0.00941183418234638</v>
      </c>
      <c r="H490" s="73" t="n">
        <f aca="false">LN(E490/E489)</f>
        <v>-0.0124225199985572</v>
      </c>
      <c r="I490" s="73"/>
      <c r="J490" s="73"/>
    </row>
    <row r="491" customFormat="false" ht="12.75" hidden="false" customHeight="false" outlineLevel="0" collapsed="false">
      <c r="A491" s="56" t="n">
        <v>35886</v>
      </c>
      <c r="B491" s="28"/>
      <c r="C491" s="56"/>
      <c r="D491" s="28" t="n">
        <f aca="false">VLOOKUP($A491,IF(D$3=2,PRICELOOK2,IF(D$3=3,PRICELOOK3,IF(D$3=4,cash,PRICELOOK))),D$4,FALSE())</f>
        <v>2.255</v>
      </c>
      <c r="E491" s="28" t="n">
        <f aca="false">VLOOKUP($A491,IF(E$3=2,PRICELOOK2,IF(E$3=3,PRICELOOK3,IF(E$3=4,cash,PRICELOOK))),E$4,FALSE())</f>
        <v>2.465</v>
      </c>
      <c r="G491" s="73" t="n">
        <f aca="false">LN(D491/D490)</f>
        <v>0.0546833262740539</v>
      </c>
      <c r="H491" s="73" t="n">
        <f aca="false">LN(E491/E490)</f>
        <v>0.0267230701407535</v>
      </c>
      <c r="I491" s="73"/>
      <c r="J491" s="73"/>
    </row>
    <row r="492" customFormat="false" ht="12.75" hidden="false" customHeight="false" outlineLevel="0" collapsed="false">
      <c r="A492" s="56" t="n">
        <v>35887</v>
      </c>
      <c r="B492" s="28"/>
      <c r="C492" s="56"/>
      <c r="D492" s="28" t="n">
        <f aca="false">VLOOKUP($A492,IF(D$3=2,PRICELOOK2,IF(D$3=3,PRICELOOK3,IF(D$3=4,cash,PRICELOOK))),D$4,FALSE())</f>
        <v>2.19</v>
      </c>
      <c r="E492" s="28" t="n">
        <f aca="false">VLOOKUP($A492,IF(E$3=2,PRICELOOK2,IF(E$3=3,PRICELOOK3,IF(E$3=4,cash,PRICELOOK))),E$4,FALSE())</f>
        <v>2.435</v>
      </c>
      <c r="G492" s="73" t="n">
        <f aca="false">LN(D492/D491)</f>
        <v>-0.0292484291262322</v>
      </c>
      <c r="H492" s="73" t="n">
        <f aca="false">LN(E492/E491)</f>
        <v>-0.0122450509601003</v>
      </c>
      <c r="I492" s="73"/>
      <c r="J492" s="73"/>
    </row>
    <row r="493" customFormat="false" ht="12.75" hidden="false" customHeight="false" outlineLevel="0" collapsed="false">
      <c r="A493" s="56" t="n">
        <v>35888</v>
      </c>
      <c r="B493" s="28"/>
      <c r="C493" s="56"/>
      <c r="D493" s="28" t="n">
        <f aca="false">VLOOKUP($A493,IF(D$3=2,PRICELOOK2,IF(D$3=3,PRICELOOK3,IF(D$3=4,cash,PRICELOOK))),D$4,FALSE())</f>
        <v>2.275</v>
      </c>
      <c r="E493" s="28" t="n">
        <f aca="false">VLOOKUP($A493,IF(E$3=2,PRICELOOK2,IF(E$3=3,PRICELOOK3,IF(E$3=4,cash,PRICELOOK))),E$4,FALSE())</f>
        <v>2.465</v>
      </c>
      <c r="G493" s="73" t="n">
        <f aca="false">LN(D493/D492)</f>
        <v>0.0380785085745044</v>
      </c>
      <c r="H493" s="73" t="n">
        <f aca="false">LN(E493/E492)</f>
        <v>0.0122450509601002</v>
      </c>
      <c r="I493" s="73"/>
      <c r="J493" s="73"/>
    </row>
    <row r="494" customFormat="false" ht="12.75" hidden="false" customHeight="false" outlineLevel="0" collapsed="false">
      <c r="A494" s="56" t="n">
        <v>35891</v>
      </c>
      <c r="B494" s="28"/>
      <c r="C494" s="56"/>
      <c r="D494" s="28" t="n">
        <f aca="false">VLOOKUP($A494,IF(D$3=2,PRICELOOK2,IF(D$3=3,PRICELOOK3,IF(D$3=4,cash,PRICELOOK))),D$4,FALSE())</f>
        <v>2.27</v>
      </c>
      <c r="E494" s="28" t="n">
        <f aca="false">VLOOKUP($A494,IF(E$3=2,PRICELOOK2,IF(E$3=3,PRICELOOK3,IF(E$3=4,cash,PRICELOOK))),E$4,FALSE())</f>
        <v>2.475</v>
      </c>
      <c r="G494" s="73" t="n">
        <f aca="false">LN(D494/D493)</f>
        <v>-0.00220022090960242</v>
      </c>
      <c r="H494" s="73" t="n">
        <f aca="false">LN(E494/E493)</f>
        <v>0.00404858852600033</v>
      </c>
      <c r="I494" s="73"/>
      <c r="J494" s="73"/>
    </row>
    <row r="495" customFormat="false" ht="12.75" hidden="false" customHeight="false" outlineLevel="0" collapsed="false">
      <c r="A495" s="56" t="n">
        <v>35892</v>
      </c>
      <c r="B495" s="28"/>
      <c r="C495" s="56"/>
      <c r="D495" s="28" t="n">
        <f aca="false">VLOOKUP($A495,IF(D$3=2,PRICELOOK2,IF(D$3=3,PRICELOOK3,IF(D$3=4,cash,PRICELOOK))),D$4,FALSE())</f>
        <v>2.275</v>
      </c>
      <c r="E495" s="28" t="n">
        <f aca="false">VLOOKUP($A495,IF(E$3=2,PRICELOOK2,IF(E$3=3,PRICELOOK3,IF(E$3=4,cash,PRICELOOK))),E$4,FALSE())</f>
        <v>2.475</v>
      </c>
      <c r="G495" s="73" t="n">
        <f aca="false">LN(D495/D494)</f>
        <v>0.00220022090960234</v>
      </c>
      <c r="H495" s="73" t="n">
        <f aca="false">LN(E495/E494)</f>
        <v>0</v>
      </c>
      <c r="I495" s="73"/>
      <c r="J495" s="73"/>
    </row>
    <row r="496" customFormat="false" ht="12.75" hidden="false" customHeight="false" outlineLevel="0" collapsed="false">
      <c r="A496" s="56" t="n">
        <v>35893</v>
      </c>
      <c r="B496" s="28"/>
      <c r="C496" s="56"/>
      <c r="D496" s="28" t="n">
        <f aca="false">VLOOKUP($A496,IF(D$3=2,PRICELOOK2,IF(D$3=3,PRICELOOK3,IF(D$3=4,cash,PRICELOOK))),D$4,FALSE())</f>
        <v>2.435</v>
      </c>
      <c r="E496" s="28" t="n">
        <f aca="false">VLOOKUP($A496,IF(E$3=2,PRICELOOK2,IF(E$3=3,PRICELOOK3,IF(E$3=4,cash,PRICELOOK))),E$4,FALSE())</f>
        <v>2.685</v>
      </c>
      <c r="G496" s="73" t="n">
        <f aca="false">LN(D496/D495)</f>
        <v>0.0679667041316394</v>
      </c>
      <c r="H496" s="73" t="n">
        <f aca="false">LN(E496/E495)</f>
        <v>0.0814403319401743</v>
      </c>
      <c r="I496" s="73"/>
      <c r="J496" s="73"/>
    </row>
    <row r="497" customFormat="false" ht="12.75" hidden="false" customHeight="false" outlineLevel="0" collapsed="false">
      <c r="A497" s="56" t="n">
        <v>35894</v>
      </c>
      <c r="B497" s="28"/>
      <c r="C497" s="56"/>
      <c r="D497" s="28" t="n">
        <f aca="false">VLOOKUP($A497,IF(D$3=2,PRICELOOK2,IF(D$3=3,PRICELOOK3,IF(D$3=4,cash,PRICELOOK))),D$4,FALSE())</f>
        <v>2.37</v>
      </c>
      <c r="E497" s="28" t="n">
        <f aca="false">VLOOKUP($A497,IF(E$3=2,PRICELOOK2,IF(E$3=3,PRICELOOK3,IF(E$3=4,cash,PRICELOOK))),E$4,FALSE())</f>
        <v>2.655</v>
      </c>
      <c r="G497" s="73" t="n">
        <f aca="false">LN(D497/D496)</f>
        <v>-0.0270568013875133</v>
      </c>
      <c r="H497" s="73" t="n">
        <f aca="false">LN(E497/E496)</f>
        <v>-0.011236073266926</v>
      </c>
      <c r="I497" s="73"/>
      <c r="J497" s="73"/>
    </row>
    <row r="498" customFormat="false" ht="12.75" hidden="false" customHeight="false" outlineLevel="0" collapsed="false">
      <c r="A498" s="56" t="n">
        <v>35894</v>
      </c>
      <c r="B498" s="28"/>
      <c r="C498" s="56"/>
      <c r="D498" s="28" t="n">
        <f aca="false">VLOOKUP($A498,IF(D$3=2,PRICELOOK2,IF(D$3=3,PRICELOOK3,IF(D$3=4,cash,PRICELOOK))),D$4,FALSE())</f>
        <v>2.37</v>
      </c>
      <c r="E498" s="28" t="n">
        <f aca="false">VLOOKUP($A498,IF(E$3=2,PRICELOOK2,IF(E$3=3,PRICELOOK3,IF(E$3=4,cash,PRICELOOK))),E$4,FALSE())</f>
        <v>2.655</v>
      </c>
      <c r="G498" s="73" t="n">
        <f aca="false">LN(D498/D497)</f>
        <v>0</v>
      </c>
      <c r="H498" s="73" t="n">
        <f aca="false">LN(E498/E497)</f>
        <v>0</v>
      </c>
      <c r="I498" s="73"/>
      <c r="J498" s="73"/>
    </row>
    <row r="499" customFormat="false" ht="12.75" hidden="false" customHeight="false" outlineLevel="0" collapsed="false">
      <c r="A499" s="56" t="n">
        <v>35898</v>
      </c>
      <c r="B499" s="28"/>
      <c r="C499" s="56"/>
      <c r="D499" s="28" t="n">
        <f aca="false">VLOOKUP($A499,IF(D$3=2,PRICELOOK2,IF(D$3=3,PRICELOOK3,IF(D$3=4,cash,PRICELOOK))),D$4,FALSE())</f>
        <v>2.33</v>
      </c>
      <c r="E499" s="28" t="n">
        <f aca="false">VLOOKUP($A499,IF(E$3=2,PRICELOOK2,IF(E$3=3,PRICELOOK3,IF(E$3=4,cash,PRICELOOK))),E$4,FALSE())</f>
        <v>2.58</v>
      </c>
      <c r="G499" s="73" t="n">
        <f aca="false">LN(D499/D498)</f>
        <v>-0.0170216875694306</v>
      </c>
      <c r="H499" s="73" t="n">
        <f aca="false">LN(E499/E498)</f>
        <v>-0.0286552557603759</v>
      </c>
      <c r="I499" s="73"/>
      <c r="J499" s="73"/>
    </row>
    <row r="500" customFormat="false" ht="12.75" hidden="false" customHeight="false" outlineLevel="0" collapsed="false">
      <c r="A500" s="56" t="n">
        <v>35899</v>
      </c>
      <c r="B500" s="28"/>
      <c r="C500" s="56"/>
      <c r="D500" s="28" t="n">
        <f aca="false">VLOOKUP($A500,IF(D$3=2,PRICELOOK2,IF(D$3=3,PRICELOOK3,IF(D$3=4,cash,PRICELOOK))),D$4,FALSE())</f>
        <v>2.26</v>
      </c>
      <c r="E500" s="28" t="n">
        <f aca="false">VLOOKUP($A500,IF(E$3=2,PRICELOOK2,IF(E$3=3,PRICELOOK3,IF(E$3=4,cash,PRICELOOK))),E$4,FALSE())</f>
        <v>2.565</v>
      </c>
      <c r="G500" s="73" t="n">
        <f aca="false">LN(D500/D499)</f>
        <v>-0.0305034542934149</v>
      </c>
      <c r="H500" s="73" t="n">
        <f aca="false">LN(E500/E499)</f>
        <v>-0.00583092031079321</v>
      </c>
      <c r="I500" s="73"/>
      <c r="J500" s="73"/>
    </row>
    <row r="501" customFormat="false" ht="12.75" hidden="false" customHeight="false" outlineLevel="0" collapsed="false">
      <c r="A501" s="56" t="n">
        <v>35900</v>
      </c>
      <c r="B501" s="28"/>
      <c r="C501" s="56"/>
      <c r="D501" s="28" t="n">
        <f aca="false">VLOOKUP($A501,IF(D$3=2,PRICELOOK2,IF(D$3=3,PRICELOOK3,IF(D$3=4,cash,PRICELOOK))),D$4,FALSE())</f>
        <v>2.335</v>
      </c>
      <c r="E501" s="28" t="n">
        <f aca="false">VLOOKUP($A501,IF(E$3=2,PRICELOOK2,IF(E$3=3,PRICELOOK3,IF(E$3=4,cash,PRICELOOK))),E$4,FALSE())</f>
        <v>2.625</v>
      </c>
      <c r="G501" s="73" t="n">
        <f aca="false">LN(D501/D500)</f>
        <v>0.0326470778366661</v>
      </c>
      <c r="H501" s="73" t="n">
        <f aca="false">LN(E501/E500)</f>
        <v>0.0231224174208542</v>
      </c>
      <c r="I501" s="73"/>
      <c r="J501" s="73"/>
    </row>
    <row r="502" customFormat="false" ht="12.75" hidden="false" customHeight="false" outlineLevel="0" collapsed="false">
      <c r="A502" s="56" t="n">
        <v>35901</v>
      </c>
      <c r="B502" s="4"/>
      <c r="C502" s="56"/>
      <c r="D502" s="28" t="n">
        <f aca="false">VLOOKUP($A502,IF(D$3=2,PRICELOOK2,IF(D$3=3,PRICELOOK3,IF(D$3=4,cash,PRICELOOK))),D$4,FALSE())</f>
        <v>2.36</v>
      </c>
      <c r="E502" s="28" t="n">
        <f aca="false">VLOOKUP($A502,IF(E$3=2,PRICELOOK2,IF(E$3=3,PRICELOOK3,IF(E$3=4,cash,PRICELOOK))),E$4,FALSE())</f>
        <v>2.65</v>
      </c>
      <c r="G502" s="73" t="n">
        <f aca="false">LN(D502/D501)</f>
        <v>0.0106497279166579</v>
      </c>
      <c r="H502" s="73" t="n">
        <f aca="false">LN(E502/E501)</f>
        <v>0.00947874395454374</v>
      </c>
      <c r="I502" s="73"/>
      <c r="J502" s="73"/>
    </row>
    <row r="503" customFormat="false" ht="12.75" hidden="false" customHeight="false" outlineLevel="0" collapsed="false">
      <c r="A503" s="56" t="n">
        <v>35902</v>
      </c>
      <c r="B503" s="4"/>
      <c r="C503" s="56"/>
      <c r="D503" s="28" t="n">
        <f aca="false">VLOOKUP($A503,IF(D$3=2,PRICELOOK2,IF(D$3=3,PRICELOOK3,IF(D$3=4,cash,PRICELOOK))),D$4,FALSE())</f>
        <v>2.28</v>
      </c>
      <c r="E503" s="28" t="n">
        <f aca="false">VLOOKUP($A503,IF(E$3=2,PRICELOOK2,IF(E$3=3,PRICELOOK3,IF(E$3=4,cash,PRICELOOK))),E$4,FALSE())</f>
        <v>2.57</v>
      </c>
      <c r="G503" s="73" t="n">
        <f aca="false">LN(D503/D502)</f>
        <v>-0.0344861760711693</v>
      </c>
      <c r="H503" s="73" t="n">
        <f aca="false">LN(E503/E502)</f>
        <v>-0.0306537410910024</v>
      </c>
      <c r="I503" s="73"/>
      <c r="J503" s="73"/>
    </row>
    <row r="504" customFormat="false" ht="12.75" hidden="false" customHeight="false" outlineLevel="0" collapsed="false">
      <c r="A504" s="56" t="n">
        <v>35905</v>
      </c>
      <c r="B504" s="4"/>
      <c r="C504" s="56"/>
      <c r="D504" s="28" t="n">
        <f aca="false">VLOOKUP($A504,IF(D$3=2,PRICELOOK2,IF(D$3=3,PRICELOOK3,IF(D$3=4,cash,PRICELOOK))),D$4,FALSE())</f>
        <v>2.26</v>
      </c>
      <c r="E504" s="28" t="n">
        <f aca="false">VLOOKUP($A504,IF(E$3=2,PRICELOOK2,IF(E$3=3,PRICELOOK3,IF(E$3=4,cash,PRICELOOK))),E$4,FALSE())</f>
        <v>2.535</v>
      </c>
      <c r="G504" s="73" t="n">
        <f aca="false">LN(D504/D503)</f>
        <v>-0.00881062968215492</v>
      </c>
      <c r="H504" s="73" t="n">
        <f aca="false">LN(E504/E503)</f>
        <v>-0.0137122618639818</v>
      </c>
      <c r="I504" s="73"/>
      <c r="J504" s="73"/>
    </row>
    <row r="505" customFormat="false" ht="12.75" hidden="false" customHeight="false" outlineLevel="0" collapsed="false">
      <c r="A505" s="56" t="n">
        <v>35906</v>
      </c>
      <c r="B505" s="4"/>
      <c r="C505" s="56"/>
      <c r="D505" s="28" t="n">
        <f aca="false">VLOOKUP($A505,IF(D$3=2,PRICELOOK2,IF(D$3=3,PRICELOOK3,IF(D$3=4,cash,PRICELOOK))),D$4,FALSE())</f>
        <v>2.285</v>
      </c>
      <c r="E505" s="28" t="n">
        <f aca="false">VLOOKUP($A505,IF(E$3=2,PRICELOOK2,IF(E$3=3,PRICELOOK3,IF(E$3=4,cash,PRICELOOK))),E$4,FALSE())</f>
        <v>2.595</v>
      </c>
      <c r="G505" s="73" t="n">
        <f aca="false">LN(D505/D504)</f>
        <v>0.0110012110619736</v>
      </c>
      <c r="H505" s="73" t="n">
        <f aca="false">LN(E505/E504)</f>
        <v>0.0233928795747056</v>
      </c>
      <c r="I505" s="73"/>
      <c r="J505" s="73"/>
    </row>
    <row r="506" customFormat="false" ht="12.75" hidden="false" customHeight="false" outlineLevel="0" collapsed="false">
      <c r="A506" s="56" t="n">
        <v>35907</v>
      </c>
      <c r="B506" s="4"/>
      <c r="C506" s="56"/>
      <c r="D506" s="28" t="n">
        <f aca="false">VLOOKUP($A506,IF(D$3=2,PRICELOOK2,IF(D$3=3,PRICELOOK3,IF(D$3=4,cash,PRICELOOK))),D$4,FALSE())</f>
        <v>2.355</v>
      </c>
      <c r="E506" s="28" t="n">
        <f aca="false">VLOOKUP($A506,IF(E$3=2,PRICELOOK2,IF(E$3=3,PRICELOOK3,IF(E$3=4,cash,PRICELOOK))),E$4,FALSE())</f>
        <v>2.655</v>
      </c>
      <c r="G506" s="73" t="n">
        <f aca="false">LN(D506/D505)</f>
        <v>0.030174703122213</v>
      </c>
      <c r="H506" s="73" t="n">
        <f aca="false">LN(E506/E505)</f>
        <v>0.02285813807605</v>
      </c>
      <c r="I506" s="73"/>
      <c r="J506" s="73"/>
    </row>
    <row r="507" customFormat="false" ht="12.75" hidden="false" customHeight="false" outlineLevel="0" collapsed="false">
      <c r="A507" s="56" t="n">
        <v>35908</v>
      </c>
      <c r="B507" s="4"/>
      <c r="C507" s="56"/>
      <c r="D507" s="28" t="n">
        <f aca="false">VLOOKUP($A507,IF(D$3=2,PRICELOOK2,IF(D$3=3,PRICELOOK3,IF(D$3=4,cash,PRICELOOK))),D$4,FALSE())</f>
        <v>2.215</v>
      </c>
      <c r="E507" s="28" t="n">
        <f aca="false">VLOOKUP($A507,IF(E$3=2,PRICELOOK2,IF(E$3=3,PRICELOOK3,IF(E$3=4,cash,PRICELOOK))),E$4,FALSE())</f>
        <v>2.5</v>
      </c>
      <c r="G507" s="73" t="n">
        <f aca="false">LN(D507/D506)</f>
        <v>-0.0612883239712822</v>
      </c>
      <c r="H507" s="73" t="n">
        <f aca="false">LN(E507/E506)</f>
        <v>-0.060153922819747</v>
      </c>
      <c r="I507" s="73"/>
      <c r="J507" s="73"/>
    </row>
    <row r="508" customFormat="false" ht="12.75" hidden="false" customHeight="false" outlineLevel="0" collapsed="false">
      <c r="A508" s="56" t="n">
        <v>35909</v>
      </c>
      <c r="B508" s="4"/>
      <c r="C508" s="56"/>
      <c r="D508" s="28" t="n">
        <f aca="false">VLOOKUP($A508,IF(D$3=2,PRICELOOK2,IF(D$3=3,PRICELOOK3,IF(D$3=4,cash,PRICELOOK))),D$4,FALSE())</f>
        <v>2.115</v>
      </c>
      <c r="E508" s="28" t="n">
        <f aca="false">VLOOKUP($A508,IF(E$3=2,PRICELOOK2,IF(E$3=3,PRICELOOK3,IF(E$3=4,cash,PRICELOOK))),E$4,FALSE())</f>
        <v>2.375</v>
      </c>
      <c r="G508" s="73" t="n">
        <f aca="false">LN(D508/D507)</f>
        <v>-0.0461975909988576</v>
      </c>
      <c r="H508" s="73" t="n">
        <f aca="false">LN(E508/E507)</f>
        <v>-0.0512932943875506</v>
      </c>
      <c r="I508" s="73"/>
      <c r="J508" s="73"/>
    </row>
    <row r="509" customFormat="false" ht="12.75" hidden="false" customHeight="false" outlineLevel="0" collapsed="false">
      <c r="A509" s="56" t="n">
        <v>35912</v>
      </c>
      <c r="B509" s="4"/>
      <c r="C509" s="56"/>
      <c r="D509" s="28" t="n">
        <f aca="false">VLOOKUP($A509,IF(D$3=2,PRICELOOK2,IF(D$3=3,PRICELOOK3,IF(D$3=4,cash,PRICELOOK))),D$4,FALSE())</f>
        <v>2.09</v>
      </c>
      <c r="E509" s="28" t="n">
        <f aca="false">VLOOKUP($A509,IF(E$3=2,PRICELOOK2,IF(E$3=3,PRICELOOK3,IF(E$3=4,cash,PRICELOOK))),E$4,FALSE())</f>
        <v>2.35</v>
      </c>
      <c r="G509" s="73" t="n">
        <f aca="false">LN(D509/D508)</f>
        <v>-0.0118907465215218</v>
      </c>
      <c r="H509" s="73" t="n">
        <f aca="false">LN(E509/E508)</f>
        <v>-0.0105821093305369</v>
      </c>
      <c r="I509" s="73"/>
    </row>
    <row r="510" customFormat="false" ht="12.75" hidden="false" customHeight="false" outlineLevel="0" collapsed="false">
      <c r="A510" s="56" t="n">
        <v>35913</v>
      </c>
      <c r="B510" s="4" t="n">
        <v>1</v>
      </c>
      <c r="C510" s="56"/>
      <c r="D510" s="28" t="n">
        <f aca="false">VLOOKUP($A510,IF(D$3=2,PRICELOOK2,IF(D$3=3,PRICELOOK3,IF(D$3=4,cash,PRICELOOK))),D$4,FALSE())</f>
        <v>2.07</v>
      </c>
      <c r="E510" s="28" t="n">
        <f aca="false">VLOOKUP($A510,IF(E$3=2,PRICELOOK2,IF(E$3=3,PRICELOOK3,IF(E$3=4,cash,PRICELOOK))),E$4,FALSE())</f>
        <v>2.36</v>
      </c>
      <c r="G510" s="73" t="n">
        <f aca="false">LN(D510/D509)</f>
        <v>-0.00961545869944198</v>
      </c>
      <c r="H510" s="73" t="n">
        <f aca="false">LN(E510/E509)</f>
        <v>0.004246290881451</v>
      </c>
      <c r="I510" s="73"/>
    </row>
    <row r="511" customFormat="false" ht="12.75" hidden="false" customHeight="false" outlineLevel="0" collapsed="false">
      <c r="A511" s="56"/>
      <c r="B511" s="4"/>
      <c r="C511" s="56"/>
      <c r="D511" s="28"/>
      <c r="E511" s="28"/>
    </row>
    <row r="512" customFormat="false" ht="12.75" hidden="false" customHeight="false" outlineLevel="0" collapsed="false">
      <c r="A512" s="56"/>
      <c r="B512" s="4"/>
      <c r="C512" s="56"/>
      <c r="D512" s="28"/>
      <c r="E512" s="28"/>
    </row>
    <row r="513" customFormat="false" ht="12.75" hidden="false" customHeight="false" outlineLevel="0" collapsed="false">
      <c r="A513" s="56"/>
      <c r="B513" s="4"/>
      <c r="C513" s="56"/>
      <c r="D513" s="28"/>
      <c r="E513" s="28"/>
    </row>
    <row r="514" customFormat="false" ht="12.75" hidden="false" customHeight="false" outlineLevel="0" collapsed="false">
      <c r="A514" s="56"/>
      <c r="B514" s="4"/>
      <c r="C514" s="56" t="n">
        <v>35916</v>
      </c>
      <c r="G514" s="73" t="n">
        <f aca="false">STDEV(G516:G534)*15.87</f>
        <v>0.632317899604848</v>
      </c>
      <c r="H514" s="73" t="n">
        <f aca="false">STDEV(H516:H534)*15.87</f>
        <v>0.66803018089585</v>
      </c>
      <c r="I514" s="73"/>
      <c r="J514" s="73" t="n">
        <f aca="false">IF(ISNUMBER(J515),J515,1.1)</f>
        <v>0.922607346904288</v>
      </c>
      <c r="K514" s="75" t="n">
        <f aca="false">MAX(D515:D536)</f>
        <v>2.095</v>
      </c>
      <c r="L514" s="75" t="n">
        <f aca="false">MAX(E515:E536)</f>
        <v>2.39</v>
      </c>
    </row>
    <row r="515" customFormat="false" ht="12.75" hidden="false" customHeight="false" outlineLevel="0" collapsed="false">
      <c r="A515" s="56" t="n">
        <v>35914</v>
      </c>
      <c r="B515" s="4"/>
      <c r="C515" s="56"/>
      <c r="D515" s="28" t="n">
        <f aca="false">VLOOKUP($A515,IF(D$3=2,PRICELOOK2,IF(D$3=3,PRICELOOK3,IF(D$3=4,cash,PRICELOOK))),D$4,FALSE())</f>
        <v>2.09</v>
      </c>
      <c r="E515" s="28" t="n">
        <f aca="false">VLOOKUP($A515,IF(E$3=2,PRICELOOK2,IF(E$3=3,PRICELOOK3,IF(E$3=4,cash,PRICELOOK))),E$4,FALSE())</f>
        <v>2.39</v>
      </c>
      <c r="G515" s="73"/>
      <c r="H515" s="73"/>
      <c r="I515" s="73"/>
      <c r="J515" s="73" t="n">
        <f aca="false">CORREL(D515:D534,E515:E534)</f>
        <v>0.922607346904288</v>
      </c>
      <c r="K515" s="75" t="n">
        <f aca="false">MIN(D515:D536)</f>
        <v>1.81</v>
      </c>
      <c r="L515" s="75" t="n">
        <f aca="false">MIN(E515:E536)</f>
        <v>2.005</v>
      </c>
    </row>
    <row r="516" customFormat="false" ht="12.75" hidden="false" customHeight="false" outlineLevel="0" collapsed="false">
      <c r="A516" s="56" t="n">
        <v>35915</v>
      </c>
      <c r="B516" s="4"/>
      <c r="C516" s="56"/>
      <c r="D516" s="28" t="n">
        <f aca="false">VLOOKUP($A516,IF(D$3=2,PRICELOOK2,IF(D$3=3,PRICELOOK3,IF(D$3=4,cash,PRICELOOK))),D$4,FALSE())</f>
        <v>2.01</v>
      </c>
      <c r="E516" s="28" t="n">
        <f aca="false">VLOOKUP($A516,IF(E$3=2,PRICELOOK2,IF(E$3=3,PRICELOOK3,IF(E$3=4,cash,PRICELOOK))),E$4,FALSE())</f>
        <v>2.225</v>
      </c>
      <c r="G516" s="73" t="n">
        <f aca="false">LN(D516/D515)</f>
        <v>-0.0390293439057353</v>
      </c>
      <c r="H516" s="73" t="n">
        <f aca="false">LN(E516/E515)</f>
        <v>-0.0715364503252158</v>
      </c>
      <c r="I516" s="73"/>
      <c r="J516" s="73"/>
    </row>
    <row r="517" customFormat="false" ht="12.75" hidden="false" customHeight="false" outlineLevel="0" collapsed="false">
      <c r="A517" s="56" t="n">
        <v>35916</v>
      </c>
      <c r="B517" s="4"/>
      <c r="C517" s="56"/>
      <c r="D517" s="28" t="n">
        <f aca="false">VLOOKUP($A517,IF(D$3=2,PRICELOOK2,IF(D$3=3,PRICELOOK3,IF(D$3=4,cash,PRICELOOK))),D$4,FALSE())</f>
        <v>1.895</v>
      </c>
      <c r="E517" s="28" t="n">
        <f aca="false">VLOOKUP($A517,IF(E$3=2,PRICELOOK2,IF(E$3=3,PRICELOOK3,IF(E$3=4,cash,PRICELOOK))),E$4,FALSE())</f>
        <v>2.135</v>
      </c>
      <c r="G517" s="73" t="n">
        <f aca="false">LN(D517/D516)</f>
        <v>-0.0589158835365946</v>
      </c>
      <c r="H517" s="73" t="n">
        <f aca="false">LN(E517/E516)</f>
        <v>-0.0412902689376158</v>
      </c>
      <c r="I517" s="73"/>
      <c r="J517" s="73"/>
    </row>
    <row r="518" customFormat="false" ht="12.75" hidden="false" customHeight="false" outlineLevel="0" collapsed="false">
      <c r="A518" s="56" t="n">
        <v>35919</v>
      </c>
      <c r="B518" s="4"/>
      <c r="C518" s="56"/>
      <c r="D518" s="28" t="n">
        <f aca="false">VLOOKUP($A518,IF(D$3=2,PRICELOOK2,IF(D$3=3,PRICELOOK3,IF(D$3=4,cash,PRICELOOK))),D$4,FALSE())</f>
        <v>1.895</v>
      </c>
      <c r="E518" s="28" t="n">
        <f aca="false">VLOOKUP($A518,IF(E$3=2,PRICELOOK2,IF(E$3=3,PRICELOOK3,IF(E$3=4,cash,PRICELOOK))),E$4,FALSE())</f>
        <v>2.1</v>
      </c>
      <c r="G518" s="73" t="n">
        <f aca="false">LN(D518/D517)</f>
        <v>0</v>
      </c>
      <c r="H518" s="73" t="n">
        <f aca="false">LN(E518/E517)</f>
        <v>-0.0165293019512105</v>
      </c>
      <c r="I518" s="73"/>
      <c r="J518" s="73"/>
    </row>
    <row r="519" customFormat="false" ht="12.75" hidden="false" customHeight="false" outlineLevel="0" collapsed="false">
      <c r="A519" s="56" t="n">
        <v>35920</v>
      </c>
      <c r="B519" s="4"/>
      <c r="C519" s="56"/>
      <c r="D519" s="28" t="n">
        <f aca="false">VLOOKUP($A519,IF(D$3=2,PRICELOOK2,IF(D$3=3,PRICELOOK3,IF(D$3=4,cash,PRICELOOK))),D$4,FALSE())</f>
        <v>2.02</v>
      </c>
      <c r="E519" s="28" t="n">
        <f aca="false">VLOOKUP($A519,IF(E$3=2,PRICELOOK2,IF(E$3=3,PRICELOOK3,IF(E$3=4,cash,PRICELOOK))),E$4,FALSE())</f>
        <v>2.19</v>
      </c>
      <c r="G519" s="73" t="n">
        <f aca="false">LN(D519/D518)</f>
        <v>0.0638786728787237</v>
      </c>
      <c r="H519" s="73" t="n">
        <f aca="false">LN(E519/E518)</f>
        <v>0.041964199099032</v>
      </c>
      <c r="I519" s="73"/>
      <c r="J519" s="73"/>
    </row>
    <row r="520" customFormat="false" ht="12.75" hidden="false" customHeight="false" outlineLevel="0" collapsed="false">
      <c r="A520" s="56" t="n">
        <v>35921</v>
      </c>
      <c r="B520" s="4"/>
      <c r="C520" s="56"/>
      <c r="D520" s="28" t="n">
        <f aca="false">VLOOKUP($A520,IF(D$3=2,PRICELOOK2,IF(D$3=3,PRICELOOK3,IF(D$3=4,cash,PRICELOOK))),D$4,FALSE())</f>
        <v>1.93</v>
      </c>
      <c r="E520" s="28" t="n">
        <f aca="false">VLOOKUP($A520,IF(E$3=2,PRICELOOK2,IF(E$3=3,PRICELOOK3,IF(E$3=4,cash,PRICELOOK))),E$4,FALSE())</f>
        <v>2.14</v>
      </c>
      <c r="G520" s="73" t="n">
        <f aca="false">LN(D520/D519)</f>
        <v>-0.0455775084963193</v>
      </c>
      <c r="H520" s="73" t="n">
        <f aca="false">LN(E520/E519)</f>
        <v>-0.0230957147946493</v>
      </c>
      <c r="I520" s="73"/>
      <c r="J520" s="73"/>
    </row>
    <row r="521" customFormat="false" ht="12.75" hidden="false" customHeight="false" outlineLevel="0" collapsed="false">
      <c r="A521" s="56" t="n">
        <v>35922</v>
      </c>
      <c r="B521" s="4"/>
      <c r="C521" s="56"/>
      <c r="D521" s="28" t="n">
        <f aca="false">VLOOKUP($A521,IF(D$3=2,PRICELOOK2,IF(D$3=3,PRICELOOK3,IF(D$3=4,cash,PRICELOOK))),D$4,FALSE())</f>
        <v>1.995</v>
      </c>
      <c r="E521" s="28" t="n">
        <f aca="false">VLOOKUP($A521,IF(E$3=2,PRICELOOK2,IF(E$3=3,PRICELOOK3,IF(E$3=4,cash,PRICELOOK))),E$4,FALSE())</f>
        <v>2.185</v>
      </c>
      <c r="G521" s="73" t="n">
        <f aca="false">LN(D521/D520)</f>
        <v>0.0331240474250327</v>
      </c>
      <c r="H521" s="73" t="n">
        <f aca="false">LN(E521/E520)</f>
        <v>0.0208099995137933</v>
      </c>
      <c r="I521" s="73"/>
      <c r="J521" s="73"/>
    </row>
    <row r="522" customFormat="false" ht="12.75" hidden="false" customHeight="false" outlineLevel="0" collapsed="false">
      <c r="A522" s="56" t="n">
        <v>35923</v>
      </c>
      <c r="B522" s="4"/>
      <c r="C522" s="56"/>
      <c r="D522" s="28" t="n">
        <f aca="false">VLOOKUP($A522,IF(D$3=2,PRICELOOK2,IF(D$3=3,PRICELOOK3,IF(D$3=4,cash,PRICELOOK))),D$4,FALSE())</f>
        <v>1.955</v>
      </c>
      <c r="E522" s="28" t="n">
        <f aca="false">VLOOKUP($A522,IF(E$3=2,PRICELOOK2,IF(E$3=3,PRICELOOK3,IF(E$3=4,cash,PRICELOOK))),E$4,FALSE())</f>
        <v>2.09</v>
      </c>
      <c r="G522" s="73" t="n">
        <f aca="false">LN(D522/D521)</f>
        <v>-0.0202538569044977</v>
      </c>
      <c r="H522" s="73" t="n">
        <f aca="false">LN(E522/E521)</f>
        <v>-0.0444517625708339</v>
      </c>
      <c r="I522" s="73"/>
      <c r="J522" s="73"/>
    </row>
    <row r="523" customFormat="false" ht="12.75" hidden="false" customHeight="false" outlineLevel="0" collapsed="false">
      <c r="A523" s="56" t="n">
        <v>35926</v>
      </c>
      <c r="B523" s="4"/>
      <c r="C523" s="56"/>
      <c r="D523" s="28" t="n">
        <f aca="false">VLOOKUP($A523,IF(D$3=2,PRICELOOK2,IF(D$3=3,PRICELOOK3,IF(D$3=4,cash,PRICELOOK))),D$4,FALSE())</f>
        <v>2.01</v>
      </c>
      <c r="E523" s="28" t="n">
        <f aca="false">VLOOKUP($A523,IF(E$3=2,PRICELOOK2,IF(E$3=3,PRICELOOK3,IF(E$3=4,cash,PRICELOOK))),E$4,FALSE())</f>
        <v>2.175</v>
      </c>
      <c r="G523" s="73" t="n">
        <f aca="false">LN(D523/D522)</f>
        <v>0.0277445286336552</v>
      </c>
      <c r="H523" s="73" t="n">
        <f aca="false">LN(E523/E522)</f>
        <v>0.0398645985639278</v>
      </c>
      <c r="I523" s="73"/>
      <c r="J523" s="73"/>
    </row>
    <row r="524" customFormat="false" ht="12.75" hidden="false" customHeight="false" outlineLevel="0" collapsed="false">
      <c r="A524" s="56" t="n">
        <v>35927</v>
      </c>
      <c r="B524" s="4"/>
      <c r="C524" s="56"/>
      <c r="D524" s="28" t="n">
        <f aca="false">VLOOKUP($A524,IF(D$3=2,PRICELOOK2,IF(D$3=3,PRICELOOK3,IF(D$3=4,cash,PRICELOOK))),D$4,FALSE())</f>
        <v>2.065</v>
      </c>
      <c r="E524" s="28" t="n">
        <f aca="false">VLOOKUP($A524,IF(E$3=2,PRICELOOK2,IF(E$3=3,PRICELOOK3,IF(E$3=4,cash,PRICELOOK))),E$4,FALSE())</f>
        <v>2.32</v>
      </c>
      <c r="G524" s="73" t="n">
        <f aca="false">LN(D524/D523)</f>
        <v>0.0269955043420117</v>
      </c>
      <c r="H524" s="73" t="n">
        <f aca="false">LN(E524/E523)</f>
        <v>0.0645385211375712</v>
      </c>
      <c r="I524" s="73"/>
      <c r="J524" s="73"/>
    </row>
    <row r="525" customFormat="false" ht="12.75" hidden="false" customHeight="false" outlineLevel="0" collapsed="false">
      <c r="A525" s="56" t="n">
        <v>35928</v>
      </c>
      <c r="B525" s="4"/>
      <c r="C525" s="56"/>
      <c r="D525" s="28" t="n">
        <f aca="false">VLOOKUP($A525,IF(D$3=2,PRICELOOK2,IF(D$3=3,PRICELOOK3,IF(D$3=4,cash,PRICELOOK))),D$4,FALSE())</f>
        <v>2.09</v>
      </c>
      <c r="E525" s="28" t="n">
        <f aca="false">VLOOKUP($A525,IF(E$3=2,PRICELOOK2,IF(E$3=3,PRICELOOK3,IF(E$3=4,cash,PRICELOOK))),E$4,FALSE())</f>
        <v>2.38</v>
      </c>
      <c r="G525" s="73" t="n">
        <f aca="false">LN(D525/D524)</f>
        <v>0.0120338395637235</v>
      </c>
      <c r="H525" s="73" t="n">
        <f aca="false">LN(E525/E524)</f>
        <v>0.0255333020051648</v>
      </c>
      <c r="I525" s="73"/>
      <c r="J525" s="73"/>
    </row>
    <row r="526" customFormat="false" ht="12.75" hidden="false" customHeight="false" outlineLevel="0" collapsed="false">
      <c r="A526" s="56" t="n">
        <v>35929</v>
      </c>
      <c r="B526" s="4"/>
      <c r="C526" s="56"/>
      <c r="D526" s="28" t="n">
        <f aca="false">VLOOKUP($A526,IF(D$3=2,PRICELOOK2,IF(D$3=3,PRICELOOK3,IF(D$3=4,cash,PRICELOOK))),D$4,FALSE())</f>
        <v>2.005</v>
      </c>
      <c r="E526" s="28" t="n">
        <f aca="false">VLOOKUP($A526,IF(E$3=2,PRICELOOK2,IF(E$3=3,PRICELOOK3,IF(E$3=4,cash,PRICELOOK))),E$4,FALSE())</f>
        <v>2.3</v>
      </c>
      <c r="G526" s="73" t="n">
        <f aca="false">LN(D526/D525)</f>
        <v>-0.0415200052181871</v>
      </c>
      <c r="H526" s="73" t="n">
        <f aca="false">LN(E526/E525)</f>
        <v>-0.0341913647482793</v>
      </c>
      <c r="I526" s="73"/>
      <c r="J526" s="73"/>
    </row>
    <row r="527" customFormat="false" ht="12.75" hidden="false" customHeight="false" outlineLevel="0" collapsed="false">
      <c r="A527" s="56" t="n">
        <v>35930</v>
      </c>
      <c r="B527" s="4"/>
      <c r="C527" s="56"/>
      <c r="D527" s="28" t="n">
        <f aca="false">VLOOKUP($A527,IF(D$3=2,PRICELOOK2,IF(D$3=3,PRICELOOK3,IF(D$3=4,cash,PRICELOOK))),D$4,FALSE())</f>
        <v>1.98</v>
      </c>
      <c r="E527" s="28" t="n">
        <f aca="false">VLOOKUP($A527,IF(E$3=2,PRICELOOK2,IF(E$3=3,PRICELOOK3,IF(E$3=4,cash,PRICELOOK))),E$4,FALSE())</f>
        <v>2.275</v>
      </c>
      <c r="G527" s="73" t="n">
        <f aca="false">LN(D527/D526)</f>
        <v>-0.0125472160520886</v>
      </c>
      <c r="H527" s="73" t="n">
        <f aca="false">LN(E527/E526)</f>
        <v>-0.0109290705321902</v>
      </c>
      <c r="I527" s="73"/>
      <c r="J527" s="73"/>
    </row>
    <row r="528" customFormat="false" ht="12.75" hidden="false" customHeight="false" outlineLevel="0" collapsed="false">
      <c r="A528" s="56" t="n">
        <v>35933</v>
      </c>
      <c r="B528" s="4"/>
      <c r="C528" s="56"/>
      <c r="D528" s="28" t="n">
        <f aca="false">VLOOKUP($A528,IF(D$3=2,PRICELOOK2,IF(D$3=3,PRICELOOK3,IF(D$3=4,cash,PRICELOOK))),D$4,FALSE())</f>
        <v>2.095</v>
      </c>
      <c r="E528" s="28" t="n">
        <f aca="false">VLOOKUP($A528,IF(E$3=2,PRICELOOK2,IF(E$3=3,PRICELOOK3,IF(E$3=4,cash,PRICELOOK))),E$4,FALSE())</f>
        <v>2.34</v>
      </c>
      <c r="G528" s="73" t="n">
        <f aca="false">LN(D528/D527)</f>
        <v>0.0564567086676573</v>
      </c>
      <c r="H528" s="73" t="n">
        <f aca="false">LN(E528/E527)</f>
        <v>0.0281708769666962</v>
      </c>
      <c r="I528" s="73"/>
      <c r="J528" s="73"/>
    </row>
    <row r="529" customFormat="false" ht="12.75" hidden="false" customHeight="false" outlineLevel="0" collapsed="false">
      <c r="A529" s="56" t="n">
        <v>35934</v>
      </c>
      <c r="B529" s="4"/>
      <c r="C529" s="56"/>
      <c r="D529" s="28" t="n">
        <f aca="false">VLOOKUP($A529,IF(D$3=2,PRICELOOK2,IF(D$3=3,PRICELOOK3,IF(D$3=4,cash,PRICELOOK))),D$4,FALSE())</f>
        <v>2.07</v>
      </c>
      <c r="E529" s="28" t="n">
        <f aca="false">VLOOKUP($A529,IF(E$3=2,PRICELOOK2,IF(E$3=3,PRICELOOK3,IF(E$3=4,cash,PRICELOOK))),E$4,FALSE())</f>
        <v>2.335</v>
      </c>
      <c r="G529" s="73" t="n">
        <f aca="false">LN(D529/D528)</f>
        <v>-0.0120049460968235</v>
      </c>
      <c r="H529" s="73" t="n">
        <f aca="false">LN(E529/E528)</f>
        <v>-0.00213903824874942</v>
      </c>
      <c r="I529" s="73"/>
      <c r="J529" s="73"/>
    </row>
    <row r="530" customFormat="false" ht="12.75" hidden="false" customHeight="false" outlineLevel="0" collapsed="false">
      <c r="A530" s="56" t="n">
        <v>35935</v>
      </c>
      <c r="B530" s="4"/>
      <c r="C530" s="56"/>
      <c r="D530" s="28" t="n">
        <f aca="false">VLOOKUP($A530,IF(D$3=2,PRICELOOK2,IF(D$3=3,PRICELOOK3,IF(D$3=4,cash,PRICELOOK))),D$4,FALSE())</f>
        <v>2.02</v>
      </c>
      <c r="E530" s="28" t="n">
        <f aca="false">VLOOKUP($A530,IF(E$3=2,PRICELOOK2,IF(E$3=3,PRICELOOK3,IF(E$3=4,cash,PRICELOOK))),E$4,FALSE())</f>
        <v>2.27</v>
      </c>
      <c r="G530" s="73" t="n">
        <f aca="false">LN(D530/D529)</f>
        <v>-0.0244510958641642</v>
      </c>
      <c r="H530" s="73" t="n">
        <f aca="false">LN(E530/E529)</f>
        <v>-0.0282320596275493</v>
      </c>
      <c r="I530" s="73"/>
      <c r="J530" s="73"/>
    </row>
    <row r="531" customFormat="false" ht="12.75" hidden="false" customHeight="false" outlineLevel="0" collapsed="false">
      <c r="A531" s="56" t="n">
        <v>35936</v>
      </c>
      <c r="B531" s="4"/>
      <c r="C531" s="56"/>
      <c r="D531" s="28" t="n">
        <f aca="false">VLOOKUP($A531,IF(D$3=2,PRICELOOK2,IF(D$3=3,PRICELOOK3,IF(D$3=4,cash,PRICELOOK))),D$4,FALSE())</f>
        <v>1.94</v>
      </c>
      <c r="E531" s="28" t="n">
        <f aca="false">VLOOKUP($A531,IF(E$3=2,PRICELOOK2,IF(E$3=3,PRICELOOK3,IF(E$3=4,cash,PRICELOOK))),E$4,FALSE())</f>
        <v>2.165</v>
      </c>
      <c r="G531" s="73" t="n">
        <f aca="false">LN(D531/D530)</f>
        <v>-0.0404095383378767</v>
      </c>
      <c r="H531" s="73" t="n">
        <f aca="false">LN(E531/E530)</f>
        <v>-0.0473594700388582</v>
      </c>
      <c r="I531" s="73"/>
      <c r="J531" s="73"/>
    </row>
    <row r="532" customFormat="false" ht="12.75" hidden="false" customHeight="false" outlineLevel="0" collapsed="false">
      <c r="A532" s="56" t="n">
        <v>35937</v>
      </c>
      <c r="B532" s="4"/>
      <c r="C532" s="56"/>
      <c r="D532" s="28" t="n">
        <f aca="false">VLOOKUP($A532,IF(D$3=2,PRICELOOK2,IF(D$3=3,PRICELOOK3,IF(D$3=4,cash,PRICELOOK))),D$4,FALSE())</f>
        <v>1.81</v>
      </c>
      <c r="E532" s="28" t="n">
        <f aca="false">VLOOKUP($A532,IF(E$3=2,PRICELOOK2,IF(E$3=3,PRICELOOK3,IF(E$3=4,cash,PRICELOOK))),E$4,FALSE())</f>
        <v>2.005</v>
      </c>
      <c r="G532" s="73" t="n">
        <f aca="false">LN(D532/D531)</f>
        <v>-0.0693611277975024</v>
      </c>
      <c r="H532" s="73" t="n">
        <f aca="false">LN(E532/E531)</f>
        <v>-0.0767763006959207</v>
      </c>
      <c r="I532" s="73"/>
      <c r="J532" s="73"/>
    </row>
    <row r="533" customFormat="false" ht="12.75" hidden="false" customHeight="false" outlineLevel="0" collapsed="false">
      <c r="A533" s="56" t="n">
        <v>35941</v>
      </c>
      <c r="B533" s="4"/>
      <c r="C533" s="56"/>
      <c r="D533" s="28" t="n">
        <f aca="false">VLOOKUP($A533,IF(D$3=2,PRICELOOK2,IF(D$3=3,PRICELOOK3,IF(D$3=4,cash,PRICELOOK))),D$4,FALSE())</f>
        <v>1.9</v>
      </c>
      <c r="E533" s="28" t="n">
        <f aca="false">VLOOKUP($A533,IF(E$3=2,PRICELOOK2,IF(E$3=3,PRICELOOK3,IF(E$3=4,cash,PRICELOOK))),E$4,FALSE())</f>
        <v>2.125</v>
      </c>
      <c r="G533" s="73" t="n">
        <f aca="false">LN(D533/D532)</f>
        <v>0.0485270408946604</v>
      </c>
      <c r="H533" s="73" t="n">
        <f aca="false">LN(E533/E532)</f>
        <v>0.0581277416178477</v>
      </c>
      <c r="I533" s="73"/>
      <c r="J533" s="73"/>
    </row>
    <row r="534" customFormat="false" ht="12.75" hidden="false" customHeight="false" outlineLevel="0" collapsed="false">
      <c r="A534" s="56" t="n">
        <v>35942</v>
      </c>
      <c r="B534" s="4" t="n">
        <v>1</v>
      </c>
      <c r="C534" s="56"/>
      <c r="D534" s="28" t="n">
        <f aca="false">VLOOKUP($A534,IF(D$3=2,PRICELOOK2,IF(D$3=3,PRICELOOK3,IF(D$3=4,cash,PRICELOOK))),D$4,FALSE())</f>
        <v>1.865</v>
      </c>
      <c r="E534" s="28" t="n">
        <f aca="false">VLOOKUP($A534,IF(E$3=2,PRICELOOK2,IF(E$3=3,PRICELOOK3,IF(E$3=4,cash,PRICELOOK))),E$4,FALSE())</f>
        <v>2.095</v>
      </c>
      <c r="G534" s="73" t="n">
        <f aca="false">LN(D534/D533)</f>
        <v>-0.0185928330766159</v>
      </c>
      <c r="H534" s="73" t="n">
        <f aca="false">LN(E534/E533)</f>
        <v>-0.014218249002279</v>
      </c>
      <c r="I534" s="73"/>
      <c r="J534" s="73"/>
    </row>
    <row r="535" customFormat="false" ht="12.75" hidden="false" customHeight="false" outlineLevel="0" collapsed="false">
      <c r="A535" s="56"/>
      <c r="B535" s="4"/>
      <c r="C535" s="56"/>
      <c r="D535" s="28"/>
      <c r="E535" s="28"/>
    </row>
    <row r="536" customFormat="false" ht="12.75" hidden="false" customHeight="false" outlineLevel="0" collapsed="false">
      <c r="A536" s="56"/>
      <c r="B536" s="4"/>
      <c r="C536" s="56"/>
      <c r="D536" s="28"/>
      <c r="E536" s="28"/>
    </row>
    <row r="537" customFormat="false" ht="12.75" hidden="false" customHeight="false" outlineLevel="0" collapsed="false">
      <c r="A537" s="56"/>
      <c r="B537" s="4"/>
      <c r="C537" s="56"/>
      <c r="D537" s="28"/>
      <c r="E537" s="28"/>
    </row>
    <row r="538" customFormat="false" ht="12.75" hidden="false" customHeight="false" outlineLevel="0" collapsed="false">
      <c r="A538" s="56"/>
      <c r="B538" s="4"/>
      <c r="C538" s="56" t="n">
        <v>35947</v>
      </c>
      <c r="G538" s="73" t="n">
        <f aca="false">STDEV(G540:G560)*15.87</f>
        <v>0.620392738552892</v>
      </c>
      <c r="H538" s="73" t="n">
        <f aca="false">STDEV(H540:H560)*15.87</f>
        <v>0.64093266129096</v>
      </c>
      <c r="I538" s="73"/>
      <c r="J538" s="73" t="n">
        <f aca="false">IF(ISNUMBER(J539),J539,1.1)</f>
        <v>0.88142254280099</v>
      </c>
      <c r="K538" s="75" t="n">
        <f aca="false">MAX(D539:D560)</f>
        <v>2.24</v>
      </c>
      <c r="L538" s="75" t="n">
        <f aca="false">MAX(E539:E560)</f>
        <v>2.28</v>
      </c>
    </row>
    <row r="539" customFormat="false" ht="12.75" hidden="false" customHeight="false" outlineLevel="0" collapsed="false">
      <c r="A539" s="56" t="n">
        <v>35943</v>
      </c>
      <c r="B539" s="4"/>
      <c r="C539" s="56"/>
      <c r="D539" s="28" t="n">
        <f aca="false">VLOOKUP($A539,IF(D$3=2,PRICELOOK2,IF(D$3=3,PRICELOOK3,IF(D$3=4,cash,PRICELOOK))),D$4,FALSE())</f>
        <v>1.88</v>
      </c>
      <c r="E539" s="28" t="n">
        <f aca="false">VLOOKUP($A539,IF(E$3=2,PRICELOOK2,IF(E$3=3,PRICELOOK3,IF(E$3=4,cash,PRICELOOK))),E$4,FALSE())</f>
        <v>2.095</v>
      </c>
      <c r="G539" s="73"/>
      <c r="H539" s="73"/>
      <c r="I539" s="73"/>
      <c r="J539" s="73" t="n">
        <f aca="false">CORREL(D539:D560,E539:E560)</f>
        <v>0.88142254280099</v>
      </c>
      <c r="K539" s="75" t="n">
        <f aca="false">MIN(D539:D560)</f>
        <v>1.645</v>
      </c>
      <c r="L539" s="75" t="n">
        <f aca="false">MIN(E539:E560)</f>
        <v>1.83</v>
      </c>
    </row>
    <row r="540" customFormat="false" ht="12.75" hidden="false" customHeight="false" outlineLevel="0" collapsed="false">
      <c r="A540" s="56" t="n">
        <v>35944</v>
      </c>
      <c r="B540" s="4"/>
      <c r="C540" s="56"/>
      <c r="D540" s="28" t="n">
        <f aca="false">VLOOKUP($A540,IF(D$3=2,PRICELOOK2,IF(D$3=3,PRICELOOK3,IF(D$3=4,cash,PRICELOOK))),D$4,FALSE())</f>
        <v>1.92</v>
      </c>
      <c r="E540" s="28" t="n">
        <f aca="false">VLOOKUP($A540,IF(E$3=2,PRICELOOK2,IF(E$3=3,PRICELOOK3,IF(E$3=4,cash,PRICELOOK))),E$4,FALSE())</f>
        <v>2.01</v>
      </c>
      <c r="G540" s="73" t="n">
        <f aca="false">LN(D540/D539)</f>
        <v>0.0210534091978323</v>
      </c>
      <c r="H540" s="73" t="n">
        <f aca="false">LN(E540/E539)</f>
        <v>-0.0414188313031169</v>
      </c>
      <c r="I540" s="73"/>
      <c r="J540" s="73"/>
    </row>
    <row r="541" customFormat="false" ht="12.75" hidden="false" customHeight="false" outlineLevel="0" collapsed="false">
      <c r="A541" s="56" t="n">
        <v>35947</v>
      </c>
      <c r="B541" s="4"/>
      <c r="C541" s="56"/>
      <c r="D541" s="28" t="n">
        <f aca="false">VLOOKUP($A541,IF(D$3=2,PRICELOOK2,IF(D$3=3,PRICELOOK3,IF(D$3=4,cash,PRICELOOK))),D$4,FALSE())</f>
        <v>1.965</v>
      </c>
      <c r="E541" s="28" t="n">
        <f aca="false">VLOOKUP($A541,IF(E$3=2,PRICELOOK2,IF(E$3=3,PRICELOOK3,IF(E$3=4,cash,PRICELOOK))),E$4,FALSE())</f>
        <v>2.075</v>
      </c>
      <c r="G541" s="73" t="n">
        <f aca="false">LN(D541/D540)</f>
        <v>0.0231670592815344</v>
      </c>
      <c r="H541" s="73" t="n">
        <f aca="false">LN(E541/E540)</f>
        <v>0.0318264316116774</v>
      </c>
      <c r="I541" s="73"/>
      <c r="J541" s="73"/>
    </row>
    <row r="542" customFormat="false" ht="12.75" hidden="false" customHeight="false" outlineLevel="0" collapsed="false">
      <c r="A542" s="56" t="n">
        <v>35948</v>
      </c>
      <c r="B542" s="4"/>
      <c r="C542" s="56"/>
      <c r="D542" s="28" t="n">
        <f aca="false">VLOOKUP($A542,IF(D$3=2,PRICELOOK2,IF(D$3=3,PRICELOOK3,IF(D$3=4,cash,PRICELOOK))),D$4,FALSE())</f>
        <v>1.98</v>
      </c>
      <c r="E542" s="28" t="n">
        <f aca="false">VLOOKUP($A542,IF(E$3=2,PRICELOOK2,IF(E$3=3,PRICELOOK3,IF(E$3=4,cash,PRICELOOK))),E$4,FALSE())</f>
        <v>2.075</v>
      </c>
      <c r="G542" s="73" t="n">
        <f aca="false">LN(D542/D541)</f>
        <v>0.00760459938521921</v>
      </c>
      <c r="H542" s="73" t="n">
        <f aca="false">LN(E542/E541)</f>
        <v>0</v>
      </c>
      <c r="I542" s="73"/>
      <c r="J542" s="73"/>
    </row>
    <row r="543" customFormat="false" ht="12.75" hidden="false" customHeight="false" outlineLevel="0" collapsed="false">
      <c r="A543" s="56" t="n">
        <v>35949</v>
      </c>
      <c r="B543" s="4"/>
      <c r="C543" s="56"/>
      <c r="D543" s="28" t="n">
        <f aca="false">VLOOKUP($A543,IF(D$3=2,PRICELOOK2,IF(D$3=3,PRICELOOK3,IF(D$3=4,cash,PRICELOOK))),D$4,FALSE())</f>
        <v>1.845</v>
      </c>
      <c r="E543" s="28" t="n">
        <f aca="false">VLOOKUP($A543,IF(E$3=2,PRICELOOK2,IF(E$3=3,PRICELOOK3,IF(E$3=4,cash,PRICELOOK))),E$4,FALSE())</f>
        <v>2.04</v>
      </c>
      <c r="G543" s="73" t="n">
        <f aca="false">LN(D543/D542)</f>
        <v>-0.0706175672139534</v>
      </c>
      <c r="H543" s="73" t="n">
        <f aca="false">LN(E543/E542)</f>
        <v>-0.0170113458265367</v>
      </c>
      <c r="I543" s="73"/>
      <c r="J543" s="73"/>
    </row>
    <row r="544" customFormat="false" ht="12.75" hidden="false" customHeight="false" outlineLevel="0" collapsed="false">
      <c r="A544" s="56" t="n">
        <v>35950</v>
      </c>
      <c r="B544" s="4"/>
      <c r="C544" s="56"/>
      <c r="D544" s="28" t="n">
        <f aca="false">VLOOKUP($A544,IF(D$3=2,PRICELOOK2,IF(D$3=3,PRICELOOK3,IF(D$3=4,cash,PRICELOOK))),D$4,FALSE())</f>
        <v>1.72</v>
      </c>
      <c r="E544" s="28" t="n">
        <f aca="false">VLOOKUP($A544,IF(E$3=2,PRICELOOK2,IF(E$3=3,PRICELOOK3,IF(E$3=4,cash,PRICELOOK))),E$4,FALSE())</f>
        <v>1.955</v>
      </c>
      <c r="G544" s="73" t="n">
        <f aca="false">LN(D544/D543)</f>
        <v>-0.0701549866671289</v>
      </c>
      <c r="H544" s="73" t="n">
        <f aca="false">LN(E544/E543)</f>
        <v>-0.0425596144187959</v>
      </c>
      <c r="I544" s="73"/>
      <c r="J544" s="73"/>
    </row>
    <row r="545" customFormat="false" ht="12.75" hidden="false" customHeight="false" outlineLevel="0" collapsed="false">
      <c r="A545" s="56" t="n">
        <v>35951</v>
      </c>
      <c r="B545" s="4"/>
      <c r="C545" s="56"/>
      <c r="D545" s="28" t="n">
        <f aca="false">VLOOKUP($A545,IF(D$3=2,PRICELOOK2,IF(D$3=3,PRICELOOK3,IF(D$3=4,cash,PRICELOOK))),D$4,FALSE())</f>
        <v>1.645</v>
      </c>
      <c r="E545" s="28" t="n">
        <f aca="false">VLOOKUP($A545,IF(E$3=2,PRICELOOK2,IF(E$3=3,PRICELOOK3,IF(E$3=4,cash,PRICELOOK))),E$4,FALSE())</f>
        <v>1.83</v>
      </c>
      <c r="G545" s="73" t="n">
        <f aca="false">LN(D545/D544)</f>
        <v>-0.0445839066080264</v>
      </c>
      <c r="H545" s="73" t="n">
        <f aca="false">LN(E545/E544)</f>
        <v>-0.0660742265839995</v>
      </c>
      <c r="I545" s="73"/>
      <c r="J545" s="73"/>
    </row>
    <row r="546" customFormat="false" ht="12.75" hidden="false" customHeight="false" outlineLevel="0" collapsed="false">
      <c r="A546" s="56" t="n">
        <v>35954</v>
      </c>
      <c r="B546" s="4"/>
      <c r="C546" s="56"/>
      <c r="D546" s="28" t="n">
        <f aca="false">VLOOKUP($A546,IF(D$3=2,PRICELOOK2,IF(D$3=3,PRICELOOK3,IF(D$3=4,cash,PRICELOOK))),D$4,FALSE())</f>
        <v>1.655</v>
      </c>
      <c r="E546" s="28" t="n">
        <f aca="false">VLOOKUP($A546,IF(E$3=2,PRICELOOK2,IF(E$3=3,PRICELOOK3,IF(E$3=4,cash,PRICELOOK))),E$4,FALSE())</f>
        <v>1.85</v>
      </c>
      <c r="G546" s="73" t="n">
        <f aca="false">LN(D546/D545)</f>
        <v>0.00606062461169095</v>
      </c>
      <c r="H546" s="73" t="n">
        <f aca="false">LN(E546/E545)</f>
        <v>0.0108696722369039</v>
      </c>
      <c r="I546" s="73"/>
      <c r="J546" s="73"/>
    </row>
    <row r="547" customFormat="false" ht="12.75" hidden="false" customHeight="false" outlineLevel="0" collapsed="false">
      <c r="A547" s="56" t="n">
        <v>35955</v>
      </c>
      <c r="B547" s="4"/>
      <c r="C547" s="56"/>
      <c r="D547" s="28" t="n">
        <f aca="false">VLOOKUP($A547,IF(D$3=2,PRICELOOK2,IF(D$3=3,PRICELOOK3,IF(D$3=4,cash,PRICELOOK))),D$4,FALSE())</f>
        <v>1.705</v>
      </c>
      <c r="E547" s="28" t="n">
        <f aca="false">VLOOKUP($A547,IF(E$3=2,PRICELOOK2,IF(E$3=3,PRICELOOK3,IF(E$3=4,cash,PRICELOOK))),E$4,FALSE())</f>
        <v>1.88</v>
      </c>
      <c r="G547" s="73" t="n">
        <f aca="false">LN(D547/D546)</f>
        <v>0.0297641019064539</v>
      </c>
      <c r="H547" s="73" t="n">
        <f aca="false">LN(E547/E546)</f>
        <v>0.0160861377516242</v>
      </c>
      <c r="I547" s="73"/>
      <c r="J547" s="73"/>
    </row>
    <row r="548" customFormat="false" ht="12.75" hidden="false" customHeight="false" outlineLevel="0" collapsed="false">
      <c r="A548" s="56" t="n">
        <v>35956</v>
      </c>
      <c r="B548" s="4"/>
      <c r="C548" s="56"/>
      <c r="D548" s="28" t="n">
        <f aca="false">VLOOKUP($A548,IF(D$3=2,PRICELOOK2,IF(D$3=3,PRICELOOK3,IF(D$3=4,cash,PRICELOOK))),D$4,FALSE())</f>
        <v>1.785</v>
      </c>
      <c r="E548" s="28" t="n">
        <f aca="false">VLOOKUP($A548,IF(E$3=2,PRICELOOK2,IF(E$3=3,PRICELOOK3,IF(E$3=4,cash,PRICELOOK))),E$4,FALSE())</f>
        <v>1.905</v>
      </c>
      <c r="G548" s="73" t="n">
        <f aca="false">LN(D548/D547)</f>
        <v>0.0458533044961222</v>
      </c>
      <c r="H548" s="73" t="n">
        <f aca="false">LN(E548/E547)</f>
        <v>0.0132102317368065</v>
      </c>
      <c r="I548" s="73"/>
      <c r="J548" s="73"/>
    </row>
    <row r="549" customFormat="false" ht="12.75" hidden="false" customHeight="false" outlineLevel="0" collapsed="false">
      <c r="A549" s="56" t="n">
        <v>35957</v>
      </c>
      <c r="B549" s="4"/>
      <c r="C549" s="56"/>
      <c r="D549" s="28" t="n">
        <f aca="false">VLOOKUP($A549,IF(D$3=2,PRICELOOK2,IF(D$3=3,PRICELOOK3,IF(D$3=4,cash,PRICELOOK))),D$4,FALSE())</f>
        <v>1.85</v>
      </c>
      <c r="E549" s="28" t="n">
        <f aca="false">VLOOKUP($A549,IF(E$3=2,PRICELOOK2,IF(E$3=3,PRICELOOK3,IF(E$3=4,cash,PRICELOOK))),E$4,FALSE())</f>
        <v>1.93</v>
      </c>
      <c r="G549" s="73" t="n">
        <f aca="false">LN(D549/D548)</f>
        <v>0.0357672238586311</v>
      </c>
      <c r="H549" s="73" t="n">
        <f aca="false">LN(E549/E548)</f>
        <v>0.0130379943381298</v>
      </c>
      <c r="I549" s="73"/>
      <c r="J549" s="73"/>
    </row>
    <row r="550" customFormat="false" ht="12.75" hidden="false" customHeight="false" outlineLevel="0" collapsed="false">
      <c r="A550" s="56" t="n">
        <v>35958</v>
      </c>
      <c r="B550" s="4"/>
      <c r="C550" s="56"/>
      <c r="D550" s="28" t="n">
        <f aca="false">VLOOKUP($A550,IF(D$3=2,PRICELOOK2,IF(D$3=3,PRICELOOK3,IF(D$3=4,cash,PRICELOOK))),D$4,FALSE())</f>
        <v>1.81</v>
      </c>
      <c r="E550" s="28" t="n">
        <f aca="false">VLOOKUP($A550,IF(E$3=2,PRICELOOK2,IF(E$3=3,PRICELOOK3,IF(E$3=4,cash,PRICELOOK))),E$4,FALSE())</f>
        <v>1.835</v>
      </c>
      <c r="G550" s="73" t="n">
        <f aca="false">LN(D550/D549)</f>
        <v>-0.0218587938124991</v>
      </c>
      <c r="H550" s="73" t="n">
        <f aca="false">LN(E550/E549)</f>
        <v>-0.0504755214102605</v>
      </c>
      <c r="I550" s="73"/>
      <c r="J550" s="73"/>
    </row>
    <row r="551" customFormat="false" ht="12.75" hidden="false" customHeight="false" outlineLevel="0" collapsed="false">
      <c r="A551" s="56" t="n">
        <v>35961</v>
      </c>
      <c r="B551" s="4"/>
      <c r="C551" s="56"/>
      <c r="D551" s="28" t="n">
        <f aca="false">VLOOKUP($A551,IF(D$3=2,PRICELOOK2,IF(D$3=3,PRICELOOK3,IF(D$3=4,cash,PRICELOOK))),D$4,FALSE())</f>
        <v>1.915</v>
      </c>
      <c r="E551" s="28" t="n">
        <f aca="false">VLOOKUP($A551,IF(E$3=2,PRICELOOK2,IF(E$3=3,PRICELOOK3,IF(E$3=4,cash,PRICELOOK))),E$4,FALSE())</f>
        <v>1.95</v>
      </c>
      <c r="G551" s="73" t="n">
        <f aca="false">LN(D551/D550)</f>
        <v>0.056390777354875</v>
      </c>
      <c r="H551" s="73" t="n">
        <f aca="false">LN(E551/E550)</f>
        <v>0.0607848910691218</v>
      </c>
      <c r="I551" s="73"/>
      <c r="J551" s="73"/>
    </row>
    <row r="552" customFormat="false" ht="12.75" hidden="false" customHeight="false" outlineLevel="0" collapsed="false">
      <c r="A552" s="56" t="n">
        <v>35962</v>
      </c>
      <c r="B552" s="4"/>
      <c r="C552" s="56"/>
      <c r="D552" s="28" t="n">
        <f aca="false">VLOOKUP($A552,IF(D$3=2,PRICELOOK2,IF(D$3=3,PRICELOOK3,IF(D$3=4,cash,PRICELOOK))),D$4,FALSE())</f>
        <v>1.925</v>
      </c>
      <c r="E552" s="28" t="n">
        <f aca="false">VLOOKUP($A552,IF(E$3=2,PRICELOOK2,IF(E$3=3,PRICELOOK3,IF(E$3=4,cash,PRICELOOK))),E$4,FALSE())</f>
        <v>1.995</v>
      </c>
      <c r="G552" s="73" t="n">
        <f aca="false">LN(D552/D551)</f>
        <v>0.00520834510713826</v>
      </c>
      <c r="H552" s="73" t="n">
        <f aca="false">LN(E552/E551)</f>
        <v>0.0228146777661715</v>
      </c>
      <c r="I552" s="73"/>
      <c r="J552" s="73"/>
    </row>
    <row r="553" customFormat="false" ht="12.75" hidden="false" customHeight="false" outlineLevel="0" collapsed="false">
      <c r="A553" s="56" t="n">
        <v>35963</v>
      </c>
      <c r="B553" s="4"/>
      <c r="C553" s="56"/>
      <c r="D553" s="28" t="n">
        <f aca="false">VLOOKUP($A553,IF(D$3=2,PRICELOOK2,IF(D$3=3,PRICELOOK3,IF(D$3=4,cash,PRICELOOK))),D$4,FALSE())</f>
        <v>1.87</v>
      </c>
      <c r="E553" s="28" t="n">
        <f aca="false">VLOOKUP($A553,IF(E$3=2,PRICELOOK2,IF(E$3=3,PRICELOOK3,IF(E$3=4,cash,PRICELOOK))),E$4,FALSE())</f>
        <v>2.02</v>
      </c>
      <c r="G553" s="73" t="n">
        <f aca="false">LN(D553/D552)</f>
        <v>-0.0289875368732523</v>
      </c>
      <c r="H553" s="73" t="n">
        <f aca="false">LN(E553/E552)</f>
        <v>0.0124534610712866</v>
      </c>
      <c r="I553" s="73"/>
      <c r="J553" s="73"/>
    </row>
    <row r="554" customFormat="false" ht="12.75" hidden="false" customHeight="false" outlineLevel="0" collapsed="false">
      <c r="A554" s="56" t="n">
        <v>35964</v>
      </c>
      <c r="B554" s="4"/>
      <c r="C554" s="56"/>
      <c r="D554" s="28" t="n">
        <f aca="false">VLOOKUP($A554,IF(D$3=2,PRICELOOK2,IF(D$3=3,PRICELOOK3,IF(D$3=4,cash,PRICELOOK))),D$4,FALSE())</f>
        <v>1.97</v>
      </c>
      <c r="E554" s="28" t="n">
        <f aca="false">VLOOKUP($A554,IF(E$3=2,PRICELOOK2,IF(E$3=3,PRICELOOK3,IF(E$3=4,cash,PRICELOOK))),E$4,FALSE())</f>
        <v>2.09</v>
      </c>
      <c r="G554" s="73" t="n">
        <f aca="false">LN(D554/D553)</f>
        <v>0.0520951118834019</v>
      </c>
      <c r="H554" s="73" t="n">
        <f aca="false">LN(E554/E553)</f>
        <v>0.0340665545636063</v>
      </c>
      <c r="I554" s="73"/>
      <c r="J554" s="73"/>
    </row>
    <row r="555" customFormat="false" ht="12.75" hidden="false" customHeight="false" outlineLevel="0" collapsed="false">
      <c r="A555" s="56" t="n">
        <v>35965</v>
      </c>
      <c r="B555" s="4"/>
      <c r="C555" s="56"/>
      <c r="D555" s="28" t="n">
        <f aca="false">VLOOKUP($A555,IF(D$3=2,PRICELOOK2,IF(D$3=3,PRICELOOK3,IF(D$3=4,cash,PRICELOOK))),D$4,FALSE())</f>
        <v>2.015</v>
      </c>
      <c r="E555" s="28" t="n">
        <f aca="false">VLOOKUP($A555,IF(E$3=2,PRICELOOK2,IF(E$3=3,PRICELOOK3,IF(E$3=4,cash,PRICELOOK))),E$4,FALSE())</f>
        <v>2.085</v>
      </c>
      <c r="G555" s="73" t="n">
        <f aca="false">LN(D555/D554)</f>
        <v>0.0225856526487493</v>
      </c>
      <c r="H555" s="73" t="n">
        <f aca="false">LN(E555/E554)</f>
        <v>-0.00239521072595482</v>
      </c>
      <c r="I555" s="73"/>
      <c r="J555" s="73"/>
    </row>
    <row r="556" customFormat="false" ht="12.75" hidden="false" customHeight="false" outlineLevel="0" collapsed="false">
      <c r="A556" s="56" t="n">
        <v>35968</v>
      </c>
      <c r="B556" s="4"/>
      <c r="C556" s="56"/>
      <c r="D556" s="28" t="n">
        <f aca="false">VLOOKUP($A556,IF(D$3=2,PRICELOOK2,IF(D$3=3,PRICELOOK3,IF(D$3=4,cash,PRICELOOK))),D$4,FALSE())</f>
        <v>2.17</v>
      </c>
      <c r="E556" s="28" t="n">
        <f aca="false">VLOOKUP($A556,IF(E$3=2,PRICELOOK2,IF(E$3=3,PRICELOOK3,IF(E$3=4,cash,PRICELOOK))),E$4,FALSE())</f>
        <v>2.28</v>
      </c>
      <c r="G556" s="73" t="n">
        <f aca="false">LN(D556/D555)</f>
        <v>0.0741079721537218</v>
      </c>
      <c r="H556" s="73" t="n">
        <f aca="false">LN(E556/E555)</f>
        <v>0.0894065877155845</v>
      </c>
      <c r="I556" s="73"/>
      <c r="J556" s="73"/>
    </row>
    <row r="557" customFormat="false" ht="12.75" hidden="false" customHeight="false" outlineLevel="0" collapsed="false">
      <c r="A557" s="56" t="n">
        <v>35969</v>
      </c>
      <c r="B557" s="4"/>
      <c r="C557" s="56"/>
      <c r="D557" s="28" t="n">
        <f aca="false">VLOOKUP($A557,IF(D$3=2,PRICELOOK2,IF(D$3=3,PRICELOOK3,IF(D$3=4,cash,PRICELOOK))),D$4,FALSE())</f>
        <v>2.185</v>
      </c>
      <c r="E557" s="28" t="n">
        <f aca="false">VLOOKUP($A557,IF(E$3=2,PRICELOOK2,IF(E$3=3,PRICELOOK3,IF(E$3=4,cash,PRICELOOK))),E$4,FALSE())</f>
        <v>2.265</v>
      </c>
      <c r="G557" s="73" t="n">
        <f aca="false">LN(D557/D556)</f>
        <v>0.00688866099518532</v>
      </c>
      <c r="H557" s="73" t="n">
        <f aca="false">LN(E557/E556)</f>
        <v>-0.00660068403135191</v>
      </c>
      <c r="I557" s="73"/>
      <c r="J557" s="73"/>
    </row>
    <row r="558" customFormat="false" ht="12.75" hidden="false" customHeight="false" outlineLevel="0" collapsed="false">
      <c r="A558" s="56" t="n">
        <v>35970</v>
      </c>
      <c r="B558" s="4"/>
      <c r="C558" s="56"/>
      <c r="D558" s="28" t="n">
        <f aca="false">VLOOKUP($A558,IF(D$3=2,PRICELOOK2,IF(D$3=3,PRICELOOK3,IF(D$3=4,cash,PRICELOOK))),D$4,FALSE())</f>
        <v>2.24</v>
      </c>
      <c r="E558" s="28" t="n">
        <f aca="false">VLOOKUP($A558,IF(E$3=2,PRICELOOK2,IF(E$3=3,PRICELOOK3,IF(E$3=4,cash,PRICELOOK))),E$4,FALSE())</f>
        <v>2.255</v>
      </c>
      <c r="G558" s="73" t="n">
        <f aca="false">LN(D558/D557)</f>
        <v>0.024860037319395</v>
      </c>
      <c r="H558" s="73" t="n">
        <f aca="false">LN(E558/E557)</f>
        <v>-0.00442478598035581</v>
      </c>
      <c r="I558" s="73"/>
      <c r="J558" s="73"/>
    </row>
    <row r="559" customFormat="false" ht="12.75" hidden="false" customHeight="false" outlineLevel="0" collapsed="false">
      <c r="A559" s="56" t="n">
        <v>35971</v>
      </c>
      <c r="B559" s="4"/>
      <c r="C559" s="56"/>
      <c r="D559" s="28" t="n">
        <f aca="false">VLOOKUP($A559,IF(D$3=2,PRICELOOK2,IF(D$3=3,PRICELOOK3,IF(D$3=4,cash,PRICELOOK))),D$4,FALSE())</f>
        <v>2.225</v>
      </c>
      <c r="E559" s="28" t="n">
        <f aca="false">VLOOKUP($A559,IF(E$3=2,PRICELOOK2,IF(E$3=3,PRICELOOK3,IF(E$3=4,cash,PRICELOOK))),E$4,FALSE())</f>
        <v>2.19</v>
      </c>
      <c r="G559" s="73" t="n">
        <f aca="false">LN(D559/D558)</f>
        <v>-0.00671895024874498</v>
      </c>
      <c r="H559" s="73" t="n">
        <f aca="false">LN(E559/E558)</f>
        <v>-0.0292484291262322</v>
      </c>
      <c r="I559" s="73"/>
    </row>
    <row r="560" customFormat="false" ht="12.75" hidden="false" customHeight="false" outlineLevel="0" collapsed="false">
      <c r="A560" s="56" t="n">
        <v>35972</v>
      </c>
      <c r="B560" s="4" t="n">
        <v>1</v>
      </c>
      <c r="C560" s="56"/>
      <c r="D560" s="28" t="n">
        <f aca="false">VLOOKUP($A560,IF(D$3=2,PRICELOOK2,IF(D$3=3,PRICELOOK3,IF(D$3=4,cash,PRICELOOK))),D$4,FALSE())</f>
        <v>2.18</v>
      </c>
      <c r="E560" s="28" t="n">
        <f aca="false">VLOOKUP($A560,IF(E$3=2,PRICELOOK2,IF(E$3=3,PRICELOOK3,IF(E$3=4,cash,PRICELOOK))),E$4,FALSE())</f>
        <v>2.03</v>
      </c>
      <c r="G560" s="73" t="n">
        <f aca="false">LN(D560/D559)</f>
        <v>-0.0204320388172059</v>
      </c>
      <c r="H560" s="73" t="n">
        <f aca="false">LN(E560/E559)</f>
        <v>-0.0758657507747136</v>
      </c>
      <c r="I560" s="73"/>
    </row>
    <row r="561" customFormat="false" ht="12.75" hidden="false" customHeight="false" outlineLevel="0" collapsed="false">
      <c r="A561" s="56"/>
      <c r="B561" s="4"/>
      <c r="C561" s="56"/>
      <c r="D561" s="28"/>
      <c r="E561" s="28"/>
    </row>
    <row r="562" customFormat="false" ht="12.75" hidden="false" customHeight="false" outlineLevel="0" collapsed="false">
      <c r="A562" s="56"/>
      <c r="B562" s="4"/>
      <c r="C562" s="56"/>
      <c r="D562" s="28"/>
      <c r="E562" s="28"/>
    </row>
    <row r="563" customFormat="false" ht="12.75" hidden="false" customHeight="false" outlineLevel="0" collapsed="false">
      <c r="A563" s="56"/>
      <c r="B563" s="4"/>
      <c r="C563" s="56"/>
      <c r="D563" s="28"/>
      <c r="E563" s="28"/>
    </row>
    <row r="564" customFormat="false" ht="12.75" hidden="false" customHeight="false" outlineLevel="0" collapsed="false">
      <c r="A564" s="56"/>
      <c r="B564" s="4"/>
      <c r="C564" s="56" t="n">
        <v>35977</v>
      </c>
      <c r="G564" s="73" t="n">
        <f aca="false">STDEV(G566:G586)*15.87</f>
        <v>0.54184034678018</v>
      </c>
      <c r="H564" s="73" t="n">
        <f aca="false">STDEV(H566:H586)*15.87</f>
        <v>0.901814044547749</v>
      </c>
      <c r="I564" s="73"/>
      <c r="J564" s="73" t="n">
        <f aca="false">IF(ISNUMBER(J565),J565,1.1)</f>
        <v>0.197906178807408</v>
      </c>
      <c r="K564" s="75" t="n">
        <f aca="false">MAX(D565:D586)</f>
        <v>2.335</v>
      </c>
      <c r="L564" s="75" t="n">
        <f aca="false">MAX(E565:E586)</f>
        <v>2.56</v>
      </c>
    </row>
    <row r="565" customFormat="false" ht="12.75" hidden="false" customHeight="false" outlineLevel="0" collapsed="false">
      <c r="A565" s="56" t="n">
        <v>35975</v>
      </c>
      <c r="B565" s="4"/>
      <c r="C565" s="56"/>
      <c r="D565" s="28" t="n">
        <f aca="false">VLOOKUP($A565,IF(D$3=2,PRICELOOK2,IF(D$3=3,PRICELOOK3,IF(D$3=4,cash,PRICELOOK))),D$4,FALSE())</f>
        <v>2.185</v>
      </c>
      <c r="E565" s="28" t="n">
        <f aca="false">VLOOKUP($A565,IF(E$3=2,PRICELOOK2,IF(E$3=3,PRICELOOK3,IF(E$3=4,cash,PRICELOOK))),E$4,FALSE())</f>
        <v>2.185</v>
      </c>
      <c r="G565" s="73"/>
      <c r="H565" s="73"/>
      <c r="I565" s="73"/>
      <c r="J565" s="73" t="n">
        <f aca="false">CORREL(D565:D586,E565:E586)</f>
        <v>0.197906178807408</v>
      </c>
      <c r="K565" s="75" t="n">
        <f aca="false">MIN(D565:D586)</f>
        <v>1.885</v>
      </c>
      <c r="L565" s="75" t="n">
        <f aca="false">MIN(E565:E586)</f>
        <v>2.11</v>
      </c>
    </row>
    <row r="566" customFormat="false" ht="12.75" hidden="false" customHeight="false" outlineLevel="0" collapsed="false">
      <c r="A566" s="56" t="n">
        <v>35976</v>
      </c>
      <c r="B566" s="4"/>
      <c r="C566" s="56"/>
      <c r="D566" s="28" t="n">
        <f aca="false">VLOOKUP($A566,IF(D$3=2,PRICELOOK2,IF(D$3=3,PRICELOOK3,IF(D$3=4,cash,PRICELOOK))),D$4,FALSE())</f>
        <v>2.21</v>
      </c>
      <c r="E566" s="28" t="n">
        <f aca="false">VLOOKUP($A566,IF(E$3=2,PRICELOOK2,IF(E$3=3,PRICELOOK3,IF(E$3=4,cash,PRICELOOK))),E$4,FALSE())</f>
        <v>2.2</v>
      </c>
      <c r="G566" s="73" t="n">
        <f aca="false">LN(D566/D565)</f>
        <v>0.0113766869821078</v>
      </c>
      <c r="H566" s="73" t="n">
        <f aca="false">LN(E566/E565)</f>
        <v>0.00684153181671678</v>
      </c>
      <c r="I566" s="73"/>
      <c r="J566" s="73"/>
    </row>
    <row r="567" customFormat="false" ht="12.75" hidden="false" customHeight="false" outlineLevel="0" collapsed="false">
      <c r="A567" s="56" t="n">
        <v>35977</v>
      </c>
      <c r="B567" s="4"/>
      <c r="C567" s="56"/>
      <c r="D567" s="28" t="n">
        <f aca="false">VLOOKUP($A567,IF(D$3=2,PRICELOOK2,IF(D$3=3,PRICELOOK3,IF(D$3=4,cash,PRICELOOK))),D$4,FALSE())</f>
        <v>2.335</v>
      </c>
      <c r="E567" s="28" t="n">
        <f aca="false">VLOOKUP($A567,IF(E$3=2,PRICELOOK2,IF(E$3=3,PRICELOOK3,IF(E$3=4,cash,PRICELOOK))),E$4,FALSE())</f>
        <v>2.335</v>
      </c>
      <c r="G567" s="73" t="n">
        <f aca="false">LN(D567/D566)</f>
        <v>0.0550193755911992</v>
      </c>
      <c r="H567" s="73" t="n">
        <f aca="false">LN(E567/E566)</f>
        <v>0.0595545307565904</v>
      </c>
      <c r="I567" s="73"/>
      <c r="J567" s="73"/>
    </row>
    <row r="568" customFormat="false" ht="12.75" hidden="false" customHeight="false" outlineLevel="0" collapsed="false">
      <c r="A568" s="56" t="n">
        <v>35978</v>
      </c>
      <c r="B568" s="4"/>
      <c r="C568" s="56"/>
      <c r="D568" s="28" t="n">
        <f aca="false">VLOOKUP($A568,IF(D$3=2,PRICELOOK2,IF(D$3=3,PRICELOOK3,IF(D$3=4,cash,PRICELOOK))),D$4,FALSE())</f>
        <v>2.185</v>
      </c>
      <c r="E568" s="28" t="n">
        <f aca="false">VLOOKUP($A568,IF(E$3=2,PRICELOOK2,IF(E$3=3,PRICELOOK3,IF(E$3=4,cash,PRICELOOK))),E$4,FALSE())</f>
        <v>2.11</v>
      </c>
      <c r="G568" s="73" t="n">
        <f aca="false">LN(D568/D567)</f>
        <v>-0.0663960625733071</v>
      </c>
      <c r="H568" s="73" t="n">
        <f aca="false">LN(E568/E567)</f>
        <v>-0.101323943632886</v>
      </c>
      <c r="I568" s="73"/>
      <c r="J568" s="73"/>
    </row>
    <row r="569" customFormat="false" ht="12.75" hidden="false" customHeight="false" outlineLevel="0" collapsed="false">
      <c r="A569" s="56" t="n">
        <v>35982</v>
      </c>
      <c r="B569" s="4"/>
      <c r="C569" s="56"/>
      <c r="D569" s="28" t="n">
        <f aca="false">VLOOKUP($A569,IF(D$3=2,PRICELOOK2,IF(D$3=3,PRICELOOK3,IF(D$3=4,cash,PRICELOOK))),D$4,FALSE())</f>
        <v>2.22</v>
      </c>
      <c r="E569" s="28" t="n">
        <f aca="false">VLOOKUP($A569,IF(E$3=2,PRICELOOK2,IF(E$3=3,PRICELOOK3,IF(E$3=4,cash,PRICELOOK))),E$4,FALSE())</f>
        <v>2.285</v>
      </c>
      <c r="G569" s="73" t="n">
        <f aca="false">LN(D569/D568)</f>
        <v>0.0158913673366347</v>
      </c>
      <c r="H569" s="73" t="n">
        <f aca="false">LN(E569/E568)</f>
        <v>0.079678076858193</v>
      </c>
      <c r="I569" s="73"/>
      <c r="J569" s="73"/>
    </row>
    <row r="570" customFormat="false" ht="12.75" hidden="false" customHeight="false" outlineLevel="0" collapsed="false">
      <c r="A570" s="56" t="n">
        <v>35983</v>
      </c>
      <c r="B570" s="4"/>
      <c r="C570" s="56"/>
      <c r="D570" s="28" t="n">
        <f aca="false">VLOOKUP($A570,IF(D$3=2,PRICELOOK2,IF(D$3=3,PRICELOOK3,IF(D$3=4,cash,PRICELOOK))),D$4,FALSE())</f>
        <v>2.165</v>
      </c>
      <c r="E570" s="28" t="n">
        <f aca="false">VLOOKUP($A570,IF(E$3=2,PRICELOOK2,IF(E$3=3,PRICELOOK3,IF(E$3=4,cash,PRICELOOK))),E$4,FALSE())</f>
        <v>2.25</v>
      </c>
      <c r="G570" s="73" t="n">
        <f aca="false">LN(D570/D569)</f>
        <v>-0.025086834429735</v>
      </c>
      <c r="H570" s="73" t="n">
        <f aca="false">LN(E570/E569)</f>
        <v>-0.0154358081298394</v>
      </c>
      <c r="I570" s="73"/>
      <c r="J570" s="73"/>
    </row>
    <row r="571" customFormat="false" ht="12.75" hidden="false" customHeight="false" outlineLevel="0" collapsed="false">
      <c r="A571" s="56" t="n">
        <v>35984</v>
      </c>
      <c r="B571" s="4"/>
      <c r="C571" s="56"/>
      <c r="D571" s="28" t="n">
        <f aca="false">VLOOKUP($A571,IF(D$3=2,PRICELOOK2,IF(D$3=3,PRICELOOK3,IF(D$3=4,cash,PRICELOOK))),D$4,FALSE())</f>
        <v>2.23</v>
      </c>
      <c r="E571" s="28" t="n">
        <f aca="false">VLOOKUP($A571,IF(E$3=2,PRICELOOK2,IF(E$3=3,PRICELOOK3,IF(E$3=4,cash,PRICELOOK))),E$4,FALSE())</f>
        <v>2.42</v>
      </c>
      <c r="G571" s="73" t="n">
        <f aca="false">LN(D571/D570)</f>
        <v>0.0295812240175741</v>
      </c>
      <c r="H571" s="73" t="n">
        <f aca="false">LN(E571/E570)</f>
        <v>0.0728373239522663</v>
      </c>
      <c r="I571" s="73"/>
      <c r="J571" s="73"/>
    </row>
    <row r="572" customFormat="false" ht="12.75" hidden="false" customHeight="false" outlineLevel="0" collapsed="false">
      <c r="A572" s="56" t="n">
        <v>35985</v>
      </c>
      <c r="B572" s="28"/>
      <c r="C572" s="56"/>
      <c r="D572" s="28" t="n">
        <f aca="false">VLOOKUP($A572,IF(D$3=2,PRICELOOK2,IF(D$3=3,PRICELOOK3,IF(D$3=4,cash,PRICELOOK))),D$4,FALSE())</f>
        <v>2.235</v>
      </c>
      <c r="E572" s="28" t="n">
        <f aca="false">VLOOKUP($A572,IF(E$3=2,PRICELOOK2,IF(E$3=3,PRICELOOK3,IF(E$3=4,cash,PRICELOOK))),E$4,FALSE())</f>
        <v>2.425</v>
      </c>
      <c r="G572" s="73" t="n">
        <f aca="false">LN(D572/D571)</f>
        <v>0.00223964259350466</v>
      </c>
      <c r="H572" s="73" t="n">
        <f aca="false">LN(E572/E571)</f>
        <v>0.00206398422085143</v>
      </c>
      <c r="I572" s="73"/>
      <c r="J572" s="73"/>
    </row>
    <row r="573" customFormat="false" ht="12.75" hidden="false" customHeight="false" outlineLevel="0" collapsed="false">
      <c r="A573" s="56" t="n">
        <v>35986</v>
      </c>
      <c r="B573" s="28"/>
      <c r="C573" s="56"/>
      <c r="D573" s="28" t="n">
        <f aca="false">VLOOKUP($A573,IF(D$3=2,PRICELOOK2,IF(D$3=3,PRICELOOK3,IF(D$3=4,cash,PRICELOOK))),D$4,FALSE())</f>
        <v>2.15</v>
      </c>
      <c r="E573" s="28" t="n">
        <f aca="false">VLOOKUP($A573,IF(E$3=2,PRICELOOK2,IF(E$3=3,PRICELOOK3,IF(E$3=4,cash,PRICELOOK))),E$4,FALSE())</f>
        <v>2.24</v>
      </c>
      <c r="G573" s="73" t="n">
        <f aca="false">LN(D573/D572)</f>
        <v>-0.0387733859259607</v>
      </c>
      <c r="H573" s="73" t="n">
        <f aca="false">LN(E573/E572)</f>
        <v>-0.0793556585224979</v>
      </c>
      <c r="I573" s="73"/>
      <c r="J573" s="73"/>
    </row>
    <row r="574" customFormat="false" ht="12.75" hidden="false" customHeight="false" outlineLevel="0" collapsed="false">
      <c r="A574" s="56" t="n">
        <v>35989</v>
      </c>
      <c r="B574" s="28"/>
      <c r="C574" s="56"/>
      <c r="D574" s="28" t="n">
        <f aca="false">VLOOKUP($A574,IF(D$3=2,PRICELOOK2,IF(D$3=3,PRICELOOK3,IF(D$3=4,cash,PRICELOOK))),D$4,FALSE())</f>
        <v>2.205</v>
      </c>
      <c r="E574" s="28" t="n">
        <f aca="false">VLOOKUP($A574,IF(E$3=2,PRICELOOK2,IF(E$3=3,PRICELOOK3,IF(E$3=4,cash,PRICELOOK))),E$4,FALSE())</f>
        <v>2.515</v>
      </c>
      <c r="G574" s="73" t="n">
        <f aca="false">LN(D574/D573)</f>
        <v>0.025259666759238</v>
      </c>
      <c r="H574" s="73" t="n">
        <f aca="false">LN(E574/E573)</f>
        <v>0.115796937684754</v>
      </c>
      <c r="I574" s="73"/>
      <c r="J574" s="73"/>
    </row>
    <row r="575" customFormat="false" ht="12.75" hidden="false" customHeight="false" outlineLevel="0" collapsed="false">
      <c r="A575" s="56" t="n">
        <v>35990</v>
      </c>
      <c r="B575" s="28"/>
      <c r="C575" s="56"/>
      <c r="D575" s="28" t="n">
        <f aca="false">VLOOKUP($A575,IF(D$3=2,PRICELOOK2,IF(D$3=3,PRICELOOK3,IF(D$3=4,cash,PRICELOOK))),D$4,FALSE())</f>
        <v>2.225</v>
      </c>
      <c r="E575" s="28" t="n">
        <f aca="false">VLOOKUP($A575,IF(E$3=2,PRICELOOK2,IF(E$3=3,PRICELOOK3,IF(E$3=4,cash,PRICELOOK))),E$4,FALSE())</f>
        <v>2.505</v>
      </c>
      <c r="G575" s="73" t="n">
        <f aca="false">LN(D575/D574)</f>
        <v>0.00902940671939416</v>
      </c>
      <c r="H575" s="73" t="n">
        <f aca="false">LN(E575/E574)</f>
        <v>-0.00398406901487446</v>
      </c>
      <c r="I575" s="73"/>
      <c r="J575" s="73"/>
    </row>
    <row r="576" customFormat="false" ht="12.75" hidden="false" customHeight="false" outlineLevel="0" collapsed="false">
      <c r="A576" s="56" t="n">
        <v>35991</v>
      </c>
      <c r="B576" s="28"/>
      <c r="C576" s="56"/>
      <c r="D576" s="28" t="n">
        <f aca="false">VLOOKUP($A576,IF(D$3=2,PRICELOOK2,IF(D$3=3,PRICELOOK3,IF(D$3=4,cash,PRICELOOK))),D$4,FALSE())</f>
        <v>2.21</v>
      </c>
      <c r="E576" s="28" t="n">
        <f aca="false">VLOOKUP($A576,IF(E$3=2,PRICELOOK2,IF(E$3=3,PRICELOOK3,IF(E$3=4,cash,PRICELOOK))),E$4,FALSE())</f>
        <v>2.515</v>
      </c>
      <c r="G576" s="73" t="n">
        <f aca="false">LN(D576/D575)</f>
        <v>-0.00676440008854215</v>
      </c>
      <c r="H576" s="73" t="n">
        <f aca="false">LN(E576/E575)</f>
        <v>0.00398406901487451</v>
      </c>
      <c r="I576" s="73"/>
      <c r="J576" s="73"/>
    </row>
    <row r="577" customFormat="false" ht="12.75" hidden="false" customHeight="false" outlineLevel="0" collapsed="false">
      <c r="A577" s="56" t="n">
        <v>35992</v>
      </c>
      <c r="B577" s="28"/>
      <c r="C577" s="56"/>
      <c r="D577" s="28" t="n">
        <f aca="false">VLOOKUP($A577,IF(D$3=2,PRICELOOK2,IF(D$3=3,PRICELOOK3,IF(D$3=4,cash,PRICELOOK))),D$4,FALSE())</f>
        <v>2.125</v>
      </c>
      <c r="E577" s="28" t="n">
        <f aca="false">VLOOKUP($A577,IF(E$3=2,PRICELOOK2,IF(E$3=3,PRICELOOK3,IF(E$3=4,cash,PRICELOOK))),E$4,FALSE())</f>
        <v>2.515</v>
      </c>
      <c r="G577" s="73" t="n">
        <f aca="false">LN(D577/D576)</f>
        <v>-0.0392207131532813</v>
      </c>
      <c r="H577" s="73" t="n">
        <f aca="false">LN(E577/E576)</f>
        <v>0</v>
      </c>
      <c r="I577" s="73"/>
      <c r="J577" s="73"/>
    </row>
    <row r="578" customFormat="false" ht="12.75" hidden="false" customHeight="false" outlineLevel="0" collapsed="false">
      <c r="A578" s="56" t="n">
        <v>35993</v>
      </c>
      <c r="B578" s="28"/>
      <c r="C578" s="56"/>
      <c r="D578" s="28" t="n">
        <f aca="false">VLOOKUP($A578,IF(D$3=2,PRICELOOK2,IF(D$3=3,PRICELOOK3,IF(D$3=4,cash,PRICELOOK))),D$4,FALSE())</f>
        <v>2.125</v>
      </c>
      <c r="E578" s="28" t="n">
        <f aca="false">VLOOKUP($A578,IF(E$3=2,PRICELOOK2,IF(E$3=3,PRICELOOK3,IF(E$3=4,cash,PRICELOOK))),E$4,FALSE())</f>
        <v>2.48</v>
      </c>
      <c r="G578" s="73" t="n">
        <f aca="false">LN(D578/D577)</f>
        <v>0</v>
      </c>
      <c r="H578" s="73" t="n">
        <f aca="false">LN(E578/E577)</f>
        <v>-0.0140142433748118</v>
      </c>
      <c r="I578" s="73"/>
      <c r="J578" s="73"/>
    </row>
    <row r="579" customFormat="false" ht="12.75" hidden="false" customHeight="false" outlineLevel="0" collapsed="false">
      <c r="A579" s="56" t="n">
        <v>35996</v>
      </c>
      <c r="B579" s="28"/>
      <c r="C579" s="56"/>
      <c r="D579" s="28" t="n">
        <f aca="false">VLOOKUP($A579,IF(D$3=2,PRICELOOK2,IF(D$3=3,PRICELOOK3,IF(D$3=4,cash,PRICELOOK))),D$4,FALSE())</f>
        <v>2.16</v>
      </c>
      <c r="E579" s="28" t="n">
        <f aca="false">VLOOKUP($A579,IF(E$3=2,PRICELOOK2,IF(E$3=3,PRICELOOK3,IF(E$3=4,cash,PRICELOOK))),E$4,FALSE())</f>
        <v>2.56</v>
      </c>
      <c r="G579" s="73" t="n">
        <f aca="false">LN(D579/D578)</f>
        <v>0.0163364193196936</v>
      </c>
      <c r="H579" s="73" t="n">
        <f aca="false">LN(E579/E578)</f>
        <v>0.0317486983145803</v>
      </c>
      <c r="I579" s="73"/>
      <c r="J579" s="73"/>
    </row>
    <row r="580" customFormat="false" ht="12.75" hidden="false" customHeight="false" outlineLevel="0" collapsed="false">
      <c r="A580" s="56" t="n">
        <v>35997</v>
      </c>
      <c r="B580" s="28"/>
      <c r="C580" s="56"/>
      <c r="D580" s="28" t="n">
        <f aca="false">VLOOKUP($A580,IF(D$3=2,PRICELOOK2,IF(D$3=3,PRICELOOK3,IF(D$3=4,cash,PRICELOOK))),D$4,FALSE())</f>
        <v>2.025</v>
      </c>
      <c r="E580" s="28" t="n">
        <f aca="false">VLOOKUP($A580,IF(E$3=2,PRICELOOK2,IF(E$3=3,PRICELOOK3,IF(E$3=4,cash,PRICELOOK))),E$4,FALSE())</f>
        <v>2.48</v>
      </c>
      <c r="G580" s="73" t="n">
        <f aca="false">LN(D580/D579)</f>
        <v>-0.0645385211375713</v>
      </c>
      <c r="H580" s="73" t="n">
        <f aca="false">LN(E580/E579)</f>
        <v>-0.0317486983145803</v>
      </c>
      <c r="I580" s="73"/>
      <c r="J580" s="73"/>
    </row>
    <row r="581" customFormat="false" ht="12.75" hidden="false" customHeight="false" outlineLevel="0" collapsed="false">
      <c r="A581" s="56" t="n">
        <v>35998</v>
      </c>
      <c r="B581" s="28"/>
      <c r="C581" s="56"/>
      <c r="D581" s="28" t="n">
        <f aca="false">VLOOKUP($A581,IF(D$3=2,PRICELOOK2,IF(D$3=3,PRICELOOK3,IF(D$3=4,cash,PRICELOOK))),D$4,FALSE())</f>
        <v>1.94</v>
      </c>
      <c r="E581" s="28" t="n">
        <f aca="false">VLOOKUP($A581,IF(E$3=2,PRICELOOK2,IF(E$3=3,PRICELOOK3,IF(E$3=4,cash,PRICELOOK))),E$4,FALSE())</f>
        <v>2.33</v>
      </c>
      <c r="G581" s="73" t="n">
        <f aca="false">LN(D581/D580)</f>
        <v>-0.0428817274832657</v>
      </c>
      <c r="H581" s="73" t="n">
        <f aca="false">LN(E581/E580)</f>
        <v>-0.0623902925992816</v>
      </c>
      <c r="I581" s="73"/>
      <c r="J581" s="73"/>
    </row>
    <row r="582" customFormat="false" ht="12.75" hidden="false" customHeight="false" outlineLevel="0" collapsed="false">
      <c r="A582" s="56" t="n">
        <v>35999</v>
      </c>
      <c r="B582" s="28"/>
      <c r="C582" s="56"/>
      <c r="D582" s="28" t="n">
        <f aca="false">VLOOKUP($A582,IF(D$3=2,PRICELOOK2,IF(D$3=3,PRICELOOK3,IF(D$3=4,cash,PRICELOOK))),D$4,FALSE())</f>
        <v>1.895</v>
      </c>
      <c r="E582" s="28" t="n">
        <f aca="false">VLOOKUP($A582,IF(E$3=2,PRICELOOK2,IF(E$3=3,PRICELOOK3,IF(E$3=4,cash,PRICELOOK))),E$4,FALSE())</f>
        <v>2.25</v>
      </c>
      <c r="G582" s="73" t="n">
        <f aca="false">LN(D582/D581)</f>
        <v>-0.023469134540847</v>
      </c>
      <c r="H582" s="73" t="n">
        <f aca="false">LN(E582/E581)</f>
        <v>-0.0349380513612805</v>
      </c>
      <c r="I582" s="73"/>
      <c r="J582" s="73"/>
    </row>
    <row r="583" customFormat="false" ht="12.75" hidden="false" customHeight="false" outlineLevel="0" collapsed="false">
      <c r="A583" s="56" t="n">
        <v>36000</v>
      </c>
      <c r="B583" s="28"/>
      <c r="C583" s="56"/>
      <c r="D583" s="28" t="n">
        <f aca="false">VLOOKUP($A583,IF(D$3=2,PRICELOOK2,IF(D$3=3,PRICELOOK3,IF(D$3=4,cash,PRICELOOK))),D$4,FALSE())</f>
        <v>1.885</v>
      </c>
      <c r="E583" s="28" t="n">
        <f aca="false">VLOOKUP($A583,IF(E$3=2,PRICELOOK2,IF(E$3=3,PRICELOOK3,IF(E$3=4,cash,PRICELOOK))),E$4,FALSE())</f>
        <v>2.155</v>
      </c>
      <c r="G583" s="73" t="n">
        <f aca="false">LN(D583/D582)</f>
        <v>-0.00529101763441555</v>
      </c>
      <c r="H583" s="73" t="n">
        <f aca="false">LN(E583/E582)</f>
        <v>-0.0431394926606177</v>
      </c>
      <c r="I583" s="73"/>
      <c r="J583" s="73"/>
    </row>
    <row r="584" customFormat="false" ht="12.75" hidden="false" customHeight="false" outlineLevel="0" collapsed="false">
      <c r="A584" s="56" t="n">
        <v>36003</v>
      </c>
      <c r="B584" s="28"/>
      <c r="C584" s="56"/>
      <c r="D584" s="28" t="n">
        <f aca="false">VLOOKUP($A584,IF(D$3=2,PRICELOOK2,IF(D$3=3,PRICELOOK3,IF(D$3=4,cash,PRICELOOK))),D$4,FALSE())</f>
        <v>1.995</v>
      </c>
      <c r="E584" s="28" t="n">
        <f aca="false">VLOOKUP($A584,IF(E$3=2,PRICELOOK2,IF(E$3=3,PRICELOOK3,IF(E$3=4,cash,PRICELOOK))),E$4,FALSE())</f>
        <v>2.38</v>
      </c>
      <c r="G584" s="73" t="n">
        <f aca="false">LN(D584/D583)</f>
        <v>0.0567162294418526</v>
      </c>
      <c r="H584" s="73" t="n">
        <f aca="false">LN(E584/E583)</f>
        <v>0.0993097641276723</v>
      </c>
      <c r="I584" s="73"/>
      <c r="J584" s="73"/>
    </row>
    <row r="585" customFormat="false" ht="12.75" hidden="false" customHeight="false" outlineLevel="0" collapsed="false">
      <c r="A585" s="56" t="n">
        <v>36004</v>
      </c>
      <c r="B585" s="28"/>
      <c r="C585" s="56"/>
      <c r="D585" s="28" t="n">
        <f aca="false">VLOOKUP($A585,IF(D$3=2,PRICELOOK2,IF(D$3=3,PRICELOOK3,IF(D$3=4,cash,PRICELOOK))),D$4,FALSE())</f>
        <v>1.95</v>
      </c>
      <c r="E585" s="28" t="n">
        <f aca="false">VLOOKUP($A585,IF(E$3=2,PRICELOOK2,IF(E$3=3,PRICELOOK3,IF(E$3=4,cash,PRICELOOK))),E$4,FALSE())</f>
        <v>2.36</v>
      </c>
      <c r="G585" s="73" t="n">
        <f aca="false">LN(D585/D584)</f>
        <v>-0.0228146777661714</v>
      </c>
      <c r="H585" s="73" t="n">
        <f aca="false">LN(E585/E584)</f>
        <v>-0.0084388686458646</v>
      </c>
      <c r="I585" s="73"/>
    </row>
    <row r="586" customFormat="false" ht="12.75" hidden="false" customHeight="false" outlineLevel="0" collapsed="false">
      <c r="A586" s="56" t="n">
        <v>36005</v>
      </c>
      <c r="B586" s="28" t="n">
        <v>1</v>
      </c>
      <c r="C586" s="56"/>
      <c r="D586" s="28" t="n">
        <f aca="false">VLOOKUP($A586,IF(D$3=2,PRICELOOK2,IF(D$3=3,PRICELOOK3,IF(D$3=4,cash,PRICELOOK))),D$4,FALSE())</f>
        <v>1.97</v>
      </c>
      <c r="E586" s="28" t="n">
        <f aca="false">VLOOKUP($A586,IF(E$3=2,PRICELOOK2,IF(E$3=3,PRICELOOK3,IF(E$3=4,cash,PRICELOOK))),E$4,FALSE())</f>
        <v>2.33</v>
      </c>
      <c r="G586" s="73" t="n">
        <f aca="false">LN(D586/D585)</f>
        <v>0.0102041701742417</v>
      </c>
      <c r="H586" s="73" t="n">
        <f aca="false">LN(E586/E585)</f>
        <v>-0.0127933514599095</v>
      </c>
      <c r="I586" s="73"/>
    </row>
    <row r="587" customFormat="false" ht="12.75" hidden="false" customHeight="false" outlineLevel="0" collapsed="false">
      <c r="A587" s="56"/>
      <c r="B587" s="28"/>
      <c r="C587" s="56"/>
      <c r="D587" s="28"/>
      <c r="E587" s="28"/>
    </row>
    <row r="588" customFormat="false" ht="12.75" hidden="false" customHeight="false" outlineLevel="0" collapsed="false">
      <c r="A588" s="56"/>
      <c r="B588" s="28"/>
      <c r="C588" s="56"/>
      <c r="D588" s="28"/>
      <c r="E588" s="28"/>
    </row>
    <row r="589" customFormat="false" ht="12.75" hidden="false" customHeight="false" outlineLevel="0" collapsed="false">
      <c r="A589" s="56"/>
      <c r="B589" s="28"/>
      <c r="C589" s="56"/>
      <c r="D589" s="28"/>
      <c r="E589" s="28"/>
    </row>
    <row r="590" customFormat="false" ht="12.75" hidden="false" customHeight="false" outlineLevel="0" collapsed="false">
      <c r="A590" s="56"/>
      <c r="B590" s="28"/>
      <c r="C590" s="56" t="n">
        <v>36008</v>
      </c>
      <c r="G590" s="73" t="n">
        <f aca="false">STDEV(G592:G611)*15.87</f>
        <v>0.61275482561734</v>
      </c>
      <c r="H590" s="73" t="n">
        <f aca="false">STDEV(H592:H611)*15.87</f>
        <v>0.431295558376411</v>
      </c>
      <c r="I590" s="73"/>
      <c r="J590" s="73" t="n">
        <f aca="false">IF(ISNUMBER(J591),J591,1.1)</f>
        <v>0.681016721580128</v>
      </c>
      <c r="K590" s="75" t="n">
        <f aca="false">MAX(D591:D612)</f>
        <v>1.965</v>
      </c>
      <c r="L590" s="75" t="n">
        <f aca="false">MAX(E591:E612)</f>
        <v>2.42</v>
      </c>
    </row>
    <row r="591" customFormat="false" ht="12.75" hidden="false" customHeight="false" outlineLevel="0" collapsed="false">
      <c r="A591" s="56" t="n">
        <v>36006</v>
      </c>
      <c r="B591" s="28"/>
      <c r="C591" s="56"/>
      <c r="D591" s="28" t="n">
        <f aca="false">VLOOKUP($A591,IF(D$3=2,PRICELOOK2,IF(D$3=3,PRICELOOK3,IF(D$3=4,cash,PRICELOOK))),D$4,FALSE())</f>
        <v>1.965</v>
      </c>
      <c r="E591" s="28" t="n">
        <f aca="false">VLOOKUP($A591,IF(E$3=2,PRICELOOK2,IF(E$3=3,PRICELOOK3,IF(E$3=4,cash,PRICELOOK))),E$4,FALSE())</f>
        <v>2.33</v>
      </c>
      <c r="G591" s="73"/>
      <c r="H591" s="73"/>
      <c r="I591" s="73"/>
      <c r="J591" s="73" t="n">
        <f aca="false">CORREL(D591:D611,E591:E611)</f>
        <v>0.681016721580128</v>
      </c>
      <c r="K591" s="75" t="n">
        <f aca="false">MIN(D591:D612)</f>
        <v>1.66</v>
      </c>
      <c r="L591" s="75" t="n">
        <f aca="false">MIN(E591:E612)</f>
        <v>2.04</v>
      </c>
    </row>
    <row r="592" customFormat="false" ht="12.75" hidden="false" customHeight="false" outlineLevel="0" collapsed="false">
      <c r="A592" s="56" t="n">
        <v>36007</v>
      </c>
      <c r="B592" s="28"/>
      <c r="C592" s="56"/>
      <c r="D592" s="28" t="n">
        <f aca="false">VLOOKUP($A592,IF(D$3=2,PRICELOOK2,IF(D$3=3,PRICELOOK3,IF(D$3=4,cash,PRICELOOK))),D$4,FALSE())</f>
        <v>1.835</v>
      </c>
      <c r="E592" s="28" t="n">
        <f aca="false">VLOOKUP($A592,IF(E$3=2,PRICELOOK2,IF(E$3=3,PRICELOOK3,IF(E$3=4,cash,PRICELOOK))),E$4,FALSE())</f>
        <v>2.3</v>
      </c>
      <c r="G592" s="73" t="n">
        <f aca="false">LN(D592/D591)</f>
        <v>-0.068447763814691</v>
      </c>
      <c r="H592" s="73" t="n">
        <f aca="false">LN(E592/E591)</f>
        <v>-0.0129591446425053</v>
      </c>
      <c r="I592" s="73"/>
      <c r="J592" s="73"/>
    </row>
    <row r="593" customFormat="false" ht="12.75" hidden="false" customHeight="false" outlineLevel="0" collapsed="false">
      <c r="A593" s="56" t="n">
        <v>36010</v>
      </c>
      <c r="B593" s="28"/>
      <c r="C593" s="56"/>
      <c r="D593" s="28" t="n">
        <f aca="false">VLOOKUP($A593,IF(D$3=2,PRICELOOK2,IF(D$3=3,PRICELOOK3,IF(D$3=4,cash,PRICELOOK))),D$4,FALSE())</f>
        <v>1.825</v>
      </c>
      <c r="E593" s="28" t="n">
        <f aca="false">VLOOKUP($A593,IF(E$3=2,PRICELOOK2,IF(E$3=3,PRICELOOK3,IF(E$3=4,cash,PRICELOOK))),E$4,FALSE())</f>
        <v>2.35</v>
      </c>
      <c r="G593" s="73" t="n">
        <f aca="false">LN(D593/D592)</f>
        <v>-0.00546449447207874</v>
      </c>
      <c r="H593" s="73" t="n">
        <f aca="false">LN(E593/E592)</f>
        <v>0.0215062052209637</v>
      </c>
      <c r="I593" s="73"/>
      <c r="J593" s="73"/>
    </row>
    <row r="594" customFormat="false" ht="12.75" hidden="false" customHeight="false" outlineLevel="0" collapsed="false">
      <c r="A594" s="56" t="n">
        <v>36011</v>
      </c>
      <c r="B594" s="28"/>
      <c r="C594" s="56"/>
      <c r="D594" s="28" t="n">
        <f aca="false">VLOOKUP($A594,IF(D$3=2,PRICELOOK2,IF(D$3=3,PRICELOOK3,IF(D$3=4,cash,PRICELOOK))),D$4,FALSE())</f>
        <v>1.87</v>
      </c>
      <c r="E594" s="28" t="n">
        <f aca="false">VLOOKUP($A594,IF(E$3=2,PRICELOOK2,IF(E$3=3,PRICELOOK3,IF(E$3=4,cash,PRICELOOK))),E$4,FALSE())</f>
        <v>2.39</v>
      </c>
      <c r="G594" s="73" t="n">
        <f aca="false">LN(D594/D593)</f>
        <v>0.0243584438320404</v>
      </c>
      <c r="H594" s="73" t="n">
        <f aca="false">LN(E594/E593)</f>
        <v>0.0168780377873517</v>
      </c>
      <c r="I594" s="73"/>
      <c r="J594" s="73"/>
    </row>
    <row r="595" customFormat="false" ht="12.75" hidden="false" customHeight="false" outlineLevel="0" collapsed="false">
      <c r="A595" s="56" t="n">
        <v>36012</v>
      </c>
      <c r="B595" s="28"/>
      <c r="C595" s="56"/>
      <c r="D595" s="28" t="n">
        <f aca="false">VLOOKUP($A595,IF(D$3=2,PRICELOOK2,IF(D$3=3,PRICELOOK3,IF(D$3=4,cash,PRICELOOK))),D$4,FALSE())</f>
        <v>1.885</v>
      </c>
      <c r="E595" s="28" t="n">
        <f aca="false">VLOOKUP($A595,IF(E$3=2,PRICELOOK2,IF(E$3=3,PRICELOOK3,IF(E$3=4,cash,PRICELOOK))),E$4,FALSE())</f>
        <v>2.42</v>
      </c>
      <c r="G595" s="73" t="n">
        <f aca="false">LN(D595/D594)</f>
        <v>0.00798939003347886</v>
      </c>
      <c r="H595" s="73" t="n">
        <f aca="false">LN(E595/E594)</f>
        <v>0.0124741742251756</v>
      </c>
      <c r="I595" s="73"/>
      <c r="J595" s="73"/>
    </row>
    <row r="596" customFormat="false" ht="12.75" hidden="false" customHeight="false" outlineLevel="0" collapsed="false">
      <c r="A596" s="56" t="n">
        <v>36013</v>
      </c>
      <c r="B596" s="28"/>
      <c r="C596" s="56"/>
      <c r="D596" s="28" t="n">
        <f aca="false">VLOOKUP($A596,IF(D$3=2,PRICELOOK2,IF(D$3=3,PRICELOOK3,IF(D$3=4,cash,PRICELOOK))),D$4,FALSE())</f>
        <v>1.81</v>
      </c>
      <c r="E596" s="28" t="n">
        <f aca="false">VLOOKUP($A596,IF(E$3=2,PRICELOOK2,IF(E$3=3,PRICELOOK3,IF(E$3=4,cash,PRICELOOK))),E$4,FALSE())</f>
        <v>2.37</v>
      </c>
      <c r="G596" s="73" t="n">
        <f aca="false">LN(D596/D595)</f>
        <v>-0.0406009756222396</v>
      </c>
      <c r="H596" s="73" t="n">
        <f aca="false">LN(E596/E595)</f>
        <v>-0.0208775850215551</v>
      </c>
      <c r="I596" s="73"/>
      <c r="J596" s="73"/>
    </row>
    <row r="597" customFormat="false" ht="12.75" hidden="false" customHeight="false" outlineLevel="0" collapsed="false">
      <c r="A597" s="56" t="n">
        <v>36014</v>
      </c>
      <c r="B597" s="28"/>
      <c r="C597" s="56"/>
      <c r="D597" s="28" t="n">
        <f aca="false">VLOOKUP($A597,IF(D$3=2,PRICELOOK2,IF(D$3=3,PRICELOOK3,IF(D$3=4,cash,PRICELOOK))),D$4,FALSE())</f>
        <v>1.7</v>
      </c>
      <c r="E597" s="28" t="n">
        <f aca="false">VLOOKUP($A597,IF(E$3=2,PRICELOOK2,IF(E$3=3,PRICELOOK3,IF(E$3=4,cash,PRICELOOK))),E$4,FALSE())</f>
        <v>2.265</v>
      </c>
      <c r="G597" s="73" t="n">
        <f aca="false">LN(D597/D596)</f>
        <v>-0.0626985942155641</v>
      </c>
      <c r="H597" s="73" t="n">
        <f aca="false">LN(E597/E596)</f>
        <v>-0.0453151962120425</v>
      </c>
      <c r="I597" s="73"/>
      <c r="J597" s="73"/>
    </row>
    <row r="598" customFormat="false" ht="12.75" hidden="false" customHeight="false" outlineLevel="0" collapsed="false">
      <c r="A598" s="56" t="n">
        <v>36017</v>
      </c>
      <c r="B598" s="28"/>
      <c r="C598" s="56"/>
      <c r="D598" s="28" t="n">
        <f aca="false">VLOOKUP($A598,IF(D$3=2,PRICELOOK2,IF(D$3=3,PRICELOOK3,IF(D$3=4,cash,PRICELOOK))),D$4,FALSE())</f>
        <v>1.82</v>
      </c>
      <c r="E598" s="28" t="n">
        <f aca="false">VLOOKUP($A598,IF(E$3=2,PRICELOOK2,IF(E$3=3,PRICELOOK3,IF(E$3=4,cash,PRICELOOK))),E$4,FALSE())</f>
        <v>2.345</v>
      </c>
      <c r="G598" s="73" t="n">
        <f aca="false">LN(D598/D597)</f>
        <v>0.0682082500265336</v>
      </c>
      <c r="H598" s="73" t="n">
        <f aca="false">LN(E598/E597)</f>
        <v>0.0347106429632453</v>
      </c>
      <c r="I598" s="73"/>
      <c r="J598" s="73"/>
    </row>
    <row r="599" customFormat="false" ht="12.75" hidden="false" customHeight="false" outlineLevel="0" collapsed="false">
      <c r="A599" s="56" t="n">
        <v>36018</v>
      </c>
      <c r="B599" s="28"/>
      <c r="C599" s="56"/>
      <c r="D599" s="28" t="n">
        <f aca="false">VLOOKUP($A599,IF(D$3=2,PRICELOOK2,IF(D$3=3,PRICELOOK3,IF(D$3=4,cash,PRICELOOK))),D$4,FALSE())</f>
        <v>1.895</v>
      </c>
      <c r="E599" s="28" t="n">
        <f aca="false">VLOOKUP($A599,IF(E$3=2,PRICELOOK2,IF(E$3=3,PRICELOOK3,IF(E$3=4,cash,PRICELOOK))),E$4,FALSE())</f>
        <v>2.34</v>
      </c>
      <c r="G599" s="73" t="n">
        <f aca="false">LN(D599/D598)</f>
        <v>0.0403823374456858</v>
      </c>
      <c r="H599" s="73" t="n">
        <f aca="false">LN(E599/E598)</f>
        <v>-0.00213447252863279</v>
      </c>
      <c r="I599" s="73"/>
      <c r="J599" s="73"/>
    </row>
    <row r="600" customFormat="false" ht="12.75" hidden="false" customHeight="false" outlineLevel="0" collapsed="false">
      <c r="A600" s="56" t="n">
        <v>36019</v>
      </c>
      <c r="B600" s="28"/>
      <c r="C600" s="56"/>
      <c r="D600" s="28" t="n">
        <f aca="false">VLOOKUP($A600,IF(D$3=2,PRICELOOK2,IF(D$3=3,PRICELOOK3,IF(D$3=4,cash,PRICELOOK))),D$4,FALSE())</f>
        <v>1.81</v>
      </c>
      <c r="E600" s="28" t="n">
        <f aca="false">VLOOKUP($A600,IF(E$3=2,PRICELOOK2,IF(E$3=3,PRICELOOK3,IF(E$3=4,cash,PRICELOOK))),E$4,FALSE())</f>
        <v>2.27</v>
      </c>
      <c r="G600" s="73" t="n">
        <f aca="false">LN(D600/D599)</f>
        <v>-0.0458919932566553</v>
      </c>
      <c r="H600" s="73" t="n">
        <f aca="false">LN(E600/E599)</f>
        <v>-0.0303710978762986</v>
      </c>
      <c r="I600" s="73"/>
      <c r="J600" s="73"/>
    </row>
    <row r="601" customFormat="false" ht="12.75" hidden="false" customHeight="false" outlineLevel="0" collapsed="false">
      <c r="A601" s="56" t="n">
        <v>36020</v>
      </c>
      <c r="B601" s="28"/>
      <c r="C601" s="56"/>
      <c r="D601" s="28" t="n">
        <f aca="false">VLOOKUP($A601,IF(D$3=2,PRICELOOK2,IF(D$3=3,PRICELOOK3,IF(D$3=4,cash,PRICELOOK))),D$4,FALSE())</f>
        <v>1.755</v>
      </c>
      <c r="E601" s="28" t="n">
        <f aca="false">VLOOKUP($A601,IF(E$3=2,PRICELOOK2,IF(E$3=3,PRICELOOK3,IF(E$3=4,cash,PRICELOOK))),E$4,FALSE())</f>
        <v>2.23</v>
      </c>
      <c r="G601" s="73" t="n">
        <f aca="false">LN(D601/D600)</f>
        <v>-0.0308579883599053</v>
      </c>
      <c r="H601" s="73" t="n">
        <f aca="false">LN(E601/E600)</f>
        <v>-0.0177782460212839</v>
      </c>
      <c r="I601" s="73"/>
      <c r="J601" s="73"/>
    </row>
    <row r="602" customFormat="false" ht="12.75" hidden="false" customHeight="false" outlineLevel="0" collapsed="false">
      <c r="A602" s="56" t="n">
        <v>36021</v>
      </c>
      <c r="B602" s="28"/>
      <c r="C602" s="56"/>
      <c r="D602" s="28" t="n">
        <f aca="false">VLOOKUP($A602,IF(D$3=2,PRICELOOK2,IF(D$3=3,PRICELOOK3,IF(D$3=4,cash,PRICELOOK))),D$4,FALSE())</f>
        <v>1.735</v>
      </c>
      <c r="E602" s="28" t="n">
        <f aca="false">VLOOKUP($A602,IF(E$3=2,PRICELOOK2,IF(E$3=3,PRICELOOK3,IF(E$3=4,cash,PRICELOOK))),E$4,FALSE())</f>
        <v>2.215</v>
      </c>
      <c r="G602" s="73" t="n">
        <f aca="false">LN(D602/D601)</f>
        <v>-0.0114614435190065</v>
      </c>
      <c r="H602" s="73" t="n">
        <f aca="false">LN(E602/E601)</f>
        <v>-0.00674918197492845</v>
      </c>
      <c r="I602" s="73"/>
      <c r="J602" s="73"/>
    </row>
    <row r="603" customFormat="false" ht="12.75" hidden="false" customHeight="false" outlineLevel="0" collapsed="false">
      <c r="A603" s="56" t="n">
        <v>36024</v>
      </c>
      <c r="B603" s="28"/>
      <c r="C603" s="56"/>
      <c r="D603" s="28" t="n">
        <f aca="false">VLOOKUP($A603,IF(D$3=2,PRICELOOK2,IF(D$3=3,PRICELOOK3,IF(D$3=4,cash,PRICELOOK))),D$4,FALSE())</f>
        <v>1.845</v>
      </c>
      <c r="E603" s="28" t="n">
        <f aca="false">VLOOKUP($A603,IF(E$3=2,PRICELOOK2,IF(E$3=3,PRICELOOK3,IF(E$3=4,cash,PRICELOOK))),E$4,FALSE())</f>
        <v>2.27</v>
      </c>
      <c r="G603" s="73" t="n">
        <f aca="false">LN(D603/D602)</f>
        <v>0.061471864093668</v>
      </c>
      <c r="H603" s="73" t="n">
        <f aca="false">LN(E603/E602)</f>
        <v>0.0245274279962124</v>
      </c>
      <c r="I603" s="73"/>
      <c r="J603" s="73"/>
    </row>
    <row r="604" customFormat="false" ht="12.75" hidden="false" customHeight="false" outlineLevel="0" collapsed="false">
      <c r="A604" s="56" t="n">
        <v>36025</v>
      </c>
      <c r="B604" s="28"/>
      <c r="C604" s="56"/>
      <c r="D604" s="28" t="n">
        <f aca="false">VLOOKUP($A604,IF(D$3=2,PRICELOOK2,IF(D$3=3,PRICELOOK3,IF(D$3=4,cash,PRICELOOK))),D$4,FALSE())</f>
        <v>1.88</v>
      </c>
      <c r="E604" s="28" t="n">
        <f aca="false">VLOOKUP($A604,IF(E$3=2,PRICELOOK2,IF(E$3=3,PRICELOOK3,IF(E$3=4,cash,PRICELOOK))),E$4,FALSE())</f>
        <v>2.27</v>
      </c>
      <c r="G604" s="73" t="n">
        <f aca="false">LN(D604/D603)</f>
        <v>0.0187924993493673</v>
      </c>
      <c r="H604" s="73" t="n">
        <f aca="false">LN(E604/E603)</f>
        <v>0</v>
      </c>
      <c r="I604" s="73"/>
      <c r="J604" s="73"/>
    </row>
    <row r="605" customFormat="false" ht="12.75" hidden="false" customHeight="false" outlineLevel="0" collapsed="false">
      <c r="A605" s="56" t="n">
        <v>36026</v>
      </c>
      <c r="B605" s="28"/>
      <c r="C605" s="56"/>
      <c r="D605" s="28" t="n">
        <f aca="false">VLOOKUP($A605,IF(D$3=2,PRICELOOK2,IF(D$3=3,PRICELOOK3,IF(D$3=4,cash,PRICELOOK))),D$4,FALSE())</f>
        <v>1.865</v>
      </c>
      <c r="E605" s="28" t="n">
        <f aca="false">VLOOKUP($A605,IF(E$3=2,PRICELOOK2,IF(E$3=3,PRICELOOK3,IF(E$3=4,cash,PRICELOOK))),E$4,FALSE())</f>
        <v>2.25</v>
      </c>
      <c r="G605" s="73" t="n">
        <f aca="false">LN(D605/D604)</f>
        <v>-0.00801072374607897</v>
      </c>
      <c r="H605" s="73" t="n">
        <f aca="false">LN(E605/E604)</f>
        <v>-0.0088496152769825</v>
      </c>
      <c r="I605" s="73"/>
      <c r="J605" s="73"/>
    </row>
    <row r="606" customFormat="false" ht="12.75" hidden="false" customHeight="false" outlineLevel="0" collapsed="false">
      <c r="A606" s="56" t="n">
        <v>36027</v>
      </c>
      <c r="B606" s="28"/>
      <c r="C606" s="56"/>
      <c r="D606" s="28" t="n">
        <f aca="false">VLOOKUP($A606,IF(D$3=2,PRICELOOK2,IF(D$3=3,PRICELOOK3,IF(D$3=4,cash,PRICELOOK))),D$4,FALSE())</f>
        <v>1.805</v>
      </c>
      <c r="E606" s="28" t="n">
        <f aca="false">VLOOKUP($A606,IF(E$3=2,PRICELOOK2,IF(E$3=3,PRICELOOK3,IF(E$3=4,cash,PRICELOOK))),E$4,FALSE())</f>
        <v>2.19</v>
      </c>
      <c r="G606" s="73" t="n">
        <f aca="false">LN(D606/D605)</f>
        <v>-0.0327004613109346</v>
      </c>
      <c r="H606" s="73" t="n">
        <f aca="false">LN(E606/E605)</f>
        <v>-0.0270286723879194</v>
      </c>
      <c r="I606" s="73"/>
      <c r="J606" s="73"/>
    </row>
    <row r="607" customFormat="false" ht="12.75" hidden="false" customHeight="false" outlineLevel="0" collapsed="false">
      <c r="A607" s="56" t="n">
        <v>36028</v>
      </c>
      <c r="B607" s="28"/>
      <c r="C607" s="56"/>
      <c r="D607" s="28" t="n">
        <f aca="false">VLOOKUP($A607,IF(D$3=2,PRICELOOK2,IF(D$3=3,PRICELOOK3,IF(D$3=4,cash,PRICELOOK))),D$4,FALSE())</f>
        <v>1.775</v>
      </c>
      <c r="E607" s="28" t="n">
        <f aca="false">VLOOKUP($A607,IF(E$3=2,PRICELOOK2,IF(E$3=3,PRICELOOK3,IF(E$3=4,cash,PRICELOOK))),E$4,FALSE())</f>
        <v>2.085</v>
      </c>
      <c r="G607" s="73" t="n">
        <f aca="false">LN(D607/D606)</f>
        <v>-0.0167601688574652</v>
      </c>
      <c r="H607" s="73" t="n">
        <f aca="false">LN(E607/E606)</f>
        <v>-0.0491326885776447</v>
      </c>
      <c r="I607" s="73"/>
      <c r="J607" s="73"/>
    </row>
    <row r="608" customFormat="false" ht="12.75" hidden="false" customHeight="false" outlineLevel="0" collapsed="false">
      <c r="A608" s="56" t="n">
        <v>36031</v>
      </c>
      <c r="B608" s="28"/>
      <c r="C608" s="56"/>
      <c r="D608" s="28" t="n">
        <f aca="false">VLOOKUP($A608,IF(D$3=2,PRICELOOK2,IF(D$3=3,PRICELOOK3,IF(D$3=4,cash,PRICELOOK))),D$4,FALSE())</f>
        <v>1.79</v>
      </c>
      <c r="E608" s="28" t="n">
        <f aca="false">VLOOKUP($A608,IF(E$3=2,PRICELOOK2,IF(E$3=3,PRICELOOK3,IF(E$3=4,cash,PRICELOOK))),E$4,FALSE())</f>
        <v>2.17</v>
      </c>
      <c r="G608" s="73" t="n">
        <f aca="false">LN(D608/D607)</f>
        <v>0.0084151969252845</v>
      </c>
      <c r="H608" s="73" t="n">
        <f aca="false">LN(E608/E607)</f>
        <v>0.0399583123016034</v>
      </c>
      <c r="I608" s="73"/>
      <c r="J608" s="73"/>
    </row>
    <row r="609" customFormat="false" ht="12.75" hidden="false" customHeight="false" outlineLevel="0" collapsed="false">
      <c r="A609" s="56" t="n">
        <v>36032</v>
      </c>
      <c r="B609" s="28"/>
      <c r="C609" s="56"/>
      <c r="D609" s="28" t="n">
        <f aca="false">VLOOKUP($A609,IF(D$3=2,PRICELOOK2,IF(D$3=3,PRICELOOK3,IF(D$3=4,cash,PRICELOOK))),D$4,FALSE())</f>
        <v>1.805</v>
      </c>
      <c r="E609" s="28" t="n">
        <f aca="false">VLOOKUP($A609,IF(E$3=2,PRICELOOK2,IF(E$3=3,PRICELOOK3,IF(E$3=4,cash,PRICELOOK))),E$4,FALSE())</f>
        <v>2.205</v>
      </c>
      <c r="G609" s="73" t="n">
        <f aca="false">LN(D609/D608)</f>
        <v>0.00834497193218047</v>
      </c>
      <c r="H609" s="73" t="n">
        <f aca="false">LN(E609/E608)</f>
        <v>0.0160003413464411</v>
      </c>
      <c r="I609" s="73"/>
      <c r="J609" s="73"/>
    </row>
    <row r="610" customFormat="false" ht="12.75" hidden="false" customHeight="false" outlineLevel="0" collapsed="false">
      <c r="A610" s="56" t="n">
        <v>36033</v>
      </c>
      <c r="B610" s="28"/>
      <c r="C610" s="56"/>
      <c r="D610" s="28" t="n">
        <f aca="false">VLOOKUP($A610,IF(D$3=2,PRICELOOK2,IF(D$3=3,PRICELOOK3,IF(D$3=4,cash,PRICELOOK))),D$4,FALSE())</f>
        <v>1.745</v>
      </c>
      <c r="E610" s="28" t="n">
        <f aca="false">VLOOKUP($A610,IF(E$3=2,PRICELOOK2,IF(E$3=3,PRICELOOK3,IF(E$3=4,cash,PRICELOOK))),E$4,FALSE())</f>
        <v>2.14</v>
      </c>
      <c r="G610" s="73" t="n">
        <f aca="false">LN(D610/D609)</f>
        <v>-0.0338060361304537</v>
      </c>
      <c r="H610" s="73" t="n">
        <f aca="false">LN(E610/E609)</f>
        <v>-0.0299216798650492</v>
      </c>
      <c r="I610" s="73"/>
      <c r="J610" s="73"/>
    </row>
    <row r="611" customFormat="false" ht="12.75" hidden="false" customHeight="false" outlineLevel="0" collapsed="false">
      <c r="A611" s="56" t="n">
        <v>36034</v>
      </c>
      <c r="B611" s="28" t="n">
        <v>1</v>
      </c>
      <c r="C611" s="56"/>
      <c r="D611" s="28" t="n">
        <f aca="false">VLOOKUP($A611,IF(D$3=2,PRICELOOK2,IF(D$3=3,PRICELOOK3,IF(D$3=4,cash,PRICELOOK))),D$4,FALSE())</f>
        <v>1.66</v>
      </c>
      <c r="E611" s="28" t="n">
        <f aca="false">VLOOKUP($A611,IF(E$3=2,PRICELOOK2,IF(E$3=3,PRICELOOK3,IF(E$3=4,cash,PRICELOOK))),E$4,FALSE())</f>
        <v>2.04</v>
      </c>
      <c r="G611" s="73" t="n">
        <f aca="false">LN(D611/D610)</f>
        <v>-0.0499369532859388</v>
      </c>
      <c r="H611" s="73" t="n">
        <f aca="false">LN(E611/E610)</f>
        <v>-0.0478560211776351</v>
      </c>
      <c r="I611" s="73"/>
    </row>
    <row r="612" customFormat="false" ht="12.75" hidden="false" customHeight="false" outlineLevel="0" collapsed="false">
      <c r="A612" s="56"/>
      <c r="B612" s="28"/>
      <c r="C612" s="56"/>
      <c r="D612" s="28"/>
      <c r="E612" s="28"/>
    </row>
    <row r="613" customFormat="false" ht="12.75" hidden="false" customHeight="false" outlineLevel="0" collapsed="false">
      <c r="A613" s="56"/>
      <c r="B613" s="28"/>
      <c r="C613" s="56"/>
      <c r="D613" s="28"/>
      <c r="E613" s="28"/>
    </row>
    <row r="614" customFormat="false" ht="12.75" hidden="false" customHeight="false" outlineLevel="0" collapsed="false">
      <c r="A614" s="56"/>
      <c r="B614" s="28"/>
      <c r="C614" s="56"/>
      <c r="D614" s="28"/>
      <c r="E614" s="28"/>
    </row>
    <row r="615" customFormat="false" ht="12.75" hidden="false" customHeight="false" outlineLevel="0" collapsed="false">
      <c r="A615" s="56"/>
      <c r="B615" s="28"/>
      <c r="C615" s="56" t="n">
        <v>36039</v>
      </c>
      <c r="G615" s="73" t="n">
        <f aca="false">STDEV(G617:G635)*15.87</f>
        <v>0.956608491550817</v>
      </c>
      <c r="H615" s="73" t="n">
        <f aca="false">STDEV(H617:H635)*15.87</f>
        <v>0.531742075747487</v>
      </c>
      <c r="I615" s="73"/>
      <c r="J615" s="73" t="n">
        <f aca="false">IF(ISNUMBER(J616),J616,1.1)</f>
        <v>0.594826101382784</v>
      </c>
      <c r="K615" s="75" t="n">
        <f aca="false">MAX(D616:D637)</f>
        <v>2.105</v>
      </c>
      <c r="L615" s="75" t="n">
        <f aca="false">MAX(E616:E637)</f>
        <v>2.27</v>
      </c>
    </row>
    <row r="616" customFormat="false" ht="12.75" hidden="false" customHeight="false" outlineLevel="0" collapsed="false">
      <c r="A616" s="56" t="n">
        <v>36035</v>
      </c>
      <c r="B616" s="28"/>
      <c r="C616" s="56"/>
      <c r="D616" s="28" t="n">
        <f aca="false">VLOOKUP($A616,IF(D$3=2,PRICELOOK2,IF(D$3=3,PRICELOOK3,IF(D$3=4,cash,PRICELOOK))),D$4,FALSE())</f>
        <v>1.565</v>
      </c>
      <c r="E616" s="28" t="n">
        <f aca="false">VLOOKUP($A616,IF(E$3=2,PRICELOOK2,IF(E$3=3,PRICELOOK3,IF(E$3=4,cash,PRICELOOK))),E$4,FALSE())</f>
        <v>2.025</v>
      </c>
      <c r="G616" s="73"/>
      <c r="H616" s="73"/>
      <c r="I616" s="73"/>
      <c r="J616" s="73" t="n">
        <f aca="false">CORREL(D616:D635,E616:E635)</f>
        <v>0.594826101382784</v>
      </c>
      <c r="K616" s="75" t="n">
        <f aca="false">MIN(D616:D637)</f>
        <v>1.565</v>
      </c>
      <c r="L616" s="75" t="n">
        <f aca="false">MIN(E616:E637)</f>
        <v>2.025</v>
      </c>
    </row>
    <row r="617" customFormat="false" ht="12.75" hidden="false" customHeight="false" outlineLevel="0" collapsed="false">
      <c r="A617" s="56" t="n">
        <v>36038</v>
      </c>
      <c r="B617" s="28"/>
      <c r="C617" s="56"/>
      <c r="D617" s="28" t="n">
        <f aca="false">VLOOKUP($A617,IF(D$3=2,PRICELOOK2,IF(D$3=3,PRICELOOK3,IF(D$3=4,cash,PRICELOOK))),D$4,FALSE())</f>
        <v>1.57</v>
      </c>
      <c r="E617" s="28" t="n">
        <f aca="false">VLOOKUP($A617,IF(E$3=2,PRICELOOK2,IF(E$3=3,PRICELOOK3,IF(E$3=4,cash,PRICELOOK))),E$4,FALSE())</f>
        <v>2.1</v>
      </c>
      <c r="G617" s="73" t="n">
        <f aca="false">LN(D617/D616)</f>
        <v>0.0031897953681003</v>
      </c>
      <c r="H617" s="73" t="n">
        <f aca="false">LN(E617/E616)</f>
        <v>0.036367644170875</v>
      </c>
      <c r="I617" s="73"/>
      <c r="J617" s="73"/>
    </row>
    <row r="618" customFormat="false" ht="12.75" hidden="false" customHeight="false" outlineLevel="0" collapsed="false">
      <c r="A618" s="56" t="n">
        <v>36039</v>
      </c>
      <c r="B618" s="28"/>
      <c r="C618" s="56"/>
      <c r="D618" s="28" t="n">
        <f aca="false">VLOOKUP($A618,IF(D$3=2,PRICELOOK2,IF(D$3=3,PRICELOOK3,IF(D$3=4,cash,PRICELOOK))),D$4,FALSE())</f>
        <v>1.795</v>
      </c>
      <c r="E618" s="28" t="n">
        <f aca="false">VLOOKUP($A618,IF(E$3=2,PRICELOOK2,IF(E$3=3,PRICELOOK3,IF(E$3=4,cash,PRICELOOK))),E$4,FALSE())</f>
        <v>2.27</v>
      </c>
      <c r="G618" s="73" t="n">
        <f aca="false">LN(D618/D617)</f>
        <v>0.133929402580025</v>
      </c>
      <c r="H618" s="73" t="n">
        <f aca="false">LN(E618/E617)</f>
        <v>0.0778424867639339</v>
      </c>
      <c r="I618" s="73"/>
      <c r="J618" s="73"/>
    </row>
    <row r="619" customFormat="false" ht="12.75" hidden="false" customHeight="false" outlineLevel="0" collapsed="false">
      <c r="A619" s="56" t="n">
        <v>36040</v>
      </c>
      <c r="B619" s="28"/>
      <c r="C619" s="56"/>
      <c r="D619" s="28" t="n">
        <f aca="false">VLOOKUP($A619,IF(D$3=2,PRICELOOK2,IF(D$3=3,PRICELOOK3,IF(D$3=4,cash,PRICELOOK))),D$4,FALSE())</f>
        <v>1.685</v>
      </c>
      <c r="E619" s="28" t="n">
        <f aca="false">VLOOKUP($A619,IF(E$3=2,PRICELOOK2,IF(E$3=3,PRICELOOK3,IF(E$3=4,cash,PRICELOOK))),E$4,FALSE())</f>
        <v>2.21</v>
      </c>
      <c r="G619" s="73" t="n">
        <f aca="false">LN(D619/D618)</f>
        <v>-0.0632394581359171</v>
      </c>
      <c r="H619" s="73" t="n">
        <f aca="false">LN(E619/E618)</f>
        <v>-0.0267873159636498</v>
      </c>
      <c r="I619" s="73"/>
      <c r="J619" s="73"/>
    </row>
    <row r="620" customFormat="false" ht="12.75" hidden="false" customHeight="false" outlineLevel="0" collapsed="false">
      <c r="A620" s="56" t="n">
        <v>36041</v>
      </c>
      <c r="B620" s="28"/>
      <c r="C620" s="56"/>
      <c r="D620" s="28" t="n">
        <f aca="false">VLOOKUP($A620,IF(D$3=2,PRICELOOK2,IF(D$3=3,PRICELOOK3,IF(D$3=4,cash,PRICELOOK))),D$4,FALSE())</f>
        <v>1.61</v>
      </c>
      <c r="E620" s="28" t="n">
        <f aca="false">VLOOKUP($A620,IF(E$3=2,PRICELOOK2,IF(E$3=3,PRICELOOK3,IF(E$3=4,cash,PRICELOOK))),E$4,FALSE())</f>
        <v>2.115</v>
      </c>
      <c r="G620" s="73" t="n">
        <f aca="false">LN(D620/D619)</f>
        <v>-0.0455313848079534</v>
      </c>
      <c r="H620" s="73" t="n">
        <f aca="false">LN(E620/E619)</f>
        <v>-0.04393770303142</v>
      </c>
      <c r="I620" s="73"/>
      <c r="J620" s="73"/>
    </row>
    <row r="621" customFormat="false" ht="12.75" hidden="false" customHeight="false" outlineLevel="0" collapsed="false">
      <c r="A621" s="56" t="n">
        <v>36042</v>
      </c>
      <c r="B621" s="28"/>
      <c r="C621" s="56"/>
      <c r="D621" s="28" t="n">
        <f aca="false">VLOOKUP($A621,IF(D$3=2,PRICELOOK2,IF(D$3=3,PRICELOOK3,IF(D$3=4,cash,PRICELOOK))),D$4,FALSE())</f>
        <v>1.615</v>
      </c>
      <c r="E621" s="28" t="n">
        <f aca="false">VLOOKUP($A621,IF(E$3=2,PRICELOOK2,IF(E$3=3,PRICELOOK3,IF(E$3=4,cash,PRICELOOK))),E$4,FALSE())</f>
        <v>2.09</v>
      </c>
      <c r="G621" s="73" t="n">
        <f aca="false">LN(D621/D620)</f>
        <v>0.00310077767824819</v>
      </c>
      <c r="H621" s="73" t="n">
        <f aca="false">LN(E621/E620)</f>
        <v>-0.0118907465215218</v>
      </c>
      <c r="I621" s="73"/>
      <c r="J621" s="73"/>
    </row>
    <row r="622" customFormat="false" ht="12.75" hidden="false" customHeight="false" outlineLevel="0" collapsed="false">
      <c r="A622" s="56" t="n">
        <v>36046</v>
      </c>
      <c r="B622" s="28"/>
      <c r="C622" s="56"/>
      <c r="D622" s="28" t="n">
        <f aca="false">VLOOKUP($A622,IF(D$3=2,PRICELOOK2,IF(D$3=3,PRICELOOK3,IF(D$3=4,cash,PRICELOOK))),D$4,FALSE())</f>
        <v>1.695</v>
      </c>
      <c r="E622" s="28" t="n">
        <f aca="false">VLOOKUP($A622,IF(E$3=2,PRICELOOK2,IF(E$3=3,PRICELOOK3,IF(E$3=4,cash,PRICELOOK))),E$4,FALSE())</f>
        <v>2.145</v>
      </c>
      <c r="G622" s="73" t="n">
        <f aca="false">LN(D622/D621)</f>
        <v>0.0483477841577938</v>
      </c>
      <c r="H622" s="73" t="n">
        <f aca="false">LN(E622/E621)</f>
        <v>0.0259754864032607</v>
      </c>
      <c r="I622" s="73"/>
      <c r="J622" s="73"/>
    </row>
    <row r="623" customFormat="false" ht="12.75" hidden="false" customHeight="false" outlineLevel="0" collapsed="false">
      <c r="A623" s="56" t="n">
        <v>36047</v>
      </c>
      <c r="B623" s="28"/>
      <c r="C623" s="56"/>
      <c r="D623" s="28" t="n">
        <f aca="false">VLOOKUP($A623,IF(D$3=2,PRICELOOK2,IF(D$3=3,PRICELOOK3,IF(D$3=4,cash,PRICELOOK))),D$4,FALSE())</f>
        <v>1.655</v>
      </c>
      <c r="E623" s="28" t="n">
        <f aca="false">VLOOKUP($A623,IF(E$3=2,PRICELOOK2,IF(E$3=3,PRICELOOK3,IF(E$3=4,cash,PRICELOOK))),E$4,FALSE())</f>
        <v>2.09</v>
      </c>
      <c r="G623" s="73" t="n">
        <f aca="false">LN(D623/D622)</f>
        <v>-0.0238817320033874</v>
      </c>
      <c r="H623" s="73" t="n">
        <f aca="false">LN(E623/E622)</f>
        <v>-0.0259754864032607</v>
      </c>
      <c r="I623" s="73"/>
      <c r="J623" s="73"/>
    </row>
    <row r="624" customFormat="false" ht="12.75" hidden="false" customHeight="false" outlineLevel="0" collapsed="false">
      <c r="A624" s="56" t="n">
        <v>36048</v>
      </c>
      <c r="B624" s="28"/>
      <c r="C624" s="56"/>
      <c r="D624" s="28" t="n">
        <f aca="false">VLOOKUP($A624,IF(D$3=2,PRICELOOK2,IF(D$3=3,PRICELOOK3,IF(D$3=4,cash,PRICELOOK))),D$4,FALSE())</f>
        <v>1.75</v>
      </c>
      <c r="E624" s="28" t="n">
        <f aca="false">VLOOKUP($A624,IF(E$3=2,PRICELOOK2,IF(E$3=3,PRICELOOK3,IF(E$3=4,cash,PRICELOOK))),E$4,FALSE())</f>
        <v>2.14</v>
      </c>
      <c r="G624" s="73" t="n">
        <f aca="false">LN(D624/D623)</f>
        <v>0.0558147791063965</v>
      </c>
      <c r="H624" s="73" t="n">
        <f aca="false">LN(E624/E623)</f>
        <v>0.0236417630570407</v>
      </c>
      <c r="I624" s="73"/>
      <c r="J624" s="73"/>
    </row>
    <row r="625" customFormat="false" ht="12.75" hidden="false" customHeight="false" outlineLevel="0" collapsed="false">
      <c r="A625" s="56" t="n">
        <v>36052</v>
      </c>
      <c r="B625" s="28"/>
      <c r="C625" s="56"/>
      <c r="D625" s="28" t="n">
        <f aca="false">VLOOKUP($A625,IF(D$3=2,PRICELOOK2,IF(D$3=3,PRICELOOK3,IF(D$3=4,cash,PRICELOOK))),D$4,FALSE())</f>
        <v>1.645</v>
      </c>
      <c r="E625" s="28" t="n">
        <f aca="false">VLOOKUP($A625,IF(E$3=2,PRICELOOK2,IF(E$3=3,PRICELOOK3,IF(E$3=4,cash,PRICELOOK))),E$4,FALSE())</f>
        <v>2.065</v>
      </c>
      <c r="G625" s="73" t="n">
        <f aca="false">LN(D625/D624)</f>
        <v>-0.0618754037180874</v>
      </c>
      <c r="H625" s="73" t="n">
        <f aca="false">LN(E625/E624)</f>
        <v>-0.0356756026207641</v>
      </c>
      <c r="I625" s="73"/>
      <c r="J625" s="73"/>
    </row>
    <row r="626" customFormat="false" ht="12.75" hidden="false" customHeight="false" outlineLevel="0" collapsed="false">
      <c r="A626" s="56" t="n">
        <v>36053</v>
      </c>
      <c r="B626" s="28"/>
      <c r="C626" s="56"/>
      <c r="D626" s="28" t="n">
        <f aca="false">VLOOKUP($A626,IF(D$3=2,PRICELOOK2,IF(D$3=3,PRICELOOK3,IF(D$3=4,cash,PRICELOOK))),D$4,FALSE())</f>
        <v>1.755</v>
      </c>
      <c r="E626" s="28" t="n">
        <f aca="false">VLOOKUP($A626,IF(E$3=2,PRICELOOK2,IF(E$3=3,PRICELOOK3,IF(E$3=4,cash,PRICELOOK))),E$4,FALSE())</f>
        <v>2.1</v>
      </c>
      <c r="G626" s="73" t="n">
        <f aca="false">LN(D626/D625)</f>
        <v>0.0647284727004938</v>
      </c>
      <c r="H626" s="73" t="n">
        <f aca="false">LN(E626/E625)</f>
        <v>0.0168071183163814</v>
      </c>
      <c r="I626" s="73"/>
      <c r="J626" s="73"/>
    </row>
    <row r="627" customFormat="false" ht="12.75" hidden="false" customHeight="false" outlineLevel="0" collapsed="false">
      <c r="A627" s="56" t="n">
        <v>36054</v>
      </c>
      <c r="B627" s="28"/>
      <c r="C627" s="56"/>
      <c r="D627" s="28" t="n">
        <f aca="false">VLOOKUP($A627,IF(D$3=2,PRICELOOK2,IF(D$3=3,PRICELOOK3,IF(D$3=4,cash,PRICELOOK))),D$4,FALSE())</f>
        <v>1.935</v>
      </c>
      <c r="E627" s="28" t="n">
        <f aca="false">VLOOKUP($A627,IF(E$3=2,PRICELOOK2,IF(E$3=3,PRICELOOK3,IF(E$3=4,cash,PRICELOOK))),E$4,FALSE())</f>
        <v>2.19</v>
      </c>
      <c r="G627" s="73" t="n">
        <f aca="false">LN(D627/D626)</f>
        <v>0.0976384695639161</v>
      </c>
      <c r="H627" s="73" t="n">
        <f aca="false">LN(E627/E626)</f>
        <v>0.041964199099032</v>
      </c>
      <c r="I627" s="73"/>
      <c r="J627" s="73"/>
    </row>
    <row r="628" customFormat="false" ht="12.75" hidden="false" customHeight="false" outlineLevel="0" collapsed="false">
      <c r="A628" s="56" t="n">
        <v>36055</v>
      </c>
      <c r="B628" s="28"/>
      <c r="C628" s="56"/>
      <c r="D628" s="28" t="n">
        <f aca="false">VLOOKUP($A628,IF(D$3=2,PRICELOOK2,IF(D$3=3,PRICELOOK3,IF(D$3=4,cash,PRICELOOK))),D$4,FALSE())</f>
        <v>1.925</v>
      </c>
      <c r="E628" s="28" t="n">
        <f aca="false">VLOOKUP($A628,IF(E$3=2,PRICELOOK2,IF(E$3=3,PRICELOOK3,IF(E$3=4,cash,PRICELOOK))),E$4,FALSE())</f>
        <v>2.14</v>
      </c>
      <c r="G628" s="73" t="n">
        <f aca="false">LN(D628/D627)</f>
        <v>-0.00518135874199763</v>
      </c>
      <c r="H628" s="73" t="n">
        <f aca="false">LN(E628/E627)</f>
        <v>-0.0230957147946493</v>
      </c>
      <c r="I628" s="73"/>
      <c r="J628" s="73"/>
    </row>
    <row r="629" customFormat="false" ht="12.75" hidden="false" customHeight="false" outlineLevel="0" collapsed="false">
      <c r="A629" s="56" t="n">
        <v>36056</v>
      </c>
      <c r="B629" s="28"/>
      <c r="C629" s="56"/>
      <c r="D629" s="28" t="n">
        <f aca="false">VLOOKUP($A629,IF(D$3=2,PRICELOOK2,IF(D$3=3,PRICELOOK3,IF(D$3=4,cash,PRICELOOK))),D$4,FALSE())</f>
        <v>2.045</v>
      </c>
      <c r="E629" s="28" t="n">
        <f aca="false">VLOOKUP($A629,IF(E$3=2,PRICELOOK2,IF(E$3=3,PRICELOOK3,IF(E$3=4,cash,PRICELOOK))),E$4,FALSE())</f>
        <v>2.18</v>
      </c>
      <c r="G629" s="73" t="n">
        <f aca="false">LN(D629/D628)</f>
        <v>0.0604718217550175</v>
      </c>
      <c r="H629" s="73" t="n">
        <f aca="false">LN(E629/E628)</f>
        <v>0.0185190477672375</v>
      </c>
      <c r="I629" s="73"/>
      <c r="J629" s="73"/>
    </row>
    <row r="630" customFormat="false" ht="12.75" hidden="false" customHeight="false" outlineLevel="0" collapsed="false">
      <c r="A630" s="56" t="n">
        <v>36059</v>
      </c>
      <c r="B630" s="28"/>
      <c r="C630" s="56"/>
      <c r="D630" s="28" t="n">
        <f aca="false">VLOOKUP($A630,IF(D$3=2,PRICELOOK2,IF(D$3=3,PRICELOOK3,IF(D$3=4,cash,PRICELOOK))),D$4,FALSE())</f>
        <v>1.95</v>
      </c>
      <c r="E630" s="28" t="n">
        <f aca="false">VLOOKUP($A630,IF(E$3=2,PRICELOOK2,IF(E$3=3,PRICELOOK3,IF(E$3=4,cash,PRICELOOK))),E$4,FALSE())</f>
        <v>2.15</v>
      </c>
      <c r="G630" s="73" t="n">
        <f aca="false">LN(D630/D629)</f>
        <v>-0.0475684169191096</v>
      </c>
      <c r="H630" s="73" t="n">
        <f aca="false">LN(E630/E629)</f>
        <v>-0.0138570346614264</v>
      </c>
      <c r="I630" s="73"/>
      <c r="J630" s="73"/>
    </row>
    <row r="631" customFormat="false" ht="12.75" hidden="false" customHeight="false" outlineLevel="0" collapsed="false">
      <c r="A631" s="56" t="n">
        <v>36060</v>
      </c>
      <c r="B631" s="28"/>
      <c r="C631" s="56"/>
      <c r="D631" s="28" t="n">
        <f aca="false">VLOOKUP($A631,IF(D$3=2,PRICELOOK2,IF(D$3=3,PRICELOOK3,IF(D$3=4,cash,PRICELOOK))),D$4,FALSE())</f>
        <v>2.085</v>
      </c>
      <c r="E631" s="28" t="n">
        <f aca="false">VLOOKUP($A631,IF(E$3=2,PRICELOOK2,IF(E$3=3,PRICELOOK3,IF(E$3=4,cash,PRICELOOK))),E$4,FALSE())</f>
        <v>2.24</v>
      </c>
      <c r="G631" s="73" t="n">
        <f aca="false">LN(D631/D630)</f>
        <v>0.0669394826751093</v>
      </c>
      <c r="H631" s="73" t="n">
        <f aca="false">LN(E631/E630)</f>
        <v>0.0410080237273773</v>
      </c>
      <c r="I631" s="73"/>
      <c r="J631" s="73"/>
    </row>
    <row r="632" customFormat="false" ht="12.75" hidden="false" customHeight="false" outlineLevel="0" collapsed="false">
      <c r="A632" s="56" t="n">
        <v>36061</v>
      </c>
      <c r="B632" s="28"/>
      <c r="C632" s="56"/>
      <c r="D632" s="28" t="n">
        <f aca="false">VLOOKUP($A632,IF(D$3=2,PRICELOOK2,IF(D$3=3,PRICELOOK3,IF(D$3=4,cash,PRICELOOK))),D$4,FALSE())</f>
        <v>2.015</v>
      </c>
      <c r="E632" s="28" t="n">
        <f aca="false">VLOOKUP($A632,IF(E$3=2,PRICELOOK2,IF(E$3=3,PRICELOOK3,IF(E$3=4,cash,PRICELOOK))),E$4,FALSE())</f>
        <v>2.175</v>
      </c>
      <c r="G632" s="73" t="n">
        <f aca="false">LN(D632/D631)</f>
        <v>-0.0341496598521184</v>
      </c>
      <c r="H632" s="73" t="n">
        <f aca="false">LN(E632/E631)</f>
        <v>-0.0294472013263013</v>
      </c>
      <c r="I632" s="73"/>
      <c r="J632" s="73"/>
    </row>
    <row r="633" customFormat="false" ht="12.75" hidden="false" customHeight="false" outlineLevel="0" collapsed="false">
      <c r="A633" s="56" t="n">
        <v>36062</v>
      </c>
      <c r="B633" s="28"/>
      <c r="C633" s="56"/>
      <c r="D633" s="28" t="n">
        <f aca="false">VLOOKUP($A633,IF(D$3=2,PRICELOOK2,IF(D$3=3,PRICELOOK3,IF(D$3=4,cash,PRICELOOK))),D$4,FALSE())</f>
        <v>1.965</v>
      </c>
      <c r="E633" s="28" t="n">
        <f aca="false">VLOOKUP($A633,IF(E$3=2,PRICELOOK2,IF(E$3=3,PRICELOOK3,IF(E$3=4,cash,PRICELOOK))),E$4,FALSE())</f>
        <v>2.155</v>
      </c>
      <c r="G633" s="73" t="n">
        <f aca="false">LN(D633/D632)</f>
        <v>-0.0251269500774218</v>
      </c>
      <c r="H633" s="73" t="n">
        <f aca="false">LN(E633/E632)</f>
        <v>-0.00923794098493636</v>
      </c>
      <c r="I633" s="73"/>
      <c r="J633" s="73"/>
    </row>
    <row r="634" customFormat="false" ht="12.75" hidden="false" customHeight="false" outlineLevel="0" collapsed="false">
      <c r="A634" s="56" t="n">
        <v>36063</v>
      </c>
      <c r="B634" s="28"/>
      <c r="C634" s="56"/>
      <c r="D634" s="28" t="n">
        <f aca="false">VLOOKUP($A634,IF(D$3=2,PRICELOOK2,IF(D$3=3,PRICELOOK3,IF(D$3=4,cash,PRICELOOK))),D$4,FALSE())</f>
        <v>2.105</v>
      </c>
      <c r="E634" s="28" t="n">
        <f aca="false">VLOOKUP($A634,IF(E$3=2,PRICELOOK2,IF(E$3=3,PRICELOOK3,IF(E$3=4,cash,PRICELOOK))),E$4,FALSE())</f>
        <v>2.18</v>
      </c>
      <c r="G634" s="73" t="n">
        <f aca="false">LN(D634/D633)</f>
        <v>0.0688232218131202</v>
      </c>
      <c r="H634" s="73" t="n">
        <f aca="false">LN(E634/E633)</f>
        <v>0.0115341532452868</v>
      </c>
      <c r="I634" s="73"/>
      <c r="J634" s="73"/>
    </row>
    <row r="635" customFormat="false" ht="12.75" hidden="false" customHeight="false" outlineLevel="0" collapsed="false">
      <c r="A635" s="56" t="n">
        <v>36066</v>
      </c>
      <c r="B635" s="28" t="n">
        <v>1</v>
      </c>
      <c r="C635" s="56"/>
      <c r="D635" s="28" t="n">
        <f aca="false">VLOOKUP($A635,IF(D$3=2,PRICELOOK2,IF(D$3=3,PRICELOOK3,IF(D$3=4,cash,PRICELOOK))),D$4,FALSE())</f>
        <v>1.98</v>
      </c>
      <c r="E635" s="28" t="n">
        <f aca="false">VLOOKUP($A635,IF(E$3=2,PRICELOOK2,IF(E$3=3,PRICELOOK3,IF(E$3=4,cash,PRICELOOK))),E$4,FALSE())</f>
        <v>2.11</v>
      </c>
      <c r="G635" s="73" t="n">
        <f aca="false">LN(D635/D634)</f>
        <v>-0.0612186224279009</v>
      </c>
      <c r="H635" s="73" t="n">
        <f aca="false">LN(E635/E634)</f>
        <v>-0.0326369293130227</v>
      </c>
      <c r="I635" s="73"/>
      <c r="J635" s="73"/>
    </row>
    <row r="636" customFormat="false" ht="12.75" hidden="false" customHeight="false" outlineLevel="0" collapsed="false">
      <c r="A636" s="56"/>
      <c r="B636" s="28"/>
      <c r="C636" s="56"/>
      <c r="D636" s="28"/>
      <c r="E636" s="28"/>
    </row>
    <row r="637" customFormat="false" ht="12.75" hidden="false" customHeight="false" outlineLevel="0" collapsed="false">
      <c r="A637" s="56"/>
      <c r="B637" s="28"/>
      <c r="C637" s="56"/>
      <c r="D637" s="28"/>
      <c r="E637" s="28"/>
    </row>
    <row r="638" customFormat="false" ht="12.75" hidden="false" customHeight="false" outlineLevel="0" collapsed="false">
      <c r="A638" s="56"/>
      <c r="B638" s="28"/>
      <c r="C638" s="56"/>
      <c r="D638" s="28"/>
      <c r="E638" s="28"/>
    </row>
    <row r="639" customFormat="false" ht="12.75" hidden="false" customHeight="false" outlineLevel="0" collapsed="false">
      <c r="A639" s="56"/>
      <c r="B639" s="28"/>
      <c r="C639" s="56" t="n">
        <v>36069</v>
      </c>
      <c r="G639" s="73" t="n">
        <f aca="false">STDEV(G641:G660)*15.87</f>
        <v>1.26111172655172</v>
      </c>
      <c r="H639" s="73" t="n">
        <f aca="false">STDEV(H641:H660)*15.87</f>
        <v>0.838026425738362</v>
      </c>
      <c r="I639" s="73"/>
      <c r="J639" s="73" t="n">
        <f aca="false">IF(ISNUMBER(J640),J640,1.1)</f>
        <v>0.2491272359495</v>
      </c>
      <c r="K639" s="75" t="n">
        <f aca="false">MAX(D640:D661)</f>
        <v>2.185</v>
      </c>
      <c r="L639" s="75" t="n">
        <f aca="false">MAX(E640:E661)</f>
        <v>2.51</v>
      </c>
    </row>
    <row r="640" customFormat="false" ht="12.75" hidden="false" customHeight="false" outlineLevel="0" collapsed="false">
      <c r="A640" s="56" t="n">
        <v>36067</v>
      </c>
      <c r="B640" s="28"/>
      <c r="C640" s="56"/>
      <c r="D640" s="28" t="n">
        <f aca="false">VLOOKUP($A640,IF(D$3=2,PRICELOOK2,IF(D$3=3,PRICELOOK3,IF(D$3=4,cash,PRICELOOK))),D$4,FALSE())</f>
        <v>1.875</v>
      </c>
      <c r="E640" s="28" t="n">
        <f aca="false">VLOOKUP($A640,IF(E$3=2,PRICELOOK2,IF(E$3=3,PRICELOOK3,IF(E$3=4,cash,PRICELOOK))),E$4,FALSE())</f>
        <v>2.06</v>
      </c>
      <c r="G640" s="73"/>
      <c r="H640" s="73"/>
      <c r="I640" s="73"/>
      <c r="J640" s="73" t="n">
        <f aca="false">CORREL(D640:D660,E640:E660)</f>
        <v>0.2491272359495</v>
      </c>
      <c r="K640" s="75" t="n">
        <f aca="false">MIN(D640:D661)</f>
        <v>1.58</v>
      </c>
      <c r="L640" s="75" t="n">
        <f aca="false">MIN(E640:E661)</f>
        <v>2</v>
      </c>
    </row>
    <row r="641" customFormat="false" ht="12.75" hidden="false" customHeight="false" outlineLevel="0" collapsed="false">
      <c r="A641" s="56" t="n">
        <v>36068</v>
      </c>
      <c r="B641" s="28"/>
      <c r="C641" s="56"/>
      <c r="D641" s="28" t="n">
        <f aca="false">VLOOKUP($A641,IF(D$3=2,PRICELOOK2,IF(D$3=3,PRICELOOK3,IF(D$3=4,cash,PRICELOOK))),D$4,FALSE())</f>
        <v>2</v>
      </c>
      <c r="E641" s="28" t="n">
        <f aca="false">VLOOKUP($A641,IF(E$3=2,PRICELOOK2,IF(E$3=3,PRICELOOK3,IF(E$3=4,cash,PRICELOOK))),E$4,FALSE())</f>
        <v>2.12</v>
      </c>
      <c r="G641" s="73" t="n">
        <f aca="false">LN(D641/D640)</f>
        <v>0.0645385211375712</v>
      </c>
      <c r="H641" s="73" t="n">
        <f aca="false">LN(E641/E640)</f>
        <v>0.0287101058824314</v>
      </c>
      <c r="I641" s="73"/>
      <c r="J641" s="73"/>
    </row>
    <row r="642" customFormat="false" ht="12.75" hidden="false" customHeight="false" outlineLevel="0" collapsed="false">
      <c r="A642" s="56" t="n">
        <v>36069</v>
      </c>
      <c r="B642" s="28"/>
      <c r="C642" s="56"/>
      <c r="D642" s="28" t="n">
        <f aca="false">VLOOKUP($A642,IF(D$3=2,PRICELOOK2,IF(D$3=3,PRICELOOK3,IF(D$3=4,cash,PRICELOOK))),D$4,FALSE())</f>
        <v>2.185</v>
      </c>
      <c r="E642" s="28" t="n">
        <f aca="false">VLOOKUP($A642,IF(E$3=2,PRICELOOK2,IF(E$3=3,PRICELOOK3,IF(E$3=4,cash,PRICELOOK))),E$4,FALSE())</f>
        <v>2.265</v>
      </c>
      <c r="G642" s="73" t="n">
        <f aca="false">LN(D642/D641)</f>
        <v>0.0884686479876082</v>
      </c>
      <c r="H642" s="73" t="n">
        <f aca="false">LN(E642/E641)</f>
        <v>0.0661586702510763</v>
      </c>
      <c r="I642" s="73"/>
      <c r="J642" s="73"/>
    </row>
    <row r="643" customFormat="false" ht="12.75" hidden="false" customHeight="false" outlineLevel="0" collapsed="false">
      <c r="A643" s="56" t="n">
        <v>36070</v>
      </c>
      <c r="B643" s="28"/>
      <c r="C643" s="56"/>
      <c r="D643" s="28" t="n">
        <f aca="false">VLOOKUP($A643,IF(D$3=2,PRICELOOK2,IF(D$3=3,PRICELOOK3,IF(D$3=4,cash,PRICELOOK))),D$4,FALSE())</f>
        <v>1.905</v>
      </c>
      <c r="E643" s="28" t="n">
        <f aca="false">VLOOKUP($A643,IF(E$3=2,PRICELOOK2,IF(E$3=3,PRICELOOK3,IF(E$3=4,cash,PRICELOOK))),E$4,FALSE())</f>
        <v>2.055</v>
      </c>
      <c r="G643" s="73" t="n">
        <f aca="false">LN(D643/D642)</f>
        <v>-0.137133819968889</v>
      </c>
      <c r="H643" s="73" t="n">
        <f aca="false">LN(E643/E642)</f>
        <v>-0.0972989109867995</v>
      </c>
      <c r="I643" s="73"/>
      <c r="J643" s="73"/>
    </row>
    <row r="644" customFormat="false" ht="12.75" hidden="false" customHeight="false" outlineLevel="0" collapsed="false">
      <c r="A644" s="56" t="n">
        <v>36074</v>
      </c>
      <c r="B644" s="28"/>
      <c r="C644" s="56"/>
      <c r="D644" s="28" t="n">
        <f aca="false">VLOOKUP($A644,IF(D$3=2,PRICELOOK2,IF(D$3=3,PRICELOOK3,IF(D$3=4,cash,PRICELOOK))),D$4,FALSE())</f>
        <v>1.785</v>
      </c>
      <c r="E644" s="28" t="n">
        <f aca="false">VLOOKUP($A644,IF(E$3=2,PRICELOOK2,IF(E$3=3,PRICELOOK3,IF(E$3=4,cash,PRICELOOK))),E$4,FALSE())</f>
        <v>2.045</v>
      </c>
      <c r="G644" s="73" t="n">
        <f aca="false">LN(D644/D643)</f>
        <v>-0.065063593347062</v>
      </c>
      <c r="H644" s="73" t="n">
        <f aca="false">LN(E644/E643)</f>
        <v>-0.00487805845343297</v>
      </c>
      <c r="I644" s="73"/>
      <c r="J644" s="73"/>
    </row>
    <row r="645" customFormat="false" ht="12.75" hidden="false" customHeight="false" outlineLevel="0" collapsed="false">
      <c r="A645" s="56" t="n">
        <v>36075</v>
      </c>
      <c r="B645" s="28"/>
      <c r="C645" s="56"/>
      <c r="D645" s="28" t="n">
        <f aca="false">VLOOKUP($A645,IF(D$3=2,PRICELOOK2,IF(D$3=3,PRICELOOK3,IF(D$3=4,cash,PRICELOOK))),D$4,FALSE())</f>
        <v>1.855</v>
      </c>
      <c r="E645" s="28" t="n">
        <f aca="false">VLOOKUP($A645,IF(E$3=2,PRICELOOK2,IF(E$3=3,PRICELOOK3,IF(E$3=4,cash,PRICELOOK))),E$4,FALSE())</f>
        <v>2.085</v>
      </c>
      <c r="G645" s="73" t="n">
        <f aca="false">LN(D645/D644)</f>
        <v>0.0384662808277961</v>
      </c>
      <c r="H645" s="73" t="n">
        <f aca="false">LN(E645/E644)</f>
        <v>0.0193710657559998</v>
      </c>
      <c r="I645" s="73"/>
      <c r="J645" s="73"/>
    </row>
    <row r="646" customFormat="false" ht="12.75" hidden="false" customHeight="false" outlineLevel="0" collapsed="false">
      <c r="A646" s="56" t="n">
        <v>36076</v>
      </c>
      <c r="B646" s="28"/>
      <c r="C646" s="56"/>
      <c r="D646" s="28" t="n">
        <f aca="false">VLOOKUP($A646,IF(D$3=2,PRICELOOK2,IF(D$3=3,PRICELOOK3,IF(D$3=4,cash,PRICELOOK))),D$4,FALSE())</f>
        <v>1.845</v>
      </c>
      <c r="E646" s="28" t="n">
        <f aca="false">VLOOKUP($A646,IF(E$3=2,PRICELOOK2,IF(E$3=3,PRICELOOK3,IF(E$3=4,cash,PRICELOOK))),E$4,FALSE())</f>
        <v>2.1</v>
      </c>
      <c r="G646" s="73" t="n">
        <f aca="false">LN(D646/D645)</f>
        <v>-0.00540541856690794</v>
      </c>
      <c r="H646" s="73" t="n">
        <f aca="false">LN(E646/E645)</f>
        <v>0.0071684894786125</v>
      </c>
      <c r="I646" s="73"/>
      <c r="J646" s="73"/>
    </row>
    <row r="647" customFormat="false" ht="12.75" hidden="false" customHeight="false" outlineLevel="0" collapsed="false">
      <c r="A647" s="56" t="n">
        <v>36077</v>
      </c>
      <c r="B647" s="28"/>
      <c r="C647" s="56"/>
      <c r="D647" s="28" t="n">
        <f aca="false">VLOOKUP($A647,IF(D$3=2,PRICELOOK2,IF(D$3=3,PRICELOOK3,IF(D$3=4,cash,PRICELOOK))),D$4,FALSE())</f>
        <v>1.645</v>
      </c>
      <c r="E647" s="28" t="n">
        <f aca="false">VLOOKUP($A647,IF(E$3=2,PRICELOOK2,IF(E$3=3,PRICELOOK3,IF(E$3=4,cash,PRICELOOK))),E$4,FALSE())</f>
        <v>2</v>
      </c>
      <c r="G647" s="73" t="n">
        <f aca="false">LN(D647/D646)</f>
        <v>-0.114738893275155</v>
      </c>
      <c r="H647" s="73" t="n">
        <f aca="false">LN(E647/E646)</f>
        <v>-0.0487901641694321</v>
      </c>
      <c r="I647" s="73"/>
      <c r="J647" s="73"/>
    </row>
    <row r="648" customFormat="false" ht="12.75" hidden="false" customHeight="false" outlineLevel="0" collapsed="false">
      <c r="A648" s="56" t="n">
        <v>36080</v>
      </c>
      <c r="B648" s="28"/>
      <c r="C648" s="56"/>
      <c r="D648" s="28" t="n">
        <f aca="false">VLOOKUP($A648,IF(D$3=2,PRICELOOK2,IF(D$3=3,PRICELOOK3,IF(D$3=4,cash,PRICELOOK))),D$4,FALSE())</f>
        <v>1.64</v>
      </c>
      <c r="E648" s="28" t="n">
        <f aca="false">VLOOKUP($A648,IF(E$3=2,PRICELOOK2,IF(E$3=3,PRICELOOK3,IF(E$3=4,cash,PRICELOOK))),E$4,FALSE())</f>
        <v>2.085</v>
      </c>
      <c r="G648" s="73" t="n">
        <f aca="false">LN(D648/D647)</f>
        <v>-0.00304414238122824</v>
      </c>
      <c r="H648" s="73" t="n">
        <f aca="false">LN(E648/E647)</f>
        <v>0.0416216746908195</v>
      </c>
      <c r="I648" s="73"/>
      <c r="J648" s="73"/>
    </row>
    <row r="649" customFormat="false" ht="12.75" hidden="false" customHeight="false" outlineLevel="0" collapsed="false">
      <c r="A649" s="56" t="n">
        <v>36081</v>
      </c>
      <c r="B649" s="28"/>
      <c r="C649" s="56"/>
      <c r="D649" s="28" t="n">
        <f aca="false">VLOOKUP($A649,IF(D$3=2,PRICELOOK2,IF(D$3=3,PRICELOOK3,IF(D$3=4,cash,PRICELOOK))),D$4,FALSE())</f>
        <v>1.69</v>
      </c>
      <c r="E649" s="28" t="n">
        <f aca="false">VLOOKUP($A649,IF(E$3=2,PRICELOOK2,IF(E$3=3,PRICELOOK3,IF(E$3=4,cash,PRICELOOK))),E$4,FALSE())</f>
        <v>2.145</v>
      </c>
      <c r="G649" s="73" t="n">
        <f aca="false">LN(D649/D648)</f>
        <v>0.0300322870988751</v>
      </c>
      <c r="H649" s="73" t="n">
        <f aca="false">LN(E649/E648)</f>
        <v>0.0283706971292156</v>
      </c>
      <c r="I649" s="73"/>
      <c r="J649" s="73"/>
    </row>
    <row r="650" customFormat="false" ht="12.75" hidden="false" customHeight="false" outlineLevel="0" collapsed="false">
      <c r="A650" s="56" t="n">
        <v>36082</v>
      </c>
      <c r="B650" s="28"/>
      <c r="C650" s="56"/>
      <c r="D650" s="28" t="n">
        <f aca="false">VLOOKUP($A650,IF(D$3=2,PRICELOOK2,IF(D$3=3,PRICELOOK3,IF(D$3=4,cash,PRICELOOK))),D$4,FALSE())</f>
        <v>1.81</v>
      </c>
      <c r="E650" s="28" t="n">
        <f aca="false">VLOOKUP($A650,IF(E$3=2,PRICELOOK2,IF(E$3=3,PRICELOOK3,IF(E$3=4,cash,PRICELOOK))),E$4,FALSE())</f>
        <v>2.25</v>
      </c>
      <c r="G650" s="73" t="n">
        <f aca="false">LN(D650/D649)</f>
        <v>0.0685983163427524</v>
      </c>
      <c r="H650" s="73" t="n">
        <f aca="false">LN(E650/E649)</f>
        <v>0.0477906638363485</v>
      </c>
      <c r="I650" s="73"/>
      <c r="J650" s="73"/>
    </row>
    <row r="651" customFormat="false" ht="12.75" hidden="false" customHeight="false" outlineLevel="0" collapsed="false">
      <c r="A651" s="56" t="n">
        <v>36083</v>
      </c>
      <c r="B651" s="28"/>
      <c r="C651" s="56"/>
      <c r="D651" s="28" t="n">
        <f aca="false">VLOOKUP($A651,IF(D$3=2,PRICELOOK2,IF(D$3=3,PRICELOOK3,IF(D$3=4,cash,PRICELOOK))),D$4,FALSE())</f>
        <v>1.79</v>
      </c>
      <c r="E651" s="28" t="n">
        <f aca="false">VLOOKUP($A651,IF(E$3=2,PRICELOOK2,IF(E$3=3,PRICELOOK3,IF(E$3=4,cash,PRICELOOK))),E$4,FALSE())</f>
        <v>2.255</v>
      </c>
      <c r="G651" s="73" t="n">
        <f aca="false">LN(D651/D650)</f>
        <v>-0.0111112254250707</v>
      </c>
      <c r="H651" s="73" t="n">
        <f aca="false">LN(E651/E650)</f>
        <v>0.00221975673831281</v>
      </c>
      <c r="I651" s="73"/>
      <c r="J651" s="73"/>
    </row>
    <row r="652" customFormat="false" ht="12.75" hidden="false" customHeight="false" outlineLevel="0" collapsed="false">
      <c r="A652" s="56" t="n">
        <v>36084</v>
      </c>
      <c r="B652" s="28"/>
      <c r="C652" s="56"/>
      <c r="D652" s="28" t="n">
        <f aca="false">VLOOKUP($A652,IF(D$3=2,PRICELOOK2,IF(D$3=3,PRICELOOK3,IF(D$3=4,cash,PRICELOOK))),D$4,FALSE())</f>
        <v>1.58</v>
      </c>
      <c r="E652" s="28" t="n">
        <f aca="false">VLOOKUP($A652,IF(E$3=2,PRICELOOK2,IF(E$3=3,PRICELOOK3,IF(E$3=4,cash,PRICELOOK))),E$4,FALSE())</f>
        <v>2.115</v>
      </c>
      <c r="G652" s="73" t="n">
        <f aca="false">LN(D652/D651)</f>
        <v>-0.124790772813788</v>
      </c>
      <c r="H652" s="73" t="n">
        <f aca="false">LN(E652/E651)</f>
        <v>-0.0640951604564002</v>
      </c>
      <c r="I652" s="73"/>
      <c r="J652" s="73"/>
    </row>
    <row r="653" customFormat="false" ht="12.75" hidden="false" customHeight="false" outlineLevel="0" collapsed="false">
      <c r="A653" s="56" t="n">
        <v>36087</v>
      </c>
      <c r="B653" s="28"/>
      <c r="C653" s="56"/>
      <c r="D653" s="28" t="n">
        <f aca="false">VLOOKUP($A653,IF(D$3=2,PRICELOOK2,IF(D$3=3,PRICELOOK3,IF(D$3=4,cash,PRICELOOK))),D$4,FALSE())</f>
        <v>1.745</v>
      </c>
      <c r="E653" s="28" t="n">
        <f aca="false">VLOOKUP($A653,IF(E$3=2,PRICELOOK2,IF(E$3=3,PRICELOOK3,IF(E$3=4,cash,PRICELOOK))),E$4,FALSE())</f>
        <v>2.25</v>
      </c>
      <c r="G653" s="73" t="n">
        <f aca="false">LN(D653/D652)</f>
        <v>0.0993297086155152</v>
      </c>
      <c r="H653" s="73" t="n">
        <f aca="false">LN(E653/E652)</f>
        <v>0.0618754037180875</v>
      </c>
      <c r="I653" s="73"/>
      <c r="J653" s="73"/>
    </row>
    <row r="654" customFormat="false" ht="12.75" hidden="false" customHeight="false" outlineLevel="0" collapsed="false">
      <c r="A654" s="56" t="n">
        <v>36088</v>
      </c>
      <c r="B654" s="28"/>
      <c r="C654" s="56"/>
      <c r="D654" s="28" t="n">
        <f aca="false">VLOOKUP($A654,IF(D$3=2,PRICELOOK2,IF(D$3=3,PRICELOOK3,IF(D$3=4,cash,PRICELOOK))),D$4,FALSE())</f>
        <v>1.915</v>
      </c>
      <c r="E654" s="28" t="n">
        <f aca="false">VLOOKUP($A654,IF(E$3=2,PRICELOOK2,IF(E$3=3,PRICELOOK3,IF(E$3=4,cash,PRICELOOK))),E$4,FALSE())</f>
        <v>2.43</v>
      </c>
      <c r="G654" s="73" t="n">
        <f aca="false">LN(D654/D653)</f>
        <v>0.0929630669782189</v>
      </c>
      <c r="H654" s="73" t="n">
        <f aca="false">LN(E654/E653)</f>
        <v>0.0769610411361284</v>
      </c>
      <c r="I654" s="73"/>
      <c r="J654" s="73"/>
    </row>
    <row r="655" customFormat="false" ht="12.75" hidden="false" customHeight="false" outlineLevel="0" collapsed="false">
      <c r="A655" s="56" t="n">
        <v>36089</v>
      </c>
      <c r="B655" s="28"/>
      <c r="C655" s="56"/>
      <c r="D655" s="28" t="n">
        <f aca="false">VLOOKUP($A655,IF(D$3=2,PRICELOOK2,IF(D$3=3,PRICELOOK3,IF(D$3=4,cash,PRICELOOK))),D$4,FALSE())</f>
        <v>1.99</v>
      </c>
      <c r="E655" s="28" t="n">
        <f aca="false">VLOOKUP($A655,IF(E$3=2,PRICELOOK2,IF(E$3=3,PRICELOOK3,IF(E$3=4,cash,PRICELOOK))),E$4,FALSE())</f>
        <v>2.51</v>
      </c>
      <c r="G655" s="73" t="n">
        <f aca="false">LN(D655/D654)</f>
        <v>0.0384170161037918</v>
      </c>
      <c r="H655" s="73" t="n">
        <f aca="false">LN(E655/E654)</f>
        <v>0.0323914957912353</v>
      </c>
      <c r="I655" s="73"/>
      <c r="J655" s="73"/>
    </row>
    <row r="656" customFormat="false" ht="12.75" hidden="false" customHeight="false" outlineLevel="0" collapsed="false">
      <c r="A656" s="56" t="n">
        <v>36090</v>
      </c>
      <c r="B656" s="28"/>
      <c r="C656" s="56"/>
      <c r="D656" s="28" t="n">
        <f aca="false">VLOOKUP($A656,IF(D$3=2,PRICELOOK2,IF(D$3=3,PRICELOOK3,IF(D$3=4,cash,PRICELOOK))),D$4,FALSE())</f>
        <v>1.89</v>
      </c>
      <c r="E656" s="28" t="n">
        <f aca="false">VLOOKUP($A656,IF(E$3=2,PRICELOOK2,IF(E$3=3,PRICELOOK3,IF(E$3=4,cash,PRICELOOK))),E$4,FALSE())</f>
        <v>2.435</v>
      </c>
      <c r="G656" s="73" t="n">
        <f aca="false">LN(D656/D655)</f>
        <v>-0.05155780966485</v>
      </c>
      <c r="H656" s="73" t="n">
        <f aca="false">LN(E656/E655)</f>
        <v>-0.0303359966091393</v>
      </c>
      <c r="I656" s="73"/>
      <c r="J656" s="73"/>
    </row>
    <row r="657" customFormat="false" ht="12.75" hidden="false" customHeight="false" outlineLevel="0" collapsed="false">
      <c r="A657" s="56" t="n">
        <v>36091</v>
      </c>
      <c r="B657" s="28"/>
      <c r="C657" s="56"/>
      <c r="D657" s="28" t="n">
        <f aca="false">VLOOKUP($A657,IF(D$3=2,PRICELOOK2,IF(D$3=3,PRICELOOK3,IF(D$3=4,cash,PRICELOOK))),D$4,FALSE())</f>
        <v>1.68</v>
      </c>
      <c r="E657" s="28" t="n">
        <f aca="false">VLOOKUP($A657,IF(E$3=2,PRICELOOK2,IF(E$3=3,PRICELOOK3,IF(E$3=4,cash,PRICELOOK))),E$4,FALSE())</f>
        <v>2.265</v>
      </c>
      <c r="G657" s="73" t="n">
        <f aca="false">LN(D657/D656)</f>
        <v>-0.117783035656383</v>
      </c>
      <c r="H657" s="73" t="n">
        <f aca="false">LN(E657/E656)</f>
        <v>-0.0723719975995557</v>
      </c>
      <c r="I657" s="73"/>
      <c r="J657" s="73"/>
    </row>
    <row r="658" customFormat="false" ht="12.75" hidden="false" customHeight="false" outlineLevel="0" collapsed="false">
      <c r="A658" s="56" t="n">
        <v>36094</v>
      </c>
      <c r="B658" s="28"/>
      <c r="C658" s="56"/>
      <c r="D658" s="28" t="n">
        <f aca="false">VLOOKUP($A658,IF(D$3=2,PRICELOOK2,IF(D$3=3,PRICELOOK3,IF(D$3=4,cash,PRICELOOK))),D$4,FALSE())</f>
        <v>1.815</v>
      </c>
      <c r="E658" s="28" t="n">
        <f aca="false">VLOOKUP($A658,IF(E$3=2,PRICELOOK2,IF(E$3=3,PRICELOOK3,IF(E$3=4,cash,PRICELOOK))),E$4,FALSE())</f>
        <v>2.48</v>
      </c>
      <c r="G658" s="73" t="n">
        <f aca="false">LN(D658/D657)</f>
        <v>0.0772916743016465</v>
      </c>
      <c r="H658" s="73" t="n">
        <f aca="false">LN(E658/E657)</f>
        <v>0.0906838012418935</v>
      </c>
      <c r="I658" s="73"/>
      <c r="J658" s="73"/>
    </row>
    <row r="659" customFormat="false" ht="12.75" hidden="false" customHeight="false" outlineLevel="0" collapsed="false">
      <c r="A659" s="56" t="n">
        <v>36095</v>
      </c>
      <c r="B659" s="28"/>
      <c r="C659" s="56"/>
      <c r="D659" s="28" t="n">
        <f aca="false">VLOOKUP($A659,IF(D$3=2,PRICELOOK2,IF(D$3=3,PRICELOOK3,IF(D$3=4,cash,PRICELOOK))),D$4,FALSE())</f>
        <v>1.79</v>
      </c>
      <c r="E659" s="28" t="n">
        <f aca="false">VLOOKUP($A659,IF(E$3=2,PRICELOOK2,IF(E$3=3,PRICELOOK3,IF(E$3=4,cash,PRICELOOK))),E$4,FALSE())</f>
        <v>2.455</v>
      </c>
      <c r="G659" s="73" t="n">
        <f aca="false">LN(D659/D658)</f>
        <v>-0.0138698478641504</v>
      </c>
      <c r="H659" s="73" t="n">
        <f aca="false">LN(E659/E658)</f>
        <v>-0.0101317989304068</v>
      </c>
      <c r="I659" s="73"/>
      <c r="J659" s="73"/>
    </row>
    <row r="660" customFormat="false" ht="12.75" hidden="false" customHeight="false" outlineLevel="0" collapsed="false">
      <c r="A660" s="56" t="n">
        <v>36096</v>
      </c>
      <c r="B660" s="28" t="n">
        <v>1</v>
      </c>
      <c r="C660" s="56"/>
      <c r="D660" s="28" t="n">
        <f aca="false">VLOOKUP($A660,IF(D$3=2,PRICELOOK2,IF(D$3=3,PRICELOOK3,IF(D$3=4,cash,PRICELOOK))),D$4,FALSE())</f>
        <v>1.645</v>
      </c>
      <c r="E660" s="28" t="n">
        <f aca="false">VLOOKUP($A660,IF(E$3=2,PRICELOOK2,IF(E$3=3,PRICELOOK3,IF(E$3=4,cash,PRICELOOK))),E$4,FALSE())</f>
        <v>2.345</v>
      </c>
      <c r="G660" s="73" t="n">
        <f aca="false">LN(D660/D659)</f>
        <v>-0.0844752356353285</v>
      </c>
      <c r="H660" s="73" t="n">
        <f aca="false">LN(E660/E659)</f>
        <v>-0.0458413593482411</v>
      </c>
      <c r="I660" s="73"/>
    </row>
    <row r="661" customFormat="false" ht="12.75" hidden="false" customHeight="false" outlineLevel="0" collapsed="false">
      <c r="A661" s="56"/>
      <c r="B661" s="28"/>
      <c r="C661" s="56"/>
      <c r="D661" s="28"/>
      <c r="E661" s="28"/>
    </row>
    <row r="662" customFormat="false" ht="12.75" hidden="false" customHeight="false" outlineLevel="0" collapsed="false">
      <c r="A662" s="56"/>
      <c r="B662" s="28"/>
      <c r="C662" s="56"/>
      <c r="D662" s="28"/>
      <c r="E662" s="28"/>
    </row>
    <row r="663" customFormat="false" ht="12.75" hidden="false" customHeight="false" outlineLevel="0" collapsed="false">
      <c r="A663" s="56"/>
      <c r="B663" s="28"/>
      <c r="C663" s="56"/>
      <c r="D663" s="28"/>
      <c r="E663" s="28"/>
    </row>
    <row r="664" customFormat="false" ht="12.75" hidden="false" customHeight="false" outlineLevel="0" collapsed="false">
      <c r="A664" s="56"/>
      <c r="B664" s="28"/>
      <c r="C664" s="56" t="n">
        <v>36100</v>
      </c>
      <c r="G664" s="73" t="n">
        <f aca="false">STDEV(G666:G682)*15.87</f>
        <v>0.787678137350771</v>
      </c>
      <c r="H664" s="73" t="n">
        <f aca="false">STDEV(H666:H682)*15.87</f>
        <v>0.507385757583483</v>
      </c>
      <c r="I664" s="73"/>
      <c r="J664" s="73" t="n">
        <f aca="false">IF(ISNUMBER(J665),J665,1.1)</f>
        <v>0.771356955328198</v>
      </c>
      <c r="K664" s="75" t="n">
        <f aca="false">MAX(D665:D686)</f>
        <v>2.325</v>
      </c>
      <c r="L664" s="75" t="n">
        <f aca="false">MAX(E665:E686)</f>
        <v>2.61</v>
      </c>
    </row>
    <row r="665" customFormat="false" ht="12.75" hidden="false" customHeight="false" outlineLevel="0" collapsed="false">
      <c r="A665" s="56" t="n">
        <v>36097</v>
      </c>
      <c r="B665" s="28"/>
      <c r="C665" s="56"/>
      <c r="D665" s="28" t="n">
        <f aca="false">VLOOKUP($A665,IF(D$3=2,PRICELOOK2,IF(D$3=3,PRICELOOK3,IF(D$3=4,cash,PRICELOOK))),D$4,FALSE())</f>
        <v>1.685</v>
      </c>
      <c r="E665" s="28" t="n">
        <f aca="false">VLOOKUP($A665,IF(E$3=2,PRICELOOK2,IF(E$3=3,PRICELOOK3,IF(E$3=4,cash,PRICELOOK))),E$4,FALSE())</f>
        <v>2.38</v>
      </c>
      <c r="G665" s="73"/>
      <c r="H665" s="73"/>
      <c r="I665" s="73"/>
      <c r="J665" s="73" t="n">
        <f aca="false">CORREL(D665:D682,E665:E682)</f>
        <v>0.771356955328198</v>
      </c>
      <c r="K665" s="75" t="n">
        <f aca="false">MIN(D665:D686)</f>
        <v>1.685</v>
      </c>
      <c r="L665" s="75" t="n">
        <f aca="false">MIN(E665:E686)</f>
        <v>2.275</v>
      </c>
    </row>
    <row r="666" customFormat="false" ht="12.75" hidden="false" customHeight="false" outlineLevel="0" collapsed="false">
      <c r="A666" s="56" t="n">
        <v>36098</v>
      </c>
      <c r="B666" s="28"/>
      <c r="C666" s="56"/>
      <c r="D666" s="28" t="n">
        <f aca="false">VLOOKUP($A666,IF(D$3=2,PRICELOOK2,IF(D$3=3,PRICELOOK3,IF(D$3=4,cash,PRICELOOK))),D$4,FALSE())</f>
        <v>1.705</v>
      </c>
      <c r="E666" s="28" t="n">
        <f aca="false">VLOOKUP($A666,IF(E$3=2,PRICELOOK2,IF(E$3=3,PRICELOOK3,IF(E$3=4,cash,PRICELOOK))),E$4,FALSE())</f>
        <v>2.29</v>
      </c>
      <c r="G666" s="73" t="n">
        <f aca="false">LN(D666/D665)</f>
        <v>0.011799546931155</v>
      </c>
      <c r="H666" s="73" t="n">
        <f aca="false">LN(E666/E665)</f>
        <v>-0.038548670117235</v>
      </c>
      <c r="I666" s="73"/>
      <c r="J666" s="73"/>
    </row>
    <row r="667" customFormat="false" ht="12.75" hidden="false" customHeight="false" outlineLevel="0" collapsed="false">
      <c r="A667" s="56" t="n">
        <v>36101</v>
      </c>
      <c r="B667" s="28"/>
      <c r="C667" s="56"/>
      <c r="D667" s="28" t="n">
        <f aca="false">VLOOKUP($A667,IF(D$3=2,PRICELOOK2,IF(D$3=3,PRICELOOK3,IF(D$3=4,cash,PRICELOOK))),D$4,FALSE())</f>
        <v>1.71</v>
      </c>
      <c r="E667" s="28" t="n">
        <f aca="false">VLOOKUP($A667,IF(E$3=2,PRICELOOK2,IF(E$3=3,PRICELOOK3,IF(E$3=4,cash,PRICELOOK))),E$4,FALSE())</f>
        <v>2.305</v>
      </c>
      <c r="G667" s="73" t="n">
        <f aca="false">LN(D667/D666)</f>
        <v>0.00292825977908836</v>
      </c>
      <c r="H667" s="73" t="n">
        <f aca="false">LN(E667/E666)</f>
        <v>0.00652885888246363</v>
      </c>
      <c r="I667" s="73"/>
      <c r="J667" s="73"/>
    </row>
    <row r="668" customFormat="false" ht="12.75" hidden="false" customHeight="false" outlineLevel="0" collapsed="false">
      <c r="A668" s="56" t="n">
        <v>36102</v>
      </c>
      <c r="B668" s="28"/>
      <c r="C668" s="56"/>
      <c r="D668" s="28" t="n">
        <f aca="false">VLOOKUP($A668,IF(D$3=2,PRICELOOK2,IF(D$3=3,PRICELOOK3,IF(D$3=4,cash,PRICELOOK))),D$4,FALSE())</f>
        <v>1.95</v>
      </c>
      <c r="E668" s="28" t="n">
        <f aca="false">VLOOKUP($A668,IF(E$3=2,PRICELOOK2,IF(E$3=3,PRICELOOK3,IF(E$3=4,cash,PRICELOOK))),E$4,FALSE())</f>
        <v>2.385</v>
      </c>
      <c r="G668" s="73" t="n">
        <f aca="false">LN(D668/D667)</f>
        <v>0.131336002061087</v>
      </c>
      <c r="H668" s="73" t="n">
        <f aca="false">LN(E668/E667)</f>
        <v>0.0341184478916925</v>
      </c>
      <c r="I668" s="73"/>
      <c r="J668" s="73"/>
    </row>
    <row r="669" customFormat="false" ht="12.75" hidden="false" customHeight="false" outlineLevel="0" collapsed="false">
      <c r="A669" s="56" t="n">
        <v>36103</v>
      </c>
      <c r="B669" s="28"/>
      <c r="C669" s="56"/>
      <c r="D669" s="28" t="n">
        <f aca="false">VLOOKUP($A669,IF(D$3=2,PRICELOOK2,IF(D$3=3,PRICELOOK3,IF(D$3=4,cash,PRICELOOK))),D$4,FALSE())</f>
        <v>1.965</v>
      </c>
      <c r="E669" s="28" t="n">
        <f aca="false">VLOOKUP($A669,IF(E$3=2,PRICELOOK2,IF(E$3=3,PRICELOOK3,IF(E$3=4,cash,PRICELOOK))),E$4,FALSE())</f>
        <v>2.345</v>
      </c>
      <c r="G669" s="73" t="n">
        <f aca="false">LN(D669/D668)</f>
        <v>0.0076628727455691</v>
      </c>
      <c r="H669" s="73" t="n">
        <f aca="false">LN(E669/E668)</f>
        <v>-0.0169137224420617</v>
      </c>
      <c r="I669" s="73"/>
      <c r="J669" s="73"/>
    </row>
    <row r="670" customFormat="false" ht="12.75" hidden="false" customHeight="false" outlineLevel="0" collapsed="false">
      <c r="A670" s="56" t="n">
        <v>36104</v>
      </c>
      <c r="B670" s="28"/>
      <c r="C670" s="56"/>
      <c r="D670" s="28" t="n">
        <f aca="false">VLOOKUP($A670,IF(D$3=2,PRICELOOK2,IF(D$3=3,PRICELOOK3,IF(D$3=4,cash,PRICELOOK))),D$4,FALSE())</f>
        <v>2.105</v>
      </c>
      <c r="E670" s="28" t="n">
        <f aca="false">VLOOKUP($A670,IF(E$3=2,PRICELOOK2,IF(E$3=3,PRICELOOK3,IF(E$3=4,cash,PRICELOOK))),E$4,FALSE())</f>
        <v>2.42</v>
      </c>
      <c r="G670" s="73" t="n">
        <f aca="false">LN(D670/D669)</f>
        <v>0.0688232218131202</v>
      </c>
      <c r="H670" s="73" t="n">
        <f aca="false">LN(E670/E669)</f>
        <v>0.0314821382703522</v>
      </c>
      <c r="I670" s="73"/>
      <c r="J670" s="73"/>
    </row>
    <row r="671" customFormat="false" ht="12.75" hidden="false" customHeight="false" outlineLevel="0" collapsed="false">
      <c r="A671" s="56" t="n">
        <v>36105</v>
      </c>
      <c r="B671" s="28"/>
      <c r="C671" s="56"/>
      <c r="D671" s="28" t="n">
        <f aca="false">VLOOKUP($A671,IF(D$3=2,PRICELOOK2,IF(D$3=3,PRICELOOK3,IF(D$3=4,cash,PRICELOOK))),D$4,FALSE())</f>
        <v>2.06</v>
      </c>
      <c r="E671" s="28" t="n">
        <f aca="false">VLOOKUP($A671,IF(E$3=2,PRICELOOK2,IF(E$3=3,PRICELOOK3,IF(E$3=4,cash,PRICELOOK))),E$4,FALSE())</f>
        <v>2.38</v>
      </c>
      <c r="G671" s="73" t="n">
        <f aca="false">LN(D671/D670)</f>
        <v>-0.021609484332855</v>
      </c>
      <c r="H671" s="73" t="n">
        <f aca="false">LN(E671/E670)</f>
        <v>-0.0166670524852118</v>
      </c>
      <c r="I671" s="73"/>
      <c r="J671" s="73"/>
    </row>
    <row r="672" customFormat="false" ht="12.75" hidden="false" customHeight="false" outlineLevel="0" collapsed="false">
      <c r="A672" s="56" t="n">
        <v>36108</v>
      </c>
      <c r="B672" s="28"/>
      <c r="C672" s="56"/>
      <c r="D672" s="28" t="n">
        <f aca="false">VLOOKUP($A672,IF(D$3=2,PRICELOOK2,IF(D$3=3,PRICELOOK3,IF(D$3=4,cash,PRICELOOK))),D$4,FALSE())</f>
        <v>2.175</v>
      </c>
      <c r="E672" s="28" t="n">
        <f aca="false">VLOOKUP($A672,IF(E$3=2,PRICELOOK2,IF(E$3=3,PRICELOOK3,IF(E$3=4,cash,PRICELOOK))),E$4,FALSE())</f>
        <v>2.61</v>
      </c>
      <c r="G672" s="73" t="n">
        <f aca="false">LN(D672/D671)</f>
        <v>0.0543226817391576</v>
      </c>
      <c r="H672" s="73" t="n">
        <f aca="false">LN(E672/E671)</f>
        <v>0.0922497336512188</v>
      </c>
      <c r="I672" s="73"/>
      <c r="J672" s="73"/>
    </row>
    <row r="673" customFormat="false" ht="12.75" hidden="false" customHeight="false" outlineLevel="0" collapsed="false">
      <c r="A673" s="56" t="n">
        <v>36110</v>
      </c>
      <c r="B673" s="28"/>
      <c r="C673" s="56"/>
      <c r="D673" s="28" t="n">
        <f aca="false">VLOOKUP($A673,IF(D$3=2,PRICELOOK2,IF(D$3=3,PRICELOOK3,IF(D$3=4,cash,PRICELOOK))),D$4,FALSE())</f>
        <v>2.325</v>
      </c>
      <c r="E673" s="28" t="n">
        <f aca="false">VLOOKUP($A673,IF(E$3=2,PRICELOOK2,IF(E$3=3,PRICELOOK3,IF(E$3=4,cash,PRICELOOK))),E$4,FALSE())</f>
        <v>2.575</v>
      </c>
      <c r="G673" s="73" t="n">
        <f aca="false">LN(D673/D672)</f>
        <v>0.0666913744986724</v>
      </c>
      <c r="H673" s="73" t="n">
        <f aca="false">LN(E673/E672)</f>
        <v>-0.0135006872189025</v>
      </c>
      <c r="I673" s="73"/>
      <c r="J673" s="73"/>
    </row>
    <row r="674" customFormat="false" ht="12.75" hidden="false" customHeight="false" outlineLevel="0" collapsed="false">
      <c r="A674" s="56" t="n">
        <v>36111</v>
      </c>
      <c r="B674" s="28"/>
      <c r="C674" s="56"/>
      <c r="D674" s="28" t="n">
        <f aca="false">VLOOKUP($A674,IF(D$3=2,PRICELOOK2,IF(D$3=3,PRICELOOK3,IF(D$3=4,cash,PRICELOOK))),D$4,FALSE())</f>
        <v>2.16</v>
      </c>
      <c r="E674" s="28" t="n">
        <f aca="false">VLOOKUP($A674,IF(E$3=2,PRICELOOK2,IF(E$3=3,PRICELOOK3,IF(E$3=4,cash,PRICELOOK))),E$4,FALSE())</f>
        <v>2.47</v>
      </c>
      <c r="G674" s="73" t="n">
        <f aca="false">LN(D674/D673)</f>
        <v>-0.073611817343246</v>
      </c>
      <c r="H674" s="73" t="n">
        <f aca="false">LN(E674/E673)</f>
        <v>-0.0416313834758136</v>
      </c>
      <c r="I674" s="73"/>
      <c r="J674" s="73"/>
    </row>
    <row r="675" customFormat="false" ht="12.75" hidden="false" customHeight="false" outlineLevel="0" collapsed="false">
      <c r="A675" s="56" t="n">
        <v>36112</v>
      </c>
      <c r="B675" s="28"/>
      <c r="C675" s="56"/>
      <c r="D675" s="28" t="n">
        <f aca="false">VLOOKUP($A675,IF(D$3=2,PRICELOOK2,IF(D$3=3,PRICELOOK3,IF(D$3=4,cash,PRICELOOK))),D$4,FALSE())</f>
        <v>2.095</v>
      </c>
      <c r="E675" s="28" t="n">
        <f aca="false">VLOOKUP($A675,IF(E$3=2,PRICELOOK2,IF(E$3=3,PRICELOOK3,IF(E$3=4,cash,PRICELOOK))),E$4,FALSE())</f>
        <v>2.43</v>
      </c>
      <c r="G675" s="73" t="n">
        <f aca="false">LN(D675/D674)</f>
        <v>-0.0305546683219725</v>
      </c>
      <c r="H675" s="73" t="n">
        <f aca="false">LN(E675/E674)</f>
        <v>-0.0163268932874288</v>
      </c>
      <c r="I675" s="73"/>
      <c r="J675" s="73"/>
    </row>
    <row r="676" customFormat="false" ht="12.75" hidden="false" customHeight="false" outlineLevel="0" collapsed="false">
      <c r="A676" s="56" t="n">
        <v>36115</v>
      </c>
      <c r="B676" s="28"/>
      <c r="C676" s="56"/>
      <c r="D676" s="28" t="n">
        <f aca="false">VLOOKUP($A676,IF(D$3=2,PRICELOOK2,IF(D$3=3,PRICELOOK3,IF(D$3=4,cash,PRICELOOK))),D$4,FALSE())</f>
        <v>2.105</v>
      </c>
      <c r="E676" s="28" t="n">
        <f aca="false">VLOOKUP($A676,IF(E$3=2,PRICELOOK2,IF(E$3=3,PRICELOOK3,IF(E$3=4,cash,PRICELOOK))),E$4,FALSE())</f>
        <v>2.45</v>
      </c>
      <c r="G676" s="73" t="n">
        <f aca="false">LN(D676/D675)</f>
        <v>0.00476191376024356</v>
      </c>
      <c r="H676" s="73" t="n">
        <f aca="false">LN(E676/E675)</f>
        <v>0.00819676720417849</v>
      </c>
      <c r="I676" s="73"/>
      <c r="J676" s="73"/>
    </row>
    <row r="677" customFormat="false" ht="12.75" hidden="false" customHeight="false" outlineLevel="0" collapsed="false">
      <c r="A677" s="56" t="n">
        <v>36116</v>
      </c>
      <c r="B677" s="28"/>
      <c r="C677" s="56"/>
      <c r="D677" s="28" t="n">
        <f aca="false">VLOOKUP($A677,IF(D$3=2,PRICELOOK2,IF(D$3=3,PRICELOOK3,IF(D$3=4,cash,PRICELOOK))),D$4,FALSE())</f>
        <v>2.075</v>
      </c>
      <c r="E677" s="28" t="n">
        <f aca="false">VLOOKUP($A677,IF(E$3=2,PRICELOOK2,IF(E$3=3,PRICELOOK3,IF(E$3=4,cash,PRICELOOK))),E$4,FALSE())</f>
        <v>2.4</v>
      </c>
      <c r="G677" s="73" t="n">
        <f aca="false">LN(D677/D676)</f>
        <v>-0.0143543134516831</v>
      </c>
      <c r="H677" s="73" t="n">
        <f aca="false">LN(E677/E676)</f>
        <v>-0.0206192872027358</v>
      </c>
      <c r="I677" s="73"/>
      <c r="J677" s="73"/>
    </row>
    <row r="678" customFormat="false" ht="12.75" hidden="false" customHeight="false" outlineLevel="0" collapsed="false">
      <c r="A678" s="56" t="n">
        <v>36117</v>
      </c>
      <c r="B678" s="28"/>
      <c r="C678" s="56"/>
      <c r="D678" s="28" t="n">
        <f aca="false">VLOOKUP($A678,IF(D$3=2,PRICELOOK2,IF(D$3=3,PRICELOOK3,IF(D$3=4,cash,PRICELOOK))),D$4,FALSE())</f>
        <v>2.075</v>
      </c>
      <c r="E678" s="28" t="n">
        <f aca="false">VLOOKUP($A678,IF(E$3=2,PRICELOOK2,IF(E$3=3,PRICELOOK3,IF(E$3=4,cash,PRICELOOK))),E$4,FALSE())</f>
        <v>2.4</v>
      </c>
      <c r="G678" s="73" t="n">
        <f aca="false">LN(D678/D677)</f>
        <v>0</v>
      </c>
      <c r="H678" s="73" t="n">
        <f aca="false">LN(E678/E677)</f>
        <v>0</v>
      </c>
      <c r="I678" s="73"/>
      <c r="J678" s="73"/>
    </row>
    <row r="679" customFormat="false" ht="12.75" hidden="false" customHeight="false" outlineLevel="0" collapsed="false">
      <c r="A679" s="56" t="n">
        <v>36118</v>
      </c>
      <c r="B679" s="28"/>
      <c r="C679" s="56"/>
      <c r="D679" s="28" t="n">
        <f aca="false">VLOOKUP($A679,IF(D$3=2,PRICELOOK2,IF(D$3=3,PRICELOOK3,IF(D$3=4,cash,PRICELOOK))),D$4,FALSE())</f>
        <v>2.04</v>
      </c>
      <c r="E679" s="28" t="n">
        <f aca="false">VLOOKUP($A679,IF(E$3=2,PRICELOOK2,IF(E$3=3,PRICELOOK3,IF(E$3=4,cash,PRICELOOK))),E$4,FALSE())</f>
        <v>2.35</v>
      </c>
      <c r="G679" s="73" t="n">
        <f aca="false">LN(D679/D678)</f>
        <v>-0.0170113458265367</v>
      </c>
      <c r="H679" s="73" t="n">
        <f aca="false">LN(E679/E678)</f>
        <v>-0.0210534091978323</v>
      </c>
      <c r="I679" s="73"/>
      <c r="J679" s="73"/>
    </row>
    <row r="680" customFormat="false" ht="12.75" hidden="false" customHeight="false" outlineLevel="0" collapsed="false">
      <c r="A680" s="56" t="n">
        <v>36119</v>
      </c>
      <c r="B680" s="28"/>
      <c r="C680" s="56"/>
      <c r="D680" s="28" t="n">
        <f aca="false">VLOOKUP($A680,IF(D$3=2,PRICELOOK2,IF(D$3=3,PRICELOOK3,IF(D$3=4,cash,PRICELOOK))),D$4,FALSE())</f>
        <v>1.95</v>
      </c>
      <c r="E680" s="28" t="n">
        <f aca="false">VLOOKUP($A680,IF(E$3=2,PRICELOOK2,IF(E$3=3,PRICELOOK3,IF(E$3=4,cash,PRICELOOK))),E$4,FALSE())</f>
        <v>2.295</v>
      </c>
      <c r="G680" s="73" t="n">
        <f aca="false">LN(D680/D679)</f>
        <v>-0.0451204352804697</v>
      </c>
      <c r="H680" s="73" t="n">
        <f aca="false">LN(E680/E679)</f>
        <v>-0.0236824846435592</v>
      </c>
      <c r="I680" s="73"/>
      <c r="J680" s="73"/>
    </row>
    <row r="681" customFormat="false" ht="12.75" hidden="false" customHeight="false" outlineLevel="0" collapsed="false">
      <c r="A681" s="56" t="n">
        <v>36122</v>
      </c>
      <c r="B681" s="28"/>
      <c r="C681" s="56"/>
      <c r="D681" s="28" t="n">
        <f aca="false">VLOOKUP($A681,IF(D$3=2,PRICELOOK2,IF(D$3=3,PRICELOOK3,IF(D$3=4,cash,PRICELOOK))),D$4,FALSE())</f>
        <v>1.885</v>
      </c>
      <c r="E681" s="28" t="n">
        <f aca="false">VLOOKUP($A681,IF(E$3=2,PRICELOOK2,IF(E$3=3,PRICELOOK3,IF(E$3=4,cash,PRICELOOK))),E$4,FALSE())</f>
        <v>2.285</v>
      </c>
      <c r="G681" s="73" t="n">
        <f aca="false">LN(D681/D680)</f>
        <v>-0.0339015516756813</v>
      </c>
      <c r="H681" s="73" t="n">
        <f aca="false">LN(E681/E680)</f>
        <v>-0.0043668191663404</v>
      </c>
      <c r="I681" s="73"/>
      <c r="J681" s="73"/>
    </row>
    <row r="682" customFormat="false" ht="12.75" hidden="false" customHeight="false" outlineLevel="0" collapsed="false">
      <c r="A682" s="56" t="n">
        <v>36123</v>
      </c>
      <c r="B682" s="28" t="n">
        <v>1</v>
      </c>
      <c r="C682" s="56"/>
      <c r="D682" s="28" t="n">
        <f aca="false">VLOOKUP($A682,IF(D$3=2,PRICELOOK2,IF(D$3=3,PRICELOOK3,IF(D$3=4,cash,PRICELOOK))),D$4,FALSE())</f>
        <v>1.88</v>
      </c>
      <c r="E682" s="28" t="n">
        <f aca="false">VLOOKUP($A682,IF(E$3=2,PRICELOOK2,IF(E$3=3,PRICELOOK3,IF(E$3=4,cash,PRICELOOK))),E$4,FALSE())</f>
        <v>2.275</v>
      </c>
      <c r="G682" s="73" t="n">
        <f aca="false">LN(D682/D681)</f>
        <v>-0.0026560440581163</v>
      </c>
      <c r="H682" s="73" t="n">
        <f aca="false">LN(E682/E681)</f>
        <v>-0.00438597194325444</v>
      </c>
      <c r="I682" s="73"/>
      <c r="J682" s="73"/>
    </row>
    <row r="683" customFormat="false" ht="12.75" hidden="false" customHeight="false" outlineLevel="0" collapsed="false">
      <c r="A683" s="56"/>
      <c r="B683" s="28"/>
      <c r="C683" s="56"/>
      <c r="D683" s="28"/>
      <c r="E683" s="28"/>
      <c r="G683" s="73"/>
      <c r="H683" s="73"/>
      <c r="I683" s="73"/>
      <c r="J683" s="73"/>
    </row>
    <row r="684" customFormat="false" ht="12.75" hidden="false" customHeight="false" outlineLevel="0" collapsed="false">
      <c r="A684" s="56"/>
      <c r="B684" s="28"/>
      <c r="C684" s="56"/>
      <c r="D684" s="28"/>
      <c r="E684" s="28"/>
      <c r="G684" s="73"/>
      <c r="H684" s="73"/>
      <c r="I684" s="73"/>
      <c r="J684" s="73"/>
    </row>
    <row r="685" customFormat="false" ht="12.75" hidden="false" customHeight="false" outlineLevel="0" collapsed="false">
      <c r="A685" s="56"/>
      <c r="B685" s="28"/>
      <c r="C685" s="56"/>
      <c r="D685" s="28"/>
      <c r="E685" s="28"/>
    </row>
    <row r="686" customFormat="false" ht="12.75" hidden="false" customHeight="false" outlineLevel="0" collapsed="false">
      <c r="A686" s="56"/>
      <c r="B686" s="28"/>
      <c r="C686" s="56" t="n">
        <v>36130</v>
      </c>
      <c r="G686" s="73" t="n">
        <f aca="false">STDEV(G688:G706)*15.87</f>
        <v>2.19793072444494</v>
      </c>
      <c r="H686" s="73" t="n">
        <f aca="false">STDEV(H688:H706)*15.87</f>
        <v>1.14370276591671</v>
      </c>
      <c r="I686" s="73"/>
      <c r="J686" s="73" t="n">
        <f aca="false">IF(ISNUMBER(J687),J687,1.1)</f>
        <v>0.923503931760313</v>
      </c>
      <c r="K686" s="75" t="n">
        <f aca="false">MAX(D687:D708)</f>
        <v>2.155</v>
      </c>
      <c r="L686" s="75" t="n">
        <f aca="false">MAX(E687:E708)</f>
        <v>2.62</v>
      </c>
    </row>
    <row r="687" customFormat="false" ht="12.75" hidden="false" customHeight="false" outlineLevel="0" collapsed="false">
      <c r="A687" s="56" t="n">
        <v>36129</v>
      </c>
      <c r="B687" s="28"/>
      <c r="C687" s="56"/>
      <c r="D687" s="28" t="n">
        <f aca="false">VLOOKUP($A687,IF(D$3=2,PRICELOOK2,IF(D$3=3,PRICELOOK3,IF(D$3=4,cash,PRICELOOK))),D$4,FALSE())</f>
        <v>1.595</v>
      </c>
      <c r="E687" s="28" t="n">
        <f aca="false">VLOOKUP($A687,IF(E$3=2,PRICELOOK2,IF(E$3=3,PRICELOOK3,IF(E$3=4,cash,PRICELOOK))),E$4,FALSE())</f>
        <v>2.045</v>
      </c>
      <c r="G687" s="73"/>
      <c r="H687" s="73"/>
      <c r="I687" s="73"/>
      <c r="J687" s="73" t="n">
        <f aca="false">CORREL(D687:D706,E687:E706)</f>
        <v>0.923503931760313</v>
      </c>
      <c r="K687" s="75" t="n">
        <f aca="false">MIN(D687:D708)</f>
        <v>1.05</v>
      </c>
      <c r="L687" s="75" t="n">
        <f aca="false">MIN(E687:E708)</f>
        <v>1.825</v>
      </c>
    </row>
    <row r="688" customFormat="false" ht="12.75" hidden="false" customHeight="false" outlineLevel="0" collapsed="false">
      <c r="A688" s="56" t="n">
        <v>36130</v>
      </c>
      <c r="B688" s="28"/>
      <c r="C688" s="56"/>
      <c r="D688" s="28" t="n">
        <f aca="false">VLOOKUP($A688,IF(D$3=2,PRICELOOK2,IF(D$3=3,PRICELOOK3,IF(D$3=4,cash,PRICELOOK))),D$4,FALSE())</f>
        <v>1.385</v>
      </c>
      <c r="E688" s="28" t="n">
        <f aca="false">VLOOKUP($A688,IF(E$3=2,PRICELOOK2,IF(E$3=3,PRICELOOK3,IF(E$3=4,cash,PRICELOOK))),E$4,FALSE())</f>
        <v>1.89</v>
      </c>
      <c r="G688" s="73" t="n">
        <f aca="false">LN(D688/D687)</f>
        <v>-0.141173596597506</v>
      </c>
      <c r="H688" s="73" t="n">
        <f aca="false">LN(E688/E687)</f>
        <v>-0.078820960423214</v>
      </c>
      <c r="I688" s="73"/>
      <c r="J688" s="73"/>
    </row>
    <row r="689" customFormat="false" ht="12.75" hidden="false" customHeight="false" outlineLevel="0" collapsed="false">
      <c r="A689" s="56" t="n">
        <v>36131</v>
      </c>
      <c r="B689" s="28"/>
      <c r="C689" s="56"/>
      <c r="D689" s="28" t="n">
        <f aca="false">VLOOKUP($A689,IF(D$3=2,PRICELOOK2,IF(D$3=3,PRICELOOK3,IF(D$3=4,cash,PRICELOOK))),D$4,FALSE())</f>
        <v>1.405</v>
      </c>
      <c r="E689" s="28" t="n">
        <f aca="false">VLOOKUP($A689,IF(E$3=2,PRICELOOK2,IF(E$3=3,PRICELOOK3,IF(E$3=4,cash,PRICELOOK))),E$4,FALSE())</f>
        <v>1.95</v>
      </c>
      <c r="G689" s="73" t="n">
        <f aca="false">LN(D689/D688)</f>
        <v>0.0143371631464073</v>
      </c>
      <c r="H689" s="73" t="n">
        <f aca="false">LN(E689/E688)</f>
        <v>0.0312525435041045</v>
      </c>
      <c r="I689" s="73"/>
      <c r="J689" s="73"/>
    </row>
    <row r="690" customFormat="false" ht="12.75" hidden="false" customHeight="false" outlineLevel="0" collapsed="false">
      <c r="A690" s="56" t="n">
        <v>36132</v>
      </c>
      <c r="B690" s="28"/>
      <c r="C690" s="56"/>
      <c r="D690" s="28" t="n">
        <f aca="false">VLOOKUP($A690,IF(D$3=2,PRICELOOK2,IF(D$3=3,PRICELOOK3,IF(D$3=4,cash,PRICELOOK))),D$4,FALSE())</f>
        <v>1.21</v>
      </c>
      <c r="E690" s="28" t="n">
        <f aca="false">VLOOKUP($A690,IF(E$3=2,PRICELOOK2,IF(E$3=3,PRICELOOK3,IF(E$3=4,cash,PRICELOOK))),E$4,FALSE())</f>
        <v>1.83</v>
      </c>
      <c r="G690" s="73" t="n">
        <f aca="false">LN(D690/D689)</f>
        <v>-0.149416943177059</v>
      </c>
      <c r="H690" s="73" t="n">
        <f aca="false">LN(E690/E689)</f>
        <v>-0.0635134057223258</v>
      </c>
      <c r="I690" s="73"/>
      <c r="J690" s="73"/>
    </row>
    <row r="691" customFormat="false" ht="12.75" hidden="false" customHeight="false" outlineLevel="0" collapsed="false">
      <c r="A691" s="56" t="n">
        <v>36133</v>
      </c>
      <c r="B691" s="28"/>
      <c r="C691" s="56"/>
      <c r="D691" s="28" t="n">
        <f aca="false">VLOOKUP($A691,IF(D$3=2,PRICELOOK2,IF(D$3=3,PRICELOOK3,IF(D$3=4,cash,PRICELOOK))),D$4,FALSE())</f>
        <v>1.05</v>
      </c>
      <c r="E691" s="28" t="n">
        <f aca="false">VLOOKUP($A691,IF(E$3=2,PRICELOOK2,IF(E$3=3,PRICELOOK3,IF(E$3=4,cash,PRICELOOK))),E$4,FALSE())</f>
        <v>1.825</v>
      </c>
      <c r="G691" s="73" t="n">
        <f aca="false">LN(D691/D690)</f>
        <v>-0.141830195439218</v>
      </c>
      <c r="H691" s="73" t="n">
        <f aca="false">LN(E691/E690)</f>
        <v>-0.00273597981887486</v>
      </c>
      <c r="I691" s="73"/>
      <c r="J691" s="73"/>
    </row>
    <row r="692" customFormat="false" ht="12.75" hidden="false" customHeight="false" outlineLevel="0" collapsed="false">
      <c r="A692" s="56" t="n">
        <v>36136</v>
      </c>
      <c r="B692" s="28"/>
      <c r="C692" s="56"/>
      <c r="D692" s="28" t="n">
        <f aca="false">VLOOKUP($A692,IF(D$3=2,PRICELOOK2,IF(D$3=3,PRICELOOK3,IF(D$3=4,cash,PRICELOOK))),D$4,FALSE())</f>
        <v>1.57</v>
      </c>
      <c r="E692" s="28" t="n">
        <f aca="false">VLOOKUP($A692,IF(E$3=2,PRICELOOK2,IF(E$3=3,PRICELOOK3,IF(E$3=4,cash,PRICELOOK))),E$4,FALSE())</f>
        <v>2.145</v>
      </c>
      <c r="G692" s="73" t="n">
        <f aca="false">LN(D692/D691)</f>
        <v>0.402285455190785</v>
      </c>
      <c r="H692" s="73" t="n">
        <f aca="false">LN(E692/E691)</f>
        <v>0.161559565345525</v>
      </c>
      <c r="I692" s="73"/>
      <c r="J692" s="73"/>
    </row>
    <row r="693" customFormat="false" ht="12.75" hidden="false" customHeight="false" outlineLevel="0" collapsed="false">
      <c r="A693" s="56" t="n">
        <v>36137</v>
      </c>
      <c r="B693" s="28"/>
      <c r="C693" s="56"/>
      <c r="D693" s="28" t="n">
        <f aca="false">VLOOKUP($A693,IF(D$3=2,PRICELOOK2,IF(D$3=3,PRICELOOK3,IF(D$3=4,cash,PRICELOOK))),D$4,FALSE())</f>
        <v>1.94</v>
      </c>
      <c r="E693" s="28" t="n">
        <f aca="false">VLOOKUP($A693,IF(E$3=2,PRICELOOK2,IF(E$3=3,PRICELOOK3,IF(E$3=4,cash,PRICELOOK))),E$4,FALSE())</f>
        <v>2.215</v>
      </c>
      <c r="G693" s="73" t="n">
        <f aca="false">LN(D693/D692)</f>
        <v>0.21161235371502</v>
      </c>
      <c r="H693" s="73" t="n">
        <f aca="false">LN(E693/E692)</f>
        <v>0.0321128511171187</v>
      </c>
      <c r="I693" s="73"/>
      <c r="J693" s="73"/>
    </row>
    <row r="694" customFormat="false" ht="12.75" hidden="false" customHeight="false" outlineLevel="0" collapsed="false">
      <c r="A694" s="56" t="n">
        <v>36138</v>
      </c>
      <c r="B694" s="28"/>
      <c r="C694" s="56"/>
      <c r="D694" s="28" t="n">
        <f aca="false">VLOOKUP($A694,IF(D$3=2,PRICELOOK2,IF(D$3=3,PRICELOOK3,IF(D$3=4,cash,PRICELOOK))),D$4,FALSE())</f>
        <v>1.745</v>
      </c>
      <c r="E694" s="28" t="n">
        <f aca="false">VLOOKUP($A694,IF(E$3=2,PRICELOOK2,IF(E$3=3,PRICELOOK3,IF(E$3=4,cash,PRICELOOK))),E$4,FALSE())</f>
        <v>2.075</v>
      </c>
      <c r="G694" s="73" t="n">
        <f aca="false">LN(D694/D693)</f>
        <v>-0.105933417420846</v>
      </c>
      <c r="H694" s="73" t="n">
        <f aca="false">LN(E694/E693)</f>
        <v>-0.0652912498144372</v>
      </c>
      <c r="I694" s="73"/>
      <c r="J694" s="73"/>
    </row>
    <row r="695" customFormat="false" ht="12.75" hidden="false" customHeight="false" outlineLevel="0" collapsed="false">
      <c r="A695" s="56" t="n">
        <v>36139</v>
      </c>
      <c r="B695" s="28"/>
      <c r="C695" s="56"/>
      <c r="D695" s="28" t="n">
        <f aca="false">VLOOKUP($A695,IF(D$3=2,PRICELOOK2,IF(D$3=3,PRICELOOK3,IF(D$3=4,cash,PRICELOOK))),D$4,FALSE())</f>
        <v>1.615</v>
      </c>
      <c r="E695" s="28" t="n">
        <f aca="false">VLOOKUP($A695,IF(E$3=2,PRICELOOK2,IF(E$3=3,PRICELOOK3,IF(E$3=4,cash,PRICELOOK))),E$4,FALSE())</f>
        <v>1.985</v>
      </c>
      <c r="G695" s="73" t="n">
        <f aca="false">LN(D695/D694)</f>
        <v>-0.0774195989797707</v>
      </c>
      <c r="H695" s="73" t="n">
        <f aca="false">LN(E695/E694)</f>
        <v>-0.0443422395435079</v>
      </c>
      <c r="I695" s="73"/>
      <c r="J695" s="73"/>
    </row>
    <row r="696" customFormat="false" ht="12.75" hidden="false" customHeight="false" outlineLevel="0" collapsed="false">
      <c r="A696" s="56" t="n">
        <v>36143</v>
      </c>
      <c r="B696" s="28"/>
      <c r="C696" s="56"/>
      <c r="D696" s="28" t="n">
        <f aca="false">VLOOKUP($A696,IF(D$3=2,PRICELOOK2,IF(D$3=3,PRICELOOK3,IF(D$3=4,cash,PRICELOOK))),D$4,FALSE())</f>
        <v>1.81</v>
      </c>
      <c r="E696" s="28" t="n">
        <f aca="false">VLOOKUP($A696,IF(E$3=2,PRICELOOK2,IF(E$3=3,PRICELOOK3,IF(E$3=4,cash,PRICELOOK))),E$4,FALSE())</f>
        <v>2.145</v>
      </c>
      <c r="G696" s="73" t="n">
        <f aca="false">LN(D696/D695)</f>
        <v>0.113991888603115</v>
      </c>
      <c r="H696" s="73" t="n">
        <f aca="false">LN(E696/E695)</f>
        <v>0.0775206382408264</v>
      </c>
      <c r="I696" s="73"/>
      <c r="J696" s="73"/>
    </row>
    <row r="697" customFormat="false" ht="12.75" hidden="false" customHeight="false" outlineLevel="0" collapsed="false">
      <c r="A697" s="56" t="n">
        <v>36144</v>
      </c>
      <c r="B697" s="28"/>
      <c r="C697" s="56"/>
      <c r="D697" s="28" t="n">
        <f aca="false">VLOOKUP($A697,IF(D$3=2,PRICELOOK2,IF(D$3=3,PRICELOOK3,IF(D$3=4,cash,PRICELOOK))),D$4,FALSE())</f>
        <v>1.785</v>
      </c>
      <c r="E697" s="28" t="n">
        <f aca="false">VLOOKUP($A697,IF(E$3=2,PRICELOOK2,IF(E$3=3,PRICELOOK3,IF(E$3=4,cash,PRICELOOK))),E$4,FALSE())</f>
        <v>2.085</v>
      </c>
      <c r="G697" s="73" t="n">
        <f aca="false">LN(D697/D696)</f>
        <v>-0.013908430046132</v>
      </c>
      <c r="H697" s="73" t="n">
        <f aca="false">LN(E697/E696)</f>
        <v>-0.0283706971292156</v>
      </c>
      <c r="I697" s="73"/>
      <c r="J697" s="73"/>
    </row>
    <row r="698" customFormat="false" ht="12.75" hidden="false" customHeight="false" outlineLevel="0" collapsed="false">
      <c r="A698" s="56" t="n">
        <v>36145</v>
      </c>
      <c r="B698" s="28"/>
      <c r="C698" s="56"/>
      <c r="D698" s="28" t="n">
        <f aca="false">VLOOKUP($A698,IF(D$3=2,PRICELOOK2,IF(D$3=3,PRICELOOK3,IF(D$3=4,cash,PRICELOOK))),D$4,FALSE())</f>
        <v>1.88</v>
      </c>
      <c r="E698" s="28" t="n">
        <f aca="false">VLOOKUP($A698,IF(E$3=2,PRICELOOK2,IF(E$3=3,PRICELOOK3,IF(E$3=4,cash,PRICELOOK))),E$4,FALSE())</f>
        <v>2.16</v>
      </c>
      <c r="G698" s="73" t="n">
        <f aca="false">LN(D698/D697)</f>
        <v>0.0518533616102555</v>
      </c>
      <c r="H698" s="73" t="n">
        <f aca="false">LN(E698/E697)</f>
        <v>0.0353393664453089</v>
      </c>
      <c r="I698" s="73"/>
      <c r="J698" s="73"/>
    </row>
    <row r="699" customFormat="false" ht="12.75" hidden="false" customHeight="false" outlineLevel="0" collapsed="false">
      <c r="A699" s="56" t="n">
        <v>36146</v>
      </c>
      <c r="B699" s="28"/>
      <c r="C699" s="56"/>
      <c r="D699" s="28" t="n">
        <f aca="false">VLOOKUP($A699,IF(D$3=2,PRICELOOK2,IF(D$3=3,PRICELOOK3,IF(D$3=4,cash,PRICELOOK))),D$4,FALSE())</f>
        <v>1.845</v>
      </c>
      <c r="E699" s="28" t="n">
        <f aca="false">VLOOKUP($A699,IF(E$3=2,PRICELOOK2,IF(E$3=3,PRICELOOK3,IF(E$3=4,cash,PRICELOOK))),E$4,FALSE())</f>
        <v>2.175</v>
      </c>
      <c r="G699" s="73" t="n">
        <f aca="false">LN(D699/D698)</f>
        <v>-0.0187924993493673</v>
      </c>
      <c r="H699" s="73" t="n">
        <f aca="false">LN(E699/E698)</f>
        <v>0.00692044284457354</v>
      </c>
      <c r="I699" s="73"/>
      <c r="J699" s="73"/>
    </row>
    <row r="700" customFormat="false" ht="12.75" hidden="false" customHeight="false" outlineLevel="0" collapsed="false">
      <c r="A700" s="56" t="n">
        <v>36147</v>
      </c>
      <c r="B700" s="28"/>
      <c r="C700" s="56"/>
      <c r="D700" s="28" t="n">
        <f aca="false">VLOOKUP($A700,IF(D$3=2,PRICELOOK2,IF(D$3=3,PRICELOOK3,IF(D$3=4,cash,PRICELOOK))),D$4,FALSE())</f>
        <v>1.975</v>
      </c>
      <c r="E700" s="28" t="n">
        <f aca="false">VLOOKUP($A700,IF(E$3=2,PRICELOOK2,IF(E$3=3,PRICELOOK3,IF(E$3=4,cash,PRICELOOK))),E$4,FALSE())</f>
        <v>2.29</v>
      </c>
      <c r="G700" s="73" t="n">
        <f aca="false">LN(D700/D699)</f>
        <v>0.0680891208605948</v>
      </c>
      <c r="H700" s="73" t="n">
        <f aca="false">LN(E700/E699)</f>
        <v>0.051523153025501</v>
      </c>
      <c r="I700" s="73"/>
      <c r="J700" s="73"/>
    </row>
    <row r="701" customFormat="false" ht="12.75" hidden="false" customHeight="false" outlineLevel="0" collapsed="false">
      <c r="A701" s="56" t="n">
        <v>36150</v>
      </c>
      <c r="B701" s="28"/>
      <c r="C701" s="56"/>
      <c r="D701" s="28" t="n">
        <f aca="false">VLOOKUP($A701,IF(D$3=2,PRICELOOK2,IF(D$3=3,PRICELOOK3,IF(D$3=4,cash,PRICELOOK))),D$4,FALSE())</f>
        <v>2.155</v>
      </c>
      <c r="E701" s="28" t="n">
        <f aca="false">VLOOKUP($A701,IF(E$3=2,PRICELOOK2,IF(E$3=3,PRICELOOK3,IF(E$3=4,cash,PRICELOOK))),E$4,FALSE())</f>
        <v>2.62</v>
      </c>
      <c r="G701" s="73" t="n">
        <f aca="false">LN(D701/D700)</f>
        <v>0.0872223252026258</v>
      </c>
      <c r="H701" s="73" t="n">
        <f aca="false">LN(E701/E700)</f>
        <v>0.134622500206857</v>
      </c>
      <c r="I701" s="73"/>
      <c r="J701" s="73"/>
    </row>
    <row r="702" customFormat="false" ht="12.75" hidden="false" customHeight="false" outlineLevel="0" collapsed="false">
      <c r="A702" s="56" t="n">
        <v>36151</v>
      </c>
      <c r="B702" s="28"/>
      <c r="C702" s="56"/>
      <c r="D702" s="28" t="n">
        <f aca="false">VLOOKUP($A702,IF(D$3=2,PRICELOOK2,IF(D$3=3,PRICELOOK3,IF(D$3=4,cash,PRICELOOK))),D$4,FALSE())</f>
        <v>2.15</v>
      </c>
      <c r="E702" s="28" t="n">
        <f aca="false">VLOOKUP($A702,IF(E$3=2,PRICELOOK2,IF(E$3=3,PRICELOOK3,IF(E$3=4,cash,PRICELOOK))),E$4,FALSE())</f>
        <v>2.485</v>
      </c>
      <c r="G702" s="73" t="n">
        <f aca="false">LN(D702/D701)</f>
        <v>-0.00232288141613964</v>
      </c>
      <c r="H702" s="73" t="n">
        <f aca="false">LN(E702/E701)</f>
        <v>-0.0529016582244136</v>
      </c>
      <c r="I702" s="73"/>
      <c r="J702" s="73"/>
    </row>
    <row r="703" customFormat="false" ht="12.75" hidden="false" customHeight="false" outlineLevel="0" collapsed="false">
      <c r="A703" s="56" t="n">
        <v>36152</v>
      </c>
      <c r="B703" s="28"/>
      <c r="C703" s="56"/>
      <c r="D703" s="28" t="n">
        <f aca="false">VLOOKUP($A703,IF(D$3=2,PRICELOOK2,IF(D$3=3,PRICELOOK3,IF(D$3=4,cash,PRICELOOK))),D$4,FALSE())</f>
        <v>2.005</v>
      </c>
      <c r="E703" s="28" t="n">
        <f aca="false">VLOOKUP($A703,IF(E$3=2,PRICELOOK2,IF(E$3=3,PRICELOOK3,IF(E$3=4,cash,PRICELOOK))),E$4,FALSE())</f>
        <v>2.325</v>
      </c>
      <c r="G703" s="73" t="n">
        <f aca="false">LN(D703/D702)</f>
        <v>-0.0698237813810389</v>
      </c>
      <c r="H703" s="73" t="n">
        <f aca="false">LN(E703/E702)</f>
        <v>-0.0665526205092723</v>
      </c>
      <c r="I703" s="73"/>
      <c r="J703" s="73"/>
    </row>
    <row r="704" customFormat="false" ht="12.75" hidden="false" customHeight="false" outlineLevel="0" collapsed="false">
      <c r="A704" s="56" t="n">
        <v>36153</v>
      </c>
      <c r="B704" s="28"/>
      <c r="C704" s="56"/>
      <c r="D704" s="28" t="n">
        <f aca="false">VLOOKUP($A704,IF(D$3=2,PRICELOOK2,IF(D$3=3,PRICELOOK3,IF(D$3=4,cash,PRICELOOK))),D$4,FALSE())</f>
        <v>2.005</v>
      </c>
      <c r="E704" s="28" t="n">
        <f aca="false">VLOOKUP($A704,IF(E$3=2,PRICELOOK2,IF(E$3=3,PRICELOOK3,IF(E$3=4,cash,PRICELOOK))),E$4,FALSE())</f>
        <v>2.325</v>
      </c>
      <c r="G704" s="73" t="n">
        <f aca="false">LN(D704/D703)</f>
        <v>0</v>
      </c>
      <c r="H704" s="73" t="n">
        <f aca="false">LN(E704/E703)</f>
        <v>0</v>
      </c>
      <c r="I704" s="73"/>
      <c r="J704" s="73"/>
    </row>
    <row r="705" customFormat="false" ht="12.75" hidden="false" customHeight="false" outlineLevel="0" collapsed="false">
      <c r="A705" s="56" t="n">
        <v>36157</v>
      </c>
      <c r="B705" s="28"/>
      <c r="C705" s="56"/>
      <c r="D705" s="28" t="n">
        <f aca="false">VLOOKUP($A705,IF(D$3=2,PRICELOOK2,IF(D$3=3,PRICELOOK3,IF(D$3=4,cash,PRICELOOK))),D$4,FALSE())</f>
        <v>1.71</v>
      </c>
      <c r="E705" s="28" t="n">
        <f aca="false">VLOOKUP($A705,IF(E$3=2,PRICELOOK2,IF(E$3=3,PRICELOOK3,IF(E$3=4,cash,PRICELOOK))),E$4,FALSE())</f>
        <v>2.08</v>
      </c>
      <c r="G705" s="73" t="n">
        <f aca="false">LN(D705/D704)</f>
        <v>-0.159150690243964</v>
      </c>
      <c r="H705" s="73" t="n">
        <f aca="false">LN(E705/E704)</f>
        <v>-0.111352145326093</v>
      </c>
      <c r="I705" s="73"/>
      <c r="J705" s="73"/>
    </row>
    <row r="706" customFormat="false" ht="12.75" hidden="false" customHeight="false" outlineLevel="0" collapsed="false">
      <c r="A706" s="56" t="n">
        <v>36158</v>
      </c>
      <c r="B706" s="28" t="n">
        <v>1</v>
      </c>
      <c r="C706" s="56"/>
      <c r="D706" s="28" t="n">
        <f aca="false">VLOOKUP($A706,IF(D$3=2,PRICELOOK2,IF(D$3=3,PRICELOOK3,IF(D$3=4,cash,PRICELOOK))),D$4,FALSE())</f>
        <v>1.68</v>
      </c>
      <c r="E706" s="28" t="n">
        <f aca="false">VLOOKUP($A706,IF(E$3=2,PRICELOOK2,IF(E$3=3,PRICELOOK3,IF(E$3=4,cash,PRICELOOK))),E$4,FALSE())</f>
        <v>2.04</v>
      </c>
      <c r="G706" s="73" t="n">
        <f aca="false">LN(D706/D705)</f>
        <v>-0.017699577099401</v>
      </c>
      <c r="H706" s="73" t="n">
        <f aca="false">LN(E706/E705)</f>
        <v>-0.0194180858571016</v>
      </c>
      <c r="I706" s="73"/>
      <c r="J706" s="73"/>
    </row>
    <row r="707" customFormat="false" ht="12.75" hidden="false" customHeight="false" outlineLevel="0" collapsed="false">
      <c r="A707" s="56"/>
      <c r="B707" s="28"/>
      <c r="C707" s="56"/>
      <c r="D707" s="28"/>
      <c r="E707" s="28"/>
    </row>
    <row r="708" customFormat="false" ht="12.75" hidden="false" customHeight="false" outlineLevel="0" collapsed="false">
      <c r="A708" s="56"/>
      <c r="B708" s="28"/>
      <c r="C708" s="56"/>
      <c r="D708" s="28"/>
      <c r="E708" s="28"/>
    </row>
    <row r="709" customFormat="false" ht="12.75" hidden="false" customHeight="false" outlineLevel="0" collapsed="false">
      <c r="A709" s="56"/>
      <c r="B709" s="28"/>
      <c r="C709" s="56"/>
      <c r="D709" s="28"/>
      <c r="E709" s="28"/>
    </row>
    <row r="710" customFormat="false" ht="12.75" hidden="false" customHeight="false" outlineLevel="0" collapsed="false">
      <c r="A710" s="56"/>
      <c r="B710" s="28"/>
      <c r="C710" s="56" t="n">
        <v>36161</v>
      </c>
      <c r="G710" s="73" t="n">
        <f aca="false">STDEV(G712:G728)*15.87</f>
        <v>0.716441249640261</v>
      </c>
      <c r="H710" s="73" t="n">
        <f aca="false">STDEV(H712:H728)*15.87</f>
        <v>0.356018221320946</v>
      </c>
      <c r="I710" s="73"/>
      <c r="J710" s="73" t="n">
        <f aca="false">IF(ISNUMBER(J711),J711,1.1)</f>
        <v>0.882431857624421</v>
      </c>
      <c r="K710" s="75" t="n">
        <f aca="false">MAX(D711:D732)</f>
        <v>1.985</v>
      </c>
      <c r="L710" s="75" t="n">
        <f aca="false">MAX(E711:E732)</f>
        <v>2.105</v>
      </c>
    </row>
    <row r="711" customFormat="false" ht="12.75" hidden="false" customHeight="false" outlineLevel="0" collapsed="false">
      <c r="A711" s="56" t="n">
        <v>36159</v>
      </c>
      <c r="B711" s="28"/>
      <c r="C711" s="56"/>
      <c r="D711" s="28" t="n">
        <f aca="false">VLOOKUP($A711,IF(D$3=2,PRICELOOK2,IF(D$3=3,PRICELOOK3,IF(D$3=4,cash,PRICELOOK))),D$4,FALSE())</f>
        <v>1.71</v>
      </c>
      <c r="E711" s="28" t="n">
        <f aca="false">VLOOKUP($A711,IF(E$3=2,PRICELOOK2,IF(E$3=3,PRICELOOK3,IF(E$3=4,cash,PRICELOOK))),E$4,FALSE())</f>
        <v>2.015</v>
      </c>
      <c r="G711" s="73"/>
      <c r="H711" s="73"/>
      <c r="I711" s="73"/>
      <c r="J711" s="73" t="n">
        <f aca="false">CORREL(D711:D728,E711:E728)</f>
        <v>0.882431857624421</v>
      </c>
      <c r="K711" s="75" t="n">
        <f aca="false">MIN(D711:D732)</f>
        <v>1.66</v>
      </c>
      <c r="L711" s="75" t="n">
        <f aca="false">MIN(E711:E732)</f>
        <v>1.825</v>
      </c>
    </row>
    <row r="712" customFormat="false" ht="12.75" hidden="false" customHeight="false" outlineLevel="0" collapsed="false">
      <c r="A712" s="56" t="n">
        <v>36164</v>
      </c>
      <c r="B712" s="28"/>
      <c r="C712" s="56"/>
      <c r="D712" s="28" t="n">
        <f aca="false">VLOOKUP($A712,IF(D$3=2,PRICELOOK2,IF(D$3=3,PRICELOOK3,IF(D$3=4,cash,PRICELOOK))),D$4,FALSE())</f>
        <v>1.985</v>
      </c>
      <c r="E712" s="28" t="n">
        <f aca="false">VLOOKUP($A712,IF(E$3=2,PRICELOOK2,IF(E$3=3,PRICELOOK3,IF(E$3=4,cash,PRICELOOK))),E$4,FALSE())</f>
        <v>2.105</v>
      </c>
      <c r="G712" s="73" t="n">
        <f aca="false">LN(D712/D711)</f>
        <v>0.149125543624585</v>
      </c>
      <c r="H712" s="73" t="n">
        <f aca="false">LN(E712/E711)</f>
        <v>0.0436962717356984</v>
      </c>
      <c r="I712" s="73"/>
      <c r="J712" s="73"/>
    </row>
    <row r="713" customFormat="false" ht="12.75" hidden="false" customHeight="false" outlineLevel="0" collapsed="false">
      <c r="A713" s="56" t="n">
        <v>36165</v>
      </c>
      <c r="B713" s="28"/>
      <c r="C713" s="56"/>
      <c r="D713" s="28" t="n">
        <f aca="false">VLOOKUP($A713,IF(D$3=2,PRICELOOK2,IF(D$3=3,PRICELOOK3,IF(D$3=4,cash,PRICELOOK))),D$4,FALSE())</f>
        <v>1.92</v>
      </c>
      <c r="E713" s="28" t="n">
        <f aca="false">VLOOKUP($A713,IF(E$3=2,PRICELOOK2,IF(E$3=3,PRICELOOK3,IF(E$3=4,cash,PRICELOOK))),E$4,FALSE())</f>
        <v>2.03</v>
      </c>
      <c r="G713" s="73" t="n">
        <f aca="false">LN(D713/D712)</f>
        <v>-0.0332937280994637</v>
      </c>
      <c r="H713" s="73" t="n">
        <f aca="false">LN(E713/E712)</f>
        <v>-0.0362796740806489</v>
      </c>
      <c r="I713" s="73"/>
      <c r="J713" s="73"/>
    </row>
    <row r="714" customFormat="false" ht="12.75" hidden="false" customHeight="false" outlineLevel="0" collapsed="false">
      <c r="A714" s="56" t="n">
        <v>36166</v>
      </c>
      <c r="B714" s="28"/>
      <c r="C714" s="56"/>
      <c r="D714" s="28" t="n">
        <f aca="false">VLOOKUP($A714,IF(D$3=2,PRICELOOK2,IF(D$3=3,PRICELOOK3,IF(D$3=4,cash,PRICELOOK))),D$4,FALSE())</f>
        <v>1.9</v>
      </c>
      <c r="E714" s="28" t="n">
        <f aca="false">VLOOKUP($A714,IF(E$3=2,PRICELOOK2,IF(E$3=3,PRICELOOK3,IF(E$3=4,cash,PRICELOOK))),E$4,FALSE())</f>
        <v>2.015</v>
      </c>
      <c r="G714" s="73" t="n">
        <f aca="false">LN(D714/D713)</f>
        <v>-0.0104712998672954</v>
      </c>
      <c r="H714" s="73" t="n">
        <f aca="false">LN(E714/E713)</f>
        <v>-0.00741659765504948</v>
      </c>
      <c r="I714" s="73"/>
      <c r="J714" s="73"/>
    </row>
    <row r="715" customFormat="false" ht="12.75" hidden="false" customHeight="false" outlineLevel="0" collapsed="false">
      <c r="A715" s="56" t="n">
        <v>36167</v>
      </c>
      <c r="B715" s="28"/>
      <c r="C715" s="56"/>
      <c r="D715" s="28" t="n">
        <f aca="false">VLOOKUP($A715,IF(D$3=2,PRICELOOK2,IF(D$3=3,PRICELOOK3,IF(D$3=4,cash,PRICELOOK))),D$4,FALSE())</f>
        <v>1.775</v>
      </c>
      <c r="E715" s="28" t="n">
        <f aca="false">VLOOKUP($A715,IF(E$3=2,PRICELOOK2,IF(E$3=3,PRICELOOK3,IF(E$3=4,cash,PRICELOOK))),E$4,FALSE())</f>
        <v>1.935</v>
      </c>
      <c r="G715" s="73" t="n">
        <f aca="false">LN(D715/D714)</f>
        <v>-0.0680534632450156</v>
      </c>
      <c r="H715" s="73" t="n">
        <f aca="false">LN(E715/E714)</f>
        <v>-0.0405118689169012</v>
      </c>
      <c r="I715" s="73"/>
      <c r="J715" s="73"/>
    </row>
    <row r="716" customFormat="false" ht="12.75" hidden="false" customHeight="false" outlineLevel="0" collapsed="false">
      <c r="A716" s="56" t="n">
        <v>36168</v>
      </c>
      <c r="B716" s="28"/>
      <c r="C716" s="56"/>
      <c r="D716" s="28" t="n">
        <f aca="false">VLOOKUP($A716,IF(D$3=2,PRICELOOK2,IF(D$3=3,PRICELOOK3,IF(D$3=4,cash,PRICELOOK))),D$4,FALSE())</f>
        <v>1.745</v>
      </c>
      <c r="E716" s="28" t="n">
        <f aca="false">VLOOKUP($A716,IF(E$3=2,PRICELOOK2,IF(E$3=3,PRICELOOK3,IF(E$3=4,cash,PRICELOOK))),E$4,FALSE())</f>
        <v>1.895</v>
      </c>
      <c r="G716" s="73" t="n">
        <f aca="false">LN(D716/D715)</f>
        <v>-0.0170458672729885</v>
      </c>
      <c r="H716" s="73" t="n">
        <f aca="false">LN(E716/E715)</f>
        <v>-0.0208884879473554</v>
      </c>
      <c r="I716" s="73"/>
      <c r="J716" s="73"/>
    </row>
    <row r="717" customFormat="false" ht="12.75" hidden="false" customHeight="false" outlineLevel="0" collapsed="false">
      <c r="A717" s="56" t="n">
        <v>36171</v>
      </c>
      <c r="B717" s="28"/>
      <c r="C717" s="56"/>
      <c r="D717" s="28" t="n">
        <f aca="false">VLOOKUP($A717,IF(D$3=2,PRICELOOK2,IF(D$3=3,PRICELOOK3,IF(D$3=4,cash,PRICELOOK))),D$4,FALSE())</f>
        <v>1.735</v>
      </c>
      <c r="E717" s="28" t="n">
        <f aca="false">VLOOKUP($A717,IF(E$3=2,PRICELOOK2,IF(E$3=3,PRICELOOK3,IF(E$3=4,cash,PRICELOOK))),E$4,FALSE())</f>
        <v>1.88</v>
      </c>
      <c r="G717" s="73" t="n">
        <f aca="false">LN(D717/D716)</f>
        <v>-0.00574714225556796</v>
      </c>
      <c r="H717" s="73" t="n">
        <f aca="false">LN(E717/E716)</f>
        <v>-0.00794706169253195</v>
      </c>
      <c r="I717" s="73"/>
      <c r="J717" s="73"/>
    </row>
    <row r="718" customFormat="false" ht="12.75" hidden="false" customHeight="false" outlineLevel="0" collapsed="false">
      <c r="A718" s="56" t="n">
        <v>36172</v>
      </c>
      <c r="B718" s="28"/>
      <c r="C718" s="56"/>
      <c r="D718" s="28" t="n">
        <f aca="false">VLOOKUP($A718,IF(D$3=2,PRICELOOK2,IF(D$3=3,PRICELOOK3,IF(D$3=4,cash,PRICELOOK))),D$4,FALSE())</f>
        <v>1.76</v>
      </c>
      <c r="E718" s="28" t="n">
        <f aca="false">VLOOKUP($A718,IF(E$3=2,PRICELOOK2,IF(E$3=3,PRICELOOK3,IF(E$3=4,cash,PRICELOOK))),E$4,FALSE())</f>
        <v>1.895</v>
      </c>
      <c r="G718" s="73" t="n">
        <f aca="false">LN(D718/D717)</f>
        <v>0.0143063956512379</v>
      </c>
      <c r="H718" s="73" t="n">
        <f aca="false">LN(E718/E717)</f>
        <v>0.00794706169253194</v>
      </c>
      <c r="I718" s="73"/>
      <c r="J718" s="73"/>
    </row>
    <row r="719" customFormat="false" ht="12.75" hidden="false" customHeight="false" outlineLevel="0" collapsed="false">
      <c r="A719" s="56" t="n">
        <v>36173</v>
      </c>
      <c r="B719" s="28"/>
      <c r="C719" s="56"/>
      <c r="D719" s="28" t="n">
        <f aca="false">VLOOKUP($A719,IF(D$3=2,PRICELOOK2,IF(D$3=3,PRICELOOK3,IF(D$3=4,cash,PRICELOOK))),D$4,FALSE())</f>
        <v>1.785</v>
      </c>
      <c r="E719" s="28" t="n">
        <f aca="false">VLOOKUP($A719,IF(E$3=2,PRICELOOK2,IF(E$3=3,PRICELOOK3,IF(E$3=4,cash,PRICELOOK))),E$4,FALSE())</f>
        <v>1.91</v>
      </c>
      <c r="G719" s="73" t="n">
        <f aca="false">LN(D719/D718)</f>
        <v>0.0141046061815419</v>
      </c>
      <c r="H719" s="73" t="n">
        <f aca="false">LN(E719/E718)</f>
        <v>0.00788440352414884</v>
      </c>
      <c r="I719" s="73"/>
      <c r="J719" s="73"/>
    </row>
    <row r="720" customFormat="false" ht="12.75" hidden="false" customHeight="false" outlineLevel="0" collapsed="false">
      <c r="A720" s="56" t="n">
        <v>36174</v>
      </c>
      <c r="B720" s="28"/>
      <c r="C720" s="56"/>
      <c r="D720" s="28" t="n">
        <f aca="false">VLOOKUP($A720,IF(D$3=2,PRICELOOK2,IF(D$3=3,PRICELOOK3,IF(D$3=4,cash,PRICELOOK))),D$4,FALSE())</f>
        <v>1.69</v>
      </c>
      <c r="E720" s="28" t="n">
        <f aca="false">VLOOKUP($A720,IF(E$3=2,PRICELOOK2,IF(E$3=3,PRICELOOK3,IF(E$3=4,cash,PRICELOOK))),E$4,FALSE())</f>
        <v>1.825</v>
      </c>
      <c r="G720" s="73" t="n">
        <f aca="false">LN(D720/D719)</f>
        <v>-0.0546898862966203</v>
      </c>
      <c r="H720" s="73" t="n">
        <f aca="false">LN(E720/E719)</f>
        <v>-0.0455232550240837</v>
      </c>
      <c r="I720" s="73"/>
      <c r="J720" s="73"/>
    </row>
    <row r="721" customFormat="false" ht="12.75" hidden="false" customHeight="false" outlineLevel="0" collapsed="false">
      <c r="A721" s="56" t="n">
        <v>36175</v>
      </c>
      <c r="B721" s="28"/>
      <c r="C721" s="56"/>
      <c r="D721" s="28" t="n">
        <f aca="false">VLOOKUP($A721,IF(D$3=2,PRICELOOK2,IF(D$3=3,PRICELOOK3,IF(D$3=4,cash,PRICELOOK))),D$4,FALSE())</f>
        <v>1.68</v>
      </c>
      <c r="E721" s="28" t="n">
        <f aca="false">VLOOKUP($A721,IF(E$3=2,PRICELOOK2,IF(E$3=3,PRICELOOK3,IF(E$3=4,cash,PRICELOOK))),E$4,FALSE())</f>
        <v>1.83</v>
      </c>
      <c r="G721" s="73" t="n">
        <f aca="false">LN(D721/D720)</f>
        <v>-0.00593473551981458</v>
      </c>
      <c r="H721" s="73" t="n">
        <f aca="false">LN(E721/E720)</f>
        <v>0.00273597981887485</v>
      </c>
      <c r="I721" s="73"/>
      <c r="J721" s="73"/>
    </row>
    <row r="722" customFormat="false" ht="12.75" hidden="false" customHeight="false" outlineLevel="0" collapsed="false">
      <c r="A722" s="56" t="n">
        <v>36179</v>
      </c>
      <c r="B722" s="28"/>
      <c r="C722" s="56"/>
      <c r="D722" s="28" t="n">
        <f aca="false">VLOOKUP($A722,IF(D$3=2,PRICELOOK2,IF(D$3=3,PRICELOOK3,IF(D$3=4,cash,PRICELOOK))),D$4,FALSE())</f>
        <v>1.7</v>
      </c>
      <c r="E722" s="28" t="n">
        <f aca="false">VLOOKUP($A722,IF(E$3=2,PRICELOOK2,IF(E$3=3,PRICELOOK3,IF(E$3=4,cash,PRICELOOK))),E$4,FALSE())</f>
        <v>1.85</v>
      </c>
      <c r="G722" s="73" t="n">
        <f aca="false">LN(D722/D721)</f>
        <v>0.0118344576470028</v>
      </c>
      <c r="H722" s="73" t="n">
        <f aca="false">LN(E722/E721)</f>
        <v>0.0108696722369039</v>
      </c>
      <c r="I722" s="73"/>
      <c r="J722" s="73"/>
    </row>
    <row r="723" customFormat="false" ht="12.75" hidden="false" customHeight="false" outlineLevel="0" collapsed="false">
      <c r="A723" s="56" t="n">
        <v>36180</v>
      </c>
      <c r="B723" s="28"/>
      <c r="C723" s="56"/>
      <c r="D723" s="28" t="n">
        <f aca="false">VLOOKUP($A723,IF(D$3=2,PRICELOOK2,IF(D$3=3,PRICELOOK3,IF(D$3=4,cash,PRICELOOK))),D$4,FALSE())</f>
        <v>1.705</v>
      </c>
      <c r="E723" s="28" t="n">
        <f aca="false">VLOOKUP($A723,IF(E$3=2,PRICELOOK2,IF(E$3=3,PRICELOOK3,IF(E$3=4,cash,PRICELOOK))),E$4,FALSE())</f>
        <v>1.87</v>
      </c>
      <c r="G723" s="73" t="n">
        <f aca="false">LN(D723/D722)</f>
        <v>0.00293685967330971</v>
      </c>
      <c r="H723" s="73" t="n">
        <f aca="false">LN(E723/E722)</f>
        <v>0.0107527917762619</v>
      </c>
      <c r="I723" s="73"/>
      <c r="J723" s="73"/>
    </row>
    <row r="724" customFormat="false" ht="12.75" hidden="false" customHeight="false" outlineLevel="0" collapsed="false">
      <c r="A724" s="56" t="n">
        <v>36181</v>
      </c>
      <c r="B724" s="28"/>
      <c r="C724" s="56"/>
      <c r="D724" s="28" t="n">
        <f aca="false">VLOOKUP($A724,IF(D$3=2,PRICELOOK2,IF(D$3=3,PRICELOOK3,IF(D$3=4,cash,PRICELOOK))),D$4,FALSE())</f>
        <v>1.725</v>
      </c>
      <c r="E724" s="28" t="n">
        <f aca="false">VLOOKUP($A724,IF(E$3=2,PRICELOOK2,IF(E$3=3,PRICELOOK3,IF(E$3=4,cash,PRICELOOK))),E$4,FALSE())</f>
        <v>1.9</v>
      </c>
      <c r="G724" s="73" t="n">
        <f aca="false">LN(D724/D723)</f>
        <v>0.011661939747843</v>
      </c>
      <c r="H724" s="73" t="n">
        <f aca="false">LN(E724/E723)</f>
        <v>0.0159154553058994</v>
      </c>
      <c r="I724" s="73"/>
      <c r="J724" s="73"/>
    </row>
    <row r="725" customFormat="false" ht="12.75" hidden="false" customHeight="false" outlineLevel="0" collapsed="false">
      <c r="A725" s="56" t="n">
        <v>36182</v>
      </c>
      <c r="B725" s="28"/>
      <c r="C725" s="56"/>
      <c r="D725" s="28" t="n">
        <f aca="false">VLOOKUP($A725,IF(D$3=2,PRICELOOK2,IF(D$3=3,PRICELOOK3,IF(D$3=4,cash,PRICELOOK))),D$4,FALSE())</f>
        <v>1.7</v>
      </c>
      <c r="E725" s="28" t="n">
        <f aca="false">VLOOKUP($A725,IF(E$3=2,PRICELOOK2,IF(E$3=3,PRICELOOK3,IF(E$3=4,cash,PRICELOOK))),E$4,FALSE())</f>
        <v>1.885</v>
      </c>
      <c r="G725" s="73" t="n">
        <f aca="false">LN(D725/D724)</f>
        <v>-0.0145987994211527</v>
      </c>
      <c r="H725" s="73" t="n">
        <f aca="false">LN(E725/E724)</f>
        <v>-0.0079260652724206</v>
      </c>
      <c r="I725" s="73"/>
      <c r="J725" s="73"/>
    </row>
    <row r="726" customFormat="false" ht="12.75" hidden="false" customHeight="false" outlineLevel="0" collapsed="false">
      <c r="A726" s="56" t="n">
        <v>36185</v>
      </c>
      <c r="B726" s="28"/>
      <c r="C726" s="56"/>
      <c r="D726" s="28" t="n">
        <f aca="false">VLOOKUP($A726,IF(D$3=2,PRICELOOK2,IF(D$3=3,PRICELOOK3,IF(D$3=4,cash,PRICELOOK))),D$4,FALSE())</f>
        <v>1.685</v>
      </c>
      <c r="E726" s="28" t="n">
        <f aca="false">VLOOKUP($A726,IF(E$3=2,PRICELOOK2,IF(E$3=3,PRICELOOK3,IF(E$3=4,cash,PRICELOOK))),E$4,FALSE())</f>
        <v>1.87</v>
      </c>
      <c r="G726" s="73" t="n">
        <f aca="false">LN(D726/D725)</f>
        <v>-0.00886268725784532</v>
      </c>
      <c r="H726" s="73" t="n">
        <f aca="false">LN(E726/E725)</f>
        <v>-0.00798939003347875</v>
      </c>
      <c r="I726" s="73"/>
      <c r="J726" s="73"/>
    </row>
    <row r="727" customFormat="false" ht="12.75" hidden="false" customHeight="false" outlineLevel="0" collapsed="false">
      <c r="A727" s="56" t="n">
        <v>36186</v>
      </c>
      <c r="B727" s="28"/>
      <c r="C727" s="56"/>
      <c r="D727" s="28" t="n">
        <f aca="false">VLOOKUP($A727,IF(D$3=2,PRICELOOK2,IF(D$3=3,PRICELOOK3,IF(D$3=4,cash,PRICELOOK))),D$4,FALSE())</f>
        <v>1.66</v>
      </c>
      <c r="E727" s="28" t="n">
        <f aca="false">VLOOKUP($A727,IF(E$3=2,PRICELOOK2,IF(E$3=3,PRICELOOK3,IF(E$3=4,cash,PRICELOOK))),E$4,FALSE())</f>
        <v>1.84</v>
      </c>
      <c r="G727" s="73" t="n">
        <f aca="false">LN(D727/D726)</f>
        <v>-0.0149479614358733</v>
      </c>
      <c r="H727" s="73" t="n">
        <f aca="false">LN(E727/E726)</f>
        <v>-0.0161728592456011</v>
      </c>
      <c r="I727" s="73"/>
      <c r="J727" s="73"/>
    </row>
    <row r="728" customFormat="false" ht="12.75" hidden="false" customHeight="false" outlineLevel="0" collapsed="false">
      <c r="A728" s="56" t="n">
        <v>36187</v>
      </c>
      <c r="B728" s="28" t="n">
        <v>1</v>
      </c>
      <c r="C728" s="56"/>
      <c r="D728" s="28" t="n">
        <f aca="false">VLOOKUP($A728,IF(D$3=2,PRICELOOK2,IF(D$3=3,PRICELOOK3,IF(D$3=4,cash,PRICELOOK))),D$4,FALSE())</f>
        <v>1.665</v>
      </c>
      <c r="E728" s="28" t="n">
        <f aca="false">VLOOKUP($A728,IF(E$3=2,PRICELOOK2,IF(E$3=3,PRICELOOK3,IF(E$3=4,cash,PRICELOOK))),E$4,FALSE())</f>
        <v>1.845</v>
      </c>
      <c r="G728" s="73" t="n">
        <f aca="false">LN(D728/D727)</f>
        <v>0.00300752106395532</v>
      </c>
      <c r="H728" s="73" t="n">
        <f aca="false">LN(E728/E727)</f>
        <v>0.0027137058715961</v>
      </c>
      <c r="I728" s="73"/>
      <c r="J728" s="73"/>
    </row>
    <row r="729" customFormat="false" ht="12.75" hidden="false" customHeight="false" outlineLevel="0" collapsed="false">
      <c r="A729" s="56"/>
      <c r="B729" s="28"/>
      <c r="C729" s="56"/>
      <c r="D729" s="28"/>
      <c r="E729" s="28"/>
      <c r="G729" s="73"/>
      <c r="H729" s="73"/>
      <c r="I729" s="73"/>
      <c r="J729" s="73"/>
    </row>
    <row r="730" customFormat="false" ht="12.75" hidden="false" customHeight="false" outlineLevel="0" collapsed="false">
      <c r="A730" s="56"/>
      <c r="B730" s="28"/>
      <c r="C730" s="56"/>
      <c r="D730" s="28"/>
      <c r="E730" s="28"/>
      <c r="G730" s="73"/>
      <c r="H730" s="73"/>
      <c r="I730" s="73"/>
      <c r="J730" s="73"/>
    </row>
    <row r="731" customFormat="false" ht="12.75" hidden="false" customHeight="false" outlineLevel="0" collapsed="false">
      <c r="A731" s="56"/>
      <c r="B731" s="28"/>
      <c r="C731" s="56"/>
      <c r="D731" s="28"/>
      <c r="E731" s="28"/>
    </row>
    <row r="732" customFormat="false" ht="12.75" hidden="false" customHeight="false" outlineLevel="0" collapsed="false">
      <c r="A732" s="56"/>
      <c r="B732" s="28"/>
      <c r="C732" s="56" t="n">
        <v>36192</v>
      </c>
      <c r="G732" s="73" t="n">
        <f aca="false">STDEV(G734:G751)*15.87</f>
        <v>0.21740810853697</v>
      </c>
      <c r="H732" s="73" t="n">
        <f aca="false">STDEV(H734:H751)*15.87</f>
        <v>0.125792349756775</v>
      </c>
      <c r="I732" s="73"/>
      <c r="J732" s="73" t="n">
        <f aca="false">IF(ISNUMBER(J733),J733,1.1)</f>
        <v>0.80569001743793</v>
      </c>
      <c r="K732" s="75" t="n">
        <f aca="false">MAX(D733:D754)</f>
        <v>1.725</v>
      </c>
      <c r="L732" s="75" t="n">
        <f aca="false">MAX(E733:E754)</f>
        <v>1.87</v>
      </c>
    </row>
    <row r="733" customFormat="false" ht="12.75" hidden="false" customHeight="false" outlineLevel="0" collapsed="false">
      <c r="A733" s="56" t="n">
        <v>36188</v>
      </c>
      <c r="B733" s="28"/>
      <c r="C733" s="56"/>
      <c r="D733" s="28" t="n">
        <f aca="false">VLOOKUP($A733,IF(D$3=2,PRICELOOK2,IF(D$3=3,PRICELOOK3,IF(D$3=4,cash,PRICELOOK))),D$4,FALSE())</f>
        <v>1.725</v>
      </c>
      <c r="E733" s="28" t="n">
        <f aca="false">VLOOKUP($A733,IF(E$3=2,PRICELOOK2,IF(E$3=3,PRICELOOK3,IF(E$3=4,cash,PRICELOOK))),E$4,FALSE())</f>
        <v>1.87</v>
      </c>
      <c r="G733" s="73"/>
      <c r="H733" s="73"/>
      <c r="I733" s="73"/>
      <c r="J733" s="73" t="n">
        <f aca="false">CORREL(D733:D751,E733:E751)</f>
        <v>0.80569001743793</v>
      </c>
      <c r="K733" s="75" t="n">
        <f aca="false">MIN(D733:D754)</f>
        <v>1.6</v>
      </c>
      <c r="L733" s="75" t="n">
        <f aca="false">MIN(E733:E754)</f>
        <v>1.775</v>
      </c>
    </row>
    <row r="734" customFormat="false" ht="12.75" hidden="false" customHeight="false" outlineLevel="0" collapsed="false">
      <c r="A734" s="56" t="n">
        <v>36189</v>
      </c>
      <c r="B734" s="28"/>
      <c r="C734" s="56"/>
      <c r="D734" s="28" t="n">
        <f aca="false">VLOOKUP($A734,IF(D$3=2,PRICELOOK2,IF(D$3=3,PRICELOOK3,IF(D$3=4,cash,PRICELOOK))),D$4,FALSE())</f>
        <v>1.7</v>
      </c>
      <c r="E734" s="28" t="n">
        <f aca="false">VLOOKUP($A734,IF(E$3=2,PRICELOOK2,IF(E$3=3,PRICELOOK3,IF(E$3=4,cash,PRICELOOK))),E$4,FALSE())</f>
        <v>1.85</v>
      </c>
      <c r="G734" s="73" t="n">
        <f aca="false">LN(D734/D733)</f>
        <v>-0.0145987994211527</v>
      </c>
      <c r="H734" s="73" t="n">
        <f aca="false">LN(E734/E733)</f>
        <v>-0.0107527917762619</v>
      </c>
      <c r="I734" s="73"/>
      <c r="J734" s="73"/>
    </row>
    <row r="735" customFormat="false" ht="12.75" hidden="false" customHeight="false" outlineLevel="0" collapsed="false">
      <c r="A735" s="56" t="n">
        <v>36192</v>
      </c>
      <c r="B735" s="28"/>
      <c r="C735" s="56"/>
      <c r="D735" s="28" t="n">
        <f aca="false">VLOOKUP($A735,IF(D$3=2,PRICELOOK2,IF(D$3=3,PRICELOOK3,IF(D$3=4,cash,PRICELOOK))),D$4,FALSE())</f>
        <v>1.63</v>
      </c>
      <c r="E735" s="28" t="n">
        <f aca="false">VLOOKUP($A735,IF(E$3=2,PRICELOOK2,IF(E$3=3,PRICELOOK3,IF(E$3=4,cash,PRICELOOK))),E$4,FALSE())</f>
        <v>1.825</v>
      </c>
      <c r="G735" s="73" t="n">
        <f aca="false">LN(D735/D734)</f>
        <v>-0.0420482362434995</v>
      </c>
      <c r="H735" s="73" t="n">
        <f aca="false">LN(E735/E734)</f>
        <v>-0.0136056520557787</v>
      </c>
      <c r="I735" s="73"/>
      <c r="J735" s="73"/>
    </row>
    <row r="736" customFormat="false" ht="12.75" hidden="false" customHeight="false" outlineLevel="0" collapsed="false">
      <c r="A736" s="56" t="n">
        <v>36193</v>
      </c>
      <c r="B736" s="28"/>
      <c r="C736" s="56"/>
      <c r="D736" s="28" t="n">
        <f aca="false">VLOOKUP($A736,IF(D$3=2,PRICELOOK2,IF(D$3=3,PRICELOOK3,IF(D$3=4,cash,PRICELOOK))),D$4,FALSE())</f>
        <v>1.645</v>
      </c>
      <c r="E736" s="28" t="n">
        <f aca="false">VLOOKUP($A736,IF(E$3=2,PRICELOOK2,IF(E$3=3,PRICELOOK3,IF(E$3=4,cash,PRICELOOK))),E$4,FALSE())</f>
        <v>1.85</v>
      </c>
      <c r="G736" s="73" t="n">
        <f aca="false">LN(D736/D735)</f>
        <v>0.00916036939866442</v>
      </c>
      <c r="H736" s="73" t="n">
        <f aca="false">LN(E736/E735)</f>
        <v>0.0136056520557787</v>
      </c>
      <c r="I736" s="73"/>
      <c r="J736" s="73"/>
    </row>
    <row r="737" customFormat="false" ht="12.75" hidden="false" customHeight="false" outlineLevel="0" collapsed="false">
      <c r="A737" s="56" t="n">
        <v>36194</v>
      </c>
      <c r="B737" s="28"/>
      <c r="C737" s="56"/>
      <c r="D737" s="28" t="n">
        <f aca="false">VLOOKUP($A737,IF(D$3=2,PRICELOOK2,IF(D$3=3,PRICELOOK3,IF(D$3=4,cash,PRICELOOK))),D$4,FALSE())</f>
        <v>1.66</v>
      </c>
      <c r="E737" s="28" t="n">
        <f aca="false">VLOOKUP($A737,IF(E$3=2,PRICELOOK2,IF(E$3=3,PRICELOOK3,IF(E$3=4,cash,PRICELOOK))),E$4,FALSE())</f>
        <v>1.855</v>
      </c>
      <c r="G737" s="73" t="n">
        <f aca="false">LN(D737/D736)</f>
        <v>0.00907721815111668</v>
      </c>
      <c r="H737" s="73" t="n">
        <f aca="false">LN(E737/E736)</f>
        <v>0.00269905696916498</v>
      </c>
      <c r="I737" s="73"/>
      <c r="J737" s="73"/>
    </row>
    <row r="738" customFormat="false" ht="12.75" hidden="false" customHeight="false" outlineLevel="0" collapsed="false">
      <c r="A738" s="56" t="n">
        <v>36195</v>
      </c>
      <c r="B738" s="28"/>
      <c r="C738" s="56"/>
      <c r="D738" s="28" t="n">
        <f aca="false">VLOOKUP($A738,IF(D$3=2,PRICELOOK2,IF(D$3=3,PRICELOOK3,IF(D$3=4,cash,PRICELOOK))),D$4,FALSE())</f>
        <v>1.65</v>
      </c>
      <c r="E738" s="28" t="n">
        <f aca="false">VLOOKUP($A738,IF(E$3=2,PRICELOOK2,IF(E$3=3,PRICELOOK3,IF(E$3=4,cash,PRICELOOK))),E$4,FALSE())</f>
        <v>1.84</v>
      </c>
      <c r="G738" s="73" t="n">
        <f aca="false">LN(D738/D737)</f>
        <v>-0.00604231445596259</v>
      </c>
      <c r="H738" s="73" t="n">
        <f aca="false">LN(E738/E737)</f>
        <v>-0.00811912443850413</v>
      </c>
      <c r="I738" s="73"/>
      <c r="J738" s="73"/>
    </row>
    <row r="739" customFormat="false" ht="12.75" hidden="false" customHeight="false" outlineLevel="0" collapsed="false">
      <c r="A739" s="56" t="n">
        <v>36196</v>
      </c>
      <c r="B739" s="28"/>
      <c r="C739" s="56"/>
      <c r="D739" s="28" t="n">
        <f aca="false">VLOOKUP($A739,IF(D$3=2,PRICELOOK2,IF(D$3=3,PRICELOOK3,IF(D$3=4,cash,PRICELOOK))),D$4,FALSE())</f>
        <v>1.625</v>
      </c>
      <c r="E739" s="28" t="n">
        <f aca="false">VLOOKUP($A739,IF(E$3=2,PRICELOOK2,IF(E$3=3,PRICELOOK3,IF(E$3=4,cash,PRICELOOK))),E$4,FALSE())</f>
        <v>1.82</v>
      </c>
      <c r="G739" s="73" t="n">
        <f aca="false">LN(D739/D738)</f>
        <v>-0.0152674721307884</v>
      </c>
      <c r="H739" s="73" t="n">
        <f aca="false">LN(E739/E738)</f>
        <v>-0.0109290705321903</v>
      </c>
      <c r="I739" s="73"/>
      <c r="J739" s="73"/>
    </row>
    <row r="740" customFormat="false" ht="12.75" hidden="false" customHeight="false" outlineLevel="0" collapsed="false">
      <c r="A740" s="56" t="n">
        <v>36199</v>
      </c>
      <c r="B740" s="28"/>
      <c r="C740" s="56"/>
      <c r="D740" s="28" t="n">
        <f aca="false">VLOOKUP($A740,IF(D$3=2,PRICELOOK2,IF(D$3=3,PRICELOOK3,IF(D$3=4,cash,PRICELOOK))),D$4,FALSE())</f>
        <v>1.64</v>
      </c>
      <c r="E740" s="28" t="n">
        <f aca="false">VLOOKUP($A740,IF(E$3=2,PRICELOOK2,IF(E$3=3,PRICELOOK3,IF(E$3=4,cash,PRICELOOK))),E$4,FALSE())</f>
        <v>1.835</v>
      </c>
      <c r="G740" s="73" t="n">
        <f aca="false">LN(D740/D739)</f>
        <v>0.00918842605440617</v>
      </c>
      <c r="H740" s="73" t="n">
        <f aca="false">LN(E740/E739)</f>
        <v>0.00820798041782958</v>
      </c>
      <c r="I740" s="73"/>
      <c r="J740" s="73"/>
    </row>
    <row r="741" customFormat="false" ht="12.75" hidden="false" customHeight="false" outlineLevel="0" collapsed="false">
      <c r="A741" s="56" t="n">
        <v>36200</v>
      </c>
      <c r="B741" s="28"/>
      <c r="C741" s="56"/>
      <c r="D741" s="28" t="n">
        <f aca="false">VLOOKUP($A741,IF(D$3=2,PRICELOOK2,IF(D$3=3,PRICELOOK3,IF(D$3=4,cash,PRICELOOK))),D$4,FALSE())</f>
        <v>1.66</v>
      </c>
      <c r="E741" s="28" t="n">
        <f aca="false">VLOOKUP($A741,IF(E$3=2,PRICELOOK2,IF(E$3=3,PRICELOOK3,IF(E$3=4,cash,PRICELOOK))),E$4,FALSE())</f>
        <v>1.845</v>
      </c>
      <c r="G741" s="73" t="n">
        <f aca="false">LN(D741/D740)</f>
        <v>0.0121213605323448</v>
      </c>
      <c r="H741" s="73" t="n">
        <f aca="false">LN(E741/E740)</f>
        <v>0.005434795985957</v>
      </c>
      <c r="I741" s="73"/>
      <c r="J741" s="73"/>
    </row>
    <row r="742" customFormat="false" ht="12.75" hidden="false" customHeight="false" outlineLevel="0" collapsed="false">
      <c r="A742" s="56" t="n">
        <v>36201</v>
      </c>
      <c r="B742" s="28"/>
      <c r="C742" s="56"/>
      <c r="D742" s="28" t="n">
        <f aca="false">VLOOKUP($A742,IF(D$3=2,PRICELOOK2,IF(D$3=3,PRICELOOK3,IF(D$3=4,cash,PRICELOOK))),D$4,FALSE())</f>
        <v>1.655</v>
      </c>
      <c r="E742" s="28" t="n">
        <f aca="false">VLOOKUP($A742,IF(E$3=2,PRICELOOK2,IF(E$3=3,PRICELOOK3,IF(E$3=4,cash,PRICELOOK))),E$4,FALSE())</f>
        <v>1.845</v>
      </c>
      <c r="G742" s="73" t="n">
        <f aca="false">LN(D742/D741)</f>
        <v>-0.00301659353942557</v>
      </c>
      <c r="H742" s="73" t="n">
        <f aca="false">LN(E742/E741)</f>
        <v>0</v>
      </c>
      <c r="I742" s="73"/>
      <c r="J742" s="73"/>
    </row>
    <row r="743" customFormat="false" ht="12.75" hidden="false" customHeight="false" outlineLevel="0" collapsed="false">
      <c r="A743" s="56" t="n">
        <v>36202</v>
      </c>
      <c r="B743" s="28"/>
      <c r="C743" s="56"/>
      <c r="D743" s="28" t="n">
        <f aca="false">VLOOKUP($A743,IF(D$3=2,PRICELOOK2,IF(D$3=3,PRICELOOK3,IF(D$3=4,cash,PRICELOOK))),D$4,FALSE())</f>
        <v>1.665</v>
      </c>
      <c r="E743" s="28" t="n">
        <f aca="false">VLOOKUP($A743,IF(E$3=2,PRICELOOK2,IF(E$3=3,PRICELOOK3,IF(E$3=4,cash,PRICELOOK))),E$4,FALSE())</f>
        <v>1.845</v>
      </c>
      <c r="G743" s="73" t="n">
        <f aca="false">LN(D743/D742)</f>
        <v>0.00602411460338088</v>
      </c>
      <c r="H743" s="73" t="n">
        <f aca="false">LN(E743/E742)</f>
        <v>0</v>
      </c>
      <c r="I743" s="73"/>
      <c r="J743" s="73"/>
    </row>
    <row r="744" customFormat="false" ht="12.75" hidden="false" customHeight="false" outlineLevel="0" collapsed="false">
      <c r="A744" s="56" t="n">
        <v>36203</v>
      </c>
      <c r="B744" s="28"/>
      <c r="C744" s="56"/>
      <c r="D744" s="28" t="n">
        <f aca="false">VLOOKUP($A744,IF(D$3=2,PRICELOOK2,IF(D$3=3,PRICELOOK3,IF(D$3=4,cash,PRICELOOK))),D$4,FALSE())</f>
        <v>1.675</v>
      </c>
      <c r="E744" s="28" t="n">
        <f aca="false">VLOOKUP($A744,IF(E$3=2,PRICELOOK2,IF(E$3=3,PRICELOOK3,IF(E$3=4,cash,PRICELOOK))),E$4,FALSE())</f>
        <v>1.84</v>
      </c>
      <c r="G744" s="73" t="n">
        <f aca="false">LN(D744/D743)</f>
        <v>0.00598804184462269</v>
      </c>
      <c r="H744" s="73" t="n">
        <f aca="false">LN(E744/E743)</f>
        <v>-0.00271370587159616</v>
      </c>
      <c r="I744" s="73"/>
      <c r="J744" s="73"/>
    </row>
    <row r="745" customFormat="false" ht="12.75" hidden="false" customHeight="false" outlineLevel="0" collapsed="false">
      <c r="A745" s="56" t="n">
        <v>36207</v>
      </c>
      <c r="B745" s="28"/>
      <c r="C745" s="56"/>
      <c r="D745" s="28" t="n">
        <f aca="false">VLOOKUP($A745,IF(D$3=2,PRICELOOK2,IF(D$3=3,PRICELOOK3,IF(D$3=4,cash,PRICELOOK))),D$4,FALSE())</f>
        <v>1.655</v>
      </c>
      <c r="E745" s="28" t="n">
        <f aca="false">VLOOKUP($A745,IF(E$3=2,PRICELOOK2,IF(E$3=3,PRICELOOK3,IF(E$3=4,cash,PRICELOOK))),E$4,FALSE())</f>
        <v>1.845</v>
      </c>
      <c r="G745" s="73" t="n">
        <f aca="false">LN(D745/D744)</f>
        <v>-0.0120121564480035</v>
      </c>
      <c r="H745" s="73" t="n">
        <f aca="false">LN(E745/E744)</f>
        <v>0.0027137058715961</v>
      </c>
      <c r="I745" s="73"/>
      <c r="J745" s="73"/>
    </row>
    <row r="746" customFormat="false" ht="12.75" hidden="false" customHeight="false" outlineLevel="0" collapsed="false">
      <c r="A746" s="56" t="n">
        <v>36208</v>
      </c>
      <c r="B746" s="28"/>
      <c r="C746" s="56"/>
      <c r="D746" s="28" t="n">
        <f aca="false">VLOOKUP($A746,IF(D$3=2,PRICELOOK2,IF(D$3=3,PRICELOOK3,IF(D$3=4,cash,PRICELOOK))),D$4,FALSE())</f>
        <v>1.645</v>
      </c>
      <c r="E746" s="28" t="n">
        <f aca="false">VLOOKUP($A746,IF(E$3=2,PRICELOOK2,IF(E$3=3,PRICELOOK3,IF(E$3=4,cash,PRICELOOK))),E$4,FALSE())</f>
        <v>1.84</v>
      </c>
      <c r="G746" s="73" t="n">
        <f aca="false">LN(D746/D745)</f>
        <v>-0.00606062461169107</v>
      </c>
      <c r="H746" s="73" t="n">
        <f aca="false">LN(E746/E745)</f>
        <v>-0.00271370587159616</v>
      </c>
      <c r="I746" s="73"/>
      <c r="J746" s="73"/>
    </row>
    <row r="747" customFormat="false" ht="12.75" hidden="false" customHeight="false" outlineLevel="0" collapsed="false">
      <c r="A747" s="56" t="n">
        <v>36209</v>
      </c>
      <c r="B747" s="28"/>
      <c r="C747" s="56"/>
      <c r="D747" s="28" t="n">
        <f aca="false">VLOOKUP($A747,IF(D$3=2,PRICELOOK2,IF(D$3=3,PRICELOOK3,IF(D$3=4,cash,PRICELOOK))),D$4,FALSE())</f>
        <v>1.645</v>
      </c>
      <c r="E747" s="28" t="n">
        <f aca="false">VLOOKUP($A747,IF(E$3=2,PRICELOOK2,IF(E$3=3,PRICELOOK3,IF(E$3=4,cash,PRICELOOK))),E$4,FALSE())</f>
        <v>1.825</v>
      </c>
      <c r="G747" s="73" t="n">
        <f aca="false">LN(D747/D746)</f>
        <v>0</v>
      </c>
      <c r="H747" s="73" t="n">
        <f aca="false">LN(E747/E746)</f>
        <v>-0.00818558458643952</v>
      </c>
      <c r="I747" s="73"/>
      <c r="J747" s="73"/>
    </row>
    <row r="748" customFormat="false" ht="12.75" hidden="false" customHeight="false" outlineLevel="0" collapsed="false">
      <c r="A748" s="56" t="n">
        <v>36210</v>
      </c>
      <c r="B748" s="28"/>
      <c r="C748" s="56"/>
      <c r="D748" s="28" t="n">
        <f aca="false">VLOOKUP($A748,IF(D$3=2,PRICELOOK2,IF(D$3=3,PRICELOOK3,IF(D$3=4,cash,PRICELOOK))),D$4,FALSE())</f>
        <v>1.635</v>
      </c>
      <c r="E748" s="28" t="n">
        <f aca="false">VLOOKUP($A748,IF(E$3=2,PRICELOOK2,IF(E$3=3,PRICELOOK3,IF(E$3=4,cash,PRICELOOK))),E$4,FALSE())</f>
        <v>1.825</v>
      </c>
      <c r="G748" s="73" t="n">
        <f aca="false">LN(D748/D747)</f>
        <v>-0.00609757986811856</v>
      </c>
      <c r="H748" s="73" t="n">
        <f aca="false">LN(E748/E747)</f>
        <v>0</v>
      </c>
      <c r="I748" s="73"/>
      <c r="J748" s="73"/>
    </row>
    <row r="749" customFormat="false" ht="12.75" hidden="false" customHeight="false" outlineLevel="0" collapsed="false">
      <c r="A749" s="56" t="n">
        <v>36213</v>
      </c>
      <c r="B749" s="28"/>
      <c r="C749" s="56"/>
      <c r="D749" s="28" t="n">
        <f aca="false">VLOOKUP($A749,IF(D$3=2,PRICELOOK2,IF(D$3=3,PRICELOOK3,IF(D$3=4,cash,PRICELOOK))),D$4,FALSE())</f>
        <v>1.65</v>
      </c>
      <c r="E749" s="28" t="n">
        <f aca="false">VLOOKUP($A749,IF(E$3=2,PRICELOOK2,IF(E$3=3,PRICELOOK3,IF(E$3=4,cash,PRICELOOK))),E$4,FALSE())</f>
        <v>1.82</v>
      </c>
      <c r="G749" s="73" t="n">
        <f aca="false">LN(D749/D748)</f>
        <v>0.00913248356327247</v>
      </c>
      <c r="H749" s="73" t="n">
        <f aca="false">LN(E749/E748)</f>
        <v>-0.00274348594575083</v>
      </c>
      <c r="I749" s="73"/>
      <c r="J749" s="73"/>
    </row>
    <row r="750" customFormat="false" ht="12.75" hidden="false" customHeight="false" outlineLevel="0" collapsed="false">
      <c r="A750" s="56" t="n">
        <v>36214</v>
      </c>
      <c r="B750" s="28"/>
      <c r="C750" s="56"/>
      <c r="D750" s="28" t="n">
        <f aca="false">VLOOKUP($A750,IF(D$3=2,PRICELOOK2,IF(D$3=3,PRICELOOK3,IF(D$3=4,cash,PRICELOOK))),D$4,FALSE())</f>
        <v>1.625</v>
      </c>
      <c r="E750" s="28" t="n">
        <f aca="false">VLOOKUP($A750,IF(E$3=2,PRICELOOK2,IF(E$3=3,PRICELOOK3,IF(E$3=4,cash,PRICELOOK))),E$4,FALSE())</f>
        <v>1.79</v>
      </c>
      <c r="G750" s="73" t="n">
        <f aca="false">LN(D750/D749)</f>
        <v>-0.0152674721307884</v>
      </c>
      <c r="H750" s="73" t="n">
        <f aca="false">LN(E750/E749)</f>
        <v>-0.0166208812360404</v>
      </c>
      <c r="I750" s="73"/>
      <c r="J750" s="73"/>
    </row>
    <row r="751" customFormat="false" ht="12.75" hidden="false" customHeight="false" outlineLevel="0" collapsed="false">
      <c r="A751" s="56" t="n">
        <v>36215</v>
      </c>
      <c r="B751" s="28" t="n">
        <v>1</v>
      </c>
      <c r="C751" s="56"/>
      <c r="D751" s="28" t="n">
        <f aca="false">VLOOKUP($A751,IF(D$3=2,PRICELOOK2,IF(D$3=3,PRICELOOK3,IF(D$3=4,cash,PRICELOOK))),D$4,FALSE())</f>
        <v>1.6</v>
      </c>
      <c r="E751" s="28" t="n">
        <f aca="false">VLOOKUP($A751,IF(E$3=2,PRICELOOK2,IF(E$3=3,PRICELOOK3,IF(E$3=4,cash,PRICELOOK))),E$4,FALSE())</f>
        <v>1.775</v>
      </c>
      <c r="G751" s="73" t="n">
        <f aca="false">LN(D751/D750)</f>
        <v>-0.0155041865359652</v>
      </c>
      <c r="H751" s="73" t="n">
        <f aca="false">LN(E751/E750)</f>
        <v>-0.00841519692528459</v>
      </c>
      <c r="I751" s="73"/>
      <c r="J751" s="73"/>
    </row>
    <row r="752" customFormat="false" ht="12.75" hidden="false" customHeight="false" outlineLevel="0" collapsed="false">
      <c r="A752" s="56"/>
      <c r="B752" s="28"/>
      <c r="C752" s="56"/>
      <c r="D752" s="28"/>
      <c r="E752" s="28"/>
      <c r="G752" s="73"/>
      <c r="H752" s="73"/>
      <c r="I752" s="73"/>
      <c r="J752" s="73"/>
    </row>
    <row r="753" customFormat="false" ht="12.75" hidden="false" customHeight="false" outlineLevel="0" collapsed="false">
      <c r="A753" s="56"/>
      <c r="B753" s="28"/>
      <c r="C753" s="56"/>
      <c r="D753" s="28"/>
      <c r="E753" s="28"/>
    </row>
    <row r="754" customFormat="false" ht="12.75" hidden="false" customHeight="false" outlineLevel="0" collapsed="false">
      <c r="A754" s="56"/>
      <c r="B754" s="28"/>
      <c r="C754" s="56"/>
      <c r="D754" s="28"/>
      <c r="E754" s="28"/>
    </row>
    <row r="755" customFormat="false" ht="12.75" hidden="false" customHeight="false" outlineLevel="0" collapsed="false">
      <c r="A755" s="56"/>
      <c r="B755" s="28"/>
      <c r="C755" s="56" t="n">
        <v>36220</v>
      </c>
      <c r="G755" s="73" t="n">
        <f aca="false">STDEV(G757:G778)*15.87</f>
        <v>0.559235219120803</v>
      </c>
      <c r="H755" s="73" t="n">
        <f aca="false">STDEV(H757:H778)*15.87</f>
        <v>0.274542491611764</v>
      </c>
      <c r="I755" s="73"/>
      <c r="J755" s="73" t="n">
        <f aca="false">IF(ISNUMBER(J756),J756,1.1)</f>
        <v>0.777091847993895</v>
      </c>
      <c r="K755" s="75" t="n">
        <f aca="false">MAX(D756:D777)</f>
        <v>1.745</v>
      </c>
      <c r="L755" s="75" t="n">
        <f aca="false">MAX(E756:E777)</f>
        <v>1.765</v>
      </c>
    </row>
    <row r="756" customFormat="false" ht="12.75" hidden="false" customHeight="false" outlineLevel="0" collapsed="false">
      <c r="A756" s="56" t="n">
        <v>36216</v>
      </c>
      <c r="B756" s="28"/>
      <c r="C756" s="56"/>
      <c r="D756" s="28" t="n">
        <f aca="false">VLOOKUP($A756,IF(D$3=2,PRICELOOK2,IF(D$3=3,PRICELOOK3,IF(D$3=4,cash,PRICELOOK))),D$4,FALSE())</f>
        <v>1.52</v>
      </c>
      <c r="E756" s="28" t="n">
        <f aca="false">VLOOKUP($A756,IF(E$3=2,PRICELOOK2,IF(E$3=3,PRICELOOK3,IF(E$3=4,cash,PRICELOOK))),E$4,FALSE())</f>
        <v>1.725</v>
      </c>
      <c r="G756" s="73"/>
      <c r="H756" s="73"/>
      <c r="I756" s="73"/>
      <c r="J756" s="73" t="n">
        <f aca="false">CORREL(D756:D778,E756:E778)</f>
        <v>0.777091847993895</v>
      </c>
      <c r="K756" s="75" t="n">
        <f aca="false">MIN(D756:D777)</f>
        <v>1.445</v>
      </c>
      <c r="L756" s="75" t="n">
        <f aca="false">MIN(E756:E777)</f>
        <v>1.64</v>
      </c>
    </row>
    <row r="757" customFormat="false" ht="12.75" hidden="false" customHeight="false" outlineLevel="0" collapsed="false">
      <c r="A757" s="56" t="n">
        <v>36217</v>
      </c>
      <c r="B757" s="28"/>
      <c r="C757" s="56"/>
      <c r="D757" s="28" t="n">
        <f aca="false">VLOOKUP($A757,IF(D$3=2,PRICELOOK2,IF(D$3=3,PRICELOOK3,IF(D$3=4,cash,PRICELOOK))),D$4,FALSE())</f>
        <v>1.445</v>
      </c>
      <c r="E757" s="28" t="n">
        <f aca="false">VLOOKUP($A757,IF(E$3=2,PRICELOOK2,IF(E$3=3,PRICELOOK3,IF(E$3=4,cash,PRICELOOK))),E$4,FALSE())</f>
        <v>1.685</v>
      </c>
      <c r="G757" s="73" t="n">
        <f aca="false">LN(D757/D756)</f>
        <v>-0.0506010132937895</v>
      </c>
      <c r="H757" s="73" t="n">
        <f aca="false">LN(E757/E756)</f>
        <v>-0.023461486678998</v>
      </c>
      <c r="I757" s="73"/>
      <c r="J757" s="73"/>
    </row>
    <row r="758" customFormat="false" ht="12.75" hidden="false" customHeight="false" outlineLevel="0" collapsed="false">
      <c r="A758" s="56" t="n">
        <v>36220</v>
      </c>
      <c r="B758" s="28"/>
      <c r="C758" s="56"/>
      <c r="D758" s="28" t="n">
        <f aca="false">VLOOKUP($A758,IF(D$3=2,PRICELOOK2,IF(D$3=3,PRICELOOK3,IF(D$3=4,cash,PRICELOOK))),D$4,FALSE())</f>
        <v>1.49</v>
      </c>
      <c r="E758" s="28" t="n">
        <f aca="false">VLOOKUP($A758,IF(E$3=2,PRICELOOK2,IF(E$3=3,PRICELOOK3,IF(E$3=4,cash,PRICELOOK))),E$4,FALSE())</f>
        <v>1.685</v>
      </c>
      <c r="G758" s="73" t="n">
        <f aca="false">LN(D758/D757)</f>
        <v>0.0306667983929723</v>
      </c>
      <c r="H758" s="73" t="n">
        <f aca="false">LN(E758/E757)</f>
        <v>0</v>
      </c>
      <c r="I758" s="73"/>
      <c r="J758" s="73"/>
    </row>
    <row r="759" customFormat="false" ht="12.75" hidden="false" customHeight="false" outlineLevel="0" collapsed="false">
      <c r="A759" s="56" t="n">
        <v>36221</v>
      </c>
      <c r="B759" s="28"/>
      <c r="C759" s="56"/>
      <c r="D759" s="28" t="n">
        <f aca="false">VLOOKUP($A759,IF(D$3=2,PRICELOOK2,IF(D$3=3,PRICELOOK3,IF(D$3=4,cash,PRICELOOK))),D$4,FALSE())</f>
        <v>1.535</v>
      </c>
      <c r="E759" s="28" t="n">
        <f aca="false">VLOOKUP($A759,IF(E$3=2,PRICELOOK2,IF(E$3=3,PRICELOOK3,IF(E$3=4,cash,PRICELOOK))),E$4,FALSE())</f>
        <v>1.695</v>
      </c>
      <c r="G759" s="73" t="n">
        <f aca="false">LN(D759/D758)</f>
        <v>0.0297542610817927</v>
      </c>
      <c r="H759" s="73" t="n">
        <f aca="false">LN(E759/E758)</f>
        <v>0.00591717702808852</v>
      </c>
      <c r="I759" s="73"/>
      <c r="J759" s="73"/>
    </row>
    <row r="760" customFormat="false" ht="12.75" hidden="false" customHeight="false" outlineLevel="0" collapsed="false">
      <c r="A760" s="56" t="n">
        <v>36222</v>
      </c>
      <c r="B760" s="28"/>
      <c r="C760" s="56"/>
      <c r="D760" s="28" t="n">
        <f aca="false">VLOOKUP($A760,IF(D$3=2,PRICELOOK2,IF(D$3=3,PRICELOOK3,IF(D$3=4,cash,PRICELOOK))),D$4,FALSE())</f>
        <v>1.525</v>
      </c>
      <c r="E760" s="28" t="n">
        <f aca="false">VLOOKUP($A760,IF(E$3=2,PRICELOOK2,IF(E$3=3,PRICELOOK3,IF(E$3=4,cash,PRICELOOK))),E$4,FALSE())</f>
        <v>1.675</v>
      </c>
      <c r="G760" s="73" t="n">
        <f aca="false">LN(D760/D759)</f>
        <v>-0.00653597097978553</v>
      </c>
      <c r="H760" s="73" t="n">
        <f aca="false">LN(E760/E759)</f>
        <v>-0.0118695755553839</v>
      </c>
      <c r="I760" s="73"/>
      <c r="J760" s="73"/>
    </row>
    <row r="761" customFormat="false" ht="12.75" hidden="false" customHeight="false" outlineLevel="0" collapsed="false">
      <c r="A761" s="56" t="n">
        <v>36223</v>
      </c>
      <c r="B761" s="28"/>
      <c r="C761" s="56"/>
      <c r="D761" s="28" t="n">
        <f aca="false">VLOOKUP($A761,IF(D$3=2,PRICELOOK2,IF(D$3=3,PRICELOOK3,IF(D$3=4,cash,PRICELOOK))),D$4,FALSE())</f>
        <v>1.55</v>
      </c>
      <c r="E761" s="28" t="n">
        <f aca="false">VLOOKUP($A761,IF(E$3=2,PRICELOOK2,IF(E$3=3,PRICELOOK3,IF(E$3=4,cash,PRICELOOK))),E$4,FALSE())</f>
        <v>1.675</v>
      </c>
      <c r="G761" s="73" t="n">
        <f aca="false">LN(D761/D760)</f>
        <v>0.0162605208717803</v>
      </c>
      <c r="H761" s="73" t="n">
        <f aca="false">LN(E761/E760)</f>
        <v>0</v>
      </c>
      <c r="I761" s="73"/>
      <c r="J761" s="73"/>
    </row>
    <row r="762" customFormat="false" ht="12.75" hidden="false" customHeight="false" outlineLevel="0" collapsed="false">
      <c r="A762" s="56" t="n">
        <v>36224</v>
      </c>
      <c r="B762" s="28"/>
      <c r="C762" s="56"/>
      <c r="D762" s="28" t="n">
        <f aca="false">VLOOKUP($A762,IF(D$3=2,PRICELOOK2,IF(D$3=3,PRICELOOK3,IF(D$3=4,cash,PRICELOOK))),D$4,FALSE())</f>
        <v>1.53</v>
      </c>
      <c r="E762" s="28" t="n">
        <f aca="false">VLOOKUP($A762,IF(E$3=2,PRICELOOK2,IF(E$3=3,PRICELOOK3,IF(E$3=4,cash,PRICELOOK))),E$4,FALSE())</f>
        <v>1.64</v>
      </c>
      <c r="G762" s="73" t="n">
        <f aca="false">LN(D762/D761)</f>
        <v>-0.0129871955268112</v>
      </c>
      <c r="H762" s="73" t="n">
        <f aca="false">LN(E762/E761)</f>
        <v>-0.0211169234409228</v>
      </c>
      <c r="I762" s="73"/>
      <c r="J762" s="73"/>
    </row>
    <row r="763" customFormat="false" ht="12.75" hidden="false" customHeight="false" outlineLevel="0" collapsed="false">
      <c r="A763" s="56" t="n">
        <v>36227</v>
      </c>
      <c r="B763" s="28"/>
      <c r="C763" s="56"/>
      <c r="D763" s="28" t="n">
        <f aca="false">VLOOKUP($A763,IF(D$3=2,PRICELOOK2,IF(D$3=3,PRICELOOK3,IF(D$3=4,cash,PRICELOOK))),D$4,FALSE())</f>
        <v>1.67</v>
      </c>
      <c r="E763" s="28" t="n">
        <f aca="false">VLOOKUP($A763,IF(E$3=2,PRICELOOK2,IF(E$3=3,PRICELOOK3,IF(E$3=4,cash,PRICELOOK))),E$4,FALSE())</f>
        <v>1.715</v>
      </c>
      <c r="G763" s="73" t="n">
        <f aca="false">LN(D763/D762)</f>
        <v>0.0875558910243195</v>
      </c>
      <c r="H763" s="73" t="n">
        <f aca="false">LN(E763/E762)</f>
        <v>0.0447168387817963</v>
      </c>
      <c r="I763" s="73"/>
      <c r="J763" s="73"/>
    </row>
    <row r="764" customFormat="false" ht="12.75" hidden="false" customHeight="false" outlineLevel="0" collapsed="false">
      <c r="A764" s="56" t="n">
        <v>36228</v>
      </c>
      <c r="B764" s="28"/>
      <c r="C764" s="56"/>
      <c r="D764" s="28" t="n">
        <f aca="false">VLOOKUP($A764,IF(D$3=2,PRICELOOK2,IF(D$3=3,PRICELOOK3,IF(D$3=4,cash,PRICELOOK))),D$4,FALSE())</f>
        <v>1.635</v>
      </c>
      <c r="E764" s="28" t="n">
        <f aca="false">VLOOKUP($A764,IF(E$3=2,PRICELOOK2,IF(E$3=3,PRICELOOK3,IF(E$3=4,cash,PRICELOOK))),E$4,FALSE())</f>
        <v>1.71</v>
      </c>
      <c r="G764" s="73" t="n">
        <f aca="false">LN(D764/D763)</f>
        <v>-0.021180822079447</v>
      </c>
      <c r="H764" s="73" t="n">
        <f aca="false">LN(E764/E763)</f>
        <v>-0.00291971010333486</v>
      </c>
      <c r="I764" s="73"/>
      <c r="J764" s="73"/>
    </row>
    <row r="765" customFormat="false" ht="12.75" hidden="false" customHeight="false" outlineLevel="0" collapsed="false">
      <c r="A765" s="56" t="n">
        <v>36229</v>
      </c>
      <c r="B765" s="28"/>
      <c r="C765" s="56"/>
      <c r="D765" s="28" t="n">
        <f aca="false">VLOOKUP($A765,IF(D$3=2,PRICELOOK2,IF(D$3=3,PRICELOOK3,IF(D$3=4,cash,PRICELOOK))),D$4,FALSE())</f>
        <v>1.745</v>
      </c>
      <c r="E765" s="28" t="n">
        <f aca="false">VLOOKUP($A765,IF(E$3=2,PRICELOOK2,IF(E$3=3,PRICELOOK3,IF(E$3=4,cash,PRICELOOK))),E$4,FALSE())</f>
        <v>1.765</v>
      </c>
      <c r="G765" s="73" t="n">
        <f aca="false">LN(D765/D764)</f>
        <v>0.0651117513051737</v>
      </c>
      <c r="H765" s="73" t="n">
        <f aca="false">LN(E765/E764)</f>
        <v>0.0316573198706916</v>
      </c>
      <c r="I765" s="73"/>
      <c r="J765" s="73"/>
    </row>
    <row r="766" customFormat="false" ht="12.75" hidden="false" customHeight="false" outlineLevel="0" collapsed="false">
      <c r="A766" s="56" t="n">
        <v>36230</v>
      </c>
      <c r="B766" s="28"/>
      <c r="C766" s="56"/>
      <c r="D766" s="28" t="n">
        <f aca="false">VLOOKUP($A766,IF(D$3=2,PRICELOOK2,IF(D$3=3,PRICELOOK3,IF(D$3=4,cash,PRICELOOK))),D$4,FALSE())</f>
        <v>1.69</v>
      </c>
      <c r="E766" s="28" t="n">
        <f aca="false">VLOOKUP($A766,IF(E$3=2,PRICELOOK2,IF(E$3=3,PRICELOOK3,IF(E$3=4,cash,PRICELOOK))),E$4,FALSE())</f>
        <v>1.745</v>
      </c>
      <c r="G766" s="73" t="n">
        <f aca="false">LN(D766/D765)</f>
        <v>-0.0320260267194084</v>
      </c>
      <c r="H766" s="73" t="n">
        <f aca="false">LN(E766/E765)</f>
        <v>-0.0113961347308695</v>
      </c>
      <c r="I766" s="73"/>
      <c r="J766" s="73"/>
    </row>
    <row r="767" customFormat="false" ht="12.75" hidden="false" customHeight="false" outlineLevel="0" collapsed="false">
      <c r="A767" s="56" t="n">
        <v>36231</v>
      </c>
      <c r="B767" s="28"/>
      <c r="C767" s="56"/>
      <c r="D767" s="28" t="n">
        <f aca="false">VLOOKUP($A767,IF(D$3=2,PRICELOOK2,IF(D$3=3,PRICELOOK3,IF(D$3=4,cash,PRICELOOK))),D$4,FALSE())</f>
        <v>1.635</v>
      </c>
      <c r="E767" s="28" t="n">
        <f aca="false">VLOOKUP($A767,IF(E$3=2,PRICELOOK2,IF(E$3=3,PRICELOOK3,IF(E$3=4,cash,PRICELOOK))),E$4,FALSE())</f>
        <v>1.715</v>
      </c>
      <c r="G767" s="73" t="n">
        <f aca="false">LN(D767/D766)</f>
        <v>-0.0330857245857653</v>
      </c>
      <c r="H767" s="73" t="n">
        <f aca="false">LN(E767/E766)</f>
        <v>-0.0173414750364872</v>
      </c>
      <c r="I767" s="73"/>
      <c r="J767" s="73"/>
    </row>
    <row r="768" customFormat="false" ht="12.75" hidden="false" customHeight="false" outlineLevel="0" collapsed="false">
      <c r="A768" s="56" t="n">
        <v>36234</v>
      </c>
      <c r="B768" s="28"/>
      <c r="C768" s="56"/>
      <c r="D768" s="28" t="n">
        <f aca="false">VLOOKUP($A768,IF(D$3=2,PRICELOOK2,IF(D$3=3,PRICELOOK3,IF(D$3=4,cash,PRICELOOK))),D$4,FALSE())</f>
        <v>1.585</v>
      </c>
      <c r="E768" s="28" t="n">
        <f aca="false">VLOOKUP($A768,IF(E$3=2,PRICELOOK2,IF(E$3=3,PRICELOOK3,IF(E$3=4,cash,PRICELOOK))),E$4,FALSE())</f>
        <v>1.71</v>
      </c>
      <c r="G768" s="73" t="n">
        <f aca="false">LN(D768/D767)</f>
        <v>-0.0310583970199729</v>
      </c>
      <c r="H768" s="73" t="n">
        <f aca="false">LN(E768/E767)</f>
        <v>-0.00291971010333486</v>
      </c>
      <c r="I768" s="73"/>
      <c r="J768" s="73"/>
    </row>
    <row r="769" customFormat="false" ht="12.75" hidden="false" customHeight="false" outlineLevel="0" collapsed="false">
      <c r="A769" s="56" t="n">
        <v>36235</v>
      </c>
      <c r="B769" s="28"/>
      <c r="C769" s="56"/>
      <c r="D769" s="28" t="n">
        <f aca="false">VLOOKUP($A769,IF(D$3=2,PRICELOOK2,IF(D$3=3,PRICELOOK3,IF(D$3=4,cash,PRICELOOK))),D$4,FALSE())</f>
        <v>1.6</v>
      </c>
      <c r="E769" s="28" t="n">
        <f aca="false">VLOOKUP($A769,IF(E$3=2,PRICELOOK2,IF(E$3=3,PRICELOOK3,IF(E$3=4,cash,PRICELOOK))),E$4,FALSE())</f>
        <v>1.715</v>
      </c>
      <c r="G769" s="73" t="n">
        <f aca="false">LN(D769/D768)</f>
        <v>0.00941922191649178</v>
      </c>
      <c r="H769" s="73" t="n">
        <f aca="false">LN(E769/E768)</f>
        <v>0.00291971010333485</v>
      </c>
      <c r="I769" s="73"/>
      <c r="J769" s="73"/>
    </row>
    <row r="770" customFormat="false" ht="12.75" hidden="false" customHeight="false" outlineLevel="0" collapsed="false">
      <c r="A770" s="56" t="n">
        <v>36236</v>
      </c>
      <c r="B770" s="28"/>
      <c r="C770" s="56"/>
      <c r="D770" s="28" t="n">
        <f aca="false">VLOOKUP($A770,IF(D$3=2,PRICELOOK2,IF(D$3=3,PRICELOOK3,IF(D$3=4,cash,PRICELOOK))),D$4,FALSE())</f>
        <v>1.615</v>
      </c>
      <c r="E770" s="28" t="n">
        <f aca="false">VLOOKUP($A770,IF(E$3=2,PRICELOOK2,IF(E$3=3,PRICELOOK3,IF(E$3=4,cash,PRICELOOK))),E$4,FALSE())</f>
        <v>1.725</v>
      </c>
      <c r="G770" s="73" t="n">
        <f aca="false">LN(D770/D769)</f>
        <v>0.00933132742888422</v>
      </c>
      <c r="H770" s="73" t="n">
        <f aca="false">LN(E770/E769)</f>
        <v>0.00581396986541982</v>
      </c>
      <c r="I770" s="73"/>
      <c r="J770" s="73"/>
    </row>
    <row r="771" customFormat="false" ht="12.75" hidden="false" customHeight="false" outlineLevel="0" collapsed="false">
      <c r="A771" s="56" t="n">
        <v>36237</v>
      </c>
      <c r="B771" s="28"/>
      <c r="C771" s="56"/>
      <c r="D771" s="28" t="n">
        <f aca="false">VLOOKUP($A771,IF(D$3=2,PRICELOOK2,IF(D$3=3,PRICELOOK3,IF(D$3=4,cash,PRICELOOK))),D$4,FALSE())</f>
        <v>1.635</v>
      </c>
      <c r="E771" s="28" t="n">
        <f aca="false">VLOOKUP($A771,IF(E$3=2,PRICELOOK2,IF(E$3=3,PRICELOOK3,IF(E$3=4,cash,PRICELOOK))),E$4,FALSE())</f>
        <v>1.745</v>
      </c>
      <c r="G771" s="73" t="n">
        <f aca="false">LN(D771/D770)</f>
        <v>0.0123078476745968</v>
      </c>
      <c r="H771" s="73" t="n">
        <f aca="false">LN(E771/E770)</f>
        <v>0.0115275051710674</v>
      </c>
      <c r="I771" s="73"/>
      <c r="J771" s="73"/>
    </row>
    <row r="772" customFormat="false" ht="12.75" hidden="false" customHeight="false" outlineLevel="0" collapsed="false">
      <c r="A772" s="56" t="n">
        <v>36238</v>
      </c>
      <c r="B772" s="28"/>
      <c r="C772" s="56"/>
      <c r="D772" s="28" t="n">
        <f aca="false">VLOOKUP($A772,IF(D$3=2,PRICELOOK2,IF(D$3=3,PRICELOOK3,IF(D$3=4,cash,PRICELOOK))),D$4,FALSE())</f>
        <v>1.565</v>
      </c>
      <c r="E772" s="28" t="n">
        <f aca="false">VLOOKUP($A772,IF(E$3=2,PRICELOOK2,IF(E$3=3,PRICELOOK3,IF(E$3=4,cash,PRICELOOK))),E$4,FALSE())</f>
        <v>1.705</v>
      </c>
      <c r="G772" s="73" t="n">
        <f aca="false">LN(D772/D771)</f>
        <v>-0.0437569803571002</v>
      </c>
      <c r="H772" s="73" t="n">
        <f aca="false">LN(E772/E771)</f>
        <v>-0.0231894449189104</v>
      </c>
      <c r="I772" s="73"/>
      <c r="J772" s="73"/>
    </row>
    <row r="773" customFormat="false" ht="12.75" hidden="false" customHeight="false" outlineLevel="0" collapsed="false">
      <c r="A773" s="56" t="n">
        <v>36241</v>
      </c>
      <c r="B773" s="28"/>
      <c r="C773" s="56"/>
      <c r="D773" s="28" t="n">
        <f aca="false">VLOOKUP($A773,IF(D$3=2,PRICELOOK2,IF(D$3=3,PRICELOOK3,IF(D$3=4,cash,PRICELOOK))),D$4,FALSE())</f>
        <v>1.595</v>
      </c>
      <c r="E773" s="28" t="n">
        <f aca="false">VLOOKUP($A773,IF(E$3=2,PRICELOOK2,IF(E$3=3,PRICELOOK3,IF(E$3=4,cash,PRICELOOK))),E$4,FALSE())</f>
        <v>1.725</v>
      </c>
      <c r="G773" s="73" t="n">
        <f aca="false">LN(D773/D772)</f>
        <v>0.0189879122446914</v>
      </c>
      <c r="H773" s="73" t="n">
        <f aca="false">LN(E773/E772)</f>
        <v>0.011661939747843</v>
      </c>
      <c r="I773" s="73"/>
      <c r="J773" s="73"/>
    </row>
    <row r="774" customFormat="false" ht="12.75" hidden="false" customHeight="false" outlineLevel="0" collapsed="false">
      <c r="A774" s="56" t="n">
        <v>36242</v>
      </c>
      <c r="B774" s="28"/>
      <c r="C774" s="56"/>
      <c r="D774" s="28" t="n">
        <f aca="false">VLOOKUP($A774,IF(D$3=2,PRICELOOK2,IF(D$3=3,PRICELOOK3,IF(D$3=4,cash,PRICELOOK))),D$4,FALSE())</f>
        <v>1.68</v>
      </c>
      <c r="E774" s="28" t="n">
        <f aca="false">VLOOKUP($A774,IF(E$3=2,PRICELOOK2,IF(E$3=3,PRICELOOK3,IF(E$3=4,cash,PRICELOOK))),E$4,FALSE())</f>
        <v>1.755</v>
      </c>
      <c r="G774" s="73" t="n">
        <f aca="false">LN(D774/D773)</f>
        <v>0.0519200571783596</v>
      </c>
      <c r="H774" s="73" t="n">
        <f aca="false">LN(E774/E773)</f>
        <v>0.017241806434506</v>
      </c>
      <c r="I774" s="73"/>
      <c r="J774" s="73"/>
    </row>
    <row r="775" customFormat="false" ht="12.75" hidden="false" customHeight="false" outlineLevel="0" collapsed="false">
      <c r="A775" s="56" t="n">
        <v>36243</v>
      </c>
      <c r="B775" s="28"/>
      <c r="C775" s="56"/>
      <c r="D775" s="28" t="n">
        <f aca="false">VLOOKUP($A775,IF(D$3=2,PRICELOOK2,IF(D$3=3,PRICELOOK3,IF(D$3=4,cash,PRICELOOK))),D$4,FALSE())</f>
        <v>1.635</v>
      </c>
      <c r="E775" s="28" t="n">
        <f aca="false">VLOOKUP($A775,IF(E$3=2,PRICELOOK2,IF(E$3=3,PRICELOOK3,IF(E$3=4,cash,PRICELOOK))),E$4,FALSE())</f>
        <v>1.735</v>
      </c>
      <c r="G775" s="73" t="n">
        <f aca="false">LN(D775/D774)</f>
        <v>-0.0271509890659507</v>
      </c>
      <c r="H775" s="73" t="n">
        <f aca="false">LN(E775/E774)</f>
        <v>-0.0114614435190065</v>
      </c>
      <c r="I775" s="73"/>
      <c r="J775" s="73"/>
    </row>
    <row r="776" customFormat="false" ht="12.75" hidden="false" customHeight="false" outlineLevel="0" collapsed="false">
      <c r="A776" s="56" t="n">
        <v>36244</v>
      </c>
      <c r="B776" s="28"/>
      <c r="C776" s="56"/>
      <c r="D776" s="28" t="n">
        <f aca="false">VLOOKUP($A776,IF(D$3=2,PRICELOOK2,IF(D$3=3,PRICELOOK3,IF(D$3=4,cash,PRICELOOK))),D$4,FALSE())</f>
        <v>1.645</v>
      </c>
      <c r="E776" s="28" t="n">
        <f aca="false">VLOOKUP($A776,IF(E$3=2,PRICELOOK2,IF(E$3=3,PRICELOOK3,IF(E$3=4,cash,PRICELOOK))),E$4,FALSE())</f>
        <v>1.73</v>
      </c>
      <c r="G776" s="73" t="n">
        <f aca="false">LN(D776/D775)</f>
        <v>0.00609757986811854</v>
      </c>
      <c r="H776" s="73" t="n">
        <f aca="false">LN(E776/E775)</f>
        <v>-0.00288600488913499</v>
      </c>
      <c r="I776" s="73"/>
    </row>
    <row r="777" customFormat="false" ht="12.75" hidden="false" customHeight="false" outlineLevel="0" collapsed="false">
      <c r="A777" s="56" t="n">
        <v>36245</v>
      </c>
      <c r="B777" s="28"/>
      <c r="C777" s="56"/>
      <c r="D777" s="28" t="n">
        <f aca="false">VLOOKUP($A777,IF(D$3=2,PRICELOOK2,IF(D$3=3,PRICELOOK3,IF(D$3=4,cash,PRICELOOK))),D$4,FALSE())</f>
        <v>1.645</v>
      </c>
      <c r="E777" s="28" t="n">
        <f aca="false">VLOOKUP($A777,IF(E$3=2,PRICELOOK2,IF(E$3=3,PRICELOOK3,IF(E$3=4,cash,PRICELOOK))),E$4,FALSE())</f>
        <v>1.735</v>
      </c>
      <c r="G777" s="73" t="n">
        <f aca="false">LN(D777/D776)</f>
        <v>0</v>
      </c>
      <c r="H777" s="73" t="n">
        <f aca="false">LN(E777/E776)</f>
        <v>0.00288600488913507</v>
      </c>
      <c r="I777" s="73"/>
    </row>
    <row r="778" customFormat="false" ht="12.75" hidden="false" customHeight="false" outlineLevel="0" collapsed="false">
      <c r="A778" s="56" t="n">
        <v>36248</v>
      </c>
      <c r="B778" s="28" t="n">
        <v>1</v>
      </c>
      <c r="C778" s="56"/>
      <c r="D778" s="28" t="n">
        <f aca="false">VLOOKUP($A778,IF(D$3=2,PRICELOOK2,IF(D$3=3,PRICELOOK3,IF(D$3=4,cash,PRICELOOK))),D$4,FALSE())</f>
        <v>1.65</v>
      </c>
      <c r="E778" s="28" t="n">
        <f aca="false">VLOOKUP($A778,IF(E$3=2,PRICELOOK2,IF(E$3=3,PRICELOOK3,IF(E$3=4,cash,PRICELOOK))),E$4,FALSE())</f>
        <v>1.77</v>
      </c>
      <c r="G778" s="73" t="n">
        <f aca="false">LN(D778/D777)</f>
        <v>0.00303490369515389</v>
      </c>
      <c r="H778" s="73" t="n">
        <f aca="false">LN(E778/E777)</f>
        <v>0.0199721331869152</v>
      </c>
      <c r="I778" s="73"/>
    </row>
    <row r="779" customFormat="false" ht="12.75" hidden="false" customHeight="false" outlineLevel="0" collapsed="false">
      <c r="A779" s="56"/>
      <c r="B779" s="28"/>
      <c r="C779" s="56"/>
      <c r="D779" s="28"/>
      <c r="E779" s="28"/>
    </row>
    <row r="780" customFormat="false" ht="12.75" hidden="false" customHeight="false" outlineLevel="0" collapsed="false">
      <c r="A780" s="56"/>
      <c r="B780" s="28"/>
      <c r="C780" s="56"/>
      <c r="D780" s="28"/>
      <c r="E780" s="28"/>
    </row>
    <row r="781" customFormat="false" ht="12.75" hidden="false" customHeight="false" outlineLevel="0" collapsed="false">
      <c r="A781" s="56"/>
      <c r="B781" s="28"/>
      <c r="C781" s="56"/>
      <c r="D781" s="28"/>
      <c r="E781" s="28"/>
    </row>
    <row r="782" customFormat="false" ht="12.75" hidden="false" customHeight="false" outlineLevel="0" collapsed="false">
      <c r="A782" s="56"/>
      <c r="B782" s="28"/>
      <c r="C782" s="56" t="n">
        <v>36251</v>
      </c>
      <c r="G782" s="73" t="n">
        <f aca="false">STDEV(G784:G802)*15.87</f>
        <v>0.508413668555487</v>
      </c>
      <c r="H782" s="73" t="n">
        <f aca="false">STDEV(H784:H802)*15.87</f>
        <v>0.389154592350213</v>
      </c>
      <c r="I782" s="73"/>
      <c r="J782" s="73" t="n">
        <f aca="false">IF(ISNUMBER(J783),J783,1.1)</f>
        <v>0.976905663469818</v>
      </c>
      <c r="K782" s="75" t="n">
        <f aca="false">MAX(D783:D804)</f>
        <v>2.145</v>
      </c>
      <c r="L782" s="75" t="n">
        <f aca="false">MAX(E783:E804)</f>
        <v>2.27</v>
      </c>
    </row>
    <row r="783" customFormat="false" ht="12.75" hidden="false" customHeight="false" outlineLevel="0" collapsed="false">
      <c r="A783" s="56" t="n">
        <v>36249</v>
      </c>
      <c r="B783" s="28"/>
      <c r="C783" s="56"/>
      <c r="D783" s="28" t="n">
        <f aca="false">VLOOKUP($A783,IF(D$3=2,PRICELOOK2,IF(D$3=3,PRICELOOK3,IF(D$3=4,cash,PRICELOOK))),D$4,FALSE())</f>
        <v>1.69</v>
      </c>
      <c r="E783" s="28" t="n">
        <f aca="false">VLOOKUP($A783,IF(E$3=2,PRICELOOK2,IF(E$3=3,PRICELOOK3,IF(E$3=4,cash,PRICELOOK))),E$4,FALSE())</f>
        <v>1.78</v>
      </c>
      <c r="G783" s="73"/>
      <c r="H783" s="73"/>
      <c r="I783" s="73"/>
      <c r="J783" s="73" t="n">
        <f aca="false">CORREL(D783:D802,E783:E802)</f>
        <v>0.976905663469818</v>
      </c>
      <c r="K783" s="75" t="n">
        <f aca="false">MIN(D783:D804)</f>
        <v>1.69</v>
      </c>
      <c r="L783" s="75" t="n">
        <f aca="false">MIN(E783:E804)</f>
        <v>1.78</v>
      </c>
    </row>
    <row r="784" customFormat="false" ht="12.75" hidden="false" customHeight="false" outlineLevel="0" collapsed="false">
      <c r="A784" s="56" t="n">
        <v>36250</v>
      </c>
      <c r="B784" s="28"/>
      <c r="C784" s="56"/>
      <c r="D784" s="28" t="n">
        <f aca="false">VLOOKUP($A784,IF(D$3=2,PRICELOOK2,IF(D$3=3,PRICELOOK3,IF(D$3=4,cash,PRICELOOK))),D$4,FALSE())</f>
        <v>1.79</v>
      </c>
      <c r="E784" s="28" t="n">
        <f aca="false">VLOOKUP($A784,IF(E$3=2,PRICELOOK2,IF(E$3=3,PRICELOOK3,IF(E$3=4,cash,PRICELOOK))),E$4,FALSE())</f>
        <v>1.89</v>
      </c>
      <c r="G784" s="73" t="n">
        <f aca="false">LN(D784/D783)</f>
        <v>0.0574870909176816</v>
      </c>
      <c r="H784" s="73" t="n">
        <f aca="false">LN(E784/E783)</f>
        <v>0.0599634647675573</v>
      </c>
      <c r="I784" s="73"/>
      <c r="J784" s="73"/>
    </row>
    <row r="785" customFormat="false" ht="12.75" hidden="false" customHeight="false" outlineLevel="0" collapsed="false">
      <c r="A785" s="56" t="n">
        <v>36251</v>
      </c>
      <c r="B785" s="28"/>
      <c r="C785" s="56"/>
      <c r="D785" s="28" t="n">
        <f aca="false">VLOOKUP($A785,IF(D$3=2,PRICELOOK2,IF(D$3=3,PRICELOOK3,IF(D$3=4,cash,PRICELOOK))),D$4,FALSE())</f>
        <v>1.73</v>
      </c>
      <c r="E785" s="28" t="n">
        <f aca="false">VLOOKUP($A785,IF(E$3=2,PRICELOOK2,IF(E$3=3,PRICELOOK3,IF(E$3=4,cash,PRICELOOK))),E$4,FALSE())</f>
        <v>1.87</v>
      </c>
      <c r="G785" s="73" t="n">
        <f aca="false">LN(D785/D784)</f>
        <v>-0.0340942113429761</v>
      </c>
      <c r="H785" s="73" t="n">
        <f aca="false">LN(E785/E784)</f>
        <v>-0.0106383982050556</v>
      </c>
      <c r="I785" s="73"/>
      <c r="J785" s="73"/>
    </row>
    <row r="786" customFormat="false" ht="12.75" hidden="false" customHeight="false" outlineLevel="0" collapsed="false">
      <c r="A786" s="56" t="n">
        <v>36255</v>
      </c>
      <c r="B786" s="28"/>
      <c r="C786" s="56"/>
      <c r="D786" s="28" t="n">
        <f aca="false">VLOOKUP($A786,IF(D$3=2,PRICELOOK2,IF(D$3=3,PRICELOOK3,IF(D$3=4,cash,PRICELOOK))),D$4,FALSE())</f>
        <v>1.89</v>
      </c>
      <c r="E786" s="28" t="n">
        <f aca="false">VLOOKUP($A786,IF(E$3=2,PRICELOOK2,IF(E$3=3,PRICELOOK3,IF(E$3=4,cash,PRICELOOK))),E$4,FALSE())</f>
        <v>2.02</v>
      </c>
      <c r="G786" s="73" t="n">
        <f aca="false">LN(D786/D785)</f>
        <v>0.0884554205618634</v>
      </c>
      <c r="H786" s="73" t="n">
        <f aca="false">LN(E786/E785)</f>
        <v>0.077159080546618</v>
      </c>
      <c r="I786" s="73"/>
      <c r="J786" s="73"/>
    </row>
    <row r="787" customFormat="false" ht="12.75" hidden="false" customHeight="false" outlineLevel="0" collapsed="false">
      <c r="A787" s="56" t="n">
        <v>36256</v>
      </c>
      <c r="B787" s="28"/>
      <c r="C787" s="56"/>
      <c r="D787" s="28" t="n">
        <f aca="false">VLOOKUP($A787,IF(D$3=2,PRICELOOK2,IF(D$3=3,PRICELOOK3,IF(D$3=4,cash,PRICELOOK))),D$4,FALSE())</f>
        <v>1.87</v>
      </c>
      <c r="E787" s="28" t="n">
        <f aca="false">VLOOKUP($A787,IF(E$3=2,PRICELOOK2,IF(E$3=3,PRICELOOK3,IF(E$3=4,cash,PRICELOOK))),E$4,FALSE())</f>
        <v>2.025</v>
      </c>
      <c r="G787" s="73" t="n">
        <f aca="false">LN(D787/D786)</f>
        <v>-0.0106383982050556</v>
      </c>
      <c r="H787" s="73" t="n">
        <f aca="false">LN(E787/E786)</f>
        <v>0.00247218914538907</v>
      </c>
      <c r="I787" s="73"/>
      <c r="J787" s="73"/>
    </row>
    <row r="788" customFormat="false" ht="12.75" hidden="false" customHeight="false" outlineLevel="0" collapsed="false">
      <c r="A788" s="56" t="n">
        <v>36257</v>
      </c>
      <c r="B788" s="28"/>
      <c r="C788" s="56"/>
      <c r="D788" s="28" t="n">
        <f aca="false">VLOOKUP($A788,IF(D$3=2,PRICELOOK2,IF(D$3=3,PRICELOOK3,IF(D$3=4,cash,PRICELOOK))),D$4,FALSE())</f>
        <v>1.915</v>
      </c>
      <c r="E788" s="28" t="n">
        <f aca="false">VLOOKUP($A788,IF(E$3=2,PRICELOOK2,IF(E$3=3,PRICELOOK3,IF(E$3=4,cash,PRICELOOK))),E$4,FALSE())</f>
        <v>2.065</v>
      </c>
      <c r="G788" s="73" t="n">
        <f aca="false">LN(D788/D787)</f>
        <v>0.0237791917661139</v>
      </c>
      <c r="H788" s="73" t="n">
        <f aca="false">LN(E788/E787)</f>
        <v>0.0195605258544936</v>
      </c>
      <c r="I788" s="73"/>
      <c r="J788" s="73"/>
    </row>
    <row r="789" customFormat="false" ht="12.75" hidden="false" customHeight="false" outlineLevel="0" collapsed="false">
      <c r="A789" s="56" t="n">
        <v>36258</v>
      </c>
      <c r="B789" s="28"/>
      <c r="C789" s="56"/>
      <c r="D789" s="28" t="n">
        <f aca="false">VLOOKUP($A789,IF(D$3=2,PRICELOOK2,IF(D$3=3,PRICELOOK3,IF(D$3=4,cash,PRICELOOK))),D$4,FALSE())</f>
        <v>1.965</v>
      </c>
      <c r="E789" s="28" t="n">
        <f aca="false">VLOOKUP($A789,IF(E$3=2,PRICELOOK2,IF(E$3=3,PRICELOOK3,IF(E$3=4,cash,PRICELOOK))),E$4,FALSE())</f>
        <v>2.09</v>
      </c>
      <c r="G789" s="73" t="n">
        <f aca="false">LN(D789/D788)</f>
        <v>0.0257746226886154</v>
      </c>
      <c r="H789" s="73" t="n">
        <f aca="false">LN(E789/E788)</f>
        <v>0.0120338395637235</v>
      </c>
      <c r="I789" s="73"/>
      <c r="J789" s="73"/>
    </row>
    <row r="790" customFormat="false" ht="12.75" hidden="false" customHeight="false" outlineLevel="0" collapsed="false">
      <c r="A790" s="56" t="n">
        <v>36262</v>
      </c>
      <c r="B790" s="28"/>
      <c r="C790" s="56"/>
      <c r="D790" s="28" t="n">
        <f aca="false">VLOOKUP($A790,IF(D$3=2,PRICELOOK2,IF(D$3=3,PRICELOOK3,IF(D$3=4,cash,PRICELOOK))),D$4,FALSE())</f>
        <v>1.91</v>
      </c>
      <c r="E790" s="28" t="n">
        <f aca="false">VLOOKUP($A790,IF(E$3=2,PRICELOOK2,IF(E$3=3,PRICELOOK3,IF(E$3=4,cash,PRICELOOK))),E$4,FALSE())</f>
        <v>2.06</v>
      </c>
      <c r="G790" s="73" t="n">
        <f aca="false">LN(D790/D789)</f>
        <v>-0.0283890032626861</v>
      </c>
      <c r="H790" s="73" t="n">
        <f aca="false">LN(E790/E789)</f>
        <v>-0.0144580831752298</v>
      </c>
      <c r="I790" s="73"/>
      <c r="J790" s="73"/>
    </row>
    <row r="791" customFormat="false" ht="12.75" hidden="false" customHeight="false" outlineLevel="0" collapsed="false">
      <c r="A791" s="56" t="n">
        <v>36263</v>
      </c>
      <c r="B791" s="28"/>
      <c r="C791" s="56"/>
      <c r="D791" s="28" t="n">
        <f aca="false">VLOOKUP($A791,IF(D$3=2,PRICELOOK2,IF(D$3=3,PRICELOOK3,IF(D$3=4,cash,PRICELOOK))),D$4,FALSE())</f>
        <v>1.985</v>
      </c>
      <c r="E791" s="28" t="n">
        <f aca="false">VLOOKUP($A791,IF(E$3=2,PRICELOOK2,IF(E$3=3,PRICELOOK3,IF(E$3=4,cash,PRICELOOK))),E$4,FALSE())</f>
        <v>2.075</v>
      </c>
      <c r="G791" s="73" t="n">
        <f aca="false">LN(D791/D790)</f>
        <v>0.0385156720806154</v>
      </c>
      <c r="H791" s="73" t="n">
        <f aca="false">LN(E791/E790)</f>
        <v>0.00725517088117202</v>
      </c>
      <c r="I791" s="73"/>
      <c r="J791" s="73"/>
    </row>
    <row r="792" customFormat="false" ht="12.75" hidden="false" customHeight="false" outlineLevel="0" collapsed="false">
      <c r="A792" s="56" t="n">
        <v>36264</v>
      </c>
      <c r="B792" s="28"/>
      <c r="C792" s="56"/>
      <c r="D792" s="28" t="n">
        <f aca="false">VLOOKUP($A792,IF(D$3=2,PRICELOOK2,IF(D$3=3,PRICELOOK3,IF(D$3=4,cash,PRICELOOK))),D$4,FALSE())</f>
        <v>1.955</v>
      </c>
      <c r="E792" s="28" t="n">
        <f aca="false">VLOOKUP($A792,IF(E$3=2,PRICELOOK2,IF(E$3=3,PRICELOOK3,IF(E$3=4,cash,PRICELOOK))),E$4,FALSE())</f>
        <v>2.05</v>
      </c>
      <c r="G792" s="73" t="n">
        <f aca="false">LN(D792/D791)</f>
        <v>-0.0152287207018247</v>
      </c>
      <c r="H792" s="73" t="n">
        <f aca="false">LN(E792/E791)</f>
        <v>-0.012121360532345</v>
      </c>
      <c r="I792" s="73"/>
      <c r="J792" s="73"/>
    </row>
    <row r="793" customFormat="false" ht="12.75" hidden="false" customHeight="false" outlineLevel="0" collapsed="false">
      <c r="A793" s="56" t="n">
        <v>36265</v>
      </c>
      <c r="B793" s="28"/>
      <c r="C793" s="56"/>
      <c r="D793" s="28" t="n">
        <f aca="false">VLOOKUP($A793,IF(D$3=2,PRICELOOK2,IF(D$3=3,PRICELOOK3,IF(D$3=4,cash,PRICELOOK))),D$4,FALSE())</f>
        <v>2</v>
      </c>
      <c r="E793" s="28" t="n">
        <f aca="false">VLOOKUP($A793,IF(E$3=2,PRICELOOK2,IF(E$3=3,PRICELOOK3,IF(E$3=4,cash,PRICELOOK))),E$4,FALSE())</f>
        <v>2.065</v>
      </c>
      <c r="G793" s="73" t="n">
        <f aca="false">LN(D793/D792)</f>
        <v>0.0227569871226163</v>
      </c>
      <c r="H793" s="73" t="n">
        <f aca="false">LN(E793/E792)</f>
        <v>0.00729043326267927</v>
      </c>
      <c r="I793" s="73"/>
      <c r="J793" s="73"/>
    </row>
    <row r="794" customFormat="false" ht="12.75" hidden="false" customHeight="false" outlineLevel="0" collapsed="false">
      <c r="A794" s="56" t="n">
        <v>36266</v>
      </c>
      <c r="B794" s="28"/>
      <c r="C794" s="56"/>
      <c r="D794" s="28" t="n">
        <f aca="false">VLOOKUP($A794,IF(D$3=2,PRICELOOK2,IF(D$3=3,PRICELOOK3,IF(D$3=4,cash,PRICELOOK))),D$4,FALSE())</f>
        <v>2</v>
      </c>
      <c r="E794" s="28" t="n">
        <f aca="false">VLOOKUP($A794,IF(E$3=2,PRICELOOK2,IF(E$3=3,PRICELOOK3,IF(E$3=4,cash,PRICELOOK))),E$4,FALSE())</f>
        <v>2.07</v>
      </c>
      <c r="G794" s="73" t="n">
        <f aca="false">LN(D794/D793)</f>
        <v>0</v>
      </c>
      <c r="H794" s="73" t="n">
        <f aca="false">LN(E794/E793)</f>
        <v>0.00241838086428165</v>
      </c>
      <c r="I794" s="73"/>
      <c r="J794" s="73"/>
    </row>
    <row r="795" customFormat="false" ht="12.75" hidden="false" customHeight="false" outlineLevel="0" collapsed="false">
      <c r="A795" s="56" t="n">
        <v>36269</v>
      </c>
      <c r="B795" s="28"/>
      <c r="C795" s="56"/>
      <c r="D795" s="28" t="n">
        <f aca="false">VLOOKUP($A795,IF(D$3=2,PRICELOOK2,IF(D$3=3,PRICELOOK3,IF(D$3=4,cash,PRICELOOK))),D$4,FALSE())</f>
        <v>1.965</v>
      </c>
      <c r="E795" s="28" t="n">
        <f aca="false">VLOOKUP($A795,IF(E$3=2,PRICELOOK2,IF(E$3=3,PRICELOOK3,IF(E$3=4,cash,PRICELOOK))),E$4,FALSE())</f>
        <v>2.065</v>
      </c>
      <c r="G795" s="73" t="n">
        <f aca="false">LN(D795/D794)</f>
        <v>-0.0176549352387207</v>
      </c>
      <c r="H795" s="73" t="n">
        <f aca="false">LN(E795/E794)</f>
        <v>-0.00241838086428153</v>
      </c>
      <c r="I795" s="73"/>
      <c r="J795" s="73"/>
    </row>
    <row r="796" customFormat="false" ht="12.75" hidden="false" customHeight="false" outlineLevel="0" collapsed="false">
      <c r="A796" s="56" t="n">
        <v>36270</v>
      </c>
      <c r="B796" s="28"/>
      <c r="C796" s="56"/>
      <c r="D796" s="28" t="n">
        <f aca="false">VLOOKUP($A796,IF(D$3=2,PRICELOOK2,IF(D$3=3,PRICELOOK3,IF(D$3=4,cash,PRICELOOK))),D$4,FALSE())</f>
        <v>2.015</v>
      </c>
      <c r="E796" s="28" t="n">
        <f aca="false">VLOOKUP($A796,IF(E$3=2,PRICELOOK2,IF(E$3=3,PRICELOOK3,IF(E$3=4,cash,PRICELOOK))),E$4,FALSE())</f>
        <v>2.12</v>
      </c>
      <c r="G796" s="73" t="n">
        <f aca="false">LN(D796/D795)</f>
        <v>0.0251269500774219</v>
      </c>
      <c r="H796" s="73" t="n">
        <f aca="false">LN(E796/E795)</f>
        <v>0.0262858622709251</v>
      </c>
      <c r="I796" s="73"/>
      <c r="J796" s="73"/>
    </row>
    <row r="797" customFormat="false" ht="12.75" hidden="false" customHeight="false" outlineLevel="0" collapsed="false">
      <c r="A797" s="56" t="n">
        <v>36271</v>
      </c>
      <c r="B797" s="28"/>
      <c r="C797" s="56"/>
      <c r="D797" s="28" t="n">
        <f aca="false">VLOOKUP($A797,IF(D$3=2,PRICELOOK2,IF(D$3=3,PRICELOOK3,IF(D$3=4,cash,PRICELOOK))),D$4,FALSE())</f>
        <v>2.005</v>
      </c>
      <c r="E797" s="28" t="n">
        <f aca="false">VLOOKUP($A797,IF(E$3=2,PRICELOOK2,IF(E$3=3,PRICELOOK3,IF(E$3=4,cash,PRICELOOK))),E$4,FALSE())</f>
        <v>2.125</v>
      </c>
      <c r="G797" s="73" t="n">
        <f aca="false">LN(D797/D796)</f>
        <v>-0.00497513464011396</v>
      </c>
      <c r="H797" s="73" t="n">
        <f aca="false">LN(E797/E796)</f>
        <v>0.00235571369245898</v>
      </c>
      <c r="I797" s="73"/>
      <c r="J797" s="73"/>
    </row>
    <row r="798" customFormat="false" ht="12.75" hidden="false" customHeight="false" outlineLevel="0" collapsed="false">
      <c r="A798" s="56" t="n">
        <v>36272</v>
      </c>
      <c r="B798" s="28"/>
      <c r="C798" s="56"/>
      <c r="D798" s="28" t="n">
        <f aca="false">VLOOKUP($A798,IF(D$3=2,PRICELOOK2,IF(D$3=3,PRICELOOK3,IF(D$3=4,cash,PRICELOOK))),D$4,FALSE())</f>
        <v>2.065</v>
      </c>
      <c r="E798" s="28" t="n">
        <f aca="false">VLOOKUP($A798,IF(E$3=2,PRICELOOK2,IF(E$3=3,PRICELOOK3,IF(E$3=4,cash,PRICELOOK))),E$4,FALSE())</f>
        <v>2.185</v>
      </c>
      <c r="G798" s="73" t="n">
        <f aca="false">LN(D798/D797)</f>
        <v>0.0294861656544637</v>
      </c>
      <c r="H798" s="73" t="n">
        <f aca="false">LN(E798/E797)</f>
        <v>0.0278440261711734</v>
      </c>
      <c r="I798" s="73"/>
      <c r="J798" s="73"/>
    </row>
    <row r="799" customFormat="false" ht="12.75" hidden="false" customHeight="false" outlineLevel="0" collapsed="false">
      <c r="A799" s="56" t="n">
        <v>36273</v>
      </c>
      <c r="B799" s="28"/>
      <c r="C799" s="56"/>
      <c r="D799" s="28" t="n">
        <f aca="false">VLOOKUP($A799,IF(D$3=2,PRICELOOK2,IF(D$3=3,PRICELOOK3,IF(D$3=4,cash,PRICELOOK))),D$4,FALSE())</f>
        <v>2.055</v>
      </c>
      <c r="E799" s="28" t="n">
        <f aca="false">VLOOKUP($A799,IF(E$3=2,PRICELOOK2,IF(E$3=3,PRICELOOK3,IF(E$3=4,cash,PRICELOOK))),E$4,FALSE())</f>
        <v>2.175</v>
      </c>
      <c r="G799" s="73" t="n">
        <f aca="false">LN(D799/D798)</f>
        <v>-0.00485437846479809</v>
      </c>
      <c r="H799" s="73" t="n">
        <f aca="false">LN(E799/E798)</f>
        <v>-0.00458716400690615</v>
      </c>
      <c r="I799" s="73"/>
      <c r="J799" s="73"/>
    </row>
    <row r="800" customFormat="false" ht="12.75" hidden="false" customHeight="false" outlineLevel="0" collapsed="false">
      <c r="A800" s="56" t="n">
        <v>36276</v>
      </c>
      <c r="B800" s="28"/>
      <c r="C800" s="56"/>
      <c r="D800" s="28" t="n">
        <f aca="false">VLOOKUP($A800,IF(D$3=2,PRICELOOK2,IF(D$3=3,PRICELOOK3,IF(D$3=4,cash,PRICELOOK))),D$4,FALSE())</f>
        <v>2.035</v>
      </c>
      <c r="E800" s="28" t="n">
        <f aca="false">VLOOKUP($A800,IF(E$3=2,PRICELOOK2,IF(E$3=3,PRICELOOK3,IF(E$3=4,cash,PRICELOOK))),E$4,FALSE())</f>
        <v>2.18</v>
      </c>
      <c r="G800" s="73" t="n">
        <f aca="false">LN(D800/D799)</f>
        <v>-0.00978002905363961</v>
      </c>
      <c r="H800" s="73" t="n">
        <f aca="false">LN(E800/E799)</f>
        <v>0.00229621226035038</v>
      </c>
      <c r="I800" s="73"/>
      <c r="J800" s="73"/>
    </row>
    <row r="801" customFormat="false" ht="12.75" hidden="false" customHeight="false" outlineLevel="0" collapsed="false">
      <c r="A801" s="56" t="n">
        <v>36277</v>
      </c>
      <c r="B801" s="28"/>
      <c r="C801" s="56"/>
      <c r="D801" s="28" t="n">
        <f aca="false">VLOOKUP($A801,IF(D$3=2,PRICELOOK2,IF(D$3=3,PRICELOOK3,IF(D$3=4,cash,PRICELOOK))),D$4,FALSE())</f>
        <v>2.145</v>
      </c>
      <c r="E801" s="28" t="n">
        <f aca="false">VLOOKUP($A801,IF(E$3=2,PRICELOOK2,IF(E$3=3,PRICELOOK3,IF(E$3=4,cash,PRICELOOK))),E$4,FALSE())</f>
        <v>2.27</v>
      </c>
      <c r="G801" s="73" t="n">
        <f aca="false">LN(D801/D800)</f>
        <v>0.0526437334854219</v>
      </c>
      <c r="H801" s="73" t="n">
        <f aca="false">LN(E801/E800)</f>
        <v>0.0404549546923135</v>
      </c>
      <c r="I801" s="73"/>
      <c r="J801" s="73"/>
    </row>
    <row r="802" customFormat="false" ht="12.75" hidden="false" customHeight="false" outlineLevel="0" collapsed="false">
      <c r="A802" s="56" t="n">
        <v>36278</v>
      </c>
      <c r="B802" s="28" t="n">
        <v>1</v>
      </c>
      <c r="C802" s="56"/>
      <c r="D802" s="28" t="n">
        <f aca="false">VLOOKUP($A802,IF(D$3=2,PRICELOOK2,IF(D$3=3,PRICELOOK3,IF(D$3=4,cash,PRICELOOK))),D$4,FALSE())</f>
        <v>2.14</v>
      </c>
      <c r="E802" s="28" t="n">
        <f aca="false">VLOOKUP($A802,IF(E$3=2,PRICELOOK2,IF(E$3=3,PRICELOOK3,IF(E$3=4,cash,PRICELOOK))),E$4,FALSE())</f>
        <v>2.26</v>
      </c>
      <c r="G802" s="73" t="n">
        <f aca="false">LN(D802/D801)</f>
        <v>-0.0023337233462201</v>
      </c>
      <c r="H802" s="73" t="n">
        <f aca="false">LN(E802/E801)</f>
        <v>-0.00441501820911694</v>
      </c>
      <c r="I802" s="73"/>
      <c r="J802" s="73"/>
    </row>
    <row r="803" customFormat="false" ht="12.75" hidden="false" customHeight="false" outlineLevel="0" collapsed="false">
      <c r="A803" s="56"/>
      <c r="B803" s="28"/>
      <c r="C803" s="56"/>
      <c r="D803" s="28"/>
      <c r="E803" s="28"/>
    </row>
    <row r="804" customFormat="false" ht="12.75" hidden="false" customHeight="false" outlineLevel="0" collapsed="false">
      <c r="A804" s="56"/>
      <c r="B804" s="28"/>
      <c r="C804" s="56"/>
      <c r="D804" s="28"/>
      <c r="E804" s="28"/>
    </row>
    <row r="805" customFormat="false" ht="12.75" hidden="false" customHeight="false" outlineLevel="0" collapsed="false">
      <c r="A805" s="56"/>
      <c r="B805" s="28"/>
      <c r="C805" s="56"/>
      <c r="D805" s="28"/>
      <c r="E805" s="28"/>
    </row>
    <row r="806" customFormat="false" ht="12.75" hidden="false" customHeight="false" outlineLevel="0" collapsed="false">
      <c r="A806" s="56"/>
      <c r="B806" s="28"/>
      <c r="C806" s="56" t="n">
        <v>36281</v>
      </c>
      <c r="G806" s="73" t="n">
        <f aca="false">STDEV(G808:G826)*15.87</f>
        <v>0.457351221019753</v>
      </c>
      <c r="H806" s="73" t="n">
        <f aca="false">STDEV(H808:H826)*15.87</f>
        <v>0.295097989380813</v>
      </c>
      <c r="I806" s="73"/>
      <c r="J806" s="73" t="n">
        <f aca="false">IF(ISNUMBER(J807),J807,1.1)</f>
        <v>0.851735586366689</v>
      </c>
      <c r="K806" s="75" t="n">
        <f aca="false">MAX(D807:D828)</f>
        <v>2.21</v>
      </c>
      <c r="L806" s="75" t="n">
        <f aca="false">MAX(E807:E828)</f>
        <v>2.275</v>
      </c>
    </row>
    <row r="807" customFormat="false" ht="12.75" hidden="false" customHeight="false" outlineLevel="0" collapsed="false">
      <c r="A807" s="56" t="n">
        <v>36279</v>
      </c>
      <c r="B807" s="28"/>
      <c r="C807" s="56"/>
      <c r="D807" s="28" t="n">
        <f aca="false">VLOOKUP($A807,IF(D$3=2,PRICELOOK2,IF(D$3=3,PRICELOOK3,IF(D$3=4,cash,PRICELOOK))),D$4,FALSE())</f>
        <v>2.18</v>
      </c>
      <c r="E807" s="28" t="n">
        <f aca="false">VLOOKUP($A807,IF(E$3=2,PRICELOOK2,IF(E$3=3,PRICELOOK3,IF(E$3=4,cash,PRICELOOK))),E$4,FALSE())</f>
        <v>2.245</v>
      </c>
      <c r="G807" s="73"/>
      <c r="H807" s="73"/>
      <c r="I807" s="73"/>
      <c r="J807" s="73" t="n">
        <f aca="false">CORREL(D807:D826,E807:E826)</f>
        <v>0.851735586366689</v>
      </c>
      <c r="K807" s="75" t="n">
        <f aca="false">MIN(D807:D828)</f>
        <v>2.04</v>
      </c>
      <c r="L807" s="75" t="n">
        <f aca="false">MIN(E807:E828)</f>
        <v>2.16</v>
      </c>
    </row>
    <row r="808" customFormat="false" ht="12.75" hidden="false" customHeight="false" outlineLevel="0" collapsed="false">
      <c r="A808" s="56" t="n">
        <v>36280</v>
      </c>
      <c r="B808" s="28"/>
      <c r="C808" s="56"/>
      <c r="D808" s="28" t="n">
        <f aca="false">VLOOKUP($A808,IF(D$3=2,PRICELOOK2,IF(D$3=3,PRICELOOK3,IF(D$3=4,cash,PRICELOOK))),D$4,FALSE())</f>
        <v>2.05</v>
      </c>
      <c r="E808" s="28" t="n">
        <f aca="false">VLOOKUP($A808,IF(E$3=2,PRICELOOK2,IF(E$3=3,PRICELOOK3,IF(E$3=4,cash,PRICELOOK))),E$4,FALSE())</f>
        <v>2.16</v>
      </c>
      <c r="G808" s="73" t="n">
        <f aca="false">LN(D808/D807)</f>
        <v>-0.061485083650681</v>
      </c>
      <c r="H808" s="73" t="n">
        <f aca="false">LN(E808/E807)</f>
        <v>-0.038597299498144</v>
      </c>
      <c r="I808" s="73"/>
      <c r="J808" s="73"/>
    </row>
    <row r="809" customFormat="false" ht="12.75" hidden="false" customHeight="false" outlineLevel="0" collapsed="false">
      <c r="A809" s="56" t="n">
        <v>36283</v>
      </c>
      <c r="B809" s="28"/>
      <c r="C809" s="56"/>
      <c r="D809" s="28" t="n">
        <f aca="false">VLOOKUP($A809,IF(D$3=2,PRICELOOK2,IF(D$3=3,PRICELOOK3,IF(D$3=4,cash,PRICELOOK))),D$4,FALSE())</f>
        <v>2.04</v>
      </c>
      <c r="E809" s="28" t="n">
        <f aca="false">VLOOKUP($A809,IF(E$3=2,PRICELOOK2,IF(E$3=3,PRICELOOK3,IF(E$3=4,cash,PRICELOOK))),E$4,FALSE())</f>
        <v>2.17</v>
      </c>
      <c r="G809" s="73" t="n">
        <f aca="false">LN(D809/D808)</f>
        <v>-0.00488998529419168</v>
      </c>
      <c r="H809" s="73" t="n">
        <f aca="false">LN(E809/E808)</f>
        <v>0.00461894585629446</v>
      </c>
      <c r="I809" s="73"/>
      <c r="J809" s="73"/>
    </row>
    <row r="810" customFormat="false" ht="12.75" hidden="false" customHeight="false" outlineLevel="0" collapsed="false">
      <c r="A810" s="56" t="n">
        <v>36284</v>
      </c>
      <c r="B810" s="28"/>
      <c r="C810" s="56"/>
      <c r="D810" s="28" t="n">
        <f aca="false">VLOOKUP($A810,IF(D$3=2,PRICELOOK2,IF(D$3=3,PRICELOOK3,IF(D$3=4,cash,PRICELOOK))),D$4,FALSE())</f>
        <v>2.13</v>
      </c>
      <c r="E810" s="28" t="n">
        <f aca="false">VLOOKUP($A810,IF(E$3=2,PRICELOOK2,IF(E$3=3,PRICELOOK3,IF(E$3=4,cash,PRICELOOK))),E$4,FALSE())</f>
        <v>2.21</v>
      </c>
      <c r="G810" s="73" t="n">
        <f aca="false">LN(D810/D809)</f>
        <v>0.0431721718652086</v>
      </c>
      <c r="H810" s="73" t="n">
        <f aca="false">LN(E810/E809)</f>
        <v>0.0182653479772932</v>
      </c>
      <c r="I810" s="73"/>
      <c r="J810" s="73"/>
    </row>
    <row r="811" customFormat="false" ht="12.75" hidden="false" customHeight="false" outlineLevel="0" collapsed="false">
      <c r="A811" s="56" t="n">
        <v>36285</v>
      </c>
      <c r="B811" s="28"/>
      <c r="C811" s="56"/>
      <c r="D811" s="28" t="n">
        <f aca="false">VLOOKUP($A811,IF(D$3=2,PRICELOOK2,IF(D$3=3,PRICELOOK3,IF(D$3=4,cash,PRICELOOK))),D$4,FALSE())</f>
        <v>2.21</v>
      </c>
      <c r="E811" s="28" t="n">
        <f aca="false">VLOOKUP($A811,IF(E$3=2,PRICELOOK2,IF(E$3=3,PRICELOOK3,IF(E$3=4,cash,PRICELOOK))),E$4,FALSE())</f>
        <v>2.265</v>
      </c>
      <c r="G811" s="73" t="n">
        <f aca="false">LN(D811/D810)</f>
        <v>0.0368705358083278</v>
      </c>
      <c r="H811" s="73" t="n">
        <f aca="false">LN(E811/E810)</f>
        <v>0.024582243405336</v>
      </c>
      <c r="I811" s="73"/>
      <c r="J811" s="73"/>
    </row>
    <row r="812" customFormat="false" ht="12.75" hidden="false" customHeight="false" outlineLevel="0" collapsed="false">
      <c r="A812" s="56" t="n">
        <v>36286</v>
      </c>
      <c r="B812" s="28"/>
      <c r="C812" s="56"/>
      <c r="D812" s="28" t="n">
        <f aca="false">VLOOKUP($A812,IF(D$3=2,PRICELOOK2,IF(D$3=3,PRICELOOK3,IF(D$3=4,cash,PRICELOOK))),D$4,FALSE())</f>
        <v>2.18</v>
      </c>
      <c r="E812" s="28" t="n">
        <f aca="false">VLOOKUP($A812,IF(E$3=2,PRICELOOK2,IF(E$3=3,PRICELOOK3,IF(E$3=4,cash,PRICELOOK))),E$4,FALSE())</f>
        <v>2.235</v>
      </c>
      <c r="G812" s="73" t="n">
        <f aca="false">LN(D812/D811)</f>
        <v>-0.0136676387286638</v>
      </c>
      <c r="H812" s="73" t="n">
        <f aca="false">LN(E812/E811)</f>
        <v>-0.0133335308694653</v>
      </c>
      <c r="I812" s="73"/>
      <c r="J812" s="73"/>
    </row>
    <row r="813" customFormat="false" ht="12.75" hidden="false" customHeight="false" outlineLevel="0" collapsed="false">
      <c r="A813" s="56" t="n">
        <v>36287</v>
      </c>
      <c r="B813" s="28"/>
      <c r="C813" s="56"/>
      <c r="D813" s="28" t="n">
        <f aca="false">VLOOKUP($A813,IF(D$3=2,PRICELOOK2,IF(D$3=3,PRICELOOK3,IF(D$3=4,cash,PRICELOOK))),D$4,FALSE())</f>
        <v>2.07</v>
      </c>
      <c r="E813" s="28" t="n">
        <f aca="false">VLOOKUP($A813,IF(E$3=2,PRICELOOK2,IF(E$3=3,PRICELOOK3,IF(E$3=4,cash,PRICELOOK))),E$4,FALSE())</f>
        <v>2.165</v>
      </c>
      <c r="G813" s="73" t="n">
        <f aca="false">LN(D813/D812)</f>
        <v>-0.0517762695237201</v>
      </c>
      <c r="H813" s="73" t="n">
        <f aca="false">LN(E813/E812)</f>
        <v>-0.0318208666110789</v>
      </c>
      <c r="I813" s="73"/>
      <c r="J813" s="73"/>
    </row>
    <row r="814" customFormat="false" ht="12.75" hidden="false" customHeight="false" outlineLevel="0" collapsed="false">
      <c r="A814" s="56" t="n">
        <v>36290</v>
      </c>
      <c r="B814" s="28"/>
      <c r="C814" s="56"/>
      <c r="D814" s="28" t="n">
        <f aca="false">VLOOKUP($A814,IF(D$3=2,PRICELOOK2,IF(D$3=3,PRICELOOK3,IF(D$3=4,cash,PRICELOOK))),D$4,FALSE())</f>
        <v>2.105</v>
      </c>
      <c r="E814" s="28" t="n">
        <f aca="false">VLOOKUP($A814,IF(E$3=2,PRICELOOK2,IF(E$3=3,PRICELOOK3,IF(E$3=4,cash,PRICELOOK))),E$4,FALSE())</f>
        <v>2.205</v>
      </c>
      <c r="G814" s="73" t="n">
        <f aca="false">LN(D814/D813)</f>
        <v>0.0167668598570671</v>
      </c>
      <c r="H814" s="73" t="n">
        <f aca="false">LN(E814/E813)</f>
        <v>0.0183071474443561</v>
      </c>
      <c r="I814" s="73"/>
      <c r="J814" s="73"/>
    </row>
    <row r="815" customFormat="false" ht="12.75" hidden="false" customHeight="false" outlineLevel="0" collapsed="false">
      <c r="A815" s="56" t="n">
        <v>36291</v>
      </c>
      <c r="B815" s="28"/>
      <c r="C815" s="56"/>
      <c r="D815" s="28" t="n">
        <f aca="false">VLOOKUP($A815,IF(D$3=2,PRICELOOK2,IF(D$3=3,PRICELOOK3,IF(D$3=4,cash,PRICELOOK))),D$4,FALSE())</f>
        <v>2.16</v>
      </c>
      <c r="E815" s="28" t="n">
        <f aca="false">VLOOKUP($A815,IF(E$3=2,PRICELOOK2,IF(E$3=3,PRICELOOK3,IF(E$3=4,cash,PRICELOOK))),E$4,FALSE())</f>
        <v>2.26</v>
      </c>
      <c r="G815" s="73" t="n">
        <f aca="false">LN(D815/D814)</f>
        <v>0.025792754561729</v>
      </c>
      <c r="H815" s="73" t="n">
        <f aca="false">LN(E815/E814)</f>
        <v>0.0246373043853851</v>
      </c>
      <c r="I815" s="73"/>
      <c r="J815" s="73"/>
    </row>
    <row r="816" customFormat="false" ht="12.75" hidden="false" customHeight="false" outlineLevel="0" collapsed="false">
      <c r="A816" s="56" t="n">
        <v>36292</v>
      </c>
      <c r="B816" s="28"/>
      <c r="C816" s="56"/>
      <c r="D816" s="28" t="n">
        <f aca="false">VLOOKUP($A816,IF(D$3=2,PRICELOOK2,IF(D$3=3,PRICELOOK3,IF(D$3=4,cash,PRICELOOK))),D$4,FALSE())</f>
        <v>2.085</v>
      </c>
      <c r="E816" s="28" t="n">
        <f aca="false">VLOOKUP($A816,IF(E$3=2,PRICELOOK2,IF(E$3=3,PRICELOOK3,IF(E$3=4,cash,PRICELOOK))),E$4,FALSE())</f>
        <v>2.2</v>
      </c>
      <c r="G816" s="73" t="n">
        <f aca="false">LN(D816/D815)</f>
        <v>-0.035339366445309</v>
      </c>
      <c r="H816" s="73" t="n">
        <f aca="false">LN(E816/E815)</f>
        <v>-0.0269074529199242</v>
      </c>
      <c r="I816" s="73"/>
      <c r="J816" s="73"/>
    </row>
    <row r="817" customFormat="false" ht="12.75" hidden="false" customHeight="false" outlineLevel="0" collapsed="false">
      <c r="A817" s="56" t="n">
        <v>36293</v>
      </c>
      <c r="B817" s="28"/>
      <c r="C817" s="56"/>
      <c r="D817" s="28" t="n">
        <f aca="false">VLOOKUP($A817,IF(D$3=2,PRICELOOK2,IF(D$3=3,PRICELOOK3,IF(D$3=4,cash,PRICELOOK))),D$4,FALSE())</f>
        <v>2.08</v>
      </c>
      <c r="E817" s="28" t="n">
        <f aca="false">VLOOKUP($A817,IF(E$3=2,PRICELOOK2,IF(E$3=3,PRICELOOK3,IF(E$3=4,cash,PRICELOOK))),E$4,FALSE())</f>
        <v>2.21</v>
      </c>
      <c r="G817" s="73" t="n">
        <f aca="false">LN(D817/D816)</f>
        <v>-0.00240096153753815</v>
      </c>
      <c r="H817" s="73" t="n">
        <f aca="false">LN(E817/E816)</f>
        <v>0.00453515516539114</v>
      </c>
      <c r="I817" s="73"/>
      <c r="J817" s="73"/>
    </row>
    <row r="818" customFormat="false" ht="12.75" hidden="false" customHeight="false" outlineLevel="0" collapsed="false">
      <c r="A818" s="56" t="n">
        <v>36294</v>
      </c>
      <c r="B818" s="28"/>
      <c r="C818" s="56"/>
      <c r="D818" s="28" t="n">
        <f aca="false">VLOOKUP($A818,IF(D$3=2,PRICELOOK2,IF(D$3=3,PRICELOOK3,IF(D$3=4,cash,PRICELOOK))),D$4,FALSE())</f>
        <v>2.16</v>
      </c>
      <c r="E818" s="28" t="n">
        <f aca="false">VLOOKUP($A818,IF(E$3=2,PRICELOOK2,IF(E$3=3,PRICELOOK3,IF(E$3=4,cash,PRICELOOK))),E$4,FALSE())</f>
        <v>2.245</v>
      </c>
      <c r="G818" s="73" t="n">
        <f aca="false">LN(D818/D817)</f>
        <v>0.0377403279828471</v>
      </c>
      <c r="H818" s="73" t="n">
        <f aca="false">LN(E818/E817)</f>
        <v>0.0157130056645563</v>
      </c>
      <c r="I818" s="73"/>
      <c r="J818" s="73"/>
    </row>
    <row r="819" customFormat="false" ht="12.75" hidden="false" customHeight="false" outlineLevel="0" collapsed="false">
      <c r="A819" s="56" t="n">
        <v>36297</v>
      </c>
      <c r="B819" s="28"/>
      <c r="C819" s="56"/>
      <c r="D819" s="28" t="n">
        <f aca="false">VLOOKUP($A819,IF(D$3=2,PRICELOOK2,IF(D$3=3,PRICELOOK3,IF(D$3=4,cash,PRICELOOK))),D$4,FALSE())</f>
        <v>2.185</v>
      </c>
      <c r="E819" s="28" t="n">
        <f aca="false">VLOOKUP($A819,IF(E$3=2,PRICELOOK2,IF(E$3=3,PRICELOOK3,IF(E$3=4,cash,PRICELOOK))),E$4,FALSE())</f>
        <v>2.265</v>
      </c>
      <c r="G819" s="73" t="n">
        <f aca="false">LN(D819/D818)</f>
        <v>0.0115076068514797</v>
      </c>
      <c r="H819" s="73" t="n">
        <f aca="false">LN(E819/E818)</f>
        <v>0.00886923774077979</v>
      </c>
      <c r="I819" s="73"/>
      <c r="J819" s="73"/>
    </row>
    <row r="820" customFormat="false" ht="12.75" hidden="false" customHeight="false" outlineLevel="0" collapsed="false">
      <c r="A820" s="56" t="n">
        <v>36298</v>
      </c>
      <c r="B820" s="28"/>
      <c r="C820" s="56"/>
      <c r="D820" s="28" t="n">
        <f aca="false">VLOOKUP($A820,IF(D$3=2,PRICELOOK2,IF(D$3=3,PRICELOOK3,IF(D$3=4,cash,PRICELOOK))),D$4,FALSE())</f>
        <v>2.185</v>
      </c>
      <c r="E820" s="28" t="n">
        <f aca="false">VLOOKUP($A820,IF(E$3=2,PRICELOOK2,IF(E$3=3,PRICELOOK3,IF(E$3=4,cash,PRICELOOK))),E$4,FALSE())</f>
        <v>2.275</v>
      </c>
      <c r="G820" s="73" t="n">
        <f aca="false">LN(D820/D819)</f>
        <v>0</v>
      </c>
      <c r="H820" s="73" t="n">
        <f aca="false">LN(E820/E819)</f>
        <v>0.0044052934679162</v>
      </c>
      <c r="I820" s="73"/>
      <c r="J820" s="73"/>
    </row>
    <row r="821" customFormat="false" ht="12.75" hidden="false" customHeight="false" outlineLevel="0" collapsed="false">
      <c r="A821" s="56" t="n">
        <v>36299</v>
      </c>
      <c r="B821" s="28"/>
      <c r="C821" s="56"/>
      <c r="D821" s="28" t="n">
        <f aca="false">VLOOKUP($A821,IF(D$3=2,PRICELOOK2,IF(D$3=3,PRICELOOK3,IF(D$3=4,cash,PRICELOOK))),D$4,FALSE())</f>
        <v>2.15</v>
      </c>
      <c r="E821" s="28" t="n">
        <f aca="false">VLOOKUP($A821,IF(E$3=2,PRICELOOK2,IF(E$3=3,PRICELOOK3,IF(E$3=4,cash,PRICELOOK))),E$4,FALSE())</f>
        <v>2.255</v>
      </c>
      <c r="G821" s="73" t="n">
        <f aca="false">LN(D821/D820)</f>
        <v>-0.0161479864079821</v>
      </c>
      <c r="H821" s="73" t="n">
        <f aca="false">LN(E821/E820)</f>
        <v>-0.00883007944827204</v>
      </c>
      <c r="I821" s="73"/>
      <c r="J821" s="73"/>
    </row>
    <row r="822" customFormat="false" ht="12.75" hidden="false" customHeight="false" outlineLevel="0" collapsed="false">
      <c r="A822" s="56" t="n">
        <v>36300</v>
      </c>
      <c r="B822" s="28"/>
      <c r="C822" s="56"/>
      <c r="D822" s="28" t="n">
        <f aca="false">VLOOKUP($A822,IF(D$3=2,PRICELOOK2,IF(D$3=3,PRICELOOK3,IF(D$3=4,cash,PRICELOOK))),D$4,FALSE())</f>
        <v>2.155</v>
      </c>
      <c r="E822" s="28" t="n">
        <f aca="false">VLOOKUP($A822,IF(E$3=2,PRICELOOK2,IF(E$3=3,PRICELOOK3,IF(E$3=4,cash,PRICELOOK))),E$4,FALSE())</f>
        <v>2.26</v>
      </c>
      <c r="G822" s="73" t="n">
        <f aca="false">LN(D822/D821)</f>
        <v>0.00232288141613973</v>
      </c>
      <c r="H822" s="73" t="n">
        <f aca="false">LN(E822/E821)</f>
        <v>0.00221484032955282</v>
      </c>
      <c r="I822" s="73"/>
      <c r="J822" s="73"/>
    </row>
    <row r="823" customFormat="false" ht="12.75" hidden="false" customHeight="false" outlineLevel="0" collapsed="false">
      <c r="A823" s="56" t="n">
        <v>36301</v>
      </c>
      <c r="B823" s="28"/>
      <c r="C823" s="56"/>
      <c r="D823" s="28" t="n">
        <f aca="false">VLOOKUP($A823,IF(D$3=2,PRICELOOK2,IF(D$3=3,PRICELOOK3,IF(D$3=4,cash,PRICELOOK))),D$4,FALSE())</f>
        <v>2.085</v>
      </c>
      <c r="E823" s="28" t="n">
        <f aca="false">VLOOKUP($A823,IF(E$3=2,PRICELOOK2,IF(E$3=3,PRICELOOK3,IF(E$3=4,cash,PRICELOOK))),E$4,FALSE())</f>
        <v>2.215</v>
      </c>
      <c r="G823" s="73" t="n">
        <f aca="false">LN(D823/D822)</f>
        <v>-0.0330218683049463</v>
      </c>
      <c r="H823" s="73" t="n">
        <f aca="false">LN(E823/E822)</f>
        <v>-0.0201124097870955</v>
      </c>
      <c r="I823" s="73"/>
      <c r="J823" s="73"/>
    </row>
    <row r="824" customFormat="false" ht="12.75" hidden="false" customHeight="false" outlineLevel="0" collapsed="false">
      <c r="A824" s="56" t="n">
        <v>36304</v>
      </c>
      <c r="B824" s="28"/>
      <c r="C824" s="56"/>
      <c r="D824" s="28" t="n">
        <f aca="false">VLOOKUP($A824,IF(D$3=2,PRICELOOK2,IF(D$3=3,PRICELOOK3,IF(D$3=4,cash,PRICELOOK))),D$4,FALSE())</f>
        <v>2.085</v>
      </c>
      <c r="E824" s="28" t="n">
        <f aca="false">VLOOKUP($A824,IF(E$3=2,PRICELOOK2,IF(E$3=3,PRICELOOK3,IF(E$3=4,cash,PRICELOOK))),E$4,FALSE())</f>
        <v>2.23</v>
      </c>
      <c r="G824" s="73" t="n">
        <f aca="false">LN(D824/D823)</f>
        <v>0</v>
      </c>
      <c r="H824" s="73" t="n">
        <f aca="false">LN(E824/E823)</f>
        <v>0.00674918197492855</v>
      </c>
      <c r="I824" s="73"/>
      <c r="J824" s="73"/>
    </row>
    <row r="825" customFormat="false" ht="12.75" hidden="false" customHeight="false" outlineLevel="0" collapsed="false">
      <c r="A825" s="56" t="n">
        <v>36305</v>
      </c>
      <c r="B825" s="28"/>
      <c r="C825" s="56"/>
      <c r="D825" s="28" t="n">
        <f aca="false">VLOOKUP($A825,IF(D$3=2,PRICELOOK2,IF(D$3=3,PRICELOOK3,IF(D$3=4,cash,PRICELOOK))),D$4,FALSE())</f>
        <v>2.085</v>
      </c>
      <c r="E825" s="28" t="n">
        <f aca="false">VLOOKUP($A825,IF(E$3=2,PRICELOOK2,IF(E$3=3,PRICELOOK3,IF(E$3=4,cash,PRICELOOK))),E$4,FALSE())</f>
        <v>2.23</v>
      </c>
      <c r="G825" s="73" t="n">
        <f aca="false">LN(D825/D824)</f>
        <v>0</v>
      </c>
      <c r="H825" s="73" t="n">
        <f aca="false">LN(E825/E824)</f>
        <v>0</v>
      </c>
      <c r="I825" s="73"/>
      <c r="J825" s="73"/>
    </row>
    <row r="826" customFormat="false" ht="12.75" hidden="false" customHeight="false" outlineLevel="0" collapsed="false">
      <c r="A826" s="56" t="n">
        <v>36306</v>
      </c>
      <c r="B826" s="28" t="n">
        <v>1</v>
      </c>
      <c r="C826" s="56"/>
      <c r="D826" s="28" t="n">
        <f aca="false">VLOOKUP($A826,IF(D$3=2,PRICELOOK2,IF(D$3=3,PRICELOOK3,IF(D$3=4,cash,PRICELOOK))),D$4,FALSE())</f>
        <v>2.095</v>
      </c>
      <c r="E826" s="28" t="n">
        <f aca="false">VLOOKUP($A826,IF(E$3=2,PRICELOOK2,IF(E$3=3,PRICELOOK3,IF(E$3=4,cash,PRICELOOK))),E$4,FALSE())</f>
        <v>2.24</v>
      </c>
      <c r="G826" s="73" t="n">
        <f aca="false">LN(D826/D825)</f>
        <v>0.00478469812333647</v>
      </c>
      <c r="H826" s="73" t="n">
        <f aca="false">LN(E826/E825)</f>
        <v>0.00447428039492111</v>
      </c>
      <c r="I826" s="73"/>
      <c r="J826" s="73"/>
    </row>
    <row r="827" customFormat="false" ht="12.75" hidden="false" customHeight="false" outlineLevel="0" collapsed="false">
      <c r="A827" s="56"/>
      <c r="B827" s="28"/>
      <c r="C827" s="56"/>
      <c r="D827" s="28"/>
      <c r="E827" s="28"/>
    </row>
    <row r="828" customFormat="false" ht="12.75" hidden="false" customHeight="false" outlineLevel="0" collapsed="false">
      <c r="A828" s="56"/>
      <c r="B828" s="28"/>
      <c r="C828" s="56"/>
      <c r="D828" s="28"/>
      <c r="E828" s="28"/>
    </row>
    <row r="829" customFormat="false" ht="12.75" hidden="false" customHeight="false" outlineLevel="0" collapsed="false">
      <c r="A829" s="56"/>
      <c r="B829" s="28"/>
      <c r="C829" s="56"/>
      <c r="D829" s="28"/>
      <c r="E829" s="28"/>
    </row>
    <row r="830" customFormat="false" ht="12.75" hidden="false" customHeight="false" outlineLevel="0" collapsed="false">
      <c r="A830" s="56"/>
      <c r="B830" s="28"/>
      <c r="C830" s="56" t="n">
        <v>36312</v>
      </c>
      <c r="G830" s="73" t="n">
        <f aca="false">STDEV(G832:G852)*15.87</f>
        <v>0.366338459638907</v>
      </c>
      <c r="H830" s="73" t="n">
        <f aca="false">STDEV(H832:H852)*15.87</f>
        <v>0.324530222243745</v>
      </c>
      <c r="I830" s="73"/>
      <c r="J830" s="73" t="n">
        <f aca="false">IF(ISNUMBER(J831),J831,1.1)</f>
        <v>0.266745199667962</v>
      </c>
      <c r="K830" s="75" t="n">
        <f aca="false">MAX(D831:D852)</f>
        <v>2.215</v>
      </c>
      <c r="L830" s="75" t="n">
        <f aca="false">MAX(E831:E852)</f>
        <v>2.37</v>
      </c>
    </row>
    <row r="831" customFormat="false" ht="12.75" hidden="false" customHeight="false" outlineLevel="0" collapsed="false">
      <c r="A831" s="56" t="n">
        <v>36307</v>
      </c>
      <c r="B831" s="28"/>
      <c r="C831" s="56"/>
      <c r="D831" s="28" t="n">
        <f aca="false">VLOOKUP($A831,IF(D$3=2,PRICELOOK2,IF(D$3=3,PRICELOOK3,IF(D$3=4,cash,PRICELOOK))),D$4,FALSE())</f>
        <v>2.095</v>
      </c>
      <c r="E831" s="28" t="n">
        <f aca="false">VLOOKUP($A831,IF(E$3=2,PRICELOOK2,IF(E$3=3,PRICELOOK3,IF(E$3=4,cash,PRICELOOK))),E$4,FALSE())</f>
        <v>2.265</v>
      </c>
      <c r="G831" s="73"/>
      <c r="H831" s="73"/>
      <c r="I831" s="73"/>
      <c r="J831" s="73" t="n">
        <f aca="false">CORREL(D831:D852,E831:E852)</f>
        <v>0.266745199667962</v>
      </c>
      <c r="K831" s="75" t="n">
        <f aca="false">MIN(D831:D852)</f>
        <v>2.08</v>
      </c>
      <c r="L831" s="75" t="n">
        <f aca="false">MIN(E831:E852)</f>
        <v>2.165</v>
      </c>
    </row>
    <row r="832" customFormat="false" ht="12.75" hidden="false" customHeight="false" outlineLevel="0" collapsed="false">
      <c r="A832" s="56" t="n">
        <v>36308</v>
      </c>
      <c r="B832" s="28"/>
      <c r="C832" s="56"/>
      <c r="D832" s="28" t="n">
        <f aca="false">VLOOKUP($A832,IF(D$3=2,PRICELOOK2,IF(D$3=3,PRICELOOK3,IF(D$3=4,cash,PRICELOOK))),D$4,FALSE())</f>
        <v>2.08</v>
      </c>
      <c r="E832" s="28" t="n">
        <f aca="false">VLOOKUP($A832,IF(E$3=2,PRICELOOK2,IF(E$3=3,PRICELOOK3,IF(E$3=4,cash,PRICELOOK))),E$4,FALSE())</f>
        <v>2.18</v>
      </c>
      <c r="G832" s="73" t="n">
        <f aca="false">LN(D832/D831)</f>
        <v>-0.00718565966087449</v>
      </c>
      <c r="H832" s="73" t="n">
        <f aca="false">LN(E832/E831)</f>
        <v>-0.0382498821339997</v>
      </c>
      <c r="I832" s="73"/>
      <c r="J832" s="73"/>
    </row>
    <row r="833" customFormat="false" ht="12.75" hidden="false" customHeight="false" outlineLevel="0" collapsed="false">
      <c r="A833" s="56" t="n">
        <v>36312</v>
      </c>
      <c r="B833" s="28"/>
      <c r="C833" s="56"/>
      <c r="D833" s="28" t="n">
        <f aca="false">VLOOKUP($A833,IF(D$3=2,PRICELOOK2,IF(D$3=3,PRICELOOK3,IF(D$3=4,cash,PRICELOOK))),D$4,FALSE())</f>
        <v>2.18</v>
      </c>
      <c r="E833" s="28" t="n">
        <f aca="false">VLOOKUP($A833,IF(E$3=2,PRICELOOK2,IF(E$3=3,PRICELOOK3,IF(E$3=4,cash,PRICELOOK))),E$4,FALSE())</f>
        <v>2.255</v>
      </c>
      <c r="G833" s="73" t="n">
        <f aca="false">LN(D833/D832)</f>
        <v>0.0469569830877711</v>
      </c>
      <c r="H833" s="73" t="n">
        <f aca="false">LN(E833/E832)</f>
        <v>0.0338250961536439</v>
      </c>
      <c r="I833" s="73"/>
      <c r="J833" s="73"/>
    </row>
    <row r="834" customFormat="false" ht="12.75" hidden="false" customHeight="false" outlineLevel="0" collapsed="false">
      <c r="A834" s="56" t="n">
        <v>36313</v>
      </c>
      <c r="B834" s="28"/>
      <c r="C834" s="56"/>
      <c r="D834" s="28" t="n">
        <f aca="false">VLOOKUP($A834,IF(D$3=2,PRICELOOK2,IF(D$3=3,PRICELOOK3,IF(D$3=4,cash,PRICELOOK))),D$4,FALSE())</f>
        <v>2.195</v>
      </c>
      <c r="E834" s="28" t="n">
        <f aca="false">VLOOKUP($A834,IF(E$3=2,PRICELOOK2,IF(E$3=3,PRICELOOK3,IF(E$3=4,cash,PRICELOOK))),E$4,FALSE())</f>
        <v>2.245</v>
      </c>
      <c r="G834" s="73" t="n">
        <f aca="false">LN(D834/D833)</f>
        <v>0.00685716972613682</v>
      </c>
      <c r="H834" s="73" t="n">
        <f aca="false">LN(E834/E833)</f>
        <v>-0.00444445176042391</v>
      </c>
      <c r="I834" s="73"/>
      <c r="J834" s="73"/>
    </row>
    <row r="835" customFormat="false" ht="12.75" hidden="false" customHeight="false" outlineLevel="0" collapsed="false">
      <c r="A835" s="56" t="n">
        <v>36314</v>
      </c>
      <c r="B835" s="28"/>
      <c r="C835" s="56"/>
      <c r="D835" s="28" t="n">
        <f aca="false">VLOOKUP($A835,IF(D$3=2,PRICELOOK2,IF(D$3=3,PRICELOOK3,IF(D$3=4,cash,PRICELOOK))),D$4,FALSE())</f>
        <v>2.205</v>
      </c>
      <c r="E835" s="28" t="n">
        <f aca="false">VLOOKUP($A835,IF(E$3=2,PRICELOOK2,IF(E$3=3,PRICELOOK3,IF(E$3=4,cash,PRICELOOK))),E$4,FALSE())</f>
        <v>2.245</v>
      </c>
      <c r="G835" s="73" t="n">
        <f aca="false">LN(D835/D834)</f>
        <v>0.00454546237167464</v>
      </c>
      <c r="H835" s="73" t="n">
        <f aca="false">LN(E835/E834)</f>
        <v>0</v>
      </c>
      <c r="I835" s="73"/>
      <c r="J835" s="73"/>
    </row>
    <row r="836" customFormat="false" ht="12.75" hidden="false" customHeight="false" outlineLevel="0" collapsed="false">
      <c r="A836" s="56" t="n">
        <v>36315</v>
      </c>
      <c r="B836" s="28"/>
      <c r="C836" s="56"/>
      <c r="D836" s="28" t="n">
        <f aca="false">VLOOKUP($A836,IF(D$3=2,PRICELOOK2,IF(D$3=3,PRICELOOK3,IF(D$3=4,cash,PRICELOOK))),D$4,FALSE())</f>
        <v>2.09</v>
      </c>
      <c r="E836" s="28" t="n">
        <f aca="false">VLOOKUP($A836,IF(E$3=2,PRICELOOK2,IF(E$3=3,PRICELOOK3,IF(E$3=4,cash,PRICELOOK))),E$4,FALSE())</f>
        <v>2.165</v>
      </c>
      <c r="G836" s="73" t="n">
        <f aca="false">LN(D836/D835)</f>
        <v>-0.0535634429220898</v>
      </c>
      <c r="H836" s="73" t="n">
        <f aca="false">LN(E836/E835)</f>
        <v>-0.0362851597397645</v>
      </c>
      <c r="I836" s="73"/>
      <c r="J836" s="73"/>
    </row>
    <row r="837" customFormat="false" ht="12.75" hidden="false" customHeight="false" outlineLevel="0" collapsed="false">
      <c r="A837" s="56" t="n">
        <v>36318</v>
      </c>
      <c r="B837" s="28"/>
      <c r="C837" s="56"/>
      <c r="D837" s="28" t="n">
        <f aca="false">VLOOKUP($A837,IF(D$3=2,PRICELOOK2,IF(D$3=3,PRICELOOK3,IF(D$3=4,cash,PRICELOOK))),D$4,FALSE())</f>
        <v>2.215</v>
      </c>
      <c r="E837" s="28" t="n">
        <f aca="false">VLOOKUP($A837,IF(E$3=2,PRICELOOK2,IF(E$3=3,PRICELOOK3,IF(E$3=4,cash,PRICELOOK))),E$4,FALSE())</f>
        <v>2.26</v>
      </c>
      <c r="G837" s="73" t="n">
        <f aca="false">LN(D837/D836)</f>
        <v>0.0580883375203793</v>
      </c>
      <c r="H837" s="73" t="n">
        <f aca="false">LN(E837/E836)</f>
        <v>0.0429444518297413</v>
      </c>
      <c r="I837" s="73"/>
      <c r="J837" s="73"/>
    </row>
    <row r="838" customFormat="false" ht="12.75" hidden="false" customHeight="false" outlineLevel="0" collapsed="false">
      <c r="A838" s="56" t="n">
        <v>36319</v>
      </c>
      <c r="B838" s="28"/>
      <c r="C838" s="56"/>
      <c r="D838" s="28" t="n">
        <f aca="false">VLOOKUP($A838,IF(D$3=2,PRICELOOK2,IF(D$3=3,PRICELOOK3,IF(D$3=4,cash,PRICELOOK))),D$4,FALSE())</f>
        <v>2.2</v>
      </c>
      <c r="E838" s="28" t="n">
        <f aca="false">VLOOKUP($A838,IF(E$3=2,PRICELOOK2,IF(E$3=3,PRICELOOK3,IF(E$3=4,cash,PRICELOOK))),E$4,FALSE())</f>
        <v>2.27</v>
      </c>
      <c r="G838" s="73" t="n">
        <f aca="false">LN(D838/D837)</f>
        <v>-0.00679504313282869</v>
      </c>
      <c r="H838" s="73" t="n">
        <f aca="false">LN(E838/E837)</f>
        <v>0.00441501820911691</v>
      </c>
      <c r="I838" s="73"/>
      <c r="J838" s="73"/>
    </row>
    <row r="839" customFormat="false" ht="12.75" hidden="false" customHeight="false" outlineLevel="0" collapsed="false">
      <c r="A839" s="56" t="n">
        <v>36320</v>
      </c>
      <c r="B839" s="28"/>
      <c r="C839" s="56"/>
      <c r="D839" s="28" t="n">
        <f aca="false">VLOOKUP($A839,IF(D$3=2,PRICELOOK2,IF(D$3=3,PRICELOOK3,IF(D$3=4,cash,PRICELOOK))),D$4,FALSE())</f>
        <v>2.195</v>
      </c>
      <c r="E839" s="28" t="n">
        <f aca="false">VLOOKUP($A839,IF(E$3=2,PRICELOOK2,IF(E$3=3,PRICELOOK3,IF(E$3=4,cash,PRICELOOK))),E$4,FALSE())</f>
        <v>2.295</v>
      </c>
      <c r="G839" s="73" t="n">
        <f aca="false">LN(D839/D838)</f>
        <v>-0.00227531383713565</v>
      </c>
      <c r="H839" s="73" t="n">
        <f aca="false">LN(E839/E838)</f>
        <v>0.0109530120191971</v>
      </c>
      <c r="I839" s="73"/>
      <c r="J839" s="73"/>
    </row>
    <row r="840" customFormat="false" ht="12.75" hidden="false" customHeight="false" outlineLevel="0" collapsed="false">
      <c r="A840" s="56" t="n">
        <v>36321</v>
      </c>
      <c r="B840" s="28"/>
      <c r="C840" s="56"/>
      <c r="D840" s="28" t="n">
        <f aca="false">VLOOKUP($A840,IF(D$3=2,PRICELOOK2,IF(D$3=3,PRICELOOK3,IF(D$3=4,cash,PRICELOOK))),D$4,FALSE())</f>
        <v>2.2</v>
      </c>
      <c r="E840" s="28" t="n">
        <f aca="false">VLOOKUP($A840,IF(E$3=2,PRICELOOK2,IF(E$3=3,PRICELOOK3,IF(E$3=4,cash,PRICELOOK))),E$4,FALSE())</f>
        <v>2.31</v>
      </c>
      <c r="G840" s="73" t="n">
        <f aca="false">LN(D840/D839)</f>
        <v>0.00227531383713561</v>
      </c>
      <c r="H840" s="73" t="n">
        <f aca="false">LN(E840/E839)</f>
        <v>0.00651468102119367</v>
      </c>
      <c r="I840" s="73"/>
      <c r="J840" s="73"/>
    </row>
    <row r="841" customFormat="false" ht="12.75" hidden="false" customHeight="false" outlineLevel="0" collapsed="false">
      <c r="A841" s="56" t="n">
        <v>36322</v>
      </c>
      <c r="B841" s="28"/>
      <c r="C841" s="56"/>
      <c r="D841" s="28" t="n">
        <f aca="false">VLOOKUP($A841,IF(D$3=2,PRICELOOK2,IF(D$3=3,PRICELOOK3,IF(D$3=4,cash,PRICELOOK))),D$4,FALSE())</f>
        <v>2.12</v>
      </c>
      <c r="E841" s="28" t="n">
        <f aca="false">VLOOKUP($A841,IF(E$3=2,PRICELOOK2,IF(E$3=3,PRICELOOK3,IF(E$3=4,cash,PRICELOOK))),E$4,FALSE())</f>
        <v>2.235</v>
      </c>
      <c r="G841" s="73" t="n">
        <f aca="false">LN(D841/D840)</f>
        <v>-0.0370412716803491</v>
      </c>
      <c r="H841" s="73" t="n">
        <f aca="false">LN(E841/E840)</f>
        <v>-0.0330062964681701</v>
      </c>
      <c r="I841" s="73"/>
      <c r="J841" s="73"/>
    </row>
    <row r="842" customFormat="false" ht="12.75" hidden="false" customHeight="false" outlineLevel="0" collapsed="false">
      <c r="A842" s="56" t="n">
        <v>36325</v>
      </c>
      <c r="B842" s="28"/>
      <c r="C842" s="56"/>
      <c r="D842" s="28" t="n">
        <f aca="false">VLOOKUP($A842,IF(D$3=2,PRICELOOK2,IF(D$3=3,PRICELOOK3,IF(D$3=4,cash,PRICELOOK))),D$4,FALSE())</f>
        <v>2.125</v>
      </c>
      <c r="E842" s="28" t="n">
        <f aca="false">VLOOKUP($A842,IF(E$3=2,PRICELOOK2,IF(E$3=3,PRICELOOK3,IF(E$3=4,cash,PRICELOOK))),E$4,FALSE())</f>
        <v>2.29</v>
      </c>
      <c r="G842" s="73" t="n">
        <f aca="false">LN(D842/D841)</f>
        <v>0.00235571369245898</v>
      </c>
      <c r="H842" s="73" t="n">
        <f aca="false">LN(E842/E841)</f>
        <v>0.0243105895006163</v>
      </c>
      <c r="I842" s="73"/>
      <c r="J842" s="73"/>
    </row>
    <row r="843" customFormat="false" ht="12.75" hidden="false" customHeight="false" outlineLevel="0" collapsed="false">
      <c r="A843" s="56" t="n">
        <v>36326</v>
      </c>
      <c r="B843" s="28"/>
      <c r="C843" s="56"/>
      <c r="D843" s="28" t="n">
        <f aca="false">VLOOKUP($A843,IF(D$3=2,PRICELOOK2,IF(D$3=3,PRICELOOK3,IF(D$3=4,cash,PRICELOOK))),D$4,FALSE())</f>
        <v>2.13</v>
      </c>
      <c r="E843" s="28" t="n">
        <f aca="false">VLOOKUP($A843,IF(E$3=2,PRICELOOK2,IF(E$3=3,PRICELOOK3,IF(E$3=4,cash,PRICELOOK))),E$4,FALSE())</f>
        <v>2.315</v>
      </c>
      <c r="G843" s="73" t="n">
        <f aca="false">LN(D843/D842)</f>
        <v>0.00235017734495345</v>
      </c>
      <c r="H843" s="73" t="n">
        <f aca="false">LN(E843/E842)</f>
        <v>0.0108578699720491</v>
      </c>
      <c r="I843" s="73"/>
      <c r="J843" s="73"/>
    </row>
    <row r="844" customFormat="false" ht="12.75" hidden="false" customHeight="false" outlineLevel="0" collapsed="false">
      <c r="A844" s="56" t="n">
        <v>36327</v>
      </c>
      <c r="B844" s="28"/>
      <c r="C844" s="56"/>
      <c r="D844" s="28" t="n">
        <f aca="false">VLOOKUP($A844,IF(D$3=2,PRICELOOK2,IF(D$3=3,PRICELOOK3,IF(D$3=4,cash,PRICELOOK))),D$4,FALSE())</f>
        <v>2.165</v>
      </c>
      <c r="E844" s="28" t="n">
        <f aca="false">VLOOKUP($A844,IF(E$3=2,PRICELOOK2,IF(E$3=3,PRICELOOK3,IF(E$3=4,cash,PRICELOOK))),E$4,FALSE())</f>
        <v>2.34</v>
      </c>
      <c r="G844" s="73" t="n">
        <f aca="false">LN(D844/D843)</f>
        <v>0.0162983817331196</v>
      </c>
      <c r="H844" s="73" t="n">
        <f aca="false">LN(E844/E843)</f>
        <v>0.0107412418314126</v>
      </c>
      <c r="I844" s="73"/>
      <c r="J844" s="73"/>
    </row>
    <row r="845" customFormat="false" ht="12.75" hidden="false" customHeight="false" outlineLevel="0" collapsed="false">
      <c r="A845" s="56" t="n">
        <v>36328</v>
      </c>
      <c r="B845" s="28"/>
      <c r="C845" s="56"/>
      <c r="D845" s="28" t="n">
        <f aca="false">VLOOKUP($A845,IF(D$3=2,PRICELOOK2,IF(D$3=3,PRICELOOK3,IF(D$3=4,cash,PRICELOOK))),D$4,FALSE())</f>
        <v>2.165</v>
      </c>
      <c r="E845" s="28" t="n">
        <f aca="false">VLOOKUP($A845,IF(E$3=2,PRICELOOK2,IF(E$3=3,PRICELOOK3,IF(E$3=4,cash,PRICELOOK))),E$4,FALSE())</f>
        <v>2.35</v>
      </c>
      <c r="G845" s="73" t="n">
        <f aca="false">LN(D845/D844)</f>
        <v>0</v>
      </c>
      <c r="H845" s="73" t="n">
        <f aca="false">LN(E845/E844)</f>
        <v>0.00426439878645774</v>
      </c>
      <c r="I845" s="73"/>
      <c r="J845" s="73"/>
    </row>
    <row r="846" customFormat="false" ht="12.75" hidden="false" customHeight="false" outlineLevel="0" collapsed="false">
      <c r="A846" s="56" t="n">
        <v>36329</v>
      </c>
      <c r="B846" s="28"/>
      <c r="C846" s="56"/>
      <c r="D846" s="28" t="n">
        <f aca="false">VLOOKUP($A846,IF(D$3=2,PRICELOOK2,IF(D$3=3,PRICELOOK3,IF(D$3=4,cash,PRICELOOK))),D$4,FALSE())</f>
        <v>2.135</v>
      </c>
      <c r="E846" s="28" t="n">
        <f aca="false">VLOOKUP($A846,IF(E$3=2,PRICELOOK2,IF(E$3=3,PRICELOOK3,IF(E$3=4,cash,PRICELOOK))),E$4,FALSE())</f>
        <v>2.335</v>
      </c>
      <c r="G846" s="73" t="n">
        <f aca="false">LN(D846/D845)</f>
        <v>-0.0139537147738654</v>
      </c>
      <c r="H846" s="73" t="n">
        <f aca="false">LN(E846/E845)</f>
        <v>-0.00640343703520702</v>
      </c>
      <c r="I846" s="73"/>
      <c r="J846" s="73"/>
    </row>
    <row r="847" customFormat="false" ht="12.75" hidden="false" customHeight="false" outlineLevel="0" collapsed="false">
      <c r="A847" s="56" t="n">
        <v>36332</v>
      </c>
      <c r="B847" s="28"/>
      <c r="C847" s="56"/>
      <c r="D847" s="28" t="n">
        <f aca="false">VLOOKUP($A847,IF(D$3=2,PRICELOOK2,IF(D$3=3,PRICELOOK3,IF(D$3=4,cash,PRICELOOK))),D$4,FALSE())</f>
        <v>2.12</v>
      </c>
      <c r="E847" s="28" t="n">
        <f aca="false">VLOOKUP($A847,IF(E$3=2,PRICELOOK2,IF(E$3=3,PRICELOOK3,IF(E$3=4,cash,PRICELOOK))),E$4,FALSE())</f>
        <v>2.305</v>
      </c>
      <c r="G847" s="73" t="n">
        <f aca="false">LN(D847/D846)</f>
        <v>-0.00705055799666669</v>
      </c>
      <c r="H847" s="73" t="n">
        <f aca="false">LN(E847/E846)</f>
        <v>-0.0129312146722487</v>
      </c>
      <c r="I847" s="73"/>
      <c r="J847" s="73"/>
    </row>
    <row r="848" customFormat="false" ht="12.75" hidden="false" customHeight="false" outlineLevel="0" collapsed="false">
      <c r="A848" s="56" t="n">
        <v>36333</v>
      </c>
      <c r="B848" s="28"/>
      <c r="C848" s="56"/>
      <c r="D848" s="28" t="n">
        <f aca="false">VLOOKUP($A848,IF(D$3=2,PRICELOOK2,IF(D$3=3,PRICELOOK3,IF(D$3=4,cash,PRICELOOK))),D$4,FALSE())</f>
        <v>2.125</v>
      </c>
      <c r="E848" s="28" t="n">
        <f aca="false">VLOOKUP($A848,IF(E$3=2,PRICELOOK2,IF(E$3=3,PRICELOOK3,IF(E$3=4,cash,PRICELOOK))),E$4,FALSE())</f>
        <v>2.33</v>
      </c>
      <c r="G848" s="73" t="n">
        <f aca="false">LN(D848/D847)</f>
        <v>0.00235571369245898</v>
      </c>
      <c r="H848" s="73" t="n">
        <f aca="false">LN(E848/E847)</f>
        <v>0.0107875911289974</v>
      </c>
      <c r="I848" s="73"/>
      <c r="J848" s="73"/>
    </row>
    <row r="849" customFormat="false" ht="12.75" hidden="false" customHeight="false" outlineLevel="0" collapsed="false">
      <c r="A849" s="56" t="n">
        <v>36334</v>
      </c>
      <c r="B849" s="28"/>
      <c r="C849" s="56"/>
      <c r="D849" s="28" t="n">
        <f aca="false">VLOOKUP($A849,IF(D$3=2,PRICELOOK2,IF(D$3=3,PRICELOOK3,IF(D$3=4,cash,PRICELOOK))),D$4,FALSE())</f>
        <v>2.14</v>
      </c>
      <c r="E849" s="28" t="n">
        <f aca="false">VLOOKUP($A849,IF(E$3=2,PRICELOOK2,IF(E$3=3,PRICELOOK3,IF(E$3=4,cash,PRICELOOK))),E$4,FALSE())</f>
        <v>2.335</v>
      </c>
      <c r="G849" s="73" t="n">
        <f aca="false">LN(D849/D848)</f>
        <v>0.00703402665737998</v>
      </c>
      <c r="H849" s="73" t="n">
        <f aca="false">LN(E849/E848)</f>
        <v>0.00214362354325137</v>
      </c>
      <c r="I849" s="73"/>
      <c r="J849" s="73"/>
    </row>
    <row r="850" customFormat="false" ht="12.75" hidden="false" customHeight="false" outlineLevel="0" collapsed="false">
      <c r="A850" s="56" t="n">
        <v>36335</v>
      </c>
      <c r="B850" s="28"/>
      <c r="C850" s="56"/>
      <c r="D850" s="28" t="n">
        <f aca="false">VLOOKUP($A850,IF(D$3=2,PRICELOOK2,IF(D$3=3,PRICELOOK3,IF(D$3=4,cash,PRICELOOK))),D$4,FALSE())</f>
        <v>2.15</v>
      </c>
      <c r="E850" s="28" t="n">
        <f aca="false">VLOOKUP($A850,IF(E$3=2,PRICELOOK2,IF(E$3=3,PRICELOOK3,IF(E$3=4,cash,PRICELOOK))),E$4,FALSE())</f>
        <v>2.34</v>
      </c>
      <c r="G850" s="73" t="n">
        <f aca="false">LN(D850/D849)</f>
        <v>0.00466201310581115</v>
      </c>
      <c r="H850" s="73" t="n">
        <f aca="false">LN(E850/E849)</f>
        <v>0.00213903824874944</v>
      </c>
      <c r="I850" s="73"/>
      <c r="J850" s="73"/>
    </row>
    <row r="851" customFormat="false" ht="12.75" hidden="false" customHeight="false" outlineLevel="0" collapsed="false">
      <c r="A851" s="56" t="n">
        <v>36336</v>
      </c>
      <c r="B851" s="28"/>
      <c r="C851" s="56"/>
      <c r="D851" s="28" t="n">
        <f aca="false">VLOOKUP($A851,IF(D$3=2,PRICELOOK2,IF(D$3=3,PRICELOOK3,IF(D$3=4,cash,PRICELOOK))),D$4,FALSE())</f>
        <v>2.155</v>
      </c>
      <c r="E851" s="28" t="n">
        <f aca="false">VLOOKUP($A851,IF(E$3=2,PRICELOOK2,IF(E$3=3,PRICELOOK3,IF(E$3=4,cash,PRICELOOK))),E$4,FALSE())</f>
        <v>2.335</v>
      </c>
      <c r="G851" s="73" t="n">
        <f aca="false">LN(D851/D850)</f>
        <v>0.00232288141613973</v>
      </c>
      <c r="H851" s="73" t="n">
        <f aca="false">LN(E851/E850)</f>
        <v>-0.00213903824874942</v>
      </c>
      <c r="I851" s="73"/>
    </row>
    <row r="852" customFormat="false" ht="12.75" hidden="false" customHeight="false" outlineLevel="0" collapsed="false">
      <c r="A852" s="56" t="n">
        <v>36339</v>
      </c>
      <c r="B852" s="28" t="n">
        <v>1</v>
      </c>
      <c r="C852" s="56"/>
      <c r="D852" s="28" t="n">
        <f aca="false">VLOOKUP($A852,IF(D$3=2,PRICELOOK2,IF(D$3=3,PRICELOOK3,IF(D$3=4,cash,PRICELOOK))),D$4,FALSE())</f>
        <v>2.18</v>
      </c>
      <c r="E852" s="28" t="n">
        <f aca="false">VLOOKUP($A852,IF(E$3=2,PRICELOOK2,IF(E$3=3,PRICELOOK3,IF(E$3=4,cash,PRICELOOK))),E$4,FALSE())</f>
        <v>2.37</v>
      </c>
      <c r="G852" s="73" t="n">
        <f aca="false">LN(D852/D851)</f>
        <v>0.0115341532452868</v>
      </c>
      <c r="H852" s="73" t="n">
        <f aca="false">LN(E852/E851)</f>
        <v>0.0148780640261793</v>
      </c>
      <c r="I852" s="73"/>
    </row>
    <row r="853" customFormat="false" ht="12.75" hidden="false" customHeight="false" outlineLevel="0" collapsed="false">
      <c r="A853" s="56"/>
      <c r="B853" s="28"/>
      <c r="C853" s="56"/>
      <c r="D853" s="28"/>
      <c r="E853" s="28"/>
    </row>
    <row r="854" customFormat="false" ht="12.75" hidden="false" customHeight="false" outlineLevel="0" collapsed="false">
      <c r="A854" s="56"/>
      <c r="B854" s="28"/>
      <c r="C854" s="56"/>
      <c r="D854" s="28"/>
      <c r="E854" s="28"/>
    </row>
    <row r="855" customFormat="false" ht="12.75" hidden="false" customHeight="false" outlineLevel="0" collapsed="false">
      <c r="A855" s="56"/>
      <c r="B855" s="28"/>
      <c r="C855" s="56"/>
      <c r="D855" s="28"/>
      <c r="E855" s="28"/>
    </row>
    <row r="856" customFormat="false" ht="12.75" hidden="false" customHeight="false" outlineLevel="0" collapsed="false">
      <c r="A856" s="56"/>
      <c r="B856" s="28"/>
      <c r="C856" s="56" t="n">
        <v>36342</v>
      </c>
      <c r="G856" s="73" t="n">
        <f aca="false">STDEV(G858:G877)*15.87</f>
        <v>0.430269598149003</v>
      </c>
      <c r="H856" s="73" t="n">
        <f aca="false">STDEV(H858:H877)*15.87</f>
        <v>0.927203601804265</v>
      </c>
      <c r="I856" s="73"/>
      <c r="J856" s="73" t="n">
        <f aca="false">IF(ISNUMBER(J857),J857,1.1)</f>
        <v>0.642911873999163</v>
      </c>
      <c r="K856" s="75" t="n">
        <f aca="false">MAX(D857:D878)</f>
        <v>2.465</v>
      </c>
      <c r="L856" s="75" t="n">
        <f aca="false">MAX(E857:E878)</f>
        <v>2.555</v>
      </c>
    </row>
    <row r="857" customFormat="false" ht="12.75" hidden="false" customHeight="false" outlineLevel="0" collapsed="false">
      <c r="A857" s="56" t="n">
        <v>36340</v>
      </c>
      <c r="B857" s="28"/>
      <c r="C857" s="56"/>
      <c r="D857" s="28" t="n">
        <f aca="false">VLOOKUP($A857,IF(D$3=2,PRICELOOK2,IF(D$3=3,PRICELOOK3,IF(D$3=4,cash,PRICELOOK))),D$4,FALSE())</f>
        <v>2.235</v>
      </c>
      <c r="E857" s="28" t="n">
        <f aca="false">VLOOKUP($A857,IF(E$3=2,PRICELOOK2,IF(E$3=3,PRICELOOK3,IF(E$3=4,cash,PRICELOOK))),E$4,FALSE())</f>
        <v>2.495</v>
      </c>
      <c r="G857" s="73"/>
      <c r="H857" s="73"/>
      <c r="I857" s="73"/>
      <c r="J857" s="73" t="n">
        <f aca="false">CORREL(D857:D877,E857:E877)</f>
        <v>0.642911873999163</v>
      </c>
      <c r="K857" s="75" t="n">
        <f aca="false">MIN(D857:D878)</f>
        <v>2.06</v>
      </c>
      <c r="L857" s="75" t="n">
        <f aca="false">MIN(E857:E878)</f>
        <v>2.16</v>
      </c>
    </row>
    <row r="858" customFormat="false" ht="12.75" hidden="false" customHeight="false" outlineLevel="0" collapsed="false">
      <c r="A858" s="56" t="n">
        <v>36341</v>
      </c>
      <c r="B858" s="28"/>
      <c r="C858" s="56"/>
      <c r="D858" s="28" t="n">
        <f aca="false">VLOOKUP($A858,IF(D$3=2,PRICELOOK2,IF(D$3=3,PRICELOOK3,IF(D$3=4,cash,PRICELOOK))),D$4,FALSE())</f>
        <v>2.265</v>
      </c>
      <c r="E858" s="28" t="n">
        <f aca="false">VLOOKUP($A858,IF(E$3=2,PRICELOOK2,IF(E$3=3,PRICELOOK3,IF(E$3=4,cash,PRICELOOK))),E$4,FALSE())</f>
        <v>2.48</v>
      </c>
      <c r="G858" s="73" t="n">
        <f aca="false">LN(D858/D857)</f>
        <v>0.0133335308694654</v>
      </c>
      <c r="H858" s="73" t="n">
        <f aca="false">LN(E858/E857)</f>
        <v>-0.00603016902659119</v>
      </c>
      <c r="I858" s="73"/>
      <c r="J858" s="73"/>
    </row>
    <row r="859" customFormat="false" ht="12.75" hidden="false" customHeight="false" outlineLevel="0" collapsed="false">
      <c r="A859" s="56" t="n">
        <v>36342</v>
      </c>
      <c r="B859" s="28"/>
      <c r="C859" s="56"/>
      <c r="D859" s="28" t="n">
        <f aca="false">VLOOKUP($A859,IF(D$3=2,PRICELOOK2,IF(D$3=3,PRICELOOK3,IF(D$3=4,cash,PRICELOOK))),D$4,FALSE())</f>
        <v>2.23</v>
      </c>
      <c r="E859" s="28" t="n">
        <f aca="false">VLOOKUP($A859,IF(E$3=2,PRICELOOK2,IF(E$3=3,PRICELOOK3,IF(E$3=4,cash,PRICELOOK))),E$4,FALSE())</f>
        <v>2.435</v>
      </c>
      <c r="G859" s="73" t="n">
        <f aca="false">LN(D859/D858)</f>
        <v>-0.01557317346297</v>
      </c>
      <c r="H859" s="73" t="n">
        <f aca="false">LN(E859/E858)</f>
        <v>-0.0183118036423376</v>
      </c>
      <c r="I859" s="73"/>
      <c r="J859" s="73"/>
    </row>
    <row r="860" customFormat="false" ht="12.75" hidden="false" customHeight="false" outlineLevel="0" collapsed="false">
      <c r="A860" s="56" t="n">
        <v>36343</v>
      </c>
      <c r="B860" s="28"/>
      <c r="C860" s="56"/>
      <c r="D860" s="28" t="n">
        <f aca="false">VLOOKUP($A860,IF(D$3=2,PRICELOOK2,IF(D$3=3,PRICELOOK3,IF(D$3=4,cash,PRICELOOK))),D$4,FALSE())</f>
        <v>2.14</v>
      </c>
      <c r="E860" s="28" t="n">
        <f aca="false">VLOOKUP($A860,IF(E$3=2,PRICELOOK2,IF(E$3=3,PRICELOOK3,IF(E$3=4,cash,PRICELOOK))),E$4,FALSE())</f>
        <v>2.245</v>
      </c>
      <c r="G860" s="73" t="n">
        <f aca="false">LN(D860/D859)</f>
        <v>-0.0411957564382672</v>
      </c>
      <c r="H860" s="73" t="n">
        <f aca="false">LN(E860/E859)</f>
        <v>-0.0812412353403354</v>
      </c>
      <c r="I860" s="73"/>
      <c r="J860" s="73"/>
    </row>
    <row r="861" customFormat="false" ht="12.75" hidden="false" customHeight="false" outlineLevel="0" collapsed="false">
      <c r="A861" s="56" t="n">
        <v>36347</v>
      </c>
      <c r="B861" s="28"/>
      <c r="C861" s="56"/>
      <c r="D861" s="28" t="n">
        <f aca="false">VLOOKUP($A861,IF(D$3=2,PRICELOOK2,IF(D$3=3,PRICELOOK3,IF(D$3=4,cash,PRICELOOK))),D$4,FALSE())</f>
        <v>2.205</v>
      </c>
      <c r="E861" s="28" t="n">
        <f aca="false">VLOOKUP($A861,IF(E$3=2,PRICELOOK2,IF(E$3=3,PRICELOOK3,IF(E$3=4,cash,PRICELOOK))),E$4,FALSE())</f>
        <v>2.43</v>
      </c>
      <c r="G861" s="73" t="n">
        <f aca="false">LN(D861/D860)</f>
        <v>0.0299216798650492</v>
      </c>
      <c r="H861" s="73" t="n">
        <f aca="false">LN(E861/E860)</f>
        <v>0.0791857361582396</v>
      </c>
      <c r="I861" s="73"/>
      <c r="J861" s="73"/>
    </row>
    <row r="862" customFormat="false" ht="12.75" hidden="false" customHeight="false" outlineLevel="0" collapsed="false">
      <c r="A862" s="56" t="n">
        <v>36348</v>
      </c>
      <c r="B862" s="28"/>
      <c r="C862" s="56"/>
      <c r="D862" s="28" t="n">
        <f aca="false">VLOOKUP($A862,IF(D$3=2,PRICELOOK2,IF(D$3=3,PRICELOOK3,IF(D$3=4,cash,PRICELOOK))),D$4,FALSE())</f>
        <v>2.115</v>
      </c>
      <c r="E862" s="28" t="n">
        <f aca="false">VLOOKUP($A862,IF(E$3=2,PRICELOOK2,IF(E$3=3,PRICELOOK3,IF(E$3=4,cash,PRICELOOK))),E$4,FALSE())</f>
        <v>2.395</v>
      </c>
      <c r="G862" s="73" t="n">
        <f aca="false">LN(D862/D861)</f>
        <v>-0.041672696400568</v>
      </c>
      <c r="H862" s="73" t="n">
        <f aca="false">LN(E862/E861)</f>
        <v>-0.0145080264895786</v>
      </c>
      <c r="I862" s="73"/>
      <c r="J862" s="73"/>
    </row>
    <row r="863" customFormat="false" ht="12.75" hidden="false" customHeight="false" outlineLevel="0" collapsed="false">
      <c r="A863" s="56" t="n">
        <v>36349</v>
      </c>
      <c r="B863" s="28"/>
      <c r="C863" s="56"/>
      <c r="D863" s="28" t="n">
        <f aca="false">VLOOKUP($A863,IF(D$3=2,PRICELOOK2,IF(D$3=3,PRICELOOK3,IF(D$3=4,cash,PRICELOOK))),D$4,FALSE())</f>
        <v>2.125</v>
      </c>
      <c r="E863" s="28" t="n">
        <f aca="false">VLOOKUP($A863,IF(E$3=2,PRICELOOK2,IF(E$3=3,PRICELOOK3,IF(E$3=4,cash,PRICELOOK))),E$4,FALSE())</f>
        <v>2.385</v>
      </c>
      <c r="G863" s="73" t="n">
        <f aca="false">LN(D863/D862)</f>
        <v>0.00471698987813887</v>
      </c>
      <c r="H863" s="73" t="n">
        <f aca="false">LN(E863/E862)</f>
        <v>-0.0041841065225741</v>
      </c>
      <c r="I863" s="73"/>
      <c r="J863" s="73"/>
    </row>
    <row r="864" customFormat="false" ht="12.75" hidden="false" customHeight="false" outlineLevel="0" collapsed="false">
      <c r="A864" s="56" t="n">
        <v>36350</v>
      </c>
      <c r="B864" s="28"/>
      <c r="C864" s="56"/>
      <c r="D864" s="28" t="n">
        <f aca="false">VLOOKUP($A864,IF(D$3=2,PRICELOOK2,IF(D$3=3,PRICELOOK3,IF(D$3=4,cash,PRICELOOK))),D$4,FALSE())</f>
        <v>2.06</v>
      </c>
      <c r="E864" s="28" t="n">
        <f aca="false">VLOOKUP($A864,IF(E$3=2,PRICELOOK2,IF(E$3=3,PRICELOOK3,IF(E$3=4,cash,PRICELOOK))),E$4,FALSE())</f>
        <v>2.215</v>
      </c>
      <c r="G864" s="73" t="n">
        <f aca="false">LN(D864/D863)</f>
        <v>-0.0310658195748904</v>
      </c>
      <c r="H864" s="73" t="n">
        <f aca="false">LN(E864/E863)</f>
        <v>-0.0739467208432056</v>
      </c>
      <c r="I864" s="73"/>
      <c r="J864" s="73"/>
    </row>
    <row r="865" customFormat="false" ht="12.75" hidden="false" customHeight="false" outlineLevel="0" collapsed="false">
      <c r="A865" s="56" t="n">
        <v>36353</v>
      </c>
      <c r="B865" s="28"/>
      <c r="C865" s="56"/>
      <c r="D865" s="28" t="n">
        <f aca="false">VLOOKUP($A865,IF(D$3=2,PRICELOOK2,IF(D$3=3,PRICELOOK3,IF(D$3=4,cash,PRICELOOK))),D$4,FALSE())</f>
        <v>2.07</v>
      </c>
      <c r="E865" s="28" t="n">
        <f aca="false">VLOOKUP($A865,IF(E$3=2,PRICELOOK2,IF(E$3=3,PRICELOOK3,IF(E$3=4,cash,PRICELOOK))),E$4,FALSE())</f>
        <v>2.36</v>
      </c>
      <c r="G865" s="73" t="n">
        <f aca="false">LN(D865/D864)</f>
        <v>0.00484262447578799</v>
      </c>
      <c r="H865" s="73" t="n">
        <f aca="false">LN(E865/E864)</f>
        <v>0.0634092155404197</v>
      </c>
      <c r="I865" s="73"/>
      <c r="J865" s="73"/>
    </row>
    <row r="866" customFormat="false" ht="12.75" hidden="false" customHeight="false" outlineLevel="0" collapsed="false">
      <c r="A866" s="56" t="n">
        <v>36354</v>
      </c>
      <c r="B866" s="28"/>
      <c r="C866" s="56"/>
      <c r="D866" s="28" t="n">
        <f aca="false">VLOOKUP($A866,IF(D$3=2,PRICELOOK2,IF(D$3=3,PRICELOOK3,IF(D$3=4,cash,PRICELOOK))),D$4,FALSE())</f>
        <v>2.11</v>
      </c>
      <c r="E866" s="28" t="n">
        <f aca="false">VLOOKUP($A866,IF(E$3=2,PRICELOOK2,IF(E$3=3,PRICELOOK3,IF(E$3=4,cash,PRICELOOK))),E$4,FALSE())</f>
        <v>2.4</v>
      </c>
      <c r="G866" s="73" t="n">
        <f aca="false">LN(D866/D865)</f>
        <v>0.0191393402106975</v>
      </c>
      <c r="H866" s="73" t="n">
        <f aca="false">LN(E866/E865)</f>
        <v>0.0168071183163812</v>
      </c>
      <c r="I866" s="73"/>
      <c r="J866" s="73"/>
    </row>
    <row r="867" customFormat="false" ht="12.75" hidden="false" customHeight="false" outlineLevel="0" collapsed="false">
      <c r="A867" s="56" t="n">
        <v>36355</v>
      </c>
      <c r="B867" s="28"/>
      <c r="C867" s="56"/>
      <c r="D867" s="28" t="n">
        <f aca="false">VLOOKUP($A867,IF(D$3=2,PRICELOOK2,IF(D$3=3,PRICELOOK3,IF(D$3=4,cash,PRICELOOK))),D$4,FALSE())</f>
        <v>2.135</v>
      </c>
      <c r="E867" s="28" t="n">
        <f aca="false">VLOOKUP($A867,IF(E$3=2,PRICELOOK2,IF(E$3=3,PRICELOOK3,IF(E$3=4,cash,PRICELOOK))),E$4,FALSE())</f>
        <v>2.405</v>
      </c>
      <c r="G867" s="73" t="n">
        <f aca="false">LN(D867/D866)</f>
        <v>0.0117786991926127</v>
      </c>
      <c r="H867" s="73" t="n">
        <f aca="false">LN(E867/E866)</f>
        <v>0.00208116620382445</v>
      </c>
      <c r="I867" s="73"/>
      <c r="J867" s="73"/>
    </row>
    <row r="868" customFormat="false" ht="12.75" hidden="false" customHeight="false" outlineLevel="0" collapsed="false">
      <c r="A868" s="56" t="n">
        <v>36356</v>
      </c>
      <c r="B868" s="82"/>
      <c r="C868" s="56"/>
      <c r="D868" s="28" t="n">
        <f aca="false">VLOOKUP($A868,IF(D$3=2,PRICELOOK2,IF(D$3=3,PRICELOOK3,IF(D$3=4,cash,PRICELOOK))),D$4,FALSE())</f>
        <v>2.08</v>
      </c>
      <c r="E868" s="28" t="n">
        <f aca="false">VLOOKUP($A868,IF(E$3=2,PRICELOOK2,IF(E$3=3,PRICELOOK3,IF(E$3=4,cash,PRICELOOK))),E$4,FALSE())</f>
        <v>2.375</v>
      </c>
      <c r="G868" s="73" t="n">
        <f aca="false">LN(D868/D867)</f>
        <v>-0.0260987529673612</v>
      </c>
      <c r="H868" s="73" t="n">
        <f aca="false">LN(E868/E867)</f>
        <v>-0.0125524660711199</v>
      </c>
      <c r="I868" s="73"/>
      <c r="J868" s="73"/>
    </row>
    <row r="869" customFormat="false" ht="12.75" hidden="false" customHeight="false" outlineLevel="0" collapsed="false">
      <c r="A869" s="56" t="n">
        <v>36357</v>
      </c>
      <c r="B869" s="82"/>
      <c r="C869" s="56"/>
      <c r="D869" s="28" t="n">
        <f aca="false">VLOOKUP($A869,IF(D$3=2,PRICELOOK2,IF(D$3=3,PRICELOOK3,IF(D$3=4,cash,PRICELOOK))),D$4,FALSE())</f>
        <v>2.07</v>
      </c>
      <c r="E869" s="28" t="n">
        <f aca="false">VLOOKUP($A869,IF(E$3=2,PRICELOOK2,IF(E$3=3,PRICELOOK3,IF(E$3=4,cash,PRICELOOK))),E$4,FALSE())</f>
        <v>2.16</v>
      </c>
      <c r="G869" s="73" t="n">
        <f aca="false">LN(D869/D868)</f>
        <v>-0.004819286435949</v>
      </c>
      <c r="H869" s="73" t="n">
        <f aca="false">LN(E869/E868)</f>
        <v>-0.0948892157905309</v>
      </c>
      <c r="I869" s="73"/>
      <c r="J869" s="73"/>
    </row>
    <row r="870" customFormat="false" ht="12.75" hidden="false" customHeight="false" outlineLevel="0" collapsed="false">
      <c r="A870" s="56" t="n">
        <v>36360</v>
      </c>
      <c r="B870" s="82"/>
      <c r="C870" s="56"/>
      <c r="D870" s="28" t="n">
        <f aca="false">VLOOKUP($A870,IF(D$3=2,PRICELOOK2,IF(D$3=3,PRICELOOK3,IF(D$3=4,cash,PRICELOOK))),D$4,FALSE())</f>
        <v>2.11</v>
      </c>
      <c r="E870" s="28" t="n">
        <f aca="false">VLOOKUP($A870,IF(E$3=2,PRICELOOK2,IF(E$3=3,PRICELOOK3,IF(E$3=4,cash,PRICELOOK))),E$4,FALSE())</f>
        <v>2.38</v>
      </c>
      <c r="G870" s="73" t="n">
        <f aca="false">LN(D870/D869)</f>
        <v>0.0191393402106975</v>
      </c>
      <c r="H870" s="73" t="n">
        <f aca="false">LN(E870/E869)</f>
        <v>0.0969922659873095</v>
      </c>
      <c r="I870" s="73"/>
      <c r="J870" s="73"/>
    </row>
    <row r="871" customFormat="false" ht="12.75" hidden="false" customHeight="false" outlineLevel="0" collapsed="false">
      <c r="A871" s="56" t="n">
        <v>36361</v>
      </c>
      <c r="B871" s="82"/>
      <c r="C871" s="56"/>
      <c r="D871" s="28" t="n">
        <f aca="false">VLOOKUP($A871,IF(D$3=2,PRICELOOK2,IF(D$3=3,PRICELOOK3,IF(D$3=4,cash,PRICELOOK))),D$4,FALSE())</f>
        <v>2.155</v>
      </c>
      <c r="E871" s="28" t="n">
        <f aca="false">VLOOKUP($A871,IF(E$3=2,PRICELOOK2,IF(E$3=3,PRICELOOK3,IF(E$3=4,cash,PRICELOOK))),E$4,FALSE())</f>
        <v>2.395</v>
      </c>
      <c r="G871" s="73" t="n">
        <f aca="false">LN(D871/D870)</f>
        <v>0.021102776067736</v>
      </c>
      <c r="H871" s="73" t="n">
        <f aca="false">LN(E871/E870)</f>
        <v>0.00628274317949521</v>
      </c>
      <c r="I871" s="73"/>
      <c r="J871" s="73"/>
    </row>
    <row r="872" customFormat="false" ht="12.75" hidden="false" customHeight="false" outlineLevel="0" collapsed="false">
      <c r="A872" s="56" t="n">
        <v>36362</v>
      </c>
      <c r="B872" s="28"/>
      <c r="C872" s="56"/>
      <c r="D872" s="28" t="n">
        <f aca="false">VLOOKUP($A872,IF(D$3=2,PRICELOOK2,IF(D$3=3,PRICELOOK3,IF(D$3=4,cash,PRICELOOK))),D$4,FALSE())</f>
        <v>2.18</v>
      </c>
      <c r="E872" s="28" t="n">
        <f aca="false">VLOOKUP($A872,IF(E$3=2,PRICELOOK2,IF(E$3=3,PRICELOOK3,IF(E$3=4,cash,PRICELOOK))),E$4,FALSE())</f>
        <v>2.4</v>
      </c>
      <c r="G872" s="73" t="n">
        <f aca="false">LN(D872/D871)</f>
        <v>0.0115341532452868</v>
      </c>
      <c r="H872" s="73" t="n">
        <f aca="false">LN(E872/E871)</f>
        <v>0.00208550649102136</v>
      </c>
      <c r="I872" s="73"/>
      <c r="J872" s="73"/>
    </row>
    <row r="873" customFormat="false" ht="12.75" hidden="false" customHeight="false" outlineLevel="0" collapsed="false">
      <c r="A873" s="56" t="n">
        <v>36363</v>
      </c>
      <c r="B873" s="28"/>
      <c r="C873" s="56"/>
      <c r="D873" s="28" t="n">
        <f aca="false">VLOOKUP($A873,IF(D$3=2,PRICELOOK2,IF(D$3=3,PRICELOOK3,IF(D$3=4,cash,PRICELOOK))),D$4,FALSE())</f>
        <v>2.25</v>
      </c>
      <c r="E873" s="28" t="n">
        <f aca="false">VLOOKUP($A873,IF(E$3=2,PRICELOOK2,IF(E$3=3,PRICELOOK3,IF(E$3=4,cash,PRICELOOK))),E$4,FALSE())</f>
        <v>2.39</v>
      </c>
      <c r="G873" s="73" t="n">
        <f aca="false">LN(D873/D872)</f>
        <v>0.031605339415331</v>
      </c>
      <c r="H873" s="73" t="n">
        <f aca="false">LN(E873/E872)</f>
        <v>-0.00417537141048051</v>
      </c>
      <c r="I873" s="73"/>
      <c r="J873" s="73"/>
    </row>
    <row r="874" customFormat="false" ht="12.75" hidden="false" customHeight="false" outlineLevel="0" collapsed="false">
      <c r="A874" s="56" t="n">
        <v>36364</v>
      </c>
      <c r="B874" s="28"/>
      <c r="C874" s="56"/>
      <c r="D874" s="28" t="n">
        <f aca="false">VLOOKUP($A874,IF(D$3=2,PRICELOOK2,IF(D$3=3,PRICELOOK3,IF(D$3=4,cash,PRICELOOK))),D$4,FALSE())</f>
        <v>2.26</v>
      </c>
      <c r="E874" s="28" t="n">
        <f aca="false">VLOOKUP($A874,IF(E$3=2,PRICELOOK2,IF(E$3=3,PRICELOOK3,IF(E$3=4,cash,PRICELOOK))),E$4,FALSE())</f>
        <v>2.2</v>
      </c>
      <c r="G874" s="73" t="n">
        <f aca="false">LN(D874/D873)</f>
        <v>0.00443459706786555</v>
      </c>
      <c r="H874" s="73" t="n">
        <f aca="false">LN(E874/E873)</f>
        <v>-0.0828360055791491</v>
      </c>
      <c r="I874" s="73"/>
      <c r="J874" s="73"/>
    </row>
    <row r="875" customFormat="false" ht="12.75" hidden="false" customHeight="false" outlineLevel="0" collapsed="false">
      <c r="A875" s="56" t="n">
        <v>36367</v>
      </c>
      <c r="B875" s="28"/>
      <c r="C875" s="56"/>
      <c r="D875" s="28" t="n">
        <f aca="false">VLOOKUP($A875,IF(D$3=2,PRICELOOK2,IF(D$3=3,PRICELOOK3,IF(D$3=4,cash,PRICELOOK))),D$4,FALSE())</f>
        <v>2.425</v>
      </c>
      <c r="E875" s="28" t="n">
        <f aca="false">VLOOKUP($A875,IF(E$3=2,PRICELOOK2,IF(E$3=3,PRICELOOK3,IF(E$3=4,cash,PRICELOOK))),E$4,FALSE())</f>
        <v>2.495</v>
      </c>
      <c r="G875" s="73" t="n">
        <f aca="false">LN(D875/D874)</f>
        <v>0.070466711105252</v>
      </c>
      <c r="H875" s="73" t="n">
        <f aca="false">LN(E875/E874)</f>
        <v>0.125831368839212</v>
      </c>
      <c r="I875" s="73"/>
      <c r="J875" s="73"/>
    </row>
    <row r="876" customFormat="false" ht="12.75" hidden="false" customHeight="false" outlineLevel="0" collapsed="false">
      <c r="A876" s="56" t="n">
        <v>36368</v>
      </c>
      <c r="B876" s="28"/>
      <c r="C876" s="56"/>
      <c r="D876" s="28" t="n">
        <f aca="false">VLOOKUP($A876,IF(D$3=2,PRICELOOK2,IF(D$3=3,PRICELOOK3,IF(D$3=4,cash,PRICELOOK))),D$4,FALSE())</f>
        <v>2.41</v>
      </c>
      <c r="E876" s="28" t="n">
        <f aca="false">VLOOKUP($A876,IF(E$3=2,PRICELOOK2,IF(E$3=3,PRICELOOK3,IF(E$3=4,cash,PRICELOOK))),E$4,FALSE())</f>
        <v>2.515</v>
      </c>
      <c r="G876" s="73" t="n">
        <f aca="false">LN(D876/D875)</f>
        <v>-0.00620477688688276</v>
      </c>
      <c r="H876" s="73" t="n">
        <f aca="false">LN(E876/E875)</f>
        <v>0.00798407434822055</v>
      </c>
      <c r="I876" s="73"/>
      <c r="J876" s="73"/>
    </row>
    <row r="877" customFormat="false" ht="12.75" hidden="false" customHeight="false" outlineLevel="0" collapsed="false">
      <c r="A877" s="56" t="n">
        <v>36369</v>
      </c>
      <c r="B877" s="28" t="n">
        <v>1</v>
      </c>
      <c r="C877" s="56"/>
      <c r="D877" s="28" t="n">
        <f aca="false">VLOOKUP($A877,IF(D$3=2,PRICELOOK2,IF(D$3=3,PRICELOOK3,IF(D$3=4,cash,PRICELOOK))),D$4,FALSE())</f>
        <v>2.465</v>
      </c>
      <c r="E877" s="28" t="n">
        <f aca="false">VLOOKUP($A877,IF(E$3=2,PRICELOOK2,IF(E$3=3,PRICELOOK3,IF(E$3=4,cash,PRICELOOK))),E$4,FALSE())</f>
        <v>2.555</v>
      </c>
      <c r="G877" s="73" t="n">
        <f aca="false">LN(D877/D876)</f>
        <v>0.0225650599920897</v>
      </c>
      <c r="H877" s="73" t="n">
        <f aca="false">LN(E877/E876)</f>
        <v>0.0157794201039652</v>
      </c>
      <c r="I877" s="73"/>
    </row>
    <row r="878" customFormat="false" ht="12.75" hidden="false" customHeight="false" outlineLevel="0" collapsed="false">
      <c r="A878" s="56"/>
      <c r="B878" s="28"/>
      <c r="C878" s="56"/>
      <c r="D878" s="28"/>
      <c r="E878" s="28"/>
    </row>
    <row r="879" customFormat="false" ht="12.75" hidden="false" customHeight="false" outlineLevel="0" collapsed="false">
      <c r="A879" s="56"/>
      <c r="B879" s="28"/>
      <c r="C879" s="56"/>
      <c r="D879" s="28"/>
      <c r="E879" s="28"/>
    </row>
    <row r="880" customFormat="false" ht="12.75" hidden="false" customHeight="false" outlineLevel="0" collapsed="false">
      <c r="A880" s="56"/>
      <c r="B880" s="28"/>
      <c r="C880" s="56"/>
      <c r="D880" s="28"/>
      <c r="E880" s="28"/>
    </row>
    <row r="881" customFormat="false" ht="12.75" hidden="false" customHeight="false" outlineLevel="0" collapsed="false">
      <c r="A881" s="56"/>
      <c r="B881" s="28"/>
      <c r="C881" s="56" t="n">
        <v>36373</v>
      </c>
      <c r="G881" s="73" t="n">
        <f aca="false">STDEV(G883:G903)*15.87</f>
        <v>0.423542831206365</v>
      </c>
      <c r="H881" s="73" t="n">
        <f aca="false">STDEV(H883:H903)*15.87</f>
        <v>0.346574414854555</v>
      </c>
      <c r="I881" s="73"/>
      <c r="J881" s="73" t="n">
        <f aca="false">IF(ISNUMBER(J882),J882,1.1)</f>
        <v>0.952174819137993</v>
      </c>
      <c r="K881" s="75" t="n">
        <f aca="false">MAX(D882:D903)</f>
        <v>2.945</v>
      </c>
      <c r="L881" s="75" t="n">
        <f aca="false">MAX(E882:E903)</f>
        <v>3.02</v>
      </c>
    </row>
    <row r="882" customFormat="false" ht="12.75" hidden="false" customHeight="false" outlineLevel="0" collapsed="false">
      <c r="A882" s="56" t="n">
        <v>36370</v>
      </c>
      <c r="B882" s="28"/>
      <c r="C882" s="56"/>
      <c r="D882" s="28" t="n">
        <f aca="false">VLOOKUP($A882,IF(D$3=2,PRICELOOK2,IF(D$3=3,PRICELOOK3,IF(D$3=4,cash,PRICELOOK))),D$4,FALSE())</f>
        <v>2.53</v>
      </c>
      <c r="E882" s="28" t="n">
        <f aca="false">VLOOKUP($A882,IF(E$3=2,PRICELOOK2,IF(E$3=3,PRICELOOK3,IF(E$3=4,cash,PRICELOOK))),E$4,FALSE())</f>
        <v>2.605</v>
      </c>
      <c r="G882" s="73"/>
      <c r="H882" s="73"/>
      <c r="I882" s="73"/>
      <c r="J882" s="73" t="n">
        <f aca="false">CORREL(D882:D903,E882:E903)</f>
        <v>0.952174819137993</v>
      </c>
      <c r="K882" s="75" t="n">
        <f aca="false">MIN(D882:D903)</f>
        <v>2.405</v>
      </c>
      <c r="L882" s="75" t="n">
        <f aca="false">MIN(E882:E903)</f>
        <v>2.505</v>
      </c>
    </row>
    <row r="883" customFormat="false" ht="12.75" hidden="false" customHeight="false" outlineLevel="0" collapsed="false">
      <c r="A883" s="56" t="n">
        <v>36371</v>
      </c>
      <c r="B883" s="28"/>
      <c r="C883" s="56"/>
      <c r="D883" s="28" t="n">
        <f aca="false">VLOOKUP($A883,IF(D$3=2,PRICELOOK2,IF(D$3=3,PRICELOOK3,IF(D$3=4,cash,PRICELOOK))),D$4,FALSE())</f>
        <v>2.41</v>
      </c>
      <c r="E883" s="28" t="n">
        <f aca="false">VLOOKUP($A883,IF(E$3=2,PRICELOOK2,IF(E$3=3,PRICELOOK3,IF(E$3=4,cash,PRICELOOK))),E$4,FALSE())</f>
        <v>2.505</v>
      </c>
      <c r="G883" s="73" t="n">
        <f aca="false">LN(D883/D882)</f>
        <v>-0.0485925552368651</v>
      </c>
      <c r="H883" s="73" t="n">
        <f aca="false">LN(E883/E882)</f>
        <v>-0.0391439406685022</v>
      </c>
      <c r="I883" s="73"/>
      <c r="J883" s="73"/>
    </row>
    <row r="884" customFormat="false" ht="12.75" hidden="false" customHeight="false" outlineLevel="0" collapsed="false">
      <c r="A884" s="56" t="n">
        <v>36374</v>
      </c>
      <c r="B884" s="28"/>
      <c r="C884" s="56"/>
      <c r="D884" s="28" t="n">
        <f aca="false">VLOOKUP($A884,IF(D$3=2,PRICELOOK2,IF(D$3=3,PRICELOOK3,IF(D$3=4,cash,PRICELOOK))),D$4,FALSE())</f>
        <v>2.405</v>
      </c>
      <c r="E884" s="28" t="n">
        <f aca="false">VLOOKUP($A884,IF(E$3=2,PRICELOOK2,IF(E$3=3,PRICELOOK3,IF(E$3=4,cash,PRICELOOK))),E$4,FALSE())</f>
        <v>2.55</v>
      </c>
      <c r="G884" s="73" t="n">
        <f aca="false">LN(D884/D883)</f>
        <v>-0.00207684394483923</v>
      </c>
      <c r="H884" s="73" t="n">
        <f aca="false">LN(E884/E883)</f>
        <v>0.0178046246335067</v>
      </c>
      <c r="I884" s="73"/>
      <c r="J884" s="73"/>
    </row>
    <row r="885" customFormat="false" ht="12.75" hidden="false" customHeight="false" outlineLevel="0" collapsed="false">
      <c r="A885" s="56" t="n">
        <v>36375</v>
      </c>
      <c r="B885" s="28"/>
      <c r="C885" s="56"/>
      <c r="D885" s="28" t="n">
        <f aca="false">VLOOKUP($A885,IF(D$3=2,PRICELOOK2,IF(D$3=3,PRICELOOK3,IF(D$3=4,cash,PRICELOOK))),D$4,FALSE())</f>
        <v>2.475</v>
      </c>
      <c r="E885" s="28" t="n">
        <f aca="false">VLOOKUP($A885,IF(E$3=2,PRICELOOK2,IF(E$3=3,PRICELOOK3,IF(E$3=4,cash,PRICELOOK))),E$4,FALSE())</f>
        <v>2.615</v>
      </c>
      <c r="G885" s="73" t="n">
        <f aca="false">LN(D885/D884)</f>
        <v>0.0286904924629292</v>
      </c>
      <c r="H885" s="73" t="n">
        <f aca="false">LN(E885/E884)</f>
        <v>0.0251707383465516</v>
      </c>
      <c r="I885" s="73"/>
      <c r="J885" s="73"/>
    </row>
    <row r="886" customFormat="false" ht="12.75" hidden="false" customHeight="false" outlineLevel="0" collapsed="false">
      <c r="A886" s="56" t="n">
        <v>36376</v>
      </c>
      <c r="B886" s="28"/>
      <c r="C886" s="56"/>
      <c r="D886" s="28" t="n">
        <f aca="false">VLOOKUP($A886,IF(D$3=2,PRICELOOK2,IF(D$3=3,PRICELOOK3,IF(D$3=4,cash,PRICELOOK))),D$4,FALSE())</f>
        <v>2.525</v>
      </c>
      <c r="E886" s="28" t="n">
        <f aca="false">VLOOKUP($A886,IF(E$3=2,PRICELOOK2,IF(E$3=3,PRICELOOK3,IF(E$3=4,cash,PRICELOOK))),E$4,FALSE())</f>
        <v>2.65</v>
      </c>
      <c r="G886" s="73" t="n">
        <f aca="false">LN(D886/D885)</f>
        <v>0.0200006667066694</v>
      </c>
      <c r="H886" s="73" t="n">
        <f aca="false">LN(E886/E885)</f>
        <v>0.0132955424812445</v>
      </c>
      <c r="I886" s="73"/>
      <c r="J886" s="73"/>
    </row>
    <row r="887" customFormat="false" ht="12.75" hidden="false" customHeight="false" outlineLevel="0" collapsed="false">
      <c r="A887" s="56" t="n">
        <v>36377</v>
      </c>
      <c r="B887" s="28"/>
      <c r="C887" s="56"/>
      <c r="D887" s="28" t="n">
        <f aca="false">VLOOKUP($A887,IF(D$3=2,PRICELOOK2,IF(D$3=3,PRICELOOK3,IF(D$3=4,cash,PRICELOOK))),D$4,FALSE())</f>
        <v>2.535</v>
      </c>
      <c r="E887" s="28" t="n">
        <f aca="false">VLOOKUP($A887,IF(E$3=2,PRICELOOK2,IF(E$3=3,PRICELOOK3,IF(E$3=4,cash,PRICELOOK))),E$4,FALSE())</f>
        <v>2.65</v>
      </c>
      <c r="G887" s="73" t="n">
        <f aca="false">LN(D887/D886)</f>
        <v>0.00395257431582334</v>
      </c>
      <c r="H887" s="73" t="n">
        <f aca="false">LN(E887/E886)</f>
        <v>0</v>
      </c>
      <c r="I887" s="73"/>
      <c r="J887" s="73"/>
    </row>
    <row r="888" customFormat="false" ht="12.75" hidden="false" customHeight="false" outlineLevel="0" collapsed="false">
      <c r="A888" s="56" t="n">
        <v>36378</v>
      </c>
      <c r="B888" s="28"/>
      <c r="C888" s="56"/>
      <c r="D888" s="28" t="n">
        <f aca="false">VLOOKUP($A888,IF(D$3=2,PRICELOOK2,IF(D$3=3,PRICELOOK3,IF(D$3=4,cash,PRICELOOK))),D$4,FALSE())</f>
        <v>2.555</v>
      </c>
      <c r="E888" s="28" t="n">
        <f aca="false">VLOOKUP($A888,IF(E$3=2,PRICELOOK2,IF(E$3=3,PRICELOOK3,IF(E$3=4,cash,PRICELOOK))),E$4,FALSE())</f>
        <v>2.605</v>
      </c>
      <c r="G888" s="73" t="n">
        <f aca="false">LN(D888/D887)</f>
        <v>0.00785858661252131</v>
      </c>
      <c r="H888" s="73" t="n">
        <f aca="false">LN(E888/E887)</f>
        <v>-0.0171269647928006</v>
      </c>
      <c r="I888" s="73"/>
      <c r="J888" s="73"/>
    </row>
    <row r="889" customFormat="false" ht="12.75" hidden="false" customHeight="false" outlineLevel="0" collapsed="false">
      <c r="A889" s="56" t="n">
        <v>36381</v>
      </c>
      <c r="B889" s="28"/>
      <c r="C889" s="56"/>
      <c r="D889" s="28" t="n">
        <f aca="false">VLOOKUP($A889,IF(D$3=2,PRICELOOK2,IF(D$3=3,PRICELOOK3,IF(D$3=4,cash,PRICELOOK))),D$4,FALSE())</f>
        <v>2.64</v>
      </c>
      <c r="E889" s="28" t="n">
        <f aca="false">VLOOKUP($A889,IF(E$3=2,PRICELOOK2,IF(E$3=3,PRICELOOK3,IF(E$3=4,cash,PRICELOOK))),E$4,FALSE())</f>
        <v>2.665</v>
      </c>
      <c r="G889" s="73" t="n">
        <f aca="false">LN(D889/D888)</f>
        <v>0.032726693502557</v>
      </c>
      <c r="H889" s="73" t="n">
        <f aca="false">LN(E889/E888)</f>
        <v>0.0227713824124776</v>
      </c>
      <c r="I889" s="73"/>
      <c r="J889" s="73"/>
    </row>
    <row r="890" customFormat="false" ht="12.75" hidden="false" customHeight="false" outlineLevel="0" collapsed="false">
      <c r="A890" s="56" t="n">
        <v>36382</v>
      </c>
      <c r="B890" s="28"/>
      <c r="C890" s="56"/>
      <c r="D890" s="28" t="n">
        <f aca="false">VLOOKUP($A890,IF(D$3=2,PRICELOOK2,IF(D$3=3,PRICELOOK3,IF(D$3=4,cash,PRICELOOK))),D$4,FALSE())</f>
        <v>2.68</v>
      </c>
      <c r="E890" s="28" t="n">
        <f aca="false">VLOOKUP($A890,IF(E$3=2,PRICELOOK2,IF(E$3=3,PRICELOOK3,IF(E$3=4,cash,PRICELOOK))),E$4,FALSE())</f>
        <v>2.69</v>
      </c>
      <c r="G890" s="73" t="n">
        <f aca="false">LN(D890/D889)</f>
        <v>0.0150378773645405</v>
      </c>
      <c r="H890" s="73" t="n">
        <f aca="false">LN(E890/E889)</f>
        <v>0.00933713599593992</v>
      </c>
      <c r="I890" s="73"/>
      <c r="J890" s="73"/>
    </row>
    <row r="891" customFormat="false" ht="12.75" hidden="false" customHeight="false" outlineLevel="0" collapsed="false">
      <c r="A891" s="56" t="n">
        <v>36383</v>
      </c>
      <c r="B891" s="28"/>
      <c r="C891" s="56"/>
      <c r="D891" s="28" t="n">
        <f aca="false">VLOOKUP($A891,IF(D$3=2,PRICELOOK2,IF(D$3=3,PRICELOOK3,IF(D$3=4,cash,PRICELOOK))),D$4,FALSE())</f>
        <v>2.685</v>
      </c>
      <c r="E891" s="28" t="n">
        <f aca="false">VLOOKUP($A891,IF(E$3=2,PRICELOOK2,IF(E$3=3,PRICELOOK3,IF(E$3=4,cash,PRICELOOK))),E$4,FALSE())</f>
        <v>2.69</v>
      </c>
      <c r="G891" s="73" t="n">
        <f aca="false">LN(D891/D890)</f>
        <v>0.00186393343806273</v>
      </c>
      <c r="H891" s="73" t="n">
        <f aca="false">LN(E891/E890)</f>
        <v>0</v>
      </c>
      <c r="I891" s="73"/>
      <c r="J891" s="73"/>
    </row>
    <row r="892" customFormat="false" ht="12.75" hidden="false" customHeight="false" outlineLevel="0" collapsed="false">
      <c r="A892" s="56" t="n">
        <v>36384</v>
      </c>
      <c r="B892" s="28"/>
      <c r="C892" s="56"/>
      <c r="D892" s="28" t="n">
        <f aca="false">VLOOKUP($A892,IF(D$3=2,PRICELOOK2,IF(D$3=3,PRICELOOK3,IF(D$3=4,cash,PRICELOOK))),D$4,FALSE())</f>
        <v>2.64</v>
      </c>
      <c r="E892" s="28" t="n">
        <f aca="false">VLOOKUP($A892,IF(E$3=2,PRICELOOK2,IF(E$3=3,PRICELOOK3,IF(E$3=4,cash,PRICELOOK))),E$4,FALSE())</f>
        <v>2.68</v>
      </c>
      <c r="G892" s="73" t="n">
        <f aca="false">LN(D892/D891)</f>
        <v>-0.0169018108026031</v>
      </c>
      <c r="H892" s="73" t="n">
        <f aca="false">LN(E892/E891)</f>
        <v>-0.00372439909098233</v>
      </c>
      <c r="I892" s="73"/>
      <c r="J892" s="73"/>
    </row>
    <row r="893" customFormat="false" ht="12.75" hidden="false" customHeight="false" outlineLevel="0" collapsed="false">
      <c r="A893" s="56" t="n">
        <v>36385</v>
      </c>
      <c r="B893" s="28"/>
      <c r="C893" s="56"/>
      <c r="D893" s="28" t="n">
        <f aca="false">VLOOKUP($A893,IF(D$3=2,PRICELOOK2,IF(D$3=3,PRICELOOK3,IF(D$3=4,cash,PRICELOOK))),D$4,FALSE())</f>
        <v>2.54</v>
      </c>
      <c r="E893" s="28" t="n">
        <f aca="false">VLOOKUP($A893,IF(E$3=2,PRICELOOK2,IF(E$3=3,PRICELOOK3,IF(E$3=4,cash,PRICELOOK))),E$4,FALSE())</f>
        <v>2.58</v>
      </c>
      <c r="G893" s="73" t="n">
        <f aca="false">LN(D893/D892)</f>
        <v>-0.0386148361277797</v>
      </c>
      <c r="H893" s="73" t="n">
        <f aca="false">LN(E893/E892)</f>
        <v>-0.0380273955892393</v>
      </c>
      <c r="I893" s="73"/>
      <c r="J893" s="73"/>
    </row>
    <row r="894" customFormat="false" ht="12.75" hidden="false" customHeight="false" outlineLevel="0" collapsed="false">
      <c r="A894" s="56" t="n">
        <v>36388</v>
      </c>
      <c r="B894" s="28"/>
      <c r="C894" s="56"/>
      <c r="D894" s="28" t="n">
        <f aca="false">VLOOKUP($A894,IF(D$3=2,PRICELOOK2,IF(D$3=3,PRICELOOK3,IF(D$3=4,cash,PRICELOOK))),D$4,FALSE())</f>
        <v>2.605</v>
      </c>
      <c r="E894" s="28" t="n">
        <f aca="false">VLOOKUP($A894,IF(E$3=2,PRICELOOK2,IF(E$3=3,PRICELOOK3,IF(E$3=4,cash,PRICELOOK))),E$4,FALSE())</f>
        <v>2.675</v>
      </c>
      <c r="G894" s="73" t="n">
        <f aca="false">LN(D894/D893)</f>
        <v>0.025268594174885</v>
      </c>
      <c r="H894" s="73" t="n">
        <f aca="false">LN(E894/E893)</f>
        <v>0.0361599814144437</v>
      </c>
      <c r="I894" s="73"/>
      <c r="J894" s="73"/>
    </row>
    <row r="895" customFormat="false" ht="12.75" hidden="false" customHeight="false" outlineLevel="0" collapsed="false">
      <c r="A895" s="56" t="n">
        <v>36389</v>
      </c>
      <c r="B895" s="28"/>
      <c r="C895" s="56"/>
      <c r="D895" s="28" t="n">
        <f aca="false">VLOOKUP($A895,IF(D$3=2,PRICELOOK2,IF(D$3=3,PRICELOOK3,IF(D$3=4,cash,PRICELOOK))),D$4,FALSE())</f>
        <v>2.575</v>
      </c>
      <c r="E895" s="28" t="n">
        <f aca="false">VLOOKUP($A895,IF(E$3=2,PRICELOOK2,IF(E$3=3,PRICELOOK3,IF(E$3=4,cash,PRICELOOK))),E$4,FALSE())</f>
        <v>2.655</v>
      </c>
      <c r="G895" s="73" t="n">
        <f aca="false">LN(D895/D894)</f>
        <v>-0.0115831410896306</v>
      </c>
      <c r="H895" s="73" t="n">
        <f aca="false">LN(E895/E894)</f>
        <v>-0.00750472565406769</v>
      </c>
      <c r="I895" s="73"/>
      <c r="J895" s="73"/>
    </row>
    <row r="896" customFormat="false" ht="12.75" hidden="false" customHeight="false" outlineLevel="0" collapsed="false">
      <c r="A896" s="56" t="n">
        <v>36390</v>
      </c>
      <c r="B896" s="28"/>
      <c r="C896" s="56"/>
      <c r="D896" s="28" t="n">
        <f aca="false">VLOOKUP($A896,IF(D$3=2,PRICELOOK2,IF(D$3=3,PRICELOOK3,IF(D$3=4,cash,PRICELOOK))),D$4,FALSE())</f>
        <v>2.61</v>
      </c>
      <c r="E896" s="28" t="n">
        <f aca="false">VLOOKUP($A896,IF(E$3=2,PRICELOOK2,IF(E$3=3,PRICELOOK3,IF(E$3=4,cash,PRICELOOK))),E$4,FALSE())</f>
        <v>2.68</v>
      </c>
      <c r="G896" s="73" t="n">
        <f aca="false">LN(D896/D895)</f>
        <v>0.0135006872189025</v>
      </c>
      <c r="H896" s="73" t="n">
        <f aca="false">LN(E896/E895)</f>
        <v>0.00937213982886325</v>
      </c>
      <c r="I896" s="73"/>
      <c r="J896" s="73"/>
    </row>
    <row r="897" customFormat="false" ht="12.75" hidden="false" customHeight="false" outlineLevel="0" collapsed="false">
      <c r="A897" s="56" t="n">
        <v>36391</v>
      </c>
      <c r="B897" s="28"/>
      <c r="C897" s="56"/>
      <c r="D897" s="28" t="n">
        <f aca="false">VLOOKUP($A897,IF(D$3=2,PRICELOOK2,IF(D$3=3,PRICELOOK3,IF(D$3=4,cash,PRICELOOK))),D$4,FALSE())</f>
        <v>2.725</v>
      </c>
      <c r="E897" s="28" t="n">
        <f aca="false">VLOOKUP($A897,IF(E$3=2,PRICELOOK2,IF(E$3=3,PRICELOOK3,IF(E$3=4,cash,PRICELOOK))),E$4,FALSE())</f>
        <v>2.755</v>
      </c>
      <c r="G897" s="73" t="n">
        <f aca="false">LN(D897/D896)</f>
        <v>0.0431182067806055</v>
      </c>
      <c r="H897" s="73" t="n">
        <f aca="false">LN(E897/E896)</f>
        <v>0.0276006480821123</v>
      </c>
      <c r="I897" s="73"/>
      <c r="J897" s="73"/>
    </row>
    <row r="898" customFormat="false" ht="12.75" hidden="false" customHeight="false" outlineLevel="0" collapsed="false">
      <c r="A898" s="56" t="n">
        <v>36392</v>
      </c>
      <c r="B898" s="28"/>
      <c r="C898" s="56"/>
      <c r="D898" s="28" t="n">
        <f aca="false">VLOOKUP($A898,IF(D$3=2,PRICELOOK2,IF(D$3=3,PRICELOOK3,IF(D$3=4,cash,PRICELOOK))),D$4,FALSE())</f>
        <v>2.795</v>
      </c>
      <c r="E898" s="28" t="n">
        <f aca="false">VLOOKUP($A898,IF(E$3=2,PRICELOOK2,IF(E$3=3,PRICELOOK3,IF(E$3=4,cash,PRICELOOK))),E$4,FALSE())</f>
        <v>2.8</v>
      </c>
      <c r="G898" s="73" t="n">
        <f aca="false">LN(D898/D897)</f>
        <v>0.025363678491855</v>
      </c>
      <c r="H898" s="73" t="n">
        <f aca="false">LN(E898/E897)</f>
        <v>0.0162019745762804</v>
      </c>
      <c r="I898" s="73"/>
      <c r="J898" s="73"/>
    </row>
    <row r="899" customFormat="false" ht="12.75" hidden="false" customHeight="false" outlineLevel="0" collapsed="false">
      <c r="A899" s="56" t="n">
        <v>36395</v>
      </c>
      <c r="B899" s="28"/>
      <c r="C899" s="56"/>
      <c r="D899" s="28" t="n">
        <f aca="false">VLOOKUP($A899,IF(D$3=2,PRICELOOK2,IF(D$3=3,PRICELOOK3,IF(D$3=4,cash,PRICELOOK))),D$4,FALSE())</f>
        <v>2.77</v>
      </c>
      <c r="E899" s="28" t="n">
        <f aca="false">VLOOKUP($A899,IF(E$3=2,PRICELOOK2,IF(E$3=3,PRICELOOK3,IF(E$3=4,cash,PRICELOOK))),E$4,FALSE())</f>
        <v>2.835</v>
      </c>
      <c r="G899" s="73" t="n">
        <f aca="false">LN(D899/D898)</f>
        <v>-0.0089847864078153</v>
      </c>
      <c r="H899" s="73" t="n">
        <f aca="false">LN(E899/E898)</f>
        <v>0.0124225199985571</v>
      </c>
      <c r="I899" s="73"/>
      <c r="J899" s="73"/>
    </row>
    <row r="900" customFormat="false" ht="12.75" hidden="false" customHeight="false" outlineLevel="0" collapsed="false">
      <c r="A900" s="56" t="n">
        <v>36396</v>
      </c>
      <c r="B900" s="28"/>
      <c r="C900" s="56"/>
      <c r="D900" s="28" t="n">
        <f aca="false">VLOOKUP($A900,IF(D$3=2,PRICELOOK2,IF(D$3=3,PRICELOOK3,IF(D$3=4,cash,PRICELOOK))),D$4,FALSE())</f>
        <v>2.88</v>
      </c>
      <c r="E900" s="28" t="n">
        <f aca="false">VLOOKUP($A900,IF(E$3=2,PRICELOOK2,IF(E$3=3,PRICELOOK3,IF(E$3=4,cash,PRICELOOK))),E$4,FALSE())</f>
        <v>2.935</v>
      </c>
      <c r="G900" s="73" t="n">
        <f aca="false">LN(D900/D899)</f>
        <v>0.0389429739486073</v>
      </c>
      <c r="H900" s="73" t="n">
        <f aca="false">LN(E900/E899)</f>
        <v>0.0346655161003444</v>
      </c>
      <c r="I900" s="73"/>
      <c r="J900" s="73"/>
    </row>
    <row r="901" customFormat="false" ht="12.75" hidden="false" customHeight="false" outlineLevel="0" collapsed="false">
      <c r="A901" s="56" t="n">
        <v>36397</v>
      </c>
      <c r="B901" s="28"/>
      <c r="C901" s="56"/>
      <c r="D901" s="28" t="n">
        <f aca="false">VLOOKUP($A901,IF(D$3=2,PRICELOOK2,IF(D$3=3,PRICELOOK3,IF(D$3=4,cash,PRICELOOK))),D$4,FALSE())</f>
        <v>2.945</v>
      </c>
      <c r="E901" s="28" t="n">
        <f aca="false">VLOOKUP($A901,IF(E$3=2,PRICELOOK2,IF(E$3=3,PRICELOOK3,IF(E$3=4,cash,PRICELOOK))),E$4,FALSE())</f>
        <v>3.02</v>
      </c>
      <c r="G901" s="73" t="n">
        <f aca="false">LN(D901/D900)</f>
        <v>0.0223185229556954</v>
      </c>
      <c r="H901" s="73" t="n">
        <f aca="false">LN(E901/E900)</f>
        <v>0.0285493781067184</v>
      </c>
      <c r="I901" s="73"/>
      <c r="J901" s="73"/>
    </row>
    <row r="902" customFormat="false" ht="12.75" hidden="false" customHeight="false" outlineLevel="0" collapsed="false">
      <c r="A902" s="56" t="n">
        <v>36398</v>
      </c>
      <c r="B902" s="28"/>
      <c r="C902" s="56"/>
      <c r="D902" s="28" t="n">
        <f aca="false">VLOOKUP($A902,IF(D$3=2,PRICELOOK2,IF(D$3=3,PRICELOOK3,IF(D$3=4,cash,PRICELOOK))),D$4,FALSE())</f>
        <v>2.88</v>
      </c>
      <c r="E902" s="28" t="n">
        <f aca="false">VLOOKUP($A902,IF(E$3=2,PRICELOOK2,IF(E$3=3,PRICELOOK3,IF(E$3=4,cash,PRICELOOK))),E$4,FALSE())</f>
        <v>2.97</v>
      </c>
      <c r="G902" s="73" t="n">
        <f aca="false">LN(D902/D901)</f>
        <v>-0.0223185229556955</v>
      </c>
      <c r="H902" s="73" t="n">
        <f aca="false">LN(E902/E901)</f>
        <v>-0.01669487857217</v>
      </c>
      <c r="I902" s="73"/>
    </row>
    <row r="903" customFormat="false" ht="12.75" hidden="false" customHeight="false" outlineLevel="0" collapsed="false">
      <c r="A903" s="56" t="n">
        <v>36399</v>
      </c>
      <c r="B903" s="28" t="n">
        <v>1</v>
      </c>
      <c r="C903" s="56"/>
      <c r="D903" s="28" t="n">
        <f aca="false">VLOOKUP($A903,IF(D$3=2,PRICELOOK2,IF(D$3=3,PRICELOOK3,IF(D$3=4,cash,PRICELOOK))),D$4,FALSE())</f>
        <v>2.76</v>
      </c>
      <c r="E903" s="28" t="n">
        <f aca="false">VLOOKUP($A903,IF(E$3=2,PRICELOOK2,IF(E$3=3,PRICELOOK3,IF(E$3=4,cash,PRICELOOK))),E$4,FALSE())</f>
        <v>2.925</v>
      </c>
      <c r="G903" s="73" t="n">
        <f aca="false">LN(D903/D902)</f>
        <v>-0.042559614418796</v>
      </c>
      <c r="H903" s="73" t="n">
        <f aca="false">LN(E903/E902)</f>
        <v>-0.0152674721307885</v>
      </c>
      <c r="I903" s="73"/>
    </row>
    <row r="904" customFormat="false" ht="12.75" hidden="false" customHeight="false" outlineLevel="0" collapsed="false">
      <c r="A904" s="56"/>
      <c r="B904" s="28"/>
      <c r="C904" s="56"/>
      <c r="D904" s="28"/>
      <c r="E904" s="28"/>
    </row>
    <row r="905" customFormat="false" ht="12.75" hidden="false" customHeight="false" outlineLevel="0" collapsed="false">
      <c r="A905" s="56"/>
      <c r="B905" s="28"/>
      <c r="C905" s="56"/>
      <c r="D905" s="28"/>
      <c r="E905" s="28"/>
    </row>
    <row r="906" customFormat="false" ht="12.75" hidden="false" customHeight="false" outlineLevel="0" collapsed="false">
      <c r="A906" s="56"/>
      <c r="B906" s="28"/>
      <c r="C906" s="56"/>
      <c r="D906" s="28"/>
      <c r="E906" s="28"/>
    </row>
    <row r="907" customFormat="false" ht="12.75" hidden="false" customHeight="false" outlineLevel="0" collapsed="false">
      <c r="A907" s="56"/>
      <c r="B907" s="28"/>
      <c r="C907" s="56" t="n">
        <v>36404</v>
      </c>
      <c r="G907" s="73" t="n">
        <f aca="false">STDEV(G909:G928)*15.87</f>
        <v>0.814973694828575</v>
      </c>
      <c r="H907" s="73" t="n">
        <f aca="false">STDEV(H909:H928)*15.87</f>
        <v>0.732792401231682</v>
      </c>
      <c r="I907" s="73"/>
      <c r="J907" s="73" t="n">
        <f aca="false">IF(ISNUMBER(J908),J908,1.1)</f>
        <v>0.898139422373642</v>
      </c>
      <c r="K907" s="75" t="n">
        <f aca="false">MAX(D908:D929)</f>
        <v>2.77</v>
      </c>
      <c r="L907" s="75" t="n">
        <f aca="false">MAX(E908:E929)</f>
        <v>2.92</v>
      </c>
    </row>
    <row r="908" customFormat="false" ht="12.75" hidden="false" customHeight="false" outlineLevel="0" collapsed="false">
      <c r="A908" s="56" t="n">
        <v>36402</v>
      </c>
      <c r="B908" s="28"/>
      <c r="C908" s="56"/>
      <c r="D908" s="28" t="n">
        <f aca="false">VLOOKUP($A908,IF(D$3=2,PRICELOOK2,IF(D$3=3,PRICELOOK3,IF(D$3=4,cash,PRICELOOK))),D$4,FALSE())</f>
        <v>2.75</v>
      </c>
      <c r="E908" s="28" t="n">
        <f aca="false">VLOOKUP($A908,IF(E$3=2,PRICELOOK2,IF(E$3=3,PRICELOOK3,IF(E$3=4,cash,PRICELOOK))),E$4,FALSE())</f>
        <v>2.915</v>
      </c>
      <c r="G908" s="73"/>
      <c r="H908" s="73"/>
      <c r="I908" s="73"/>
      <c r="J908" s="73" t="n">
        <f aca="false">CORREL(D908:D928,E908:E928)</f>
        <v>0.898139422373642</v>
      </c>
      <c r="K908" s="75" t="n">
        <f aca="false">MIN(D908:D929)</f>
        <v>2.18</v>
      </c>
      <c r="L908" s="75" t="n">
        <f aca="false">MIN(E908:E929)</f>
        <v>2.445</v>
      </c>
    </row>
    <row r="909" customFormat="false" ht="12.75" hidden="false" customHeight="false" outlineLevel="0" collapsed="false">
      <c r="A909" s="56" t="n">
        <v>36403</v>
      </c>
      <c r="B909" s="28"/>
      <c r="C909" s="56"/>
      <c r="D909" s="28" t="n">
        <f aca="false">VLOOKUP($A909,IF(D$3=2,PRICELOOK2,IF(D$3=3,PRICELOOK3,IF(D$3=4,cash,PRICELOOK))),D$4,FALSE())</f>
        <v>2.77</v>
      </c>
      <c r="E909" s="28" t="n">
        <f aca="false">VLOOKUP($A909,IF(E$3=2,PRICELOOK2,IF(E$3=3,PRICELOOK3,IF(E$3=4,cash,PRICELOOK))),E$4,FALSE())</f>
        <v>2.92</v>
      </c>
      <c r="G909" s="73" t="n">
        <f aca="false">LN(D909/D908)</f>
        <v>0.00724640852076725</v>
      </c>
      <c r="H909" s="73" t="n">
        <f aca="false">LN(E909/E908)</f>
        <v>0.0017137964777346</v>
      </c>
      <c r="I909" s="73"/>
      <c r="J909" s="73"/>
    </row>
    <row r="910" customFormat="false" ht="12.75" hidden="false" customHeight="false" outlineLevel="0" collapsed="false">
      <c r="A910" s="56" t="n">
        <v>36404</v>
      </c>
      <c r="B910" s="28"/>
      <c r="C910" s="56"/>
      <c r="D910" s="28" t="n">
        <f aca="false">VLOOKUP($A910,IF(D$3=2,PRICELOOK2,IF(D$3=3,PRICELOOK3,IF(D$3=4,cash,PRICELOOK))),D$4,FALSE())</f>
        <v>2.61</v>
      </c>
      <c r="E910" s="28" t="n">
        <f aca="false">VLOOKUP($A910,IF(E$3=2,PRICELOOK2,IF(E$3=3,PRICELOOK3,IF(E$3=4,cash,PRICELOOK))),E$4,FALSE())</f>
        <v>2.815</v>
      </c>
      <c r="G910" s="73" t="n">
        <f aca="false">LN(D910/D909)</f>
        <v>-0.0594970988646451</v>
      </c>
      <c r="H910" s="73" t="n">
        <f aca="false">LN(E910/E909)</f>
        <v>-0.0366213546885367</v>
      </c>
      <c r="I910" s="73"/>
      <c r="J910" s="73"/>
    </row>
    <row r="911" customFormat="false" ht="12.75" hidden="false" customHeight="false" outlineLevel="0" collapsed="false">
      <c r="A911" s="56" t="n">
        <v>36405</v>
      </c>
      <c r="B911" s="28"/>
      <c r="C911" s="56"/>
      <c r="D911" s="28" t="n">
        <f aca="false">VLOOKUP($A911,IF(D$3=2,PRICELOOK2,IF(D$3=3,PRICELOOK3,IF(D$3=4,cash,PRICELOOK))),D$4,FALSE())</f>
        <v>2.47</v>
      </c>
      <c r="E911" s="28" t="n">
        <f aca="false">VLOOKUP($A911,IF(E$3=2,PRICELOOK2,IF(E$3=3,PRICELOOK3,IF(E$3=4,cash,PRICELOOK))),E$4,FALSE())</f>
        <v>2.715</v>
      </c>
      <c r="G911" s="73" t="n">
        <f aca="false">LN(D911/D910)</f>
        <v>-0.0551320706947161</v>
      </c>
      <c r="H911" s="73" t="n">
        <f aca="false">LN(E911/E910)</f>
        <v>-0.036170308205755</v>
      </c>
      <c r="I911" s="73"/>
      <c r="J911" s="73"/>
    </row>
    <row r="912" customFormat="false" ht="12.75" hidden="false" customHeight="false" outlineLevel="0" collapsed="false">
      <c r="A912" s="56" t="n">
        <v>36406</v>
      </c>
      <c r="B912" s="28"/>
      <c r="C912" s="56"/>
      <c r="D912" s="28" t="n">
        <f aca="false">VLOOKUP($A912,IF(D$3=2,PRICELOOK2,IF(D$3=3,PRICELOOK3,IF(D$3=4,cash,PRICELOOK))),D$4,FALSE())</f>
        <v>2.23</v>
      </c>
      <c r="E912" s="28" t="n">
        <f aca="false">VLOOKUP($A912,IF(E$3=2,PRICELOOK2,IF(E$3=3,PRICELOOK3,IF(E$3=4,cash,PRICELOOK))),E$4,FALSE())</f>
        <v>2.445</v>
      </c>
      <c r="G912" s="73" t="n">
        <f aca="false">LN(D912/D911)</f>
        <v>-0.102216565167858</v>
      </c>
      <c r="H912" s="73" t="n">
        <f aca="false">LN(E912/E911)</f>
        <v>-0.104746830459063</v>
      </c>
      <c r="I912" s="73"/>
      <c r="J912" s="73"/>
    </row>
    <row r="913" customFormat="false" ht="12.75" hidden="false" customHeight="false" outlineLevel="0" collapsed="false">
      <c r="A913" s="56" t="n">
        <v>36410</v>
      </c>
      <c r="B913" s="28"/>
      <c r="C913" s="56"/>
      <c r="D913" s="28" t="n">
        <f aca="false">VLOOKUP($A913,IF(D$3=2,PRICELOOK2,IF(D$3=3,PRICELOOK3,IF(D$3=4,cash,PRICELOOK))),D$4,FALSE())</f>
        <v>2.43</v>
      </c>
      <c r="E913" s="28" t="n">
        <f aca="false">VLOOKUP($A913,IF(E$3=2,PRICELOOK2,IF(E$3=3,PRICELOOK3,IF(E$3=4,cash,PRICELOOK))),E$4,FALSE())</f>
        <v>2.625</v>
      </c>
      <c r="G913" s="73" t="n">
        <f aca="false">LN(D913/D912)</f>
        <v>0.0858896718804297</v>
      </c>
      <c r="H913" s="73" t="n">
        <f aca="false">LN(E913/E912)</f>
        <v>0.0710357731167517</v>
      </c>
      <c r="I913" s="73"/>
      <c r="J913" s="73"/>
    </row>
    <row r="914" customFormat="false" ht="12.75" hidden="false" customHeight="false" outlineLevel="0" collapsed="false">
      <c r="A914" s="56" t="n">
        <v>36411</v>
      </c>
      <c r="B914" s="28"/>
      <c r="C914" s="56"/>
      <c r="D914" s="28" t="n">
        <f aca="false">VLOOKUP($A914,IF(D$3=2,PRICELOOK2,IF(D$3=3,PRICELOOK3,IF(D$3=4,cash,PRICELOOK))),D$4,FALSE())</f>
        <v>2.54</v>
      </c>
      <c r="E914" s="28" t="n">
        <f aca="false">VLOOKUP($A914,IF(E$3=2,PRICELOOK2,IF(E$3=3,PRICELOOK3,IF(E$3=4,cash,PRICELOOK))),E$4,FALSE())</f>
        <v>2.73</v>
      </c>
      <c r="G914" s="73" t="n">
        <f aca="false">LN(D914/D913)</f>
        <v>0.044272823677988</v>
      </c>
      <c r="H914" s="73" t="n">
        <f aca="false">LN(E914/E913)</f>
        <v>0.0392207131532813</v>
      </c>
      <c r="I914" s="73"/>
      <c r="J914" s="73"/>
    </row>
    <row r="915" customFormat="false" ht="12.75" hidden="false" customHeight="false" outlineLevel="0" collapsed="false">
      <c r="A915" s="56" t="n">
        <v>36412</v>
      </c>
      <c r="B915" s="28"/>
      <c r="C915" s="56"/>
      <c r="D915" s="28" t="n">
        <f aca="false">VLOOKUP($A915,IF(D$3=2,PRICELOOK2,IF(D$3=3,PRICELOOK3,IF(D$3=4,cash,PRICELOOK))),D$4,FALSE())</f>
        <v>2.61</v>
      </c>
      <c r="E915" s="28" t="n">
        <f aca="false">VLOOKUP($A915,IF(E$3=2,PRICELOOK2,IF(E$3=3,PRICELOOK3,IF(E$3=4,cash,PRICELOOK))),E$4,FALSE())</f>
        <v>2.795</v>
      </c>
      <c r="G915" s="73" t="n">
        <f aca="false">LN(D915/D914)</f>
        <v>0.0271861403041568</v>
      </c>
      <c r="H915" s="73" t="n">
        <f aca="false">LN(E915/E914)</f>
        <v>0.023530497410194</v>
      </c>
      <c r="I915" s="73"/>
      <c r="J915" s="73"/>
    </row>
    <row r="916" customFormat="false" ht="12.75" hidden="false" customHeight="false" outlineLevel="0" collapsed="false">
      <c r="A916" s="56" t="n">
        <v>36413</v>
      </c>
      <c r="B916" s="28"/>
      <c r="C916" s="56"/>
      <c r="D916" s="28" t="n">
        <f aca="false">VLOOKUP($A916,IF(D$3=2,PRICELOOK2,IF(D$3=3,PRICELOOK3,IF(D$3=4,cash,PRICELOOK))),D$4,FALSE())</f>
        <v>2.68</v>
      </c>
      <c r="E916" s="28" t="n">
        <f aca="false">VLOOKUP($A916,IF(E$3=2,PRICELOOK2,IF(E$3=3,PRICELOOK3,IF(E$3=4,cash,PRICELOOK))),E$4,FALSE())</f>
        <v>2.795</v>
      </c>
      <c r="G916" s="73" t="n">
        <f aca="false">LN(D916/D915)</f>
        <v>0.0264665731881633</v>
      </c>
      <c r="H916" s="73" t="n">
        <f aca="false">LN(E916/E915)</f>
        <v>0</v>
      </c>
      <c r="I916" s="73"/>
      <c r="J916" s="73"/>
    </row>
    <row r="917" customFormat="false" ht="12.75" hidden="false" customHeight="false" outlineLevel="0" collapsed="false">
      <c r="A917" s="56" t="n">
        <v>36416</v>
      </c>
      <c r="B917" s="28"/>
      <c r="C917" s="56"/>
      <c r="D917" s="28" t="n">
        <f aca="false">VLOOKUP($A917,IF(D$3=2,PRICELOOK2,IF(D$3=3,PRICELOOK3,IF(D$3=4,cash,PRICELOOK))),D$4,FALSE())</f>
        <v>2.66</v>
      </c>
      <c r="E917" s="28" t="n">
        <f aca="false">VLOOKUP($A917,IF(E$3=2,PRICELOOK2,IF(E$3=3,PRICELOOK3,IF(E$3=4,cash,PRICELOOK))),E$4,FALSE())</f>
        <v>2.88</v>
      </c>
      <c r="G917" s="73" t="n">
        <f aca="false">LN(D917/D916)</f>
        <v>-0.00749067172915763</v>
      </c>
      <c r="H917" s="73" t="n">
        <f aca="false">LN(E917/E916)</f>
        <v>0.0299581875407922</v>
      </c>
      <c r="I917" s="73"/>
      <c r="J917" s="73"/>
    </row>
    <row r="918" customFormat="false" ht="12.75" hidden="false" customHeight="false" outlineLevel="0" collapsed="false">
      <c r="A918" s="56" t="n">
        <v>36417</v>
      </c>
      <c r="B918" s="28"/>
      <c r="C918" s="56"/>
      <c r="D918" s="28" t="n">
        <f aca="false">VLOOKUP($A918,IF(D$3=2,PRICELOOK2,IF(D$3=3,PRICELOOK3,IF(D$3=4,cash,PRICELOOK))),D$4,FALSE())</f>
        <v>2.48</v>
      </c>
      <c r="E918" s="28" t="n">
        <f aca="false">VLOOKUP($A918,IF(E$3=2,PRICELOOK2,IF(E$3=3,PRICELOOK3,IF(E$3=4,cash,PRICELOOK))),E$4,FALSE())</f>
        <v>2.74</v>
      </c>
      <c r="G918" s="73" t="n">
        <f aca="false">LN(D918/D917)</f>
        <v>-0.070067562616717</v>
      </c>
      <c r="H918" s="73" t="n">
        <f aca="false">LN(E918/E917)</f>
        <v>-0.0498323737478756</v>
      </c>
      <c r="I918" s="73"/>
      <c r="J918" s="73"/>
    </row>
    <row r="919" customFormat="false" ht="12.75" hidden="false" customHeight="false" outlineLevel="0" collapsed="false">
      <c r="A919" s="56" t="n">
        <v>36418</v>
      </c>
      <c r="B919" s="28"/>
      <c r="C919" s="56"/>
      <c r="D919" s="28" t="n">
        <f aca="false">VLOOKUP($A919,IF(D$3=2,PRICELOOK2,IF(D$3=3,PRICELOOK3,IF(D$3=4,cash,PRICELOOK))),D$4,FALSE())</f>
        <v>2.37</v>
      </c>
      <c r="E919" s="28" t="n">
        <f aca="false">VLOOKUP($A919,IF(E$3=2,PRICELOOK2,IF(E$3=3,PRICELOOK3,IF(E$3=4,cash,PRICELOOK))),E$4,FALSE())</f>
        <v>2.64</v>
      </c>
      <c r="G919" s="73" t="n">
        <f aca="false">LN(D919/D918)</f>
        <v>-0.045368605029851</v>
      </c>
      <c r="H919" s="73" t="n">
        <f aca="false">LN(E919/E918)</f>
        <v>-0.0371790032417541</v>
      </c>
      <c r="I919" s="73"/>
      <c r="J919" s="73"/>
    </row>
    <row r="920" customFormat="false" ht="12.75" hidden="false" customHeight="false" outlineLevel="0" collapsed="false">
      <c r="A920" s="56" t="n">
        <v>36419</v>
      </c>
      <c r="B920" s="28"/>
      <c r="C920" s="56"/>
      <c r="D920" s="28" t="n">
        <f aca="false">VLOOKUP($A920,IF(D$3=2,PRICELOOK2,IF(D$3=3,PRICELOOK3,IF(D$3=4,cash,PRICELOOK))),D$4,FALSE())</f>
        <v>2.34</v>
      </c>
      <c r="E920" s="28" t="n">
        <f aca="false">VLOOKUP($A920,IF(E$3=2,PRICELOOK2,IF(E$3=3,PRICELOOK3,IF(E$3=4,cash,PRICELOOK))),E$4,FALSE())</f>
        <v>2.625</v>
      </c>
      <c r="G920" s="73" t="n">
        <f aca="false">LN(D920/D919)</f>
        <v>-0.0127390257774298</v>
      </c>
      <c r="H920" s="73" t="n">
        <f aca="false">LN(E920/E919)</f>
        <v>-0.00569802111463778</v>
      </c>
      <c r="I920" s="73"/>
      <c r="J920" s="73"/>
    </row>
    <row r="921" customFormat="false" ht="12.75" hidden="false" customHeight="false" outlineLevel="0" collapsed="false">
      <c r="A921" s="56" t="n">
        <v>36420</v>
      </c>
      <c r="B921" s="28"/>
      <c r="C921" s="56"/>
      <c r="D921" s="28" t="n">
        <f aca="false">VLOOKUP($A921,IF(D$3=2,PRICELOOK2,IF(D$3=3,PRICELOOK3,IF(D$3=4,cash,PRICELOOK))),D$4,FALSE())</f>
        <v>2.245</v>
      </c>
      <c r="E921" s="28" t="n">
        <f aca="false">VLOOKUP($A921,IF(E$3=2,PRICELOOK2,IF(E$3=3,PRICELOOK3,IF(E$3=4,cash,PRICELOOK))),E$4,FALSE())</f>
        <v>2.46</v>
      </c>
      <c r="G921" s="73" t="n">
        <f aca="false">LN(D921/D920)</f>
        <v>-0.0414454081753923</v>
      </c>
      <c r="H921" s="73" t="n">
        <f aca="false">LN(E921/E920)</f>
        <v>-0.0649195460993156</v>
      </c>
      <c r="I921" s="73"/>
      <c r="J921" s="73"/>
    </row>
    <row r="922" customFormat="false" ht="12.75" hidden="false" customHeight="false" outlineLevel="0" collapsed="false">
      <c r="A922" s="56" t="n">
        <v>36423</v>
      </c>
      <c r="B922" s="28"/>
      <c r="C922" s="56"/>
      <c r="D922" s="28" t="n">
        <f aca="false">VLOOKUP($A922,IF(D$3=2,PRICELOOK2,IF(D$3=3,PRICELOOK3,IF(D$3=4,cash,PRICELOOK))),D$4,FALSE())</f>
        <v>2.355</v>
      </c>
      <c r="E922" s="28" t="n">
        <f aca="false">VLOOKUP($A922,IF(E$3=2,PRICELOOK2,IF(E$3=3,PRICELOOK3,IF(E$3=4,cash,PRICELOOK))),E$4,FALSE())</f>
        <v>2.65</v>
      </c>
      <c r="G922" s="73" t="n">
        <f aca="false">LN(D922/D921)</f>
        <v>0.0478352062741635</v>
      </c>
      <c r="H922" s="73" t="n">
        <f aca="false">LN(E922/E921)</f>
        <v>0.0743982900538593</v>
      </c>
      <c r="I922" s="73"/>
      <c r="J922" s="73"/>
    </row>
    <row r="923" customFormat="false" ht="12.75" hidden="false" customHeight="false" outlineLevel="0" collapsed="false">
      <c r="A923" s="56" t="n">
        <v>36424</v>
      </c>
      <c r="B923" s="28"/>
      <c r="C923" s="56"/>
      <c r="D923" s="28" t="n">
        <f aca="false">VLOOKUP($A923,IF(D$3=2,PRICELOOK2,IF(D$3=3,PRICELOOK3,IF(D$3=4,cash,PRICELOOK))),D$4,FALSE())</f>
        <v>2.18</v>
      </c>
      <c r="E923" s="28" t="n">
        <f aca="false">VLOOKUP($A923,IF(E$3=2,PRICELOOK2,IF(E$3=3,PRICELOOK3,IF(E$3=4,cash,PRICELOOK))),E$4,FALSE())</f>
        <v>2.555</v>
      </c>
      <c r="G923" s="73" t="n">
        <f aca="false">LN(D923/D922)</f>
        <v>-0.0772158506673833</v>
      </c>
      <c r="H923" s="73" t="n">
        <f aca="false">LN(E923/E922)</f>
        <v>-0.036507416342463</v>
      </c>
      <c r="I923" s="73"/>
      <c r="J923" s="73"/>
    </row>
    <row r="924" customFormat="false" ht="12.75" hidden="false" customHeight="false" outlineLevel="0" collapsed="false">
      <c r="A924" s="56" t="n">
        <v>36425</v>
      </c>
      <c r="B924" s="28"/>
      <c r="C924" s="56"/>
      <c r="D924" s="28" t="n">
        <f aca="false">VLOOKUP($A924,IF(D$3=2,PRICELOOK2,IF(D$3=3,PRICELOOK3,IF(D$3=4,cash,PRICELOOK))),D$4,FALSE())</f>
        <v>2.185</v>
      </c>
      <c r="E924" s="28" t="n">
        <f aca="false">VLOOKUP($A924,IF(E$3=2,PRICELOOK2,IF(E$3=3,PRICELOOK3,IF(E$3=4,cash,PRICELOOK))),E$4,FALSE())</f>
        <v>2.57</v>
      </c>
      <c r="G924" s="73" t="n">
        <f aca="false">LN(D924/D923)</f>
        <v>0.00229095174655576</v>
      </c>
      <c r="H924" s="73" t="n">
        <f aca="false">LN(E924/E923)</f>
        <v>0.00585367525146051</v>
      </c>
      <c r="I924" s="73"/>
      <c r="J924" s="73"/>
    </row>
    <row r="925" customFormat="false" ht="12.75" hidden="false" customHeight="false" outlineLevel="0" collapsed="false">
      <c r="A925" s="56" t="n">
        <v>36426</v>
      </c>
      <c r="B925" s="28"/>
      <c r="C925" s="56"/>
      <c r="D925" s="28" t="n">
        <f aca="false">VLOOKUP($A925,IF(D$3=2,PRICELOOK2,IF(D$3=3,PRICELOOK3,IF(D$3=4,cash,PRICELOOK))),D$4,FALSE())</f>
        <v>2.33</v>
      </c>
      <c r="E925" s="28" t="n">
        <f aca="false">VLOOKUP($A925,IF(E$3=2,PRICELOOK2,IF(E$3=3,PRICELOOK3,IF(E$3=4,cash,PRICELOOK))),E$4,FALSE())</f>
        <v>2.7</v>
      </c>
      <c r="G925" s="73" t="n">
        <f aca="false">LN(D925/D924)</f>
        <v>0.0642524390300556</v>
      </c>
      <c r="H925" s="73" t="n">
        <f aca="false">LN(E925/E924)</f>
        <v>0.049345874103155</v>
      </c>
      <c r="I925" s="73"/>
      <c r="J925" s="73"/>
    </row>
    <row r="926" customFormat="false" ht="12.75" hidden="false" customHeight="false" outlineLevel="0" collapsed="false">
      <c r="A926" s="56" t="n">
        <v>36427</v>
      </c>
      <c r="B926" s="28"/>
      <c r="C926" s="56"/>
      <c r="D926" s="28" t="n">
        <f aca="false">VLOOKUP($A926,IF(D$3=2,PRICELOOK2,IF(D$3=3,PRICELOOK3,IF(D$3=4,cash,PRICELOOK))),D$4,FALSE())</f>
        <v>2.375</v>
      </c>
      <c r="E926" s="28" t="n">
        <f aca="false">VLOOKUP($A926,IF(E$3=2,PRICELOOK2,IF(E$3=3,PRICELOOK3,IF(E$3=4,cash,PRICELOOK))),E$4,FALSE())</f>
        <v>2.69</v>
      </c>
      <c r="G926" s="73" t="n">
        <f aca="false">LN(D926/D925)</f>
        <v>0.0191291699089954</v>
      </c>
      <c r="H926" s="73" t="n">
        <f aca="false">LN(E926/E925)</f>
        <v>-0.00371057939653571</v>
      </c>
      <c r="I926" s="73"/>
      <c r="J926" s="73"/>
    </row>
    <row r="927" customFormat="false" ht="12.75" hidden="false" customHeight="false" outlineLevel="0" collapsed="false">
      <c r="A927" s="56" t="n">
        <v>36430</v>
      </c>
      <c r="B927" s="28"/>
      <c r="C927" s="56"/>
      <c r="D927" s="28" t="n">
        <f aca="false">VLOOKUP($A927,IF(D$3=2,PRICELOOK2,IF(D$3=3,PRICELOOK3,IF(D$3=4,cash,PRICELOOK))),D$4,FALSE())</f>
        <v>2.395</v>
      </c>
      <c r="E927" s="28" t="n">
        <f aca="false">VLOOKUP($A927,IF(E$3=2,PRICELOOK2,IF(E$3=3,PRICELOOK3,IF(E$3=4,cash,PRICELOOK))),E$4,FALSE())</f>
        <v>2.775</v>
      </c>
      <c r="G927" s="73" t="n">
        <f aca="false">LN(D927/D926)</f>
        <v>0.00838579337627396</v>
      </c>
      <c r="H927" s="73" t="n">
        <f aca="false">LN(E927/E926)</f>
        <v>0.0311095535846501</v>
      </c>
      <c r="I927" s="73"/>
      <c r="J927" s="73"/>
    </row>
    <row r="928" customFormat="false" ht="12.75" hidden="false" customHeight="false" outlineLevel="0" collapsed="false">
      <c r="A928" s="56" t="n">
        <v>36431</v>
      </c>
      <c r="B928" s="28" t="n">
        <v>1</v>
      </c>
      <c r="C928" s="56"/>
      <c r="D928" s="28" t="n">
        <f aca="false">VLOOKUP($A928,IF(D$3=2,PRICELOOK2,IF(D$3=3,PRICELOOK3,IF(D$3=4,cash,PRICELOOK))),D$4,FALSE())</f>
        <v>2.475</v>
      </c>
      <c r="E928" s="28" t="n">
        <f aca="false">VLOOKUP($A928,IF(E$3=2,PRICELOOK2,IF(E$3=3,PRICELOOK3,IF(E$3=4,cash,PRICELOOK))),E$4,FALSE())</f>
        <v>2.835</v>
      </c>
      <c r="G928" s="73" t="n">
        <f aca="false">LN(D928/D927)</f>
        <v>0.032857165157775</v>
      </c>
      <c r="H928" s="73" t="n">
        <f aca="false">LN(E928/E927)</f>
        <v>0.0213911899813176</v>
      </c>
      <c r="I928" s="73"/>
    </row>
    <row r="929" customFormat="false" ht="12.75" hidden="false" customHeight="false" outlineLevel="0" collapsed="false">
      <c r="A929" s="56"/>
      <c r="B929" s="28"/>
      <c r="C929" s="56"/>
      <c r="D929" s="28"/>
      <c r="E929" s="28"/>
    </row>
    <row r="930" customFormat="false" ht="12.75" hidden="false" customHeight="false" outlineLevel="0" collapsed="false">
      <c r="A930" s="56"/>
      <c r="B930" s="28"/>
      <c r="C930" s="56"/>
      <c r="D930" s="28"/>
      <c r="E930" s="28"/>
    </row>
    <row r="931" customFormat="false" ht="12.75" hidden="false" customHeight="false" outlineLevel="0" collapsed="false">
      <c r="A931" s="56"/>
      <c r="B931" s="28"/>
      <c r="C931" s="56"/>
      <c r="D931" s="28"/>
      <c r="E931" s="28"/>
    </row>
    <row r="932" customFormat="false" ht="12.75" hidden="false" customHeight="false" outlineLevel="0" collapsed="false">
      <c r="A932" s="56"/>
      <c r="B932" s="28"/>
      <c r="C932" s="56" t="n">
        <v>36434</v>
      </c>
      <c r="G932" s="73" t="n">
        <f aca="false">STDEV(G934:G953)*15.87</f>
        <v>0.612687344739149</v>
      </c>
      <c r="H932" s="73" t="n">
        <f aca="false">STDEV(H934:H953)*15.87</f>
        <v>0.399263221090491</v>
      </c>
      <c r="I932" s="73"/>
      <c r="J932" s="73" t="n">
        <f aca="false">IF(ISNUMBER(J933),J933,1.1)</f>
        <v>0.980988800595136</v>
      </c>
      <c r="K932" s="75" t="n">
        <f aca="false">MAX(D933:D954)</f>
        <v>2.935</v>
      </c>
      <c r="L932" s="75" t="n">
        <f aca="false">MAX(E933:E954)</f>
        <v>3.135</v>
      </c>
    </row>
    <row r="933" customFormat="false" ht="12.75" hidden="false" customHeight="false" outlineLevel="0" collapsed="false">
      <c r="A933" s="56" t="n">
        <v>36432</v>
      </c>
      <c r="B933" s="28"/>
      <c r="C933" s="56"/>
      <c r="D933" s="28" t="n">
        <f aca="false">VLOOKUP($A933,IF(D$3=2,PRICELOOK2,IF(D$3=3,PRICELOOK3,IF(D$3=4,cash,PRICELOOK))),D$4,FALSE())</f>
        <v>2.43</v>
      </c>
      <c r="E933" s="28" t="n">
        <f aca="false">VLOOKUP($A933,IF(E$3=2,PRICELOOK2,IF(E$3=3,PRICELOOK3,IF(E$3=4,cash,PRICELOOK))),E$4,FALSE())</f>
        <v>2.805</v>
      </c>
      <c r="G933" s="73"/>
      <c r="H933" s="73"/>
      <c r="I933" s="73"/>
      <c r="J933" s="73" t="n">
        <f aca="false">CORREL(D933:D953,E933:E953)</f>
        <v>0.980988800595136</v>
      </c>
      <c r="K933" s="75" t="n">
        <f aca="false">MIN(D933:D954)</f>
        <v>2.285</v>
      </c>
      <c r="L933" s="75" t="n">
        <f aca="false">MIN(E933:E954)</f>
        <v>2.705</v>
      </c>
    </row>
    <row r="934" customFormat="false" ht="12.75" hidden="false" customHeight="false" outlineLevel="0" collapsed="false">
      <c r="A934" s="56" t="n">
        <v>36433</v>
      </c>
      <c r="B934" s="28"/>
      <c r="C934" s="56"/>
      <c r="D934" s="28" t="n">
        <f aca="false">VLOOKUP($A934,IF(D$3=2,PRICELOOK2,IF(D$3=3,PRICELOOK3,IF(D$3=4,cash,PRICELOOK))),D$4,FALSE())</f>
        <v>2.3</v>
      </c>
      <c r="E934" s="28" t="n">
        <f aca="false">VLOOKUP($A934,IF(E$3=2,PRICELOOK2,IF(E$3=3,PRICELOOK3,IF(E$3=4,cash,PRICELOOK))),E$4,FALSE())</f>
        <v>2.715</v>
      </c>
      <c r="G934" s="73" t="n">
        <f aca="false">LN(D934/D933)</f>
        <v>-0.0549821344173532</v>
      </c>
      <c r="H934" s="73" t="n">
        <f aca="false">LN(E934/E933)</f>
        <v>-0.032611585588761</v>
      </c>
      <c r="I934" s="73"/>
      <c r="J934" s="73"/>
    </row>
    <row r="935" customFormat="false" ht="12.75" hidden="false" customHeight="false" outlineLevel="0" collapsed="false">
      <c r="A935" s="56" t="n">
        <v>36434</v>
      </c>
      <c r="B935" s="28"/>
      <c r="C935" s="56"/>
      <c r="D935" s="28" t="n">
        <f aca="false">VLOOKUP($A935,IF(D$3=2,PRICELOOK2,IF(D$3=3,PRICELOOK3,IF(D$3=4,cash,PRICELOOK))),D$4,FALSE())</f>
        <v>2.29</v>
      </c>
      <c r="E935" s="28" t="n">
        <f aca="false">VLOOKUP($A935,IF(E$3=2,PRICELOOK2,IF(E$3=3,PRICELOOK3,IF(E$3=4,cash,PRICELOOK))),E$4,FALSE())</f>
        <v>2.74</v>
      </c>
      <c r="G935" s="73" t="n">
        <f aca="false">LN(D935/D934)</f>
        <v>-0.00435730536895559</v>
      </c>
      <c r="H935" s="73" t="n">
        <f aca="false">LN(E935/E934)</f>
        <v>0.00916596701408018</v>
      </c>
      <c r="I935" s="73"/>
      <c r="J935" s="73"/>
    </row>
    <row r="936" customFormat="false" ht="12.75" hidden="false" customHeight="false" outlineLevel="0" collapsed="false">
      <c r="A936" s="56" t="n">
        <v>36437</v>
      </c>
      <c r="B936" s="28"/>
      <c r="C936" s="56"/>
      <c r="D936" s="28" t="n">
        <f aca="false">VLOOKUP($A936,IF(D$3=2,PRICELOOK2,IF(D$3=3,PRICELOOK3,IF(D$3=4,cash,PRICELOOK))),D$4,FALSE())</f>
        <v>2.435</v>
      </c>
      <c r="E936" s="28" t="n">
        <f aca="false">VLOOKUP($A936,IF(E$3=2,PRICELOOK2,IF(E$3=3,PRICELOOK3,IF(E$3=4,cash,PRICELOOK))),E$4,FALSE())</f>
        <v>2.845</v>
      </c>
      <c r="G936" s="73" t="n">
        <f aca="false">LN(D936/D935)</f>
        <v>0.0613949389684049</v>
      </c>
      <c r="H936" s="73" t="n">
        <f aca="false">LN(E936/E935)</f>
        <v>0.0376051471783153</v>
      </c>
      <c r="I936" s="73"/>
      <c r="J936" s="73"/>
    </row>
    <row r="937" customFormat="false" ht="12.75" hidden="false" customHeight="false" outlineLevel="0" collapsed="false">
      <c r="A937" s="56" t="n">
        <v>36438</v>
      </c>
      <c r="B937" s="28"/>
      <c r="C937" s="56"/>
      <c r="D937" s="28" t="n">
        <f aca="false">VLOOKUP($A937,IF(D$3=2,PRICELOOK2,IF(D$3=3,PRICELOOK3,IF(D$3=4,cash,PRICELOOK))),D$4,FALSE())</f>
        <v>2.44</v>
      </c>
      <c r="E937" s="28" t="n">
        <f aca="false">VLOOKUP($A937,IF(E$3=2,PRICELOOK2,IF(E$3=3,PRICELOOK3,IF(E$3=4,cash,PRICELOOK))),E$4,FALSE())</f>
        <v>2.825</v>
      </c>
      <c r="G937" s="73" t="n">
        <f aca="false">LN(D937/D936)</f>
        <v>0.00205128277055736</v>
      </c>
      <c r="H937" s="73" t="n">
        <f aca="false">LN(E937/E936)</f>
        <v>-0.00705470297989004</v>
      </c>
      <c r="I937" s="73"/>
      <c r="J937" s="73"/>
    </row>
    <row r="938" customFormat="false" ht="12.75" hidden="false" customHeight="false" outlineLevel="0" collapsed="false">
      <c r="A938" s="56" t="n">
        <v>36439</v>
      </c>
      <c r="B938" s="28"/>
      <c r="C938" s="56"/>
      <c r="D938" s="28" t="n">
        <f aca="false">VLOOKUP($A938,IF(D$3=2,PRICELOOK2,IF(D$3=3,PRICELOOK3,IF(D$3=4,cash,PRICELOOK))),D$4,FALSE())</f>
        <v>2.425</v>
      </c>
      <c r="E938" s="28" t="n">
        <f aca="false">VLOOKUP($A938,IF(E$3=2,PRICELOOK2,IF(E$3=3,PRICELOOK3,IF(E$3=4,cash,PRICELOOK))),E$4,FALSE())</f>
        <v>2.79</v>
      </c>
      <c r="G938" s="73" t="n">
        <f aca="false">LN(D938/D937)</f>
        <v>-0.00616651491566402</v>
      </c>
      <c r="H938" s="73" t="n">
        <f aca="false">LN(E938/E937)</f>
        <v>-0.01246676876513</v>
      </c>
      <c r="I938" s="73"/>
      <c r="J938" s="73"/>
    </row>
    <row r="939" customFormat="false" ht="12.75" hidden="false" customHeight="false" outlineLevel="0" collapsed="false">
      <c r="A939" s="56" t="n">
        <v>36440</v>
      </c>
      <c r="B939" s="28"/>
      <c r="C939" s="56"/>
      <c r="D939" s="28" t="n">
        <f aca="false">VLOOKUP($A939,IF(D$3=2,PRICELOOK2,IF(D$3=3,PRICELOOK3,IF(D$3=4,cash,PRICELOOK))),D$4,FALSE())</f>
        <v>2.425</v>
      </c>
      <c r="E939" s="28" t="n">
        <f aca="false">VLOOKUP($A939,IF(E$3=2,PRICELOOK2,IF(E$3=3,PRICELOOK3,IF(E$3=4,cash,PRICELOOK))),E$4,FALSE())</f>
        <v>2.765</v>
      </c>
      <c r="G939" s="73" t="n">
        <f aca="false">LN(D939/D938)</f>
        <v>0</v>
      </c>
      <c r="H939" s="73" t="n">
        <f aca="false">LN(E939/E938)</f>
        <v>-0.00900096085897606</v>
      </c>
      <c r="I939" s="73"/>
      <c r="J939" s="73"/>
    </row>
    <row r="940" customFormat="false" ht="12.75" hidden="false" customHeight="false" outlineLevel="0" collapsed="false">
      <c r="A940" s="56" t="n">
        <v>36441</v>
      </c>
      <c r="B940" s="28"/>
      <c r="C940" s="56"/>
      <c r="D940" s="28" t="n">
        <f aca="false">VLOOKUP($A940,IF(D$3=2,PRICELOOK2,IF(D$3=3,PRICELOOK3,IF(D$3=4,cash,PRICELOOK))),D$4,FALSE())</f>
        <v>2.285</v>
      </c>
      <c r="E940" s="28" t="n">
        <f aca="false">VLOOKUP($A940,IF(E$3=2,PRICELOOK2,IF(E$3=3,PRICELOOK3,IF(E$3=4,cash,PRICELOOK))),E$4,FALSE())</f>
        <v>2.705</v>
      </c>
      <c r="G940" s="73" t="n">
        <f aca="false">LN(D940/D939)</f>
        <v>-0.0594655000432784</v>
      </c>
      <c r="H940" s="73" t="n">
        <f aca="false">LN(E940/E939)</f>
        <v>-0.0219387226758533</v>
      </c>
      <c r="I940" s="73"/>
      <c r="J940" s="73"/>
    </row>
    <row r="941" customFormat="false" ht="12.75" hidden="false" customHeight="false" outlineLevel="0" collapsed="false">
      <c r="A941" s="56" t="n">
        <v>36444</v>
      </c>
      <c r="B941" s="28"/>
      <c r="C941" s="56"/>
      <c r="D941" s="28" t="n">
        <f aca="false">VLOOKUP($A941,IF(D$3=2,PRICELOOK2,IF(D$3=3,PRICELOOK3,IF(D$3=4,cash,PRICELOOK))),D$4,FALSE())</f>
        <v>2.45</v>
      </c>
      <c r="E941" s="28" t="n">
        <f aca="false">VLOOKUP($A941,IF(E$3=2,PRICELOOK2,IF(E$3=3,PRICELOOK3,IF(E$3=4,cash,PRICELOOK))),E$4,FALSE())</f>
        <v>2.835</v>
      </c>
      <c r="G941" s="73" t="n">
        <f aca="false">LN(D941/D940)</f>
        <v>0.0697220002104676</v>
      </c>
      <c r="H941" s="73" t="n">
        <f aca="false">LN(E941/E940)</f>
        <v>0.0469400248812705</v>
      </c>
      <c r="I941" s="73"/>
      <c r="J941" s="73"/>
    </row>
    <row r="942" customFormat="false" ht="12.75" hidden="false" customHeight="false" outlineLevel="0" collapsed="false">
      <c r="A942" s="56" t="n">
        <v>36445</v>
      </c>
      <c r="B942" s="28"/>
      <c r="C942" s="56"/>
      <c r="D942" s="28" t="n">
        <f aca="false">VLOOKUP($A942,IF(D$3=2,PRICELOOK2,IF(D$3=3,PRICELOOK3,IF(D$3=4,cash,PRICELOOK))),D$4,FALSE())</f>
        <v>2.585</v>
      </c>
      <c r="E942" s="28" t="n">
        <f aca="false">VLOOKUP($A942,IF(E$3=2,PRICELOOK2,IF(E$3=3,PRICELOOK3,IF(E$3=4,cash,PRICELOOK))),E$4,FALSE())</f>
        <v>2.955</v>
      </c>
      <c r="G942" s="73" t="n">
        <f aca="false">LN(D942/D941)</f>
        <v>0.0536374834037568</v>
      </c>
      <c r="H942" s="73" t="n">
        <f aca="false">LN(E942/E941)</f>
        <v>0.0414567136783461</v>
      </c>
      <c r="I942" s="73"/>
      <c r="J942" s="73"/>
    </row>
    <row r="943" customFormat="false" ht="12.75" hidden="false" customHeight="false" outlineLevel="0" collapsed="false">
      <c r="A943" s="56" t="n">
        <v>36446</v>
      </c>
      <c r="B943" s="28"/>
      <c r="C943" s="56"/>
      <c r="D943" s="28" t="n">
        <f aca="false">VLOOKUP($A943,IF(D$3=2,PRICELOOK2,IF(D$3=3,PRICELOOK3,IF(D$3=4,cash,PRICELOOK))),D$4,FALSE())</f>
        <v>2.76</v>
      </c>
      <c r="E943" s="28" t="n">
        <f aca="false">VLOOKUP($A943,IF(E$3=2,PRICELOOK2,IF(E$3=3,PRICELOOK3,IF(E$3=4,cash,PRICELOOK))),E$4,FALSE())</f>
        <v>3.09</v>
      </c>
      <c r="G943" s="73" t="n">
        <f aca="false">LN(D943/D942)</f>
        <v>0.065505171768666</v>
      </c>
      <c r="H943" s="73" t="n">
        <f aca="false">LN(E943/E942)</f>
        <v>0.0446724400515926</v>
      </c>
      <c r="I943" s="73"/>
      <c r="J943" s="73"/>
    </row>
    <row r="944" customFormat="false" ht="12.75" hidden="false" customHeight="false" outlineLevel="0" collapsed="false">
      <c r="A944" s="56" t="n">
        <v>36447</v>
      </c>
      <c r="B944" s="28"/>
      <c r="C944" s="56"/>
      <c r="D944" s="28" t="n">
        <f aca="false">VLOOKUP($A944,IF(D$3=2,PRICELOOK2,IF(D$3=3,PRICELOOK3,IF(D$3=4,cash,PRICELOOK))),D$4,FALSE())</f>
        <v>2.67</v>
      </c>
      <c r="E944" s="28" t="n">
        <f aca="false">VLOOKUP($A944,IF(E$3=2,PRICELOOK2,IF(E$3=3,PRICELOOK3,IF(E$3=4,cash,PRICELOOK))),E$4,FALSE())</f>
        <v>3.005</v>
      </c>
      <c r="G944" s="73" t="n">
        <f aca="false">LN(D944/D943)</f>
        <v>-0.0331522073169004</v>
      </c>
      <c r="H944" s="73" t="n">
        <f aca="false">LN(E944/E943)</f>
        <v>-0.0278935229224831</v>
      </c>
      <c r="I944" s="73"/>
      <c r="J944" s="73"/>
    </row>
    <row r="945" customFormat="false" ht="12.75" hidden="false" customHeight="false" outlineLevel="0" collapsed="false">
      <c r="A945" s="56" t="n">
        <v>36448</v>
      </c>
      <c r="B945" s="28"/>
      <c r="C945" s="56"/>
      <c r="D945" s="28" t="n">
        <f aca="false">VLOOKUP($A945,IF(D$3=2,PRICELOOK2,IF(D$3=3,PRICELOOK3,IF(D$3=4,cash,PRICELOOK))),D$4,FALSE())</f>
        <v>2.61</v>
      </c>
      <c r="E945" s="28" t="n">
        <f aca="false">VLOOKUP($A945,IF(E$3=2,PRICELOOK2,IF(E$3=3,PRICELOOK3,IF(E$3=4,cash,PRICELOOK))),E$4,FALSE())</f>
        <v>2.98</v>
      </c>
      <c r="G945" s="73" t="n">
        <f aca="false">LN(D945/D944)</f>
        <v>-0.0227282510775562</v>
      </c>
      <c r="H945" s="73" t="n">
        <f aca="false">LN(E945/E944)</f>
        <v>-0.00835426746985781</v>
      </c>
      <c r="I945" s="73"/>
      <c r="J945" s="73"/>
    </row>
    <row r="946" customFormat="false" ht="12.75" hidden="false" customHeight="false" outlineLevel="0" collapsed="false">
      <c r="A946" s="56" t="n">
        <v>36451</v>
      </c>
      <c r="B946" s="28"/>
      <c r="C946" s="56"/>
      <c r="D946" s="28" t="n">
        <f aca="false">VLOOKUP($A946,IF(D$3=2,PRICELOOK2,IF(D$3=3,PRICELOOK3,IF(D$3=4,cash,PRICELOOK))),D$4,FALSE())</f>
        <v>2.76</v>
      </c>
      <c r="E946" s="28" t="n">
        <f aca="false">VLOOKUP($A946,IF(E$3=2,PRICELOOK2,IF(E$3=3,PRICELOOK3,IF(E$3=4,cash,PRICELOOK))),E$4,FALSE())</f>
        <v>3.08</v>
      </c>
      <c r="G946" s="73" t="n">
        <f aca="false">LN(D946/D945)</f>
        <v>0.0558804583944566</v>
      </c>
      <c r="H946" s="73" t="n">
        <f aca="false">LN(E946/E945)</f>
        <v>0.0330062964681701</v>
      </c>
      <c r="I946" s="73"/>
      <c r="J946" s="73"/>
    </row>
    <row r="947" customFormat="false" ht="12.75" hidden="false" customHeight="false" outlineLevel="0" collapsed="false">
      <c r="A947" s="56" t="n">
        <v>36452</v>
      </c>
      <c r="B947" s="28"/>
      <c r="C947" s="56"/>
      <c r="D947" s="28" t="n">
        <f aca="false">VLOOKUP($A947,IF(D$3=2,PRICELOOK2,IF(D$3=3,PRICELOOK3,IF(D$3=4,cash,PRICELOOK))),D$4,FALSE())</f>
        <v>2.83</v>
      </c>
      <c r="E947" s="28" t="n">
        <f aca="false">VLOOKUP($A947,IF(E$3=2,PRICELOOK2,IF(E$3=3,PRICELOOK3,IF(E$3=4,cash,PRICELOOK))),E$4,FALSE())</f>
        <v>3.09</v>
      </c>
      <c r="G947" s="73" t="n">
        <f aca="false">LN(D947/D946)</f>
        <v>0.0250460319260877</v>
      </c>
      <c r="H947" s="73" t="n">
        <f aca="false">LN(E947/E946)</f>
        <v>0.00324149392417102</v>
      </c>
      <c r="I947" s="73"/>
      <c r="J947" s="73"/>
    </row>
    <row r="948" customFormat="false" ht="12.75" hidden="false" customHeight="false" outlineLevel="0" collapsed="false">
      <c r="A948" s="56" t="n">
        <v>36453</v>
      </c>
      <c r="B948" s="28"/>
      <c r="C948" s="56"/>
      <c r="D948" s="28" t="n">
        <f aca="false">VLOOKUP($A948,IF(D$3=2,PRICELOOK2,IF(D$3=3,PRICELOOK3,IF(D$3=4,cash,PRICELOOK))),D$4,FALSE())</f>
        <v>2.835</v>
      </c>
      <c r="E948" s="28" t="n">
        <f aca="false">VLOOKUP($A948,IF(E$3=2,PRICELOOK2,IF(E$3=3,PRICELOOK3,IF(E$3=4,cash,PRICELOOK))),E$4,FALSE())</f>
        <v>3.065</v>
      </c>
      <c r="G948" s="73" t="n">
        <f aca="false">LN(D948/D947)</f>
        <v>0.00176522552456915</v>
      </c>
      <c r="H948" s="73" t="n">
        <f aca="false">LN(E948/E947)</f>
        <v>-0.00812352152147933</v>
      </c>
      <c r="I948" s="73"/>
      <c r="J948" s="73"/>
    </row>
    <row r="949" customFormat="false" ht="12.75" hidden="false" customHeight="false" outlineLevel="0" collapsed="false">
      <c r="A949" s="56" t="n">
        <v>36454</v>
      </c>
      <c r="B949" s="28"/>
      <c r="C949" s="56"/>
      <c r="D949" s="28" t="n">
        <f aca="false">VLOOKUP($A949,IF(D$3=2,PRICELOOK2,IF(D$3=3,PRICELOOK3,IF(D$3=4,cash,PRICELOOK))),D$4,FALSE())</f>
        <v>2.935</v>
      </c>
      <c r="E949" s="28" t="n">
        <f aca="false">VLOOKUP($A949,IF(E$3=2,PRICELOOK2,IF(E$3=3,PRICELOOK3,IF(E$3=4,cash,PRICELOOK))),E$4,FALSE())</f>
        <v>3.12</v>
      </c>
      <c r="G949" s="73" t="n">
        <f aca="false">LN(D949/D948)</f>
        <v>0.0346655161003444</v>
      </c>
      <c r="H949" s="73" t="n">
        <f aca="false">LN(E949/E948)</f>
        <v>0.0177854324332163</v>
      </c>
      <c r="I949" s="73"/>
      <c r="J949" s="73"/>
    </row>
    <row r="950" customFormat="false" ht="12.75" hidden="false" customHeight="false" outlineLevel="0" collapsed="false">
      <c r="A950" s="56" t="n">
        <v>36455</v>
      </c>
      <c r="B950" s="28"/>
      <c r="C950" s="56"/>
      <c r="D950" s="28" t="n">
        <f aca="false">VLOOKUP($A950,IF(D$3=2,PRICELOOK2,IF(D$3=3,PRICELOOK3,IF(D$3=4,cash,PRICELOOK))),D$4,FALSE())</f>
        <v>2.87</v>
      </c>
      <c r="E950" s="28" t="n">
        <f aca="false">VLOOKUP($A950,IF(E$3=2,PRICELOOK2,IF(E$3=3,PRICELOOK3,IF(E$3=4,cash,PRICELOOK))),E$4,FALSE())</f>
        <v>3.07</v>
      </c>
      <c r="G950" s="73" t="n">
        <f aca="false">LN(D950/D949)</f>
        <v>-0.0223954235085301</v>
      </c>
      <c r="H950" s="73" t="n">
        <f aca="false">LN(E950/E949)</f>
        <v>-0.0161554402222853</v>
      </c>
      <c r="I950" s="73"/>
      <c r="J950" s="73"/>
    </row>
    <row r="951" customFormat="false" ht="12.75" hidden="false" customHeight="false" outlineLevel="0" collapsed="false">
      <c r="A951" s="56" t="n">
        <v>36458</v>
      </c>
      <c r="B951" s="28"/>
      <c r="C951" s="56"/>
      <c r="D951" s="28" t="n">
        <f aca="false">VLOOKUP($A951,IF(D$3=2,PRICELOOK2,IF(D$3=3,PRICELOOK3,IF(D$3=4,cash,PRICELOOK))),D$4,FALSE())</f>
        <v>2.845</v>
      </c>
      <c r="E951" s="28" t="n">
        <f aca="false">VLOOKUP($A951,IF(E$3=2,PRICELOOK2,IF(E$3=3,PRICELOOK3,IF(E$3=4,cash,PRICELOOK))),E$4,FALSE())</f>
        <v>3.105</v>
      </c>
      <c r="G951" s="73" t="n">
        <f aca="false">LN(D951/D950)</f>
        <v>-0.00874896219323543</v>
      </c>
      <c r="H951" s="73" t="n">
        <f aca="false">LN(E951/E950)</f>
        <v>0.0113361537863363</v>
      </c>
      <c r="I951" s="73"/>
      <c r="J951" s="73"/>
    </row>
    <row r="952" customFormat="false" ht="12.75" hidden="false" customHeight="false" outlineLevel="0" collapsed="false">
      <c r="A952" s="56" t="n">
        <v>36459</v>
      </c>
      <c r="B952" s="28"/>
      <c r="C952" s="56"/>
      <c r="D952" s="28" t="n">
        <f aca="false">VLOOKUP($A952,IF(D$3=2,PRICELOOK2,IF(D$3=3,PRICELOOK3,IF(D$3=4,cash,PRICELOOK))),D$4,FALSE())</f>
        <v>2.855</v>
      </c>
      <c r="E952" s="28" t="n">
        <f aca="false">VLOOKUP($A952,IF(E$3=2,PRICELOOK2,IF(E$3=3,PRICELOOK3,IF(E$3=4,cash,PRICELOOK))),E$4,FALSE())</f>
        <v>3.065</v>
      </c>
      <c r="G952" s="73" t="n">
        <f aca="false">LN(D952/D951)</f>
        <v>0.00350877552967927</v>
      </c>
      <c r="H952" s="73" t="n">
        <f aca="false">LN(E952/E951)</f>
        <v>-0.0129661459972674</v>
      </c>
      <c r="I952" s="73"/>
      <c r="J952" s="73"/>
    </row>
    <row r="953" customFormat="false" ht="12.75" hidden="false" customHeight="false" outlineLevel="0" collapsed="false">
      <c r="A953" s="56" t="n">
        <v>36460</v>
      </c>
      <c r="B953" s="28" t="n">
        <v>1</v>
      </c>
      <c r="C953" s="56"/>
      <c r="D953" s="28" t="n">
        <f aca="false">VLOOKUP($A953,IF(D$3=2,PRICELOOK2,IF(D$3=3,PRICELOOK3,IF(D$3=4,cash,PRICELOOK))),D$4,FALSE())</f>
        <v>2.91</v>
      </c>
      <c r="E953" s="28" t="n">
        <f aca="false">VLOOKUP($A953,IF(E$3=2,PRICELOOK2,IF(E$3=3,PRICELOOK3,IF(E$3=4,cash,PRICELOOK))),E$4,FALSE())</f>
        <v>3.135</v>
      </c>
      <c r="G953" s="73" t="n">
        <f aca="false">LN(D953/D952)</f>
        <v>0.0190812380754277</v>
      </c>
      <c r="H953" s="73" t="n">
        <f aca="false">LN(E953/E952)</f>
        <v>0.0225816046967093</v>
      </c>
      <c r="I953" s="73"/>
    </row>
    <row r="954" customFormat="false" ht="12.75" hidden="false" customHeight="false" outlineLevel="0" collapsed="false">
      <c r="A954" s="56"/>
      <c r="B954" s="28"/>
      <c r="C954" s="56"/>
      <c r="D954" s="28"/>
      <c r="E954" s="28"/>
    </row>
    <row r="955" customFormat="false" ht="12.75" hidden="false" customHeight="false" outlineLevel="0" collapsed="false">
      <c r="A955" s="56"/>
      <c r="B955" s="28"/>
      <c r="C955" s="56"/>
      <c r="D955" s="28"/>
      <c r="E955" s="28"/>
    </row>
    <row r="956" customFormat="false" ht="12.75" hidden="false" customHeight="false" outlineLevel="0" collapsed="false">
      <c r="A956" s="56"/>
      <c r="B956" s="28"/>
      <c r="C956" s="56"/>
      <c r="D956" s="28"/>
      <c r="E956" s="28"/>
    </row>
    <row r="957" customFormat="false" ht="12.75" hidden="false" customHeight="false" outlineLevel="0" collapsed="false">
      <c r="A957" s="56"/>
      <c r="B957" s="28"/>
      <c r="C957" s="56" t="n">
        <v>36465</v>
      </c>
      <c r="G957" s="73" t="n">
        <f aca="false">STDEV(G959:G977)*15.87</f>
        <v>0.792334912977132</v>
      </c>
      <c r="H957" s="73" t="n">
        <f aca="false">STDEV(H959:H977)*15.87</f>
        <v>0.619789719194113</v>
      </c>
      <c r="I957" s="73"/>
      <c r="J957" s="73" t="n">
        <f aca="false">IF(ISNUMBER(J958),J958,1.1)</f>
        <v>0.993868967681851</v>
      </c>
      <c r="K957" s="75" t="n">
        <f aca="false">MAX(D958:D979)</f>
        <v>2.875</v>
      </c>
      <c r="L957" s="75" t="n">
        <f aca="false">MAX(E958:E979)</f>
        <v>3.13</v>
      </c>
    </row>
    <row r="958" customFormat="false" ht="12.75" hidden="false" customHeight="false" outlineLevel="0" collapsed="false">
      <c r="A958" s="56" t="n">
        <v>36461</v>
      </c>
      <c r="B958" s="28"/>
      <c r="C958" s="56"/>
      <c r="D958" s="28" t="n">
        <f aca="false">VLOOKUP($A958,IF(D$3=2,PRICELOOK2,IF(D$3=3,PRICELOOK3,IF(D$3=4,cash,PRICELOOK))),D$4,FALSE())</f>
        <v>2.875</v>
      </c>
      <c r="E958" s="28" t="n">
        <f aca="false">VLOOKUP($A958,IF(E$3=2,PRICELOOK2,IF(E$3=3,PRICELOOK3,IF(E$3=4,cash,PRICELOOK))),E$4,FALSE())</f>
        <v>3.13</v>
      </c>
      <c r="G958" s="73"/>
      <c r="H958" s="73"/>
      <c r="I958" s="73"/>
      <c r="J958" s="73" t="n">
        <f aca="false">CORREL(D958:D977,E958:E977)</f>
        <v>0.993868967681851</v>
      </c>
      <c r="K958" s="75" t="n">
        <f aca="false">MIN(D958:D979)</f>
        <v>1.89</v>
      </c>
      <c r="L958" s="75" t="n">
        <f aca="false">MIN(E958:E979)</f>
        <v>2.33</v>
      </c>
    </row>
    <row r="959" customFormat="false" ht="12.75" hidden="false" customHeight="false" outlineLevel="0" collapsed="false">
      <c r="A959" s="56" t="n">
        <v>36462</v>
      </c>
      <c r="B959" s="28"/>
      <c r="C959" s="56"/>
      <c r="D959" s="28" t="n">
        <f aca="false">VLOOKUP($A959,IF(D$3=2,PRICELOOK2,IF(D$3=3,PRICELOOK3,IF(D$3=4,cash,PRICELOOK))),D$4,FALSE())</f>
        <v>2.7</v>
      </c>
      <c r="E959" s="28" t="n">
        <f aca="false">VLOOKUP($A959,IF(E$3=2,PRICELOOK2,IF(E$3=3,PRICELOOK3,IF(E$3=4,cash,PRICELOOK))),E$4,FALSE())</f>
        <v>3.035</v>
      </c>
      <c r="G959" s="73" t="n">
        <f aca="false">LN(D959/D958)</f>
        <v>-0.0628009012390304</v>
      </c>
      <c r="H959" s="73" t="n">
        <f aca="false">LN(E959/E958)</f>
        <v>-0.0308215800406002</v>
      </c>
      <c r="I959" s="73"/>
      <c r="J959" s="73"/>
    </row>
    <row r="960" customFormat="false" ht="12.75" hidden="false" customHeight="false" outlineLevel="0" collapsed="false">
      <c r="A960" s="56" t="n">
        <v>36465</v>
      </c>
      <c r="B960" s="28"/>
      <c r="C960" s="56"/>
      <c r="D960" s="28" t="n">
        <f aca="false">VLOOKUP($A960,IF(D$3=2,PRICELOOK2,IF(D$3=3,PRICELOOK3,IF(D$3=4,cash,PRICELOOK))),D$4,FALSE())</f>
        <v>2.625</v>
      </c>
      <c r="E960" s="28" t="n">
        <f aca="false">VLOOKUP($A960,IF(E$3=2,PRICELOOK2,IF(E$3=3,PRICELOOK3,IF(E$3=4,cash,PRICELOOK))),E$4,FALSE())</f>
        <v>2.98</v>
      </c>
      <c r="G960" s="73" t="n">
        <f aca="false">LN(D960/D959)</f>
        <v>-0.0281708769666963</v>
      </c>
      <c r="H960" s="73" t="n">
        <f aca="false">LN(E960/E959)</f>
        <v>-0.0182881239941485</v>
      </c>
      <c r="I960" s="73"/>
      <c r="J960" s="73"/>
    </row>
    <row r="961" customFormat="false" ht="12.75" hidden="false" customHeight="false" outlineLevel="0" collapsed="false">
      <c r="A961" s="56" t="n">
        <v>36466</v>
      </c>
      <c r="B961" s="28"/>
      <c r="C961" s="56"/>
      <c r="D961" s="28" t="n">
        <f aca="false">VLOOKUP($A961,IF(D$3=2,PRICELOOK2,IF(D$3=3,PRICELOOK3,IF(D$3=4,cash,PRICELOOK))),D$4,FALSE())</f>
        <v>2.665</v>
      </c>
      <c r="E961" s="28" t="n">
        <f aca="false">VLOOKUP($A961,IF(E$3=2,PRICELOOK2,IF(E$3=3,PRICELOOK3,IF(E$3=4,cash,PRICELOOK))),E$4,FALSE())</f>
        <v>2.955</v>
      </c>
      <c r="G961" s="73" t="n">
        <f aca="false">LN(D961/D960)</f>
        <v>0.0151231615742208</v>
      </c>
      <c r="H961" s="73" t="n">
        <f aca="false">LN(E961/E960)</f>
        <v>-0.00842464965925158</v>
      </c>
      <c r="I961" s="73"/>
      <c r="J961" s="73"/>
    </row>
    <row r="962" customFormat="false" ht="12.75" hidden="false" customHeight="false" outlineLevel="0" collapsed="false">
      <c r="A962" s="56" t="n">
        <v>36467</v>
      </c>
      <c r="B962" s="28"/>
      <c r="C962" s="56"/>
      <c r="D962" s="28" t="n">
        <f aca="false">VLOOKUP($A962,IF(D$3=2,PRICELOOK2,IF(D$3=3,PRICELOOK3,IF(D$3=4,cash,PRICELOOK))),D$4,FALSE())</f>
        <v>2.685</v>
      </c>
      <c r="E962" s="28" t="n">
        <f aca="false">VLOOKUP($A962,IF(E$3=2,PRICELOOK2,IF(E$3=3,PRICELOOK3,IF(E$3=4,cash,PRICELOOK))),E$4,FALSE())</f>
        <v>2.945</v>
      </c>
      <c r="G962" s="73" t="n">
        <f aca="false">LN(D962/D961)</f>
        <v>0.00747667034302014</v>
      </c>
      <c r="H962" s="73" t="n">
        <f aca="false">LN(E962/E961)</f>
        <v>-0.00338983375451154</v>
      </c>
      <c r="I962" s="73"/>
      <c r="J962" s="73"/>
    </row>
    <row r="963" customFormat="false" ht="12.75" hidden="false" customHeight="false" outlineLevel="0" collapsed="false">
      <c r="A963" s="56" t="n">
        <v>36468</v>
      </c>
      <c r="B963" s="28"/>
      <c r="C963" s="56"/>
      <c r="D963" s="28" t="n">
        <f aca="false">VLOOKUP($A963,IF(D$3=2,PRICELOOK2,IF(D$3=3,PRICELOOK3,IF(D$3=4,cash,PRICELOOK))),D$4,FALSE())</f>
        <v>2.6</v>
      </c>
      <c r="E963" s="28" t="n">
        <f aca="false">VLOOKUP($A963,IF(E$3=2,PRICELOOK2,IF(E$3=3,PRICELOOK3,IF(E$3=4,cash,PRICELOOK))),E$4,FALSE())</f>
        <v>2.92</v>
      </c>
      <c r="G963" s="73" t="n">
        <f aca="false">LN(D963/D962)</f>
        <v>-0.0321692829333917</v>
      </c>
      <c r="H963" s="73" t="n">
        <f aca="false">LN(E963/E962)</f>
        <v>-0.00852520082335962</v>
      </c>
      <c r="I963" s="73"/>
      <c r="J963" s="73"/>
    </row>
    <row r="964" customFormat="false" ht="12.75" hidden="false" customHeight="false" outlineLevel="0" collapsed="false">
      <c r="A964" s="56" t="n">
        <v>36469</v>
      </c>
      <c r="B964" s="28"/>
      <c r="C964" s="56"/>
      <c r="D964" s="28" t="n">
        <f aca="false">VLOOKUP($A964,IF(D$3=2,PRICELOOK2,IF(D$3=3,PRICELOOK3,IF(D$3=4,cash,PRICELOOK))),D$4,FALSE())</f>
        <v>2.425</v>
      </c>
      <c r="E964" s="28" t="n">
        <f aca="false">VLOOKUP($A964,IF(E$3=2,PRICELOOK2,IF(E$3=3,PRICELOOK3,IF(E$3=4,cash,PRICELOOK))),E$4,FALSE())</f>
        <v>2.715</v>
      </c>
      <c r="G964" s="73" t="n">
        <f aca="false">LN(D964/D963)</f>
        <v>-0.0696799206379899</v>
      </c>
      <c r="H964" s="73" t="n">
        <f aca="false">LN(E964/E963)</f>
        <v>-0.0727916628942916</v>
      </c>
      <c r="I964" s="73"/>
      <c r="J964" s="73"/>
    </row>
    <row r="965" customFormat="false" ht="12.75" hidden="false" customHeight="false" outlineLevel="0" collapsed="false">
      <c r="A965" s="56" t="n">
        <v>36472</v>
      </c>
      <c r="B965" s="28"/>
      <c r="C965" s="56"/>
      <c r="D965" s="28" t="n">
        <f aca="false">VLOOKUP($A965,IF(D$3=2,PRICELOOK2,IF(D$3=3,PRICELOOK3,IF(D$3=4,cash,PRICELOOK))),D$4,FALSE())</f>
        <v>2.39</v>
      </c>
      <c r="E965" s="28" t="n">
        <f aca="false">VLOOKUP($A965,IF(E$3=2,PRICELOOK2,IF(E$3=3,PRICELOOK3,IF(E$3=4,cash,PRICELOOK))),E$4,FALSE())</f>
        <v>2.725</v>
      </c>
      <c r="G965" s="73" t="n">
        <f aca="false">LN(D965/D964)</f>
        <v>-0.0145381584460271</v>
      </c>
      <c r="H965" s="73" t="n">
        <f aca="false">LN(E965/E964)</f>
        <v>0.00367647472930863</v>
      </c>
      <c r="I965" s="73"/>
      <c r="J965" s="73"/>
    </row>
    <row r="966" customFormat="false" ht="12.75" hidden="false" customHeight="false" outlineLevel="0" collapsed="false">
      <c r="A966" s="56" t="n">
        <v>36473</v>
      </c>
      <c r="B966" s="28"/>
      <c r="C966" s="56"/>
      <c r="D966" s="28" t="n">
        <f aca="false">VLOOKUP($A966,IF(D$3=2,PRICELOOK2,IF(D$3=3,PRICELOOK3,IF(D$3=4,cash,PRICELOOK))),D$4,FALSE())</f>
        <v>2.24</v>
      </c>
      <c r="E966" s="28" t="n">
        <f aca="false">VLOOKUP($A966,IF(E$3=2,PRICELOOK2,IF(E$3=3,PRICELOOK3,IF(E$3=4,cash,PRICELOOK))),E$4,FALSE())</f>
        <v>2.645</v>
      </c>
      <c r="G966" s="73" t="n">
        <f aca="false">LN(D966/D965)</f>
        <v>-0.0648175000764708</v>
      </c>
      <c r="H966" s="73" t="n">
        <f aca="false">LN(E966/E965)</f>
        <v>-0.0297973628049447</v>
      </c>
      <c r="I966" s="73"/>
      <c r="J966" s="73"/>
    </row>
    <row r="967" customFormat="false" ht="12.75" hidden="false" customHeight="false" outlineLevel="0" collapsed="false">
      <c r="A967" s="56" t="n">
        <v>36474</v>
      </c>
      <c r="B967" s="28"/>
      <c r="C967" s="56"/>
      <c r="D967" s="28" t="n">
        <f aca="false">VLOOKUP($A967,IF(D$3=2,PRICELOOK2,IF(D$3=3,PRICELOOK3,IF(D$3=4,cash,PRICELOOK))),D$4,FALSE())</f>
        <v>2.19</v>
      </c>
      <c r="E967" s="28" t="n">
        <f aca="false">VLOOKUP($A967,IF(E$3=2,PRICELOOK2,IF(E$3=3,PRICELOOK3,IF(E$3=4,cash,PRICELOOK))),E$4,FALSE())</f>
        <v>2.61</v>
      </c>
      <c r="G967" s="73" t="n">
        <f aca="false">LN(D967/D966)</f>
        <v>-0.0225743220385392</v>
      </c>
      <c r="H967" s="73" t="n">
        <f aca="false">LN(E967/E966)</f>
        <v>-0.0133208439756607</v>
      </c>
      <c r="I967" s="73"/>
      <c r="J967" s="73"/>
    </row>
    <row r="968" customFormat="false" ht="12.75" hidden="false" customHeight="false" outlineLevel="0" collapsed="false">
      <c r="A968" s="56" t="n">
        <v>36475</v>
      </c>
      <c r="B968" s="28"/>
      <c r="C968" s="56"/>
      <c r="D968" s="28" t="n">
        <f aca="false">VLOOKUP($A968,IF(D$3=2,PRICELOOK2,IF(D$3=3,PRICELOOK3,IF(D$3=4,cash,PRICELOOK))),D$4,FALSE())</f>
        <v>2.17</v>
      </c>
      <c r="E968" s="28" t="n">
        <f aca="false">VLOOKUP($A968,IF(E$3=2,PRICELOOK2,IF(E$3=3,PRICELOOK3,IF(E$3=4,cash,PRICELOOK))),E$4,FALSE())</f>
        <v>2.63</v>
      </c>
      <c r="G968" s="73" t="n">
        <f aca="false">LN(D968/D967)</f>
        <v>-0.00917437627604127</v>
      </c>
      <c r="H968" s="73" t="n">
        <f aca="false">LN(E968/E967)</f>
        <v>0.00763362485507121</v>
      </c>
      <c r="I968" s="73"/>
      <c r="J968" s="73"/>
    </row>
    <row r="969" customFormat="false" ht="12.75" hidden="false" customHeight="false" outlineLevel="0" collapsed="false">
      <c r="A969" s="56" t="n">
        <v>36476</v>
      </c>
      <c r="B969" s="28"/>
      <c r="C969" s="56"/>
      <c r="D969" s="28" t="n">
        <f aca="false">VLOOKUP($A969,IF(D$3=2,PRICELOOK2,IF(D$3=3,PRICELOOK3,IF(D$3=4,cash,PRICELOOK))),D$4,FALSE())</f>
        <v>1.89</v>
      </c>
      <c r="E969" s="28" t="n">
        <f aca="false">VLOOKUP($A969,IF(E$3=2,PRICELOOK2,IF(E$3=3,PRICELOOK3,IF(E$3=4,cash,PRICELOOK))),E$4,FALSE())</f>
        <v>2.33</v>
      </c>
      <c r="G969" s="73" t="n">
        <f aca="false">LN(D969/D968)</f>
        <v>-0.138150338480817</v>
      </c>
      <c r="H969" s="73" t="n">
        <f aca="false">LN(E969/E968)</f>
        <v>-0.121115578612064</v>
      </c>
      <c r="I969" s="73"/>
      <c r="J969" s="73"/>
    </row>
    <row r="970" customFormat="false" ht="12.75" hidden="false" customHeight="false" outlineLevel="0" collapsed="false">
      <c r="A970" s="56" t="n">
        <v>36479</v>
      </c>
      <c r="B970" s="28"/>
      <c r="C970" s="56"/>
      <c r="D970" s="28" t="n">
        <f aca="false">VLOOKUP($A970,IF(D$3=2,PRICELOOK2,IF(D$3=3,PRICELOOK3,IF(D$3=4,cash,PRICELOOK))),D$4,FALSE())</f>
        <v>2.095</v>
      </c>
      <c r="E970" s="28" t="n">
        <f aca="false">VLOOKUP($A970,IF(E$3=2,PRICELOOK2,IF(E$3=3,PRICELOOK3,IF(E$3=4,cash,PRICELOOK))),E$4,FALSE())</f>
        <v>2.51</v>
      </c>
      <c r="G970" s="73" t="n">
        <f aca="false">LN(D970/D969)</f>
        <v>0.10297672430255</v>
      </c>
      <c r="H970" s="73" t="n">
        <f aca="false">LN(E970/E969)</f>
        <v>0.0744144855660831</v>
      </c>
      <c r="I970" s="73"/>
      <c r="J970" s="73"/>
    </row>
    <row r="971" customFormat="false" ht="12.75" hidden="false" customHeight="false" outlineLevel="0" collapsed="false">
      <c r="A971" s="56" t="n">
        <v>36480</v>
      </c>
      <c r="B971" s="28"/>
      <c r="C971" s="56"/>
      <c r="D971" s="28" t="n">
        <f aca="false">VLOOKUP($A971,IF(D$3=2,PRICELOOK2,IF(D$3=3,PRICELOOK3,IF(D$3=4,cash,PRICELOOK))),D$4,FALSE())</f>
        <v>2</v>
      </c>
      <c r="E971" s="28" t="n">
        <f aca="false">VLOOKUP($A971,IF(E$3=2,PRICELOOK2,IF(E$3=3,PRICELOOK3,IF(E$3=4,cash,PRICELOOK))),E$4,FALSE())</f>
        <v>2.45</v>
      </c>
      <c r="G971" s="73" t="n">
        <f aca="false">LN(D971/D970)</f>
        <v>-0.0464063728141558</v>
      </c>
      <c r="H971" s="73" t="n">
        <f aca="false">LN(E971/E970)</f>
        <v>-0.0241947285870568</v>
      </c>
      <c r="I971" s="73"/>
      <c r="J971" s="73"/>
    </row>
    <row r="972" customFormat="false" ht="12.75" hidden="false" customHeight="false" outlineLevel="0" collapsed="false">
      <c r="A972" s="56" t="n">
        <v>36481</v>
      </c>
      <c r="B972" s="28"/>
      <c r="C972" s="56"/>
      <c r="D972" s="28" t="n">
        <f aca="false">VLOOKUP($A972,IF(D$3=2,PRICELOOK2,IF(D$3=3,PRICELOOK3,IF(D$3=4,cash,PRICELOOK))),D$4,FALSE())</f>
        <v>2.05</v>
      </c>
      <c r="E972" s="28" t="n">
        <f aca="false">VLOOKUP($A972,IF(E$3=2,PRICELOOK2,IF(E$3=3,PRICELOOK3,IF(E$3=4,cash,PRICELOOK))),E$4,FALSE())</f>
        <v>2.47</v>
      </c>
      <c r="G972" s="73" t="n">
        <f aca="false">LN(D972/D971)</f>
        <v>0.0246926125903714</v>
      </c>
      <c r="H972" s="73" t="n">
        <f aca="false">LN(E972/E971)</f>
        <v>0.00813012608325031</v>
      </c>
      <c r="I972" s="73"/>
      <c r="J972" s="73"/>
    </row>
    <row r="973" customFormat="false" ht="12.75" hidden="false" customHeight="false" outlineLevel="0" collapsed="false">
      <c r="A973" s="56" t="n">
        <v>36482</v>
      </c>
      <c r="B973" s="28"/>
      <c r="C973" s="56"/>
      <c r="D973" s="28" t="n">
        <f aca="false">VLOOKUP($A973,IF(D$3=2,PRICELOOK2,IF(D$3=3,PRICELOOK3,IF(D$3=4,cash,PRICELOOK))),D$4,FALSE())</f>
        <v>2.065</v>
      </c>
      <c r="E973" s="28" t="n">
        <f aca="false">VLOOKUP($A973,IF(E$3=2,PRICELOOK2,IF(E$3=3,PRICELOOK3,IF(E$3=4,cash,PRICELOOK))),E$4,FALSE())</f>
        <v>2.48</v>
      </c>
      <c r="G973" s="73" t="n">
        <f aca="false">LN(D973/D972)</f>
        <v>0.00729043326267927</v>
      </c>
      <c r="H973" s="73" t="n">
        <f aca="false">LN(E973/E972)</f>
        <v>0.00404040953700491</v>
      </c>
      <c r="I973" s="73"/>
      <c r="J973" s="73"/>
    </row>
    <row r="974" customFormat="false" ht="12.75" hidden="false" customHeight="false" outlineLevel="0" collapsed="false">
      <c r="A974" s="56" t="n">
        <v>36483</v>
      </c>
      <c r="B974" s="28"/>
      <c r="C974" s="56"/>
      <c r="D974" s="28" t="n">
        <f aca="false">VLOOKUP($A974,IF(D$3=2,PRICELOOK2,IF(D$3=3,PRICELOOK3,IF(D$3=4,cash,PRICELOOK))),D$4,FALSE())</f>
        <v>2.015</v>
      </c>
      <c r="E974" s="28" t="n">
        <f aca="false">VLOOKUP($A974,IF(E$3=2,PRICELOOK2,IF(E$3=3,PRICELOOK3,IF(E$3=4,cash,PRICELOOK))),E$4,FALSE())</f>
        <v>2.44</v>
      </c>
      <c r="G974" s="73" t="n">
        <f aca="false">LN(D974/D973)</f>
        <v>-0.0245110310143497</v>
      </c>
      <c r="H974" s="73" t="n">
        <f aca="false">LN(E974/E973)</f>
        <v>-0.0162605208717803</v>
      </c>
      <c r="I974" s="73"/>
      <c r="J974" s="73"/>
    </row>
    <row r="975" customFormat="false" ht="12.75" hidden="false" customHeight="false" outlineLevel="0" collapsed="false">
      <c r="A975" s="56" t="n">
        <v>36486</v>
      </c>
      <c r="B975" s="28"/>
      <c r="C975" s="56"/>
      <c r="D975" s="28" t="n">
        <f aca="false">VLOOKUP($A975,IF(D$3=2,PRICELOOK2,IF(D$3=3,PRICELOOK3,IF(D$3=4,cash,PRICELOOK))),D$4,FALSE())</f>
        <v>1.98</v>
      </c>
      <c r="E975" s="28" t="n">
        <f aca="false">VLOOKUP($A975,IF(E$3=2,PRICELOOK2,IF(E$3=3,PRICELOOK3,IF(E$3=4,cash,PRICELOOK))),E$4,FALSE())</f>
        <v>2.43</v>
      </c>
      <c r="G975" s="73" t="n">
        <f aca="false">LN(D975/D974)</f>
        <v>-0.0175223506922025</v>
      </c>
      <c r="H975" s="73" t="n">
        <f aca="false">LN(E975/E974)</f>
        <v>-0.00410678195265336</v>
      </c>
      <c r="I975" s="73"/>
      <c r="J975" s="73"/>
    </row>
    <row r="976" customFormat="false" ht="12.75" hidden="false" customHeight="false" outlineLevel="0" collapsed="false">
      <c r="A976" s="56" t="n">
        <v>36487</v>
      </c>
      <c r="B976" s="28"/>
      <c r="C976" s="56"/>
      <c r="D976" s="28" t="n">
        <f aca="false">VLOOKUP($A976,IF(D$3=2,PRICELOOK2,IF(D$3=3,PRICELOOK3,IF(D$3=4,cash,PRICELOOK))),D$4,FALSE())</f>
        <v>2.025</v>
      </c>
      <c r="E976" s="28" t="n">
        <f aca="false">VLOOKUP($A976,IF(E$3=2,PRICELOOK2,IF(E$3=3,PRICELOOK3,IF(E$3=4,cash,PRICELOOK))),E$4,FALSE())</f>
        <v>2.47</v>
      </c>
      <c r="G976" s="73" t="n">
        <f aca="false">LN(D976/D975)</f>
        <v>0.0224728558520586</v>
      </c>
      <c r="H976" s="73" t="n">
        <f aca="false">LN(E976/E975)</f>
        <v>0.0163268932874287</v>
      </c>
      <c r="I976" s="73"/>
      <c r="J976" s="73"/>
    </row>
    <row r="977" customFormat="false" ht="12.75" hidden="false" customHeight="false" outlineLevel="0" collapsed="false">
      <c r="A977" s="56" t="n">
        <v>36488</v>
      </c>
      <c r="B977" s="28" t="n">
        <v>1</v>
      </c>
      <c r="C977" s="56"/>
      <c r="D977" s="28" t="n">
        <f aca="false">VLOOKUP($A977,IF(D$3=2,PRICELOOK2,IF(D$3=3,PRICELOOK3,IF(D$3=4,cash,PRICELOOK))),D$4,FALSE())</f>
        <v>1.9</v>
      </c>
      <c r="E977" s="28" t="n">
        <f aca="false">VLOOKUP($A977,IF(E$3=2,PRICELOOK2,IF(E$3=3,PRICELOOK3,IF(E$3=4,cash,PRICELOOK))),E$4,FALSE())</f>
        <v>2.35</v>
      </c>
      <c r="G977" s="73" t="n">
        <f aca="false">LN(D977/D976)</f>
        <v>-0.0637158143861077</v>
      </c>
      <c r="H977" s="73" t="n">
        <f aca="false">LN(E977/E976)</f>
        <v>-0.0498028224838183</v>
      </c>
      <c r="I977" s="73"/>
      <c r="J977" s="73"/>
    </row>
    <row r="978" customFormat="false" ht="12.75" hidden="false" customHeight="false" outlineLevel="0" collapsed="false">
      <c r="A978" s="56"/>
      <c r="B978" s="28"/>
      <c r="C978" s="56"/>
      <c r="D978" s="28"/>
      <c r="E978" s="28"/>
    </row>
    <row r="979" customFormat="false" ht="12.75" hidden="false" customHeight="false" outlineLevel="0" collapsed="false">
      <c r="A979" s="56"/>
      <c r="B979" s="28"/>
      <c r="C979" s="56"/>
      <c r="D979" s="28"/>
      <c r="E979" s="28"/>
    </row>
    <row r="980" customFormat="false" ht="12.75" hidden="false" customHeight="false" outlineLevel="0" collapsed="false">
      <c r="A980" s="56"/>
      <c r="B980" s="28"/>
      <c r="C980" s="56"/>
      <c r="D980" s="28"/>
      <c r="E980" s="28"/>
    </row>
    <row r="981" customFormat="false" ht="12.75" hidden="false" customHeight="false" outlineLevel="0" collapsed="false">
      <c r="A981" s="56"/>
      <c r="B981" s="28"/>
      <c r="C981" s="56" t="n">
        <v>36495</v>
      </c>
      <c r="G981" s="73" t="n">
        <f aca="false">STDEV(G983:G1002)*15.87</f>
        <v>0.528216289324174</v>
      </c>
      <c r="H981" s="73" t="n">
        <f aca="false">STDEV(H983:H1002)*15.87</f>
        <v>0.355042146199501</v>
      </c>
      <c r="I981" s="73"/>
      <c r="J981" s="73" t="n">
        <f aca="false">IF(ISNUMBER(J982),J982,1.1)</f>
        <v>0.931192042715108</v>
      </c>
      <c r="K981" s="75" t="n">
        <f aca="false">MAX(D982:D1003)</f>
        <v>2.56</v>
      </c>
      <c r="L981" s="75" t="n">
        <f aca="false">MAX(E982:E1003)</f>
        <v>2.685</v>
      </c>
    </row>
    <row r="982" customFormat="false" ht="12.75" hidden="false" customHeight="false" outlineLevel="0" collapsed="false">
      <c r="A982" s="56" t="n">
        <v>36493</v>
      </c>
      <c r="B982" s="28"/>
      <c r="C982" s="56"/>
      <c r="D982" s="28" t="n">
        <f aca="false">VLOOKUP($A982,IF(D$3=2,PRICELOOK2,IF(D$3=3,PRICELOOK3,IF(D$3=4,cash,PRICELOOK))),D$4,FALSE())</f>
        <v>2.065</v>
      </c>
      <c r="E982" s="28" t="n">
        <f aca="false">VLOOKUP($A982,IF(E$3=2,PRICELOOK2,IF(E$3=3,PRICELOOK3,IF(E$3=4,cash,PRICELOOK))),E$4,FALSE())</f>
        <v>2.465</v>
      </c>
      <c r="G982" s="73"/>
      <c r="H982" s="73"/>
      <c r="I982" s="73"/>
      <c r="J982" s="73" t="n">
        <f aca="false">CORREL(D982:D1002,E982:E1002)</f>
        <v>0.931192042715108</v>
      </c>
      <c r="K982" s="75" t="n">
        <f aca="false">MIN(D982:D1003)</f>
        <v>2.03</v>
      </c>
      <c r="L982" s="75" t="n">
        <f aca="false">MIN(E982:E1003)</f>
        <v>2.335</v>
      </c>
    </row>
    <row r="983" customFormat="false" ht="12.75" hidden="false" customHeight="false" outlineLevel="0" collapsed="false">
      <c r="A983" s="56" t="n">
        <v>36494</v>
      </c>
      <c r="B983" s="28"/>
      <c r="C983" s="56"/>
      <c r="D983" s="28" t="n">
        <f aca="false">VLOOKUP($A983,IF(D$3=2,PRICELOOK2,IF(D$3=3,PRICELOOK3,IF(D$3=4,cash,PRICELOOK))),D$4,FALSE())</f>
        <v>2.11</v>
      </c>
      <c r="E983" s="28" t="n">
        <f aca="false">VLOOKUP($A983,IF(E$3=2,PRICELOOK2,IF(E$3=3,PRICELOOK3,IF(E$3=4,cash,PRICELOOK))),E$4,FALSE())</f>
        <v>2.44</v>
      </c>
      <c r="G983" s="73" t="n">
        <f aca="false">LN(D983/D982)</f>
        <v>0.0215577210749791</v>
      </c>
      <c r="H983" s="73" t="n">
        <f aca="false">LN(E983/E982)</f>
        <v>-0.0101937681895429</v>
      </c>
      <c r="I983" s="73"/>
      <c r="J983" s="73"/>
    </row>
    <row r="984" customFormat="false" ht="12.75" hidden="false" customHeight="false" outlineLevel="0" collapsed="false">
      <c r="A984" s="56" t="n">
        <v>36495</v>
      </c>
      <c r="B984" s="28"/>
      <c r="C984" s="56"/>
      <c r="D984" s="28" t="n">
        <f aca="false">VLOOKUP($A984,IF(D$3=2,PRICELOOK2,IF(D$3=3,PRICELOOK3,IF(D$3=4,cash,PRICELOOK))),D$4,FALSE())</f>
        <v>2.065</v>
      </c>
      <c r="E984" s="28" t="n">
        <f aca="false">VLOOKUP($A984,IF(E$3=2,PRICELOOK2,IF(E$3=3,PRICELOOK3,IF(E$3=4,cash,PRICELOOK))),E$4,FALSE())</f>
        <v>2.415</v>
      </c>
      <c r="G984" s="73" t="n">
        <f aca="false">LN(D984/D983)</f>
        <v>-0.021557721074979</v>
      </c>
      <c r="H984" s="73" t="n">
        <f aca="false">LN(E984/E983)</f>
        <v>-0.0102987522005745</v>
      </c>
      <c r="I984" s="73"/>
      <c r="J984" s="73"/>
    </row>
    <row r="985" customFormat="false" ht="12.75" hidden="false" customHeight="false" outlineLevel="0" collapsed="false">
      <c r="A985" s="56" t="n">
        <v>36496</v>
      </c>
      <c r="B985" s="28"/>
      <c r="C985" s="56"/>
      <c r="D985" s="28" t="n">
        <f aca="false">VLOOKUP($A985,IF(D$3=2,PRICELOOK2,IF(D$3=3,PRICELOOK3,IF(D$3=4,cash,PRICELOOK))),D$4,FALSE())</f>
        <v>2.045</v>
      </c>
      <c r="E985" s="28" t="n">
        <f aca="false">VLOOKUP($A985,IF(E$3=2,PRICELOOK2,IF(E$3=3,PRICELOOK3,IF(E$3=4,cash,PRICELOOK))),E$4,FALSE())</f>
        <v>2.365</v>
      </c>
      <c r="G985" s="73" t="n">
        <f aca="false">LN(D985/D984)</f>
        <v>-0.009732436918231</v>
      </c>
      <c r="H985" s="73" t="n">
        <f aca="false">LN(E985/E984)</f>
        <v>-0.0209212651606397</v>
      </c>
      <c r="I985" s="73"/>
      <c r="J985" s="73"/>
    </row>
    <row r="986" customFormat="false" ht="12.75" hidden="false" customHeight="false" outlineLevel="0" collapsed="false">
      <c r="A986" s="56" t="n">
        <v>36497</v>
      </c>
      <c r="B986" s="28"/>
      <c r="C986" s="56"/>
      <c r="D986" s="28" t="n">
        <f aca="false">VLOOKUP($A986,IF(D$3=2,PRICELOOK2,IF(D$3=3,PRICELOOK3,IF(D$3=4,cash,PRICELOOK))),D$4,FALSE())</f>
        <v>2.03</v>
      </c>
      <c r="E986" s="28" t="n">
        <f aca="false">VLOOKUP($A986,IF(E$3=2,PRICELOOK2,IF(E$3=3,PRICELOOK3,IF(E$3=4,cash,PRICELOOK))),E$4,FALSE())</f>
        <v>2.335</v>
      </c>
      <c r="G986" s="73" t="n">
        <f aca="false">LN(D986/D985)</f>
        <v>-0.00736199644106919</v>
      </c>
      <c r="H986" s="73" t="n">
        <f aca="false">LN(E986/E985)</f>
        <v>-0.0127661308230358</v>
      </c>
      <c r="I986" s="73"/>
      <c r="J986" s="73"/>
    </row>
    <row r="987" customFormat="false" ht="12.75" hidden="false" customHeight="false" outlineLevel="0" collapsed="false">
      <c r="A987" s="56" t="n">
        <v>36500</v>
      </c>
      <c r="B987" s="28"/>
      <c r="C987" s="56"/>
      <c r="D987" s="28" t="n">
        <f aca="false">VLOOKUP($A987,IF(D$3=2,PRICELOOK2,IF(D$3=3,PRICELOOK3,IF(D$3=4,cash,PRICELOOK))),D$4,FALSE())</f>
        <v>2.095</v>
      </c>
      <c r="E987" s="28" t="n">
        <f aca="false">VLOOKUP($A987,IF(E$3=2,PRICELOOK2,IF(E$3=3,PRICELOOK3,IF(E$3=4,cash,PRICELOOK))),E$4,FALSE())</f>
        <v>2.385</v>
      </c>
      <c r="G987" s="73" t="n">
        <f aca="false">LN(D987/D986)</f>
        <v>0.0315177603204053</v>
      </c>
      <c r="H987" s="73" t="n">
        <f aca="false">LN(E987/E986)</f>
        <v>0.0211872332194438</v>
      </c>
      <c r="I987" s="73"/>
      <c r="J987" s="73"/>
    </row>
    <row r="988" customFormat="false" ht="12.75" hidden="false" customHeight="false" outlineLevel="0" collapsed="false">
      <c r="A988" s="56" t="n">
        <v>36501</v>
      </c>
      <c r="B988" s="28"/>
      <c r="C988" s="56"/>
      <c r="D988" s="28" t="n">
        <f aca="false">VLOOKUP($A988,IF(D$3=2,PRICELOOK2,IF(D$3=3,PRICELOOK3,IF(D$3=4,cash,PRICELOOK))),D$4,FALSE())</f>
        <v>2.14</v>
      </c>
      <c r="E988" s="28" t="n">
        <f aca="false">VLOOKUP($A988,IF(E$3=2,PRICELOOK2,IF(E$3=3,PRICELOOK3,IF(E$3=4,cash,PRICELOOK))),E$4,FALSE())</f>
        <v>2.415</v>
      </c>
      <c r="G988" s="73" t="n">
        <f aca="false">LN(D988/D987)</f>
        <v>0.021252275659659</v>
      </c>
      <c r="H988" s="73" t="n">
        <f aca="false">LN(E988/E987)</f>
        <v>0.0125001627642315</v>
      </c>
      <c r="I988" s="73"/>
      <c r="J988" s="73"/>
    </row>
    <row r="989" customFormat="false" ht="12.75" hidden="false" customHeight="false" outlineLevel="0" collapsed="false">
      <c r="A989" s="56" t="n">
        <v>36502</v>
      </c>
      <c r="B989" s="28"/>
      <c r="C989" s="56"/>
      <c r="D989" s="28" t="n">
        <f aca="false">VLOOKUP($A989,IF(D$3=2,PRICELOOK2,IF(D$3=3,PRICELOOK3,IF(D$3=4,cash,PRICELOOK))),D$4,FALSE())</f>
        <v>2.185</v>
      </c>
      <c r="E989" s="28" t="n">
        <f aca="false">VLOOKUP($A989,IF(E$3=2,PRICELOOK2,IF(E$3=3,PRICELOOK3,IF(E$3=4,cash,PRICELOOK))),E$4,FALSE())</f>
        <v>2.455</v>
      </c>
      <c r="G989" s="73" t="n">
        <f aca="false">LN(D989/D988)</f>
        <v>0.0208099995137933</v>
      </c>
      <c r="H989" s="73" t="n">
        <f aca="false">LN(E989/E988)</f>
        <v>0.016427474141948</v>
      </c>
      <c r="I989" s="73"/>
      <c r="J989" s="73"/>
    </row>
    <row r="990" customFormat="false" ht="12.75" hidden="false" customHeight="false" outlineLevel="0" collapsed="false">
      <c r="A990" s="56" t="n">
        <v>36503</v>
      </c>
      <c r="B990" s="28"/>
      <c r="C990" s="56"/>
      <c r="D990" s="28" t="n">
        <f aca="false">VLOOKUP($A990,IF(D$3=2,PRICELOOK2,IF(D$3=3,PRICELOOK3,IF(D$3=4,cash,PRICELOOK))),D$4,FALSE())</f>
        <v>2.185</v>
      </c>
      <c r="E990" s="28" t="n">
        <f aca="false">VLOOKUP($A990,IF(E$3=2,PRICELOOK2,IF(E$3=3,PRICELOOK3,IF(E$3=4,cash,PRICELOOK))),E$4,FALSE())</f>
        <v>2.43</v>
      </c>
      <c r="G990" s="73" t="n">
        <f aca="false">LN(D990/D989)</f>
        <v>0</v>
      </c>
      <c r="H990" s="73" t="n">
        <f aca="false">LN(E990/E989)</f>
        <v>-0.0102355038940268</v>
      </c>
      <c r="I990" s="73"/>
      <c r="J990" s="73"/>
    </row>
    <row r="991" customFormat="false" ht="12.75" hidden="false" customHeight="false" outlineLevel="0" collapsed="false">
      <c r="A991" s="56" t="n">
        <v>36504</v>
      </c>
      <c r="B991" s="28"/>
      <c r="C991" s="56"/>
      <c r="D991" s="28" t="n">
        <f aca="false">VLOOKUP($A991,IF(D$3=2,PRICELOOK2,IF(D$3=3,PRICELOOK3,IF(D$3=4,cash,PRICELOOK))),D$4,FALSE())</f>
        <v>2.17</v>
      </c>
      <c r="E991" s="28" t="n">
        <f aca="false">VLOOKUP($A991,IF(E$3=2,PRICELOOK2,IF(E$3=3,PRICELOOK3,IF(E$3=4,cash,PRICELOOK))),E$4,FALSE())</f>
        <v>2.435</v>
      </c>
      <c r="G991" s="73" t="n">
        <f aca="false">LN(D991/D990)</f>
        <v>-0.00688866099518538</v>
      </c>
      <c r="H991" s="73" t="n">
        <f aca="false">LN(E991/E990)</f>
        <v>0.00205549918209596</v>
      </c>
      <c r="I991" s="73"/>
      <c r="J991" s="73"/>
    </row>
    <row r="992" customFormat="false" ht="12.75" hidden="false" customHeight="false" outlineLevel="0" collapsed="false">
      <c r="A992" s="56" t="n">
        <v>36507</v>
      </c>
      <c r="B992" s="28"/>
      <c r="C992" s="56"/>
      <c r="D992" s="28" t="n">
        <f aca="false">VLOOKUP($A992,IF(D$3=2,PRICELOOK2,IF(D$3=3,PRICELOOK3,IF(D$3=4,cash,PRICELOOK))),D$4,FALSE())</f>
        <v>2.28</v>
      </c>
      <c r="E992" s="28" t="n">
        <f aca="false">VLOOKUP($A992,IF(E$3=2,PRICELOOK2,IF(E$3=3,PRICELOOK3,IF(E$3=4,cash,PRICELOOK))),E$4,FALSE())</f>
        <v>2.515</v>
      </c>
      <c r="G992" s="73" t="n">
        <f aca="false">LN(D992/D991)</f>
        <v>0.0494482754139811</v>
      </c>
      <c r="H992" s="73" t="n">
        <f aca="false">LN(E992/E991)</f>
        <v>0.0323260470171495</v>
      </c>
      <c r="I992" s="73"/>
      <c r="J992" s="73"/>
    </row>
    <row r="993" customFormat="false" ht="12.75" hidden="false" customHeight="false" outlineLevel="0" collapsed="false">
      <c r="A993" s="56" t="n">
        <v>36508</v>
      </c>
      <c r="B993" s="28"/>
      <c r="C993" s="56"/>
      <c r="D993" s="28" t="n">
        <f aca="false">VLOOKUP($A993,IF(D$3=2,PRICELOOK2,IF(D$3=3,PRICELOOK3,IF(D$3=4,cash,PRICELOOK))),D$4,FALSE())</f>
        <v>2.43</v>
      </c>
      <c r="E993" s="28" t="n">
        <f aca="false">VLOOKUP($A993,IF(E$3=2,PRICELOOK2,IF(E$3=3,PRICELOOK3,IF(E$3=4,cash,PRICELOOK))),E$4,FALSE())</f>
        <v>2.61</v>
      </c>
      <c r="G993" s="73" t="n">
        <f aca="false">LN(D993/D992)</f>
        <v>0.0637158143861078</v>
      </c>
      <c r="H993" s="73" t="n">
        <f aca="false">LN(E993/E992)</f>
        <v>0.0370774177828994</v>
      </c>
      <c r="I993" s="73"/>
      <c r="J993" s="73"/>
    </row>
    <row r="994" customFormat="false" ht="12.75" hidden="false" customHeight="false" outlineLevel="0" collapsed="false">
      <c r="A994" s="56" t="n">
        <v>36509</v>
      </c>
      <c r="B994" s="28"/>
      <c r="C994" s="56"/>
      <c r="D994" s="28" t="n">
        <f aca="false">VLOOKUP($A994,IF(D$3=2,PRICELOOK2,IF(D$3=3,PRICELOOK3,IF(D$3=4,cash,PRICELOOK))),D$4,FALSE())</f>
        <v>2.47</v>
      </c>
      <c r="E994" s="28" t="n">
        <f aca="false">VLOOKUP($A994,IF(E$3=2,PRICELOOK2,IF(E$3=3,PRICELOOK3,IF(E$3=4,cash,PRICELOOK))),E$4,FALSE())</f>
        <v>2.655</v>
      </c>
      <c r="G994" s="73" t="n">
        <f aca="false">LN(D994/D993)</f>
        <v>0.0163268932874287</v>
      </c>
      <c r="H994" s="73" t="n">
        <f aca="false">LN(E994/E993)</f>
        <v>0.0170944333593</v>
      </c>
      <c r="I994" s="73"/>
      <c r="J994" s="73"/>
    </row>
    <row r="995" customFormat="false" ht="12.75" hidden="false" customHeight="false" outlineLevel="0" collapsed="false">
      <c r="A995" s="56" t="n">
        <v>36510</v>
      </c>
      <c r="B995" s="28"/>
      <c r="C995" s="56"/>
      <c r="D995" s="28" t="n">
        <f aca="false">VLOOKUP($A995,IF(D$3=2,PRICELOOK2,IF(D$3=3,PRICELOOK3,IF(D$3=4,cash,PRICELOOK))),D$4,FALSE())</f>
        <v>2.44</v>
      </c>
      <c r="E995" s="28" t="n">
        <f aca="false">VLOOKUP($A995,IF(E$3=2,PRICELOOK2,IF(E$3=3,PRICELOOK3,IF(E$3=4,cash,PRICELOOK))),E$4,FALSE())</f>
        <v>2.635</v>
      </c>
      <c r="G995" s="73" t="n">
        <f aca="false">LN(D995/D994)</f>
        <v>-0.0122201113347754</v>
      </c>
      <c r="H995" s="73" t="n">
        <f aca="false">LN(E995/E994)</f>
        <v>-0.00756147270057648</v>
      </c>
      <c r="I995" s="73"/>
      <c r="J995" s="73"/>
    </row>
    <row r="996" customFormat="false" ht="12.75" hidden="false" customHeight="false" outlineLevel="0" collapsed="false">
      <c r="A996" s="56" t="n">
        <v>36511</v>
      </c>
      <c r="B996" s="28"/>
      <c r="C996" s="56"/>
      <c r="D996" s="28" t="n">
        <f aca="false">VLOOKUP($A996,IF(D$3=2,PRICELOOK2,IF(D$3=3,PRICELOOK3,IF(D$3=4,cash,PRICELOOK))),D$4,FALSE())</f>
        <v>2.435</v>
      </c>
      <c r="E996" s="28" t="n">
        <f aca="false">VLOOKUP($A996,IF(E$3=2,PRICELOOK2,IF(E$3=3,PRICELOOK3,IF(E$3=4,cash,PRICELOOK))),E$4,FALSE())</f>
        <v>2.62</v>
      </c>
      <c r="G996" s="73" t="n">
        <f aca="false">LN(D996/D995)</f>
        <v>-0.00205128277055736</v>
      </c>
      <c r="H996" s="73" t="n">
        <f aca="false">LN(E996/E995)</f>
        <v>-0.00570886422032009</v>
      </c>
      <c r="I996" s="73"/>
      <c r="J996" s="73"/>
    </row>
    <row r="997" customFormat="false" ht="12.75" hidden="false" customHeight="false" outlineLevel="0" collapsed="false">
      <c r="A997" s="56" t="n">
        <v>36514</v>
      </c>
      <c r="B997" s="28"/>
      <c r="C997" s="56"/>
      <c r="D997" s="28" t="n">
        <f aca="false">VLOOKUP($A997,IF(D$3=2,PRICELOOK2,IF(D$3=3,PRICELOOK3,IF(D$3=4,cash,PRICELOOK))),D$4,FALSE())</f>
        <v>2.56</v>
      </c>
      <c r="E997" s="28" t="n">
        <f aca="false">VLOOKUP($A997,IF(E$3=2,PRICELOOK2,IF(E$3=3,PRICELOOK3,IF(E$3=4,cash,PRICELOOK))),E$4,FALSE())</f>
        <v>2.685</v>
      </c>
      <c r="G997" s="73" t="n">
        <f aca="false">LN(D997/D996)</f>
        <v>0.050060501956918</v>
      </c>
      <c r="H997" s="73" t="n">
        <f aca="false">LN(E997/E996)</f>
        <v>0.0245064101878225</v>
      </c>
      <c r="I997" s="73"/>
      <c r="J997" s="73"/>
    </row>
    <row r="998" customFormat="false" ht="12.75" hidden="false" customHeight="false" outlineLevel="0" collapsed="false">
      <c r="A998" s="56" t="n">
        <v>36515</v>
      </c>
      <c r="B998" s="28"/>
      <c r="C998" s="56"/>
      <c r="D998" s="28" t="n">
        <f aca="false">VLOOKUP($A998,IF(D$3=2,PRICELOOK2,IF(D$3=3,PRICELOOK3,IF(D$3=4,cash,PRICELOOK))),D$4,FALSE())</f>
        <v>2.47</v>
      </c>
      <c r="E998" s="28" t="n">
        <f aca="false">VLOOKUP($A998,IF(E$3=2,PRICELOOK2,IF(E$3=3,PRICELOOK3,IF(E$3=4,cash,PRICELOOK))),E$4,FALSE())</f>
        <v>2.6</v>
      </c>
      <c r="G998" s="73" t="n">
        <f aca="false">LN(D998/D997)</f>
        <v>-0.0357891078515852</v>
      </c>
      <c r="H998" s="73" t="n">
        <f aca="false">LN(E998/E997)</f>
        <v>-0.0321692829333917</v>
      </c>
      <c r="I998" s="73"/>
      <c r="J998" s="73"/>
    </row>
    <row r="999" customFormat="false" ht="12.75" hidden="false" customHeight="false" outlineLevel="0" collapsed="false">
      <c r="A999" s="56" t="n">
        <v>36516</v>
      </c>
      <c r="B999" s="28"/>
      <c r="C999" s="56"/>
      <c r="D999" s="28" t="n">
        <f aca="false">VLOOKUP($A999,IF(D$3=2,PRICELOOK2,IF(D$3=3,PRICELOOK3,IF(D$3=4,cash,PRICELOOK))),D$4,FALSE())</f>
        <v>2.28</v>
      </c>
      <c r="E999" s="28" t="n">
        <f aca="false">VLOOKUP($A999,IF(E$3=2,PRICELOOK2,IF(E$3=3,PRICELOOK3,IF(E$3=4,cash,PRICELOOK))),E$4,FALSE())</f>
        <v>2.47</v>
      </c>
      <c r="G999" s="73" t="n">
        <f aca="false">LN(D999/D998)</f>
        <v>-0.0800427076735366</v>
      </c>
      <c r="H999" s="73" t="n">
        <f aca="false">LN(E999/E998)</f>
        <v>-0.0512932943875505</v>
      </c>
      <c r="I999" s="73"/>
      <c r="J999" s="73"/>
    </row>
    <row r="1000" customFormat="false" ht="12.75" hidden="false" customHeight="false" outlineLevel="0" collapsed="false">
      <c r="A1000" s="56" t="n">
        <v>36517</v>
      </c>
      <c r="B1000" s="28"/>
      <c r="C1000" s="56"/>
      <c r="D1000" s="28" t="n">
        <f aca="false">VLOOKUP($A1000,IF(D$3=2,PRICELOOK2,IF(D$3=3,PRICELOOK3,IF(D$3=4,cash,PRICELOOK))),D$4,FALSE())</f>
        <v>2.25</v>
      </c>
      <c r="E1000" s="28" t="n">
        <f aca="false">VLOOKUP($A1000,IF(E$3=2,PRICELOOK2,IF(E$3=3,PRICELOOK3,IF(E$3=4,cash,PRICELOOK))),E$4,FALSE())</f>
        <v>2.42</v>
      </c>
      <c r="G1000" s="73" t="n">
        <f aca="false">LN(D1000/D999)</f>
        <v>-0.0132452267500206</v>
      </c>
      <c r="H1000" s="73" t="n">
        <f aca="false">LN(E1000/E999)</f>
        <v>-0.0204506104712909</v>
      </c>
      <c r="I1000" s="73"/>
      <c r="J1000" s="73"/>
    </row>
    <row r="1001" customFormat="false" ht="12.75" hidden="false" customHeight="false" outlineLevel="0" collapsed="false">
      <c r="A1001" s="56" t="n">
        <v>36521</v>
      </c>
      <c r="B1001" s="28"/>
      <c r="C1001" s="56"/>
      <c r="D1001" s="28" t="n">
        <f aca="false">VLOOKUP($A1001,IF(D$3=2,PRICELOOK2,IF(D$3=3,PRICELOOK3,IF(D$3=4,cash,PRICELOOK))),D$4,FALSE())</f>
        <v>2.19</v>
      </c>
      <c r="E1001" s="28" t="n">
        <f aca="false">VLOOKUP($A1001,IF(E$3=2,PRICELOOK2,IF(E$3=3,PRICELOOK3,IF(E$3=4,cash,PRICELOOK))),E$4,FALSE())</f>
        <v>2.385</v>
      </c>
      <c r="G1001" s="73" t="n">
        <f aca="false">LN(D1001/D1000)</f>
        <v>-0.0270286723879194</v>
      </c>
      <c r="H1001" s="73" t="n">
        <f aca="false">LN(E1001/E1000)</f>
        <v>-0.0145684158282905</v>
      </c>
      <c r="I1001" s="73"/>
      <c r="J1001" s="73"/>
    </row>
    <row r="1002" customFormat="false" ht="12.75" hidden="false" customHeight="false" outlineLevel="0" collapsed="false">
      <c r="A1002" s="56" t="n">
        <v>36522</v>
      </c>
      <c r="B1002" s="28" t="n">
        <v>1</v>
      </c>
      <c r="C1002" s="56"/>
      <c r="D1002" s="28" t="n">
        <f aca="false">VLOOKUP($A1002,IF(D$3=2,PRICELOOK2,IF(D$3=3,PRICELOOK3,IF(D$3=4,cash,PRICELOOK))),D$4,FALSE())</f>
        <v>2.165</v>
      </c>
      <c r="E1002" s="28" t="n">
        <f aca="false">VLOOKUP($A1002,IF(E$3=2,PRICELOOK2,IF(E$3=3,PRICELOOK3,IF(E$3=4,cash,PRICELOOK))),E$4,FALSE())</f>
        <v>2.36</v>
      </c>
      <c r="G1002" s="73" t="n">
        <f aca="false">LN(D1002/D1001)</f>
        <v>-0.0114811823739563</v>
      </c>
      <c r="H1002" s="73" t="n">
        <f aca="false">LN(E1002/E1001)</f>
        <v>-0.0105375053027858</v>
      </c>
      <c r="I1002" s="73"/>
    </row>
    <row r="1003" customFormat="false" ht="12.75" hidden="false" customHeight="false" outlineLevel="0" collapsed="false">
      <c r="A1003" s="56"/>
      <c r="B1003" s="28"/>
      <c r="C1003" s="56"/>
      <c r="D1003" s="28"/>
      <c r="E1003" s="28"/>
    </row>
    <row r="1004" customFormat="false" ht="12.75" hidden="false" customHeight="false" outlineLevel="0" collapsed="false">
      <c r="A1004" s="56"/>
      <c r="B1004" s="28"/>
      <c r="C1004" s="56"/>
      <c r="D1004" s="28"/>
      <c r="E1004" s="28"/>
    </row>
    <row r="1005" customFormat="false" ht="12.75" hidden="false" customHeight="false" outlineLevel="0" collapsed="false">
      <c r="A1005" s="56"/>
      <c r="B1005" s="28"/>
      <c r="C1005" s="56"/>
      <c r="D1005" s="28"/>
      <c r="E1005" s="28"/>
    </row>
    <row r="1006" customFormat="false" ht="12.75" hidden="false" customHeight="false" outlineLevel="0" collapsed="false">
      <c r="A1006" s="56"/>
      <c r="B1006" s="28"/>
      <c r="C1006" s="56" t="n">
        <v>36526</v>
      </c>
      <c r="G1006" s="73" t="n">
        <f aca="false">STDEV(G1008:G1025)*15.87</f>
        <v>0.31391674491584</v>
      </c>
      <c r="H1006" s="73" t="n">
        <f aca="false">STDEV(H1008:H1025)*15.87</f>
        <v>0.267017265150232</v>
      </c>
      <c r="I1006" s="73"/>
      <c r="J1006" s="73" t="n">
        <f aca="false">IF(ISNUMBER(J1007),J1007,1.1)</f>
        <v>0.960425349135586</v>
      </c>
      <c r="K1006" s="75" t="n">
        <f aca="false">MAX(D1007:D1028)</f>
        <v>2.52</v>
      </c>
      <c r="L1006" s="75" t="n">
        <f aca="false">MAX(E1007:E1028)</f>
        <v>2.58</v>
      </c>
    </row>
    <row r="1007" customFormat="false" ht="12.75" hidden="false" customHeight="false" outlineLevel="0" collapsed="false">
      <c r="A1007" s="56" t="n">
        <v>36523</v>
      </c>
      <c r="B1007" s="28"/>
      <c r="C1007" s="56"/>
      <c r="D1007" s="28" t="n">
        <f aca="false">VLOOKUP($A1007,IF(D$3=2,PRICELOOK2,IF(D$3=3,PRICELOOK3,IF(D$3=4,cash,PRICELOOK))),D$4,FALSE())</f>
        <v>2.175</v>
      </c>
      <c r="E1007" s="28" t="n">
        <f aca="false">VLOOKUP($A1007,IF(E$3=2,PRICELOOK2,IF(E$3=3,PRICELOOK3,IF(E$3=4,cash,PRICELOOK))),E$4,FALSE())</f>
        <v>2.375</v>
      </c>
      <c r="G1007" s="73"/>
      <c r="H1007" s="73"/>
      <c r="I1007" s="73"/>
      <c r="J1007" s="73" t="n">
        <f aca="false">CORREL(D1007:D1025,E1007:E1025)</f>
        <v>0.960425349135586</v>
      </c>
      <c r="K1007" s="75" t="n">
        <f aca="false">MIN(D1007:D1028)</f>
        <v>2.135</v>
      </c>
      <c r="L1007" s="75" t="n">
        <f aca="false">MIN(E1007:E1028)</f>
        <v>2.3</v>
      </c>
    </row>
    <row r="1008" customFormat="false" ht="12.75" hidden="false" customHeight="false" outlineLevel="0" collapsed="false">
      <c r="A1008" s="56" t="n">
        <v>36524</v>
      </c>
      <c r="B1008" s="28"/>
      <c r="C1008" s="56"/>
      <c r="D1008" s="28" t="n">
        <f aca="false">VLOOKUP($A1008,IF(D$3=2,PRICELOOK2,IF(D$3=3,PRICELOOK3,IF(D$3=4,cash,PRICELOOK))),D$4,FALSE())</f>
        <v>2.175</v>
      </c>
      <c r="E1008" s="28" t="n">
        <f aca="false">VLOOKUP($A1008,IF(E$3=2,PRICELOOK2,IF(E$3=3,PRICELOOK3,IF(E$3=4,cash,PRICELOOK))),E$4,FALSE())</f>
        <v>2.37</v>
      </c>
      <c r="G1008" s="73" t="n">
        <f aca="false">LN(D1008/D1007)</f>
        <v>0</v>
      </c>
      <c r="H1008" s="73" t="n">
        <f aca="false">LN(E1008/E1007)</f>
        <v>-0.0021074823395647</v>
      </c>
      <c r="I1008" s="73"/>
      <c r="J1008" s="73"/>
    </row>
    <row r="1009" customFormat="false" ht="12.75" hidden="false" customHeight="false" outlineLevel="0" collapsed="false">
      <c r="A1009" s="56" t="n">
        <v>36529</v>
      </c>
      <c r="B1009" s="28"/>
      <c r="C1009" s="56"/>
      <c r="D1009" s="28" t="n">
        <f aca="false">VLOOKUP($A1009,IF(D$3=2,PRICELOOK2,IF(D$3=3,PRICELOOK3,IF(D$3=4,cash,PRICELOOK))),D$4,FALSE())</f>
        <v>2.135</v>
      </c>
      <c r="E1009" s="28" t="n">
        <f aca="false">VLOOKUP($A1009,IF(E$3=2,PRICELOOK2,IF(E$3=3,PRICELOOK3,IF(E$3=4,cash,PRICELOOK))),E$4,FALSE())</f>
        <v>2.3</v>
      </c>
      <c r="G1009" s="73" t="n">
        <f aca="false">LN(D1009/D1008)</f>
        <v>-0.0185620178600595</v>
      </c>
      <c r="H1009" s="73" t="n">
        <f aca="false">LN(E1009/E1008)</f>
        <v>-0.0299808322119359</v>
      </c>
      <c r="I1009" s="73"/>
      <c r="J1009" s="73"/>
    </row>
    <row r="1010" customFormat="false" ht="12.75" hidden="false" customHeight="false" outlineLevel="0" collapsed="false">
      <c r="A1010" s="56" t="n">
        <v>36530</v>
      </c>
      <c r="B1010" s="28"/>
      <c r="C1010" s="56"/>
      <c r="D1010" s="28" t="n">
        <f aca="false">VLOOKUP($A1010,IF(D$3=2,PRICELOOK2,IF(D$3=3,PRICELOOK3,IF(D$3=4,cash,PRICELOOK))),D$4,FALSE())</f>
        <v>2.19</v>
      </c>
      <c r="E1010" s="28" t="n">
        <f aca="false">VLOOKUP($A1010,IF(E$3=2,PRICELOOK2,IF(E$3=3,PRICELOOK3,IF(E$3=4,cash,PRICELOOK))),E$4,FALSE())</f>
        <v>2.36</v>
      </c>
      <c r="G1010" s="73" t="n">
        <f aca="false">LN(D1010/D1009)</f>
        <v>0.0254348971478216</v>
      </c>
      <c r="H1010" s="73" t="n">
        <f aca="false">LN(E1010/E1009)</f>
        <v>0.0257524961024148</v>
      </c>
      <c r="I1010" s="73"/>
      <c r="J1010" s="73"/>
    </row>
    <row r="1011" customFormat="false" ht="12.75" hidden="false" customHeight="false" outlineLevel="0" collapsed="false">
      <c r="A1011" s="56" t="n">
        <v>36531</v>
      </c>
      <c r="B1011" s="28"/>
      <c r="C1011" s="56"/>
      <c r="D1011" s="28" t="n">
        <f aca="false">VLOOKUP($A1011,IF(D$3=2,PRICELOOK2,IF(D$3=3,PRICELOOK3,IF(D$3=4,cash,PRICELOOK))),D$4,FALSE())</f>
        <v>2.16</v>
      </c>
      <c r="E1011" s="28" t="n">
        <f aca="false">VLOOKUP($A1011,IF(E$3=2,PRICELOOK2,IF(E$3=3,PRICELOOK3,IF(E$3=4,cash,PRICELOOK))),E$4,FALSE())</f>
        <v>2.345</v>
      </c>
      <c r="G1011" s="73" t="n">
        <f aca="false">LN(D1011/D1010)</f>
        <v>-0.0137933221323358</v>
      </c>
      <c r="H1011" s="73" t="n">
        <f aca="false">LN(E1011/E1010)</f>
        <v>-0.00637621713927589</v>
      </c>
      <c r="I1011" s="73"/>
      <c r="J1011" s="73"/>
    </row>
    <row r="1012" customFormat="false" ht="12.75" hidden="false" customHeight="false" outlineLevel="0" collapsed="false">
      <c r="A1012" s="56" t="n">
        <v>36532</v>
      </c>
      <c r="B1012" s="28"/>
      <c r="C1012" s="56"/>
      <c r="D1012" s="28" t="n">
        <f aca="false">VLOOKUP($A1012,IF(D$3=2,PRICELOOK2,IF(D$3=3,PRICELOOK3,IF(D$3=4,cash,PRICELOOK))),D$4,FALSE())</f>
        <v>2.14</v>
      </c>
      <c r="E1012" s="28" t="n">
        <f aca="false">VLOOKUP($A1012,IF(E$3=2,PRICELOOK2,IF(E$3=3,PRICELOOK3,IF(E$3=4,cash,PRICELOOK))),E$4,FALSE())</f>
        <v>2.33</v>
      </c>
      <c r="G1012" s="73" t="n">
        <f aca="false">LN(D1012/D1011)</f>
        <v>-0.00930239266231356</v>
      </c>
      <c r="H1012" s="73" t="n">
        <f aca="false">LN(E1012/E1011)</f>
        <v>-0.00641713432063354</v>
      </c>
      <c r="I1012" s="73"/>
      <c r="J1012" s="73"/>
    </row>
    <row r="1013" customFormat="false" ht="12.75" hidden="false" customHeight="false" outlineLevel="0" collapsed="false">
      <c r="A1013" s="56" t="n">
        <v>36535</v>
      </c>
      <c r="B1013" s="28"/>
      <c r="C1013" s="56"/>
      <c r="D1013" s="28" t="n">
        <f aca="false">VLOOKUP($A1013,IF(D$3=2,PRICELOOK2,IF(D$3=3,PRICELOOK3,IF(D$3=4,cash,PRICELOOK))),D$4,FALSE())</f>
        <v>2.15</v>
      </c>
      <c r="E1013" s="28" t="n">
        <f aca="false">VLOOKUP($A1013,IF(E$3=2,PRICELOOK2,IF(E$3=3,PRICELOOK3,IF(E$3=4,cash,PRICELOOK))),E$4,FALSE())</f>
        <v>2.35</v>
      </c>
      <c r="G1013" s="73" t="n">
        <f aca="false">LN(D1013/D1012)</f>
        <v>0.00466201310581115</v>
      </c>
      <c r="H1013" s="73" t="n">
        <f aca="false">LN(E1013/E1012)</f>
        <v>0.00854706057845835</v>
      </c>
      <c r="I1013" s="73"/>
      <c r="J1013" s="73"/>
    </row>
    <row r="1014" customFormat="false" ht="12.75" hidden="false" customHeight="false" outlineLevel="0" collapsed="false">
      <c r="A1014" s="56" t="n">
        <v>36536</v>
      </c>
      <c r="B1014" s="28"/>
      <c r="C1014" s="56"/>
      <c r="D1014" s="28" t="n">
        <f aca="false">VLOOKUP($A1014,IF(D$3=2,PRICELOOK2,IF(D$3=3,PRICELOOK3,IF(D$3=4,cash,PRICELOOK))),D$4,FALSE())</f>
        <v>2.155</v>
      </c>
      <c r="E1014" s="28" t="n">
        <f aca="false">VLOOKUP($A1014,IF(E$3=2,PRICELOOK2,IF(E$3=3,PRICELOOK3,IF(E$3=4,cash,PRICELOOK))),E$4,FALSE())</f>
        <v>2.38</v>
      </c>
      <c r="G1014" s="73" t="n">
        <f aca="false">LN(D1014/D1013)</f>
        <v>0.00232288141613973</v>
      </c>
      <c r="H1014" s="73" t="n">
        <f aca="false">LN(E1014/E1013)</f>
        <v>0.0126851595273156</v>
      </c>
      <c r="I1014" s="73"/>
      <c r="J1014" s="73"/>
    </row>
    <row r="1015" customFormat="false" ht="12.75" hidden="false" customHeight="false" outlineLevel="0" collapsed="false">
      <c r="A1015" s="56" t="n">
        <v>36537</v>
      </c>
      <c r="B1015" s="28"/>
      <c r="C1015" s="56"/>
      <c r="D1015" s="28" t="n">
        <f aca="false">VLOOKUP($A1015,IF(D$3=2,PRICELOOK2,IF(D$3=3,PRICELOOK3,IF(D$3=4,cash,PRICELOOK))),D$4,FALSE())</f>
        <v>2.135</v>
      </c>
      <c r="E1015" s="28" t="n">
        <f aca="false">VLOOKUP($A1015,IF(E$3=2,PRICELOOK2,IF(E$3=3,PRICELOOK3,IF(E$3=4,cash,PRICELOOK))),E$4,FALSE())</f>
        <v>2.39</v>
      </c>
      <c r="G1015" s="73" t="n">
        <f aca="false">LN(D1015/D1014)</f>
        <v>-0.00932407687512329</v>
      </c>
      <c r="H1015" s="73" t="n">
        <f aca="false">LN(E1015/E1014)</f>
        <v>0.00419287826003618</v>
      </c>
      <c r="I1015" s="73"/>
      <c r="J1015" s="73"/>
    </row>
    <row r="1016" customFormat="false" ht="12.75" hidden="false" customHeight="false" outlineLevel="0" collapsed="false">
      <c r="A1016" s="56" t="n">
        <v>36538</v>
      </c>
      <c r="B1016" s="28"/>
      <c r="C1016" s="56"/>
      <c r="D1016" s="28" t="n">
        <f aca="false">VLOOKUP($A1016,IF(D$3=2,PRICELOOK2,IF(D$3=3,PRICELOOK3,IF(D$3=4,cash,PRICELOOK))),D$4,FALSE())</f>
        <v>2.145</v>
      </c>
      <c r="E1016" s="28" t="n">
        <f aca="false">VLOOKUP($A1016,IF(E$3=2,PRICELOOK2,IF(E$3=3,PRICELOOK3,IF(E$3=4,cash,PRICELOOK))),E$4,FALSE())</f>
        <v>2.385</v>
      </c>
      <c r="G1016" s="73" t="n">
        <f aca="false">LN(D1016/D1015)</f>
        <v>0.00467290569939242</v>
      </c>
      <c r="H1016" s="73" t="n">
        <f aca="false">LN(E1016/E1015)</f>
        <v>-0.00209424160311485</v>
      </c>
      <c r="I1016" s="73"/>
      <c r="J1016" s="73"/>
    </row>
    <row r="1017" customFormat="false" ht="12.75" hidden="false" customHeight="false" outlineLevel="0" collapsed="false">
      <c r="A1017" s="56" t="n">
        <v>36539</v>
      </c>
      <c r="B1017" s="28"/>
      <c r="C1017" s="56"/>
      <c r="D1017" s="28" t="n">
        <f aca="false">VLOOKUP($A1017,IF(D$3=2,PRICELOOK2,IF(D$3=3,PRICELOOK3,IF(D$3=4,cash,PRICELOOK))),D$4,FALSE())</f>
        <v>2.15</v>
      </c>
      <c r="E1017" s="28" t="n">
        <f aca="false">VLOOKUP($A1017,IF(E$3=2,PRICELOOK2,IF(E$3=3,PRICELOOK3,IF(E$3=4,cash,PRICELOOK))),E$4,FALSE())</f>
        <v>2.375</v>
      </c>
      <c r="G1017" s="73" t="n">
        <f aca="false">LN(D1017/D1016)</f>
        <v>0.00232828975959117</v>
      </c>
      <c r="H1017" s="73" t="n">
        <f aca="false">LN(E1017/E1016)</f>
        <v>-0.00420168685369997</v>
      </c>
      <c r="I1017" s="73"/>
      <c r="J1017" s="73"/>
    </row>
    <row r="1018" customFormat="false" ht="12.75" hidden="false" customHeight="false" outlineLevel="0" collapsed="false">
      <c r="A1018" s="56" t="n">
        <v>36543</v>
      </c>
      <c r="B1018" s="2"/>
      <c r="C1018" s="56"/>
      <c r="D1018" s="28" t="n">
        <f aca="false">VLOOKUP($A1018,IF(D$3=2,PRICELOOK2,IF(D$3=3,PRICELOOK3,IF(D$3=4,cash,PRICELOOK))),D$4,FALSE())</f>
        <v>2.205</v>
      </c>
      <c r="E1018" s="28" t="n">
        <f aca="false">VLOOKUP($A1018,IF(E$3=2,PRICELOOK2,IF(E$3=3,PRICELOOK3,IF(E$3=4,cash,PRICELOOK))),E$4,FALSE())</f>
        <v>2.395</v>
      </c>
      <c r="G1018" s="73" t="n">
        <f aca="false">LN(D1018/D1017)</f>
        <v>0.025259666759238</v>
      </c>
      <c r="H1018" s="73" t="n">
        <f aca="false">LN(E1018/E1017)</f>
        <v>0.00838579337627396</v>
      </c>
      <c r="I1018" s="73"/>
      <c r="J1018" s="73"/>
    </row>
    <row r="1019" customFormat="false" ht="12.75" hidden="false" customHeight="false" outlineLevel="0" collapsed="false">
      <c r="A1019" s="56" t="n">
        <v>36544</v>
      </c>
      <c r="B1019" s="2"/>
      <c r="C1019" s="56"/>
      <c r="D1019" s="28" t="n">
        <f aca="false">VLOOKUP($A1019,IF(D$3=2,PRICELOOK2,IF(D$3=3,PRICELOOK3,IF(D$3=4,cash,PRICELOOK))),D$4,FALSE())</f>
        <v>2.26</v>
      </c>
      <c r="E1019" s="28" t="n">
        <f aca="false">VLOOKUP($A1019,IF(E$3=2,PRICELOOK2,IF(E$3=3,PRICELOOK3,IF(E$3=4,cash,PRICELOOK))),E$4,FALSE())</f>
        <v>2.405</v>
      </c>
      <c r="G1019" s="73" t="n">
        <f aca="false">LN(D1019/D1018)</f>
        <v>0.0246373043853851</v>
      </c>
      <c r="H1019" s="73" t="n">
        <f aca="false">LN(E1019/E1018)</f>
        <v>0.00416667269484591</v>
      </c>
      <c r="I1019" s="73"/>
      <c r="J1019" s="73"/>
    </row>
    <row r="1020" customFormat="false" ht="12.75" hidden="false" customHeight="false" outlineLevel="0" collapsed="false">
      <c r="A1020" s="56" t="n">
        <v>36545</v>
      </c>
      <c r="B1020" s="2"/>
      <c r="C1020" s="56"/>
      <c r="D1020" s="28" t="n">
        <f aca="false">VLOOKUP($A1020,IF(D$3=2,PRICELOOK2,IF(D$3=3,PRICELOOK3,IF(D$3=4,cash,PRICELOOK))),D$4,FALSE())</f>
        <v>2.38</v>
      </c>
      <c r="E1020" s="28" t="n">
        <f aca="false">VLOOKUP($A1020,IF(E$3=2,PRICELOOK2,IF(E$3=3,PRICELOOK3,IF(E$3=4,cash,PRICELOOK))),E$4,FALSE())</f>
        <v>2.505</v>
      </c>
      <c r="G1020" s="73" t="n">
        <f aca="false">LN(D1020/D1019)</f>
        <v>0.0517356743991889</v>
      </c>
      <c r="H1020" s="73" t="n">
        <f aca="false">LN(E1020/E1019)</f>
        <v>0.0407388309791036</v>
      </c>
      <c r="I1020" s="73"/>
      <c r="J1020" s="73"/>
    </row>
    <row r="1021" customFormat="false" ht="12.75" hidden="false" customHeight="false" outlineLevel="0" collapsed="false">
      <c r="A1021" s="56" t="n">
        <v>36546</v>
      </c>
      <c r="B1021" s="2"/>
      <c r="C1021" s="56"/>
      <c r="D1021" s="28" t="n">
        <f aca="false">VLOOKUP($A1021,IF(D$3=2,PRICELOOK2,IF(D$3=3,PRICELOOK3,IF(D$3=4,cash,PRICELOOK))),D$4,FALSE())</f>
        <v>2.39</v>
      </c>
      <c r="E1021" s="28" t="n">
        <f aca="false">VLOOKUP($A1021,IF(E$3=2,PRICELOOK2,IF(E$3=3,PRICELOOK3,IF(E$3=4,cash,PRICELOOK))),E$4,FALSE())</f>
        <v>2.515</v>
      </c>
      <c r="G1021" s="73" t="n">
        <f aca="false">LN(D1021/D1020)</f>
        <v>0.00419287826003618</v>
      </c>
      <c r="H1021" s="73" t="n">
        <f aca="false">LN(E1021/E1020)</f>
        <v>0.00398406901487451</v>
      </c>
      <c r="I1021" s="73"/>
      <c r="J1021" s="73"/>
    </row>
    <row r="1022" customFormat="false" ht="12.75" hidden="false" customHeight="false" outlineLevel="0" collapsed="false">
      <c r="A1022" s="56" t="n">
        <v>36549</v>
      </c>
      <c r="B1022" s="2"/>
      <c r="C1022" s="56"/>
      <c r="D1022" s="28" t="n">
        <f aca="false">VLOOKUP($A1022,IF(D$3=2,PRICELOOK2,IF(D$3=3,PRICELOOK3,IF(D$3=4,cash,PRICELOOK))),D$4,FALSE())</f>
        <v>2.375</v>
      </c>
      <c r="E1022" s="28" t="n">
        <f aca="false">VLOOKUP($A1022,IF(E$3=2,PRICELOOK2,IF(E$3=3,PRICELOOK3,IF(E$3=4,cash,PRICELOOK))),E$4,FALSE())</f>
        <v>2.5</v>
      </c>
      <c r="G1022" s="73" t="n">
        <f aca="false">LN(D1022/D1021)</f>
        <v>-0.00629592845681481</v>
      </c>
      <c r="H1022" s="73" t="n">
        <f aca="false">LN(E1022/E1021)</f>
        <v>-0.00598207167754754</v>
      </c>
      <c r="I1022" s="73"/>
      <c r="J1022" s="73"/>
    </row>
    <row r="1023" customFormat="false" ht="12.75" hidden="false" customHeight="false" outlineLevel="0" collapsed="false">
      <c r="A1023" s="56" t="n">
        <v>36550</v>
      </c>
      <c r="B1023" s="2"/>
      <c r="C1023" s="56"/>
      <c r="D1023" s="28" t="n">
        <f aca="false">VLOOKUP($A1023,IF(D$3=2,PRICELOOK2,IF(D$3=3,PRICELOOK3,IF(D$3=4,cash,PRICELOOK))),D$4,FALSE())</f>
        <v>2.45</v>
      </c>
      <c r="E1023" s="28" t="n">
        <f aca="false">VLOOKUP($A1023,IF(E$3=2,PRICELOOK2,IF(E$3=3,PRICELOOK3,IF(E$3=4,cash,PRICELOOK))),E$4,FALSE())</f>
        <v>2.545</v>
      </c>
      <c r="G1023" s="73" t="n">
        <f aca="false">LN(D1023/D1022)</f>
        <v>0.0310905870700312</v>
      </c>
      <c r="H1023" s="73" t="n">
        <f aca="false">LN(E1023/E1022)</f>
        <v>0.017839918128331</v>
      </c>
      <c r="I1023" s="73"/>
      <c r="J1023" s="73"/>
    </row>
    <row r="1024" customFormat="false" ht="12.75" hidden="false" customHeight="false" outlineLevel="0" collapsed="false">
      <c r="A1024" s="56" t="n">
        <v>36551</v>
      </c>
      <c r="B1024" s="2"/>
      <c r="C1024" s="56"/>
      <c r="D1024" s="28" t="n">
        <f aca="false">VLOOKUP($A1024,IF(D$3=2,PRICELOOK2,IF(D$3=3,PRICELOOK3,IF(D$3=4,cash,PRICELOOK))),D$4,FALSE())</f>
        <v>2.52</v>
      </c>
      <c r="E1024" s="28" t="n">
        <f aca="false">VLOOKUP($A1024,IF(E$3=2,PRICELOOK2,IF(E$3=3,PRICELOOK3,IF(E$3=4,cash,PRICELOOK))),E$4,FALSE())</f>
        <v>2.58</v>
      </c>
      <c r="G1024" s="73" t="n">
        <f aca="false">LN(D1024/D1023)</f>
        <v>0.0281708769666962</v>
      </c>
      <c r="H1024" s="73" t="n">
        <f aca="false">LN(E1024/E1023)</f>
        <v>0.01365874893104</v>
      </c>
      <c r="I1024" s="73"/>
      <c r="J1024" s="73"/>
    </row>
    <row r="1025" customFormat="false" ht="12.75" hidden="false" customHeight="false" outlineLevel="0" collapsed="false">
      <c r="A1025" s="56" t="n">
        <v>36552</v>
      </c>
      <c r="B1025" s="2" t="n">
        <v>1</v>
      </c>
      <c r="C1025" s="56"/>
      <c r="D1025" s="28" t="n">
        <f aca="false">VLOOKUP($A1025,IF(D$3=2,PRICELOOK2,IF(D$3=3,PRICELOOK3,IF(D$3=4,cash,PRICELOOK))),D$4,FALSE())</f>
        <v>2.47</v>
      </c>
      <c r="E1025" s="28" t="n">
        <f aca="false">VLOOKUP($A1025,IF(E$3=2,PRICELOOK2,IF(E$3=3,PRICELOOK3,IF(E$3=4,cash,PRICELOOK))),E$4,FALSE())</f>
        <v>2.51</v>
      </c>
      <c r="G1025" s="73" t="n">
        <f aca="false">LN(D1025/D1024)</f>
        <v>-0.020040750883446</v>
      </c>
      <c r="H1025" s="73" t="n">
        <f aca="false">LN(E1025/E1024)</f>
        <v>-0.0275066457898337</v>
      </c>
      <c r="I1025" s="73"/>
      <c r="J1025" s="73"/>
    </row>
    <row r="1026" customFormat="false" ht="12.75" hidden="false" customHeight="false" outlineLevel="0" collapsed="false">
      <c r="A1026" s="56"/>
      <c r="B1026" s="2"/>
      <c r="C1026" s="56"/>
      <c r="D1026" s="28"/>
      <c r="E1026" s="28"/>
      <c r="G1026" s="73"/>
      <c r="H1026" s="73"/>
      <c r="I1026" s="73"/>
      <c r="J1026" s="73"/>
    </row>
    <row r="1027" customFormat="false" ht="12.75" hidden="false" customHeight="false" outlineLevel="0" collapsed="false">
      <c r="A1027" s="56"/>
      <c r="B1027" s="2"/>
      <c r="C1027" s="56"/>
      <c r="D1027" s="28"/>
      <c r="E1027" s="28"/>
    </row>
    <row r="1028" customFormat="false" ht="12.75" hidden="false" customHeight="false" outlineLevel="0" collapsed="false">
      <c r="A1028" s="56"/>
      <c r="B1028" s="2"/>
      <c r="C1028" s="56"/>
      <c r="D1028" s="28"/>
      <c r="E1028" s="28"/>
    </row>
    <row r="1029" customFormat="false" ht="12.75" hidden="false" customHeight="false" outlineLevel="0" collapsed="false">
      <c r="A1029" s="56"/>
      <c r="B1029" s="2"/>
      <c r="C1029" s="56" t="n">
        <v>36557</v>
      </c>
      <c r="G1029" s="73" t="n">
        <f aca="false">STDEV(G1031:G1049)*15.87</f>
        <v>0.43088903365025</v>
      </c>
      <c r="H1029" s="73" t="n">
        <f aca="false">STDEV(H1031:H1049)*15.87</f>
        <v>0.333016730997586</v>
      </c>
      <c r="I1029" s="73"/>
      <c r="J1029" s="73" t="n">
        <f aca="false">IF(ISNUMBER(J1030),J1030,1.1)</f>
        <v>0.789766831005836</v>
      </c>
      <c r="K1029" s="75" t="n">
        <f aca="false">MAX(D1030:D1051)</f>
        <v>2.695</v>
      </c>
      <c r="L1029" s="75" t="n">
        <f aca="false">MAX(E1030:E1051)</f>
        <v>2.8</v>
      </c>
    </row>
    <row r="1030" customFormat="false" ht="12.75" hidden="false" customHeight="false" outlineLevel="0" collapsed="false">
      <c r="A1030" s="56" t="n">
        <v>36553</v>
      </c>
      <c r="B1030" s="2"/>
      <c r="C1030" s="56"/>
      <c r="D1030" s="28" t="n">
        <f aca="false">VLOOKUP($A1030,IF(D$3=2,PRICELOOK2,IF(D$3=3,PRICELOOK3,IF(D$3=4,cash,PRICELOOK))),D$4,FALSE())</f>
        <v>2.565</v>
      </c>
      <c r="E1030" s="28" t="n">
        <f aca="false">VLOOKUP($A1030,IF(E$3=2,PRICELOOK2,IF(E$3=3,PRICELOOK3,IF(E$3=4,cash,PRICELOOK))),E$4,FALSE())</f>
        <v>2.555</v>
      </c>
      <c r="G1030" s="73"/>
      <c r="H1030" s="73"/>
      <c r="I1030" s="73"/>
      <c r="J1030" s="73" t="n">
        <f aca="false">CORREL(D1030:D1049,E1030:E1049)</f>
        <v>0.789766831005836</v>
      </c>
      <c r="K1030" s="75" t="n">
        <f aca="false">MIN(D1030:D1051)</f>
        <v>2.34</v>
      </c>
      <c r="L1030" s="75" t="n">
        <f aca="false">MIN(E1030:E1051)</f>
        <v>2.545</v>
      </c>
    </row>
    <row r="1031" customFormat="false" ht="12.75" hidden="false" customHeight="false" outlineLevel="0" collapsed="false">
      <c r="A1031" s="56" t="n">
        <v>36556</v>
      </c>
      <c r="B1031" s="2"/>
      <c r="C1031" s="56"/>
      <c r="D1031" s="28" t="n">
        <f aca="false">VLOOKUP($A1031,IF(D$3=2,PRICELOOK2,IF(D$3=3,PRICELOOK3,IF(D$3=4,cash,PRICELOOK))),D$4,FALSE())</f>
        <v>2.515</v>
      </c>
      <c r="E1031" s="28" t="n">
        <f aca="false">VLOOKUP($A1031,IF(E$3=2,PRICELOOK2,IF(E$3=3,PRICELOOK3,IF(E$3=4,cash,PRICELOOK))),E$4,FALSE())</f>
        <v>2.65</v>
      </c>
      <c r="G1031" s="73" t="n">
        <f aca="false">LN(D1031/D1030)</f>
        <v>-0.0196856750710302</v>
      </c>
      <c r="H1031" s="73" t="n">
        <f aca="false">LN(E1031/E1030)</f>
        <v>0.0365074163424629</v>
      </c>
      <c r="I1031" s="73"/>
      <c r="J1031" s="73"/>
    </row>
    <row r="1032" customFormat="false" ht="12.75" hidden="false" customHeight="false" outlineLevel="0" collapsed="false">
      <c r="A1032" s="56" t="n">
        <v>36557</v>
      </c>
      <c r="B1032" s="2"/>
      <c r="C1032" s="56"/>
      <c r="D1032" s="28" t="n">
        <f aca="false">VLOOKUP($A1032,IF(D$3=2,PRICELOOK2,IF(D$3=3,PRICELOOK3,IF(D$3=4,cash,PRICELOOK))),D$4,FALSE())</f>
        <v>2.615</v>
      </c>
      <c r="E1032" s="28" t="n">
        <f aca="false">VLOOKUP($A1032,IF(E$3=2,PRICELOOK2,IF(E$3=3,PRICELOOK3,IF(E$3=4,cash,PRICELOOK))),E$4,FALSE())</f>
        <v>2.715</v>
      </c>
      <c r="G1032" s="73" t="n">
        <f aca="false">LN(D1032/D1031)</f>
        <v>0.0389912939651838</v>
      </c>
      <c r="H1032" s="73" t="n">
        <f aca="false">LN(E1032/E1031)</f>
        <v>0.0242323133877678</v>
      </c>
      <c r="I1032" s="73"/>
      <c r="J1032" s="73"/>
    </row>
    <row r="1033" customFormat="false" ht="12.75" hidden="false" customHeight="false" outlineLevel="0" collapsed="false">
      <c r="A1033" s="56" t="n">
        <v>36558</v>
      </c>
      <c r="B1033" s="2"/>
      <c r="C1033" s="56"/>
      <c r="D1033" s="28" t="n">
        <f aca="false">VLOOKUP($A1033,IF(D$3=2,PRICELOOK2,IF(D$3=3,PRICELOOK3,IF(D$3=4,cash,PRICELOOK))),D$4,FALSE())</f>
        <v>2.695</v>
      </c>
      <c r="E1033" s="28" t="n">
        <f aca="false">VLOOKUP($A1033,IF(E$3=2,PRICELOOK2,IF(E$3=3,PRICELOOK3,IF(E$3=4,cash,PRICELOOK))),E$4,FALSE())</f>
        <v>2.8</v>
      </c>
      <c r="G1033" s="73" t="n">
        <f aca="false">LN(D1033/D1032)</f>
        <v>0.0301341068440742</v>
      </c>
      <c r="H1033" s="73" t="n">
        <f aca="false">LN(E1033/E1032)</f>
        <v>0.0308274637952595</v>
      </c>
      <c r="I1033" s="73"/>
      <c r="J1033" s="73"/>
    </row>
    <row r="1034" customFormat="false" ht="12.75" hidden="false" customHeight="false" outlineLevel="0" collapsed="false">
      <c r="A1034" s="56" t="n">
        <v>36559</v>
      </c>
      <c r="B1034" s="2"/>
      <c r="C1034" s="56"/>
      <c r="D1034" s="28" t="n">
        <f aca="false">VLOOKUP($A1034,IF(D$3=2,PRICELOOK2,IF(D$3=3,PRICELOOK3,IF(D$3=4,cash,PRICELOOK))),D$4,FALSE())</f>
        <v>2.57</v>
      </c>
      <c r="E1034" s="28" t="n">
        <f aca="false">VLOOKUP($A1034,IF(E$3=2,PRICELOOK2,IF(E$3=3,PRICELOOK3,IF(E$3=4,cash,PRICELOOK))),E$4,FALSE())</f>
        <v>2.675</v>
      </c>
      <c r="G1034" s="73" t="n">
        <f aca="false">LN(D1034/D1033)</f>
        <v>-0.0474923054538321</v>
      </c>
      <c r="H1034" s="73" t="n">
        <f aca="false">LN(E1034/E1033)</f>
        <v>-0.0456700368331883</v>
      </c>
      <c r="I1034" s="73"/>
      <c r="J1034" s="73"/>
    </row>
    <row r="1035" customFormat="false" ht="12.75" hidden="false" customHeight="false" outlineLevel="0" collapsed="false">
      <c r="A1035" s="56" t="n">
        <v>36560</v>
      </c>
      <c r="B1035" s="2"/>
      <c r="C1035" s="56"/>
      <c r="D1035" s="28" t="n">
        <f aca="false">VLOOKUP($A1035,IF(D$3=2,PRICELOOK2,IF(D$3=3,PRICELOOK3,IF(D$3=4,cash,PRICELOOK))),D$4,FALSE())</f>
        <v>2.44</v>
      </c>
      <c r="E1035" s="28" t="n">
        <f aca="false">VLOOKUP($A1035,IF(E$3=2,PRICELOOK2,IF(E$3=3,PRICELOOK3,IF(E$3=4,cash,PRICELOOK))),E$4,FALSE())</f>
        <v>2.595</v>
      </c>
      <c r="G1035" s="73" t="n">
        <f aca="false">LN(D1035/D1034)</f>
        <v>-0.0519078596020179</v>
      </c>
      <c r="H1035" s="73" t="n">
        <f aca="false">LN(E1035/E1034)</f>
        <v>-0.0303628637301178</v>
      </c>
      <c r="I1035" s="73"/>
      <c r="J1035" s="73"/>
    </row>
    <row r="1036" customFormat="false" ht="12.75" hidden="false" customHeight="false" outlineLevel="0" collapsed="false">
      <c r="A1036" s="56" t="n">
        <v>36563</v>
      </c>
      <c r="B1036" s="2"/>
      <c r="C1036" s="56"/>
      <c r="D1036" s="28" t="n">
        <f aca="false">VLOOKUP($A1036,IF(D$3=2,PRICELOOK2,IF(D$3=3,PRICELOOK3,IF(D$3=4,cash,PRICELOOK))),D$4,FALSE())</f>
        <v>2.465</v>
      </c>
      <c r="E1036" s="28" t="n">
        <f aca="false">VLOOKUP($A1036,IF(E$3=2,PRICELOOK2,IF(E$3=3,PRICELOOK3,IF(E$3=4,cash,PRICELOOK))),E$4,FALSE())</f>
        <v>2.635</v>
      </c>
      <c r="G1036" s="73" t="n">
        <f aca="false">LN(D1036/D1035)</f>
        <v>0.0101937681895428</v>
      </c>
      <c r="H1036" s="73" t="n">
        <f aca="false">LN(E1036/E1035)</f>
        <v>0.0152966653754736</v>
      </c>
      <c r="I1036" s="73"/>
      <c r="J1036" s="73"/>
    </row>
    <row r="1037" customFormat="false" ht="12.75" hidden="false" customHeight="false" outlineLevel="0" collapsed="false">
      <c r="A1037" s="56" t="n">
        <v>36564</v>
      </c>
      <c r="B1037" s="2"/>
      <c r="C1037" s="56"/>
      <c r="D1037" s="28" t="n">
        <f aca="false">VLOOKUP($A1037,IF(D$3=2,PRICELOOK2,IF(D$3=3,PRICELOOK3,IF(D$3=4,cash,PRICELOOK))),D$4,FALSE())</f>
        <v>2.34</v>
      </c>
      <c r="E1037" s="28" t="n">
        <f aca="false">VLOOKUP($A1037,IF(E$3=2,PRICELOOK2,IF(E$3=3,PRICELOOK3,IF(E$3=4,cash,PRICELOOK))),E$4,FALSE())</f>
        <v>2.545</v>
      </c>
      <c r="G1037" s="73" t="n">
        <f aca="false">LN(D1037/D1036)</f>
        <v>-0.0520408781250433</v>
      </c>
      <c r="H1037" s="73" t="n">
        <f aca="false">LN(E1037/E1036)</f>
        <v>-0.0347525319908395</v>
      </c>
      <c r="I1037" s="73"/>
      <c r="J1037" s="73"/>
    </row>
    <row r="1038" customFormat="false" ht="12.75" hidden="false" customHeight="false" outlineLevel="0" collapsed="false">
      <c r="A1038" s="56" t="n">
        <v>36565</v>
      </c>
      <c r="B1038" s="2"/>
      <c r="C1038" s="56"/>
      <c r="D1038" s="28" t="n">
        <f aca="false">VLOOKUP($A1038,IF(D$3=2,PRICELOOK2,IF(D$3=3,PRICELOOK3,IF(D$3=4,cash,PRICELOOK))),D$4,FALSE())</f>
        <v>2.39</v>
      </c>
      <c r="E1038" s="28" t="n">
        <f aca="false">VLOOKUP($A1038,IF(E$3=2,PRICELOOK2,IF(E$3=3,PRICELOOK3,IF(E$3=4,cash,PRICELOOK))),E$4,FALSE())</f>
        <v>2.555</v>
      </c>
      <c r="G1038" s="73" t="n">
        <f aca="false">LN(D1038/D1037)</f>
        <v>0.0211424365738094</v>
      </c>
      <c r="H1038" s="73" t="n">
        <f aca="false">LN(E1038/E1037)</f>
        <v>0.00392157365318187</v>
      </c>
      <c r="I1038" s="73"/>
      <c r="J1038" s="73"/>
    </row>
    <row r="1039" customFormat="false" ht="12.75" hidden="false" customHeight="false" outlineLevel="0" collapsed="false">
      <c r="A1039" s="56" t="n">
        <v>36566</v>
      </c>
      <c r="B1039" s="2"/>
      <c r="C1039" s="56"/>
      <c r="D1039" s="28" t="n">
        <f aca="false">VLOOKUP($A1039,IF(D$3=2,PRICELOOK2,IF(D$3=3,PRICELOOK3,IF(D$3=4,cash,PRICELOOK))),D$4,FALSE())</f>
        <v>2.415</v>
      </c>
      <c r="E1039" s="28" t="n">
        <f aca="false">VLOOKUP($A1039,IF(E$3=2,PRICELOOK2,IF(E$3=3,PRICELOOK3,IF(E$3=4,cash,PRICELOOK))),E$4,FALSE())</f>
        <v>2.575</v>
      </c>
      <c r="G1039" s="73" t="n">
        <f aca="false">LN(D1039/D1038)</f>
        <v>0.0104059211611166</v>
      </c>
      <c r="H1039" s="73" t="n">
        <f aca="false">LN(E1039/E1038)</f>
        <v>0.00779731046003171</v>
      </c>
      <c r="I1039" s="73"/>
      <c r="J1039" s="73"/>
    </row>
    <row r="1040" customFormat="false" ht="12.75" hidden="false" customHeight="false" outlineLevel="0" collapsed="false">
      <c r="A1040" s="56" t="n">
        <v>36567</v>
      </c>
      <c r="B1040" s="2"/>
      <c r="C1040" s="56"/>
      <c r="D1040" s="28" t="n">
        <f aca="false">VLOOKUP($A1040,IF(D$3=2,PRICELOOK2,IF(D$3=3,PRICELOOK3,IF(D$3=4,cash,PRICELOOK))),D$4,FALSE())</f>
        <v>2.41</v>
      </c>
      <c r="E1040" s="28" t="n">
        <f aca="false">VLOOKUP($A1040,IF(E$3=2,PRICELOOK2,IF(E$3=3,PRICELOOK3,IF(E$3=4,cash,PRICELOOK))),E$4,FALSE())</f>
        <v>2.57</v>
      </c>
      <c r="G1040" s="73" t="n">
        <f aca="false">LN(D1040/D1039)</f>
        <v>-0.00207253960197231</v>
      </c>
      <c r="H1040" s="73" t="n">
        <f aca="false">LN(E1040/E1039)</f>
        <v>-0.00194363520857113</v>
      </c>
      <c r="I1040" s="73"/>
      <c r="J1040" s="73"/>
    </row>
    <row r="1041" customFormat="false" ht="12.75" hidden="false" customHeight="false" outlineLevel="0" collapsed="false">
      <c r="A1041" s="56" t="n">
        <v>36570</v>
      </c>
      <c r="B1041" s="2"/>
      <c r="C1041" s="56"/>
      <c r="D1041" s="28" t="n">
        <f aca="false">VLOOKUP($A1041,IF(D$3=2,PRICELOOK2,IF(D$3=3,PRICELOOK3,IF(D$3=4,cash,PRICELOOK))),D$4,FALSE())</f>
        <v>2.38</v>
      </c>
      <c r="E1041" s="28" t="n">
        <f aca="false">VLOOKUP($A1041,IF(E$3=2,PRICELOOK2,IF(E$3=3,PRICELOOK3,IF(E$3=4,cash,PRICELOOK))),E$4,FALSE())</f>
        <v>2.575</v>
      </c>
      <c r="G1041" s="73" t="n">
        <f aca="false">LN(D1041/D1040)</f>
        <v>-0.0125262598191804</v>
      </c>
      <c r="H1041" s="73" t="n">
        <f aca="false">LN(E1041/E1040)</f>
        <v>0.00194363520857125</v>
      </c>
      <c r="I1041" s="73"/>
      <c r="J1041" s="73"/>
    </row>
    <row r="1042" customFormat="false" ht="12.75" hidden="false" customHeight="false" outlineLevel="0" collapsed="false">
      <c r="A1042" s="56" t="n">
        <v>36571</v>
      </c>
      <c r="B1042" s="2"/>
      <c r="C1042" s="56"/>
      <c r="D1042" s="28" t="n">
        <f aca="false">VLOOKUP($A1042,IF(D$3=2,PRICELOOK2,IF(D$3=3,PRICELOOK3,IF(D$3=4,cash,PRICELOOK))),D$4,FALSE())</f>
        <v>2.43</v>
      </c>
      <c r="E1042" s="28" t="n">
        <f aca="false">VLOOKUP($A1042,IF(E$3=2,PRICELOOK2,IF(E$3=3,PRICELOOK3,IF(E$3=4,cash,PRICELOOK))),E$4,FALSE())</f>
        <v>2.6</v>
      </c>
      <c r="G1042" s="73" t="n">
        <f aca="false">LN(D1042/D1041)</f>
        <v>0.0207907696690739</v>
      </c>
      <c r="H1042" s="73" t="n">
        <f aca="false">LN(E1042/E1041)</f>
        <v>0.00966191091173689</v>
      </c>
      <c r="I1042" s="73"/>
      <c r="J1042" s="73"/>
    </row>
    <row r="1043" customFormat="false" ht="12.75" hidden="false" customHeight="false" outlineLevel="0" collapsed="false">
      <c r="A1043" s="56" t="n">
        <v>36572</v>
      </c>
      <c r="B1043" s="2"/>
      <c r="C1043" s="56"/>
      <c r="D1043" s="28" t="n">
        <f aca="false">VLOOKUP($A1043,IF(D$3=2,PRICELOOK2,IF(D$3=3,PRICELOOK3,IF(D$3=4,cash,PRICELOOK))),D$4,FALSE())</f>
        <v>2.48</v>
      </c>
      <c r="E1043" s="28" t="n">
        <f aca="false">VLOOKUP($A1043,IF(E$3=2,PRICELOOK2,IF(E$3=3,PRICELOOK3,IF(E$3=4,cash,PRICELOOK))),E$4,FALSE())</f>
        <v>2.625</v>
      </c>
      <c r="G1043" s="73" t="n">
        <f aca="false">LN(D1043/D1042)</f>
        <v>0.0203673028244337</v>
      </c>
      <c r="H1043" s="73" t="n">
        <f aca="false">LN(E1043/E1042)</f>
        <v>0.00956945101615067</v>
      </c>
      <c r="I1043" s="73"/>
      <c r="J1043" s="73"/>
    </row>
    <row r="1044" customFormat="false" ht="12.75" hidden="false" customHeight="false" outlineLevel="0" collapsed="false">
      <c r="A1044" s="56" t="n">
        <v>36573</v>
      </c>
      <c r="B1044" s="2"/>
      <c r="C1044" s="56"/>
      <c r="D1044" s="28" t="n">
        <f aca="false">VLOOKUP($A1044,IF(D$3=2,PRICELOOK2,IF(D$3=3,PRICELOOK3,IF(D$3=4,cash,PRICELOOK))),D$4,FALSE())</f>
        <v>2.47</v>
      </c>
      <c r="E1044" s="28" t="n">
        <f aca="false">VLOOKUP($A1044,IF(E$3=2,PRICELOOK2,IF(E$3=3,PRICELOOK3,IF(E$3=4,cash,PRICELOOK))),E$4,FALSE())</f>
        <v>2.62</v>
      </c>
      <c r="G1044" s="73" t="n">
        <f aca="false">LN(D1044/D1043)</f>
        <v>-0.00404040953700486</v>
      </c>
      <c r="H1044" s="73" t="n">
        <f aca="false">LN(E1044/E1043)</f>
        <v>-0.00190657827058153</v>
      </c>
      <c r="I1044" s="73"/>
      <c r="J1044" s="73"/>
    </row>
    <row r="1045" customFormat="false" ht="12.75" hidden="false" customHeight="false" outlineLevel="0" collapsed="false">
      <c r="A1045" s="56" t="n">
        <v>36574</v>
      </c>
      <c r="B1045" s="2"/>
      <c r="C1045" s="56"/>
      <c r="D1045" s="28" t="n">
        <f aca="false">VLOOKUP($A1045,IF(D$3=2,PRICELOOK2,IF(D$3=3,PRICELOOK3,IF(D$3=4,cash,PRICELOOK))),D$4,FALSE())</f>
        <v>2.465</v>
      </c>
      <c r="E1045" s="28" t="n">
        <f aca="false">VLOOKUP($A1045,IF(E$3=2,PRICELOOK2,IF(E$3=3,PRICELOOK3,IF(E$3=4,cash,PRICELOOK))),E$4,FALSE())</f>
        <v>2.645</v>
      </c>
      <c r="G1045" s="73" t="n">
        <f aca="false">LN(D1045/D1044)</f>
        <v>-0.00202634314523258</v>
      </c>
      <c r="H1045" s="73" t="n">
        <f aca="false">LN(E1045/E1044)</f>
        <v>0.00949674753725721</v>
      </c>
      <c r="I1045" s="73"/>
      <c r="J1045" s="73"/>
    </row>
    <row r="1046" customFormat="false" ht="12.75" hidden="false" customHeight="false" outlineLevel="0" collapsed="false">
      <c r="A1046" s="56" t="n">
        <v>36578</v>
      </c>
      <c r="B1046" s="2"/>
      <c r="C1046" s="56"/>
      <c r="D1046" s="28" t="n">
        <f aca="false">VLOOKUP($A1046,IF(D$3=2,PRICELOOK2,IF(D$3=3,PRICELOOK3,IF(D$3=4,cash,PRICELOOK))),D$4,FALSE())</f>
        <v>2.385</v>
      </c>
      <c r="E1046" s="28" t="n">
        <f aca="false">VLOOKUP($A1046,IF(E$3=2,PRICELOOK2,IF(E$3=3,PRICELOOK3,IF(E$3=4,cash,PRICELOOK))),E$4,FALSE())</f>
        <v>2.63</v>
      </c>
      <c r="G1046" s="73" t="n">
        <f aca="false">LN(D1046/D1045)</f>
        <v>-0.0329926831543489</v>
      </c>
      <c r="H1046" s="73" t="n">
        <f aca="false">LN(E1046/E1045)</f>
        <v>-0.00568721912058958</v>
      </c>
      <c r="I1046" s="73"/>
      <c r="J1046" s="73"/>
    </row>
    <row r="1047" customFormat="false" ht="12.75" hidden="false" customHeight="false" outlineLevel="0" collapsed="false">
      <c r="A1047" s="56" t="n">
        <v>36579</v>
      </c>
      <c r="B1047" s="2"/>
      <c r="C1047" s="56"/>
      <c r="D1047" s="28" t="n">
        <f aca="false">VLOOKUP($A1047,IF(D$3=2,PRICELOOK2,IF(D$3=3,PRICELOOK3,IF(D$3=4,cash,PRICELOOK))),D$4,FALSE())</f>
        <v>2.35</v>
      </c>
      <c r="E1047" s="28" t="n">
        <f aca="false">VLOOKUP($A1047,IF(E$3=2,PRICELOOK2,IF(E$3=3,PRICELOOK3,IF(E$3=4,cash,PRICELOOK))),E$4,FALSE())</f>
        <v>2.595</v>
      </c>
      <c r="G1047" s="73" t="n">
        <f aca="false">LN(D1047/D1046)</f>
        <v>-0.0147837961842369</v>
      </c>
      <c r="H1047" s="73" t="n">
        <f aca="false">LN(E1047/E1046)</f>
        <v>-0.0133973295718211</v>
      </c>
      <c r="I1047" s="73"/>
      <c r="J1047" s="73"/>
    </row>
    <row r="1048" customFormat="false" ht="12.75" hidden="false" customHeight="false" outlineLevel="0" collapsed="false">
      <c r="A1048" s="56" t="n">
        <v>36580</v>
      </c>
      <c r="B1048" s="2"/>
      <c r="C1048" s="56"/>
      <c r="D1048" s="28" t="n">
        <f aca="false">VLOOKUP($A1048,IF(D$3=2,PRICELOOK2,IF(D$3=3,PRICELOOK3,IF(D$3=4,cash,PRICELOOK))),D$4,FALSE())</f>
        <v>2.375</v>
      </c>
      <c r="E1048" s="28" t="n">
        <f aca="false">VLOOKUP($A1048,IF(E$3=2,PRICELOOK2,IF(E$3=3,PRICELOOK3,IF(E$3=4,cash,PRICELOOK))),E$4,FALSE())</f>
        <v>2.61</v>
      </c>
      <c r="G1048" s="73" t="n">
        <f aca="false">LN(D1048/D1047)</f>
        <v>0.010582109330537</v>
      </c>
      <c r="H1048" s="73" t="n">
        <f aca="false">LN(E1048/E1047)</f>
        <v>0.00576370471674991</v>
      </c>
      <c r="I1048" s="73"/>
      <c r="J1048" s="73"/>
    </row>
    <row r="1049" customFormat="false" ht="12.75" hidden="false" customHeight="false" outlineLevel="0" collapsed="false">
      <c r="A1049" s="56" t="n">
        <v>36581</v>
      </c>
      <c r="B1049" s="2" t="n">
        <v>1</v>
      </c>
      <c r="C1049" s="56"/>
      <c r="D1049" s="28" t="n">
        <f aca="false">VLOOKUP($A1049,IF(D$3=2,PRICELOOK2,IF(D$3=3,PRICELOOK3,IF(D$3=4,cash,PRICELOOK))),D$4,FALSE())</f>
        <v>2.375</v>
      </c>
      <c r="E1049" s="28" t="n">
        <f aca="false">VLOOKUP($A1049,IF(E$3=2,PRICELOOK2,IF(E$3=3,PRICELOOK3,IF(E$3=4,cash,PRICELOOK))),E$4,FALSE())</f>
        <v>2.6</v>
      </c>
      <c r="G1049" s="73" t="n">
        <f aca="false">LN(D1049/D1048)</f>
        <v>0</v>
      </c>
      <c r="H1049" s="73" t="n">
        <f aca="false">LN(E1049/E1048)</f>
        <v>-0.0038387763071656</v>
      </c>
      <c r="I1049" s="73"/>
      <c r="J1049" s="73"/>
    </row>
    <row r="1050" customFormat="false" ht="12.75" hidden="false" customHeight="false" outlineLevel="0" collapsed="false">
      <c r="A1050" s="56"/>
      <c r="B1050" s="2"/>
      <c r="C1050" s="56"/>
      <c r="D1050" s="28"/>
      <c r="E1050" s="28"/>
    </row>
    <row r="1051" customFormat="false" ht="12.75" hidden="false" customHeight="false" outlineLevel="0" collapsed="false">
      <c r="A1051" s="56"/>
      <c r="B1051" s="2"/>
      <c r="C1051" s="56"/>
      <c r="D1051" s="28"/>
      <c r="E1051" s="28"/>
    </row>
    <row r="1052" customFormat="false" ht="12.75" hidden="false" customHeight="false" outlineLevel="0" collapsed="false">
      <c r="A1052" s="56"/>
      <c r="B1052" s="2"/>
      <c r="C1052" s="56"/>
      <c r="D1052" s="28"/>
      <c r="E1052" s="28"/>
    </row>
    <row r="1053" customFormat="false" ht="12.75" hidden="false" customHeight="false" outlineLevel="0" collapsed="false">
      <c r="A1053" s="56"/>
      <c r="B1053" s="2"/>
      <c r="C1053" s="56" t="n">
        <v>36586</v>
      </c>
      <c r="G1053" s="73" t="n">
        <f aca="false">STDEV(G1055:G1076)*15.87</f>
        <v>0.353274547777796</v>
      </c>
      <c r="H1053" s="73" t="n">
        <f aca="false">STDEV(H1055:H1076)*15.87</f>
        <v>0.326404101532294</v>
      </c>
      <c r="I1053" s="73"/>
      <c r="J1053" s="73" t="n">
        <f aca="false">IF(ISNUMBER(J1054),J1054,1.1)</f>
        <v>0.901722619440904</v>
      </c>
      <c r="K1053" s="75" t="n">
        <f aca="false">MAX(D1054:D1075)</f>
        <v>2.855</v>
      </c>
      <c r="L1053" s="75" t="n">
        <f aca="false">MAX(E1054:E1075)</f>
        <v>3.025</v>
      </c>
    </row>
    <row r="1054" customFormat="false" ht="12.75" hidden="false" customHeight="false" outlineLevel="0" collapsed="false">
      <c r="A1054" s="56" t="n">
        <v>36584</v>
      </c>
      <c r="B1054" s="2"/>
      <c r="C1054" s="56"/>
      <c r="D1054" s="28" t="n">
        <f aca="false">VLOOKUP($A1054,IF(D$3=2,PRICELOOK2,IF(D$3=3,PRICELOOK3,IF(D$3=4,cash,PRICELOOK))),D$4,FALSE())</f>
        <v>2.435</v>
      </c>
      <c r="E1054" s="28" t="n">
        <f aca="false">VLOOKUP($A1054,IF(E$3=2,PRICELOOK2,IF(E$3=3,PRICELOOK3,IF(E$3=4,cash,PRICELOOK))),E$4,FALSE())</f>
        <v>2.61</v>
      </c>
      <c r="G1054" s="73"/>
      <c r="H1054" s="73"/>
      <c r="I1054" s="73"/>
      <c r="J1054" s="73" t="n">
        <f aca="false">CORREL(D1054:D1076,E1054:E1076)</f>
        <v>0.901722619440904</v>
      </c>
      <c r="K1054" s="75" t="n">
        <f aca="false">MIN(D1054:D1075)</f>
        <v>2.435</v>
      </c>
      <c r="L1054" s="75" t="n">
        <f aca="false">MIN(E1054:E1075)</f>
        <v>2.61</v>
      </c>
    </row>
    <row r="1055" customFormat="false" ht="12.75" hidden="false" customHeight="false" outlineLevel="0" collapsed="false">
      <c r="A1055" s="56" t="n">
        <v>36585</v>
      </c>
      <c r="B1055" s="2"/>
      <c r="C1055" s="56"/>
      <c r="D1055" s="28" t="n">
        <f aca="false">VLOOKUP($A1055,IF(D$3=2,PRICELOOK2,IF(D$3=3,PRICELOOK3,IF(D$3=4,cash,PRICELOOK))),D$4,FALSE())</f>
        <v>2.515</v>
      </c>
      <c r="E1055" s="28" t="n">
        <f aca="false">VLOOKUP($A1055,IF(E$3=2,PRICELOOK2,IF(E$3=3,PRICELOOK3,IF(E$3=4,cash,PRICELOOK))),E$4,FALSE())</f>
        <v>2.67</v>
      </c>
      <c r="G1055" s="73" t="n">
        <f aca="false">LN(D1055/D1054)</f>
        <v>0.0323260470171495</v>
      </c>
      <c r="H1055" s="73" t="n">
        <f aca="false">LN(E1055/E1054)</f>
        <v>0.0227282510775561</v>
      </c>
      <c r="I1055" s="73"/>
      <c r="J1055" s="73"/>
    </row>
    <row r="1056" customFormat="false" ht="12.75" hidden="false" customHeight="false" outlineLevel="0" collapsed="false">
      <c r="A1056" s="56" t="n">
        <v>36586</v>
      </c>
      <c r="B1056" s="2"/>
      <c r="C1056" s="56"/>
      <c r="D1056" s="28" t="n">
        <f aca="false">VLOOKUP($A1056,IF(D$3=2,PRICELOOK2,IF(D$3=3,PRICELOOK3,IF(D$3=4,cash,PRICELOOK))),D$4,FALSE())</f>
        <v>2.62</v>
      </c>
      <c r="E1056" s="28" t="n">
        <f aca="false">VLOOKUP($A1056,IF(E$3=2,PRICELOOK2,IF(E$3=3,PRICELOOK3,IF(E$3=4,cash,PRICELOOK))),E$4,FALSE())</f>
        <v>2.745</v>
      </c>
      <c r="G1056" s="73" t="n">
        <f aca="false">LN(D1056/D1055)</f>
        <v>0.0409015142213029</v>
      </c>
      <c r="H1056" s="73" t="n">
        <f aca="false">LN(E1056/E1055)</f>
        <v>0.0277026025493358</v>
      </c>
      <c r="I1056" s="73"/>
      <c r="J1056" s="73"/>
    </row>
    <row r="1057" customFormat="false" ht="12.75" hidden="false" customHeight="false" outlineLevel="0" collapsed="false">
      <c r="A1057" s="56" t="n">
        <v>36587</v>
      </c>
      <c r="B1057" s="2"/>
      <c r="C1057" s="56"/>
      <c r="D1057" s="28" t="n">
        <f aca="false">VLOOKUP($A1057,IF(D$3=2,PRICELOOK2,IF(D$3=3,PRICELOOK3,IF(D$3=4,cash,PRICELOOK))),D$4,FALSE())</f>
        <v>2.665</v>
      </c>
      <c r="E1057" s="28" t="n">
        <f aca="false">VLOOKUP($A1057,IF(E$3=2,PRICELOOK2,IF(E$3=3,PRICELOOK3,IF(E$3=4,cash,PRICELOOK))),E$4,FALSE())</f>
        <v>2.79</v>
      </c>
      <c r="G1057" s="73" t="n">
        <f aca="false">LN(D1057/D1056)</f>
        <v>0.0170297398448023</v>
      </c>
      <c r="H1057" s="73" t="n">
        <f aca="false">LN(E1057/E1056)</f>
        <v>0.0162605208717803</v>
      </c>
      <c r="I1057" s="73"/>
      <c r="J1057" s="73"/>
    </row>
    <row r="1058" customFormat="false" ht="12.75" hidden="false" customHeight="false" outlineLevel="0" collapsed="false">
      <c r="A1058" s="56" t="n">
        <v>36588</v>
      </c>
      <c r="B1058" s="2"/>
      <c r="C1058" s="56"/>
      <c r="D1058" s="28" t="n">
        <f aca="false">VLOOKUP($A1058,IF(D$3=2,PRICELOOK2,IF(D$3=3,PRICELOOK3,IF(D$3=4,cash,PRICELOOK))),D$4,FALSE())</f>
        <v>2.58</v>
      </c>
      <c r="E1058" s="28" t="n">
        <f aca="false">VLOOKUP($A1058,IF(E$3=2,PRICELOOK2,IF(E$3=3,PRICELOOK3,IF(E$3=4,cash,PRICELOOK))),E$4,FALSE())</f>
        <v>2.75</v>
      </c>
      <c r="G1058" s="73" t="n">
        <f aca="false">LN(D1058/D1057)</f>
        <v>-0.0324146586842818</v>
      </c>
      <c r="H1058" s="73" t="n">
        <f aca="false">LN(E1058/E1057)</f>
        <v>-0.0144406841547944</v>
      </c>
      <c r="I1058" s="73"/>
      <c r="J1058" s="73"/>
    </row>
    <row r="1059" customFormat="false" ht="12.75" hidden="false" customHeight="false" outlineLevel="0" collapsed="false">
      <c r="A1059" s="56" t="n">
        <v>36591</v>
      </c>
      <c r="B1059" s="2"/>
      <c r="C1059" s="56"/>
      <c r="D1059" s="28" t="n">
        <f aca="false">VLOOKUP($A1059,IF(D$3=2,PRICELOOK2,IF(D$3=3,PRICELOOK3,IF(D$3=4,cash,PRICELOOK))),D$4,FALSE())</f>
        <v>2.67</v>
      </c>
      <c r="E1059" s="28" t="n">
        <f aca="false">VLOOKUP($A1059,IF(E$3=2,PRICELOOK2,IF(E$3=3,PRICELOOK3,IF(E$3=4,cash,PRICELOOK))),E$4,FALSE())</f>
        <v>2.86</v>
      </c>
      <c r="G1059" s="73" t="n">
        <f aca="false">LN(D1059/D1058)</f>
        <v>0.034289073478632</v>
      </c>
      <c r="H1059" s="73" t="n">
        <f aca="false">LN(E1059/E1058)</f>
        <v>0.0392207131532813</v>
      </c>
      <c r="I1059" s="73"/>
      <c r="J1059" s="73"/>
    </row>
    <row r="1060" customFormat="false" ht="12.75" hidden="false" customHeight="false" outlineLevel="0" collapsed="false">
      <c r="A1060" s="56" t="n">
        <v>36592</v>
      </c>
      <c r="B1060" s="2"/>
      <c r="C1060" s="56"/>
      <c r="D1060" s="28" t="n">
        <f aca="false">VLOOKUP($A1060,IF(D$3=2,PRICELOOK2,IF(D$3=3,PRICELOOK3,IF(D$3=4,cash,PRICELOOK))),D$4,FALSE())</f>
        <v>2.715</v>
      </c>
      <c r="E1060" s="28" t="n">
        <f aca="false">VLOOKUP($A1060,IF(E$3=2,PRICELOOK2,IF(E$3=3,PRICELOOK3,IF(E$3=4,cash,PRICELOOK))),E$4,FALSE())</f>
        <v>2.915</v>
      </c>
      <c r="G1060" s="73" t="n">
        <f aca="false">LN(D1060/D1059)</f>
        <v>0.0167134809737405</v>
      </c>
      <c r="H1060" s="73" t="n">
        <f aca="false">LN(E1060/E1059)</f>
        <v>0.0190481949706946</v>
      </c>
      <c r="I1060" s="73"/>
      <c r="J1060" s="73"/>
    </row>
    <row r="1061" customFormat="false" ht="12.75" hidden="false" customHeight="false" outlineLevel="0" collapsed="false">
      <c r="A1061" s="56" t="n">
        <v>36593</v>
      </c>
      <c r="B1061" s="2"/>
      <c r="C1061" s="56"/>
      <c r="D1061" s="28" t="n">
        <f aca="false">VLOOKUP($A1061,IF(D$3=2,PRICELOOK2,IF(D$3=3,PRICELOOK3,IF(D$3=4,cash,PRICELOOK))),D$4,FALSE())</f>
        <v>2.68</v>
      </c>
      <c r="E1061" s="28" t="n">
        <f aca="false">VLOOKUP($A1061,IF(E$3=2,PRICELOOK2,IF(E$3=3,PRICELOOK3,IF(E$3=4,cash,PRICELOOK))),E$4,FALSE())</f>
        <v>2.855</v>
      </c>
      <c r="G1061" s="73" t="n">
        <f aca="false">LN(D1061/D1060)</f>
        <v>-0.0129751588631333</v>
      </c>
      <c r="H1061" s="73" t="n">
        <f aca="false">LN(E1061/E1060)</f>
        <v>-0.0207979766944822</v>
      </c>
      <c r="I1061" s="73"/>
      <c r="J1061" s="73"/>
    </row>
    <row r="1062" customFormat="false" ht="12.75" hidden="false" customHeight="false" outlineLevel="0" collapsed="false">
      <c r="A1062" s="56" t="n">
        <v>36594</v>
      </c>
      <c r="B1062" s="2"/>
      <c r="C1062" s="56"/>
      <c r="D1062" s="28" t="n">
        <f aca="false">VLOOKUP($A1062,IF(D$3=2,PRICELOOK2,IF(D$3=3,PRICELOOK3,IF(D$3=4,cash,PRICELOOK))),D$4,FALSE())</f>
        <v>2.6</v>
      </c>
      <c r="E1062" s="28" t="n">
        <f aca="false">VLOOKUP($A1062,IF(E$3=2,PRICELOOK2,IF(E$3=3,PRICELOOK3,IF(E$3=4,cash,PRICELOOK))),E$4,FALSE())</f>
        <v>2.775</v>
      </c>
      <c r="G1062" s="73" t="n">
        <f aca="false">LN(D1062/D1061)</f>
        <v>-0.0303053494953289</v>
      </c>
      <c r="H1062" s="73" t="n">
        <f aca="false">LN(E1062/E1061)</f>
        <v>-0.0284210959095757</v>
      </c>
      <c r="I1062" s="73"/>
      <c r="J1062" s="73"/>
    </row>
    <row r="1063" customFormat="false" ht="12.75" hidden="false" customHeight="false" outlineLevel="0" collapsed="false">
      <c r="A1063" s="56" t="n">
        <v>36595</v>
      </c>
      <c r="B1063" s="2"/>
      <c r="C1063" s="56"/>
      <c r="D1063" s="28" t="n">
        <f aca="false">VLOOKUP($A1063,IF(D$3=2,PRICELOOK2,IF(D$3=3,PRICELOOK3,IF(D$3=4,cash,PRICELOOK))),D$4,FALSE())</f>
        <v>2.65</v>
      </c>
      <c r="E1063" s="28" t="n">
        <f aca="false">VLOOKUP($A1063,IF(E$3=2,PRICELOOK2,IF(E$3=3,PRICELOOK3,IF(E$3=4,cash,PRICELOOK))),E$4,FALSE())</f>
        <v>2.825</v>
      </c>
      <c r="G1063" s="73" t="n">
        <f aca="false">LN(D1063/D1062)</f>
        <v>0.0190481949706944</v>
      </c>
      <c r="H1063" s="73" t="n">
        <f aca="false">LN(E1063/E1062)</f>
        <v>0.0178576174000065</v>
      </c>
      <c r="I1063" s="73"/>
      <c r="J1063" s="73"/>
    </row>
    <row r="1064" customFormat="false" ht="12.75" hidden="false" customHeight="false" outlineLevel="0" collapsed="false">
      <c r="A1064" s="56" t="n">
        <v>36598</v>
      </c>
      <c r="B1064" s="2"/>
      <c r="C1064" s="56"/>
      <c r="D1064" s="28" t="n">
        <f aca="false">VLOOKUP($A1064,IF(D$3=2,PRICELOOK2,IF(D$3=3,PRICELOOK3,IF(D$3=4,cash,PRICELOOK))),D$4,FALSE())</f>
        <v>2.66</v>
      </c>
      <c r="E1064" s="28" t="n">
        <f aca="false">VLOOKUP($A1064,IF(E$3=2,PRICELOOK2,IF(E$3=3,PRICELOOK3,IF(E$3=4,cash,PRICELOOK))),E$4,FALSE())</f>
        <v>2.85</v>
      </c>
      <c r="G1064" s="73" t="n">
        <f aca="false">LN(D1064/D1063)</f>
        <v>0.00376648279547686</v>
      </c>
      <c r="H1064" s="73" t="n">
        <f aca="false">LN(E1064/E1063)</f>
        <v>0.00881062968215491</v>
      </c>
      <c r="I1064" s="73"/>
      <c r="J1064" s="73"/>
    </row>
    <row r="1065" customFormat="false" ht="12.75" hidden="false" customHeight="false" outlineLevel="0" collapsed="false">
      <c r="A1065" s="56" t="n">
        <v>36599</v>
      </c>
      <c r="B1065" s="83"/>
      <c r="C1065" s="56"/>
      <c r="D1065" s="28" t="n">
        <f aca="false">VLOOKUP($A1065,IF(D$3=2,PRICELOOK2,IF(D$3=3,PRICELOOK3,IF(D$3=4,cash,PRICELOOK))),D$4,FALSE())</f>
        <v>2.685</v>
      </c>
      <c r="E1065" s="28" t="n">
        <f aca="false">VLOOKUP($A1065,IF(E$3=2,PRICELOOK2,IF(E$3=3,PRICELOOK3,IF(E$3=4,cash,PRICELOOK))),E$4,FALSE())</f>
        <v>2.845</v>
      </c>
      <c r="G1065" s="73" t="n">
        <f aca="false">LN(D1065/D1064)</f>
        <v>0.00935460516722032</v>
      </c>
      <c r="H1065" s="73" t="n">
        <f aca="false">LN(E1065/E1064)</f>
        <v>-0.00175592670226492</v>
      </c>
      <c r="I1065" s="73"/>
      <c r="J1065" s="73"/>
    </row>
    <row r="1066" customFormat="false" ht="12.75" hidden="false" customHeight="false" outlineLevel="0" collapsed="false">
      <c r="A1066" s="56" t="n">
        <v>36600</v>
      </c>
      <c r="B1066" s="83"/>
      <c r="C1066" s="56"/>
      <c r="D1066" s="28" t="n">
        <f aca="false">VLOOKUP($A1066,IF(D$3=2,PRICELOOK2,IF(D$3=3,PRICELOOK3,IF(D$3=4,cash,PRICELOOK))),D$4,FALSE())</f>
        <v>2.675</v>
      </c>
      <c r="E1066" s="28" t="n">
        <f aca="false">VLOOKUP($A1066,IF(E$3=2,PRICELOOK2,IF(E$3=3,PRICELOOK3,IF(E$3=4,cash,PRICELOOK))),E$4,FALSE())</f>
        <v>2.835</v>
      </c>
      <c r="G1066" s="73" t="n">
        <f aca="false">LN(D1066/D1065)</f>
        <v>-0.00373134761285825</v>
      </c>
      <c r="H1066" s="73" t="n">
        <f aca="false">LN(E1066/E1065)</f>
        <v>-0.00352113039857894</v>
      </c>
      <c r="I1066" s="73"/>
      <c r="J1066" s="73"/>
    </row>
    <row r="1067" customFormat="false" ht="12.75" hidden="false" customHeight="false" outlineLevel="0" collapsed="false">
      <c r="A1067" s="56" t="n">
        <v>36601</v>
      </c>
      <c r="B1067" s="83"/>
      <c r="C1067" s="56"/>
      <c r="D1067" s="28" t="n">
        <f aca="false">VLOOKUP($A1067,IF(D$3=2,PRICELOOK2,IF(D$3=3,PRICELOOK3,IF(D$3=4,cash,PRICELOOK))),D$4,FALSE())</f>
        <v>2.735</v>
      </c>
      <c r="E1067" s="28" t="n">
        <f aca="false">VLOOKUP($A1067,IF(E$3=2,PRICELOOK2,IF(E$3=3,PRICELOOK3,IF(E$3=4,cash,PRICELOOK))),E$4,FALSE())</f>
        <v>2.845</v>
      </c>
      <c r="G1067" s="73" t="n">
        <f aca="false">LN(D1067/D1066)</f>
        <v>0.0221820555259747</v>
      </c>
      <c r="H1067" s="73" t="n">
        <f aca="false">LN(E1067/E1066)</f>
        <v>0.00352113039857896</v>
      </c>
      <c r="I1067" s="73"/>
      <c r="J1067" s="73"/>
    </row>
    <row r="1068" customFormat="false" ht="12.75" hidden="false" customHeight="false" outlineLevel="0" collapsed="false">
      <c r="A1068" s="56" t="n">
        <v>36602</v>
      </c>
      <c r="B1068" s="83"/>
      <c r="C1068" s="56"/>
      <c r="D1068" s="28" t="n">
        <f aca="false">VLOOKUP($A1068,IF(D$3=2,PRICELOOK2,IF(D$3=3,PRICELOOK3,IF(D$3=4,cash,PRICELOOK))),D$4,FALSE())</f>
        <v>2.67</v>
      </c>
      <c r="E1068" s="28" t="n">
        <f aca="false">VLOOKUP($A1068,IF(E$3=2,PRICELOOK2,IF(E$3=3,PRICELOOK3,IF(E$3=4,cash,PRICELOOK))),E$4,FALSE())</f>
        <v>2.73</v>
      </c>
      <c r="G1068" s="73" t="n">
        <f aca="false">LN(D1068/D1067)</f>
        <v>-0.0240529634617863</v>
      </c>
      <c r="H1068" s="73" t="n">
        <f aca="false">LN(E1068/E1067)</f>
        <v>-0.0412614583814259</v>
      </c>
      <c r="I1068" s="73"/>
      <c r="J1068" s="73"/>
    </row>
    <row r="1069" customFormat="false" ht="12.75" hidden="false" customHeight="false" outlineLevel="0" collapsed="false">
      <c r="A1069" s="56" t="n">
        <v>36605</v>
      </c>
      <c r="B1069" s="83"/>
      <c r="C1069" s="56"/>
      <c r="D1069" s="28" t="n">
        <f aca="false">VLOOKUP($A1069,IF(D$3=2,PRICELOOK2,IF(D$3=3,PRICELOOK3,IF(D$3=4,cash,PRICELOOK))),D$4,FALSE())</f>
        <v>2.645</v>
      </c>
      <c r="E1069" s="28" t="n">
        <f aca="false">VLOOKUP($A1069,IF(E$3=2,PRICELOOK2,IF(E$3=3,PRICELOOK3,IF(E$3=4,cash,PRICELOOK))),E$4,FALSE())</f>
        <v>2.84</v>
      </c>
      <c r="G1069" s="73" t="n">
        <f aca="false">LN(D1069/D1068)</f>
        <v>-0.00940740710189537</v>
      </c>
      <c r="H1069" s="73" t="n">
        <f aca="false">LN(E1069/E1068)</f>
        <v>0.0395024429762462</v>
      </c>
      <c r="I1069" s="73"/>
      <c r="J1069" s="73"/>
    </row>
    <row r="1070" customFormat="false" ht="12.75" hidden="false" customHeight="false" outlineLevel="0" collapsed="false">
      <c r="A1070" s="56" t="n">
        <v>36606</v>
      </c>
      <c r="B1070" s="83"/>
      <c r="C1070" s="56"/>
      <c r="D1070" s="28" t="n">
        <f aca="false">VLOOKUP($A1070,IF(D$3=2,PRICELOOK2,IF(D$3=3,PRICELOOK3,IF(D$3=4,cash,PRICELOOK))),D$4,FALSE())</f>
        <v>2.63</v>
      </c>
      <c r="E1070" s="28" t="n">
        <f aca="false">VLOOKUP($A1070,IF(E$3=2,PRICELOOK2,IF(E$3=3,PRICELOOK3,IF(E$3=4,cash,PRICELOOK))),E$4,FALSE())</f>
        <v>2.86</v>
      </c>
      <c r="G1070" s="73" t="n">
        <f aca="false">LN(D1070/D1069)</f>
        <v>-0.00568721912058958</v>
      </c>
      <c r="H1070" s="73" t="n">
        <f aca="false">LN(E1070/E1069)</f>
        <v>0.00701757265864654</v>
      </c>
      <c r="I1070" s="73"/>
      <c r="J1070" s="73"/>
    </row>
    <row r="1071" customFormat="false" ht="12.75" hidden="false" customHeight="false" outlineLevel="0" collapsed="false">
      <c r="A1071" s="56" t="n">
        <v>36607</v>
      </c>
      <c r="B1071" s="83"/>
      <c r="C1071" s="56"/>
      <c r="D1071" s="28" t="n">
        <f aca="false">VLOOKUP($A1071,IF(D$3=2,PRICELOOK2,IF(D$3=3,PRICELOOK3,IF(D$3=4,cash,PRICELOOK))),D$4,FALSE())</f>
        <v>2.67</v>
      </c>
      <c r="E1071" s="28" t="n">
        <f aca="false">VLOOKUP($A1071,IF(E$3=2,PRICELOOK2,IF(E$3=3,PRICELOOK3,IF(E$3=4,cash,PRICELOOK))),E$4,FALSE())</f>
        <v>2.88</v>
      </c>
      <c r="G1071" s="73" t="n">
        <f aca="false">LN(D1071/D1070)</f>
        <v>0.0150946262224849</v>
      </c>
      <c r="H1071" s="73" t="n">
        <f aca="false">LN(E1071/E1070)</f>
        <v>0.00696866931609344</v>
      </c>
      <c r="I1071" s="73"/>
      <c r="J1071" s="73"/>
    </row>
    <row r="1072" customFormat="false" ht="12.75" hidden="false" customHeight="false" outlineLevel="0" collapsed="false">
      <c r="A1072" s="56" t="n">
        <v>36608</v>
      </c>
      <c r="B1072" s="83"/>
      <c r="C1072" s="56"/>
      <c r="D1072" s="28" t="n">
        <f aca="false">VLOOKUP($A1072,IF(D$3=2,PRICELOOK2,IF(D$3=3,PRICELOOK3,IF(D$3=4,cash,PRICELOOK))),D$4,FALSE())</f>
        <v>2.635</v>
      </c>
      <c r="E1072" s="28" t="n">
        <f aca="false">VLOOKUP($A1072,IF(E$3=2,PRICELOOK2,IF(E$3=3,PRICELOOK3,IF(E$3=4,cash,PRICELOOK))),E$4,FALSE())</f>
        <v>2.895</v>
      </c>
      <c r="G1072" s="73" t="n">
        <f aca="false">LN(D1072/D1071)</f>
        <v>-0.0131952904188325</v>
      </c>
      <c r="H1072" s="73" t="n">
        <f aca="false">LN(E1072/E1071)</f>
        <v>0.00519481687710415</v>
      </c>
      <c r="I1072" s="73"/>
      <c r="J1072" s="73"/>
    </row>
    <row r="1073" customFormat="false" ht="12.75" hidden="false" customHeight="false" outlineLevel="0" collapsed="false">
      <c r="A1073" s="56" t="n">
        <v>36609</v>
      </c>
      <c r="B1073" s="83"/>
      <c r="C1073" s="56"/>
      <c r="D1073" s="28" t="n">
        <f aca="false">VLOOKUP($A1073,IF(D$3=2,PRICELOOK2,IF(D$3=3,PRICELOOK3,IF(D$3=4,cash,PRICELOOK))),D$4,FALSE())</f>
        <v>2.68</v>
      </c>
      <c r="E1073" s="28" t="n">
        <f aca="false">VLOOKUP($A1073,IF(E$3=2,PRICELOOK2,IF(E$3=3,PRICELOOK3,IF(E$3=4,cash,PRICELOOK))),E$4,FALSE())</f>
        <v>2.895</v>
      </c>
      <c r="G1073" s="73" t="n">
        <f aca="false">LN(D1073/D1072)</f>
        <v>0.0169336125294399</v>
      </c>
      <c r="H1073" s="73" t="n">
        <f aca="false">LN(E1073/E1072)</f>
        <v>0</v>
      </c>
      <c r="I1073" s="73"/>
      <c r="J1073" s="73"/>
    </row>
    <row r="1074" customFormat="false" ht="12.75" hidden="false" customHeight="false" outlineLevel="0" collapsed="false">
      <c r="A1074" s="56" t="n">
        <v>36612</v>
      </c>
      <c r="B1074" s="83"/>
      <c r="C1074" s="56"/>
      <c r="D1074" s="28" t="n">
        <f aca="false">VLOOKUP($A1074,IF(D$3=2,PRICELOOK2,IF(D$3=3,PRICELOOK3,IF(D$3=4,cash,PRICELOOK))),D$4,FALSE())</f>
        <v>2.725</v>
      </c>
      <c r="E1074" s="28" t="n">
        <f aca="false">VLOOKUP($A1074,IF(E$3=2,PRICELOOK2,IF(E$3=3,PRICELOOK3,IF(E$3=4,cash,PRICELOOK))),E$4,FALSE())</f>
        <v>2.93</v>
      </c>
      <c r="G1074" s="73" t="n">
        <f aca="false">LN(D1074/D1073)</f>
        <v>0.0166516335924422</v>
      </c>
      <c r="H1074" s="73" t="n">
        <f aca="false">LN(E1074/E1073)</f>
        <v>0.0120173120040175</v>
      </c>
      <c r="I1074" s="73"/>
    </row>
    <row r="1075" customFormat="false" ht="12.75" hidden="false" customHeight="false" outlineLevel="0" collapsed="false">
      <c r="A1075" s="56" t="n">
        <v>36613</v>
      </c>
      <c r="B1075" s="83"/>
      <c r="C1075" s="56"/>
      <c r="D1075" s="28" t="n">
        <f aca="false">VLOOKUP($A1075,IF(D$3=2,PRICELOOK2,IF(D$3=3,PRICELOOK3,IF(D$3=4,cash,PRICELOOK))),D$4,FALSE())</f>
        <v>2.855</v>
      </c>
      <c r="E1075" s="28" t="n">
        <f aca="false">VLOOKUP($A1075,IF(E$3=2,PRICELOOK2,IF(E$3=3,PRICELOOK3,IF(E$3=4,cash,PRICELOOK))),E$4,FALSE())</f>
        <v>3.025</v>
      </c>
      <c r="G1075" s="73" t="n">
        <f aca="false">LN(D1075/D1074)</f>
        <v>0.046603414992766</v>
      </c>
      <c r="H1075" s="73" t="n">
        <f aca="false">LN(E1075/E1074)</f>
        <v>0.0319086684538288</v>
      </c>
      <c r="I1075" s="73"/>
    </row>
    <row r="1076" customFormat="false" ht="12.75" hidden="false" customHeight="false" outlineLevel="0" collapsed="false">
      <c r="A1076" s="56" t="n">
        <v>36614</v>
      </c>
      <c r="B1076" s="83" t="n">
        <v>1</v>
      </c>
      <c r="C1076" s="56"/>
      <c r="D1076" s="28" t="n">
        <f aca="false">VLOOKUP($A1076,IF(D$3=2,PRICELOOK2,IF(D$3=3,PRICELOOK3,IF(D$3=4,cash,PRICELOOK))),D$4,FALSE())</f>
        <v>2.835</v>
      </c>
      <c r="E1076" s="28" t="n">
        <f aca="false">VLOOKUP($A1076,IF(E$3=2,PRICELOOK2,IF(E$3=3,PRICELOOK3,IF(E$3=4,cash,PRICELOOK))),E$4,FALSE())</f>
        <v>3.025</v>
      </c>
      <c r="G1076" s="73" t="n">
        <f aca="false">LN(D1076/D1075)</f>
        <v>-0.00702990592825817</v>
      </c>
      <c r="H1076" s="73" t="n">
        <f aca="false">LN(E1076/E1075)</f>
        <v>0</v>
      </c>
      <c r="I1076" s="73"/>
    </row>
    <row r="1077" customFormat="false" ht="12.75" hidden="false" customHeight="false" outlineLevel="0" collapsed="false">
      <c r="A1077" s="56"/>
      <c r="B1077" s="83"/>
      <c r="C1077" s="56"/>
      <c r="D1077" s="28"/>
      <c r="E1077" s="28"/>
    </row>
    <row r="1078" customFormat="false" ht="12.75" hidden="false" customHeight="false" outlineLevel="0" collapsed="false">
      <c r="A1078" s="56"/>
      <c r="B1078" s="83"/>
      <c r="C1078" s="56"/>
      <c r="D1078" s="28"/>
      <c r="E1078" s="28"/>
    </row>
    <row r="1079" customFormat="false" ht="12.75" hidden="false" customHeight="false" outlineLevel="0" collapsed="false">
      <c r="A1079" s="56"/>
      <c r="B1079" s="83"/>
      <c r="C1079" s="56"/>
      <c r="D1079" s="28"/>
      <c r="E1079" s="28"/>
    </row>
    <row r="1080" customFormat="false" ht="12.75" hidden="false" customHeight="false" outlineLevel="0" collapsed="false">
      <c r="A1080" s="56"/>
      <c r="B1080" s="83"/>
      <c r="C1080" s="56" t="n">
        <v>36617</v>
      </c>
      <c r="G1080" s="73" t="n">
        <f aca="false">STDEV(G1082:G1099)*15.87</f>
        <v>0.20039112800396</v>
      </c>
      <c r="H1080" s="73" t="n">
        <f aca="false">STDEV(H1082:H1099)*15.87</f>
        <v>0.219404252578355</v>
      </c>
      <c r="I1080" s="73"/>
      <c r="J1080" s="73" t="n">
        <f aca="false">IF(ISNUMBER(J1081),J1081,1.1)</f>
        <v>0.764289264876275</v>
      </c>
      <c r="K1080" s="75" t="n">
        <f aca="false">MAX(D1081:D1102)</f>
        <v>2.935</v>
      </c>
      <c r="L1080" s="75" t="n">
        <f aca="false">MAX(E1081:E1102)</f>
        <v>3.085</v>
      </c>
    </row>
    <row r="1081" customFormat="false" ht="12.75" hidden="false" customHeight="false" outlineLevel="0" collapsed="false">
      <c r="A1081" s="56" t="n">
        <v>36615</v>
      </c>
      <c r="B1081" s="83"/>
      <c r="C1081" s="56"/>
      <c r="D1081" s="28" t="n">
        <f aca="false">VLOOKUP($A1081,IF(D$3=2,PRICELOOK2,IF(D$3=3,PRICELOOK3,IF(D$3=4,cash,PRICELOOK))),D$4,FALSE())</f>
        <v>2.735</v>
      </c>
      <c r="E1081" s="28" t="n">
        <f aca="false">VLOOKUP($A1081,IF(E$3=2,PRICELOOK2,IF(E$3=3,PRICELOOK3,IF(E$3=4,cash,PRICELOOK))),E$4,FALSE())</f>
        <v>2.975</v>
      </c>
      <c r="G1081" s="73"/>
      <c r="H1081" s="73"/>
      <c r="I1081" s="73"/>
      <c r="J1081" s="73" t="n">
        <f aca="false">CORREL(D1081:D1099,E1081:E1099)</f>
        <v>0.764289264876275</v>
      </c>
      <c r="K1081" s="75" t="n">
        <f aca="false">MIN(D1081:D1102)</f>
        <v>2.71</v>
      </c>
      <c r="L1081" s="75" t="n">
        <f aca="false">MIN(E1081:E1102)</f>
        <v>2.975</v>
      </c>
    </row>
    <row r="1082" customFormat="false" ht="12.75" hidden="false" customHeight="false" outlineLevel="0" collapsed="false">
      <c r="A1082" s="56" t="n">
        <v>36616</v>
      </c>
      <c r="B1082" s="83"/>
      <c r="C1082" s="56"/>
      <c r="D1082" s="28" t="n">
        <f aca="false">VLOOKUP($A1082,IF(D$3=2,PRICELOOK2,IF(D$3=3,PRICELOOK3,IF(D$3=4,cash,PRICELOOK))),D$4,FALSE())</f>
        <v>2.71</v>
      </c>
      <c r="E1082" s="28" t="n">
        <f aca="false">VLOOKUP($A1082,IF(E$3=2,PRICELOOK2,IF(E$3=3,PRICELOOK3,IF(E$3=4,cash,PRICELOOK))),E$4,FALSE())</f>
        <v>2.975</v>
      </c>
      <c r="G1082" s="73" t="n">
        <f aca="false">LN(D1082/D1081)</f>
        <v>-0.00918280098233498</v>
      </c>
      <c r="H1082" s="73" t="n">
        <f aca="false">LN(E1082/E1081)</f>
        <v>0</v>
      </c>
      <c r="I1082" s="73"/>
      <c r="J1082" s="73"/>
    </row>
    <row r="1083" customFormat="false" ht="12.75" hidden="false" customHeight="false" outlineLevel="0" collapsed="false">
      <c r="A1083" s="56" t="n">
        <v>36619</v>
      </c>
      <c r="B1083" s="83"/>
      <c r="C1083" s="56"/>
      <c r="D1083" s="28" t="n">
        <f aca="false">VLOOKUP($A1083,IF(D$3=2,PRICELOOK2,IF(D$3=3,PRICELOOK3,IF(D$3=4,cash,PRICELOOK))),D$4,FALSE())</f>
        <v>2.76</v>
      </c>
      <c r="E1083" s="28" t="n">
        <f aca="false">VLOOKUP($A1083,IF(E$3=2,PRICELOOK2,IF(E$3=3,PRICELOOK3,IF(E$3=4,cash,PRICELOOK))),E$4,FALSE())</f>
        <v>3.045</v>
      </c>
      <c r="G1083" s="73" t="n">
        <f aca="false">LN(D1083/D1082)</f>
        <v>0.0182820448374491</v>
      </c>
      <c r="H1083" s="73" t="n">
        <f aca="false">LN(E1083/E1082)</f>
        <v>0.0232568621642672</v>
      </c>
      <c r="I1083" s="73"/>
      <c r="J1083" s="73"/>
    </row>
    <row r="1084" customFormat="false" ht="12.75" hidden="false" customHeight="false" outlineLevel="0" collapsed="false">
      <c r="A1084" s="56" t="n">
        <v>36620</v>
      </c>
      <c r="B1084" s="83"/>
      <c r="C1084" s="56"/>
      <c r="D1084" s="28" t="n">
        <f aca="false">VLOOKUP($A1084,IF(D$3=2,PRICELOOK2,IF(D$3=3,PRICELOOK3,IF(D$3=4,cash,PRICELOOK))),D$4,FALSE())</f>
        <v>2.72</v>
      </c>
      <c r="E1084" s="28" t="n">
        <f aca="false">VLOOKUP($A1084,IF(E$3=2,PRICELOOK2,IF(E$3=3,PRICELOOK3,IF(E$3=4,cash,PRICELOOK))),E$4,FALSE())</f>
        <v>2.995</v>
      </c>
      <c r="G1084" s="73" t="n">
        <f aca="false">LN(D1084/D1083)</f>
        <v>-0.0145987994211525</v>
      </c>
      <c r="H1084" s="73" t="n">
        <f aca="false">LN(E1084/E1083)</f>
        <v>-0.0165566695944477</v>
      </c>
      <c r="I1084" s="73"/>
      <c r="J1084" s="73"/>
    </row>
    <row r="1085" customFormat="false" ht="12.75" hidden="false" customHeight="false" outlineLevel="0" collapsed="false">
      <c r="A1085" s="56" t="n">
        <v>36621</v>
      </c>
      <c r="B1085" s="83"/>
      <c r="C1085" s="56"/>
      <c r="D1085" s="28" t="n">
        <f aca="false">VLOOKUP($A1085,IF(D$3=2,PRICELOOK2,IF(D$3=3,PRICELOOK3,IF(D$3=4,cash,PRICELOOK))),D$4,FALSE())</f>
        <v>2.735</v>
      </c>
      <c r="E1085" s="28" t="n">
        <f aca="false">VLOOKUP($A1085,IF(E$3=2,PRICELOOK2,IF(E$3=3,PRICELOOK3,IF(E$3=4,cash,PRICELOOK))),E$4,FALSE())</f>
        <v>2.98</v>
      </c>
      <c r="G1085" s="73" t="n">
        <f aca="false">LN(D1085/D1084)</f>
        <v>0.00549955556603845</v>
      </c>
      <c r="H1085" s="73" t="n">
        <f aca="false">LN(E1085/E1084)</f>
        <v>-0.00502093105009968</v>
      </c>
      <c r="I1085" s="73"/>
      <c r="J1085" s="73"/>
    </row>
    <row r="1086" customFormat="false" ht="12.75" hidden="false" customHeight="false" outlineLevel="0" collapsed="false">
      <c r="A1086" s="56" t="n">
        <v>36622</v>
      </c>
      <c r="B1086" s="83"/>
      <c r="C1086" s="56"/>
      <c r="D1086" s="28" t="n">
        <f aca="false">VLOOKUP($A1086,IF(D$3=2,PRICELOOK2,IF(D$3=3,PRICELOOK3,IF(D$3=4,cash,PRICELOOK))),D$4,FALSE())</f>
        <v>2.755</v>
      </c>
      <c r="E1086" s="28" t="n">
        <f aca="false">VLOOKUP($A1086,IF(E$3=2,PRICELOOK2,IF(E$3=3,PRICELOOK3,IF(E$3=4,cash,PRICELOOK))),E$4,FALSE())</f>
        <v>2.995</v>
      </c>
      <c r="G1086" s="73" t="n">
        <f aca="false">LN(D1086/D1085)</f>
        <v>0.00728600673093331</v>
      </c>
      <c r="H1086" s="73" t="n">
        <f aca="false">LN(E1086/E1085)</f>
        <v>0.00502093105009966</v>
      </c>
      <c r="I1086" s="73"/>
      <c r="J1086" s="73"/>
    </row>
    <row r="1087" customFormat="false" ht="12.75" hidden="false" customHeight="false" outlineLevel="0" collapsed="false">
      <c r="A1087" s="56" t="n">
        <v>36623</v>
      </c>
      <c r="B1087" s="83"/>
      <c r="C1087" s="56"/>
      <c r="D1087" s="28" t="n">
        <f aca="false">VLOOKUP($A1087,IF(D$3=2,PRICELOOK2,IF(D$3=3,PRICELOOK3,IF(D$3=4,cash,PRICELOOK))),D$4,FALSE())</f>
        <v>2.77</v>
      </c>
      <c r="E1087" s="28" t="n">
        <f aca="false">VLOOKUP($A1087,IF(E$3=2,PRICELOOK2,IF(E$3=3,PRICELOOK3,IF(E$3=4,cash,PRICELOOK))),E$4,FALSE())</f>
        <v>3.005</v>
      </c>
      <c r="G1087" s="73" t="n">
        <f aca="false">LN(D1087/D1086)</f>
        <v>0.00542987759436946</v>
      </c>
      <c r="H1087" s="73" t="n">
        <f aca="false">LN(E1087/E1086)</f>
        <v>0.00333333641975822</v>
      </c>
      <c r="I1087" s="73"/>
      <c r="J1087" s="73"/>
    </row>
    <row r="1088" customFormat="false" ht="12.75" hidden="false" customHeight="false" outlineLevel="0" collapsed="false">
      <c r="A1088" s="56" t="n">
        <v>36626</v>
      </c>
      <c r="B1088" s="83"/>
      <c r="C1088" s="56"/>
      <c r="D1088" s="28" t="n">
        <f aca="false">VLOOKUP($A1088,IF(D$3=2,PRICELOOK2,IF(D$3=3,PRICELOOK3,IF(D$3=4,cash,PRICELOOK))),D$4,FALSE())</f>
        <v>2.775</v>
      </c>
      <c r="E1088" s="28" t="n">
        <f aca="false">VLOOKUP($A1088,IF(E$3=2,PRICELOOK2,IF(E$3=3,PRICELOOK3,IF(E$3=4,cash,PRICELOOK))),E$4,FALSE())</f>
        <v>3.025</v>
      </c>
      <c r="G1088" s="73" t="n">
        <f aca="false">LN(D1088/D1087)</f>
        <v>0.00180342699915073</v>
      </c>
      <c r="H1088" s="73" t="n">
        <f aca="false">LN(E1088/E1087)</f>
        <v>0.00663352349563388</v>
      </c>
      <c r="I1088" s="73"/>
      <c r="J1088" s="73"/>
    </row>
    <row r="1089" customFormat="false" ht="12.75" hidden="false" customHeight="false" outlineLevel="0" collapsed="false">
      <c r="A1089" s="56" t="n">
        <v>36627</v>
      </c>
      <c r="B1089" s="83"/>
      <c r="C1089" s="56"/>
      <c r="D1089" s="28" t="n">
        <f aca="false">VLOOKUP($A1089,IF(D$3=2,PRICELOOK2,IF(D$3=3,PRICELOOK3,IF(D$3=4,cash,PRICELOOK))),D$4,FALSE())</f>
        <v>2.78</v>
      </c>
      <c r="E1089" s="28" t="n">
        <f aca="false">VLOOKUP($A1089,IF(E$3=2,PRICELOOK2,IF(E$3=3,PRICELOOK3,IF(E$3=4,cash,PRICELOOK))),E$4,FALSE())</f>
        <v>3.01</v>
      </c>
      <c r="G1089" s="73" t="n">
        <f aca="false">LN(D1089/D1088)</f>
        <v>0.00180018050414785</v>
      </c>
      <c r="H1089" s="73" t="n">
        <f aca="false">LN(E1089/E1088)</f>
        <v>-0.0049710127220205</v>
      </c>
      <c r="I1089" s="73"/>
      <c r="J1089" s="73"/>
    </row>
    <row r="1090" customFormat="false" ht="12.75" hidden="false" customHeight="false" outlineLevel="0" collapsed="false">
      <c r="A1090" s="56" t="n">
        <v>36628</v>
      </c>
      <c r="B1090" s="2"/>
      <c r="C1090" s="56"/>
      <c r="D1090" s="28" t="n">
        <f aca="false">VLOOKUP($A1090,IF(D$3=2,PRICELOOK2,IF(D$3=3,PRICELOOK3,IF(D$3=4,cash,PRICELOOK))),D$4,FALSE())</f>
        <v>2.79</v>
      </c>
      <c r="E1090" s="28" t="n">
        <f aca="false">VLOOKUP($A1090,IF(E$3=2,PRICELOOK2,IF(E$3=3,PRICELOOK3,IF(E$3=4,cash,PRICELOOK))),E$4,FALSE())</f>
        <v>3.015</v>
      </c>
      <c r="G1090" s="73" t="n">
        <f aca="false">LN(D1090/D1089)</f>
        <v>0.00359066813072854</v>
      </c>
      <c r="H1090" s="73" t="n">
        <f aca="false">LN(E1090/E1089)</f>
        <v>0.00165975141836447</v>
      </c>
      <c r="I1090" s="73"/>
      <c r="J1090" s="73"/>
    </row>
    <row r="1091" customFormat="false" ht="12.75" hidden="false" customHeight="false" outlineLevel="0" collapsed="false">
      <c r="A1091" s="56" t="n">
        <v>36629</v>
      </c>
      <c r="B1091" s="2"/>
      <c r="C1091" s="56"/>
      <c r="D1091" s="28" t="n">
        <f aca="false">VLOOKUP($A1091,IF(D$3=2,PRICELOOK2,IF(D$3=3,PRICELOOK3,IF(D$3=4,cash,PRICELOOK))),D$4,FALSE())</f>
        <v>2.855</v>
      </c>
      <c r="E1091" s="28" t="n">
        <f aca="false">VLOOKUP($A1091,IF(E$3=2,PRICELOOK2,IF(E$3=3,PRICELOOK3,IF(E$3=4,cash,PRICELOOK))),E$4,FALSE())</f>
        <v>3.045</v>
      </c>
      <c r="G1091" s="73" t="n">
        <f aca="false">LN(D1091/D1090)</f>
        <v>0.0230302472746993</v>
      </c>
      <c r="H1091" s="73" t="n">
        <f aca="false">LN(E1091/E1090)</f>
        <v>0.00990107098271154</v>
      </c>
      <c r="I1091" s="73"/>
      <c r="J1091" s="73"/>
    </row>
    <row r="1092" customFormat="false" ht="12.75" hidden="false" customHeight="false" outlineLevel="0" collapsed="false">
      <c r="A1092" s="56" t="n">
        <v>36630</v>
      </c>
      <c r="B1092" s="2"/>
      <c r="C1092" s="56"/>
      <c r="D1092" s="28" t="n">
        <f aca="false">VLOOKUP($A1092,IF(D$3=2,PRICELOOK2,IF(D$3=3,PRICELOOK3,IF(D$3=4,cash,PRICELOOK))),D$4,FALSE())</f>
        <v>2.83</v>
      </c>
      <c r="E1092" s="28" t="n">
        <f aca="false">VLOOKUP($A1092,IF(E$3=2,PRICELOOK2,IF(E$3=3,PRICELOOK3,IF(E$3=4,cash,PRICELOOK))),E$4,FALSE())</f>
        <v>2.985</v>
      </c>
      <c r="G1092" s="73" t="n">
        <f aca="false">LN(D1092/D1091)</f>
        <v>-0.00879513145282729</v>
      </c>
      <c r="H1092" s="73" t="n">
        <f aca="false">LN(E1092/E1091)</f>
        <v>-0.0199011543172949</v>
      </c>
      <c r="I1092" s="73"/>
      <c r="J1092" s="73"/>
    </row>
    <row r="1093" customFormat="false" ht="12.75" hidden="false" customHeight="false" outlineLevel="0" collapsed="false">
      <c r="A1093" s="56" t="n">
        <v>36633</v>
      </c>
      <c r="B1093" s="2"/>
      <c r="C1093" s="56"/>
      <c r="D1093" s="28" t="n">
        <f aca="false">VLOOKUP($A1093,IF(D$3=2,PRICELOOK2,IF(D$3=3,PRICELOOK3,IF(D$3=4,cash,PRICELOOK))),D$4,FALSE())</f>
        <v>2.905</v>
      </c>
      <c r="E1093" s="28" t="n">
        <f aca="false">VLOOKUP($A1093,IF(E$3=2,PRICELOOK2,IF(E$3=3,PRICELOOK3,IF(E$3=4,cash,PRICELOOK))),E$4,FALSE())</f>
        <v>3.055</v>
      </c>
      <c r="G1093" s="73" t="n">
        <f aca="false">LN(D1093/D1092)</f>
        <v>0.0261566786487283</v>
      </c>
      <c r="H1093" s="73" t="n">
        <f aca="false">LN(E1093/E1092)</f>
        <v>0.0231798457789934</v>
      </c>
      <c r="I1093" s="73"/>
      <c r="J1093" s="73"/>
    </row>
    <row r="1094" customFormat="false" ht="12.75" hidden="false" customHeight="false" outlineLevel="0" collapsed="false">
      <c r="A1094" s="56" t="n">
        <v>36634</v>
      </c>
      <c r="B1094" s="2"/>
      <c r="C1094" s="56"/>
      <c r="D1094" s="28" t="n">
        <f aca="false">VLOOKUP($A1094,IF(D$3=2,PRICELOOK2,IF(D$3=3,PRICELOOK3,IF(D$3=4,cash,PRICELOOK))),D$4,FALSE())</f>
        <v>2.935</v>
      </c>
      <c r="E1094" s="28" t="n">
        <f aca="false">VLOOKUP($A1094,IF(E$3=2,PRICELOOK2,IF(E$3=3,PRICELOOK3,IF(E$3=4,cash,PRICELOOK))),E$4,FALSE())</f>
        <v>3.075</v>
      </c>
      <c r="G1094" s="73" t="n">
        <f aca="false">LN(D1094/D1093)</f>
        <v>0.0102740629761853</v>
      </c>
      <c r="H1094" s="73" t="n">
        <f aca="false">LN(E1094/E1093)</f>
        <v>0.00652530863492264</v>
      </c>
      <c r="I1094" s="73"/>
      <c r="J1094" s="73"/>
    </row>
    <row r="1095" customFormat="false" ht="12.75" hidden="false" customHeight="false" outlineLevel="0" collapsed="false">
      <c r="A1095" s="56" t="n">
        <v>36635</v>
      </c>
      <c r="B1095" s="2"/>
      <c r="C1095" s="56"/>
      <c r="D1095" s="28" t="n">
        <f aca="false">VLOOKUP($A1095,IF(D$3=2,PRICELOOK2,IF(D$3=3,PRICELOOK3,IF(D$3=4,cash,PRICELOOK))),D$4,FALSE())</f>
        <v>2.93</v>
      </c>
      <c r="E1095" s="28" t="n">
        <f aca="false">VLOOKUP($A1095,IF(E$3=2,PRICELOOK2,IF(E$3=3,PRICELOOK3,IF(E$3=4,cash,PRICELOOK))),E$4,FALSE())</f>
        <v>3.065</v>
      </c>
      <c r="G1095" s="73" t="n">
        <f aca="false">LN(D1095/D1094)</f>
        <v>-0.00170503025108383</v>
      </c>
      <c r="H1095" s="73" t="n">
        <f aca="false">LN(E1095/E1094)</f>
        <v>-0.00325733187030651</v>
      </c>
      <c r="I1095" s="73"/>
      <c r="J1095" s="73"/>
    </row>
    <row r="1096" customFormat="false" ht="12.75" hidden="false" customHeight="false" outlineLevel="0" collapsed="false">
      <c r="A1096" s="56" t="n">
        <v>36636</v>
      </c>
      <c r="B1096" s="2"/>
      <c r="C1096" s="56"/>
      <c r="D1096" s="28" t="n">
        <f aca="false">VLOOKUP($A1096,IF(D$3=2,PRICELOOK2,IF(D$3=3,PRICELOOK3,IF(D$3=4,cash,PRICELOOK))),D$4,FALSE())</f>
        <v>2.865</v>
      </c>
      <c r="E1096" s="28" t="n">
        <f aca="false">VLOOKUP($A1096,IF(E$3=2,PRICELOOK2,IF(E$3=3,PRICELOOK3,IF(E$3=4,cash,PRICELOOK))),E$4,FALSE())</f>
        <v>2.985</v>
      </c>
      <c r="G1096" s="73" t="n">
        <f aca="false">LN(D1096/D1095)</f>
        <v>-0.022434072862273</v>
      </c>
      <c r="H1096" s="73" t="n">
        <f aca="false">LN(E1096/E1095)</f>
        <v>-0.0264478225436094</v>
      </c>
      <c r="I1096" s="73"/>
      <c r="J1096" s="73"/>
    </row>
    <row r="1097" customFormat="false" ht="12.75" hidden="false" customHeight="false" outlineLevel="0" collapsed="false">
      <c r="A1097" s="56" t="n">
        <v>36640</v>
      </c>
      <c r="B1097" s="2"/>
      <c r="C1097" s="56"/>
      <c r="D1097" s="28" t="n">
        <f aca="false">VLOOKUP($A1097,IF(D$3=2,PRICELOOK2,IF(D$3=3,PRICELOOK3,IF(D$3=4,cash,PRICELOOK))),D$4,FALSE())</f>
        <v>2.895</v>
      </c>
      <c r="E1097" s="28" t="n">
        <f aca="false">VLOOKUP($A1097,IF(E$3=2,PRICELOOK2,IF(E$3=3,PRICELOOK3,IF(E$3=4,cash,PRICELOOK))),E$4,FALSE())</f>
        <v>3.055</v>
      </c>
      <c r="G1097" s="73" t="n">
        <f aca="false">LN(D1097/D1096)</f>
        <v>0.0104167608582556</v>
      </c>
      <c r="H1097" s="73" t="n">
        <f aca="false">LN(E1097/E1096)</f>
        <v>0.0231798457789934</v>
      </c>
      <c r="I1097" s="73"/>
      <c r="J1097" s="73"/>
    </row>
    <row r="1098" customFormat="false" ht="12.75" hidden="false" customHeight="false" outlineLevel="0" collapsed="false">
      <c r="A1098" s="56" t="n">
        <v>36641</v>
      </c>
      <c r="B1098" s="2"/>
      <c r="C1098" s="56"/>
      <c r="D1098" s="28" t="n">
        <f aca="false">VLOOKUP($A1098,IF(D$3=2,PRICELOOK2,IF(D$3=3,PRICELOOK3,IF(D$3=4,cash,PRICELOOK))),D$4,FALSE())</f>
        <v>2.88</v>
      </c>
      <c r="E1098" s="28" t="n">
        <f aca="false">VLOOKUP($A1098,IF(E$3=2,PRICELOOK2,IF(E$3=3,PRICELOOK3,IF(E$3=4,cash,PRICELOOK))),E$4,FALSE())</f>
        <v>3.075</v>
      </c>
      <c r="G1098" s="73" t="n">
        <f aca="false">LN(D1098/D1097)</f>
        <v>-0.00519481687710402</v>
      </c>
      <c r="H1098" s="73" t="n">
        <f aca="false">LN(E1098/E1097)</f>
        <v>0.00652530863492264</v>
      </c>
      <c r="I1098" s="73"/>
      <c r="J1098" s="73"/>
    </row>
    <row r="1099" customFormat="false" ht="12.75" hidden="false" customHeight="false" outlineLevel="0" collapsed="false">
      <c r="A1099" s="56" t="n">
        <v>36642</v>
      </c>
      <c r="B1099" s="2" t="n">
        <v>1</v>
      </c>
      <c r="C1099" s="56"/>
      <c r="D1099" s="28" t="n">
        <f aca="false">VLOOKUP($A1099,IF(D$3=2,PRICELOOK2,IF(D$3=3,PRICELOOK3,IF(D$3=4,cash,PRICELOOK))),D$4,FALSE())</f>
        <v>2.865</v>
      </c>
      <c r="E1099" s="28" t="n">
        <f aca="false">VLOOKUP($A1099,IF(E$3=2,PRICELOOK2,IF(E$3=3,PRICELOOK3,IF(E$3=4,cash,PRICELOOK))),E$4,FALSE())</f>
        <v>3.085</v>
      </c>
      <c r="G1099" s="73" t="n">
        <f aca="false">LN(D1099/D1098)</f>
        <v>-0.0052219439811516</v>
      </c>
      <c r="H1099" s="73" t="n">
        <f aca="false">LN(E1099/E1098)</f>
        <v>0.00324675609886987</v>
      </c>
      <c r="I1099" s="73"/>
      <c r="J1099" s="73"/>
    </row>
    <row r="1100" customFormat="false" ht="12.75" hidden="false" customHeight="false" outlineLevel="0" collapsed="false">
      <c r="A1100" s="56"/>
      <c r="B1100" s="2"/>
      <c r="C1100" s="56"/>
      <c r="D1100" s="28"/>
      <c r="E1100" s="28"/>
      <c r="G1100" s="73"/>
      <c r="H1100" s="73"/>
      <c r="I1100" s="73"/>
      <c r="J1100" s="73"/>
    </row>
    <row r="1101" customFormat="false" ht="12.75" hidden="false" customHeight="false" outlineLevel="0" collapsed="false">
      <c r="A1101" s="56"/>
      <c r="B1101" s="2"/>
      <c r="C1101" s="56"/>
      <c r="D1101" s="28"/>
      <c r="E1101" s="28"/>
    </row>
    <row r="1102" customFormat="false" ht="12.75" hidden="false" customHeight="false" outlineLevel="0" collapsed="false">
      <c r="A1102" s="56"/>
      <c r="B1102" s="2"/>
      <c r="C1102" s="56"/>
      <c r="D1102" s="28"/>
      <c r="E1102" s="28"/>
    </row>
    <row r="1103" customFormat="false" ht="12.75" hidden="false" customHeight="false" outlineLevel="0" collapsed="false">
      <c r="A1103" s="56"/>
      <c r="B1103" s="2"/>
      <c r="C1103" s="56" t="n">
        <v>36647</v>
      </c>
      <c r="G1103" s="73" t="n">
        <f aca="false">STDEV(G1105:G1125)*15.87</f>
        <v>0.584104077214363</v>
      </c>
      <c r="H1103" s="73" t="n">
        <f aca="false">STDEV(H1105:H1125)*15.87</f>
        <v>0.991187018204161</v>
      </c>
      <c r="I1103" s="73"/>
      <c r="J1103" s="73" t="n">
        <f aca="false">IF(ISNUMBER(J1104),J1104,1.1)</f>
        <v>0.966657620429016</v>
      </c>
      <c r="K1103" s="75" t="n">
        <f aca="false">MAX(D1104:D1125)</f>
        <v>4.04</v>
      </c>
      <c r="L1103" s="75" t="n">
        <f aca="false">MAX(E1104:E1125)</f>
        <v>4.865</v>
      </c>
    </row>
    <row r="1104" customFormat="false" ht="12.75" hidden="false" customHeight="false" outlineLevel="0" collapsed="false">
      <c r="A1104" s="56" t="n">
        <v>36643</v>
      </c>
      <c r="B1104" s="2"/>
      <c r="C1104" s="56"/>
      <c r="D1104" s="28" t="n">
        <f aca="false">VLOOKUP($A1104,IF(D$3=2,PRICELOOK2,IF(D$3=3,PRICELOOK3,IF(D$3=4,cash,PRICELOOK))),D$4,FALSE())</f>
        <v>2.82</v>
      </c>
      <c r="E1104" s="28" t="n">
        <f aca="false">VLOOKUP($A1104,IF(E$3=2,PRICELOOK2,IF(E$3=3,PRICELOOK3,IF(E$3=4,cash,PRICELOOK))),E$4,FALSE())</f>
        <v>3.06</v>
      </c>
      <c r="G1104" s="73"/>
      <c r="H1104" s="73"/>
      <c r="I1104" s="73"/>
      <c r="J1104" s="73" t="n">
        <f aca="false">CORREL(D1104:D1125,E1104:E1125)</f>
        <v>0.966657620429016</v>
      </c>
      <c r="K1104" s="75" t="n">
        <f aca="false">MIN(D1104:D1125)</f>
        <v>2.82</v>
      </c>
      <c r="L1104" s="75" t="n">
        <f aca="false">MIN(E1104:E1125)</f>
        <v>3.04</v>
      </c>
    </row>
    <row r="1105" customFormat="false" ht="12.75" hidden="false" customHeight="false" outlineLevel="0" collapsed="false">
      <c r="A1105" s="56" t="n">
        <v>36644</v>
      </c>
      <c r="B1105" s="2"/>
      <c r="C1105" s="56"/>
      <c r="D1105" s="28" t="n">
        <f aca="false">VLOOKUP($A1105,IF(D$3=2,PRICELOOK2,IF(D$3=3,PRICELOOK3,IF(D$3=4,cash,PRICELOOK))),D$4,FALSE())</f>
        <v>2.835</v>
      </c>
      <c r="E1105" s="28" t="n">
        <f aca="false">VLOOKUP($A1105,IF(E$3=2,PRICELOOK2,IF(E$3=3,PRICELOOK3,IF(E$3=4,cash,PRICELOOK))),E$4,FALSE())</f>
        <v>3.04</v>
      </c>
      <c r="G1105" s="73" t="n">
        <f aca="false">LN(D1105/D1104)</f>
        <v>0.00530505222969332</v>
      </c>
      <c r="H1105" s="73" t="n">
        <f aca="false">LN(E1105/E1104)</f>
        <v>-0.00655740054615905</v>
      </c>
      <c r="I1105" s="73"/>
      <c r="J1105" s="73"/>
    </row>
    <row r="1106" customFormat="false" ht="12.75" hidden="false" customHeight="false" outlineLevel="0" collapsed="false">
      <c r="A1106" s="56" t="n">
        <v>36647</v>
      </c>
      <c r="B1106" s="2"/>
      <c r="C1106" s="56"/>
      <c r="D1106" s="28" t="n">
        <f aca="false">VLOOKUP($A1106,IF(D$3=2,PRICELOOK2,IF(D$3=3,PRICELOOK3,IF(D$3=4,cash,PRICELOOK))),D$4,FALSE())</f>
        <v>2.94</v>
      </c>
      <c r="E1106" s="28" t="n">
        <f aca="false">VLOOKUP($A1106,IF(E$3=2,PRICELOOK2,IF(E$3=3,PRICELOOK3,IF(E$3=4,cash,PRICELOOK))),E$4,FALSE())</f>
        <v>3.145</v>
      </c>
      <c r="G1106" s="73" t="n">
        <f aca="false">LN(D1106/D1105)</f>
        <v>0.0363676441708748</v>
      </c>
      <c r="H1106" s="73" t="n">
        <f aca="false">LN(E1106/E1105)</f>
        <v>0.0339563747342736</v>
      </c>
      <c r="I1106" s="73"/>
      <c r="J1106" s="73"/>
    </row>
    <row r="1107" customFormat="false" ht="12.75" hidden="false" customHeight="false" outlineLevel="0" collapsed="false">
      <c r="A1107" s="56" t="n">
        <v>36648</v>
      </c>
      <c r="B1107" s="2"/>
      <c r="C1107" s="56"/>
      <c r="D1107" s="28" t="n">
        <f aca="false">VLOOKUP($A1107,IF(D$3=2,PRICELOOK2,IF(D$3=3,PRICELOOK3,IF(D$3=4,cash,PRICELOOK))),D$4,FALSE())</f>
        <v>2.97</v>
      </c>
      <c r="E1107" s="28" t="n">
        <f aca="false">VLOOKUP($A1107,IF(E$3=2,PRICELOOK2,IF(E$3=3,PRICELOOK3,IF(E$3=4,cash,PRICELOOK))),E$4,FALSE())</f>
        <v>3.21</v>
      </c>
      <c r="G1107" s="73" t="n">
        <f aca="false">LN(D1107/D1106)</f>
        <v>0.0101523714640181</v>
      </c>
      <c r="H1107" s="73" t="n">
        <f aca="false">LN(E1107/E1106)</f>
        <v>0.0204570469895206</v>
      </c>
      <c r="I1107" s="73"/>
      <c r="J1107" s="73"/>
    </row>
    <row r="1108" customFormat="false" ht="12.75" hidden="false" customHeight="false" outlineLevel="0" collapsed="false">
      <c r="A1108" s="56" t="n">
        <v>36649</v>
      </c>
      <c r="B1108" s="2"/>
      <c r="C1108" s="56"/>
      <c r="D1108" s="28" t="n">
        <f aca="false">VLOOKUP($A1108,IF(D$3=2,PRICELOOK2,IF(D$3=3,PRICELOOK3,IF(D$3=4,cash,PRICELOOK))),D$4,FALSE())</f>
        <v>2.94</v>
      </c>
      <c r="E1108" s="28" t="n">
        <f aca="false">VLOOKUP($A1108,IF(E$3=2,PRICELOOK2,IF(E$3=3,PRICELOOK3,IF(E$3=4,cash,PRICELOOK))),E$4,FALSE())</f>
        <v>3.175</v>
      </c>
      <c r="G1108" s="73" t="n">
        <f aca="false">LN(D1108/D1107)</f>
        <v>-0.0101523714640181</v>
      </c>
      <c r="H1108" s="73" t="n">
        <f aca="false">LN(E1108/E1107)</f>
        <v>-0.0109633047972696</v>
      </c>
      <c r="I1108" s="73"/>
      <c r="J1108" s="73"/>
    </row>
    <row r="1109" customFormat="false" ht="12.75" hidden="false" customHeight="false" outlineLevel="0" collapsed="false">
      <c r="A1109" s="56" t="n">
        <v>36650</v>
      </c>
      <c r="B1109" s="2"/>
      <c r="C1109" s="56"/>
      <c r="D1109" s="28" t="n">
        <f aca="false">VLOOKUP($A1109,IF(D$3=2,PRICELOOK2,IF(D$3=3,PRICELOOK3,IF(D$3=4,cash,PRICELOOK))),D$4,FALSE())</f>
        <v>2.895</v>
      </c>
      <c r="E1109" s="28" t="n">
        <f aca="false">VLOOKUP($A1109,IF(E$3=2,PRICELOOK2,IF(E$3=3,PRICELOOK3,IF(E$3=4,cash,PRICELOOK))),E$4,FALSE())</f>
        <v>3.155</v>
      </c>
      <c r="G1109" s="73" t="n">
        <f aca="false">LN(D1109/D1108)</f>
        <v>-0.0154244703256316</v>
      </c>
      <c r="H1109" s="73" t="n">
        <f aca="false">LN(E1109/E1108)</f>
        <v>-0.00631913635147855</v>
      </c>
      <c r="I1109" s="73"/>
      <c r="J1109" s="73"/>
    </row>
    <row r="1110" customFormat="false" ht="12.75" hidden="false" customHeight="false" outlineLevel="0" collapsed="false">
      <c r="A1110" s="56" t="n">
        <v>36651</v>
      </c>
      <c r="B1110" s="2"/>
      <c r="C1110" s="56"/>
      <c r="D1110" s="28" t="n">
        <f aca="false">VLOOKUP($A1110,IF(D$3=2,PRICELOOK2,IF(D$3=3,PRICELOOK3,IF(D$3=4,cash,PRICELOOK))),D$4,FALSE())</f>
        <v>2.87</v>
      </c>
      <c r="E1110" s="28" t="n">
        <f aca="false">VLOOKUP($A1110,IF(E$3=2,PRICELOOK2,IF(E$3=3,PRICELOOK3,IF(E$3=4,cash,PRICELOOK))),E$4,FALSE())</f>
        <v>3.055</v>
      </c>
      <c r="G1110" s="73" t="n">
        <f aca="false">LN(D1110/D1109)</f>
        <v>-0.00867308125342878</v>
      </c>
      <c r="H1110" s="73" t="n">
        <f aca="false">LN(E1110/E1109)</f>
        <v>-0.0322089033696177</v>
      </c>
      <c r="I1110" s="73"/>
      <c r="J1110" s="73"/>
    </row>
    <row r="1111" customFormat="false" ht="12.75" hidden="false" customHeight="false" outlineLevel="0" collapsed="false">
      <c r="A1111" s="56" t="n">
        <v>36654</v>
      </c>
      <c r="B1111" s="2"/>
      <c r="C1111" s="56"/>
      <c r="D1111" s="28" t="n">
        <f aca="false">VLOOKUP($A1111,IF(D$3=2,PRICELOOK2,IF(D$3=3,PRICELOOK3,IF(D$3=4,cash,PRICELOOK))),D$4,FALSE())</f>
        <v>2.92</v>
      </c>
      <c r="E1111" s="28" t="n">
        <f aca="false">VLOOKUP($A1111,IF(E$3=2,PRICELOOK2,IF(E$3=3,PRICELOOK3,IF(E$3=4,cash,PRICELOOK))),E$4,FALSE())</f>
        <v>3.12</v>
      </c>
      <c r="G1111" s="73" t="n">
        <f aca="false">LN(D1111/D1110)</f>
        <v>0.0172715865086605</v>
      </c>
      <c r="H1111" s="73" t="n">
        <f aca="false">LN(E1111/E1110)</f>
        <v>0.0210534091978323</v>
      </c>
      <c r="I1111" s="73"/>
      <c r="J1111" s="73"/>
    </row>
    <row r="1112" customFormat="false" ht="12.75" hidden="false" customHeight="false" outlineLevel="0" collapsed="false">
      <c r="A1112" s="56" t="n">
        <v>36655</v>
      </c>
      <c r="B1112" s="2"/>
      <c r="C1112" s="56"/>
      <c r="D1112" s="28" t="n">
        <f aca="false">VLOOKUP($A1112,IF(D$3=2,PRICELOOK2,IF(D$3=3,PRICELOOK3,IF(D$3=4,cash,PRICELOOK))),D$4,FALSE())</f>
        <v>3.035</v>
      </c>
      <c r="E1112" s="28" t="n">
        <f aca="false">VLOOKUP($A1112,IF(E$3=2,PRICELOOK2,IF(E$3=3,PRICELOOK3,IF(E$3=4,cash,PRICELOOK))),E$4,FALSE())</f>
        <v>3.195</v>
      </c>
      <c r="G1112" s="73" t="n">
        <f aca="false">LN(D1112/D1111)</f>
        <v>0.0386278082312712</v>
      </c>
      <c r="H1112" s="73" t="n">
        <f aca="false">LN(E1112/E1111)</f>
        <v>0.0237540860081071</v>
      </c>
      <c r="I1112" s="73"/>
      <c r="J1112" s="73"/>
    </row>
    <row r="1113" customFormat="false" ht="12.75" hidden="false" customHeight="false" outlineLevel="0" collapsed="false">
      <c r="A1113" s="56" t="n">
        <v>36656</v>
      </c>
      <c r="B1113" s="2"/>
      <c r="C1113" s="56"/>
      <c r="D1113" s="28" t="n">
        <f aca="false">VLOOKUP($A1113,IF(D$3=2,PRICELOOK2,IF(D$3=3,PRICELOOK3,IF(D$3=4,cash,PRICELOOK))),D$4,FALSE())</f>
        <v>3.01</v>
      </c>
      <c r="E1113" s="28" t="n">
        <f aca="false">VLOOKUP($A1113,IF(E$3=2,PRICELOOK2,IF(E$3=3,PRICELOOK3,IF(E$3=4,cash,PRICELOOK))),E$4,FALSE())</f>
        <v>3.165</v>
      </c>
      <c r="G1113" s="73" t="n">
        <f aca="false">LN(D1113/D1112)</f>
        <v>-0.00827134575067731</v>
      </c>
      <c r="H1113" s="73" t="n">
        <f aca="false">LN(E1113/E1112)</f>
        <v>-0.00943403223335853</v>
      </c>
      <c r="I1113" s="73"/>
      <c r="J1113" s="73"/>
    </row>
    <row r="1114" customFormat="false" ht="12.75" hidden="false" customHeight="false" outlineLevel="0" collapsed="false">
      <c r="A1114" s="56" t="n">
        <v>36657</v>
      </c>
      <c r="B1114" s="2"/>
      <c r="C1114" s="56"/>
      <c r="D1114" s="28" t="n">
        <f aca="false">VLOOKUP($A1114,IF(D$3=2,PRICELOOK2,IF(D$3=3,PRICELOOK3,IF(D$3=4,cash,PRICELOOK))),D$4,FALSE())</f>
        <v>3.125</v>
      </c>
      <c r="E1114" s="28" t="n">
        <f aca="false">VLOOKUP($A1114,IF(E$3=2,PRICELOOK2,IF(E$3=3,PRICELOOK3,IF(E$3=4,cash,PRICELOOK))),E$4,FALSE())</f>
        <v>3.265</v>
      </c>
      <c r="G1114" s="73" t="n">
        <f aca="false">LN(D1114/D1113)</f>
        <v>0.0374942044275804</v>
      </c>
      <c r="H1114" s="73" t="n">
        <f aca="false">LN(E1114/E1113)</f>
        <v>0.0311067071322548</v>
      </c>
      <c r="I1114" s="73"/>
      <c r="J1114" s="73"/>
    </row>
    <row r="1115" customFormat="false" ht="12.75" hidden="false" customHeight="false" outlineLevel="0" collapsed="false">
      <c r="A1115" s="56" t="n">
        <v>36658</v>
      </c>
      <c r="B1115" s="2"/>
      <c r="C1115" s="56"/>
      <c r="D1115" s="28" t="n">
        <f aca="false">VLOOKUP($A1115,IF(D$3=2,PRICELOOK2,IF(D$3=3,PRICELOOK3,IF(D$3=4,cash,PRICELOOK))),D$4,FALSE())</f>
        <v>3.08</v>
      </c>
      <c r="E1115" s="28" t="n">
        <f aca="false">VLOOKUP($A1115,IF(E$3=2,PRICELOOK2,IF(E$3=3,PRICELOOK3,IF(E$3=4,cash,PRICELOOK))),E$4,FALSE())</f>
        <v>3.22</v>
      </c>
      <c r="G1115" s="73" t="n">
        <f aca="false">LN(D1115/D1114)</f>
        <v>-0.0145046862028817</v>
      </c>
      <c r="H1115" s="73" t="n">
        <f aca="false">LN(E1115/E1114)</f>
        <v>-0.0138784031720774</v>
      </c>
      <c r="I1115" s="73"/>
      <c r="J1115" s="73"/>
    </row>
    <row r="1116" customFormat="false" ht="12.75" hidden="false" customHeight="false" outlineLevel="0" collapsed="false">
      <c r="A1116" s="56" t="n">
        <v>36661</v>
      </c>
      <c r="B1116" s="2"/>
      <c r="C1116" s="56"/>
      <c r="D1116" s="28" t="n">
        <f aca="false">VLOOKUP($A1116,IF(D$3=2,PRICELOOK2,IF(D$3=3,PRICELOOK3,IF(D$3=4,cash,PRICELOOK))),D$4,FALSE())</f>
        <v>3.13</v>
      </c>
      <c r="E1116" s="28" t="n">
        <f aca="false">VLOOKUP($A1116,IF(E$3=2,PRICELOOK2,IF(E$3=3,PRICELOOK3,IF(E$3=4,cash,PRICELOOK))),E$4,FALSE())</f>
        <v>3.29</v>
      </c>
      <c r="G1116" s="73" t="n">
        <f aca="false">LN(D1116/D1115)</f>
        <v>0.0161034075665787</v>
      </c>
      <c r="H1116" s="73" t="n">
        <f aca="false">LN(E1116/E1115)</f>
        <v>0.0215062052209635</v>
      </c>
      <c r="I1116" s="73"/>
      <c r="J1116" s="73"/>
    </row>
    <row r="1117" customFormat="false" ht="12.75" hidden="false" customHeight="false" outlineLevel="0" collapsed="false">
      <c r="A1117" s="56" t="n">
        <v>36662</v>
      </c>
      <c r="B1117" s="2"/>
      <c r="C1117" s="56"/>
      <c r="D1117" s="28" t="n">
        <f aca="false">VLOOKUP($A1117,IF(D$3=2,PRICELOOK2,IF(D$3=3,PRICELOOK3,IF(D$3=4,cash,PRICELOOK))),D$4,FALSE())</f>
        <v>3.25</v>
      </c>
      <c r="E1117" s="28" t="n">
        <f aca="false">VLOOKUP($A1117,IF(E$3=2,PRICELOOK2,IF(E$3=3,PRICELOOK3,IF(E$3=4,cash,PRICELOOK))),E$4,FALSE())</f>
        <v>3.425</v>
      </c>
      <c r="G1117" s="73" t="n">
        <f aca="false">LN(D1117/D1116)</f>
        <v>0.0376219917895843</v>
      </c>
      <c r="H1117" s="73" t="n">
        <f aca="false">LN(E1117/E1116)</f>
        <v>0.0402139069369081</v>
      </c>
      <c r="I1117" s="73"/>
      <c r="J1117" s="73"/>
    </row>
    <row r="1118" customFormat="false" ht="12.75" hidden="false" customHeight="false" outlineLevel="0" collapsed="false">
      <c r="A1118" s="56" t="n">
        <v>36663</v>
      </c>
      <c r="B1118" s="2"/>
      <c r="C1118" s="56"/>
      <c r="D1118" s="28" t="n">
        <f aca="false">VLOOKUP($A1118,IF(D$3=2,PRICELOOK2,IF(D$3=3,PRICELOOK3,IF(D$3=4,cash,PRICELOOK))),D$4,FALSE())</f>
        <v>3.305</v>
      </c>
      <c r="E1118" s="28" t="n">
        <f aca="false">VLOOKUP($A1118,IF(E$3=2,PRICELOOK2,IF(E$3=3,PRICELOOK3,IF(E$3=4,cash,PRICELOOK))),E$4,FALSE())</f>
        <v>3.495</v>
      </c>
      <c r="G1118" s="73" t="n">
        <f aca="false">LN(D1118/D1117)</f>
        <v>0.0167814769620036</v>
      </c>
      <c r="H1118" s="73" t="n">
        <f aca="false">LN(E1118/E1117)</f>
        <v>0.0202319039715851</v>
      </c>
      <c r="I1118" s="73"/>
      <c r="J1118" s="73"/>
    </row>
    <row r="1119" customFormat="false" ht="12.75" hidden="false" customHeight="false" outlineLevel="0" collapsed="false">
      <c r="A1119" s="56" t="n">
        <v>36664</v>
      </c>
      <c r="B1119" s="2"/>
      <c r="C1119" s="56"/>
      <c r="D1119" s="28" t="n">
        <f aca="false">VLOOKUP($A1119,IF(D$3=2,PRICELOOK2,IF(D$3=3,PRICELOOK3,IF(D$3=4,cash,PRICELOOK))),D$4,FALSE())</f>
        <v>3.565</v>
      </c>
      <c r="E1119" s="28" t="n">
        <f aca="false">VLOOKUP($A1119,IF(E$3=2,PRICELOOK2,IF(E$3=3,PRICELOOK3,IF(E$3=4,cash,PRICELOOK))),E$4,FALSE())</f>
        <v>3.825</v>
      </c>
      <c r="G1119" s="73" t="n">
        <f aca="false">LN(D1119/D1118)</f>
        <v>0.0757275805626095</v>
      </c>
      <c r="H1119" s="73" t="n">
        <f aca="false">LN(E1119/E1118)</f>
        <v>0.0902250915927255</v>
      </c>
      <c r="I1119" s="73"/>
      <c r="J1119" s="73"/>
    </row>
    <row r="1120" customFormat="false" ht="12.75" hidden="false" customHeight="false" outlineLevel="0" collapsed="false">
      <c r="A1120" s="56" t="n">
        <v>36665</v>
      </c>
      <c r="B1120" s="2"/>
      <c r="C1120" s="56"/>
      <c r="D1120" s="28" t="n">
        <f aca="false">VLOOKUP($A1120,IF(D$3=2,PRICELOOK2,IF(D$3=3,PRICELOOK3,IF(D$3=4,cash,PRICELOOK))),D$4,FALSE())</f>
        <v>3.535</v>
      </c>
      <c r="E1120" s="28" t="n">
        <f aca="false">VLOOKUP($A1120,IF(E$3=2,PRICELOOK2,IF(E$3=3,PRICELOOK3,IF(E$3=4,cash,PRICELOOK))),E$4,FALSE())</f>
        <v>3.945</v>
      </c>
      <c r="G1120" s="73" t="n">
        <f aca="false">LN(D1120/D1119)</f>
        <v>-0.00845075451772312</v>
      </c>
      <c r="H1120" s="73" t="n">
        <f aca="false">LN(E1120/E1119)</f>
        <v>0.0308904870193383</v>
      </c>
      <c r="I1120" s="73"/>
      <c r="J1120" s="73"/>
    </row>
    <row r="1121" customFormat="false" ht="12.75" hidden="false" customHeight="false" outlineLevel="0" collapsed="false">
      <c r="A1121" s="56" t="n">
        <v>36668</v>
      </c>
      <c r="B1121" s="2"/>
      <c r="C1121" s="56"/>
      <c r="D1121" s="28" t="n">
        <f aca="false">VLOOKUP($A1121,IF(D$3=2,PRICELOOK2,IF(D$3=3,PRICELOOK3,IF(D$3=4,cash,PRICELOOK))),D$4,FALSE())</f>
        <v>3.97</v>
      </c>
      <c r="E1121" s="28" t="n">
        <f aca="false">VLOOKUP($A1121,IF(E$3=2,PRICELOOK2,IF(E$3=3,PRICELOOK3,IF(E$3=4,cash,PRICELOOK))),E$4,FALSE())</f>
        <v>4.865</v>
      </c>
      <c r="G1121" s="73" t="n">
        <f aca="false">LN(D1121/D1120)</f>
        <v>0.116052795350563</v>
      </c>
      <c r="H1121" s="73" t="n">
        <f aca="false">LN(E1121/E1120)</f>
        <v>0.209617761340131</v>
      </c>
      <c r="I1121" s="73"/>
      <c r="J1121" s="73"/>
    </row>
    <row r="1122" customFormat="false" ht="12.75" hidden="false" customHeight="false" outlineLevel="0" collapsed="false">
      <c r="A1122" s="56" t="n">
        <v>36669</v>
      </c>
      <c r="B1122" s="2"/>
      <c r="C1122" s="56"/>
      <c r="D1122" s="28" t="n">
        <f aca="false">VLOOKUP($A1122,IF(D$3=2,PRICELOOK2,IF(D$3=3,PRICELOOK3,IF(D$3=4,cash,PRICELOOK))),D$4,FALSE())</f>
        <v>3.775</v>
      </c>
      <c r="E1122" s="28" t="n">
        <f aca="false">VLOOKUP($A1122,IF(E$3=2,PRICELOOK2,IF(E$3=3,PRICELOOK3,IF(E$3=4,cash,PRICELOOK))),E$4,FALSE())</f>
        <v>4.215</v>
      </c>
      <c r="G1122" s="73" t="n">
        <f aca="false">LN(D1122/D1121)</f>
        <v>-0.0503657119981111</v>
      </c>
      <c r="H1122" s="73" t="n">
        <f aca="false">LN(E1122/E1121)</f>
        <v>-0.14341712418415</v>
      </c>
      <c r="I1122" s="73"/>
      <c r="J1122" s="73"/>
    </row>
    <row r="1123" customFormat="false" ht="12.75" hidden="false" customHeight="false" outlineLevel="0" collapsed="false">
      <c r="A1123" s="56" t="n">
        <v>36670</v>
      </c>
      <c r="B1123" s="2"/>
      <c r="C1123" s="56"/>
      <c r="D1123" s="28" t="n">
        <f aca="false">VLOOKUP($A1123,IF(D$3=2,PRICELOOK2,IF(D$3=3,PRICELOOK3,IF(D$3=4,cash,PRICELOOK))),D$4,FALSE())</f>
        <v>3.795</v>
      </c>
      <c r="E1123" s="28" t="n">
        <f aca="false">VLOOKUP($A1123,IF(E$3=2,PRICELOOK2,IF(E$3=3,PRICELOOK3,IF(E$3=4,cash,PRICELOOK))),E$4,FALSE())</f>
        <v>4.15</v>
      </c>
      <c r="G1123" s="73" t="n">
        <f aca="false">LN(D1123/D1122)</f>
        <v>0.00528402814660521</v>
      </c>
      <c r="H1123" s="73" t="n">
        <f aca="false">LN(E1123/E1122)</f>
        <v>-0.0155412572112117</v>
      </c>
      <c r="I1123" s="73"/>
      <c r="J1123" s="73"/>
    </row>
    <row r="1124" customFormat="false" ht="12.75" hidden="false" customHeight="false" outlineLevel="0" collapsed="false">
      <c r="A1124" s="56" t="n">
        <v>36671</v>
      </c>
      <c r="B1124" s="2"/>
      <c r="C1124" s="56"/>
      <c r="D1124" s="28" t="n">
        <f aca="false">VLOOKUP($A1124,IF(D$3=2,PRICELOOK2,IF(D$3=3,PRICELOOK3,IF(D$3=4,cash,PRICELOOK))),D$4,FALSE())</f>
        <v>4.04</v>
      </c>
      <c r="E1124" s="28" t="n">
        <f aca="false">VLOOKUP($A1124,IF(E$3=2,PRICELOOK2,IF(E$3=3,PRICELOOK3,IF(E$3=4,cash,PRICELOOK))),E$4,FALSE())</f>
        <v>4.3</v>
      </c>
      <c r="G1124" s="73" t="n">
        <f aca="false">LN(D1124/D1123)</f>
        <v>0.0625602811254654</v>
      </c>
      <c r="H1124" s="73" t="n">
        <f aca="false">LN(E1124/E1123)</f>
        <v>0.0355066884569096</v>
      </c>
      <c r="I1124" s="73"/>
    </row>
    <row r="1125" customFormat="false" ht="12.75" hidden="false" customHeight="false" outlineLevel="0" collapsed="false">
      <c r="A1125" s="56" t="n">
        <v>36672</v>
      </c>
      <c r="B1125" s="2" t="n">
        <v>1</v>
      </c>
      <c r="C1125" s="56"/>
      <c r="D1125" s="28" t="n">
        <f aca="false">VLOOKUP($A1125,IF(D$3=2,PRICELOOK2,IF(D$3=3,PRICELOOK3,IF(D$3=4,cash,PRICELOOK))),D$4,FALSE())</f>
        <v>4.02</v>
      </c>
      <c r="E1125" s="28" t="n">
        <f aca="false">VLOOKUP($A1125,IF(E$3=2,PRICELOOK2,IF(E$3=3,PRICELOOK3,IF(E$3=4,cash,PRICELOOK))),E$4,FALSE())</f>
        <v>4.225</v>
      </c>
      <c r="G1125" s="73" t="n">
        <f aca="false">LN(D1125/D1124)</f>
        <v>-0.00496278934212913</v>
      </c>
      <c r="H1125" s="73" t="n">
        <f aca="false">LN(E1125/E1124)</f>
        <v>-0.0175957618903796</v>
      </c>
      <c r="I1125" s="73"/>
    </row>
    <row r="1126" customFormat="false" ht="12.75" hidden="false" customHeight="false" outlineLevel="0" collapsed="false">
      <c r="A1126" s="56"/>
      <c r="B1126" s="2"/>
      <c r="C1126" s="56"/>
      <c r="D1126" s="28"/>
      <c r="E1126" s="28"/>
    </row>
    <row r="1127" customFormat="false" ht="12.75" hidden="false" customHeight="false" outlineLevel="0" collapsed="false">
      <c r="A1127" s="56"/>
      <c r="B1127" s="2"/>
      <c r="C1127" s="56"/>
      <c r="D1127" s="28"/>
      <c r="E1127" s="28"/>
    </row>
    <row r="1128" customFormat="false" ht="12.75" hidden="false" customHeight="false" outlineLevel="0" collapsed="false">
      <c r="A1128" s="56"/>
      <c r="B1128" s="2"/>
      <c r="C1128" s="56"/>
      <c r="D1128" s="28"/>
      <c r="E1128" s="28"/>
    </row>
    <row r="1129" customFormat="false" ht="12.75" hidden="false" customHeight="false" outlineLevel="0" collapsed="false">
      <c r="A1129" s="56"/>
      <c r="B1129" s="2"/>
      <c r="C1129" s="56" t="n">
        <v>36678</v>
      </c>
      <c r="G1129" s="73" t="n">
        <f aca="false">STDEV(G1131:G1151)*15.87</f>
        <v>0.685160124130744</v>
      </c>
      <c r="H1129" s="73" t="n">
        <f aca="false">STDEV(H1131:H1151)*15.87</f>
        <v>0.775415496180095</v>
      </c>
      <c r="I1129" s="73"/>
      <c r="J1129" s="73" t="n">
        <f aca="false">IF(ISNUMBER(J1130),J1130,1.1)</f>
        <v>0.879099768335468</v>
      </c>
      <c r="K1129" s="75" t="n">
        <f aca="false">MAX(D1130:D1151)</f>
        <v>4.495</v>
      </c>
      <c r="L1129" s="75" t="n">
        <f aca="false">MAX(E1130:E1151)</f>
        <v>5.105</v>
      </c>
    </row>
    <row r="1130" customFormat="false" ht="12.75" hidden="false" customHeight="false" outlineLevel="0" collapsed="false">
      <c r="A1130" s="56" t="n">
        <v>36676</v>
      </c>
      <c r="B1130" s="2"/>
      <c r="C1130" s="56"/>
      <c r="D1130" s="28" t="n">
        <f aca="false">VLOOKUP($A1130,IF(D$3=2,PRICELOOK2,IF(D$3=3,PRICELOOK3,IF(D$3=4,cash,PRICELOOK))),D$4,FALSE())</f>
        <v>4.26</v>
      </c>
      <c r="E1130" s="28" t="n">
        <f aca="false">VLOOKUP($A1130,IF(E$3=2,PRICELOOK2,IF(E$3=3,PRICELOOK3,IF(E$3=4,cash,PRICELOOK))),E$4,FALSE())</f>
        <v>4.76</v>
      </c>
      <c r="G1130" s="73"/>
      <c r="H1130" s="73"/>
      <c r="I1130" s="73"/>
      <c r="J1130" s="73" t="n">
        <f aca="false">CORREL(D1130:D1151,E1130:E1151)</f>
        <v>0.879099768335468</v>
      </c>
      <c r="K1130" s="75" t="n">
        <f aca="false">MIN(D1130:D1151)</f>
        <v>3.815</v>
      </c>
      <c r="L1130" s="75" t="n">
        <f aca="false">MIN(E1130:E1151)</f>
        <v>4.22</v>
      </c>
    </row>
    <row r="1131" customFormat="false" ht="12.75" hidden="false" customHeight="false" outlineLevel="0" collapsed="false">
      <c r="A1131" s="56" t="n">
        <v>36677</v>
      </c>
      <c r="B1131" s="2"/>
      <c r="C1131" s="56"/>
      <c r="D1131" s="28" t="n">
        <f aca="false">VLOOKUP($A1131,IF(D$3=2,PRICELOOK2,IF(D$3=3,PRICELOOK3,IF(D$3=4,cash,PRICELOOK))),D$4,FALSE())</f>
        <v>4.35</v>
      </c>
      <c r="E1131" s="28" t="n">
        <f aca="false">VLOOKUP($A1131,IF(E$3=2,PRICELOOK2,IF(E$3=3,PRICELOOK3,IF(E$3=4,cash,PRICELOOK))),E$4,FALSE())</f>
        <v>4.825</v>
      </c>
      <c r="G1131" s="73" t="n">
        <f aca="false">LN(D1131/D1130)</f>
        <v>0.0209066848193136</v>
      </c>
      <c r="H1131" s="73" t="n">
        <f aca="false">LN(E1131/E1130)</f>
        <v>0.0135630665476208</v>
      </c>
      <c r="I1131" s="73"/>
      <c r="J1131" s="73"/>
    </row>
    <row r="1132" customFormat="false" ht="12.75" hidden="false" customHeight="false" outlineLevel="0" collapsed="false">
      <c r="A1132" s="56" t="n">
        <v>36678</v>
      </c>
      <c r="B1132" s="2"/>
      <c r="C1132" s="56"/>
      <c r="D1132" s="28" t="n">
        <f aca="false">VLOOKUP($A1132,IF(D$3=2,PRICELOOK2,IF(D$3=3,PRICELOOK3,IF(D$3=4,cash,PRICELOOK))),D$4,FALSE())</f>
        <v>4.265</v>
      </c>
      <c r="E1132" s="28" t="n">
        <f aca="false">VLOOKUP($A1132,IF(E$3=2,PRICELOOK2,IF(E$3=3,PRICELOOK3,IF(E$3=4,cash,PRICELOOK))),E$4,FALSE())</f>
        <v>4.72</v>
      </c>
      <c r="G1132" s="73" t="n">
        <f aca="false">LN(D1132/D1131)</f>
        <v>-0.0197336641569503</v>
      </c>
      <c r="H1132" s="73" t="n">
        <f aca="false">LN(E1132/E1131)</f>
        <v>-0.0220019351934854</v>
      </c>
      <c r="I1132" s="73"/>
      <c r="J1132" s="73"/>
    </row>
    <row r="1133" customFormat="false" ht="12.75" hidden="false" customHeight="false" outlineLevel="0" collapsed="false">
      <c r="A1133" s="56" t="n">
        <v>36679</v>
      </c>
      <c r="B1133" s="2"/>
      <c r="C1133" s="56"/>
      <c r="D1133" s="28" t="n">
        <f aca="false">VLOOKUP($A1133,IF(D$3=2,PRICELOOK2,IF(D$3=3,PRICELOOK3,IF(D$3=4,cash,PRICELOOK))),D$4,FALSE())</f>
        <v>4.03</v>
      </c>
      <c r="E1133" s="28" t="n">
        <f aca="false">VLOOKUP($A1133,IF(E$3=2,PRICELOOK2,IF(E$3=3,PRICELOOK3,IF(E$3=4,cash,PRICELOOK))),E$4,FALSE())</f>
        <v>4.22</v>
      </c>
      <c r="G1133" s="73" t="n">
        <f aca="false">LN(D1133/D1132)</f>
        <v>-0.0566758049850507</v>
      </c>
      <c r="H1133" s="73" t="n">
        <f aca="false">LN(E1133/E1132)</f>
        <v>-0.111973671549544</v>
      </c>
      <c r="I1133" s="73"/>
      <c r="J1133" s="73"/>
    </row>
    <row r="1134" customFormat="false" ht="12.75" hidden="false" customHeight="false" outlineLevel="0" collapsed="false">
      <c r="A1134" s="56" t="n">
        <v>36682</v>
      </c>
      <c r="B1134" s="2"/>
      <c r="C1134" s="56"/>
      <c r="D1134" s="28" t="n">
        <f aca="false">VLOOKUP($A1134,IF(D$3=2,PRICELOOK2,IF(D$3=3,PRICELOOK3,IF(D$3=4,cash,PRICELOOK))),D$4,FALSE())</f>
        <v>4.06</v>
      </c>
      <c r="E1134" s="28" t="n">
        <f aca="false">VLOOKUP($A1134,IF(E$3=2,PRICELOOK2,IF(E$3=3,PRICELOOK3,IF(E$3=4,cash,PRICELOOK))),E$4,FALSE())</f>
        <v>4.455</v>
      </c>
      <c r="G1134" s="73" t="n">
        <f aca="false">LN(D1134/D1133)</f>
        <v>0.0074165976550494</v>
      </c>
      <c r="H1134" s="73" t="n">
        <f aca="false">LN(E1134/E1133)</f>
        <v>0.0541919328748523</v>
      </c>
      <c r="I1134" s="73"/>
      <c r="J1134" s="73"/>
    </row>
    <row r="1135" customFormat="false" ht="12.75" hidden="false" customHeight="false" outlineLevel="0" collapsed="false">
      <c r="A1135" s="56" t="n">
        <v>36683</v>
      </c>
      <c r="B1135" s="2"/>
      <c r="C1135" s="56"/>
      <c r="D1135" s="28" t="n">
        <f aca="false">VLOOKUP($A1135,IF(D$3=2,PRICELOOK2,IF(D$3=3,PRICELOOK3,IF(D$3=4,cash,PRICELOOK))),D$4,FALSE())</f>
        <v>4.325</v>
      </c>
      <c r="E1135" s="28" t="n">
        <f aca="false">VLOOKUP($A1135,IF(E$3=2,PRICELOOK2,IF(E$3=3,PRICELOOK3,IF(E$3=4,cash,PRICELOOK))),E$4,FALSE())</f>
        <v>4.67</v>
      </c>
      <c r="G1135" s="73" t="n">
        <f aca="false">LN(D1135/D1134)</f>
        <v>0.0632291667702014</v>
      </c>
      <c r="H1135" s="73" t="n">
        <f aca="false">LN(E1135/E1134)</f>
        <v>0.0471320107580332</v>
      </c>
      <c r="I1135" s="73"/>
      <c r="J1135" s="73"/>
    </row>
    <row r="1136" customFormat="false" ht="12.75" hidden="false" customHeight="false" outlineLevel="0" collapsed="false">
      <c r="A1136" s="56" t="n">
        <v>36684</v>
      </c>
      <c r="B1136" s="2"/>
      <c r="C1136" s="56"/>
      <c r="D1136" s="28" t="n">
        <f aca="false">VLOOKUP($A1136,IF(D$3=2,PRICELOOK2,IF(D$3=3,PRICELOOK3,IF(D$3=4,cash,PRICELOOK))),D$4,FALSE())</f>
        <v>4.04</v>
      </c>
      <c r="E1136" s="28" t="n">
        <f aca="false">VLOOKUP($A1136,IF(E$3=2,PRICELOOK2,IF(E$3=3,PRICELOOK3,IF(E$3=4,cash,PRICELOOK))),E$4,FALSE())</f>
        <v>4.45</v>
      </c>
      <c r="G1136" s="73" t="n">
        <f aca="false">LN(D1136/D1135)</f>
        <v>-0.068167448410784</v>
      </c>
      <c r="H1136" s="73" t="n">
        <f aca="false">LN(E1136/E1135)</f>
        <v>-0.048254975502657</v>
      </c>
      <c r="I1136" s="73"/>
      <c r="J1136" s="73"/>
    </row>
    <row r="1137" customFormat="false" ht="12.75" hidden="false" customHeight="false" outlineLevel="0" collapsed="false">
      <c r="A1137" s="56" t="n">
        <v>36685</v>
      </c>
      <c r="B1137" s="2"/>
      <c r="C1137" s="56"/>
      <c r="D1137" s="28" t="n">
        <f aca="false">VLOOKUP($A1137,IF(D$3=2,PRICELOOK2,IF(D$3=3,PRICELOOK3,IF(D$3=4,cash,PRICELOOK))),D$4,FALSE())</f>
        <v>3.815</v>
      </c>
      <c r="E1137" s="28" t="n">
        <f aca="false">VLOOKUP($A1137,IF(E$3=2,PRICELOOK2,IF(E$3=3,PRICELOOK3,IF(E$3=4,cash,PRICELOOK))),E$4,FALSE())</f>
        <v>4.365</v>
      </c>
      <c r="G1137" s="73" t="n">
        <f aca="false">LN(D1137/D1136)</f>
        <v>-0.0573040272366384</v>
      </c>
      <c r="H1137" s="73" t="n">
        <f aca="false">LN(E1137/E1136)</f>
        <v>-0.0192859068865833</v>
      </c>
      <c r="I1137" s="73"/>
      <c r="J1137" s="73"/>
    </row>
    <row r="1138" customFormat="false" ht="12.75" hidden="false" customHeight="false" outlineLevel="0" collapsed="false">
      <c r="A1138" s="56" t="n">
        <v>36686</v>
      </c>
      <c r="B1138" s="2"/>
      <c r="C1138" s="56"/>
      <c r="D1138" s="28" t="n">
        <f aca="false">VLOOKUP($A1138,IF(D$3=2,PRICELOOK2,IF(D$3=3,PRICELOOK3,IF(D$3=4,cash,PRICELOOK))),D$4,FALSE())</f>
        <v>4.005</v>
      </c>
      <c r="E1138" s="28" t="n">
        <f aca="false">VLOOKUP($A1138,IF(E$3=2,PRICELOOK2,IF(E$3=3,PRICELOOK3,IF(E$3=4,cash,PRICELOOK))),E$4,FALSE())</f>
        <v>4.43</v>
      </c>
      <c r="G1138" s="73" t="n">
        <f aca="false">LN(D1138/D1137)</f>
        <v>0.0486029157839022</v>
      </c>
      <c r="H1138" s="73" t="n">
        <f aca="false">LN(E1138/E1137)</f>
        <v>0.0147813947654787</v>
      </c>
      <c r="I1138" s="73"/>
      <c r="J1138" s="73"/>
    </row>
    <row r="1139" customFormat="false" ht="12.75" hidden="false" customHeight="false" outlineLevel="0" collapsed="false">
      <c r="A1139" s="56" t="n">
        <v>36689</v>
      </c>
      <c r="B1139" s="2"/>
      <c r="C1139" s="56"/>
      <c r="D1139" s="28" t="n">
        <f aca="false">VLOOKUP($A1139,IF(D$3=2,PRICELOOK2,IF(D$3=3,PRICELOOK3,IF(D$3=4,cash,PRICELOOK))),D$4,FALSE())</f>
        <v>4.135</v>
      </c>
      <c r="E1139" s="28" t="n">
        <f aca="false">VLOOKUP($A1139,IF(E$3=2,PRICELOOK2,IF(E$3=3,PRICELOOK3,IF(E$3=4,cash,PRICELOOK))),E$4,FALSE())</f>
        <v>4.83</v>
      </c>
      <c r="G1139" s="73" t="n">
        <f aca="false">LN(D1139/D1138)</f>
        <v>0.0319437479553322</v>
      </c>
      <c r="H1139" s="73" t="n">
        <f aca="false">LN(E1139/E1138)</f>
        <v>0.086446883607437</v>
      </c>
      <c r="I1139" s="73"/>
      <c r="J1139" s="73"/>
    </row>
    <row r="1140" customFormat="false" ht="12.75" hidden="false" customHeight="false" outlineLevel="0" collapsed="false">
      <c r="A1140" s="56" t="n">
        <v>36690</v>
      </c>
      <c r="B1140" s="2"/>
      <c r="C1140" s="56"/>
      <c r="D1140" s="28" t="n">
        <f aca="false">VLOOKUP($A1140,IF(D$3=2,PRICELOOK2,IF(D$3=3,PRICELOOK3,IF(D$3=4,cash,PRICELOOK))),D$4,FALSE())</f>
        <v>4.2</v>
      </c>
      <c r="E1140" s="28" t="n">
        <f aca="false">VLOOKUP($A1140,IF(E$3=2,PRICELOOK2,IF(E$3=3,PRICELOOK3,IF(E$3=4,cash,PRICELOOK))),E$4,FALSE())</f>
        <v>4.805</v>
      </c>
      <c r="G1140" s="73" t="n">
        <f aca="false">LN(D1140/D1139)</f>
        <v>0.015597196813668</v>
      </c>
      <c r="H1140" s="73" t="n">
        <f aca="false">LN(E1140/E1139)</f>
        <v>-0.00518942524222561</v>
      </c>
      <c r="I1140" s="73"/>
      <c r="J1140" s="73"/>
    </row>
    <row r="1141" customFormat="false" ht="12.75" hidden="false" customHeight="false" outlineLevel="0" collapsed="false">
      <c r="A1141" s="56" t="n">
        <v>36691</v>
      </c>
      <c r="B1141" s="2"/>
      <c r="C1141" s="56"/>
      <c r="D1141" s="28" t="n">
        <f aca="false">VLOOKUP($A1141,IF(D$3=2,PRICELOOK2,IF(D$3=3,PRICELOOK3,IF(D$3=4,cash,PRICELOOK))),D$4,FALSE())</f>
        <v>4.07</v>
      </c>
      <c r="E1141" s="28" t="n">
        <f aca="false">VLOOKUP($A1141,IF(E$3=2,PRICELOOK2,IF(E$3=3,PRICELOOK3,IF(E$3=4,cash,PRICELOOK))),E$4,FALSE())</f>
        <v>4.685</v>
      </c>
      <c r="G1141" s="73" t="n">
        <f aca="false">LN(D1141/D1140)</f>
        <v>-0.031441525834819</v>
      </c>
      <c r="H1141" s="73" t="n">
        <f aca="false">LN(E1141/E1140)</f>
        <v>-0.0252911267318703</v>
      </c>
      <c r="I1141" s="73"/>
      <c r="J1141" s="73"/>
    </row>
    <row r="1142" customFormat="false" ht="12.75" hidden="false" customHeight="false" outlineLevel="0" collapsed="false">
      <c r="A1142" s="56" t="n">
        <v>36692</v>
      </c>
      <c r="B1142" s="2"/>
      <c r="C1142" s="56"/>
      <c r="D1142" s="28" t="n">
        <f aca="false">VLOOKUP($A1142,IF(D$3=2,PRICELOOK2,IF(D$3=3,PRICELOOK3,IF(D$3=4,cash,PRICELOOK))),D$4,FALSE())</f>
        <v>4.21</v>
      </c>
      <c r="E1142" s="28" t="n">
        <f aca="false">VLOOKUP($A1142,IF(E$3=2,PRICELOOK2,IF(E$3=3,PRICELOOK3,IF(E$3=4,cash,PRICELOOK))),E$4,FALSE())</f>
        <v>4.775</v>
      </c>
      <c r="G1142" s="73" t="n">
        <f aca="false">LN(D1142/D1141)</f>
        <v>0.0338196482397864</v>
      </c>
      <c r="H1142" s="73" t="n">
        <f aca="false">LN(E1142/E1141)</f>
        <v>0.0190280582423082</v>
      </c>
      <c r="I1142" s="73"/>
      <c r="J1142" s="73"/>
    </row>
    <row r="1143" customFormat="false" ht="12.75" hidden="false" customHeight="false" outlineLevel="0" collapsed="false">
      <c r="A1143" s="56" t="n">
        <v>36693</v>
      </c>
      <c r="B1143" s="2"/>
      <c r="C1143" s="56"/>
      <c r="D1143" s="28" t="n">
        <f aca="false">VLOOKUP($A1143,IF(D$3=2,PRICELOOK2,IF(D$3=3,PRICELOOK3,IF(D$3=4,cash,PRICELOOK))),D$4,FALSE())</f>
        <v>4.185</v>
      </c>
      <c r="E1143" s="28" t="n">
        <f aca="false">VLOOKUP($A1143,IF(E$3=2,PRICELOOK2,IF(E$3=3,PRICELOOK3,IF(E$3=4,cash,PRICELOOK))),E$4,FALSE())</f>
        <v>4.67</v>
      </c>
      <c r="G1143" s="73" t="n">
        <f aca="false">LN(D1143/D1142)</f>
        <v>-0.00595594375285154</v>
      </c>
      <c r="H1143" s="73" t="n">
        <f aca="false">LN(E1143/E1142)</f>
        <v>-0.0222349022518877</v>
      </c>
      <c r="I1143" s="73"/>
      <c r="J1143" s="73"/>
    </row>
    <row r="1144" customFormat="false" ht="12.75" hidden="false" customHeight="false" outlineLevel="0" collapsed="false">
      <c r="A1144" s="56" t="n">
        <v>36696</v>
      </c>
      <c r="B1144" s="2"/>
      <c r="C1144" s="56"/>
      <c r="D1144" s="28" t="n">
        <f aca="false">VLOOKUP($A1144,IF(D$3=2,PRICELOOK2,IF(D$3=3,PRICELOOK3,IF(D$3=4,cash,PRICELOOK))),D$4,FALSE())</f>
        <v>4.19</v>
      </c>
      <c r="E1144" s="28" t="n">
        <f aca="false">VLOOKUP($A1144,IF(E$3=2,PRICELOOK2,IF(E$3=3,PRICELOOK3,IF(E$3=4,cash,PRICELOOK))),E$4,FALSE())</f>
        <v>4.72</v>
      </c>
      <c r="G1144" s="73" t="n">
        <f aca="false">LN(D1144/D1143)</f>
        <v>0.00119402999260799</v>
      </c>
      <c r="H1144" s="73" t="n">
        <f aca="false">LN(E1144/E1143)</f>
        <v>0.0106497279166579</v>
      </c>
      <c r="I1144" s="73"/>
      <c r="J1144" s="73"/>
    </row>
    <row r="1145" customFormat="false" ht="12.75" hidden="false" customHeight="false" outlineLevel="0" collapsed="false">
      <c r="A1145" s="56" t="n">
        <v>36697</v>
      </c>
      <c r="B1145" s="2"/>
      <c r="C1145" s="56"/>
      <c r="D1145" s="28" t="n">
        <f aca="false">VLOOKUP($A1145,IF(D$3=2,PRICELOOK2,IF(D$3=3,PRICELOOK3,IF(D$3=4,cash,PRICELOOK))),D$4,FALSE())</f>
        <v>3.9</v>
      </c>
      <c r="E1145" s="28" t="n">
        <f aca="false">VLOOKUP($A1145,IF(E$3=2,PRICELOOK2,IF(E$3=3,PRICELOOK3,IF(E$3=4,cash,PRICELOOK))),E$4,FALSE())</f>
        <v>4.41</v>
      </c>
      <c r="G1145" s="73" t="n">
        <f aca="false">LN(D1145/D1144)</f>
        <v>-0.0717241807984457</v>
      </c>
      <c r="H1145" s="73" t="n">
        <f aca="false">LN(E1145/E1144)</f>
        <v>-0.0679341101387093</v>
      </c>
      <c r="I1145" s="73"/>
      <c r="J1145" s="73"/>
    </row>
    <row r="1146" customFormat="false" ht="12.75" hidden="false" customHeight="false" outlineLevel="0" collapsed="false">
      <c r="A1146" s="56" t="n">
        <v>36698</v>
      </c>
      <c r="B1146" s="2"/>
      <c r="C1146" s="56"/>
      <c r="D1146" s="28" t="n">
        <f aca="false">VLOOKUP($A1146,IF(D$3=2,PRICELOOK2,IF(D$3=3,PRICELOOK3,IF(D$3=4,cash,PRICELOOK))),D$4,FALSE())</f>
        <v>4.06</v>
      </c>
      <c r="E1146" s="28" t="n">
        <f aca="false">VLOOKUP($A1146,IF(E$3=2,PRICELOOK2,IF(E$3=3,PRICELOOK3,IF(E$3=4,cash,PRICELOOK))),E$4,FALSE())</f>
        <v>4.47</v>
      </c>
      <c r="G1146" s="73" t="n">
        <f aca="false">LN(D1146/D1145)</f>
        <v>0.0402064204780404</v>
      </c>
      <c r="H1146" s="73" t="n">
        <f aca="false">LN(E1146/E1145)</f>
        <v>0.0135137191667229</v>
      </c>
      <c r="I1146" s="73"/>
      <c r="J1146" s="73"/>
    </row>
    <row r="1147" customFormat="false" ht="12.75" hidden="false" customHeight="false" outlineLevel="0" collapsed="false">
      <c r="A1147" s="56" t="n">
        <v>36699</v>
      </c>
      <c r="B1147" s="2"/>
      <c r="C1147" s="56"/>
      <c r="D1147" s="28" t="n">
        <f aca="false">VLOOKUP($A1147,IF(D$3=2,PRICELOOK2,IF(D$3=3,PRICELOOK3,IF(D$3=4,cash,PRICELOOK))),D$4,FALSE())</f>
        <v>4.365</v>
      </c>
      <c r="E1147" s="28" t="n">
        <f aca="false">VLOOKUP($A1147,IF(E$3=2,PRICELOOK2,IF(E$3=3,PRICELOOK3,IF(E$3=4,cash,PRICELOOK))),E$4,FALSE())</f>
        <v>4.875</v>
      </c>
      <c r="G1147" s="73" t="n">
        <f aca="false">LN(D1147/D1146)</f>
        <v>0.0724352156779243</v>
      </c>
      <c r="H1147" s="73" t="n">
        <f aca="false">LN(E1147/E1146)</f>
        <v>0.0867316958243331</v>
      </c>
      <c r="I1147" s="73"/>
      <c r="J1147" s="73"/>
    </row>
    <row r="1148" customFormat="false" ht="12.75" hidden="false" customHeight="false" outlineLevel="0" collapsed="false">
      <c r="A1148" s="56" t="n">
        <v>36700</v>
      </c>
      <c r="B1148" s="2"/>
      <c r="C1148" s="56"/>
      <c r="D1148" s="28" t="n">
        <f aca="false">VLOOKUP($A1148,IF(D$3=2,PRICELOOK2,IF(D$3=3,PRICELOOK3,IF(D$3=4,cash,PRICELOOK))),D$4,FALSE())</f>
        <v>4.23</v>
      </c>
      <c r="E1148" s="28" t="n">
        <f aca="false">VLOOKUP($A1148,IF(E$3=2,PRICELOOK2,IF(E$3=3,PRICELOOK3,IF(E$3=4,cash,PRICELOOK))),E$4,FALSE())</f>
        <v>4.685</v>
      </c>
      <c r="G1148" s="73" t="n">
        <f aca="false">LN(D1148/D1147)</f>
        <v>-0.0314161962333789</v>
      </c>
      <c r="H1148" s="73" t="n">
        <f aca="false">LN(E1148/E1147)</f>
        <v>-0.0397541887594251</v>
      </c>
      <c r="I1148" s="73"/>
      <c r="J1148" s="73"/>
    </row>
    <row r="1149" customFormat="false" ht="12.75" hidden="false" customHeight="false" outlineLevel="0" collapsed="false">
      <c r="A1149" s="56" t="n">
        <v>36703</v>
      </c>
      <c r="B1149" s="2"/>
      <c r="C1149" s="56"/>
      <c r="D1149" s="28" t="n">
        <f aca="false">VLOOKUP($A1149,IF(D$3=2,PRICELOOK2,IF(D$3=3,PRICELOOK3,IF(D$3=4,cash,PRICELOOK))),D$4,FALSE())</f>
        <v>4.285</v>
      </c>
      <c r="E1149" s="28" t="n">
        <f aca="false">VLOOKUP($A1149,IF(E$3=2,PRICELOOK2,IF(E$3=3,PRICELOOK3,IF(E$3=4,cash,PRICELOOK))),E$4,FALSE())</f>
        <v>4.83</v>
      </c>
      <c r="G1149" s="73" t="n">
        <f aca="false">LN(D1149/D1148)</f>
        <v>0.0129185589915565</v>
      </c>
      <c r="H1149" s="73" t="n">
        <f aca="false">LN(E1149/E1148)</f>
        <v>0.030480551974096</v>
      </c>
      <c r="I1149" s="73"/>
      <c r="J1149" s="73"/>
    </row>
    <row r="1150" customFormat="false" ht="12.75" hidden="false" customHeight="false" outlineLevel="0" collapsed="false">
      <c r="A1150" s="56" t="n">
        <v>36704</v>
      </c>
      <c r="B1150" s="2"/>
      <c r="C1150" s="56"/>
      <c r="D1150" s="28" t="n">
        <f aca="false">VLOOKUP($A1150,IF(D$3=2,PRICELOOK2,IF(D$3=3,PRICELOOK3,IF(D$3=4,cash,PRICELOOK))),D$4,FALSE())</f>
        <v>4.495</v>
      </c>
      <c r="E1150" s="28" t="n">
        <f aca="false">VLOOKUP($A1150,IF(E$3=2,PRICELOOK2,IF(E$3=3,PRICELOOK3,IF(E$3=4,cash,PRICELOOK))),E$4,FALSE())</f>
        <v>5.09</v>
      </c>
      <c r="G1150" s="73" t="n">
        <f aca="false">LN(D1150/D1149)</f>
        <v>0.0478451158738404</v>
      </c>
      <c r="H1150" s="73" t="n">
        <f aca="false">LN(E1150/E1149)</f>
        <v>0.05243136289795</v>
      </c>
      <c r="I1150" s="73"/>
    </row>
    <row r="1151" customFormat="false" ht="12.75" hidden="false" customHeight="false" outlineLevel="0" collapsed="false">
      <c r="A1151" s="56" t="n">
        <v>36705</v>
      </c>
      <c r="B1151" s="2" t="n">
        <v>1</v>
      </c>
      <c r="C1151" s="56"/>
      <c r="D1151" s="28" t="n">
        <f aca="false">VLOOKUP($A1151,IF(D$3=2,PRICELOOK2,IF(D$3=3,PRICELOOK3,IF(D$3=4,cash,PRICELOOK))),D$4,FALSE())</f>
        <v>4.45</v>
      </c>
      <c r="E1151" s="28" t="n">
        <f aca="false">VLOOKUP($A1151,IF(E$3=2,PRICELOOK2,IF(E$3=3,PRICELOOK3,IF(E$3=4,cash,PRICELOOK))),E$4,FALSE())</f>
        <v>5.105</v>
      </c>
      <c r="G1151" s="73" t="n">
        <f aca="false">LN(D1151/D1150)</f>
        <v>-0.0100615717454347</v>
      </c>
      <c r="H1151" s="73" t="n">
        <f aca="false">LN(E1151/E1150)</f>
        <v>0.00294262105419758</v>
      </c>
      <c r="I1151" s="73"/>
    </row>
    <row r="1152" customFormat="false" ht="12.75" hidden="false" customHeight="false" outlineLevel="0" collapsed="false">
      <c r="A1152" s="56"/>
      <c r="B1152" s="2"/>
      <c r="C1152" s="56"/>
      <c r="D1152" s="28"/>
      <c r="E1152" s="28"/>
    </row>
    <row r="1153" customFormat="false" ht="12.75" hidden="false" customHeight="false" outlineLevel="0" collapsed="false">
      <c r="A1153" s="56"/>
      <c r="B1153" s="2"/>
      <c r="C1153" s="56"/>
      <c r="D1153" s="28"/>
      <c r="E1153" s="28"/>
    </row>
    <row r="1154" customFormat="false" ht="12.75" hidden="false" customHeight="false" outlineLevel="0" collapsed="false">
      <c r="A1154" s="56"/>
      <c r="B1154" s="2"/>
      <c r="C1154" s="56"/>
      <c r="D1154" s="28"/>
      <c r="E1154" s="28"/>
    </row>
    <row r="1155" customFormat="false" ht="12.75" hidden="false" customHeight="false" outlineLevel="0" collapsed="false">
      <c r="A1155" s="56"/>
      <c r="B1155" s="2"/>
      <c r="C1155" s="56" t="n">
        <v>36708</v>
      </c>
      <c r="G1155" s="73" t="n">
        <f aca="false">STDEV(G1157:G1174)*15.87</f>
        <v>0.57768963761612</v>
      </c>
      <c r="H1155" s="73" t="n">
        <f aca="false">STDEV(H1157:H1174)*15.87</f>
        <v>0.728722980785765</v>
      </c>
      <c r="I1155" s="73"/>
      <c r="J1155" s="73" t="n">
        <f aca="false">IF(ISNUMBER(J1156),J1156,1.1)</f>
        <v>0.758720116986991</v>
      </c>
      <c r="K1155" s="75" t="n">
        <f aca="false">MAX(D1156:D1177)</f>
        <v>4.265</v>
      </c>
      <c r="L1155" s="75" t="n">
        <f aca="false">MAX(E1156:E1177)</f>
        <v>4.84</v>
      </c>
    </row>
    <row r="1156" customFormat="false" ht="12.75" hidden="false" customHeight="false" outlineLevel="0" collapsed="false">
      <c r="A1156" s="56" t="n">
        <v>36706</v>
      </c>
      <c r="B1156" s="2"/>
      <c r="C1156" s="56"/>
      <c r="D1156" s="28" t="n">
        <f aca="false">VLOOKUP($A1156,IF(D$3=2,PRICELOOK2,IF(D$3=3,PRICELOOK3,IF(D$3=4,cash,PRICELOOK))),D$4,FALSE())</f>
        <v>4.19</v>
      </c>
      <c r="E1156" s="28" t="n">
        <f aca="false">VLOOKUP($A1156,IF(E$3=2,PRICELOOK2,IF(E$3=3,PRICELOOK3,IF(E$3=4,cash,PRICELOOK))),E$4,FALSE())</f>
        <v>4.825</v>
      </c>
      <c r="G1156" s="73"/>
      <c r="H1156" s="73"/>
      <c r="I1156" s="73"/>
      <c r="J1156" s="73" t="n">
        <f aca="false">CORREL(D1156:D1174,E1156:E1174)</f>
        <v>0.758720116986991</v>
      </c>
      <c r="K1156" s="75" t="n">
        <f aca="false">MIN(D1156:D1177)</f>
        <v>3.7</v>
      </c>
      <c r="L1156" s="75" t="n">
        <f aca="false">MIN(E1156:E1177)</f>
        <v>4.135</v>
      </c>
    </row>
    <row r="1157" customFormat="false" ht="12.75" hidden="false" customHeight="false" outlineLevel="0" collapsed="false">
      <c r="A1157" s="56" t="n">
        <v>36707</v>
      </c>
      <c r="B1157" s="2"/>
      <c r="C1157" s="56"/>
      <c r="D1157" s="28" t="n">
        <f aca="false">VLOOKUP($A1157,IF(D$3=2,PRICELOOK2,IF(D$3=3,PRICELOOK3,IF(D$3=4,cash,PRICELOOK))),D$4,FALSE())</f>
        <v>4.215</v>
      </c>
      <c r="E1157" s="28" t="n">
        <f aca="false">VLOOKUP($A1157,IF(E$3=2,PRICELOOK2,IF(E$3=3,PRICELOOK3,IF(E$3=4,cash,PRICELOOK))),E$4,FALSE())</f>
        <v>4.73</v>
      </c>
      <c r="G1157" s="73" t="n">
        <f aca="false">LN(D1157/D1156)</f>
        <v>0.00594885751977226</v>
      </c>
      <c r="H1157" s="73" t="n">
        <f aca="false">LN(E1157/E1156)</f>
        <v>-0.0198855322871076</v>
      </c>
      <c r="I1157" s="73"/>
      <c r="J1157" s="73"/>
    </row>
    <row r="1158" customFormat="false" ht="12.75" hidden="false" customHeight="false" outlineLevel="0" collapsed="false">
      <c r="A1158" s="56" t="n">
        <v>36712</v>
      </c>
      <c r="B1158" s="2"/>
      <c r="C1158" s="56"/>
      <c r="D1158" s="28" t="n">
        <f aca="false">VLOOKUP($A1158,IF(D$3=2,PRICELOOK2,IF(D$3=3,PRICELOOK3,IF(D$3=4,cash,PRICELOOK))),D$4,FALSE())</f>
        <v>4.16</v>
      </c>
      <c r="E1158" s="28" t="n">
        <f aca="false">VLOOKUP($A1158,IF(E$3=2,PRICELOOK2,IF(E$3=3,PRICELOOK3,IF(E$3=4,cash,PRICELOOK))),E$4,FALSE())</f>
        <v>4.84</v>
      </c>
      <c r="G1158" s="73" t="n">
        <f aca="false">LN(D1158/D1157)</f>
        <v>-0.0131345171806468</v>
      </c>
      <c r="H1158" s="73" t="n">
        <f aca="false">LN(E1158/E1157)</f>
        <v>0.0229895182246986</v>
      </c>
      <c r="I1158" s="73"/>
      <c r="J1158" s="73"/>
    </row>
    <row r="1159" customFormat="false" ht="12.75" hidden="false" customHeight="false" outlineLevel="0" collapsed="false">
      <c r="A1159" s="56" t="n">
        <v>36713</v>
      </c>
      <c r="B1159" s="2"/>
      <c r="C1159" s="56"/>
      <c r="D1159" s="28" t="n">
        <f aca="false">VLOOKUP($A1159,IF(D$3=2,PRICELOOK2,IF(D$3=3,PRICELOOK3,IF(D$3=4,cash,PRICELOOK))),D$4,FALSE())</f>
        <v>3.94</v>
      </c>
      <c r="E1159" s="28" t="n">
        <f aca="false">VLOOKUP($A1159,IF(E$3=2,PRICELOOK2,IF(E$3=3,PRICELOOK3,IF(E$3=4,cash,PRICELOOK))),E$4,FALSE())</f>
        <v>4.555</v>
      </c>
      <c r="G1159" s="73" t="n">
        <f aca="false">LN(D1159/D1158)</f>
        <v>-0.0543343509633295</v>
      </c>
      <c r="H1159" s="73" t="n">
        <f aca="false">LN(E1159/E1158)</f>
        <v>-0.0606891900166187</v>
      </c>
      <c r="I1159" s="73"/>
      <c r="J1159" s="73"/>
    </row>
    <row r="1160" customFormat="false" ht="12.75" hidden="false" customHeight="false" outlineLevel="0" collapsed="false">
      <c r="A1160" s="56" t="n">
        <v>36714</v>
      </c>
      <c r="B1160" s="2"/>
      <c r="C1160" s="56"/>
      <c r="D1160" s="28" t="n">
        <f aca="false">VLOOKUP($A1160,IF(D$3=2,PRICELOOK2,IF(D$3=3,PRICELOOK3,IF(D$3=4,cash,PRICELOOK))),D$4,FALSE())</f>
        <v>3.745</v>
      </c>
      <c r="E1160" s="28" t="n">
        <f aca="false">VLOOKUP($A1160,IF(E$3=2,PRICELOOK2,IF(E$3=3,PRICELOOK3,IF(E$3=4,cash,PRICELOOK))),E$4,FALSE())</f>
        <v>4.135</v>
      </c>
      <c r="G1160" s="73" t="n">
        <f aca="false">LN(D1160/D1159)</f>
        <v>-0.0507591063406597</v>
      </c>
      <c r="H1160" s="73" t="n">
        <f aca="false">LN(E1160/E1159)</f>
        <v>-0.096738202236267</v>
      </c>
      <c r="I1160" s="73"/>
      <c r="J1160" s="73"/>
    </row>
    <row r="1161" customFormat="false" ht="12.75" hidden="false" customHeight="false" outlineLevel="0" collapsed="false">
      <c r="A1161" s="56" t="n">
        <v>36717</v>
      </c>
      <c r="B1161" s="2"/>
      <c r="C1161" s="56"/>
      <c r="D1161" s="28" t="n">
        <f aca="false">VLOOKUP($A1161,IF(D$3=2,PRICELOOK2,IF(D$3=3,PRICELOOK3,IF(D$3=4,cash,PRICELOOK))),D$4,FALSE())</f>
        <v>4.065</v>
      </c>
      <c r="E1161" s="28" t="n">
        <f aca="false">VLOOKUP($A1161,IF(E$3=2,PRICELOOK2,IF(E$3=3,PRICELOOK3,IF(E$3=4,cash,PRICELOOK))),E$4,FALSE())</f>
        <v>4.74</v>
      </c>
      <c r="G1161" s="73" t="n">
        <f aca="false">LN(D1161/D1160)</f>
        <v>0.0819921260305912</v>
      </c>
      <c r="H1161" s="73" t="n">
        <f aca="false">LN(E1161/E1160)</f>
        <v>0.136549807231331</v>
      </c>
      <c r="I1161" s="73"/>
      <c r="J1161" s="73"/>
    </row>
    <row r="1162" customFormat="false" ht="12.75" hidden="false" customHeight="false" outlineLevel="0" collapsed="false">
      <c r="A1162" s="56" t="n">
        <v>36718</v>
      </c>
      <c r="B1162" s="2"/>
      <c r="C1162" s="56"/>
      <c r="D1162" s="28" t="n">
        <f aca="false">VLOOKUP($A1162,IF(D$3=2,PRICELOOK2,IF(D$3=3,PRICELOOK3,IF(D$3=4,cash,PRICELOOK))),D$4,FALSE())</f>
        <v>4.14</v>
      </c>
      <c r="E1162" s="28" t="n">
        <f aca="false">VLOOKUP($A1162,IF(E$3=2,PRICELOOK2,IF(E$3=3,PRICELOOK3,IF(E$3=4,cash,PRICELOOK))),E$4,FALSE())</f>
        <v>4.69</v>
      </c>
      <c r="G1162" s="73" t="n">
        <f aca="false">LN(D1162/D1161)</f>
        <v>0.0182820448374489</v>
      </c>
      <c r="H1162" s="73" t="n">
        <f aca="false">LN(E1162/E1161)</f>
        <v>-0.0106045532487971</v>
      </c>
      <c r="I1162" s="73"/>
      <c r="J1162" s="73"/>
    </row>
    <row r="1163" customFormat="false" ht="12.75" hidden="false" customHeight="false" outlineLevel="0" collapsed="false">
      <c r="A1163" s="56" t="n">
        <v>36719</v>
      </c>
      <c r="B1163" s="2"/>
      <c r="C1163" s="56"/>
      <c r="D1163" s="28" t="n">
        <f aca="false">VLOOKUP($A1163,IF(D$3=2,PRICELOOK2,IF(D$3=3,PRICELOOK3,IF(D$3=4,cash,PRICELOOK))),D$4,FALSE())</f>
        <v>4.265</v>
      </c>
      <c r="E1163" s="28" t="n">
        <f aca="false">VLOOKUP($A1163,IF(E$3=2,PRICELOOK2,IF(E$3=3,PRICELOOK3,IF(E$3=4,cash,PRICELOOK))),E$4,FALSE())</f>
        <v>4.805</v>
      </c>
      <c r="G1163" s="73" t="n">
        <f aca="false">LN(D1163/D1162)</f>
        <v>0.0297463931064193</v>
      </c>
      <c r="H1163" s="73" t="n">
        <f aca="false">LN(E1163/E1162)</f>
        <v>0.0242244599640677</v>
      </c>
      <c r="I1163" s="73"/>
      <c r="J1163" s="73"/>
    </row>
    <row r="1164" customFormat="false" ht="12.75" hidden="false" customHeight="false" outlineLevel="0" collapsed="false">
      <c r="A1164" s="56" t="n">
        <v>36720</v>
      </c>
      <c r="B1164" s="2"/>
      <c r="C1164" s="56"/>
      <c r="D1164" s="28" t="n">
        <f aca="false">VLOOKUP($A1164,IF(D$3=2,PRICELOOK2,IF(D$3=3,PRICELOOK3,IF(D$3=4,cash,PRICELOOK))),D$4,FALSE())</f>
        <v>4.065</v>
      </c>
      <c r="E1164" s="28" t="n">
        <f aca="false">VLOOKUP($A1164,IF(E$3=2,PRICELOOK2,IF(E$3=3,PRICELOOK3,IF(E$3=4,cash,PRICELOOK))),E$4,FALSE())</f>
        <v>4.72</v>
      </c>
      <c r="G1164" s="73" t="n">
        <f aca="false">LN(D1164/D1163)</f>
        <v>-0.0480284379438684</v>
      </c>
      <c r="H1164" s="73" t="n">
        <f aca="false">LN(E1164/E1163)</f>
        <v>-0.0178482428247918</v>
      </c>
      <c r="I1164" s="73"/>
      <c r="J1164" s="73"/>
    </row>
    <row r="1165" customFormat="false" ht="12.75" hidden="false" customHeight="false" outlineLevel="0" collapsed="false">
      <c r="A1165" s="56" t="n">
        <v>36721</v>
      </c>
      <c r="B1165" s="2"/>
      <c r="C1165" s="56"/>
      <c r="D1165" s="28" t="n">
        <f aca="false">VLOOKUP($A1165,IF(D$3=2,PRICELOOK2,IF(D$3=3,PRICELOOK3,IF(D$3=4,cash,PRICELOOK))),D$4,FALSE())</f>
        <v>4.075</v>
      </c>
      <c r="E1165" s="28" t="n">
        <f aca="false">VLOOKUP($A1165,IF(E$3=2,PRICELOOK2,IF(E$3=3,PRICELOOK3,IF(E$3=4,cash,PRICELOOK))),E$4,FALSE())</f>
        <v>4.655</v>
      </c>
      <c r="G1165" s="73" t="n">
        <f aca="false">LN(D1165/D1164)</f>
        <v>0.00245700369305208</v>
      </c>
      <c r="H1165" s="73" t="n">
        <f aca="false">LN(E1165/E1164)</f>
        <v>-0.0138668888684335</v>
      </c>
      <c r="I1165" s="73"/>
      <c r="J1165" s="73"/>
    </row>
    <row r="1166" customFormat="false" ht="12.75" hidden="false" customHeight="false" outlineLevel="0" collapsed="false">
      <c r="A1166" s="56" t="n">
        <v>36724</v>
      </c>
      <c r="B1166" s="2"/>
      <c r="C1166" s="56"/>
      <c r="D1166" s="28" t="n">
        <f aca="false">VLOOKUP($A1166,IF(D$3=2,PRICELOOK2,IF(D$3=3,PRICELOOK3,IF(D$3=4,cash,PRICELOOK))),D$4,FALSE())</f>
        <v>4.12</v>
      </c>
      <c r="E1166" s="28" t="n">
        <f aca="false">VLOOKUP($A1166,IF(E$3=2,PRICELOOK2,IF(E$3=3,PRICELOOK3,IF(E$3=4,cash,PRICELOOK))),E$4,FALSE())</f>
        <v>4.705</v>
      </c>
      <c r="G1166" s="73" t="n">
        <f aca="false">LN(D1166/D1165)</f>
        <v>0.0109824166686089</v>
      </c>
      <c r="H1166" s="73" t="n">
        <f aca="false">LN(E1166/E1165)</f>
        <v>0.0106838623083126</v>
      </c>
      <c r="I1166" s="73"/>
      <c r="J1166" s="73"/>
    </row>
    <row r="1167" customFormat="false" ht="12.75" hidden="false" customHeight="false" outlineLevel="0" collapsed="false">
      <c r="A1167" s="56" t="n">
        <v>36725</v>
      </c>
      <c r="B1167" s="2"/>
      <c r="C1167" s="56"/>
      <c r="D1167" s="28" t="n">
        <f aca="false">VLOOKUP($A1167,IF(D$3=2,PRICELOOK2,IF(D$3=3,PRICELOOK3,IF(D$3=4,cash,PRICELOOK))),D$4,FALSE())</f>
        <v>3.95</v>
      </c>
      <c r="E1167" s="28" t="n">
        <f aca="false">VLOOKUP($A1167,IF(E$3=2,PRICELOOK2,IF(E$3=3,PRICELOOK3,IF(E$3=4,cash,PRICELOOK))),E$4,FALSE())</f>
        <v>4.675</v>
      </c>
      <c r="G1167" s="73" t="n">
        <f aca="false">LN(D1167/D1166)</f>
        <v>-0.0421375844484045</v>
      </c>
      <c r="H1167" s="73" t="n">
        <f aca="false">LN(E1167/E1166)</f>
        <v>-0.00639661029669264</v>
      </c>
      <c r="I1167" s="73"/>
      <c r="J1167" s="73"/>
    </row>
    <row r="1168" customFormat="false" ht="12.75" hidden="false" customHeight="false" outlineLevel="0" collapsed="false">
      <c r="A1168" s="56" t="n">
        <v>36726</v>
      </c>
      <c r="B1168" s="2"/>
      <c r="C1168" s="56"/>
      <c r="D1168" s="28" t="n">
        <f aca="false">VLOOKUP($A1168,IF(D$3=2,PRICELOOK2,IF(D$3=3,PRICELOOK3,IF(D$3=4,cash,PRICELOOK))),D$4,FALSE())</f>
        <v>4.04</v>
      </c>
      <c r="E1168" s="28" t="n">
        <f aca="false">VLOOKUP($A1168,IF(E$3=2,PRICELOOK2,IF(E$3=3,PRICELOOK3,IF(E$3=4,cash,PRICELOOK))),E$4,FALSE())</f>
        <v>4.76</v>
      </c>
      <c r="G1168" s="73" t="n">
        <f aca="false">LN(D1168/D1167)</f>
        <v>0.0225291130600281</v>
      </c>
      <c r="H1168" s="73" t="n">
        <f aca="false">LN(E1168/E1167)</f>
        <v>0.0180185055026782</v>
      </c>
      <c r="I1168" s="73"/>
      <c r="J1168" s="73"/>
    </row>
    <row r="1169" customFormat="false" ht="12.75" hidden="false" customHeight="false" outlineLevel="0" collapsed="false">
      <c r="A1169" s="56" t="n">
        <v>36727</v>
      </c>
      <c r="B1169" s="2"/>
      <c r="C1169" s="56"/>
      <c r="D1169" s="28" t="n">
        <f aca="false">VLOOKUP($A1169,IF(D$3=2,PRICELOOK2,IF(D$3=3,PRICELOOK3,IF(D$3=4,cash,PRICELOOK))),D$4,FALSE())</f>
        <v>3.905</v>
      </c>
      <c r="E1169" s="28" t="n">
        <f aca="false">VLOOKUP($A1169,IF(E$3=2,PRICELOOK2,IF(E$3=3,PRICELOOK3,IF(E$3=4,cash,PRICELOOK))),E$4,FALSE())</f>
        <v>4.625</v>
      </c>
      <c r="G1169" s="73" t="n">
        <f aca="false">LN(D1169/D1168)</f>
        <v>-0.0339869086814094</v>
      </c>
      <c r="H1169" s="73" t="n">
        <f aca="false">LN(E1169/E1168)</f>
        <v>-0.0287712972789401</v>
      </c>
      <c r="I1169" s="73"/>
      <c r="J1169" s="73"/>
    </row>
    <row r="1170" customFormat="false" ht="12.75" hidden="false" customHeight="false" outlineLevel="0" collapsed="false">
      <c r="A1170" s="56" t="n">
        <v>36728</v>
      </c>
      <c r="B1170" s="2"/>
      <c r="C1170" s="56"/>
      <c r="D1170" s="28" t="n">
        <f aca="false">VLOOKUP($A1170,IF(D$3=2,PRICELOOK2,IF(D$3=3,PRICELOOK3,IF(D$3=4,cash,PRICELOOK))),D$4,FALSE())</f>
        <v>3.925</v>
      </c>
      <c r="E1170" s="28" t="n">
        <f aca="false">VLOOKUP($A1170,IF(E$3=2,PRICELOOK2,IF(E$3=3,PRICELOOK3,IF(E$3=4,cash,PRICELOOK))),E$4,FALSE())</f>
        <v>4.62</v>
      </c>
      <c r="G1170" s="73" t="n">
        <f aca="false">LN(D1170/D1169)</f>
        <v>0.00510856794272258</v>
      </c>
      <c r="H1170" s="73" t="n">
        <f aca="false">LN(E1170/E1169)</f>
        <v>-0.00108166587074102</v>
      </c>
      <c r="I1170" s="73"/>
      <c r="J1170" s="73"/>
    </row>
    <row r="1171" customFormat="false" ht="12.75" hidden="false" customHeight="false" outlineLevel="0" collapsed="false">
      <c r="A1171" s="56" t="n">
        <v>36731</v>
      </c>
      <c r="B1171" s="2"/>
      <c r="C1171" s="56"/>
      <c r="D1171" s="28" t="n">
        <f aca="false">VLOOKUP($A1171,IF(D$3=2,PRICELOOK2,IF(D$3=3,PRICELOOK3,IF(D$3=4,cash,PRICELOOK))),D$4,FALSE())</f>
        <v>3.8</v>
      </c>
      <c r="E1171" s="28" t="n">
        <f aca="false">VLOOKUP($A1171,IF(E$3=2,PRICELOOK2,IF(E$3=3,PRICELOOK3,IF(E$3=4,cash,PRICELOOK))),E$4,FALSE())</f>
        <v>4.625</v>
      </c>
      <c r="G1171" s="73" t="n">
        <f aca="false">LN(D1171/D1170)</f>
        <v>-0.0323652845020317</v>
      </c>
      <c r="H1171" s="73" t="n">
        <f aca="false">LN(E1171/E1170)</f>
        <v>0.00108166587074097</v>
      </c>
      <c r="I1171" s="73"/>
      <c r="J1171" s="73"/>
    </row>
    <row r="1172" customFormat="false" ht="12.75" hidden="false" customHeight="false" outlineLevel="0" collapsed="false">
      <c r="A1172" s="56" t="n">
        <v>36732</v>
      </c>
      <c r="B1172" s="2"/>
      <c r="C1172" s="56"/>
      <c r="D1172" s="28" t="n">
        <f aca="false">VLOOKUP($A1172,IF(D$3=2,PRICELOOK2,IF(D$3=3,PRICELOOK3,IF(D$3=4,cash,PRICELOOK))),D$4,FALSE())</f>
        <v>3.7</v>
      </c>
      <c r="E1172" s="28" t="n">
        <f aca="false">VLOOKUP($A1172,IF(E$3=2,PRICELOOK2,IF(E$3=3,PRICELOOK3,IF(E$3=4,cash,PRICELOOK))),E$4,FALSE())</f>
        <v>4.53</v>
      </c>
      <c r="G1172" s="73" t="n">
        <f aca="false">LN(D1172/D1171)</f>
        <v>-0.0266682470821612</v>
      </c>
      <c r="H1172" s="73" t="n">
        <f aca="false">LN(E1172/E1171)</f>
        <v>-0.0207544314694458</v>
      </c>
      <c r="I1172" s="73"/>
      <c r="J1172" s="73"/>
    </row>
    <row r="1173" customFormat="false" ht="12.75" hidden="false" customHeight="false" outlineLevel="0" collapsed="false">
      <c r="A1173" s="56" t="n">
        <v>36733</v>
      </c>
      <c r="B1173" s="2"/>
      <c r="C1173" s="56"/>
      <c r="D1173" s="28" t="n">
        <f aca="false">VLOOKUP($A1173,IF(D$3=2,PRICELOOK2,IF(D$3=3,PRICELOOK3,IF(D$3=4,cash,PRICELOOK))),D$4,FALSE())</f>
        <v>3.705</v>
      </c>
      <c r="E1173" s="28" t="n">
        <f aca="false">VLOOKUP($A1173,IF(E$3=2,PRICELOOK2,IF(E$3=3,PRICELOOK3,IF(E$3=4,cash,PRICELOOK))),E$4,FALSE())</f>
        <v>4.53</v>
      </c>
      <c r="G1173" s="73" t="n">
        <f aca="false">LN(D1173/D1172)</f>
        <v>0.00135043909787133</v>
      </c>
      <c r="H1173" s="73" t="n">
        <f aca="false">LN(E1173/E1172)</f>
        <v>0</v>
      </c>
      <c r="I1173" s="73"/>
      <c r="J1173" s="73"/>
    </row>
    <row r="1174" customFormat="false" ht="12.75" hidden="false" customHeight="false" outlineLevel="0" collapsed="false">
      <c r="A1174" s="56" t="n">
        <v>36734</v>
      </c>
      <c r="B1174" s="2" t="n">
        <v>1</v>
      </c>
      <c r="C1174" s="56"/>
      <c r="D1174" s="28" t="n">
        <f aca="false">VLOOKUP($A1174,IF(D$3=2,PRICELOOK2,IF(D$3=3,PRICELOOK3,IF(D$3=4,cash,PRICELOOK))),D$4,FALSE())</f>
        <v>3.855</v>
      </c>
      <c r="E1174" s="28" t="n">
        <f aca="false">VLOOKUP($A1174,IF(E$3=2,PRICELOOK2,IF(E$3=3,PRICELOOK3,IF(E$3=4,cash,PRICELOOK))),E$4,FALSE())</f>
        <v>4.62</v>
      </c>
      <c r="G1174" s="73" t="n">
        <f aca="false">LN(D1174/D1173)</f>
        <v>0.0396877482672425</v>
      </c>
      <c r="H1174" s="73" t="n">
        <f aca="false">LN(E1174/E1173)</f>
        <v>0.0196727655987047</v>
      </c>
      <c r="I1174" s="73"/>
      <c r="J1174" s="73"/>
    </row>
    <row r="1175" customFormat="false" ht="12.75" hidden="false" customHeight="false" outlineLevel="0" collapsed="false">
      <c r="A1175" s="56"/>
      <c r="B1175" s="2"/>
      <c r="C1175" s="56"/>
      <c r="D1175" s="28"/>
      <c r="E1175" s="28"/>
      <c r="G1175" s="73"/>
      <c r="H1175" s="73"/>
      <c r="I1175" s="73"/>
      <c r="J1175" s="73"/>
    </row>
    <row r="1176" customFormat="false" ht="12.75" hidden="false" customHeight="false" outlineLevel="0" collapsed="false">
      <c r="A1176" s="56"/>
      <c r="B1176" s="2"/>
      <c r="C1176" s="56"/>
      <c r="D1176" s="28"/>
      <c r="E1176" s="28"/>
    </row>
    <row r="1177" customFormat="false" ht="12.75" hidden="false" customHeight="false" outlineLevel="0" collapsed="false">
      <c r="A1177" s="56"/>
      <c r="B1177" s="2"/>
      <c r="C1177" s="56"/>
      <c r="D1177" s="28"/>
      <c r="E1177" s="28"/>
    </row>
    <row r="1178" customFormat="false" ht="12.75" hidden="false" customHeight="false" outlineLevel="0" collapsed="false">
      <c r="A1178" s="56"/>
      <c r="B1178" s="2"/>
      <c r="C1178" s="56" t="n">
        <v>36739</v>
      </c>
      <c r="G1178" s="73" t="n">
        <f aca="false">STDEV(G1180:G1201)*15.87</f>
        <v>0.457226277174911</v>
      </c>
      <c r="H1178" s="73" t="n">
        <f aca="false">STDEV(H1180:H1201)*15.87</f>
        <v>0.590703483500981</v>
      </c>
      <c r="I1178" s="73"/>
      <c r="J1178" s="73" t="n">
        <f aca="false">IF(ISNUMBER(J1179),J1179,1.1)</f>
        <v>0.606087501588967</v>
      </c>
      <c r="K1178" s="75" t="n">
        <f aca="false">MAX(D1179:D1200)</f>
        <v>4.685</v>
      </c>
      <c r="L1178" s="75" t="n">
        <f aca="false">MAX(E1179:E1200)</f>
        <v>6.925</v>
      </c>
    </row>
    <row r="1179" customFormat="false" ht="12.75" hidden="false" customHeight="false" outlineLevel="0" collapsed="false">
      <c r="A1179" s="56" t="n">
        <v>36735</v>
      </c>
      <c r="B1179" s="2"/>
      <c r="C1179" s="56"/>
      <c r="D1179" s="28" t="n">
        <f aca="false">VLOOKUP($A1179,IF(D$3=2,PRICELOOK2,IF(D$3=3,PRICELOOK3,IF(D$3=4,cash,PRICELOOK))),D$4,FALSE())</f>
        <v>3.905</v>
      </c>
      <c r="E1179" s="28" t="n">
        <f aca="false">VLOOKUP($A1179,IF(E$3=2,PRICELOOK2,IF(E$3=3,PRICELOOK3,IF(E$3=4,cash,PRICELOOK))),E$4,FALSE())</f>
        <v>4.605</v>
      </c>
      <c r="G1179" s="73"/>
      <c r="H1179" s="73"/>
      <c r="I1179" s="73"/>
      <c r="J1179" s="73" t="n">
        <f aca="false">CORREL(D1179:D1201,E1179:E1201)</f>
        <v>0.606087501588967</v>
      </c>
      <c r="K1179" s="75" t="n">
        <f aca="false">MIN(D1179:D1200)</f>
        <v>3.755</v>
      </c>
      <c r="L1179" s="75" t="n">
        <f aca="false">MIN(E1179:E1200)</f>
        <v>4.535</v>
      </c>
    </row>
    <row r="1180" customFormat="false" ht="12.75" hidden="false" customHeight="false" outlineLevel="0" collapsed="false">
      <c r="A1180" s="56" t="n">
        <v>36738</v>
      </c>
      <c r="B1180" s="2"/>
      <c r="C1180" s="56"/>
      <c r="D1180" s="28" t="n">
        <f aca="false">VLOOKUP($A1180,IF(D$3=2,PRICELOOK2,IF(D$3=3,PRICELOOK3,IF(D$3=4,cash,PRICELOOK))),D$4,FALSE())</f>
        <v>3.755</v>
      </c>
      <c r="E1180" s="28" t="n">
        <f aca="false">VLOOKUP($A1180,IF(E$3=2,PRICELOOK2,IF(E$3=3,PRICELOOK3,IF(E$3=4,cash,PRICELOOK))),E$4,FALSE())</f>
        <v>4.615</v>
      </c>
      <c r="G1180" s="73" t="n">
        <f aca="false">LN(D1180/D1179)</f>
        <v>-0.0391694980755512</v>
      </c>
      <c r="H1180" s="73" t="n">
        <f aca="false">LN(E1180/E1179)</f>
        <v>0.00216919824754531</v>
      </c>
      <c r="I1180" s="73"/>
      <c r="J1180" s="73"/>
    </row>
    <row r="1181" customFormat="false" ht="12.75" hidden="false" customHeight="false" outlineLevel="0" collapsed="false">
      <c r="A1181" s="56" t="n">
        <v>36739</v>
      </c>
      <c r="B1181" s="2"/>
      <c r="C1181" s="56"/>
      <c r="D1181" s="28" t="n">
        <f aca="false">VLOOKUP($A1181,IF(D$3=2,PRICELOOK2,IF(D$3=3,PRICELOOK3,IF(D$3=4,cash,PRICELOOK))),D$4,FALSE())</f>
        <v>3.76</v>
      </c>
      <c r="E1181" s="28" t="n">
        <f aca="false">VLOOKUP($A1181,IF(E$3=2,PRICELOOK2,IF(E$3=3,PRICELOOK3,IF(E$3=4,cash,PRICELOOK))),E$4,FALSE())</f>
        <v>4.535</v>
      </c>
      <c r="G1181" s="73" t="n">
        <f aca="false">LN(D1181/D1180)</f>
        <v>0.00133067218570495</v>
      </c>
      <c r="H1181" s="73" t="n">
        <f aca="false">LN(E1181/E1180)</f>
        <v>-0.0174867843877156</v>
      </c>
      <c r="I1181" s="73"/>
      <c r="J1181" s="73"/>
    </row>
    <row r="1182" customFormat="false" ht="12.75" hidden="false" customHeight="false" outlineLevel="0" collapsed="false">
      <c r="A1182" s="56" t="n">
        <v>36740</v>
      </c>
      <c r="B1182" s="2"/>
      <c r="C1182" s="56"/>
      <c r="D1182" s="28" t="n">
        <f aca="false">VLOOKUP($A1182,IF(D$3=2,PRICELOOK2,IF(D$3=3,PRICELOOK3,IF(D$3=4,cash,PRICELOOK))),D$4,FALSE())</f>
        <v>3.985</v>
      </c>
      <c r="E1182" s="28" t="n">
        <f aca="false">VLOOKUP($A1182,IF(E$3=2,PRICELOOK2,IF(E$3=3,PRICELOOK3,IF(E$3=4,cash,PRICELOOK))),E$4,FALSE())</f>
        <v>4.645</v>
      </c>
      <c r="G1182" s="73" t="n">
        <f aca="false">LN(D1182/D1181)</f>
        <v>0.0581183548403753</v>
      </c>
      <c r="H1182" s="73" t="n">
        <f aca="false">LN(E1182/E1181)</f>
        <v>0.0239662886987018</v>
      </c>
      <c r="I1182" s="73"/>
      <c r="J1182" s="73"/>
    </row>
    <row r="1183" customFormat="false" ht="12.75" hidden="false" customHeight="false" outlineLevel="0" collapsed="false">
      <c r="A1183" s="56" t="n">
        <v>36741</v>
      </c>
      <c r="B1183" s="2"/>
      <c r="C1183" s="56"/>
      <c r="D1183" s="28" t="n">
        <f aca="false">VLOOKUP($A1183,IF(D$3=2,PRICELOOK2,IF(D$3=3,PRICELOOK3,IF(D$3=4,cash,PRICELOOK))),D$4,FALSE())</f>
        <v>4.145</v>
      </c>
      <c r="E1183" s="28" t="n">
        <f aca="false">VLOOKUP($A1183,IF(E$3=2,PRICELOOK2,IF(E$3=3,PRICELOOK3,IF(E$3=4,cash,PRICELOOK))),E$4,FALSE())</f>
        <v>4.755</v>
      </c>
      <c r="G1183" s="73" t="n">
        <f aca="false">LN(D1183/D1182)</f>
        <v>0.0393654763450798</v>
      </c>
      <c r="H1183" s="73" t="n">
        <f aca="false">LN(E1183/E1182)</f>
        <v>0.0234053237315519</v>
      </c>
      <c r="I1183" s="73"/>
      <c r="J1183" s="73"/>
    </row>
    <row r="1184" customFormat="false" ht="12.75" hidden="false" customHeight="false" outlineLevel="0" collapsed="false">
      <c r="A1184" s="56" t="n">
        <v>36742</v>
      </c>
      <c r="B1184" s="2"/>
      <c r="C1184" s="56"/>
      <c r="D1184" s="28" t="n">
        <f aca="false">VLOOKUP($A1184,IF(D$3=2,PRICELOOK2,IF(D$3=3,PRICELOOK3,IF(D$3=4,cash,PRICELOOK))),D$4,FALSE())</f>
        <v>4.19</v>
      </c>
      <c r="E1184" s="28" t="n">
        <f aca="false">VLOOKUP($A1184,IF(E$3=2,PRICELOOK2,IF(E$3=3,PRICELOOK3,IF(E$3=4,cash,PRICELOOK))),E$4,FALSE())</f>
        <v>4.75</v>
      </c>
      <c r="G1184" s="73" t="n">
        <f aca="false">LN(D1184/D1183)</f>
        <v>0.0107979453467884</v>
      </c>
      <c r="H1184" s="73" t="n">
        <f aca="false">LN(E1184/E1183)</f>
        <v>-0.00105207795080378</v>
      </c>
      <c r="I1184" s="73"/>
      <c r="J1184" s="73"/>
    </row>
    <row r="1185" customFormat="false" ht="12.75" hidden="false" customHeight="false" outlineLevel="0" collapsed="false">
      <c r="A1185" s="56" t="n">
        <v>36745</v>
      </c>
      <c r="B1185" s="2"/>
      <c r="C1185" s="56"/>
      <c r="D1185" s="28" t="n">
        <f aca="false">VLOOKUP($A1185,IF(D$3=2,PRICELOOK2,IF(D$3=3,PRICELOOK3,IF(D$3=4,cash,PRICELOOK))),D$4,FALSE())</f>
        <v>4.37</v>
      </c>
      <c r="E1185" s="28" t="n">
        <f aca="false">VLOOKUP($A1185,IF(E$3=2,PRICELOOK2,IF(E$3=3,PRICELOOK3,IF(E$3=4,cash,PRICELOOK))),E$4,FALSE())</f>
        <v>4.87</v>
      </c>
      <c r="G1185" s="73" t="n">
        <f aca="false">LN(D1185/D1184)</f>
        <v>0.0420622751734524</v>
      </c>
      <c r="H1185" s="73" t="n">
        <f aca="false">LN(E1185/E1184)</f>
        <v>0.0249493190479486</v>
      </c>
      <c r="I1185" s="73"/>
      <c r="J1185" s="73"/>
    </row>
    <row r="1186" customFormat="false" ht="12.75" hidden="false" customHeight="false" outlineLevel="0" collapsed="false">
      <c r="A1186" s="56" t="n">
        <v>36746</v>
      </c>
      <c r="B1186" s="2"/>
      <c r="C1186" s="56"/>
      <c r="D1186" s="28" t="n">
        <f aca="false">VLOOKUP($A1186,IF(D$3=2,PRICELOOK2,IF(D$3=3,PRICELOOK3,IF(D$3=4,cash,PRICELOOK))),D$4,FALSE())</f>
        <v>4.395</v>
      </c>
      <c r="E1186" s="28" t="n">
        <f aca="false">VLOOKUP($A1186,IF(E$3=2,PRICELOOK2,IF(E$3=3,PRICELOOK3,IF(E$3=4,cash,PRICELOOK))),E$4,FALSE())</f>
        <v>4.875</v>
      </c>
      <c r="G1186" s="73" t="n">
        <f aca="false">LN(D1186/D1185)</f>
        <v>0.00570452202964135</v>
      </c>
      <c r="H1186" s="73" t="n">
        <f aca="false">LN(E1186/E1185)</f>
        <v>0.00102616735531195</v>
      </c>
      <c r="I1186" s="73"/>
      <c r="J1186" s="73"/>
    </row>
    <row r="1187" customFormat="false" ht="12.75" hidden="false" customHeight="false" outlineLevel="0" collapsed="false">
      <c r="A1187" s="56" t="n">
        <v>36747</v>
      </c>
      <c r="B1187" s="2"/>
      <c r="C1187" s="56"/>
      <c r="D1187" s="28" t="n">
        <f aca="false">VLOOKUP($A1187,IF(D$3=2,PRICELOOK2,IF(D$3=3,PRICELOOK3,IF(D$3=4,cash,PRICELOOK))),D$4,FALSE())</f>
        <v>4.39</v>
      </c>
      <c r="E1187" s="28" t="n">
        <f aca="false">VLOOKUP($A1187,IF(E$3=2,PRICELOOK2,IF(E$3=3,PRICELOOK3,IF(E$3=4,cash,PRICELOOK))),E$4,FALSE())</f>
        <v>4.77</v>
      </c>
      <c r="G1187" s="73" t="n">
        <f aca="false">LN(D1187/D1186)</f>
        <v>-0.00113830405006028</v>
      </c>
      <c r="H1187" s="73" t="n">
        <f aca="false">LN(E1187/E1186)</f>
        <v>-0.0217737995495607</v>
      </c>
      <c r="I1187" s="73"/>
      <c r="J1187" s="73"/>
    </row>
    <row r="1188" customFormat="false" ht="12.75" hidden="false" customHeight="false" outlineLevel="0" collapsed="false">
      <c r="A1188" s="56" t="n">
        <v>36748</v>
      </c>
      <c r="B1188" s="2"/>
      <c r="C1188" s="56"/>
      <c r="D1188" s="28" t="n">
        <f aca="false">VLOOKUP($A1188,IF(D$3=2,PRICELOOK2,IF(D$3=3,PRICELOOK3,IF(D$3=4,cash,PRICELOOK))),D$4,FALSE())</f>
        <v>4.355</v>
      </c>
      <c r="E1188" s="28" t="n">
        <f aca="false">VLOOKUP($A1188,IF(E$3=2,PRICELOOK2,IF(E$3=3,PRICELOOK3,IF(E$3=4,cash,PRICELOOK))),E$4,FALSE())</f>
        <v>4.765</v>
      </c>
      <c r="G1188" s="73" t="n">
        <f aca="false">LN(D1188/D1187)</f>
        <v>-0.00800461678261369</v>
      </c>
      <c r="H1188" s="73" t="n">
        <f aca="false">LN(E1188/E1187)</f>
        <v>-0.00104876779408438</v>
      </c>
      <c r="I1188" s="73"/>
      <c r="J1188" s="73"/>
    </row>
    <row r="1189" customFormat="false" ht="12.75" hidden="false" customHeight="false" outlineLevel="0" collapsed="false">
      <c r="A1189" s="56" t="n">
        <v>36749</v>
      </c>
      <c r="B1189" s="2"/>
      <c r="C1189" s="56"/>
      <c r="D1189" s="28" t="n">
        <f aca="false">VLOOKUP($A1189,IF(D$3=2,PRICELOOK2,IF(D$3=3,PRICELOOK3,IF(D$3=4,cash,PRICELOOK))),D$4,FALSE())</f>
        <v>4.36</v>
      </c>
      <c r="E1189" s="28" t="n">
        <f aca="false">VLOOKUP($A1189,IF(E$3=2,PRICELOOK2,IF(E$3=3,PRICELOOK3,IF(E$3=4,cash,PRICELOOK))),E$4,FALSE())</f>
        <v>4.74</v>
      </c>
      <c r="G1189" s="73" t="n">
        <f aca="false">LN(D1189/D1188)</f>
        <v>0.0011474470564767</v>
      </c>
      <c r="H1189" s="73" t="n">
        <f aca="false">LN(E1189/E1188)</f>
        <v>-0.00526040139918017</v>
      </c>
      <c r="I1189" s="73"/>
      <c r="J1189" s="73"/>
    </row>
    <row r="1190" customFormat="false" ht="12.75" hidden="false" customHeight="false" outlineLevel="0" collapsed="false">
      <c r="A1190" s="56" t="n">
        <v>36752</v>
      </c>
      <c r="B1190" s="2"/>
      <c r="C1190" s="56"/>
      <c r="D1190" s="28" t="n">
        <f aca="false">VLOOKUP($A1190,IF(D$3=2,PRICELOOK2,IF(D$3=3,PRICELOOK3,IF(D$3=4,cash,PRICELOOK))),D$4,FALSE())</f>
        <v>4.35</v>
      </c>
      <c r="E1190" s="28" t="n">
        <f aca="false">VLOOKUP($A1190,IF(E$3=2,PRICELOOK2,IF(E$3=3,PRICELOOK3,IF(E$3=4,cash,PRICELOOK))),E$4,FALSE())</f>
        <v>4.765</v>
      </c>
      <c r="G1190" s="73" t="n">
        <f aca="false">LN(D1190/D1189)</f>
        <v>-0.00229621226035038</v>
      </c>
      <c r="H1190" s="73" t="n">
        <f aca="false">LN(E1190/E1189)</f>
        <v>0.00526040139918019</v>
      </c>
      <c r="I1190" s="73"/>
      <c r="J1190" s="73"/>
    </row>
    <row r="1191" customFormat="false" ht="12.75" hidden="false" customHeight="false" outlineLevel="0" collapsed="false">
      <c r="A1191" s="56" t="n">
        <v>36753</v>
      </c>
      <c r="B1191" s="2"/>
      <c r="C1191" s="56"/>
      <c r="D1191" s="28" t="n">
        <f aca="false">VLOOKUP($A1191,IF(D$3=2,PRICELOOK2,IF(D$3=3,PRICELOOK3,IF(D$3=4,cash,PRICELOOK))),D$4,FALSE())</f>
        <v>4.19</v>
      </c>
      <c r="E1191" s="28" t="n">
        <f aca="false">VLOOKUP($A1191,IF(E$3=2,PRICELOOK2,IF(E$3=3,PRICELOOK3,IF(E$3=4,cash,PRICELOOK))),E$4,FALSE())</f>
        <v>4.68</v>
      </c>
      <c r="G1191" s="73" t="n">
        <f aca="false">LN(D1191/D1190)</f>
        <v>-0.0374751111665461</v>
      </c>
      <c r="H1191" s="73" t="n">
        <f aca="false">LN(E1191/E1190)</f>
        <v>-0.01799942717661</v>
      </c>
      <c r="I1191" s="73"/>
      <c r="J1191" s="73"/>
    </row>
    <row r="1192" customFormat="false" ht="12.75" hidden="false" customHeight="false" outlineLevel="0" collapsed="false">
      <c r="A1192" s="56" t="n">
        <v>36754</v>
      </c>
      <c r="B1192" s="2"/>
      <c r="C1192" s="56"/>
      <c r="D1192" s="28" t="n">
        <f aca="false">VLOOKUP($A1192,IF(D$3=2,PRICELOOK2,IF(D$3=3,PRICELOOK3,IF(D$3=4,cash,PRICELOOK))),D$4,FALSE())</f>
        <v>4.225</v>
      </c>
      <c r="E1192" s="28" t="n">
        <f aca="false">VLOOKUP($A1192,IF(E$3=2,PRICELOOK2,IF(E$3=3,PRICELOOK3,IF(E$3=4,cash,PRICELOOK))),E$4,FALSE())</f>
        <v>4.73</v>
      </c>
      <c r="G1192" s="73" t="n">
        <f aca="false">LN(D1192/D1191)</f>
        <v>0.00831852687509059</v>
      </c>
      <c r="H1192" s="73" t="n">
        <f aca="false">LN(E1192/E1191)</f>
        <v>0.0106270925742864</v>
      </c>
      <c r="I1192" s="73"/>
      <c r="J1192" s="73"/>
    </row>
    <row r="1193" customFormat="false" ht="12.75" hidden="false" customHeight="false" outlineLevel="0" collapsed="false">
      <c r="A1193" s="56" t="n">
        <v>36755</v>
      </c>
      <c r="B1193" s="2"/>
      <c r="C1193" s="56"/>
      <c r="D1193" s="28" t="n">
        <f aca="false">VLOOKUP($A1193,IF(D$3=2,PRICELOOK2,IF(D$3=3,PRICELOOK3,IF(D$3=4,cash,PRICELOOK))),D$4,FALSE())</f>
        <v>4.335</v>
      </c>
      <c r="E1193" s="28" t="n">
        <f aca="false">VLOOKUP($A1193,IF(E$3=2,PRICELOOK2,IF(E$3=3,PRICELOOK3,IF(E$3=4,cash,PRICELOOK))),E$4,FALSE())</f>
        <v>4.925</v>
      </c>
      <c r="G1193" s="73" t="n">
        <f aca="false">LN(D1193/D1192)</f>
        <v>0.0257023494233681</v>
      </c>
      <c r="H1193" s="73" t="n">
        <f aca="false">LN(E1193/E1192)</f>
        <v>0.0403990721202105</v>
      </c>
      <c r="I1193" s="73"/>
      <c r="J1193" s="73"/>
    </row>
    <row r="1194" customFormat="false" ht="12.75" hidden="false" customHeight="false" outlineLevel="0" collapsed="false">
      <c r="A1194" s="56" t="n">
        <v>36756</v>
      </c>
      <c r="B1194" s="2"/>
      <c r="C1194" s="56"/>
      <c r="D1194" s="28" t="n">
        <f aca="false">VLOOKUP($A1194,IF(D$3=2,PRICELOOK2,IF(D$3=3,PRICELOOK3,IF(D$3=4,cash,PRICELOOK))),D$4,FALSE())</f>
        <v>4.315</v>
      </c>
      <c r="E1194" s="28" t="n">
        <f aca="false">VLOOKUP($A1194,IF(E$3=2,PRICELOOK2,IF(E$3=3,PRICELOOK3,IF(E$3=4,cash,PRICELOOK))),E$4,FALSE())</f>
        <v>4.925</v>
      </c>
      <c r="G1194" s="73" t="n">
        <f aca="false">LN(D1194/D1193)</f>
        <v>-0.00462428569711379</v>
      </c>
      <c r="H1194" s="73" t="n">
        <f aca="false">LN(E1194/E1193)</f>
        <v>0</v>
      </c>
      <c r="I1194" s="73"/>
      <c r="J1194" s="73"/>
    </row>
    <row r="1195" customFormat="false" ht="12.75" hidden="false" customHeight="false" outlineLevel="0" collapsed="false">
      <c r="A1195" s="56" t="n">
        <v>36759</v>
      </c>
      <c r="B1195" s="2"/>
      <c r="C1195" s="56"/>
      <c r="D1195" s="28" t="n">
        <f aca="false">VLOOKUP($A1195,IF(D$3=2,PRICELOOK2,IF(D$3=3,PRICELOOK3,IF(D$3=4,cash,PRICELOOK))),D$4,FALSE())</f>
        <v>4.515</v>
      </c>
      <c r="E1195" s="28" t="n">
        <f aca="false">VLOOKUP($A1195,IF(E$3=2,PRICELOOK2,IF(E$3=3,PRICELOOK3,IF(E$3=4,cash,PRICELOOK))),E$4,FALSE())</f>
        <v>5.29</v>
      </c>
      <c r="G1195" s="73" t="n">
        <f aca="false">LN(D1195/D1194)</f>
        <v>0.0453078623335572</v>
      </c>
      <c r="H1195" s="73" t="n">
        <f aca="false">LN(E1195/E1194)</f>
        <v>0.0714939712461558</v>
      </c>
      <c r="I1195" s="73"/>
      <c r="J1195" s="73"/>
    </row>
    <row r="1196" customFormat="false" ht="12.75" hidden="false" customHeight="false" outlineLevel="0" collapsed="false">
      <c r="A1196" s="56" t="n">
        <v>36760</v>
      </c>
      <c r="B1196" s="2"/>
      <c r="C1196" s="56"/>
      <c r="D1196" s="28" t="n">
        <f aca="false">VLOOKUP($A1196,IF(D$3=2,PRICELOOK2,IF(D$3=3,PRICELOOK3,IF(D$3=4,cash,PRICELOOK))),D$4,FALSE())</f>
        <v>4.685</v>
      </c>
      <c r="E1196" s="28" t="n">
        <f aca="false">VLOOKUP($A1196,IF(E$3=2,PRICELOOK2,IF(E$3=3,PRICELOOK3,IF(E$3=4,cash,PRICELOOK))),E$4,FALSE())</f>
        <v>5.775</v>
      </c>
      <c r="G1196" s="73" t="n">
        <f aca="false">LN(D1196/D1195)</f>
        <v>0.0369607288214366</v>
      </c>
      <c r="H1196" s="73" t="n">
        <f aca="false">LN(E1196/E1195)</f>
        <v>0.0877200105376493</v>
      </c>
      <c r="I1196" s="73"/>
      <c r="J1196" s="73"/>
    </row>
    <row r="1197" customFormat="false" ht="12.75" hidden="false" customHeight="false" outlineLevel="0" collapsed="false">
      <c r="A1197" s="56" t="n">
        <v>36761</v>
      </c>
      <c r="B1197" s="2"/>
      <c r="C1197" s="56"/>
      <c r="D1197" s="28" t="n">
        <f aca="false">VLOOKUP($A1197,IF(D$3=2,PRICELOOK2,IF(D$3=3,PRICELOOK3,IF(D$3=4,cash,PRICELOOK))),D$4,FALSE())</f>
        <v>4.605</v>
      </c>
      <c r="E1197" s="28" t="n">
        <f aca="false">VLOOKUP($A1197,IF(E$3=2,PRICELOOK2,IF(E$3=3,PRICELOOK3,IF(E$3=4,cash,PRICELOOK))),E$4,FALSE())</f>
        <v>5.76</v>
      </c>
      <c r="G1197" s="73" t="n">
        <f aca="false">LN(D1197/D1196)</f>
        <v>-0.0172232459831151</v>
      </c>
      <c r="H1197" s="73" t="n">
        <f aca="false">LN(E1197/E1196)</f>
        <v>-0.00260078170005748</v>
      </c>
      <c r="I1197" s="73"/>
      <c r="J1197" s="73"/>
    </row>
    <row r="1198" customFormat="false" ht="12.75" hidden="false" customHeight="false" outlineLevel="0" collapsed="false">
      <c r="A1198" s="56" t="n">
        <v>36762</v>
      </c>
      <c r="B1198" s="2"/>
      <c r="C1198" s="56"/>
      <c r="D1198" s="28" t="n">
        <f aca="false">VLOOKUP($A1198,IF(D$3=2,PRICELOOK2,IF(D$3=3,PRICELOOK3,IF(D$3=4,cash,PRICELOOK))),D$4,FALSE())</f>
        <v>4.35</v>
      </c>
      <c r="E1198" s="28" t="n">
        <f aca="false">VLOOKUP($A1198,IF(E$3=2,PRICELOOK2,IF(E$3=3,PRICELOOK3,IF(E$3=4,cash,PRICELOOK))),E$4,FALSE())</f>
        <v>5.75</v>
      </c>
      <c r="G1198" s="73" t="n">
        <f aca="false">LN(D1198/D1197)</f>
        <v>-0.0569668246066776</v>
      </c>
      <c r="H1198" s="73" t="n">
        <f aca="false">LN(E1198/E1197)</f>
        <v>-0.00173761989854074</v>
      </c>
      <c r="I1198" s="73"/>
      <c r="J1198" s="73"/>
    </row>
    <row r="1199" customFormat="false" ht="12.75" hidden="false" customHeight="false" outlineLevel="0" collapsed="false">
      <c r="A1199" s="56" t="n">
        <v>36763</v>
      </c>
      <c r="B1199" s="2"/>
      <c r="C1199" s="56"/>
      <c r="D1199" s="28" t="n">
        <f aca="false">VLOOKUP($A1199,IF(D$3=2,PRICELOOK2,IF(D$3=3,PRICELOOK3,IF(D$3=4,cash,PRICELOOK))),D$4,FALSE())</f>
        <v>4.455</v>
      </c>
      <c r="E1199" s="28" t="n">
        <f aca="false">VLOOKUP($A1199,IF(E$3=2,PRICELOOK2,IF(E$3=3,PRICELOOK3,IF(E$3=4,cash,PRICELOOK))),E$4,FALSE())</f>
        <v>6.475</v>
      </c>
      <c r="G1199" s="73" t="n">
        <f aca="false">LN(D1199/D1198)</f>
        <v>0.0238512158221801</v>
      </c>
      <c r="H1199" s="73" t="n">
        <f aca="false">LN(E1199/E1198)</f>
        <v>0.118748752776342</v>
      </c>
      <c r="I1199" s="73"/>
    </row>
    <row r="1200" customFormat="false" ht="12.75" hidden="false" customHeight="false" outlineLevel="0" collapsed="false">
      <c r="A1200" s="56" t="n">
        <v>36766</v>
      </c>
      <c r="B1200" s="2"/>
      <c r="C1200" s="56"/>
      <c r="D1200" s="28" t="n">
        <f aca="false">VLOOKUP($A1200,IF(D$3=2,PRICELOOK2,IF(D$3=3,PRICELOOK3,IF(D$3=4,cash,PRICELOOK))),D$4,FALSE())</f>
        <v>4.52</v>
      </c>
      <c r="E1200" s="28" t="n">
        <f aca="false">VLOOKUP($A1200,IF(E$3=2,PRICELOOK2,IF(E$3=3,PRICELOOK3,IF(E$3=4,cash,PRICELOOK))),E$4,FALSE())</f>
        <v>6.925</v>
      </c>
      <c r="G1200" s="73" t="n">
        <f aca="false">LN(D1200/D1199)</f>
        <v>0.014484932921367</v>
      </c>
      <c r="H1200" s="73" t="n">
        <f aca="false">LN(E1200/E1199)</f>
        <v>0.0671894444878008</v>
      </c>
      <c r="I1200" s="73"/>
    </row>
    <row r="1201" customFormat="false" ht="12.75" hidden="false" customHeight="false" outlineLevel="0" collapsed="false">
      <c r="A1201" s="56" t="n">
        <v>36767</v>
      </c>
      <c r="B1201" s="2" t="n">
        <v>1</v>
      </c>
      <c r="C1201" s="56"/>
      <c r="D1201" s="28" t="n">
        <f aca="false">VLOOKUP($A1201,IF(D$3=2,PRICELOOK2,IF(D$3=3,PRICELOOK3,IF(D$3=4,cash,PRICELOOK))),D$4,FALSE())</f>
        <v>4.505</v>
      </c>
      <c r="E1201" s="28" t="n">
        <f aca="false">VLOOKUP($A1201,IF(E$3=2,PRICELOOK2,IF(E$3=3,PRICELOOK3,IF(E$3=4,cash,PRICELOOK))),E$4,FALSE())</f>
        <v>7.285</v>
      </c>
      <c r="G1201" s="73" t="n">
        <f aca="false">LN(D1201/D1200)</f>
        <v>-0.00332410278383856</v>
      </c>
      <c r="H1201" s="73" t="n">
        <f aca="false">LN(E1201/E1200)</f>
        <v>0.050679387573766</v>
      </c>
      <c r="I1201" s="73"/>
    </row>
    <row r="1202" customFormat="false" ht="12.75" hidden="false" customHeight="false" outlineLevel="0" collapsed="false">
      <c r="A1202" s="56"/>
      <c r="B1202" s="2"/>
      <c r="C1202" s="56"/>
      <c r="D1202" s="28"/>
      <c r="E1202" s="28"/>
    </row>
    <row r="1203" customFormat="false" ht="12.75" hidden="false" customHeight="false" outlineLevel="0" collapsed="false">
      <c r="A1203" s="56"/>
      <c r="B1203" s="2"/>
      <c r="C1203" s="56"/>
      <c r="D1203" s="28"/>
      <c r="E1203" s="28"/>
    </row>
    <row r="1204" customFormat="false" ht="12.75" hidden="false" customHeight="false" outlineLevel="0" collapsed="false">
      <c r="A1204" s="56"/>
      <c r="B1204" s="2"/>
      <c r="C1204" s="56"/>
      <c r="D1204" s="28"/>
      <c r="E1204" s="28"/>
    </row>
    <row r="1205" customFormat="false" ht="12.75" hidden="false" customHeight="false" outlineLevel="0" collapsed="false">
      <c r="A1205" s="56"/>
      <c r="B1205" s="2"/>
      <c r="C1205" s="56" t="n">
        <v>36770</v>
      </c>
      <c r="G1205" s="73" t="n">
        <f aca="false">STDEV(G1207:G1225)*15.87</f>
        <v>0.343902138540995</v>
      </c>
      <c r="H1205" s="73" t="n">
        <f aca="false">STDEV(H1207:H1225)*15.87</f>
        <v>0.513249857983176</v>
      </c>
      <c r="I1205" s="73"/>
      <c r="J1205" s="73" t="n">
        <f aca="false">IF(ISNUMBER(J1206),J1206,1.1)</f>
        <v>-0.0537820990195406</v>
      </c>
      <c r="K1205" s="75" t="n">
        <f aca="false">MAX(D1206:D1225)</f>
        <v>5.175</v>
      </c>
      <c r="L1205" s="75" t="n">
        <f aca="false">MAX(E1206:E1225)</f>
        <v>6.395</v>
      </c>
    </row>
    <row r="1206" customFormat="false" ht="12.75" hidden="false" customHeight="false" outlineLevel="0" collapsed="false">
      <c r="A1206" s="56" t="n">
        <v>36768</v>
      </c>
      <c r="B1206" s="2"/>
      <c r="C1206" s="56"/>
      <c r="D1206" s="28" t="n">
        <f aca="false">VLOOKUP($A1206,IF(D$3=2,PRICELOOK2,IF(D$3=3,PRICELOOK3,IF(D$3=4,cash,PRICELOOK))),D$4,FALSE())</f>
        <v>4.54</v>
      </c>
      <c r="E1206" s="28" t="n">
        <f aca="false">VLOOKUP($A1206,IF(E$3=2,PRICELOOK2,IF(E$3=3,PRICELOOK3,IF(E$3=4,cash,PRICELOOK))),E$4,FALSE())</f>
        <v>6.13</v>
      </c>
      <c r="G1206" s="73"/>
      <c r="H1206" s="73"/>
      <c r="I1206" s="73"/>
      <c r="J1206" s="73" t="n">
        <f aca="false">CORREL(D1206:D1225,E1206:E1225)</f>
        <v>-0.0537820990195406</v>
      </c>
      <c r="K1206" s="75" t="n">
        <f aca="false">MIN(D1206:D1225)</f>
        <v>4.54</v>
      </c>
      <c r="L1206" s="75" t="n">
        <f aca="false">MIN(E1206:E1225)</f>
        <v>5.34</v>
      </c>
    </row>
    <row r="1207" customFormat="false" ht="12.75" hidden="false" customHeight="false" outlineLevel="0" collapsed="false">
      <c r="A1207" s="56" t="n">
        <v>36769</v>
      </c>
      <c r="B1207" s="2"/>
      <c r="C1207" s="56"/>
      <c r="D1207" s="28" t="n">
        <f aca="false">VLOOKUP($A1207,IF(D$3=2,PRICELOOK2,IF(D$3=3,PRICELOOK3,IF(D$3=4,cash,PRICELOOK))),D$4,FALSE())</f>
        <v>4.655</v>
      </c>
      <c r="E1207" s="28" t="n">
        <f aca="false">VLOOKUP($A1207,IF(E$3=2,PRICELOOK2,IF(E$3=3,PRICELOOK3,IF(E$3=4,cash,PRICELOOK))),E$4,FALSE())</f>
        <v>6.18</v>
      </c>
      <c r="G1207" s="73" t="n">
        <f aca="false">LN(D1207/D1206)</f>
        <v>0.0250148986757738</v>
      </c>
      <c r="H1207" s="73" t="n">
        <f aca="false">LN(E1207/E1206)</f>
        <v>0.00812352152147935</v>
      </c>
      <c r="I1207" s="73"/>
      <c r="J1207" s="73"/>
    </row>
    <row r="1208" customFormat="false" ht="12.75" hidden="false" customHeight="false" outlineLevel="0" collapsed="false">
      <c r="A1208" s="56" t="n">
        <v>36770</v>
      </c>
      <c r="B1208" s="2"/>
      <c r="C1208" s="56"/>
      <c r="D1208" s="28" t="n">
        <f aca="false">VLOOKUP($A1208,IF(D$3=2,PRICELOOK2,IF(D$3=3,PRICELOOK3,IF(D$3=4,cash,PRICELOOK))),D$4,FALSE())</f>
        <v>4.605</v>
      </c>
      <c r="E1208" s="28" t="n">
        <f aca="false">VLOOKUP($A1208,IF(E$3=2,PRICELOOK2,IF(E$3=3,PRICELOOK3,IF(E$3=4,cash,PRICELOOK))),E$4,FALSE())</f>
        <v>5.875</v>
      </c>
      <c r="G1208" s="73" t="n">
        <f aca="false">LN(D1208/D1207)</f>
        <v>-0.0107992410217602</v>
      </c>
      <c r="H1208" s="73" t="n">
        <f aca="false">LN(E1208/E1207)</f>
        <v>-0.0506122114393767</v>
      </c>
      <c r="I1208" s="73"/>
      <c r="J1208" s="73"/>
    </row>
    <row r="1209" customFormat="false" ht="12.75" hidden="false" customHeight="false" outlineLevel="0" collapsed="false">
      <c r="A1209" s="56" t="n">
        <v>36774</v>
      </c>
      <c r="B1209" s="2"/>
      <c r="C1209" s="56"/>
      <c r="D1209" s="28" t="n">
        <f aca="false">VLOOKUP($A1209,IF(D$3=2,PRICELOOK2,IF(D$3=3,PRICELOOK3,IF(D$3=4,cash,PRICELOOK))),D$4,FALSE())</f>
        <v>4.81</v>
      </c>
      <c r="E1209" s="28" t="n">
        <f aca="false">VLOOKUP($A1209,IF(E$3=2,PRICELOOK2,IF(E$3=3,PRICELOOK3,IF(E$3=4,cash,PRICELOOK))),E$4,FALSE())</f>
        <v>6.205</v>
      </c>
      <c r="G1209" s="73" t="n">
        <f aca="false">LN(D1209/D1208)</f>
        <v>0.0435544144103995</v>
      </c>
      <c r="H1209" s="73" t="n">
        <f aca="false">LN(E1209/E1208)</f>
        <v>0.0546493586263478</v>
      </c>
      <c r="I1209" s="73"/>
      <c r="J1209" s="73"/>
    </row>
    <row r="1210" customFormat="false" ht="12.75" hidden="false" customHeight="false" outlineLevel="0" collapsed="false">
      <c r="A1210" s="56" t="n">
        <v>36775</v>
      </c>
      <c r="B1210" s="2"/>
      <c r="C1210" s="56"/>
      <c r="D1210" s="28" t="n">
        <f aca="false">VLOOKUP($A1210,IF(D$3=2,PRICELOOK2,IF(D$3=3,PRICELOOK3,IF(D$3=4,cash,PRICELOOK))),D$4,FALSE())</f>
        <v>4.885</v>
      </c>
      <c r="E1210" s="28" t="n">
        <f aca="false">VLOOKUP($A1210,IF(E$3=2,PRICELOOK2,IF(E$3=3,PRICELOOK3,IF(E$3=4,cash,PRICELOOK))),E$4,FALSE())</f>
        <v>6.34</v>
      </c>
      <c r="G1210" s="73" t="n">
        <f aca="false">LN(D1210/D1209)</f>
        <v>0.0154722013770763</v>
      </c>
      <c r="H1210" s="73" t="n">
        <f aca="false">LN(E1210/E1209)</f>
        <v>0.0215233497925639</v>
      </c>
      <c r="I1210" s="73"/>
      <c r="J1210" s="73"/>
    </row>
    <row r="1211" customFormat="false" ht="12.75" hidden="false" customHeight="false" outlineLevel="0" collapsed="false">
      <c r="A1211" s="56" t="n">
        <v>36776</v>
      </c>
      <c r="B1211" s="2"/>
      <c r="C1211" s="56"/>
      <c r="D1211" s="28" t="n">
        <f aca="false">VLOOKUP($A1211,IF(D$3=2,PRICELOOK2,IF(D$3=3,PRICELOOK3,IF(D$3=4,cash,PRICELOOK))),D$4,FALSE())</f>
        <v>4.84</v>
      </c>
      <c r="E1211" s="28" t="n">
        <f aca="false">VLOOKUP($A1211,IF(E$3=2,PRICELOOK2,IF(E$3=3,PRICELOOK3,IF(E$3=4,cash,PRICELOOK))),E$4,FALSE())</f>
        <v>6.225</v>
      </c>
      <c r="G1211" s="73" t="n">
        <f aca="false">LN(D1211/D1210)</f>
        <v>-0.00925456476620575</v>
      </c>
      <c r="H1211" s="73" t="n">
        <f aca="false">LN(E1211/E1210)</f>
        <v>-0.0183053260983632</v>
      </c>
      <c r="I1211" s="73"/>
      <c r="J1211" s="73"/>
    </row>
    <row r="1212" customFormat="false" ht="12.75" hidden="false" customHeight="false" outlineLevel="0" collapsed="false">
      <c r="A1212" s="56" t="n">
        <v>36777</v>
      </c>
      <c r="B1212" s="2"/>
      <c r="C1212" s="56"/>
      <c r="D1212" s="28" t="n">
        <f aca="false">VLOOKUP($A1212,IF(D$3=2,PRICELOOK2,IF(D$3=3,PRICELOOK3,IF(D$3=4,cash,PRICELOOK))),D$4,FALSE())</f>
        <v>4.7</v>
      </c>
      <c r="E1212" s="28" t="n">
        <f aca="false">VLOOKUP($A1212,IF(E$3=2,PRICELOOK2,IF(E$3=3,PRICELOOK3,IF(E$3=4,cash,PRICELOOK))),E$4,FALSE())</f>
        <v>6.15</v>
      </c>
      <c r="G1212" s="73" t="n">
        <f aca="false">LN(D1212/D1211)</f>
        <v>-0.0293522120125273</v>
      </c>
      <c r="H1212" s="73" t="n">
        <f aca="false">LN(E1212/E1211)</f>
        <v>-0.0121213605323447</v>
      </c>
      <c r="I1212" s="73"/>
      <c r="J1212" s="73"/>
    </row>
    <row r="1213" customFormat="false" ht="12.75" hidden="false" customHeight="false" outlineLevel="0" collapsed="false">
      <c r="A1213" s="56" t="n">
        <v>36780</v>
      </c>
      <c r="B1213" s="2"/>
      <c r="C1213" s="56"/>
      <c r="D1213" s="28" t="n">
        <f aca="false">VLOOKUP($A1213,IF(D$3=2,PRICELOOK2,IF(D$3=3,PRICELOOK3,IF(D$3=4,cash,PRICELOOK))),D$4,FALSE())</f>
        <v>4.895</v>
      </c>
      <c r="E1213" s="28" t="n">
        <f aca="false">VLOOKUP($A1213,IF(E$3=2,PRICELOOK2,IF(E$3=3,PRICELOOK3,IF(E$3=4,cash,PRICELOOK))),E$4,FALSE())</f>
        <v>6.325</v>
      </c>
      <c r="G1213" s="73" t="n">
        <f aca="false">LN(D1213/D1212)</f>
        <v>0.0406517672664606</v>
      </c>
      <c r="H1213" s="73" t="n">
        <f aca="false">LN(E1213/E1212)</f>
        <v>0.0280579527951573</v>
      </c>
      <c r="I1213" s="73"/>
      <c r="J1213" s="73"/>
    </row>
    <row r="1214" customFormat="false" ht="12.75" hidden="false" customHeight="false" outlineLevel="0" collapsed="false">
      <c r="A1214" s="56" t="n">
        <v>36781</v>
      </c>
      <c r="B1214" s="2"/>
      <c r="C1214" s="56"/>
      <c r="D1214" s="28" t="n">
        <f aca="false">VLOOKUP($A1214,IF(D$3=2,PRICELOOK2,IF(D$3=3,PRICELOOK3,IF(D$3=4,cash,PRICELOOK))),D$4,FALSE())</f>
        <v>4.99</v>
      </c>
      <c r="E1214" s="28" t="n">
        <f aca="false">VLOOKUP($A1214,IF(E$3=2,PRICELOOK2,IF(E$3=3,PRICELOOK3,IF(E$3=4,cash,PRICELOOK))),E$4,FALSE())</f>
        <v>6.36</v>
      </c>
      <c r="G1214" s="73" t="n">
        <f aca="false">LN(D1214/D1213)</f>
        <v>0.0192216337809537</v>
      </c>
      <c r="H1214" s="73" t="n">
        <f aca="false">LN(E1214/E1213)</f>
        <v>0.00551834273844681</v>
      </c>
      <c r="I1214" s="73"/>
      <c r="J1214" s="73"/>
    </row>
    <row r="1215" customFormat="false" ht="12.75" hidden="false" customHeight="false" outlineLevel="0" collapsed="false">
      <c r="A1215" s="56" t="n">
        <v>36782</v>
      </c>
      <c r="B1215" s="2"/>
      <c r="C1215" s="56"/>
      <c r="D1215" s="28" t="n">
        <f aca="false">VLOOKUP($A1215,IF(D$3=2,PRICELOOK2,IF(D$3=3,PRICELOOK3,IF(D$3=4,cash,PRICELOOK))),D$4,FALSE())</f>
        <v>5.05</v>
      </c>
      <c r="E1215" s="28" t="n">
        <f aca="false">VLOOKUP($A1215,IF(E$3=2,PRICELOOK2,IF(E$3=3,PRICELOOK3,IF(E$3=4,cash,PRICELOOK))),E$4,FALSE())</f>
        <v>6.39</v>
      </c>
      <c r="G1215" s="73" t="n">
        <f aca="false">LN(D1215/D1214)</f>
        <v>0.0119523335238412</v>
      </c>
      <c r="H1215" s="73" t="n">
        <f aca="false">LN(E1215/E1214)</f>
        <v>0.00470589103741249</v>
      </c>
      <c r="I1215" s="73"/>
      <c r="J1215" s="73"/>
    </row>
    <row r="1216" customFormat="false" ht="12.75" hidden="false" customHeight="false" outlineLevel="0" collapsed="false">
      <c r="A1216" s="56" t="n">
        <v>36783</v>
      </c>
      <c r="B1216" s="2"/>
      <c r="C1216" s="56"/>
      <c r="D1216" s="28" t="n">
        <f aca="false">VLOOKUP($A1216,IF(D$3=2,PRICELOOK2,IF(D$3=3,PRICELOOK3,IF(D$3=4,cash,PRICELOOK))),D$4,FALSE())</f>
        <v>5.045</v>
      </c>
      <c r="E1216" s="28" t="n">
        <f aca="false">VLOOKUP($A1216,IF(E$3=2,PRICELOOK2,IF(E$3=3,PRICELOOK3,IF(E$3=4,cash,PRICELOOK))),E$4,FALSE())</f>
        <v>6.37</v>
      </c>
      <c r="G1216" s="73" t="n">
        <f aca="false">LN(D1216/D1215)</f>
        <v>-0.000990589481696179</v>
      </c>
      <c r="H1216" s="73" t="n">
        <f aca="false">LN(E1216/E1215)</f>
        <v>-0.00313479880537139</v>
      </c>
      <c r="I1216" s="73"/>
      <c r="J1216" s="73"/>
    </row>
    <row r="1217" customFormat="false" ht="12.75" hidden="false" customHeight="false" outlineLevel="0" collapsed="false">
      <c r="A1217" s="56" t="n">
        <v>36784</v>
      </c>
      <c r="B1217" s="2"/>
      <c r="C1217" s="56"/>
      <c r="D1217" s="28" t="n">
        <f aca="false">VLOOKUP($A1217,IF(D$3=2,PRICELOOK2,IF(D$3=3,PRICELOOK3,IF(D$3=4,cash,PRICELOOK))),D$4,FALSE())</f>
        <v>5.105</v>
      </c>
      <c r="E1217" s="28" t="n">
        <f aca="false">VLOOKUP($A1217,IF(E$3=2,PRICELOOK2,IF(E$3=3,PRICELOOK3,IF(E$3=4,cash,PRICELOOK))),E$4,FALSE())</f>
        <v>6.395</v>
      </c>
      <c r="G1217" s="73" t="n">
        <f aca="false">LN(D1217/D1216)</f>
        <v>0.0118227978110566</v>
      </c>
      <c r="H1217" s="73" t="n">
        <f aca="false">LN(E1217/E1216)</f>
        <v>0.00391696544673389</v>
      </c>
      <c r="I1217" s="73"/>
      <c r="J1217" s="73"/>
    </row>
    <row r="1218" customFormat="false" ht="12.75" hidden="false" customHeight="false" outlineLevel="0" collapsed="false">
      <c r="A1218" s="56" t="n">
        <v>36787</v>
      </c>
      <c r="B1218" s="2"/>
      <c r="C1218" s="56"/>
      <c r="D1218" s="28" t="n">
        <f aca="false">VLOOKUP($A1218,IF(D$3=2,PRICELOOK2,IF(D$3=3,PRICELOOK3,IF(D$3=4,cash,PRICELOOK))),D$4,FALSE())</f>
        <v>4.945</v>
      </c>
      <c r="E1218" s="28" t="n">
        <f aca="false">VLOOKUP($A1218,IF(E$3=2,PRICELOOK2,IF(E$3=3,PRICELOOK3,IF(E$3=4,cash,PRICELOOK))),E$4,FALSE())</f>
        <v>6.31</v>
      </c>
      <c r="G1218" s="73" t="n">
        <f aca="false">LN(D1218/D1217)</f>
        <v>-0.0318434865419535</v>
      </c>
      <c r="H1218" s="73" t="n">
        <f aca="false">LN(E1218/E1217)</f>
        <v>-0.0133807584776842</v>
      </c>
      <c r="I1218" s="73"/>
      <c r="J1218" s="73"/>
    </row>
    <row r="1219" customFormat="false" ht="12" hidden="false" customHeight="true" outlineLevel="0" collapsed="false">
      <c r="A1219" s="56" t="n">
        <v>36788</v>
      </c>
      <c r="B1219" s="2"/>
      <c r="C1219" s="56"/>
      <c r="D1219" s="28" t="n">
        <f aca="false">VLOOKUP($A1219,IF(D$3=2,PRICELOOK2,IF(D$3=3,PRICELOOK3,IF(D$3=4,cash,PRICELOOK))),D$4,FALSE())</f>
        <v>5.02</v>
      </c>
      <c r="E1219" s="28" t="n">
        <f aca="false">VLOOKUP($A1219,IF(E$3=2,PRICELOOK2,IF(E$3=3,PRICELOOK3,IF(E$3=4,cash,PRICELOOK))),E$4,FALSE())</f>
        <v>6.25</v>
      </c>
      <c r="G1219" s="73" t="n">
        <f aca="false">LN(D1219/D1218)</f>
        <v>0.0150529686289623</v>
      </c>
      <c r="H1219" s="73" t="n">
        <f aca="false">LN(E1219/E1218)</f>
        <v>-0.00955421280481161</v>
      </c>
      <c r="I1219" s="73"/>
      <c r="J1219" s="73"/>
    </row>
    <row r="1220" customFormat="false" ht="12.75" hidden="false" customHeight="false" outlineLevel="0" collapsed="false">
      <c r="A1220" s="56" t="n">
        <v>36789</v>
      </c>
      <c r="B1220" s="2"/>
      <c r="C1220" s="56"/>
      <c r="D1220" s="28" t="n">
        <f aca="false">VLOOKUP($A1220,IF(D$3=2,PRICELOOK2,IF(D$3=3,PRICELOOK3,IF(D$3=4,cash,PRICELOOK))),D$4,FALSE())</f>
        <v>5.075</v>
      </c>
      <c r="E1220" s="28" t="n">
        <f aca="false">VLOOKUP($A1220,IF(E$3=2,PRICELOOK2,IF(E$3=3,PRICELOOK3,IF(E$3=4,cash,PRICELOOK))),E$4,FALSE())</f>
        <v>6.075</v>
      </c>
      <c r="G1220" s="73" t="n">
        <f aca="false">LN(D1220/D1219)</f>
        <v>0.0108965912242134</v>
      </c>
      <c r="H1220" s="73" t="n">
        <f aca="false">LN(E1220/E1219)</f>
        <v>-0.028399474521698</v>
      </c>
      <c r="I1220" s="73"/>
      <c r="J1220" s="73"/>
    </row>
    <row r="1221" customFormat="false" ht="12.75" hidden="false" customHeight="false" outlineLevel="0" collapsed="false">
      <c r="A1221" s="56" t="n">
        <v>36790</v>
      </c>
      <c r="B1221" s="2"/>
      <c r="C1221" s="56"/>
      <c r="D1221" s="28" t="n">
        <f aca="false">VLOOKUP($A1221,IF(D$3=2,PRICELOOK2,IF(D$3=3,PRICELOOK3,IF(D$3=4,cash,PRICELOOK))),D$4,FALSE())</f>
        <v>4.99</v>
      </c>
      <c r="E1221" s="28" t="n">
        <f aca="false">VLOOKUP($A1221,IF(E$3=2,PRICELOOK2,IF(E$3=3,PRICELOOK3,IF(E$3=4,cash,PRICELOOK))),E$4,FALSE())</f>
        <v>5.7</v>
      </c>
      <c r="G1221" s="73" t="n">
        <f aca="false">LN(D1221/D1220)</f>
        <v>-0.0168906151644237</v>
      </c>
      <c r="H1221" s="73" t="n">
        <f aca="false">LN(E1221/E1220)</f>
        <v>-0.0637158143861077</v>
      </c>
      <c r="I1221" s="73"/>
      <c r="J1221" s="73"/>
    </row>
    <row r="1222" customFormat="false" ht="12.75" hidden="false" customHeight="false" outlineLevel="0" collapsed="false">
      <c r="A1222" s="56" t="n">
        <v>36791</v>
      </c>
      <c r="B1222" s="2"/>
      <c r="C1222" s="56"/>
      <c r="D1222" s="28" t="n">
        <f aca="false">VLOOKUP($A1222,IF(D$3=2,PRICELOOK2,IF(D$3=3,PRICELOOK3,IF(D$3=4,cash,PRICELOOK))),D$4,FALSE())</f>
        <v>4.915</v>
      </c>
      <c r="E1222" s="28" t="n">
        <f aca="false">VLOOKUP($A1222,IF(E$3=2,PRICELOOK2,IF(E$3=3,PRICELOOK3,IF(E$3=4,cash,PRICELOOK))),E$4,FALSE())</f>
        <v>5.34</v>
      </c>
      <c r="G1222" s="73" t="n">
        <f aca="false">LN(D1222/D1221)</f>
        <v>-0.0151441561642975</v>
      </c>
      <c r="H1222" s="73" t="n">
        <f aca="false">LN(E1222/E1221)</f>
        <v>-0.0652405218684011</v>
      </c>
      <c r="I1222" s="73"/>
      <c r="J1222" s="73"/>
    </row>
    <row r="1223" customFormat="false" ht="12.75" hidden="false" customHeight="false" outlineLevel="0" collapsed="false">
      <c r="A1223" s="56" t="n">
        <v>36794</v>
      </c>
      <c r="B1223" s="2"/>
      <c r="C1223" s="56"/>
      <c r="D1223" s="28" t="n">
        <f aca="false">VLOOKUP($A1223,IF(D$3=2,PRICELOOK2,IF(D$3=3,PRICELOOK3,IF(D$3=4,cash,PRICELOOK))),D$4,FALSE())</f>
        <v>4.935</v>
      </c>
      <c r="E1223" s="28" t="n">
        <f aca="false">VLOOKUP($A1223,IF(E$3=2,PRICELOOK2,IF(E$3=3,PRICELOOK3,IF(E$3=4,cash,PRICELOOK))),E$4,FALSE())</f>
        <v>5.415</v>
      </c>
      <c r="G1223" s="73" t="n">
        <f aca="false">LN(D1223/D1222)</f>
        <v>0.00406091928631501</v>
      </c>
      <c r="H1223" s="73" t="n">
        <f aca="false">LN(E1223/E1222)</f>
        <v>0.0139472274808506</v>
      </c>
      <c r="I1223" s="73"/>
      <c r="J1223" s="73"/>
    </row>
    <row r="1224" customFormat="false" ht="12.75" hidden="false" customHeight="false" outlineLevel="0" collapsed="false">
      <c r="A1224" s="56" t="n">
        <v>36795</v>
      </c>
      <c r="B1224" s="2"/>
      <c r="C1224" s="56"/>
      <c r="D1224" s="28" t="n">
        <f aca="false">VLOOKUP($A1224,IF(D$3=2,PRICELOOK2,IF(D$3=3,PRICELOOK3,IF(D$3=4,cash,PRICELOOK))),D$4,FALSE())</f>
        <v>5.105</v>
      </c>
      <c r="E1224" s="28" t="n">
        <f aca="false">VLOOKUP($A1224,IF(E$3=2,PRICELOOK2,IF(E$3=3,PRICELOOK3,IF(E$3=4,cash,PRICELOOK))),E$4,FALSE())</f>
        <v>5.64</v>
      </c>
      <c r="G1224" s="73" t="n">
        <f aca="false">LN(D1224/D1223)</f>
        <v>0.0338677787311842</v>
      </c>
      <c r="H1224" s="73" t="n">
        <f aca="false">LN(E1224/E1223)</f>
        <v>0.0407111850570134</v>
      </c>
      <c r="I1224" s="73"/>
      <c r="J1224" s="73"/>
    </row>
    <row r="1225" customFormat="false" ht="12.75" hidden="false" customHeight="false" outlineLevel="0" collapsed="false">
      <c r="A1225" s="56" t="n">
        <v>36796</v>
      </c>
      <c r="D1225" s="28" t="n">
        <f aca="false">VLOOKUP($A1225,IF(D$3=2,PRICELOOK2,IF(D$3=3,PRICELOOK3,IF(D$3=4,cash,PRICELOOK))),D$4,FALSE())</f>
        <v>5.175</v>
      </c>
      <c r="E1225" s="28" t="n">
        <f aca="false">VLOOKUP($A1225,IF(E$3=2,PRICELOOK2,IF(E$3=3,PRICELOOK3,IF(E$3=4,cash,PRICELOOK))),E$4,FALSE())</f>
        <v>5.75</v>
      </c>
      <c r="G1225" s="73" t="n">
        <f aca="false">LN(D1225/D1224)</f>
        <v>0.0136188875348038</v>
      </c>
      <c r="H1225" s="73" t="n">
        <f aca="false">LN(E1225/E1224)</f>
        <v>0.0193157892992917</v>
      </c>
      <c r="I1225" s="73"/>
      <c r="J1225" s="73"/>
    </row>
    <row r="1226" customFormat="false" ht="12.75" hidden="false" customHeight="false" outlineLevel="0" collapsed="false">
      <c r="A1226" s="56"/>
      <c r="B1226" s="2"/>
      <c r="C1226" s="56"/>
      <c r="D1226" s="28"/>
      <c r="E1226" s="28"/>
    </row>
    <row r="1227" customFormat="false" ht="12.75" hidden="false" customHeight="false" outlineLevel="0" collapsed="false">
      <c r="A1227" s="56"/>
      <c r="B1227" s="2"/>
      <c r="C1227" s="56"/>
      <c r="D1227" s="28"/>
      <c r="E1227" s="28"/>
    </row>
    <row r="1228" customFormat="false" ht="12.75" hidden="false" customHeight="false" outlineLevel="0" collapsed="false">
      <c r="A1228" s="56"/>
      <c r="B1228" s="2"/>
      <c r="C1228" s="56"/>
      <c r="D1228" s="28"/>
      <c r="E1228" s="28"/>
    </row>
    <row r="1229" customFormat="false" ht="12.75" hidden="false" customHeight="false" outlineLevel="0" collapsed="false">
      <c r="A1229" s="56"/>
      <c r="B1229" s="2"/>
      <c r="C1229" s="56" t="n">
        <v>36800</v>
      </c>
      <c r="G1229" s="73" t="n">
        <f aca="false">STDEV(G1231:G1251)*15.87</f>
        <v>0.495757026572735</v>
      </c>
      <c r="H1229" s="73" t="n">
        <f aca="false">STDEV(H1231:H1251)*15.87</f>
        <v>0.363034575882315</v>
      </c>
      <c r="I1229" s="73"/>
      <c r="J1229" s="73" t="n">
        <f aca="false">IF(ISNUMBER(J1230),J1230,1.1)</f>
        <v>0.830035558751999</v>
      </c>
      <c r="K1229" s="75" t="n">
        <f aca="false">MAX(D1230:D1251)</f>
        <v>5.44</v>
      </c>
      <c r="L1229" s="75" t="n">
        <f aca="false">MAX(E1230:E1251)</f>
        <v>6.02</v>
      </c>
    </row>
    <row r="1230" customFormat="false" ht="12.75" hidden="false" customHeight="false" outlineLevel="0" collapsed="false">
      <c r="A1230" s="56" t="n">
        <v>36797</v>
      </c>
      <c r="B1230" s="2"/>
      <c r="C1230" s="56"/>
      <c r="D1230" s="28" t="n">
        <f aca="false">VLOOKUP($A1230,IF(D$3=2,PRICELOOK2,IF(D$3=3,PRICELOOK3,IF(D$3=4,cash,PRICELOOK))),D$4,FALSE())</f>
        <v>5.045</v>
      </c>
      <c r="E1230" s="28" t="n">
        <f aca="false">VLOOKUP($A1230,IF(E$3=2,PRICELOOK2,IF(E$3=3,PRICELOOK3,IF(E$3=4,cash,PRICELOOK))),E$4,FALSE())</f>
        <v>5.845</v>
      </c>
      <c r="G1230" s="73"/>
      <c r="H1230" s="73"/>
      <c r="I1230" s="73"/>
      <c r="J1230" s="73" t="n">
        <f aca="false">CORREL(D1230:D1251,E1230:E1251)</f>
        <v>0.830035558751999</v>
      </c>
      <c r="K1230" s="75" t="n">
        <f aca="false">MIN(D1230:D1251)</f>
        <v>4.31</v>
      </c>
      <c r="L1230" s="75" t="n">
        <f aca="false">MIN(E1230:E1251)</f>
        <v>4.975</v>
      </c>
    </row>
    <row r="1231" customFormat="false" ht="12.75" hidden="false" customHeight="false" outlineLevel="0" collapsed="false">
      <c r="A1231" s="56" t="n">
        <v>36798</v>
      </c>
      <c r="B1231" s="2"/>
      <c r="C1231" s="56"/>
      <c r="D1231" s="28" t="n">
        <f aca="false">VLOOKUP($A1231,IF(D$3=2,PRICELOOK2,IF(D$3=3,PRICELOOK3,IF(D$3=4,cash,PRICELOOK))),D$4,FALSE())</f>
        <v>5.04</v>
      </c>
      <c r="E1231" s="28" t="n">
        <f aca="false">VLOOKUP($A1231,IF(E$3=2,PRICELOOK2,IF(E$3=3,PRICELOOK3,IF(E$3=4,cash,PRICELOOK))),E$4,FALSE())</f>
        <v>5.695</v>
      </c>
      <c r="G1231" s="73" t="n">
        <f aca="false">LN(D1231/D1230)</f>
        <v>-0.000991571722295052</v>
      </c>
      <c r="H1231" s="73" t="n">
        <f aca="false">LN(E1231/E1230)</f>
        <v>-0.0259979980248862</v>
      </c>
      <c r="I1231" s="73"/>
      <c r="J1231" s="73"/>
    </row>
    <row r="1232" customFormat="false" ht="12.75" hidden="false" customHeight="false" outlineLevel="0" collapsed="false">
      <c r="A1232" s="56" t="n">
        <v>36801</v>
      </c>
      <c r="B1232" s="2"/>
      <c r="C1232" s="56"/>
      <c r="D1232" s="28" t="n">
        <f aca="false">VLOOKUP($A1232,IF(D$3=2,PRICELOOK2,IF(D$3=3,PRICELOOK3,IF(D$3=4,cash,PRICELOOK))),D$4,FALSE())</f>
        <v>5.195</v>
      </c>
      <c r="E1232" s="28" t="n">
        <f aca="false">VLOOKUP($A1232,IF(E$3=2,PRICELOOK2,IF(E$3=3,PRICELOOK3,IF(E$3=4,cash,PRICELOOK))),E$4,FALSE())</f>
        <v>5.975</v>
      </c>
      <c r="G1232" s="73" t="n">
        <f aca="false">LN(D1232/D1231)</f>
        <v>0.0302905424679136</v>
      </c>
      <c r="H1232" s="73" t="n">
        <f aca="false">LN(E1232/E1231)</f>
        <v>0.0479955009184287</v>
      </c>
      <c r="I1232" s="73"/>
      <c r="J1232" s="73"/>
    </row>
    <row r="1233" customFormat="false" ht="12.75" hidden="false" customHeight="false" outlineLevel="0" collapsed="false">
      <c r="A1233" s="56" t="n">
        <v>36802</v>
      </c>
      <c r="B1233" s="2"/>
      <c r="C1233" s="56"/>
      <c r="D1233" s="28" t="n">
        <f aca="false">VLOOKUP($A1233,IF(D$3=2,PRICELOOK2,IF(D$3=3,PRICELOOK3,IF(D$3=4,cash,PRICELOOK))),D$4,FALSE())</f>
        <v>5.205</v>
      </c>
      <c r="E1233" s="28" t="n">
        <f aca="false">VLOOKUP($A1233,IF(E$3=2,PRICELOOK2,IF(E$3=3,PRICELOOK3,IF(E$3=4,cash,PRICELOOK))),E$4,FALSE())</f>
        <v>6.01</v>
      </c>
      <c r="G1233" s="73" t="n">
        <f aca="false">LN(D1233/D1232)</f>
        <v>0.00192307751574148</v>
      </c>
      <c r="H1233" s="73" t="n">
        <f aca="false">LN(E1233/E1232)</f>
        <v>0.00584065072954183</v>
      </c>
      <c r="I1233" s="73"/>
      <c r="J1233" s="73"/>
    </row>
    <row r="1234" customFormat="false" ht="12.75" hidden="false" customHeight="false" outlineLevel="0" collapsed="false">
      <c r="A1234" s="56" t="n">
        <v>36803</v>
      </c>
      <c r="B1234" s="2"/>
      <c r="C1234" s="56"/>
      <c r="D1234" s="28" t="n">
        <f aca="false">VLOOKUP($A1234,IF(D$3=2,PRICELOOK2,IF(D$3=3,PRICELOOK3,IF(D$3=4,cash,PRICELOOK))),D$4,FALSE())</f>
        <v>5.16</v>
      </c>
      <c r="E1234" s="28" t="n">
        <f aca="false">VLOOKUP($A1234,IF(E$3=2,PRICELOOK2,IF(E$3=3,PRICELOOK3,IF(E$3=4,cash,PRICELOOK))),E$4,FALSE())</f>
        <v>6.02</v>
      </c>
      <c r="G1234" s="73" t="n">
        <f aca="false">LN(D1234/D1233)</f>
        <v>-0.00868312257346088</v>
      </c>
      <c r="H1234" s="73" t="n">
        <f aca="false">LN(E1234/E1233)</f>
        <v>0.00166251077361346</v>
      </c>
      <c r="I1234" s="73"/>
      <c r="J1234" s="73"/>
    </row>
    <row r="1235" customFormat="false" ht="12.75" hidden="false" customHeight="false" outlineLevel="0" collapsed="false">
      <c r="A1235" s="56" t="n">
        <v>36804</v>
      </c>
      <c r="B1235" s="2"/>
      <c r="C1235" s="56"/>
      <c r="D1235" s="28" t="n">
        <f aca="false">VLOOKUP($A1235,IF(D$3=2,PRICELOOK2,IF(D$3=3,PRICELOOK3,IF(D$3=4,cash,PRICELOOK))),D$4,FALSE())</f>
        <v>5.09</v>
      </c>
      <c r="E1235" s="28" t="n">
        <f aca="false">VLOOKUP($A1235,IF(E$3=2,PRICELOOK2,IF(E$3=3,PRICELOOK3,IF(E$3=4,cash,PRICELOOK))),E$4,FALSE())</f>
        <v>6</v>
      </c>
      <c r="G1235" s="73" t="n">
        <f aca="false">LN(D1235/D1234)</f>
        <v>-0.01365874893104</v>
      </c>
      <c r="H1235" s="73" t="n">
        <f aca="false">LN(E1235/E1234)</f>
        <v>-0.00332779009267458</v>
      </c>
      <c r="I1235" s="73"/>
      <c r="J1235" s="73"/>
    </row>
    <row r="1236" customFormat="false" ht="12.75" hidden="false" customHeight="false" outlineLevel="0" collapsed="false">
      <c r="A1236" s="56" t="n">
        <v>36805</v>
      </c>
      <c r="B1236" s="2"/>
      <c r="C1236" s="56"/>
      <c r="D1236" s="28" t="n">
        <f aca="false">VLOOKUP($A1236,IF(D$3=2,PRICELOOK2,IF(D$3=3,PRICELOOK3,IF(D$3=4,cash,PRICELOOK))),D$4,FALSE())</f>
        <v>4.86</v>
      </c>
      <c r="E1236" s="28" t="n">
        <f aca="false">VLOOKUP($A1236,IF(E$3=2,PRICELOOK2,IF(E$3=3,PRICELOOK3,IF(E$3=4,cash,PRICELOOK))),E$4,FALSE())</f>
        <v>5.765</v>
      </c>
      <c r="G1236" s="73" t="n">
        <f aca="false">LN(D1236/D1235)</f>
        <v>-0.0462393926500289</v>
      </c>
      <c r="H1236" s="73" t="n">
        <f aca="false">LN(E1236/E1235)</f>
        <v>-0.0399543155070327</v>
      </c>
      <c r="I1236" s="73"/>
      <c r="J1236" s="73"/>
    </row>
    <row r="1237" customFormat="false" ht="12.75" hidden="false" customHeight="false" outlineLevel="0" collapsed="false">
      <c r="A1237" s="56" t="n">
        <v>36808</v>
      </c>
      <c r="B1237" s="2"/>
      <c r="C1237" s="56"/>
      <c r="D1237" s="28" t="n">
        <f aca="false">VLOOKUP($A1237,IF(D$3=2,PRICELOOK2,IF(D$3=3,PRICELOOK3,IF(D$3=4,cash,PRICELOOK))),D$4,FALSE())</f>
        <v>4.96</v>
      </c>
      <c r="E1237" s="28" t="n">
        <f aca="false">VLOOKUP($A1237,IF(E$3=2,PRICELOOK2,IF(E$3=3,PRICELOOK3,IF(E$3=4,cash,PRICELOOK))),E$4,FALSE())</f>
        <v>5.805</v>
      </c>
      <c r="G1237" s="73" t="n">
        <f aca="false">LN(D1237/D1236)</f>
        <v>0.0203673028244337</v>
      </c>
      <c r="H1237" s="73" t="n">
        <f aca="false">LN(E1237/E1236)</f>
        <v>0.00691446142883241</v>
      </c>
      <c r="I1237" s="73"/>
      <c r="J1237" s="73"/>
    </row>
    <row r="1238" customFormat="false" ht="12.75" hidden="false" customHeight="false" outlineLevel="0" collapsed="false">
      <c r="A1238" s="56" t="n">
        <v>36809</v>
      </c>
      <c r="B1238" s="2"/>
      <c r="C1238" s="56"/>
      <c r="D1238" s="28" t="n">
        <f aca="false">VLOOKUP($A1238,IF(D$3=2,PRICELOOK2,IF(D$3=3,PRICELOOK3,IF(D$3=4,cash,PRICELOOK))),D$4,FALSE())</f>
        <v>5.005</v>
      </c>
      <c r="E1238" s="28" t="n">
        <f aca="false">VLOOKUP($A1238,IF(E$3=2,PRICELOOK2,IF(E$3=3,PRICELOOK3,IF(E$3=4,cash,PRICELOOK))),E$4,FALSE())</f>
        <v>5.75</v>
      </c>
      <c r="G1238" s="73" t="n">
        <f aca="false">LN(D1238/D1237)</f>
        <v>0.00903167203034776</v>
      </c>
      <c r="H1238" s="73" t="n">
        <f aca="false">LN(E1238/E1237)</f>
        <v>-0.00951976034059567</v>
      </c>
      <c r="I1238" s="73"/>
      <c r="J1238" s="73"/>
    </row>
    <row r="1239" customFormat="false" ht="12.75" hidden="false" customHeight="false" outlineLevel="0" collapsed="false">
      <c r="A1239" s="56" t="n">
        <v>36810</v>
      </c>
      <c r="B1239" s="2"/>
      <c r="C1239" s="56"/>
      <c r="D1239" s="28" t="n">
        <f aca="false">VLOOKUP($A1239,IF(D$3=2,PRICELOOK2,IF(D$3=3,PRICELOOK3,IF(D$3=4,cash,PRICELOOK))),D$4,FALSE())</f>
        <v>5.105</v>
      </c>
      <c r="E1239" s="28" t="n">
        <f aca="false">VLOOKUP($A1239,IF(E$3=2,PRICELOOK2,IF(E$3=3,PRICELOOK3,IF(E$3=4,cash,PRICELOOK))),E$4,FALSE())</f>
        <v>5.63</v>
      </c>
      <c r="G1239" s="73" t="n">
        <f aca="false">LN(D1239/D1238)</f>
        <v>0.0197830388494452</v>
      </c>
      <c r="H1239" s="73" t="n">
        <f aca="false">LN(E1239/E1238)</f>
        <v>-0.0210904126576601</v>
      </c>
      <c r="I1239" s="73"/>
      <c r="J1239" s="73"/>
    </row>
    <row r="1240" customFormat="false" ht="12.75" hidden="false" customHeight="false" outlineLevel="0" collapsed="false">
      <c r="A1240" s="56" t="n">
        <v>36811</v>
      </c>
      <c r="B1240" s="2"/>
      <c r="C1240" s="56"/>
      <c r="D1240" s="28" t="n">
        <f aca="false">VLOOKUP($A1240,IF(D$3=2,PRICELOOK2,IF(D$3=3,PRICELOOK3,IF(D$3=4,cash,PRICELOOK))),D$4,FALSE())</f>
        <v>5.44</v>
      </c>
      <c r="E1240" s="28" t="n">
        <f aca="false">VLOOKUP($A1240,IF(E$3=2,PRICELOOK2,IF(E$3=3,PRICELOOK3,IF(E$3=4,cash,PRICELOOK))),E$4,FALSE())</f>
        <v>5.815</v>
      </c>
      <c r="G1240" s="73" t="n">
        <f aca="false">LN(D1240/D1239)</f>
        <v>0.0635586092512224</v>
      </c>
      <c r="H1240" s="73" t="n">
        <f aca="false">LN(E1240/E1239)</f>
        <v>0.0323313438190287</v>
      </c>
      <c r="I1240" s="73"/>
      <c r="J1240" s="73"/>
    </row>
    <row r="1241" customFormat="false" ht="12.75" hidden="false" customHeight="false" outlineLevel="0" collapsed="false">
      <c r="A1241" s="56" t="n">
        <v>36812</v>
      </c>
      <c r="B1241" s="2"/>
      <c r="C1241" s="56"/>
      <c r="D1241" s="28" t="n">
        <f aca="false">VLOOKUP($A1241,IF(D$3=2,PRICELOOK2,IF(D$3=3,PRICELOOK3,IF(D$3=4,cash,PRICELOOK))),D$4,FALSE())</f>
        <v>5.29</v>
      </c>
      <c r="E1241" s="28" t="n">
        <f aca="false">VLOOKUP($A1241,IF(E$3=2,PRICELOOK2,IF(E$3=3,PRICELOOK3,IF(E$3=4,cash,PRICELOOK))),E$4,FALSE())</f>
        <v>5.69</v>
      </c>
      <c r="G1241" s="73" t="n">
        <f aca="false">LN(D1241/D1240)</f>
        <v>-0.0279608149976433</v>
      </c>
      <c r="H1241" s="73" t="n">
        <f aca="false">LN(E1241/E1240)</f>
        <v>-0.0217305378323882</v>
      </c>
      <c r="I1241" s="73"/>
      <c r="J1241" s="73"/>
    </row>
    <row r="1242" customFormat="false" ht="12.75" hidden="false" customHeight="false" outlineLevel="0" collapsed="false">
      <c r="A1242" s="56" t="n">
        <v>36815</v>
      </c>
      <c r="B1242" s="2"/>
      <c r="C1242" s="56"/>
      <c r="D1242" s="28" t="n">
        <f aca="false">VLOOKUP($A1242,IF(D$3=2,PRICELOOK2,IF(D$3=3,PRICELOOK3,IF(D$3=4,cash,PRICELOOK))),D$4,FALSE())</f>
        <v>5.24</v>
      </c>
      <c r="E1242" s="28" t="n">
        <f aca="false">VLOOKUP($A1242,IF(E$3=2,PRICELOOK2,IF(E$3=3,PRICELOOK3,IF(E$3=4,cash,PRICELOOK))),E$4,FALSE())</f>
        <v>5.685</v>
      </c>
      <c r="G1242" s="73" t="n">
        <f aca="false">LN(D1242/D1241)</f>
        <v>-0.0094967475372572</v>
      </c>
      <c r="H1242" s="73" t="n">
        <f aca="false">LN(E1242/E1241)</f>
        <v>-0.000879120935740352</v>
      </c>
      <c r="I1242" s="73"/>
      <c r="J1242" s="73"/>
    </row>
    <row r="1243" customFormat="false" ht="12.75" hidden="false" customHeight="false" outlineLevel="0" collapsed="false">
      <c r="A1243" s="56" t="n">
        <v>36816</v>
      </c>
      <c r="B1243" s="2"/>
      <c r="C1243" s="56"/>
      <c r="D1243" s="28" t="n">
        <f aca="false">VLOOKUP($A1243,IF(D$3=2,PRICELOOK2,IF(D$3=3,PRICELOOK3,IF(D$3=4,cash,PRICELOOK))),D$4,FALSE())</f>
        <v>5.195</v>
      </c>
      <c r="E1243" s="28" t="n">
        <f aca="false">VLOOKUP($A1243,IF(E$3=2,PRICELOOK2,IF(E$3=3,PRICELOOK3,IF(E$3=4,cash,PRICELOOK))),E$4,FALSE())</f>
        <v>5.655</v>
      </c>
      <c r="G1243" s="73" t="n">
        <f aca="false">LN(D1243/D1242)</f>
        <v>-0.00862487378176003</v>
      </c>
      <c r="H1243" s="73" t="n">
        <f aca="false">LN(E1243/E1242)</f>
        <v>-0.00529101763441544</v>
      </c>
      <c r="I1243" s="73"/>
      <c r="J1243" s="73"/>
    </row>
    <row r="1244" customFormat="false" ht="12.75" hidden="false" customHeight="false" outlineLevel="0" collapsed="false">
      <c r="A1244" s="56" t="n">
        <v>36817</v>
      </c>
      <c r="B1244" s="2"/>
      <c r="C1244" s="56"/>
      <c r="D1244" s="28" t="n">
        <f aca="false">VLOOKUP($A1244,IF(D$3=2,PRICELOOK2,IF(D$3=3,PRICELOOK3,IF(D$3=4,cash,PRICELOOK))),D$4,FALSE())</f>
        <v>5.285</v>
      </c>
      <c r="E1244" s="28" t="n">
        <f aca="false">VLOOKUP($A1244,IF(E$3=2,PRICELOOK2,IF(E$3=3,PRICELOOK3,IF(E$3=4,cash,PRICELOOK))),E$4,FALSE())</f>
        <v>5.755</v>
      </c>
      <c r="G1244" s="73" t="n">
        <f aca="false">LN(D1244/D1243)</f>
        <v>0.0171759947710102</v>
      </c>
      <c r="H1244" s="73" t="n">
        <f aca="false">LN(E1244/E1243)</f>
        <v>0.0175289326057621</v>
      </c>
      <c r="I1244" s="73"/>
      <c r="J1244" s="73"/>
    </row>
    <row r="1245" customFormat="false" ht="12.75" hidden="false" customHeight="false" outlineLevel="0" collapsed="false">
      <c r="A1245" s="56" t="n">
        <v>36818</v>
      </c>
      <c r="B1245" s="2"/>
      <c r="C1245" s="56"/>
      <c r="D1245" s="28" t="n">
        <f aca="false">VLOOKUP($A1245,IF(D$3=2,PRICELOOK2,IF(D$3=3,PRICELOOK3,IF(D$3=4,cash,PRICELOOK))),D$4,FALSE())</f>
        <v>4.96</v>
      </c>
      <c r="E1245" s="28" t="n">
        <f aca="false">VLOOKUP($A1245,IF(E$3=2,PRICELOOK2,IF(E$3=3,PRICELOOK3,IF(E$3=4,cash,PRICELOOK))),E$4,FALSE())</f>
        <v>5.58</v>
      </c>
      <c r="G1245" s="73" t="n">
        <f aca="false">LN(D1245/D1244)</f>
        <v>-0.0634668785853649</v>
      </c>
      <c r="H1245" s="73" t="n">
        <f aca="false">LN(E1245/E1244)</f>
        <v>-0.0308802657806263</v>
      </c>
      <c r="I1245" s="73"/>
      <c r="J1245" s="73"/>
    </row>
    <row r="1246" customFormat="false" ht="12.75" hidden="false" customHeight="false" outlineLevel="0" collapsed="false">
      <c r="A1246" s="56" t="n">
        <v>36819</v>
      </c>
      <c r="B1246" s="2"/>
      <c r="C1246" s="56"/>
      <c r="D1246" s="28" t="n">
        <f aca="false">VLOOKUP($A1246,IF(D$3=2,PRICELOOK2,IF(D$3=3,PRICELOOK3,IF(D$3=4,cash,PRICELOOK))),D$4,FALSE())</f>
        <v>4.73</v>
      </c>
      <c r="E1246" s="28" t="n">
        <f aca="false">VLOOKUP($A1246,IF(E$3=2,PRICELOOK2,IF(E$3=3,PRICELOOK3,IF(E$3=4,cash,PRICELOOK))),E$4,FALSE())</f>
        <v>5.405</v>
      </c>
      <c r="G1246" s="73" t="n">
        <f aca="false">LN(D1246/D1245)</f>
        <v>-0.0474805382329944</v>
      </c>
      <c r="H1246" s="73" t="n">
        <f aca="false">LN(E1246/E1245)</f>
        <v>-0.0318643253020479</v>
      </c>
      <c r="I1246" s="73"/>
      <c r="J1246" s="73"/>
    </row>
    <row r="1247" customFormat="false" ht="12.75" hidden="false" customHeight="false" outlineLevel="0" collapsed="false">
      <c r="A1247" s="56" t="n">
        <v>36822</v>
      </c>
      <c r="B1247" s="2"/>
      <c r="C1247" s="56"/>
      <c r="D1247" s="28" t="n">
        <f aca="false">VLOOKUP($A1247,IF(D$3=2,PRICELOOK2,IF(D$3=3,PRICELOOK3,IF(D$3=4,cash,PRICELOOK))),D$4,FALSE())</f>
        <v>4.73</v>
      </c>
      <c r="E1247" s="28" t="n">
        <f aca="false">VLOOKUP($A1247,IF(E$3=2,PRICELOOK2,IF(E$3=3,PRICELOOK3,IF(E$3=4,cash,PRICELOOK))),E$4,FALSE())</f>
        <v>5.375</v>
      </c>
      <c r="G1247" s="73" t="n">
        <f aca="false">LN(D1247/D1246)</f>
        <v>0</v>
      </c>
      <c r="H1247" s="73" t="n">
        <f aca="false">LN(E1247/E1246)</f>
        <v>-0.00556587707744512</v>
      </c>
      <c r="I1247" s="73"/>
      <c r="J1247" s="73"/>
    </row>
    <row r="1248" customFormat="false" ht="12.75" hidden="false" customHeight="false" outlineLevel="0" collapsed="false">
      <c r="A1248" s="56" t="n">
        <v>36823</v>
      </c>
      <c r="B1248" s="2"/>
      <c r="C1248" s="56"/>
      <c r="D1248" s="28" t="n">
        <f aca="false">VLOOKUP($A1248,IF(D$3=2,PRICELOOK2,IF(D$3=3,PRICELOOK3,IF(D$3=4,cash,PRICELOOK))),D$4,FALSE())</f>
        <v>4.79</v>
      </c>
      <c r="E1248" s="28" t="n">
        <f aca="false">VLOOKUP($A1248,IF(E$3=2,PRICELOOK2,IF(E$3=3,PRICELOOK3,IF(E$3=4,cash,PRICELOOK))),E$4,FALSE())</f>
        <v>5.345</v>
      </c>
      <c r="G1248" s="73" t="n">
        <f aca="false">LN(D1248/D1247)</f>
        <v>0.0126052089189822</v>
      </c>
      <c r="H1248" s="73" t="n">
        <f aca="false">LN(E1248/E1247)</f>
        <v>-0.00559702953671802</v>
      </c>
      <c r="I1248" s="73"/>
      <c r="J1248" s="73"/>
    </row>
    <row r="1249" customFormat="false" ht="12.75" hidden="false" customHeight="false" outlineLevel="0" collapsed="false">
      <c r="A1249" s="56" t="n">
        <v>36824</v>
      </c>
      <c r="B1249" s="2"/>
      <c r="C1249" s="56"/>
      <c r="D1249" s="28" t="n">
        <f aca="false">VLOOKUP($A1249,IF(D$3=2,PRICELOOK2,IF(D$3=3,PRICELOOK3,IF(D$3=4,cash,PRICELOOK))),D$4,FALSE())</f>
        <v>4.61</v>
      </c>
      <c r="E1249" s="28" t="n">
        <f aca="false">VLOOKUP($A1249,IF(E$3=2,PRICELOOK2,IF(E$3=3,PRICELOOK3,IF(E$3=4,cash,PRICELOOK))),E$4,FALSE())</f>
        <v>5.22</v>
      </c>
      <c r="G1249" s="73" t="n">
        <f aca="false">LN(D1249/D1248)</f>
        <v>-0.0383025544142666</v>
      </c>
      <c r="H1249" s="73" t="n">
        <f aca="false">LN(E1249/E1248)</f>
        <v>-0.0236641425824612</v>
      </c>
      <c r="I1249" s="73"/>
      <c r="J1249" s="73"/>
    </row>
    <row r="1250" customFormat="false" ht="12.75" hidden="false" customHeight="false" outlineLevel="0" collapsed="false">
      <c r="A1250" s="56" t="n">
        <v>36825</v>
      </c>
      <c r="B1250" s="2"/>
      <c r="C1250" s="56"/>
      <c r="D1250" s="28" t="n">
        <f aca="false">VLOOKUP($A1250,IF(D$3=2,PRICELOOK2,IF(D$3=3,PRICELOOK3,IF(D$3=4,cash,PRICELOOK))),D$4,FALSE())</f>
        <v>4.56</v>
      </c>
      <c r="E1250" s="28" t="n">
        <f aca="false">VLOOKUP($A1250,IF(E$3=2,PRICELOOK2,IF(E$3=3,PRICELOOK3,IF(E$3=4,cash,PRICELOOK))),E$4,FALSE())</f>
        <v>5.205</v>
      </c>
      <c r="G1250" s="73" t="n">
        <f aca="false">LN(D1250/D1249)</f>
        <v>-0.0109052334822626</v>
      </c>
      <c r="H1250" s="73" t="n">
        <f aca="false">LN(E1250/E1249)</f>
        <v>-0.00287769982761506</v>
      </c>
      <c r="I1250" s="73"/>
      <c r="J1250" s="73"/>
    </row>
    <row r="1251" customFormat="false" ht="12.75" hidden="false" customHeight="false" outlineLevel="0" collapsed="false">
      <c r="A1251" s="56" t="n">
        <v>36826</v>
      </c>
      <c r="B1251" s="2"/>
      <c r="C1251" s="56"/>
      <c r="D1251" s="28" t="n">
        <f aca="false">VLOOKUP($A1251,IF(D$3=2,PRICELOOK2,IF(D$3=3,PRICELOOK3,IF(D$3=4,cash,PRICELOOK))),D$4,FALSE())</f>
        <v>4.31</v>
      </c>
      <c r="E1251" s="28" t="n">
        <f aca="false">VLOOKUP($A1251,IF(E$3=2,PRICELOOK2,IF(E$3=3,PRICELOOK3,IF(E$3=4,cash,PRICELOOK))),E$4,FALSE())</f>
        <v>4.975</v>
      </c>
      <c r="G1251" s="73" t="n">
        <f aca="false">LN(D1251/D1250)</f>
        <v>-0.0563847194106383</v>
      </c>
      <c r="H1251" s="73" t="n">
        <f aca="false">LN(E1251/E1250)</f>
        <v>-0.0451943314563762</v>
      </c>
      <c r="I1251" s="73"/>
      <c r="J1251" s="73"/>
    </row>
    <row r="1252" customFormat="false" ht="12.75" hidden="false" customHeight="false" outlineLevel="0" collapsed="false">
      <c r="A1252" s="56"/>
    </row>
    <row r="1253" customFormat="false" ht="12.75" hidden="false" customHeight="false" outlineLevel="0" collapsed="false">
      <c r="A1253" s="56"/>
    </row>
    <row r="1254" customFormat="false" ht="12.75" hidden="false" customHeight="false" outlineLevel="0" collapsed="false">
      <c r="A1254" s="56"/>
    </row>
    <row r="1255" customFormat="false" ht="12.75" hidden="false" customHeight="false" outlineLevel="0" collapsed="false">
      <c r="A1255" s="56"/>
      <c r="C1255" s="84" t="n">
        <v>36831</v>
      </c>
      <c r="G1255" s="73" t="n">
        <f aca="false">STDEV(G1257:G1275)*15.87</f>
        <v>0.870303114084706</v>
      </c>
      <c r="H1255" s="73" t="n">
        <f aca="false">STDEV(H1257:H1275)*15.87</f>
        <v>1.66449756537415</v>
      </c>
      <c r="I1255" s="73"/>
      <c r="J1255" s="73" t="n">
        <f aca="false">IF(ISNUMBER(J1256),J1256,1.1)</f>
        <v>0.825603238845624</v>
      </c>
      <c r="K1255" s="75" t="n">
        <f aca="false">MAX(D1256:D1299)</f>
        <v>10.94</v>
      </c>
      <c r="L1255" s="75" t="n">
        <f aca="false">MAX(E1256:E1299)</f>
        <v>59.42</v>
      </c>
    </row>
    <row r="1256" customFormat="false" ht="12.75" hidden="false" customHeight="false" outlineLevel="0" collapsed="false">
      <c r="A1256" s="56" t="n">
        <v>36829</v>
      </c>
      <c r="D1256" s="28" t="n">
        <f aca="false">VLOOKUP($A1256,IF(D$3=2,PRICELOOK2,IF(D$3=3,PRICELOOK3,IF(D$3=4,cash,PRICELOOK))),D$4,FALSE())</f>
        <v>4.365</v>
      </c>
      <c r="E1256" s="28" t="n">
        <f aca="false">VLOOKUP($A1256,IF(E$3=2,PRICELOOK2,IF(E$3=3,PRICELOOK3,IF(E$3=4,cash,PRICELOOK))),E$4,FALSE())</f>
        <v>5.195</v>
      </c>
      <c r="G1256" s="73"/>
      <c r="H1256" s="73"/>
      <c r="I1256" s="73"/>
      <c r="J1256" s="73" t="n">
        <f aca="false">CORREL(D1256:D1275,E1256:E1275)</f>
        <v>0.825603238845624</v>
      </c>
      <c r="K1256" s="75" t="n">
        <f aca="false">MIN(D1256:D1275)</f>
        <v>4.145</v>
      </c>
      <c r="L1256" s="75" t="n">
        <f aca="false">MIN(E1256:E1299)</f>
        <v>5.195</v>
      </c>
    </row>
    <row r="1257" customFormat="false" ht="12.75" hidden="false" customHeight="false" outlineLevel="0" collapsed="false">
      <c r="A1257" s="56" t="n">
        <v>36830</v>
      </c>
      <c r="D1257" s="28" t="n">
        <f aca="false">VLOOKUP($A1257,IF(D$3=2,PRICELOOK2,IF(D$3=3,PRICELOOK3,IF(D$3=4,cash,PRICELOOK))),D$4,FALSE())</f>
        <v>4.195</v>
      </c>
      <c r="E1257" s="28" t="n">
        <f aca="false">VLOOKUP($A1257,IF(E$3=2,PRICELOOK2,IF(E$3=3,PRICELOOK3,IF(E$3=4,cash,PRICELOOK))),E$4,FALSE())</f>
        <v>5.2</v>
      </c>
      <c r="G1257" s="73" t="n">
        <f aca="false">LN(D1257/D1256)</f>
        <v>-0.039724849372396</v>
      </c>
      <c r="H1257" s="73" t="n">
        <f aca="false">LN(E1257/E1256)</f>
        <v>0.000962001036190841</v>
      </c>
    </row>
    <row r="1258" customFormat="false" ht="12.75" hidden="false" customHeight="false" outlineLevel="0" collapsed="false">
      <c r="A1258" s="56" t="n">
        <v>36831</v>
      </c>
      <c r="D1258" s="28" t="n">
        <f aca="false">VLOOKUP($A1258,IF(D$3=2,PRICELOOK2,IF(D$3=3,PRICELOOK3,IF(D$3=4,cash,PRICELOOK))),D$4,FALSE())</f>
        <v>4.145</v>
      </c>
      <c r="E1258" s="28" t="n">
        <f aca="false">VLOOKUP($A1258,IF(E$3=2,PRICELOOK2,IF(E$3=3,PRICELOOK3,IF(E$3=4,cash,PRICELOOK))),E$4,FALSE())</f>
        <v>5.195</v>
      </c>
      <c r="G1258" s="73" t="n">
        <f aca="false">LN(D1258/D1257)</f>
        <v>-0.0119905513319114</v>
      </c>
      <c r="H1258" s="73" t="n">
        <f aca="false">LN(E1258/E1257)</f>
        <v>-0.000962001036190952</v>
      </c>
    </row>
    <row r="1259" customFormat="false" ht="12.75" hidden="false" customHeight="false" outlineLevel="0" collapsed="false">
      <c r="A1259" s="56" t="n">
        <v>36832</v>
      </c>
      <c r="D1259" s="28" t="n">
        <f aca="false">VLOOKUP($A1259,IF(D$3=2,PRICELOOK2,IF(D$3=3,PRICELOOK3,IF(D$3=4,cash,PRICELOOK))),D$4,FALSE())</f>
        <v>4.225</v>
      </c>
      <c r="E1259" s="28" t="n">
        <f aca="false">VLOOKUP($A1259,IF(E$3=2,PRICELOOK2,IF(E$3=3,PRICELOOK3,IF(E$3=4,cash,PRICELOOK))),E$4,FALSE())</f>
        <v>5.3</v>
      </c>
      <c r="G1259" s="73" t="n">
        <f aca="false">LN(D1259/D1258)</f>
        <v>0.0191164722218789</v>
      </c>
      <c r="H1259" s="73" t="n">
        <f aca="false">LN(E1259/E1258)</f>
        <v>0.0200101960068853</v>
      </c>
    </row>
    <row r="1260" customFormat="false" ht="12.75" hidden="false" customHeight="false" outlineLevel="0" collapsed="false">
      <c r="A1260" s="56" t="n">
        <v>36833</v>
      </c>
      <c r="D1260" s="28" t="n">
        <f aca="false">VLOOKUP($A1260,IF(D$3=2,PRICELOOK2,IF(D$3=3,PRICELOOK3,IF(D$3=4,cash,PRICELOOK))),D$4,FALSE())</f>
        <v>4.425</v>
      </c>
      <c r="E1260" s="28" t="n">
        <f aca="false">VLOOKUP($A1260,IF(E$3=2,PRICELOOK2,IF(E$3=3,PRICELOOK3,IF(E$3=4,cash,PRICELOOK))),E$4,FALSE())</f>
        <v>5.445</v>
      </c>
      <c r="G1260" s="73" t="n">
        <f aca="false">LN(D1260/D1259)</f>
        <v>0.0462510176507557</v>
      </c>
      <c r="H1260" s="73" t="n">
        <f aca="false">LN(E1260/E1259)</f>
        <v>0.0269909358268477</v>
      </c>
    </row>
    <row r="1261" customFormat="false" ht="12.75" hidden="false" customHeight="false" outlineLevel="0" collapsed="false">
      <c r="A1261" s="56" t="n">
        <v>36836</v>
      </c>
      <c r="D1261" s="28" t="n">
        <f aca="false">VLOOKUP($A1261,IF(D$3=2,PRICELOOK2,IF(D$3=3,PRICELOOK3,IF(D$3=4,cash,PRICELOOK))),D$4,FALSE())</f>
        <v>4.505</v>
      </c>
      <c r="E1261" s="28" t="n">
        <f aca="false">VLOOKUP($A1261,IF(E$3=2,PRICELOOK2,IF(E$3=3,PRICELOOK3,IF(E$3=4,cash,PRICELOOK))),E$4,FALSE())</f>
        <v>5.455</v>
      </c>
      <c r="G1261" s="73" t="n">
        <f aca="false">LN(D1261/D1259)</f>
        <v>0.0641686302511641</v>
      </c>
      <c r="H1261" s="73" t="n">
        <f aca="false">LN(E1261/E1259)</f>
        <v>0.0288257987269579</v>
      </c>
    </row>
    <row r="1262" customFormat="false" ht="12.75" hidden="false" customHeight="false" outlineLevel="0" collapsed="false">
      <c r="A1262" s="56" t="n">
        <v>36837</v>
      </c>
      <c r="D1262" s="28" t="n">
        <f aca="false">VLOOKUP($A1262,IF(D$3=2,PRICELOOK2,IF(D$3=3,PRICELOOK3,IF(D$3=4,cash,PRICELOOK))),D$4,FALSE())</f>
        <v>4.55</v>
      </c>
      <c r="E1262" s="28" t="n">
        <f aca="false">VLOOKUP($A1262,IF(E$3=2,PRICELOOK2,IF(E$3=3,PRICELOOK3,IF(E$3=4,cash,PRICELOOK))),E$4,FALSE())</f>
        <v>5.595</v>
      </c>
      <c r="G1262" s="73" t="n">
        <f aca="false">LN(D1262/D1261)</f>
        <v>0.00993934190255771</v>
      </c>
      <c r="H1262" s="73" t="n">
        <f aca="false">LN(E1262/E1261)</f>
        <v>0.0253407224788545</v>
      </c>
    </row>
    <row r="1263" customFormat="false" ht="12.75" hidden="false" customHeight="false" outlineLevel="0" collapsed="false">
      <c r="A1263" s="56" t="n">
        <v>36838</v>
      </c>
      <c r="D1263" s="28" t="n">
        <f aca="false">VLOOKUP($A1263,IF(D$3=2,PRICELOOK2,IF(D$3=3,PRICELOOK3,IF(D$3=4,cash,PRICELOOK))),D$4,FALSE())</f>
        <v>4.875</v>
      </c>
      <c r="E1263" s="28" t="n">
        <f aca="false">VLOOKUP($A1263,IF(E$3=2,PRICELOOK2,IF(E$3=3,PRICELOOK3,IF(E$3=4,cash,PRICELOOK))),E$4,FALSE())</f>
        <v>5.895</v>
      </c>
      <c r="G1263" s="73" t="n">
        <f aca="false">LN(D1263/D1262)</f>
        <v>0.0689928714869514</v>
      </c>
      <c r="H1263" s="73" t="n">
        <f aca="false">LN(E1263/E1262)</f>
        <v>0.0522311922254457</v>
      </c>
    </row>
    <row r="1264" customFormat="false" ht="12.75" hidden="false" customHeight="false" outlineLevel="0" collapsed="false">
      <c r="A1264" s="56" t="n">
        <v>36839</v>
      </c>
      <c r="D1264" s="28" t="n">
        <f aca="false">VLOOKUP($A1264,IF(D$3=2,PRICELOOK2,IF(D$3=3,PRICELOOK3,IF(D$3=4,cash,PRICELOOK))),D$4,FALSE())</f>
        <v>5.465</v>
      </c>
      <c r="E1264" s="28" t="n">
        <f aca="false">VLOOKUP($A1264,IF(E$3=2,PRICELOOK2,IF(E$3=3,PRICELOOK3,IF(E$3=4,cash,PRICELOOK))),E$4,FALSE())</f>
        <v>6.89</v>
      </c>
      <c r="G1264" s="73" t="n">
        <f aca="false">LN(D1264/D1263)</f>
        <v>0.114244017178691</v>
      </c>
      <c r="H1264" s="73" t="n">
        <f aca="false">LN(E1264/E1263)</f>
        <v>0.155966551036233</v>
      </c>
    </row>
    <row r="1265" customFormat="false" ht="12.75" hidden="false" customHeight="false" outlineLevel="0" collapsed="false">
      <c r="A1265" s="56" t="n">
        <v>36840</v>
      </c>
      <c r="D1265" s="28" t="n">
        <f aca="false">VLOOKUP($A1265,IF(D$3=2,PRICELOOK2,IF(D$3=3,PRICELOOK3,IF(D$3=4,cash,PRICELOOK))),D$4,FALSE())</f>
        <v>5.18</v>
      </c>
      <c r="E1265" s="28" t="n">
        <f aca="false">VLOOKUP($A1265,IF(E$3=2,PRICELOOK2,IF(E$3=3,PRICELOOK3,IF(E$3=4,cash,PRICELOOK))),E$4,FALSE())</f>
        <v>6.785</v>
      </c>
      <c r="G1265" s="73" t="n">
        <f aca="false">LN(D1265/D1264)</f>
        <v>-0.0535590653571102</v>
      </c>
      <c r="H1265" s="73" t="n">
        <f aca="false">LN(E1265/E1264)</f>
        <v>-0.0153567917387347</v>
      </c>
    </row>
    <row r="1266" customFormat="false" ht="12.75" hidden="false" customHeight="false" outlineLevel="0" collapsed="false">
      <c r="A1266" s="56" t="n">
        <v>36843</v>
      </c>
      <c r="D1266" s="28" t="n">
        <f aca="false">VLOOKUP($A1266,IF(D$3=2,PRICELOOK2,IF(D$3=3,PRICELOOK3,IF(D$3=4,cash,PRICELOOK))),D$4,FALSE())</f>
        <v>5.6</v>
      </c>
      <c r="E1266" s="28" t="n">
        <f aca="false">VLOOKUP($A1266,IF(E$3=2,PRICELOOK2,IF(E$3=3,PRICELOOK3,IF(E$3=4,cash,PRICELOOK))),E$4,FALSE())</f>
        <v>7.365</v>
      </c>
      <c r="G1266" s="73" t="n">
        <f aca="false">LN(D1266/D1265)</f>
        <v>0.0779615414697119</v>
      </c>
      <c r="H1266" s="73" t="n">
        <f aca="false">LN(E1266/E1265)</f>
        <v>0.0820247566277612</v>
      </c>
    </row>
    <row r="1267" customFormat="false" ht="12.75" hidden="false" customHeight="false" outlineLevel="0" collapsed="false">
      <c r="A1267" s="56" t="n">
        <v>36844</v>
      </c>
      <c r="D1267" s="28" t="n">
        <f aca="false">VLOOKUP($A1267,IF(D$3=2,PRICELOOK2,IF(D$3=3,PRICELOOK3,IF(D$3=4,cash,PRICELOOK))),D$4,FALSE())</f>
        <v>5.89</v>
      </c>
      <c r="E1267" s="28" t="n">
        <f aca="false">VLOOKUP($A1267,IF(E$3=2,PRICELOOK2,IF(E$3=3,PRICELOOK3,IF(E$3=4,cash,PRICELOOK))),E$4,FALSE())</f>
        <v>8.285</v>
      </c>
      <c r="G1267" s="73" t="n">
        <f aca="false">LN(D1267/D1266)</f>
        <v>0.0504893999223918</v>
      </c>
      <c r="H1267" s="73" t="n">
        <f aca="false">LN(E1267/E1266)</f>
        <v>0.117707600963933</v>
      </c>
    </row>
    <row r="1268" customFormat="false" ht="12.75" hidden="false" customHeight="false" outlineLevel="0" collapsed="false">
      <c r="A1268" s="56" t="n">
        <v>36845</v>
      </c>
      <c r="D1268" s="28" t="n">
        <f aca="false">VLOOKUP($A1268,IF(D$3=2,PRICELOOK2,IF(D$3=3,PRICELOOK3,IF(D$3=4,cash,PRICELOOK))),D$4,FALSE())</f>
        <v>5.955</v>
      </c>
      <c r="E1268" s="28" t="n">
        <f aca="false">VLOOKUP($A1268,IF(E$3=2,PRICELOOK2,IF(E$3=3,PRICELOOK3,IF(E$3=4,cash,PRICELOOK))),E$4,FALSE())</f>
        <v>8.195</v>
      </c>
      <c r="G1268" s="73" t="n">
        <f aca="false">LN(D1268/D1267)</f>
        <v>0.0109752051437681</v>
      </c>
      <c r="H1268" s="73" t="n">
        <f aca="false">LN(E1268/E1267)</f>
        <v>-0.0109224386827332</v>
      </c>
    </row>
    <row r="1269" customFormat="false" ht="12.75" hidden="false" customHeight="false" outlineLevel="0" collapsed="false">
      <c r="A1269" s="56" t="n">
        <v>36846</v>
      </c>
      <c r="D1269" s="28" t="n">
        <f aca="false">VLOOKUP($A1269,IF(D$3=2,PRICELOOK2,IF(D$3=3,PRICELOOK3,IF(D$3=4,cash,PRICELOOK))),D$4,FALSE())</f>
        <v>5.915</v>
      </c>
      <c r="E1269" s="28" t="n">
        <f aca="false">VLOOKUP($A1269,IF(E$3=2,PRICELOOK2,IF(E$3=3,PRICELOOK3,IF(E$3=4,cash,PRICELOOK))),E$4,FALSE())</f>
        <v>8.125</v>
      </c>
      <c r="G1269" s="73" t="n">
        <f aca="false">LN(D1269/D1268)</f>
        <v>-0.00673970537691328</v>
      </c>
      <c r="H1269" s="73" t="n">
        <f aca="false">LN(E1269/E1268)</f>
        <v>-0.0085784839799919</v>
      </c>
    </row>
    <row r="1270" customFormat="false" ht="12.75" hidden="false" customHeight="false" outlineLevel="0" collapsed="false">
      <c r="A1270" s="56" t="n">
        <v>36847</v>
      </c>
      <c r="D1270" s="28" t="n">
        <f aca="false">VLOOKUP($A1270,IF(D$3=2,PRICELOOK2,IF(D$3=3,PRICELOOK3,IF(D$3=4,cash,PRICELOOK))),D$4,FALSE())</f>
        <v>5.765</v>
      </c>
      <c r="E1270" s="28" t="n">
        <f aca="false">VLOOKUP($A1270,IF(E$3=2,PRICELOOK2,IF(E$3=3,PRICELOOK3,IF(E$3=4,cash,PRICELOOK))),E$4,FALSE())</f>
        <v>9.595</v>
      </c>
      <c r="G1270" s="73" t="n">
        <f aca="false">LN(D1270/D1269)</f>
        <v>-0.0256863437093279</v>
      </c>
      <c r="H1270" s="73" t="n">
        <f aca="false">LN(E1270/E1269)</f>
        <v>0.166296401243862</v>
      </c>
    </row>
    <row r="1271" customFormat="false" ht="12.75" hidden="false" customHeight="false" outlineLevel="0" collapsed="false">
      <c r="A1271" s="56" t="n">
        <v>36850</v>
      </c>
      <c r="D1271" s="28" t="n">
        <f aca="false">VLOOKUP($A1271,IF(D$3=2,PRICELOOK2,IF(D$3=3,PRICELOOK3,IF(D$3=4,cash,PRICELOOK))),D$4,FALSE())</f>
        <v>6.5</v>
      </c>
      <c r="E1271" s="28" t="n">
        <f aca="false">VLOOKUP($A1271,IF(E$3=2,PRICELOOK2,IF(E$3=3,PRICELOOK3,IF(E$3=4,cash,PRICELOOK))),E$4,FALSE())</f>
        <v>13.42</v>
      </c>
      <c r="G1271" s="73" t="n">
        <f aca="false">LN(D1271/D1270)</f>
        <v>0.119997023180569</v>
      </c>
      <c r="H1271" s="73" t="n">
        <f aca="false">LN(E1271/E1270)</f>
        <v>0.335504002083872</v>
      </c>
    </row>
    <row r="1272" customFormat="false" ht="12.75" hidden="false" customHeight="false" outlineLevel="0" collapsed="false">
      <c r="A1272" s="56" t="n">
        <v>36851</v>
      </c>
      <c r="D1272" s="28" t="n">
        <f aca="false">VLOOKUP($A1272,IF(D$3=2,PRICELOOK2,IF(D$3=3,PRICELOOK3,IF(D$3=4,cash,PRICELOOK))),D$4,FALSE())</f>
        <v>6.505</v>
      </c>
      <c r="E1272" s="28" t="n">
        <f aca="false">VLOOKUP($A1272,IF(E$3=2,PRICELOOK2,IF(E$3=3,PRICELOOK3,IF(E$3=4,cash,PRICELOOK))),E$4,FALSE())</f>
        <v>17.345</v>
      </c>
      <c r="G1272" s="73" t="n">
        <f aca="false">LN(D1272/D1271)</f>
        <v>0.000768935062877257</v>
      </c>
      <c r="H1272" s="73" t="n">
        <f aca="false">LN(E1272/E1271)</f>
        <v>0.256558148878177</v>
      </c>
    </row>
    <row r="1273" customFormat="false" ht="12.75" hidden="false" customHeight="false" outlineLevel="0" collapsed="false">
      <c r="A1273" s="56" t="n">
        <v>36852</v>
      </c>
      <c r="D1273" s="28" t="n">
        <f aca="false">VLOOKUP($A1273,IF(D$3=2,PRICELOOK2,IF(D$3=3,PRICELOOK3,IF(D$3=4,cash,PRICELOOK))),D$4,FALSE())</f>
        <v>6.225</v>
      </c>
      <c r="E1273" s="28" t="n">
        <f aca="false">VLOOKUP($A1273,IF(E$3=2,PRICELOOK2,IF(E$3=3,PRICELOOK3,IF(E$3=4,cash,PRICELOOK))),E$4,FALSE())</f>
        <v>16.67</v>
      </c>
      <c r="G1273" s="73" t="n">
        <f aca="false">LN(D1273/D1272)</f>
        <v>-0.0439976696136974</v>
      </c>
      <c r="H1273" s="73" t="n">
        <f aca="false">LN(E1273/E1272)</f>
        <v>-0.0396935836590102</v>
      </c>
    </row>
    <row r="1274" customFormat="false" ht="12.75" hidden="false" customHeight="false" outlineLevel="0" collapsed="false">
      <c r="A1274" s="56" t="n">
        <v>36857</v>
      </c>
      <c r="D1274" s="28" t="n">
        <f aca="false">VLOOKUP($A1274,IF(D$3=2,PRICELOOK2,IF(D$3=3,PRICELOOK3,IF(D$3=4,cash,PRICELOOK))),D$4,FALSE())</f>
        <v>6.21</v>
      </c>
      <c r="E1274" s="28" t="n">
        <f aca="false">VLOOKUP($A1274,IF(E$3=2,PRICELOOK2,IF(E$3=3,PRICELOOK3,IF(E$3=4,cash,PRICELOOK))),E$4,FALSE())</f>
        <v>15.475</v>
      </c>
      <c r="G1274" s="73" t="n">
        <f aca="false">LN(D1274/D1273)</f>
        <v>-0.00241254640538388</v>
      </c>
      <c r="H1274" s="73" t="n">
        <f aca="false">LN(E1274/E1273)</f>
        <v>-0.0743848781920429</v>
      </c>
    </row>
    <row r="1275" customFormat="false" ht="12.75" hidden="false" customHeight="false" outlineLevel="0" collapsed="false">
      <c r="A1275" s="56" t="n">
        <v>36858</v>
      </c>
      <c r="D1275" s="28" t="n">
        <f aca="false">VLOOKUP($A1275,IF(D$3=2,PRICELOOK2,IF(D$3=3,PRICELOOK3,IF(D$3=4,cash,PRICELOOK))),D$4,FALSE())</f>
        <v>5.79</v>
      </c>
      <c r="E1275" s="28" t="n">
        <f aca="false">VLOOKUP($A1275,IF(E$3=2,PRICELOOK2,IF(E$3=3,PRICELOOK3,IF(E$3=4,cash,PRICELOOK))),E$4,FALSE())</f>
        <v>15.47</v>
      </c>
      <c r="G1275" s="73" t="n">
        <f aca="false">LN(D1275/D1274)</f>
        <v>-0.0700286043604835</v>
      </c>
      <c r="H1275" s="73" t="n">
        <f aca="false">LN(E1275/E1274)</f>
        <v>-0.000323153985685014</v>
      </c>
    </row>
    <row r="1279" customFormat="false" ht="12.75" hidden="false" customHeight="false" outlineLevel="0" collapsed="false">
      <c r="A1279" s="56"/>
      <c r="C1279" s="56" t="n">
        <v>36861</v>
      </c>
      <c r="G1279" s="73" t="n">
        <f aca="false">STDEV(G1281:G1299)*15.87</f>
        <v>1.97033543550908</v>
      </c>
      <c r="H1279" s="73" t="n">
        <f aca="false">STDEV(H1281:H1299)*15.87</f>
        <v>3.59592371428012</v>
      </c>
      <c r="I1279" s="73"/>
      <c r="J1279" s="73" t="n">
        <f aca="false">IF(ISNUMBER(J1280),J1280,1.1)</f>
        <v>0.204516010158752</v>
      </c>
      <c r="K1279" s="75" t="n">
        <f aca="false">MAX(D1280:D1324)</f>
        <v>10.94</v>
      </c>
      <c r="L1279" s="75" t="n">
        <f aca="false">MAX(E1280:E1324)</f>
        <v>59.42</v>
      </c>
    </row>
    <row r="1280" customFormat="false" ht="12.75" hidden="false" customHeight="false" outlineLevel="0" collapsed="false">
      <c r="A1280" s="56" t="n">
        <v>36859</v>
      </c>
      <c r="D1280" s="28" t="n">
        <f aca="false">VLOOKUP($A1280,IF(D$3=2,PRICELOOK2,IF(D$3=3,PRICELOOK3,IF(D$3=4,cash,PRICELOOK))),D$4,FALSE())</f>
        <v>5.775</v>
      </c>
      <c r="E1280" s="28" t="n">
        <f aca="false">VLOOKUP($A1280,IF(E$3=2,PRICELOOK2,IF(E$3=3,PRICELOOK3,IF(E$3=4,cash,PRICELOOK))),E$4,FALSE())</f>
        <v>17.995</v>
      </c>
      <c r="G1280" s="73"/>
      <c r="H1280" s="73"/>
      <c r="I1280" s="73"/>
      <c r="J1280" s="73" t="n">
        <f aca="false">CORREL(D1280:D1299,E1280:E1299)</f>
        <v>0.204516010158752</v>
      </c>
      <c r="K1280" s="75" t="n">
        <f aca="false">MIN(D1280:D1299)</f>
        <v>5.775</v>
      </c>
      <c r="L1280" s="75" t="n">
        <f aca="false">MIN(E1280:E1324)</f>
        <v>9.995</v>
      </c>
    </row>
    <row r="1281" customFormat="false" ht="12.75" hidden="false" customHeight="false" outlineLevel="0" collapsed="false">
      <c r="A1281" s="56" t="n">
        <v>36860</v>
      </c>
      <c r="D1281" s="28" t="n">
        <f aca="false">VLOOKUP($A1281,IF(D$3=2,PRICELOOK2,IF(D$3=3,PRICELOOK3,IF(D$3=4,cash,PRICELOOK))),D$4,FALSE())</f>
        <v>6.21</v>
      </c>
      <c r="E1281" s="28" t="n">
        <f aca="false">VLOOKUP($A1281,IF(E$3=2,PRICELOOK2,IF(E$3=3,PRICELOOK3,IF(E$3=4,cash,PRICELOOK))),E$4,FALSE())</f>
        <v>18.895</v>
      </c>
      <c r="G1281" s="73" t="n">
        <f aca="false">LN(D1281/D1280)</f>
        <v>0.0726226395375301</v>
      </c>
      <c r="H1281" s="73" t="n">
        <f aca="false">LN(E1281/E1280)</f>
        <v>0.0488033952704581</v>
      </c>
    </row>
    <row r="1282" customFormat="false" ht="12.75" hidden="false" customHeight="false" outlineLevel="0" collapsed="false">
      <c r="A1282" s="56" t="n">
        <v>36861</v>
      </c>
      <c r="D1282" s="28" t="n">
        <f aca="false">VLOOKUP($A1282,IF(D$3=2,PRICELOOK2,IF(D$3=3,PRICELOOK3,IF(D$3=4,cash,PRICELOOK))),D$4,FALSE())</f>
        <v>6.49</v>
      </c>
      <c r="E1282" s="28" t="n">
        <f aca="false">VLOOKUP($A1282,IF(E$3=2,PRICELOOK2,IF(E$3=3,PRICELOOK3,IF(E$3=4,cash,PRICELOOK))),E$4,FALSE())</f>
        <v>18.495</v>
      </c>
      <c r="G1282" s="73" t="n">
        <f aca="false">LN(D1282/D1281)</f>
        <v>0.0441016347706112</v>
      </c>
      <c r="H1282" s="73" t="n">
        <f aca="false">LN(E1282/E1281)</f>
        <v>-0.0213969115170349</v>
      </c>
    </row>
    <row r="1283" customFormat="false" ht="12.75" hidden="false" customHeight="false" outlineLevel="0" collapsed="false">
      <c r="A1283" s="56" t="n">
        <v>36864</v>
      </c>
      <c r="D1283" s="28" t="n">
        <f aca="false">VLOOKUP($A1283,IF(D$3=2,PRICELOOK2,IF(D$3=3,PRICELOOK3,IF(D$3=4,cash,PRICELOOK))),D$4,FALSE())</f>
        <v>7.29</v>
      </c>
      <c r="E1283" s="28" t="n">
        <f aca="false">VLOOKUP($A1283,IF(E$3=2,PRICELOOK2,IF(E$3=3,PRICELOOK3,IF(E$3=4,cash,PRICELOOK))),E$4,FALSE())</f>
        <v>21.605</v>
      </c>
      <c r="G1283" s="73" t="n">
        <f aca="false">LN(D1283/D1282)</f>
        <v>0.116241015304568</v>
      </c>
      <c r="H1283" s="73" t="n">
        <f aca="false">LN(E1283/E1282)</f>
        <v>0.155424344099479</v>
      </c>
    </row>
    <row r="1284" customFormat="false" ht="12.75" hidden="false" customHeight="false" outlineLevel="0" collapsed="false">
      <c r="A1284" s="56" t="n">
        <v>36865</v>
      </c>
      <c r="D1284" s="28" t="n">
        <f aca="false">VLOOKUP($A1284,IF(D$3=2,PRICELOOK2,IF(D$3=3,PRICELOOK3,IF(D$3=4,cash,PRICELOOK))),D$4,FALSE())</f>
        <v>8.16</v>
      </c>
      <c r="E1284" s="28" t="n">
        <f aca="false">VLOOKUP($A1284,IF(E$3=2,PRICELOOK2,IF(E$3=3,PRICELOOK3,IF(E$3=4,cash,PRICELOOK))),E$4,FALSE())</f>
        <v>26.595</v>
      </c>
      <c r="G1284" s="73" t="n">
        <f aca="false">LN(D1284/D1283)</f>
        <v>0.112740622955449</v>
      </c>
      <c r="H1284" s="73" t="n">
        <f aca="false">LN(E1284/E1283)</f>
        <v>0.207798458810384</v>
      </c>
    </row>
    <row r="1285" customFormat="false" ht="12.75" hidden="false" customHeight="false" outlineLevel="0" collapsed="false">
      <c r="A1285" s="56" t="n">
        <v>36866</v>
      </c>
      <c r="D1285" s="28" t="n">
        <f aca="false">VLOOKUP($A1285,IF(D$3=2,PRICELOOK2,IF(D$3=3,PRICELOOK3,IF(D$3=4,cash,PRICELOOK))),D$4,FALSE())</f>
        <v>9.31</v>
      </c>
      <c r="E1285" s="28" t="n">
        <f aca="false">VLOOKUP($A1285,IF(E$3=2,PRICELOOK2,IF(E$3=3,PRICELOOK3,IF(E$3=4,cash,PRICELOOK))),E$4,FALSE())</f>
        <v>36.245</v>
      </c>
      <c r="G1285" s="73" t="n">
        <f aca="false">LN(D1285/D1284)</f>
        <v>0.13184492231296</v>
      </c>
      <c r="H1285" s="73" t="n">
        <f aca="false">LN(E1285/E1284)</f>
        <v>0.30957821255856</v>
      </c>
    </row>
    <row r="1286" customFormat="false" ht="12.75" hidden="false" customHeight="false" outlineLevel="0" collapsed="false">
      <c r="A1286" s="56" t="n">
        <v>36867</v>
      </c>
      <c r="D1286" s="28" t="n">
        <f aca="false">VLOOKUP($A1286,IF(D$3=2,PRICELOOK2,IF(D$3=3,PRICELOOK3,IF(D$3=4,cash,PRICELOOK))),D$4,FALSE())</f>
        <v>9.04</v>
      </c>
      <c r="E1286" s="28" t="n">
        <f aca="false">VLOOKUP($A1286,IF(E$3=2,PRICELOOK2,IF(E$3=3,PRICELOOK3,IF(E$3=4,cash,PRICELOOK))),E$4,FALSE())</f>
        <v>42.02</v>
      </c>
      <c r="G1286" s="73" t="n">
        <f aca="false">LN(D1286/D1285)</f>
        <v>-0.0294299168848907</v>
      </c>
      <c r="H1286" s="73" t="n">
        <f aca="false">LN(E1286/E1285)</f>
        <v>0.147844254664014</v>
      </c>
    </row>
    <row r="1287" customFormat="false" ht="12.75" hidden="false" customHeight="false" outlineLevel="0" collapsed="false">
      <c r="A1287" s="56" t="n">
        <v>36868</v>
      </c>
      <c r="D1287" s="28" t="n">
        <f aca="false">VLOOKUP($A1287,IF(D$3=2,PRICELOOK2,IF(D$3=3,PRICELOOK3,IF(D$3=4,cash,PRICELOOK))),D$4,FALSE())</f>
        <v>7.96</v>
      </c>
      <c r="E1287" s="28" t="n">
        <f aca="false">VLOOKUP($A1287,IF(E$3=2,PRICELOOK2,IF(E$3=3,PRICELOOK3,IF(E$3=4,cash,PRICELOOK))),E$4,FALSE())</f>
        <v>54.655</v>
      </c>
      <c r="G1287" s="73" t="n">
        <f aca="false">LN(D1287/D1286)</f>
        <v>-0.127230174547793</v>
      </c>
      <c r="H1287" s="73" t="n">
        <f aca="false">LN(E1287/E1286)</f>
        <v>0.262895006328944</v>
      </c>
    </row>
    <row r="1288" customFormat="false" ht="12.75" hidden="false" customHeight="false" outlineLevel="0" collapsed="false">
      <c r="A1288" s="56" t="n">
        <v>36871</v>
      </c>
      <c r="D1288" s="28" t="n">
        <f aca="false">VLOOKUP($A1288,IF(D$3=2,PRICELOOK2,IF(D$3=3,PRICELOOK3,IF(D$3=4,cash,PRICELOOK))),D$4,FALSE())</f>
        <v>10.515</v>
      </c>
      <c r="E1288" s="28" t="n">
        <f aca="false">VLOOKUP($A1288,IF(E$3=2,PRICELOOK2,IF(E$3=3,PRICELOOK3,IF(E$3=4,cash,PRICELOOK))),E$4,FALSE())</f>
        <v>59.42</v>
      </c>
      <c r="G1288" s="73" t="n">
        <f aca="false">LN(D1288/D1287)</f>
        <v>0.278373809298372</v>
      </c>
      <c r="H1288" s="73" t="n">
        <f aca="false">LN(E1288/E1287)</f>
        <v>0.0835901682886629</v>
      </c>
    </row>
    <row r="1289" customFormat="false" ht="12.75" hidden="false" customHeight="false" outlineLevel="0" collapsed="false">
      <c r="A1289" s="56" t="n">
        <v>36872</v>
      </c>
      <c r="D1289" s="28" t="n">
        <f aca="false">VLOOKUP($A1289,IF(D$3=2,PRICELOOK2,IF(D$3=3,PRICELOOK3,IF(D$3=4,cash,PRICELOOK))),D$4,FALSE())</f>
        <v>8.955</v>
      </c>
      <c r="E1289" s="28" t="n">
        <f aca="false">VLOOKUP($A1289,IF(E$3=2,PRICELOOK2,IF(E$3=3,PRICELOOK3,IF(E$3=4,cash,PRICELOOK))),E$4,FALSE())</f>
        <v>32.745</v>
      </c>
      <c r="G1289" s="73" t="n">
        <f aca="false">LN(D1289/D1288)</f>
        <v>-0.160590773641988</v>
      </c>
      <c r="H1289" s="73" t="n">
        <f aca="false">LN(E1289/E1288)</f>
        <v>-0.595880591364445</v>
      </c>
    </row>
    <row r="1290" customFormat="false" ht="12.75" hidden="false" customHeight="false" outlineLevel="0" collapsed="false">
      <c r="A1290" s="56" t="n">
        <v>36873</v>
      </c>
      <c r="D1290" s="28" t="n">
        <f aca="false">VLOOKUP($A1290,IF(D$3=2,PRICELOOK2,IF(D$3=3,PRICELOOK3,IF(D$3=4,cash,PRICELOOK))),D$4,FALSE())</f>
        <v>7.345</v>
      </c>
      <c r="E1290" s="28" t="n">
        <f aca="false">VLOOKUP($A1290,IF(E$3=2,PRICELOOK2,IF(E$3=3,PRICELOOK3,IF(E$3=4,cash,PRICELOOK))),E$4,FALSE())</f>
        <v>20.26</v>
      </c>
      <c r="G1290" s="73" t="n">
        <f aca="false">LN(D1290/D1289)</f>
        <v>-0.198192225886835</v>
      </c>
      <c r="H1290" s="73" t="n">
        <f aca="false">LN(E1290/E1289)</f>
        <v>-0.480101779849479</v>
      </c>
    </row>
    <row r="1291" customFormat="false" ht="12.75" hidden="false" customHeight="false" outlineLevel="0" collapsed="false">
      <c r="A1291" s="56" t="n">
        <v>36874</v>
      </c>
      <c r="D1291" s="28" t="n">
        <f aca="false">VLOOKUP($A1291,IF(D$3=2,PRICELOOK2,IF(D$3=3,PRICELOOK3,IF(D$3=4,cash,PRICELOOK))),D$4,FALSE())</f>
        <v>7.355</v>
      </c>
      <c r="E1291" s="28" t="n">
        <f aca="false">VLOOKUP($A1291,IF(E$3=2,PRICELOOK2,IF(E$3=3,PRICELOOK3,IF(E$3=4,cash,PRICELOOK))),E$4,FALSE())</f>
        <v>19.03</v>
      </c>
      <c r="G1291" s="73" t="n">
        <f aca="false">LN(D1291/D1290)</f>
        <v>0.0013605444275603</v>
      </c>
      <c r="H1291" s="73" t="n">
        <f aca="false">LN(E1291/E1290)</f>
        <v>-0.0626318175124792</v>
      </c>
    </row>
    <row r="1292" customFormat="false" ht="12.75" hidden="false" customHeight="false" outlineLevel="0" collapsed="false">
      <c r="A1292" s="56" t="n">
        <v>36875</v>
      </c>
      <c r="D1292" s="28" t="n">
        <f aca="false">VLOOKUP($A1292,IF(D$3=2,PRICELOOK2,IF(D$3=3,PRICELOOK3,IF(D$3=4,cash,PRICELOOK))),D$4,FALSE())</f>
        <v>7.655</v>
      </c>
      <c r="E1292" s="28" t="n">
        <f aca="false">VLOOKUP($A1292,IF(E$3=2,PRICELOOK2,IF(E$3=3,PRICELOOK3,IF(E$3=4,cash,PRICELOOK))),E$4,FALSE())</f>
        <v>17.06</v>
      </c>
      <c r="G1292" s="73" t="n">
        <f aca="false">LN(D1292/D1291)</f>
        <v>0.0399786750562463</v>
      </c>
      <c r="H1292" s="73" t="n">
        <f aca="false">LN(E1292/E1291)</f>
        <v>-0.109280139244525</v>
      </c>
    </row>
    <row r="1293" customFormat="false" ht="12.75" hidden="false" customHeight="false" outlineLevel="0" collapsed="false">
      <c r="A1293" s="56" t="n">
        <v>36878</v>
      </c>
      <c r="D1293" s="28" t="n">
        <f aca="false">VLOOKUP($A1293,IF(D$3=2,PRICELOOK2,IF(D$3=3,PRICELOOK3,IF(D$3=4,cash,PRICELOOK))),D$4,FALSE())</f>
        <v>9.605</v>
      </c>
      <c r="E1293" s="28" t="n">
        <f aca="false">VLOOKUP($A1293,IF(E$3=2,PRICELOOK2,IF(E$3=3,PRICELOOK3,IF(E$3=4,cash,PRICELOOK))),E$4,FALSE())</f>
        <v>20.39</v>
      </c>
      <c r="G1293" s="73" t="n">
        <f aca="false">LN(D1293/D1292)</f>
        <v>0.226924767110873</v>
      </c>
      <c r="H1293" s="73" t="n">
        <f aca="false">LN(E1293/E1292)</f>
        <v>0.178308042522831</v>
      </c>
    </row>
    <row r="1294" customFormat="false" ht="12.75" hidden="false" customHeight="false" outlineLevel="0" collapsed="false">
      <c r="A1294" s="56" t="n">
        <v>36879</v>
      </c>
      <c r="D1294" s="28" t="n">
        <f aca="false">VLOOKUP($A1294,IF(D$3=2,PRICELOOK2,IF(D$3=3,PRICELOOK3,IF(D$3=4,cash,PRICELOOK))),D$4,FALSE())</f>
        <v>9.105</v>
      </c>
      <c r="E1294" s="28" t="n">
        <f aca="false">VLOOKUP($A1294,IF(E$3=2,PRICELOOK2,IF(E$3=3,PRICELOOK3,IF(E$3=4,cash,PRICELOOK))),E$4,FALSE())</f>
        <v>19.56</v>
      </c>
      <c r="G1294" s="73" t="n">
        <f aca="false">LN(D1294/D1293)</f>
        <v>-0.0534600830409486</v>
      </c>
      <c r="H1294" s="73" t="n">
        <f aca="false">LN(E1294/E1293)</f>
        <v>-0.0415579199796926</v>
      </c>
    </row>
    <row r="1295" customFormat="false" ht="12.75" hidden="false" customHeight="false" outlineLevel="0" collapsed="false">
      <c r="A1295" s="56" t="n">
        <v>36880</v>
      </c>
      <c r="D1295" s="28" t="n">
        <f aca="false">VLOOKUP($A1295,IF(D$3=2,PRICELOOK2,IF(D$3=3,PRICELOOK3,IF(D$3=4,cash,PRICELOOK))),D$4,FALSE())</f>
        <v>10</v>
      </c>
      <c r="E1295" s="28" t="n">
        <f aca="false">VLOOKUP($A1295,IF(E$3=2,PRICELOOK2,IF(E$3=3,PRICELOOK3,IF(E$3=4,cash,PRICELOOK))),E$4,FALSE())</f>
        <v>20.355</v>
      </c>
      <c r="G1295" s="73" t="n">
        <f aca="false">LN(D1295/D1294)</f>
        <v>0.0937613798144744</v>
      </c>
      <c r="H1295" s="73" t="n">
        <f aca="false">LN(E1295/E1294)</f>
        <v>0.039839917348271</v>
      </c>
    </row>
    <row r="1296" customFormat="false" ht="12.75" hidden="false" customHeight="false" outlineLevel="0" collapsed="false">
      <c r="A1296" s="56" t="n">
        <v>36881</v>
      </c>
      <c r="D1296" s="28" t="n">
        <f aca="false">VLOOKUP($A1296,IF(D$3=2,PRICELOOK2,IF(D$3=3,PRICELOOK3,IF(D$3=4,cash,PRICELOOK))),D$4,FALSE())</f>
        <v>10.94</v>
      </c>
      <c r="E1296" s="28" t="n">
        <f aca="false">VLOOKUP($A1296,IF(E$3=2,PRICELOOK2,IF(E$3=3,PRICELOOK3,IF(E$3=4,cash,PRICELOOK))),E$4,FALSE())</f>
        <v>18.98</v>
      </c>
      <c r="G1296" s="73" t="n">
        <f aca="false">LN(D1296/D1295)</f>
        <v>0.0898407039997893</v>
      </c>
      <c r="H1296" s="73" t="n">
        <f aca="false">LN(E1296/E1295)</f>
        <v>-0.0699407887731603</v>
      </c>
    </row>
    <row r="1297" customFormat="false" ht="12.75" hidden="false" customHeight="false" outlineLevel="0" collapsed="false">
      <c r="A1297" s="56" t="n">
        <v>36882</v>
      </c>
      <c r="D1297" s="28" t="n">
        <f aca="false">VLOOKUP($A1297,IF(D$3=2,PRICELOOK2,IF(D$3=3,PRICELOOK3,IF(D$3=4,cash,PRICELOOK))),D$4,FALSE())</f>
        <v>10.555</v>
      </c>
      <c r="E1297" s="28" t="n">
        <f aca="false">VLOOKUP($A1297,IF(E$3=2,PRICELOOK2,IF(E$3=3,PRICELOOK3,IF(E$3=4,cash,PRICELOOK))),E$4,FALSE())</f>
        <v>18.025</v>
      </c>
      <c r="G1297" s="73" t="n">
        <f aca="false">LN(D1297/D1296)</f>
        <v>-0.0358261156935512</v>
      </c>
      <c r="H1297" s="73" t="n">
        <f aca="false">LN(E1297/E1296)</f>
        <v>-0.0516261100107691</v>
      </c>
    </row>
    <row r="1298" customFormat="false" ht="12.75" hidden="false" customHeight="false" outlineLevel="0" collapsed="false">
      <c r="A1298" s="56" t="n">
        <v>36886</v>
      </c>
      <c r="D1298" s="28" t="n">
        <f aca="false">VLOOKUP($A1298,IF(D$3=2,PRICELOOK2,IF(D$3=3,PRICELOOK3,IF(D$3=4,cash,PRICELOOK))),D$4,FALSE())</f>
        <v>10.4</v>
      </c>
      <c r="E1298" s="28" t="n">
        <f aca="false">VLOOKUP($A1298,IF(E$3=2,PRICELOOK2,IF(E$3=3,PRICELOOK3,IF(E$3=4,cash,PRICELOOK))),E$4,FALSE())</f>
        <v>18.78</v>
      </c>
      <c r="G1298" s="73" t="n">
        <f aca="false">LN(D1298/D1297)</f>
        <v>-0.0147938751529569</v>
      </c>
      <c r="H1298" s="73" t="n">
        <f aca="false">LN(E1298/E1297)</f>
        <v>0.0410327906091043</v>
      </c>
    </row>
    <row r="1299" customFormat="false" ht="12.75" hidden="false" customHeight="false" outlineLevel="0" collapsed="false">
      <c r="A1299" s="56" t="n">
        <v>36887</v>
      </c>
      <c r="D1299" s="28" t="n">
        <f aca="false">VLOOKUP($A1299,IF(D$3=2,PRICELOOK2,IF(D$3=3,PRICELOOK3,IF(D$3=4,cash,PRICELOOK))),D$4,FALSE())</f>
        <v>9.605</v>
      </c>
      <c r="E1299" s="28" t="n">
        <f aca="false">VLOOKUP($A1299,IF(E$3=2,PRICELOOK2,IF(E$3=3,PRICELOOK3,IF(E$3=4,cash,PRICELOOK))),E$4,FALSE())</f>
        <v>16.635</v>
      </c>
      <c r="G1299" s="73" t="n">
        <f aca="false">LN(D1299/D1298)</f>
        <v>-0.079522009926807</v>
      </c>
      <c r="H1299" s="73" t="n">
        <f aca="false">LN(E1299/E1298)</f>
        <v>-0.121283564309677</v>
      </c>
    </row>
    <row r="1300" customFormat="false" ht="12.75" hidden="false" customHeight="false" outlineLevel="0" collapsed="false">
      <c r="A1300" s="56"/>
      <c r="D1300" s="28"/>
      <c r="E1300" s="28"/>
      <c r="G1300" s="73"/>
      <c r="H1300" s="73"/>
    </row>
    <row r="1301" customFormat="false" ht="12.75" hidden="false" customHeight="false" outlineLevel="0" collapsed="false">
      <c r="A1301" s="56"/>
      <c r="D1301" s="28"/>
      <c r="E1301" s="28"/>
      <c r="G1301" s="73"/>
      <c r="H1301" s="73"/>
    </row>
    <row r="1302" customFormat="false" ht="12.75" hidden="false" customHeight="false" outlineLevel="0" collapsed="false">
      <c r="A1302" s="56"/>
      <c r="D1302" s="28"/>
      <c r="E1302" s="28"/>
      <c r="G1302" s="73"/>
      <c r="H1302" s="73"/>
    </row>
    <row r="1303" customFormat="false" ht="12.75" hidden="false" customHeight="false" outlineLevel="0" collapsed="false">
      <c r="A1303" s="56"/>
      <c r="C1303" s="56" t="n">
        <v>36892</v>
      </c>
      <c r="G1303" s="73" t="n">
        <f aca="false">STDEV(G1305:G1324)*15.87</f>
        <v>0.874520356361617</v>
      </c>
      <c r="H1303" s="73" t="n">
        <f aca="false">STDEV(H1305:H1324)*15.87</f>
        <v>1.48399919712587</v>
      </c>
      <c r="I1303" s="73"/>
      <c r="J1303" s="73" t="n">
        <f aca="false">IF(ISNUMBER(J1304),J1304,1.1)</f>
        <v>-0.552764586972752</v>
      </c>
      <c r="K1303" s="75" t="n">
        <f aca="false">MAX(D1304:D1347)</f>
        <v>10.085</v>
      </c>
      <c r="L1303" s="75" t="n">
        <f aca="false">MAX(E1304:E1347)</f>
        <v>36.79</v>
      </c>
    </row>
    <row r="1304" customFormat="false" ht="12.75" hidden="false" customHeight="false" outlineLevel="0" collapsed="false">
      <c r="A1304" s="56" t="n">
        <v>36888</v>
      </c>
      <c r="D1304" s="28" t="n">
        <f aca="false">VLOOKUP($A1304,IF(D$3=2,PRICELOOK2,IF(D$3=3,PRICELOOK3,IF(D$3=4,cash,PRICELOOK))),D$4,FALSE())</f>
        <v>9.125</v>
      </c>
      <c r="E1304" s="28" t="n">
        <f aca="false">VLOOKUP($A1304,IF(E$3=2,PRICELOOK2,IF(E$3=3,PRICELOOK3,IF(E$3=4,cash,PRICELOOK))),E$4,FALSE())</f>
        <v>14.44</v>
      </c>
      <c r="G1304" s="73"/>
      <c r="H1304" s="73"/>
      <c r="I1304" s="73"/>
      <c r="J1304" s="73" t="n">
        <f aca="false">CORREL(D1304:D1324,E1304:E1324)</f>
        <v>-0.552764586972752</v>
      </c>
      <c r="K1304" s="75" t="n">
        <f aca="false">MIN(D1304:D1324)</f>
        <v>6.65</v>
      </c>
      <c r="L1304" s="75" t="n">
        <f aca="false">MIN(E1304:E1347)</f>
        <v>9.995</v>
      </c>
    </row>
    <row r="1305" customFormat="false" ht="12.75" hidden="false" customHeight="false" outlineLevel="0" collapsed="false">
      <c r="A1305" s="56" t="n">
        <v>36889</v>
      </c>
      <c r="D1305" s="28" t="n">
        <f aca="false">VLOOKUP($A1305,IF(D$3=2,PRICELOOK2,IF(D$3=3,PRICELOOK3,IF(D$3=4,cash,PRICELOOK))),D$4,FALSE())</f>
        <v>10.085</v>
      </c>
      <c r="E1305" s="28" t="n">
        <f aca="false">VLOOKUP($A1305,IF(E$3=2,PRICELOOK2,IF(E$3=3,PRICELOOK3,IF(E$3=4,cash,PRICELOOK))),E$4,FALSE())</f>
        <v>14.33</v>
      </c>
      <c r="G1305" s="73" t="n">
        <f aca="false">LN(D1305/D1304)</f>
        <v>0.10003127193762</v>
      </c>
      <c r="H1305" s="73" t="n">
        <f aca="false">LN(E1305/E1304)</f>
        <v>-0.00764689162459967</v>
      </c>
    </row>
    <row r="1306" customFormat="false" ht="12.75" hidden="false" customHeight="false" outlineLevel="0" collapsed="false">
      <c r="A1306" s="56" t="n">
        <v>36893</v>
      </c>
      <c r="D1306" s="28" t="n">
        <f aca="false">VLOOKUP($A1306,IF(D$3=2,PRICELOOK2,IF(D$3=3,PRICELOOK3,IF(D$3=4,cash,PRICELOOK))),D$4,FALSE())</f>
        <v>9.245</v>
      </c>
      <c r="E1306" s="28" t="n">
        <f aca="false">VLOOKUP($A1306,IF(E$3=2,PRICELOOK2,IF(E$3=3,PRICELOOK3,IF(E$3=4,cash,PRICELOOK))),E$4,FALSE())</f>
        <v>12.44</v>
      </c>
      <c r="G1306" s="73" t="n">
        <f aca="false">LN(D1306/D1305)</f>
        <v>-0.0869663065670871</v>
      </c>
      <c r="H1306" s="73" t="n">
        <f aca="false">LN(E1306/E1305)</f>
        <v>-0.141438154529047</v>
      </c>
    </row>
    <row r="1307" customFormat="false" ht="12.75" hidden="false" customHeight="false" outlineLevel="0" collapsed="false">
      <c r="A1307" s="56" t="n">
        <v>36894</v>
      </c>
      <c r="D1307" s="28" t="n">
        <f aca="false">VLOOKUP($A1307,IF(D$3=2,PRICELOOK2,IF(D$3=3,PRICELOOK3,IF(D$3=4,cash,PRICELOOK))),D$4,FALSE())</f>
        <v>9.175</v>
      </c>
      <c r="E1307" s="28" t="n">
        <f aca="false">VLOOKUP($A1307,IF(E$3=2,PRICELOOK2,IF(E$3=3,PRICELOOK3,IF(E$3=4,cash,PRICELOOK))),E$4,FALSE())</f>
        <v>11.74</v>
      </c>
      <c r="G1307" s="73" t="n">
        <f aca="false">LN(D1307/D1306)</f>
        <v>-0.00760047089845406</v>
      </c>
      <c r="H1307" s="73" t="n">
        <f aca="false">LN(E1307/E1306)</f>
        <v>-0.057915272911083</v>
      </c>
    </row>
    <row r="1308" customFormat="false" ht="12.75" hidden="false" customHeight="false" outlineLevel="0" collapsed="false">
      <c r="A1308" s="56" t="n">
        <v>36895</v>
      </c>
      <c r="D1308" s="28" t="n">
        <f aca="false">VLOOKUP($A1308,IF(D$3=2,PRICELOOK2,IF(D$3=3,PRICELOOK3,IF(D$3=4,cash,PRICELOOK))),D$4,FALSE())</f>
        <v>9.05</v>
      </c>
      <c r="E1308" s="28" t="n">
        <f aca="false">VLOOKUP($A1308,IF(E$3=2,PRICELOOK2,IF(E$3=3,PRICELOOK3,IF(E$3=4,cash,PRICELOOK))),E$4,FALSE())</f>
        <v>11.38</v>
      </c>
      <c r="G1308" s="73" t="n">
        <f aca="false">LN(D1308/D1307)</f>
        <v>-0.0137176362287992</v>
      </c>
      <c r="H1308" s="73" t="n">
        <f aca="false">LN(E1308/E1307)</f>
        <v>-0.0311443857017654</v>
      </c>
    </row>
    <row r="1309" customFormat="false" ht="12.75" hidden="false" customHeight="false" outlineLevel="0" collapsed="false">
      <c r="A1309" s="56" t="n">
        <v>36896</v>
      </c>
      <c r="D1309" s="28" t="n">
        <f aca="false">VLOOKUP($A1309,IF(D$3=2,PRICELOOK2,IF(D$3=3,PRICELOOK3,IF(D$3=4,cash,PRICELOOK))),D$4,FALSE())</f>
        <v>9.17</v>
      </c>
      <c r="E1309" s="28" t="n">
        <f aca="false">VLOOKUP($A1309,IF(E$3=2,PRICELOOK2,IF(E$3=3,PRICELOOK3,IF(E$3=4,cash,PRICELOOK))),E$4,FALSE())</f>
        <v>10.6</v>
      </c>
      <c r="G1309" s="73" t="n">
        <f aca="false">LN(D1309/D1308)</f>
        <v>0.0131725285565387</v>
      </c>
      <c r="H1309" s="73" t="n">
        <f aca="false">LN(E1309/E1308)</f>
        <v>-0.0710034275801635</v>
      </c>
    </row>
    <row r="1310" customFormat="false" ht="12.75" hidden="false" customHeight="false" outlineLevel="0" collapsed="false">
      <c r="A1310" s="56" t="n">
        <v>36899</v>
      </c>
      <c r="D1310" s="28" t="n">
        <f aca="false">VLOOKUP($A1310,IF(D$3=2,PRICELOOK2,IF(D$3=3,PRICELOOK3,IF(D$3=4,cash,PRICELOOK))),D$4,FALSE())</f>
        <v>9.66</v>
      </c>
      <c r="E1310" s="28" t="n">
        <f aca="false">VLOOKUP($A1310,IF(E$3=2,PRICELOOK2,IF(E$3=3,PRICELOOK3,IF(E$3=4,cash,PRICELOOK))),E$4,FALSE())</f>
        <v>10.97</v>
      </c>
      <c r="G1310" s="73" t="n">
        <f aca="false">LN(D1310/D1309)</f>
        <v>0.0520563619560531</v>
      </c>
      <c r="H1310" s="73" t="n">
        <f aca="false">LN(E1310/E1309)</f>
        <v>0.0343102731691175</v>
      </c>
    </row>
    <row r="1311" customFormat="false" ht="12.75" hidden="false" customHeight="false" outlineLevel="0" collapsed="false">
      <c r="A1311" s="56" t="n">
        <v>36900</v>
      </c>
      <c r="D1311" s="28" t="n">
        <f aca="false">VLOOKUP($A1311,IF(D$3=2,PRICELOOK2,IF(D$3=3,PRICELOOK3,IF(D$3=4,cash,PRICELOOK))),D$4,FALSE())</f>
        <v>9.23</v>
      </c>
      <c r="E1311" s="28" t="n">
        <f aca="false">VLOOKUP($A1311,IF(E$3=2,PRICELOOK2,IF(E$3=3,PRICELOOK3,IF(E$3=4,cash,PRICELOOK))),E$4,FALSE())</f>
        <v>9.995</v>
      </c>
      <c r="G1311" s="73" t="n">
        <f aca="false">LN(D1311/D1310)</f>
        <v>-0.0455345997096658</v>
      </c>
      <c r="H1311" s="73" t="n">
        <f aca="false">LN(E1311/E1310)</f>
        <v>-0.0930793063347756</v>
      </c>
    </row>
    <row r="1312" customFormat="false" ht="12.75" hidden="false" customHeight="false" outlineLevel="0" collapsed="false">
      <c r="A1312" s="56" t="n">
        <v>36901</v>
      </c>
      <c r="D1312" s="28" t="n">
        <f aca="false">VLOOKUP($A1312,IF(D$3=2,PRICELOOK2,IF(D$3=3,PRICELOOK3,IF(D$3=4,cash,PRICELOOK))),D$4,FALSE())</f>
        <v>9.615</v>
      </c>
      <c r="E1312" s="28" t="n">
        <f aca="false">VLOOKUP($A1312,IF(E$3=2,PRICELOOK2,IF(E$3=3,PRICELOOK3,IF(E$3=4,cash,PRICELOOK))),E$4,FALSE())</f>
        <v>11.25</v>
      </c>
      <c r="G1312" s="73" t="n">
        <f aca="false">LN(D1312/D1311)</f>
        <v>0.0408653305259823</v>
      </c>
      <c r="H1312" s="73" t="n">
        <f aca="false">LN(E1312/E1311)</f>
        <v>0.118283160698066</v>
      </c>
    </row>
    <row r="1313" customFormat="false" ht="12.75" hidden="false" customHeight="false" outlineLevel="0" collapsed="false">
      <c r="A1313" s="56" t="n">
        <v>36902</v>
      </c>
      <c r="D1313" s="28" t="n">
        <f aca="false">VLOOKUP($A1313,IF(D$3=2,PRICELOOK2,IF(D$3=3,PRICELOOK3,IF(D$3=4,cash,PRICELOOK))),D$4,FALSE())</f>
        <v>8.77</v>
      </c>
      <c r="E1313" s="28" t="n">
        <f aca="false">VLOOKUP($A1313,IF(E$3=2,PRICELOOK2,IF(E$3=3,PRICELOOK3,IF(E$3=4,cash,PRICELOOK))),E$4,FALSE())</f>
        <v>11.395</v>
      </c>
      <c r="G1313" s="73" t="n">
        <f aca="false">LN(D1313/D1312)</f>
        <v>-0.0919875726566514</v>
      </c>
      <c r="H1313" s="73" t="n">
        <f aca="false">LN(E1313/E1312)</f>
        <v>0.0128065340472185</v>
      </c>
    </row>
    <row r="1314" customFormat="false" ht="12.75" hidden="false" customHeight="false" outlineLevel="0" collapsed="false">
      <c r="A1314" s="56" t="n">
        <v>36903</v>
      </c>
      <c r="D1314" s="28" t="n">
        <f aca="false">VLOOKUP($A1314,IF(D$3=2,PRICELOOK2,IF(D$3=3,PRICELOOK3,IF(D$3=4,cash,PRICELOOK))),D$4,FALSE())</f>
        <v>8.685</v>
      </c>
      <c r="E1314" s="28" t="n">
        <f aca="false">VLOOKUP($A1314,IF(E$3=2,PRICELOOK2,IF(E$3=3,PRICELOOK3,IF(E$3=4,cash,PRICELOOK))),E$4,FALSE())</f>
        <v>11.45</v>
      </c>
      <c r="G1314" s="73" t="n">
        <f aca="false">LN(D1314/D1313)</f>
        <v>-0.00973940669102336</v>
      </c>
      <c r="H1314" s="73" t="n">
        <f aca="false">LN(E1314/E1313)</f>
        <v>0.00481506730260106</v>
      </c>
    </row>
    <row r="1315" customFormat="false" ht="12.75" hidden="false" customHeight="false" outlineLevel="0" collapsed="false">
      <c r="A1315" s="56" t="n">
        <v>36907</v>
      </c>
      <c r="D1315" s="28" t="n">
        <f aca="false">VLOOKUP($A1315,IF(D$3=2,PRICELOOK2,IF(D$3=3,PRICELOOK3,IF(D$3=4,cash,PRICELOOK))),D$4,FALSE())</f>
        <v>8.32</v>
      </c>
      <c r="E1315" s="28" t="n">
        <f aca="false">VLOOKUP($A1315,IF(E$3=2,PRICELOOK2,IF(E$3=3,PRICELOOK3,IF(E$3=4,cash,PRICELOOK))),E$4,FALSE())</f>
        <v>11.14</v>
      </c>
      <c r="G1315" s="73" t="n">
        <f aca="false">LN(D1315/D1314)</f>
        <v>-0.0429351448599511</v>
      </c>
      <c r="H1315" s="73" t="n">
        <f aca="false">LN(E1315/E1314)</f>
        <v>-0.0274474955011106</v>
      </c>
    </row>
    <row r="1316" customFormat="false" ht="12.75" hidden="false" customHeight="false" outlineLevel="0" collapsed="false">
      <c r="A1316" s="56" t="n">
        <v>36908</v>
      </c>
      <c r="D1316" s="28" t="n">
        <f aca="false">VLOOKUP($A1316,IF(D$3=2,PRICELOOK2,IF(D$3=3,PRICELOOK3,IF(D$3=4,cash,PRICELOOK))),D$4,FALSE())</f>
        <v>8.01</v>
      </c>
      <c r="E1316" s="28" t="n">
        <f aca="false">VLOOKUP($A1316,IF(E$3=2,PRICELOOK2,IF(E$3=3,PRICELOOK3,IF(E$3=4,cash,PRICELOOK))),E$4,FALSE())</f>
        <v>11.71</v>
      </c>
      <c r="G1316" s="73" t="n">
        <f aca="false">LN(D1316/D1315)</f>
        <v>-0.0379714937528494</v>
      </c>
      <c r="H1316" s="73" t="n">
        <f aca="false">LN(E1316/E1315)</f>
        <v>0.0499009431104881</v>
      </c>
    </row>
    <row r="1317" customFormat="false" ht="12.75" hidden="false" customHeight="false" outlineLevel="0" collapsed="false">
      <c r="A1317" s="56" t="n">
        <v>36909</v>
      </c>
      <c r="D1317" s="28" t="n">
        <f aca="false">VLOOKUP($A1317,IF(D$3=2,PRICELOOK2,IF(D$3=3,PRICELOOK3,IF(D$3=4,cash,PRICELOOK))),D$4,FALSE())</f>
        <v>7.48</v>
      </c>
      <c r="E1317" s="28" t="n">
        <f aca="false">VLOOKUP($A1317,IF(E$3=2,PRICELOOK2,IF(E$3=3,PRICELOOK3,IF(E$3=4,cash,PRICELOOK))),E$4,FALSE())</f>
        <v>11.375</v>
      </c>
      <c r="G1317" s="73" t="n">
        <f aca="false">LN(D1317/D1316)</f>
        <v>-0.0684579690938819</v>
      </c>
      <c r="H1317" s="73" t="n">
        <f aca="false">LN(E1317/E1316)</f>
        <v>-0.0290252127726119</v>
      </c>
    </row>
    <row r="1318" customFormat="false" ht="12.75" hidden="false" customHeight="false" outlineLevel="0" collapsed="false">
      <c r="A1318" s="56" t="n">
        <v>36910</v>
      </c>
      <c r="D1318" s="28" t="n">
        <f aca="false">VLOOKUP($A1318,IF(D$3=2,PRICELOOK2,IF(D$3=3,PRICELOOK3,IF(D$3=4,cash,PRICELOOK))),D$4,FALSE())</f>
        <v>7.705</v>
      </c>
      <c r="E1318" s="28" t="n">
        <f aca="false">VLOOKUP($A1318,IF(E$3=2,PRICELOOK2,IF(E$3=3,PRICELOOK3,IF(E$3=4,cash,PRICELOOK))),E$4,FALSE())</f>
        <v>15.12</v>
      </c>
      <c r="G1318" s="73" t="n">
        <f aca="false">LN(D1318/D1317)</f>
        <v>0.0296366767856932</v>
      </c>
      <c r="H1318" s="73" t="n">
        <f aca="false">LN(E1318/E1317)</f>
        <v>0.284600405914373</v>
      </c>
    </row>
    <row r="1319" customFormat="false" ht="12.75" hidden="false" customHeight="false" outlineLevel="0" collapsed="false">
      <c r="A1319" s="56" t="n">
        <v>36913</v>
      </c>
      <c r="D1319" s="28" t="n">
        <f aca="false">VLOOKUP($A1319,IF(D$3=2,PRICELOOK2,IF(D$3=3,PRICELOOK3,IF(D$3=4,cash,PRICELOOK))),D$4,FALSE())</f>
        <v>7.675</v>
      </c>
      <c r="E1319" s="28" t="n">
        <f aca="false">VLOOKUP($A1319,IF(E$3=2,PRICELOOK2,IF(E$3=3,PRICELOOK3,IF(E$3=4,cash,PRICELOOK))),E$4,FALSE())</f>
        <v>16.585</v>
      </c>
      <c r="G1319" s="73" t="n">
        <f aca="false">LN(D1319/D1318)</f>
        <v>-0.00390117529881825</v>
      </c>
      <c r="H1319" s="73" t="n">
        <f aca="false">LN(E1319/E1318)</f>
        <v>0.0924803016476288</v>
      </c>
    </row>
    <row r="1320" customFormat="false" ht="12.75" hidden="false" customHeight="false" outlineLevel="0" collapsed="false">
      <c r="A1320" s="56" t="n">
        <v>36914</v>
      </c>
      <c r="D1320" s="28" t="n">
        <f aca="false">VLOOKUP($A1320,IF(D$3=2,PRICELOOK2,IF(D$3=3,PRICELOOK3,IF(D$3=4,cash,PRICELOOK))),D$4,FALSE())</f>
        <v>6.895</v>
      </c>
      <c r="E1320" s="28" t="n">
        <f aca="false">VLOOKUP($A1320,IF(E$3=2,PRICELOOK2,IF(E$3=3,PRICELOOK3,IF(E$3=4,cash,PRICELOOK))),E$4,FALSE())</f>
        <v>15.96</v>
      </c>
      <c r="G1320" s="73" t="n">
        <f aca="false">LN(D1320/D1319)</f>
        <v>-0.107171782227996</v>
      </c>
      <c r="H1320" s="73" t="n">
        <f aca="false">LN(E1320/E1319)</f>
        <v>-0.0384130803773531</v>
      </c>
    </row>
    <row r="1321" customFormat="false" ht="12.75" hidden="false" customHeight="false" outlineLevel="0" collapsed="false">
      <c r="A1321" s="56" t="n">
        <v>36915</v>
      </c>
      <c r="D1321" s="28" t="n">
        <f aca="false">VLOOKUP($A1321,IF(D$3=2,PRICELOOK2,IF(D$3=3,PRICELOOK3,IF(D$3=4,cash,PRICELOOK))),D$4,FALSE())</f>
        <v>6.81</v>
      </c>
      <c r="E1321" s="28" t="n">
        <f aca="false">VLOOKUP($A1321,IF(E$3=2,PRICELOOK2,IF(E$3=3,PRICELOOK3,IF(E$3=4,cash,PRICELOOK))),E$4,FALSE())</f>
        <v>15.97</v>
      </c>
      <c r="G1321" s="73" t="n">
        <f aca="false">LN(D1321/D1320)</f>
        <v>-0.0124043910838441</v>
      </c>
      <c r="H1321" s="73" t="n">
        <f aca="false">LN(E1321/E1320)</f>
        <v>0.000626370205258345</v>
      </c>
    </row>
    <row r="1322" customFormat="false" ht="12.75" hidden="false" customHeight="false" outlineLevel="0" collapsed="false">
      <c r="A1322" s="56" t="n">
        <v>36916</v>
      </c>
      <c r="D1322" s="28" t="n">
        <f aca="false">VLOOKUP($A1322,IF(D$3=2,PRICELOOK2,IF(D$3=3,PRICELOOK3,IF(D$3=4,cash,PRICELOOK))),D$4,FALSE())</f>
        <v>7.3</v>
      </c>
      <c r="E1322" s="28" t="n">
        <f aca="false">VLOOKUP($A1322,IF(E$3=2,PRICELOOK2,IF(E$3=3,PRICELOOK3,IF(E$3=4,cash,PRICELOOK))),E$4,FALSE())</f>
        <v>15.185</v>
      </c>
      <c r="G1322" s="73" t="n">
        <f aca="false">LN(D1322/D1321)</f>
        <v>0.0694822279929246</v>
      </c>
      <c r="H1322" s="73" t="n">
        <f aca="false">LN(E1322/E1321)</f>
        <v>-0.050403863729209</v>
      </c>
    </row>
    <row r="1323" customFormat="false" ht="12.75" hidden="false" customHeight="false" outlineLevel="0" collapsed="false">
      <c r="A1323" s="56" t="n">
        <v>36917</v>
      </c>
      <c r="D1323" s="28" t="n">
        <f aca="false">VLOOKUP($A1323,IF(D$3=2,PRICELOOK2,IF(D$3=3,PRICELOOK3,IF(D$3=4,cash,PRICELOOK))),D$4,FALSE())</f>
        <v>6.945</v>
      </c>
      <c r="E1323" s="28" t="n">
        <f aca="false">VLOOKUP($A1323,IF(E$3=2,PRICELOOK2,IF(E$3=3,PRICELOOK3,IF(E$3=4,cash,PRICELOOK))),E$4,FALSE())</f>
        <v>13.42</v>
      </c>
      <c r="G1323" s="73" t="n">
        <f aca="false">LN(D1323/D1322)</f>
        <v>-0.0498523719480382</v>
      </c>
      <c r="H1323" s="73" t="n">
        <f aca="false">LN(E1323/E1322)</f>
        <v>-0.123561966954176</v>
      </c>
    </row>
    <row r="1324" customFormat="false" ht="12.75" hidden="false" customHeight="false" outlineLevel="0" collapsed="false">
      <c r="A1324" s="56" t="n">
        <v>36920</v>
      </c>
      <c r="D1324" s="28" t="n">
        <f aca="false">VLOOKUP($A1324,IF(D$3=2,PRICELOOK2,IF(D$3=3,PRICELOOK3,IF(D$3=4,cash,PRICELOOK))),D$4,FALSE())</f>
        <v>6.65</v>
      </c>
      <c r="E1324" s="28" t="n">
        <f aca="false">VLOOKUP($A1324,IF(E$3=2,PRICELOOK2,IF(E$3=3,PRICELOOK3,IF(E$3=4,cash,PRICELOOK))),E$4,FALSE())</f>
        <v>13.27</v>
      </c>
      <c r="G1324" s="73" t="n">
        <f aca="false">LN(D1324/D1323)</f>
        <v>-0.0434051215385443</v>
      </c>
      <c r="H1324" s="73" t="n">
        <f aca="false">LN(E1324/E1323)</f>
        <v>-0.0112402831994197</v>
      </c>
    </row>
    <row r="1328" customFormat="false" ht="12.75" hidden="false" customHeight="false" outlineLevel="0" collapsed="false">
      <c r="A1328" s="56"/>
      <c r="C1328" s="56" t="n">
        <v>36923</v>
      </c>
      <c r="G1328" s="73" t="n">
        <f aca="false">STDEV(G1330:G1347)*15.87</f>
        <v>0.987177455863218</v>
      </c>
      <c r="H1328" s="73" t="n">
        <f aca="false">STDEV(H1330:H1347)*15.87</f>
        <v>4.95821061196049</v>
      </c>
      <c r="I1328" s="73"/>
      <c r="J1328" s="73" t="n">
        <f aca="false">IF(ISNUMBER(J1329),J1329,1.1)</f>
        <v>-0.162693440670882</v>
      </c>
      <c r="K1328" s="75" t="n">
        <f aca="false">MAX(D1329:D1373)</f>
        <v>6.58</v>
      </c>
      <c r="L1328" s="75" t="n">
        <f aca="false">MAX(E1329:E1373)</f>
        <v>36.79</v>
      </c>
      <c r="Q1328" s="73" t="n">
        <f aca="false">STDEV(Q1330:Q1347)*15.87</f>
        <v>4.82493834549136</v>
      </c>
    </row>
    <row r="1329" customFormat="false" ht="12.75" hidden="false" customHeight="false" outlineLevel="0" collapsed="false">
      <c r="A1329" s="56" t="n">
        <v>36921</v>
      </c>
      <c r="D1329" s="28" t="n">
        <f aca="false">VLOOKUP($A1329,IF(D$3=2,PRICELOOK2,IF(D$3=3,PRICELOOK3,IF(D$3=4,cash,PRICELOOK))),D$4,FALSE())</f>
        <v>5.875</v>
      </c>
      <c r="E1329" s="28" t="n">
        <f aca="false">VLOOKUP($A1329,IF(E$3=2,PRICELOOK2,IF(E$3=3,PRICELOOK3,IF(E$3=4,cash,PRICELOOK))),E$4,FALSE())</f>
        <v>10.88</v>
      </c>
      <c r="G1329" s="73"/>
      <c r="H1329" s="73"/>
      <c r="I1329" s="73"/>
      <c r="J1329" s="73" t="n">
        <f aca="false">CORREL(D1329:D1347,E1329:E1347)</f>
        <v>-0.162693440670882</v>
      </c>
      <c r="K1329" s="75" t="n">
        <f aca="false">MIN(D1329:D1347)</f>
        <v>5.005</v>
      </c>
      <c r="L1329" s="75" t="n">
        <f aca="false">MIN(E1329:E1373)</f>
        <v>9.025</v>
      </c>
      <c r="O1329" s="0" t="n">
        <f aca="false">IF(ISNUMBER(D1329),IF(ISNUMBER(E1329),E1329-D1329," ")," ")</f>
        <v>5.005</v>
      </c>
    </row>
    <row r="1330" customFormat="false" ht="12.75" hidden="false" customHeight="false" outlineLevel="0" collapsed="false">
      <c r="A1330" s="56" t="n">
        <v>36922</v>
      </c>
      <c r="D1330" s="28" t="n">
        <f aca="false">VLOOKUP($A1330,IF(D$3=2,PRICELOOK2,IF(D$3=3,PRICELOOK3,IF(D$3=4,cash,PRICELOOK))),D$4,FALSE())</f>
        <v>6.08</v>
      </c>
      <c r="E1330" s="28" t="n">
        <f aca="false">VLOOKUP($A1330,IF(E$3=2,PRICELOOK2,IF(E$3=3,PRICELOOK3,IF(E$3=4,cash,PRICELOOK))),E$4,FALSE())</f>
        <v>13.745</v>
      </c>
      <c r="G1330" s="73" t="n">
        <f aca="false">LN(D1330/D1329)</f>
        <v>0.034298635947853</v>
      </c>
      <c r="H1330" s="73" t="n">
        <f aca="false">LN(E1330/E1329)</f>
        <v>0.233748880189412</v>
      </c>
      <c r="O1330" s="0" t="n">
        <f aca="false">IF(ISNUMBER(D1330),IF(ISNUMBER(E1330),E1330-D1330," ")," ")</f>
        <v>7.665</v>
      </c>
      <c r="Q1330" s="0" t="n">
        <f aca="false">LN(O1330/O1329)</f>
        <v>0.426227099556593</v>
      </c>
    </row>
    <row r="1331" customFormat="false" ht="12.75" hidden="false" customHeight="false" outlineLevel="0" collapsed="false">
      <c r="A1331" s="56" t="n">
        <v>36923</v>
      </c>
      <c r="D1331" s="28" t="n">
        <f aca="false">VLOOKUP($A1331,IF(D$3=2,PRICELOOK2,IF(D$3=3,PRICELOOK3,IF(D$3=4,cash,PRICELOOK))),D$4,FALSE())</f>
        <v>6.005</v>
      </c>
      <c r="E1331" s="28" t="n">
        <f aca="false">VLOOKUP($A1331,IF(E$3=2,PRICELOOK2,IF(E$3=3,PRICELOOK3,IF(E$3=4,cash,PRICELOOK))),E$4,FALSE())</f>
        <v>15.35</v>
      </c>
      <c r="G1331" s="73" t="n">
        <f aca="false">LN(D1331/D1330)</f>
        <v>-0.0124122404461288</v>
      </c>
      <c r="H1331" s="73" t="n">
        <f aca="false">LN(E1331/E1330)</f>
        <v>0.110440352415997</v>
      </c>
      <c r="O1331" s="0" t="n">
        <f aca="false">IF(ISNUMBER(D1331),IF(ISNUMBER(E1331),E1331-D1331," ")," ")</f>
        <v>9.345</v>
      </c>
      <c r="Q1331" s="0" t="n">
        <f aca="false">LN(O1331/O1330)</f>
        <v>0.198176928583749</v>
      </c>
    </row>
    <row r="1332" customFormat="false" ht="12.75" hidden="false" customHeight="false" outlineLevel="0" collapsed="false">
      <c r="A1332" s="56" t="n">
        <v>36924</v>
      </c>
      <c r="D1332" s="28" t="n">
        <f aca="false">VLOOKUP($A1332,IF(D$3=2,PRICELOOK2,IF(D$3=3,PRICELOOK3,IF(D$3=4,cash,PRICELOOK))),D$4,FALSE())</f>
        <v>6.58</v>
      </c>
      <c r="E1332" s="28" t="n">
        <f aca="false">VLOOKUP($A1332,IF(E$3=2,PRICELOOK2,IF(E$3=3,PRICELOOK3,IF(E$3=4,cash,PRICELOOK))),E$4,FALSE())</f>
        <v>15.385</v>
      </c>
      <c r="G1332" s="73" t="n">
        <f aca="false">LN(D1332/D1331)</f>
        <v>0.091442289805279</v>
      </c>
      <c r="H1332" s="73" t="n">
        <f aca="false">LN(E1332/E1331)</f>
        <v>0.00227753474079904</v>
      </c>
      <c r="O1332" s="0" t="n">
        <f aca="false">IF(ISNUMBER(D1332),IF(ISNUMBER(E1332),E1332-D1332," ")," ")</f>
        <v>8.805</v>
      </c>
      <c r="Q1332" s="0" t="n">
        <f aca="false">LN(O1332/O1331)</f>
        <v>-0.0595216989593566</v>
      </c>
    </row>
    <row r="1333" customFormat="false" ht="12.75" hidden="false" customHeight="false" outlineLevel="0" collapsed="false">
      <c r="A1333" s="56" t="n">
        <v>36927</v>
      </c>
      <c r="D1333" s="28" t="n">
        <f aca="false">VLOOKUP($A1333,IF(D$3=2,PRICELOOK2,IF(D$3=3,PRICELOOK3,IF(D$3=4,cash,PRICELOOK))),D$4,FALSE())</f>
        <v>5.725</v>
      </c>
      <c r="E1333" s="28" t="n">
        <f aca="false">VLOOKUP($A1333,IF(E$3=2,PRICELOOK2,IF(E$3=3,PRICELOOK3,IF(E$3=4,cash,PRICELOOK))),E$4,FALSE())</f>
        <v>13.225</v>
      </c>
      <c r="G1333" s="73" t="n">
        <f aca="false">LN(D1333/D1332)</f>
        <v>-0.139192195896923</v>
      </c>
      <c r="H1333" s="73" t="n">
        <f aca="false">LN(E1333/E1332)</f>
        <v>-0.151284031029642</v>
      </c>
      <c r="O1333" s="0" t="n">
        <f aca="false">IF(ISNUMBER(D1333),IF(ISNUMBER(E1333),E1333-D1333," ")," ")</f>
        <v>7.5</v>
      </c>
      <c r="Q1333" s="0" t="n">
        <f aca="false">LN(O1333/O1332)</f>
        <v>-0.160416721405905</v>
      </c>
    </row>
    <row r="1334" customFormat="false" ht="12.75" hidden="false" customHeight="false" outlineLevel="0" collapsed="false">
      <c r="A1334" s="56" t="n">
        <v>36928</v>
      </c>
      <c r="D1334" s="28" t="n">
        <f aca="false">VLOOKUP($A1334,IF(D$3=2,PRICELOOK2,IF(D$3=3,PRICELOOK3,IF(D$3=4,cash,PRICELOOK))),D$4,FALSE())</f>
        <v>5.53</v>
      </c>
      <c r="E1334" s="28" t="n">
        <f aca="false">VLOOKUP($A1334,IF(E$3=2,PRICELOOK2,IF(E$3=3,PRICELOOK3,IF(E$3=4,cash,PRICELOOK))),E$4,FALSE())</f>
        <v>12.815</v>
      </c>
      <c r="G1334" s="73" t="n">
        <f aca="false">LN(D1334/D1333)</f>
        <v>-0.0346547339060598</v>
      </c>
      <c r="H1334" s="73" t="n">
        <f aca="false">LN(E1334/E1333)</f>
        <v>-0.0314926179283286</v>
      </c>
      <c r="O1334" s="0" t="n">
        <f aca="false">IF(ISNUMBER(D1334),IF(ISNUMBER(E1334),E1334-D1334," ")," ")</f>
        <v>7.285</v>
      </c>
      <c r="Q1334" s="0" t="n">
        <f aca="false">LN(O1334/O1333)</f>
        <v>-0.0290855808950967</v>
      </c>
    </row>
    <row r="1335" customFormat="false" ht="12.75" hidden="false" customHeight="false" outlineLevel="0" collapsed="false">
      <c r="A1335" s="56" t="n">
        <v>36929</v>
      </c>
      <c r="D1335" s="28" t="n">
        <f aca="false">VLOOKUP($A1335,IF(D$3=2,PRICELOOK2,IF(D$3=3,PRICELOOK3,IF(D$3=4,cash,PRICELOOK))),D$4,FALSE())</f>
        <v>5.79</v>
      </c>
      <c r="E1335" s="28" t="n">
        <f aca="false">VLOOKUP($A1335,IF(E$3=2,PRICELOOK2,IF(E$3=3,PRICELOOK3,IF(E$3=4,cash,PRICELOOK))),E$4,FALSE())</f>
        <v>13.33</v>
      </c>
      <c r="G1335" s="73" t="n">
        <f aca="false">LN(D1335/D1334)</f>
        <v>0.0459444760506604</v>
      </c>
      <c r="H1335" s="73" t="n">
        <f aca="false">LN(E1335/E1334)</f>
        <v>0.039400774374583</v>
      </c>
      <c r="O1335" s="0" t="n">
        <f aca="false">IF(ISNUMBER(D1335),IF(ISNUMBER(E1335),E1335-D1335," ")," ")</f>
        <v>7.54</v>
      </c>
      <c r="Q1335" s="0" t="n">
        <f aca="false">LN(O1335/O1334)</f>
        <v>0.0344047423726966</v>
      </c>
    </row>
    <row r="1336" customFormat="false" ht="12.75" hidden="false" customHeight="false" outlineLevel="0" collapsed="false">
      <c r="A1336" s="56" t="n">
        <v>36930</v>
      </c>
      <c r="D1336" s="28" t="n">
        <f aca="false">VLOOKUP($A1336,IF(D$3=2,PRICELOOK2,IF(D$3=3,PRICELOOK3,IF(D$3=4,cash,PRICELOOK))),D$4,FALSE())</f>
        <v>6.425</v>
      </c>
      <c r="E1336" s="28" t="n">
        <f aca="false">VLOOKUP($A1336,IF(E$3=2,PRICELOOK2,IF(E$3=3,PRICELOOK3,IF(E$3=4,cash,PRICELOOK))),E$4,FALSE())</f>
        <v>12.94</v>
      </c>
      <c r="G1336" s="73" t="n">
        <f aca="false">LN(D1336/D1335)</f>
        <v>0.10406433919638</v>
      </c>
      <c r="H1336" s="73" t="n">
        <f aca="false">LN(E1336/E1335)</f>
        <v>-0.0296938451178628</v>
      </c>
      <c r="O1336" s="0" t="n">
        <f aca="false">IF(ISNUMBER(D1336),IF(ISNUMBER(E1336),E1336-D1336," ")," ")</f>
        <v>6.515</v>
      </c>
      <c r="Q1336" s="0" t="n">
        <f aca="false">LN(O1336/O1335)</f>
        <v>-0.146114971443056</v>
      </c>
    </row>
    <row r="1337" customFormat="false" ht="12.75" hidden="false" customHeight="false" outlineLevel="0" collapsed="false">
      <c r="A1337" s="56" t="n">
        <v>36931</v>
      </c>
      <c r="D1337" s="28" t="n">
        <f aca="false">VLOOKUP($A1337,IF(D$3=2,PRICELOOK2,IF(D$3=3,PRICELOOK3,IF(D$3=4,cash,PRICELOOK))),D$4,FALSE())</f>
        <v>6.305</v>
      </c>
      <c r="E1337" s="28" t="n">
        <f aca="false">VLOOKUP($A1337,IF(E$3=2,PRICELOOK2,IF(E$3=3,PRICELOOK3,IF(E$3=4,cash,PRICELOOK))),E$4,FALSE())</f>
        <v>14.83</v>
      </c>
      <c r="G1337" s="73" t="n">
        <f aca="false">LN(D1337/D1336)</f>
        <v>-0.0188536613644007</v>
      </c>
      <c r="H1337" s="73" t="n">
        <f aca="false">LN(E1337/E1336)</f>
        <v>0.136328867077086</v>
      </c>
      <c r="O1337" s="0" t="n">
        <f aca="false">IF(ISNUMBER(D1337),IF(ISNUMBER(E1337),E1337-D1337," ")," ")</f>
        <v>8.525</v>
      </c>
      <c r="Q1337" s="0" t="n">
        <f aca="false">LN(O1337/O1336)</f>
        <v>0.268895812592772</v>
      </c>
    </row>
    <row r="1338" customFormat="false" ht="12.75" hidden="false" customHeight="false" outlineLevel="0" collapsed="false">
      <c r="A1338" s="56" t="n">
        <v>36934</v>
      </c>
      <c r="D1338" s="28" t="n">
        <f aca="false">VLOOKUP($A1338,IF(D$3=2,PRICELOOK2,IF(D$3=3,PRICELOOK3,IF(D$3=4,cash,PRICELOOK))),D$4,FALSE())</f>
        <v>5.725</v>
      </c>
      <c r="E1338" s="28" t="n">
        <f aca="false">VLOOKUP($A1338,IF(E$3=2,PRICELOOK2,IF(E$3=3,PRICELOOK3,IF(E$3=4,cash,PRICELOOK))),E$4,FALSE())</f>
        <v>19.775</v>
      </c>
      <c r="G1338" s="73" t="n">
        <f aca="false">LN(D1338/D1337)</f>
        <v>-0.0965004199765795</v>
      </c>
      <c r="H1338" s="73" t="n">
        <f aca="false">LN(E1338/E1337)</f>
        <v>0.287766357503877</v>
      </c>
      <c r="O1338" s="0" t="n">
        <f aca="false">IF(ISNUMBER(D1338),IF(ISNUMBER(E1338),E1338-D1338," ")," ")</f>
        <v>14.05</v>
      </c>
      <c r="Q1338" s="0" t="n">
        <f aca="false">LN(O1338/O1337)</f>
        <v>0.499619372610174</v>
      </c>
    </row>
    <row r="1339" customFormat="false" ht="12.75" hidden="false" customHeight="false" outlineLevel="0" collapsed="false">
      <c r="A1339" s="56" t="n">
        <v>36935</v>
      </c>
      <c r="D1339" s="28" t="n">
        <f aca="false">VLOOKUP($A1339,IF(D$3=2,PRICELOOK2,IF(D$3=3,PRICELOOK3,IF(D$3=4,cash,PRICELOOK))),D$4,FALSE())</f>
        <v>5.575</v>
      </c>
      <c r="E1339" s="28" t="n">
        <f aca="false">VLOOKUP($A1339,IF(E$3=2,PRICELOOK2,IF(E$3=3,PRICELOOK3,IF(E$3=4,cash,PRICELOOK))),E$4,FALSE())</f>
        <v>34.525</v>
      </c>
      <c r="G1339" s="73" t="n">
        <f aca="false">LN(D1339/D1338)</f>
        <v>-0.0265502320941208</v>
      </c>
      <c r="H1339" s="73" t="n">
        <f aca="false">LN(E1339/E1338)</f>
        <v>0.557265185641638</v>
      </c>
      <c r="O1339" s="0" t="n">
        <f aca="false">IF(ISNUMBER(D1339),IF(ISNUMBER(E1339),E1339-D1339," ")," ")</f>
        <v>28.95</v>
      </c>
      <c r="Q1339" s="0" t="n">
        <f aca="false">LN(O1339/O1338)</f>
        <v>0.722947808239249</v>
      </c>
    </row>
    <row r="1340" customFormat="false" ht="12.75" hidden="false" customHeight="false" outlineLevel="0" collapsed="false">
      <c r="A1340" s="56" t="n">
        <v>36936</v>
      </c>
      <c r="D1340" s="28" t="n">
        <f aca="false">VLOOKUP($A1340,IF(D$3=2,PRICELOOK2,IF(D$3=3,PRICELOOK3,IF(D$3=4,cash,PRICELOOK))),D$4,FALSE())</f>
        <v>5.93</v>
      </c>
      <c r="E1340" s="28" t="n">
        <f aca="false">VLOOKUP($A1340,IF(E$3=2,PRICELOOK2,IF(E$3=3,PRICELOOK3,IF(E$3=4,cash,PRICELOOK))),E$4,FALSE())</f>
        <v>36.79</v>
      </c>
      <c r="G1340" s="73" t="n">
        <f aca="false">LN(D1340/D1339)</f>
        <v>0.0617318956634515</v>
      </c>
      <c r="H1340" s="73" t="n">
        <f aca="false">LN(E1340/E1339)</f>
        <v>0.0635423698213272</v>
      </c>
      <c r="O1340" s="0" t="n">
        <f aca="false">IF(ISNUMBER(D1340),IF(ISNUMBER(E1340),E1340-D1340," ")," ")</f>
        <v>30.86</v>
      </c>
      <c r="Q1340" s="0" t="n">
        <f aca="false">LN(O1340/O1339)</f>
        <v>0.0638906429160105</v>
      </c>
    </row>
    <row r="1341" customFormat="false" ht="12.75" hidden="false" customHeight="false" outlineLevel="0" collapsed="false">
      <c r="A1341" s="56" t="n">
        <v>36937</v>
      </c>
      <c r="D1341" s="28" t="n">
        <f aca="false">VLOOKUP($A1341,IF(D$3=2,PRICELOOK2,IF(D$3=3,PRICELOOK3,IF(D$3=4,cash,PRICELOOK))),D$4,FALSE())</f>
        <v>5.485</v>
      </c>
      <c r="E1341" s="28" t="n">
        <f aca="false">VLOOKUP($A1341,IF(E$3=2,PRICELOOK2,IF(E$3=3,PRICELOOK3,IF(E$3=4,cash,PRICELOOK))),E$4,FALSE())</f>
        <v>33.25</v>
      </c>
      <c r="G1341" s="73" t="n">
        <f aca="false">LN(D1341/D1340)</f>
        <v>-0.0780071192824404</v>
      </c>
      <c r="H1341" s="73" t="n">
        <f aca="false">LN(E1341/E1340)</f>
        <v>-0.10117130201482</v>
      </c>
      <c r="O1341" s="0" t="n">
        <f aca="false">IF(ISNUMBER(D1341),IF(ISNUMBER(E1341),E1341-D1341," ")," ")</f>
        <v>27.765</v>
      </c>
      <c r="Q1341" s="0" t="n">
        <f aca="false">LN(O1341/O1340)</f>
        <v>-0.105684612241444</v>
      </c>
    </row>
    <row r="1342" customFormat="false" ht="12.75" hidden="false" customHeight="false" outlineLevel="0" collapsed="false">
      <c r="A1342" s="56" t="n">
        <v>36938</v>
      </c>
      <c r="D1342" s="28" t="n">
        <f aca="false">VLOOKUP($A1342,IF(D$3=2,PRICELOOK2,IF(D$3=3,PRICELOOK3,IF(D$3=4,cash,PRICELOOK))),D$4,FALSE())</f>
        <v>5.505</v>
      </c>
      <c r="E1342" s="28" t="n">
        <f aca="false">VLOOKUP($A1342,IF(E$3=2,PRICELOOK2,IF(E$3=3,PRICELOOK3,IF(E$3=4,cash,PRICELOOK))),E$4,FALSE())</f>
        <v>25.245</v>
      </c>
      <c r="G1342" s="73" t="n">
        <f aca="false">LN(D1342/D1341)</f>
        <v>0.00363967644744973</v>
      </c>
      <c r="H1342" s="73" t="n">
        <f aca="false">LN(E1342/E1341)</f>
        <v>-0.275426650790984</v>
      </c>
      <c r="O1342" s="0" t="n">
        <f aca="false">IF(ISNUMBER(D1342),IF(ISNUMBER(E1342),E1342-D1342," ")," ")</f>
        <v>19.74</v>
      </c>
      <c r="Q1342" s="0" t="n">
        <f aca="false">LN(O1342/O1341)</f>
        <v>-0.341129200688235</v>
      </c>
    </row>
    <row r="1343" customFormat="false" ht="12.75" hidden="false" customHeight="false" outlineLevel="0" collapsed="false">
      <c r="A1343" s="56" t="n">
        <v>36942</v>
      </c>
      <c r="D1343" s="28" t="n">
        <f aca="false">VLOOKUP($A1343,IF(D$3=2,PRICELOOK2,IF(D$3=3,PRICELOOK3,IF(D$3=4,cash,PRICELOOK))),D$4,FALSE())</f>
        <v>5.255</v>
      </c>
      <c r="E1343" s="28" t="n">
        <f aca="false">VLOOKUP($A1343,IF(E$3=2,PRICELOOK2,IF(E$3=3,PRICELOOK3,IF(E$3=4,cash,PRICELOOK))),E$4,FALSE())</f>
        <v>24.43</v>
      </c>
      <c r="G1343" s="73" t="n">
        <f aca="false">LN(D1343/D1342)</f>
        <v>-0.0464767658457288</v>
      </c>
      <c r="H1343" s="73" t="n">
        <f aca="false">LN(E1343/E1342)</f>
        <v>-0.0328162310412299</v>
      </c>
      <c r="O1343" s="0" t="n">
        <f aca="false">IF(ISNUMBER(D1343),IF(ISNUMBER(E1343),E1343-D1343," ")," ")</f>
        <v>19.175</v>
      </c>
      <c r="Q1343" s="0" t="n">
        <f aca="false">LN(O1343/O1342)</f>
        <v>-0.0290396867520157</v>
      </c>
    </row>
    <row r="1344" customFormat="false" ht="12.75" hidden="false" customHeight="false" outlineLevel="0" collapsed="false">
      <c r="A1344" s="56" t="n">
        <v>36943</v>
      </c>
      <c r="D1344" s="28" t="n">
        <f aca="false">VLOOKUP($A1344,IF(D$3=2,PRICELOOK2,IF(D$3=3,PRICELOOK3,IF(D$3=4,cash,PRICELOOK))),D$4,FALSE())</f>
        <v>5.27</v>
      </c>
      <c r="E1344" s="28" t="n">
        <f aca="false">VLOOKUP($A1344,IF(E$3=2,PRICELOOK2,IF(E$3=3,PRICELOOK3,IF(E$3=4,cash,PRICELOOK))),E$4,FALSE())</f>
        <v>21.69</v>
      </c>
      <c r="G1344" s="73" t="n">
        <f aca="false">LN(D1344/D1343)</f>
        <v>0.00285035822435639</v>
      </c>
      <c r="H1344" s="73" t="n">
        <f aca="false">LN(E1344/E1343)</f>
        <v>-0.118960560430866</v>
      </c>
      <c r="O1344" s="0" t="n">
        <f aca="false">IF(ISNUMBER(D1344),IF(ISNUMBER(E1344),E1344-D1344," ")," ")</f>
        <v>16.42</v>
      </c>
      <c r="Q1344" s="0" t="n">
        <f aca="false">LN(O1344/O1343)</f>
        <v>-0.155107243229038</v>
      </c>
    </row>
    <row r="1345" customFormat="false" ht="12.75" hidden="false" customHeight="false" outlineLevel="0" collapsed="false">
      <c r="A1345" s="56" t="n">
        <v>36944</v>
      </c>
      <c r="D1345" s="28" t="n">
        <f aca="false">VLOOKUP($A1345,IF(D$3=2,PRICELOOK2,IF(D$3=3,PRICELOOK3,IF(D$3=4,cash,PRICELOOK))),D$4,FALSE())</f>
        <v>5.15</v>
      </c>
      <c r="E1345" s="28" t="n">
        <f aca="false">VLOOKUP($A1345,IF(E$3=2,PRICELOOK2,IF(E$3=3,PRICELOOK3,IF(E$3=4,cash,PRICELOOK))),E$4,FALSE())</f>
        <v>17.48</v>
      </c>
      <c r="G1345" s="73" t="n">
        <f aca="false">LN(D1345/D1344)</f>
        <v>-0.023033647877626</v>
      </c>
      <c r="H1345" s="73" t="n">
        <f aca="false">LN(E1345/E1344)</f>
        <v>-0.215793954611394</v>
      </c>
      <c r="O1345" s="0" t="n">
        <f aca="false">IF(ISNUMBER(D1345),IF(ISNUMBER(E1345),E1345-D1345," ")," ")</f>
        <v>12.33</v>
      </c>
      <c r="Q1345" s="0" t="n">
        <f aca="false">LN(O1345/O1344)</f>
        <v>-0.286464786848029</v>
      </c>
    </row>
    <row r="1346" customFormat="false" ht="12.75" hidden="false" customHeight="false" outlineLevel="0" collapsed="false">
      <c r="A1346" s="56" t="n">
        <v>36945</v>
      </c>
      <c r="D1346" s="28" t="n">
        <f aca="false">VLOOKUP($A1346,IF(D$3=2,PRICELOOK2,IF(D$3=3,PRICELOOK3,IF(D$3=4,cash,PRICELOOK))),D$4,FALSE())</f>
        <v>5.005</v>
      </c>
      <c r="E1346" s="28" t="n">
        <f aca="false">VLOOKUP($A1346,IF(E$3=2,PRICELOOK2,IF(E$3=3,PRICELOOK3,IF(E$3=4,cash,PRICELOOK))),E$4,FALSE())</f>
        <v>12.68</v>
      </c>
      <c r="G1346" s="73" t="n">
        <f aca="false">LN(D1346/D1345)</f>
        <v>-0.0285593019084609</v>
      </c>
      <c r="H1346" s="73" t="n">
        <f aca="false">LN(E1346/E1345)</f>
        <v>-0.32103142121831</v>
      </c>
      <c r="O1346" s="0" t="n">
        <f aca="false">IF(ISNUMBER(D1346),IF(ISNUMBER(E1346),E1346-D1346," ")," ")</f>
        <v>7.675</v>
      </c>
      <c r="Q1346" s="0" t="n">
        <f aca="false">LN(O1346/O1345)</f>
        <v>-0.474067023702992</v>
      </c>
    </row>
    <row r="1347" customFormat="false" ht="12.75" hidden="false" customHeight="false" outlineLevel="0" collapsed="false">
      <c r="A1347" s="56" t="n">
        <v>36948</v>
      </c>
      <c r="D1347" s="28" t="n">
        <f aca="false">VLOOKUP($A1347,IF(D$3=2,PRICELOOK2,IF(D$3=3,PRICELOOK3,IF(D$3=4,cash,PRICELOOK))),D$4,FALSE())</f>
        <v>5.045</v>
      </c>
      <c r="E1347" s="28" t="n">
        <f aca="false">VLOOKUP($A1347,IF(E$3=2,PRICELOOK2,IF(E$3=3,PRICELOOK3,IF(E$3=4,cash,PRICELOOK))),E$4,FALSE())</f>
        <v>13.12</v>
      </c>
      <c r="G1347" s="73" t="n">
        <f aca="false">LN(D1347/D1346)</f>
        <v>0.00796024103838832</v>
      </c>
      <c r="H1347" s="73" t="n">
        <f aca="false">LN(E1347/E1339)</f>
        <v>-0.967545915779413</v>
      </c>
      <c r="O1347" s="0" t="n">
        <f aca="false">IF(ISNUMBER(D1347),IF(ISNUMBER(E1347),E1347-D1347," ")," ")</f>
        <v>8.075</v>
      </c>
      <c r="Q1347" s="0" t="n">
        <f aca="false">LN(O1347/O1346)</f>
        <v>0.0508045756354594</v>
      </c>
    </row>
    <row r="1351" customFormat="false" ht="12.75" hidden="false" customHeight="false" outlineLevel="0" collapsed="false">
      <c r="A1351" s="56"/>
      <c r="C1351" s="56" t="n">
        <v>36951</v>
      </c>
      <c r="G1351" s="73" t="n">
        <f aca="false">STDEV(G1353:G1373)*15.87</f>
        <v>0.389798924735402</v>
      </c>
      <c r="H1351" s="73" t="n">
        <f aca="false">STDEV(H1353:H1373)*15.87</f>
        <v>3.3986641873259</v>
      </c>
      <c r="I1351" s="73"/>
      <c r="J1351" s="73" t="n">
        <f aca="false">IF(ISNUMBER(J1352),J1352,1.1)</f>
        <v>0.696281285000072</v>
      </c>
      <c r="K1351" s="75" t="n">
        <f aca="false">MAX(D1352:D1397)</f>
        <v>5.475</v>
      </c>
      <c r="L1351" s="75" t="n">
        <f aca="false">MAX(E1352:E1397)</f>
        <v>31.31</v>
      </c>
      <c r="Q1351" s="73" t="n">
        <f aca="false">STDEV(Q1353:Q1373)*15.87</f>
        <v>4.90241067866435</v>
      </c>
    </row>
    <row r="1352" customFormat="false" ht="12.75" hidden="false" customHeight="false" outlineLevel="0" collapsed="false">
      <c r="A1352" s="56" t="n">
        <v>36949</v>
      </c>
      <c r="D1352" s="28" t="n">
        <f aca="false">VLOOKUP($A1352,IF(D$3=2,PRICELOOK2,IF(D$3=3,PRICELOOK3,IF(D$3=4,cash,PRICELOOK))),D$4,FALSE())</f>
        <v>5.09</v>
      </c>
      <c r="E1352" s="28" t="n">
        <f aca="false">VLOOKUP($A1352,IF(E$3=2,PRICELOOK2,IF(E$3=3,PRICELOOK3,IF(E$3=4,cash,PRICELOOK))),E$4,FALSE())</f>
        <v>12.45</v>
      </c>
      <c r="G1352" s="73"/>
      <c r="H1352" s="73"/>
      <c r="I1352" s="73"/>
      <c r="J1352" s="73" t="n">
        <f aca="false">CORREL(D1352:D1373,E1352:E1373)</f>
        <v>0.696281285000072</v>
      </c>
      <c r="K1352" s="75" t="n">
        <f aca="false">MIN(D1352:D1373)</f>
        <v>4.805</v>
      </c>
      <c r="L1352" s="75" t="n">
        <f aca="false">MIN(E1352:E1397)</f>
        <v>9.025</v>
      </c>
      <c r="O1352" s="0" t="n">
        <f aca="false">IF(ISNUMBER(D1352),IF(ISNUMBER(E1352),E1352-D1352," ")," ")</f>
        <v>7.36</v>
      </c>
    </row>
    <row r="1353" customFormat="false" ht="12.75" hidden="false" customHeight="false" outlineLevel="0" collapsed="false">
      <c r="A1353" s="56" t="n">
        <v>36950</v>
      </c>
      <c r="D1353" s="28" t="n">
        <f aca="false">VLOOKUP($A1353,IF(D$3=2,PRICELOOK2,IF(D$3=3,PRICELOOK3,IF(D$3=4,cash,PRICELOOK))),D$4,FALSE())</f>
        <v>5.26</v>
      </c>
      <c r="E1353" s="28" t="n">
        <f aca="false">VLOOKUP($A1353,IF(E$3=2,PRICELOOK2,IF(E$3=3,PRICELOOK3,IF(E$3=4,cash,PRICELOOK))),E$4,FALSE())</f>
        <v>12.955</v>
      </c>
      <c r="G1353" s="73" t="n">
        <f aca="false">LN(D1353/D1352)</f>
        <v>0.0328531961871872</v>
      </c>
      <c r="H1353" s="73" t="n">
        <f aca="false">LN(E1353/E1352)</f>
        <v>0.0397611911033568</v>
      </c>
      <c r="O1353" s="0" t="n">
        <f aca="false">IF(ISNUMBER(D1353),IF(ISNUMBER(E1353),E1353-D1353," ")," ")</f>
        <v>7.695</v>
      </c>
      <c r="Q1353" s="0" t="n">
        <f aca="false">LN(O1353/O1352)</f>
        <v>0.0445108345500578</v>
      </c>
    </row>
    <row r="1354" customFormat="false" ht="12.75" hidden="false" customHeight="false" outlineLevel="0" collapsed="false">
      <c r="A1354" s="56" t="n">
        <v>36951</v>
      </c>
      <c r="D1354" s="28" t="n">
        <f aca="false">VLOOKUP($A1354,IF(D$3=2,PRICELOOK2,IF(D$3=3,PRICELOOK3,IF(D$3=4,cash,PRICELOOK))),D$4,FALSE())</f>
        <v>5.39</v>
      </c>
      <c r="E1354" s="28" t="n">
        <f aca="false">VLOOKUP($A1354,IF(E$3=2,PRICELOOK2,IF(E$3=3,PRICELOOK3,IF(E$3=4,cash,PRICELOOK))),E$4,FALSE())</f>
        <v>23.95</v>
      </c>
      <c r="G1354" s="73" t="n">
        <f aca="false">LN(D1354/D1353)</f>
        <v>0.0244143581712873</v>
      </c>
      <c r="H1354" s="73" t="n">
        <f aca="false">LN(E1354/E1353)</f>
        <v>0.614486509842851</v>
      </c>
      <c r="O1354" s="0" t="n">
        <f aca="false">IF(ISNUMBER(D1354),IF(ISNUMBER(E1354),E1354-D1354," ")," ")</f>
        <v>18.56</v>
      </c>
      <c r="Q1354" s="0" t="n">
        <f aca="false">LN(O1354/O1353)</f>
        <v>0.880437960067212</v>
      </c>
    </row>
    <row r="1355" customFormat="false" ht="12.75" hidden="false" customHeight="false" outlineLevel="0" collapsed="false">
      <c r="A1355" s="56" t="n">
        <v>36952</v>
      </c>
      <c r="D1355" s="28" t="n">
        <f aca="false">VLOOKUP($A1355,IF(D$3=2,PRICELOOK2,IF(D$3=3,PRICELOOK3,IF(D$3=4,cash,PRICELOOK))),D$4,FALSE())</f>
        <v>5.245</v>
      </c>
      <c r="E1355" s="28" t="n">
        <f aca="false">VLOOKUP($A1355,IF(E$3=2,PRICELOOK2,IF(E$3=3,PRICELOOK3,IF(E$3=4,cash,PRICELOOK))),E$4,FALSE())</f>
        <v>27.79</v>
      </c>
      <c r="G1355" s="73" t="n">
        <f aca="false">LN(D1355/D1354)</f>
        <v>-0.0272701430726453</v>
      </c>
      <c r="H1355" s="73" t="n">
        <f aca="false">LN(E1355/E1354)</f>
        <v>0.148707919897488</v>
      </c>
      <c r="O1355" s="0" t="n">
        <f aca="false">IF(ISNUMBER(D1355),IF(ISNUMBER(E1355),E1355-D1355," ")," ")</f>
        <v>22.545</v>
      </c>
      <c r="Q1355" s="0" t="n">
        <f aca="false">LN(O1355/O1354)</f>
        <v>0.194504584514993</v>
      </c>
    </row>
    <row r="1356" customFormat="false" ht="12.75" hidden="false" customHeight="false" outlineLevel="0" collapsed="false">
      <c r="A1356" s="56" t="n">
        <v>36955</v>
      </c>
      <c r="D1356" s="28" t="n">
        <f aca="false">VLOOKUP($A1356,IF(D$3=2,PRICELOOK2,IF(D$3=3,PRICELOOK3,IF(D$3=4,cash,PRICELOOK))),D$4,FALSE())</f>
        <v>5.355</v>
      </c>
      <c r="E1356" s="28" t="n">
        <f aca="false">VLOOKUP($A1356,IF(E$3=2,PRICELOOK2,IF(E$3=3,PRICELOOK3,IF(E$3=4,cash,PRICELOOK))),E$4,FALSE())</f>
        <v>31.31</v>
      </c>
      <c r="G1356" s="73" t="n">
        <f aca="false">LN(D1356/D1355)</f>
        <v>0.0207554620514517</v>
      </c>
      <c r="H1356" s="73" t="n">
        <f aca="false">LN(E1356/E1355)</f>
        <v>0.119261291583902</v>
      </c>
      <c r="O1356" s="0" t="n">
        <f aca="false">IF(ISNUMBER(D1356),IF(ISNUMBER(E1356),E1356-D1356," ")," ")</f>
        <v>25.955</v>
      </c>
      <c r="Q1356" s="0" t="n">
        <f aca="false">LN(O1356/O1355)</f>
        <v>0.140850957406145</v>
      </c>
    </row>
    <row r="1357" customFormat="false" ht="12.75" hidden="false" customHeight="false" outlineLevel="0" collapsed="false">
      <c r="A1357" s="56" t="n">
        <v>36956</v>
      </c>
      <c r="D1357" s="28" t="n">
        <f aca="false">VLOOKUP($A1357,IF(D$3=2,PRICELOOK2,IF(D$3=3,PRICELOOK3,IF(D$3=4,cash,PRICELOOK))),D$4,FALSE())</f>
        <v>5.195</v>
      </c>
      <c r="E1357" s="28" t="n">
        <f aca="false">VLOOKUP($A1357,IF(E$3=2,PRICELOOK2,IF(E$3=3,PRICELOOK3,IF(E$3=4,cash,PRICELOOK))),E$4,FALSE())</f>
        <v>25.265</v>
      </c>
      <c r="G1357" s="73" t="n">
        <f aca="false">LN(D1357/D1356)</f>
        <v>-0.0303340793485214</v>
      </c>
      <c r="H1357" s="73" t="n">
        <f aca="false">LN(E1357/E1356)</f>
        <v>-0.214517496594442</v>
      </c>
      <c r="O1357" s="0" t="n">
        <f aca="false">IF(ISNUMBER(D1357),IF(ISNUMBER(E1357),E1357-D1357," ")," ")</f>
        <v>20.07</v>
      </c>
      <c r="Q1357" s="0" t="n">
        <f aca="false">LN(O1357/O1356)</f>
        <v>-0.257138106470945</v>
      </c>
    </row>
    <row r="1358" customFormat="false" ht="12.75" hidden="false" customHeight="false" outlineLevel="0" collapsed="false">
      <c r="A1358" s="56" t="n">
        <v>36957</v>
      </c>
      <c r="D1358" s="28" t="n">
        <f aca="false">VLOOKUP($A1358,IF(D$3=2,PRICELOOK2,IF(D$3=3,PRICELOOK3,IF(D$3=4,cash,PRICELOOK))),D$4,FALSE())</f>
        <v>5.125</v>
      </c>
      <c r="E1358" s="28" t="n">
        <f aca="false">VLOOKUP($A1358,IF(E$3=2,PRICELOOK2,IF(E$3=3,PRICELOOK3,IF(E$3=4,cash,PRICELOOK))),E$4,FALSE())</f>
        <v>14.28</v>
      </c>
      <c r="G1358" s="73" t="n">
        <f aca="false">LN(D1358/D1357)</f>
        <v>-0.0135660995267189</v>
      </c>
      <c r="H1358" s="73" t="n">
        <f aca="false">LN(E1358/E1357)</f>
        <v>-0.570560081832434</v>
      </c>
      <c r="O1358" s="0" t="n">
        <f aca="false">IF(ISNUMBER(D1358),IF(ISNUMBER(E1358),E1358-D1358," ")," ")</f>
        <v>9.155</v>
      </c>
      <c r="Q1358" s="0" t="n">
        <f aca="false">LN(O1358/O1357)</f>
        <v>-0.784925984681773</v>
      </c>
    </row>
    <row r="1359" customFormat="false" ht="12.75" hidden="false" customHeight="false" outlineLevel="0" collapsed="false">
      <c r="A1359" s="56" t="n">
        <v>36958</v>
      </c>
      <c r="D1359" s="28" t="n">
        <f aca="false">VLOOKUP($A1359,IF(D$3=2,PRICELOOK2,IF(D$3=3,PRICELOOK3,IF(D$3=4,cash,PRICELOOK))),D$4,FALSE())</f>
        <v>5.135</v>
      </c>
      <c r="E1359" s="28" t="n">
        <f aca="false">VLOOKUP($A1359,IF(E$3=2,PRICELOOK2,IF(E$3=3,PRICELOOK3,IF(E$3=4,cash,PRICELOOK))),E$4,FALSE())</f>
        <v>12.825</v>
      </c>
      <c r="G1359" s="73" t="n">
        <f aca="false">LN(D1359/D1358)</f>
        <v>0.00194931835604968</v>
      </c>
      <c r="H1359" s="73" t="n">
        <f aca="false">LN(E1359/E1358)</f>
        <v>-0.107463565854605</v>
      </c>
      <c r="O1359" s="0" t="n">
        <f aca="false">IF(ISNUMBER(D1359),IF(ISNUMBER(E1359),E1359-D1359," ")," ")</f>
        <v>7.69</v>
      </c>
      <c r="Q1359" s="0" t="n">
        <f aca="false">LN(O1359/O1358)</f>
        <v>-0.174379394608922</v>
      </c>
    </row>
    <row r="1360" customFormat="false" ht="12.75" hidden="false" customHeight="false" outlineLevel="0" collapsed="false">
      <c r="A1360" s="56" t="n">
        <v>36959</v>
      </c>
      <c r="D1360" s="28" t="n">
        <f aca="false">VLOOKUP($A1360,IF(D$3=2,PRICELOOK2,IF(D$3=3,PRICELOOK3,IF(D$3=4,cash,PRICELOOK))),D$4,FALSE())</f>
        <v>5.04</v>
      </c>
      <c r="E1360" s="28" t="n">
        <f aca="false">VLOOKUP($A1360,IF(E$3=2,PRICELOOK2,IF(E$3=3,PRICELOOK3,IF(E$3=4,cash,PRICELOOK))),E$4,FALSE())</f>
        <v>12.505</v>
      </c>
      <c r="G1360" s="73" t="n">
        <f aca="false">LN(D1360/D1359)</f>
        <v>-0.0186737612972443</v>
      </c>
      <c r="H1360" s="73" t="n">
        <f aca="false">LN(E1360/E1359)</f>
        <v>-0.0252678267272507</v>
      </c>
      <c r="O1360" s="0" t="n">
        <f aca="false">IF(ISNUMBER(D1360),IF(ISNUMBER(E1360),E1360-D1360," ")," ")</f>
        <v>7.465</v>
      </c>
      <c r="Q1360" s="0" t="n">
        <f aca="false">LN(O1360/O1359)</f>
        <v>-0.0296953525263988</v>
      </c>
    </row>
    <row r="1361" customFormat="false" ht="12.75" hidden="false" customHeight="false" outlineLevel="0" collapsed="false">
      <c r="A1361" s="56" t="n">
        <v>36962</v>
      </c>
      <c r="D1361" s="28" t="n">
        <f aca="false">VLOOKUP($A1361,IF(D$3=2,PRICELOOK2,IF(D$3=3,PRICELOOK3,IF(D$3=4,cash,PRICELOOK))),D$4,FALSE())</f>
        <v>4.88</v>
      </c>
      <c r="E1361" s="28" t="n">
        <f aca="false">VLOOKUP($A1361,IF(E$3=2,PRICELOOK2,IF(E$3=3,PRICELOOK3,IF(E$3=4,cash,PRICELOOK))),E$4,FALSE())</f>
        <v>11.565</v>
      </c>
      <c r="G1361" s="73" t="n">
        <f aca="false">LN(D1361/D1360)</f>
        <v>-0.0322608622182214</v>
      </c>
      <c r="H1361" s="73" t="n">
        <f aca="false">LN(E1361/E1360)</f>
        <v>-0.07814526864618</v>
      </c>
      <c r="O1361" s="0" t="n">
        <f aca="false">IF(ISNUMBER(D1361),IF(ISNUMBER(E1361),E1361-D1361," ")," ")</f>
        <v>6.685</v>
      </c>
      <c r="Q1361" s="0" t="n">
        <f aca="false">LN(O1361/O1360)</f>
        <v>-0.110359220437247</v>
      </c>
    </row>
    <row r="1362" customFormat="false" ht="12.75" hidden="false" customHeight="false" outlineLevel="0" collapsed="false">
      <c r="A1362" s="56" t="n">
        <v>36963</v>
      </c>
      <c r="D1362" s="28" t="n">
        <f aca="false">VLOOKUP($A1362,IF(D$3=2,PRICELOOK2,IF(D$3=3,PRICELOOK3,IF(D$3=4,cash,PRICELOOK))),D$4,FALSE())</f>
        <v>5</v>
      </c>
      <c r="E1362" s="28" t="n">
        <f aca="false">VLOOKUP($A1362,IF(E$3=2,PRICELOOK2,IF(E$3=3,PRICELOOK3,IF(E$3=4,cash,PRICELOOK))),E$4,FALSE())</f>
        <v>10.92</v>
      </c>
      <c r="G1362" s="73" t="n">
        <f aca="false">LN(D1362/D1361)</f>
        <v>0.0242926925690445</v>
      </c>
      <c r="H1362" s="73" t="n">
        <f aca="false">LN(E1362/E1361)</f>
        <v>-0.0573873253666434</v>
      </c>
      <c r="O1362" s="0" t="n">
        <f aca="false">IF(ISNUMBER(D1362),IF(ISNUMBER(E1362),E1362-D1362," ")," ")</f>
        <v>5.92</v>
      </c>
      <c r="Q1362" s="0" t="n">
        <f aca="false">LN(O1362/O1361)</f>
        <v>-0.121529761657992</v>
      </c>
    </row>
    <row r="1363" customFormat="false" ht="12.75" hidden="false" customHeight="false" outlineLevel="0" collapsed="false">
      <c r="A1363" s="56" t="n">
        <v>36964</v>
      </c>
      <c r="D1363" s="28" t="n">
        <f aca="false">VLOOKUP($A1363,IF(D$3=2,PRICELOOK2,IF(D$3=3,PRICELOOK3,IF(D$3=4,cash,PRICELOOK))),D$4,FALSE())</f>
        <v>4.885</v>
      </c>
      <c r="E1363" s="28" t="n">
        <f aca="false">VLOOKUP($A1363,IF(E$3=2,PRICELOOK2,IF(E$3=3,PRICELOOK3,IF(E$3=4,cash,PRICELOOK))),E$4,FALSE())</f>
        <v>9.535</v>
      </c>
      <c r="G1363" s="73" t="n">
        <f aca="false">LN(D1363/D1362)</f>
        <v>-0.0232686269393543</v>
      </c>
      <c r="H1363" s="73" t="n">
        <f aca="false">LN(E1363/E1362)</f>
        <v>-0.135626731264377</v>
      </c>
      <c r="O1363" s="0" t="n">
        <f aca="false">IF(ISNUMBER(D1363),IF(ISNUMBER(E1363),E1363-D1363," ")," ")</f>
        <v>4.65</v>
      </c>
      <c r="Q1363" s="0" t="n">
        <f aca="false">LN(O1363/O1362)</f>
        <v>-0.241469229296649</v>
      </c>
    </row>
    <row r="1364" customFormat="false" ht="12.75" hidden="false" customHeight="false" outlineLevel="0" collapsed="false">
      <c r="A1364" s="56" t="n">
        <v>36965</v>
      </c>
      <c r="D1364" s="28" t="n">
        <f aca="false">VLOOKUP($A1364,IF(D$3=2,PRICELOOK2,IF(D$3=3,PRICELOOK3,IF(D$3=4,cash,PRICELOOK))),D$4,FALSE())</f>
        <v>4.845</v>
      </c>
      <c r="E1364" s="28" t="n">
        <f aca="false">VLOOKUP($A1364,IF(E$3=2,PRICELOOK2,IF(E$3=3,PRICELOOK3,IF(E$3=4,cash,PRICELOOK))),E$4,FALSE())</f>
        <v>9.41</v>
      </c>
      <c r="G1364" s="73" t="n">
        <f aca="false">LN(D1364/D1363)</f>
        <v>-0.00822204015201653</v>
      </c>
      <c r="H1364" s="73" t="n">
        <f aca="false">LN(E1364/E1363)</f>
        <v>-0.0131962854550941</v>
      </c>
      <c r="O1364" s="0" t="n">
        <f aca="false">IF(ISNUMBER(D1364),IF(ISNUMBER(E1364),E1364-D1364," ")," ")</f>
        <v>4.565</v>
      </c>
      <c r="Q1364" s="0" t="n">
        <f aca="false">LN(O1364/O1363)</f>
        <v>-0.0184487055523332</v>
      </c>
    </row>
    <row r="1365" customFormat="false" ht="12.75" hidden="false" customHeight="false" outlineLevel="0" collapsed="false">
      <c r="A1365" s="56" t="n">
        <v>36966</v>
      </c>
      <c r="D1365" s="28" t="n">
        <f aca="false">VLOOKUP($A1365,IF(D$3=2,PRICELOOK2,IF(D$3=3,PRICELOOK3,IF(D$3=4,cash,PRICELOOK))),D$4,FALSE())</f>
        <v>4.885</v>
      </c>
      <c r="E1365" s="28" t="n">
        <f aca="false">VLOOKUP($A1365,IF(E$3=2,PRICELOOK2,IF(E$3=3,PRICELOOK3,IF(E$3=4,cash,PRICELOOK))),E$4,FALSE())</f>
        <v>9.025</v>
      </c>
      <c r="G1365" s="73" t="n">
        <f aca="false">LN(D1365/D1364)</f>
        <v>0.00822204015201646</v>
      </c>
      <c r="H1365" s="73" t="n">
        <f aca="false">LN(E1365/E1364)</f>
        <v>-0.0417744493783437</v>
      </c>
      <c r="O1365" s="0" t="n">
        <f aca="false">IF(ISNUMBER(D1365),IF(ISNUMBER(E1365),E1365-D1365," ")," ")</f>
        <v>4.14</v>
      </c>
      <c r="Q1365" s="0" t="n">
        <f aca="false">LN(O1365/O1364)</f>
        <v>-0.0977227262097088</v>
      </c>
    </row>
    <row r="1366" customFormat="false" ht="12.75" hidden="false" customHeight="false" outlineLevel="0" collapsed="false">
      <c r="A1366" s="56" t="n">
        <v>36969</v>
      </c>
      <c r="D1366" s="28" t="n">
        <f aca="false">VLOOKUP($A1366,IF(D$3=2,PRICELOOK2,IF(D$3=3,PRICELOOK3,IF(D$3=4,cash,PRICELOOK))),D$4,FALSE())</f>
        <v>4.955</v>
      </c>
      <c r="E1366" s="28" t="n">
        <f aca="false">VLOOKUP($A1366,IF(E$3=2,PRICELOOK2,IF(E$3=3,PRICELOOK3,IF(E$3=4,cash,PRICELOOK))),E$4,FALSE())</f>
        <v>9.945</v>
      </c>
      <c r="G1366" s="73" t="n">
        <f aca="false">LN(D1366/D1365)</f>
        <v>0.0142278822872053</v>
      </c>
      <c r="H1366" s="73" t="n">
        <f aca="false">LN(E1366/E1365)</f>
        <v>0.097071408086991</v>
      </c>
      <c r="O1366" s="0" t="n">
        <f aca="false">IF(ISNUMBER(D1366),IF(ISNUMBER(E1366),E1366-D1366," ")," ")</f>
        <v>4.99</v>
      </c>
      <c r="Q1366" s="0" t="n">
        <f aca="false">LN(O1366/O1365)</f>
        <v>0.186740121926204</v>
      </c>
    </row>
    <row r="1367" customFormat="false" ht="12.75" hidden="false" customHeight="false" outlineLevel="0" collapsed="false">
      <c r="A1367" s="56" t="n">
        <v>36970</v>
      </c>
      <c r="D1367" s="28" t="n">
        <f aca="false">VLOOKUP($A1367,IF(D$3=2,PRICELOOK2,IF(D$3=3,PRICELOOK3,IF(D$3=4,cash,PRICELOOK))),D$4,FALSE())</f>
        <v>4.87</v>
      </c>
      <c r="E1367" s="28" t="n">
        <f aca="false">VLOOKUP($A1367,IF(E$3=2,PRICELOOK2,IF(E$3=3,PRICELOOK3,IF(E$3=4,cash,PRICELOOK))),E$4,FALSE())</f>
        <v>11.035</v>
      </c>
      <c r="G1367" s="73" t="n">
        <f aca="false">LN(D1367/D1366)</f>
        <v>-0.0173032306874529</v>
      </c>
      <c r="H1367" s="73" t="n">
        <f aca="false">LN(E1367/E1366)</f>
        <v>0.104002127402764</v>
      </c>
      <c r="O1367" s="0" t="n">
        <f aca="false">IF(ISNUMBER(D1367),IF(ISNUMBER(E1367),E1367-D1367," ")," ")</f>
        <v>6.165</v>
      </c>
      <c r="Q1367" s="0" t="n">
        <f aca="false">LN(O1367/O1366)</f>
        <v>0.21145222685288</v>
      </c>
    </row>
    <row r="1368" customFormat="false" ht="12.75" hidden="false" customHeight="false" outlineLevel="0" collapsed="false">
      <c r="A1368" s="56" t="n">
        <v>36971</v>
      </c>
      <c r="D1368" s="28" t="n">
        <f aca="false">VLOOKUP($A1368,IF(D$3=2,PRICELOOK2,IF(D$3=3,PRICELOOK3,IF(D$3=4,cash,PRICELOOK))),D$4,FALSE())</f>
        <v>4.95</v>
      </c>
      <c r="E1368" s="28" t="n">
        <f aca="false">VLOOKUP($A1368,IF(E$3=2,PRICELOOK2,IF(E$3=3,PRICELOOK3,IF(E$3=4,cash,PRICELOOK))),E$4,FALSE())</f>
        <v>11.605</v>
      </c>
      <c r="G1368" s="73" t="n">
        <f aca="false">LN(D1368/D1367)</f>
        <v>0.0162936394861005</v>
      </c>
      <c r="H1368" s="73" t="n">
        <f aca="false">LN(E1368/E1367)</f>
        <v>0.0503640000177007</v>
      </c>
      <c r="O1368" s="0" t="n">
        <f aca="false">IF(ISNUMBER(D1368),IF(ISNUMBER(E1368),E1368-D1368," ")," ")</f>
        <v>6.655</v>
      </c>
      <c r="Q1368" s="0" t="n">
        <f aca="false">LN(O1368/O1367)</f>
        <v>0.0764803152307673</v>
      </c>
    </row>
    <row r="1369" customFormat="false" ht="12.75" hidden="false" customHeight="false" outlineLevel="0" collapsed="false">
      <c r="A1369" s="56" t="n">
        <v>36972</v>
      </c>
      <c r="D1369" s="28" t="n">
        <f aca="false">VLOOKUP($A1369,IF(D$3=2,PRICELOOK2,IF(D$3=3,PRICELOOK3,IF(D$3=4,cash,PRICELOOK))),D$4,FALSE())</f>
        <v>4.805</v>
      </c>
      <c r="E1369" s="28" t="n">
        <f aca="false">VLOOKUP($A1369,IF(E$3=2,PRICELOOK2,IF(E$3=3,PRICELOOK3,IF(E$3=4,cash,PRICELOOK))),E$4,FALSE())</f>
        <v>10.995</v>
      </c>
      <c r="G1369" s="73" t="n">
        <f aca="false">LN(D1369/D1368)</f>
        <v>-0.0297305341583432</v>
      </c>
      <c r="H1369" s="73" t="n">
        <f aca="false">LN(E1369/E1368)</f>
        <v>-0.053995415719676</v>
      </c>
      <c r="O1369" s="0" t="n">
        <f aca="false">IF(ISNUMBER(D1369),IF(ISNUMBER(E1369),E1369-D1369," ")," ")</f>
        <v>6.19</v>
      </c>
      <c r="Q1369" s="0" t="n">
        <f aca="false">LN(O1369/O1368)</f>
        <v>-0.0724333651505704</v>
      </c>
    </row>
    <row r="1370" customFormat="false" ht="12.75" hidden="false" customHeight="false" outlineLevel="0" collapsed="false">
      <c r="A1370" s="56" t="n">
        <v>36973</v>
      </c>
      <c r="D1370" s="28" t="n">
        <f aca="false">VLOOKUP($A1370,IF(D$3=2,PRICELOOK2,IF(D$3=3,PRICELOOK3,IF(D$3=4,cash,PRICELOOK))),D$4,FALSE())</f>
        <v>4.94</v>
      </c>
      <c r="E1370" s="28" t="n">
        <f aca="false">VLOOKUP($A1370,IF(E$3=2,PRICELOOK2,IF(E$3=3,PRICELOOK3,IF(E$3=4,cash,PRICELOOK))),E$4,FALSE())</f>
        <v>11.13</v>
      </c>
      <c r="G1370" s="73" t="n">
        <f aca="false">LN(D1370/D1369)</f>
        <v>0.0277082887775756</v>
      </c>
      <c r="H1370" s="73" t="n">
        <f aca="false">LN(E1370/E1369)</f>
        <v>0.0122035412807291</v>
      </c>
      <c r="O1370" s="0" t="n">
        <f aca="false">IF(ISNUMBER(D1370),IF(ISNUMBER(E1370),E1370-D1370," ")," ")</f>
        <v>6.19</v>
      </c>
      <c r="Q1370" s="0" t="n">
        <f aca="false">LN(O1370/O1369)</f>
        <v>2.22044604925031E-016</v>
      </c>
    </row>
    <row r="1371" customFormat="false" ht="12.75" hidden="false" customHeight="false" outlineLevel="0" collapsed="false">
      <c r="A1371" s="56" t="n">
        <v>36976</v>
      </c>
      <c r="D1371" s="28" t="n">
        <f aca="false">VLOOKUP($A1371,IF(D$3=2,PRICELOOK2,IF(D$3=3,PRICELOOK3,IF(D$3=4,cash,PRICELOOK))),D$4,FALSE())</f>
        <v>5</v>
      </c>
      <c r="E1371" s="28" t="n">
        <f aca="false">VLOOKUP($A1371,IF(E$3=2,PRICELOOK2,IF(E$3=3,PRICELOOK3,IF(E$3=4,cash,PRICELOOK))),E$4,FALSE())</f>
        <v>10.25</v>
      </c>
      <c r="G1371" s="73" t="n">
        <f aca="false">LN(D1371/D1370)</f>
        <v>0.0120725812342692</v>
      </c>
      <c r="H1371" s="73" t="n">
        <f aca="false">LN(E1371/E1370)</f>
        <v>-0.0823664597030363</v>
      </c>
      <c r="O1371" s="0" t="n">
        <f aca="false">IF(ISNUMBER(D1371),IF(ISNUMBER(E1371),E1371-D1371," ")," ")</f>
        <v>5.25</v>
      </c>
      <c r="Q1371" s="0" t="n">
        <f aca="false">LN(O1371/O1370)</f>
        <v>-0.164707010092972</v>
      </c>
    </row>
    <row r="1372" customFormat="false" ht="12.75" hidden="false" customHeight="false" outlineLevel="0" collapsed="false">
      <c r="A1372" s="56" t="n">
        <v>36977</v>
      </c>
      <c r="D1372" s="28" t="n">
        <f aca="false">VLOOKUP($A1372,IF(D$3=2,PRICELOOK2,IF(D$3=3,PRICELOOK3,IF(D$3=4,cash,PRICELOOK))),D$4,FALSE())</f>
        <v>5.18</v>
      </c>
      <c r="E1372" s="28" t="n">
        <f aca="false">VLOOKUP($A1372,IF(E$3=2,PRICELOOK2,IF(E$3=3,PRICELOOK3,IF(E$3=4,cash,PRICELOOK))),E$4,FALSE())</f>
        <v>10.78</v>
      </c>
      <c r="G1372" s="73" t="n">
        <f aca="false">LN(D1372/D1371)</f>
        <v>0.0353671438372913</v>
      </c>
      <c r="H1372" s="73" t="n">
        <f aca="false">LN(E1372/E1371)</f>
        <v>0.050414859896434</v>
      </c>
      <c r="O1372" s="0" t="n">
        <f aca="false">IF(ISNUMBER(D1372),IF(ISNUMBER(E1372),E1372-D1372," ")," ")</f>
        <v>5.6</v>
      </c>
      <c r="Q1372" s="0" t="n">
        <f aca="false">LN(O1372/O1371)</f>
        <v>0.0645385211375712</v>
      </c>
    </row>
    <row r="1373" customFormat="false" ht="12.75" hidden="false" customHeight="false" outlineLevel="0" collapsed="false">
      <c r="A1373" s="56" t="n">
        <v>36978</v>
      </c>
      <c r="D1373" s="28" t="n">
        <f aca="false">VLOOKUP($A1373,IF(D$3=2,PRICELOOK2,IF(D$3=3,PRICELOOK3,IF(D$3=4,cash,PRICELOOK))),D$4,FALSE())</f>
        <v>5.405</v>
      </c>
      <c r="E1373" s="28" t="n">
        <f aca="false">VLOOKUP($A1373,IF(E$3=2,PRICELOOK2,IF(E$3=3,PRICELOOK3,IF(E$3=4,cash,PRICELOOK))),E$4,FALSE())</f>
        <v>13.585</v>
      </c>
      <c r="G1373" s="73" t="n">
        <f aca="false">LN(D1373/D1372)</f>
        <v>0.04251939481978</v>
      </c>
      <c r="H1373" s="73" t="n">
        <f aca="false">LN(E1373/E1372)</f>
        <v>0.23127367739746</v>
      </c>
      <c r="O1373" s="0" t="n">
        <f aca="false">IF(ISNUMBER(D1373),IF(ISNUMBER(E1373),E1373-D1373," ")," ")</f>
        <v>8.18</v>
      </c>
      <c r="Q1373" s="0" t="n">
        <f aca="false">LN(O1373/O1372)</f>
        <v>0.378925552873552</v>
      </c>
    </row>
    <row r="1377" customFormat="false" ht="12.75" hidden="false" customHeight="false" outlineLevel="0" collapsed="false">
      <c r="A1377" s="56"/>
      <c r="C1377" s="56" t="n">
        <v>36982</v>
      </c>
      <c r="G1377" s="73" t="n">
        <f aca="false">STDEV(G1379:G1397)*15.87</f>
        <v>0.384134646295067</v>
      </c>
      <c r="H1377" s="73" t="n">
        <f aca="false">STDEV(H1379:H1397)*15.87</f>
        <v>1.04558055160605</v>
      </c>
      <c r="I1377" s="73"/>
      <c r="J1377" s="73" t="n">
        <f aca="false">IF(ISNUMBER(J1378),J1378,1.1)</f>
        <v>-0.129743042855249</v>
      </c>
      <c r="K1377" s="75" t="n">
        <f aca="false">MAX(D1378:D1423)</f>
        <v>5.475</v>
      </c>
      <c r="L1377" s="75" t="n">
        <f aca="false">MAX(E1378:E1423)</f>
        <v>15.63</v>
      </c>
      <c r="Q1377" s="73" t="n">
        <f aca="false">STDEV(Q1379:Q1397)*15.87</f>
        <v>1.73244677429535</v>
      </c>
    </row>
    <row r="1378" customFormat="false" ht="12.75" hidden="false" customHeight="false" outlineLevel="0" collapsed="false">
      <c r="A1378" s="56" t="n">
        <v>36979</v>
      </c>
      <c r="D1378" s="28" t="n">
        <f aca="false">VLOOKUP($A1378,IF(D$3=2,PRICELOOK2,IF(D$3=3,PRICELOOK3,IF(D$3=4,cash,PRICELOOK))),D$4,FALSE())</f>
        <v>5.155</v>
      </c>
      <c r="E1378" s="28" t="n">
        <f aca="false">VLOOKUP($A1378,IF(E$3=2,PRICELOOK2,IF(E$3=3,PRICELOOK3,IF(E$3=4,cash,PRICELOOK))),E$4,FALSE())</f>
        <v>14.015</v>
      </c>
      <c r="G1378" s="73"/>
      <c r="H1378" s="73"/>
      <c r="I1378" s="73"/>
      <c r="J1378" s="73" t="n">
        <f aca="false">CORREL(D1378:D1397,E1378:E1397)</f>
        <v>-0.129743042855249</v>
      </c>
      <c r="K1378" s="75" t="n">
        <f aca="false">MIN(D1378:D1397)</f>
        <v>4.83</v>
      </c>
      <c r="L1378" s="75" t="n">
        <f aca="false">MIN(E1378:E1423)</f>
        <v>9.96</v>
      </c>
      <c r="O1378" s="0" t="n">
        <f aca="false">IF(ISNUMBER(D1378),IF(ISNUMBER(E1378),E1378-D1378," ")," ")</f>
        <v>8.86</v>
      </c>
    </row>
    <row r="1379" customFormat="false" ht="12.75" hidden="false" customHeight="false" outlineLevel="0" collapsed="false">
      <c r="A1379" s="56" t="n">
        <v>36980</v>
      </c>
      <c r="D1379" s="28" t="n">
        <f aca="false">VLOOKUP($A1379,IF(D$3=2,PRICELOOK2,IF(D$3=3,PRICELOOK3,IF(D$3=4,cash,PRICELOOK))),D$4,FALSE())</f>
        <v>5.085</v>
      </c>
      <c r="E1379" s="28" t="n">
        <f aca="false">VLOOKUP($A1379,IF(E$3=2,PRICELOOK2,IF(E$3=3,PRICELOOK3,IF(E$3=4,cash,PRICELOOK))),E$4,FALSE())</f>
        <v>14.25</v>
      </c>
      <c r="G1379" s="73" t="n">
        <f aca="false">LN(D1379/D1378)</f>
        <v>-0.0136720879684001</v>
      </c>
      <c r="H1379" s="73" t="n">
        <f aca="false">LN(E1379/E1378)</f>
        <v>0.0166287220979079</v>
      </c>
      <c r="O1379" s="0" t="n">
        <f aca="false">IF(ISNUMBER(D1379),IF(ISNUMBER(E1379),E1379-D1379," ")," ")</f>
        <v>9.165</v>
      </c>
      <c r="Q1379" s="0" t="n">
        <f aca="false">LN(O1379/O1378)</f>
        <v>0.0338451166746787</v>
      </c>
    </row>
    <row r="1380" customFormat="false" ht="12.75" hidden="false" customHeight="false" outlineLevel="0" collapsed="false">
      <c r="A1380" s="56" t="n">
        <v>36983</v>
      </c>
      <c r="D1380" s="28" t="n">
        <f aca="false">VLOOKUP($A1380,IF(D$3=2,PRICELOOK2,IF(D$3=3,PRICELOOK3,IF(D$3=4,cash,PRICELOOK))),D$4,FALSE())</f>
        <v>5.195</v>
      </c>
      <c r="E1380" s="28" t="n">
        <f aca="false">VLOOKUP($A1380,IF(E$3=2,PRICELOOK2,IF(E$3=3,PRICELOOK3,IF(E$3=4,cash,PRICELOOK))),E$4,FALSE())</f>
        <v>12.5</v>
      </c>
      <c r="G1380" s="73" t="n">
        <f aca="false">LN(D1380/D1379)</f>
        <v>0.0214015950506676</v>
      </c>
      <c r="H1380" s="73" t="n">
        <f aca="false">LN(E1380/E1379)</f>
        <v>-0.131028262406404</v>
      </c>
      <c r="O1380" s="0" t="n">
        <f aca="false">IF(ISNUMBER(D1380),IF(ISNUMBER(E1380),E1380-D1380," ")," ")</f>
        <v>7.305</v>
      </c>
      <c r="Q1380" s="0" t="n">
        <f aca="false">LN(O1380/O1379)</f>
        <v>-0.226832836089005</v>
      </c>
    </row>
    <row r="1381" customFormat="false" ht="12.75" hidden="false" customHeight="false" outlineLevel="0" collapsed="false">
      <c r="A1381" s="56" t="n">
        <v>36984</v>
      </c>
      <c r="D1381" s="28" t="n">
        <f aca="false">VLOOKUP($A1381,IF(D$3=2,PRICELOOK2,IF(D$3=3,PRICELOOK3,IF(D$3=4,cash,PRICELOOK))),D$4,FALSE())</f>
        <v>5.245</v>
      </c>
      <c r="E1381" s="28" t="n">
        <f aca="false">VLOOKUP($A1381,IF(E$3=2,PRICELOOK2,IF(E$3=3,PRICELOOK3,IF(E$3=4,cash,PRICELOOK))),E$4,FALSE())</f>
        <v>14.71</v>
      </c>
      <c r="G1381" s="73" t="n">
        <f aca="false">LN(D1381/D1380)</f>
        <v>0.00957861729706975</v>
      </c>
      <c r="H1381" s="73" t="n">
        <f aca="false">LN(E1381/E1380)</f>
        <v>0.162798890305091</v>
      </c>
      <c r="O1381" s="0" t="n">
        <f aca="false">IF(ISNUMBER(D1381),IF(ISNUMBER(E1381),E1381-D1381," ")," ")</f>
        <v>9.465</v>
      </c>
      <c r="Q1381" s="0" t="n">
        <f aca="false">LN(O1381/O1380)</f>
        <v>0.259041739458623</v>
      </c>
    </row>
    <row r="1382" customFormat="false" ht="12.75" hidden="false" customHeight="false" outlineLevel="0" collapsed="false">
      <c r="A1382" s="56" t="n">
        <v>36985</v>
      </c>
      <c r="D1382" s="28" t="n">
        <f aca="false">VLOOKUP($A1382,IF(D$3=2,PRICELOOK2,IF(D$3=3,PRICELOOK3,IF(D$3=4,cash,PRICELOOK))),D$4,FALSE())</f>
        <v>5.12</v>
      </c>
      <c r="E1382" s="28" t="n">
        <f aca="false">VLOOKUP($A1382,IF(E$3=2,PRICELOOK2,IF(E$3=3,PRICELOOK3,IF(E$3=4,cash,PRICELOOK))),E$4,FALSE())</f>
        <v>15.63</v>
      </c>
      <c r="G1382" s="73" t="n">
        <f aca="false">LN(D1382/D1381)</f>
        <v>-0.0241208027968441</v>
      </c>
      <c r="H1382" s="73" t="n">
        <f aca="false">LN(E1382/E1381)</f>
        <v>0.060664609820039</v>
      </c>
      <c r="O1382" s="0" t="n">
        <f aca="false">IF(ISNUMBER(D1382),IF(ISNUMBER(E1382),E1382-D1382," ")," ")</f>
        <v>10.51</v>
      </c>
      <c r="Q1382" s="0" t="n">
        <f aca="false">LN(O1382/O1381)</f>
        <v>0.104726400227574</v>
      </c>
    </row>
    <row r="1383" customFormat="false" ht="12.75" hidden="false" customHeight="false" outlineLevel="0" collapsed="false">
      <c r="A1383" s="56" t="n">
        <v>36986</v>
      </c>
      <c r="D1383" s="28" t="n">
        <f aca="false">VLOOKUP($A1383,IF(D$3=2,PRICELOOK2,IF(D$3=3,PRICELOOK3,IF(D$3=4,cash,PRICELOOK))),D$4,FALSE())</f>
        <v>5.185</v>
      </c>
      <c r="E1383" s="28" t="n">
        <f aca="false">VLOOKUP($A1383,IF(E$3=2,PRICELOOK2,IF(E$3=3,PRICELOOK3,IF(E$3=4,cash,PRICELOOK))),E$4,FALSE())</f>
        <v>15.59</v>
      </c>
      <c r="G1383" s="73" t="n">
        <f aca="false">LN(D1383/D1382)</f>
        <v>0.0126154026300742</v>
      </c>
      <c r="H1383" s="73" t="n">
        <f aca="false">LN(E1383/E1382)</f>
        <v>-0.00256246136370016</v>
      </c>
      <c r="O1383" s="0" t="n">
        <f aca="false">IF(ISNUMBER(D1383),IF(ISNUMBER(E1383),E1383-D1383," ")," ")</f>
        <v>10.405</v>
      </c>
      <c r="Q1383" s="0" t="n">
        <f aca="false">LN(O1383/O1382)</f>
        <v>-0.010040725043262</v>
      </c>
    </row>
    <row r="1384" customFormat="false" ht="12.75" hidden="false" customHeight="false" outlineLevel="0" collapsed="false">
      <c r="A1384" s="56" t="n">
        <v>36987</v>
      </c>
      <c r="D1384" s="28" t="n">
        <f aca="false">VLOOKUP($A1384,IF(D$3=2,PRICELOOK2,IF(D$3=3,PRICELOOK3,IF(D$3=4,cash,PRICELOOK))),D$4,FALSE())</f>
        <v>5.185</v>
      </c>
      <c r="E1384" s="28" t="n">
        <f aca="false">VLOOKUP($A1384,IF(E$3=2,PRICELOOK2,IF(E$3=3,PRICELOOK3,IF(E$3=4,cash,PRICELOOK))),E$4,FALSE())</f>
        <v>14.5</v>
      </c>
      <c r="G1384" s="73" t="n">
        <f aca="false">LN(D1384/D1383)</f>
        <v>0</v>
      </c>
      <c r="H1384" s="73" t="n">
        <f aca="false">LN(E1384/E1383)</f>
        <v>-0.0724810336431564</v>
      </c>
      <c r="O1384" s="0" t="n">
        <f aca="false">IF(ISNUMBER(D1384),IF(ISNUMBER(E1384),E1384-D1384," ")," ")</f>
        <v>9.315</v>
      </c>
      <c r="Q1384" s="0" t="n">
        <f aca="false">LN(O1384/O1383)</f>
        <v>-0.110660455792046</v>
      </c>
    </row>
    <row r="1385" customFormat="false" ht="12.75" hidden="false" customHeight="false" outlineLevel="0" collapsed="false">
      <c r="A1385" s="56" t="n">
        <v>36990</v>
      </c>
      <c r="D1385" s="28" t="n">
        <f aca="false">VLOOKUP($A1385,IF(D$3=2,PRICELOOK2,IF(D$3=3,PRICELOOK3,IF(D$3=4,cash,PRICELOOK))),D$4,FALSE())</f>
        <v>5.475</v>
      </c>
      <c r="E1385" s="28" t="n">
        <f aca="false">VLOOKUP($A1385,IF(E$3=2,PRICELOOK2,IF(E$3=3,PRICELOOK3,IF(E$3=4,cash,PRICELOOK))),E$4,FALSE())</f>
        <v>13.75</v>
      </c>
      <c r="G1385" s="73" t="n">
        <f aca="false">LN(D1385/D1384)</f>
        <v>0.054422434021074</v>
      </c>
      <c r="H1385" s="73" t="n">
        <f aca="false">LN(E1385/E1384)</f>
        <v>-0.0531098253139484</v>
      </c>
      <c r="O1385" s="0" t="n">
        <f aca="false">IF(ISNUMBER(D1385),IF(ISNUMBER(E1385),E1385-D1385," ")," ")</f>
        <v>8.275</v>
      </c>
      <c r="Q1385" s="0" t="n">
        <f aca="false">LN(O1385/O1384)</f>
        <v>-0.118387082790425</v>
      </c>
    </row>
    <row r="1386" customFormat="false" ht="12.75" hidden="false" customHeight="false" outlineLevel="0" collapsed="false">
      <c r="A1386" s="56" t="n">
        <v>36991</v>
      </c>
      <c r="D1386" s="28" t="n">
        <f aca="false">VLOOKUP($A1386,IF(D$3=2,PRICELOOK2,IF(D$3=3,PRICELOOK3,IF(D$3=4,cash,PRICELOOK))),D$4,FALSE())</f>
        <v>5.375</v>
      </c>
      <c r="E1386" s="28" t="n">
        <f aca="false">VLOOKUP($A1386,IF(E$3=2,PRICELOOK2,IF(E$3=3,PRICELOOK3,IF(E$3=4,cash,PRICELOOK))),E$4,FALSE())</f>
        <v>13.51</v>
      </c>
      <c r="G1386" s="73" t="n">
        <f aca="false">LN(D1386/D1385)</f>
        <v>-0.0184337016888379</v>
      </c>
      <c r="H1386" s="73" t="n">
        <f aca="false">LN(E1386/E1385)</f>
        <v>-0.0176086721404729</v>
      </c>
      <c r="O1386" s="0" t="n">
        <f aca="false">IF(ISNUMBER(D1386),IF(ISNUMBER(E1386),E1386-D1386," ")," ")</f>
        <v>8.135</v>
      </c>
      <c r="Q1386" s="0" t="n">
        <f aca="false">LN(O1386/O1385)</f>
        <v>-0.0170631805921255</v>
      </c>
    </row>
    <row r="1387" customFormat="false" ht="12.75" hidden="false" customHeight="false" outlineLevel="0" collapsed="false">
      <c r="A1387" s="56" t="n">
        <v>36992</v>
      </c>
      <c r="D1387" s="28" t="n">
        <f aca="false">VLOOKUP($A1387,IF(D$3=2,PRICELOOK2,IF(D$3=3,PRICELOOK3,IF(D$3=4,cash,PRICELOOK))),D$4,FALSE())</f>
        <v>5.235</v>
      </c>
      <c r="E1387" s="28" t="n">
        <f aca="false">VLOOKUP($A1387,IF(E$3=2,PRICELOOK2,IF(E$3=3,PRICELOOK3,IF(E$3=4,cash,PRICELOOK))),E$4,FALSE())</f>
        <v>14.235</v>
      </c>
      <c r="G1387" s="73" t="n">
        <f aca="false">LN(D1387/D1386)</f>
        <v>-0.0263917296912263</v>
      </c>
      <c r="H1387" s="73" t="n">
        <f aca="false">LN(E1387/E1386)</f>
        <v>0.0522735687578934</v>
      </c>
      <c r="O1387" s="0" t="n">
        <f aca="false">IF(ISNUMBER(D1387),IF(ISNUMBER(E1387),E1387-D1387," ")," ")</f>
        <v>9</v>
      </c>
      <c r="Q1387" s="0" t="n">
        <f aca="false">LN(O1387/O1386)</f>
        <v>0.101048836665218</v>
      </c>
    </row>
    <row r="1388" customFormat="false" ht="12.75" hidden="false" customHeight="false" outlineLevel="0" collapsed="false">
      <c r="A1388" s="56" t="n">
        <v>36993</v>
      </c>
      <c r="D1388" s="28" t="n">
        <f aca="false">VLOOKUP($A1388,IF(D$3=2,PRICELOOK2,IF(D$3=3,PRICELOOK3,IF(D$3=4,cash,PRICELOOK))),D$4,FALSE())</f>
        <v>5.235</v>
      </c>
      <c r="E1388" s="28" t="n">
        <f aca="false">VLOOKUP($A1388,IF(E$3=2,PRICELOOK2,IF(E$3=3,PRICELOOK3,IF(E$3=4,cash,PRICELOOK))),E$4,FALSE())</f>
        <v>13.465</v>
      </c>
      <c r="G1388" s="73" t="n">
        <f aca="false">LN(D1388/D1387)</f>
        <v>0</v>
      </c>
      <c r="H1388" s="73" t="n">
        <f aca="false">LN(E1388/E1387)</f>
        <v>-0.0556099944664387</v>
      </c>
      <c r="O1388" s="0" t="n">
        <f aca="false">IF(ISNUMBER(D1388),IF(ISNUMBER(E1388),E1388-D1388," ")," ")</f>
        <v>8.23</v>
      </c>
      <c r="Q1388" s="0" t="n">
        <f aca="false">LN(O1388/O1387)</f>
        <v>-0.0894385626472409</v>
      </c>
    </row>
    <row r="1389" customFormat="false" ht="12.75" hidden="false" customHeight="false" outlineLevel="0" collapsed="false">
      <c r="A1389" s="56" t="n">
        <v>36997</v>
      </c>
      <c r="D1389" s="28" t="n">
        <f aca="false">VLOOKUP($A1389,IF(D$3=2,PRICELOOK2,IF(D$3=3,PRICELOOK3,IF(D$3=4,cash,PRICELOOK))),D$4,FALSE())</f>
        <v>5.31</v>
      </c>
      <c r="E1389" s="28" t="n">
        <f aca="false">VLOOKUP($A1389,IF(E$3=2,PRICELOOK2,IF(E$3=3,PRICELOOK3,IF(E$3=4,cash,PRICELOOK))),E$4,FALSE())</f>
        <v>12.9</v>
      </c>
      <c r="G1389" s="73" t="n">
        <f aca="false">LN(D1389/D1388)</f>
        <v>0.0142249909313473</v>
      </c>
      <c r="H1389" s="73" t="n">
        <f aca="false">LN(E1389/E1388)</f>
        <v>-0.0428664148959357</v>
      </c>
      <c r="O1389" s="0" t="n">
        <f aca="false">IF(ISNUMBER(D1389),IF(ISNUMBER(E1389),E1389-D1389," ")," ")</f>
        <v>7.59</v>
      </c>
      <c r="Q1389" s="0" t="n">
        <f aca="false">LN(O1389/O1388)</f>
        <v>-0.0809544232814399</v>
      </c>
    </row>
    <row r="1390" customFormat="false" ht="12.75" hidden="false" customHeight="false" outlineLevel="0" collapsed="false">
      <c r="A1390" s="56" t="n">
        <v>36998</v>
      </c>
      <c r="D1390" s="28" t="n">
        <f aca="false">VLOOKUP($A1390,IF(D$3=2,PRICELOOK2,IF(D$3=3,PRICELOOK3,IF(D$3=4,cash,PRICELOOK))),D$4,FALSE())</f>
        <v>5.215</v>
      </c>
      <c r="E1390" s="28" t="n">
        <f aca="false">VLOOKUP($A1390,IF(E$3=2,PRICELOOK2,IF(E$3=3,PRICELOOK3,IF(E$3=4,cash,PRICELOOK))),E$4,FALSE())</f>
        <v>12.84</v>
      </c>
      <c r="G1390" s="73" t="n">
        <f aca="false">LN(D1390/D1389)</f>
        <v>-0.0180527468011117</v>
      </c>
      <c r="H1390" s="73" t="n">
        <f aca="false">LN(E1390/E1389)</f>
        <v>-0.0046620131058113</v>
      </c>
      <c r="O1390" s="0" t="n">
        <f aca="false">IF(ISNUMBER(D1390),IF(ISNUMBER(E1390),E1390-D1390," ")," ")</f>
        <v>7.625</v>
      </c>
      <c r="Q1390" s="0" t="n">
        <f aca="false">LN(O1390/O1389)</f>
        <v>0.00460073108593666</v>
      </c>
    </row>
    <row r="1391" customFormat="false" ht="12.75" hidden="false" customHeight="false" outlineLevel="0" collapsed="false">
      <c r="A1391" s="56" t="n">
        <v>36999</v>
      </c>
      <c r="D1391" s="28" t="n">
        <f aca="false">VLOOKUP($A1391,IF(D$3=2,PRICELOOK2,IF(D$3=3,PRICELOOK3,IF(D$3=4,cash,PRICELOOK))),D$4,FALSE())</f>
        <v>5.075</v>
      </c>
      <c r="E1391" s="28" t="n">
        <f aca="false">VLOOKUP($A1391,IF(E$3=2,PRICELOOK2,IF(E$3=3,PRICELOOK3,IF(E$3=4,cash,PRICELOOK))),E$4,FALSE())</f>
        <v>12.665</v>
      </c>
      <c r="G1391" s="73" t="n">
        <f aca="false">LN(D1391/D1390)</f>
        <v>-0.0272125635248847</v>
      </c>
      <c r="H1391" s="73" t="n">
        <f aca="false">LN(E1391/E1390)</f>
        <v>-0.0137230148081766</v>
      </c>
      <c r="O1391" s="0" t="n">
        <f aca="false">IF(ISNUMBER(D1391),IF(ISNUMBER(E1391),E1391-D1391," ")," ")</f>
        <v>7.59</v>
      </c>
      <c r="Q1391" s="0" t="n">
        <f aca="false">LN(O1391/O1390)</f>
        <v>-0.00460073108593688</v>
      </c>
    </row>
    <row r="1392" customFormat="false" ht="12.75" hidden="false" customHeight="false" outlineLevel="0" collapsed="false">
      <c r="A1392" s="56" t="n">
        <v>37000</v>
      </c>
      <c r="D1392" s="28" t="n">
        <f aca="false">VLOOKUP($A1392,IF(D$3=2,PRICELOOK2,IF(D$3=3,PRICELOOK3,IF(D$3=4,cash,PRICELOOK))),D$4,FALSE())</f>
        <v>5.02</v>
      </c>
      <c r="E1392" s="28" t="n">
        <f aca="false">VLOOKUP($A1392,IF(E$3=2,PRICELOOK2,IF(E$3=3,PRICELOOK3,IF(E$3=4,cash,PRICELOOK))),E$4,FALSE())</f>
        <v>12.595</v>
      </c>
      <c r="G1392" s="73" t="n">
        <f aca="false">LN(D1392/D1391)</f>
        <v>-0.0108965912242134</v>
      </c>
      <c r="H1392" s="73" t="n">
        <f aca="false">LN(E1392/E1391)</f>
        <v>-0.00554237364906496</v>
      </c>
      <c r="O1392" s="0" t="n">
        <f aca="false">IF(ISNUMBER(D1392),IF(ISNUMBER(E1392),E1392-D1392," ")," ")</f>
        <v>7.575</v>
      </c>
      <c r="Q1392" s="0" t="n">
        <f aca="false">LN(O1392/O1391)</f>
        <v>-0.00197824001210549</v>
      </c>
    </row>
    <row r="1393" customFormat="false" ht="12.75" hidden="false" customHeight="false" outlineLevel="0" collapsed="false">
      <c r="A1393" s="56" t="n">
        <v>37001</v>
      </c>
      <c r="D1393" s="28" t="n">
        <f aca="false">VLOOKUP($A1393,IF(D$3=2,PRICELOOK2,IF(D$3=3,PRICELOOK3,IF(D$3=4,cash,PRICELOOK))),D$4,FALSE())</f>
        <v>4.91</v>
      </c>
      <c r="E1393" s="28" t="n">
        <f aca="false">VLOOKUP($A1393,IF(E$3=2,PRICELOOK2,IF(E$3=3,PRICELOOK3,IF(E$3=4,cash,PRICELOOK))),E$4,FALSE())</f>
        <v>12.605</v>
      </c>
      <c r="G1393" s="73" t="n">
        <f aca="false">LN(D1393/D1392)</f>
        <v>-0.0221559918972085</v>
      </c>
      <c r="H1393" s="73" t="n">
        <f aca="false">LN(E1393/E1392)</f>
        <v>0.000793650835309594</v>
      </c>
      <c r="O1393" s="0" t="n">
        <f aca="false">IF(ISNUMBER(D1393),IF(ISNUMBER(E1393),E1393-D1393," ")," ")</f>
        <v>7.695</v>
      </c>
      <c r="Q1393" s="0" t="n">
        <f aca="false">LN(O1393/O1392)</f>
        <v>0.0157174158954095</v>
      </c>
    </row>
    <row r="1394" customFormat="false" ht="12.75" hidden="false" customHeight="false" outlineLevel="0" collapsed="false">
      <c r="A1394" s="56" t="n">
        <v>37004</v>
      </c>
      <c r="D1394" s="28" t="n">
        <f aca="false">VLOOKUP($A1394,IF(D$3=2,PRICELOOK2,IF(D$3=3,PRICELOOK3,IF(D$3=4,cash,PRICELOOK))),D$4,FALSE())</f>
        <v>5.05</v>
      </c>
      <c r="E1394" s="28" t="n">
        <f aca="false">VLOOKUP($A1394,IF(E$3=2,PRICELOOK2,IF(E$3=3,PRICELOOK3,IF(E$3=4,cash,PRICELOOK))),E$4,FALSE())</f>
        <v>13.245</v>
      </c>
      <c r="G1394" s="73" t="n">
        <f aca="false">LN(D1394/D1393)</f>
        <v>0.0281143014808393</v>
      </c>
      <c r="H1394" s="73" t="n">
        <f aca="false">LN(E1394/E1393)</f>
        <v>0.0495265620841497</v>
      </c>
      <c r="O1394" s="0" t="n">
        <f aca="false">IF(ISNUMBER(D1394),IF(ISNUMBER(E1394),E1394-D1394," ")," ")</f>
        <v>8.195</v>
      </c>
      <c r="Q1394" s="0" t="n">
        <f aca="false">LN(O1394/O1393)</f>
        <v>0.0629534449049505</v>
      </c>
    </row>
    <row r="1395" customFormat="false" ht="12.75" hidden="false" customHeight="false" outlineLevel="0" collapsed="false">
      <c r="A1395" s="56" t="n">
        <v>37005</v>
      </c>
      <c r="D1395" s="28" t="n">
        <f aca="false">VLOOKUP($A1395,IF(D$3=2,PRICELOOK2,IF(D$3=3,PRICELOOK3,IF(D$3=4,cash,PRICELOOK))),D$4,FALSE())</f>
        <v>5.13</v>
      </c>
      <c r="E1395" s="28" t="n">
        <f aca="false">VLOOKUP($A1395,IF(E$3=2,PRICELOOK2,IF(E$3=3,PRICELOOK3,IF(E$3=4,cash,PRICELOOK))),E$4,FALSE())</f>
        <v>14.71</v>
      </c>
      <c r="G1395" s="73" t="n">
        <f aca="false">LN(D1395/D1394)</f>
        <v>0.0157174158954097</v>
      </c>
      <c r="H1395" s="73" t="n">
        <f aca="false">LN(E1395/E1394)</f>
        <v>0.104907411889313</v>
      </c>
      <c r="O1395" s="0" t="n">
        <f aca="false">IF(ISNUMBER(D1395),IF(ISNUMBER(E1395),E1395-D1395," ")," ")</f>
        <v>9.58</v>
      </c>
      <c r="Q1395" s="0" t="n">
        <f aca="false">LN(O1395/O1394)</f>
        <v>0.156153379786976</v>
      </c>
    </row>
    <row r="1396" customFormat="false" ht="12.75" hidden="false" customHeight="false" outlineLevel="0" collapsed="false">
      <c r="A1396" s="56" t="n">
        <v>37006</v>
      </c>
      <c r="D1396" s="28" t="n">
        <f aca="false">VLOOKUP($A1396,IF(D$3=2,PRICELOOK2,IF(D$3=3,PRICELOOK3,IF(D$3=4,cash,PRICELOOK))),D$4,FALSE())</f>
        <v>4.895</v>
      </c>
      <c r="E1396" s="28" t="n">
        <f aca="false">VLOOKUP($A1396,IF(E$3=2,PRICELOOK2,IF(E$3=3,PRICELOOK3,IF(E$3=4,cash,PRICELOOK))),E$4,FALSE())</f>
        <v>15.155</v>
      </c>
      <c r="G1396" s="73" t="n">
        <f aca="false">LN(D1396/D1395)</f>
        <v>-0.0468913832002046</v>
      </c>
      <c r="H1396" s="73" t="n">
        <f aca="false">LN(E1396/E1395)</f>
        <v>0.0298029758964202</v>
      </c>
      <c r="O1396" s="0" t="n">
        <f aca="false">IF(ISNUMBER(D1396),IF(ISNUMBER(E1396),E1396-D1396," ")," ")</f>
        <v>10.26</v>
      </c>
      <c r="Q1396" s="0" t="n">
        <f aca="false">LN(O1396/O1395)</f>
        <v>0.0685752477598542</v>
      </c>
    </row>
    <row r="1397" customFormat="false" ht="12.75" hidden="false" customHeight="false" outlineLevel="0" collapsed="false">
      <c r="A1397" s="56" t="n">
        <v>37007</v>
      </c>
      <c r="D1397" s="28" t="n">
        <f aca="false">VLOOKUP($A1397,IF(D$3=2,PRICELOOK2,IF(D$3=3,PRICELOOK3,IF(D$3=4,cash,PRICELOOK))),D$4,FALSE())</f>
        <v>4.83</v>
      </c>
      <c r="E1397" s="28" t="n">
        <f aca="false">VLOOKUP($A1397,IF(E$3=2,PRICELOOK2,IF(E$3=3,PRICELOOK3,IF(E$3=4,cash,PRICELOOK))),E$4,FALSE())</f>
        <v>15</v>
      </c>
      <c r="G1397" s="73" t="n">
        <f aca="false">LN(D1397/D1396)</f>
        <v>-0.0133678083179923</v>
      </c>
      <c r="H1397" s="73" t="n">
        <f aca="false">LN(E1397/E1396)</f>
        <v>-0.0102803094075564</v>
      </c>
      <c r="O1397" s="0" t="n">
        <f aca="false">IF(ISNUMBER(D1397),IF(ISNUMBER(E1397),E1397-D1397," ")," ")</f>
        <v>10.17</v>
      </c>
      <c r="Q1397" s="0" t="n">
        <f aca="false">LN(O1397/O1396)</f>
        <v>-0.00881062968215492</v>
      </c>
    </row>
    <row r="1401" customFormat="false" ht="12.75" hidden="false" customHeight="false" outlineLevel="0" collapsed="false">
      <c r="A1401" s="56"/>
      <c r="C1401" s="56" t="n">
        <v>37012</v>
      </c>
      <c r="G1401" s="73" t="n">
        <f aca="false">STDEV(G1403:G1423)*15.87</f>
        <v>0.579394789176413</v>
      </c>
      <c r="H1401" s="73" t="n">
        <f aca="false">STDEV(H1403:H1423)*15.87</f>
        <v>1.29571050858138</v>
      </c>
      <c r="I1401" s="73"/>
      <c r="J1401" s="73" t="n">
        <f aca="false">IF(ISNUMBER(J1402),J1402,1.1)</f>
        <v>0.545637339115624</v>
      </c>
      <c r="K1401" s="75" t="n">
        <f aca="false">MAX(D1402:D1444)</f>
        <v>4.655</v>
      </c>
      <c r="L1401" s="75" t="n">
        <f aca="false">MAX(E1402:E1444)</f>
        <v>14.63</v>
      </c>
      <c r="Q1401" s="73" t="n">
        <f aca="false">STDEV(Q1403:Q1423)*15.87</f>
        <v>0.753796622082796</v>
      </c>
    </row>
    <row r="1402" customFormat="false" ht="12.75" hidden="false" customHeight="false" outlineLevel="0" collapsed="false">
      <c r="A1402" s="56" t="n">
        <v>37008</v>
      </c>
      <c r="D1402" s="28" t="n">
        <f aca="false">VLOOKUP($A1402,IF(D$3=2,PRICELOOK2,IF(D$3=3,PRICELOOK3,IF(D$3=4,cash,PRICELOOK))),D$4,FALSE())</f>
        <v>4.655</v>
      </c>
      <c r="E1402" s="28" t="n">
        <f aca="false">VLOOKUP($A1402,IF(E$3=2,PRICELOOK2,IF(E$3=3,PRICELOOK3,IF(E$3=4,cash,PRICELOOK))),E$4,FALSE())</f>
        <v>14.63</v>
      </c>
      <c r="G1402" s="73"/>
      <c r="H1402" s="73"/>
      <c r="I1402" s="73"/>
      <c r="J1402" s="73" t="n">
        <f aca="false">CORREL(D1402:D1423,E1402:E1423)</f>
        <v>0.545637339115624</v>
      </c>
      <c r="K1402" s="75" t="n">
        <f aca="false">MIN(D1402:D1423)</f>
        <v>3.595</v>
      </c>
      <c r="L1402" s="75" t="n">
        <f aca="false">MIN(E1402:E1444)</f>
        <v>3.535</v>
      </c>
      <c r="O1402" s="0" t="n">
        <f aca="false">IF(ISNUMBER(D1402),IF(ISNUMBER(E1402),E1402-D1402," ")," ")</f>
        <v>9.975</v>
      </c>
    </row>
    <row r="1403" customFormat="false" ht="12.75" hidden="false" customHeight="false" outlineLevel="0" collapsed="false">
      <c r="A1403" s="56" t="n">
        <v>37011</v>
      </c>
      <c r="D1403" s="28" t="n">
        <f aca="false">VLOOKUP($A1403,IF(D$3=2,PRICELOOK2,IF(D$3=3,PRICELOOK3,IF(D$3=4,cash,PRICELOOK))),D$4,FALSE())</f>
        <v>4.63</v>
      </c>
      <c r="E1403" s="28" t="n">
        <f aca="false">VLOOKUP($A1403,IF(E$3=2,PRICELOOK2,IF(E$3=3,PRICELOOK3,IF(E$3=4,cash,PRICELOOK))),E$4,FALSE())</f>
        <v>14.51</v>
      </c>
      <c r="G1403" s="73" t="n">
        <f aca="false">LN(D1403/D1402)</f>
        <v>-0.00538504263088771</v>
      </c>
      <c r="H1403" s="73" t="n">
        <f aca="false">LN(E1403/E1402)</f>
        <v>-0.00823614813593655</v>
      </c>
      <c r="O1403" s="0" t="n">
        <f aca="false">IF(ISNUMBER(D1403),IF(ISNUMBER(E1403),E1403-D1403," ")," ")</f>
        <v>9.88</v>
      </c>
      <c r="Q1403" s="0" t="n">
        <f aca="false">LN(O1403/O1402)</f>
        <v>-0.0095694510161509</v>
      </c>
    </row>
    <row r="1404" customFormat="false" ht="12.75" hidden="false" customHeight="false" outlineLevel="0" collapsed="false">
      <c r="A1404" s="56" t="n">
        <v>37012</v>
      </c>
      <c r="D1404" s="28" t="n">
        <f aca="false">VLOOKUP($A1404,IF(D$3=2,PRICELOOK2,IF(D$3=3,PRICELOOK3,IF(D$3=4,cash,PRICELOOK))),D$4,FALSE())</f>
        <v>4.445</v>
      </c>
      <c r="E1404" s="28" t="n">
        <f aca="false">VLOOKUP($A1404,IF(E$3=2,PRICELOOK2,IF(E$3=3,PRICELOOK3,IF(E$3=4,cash,PRICELOOK))),E$4,FALSE())</f>
        <v>13.2</v>
      </c>
      <c r="G1404" s="73" t="n">
        <f aca="false">LN(D1404/D1403)</f>
        <v>-0.0407769991322748</v>
      </c>
      <c r="H1404" s="73" t="n">
        <f aca="false">LN(E1404/E1403)</f>
        <v>-0.0946212373037714</v>
      </c>
      <c r="O1404" s="0" t="n">
        <f aca="false">IF(ISNUMBER(D1404),IF(ISNUMBER(E1404),E1404-D1404," ")," ")</f>
        <v>8.755</v>
      </c>
      <c r="Q1404" s="0" t="n">
        <f aca="false">LN(O1404/O1403)</f>
        <v>-0.120887546021961</v>
      </c>
    </row>
    <row r="1405" customFormat="false" ht="12.75" hidden="false" customHeight="false" outlineLevel="0" collapsed="false">
      <c r="A1405" s="56" t="n">
        <v>37013</v>
      </c>
      <c r="D1405" s="28" t="n">
        <f aca="false">VLOOKUP($A1405,IF(D$3=2,PRICELOOK2,IF(D$3=3,PRICELOOK3,IF(D$3=4,cash,PRICELOOK))),D$4,FALSE())</f>
        <v>4.415</v>
      </c>
      <c r="E1405" s="28" t="n">
        <f aca="false">VLOOKUP($A1405,IF(E$3=2,PRICELOOK2,IF(E$3=3,PRICELOOK3,IF(E$3=4,cash,PRICELOOK))),E$4,FALSE())</f>
        <v>12.9</v>
      </c>
      <c r="G1405" s="73" t="n">
        <f aca="false">LN(D1405/D1404)</f>
        <v>-0.00677203490994459</v>
      </c>
      <c r="H1405" s="73" t="n">
        <f aca="false">LN(E1405/E1404)</f>
        <v>-0.0229895182246986</v>
      </c>
      <c r="O1405" s="0" t="n">
        <f aca="false">IF(ISNUMBER(D1405),IF(ISNUMBER(E1405),E1405-D1405," ")," ")</f>
        <v>8.485</v>
      </c>
      <c r="Q1405" s="0" t="n">
        <f aca="false">LN(O1405/O1404)</f>
        <v>-0.0313250670516255</v>
      </c>
    </row>
    <row r="1406" customFormat="false" ht="12.75" hidden="false" customHeight="false" outlineLevel="0" collapsed="false">
      <c r="A1406" s="56" t="n">
        <v>37014</v>
      </c>
      <c r="D1406" s="28" t="n">
        <f aca="false">VLOOKUP($A1406,IF(D$3=2,PRICELOOK2,IF(D$3=3,PRICELOOK3,IF(D$3=4,cash,PRICELOOK))),D$4,FALSE())</f>
        <v>4.315</v>
      </c>
      <c r="E1406" s="28" t="n">
        <f aca="false">VLOOKUP($A1406,IF(E$3=2,PRICELOOK2,IF(E$3=3,PRICELOOK3,IF(E$3=4,cash,PRICELOOK))),E$4,FALSE())</f>
        <v>12.715</v>
      </c>
      <c r="G1406" s="73" t="n">
        <f aca="false">LN(D1406/D1405)</f>
        <v>-0.022910509520532</v>
      </c>
      <c r="H1406" s="73" t="n">
        <f aca="false">LN(E1406/E1405)</f>
        <v>-0.0144449124935435</v>
      </c>
      <c r="O1406" s="0" t="n">
        <f aca="false">IF(ISNUMBER(D1406),IF(ISNUMBER(E1406),E1406-D1406," ")," ")</f>
        <v>8.4</v>
      </c>
      <c r="Q1406" s="0" t="n">
        <f aca="false">LN(O1406/O1405)</f>
        <v>-0.0100681928369218</v>
      </c>
    </row>
    <row r="1407" customFormat="false" ht="12.75" hidden="false" customHeight="false" outlineLevel="0" collapsed="false">
      <c r="A1407" s="56" t="n">
        <v>37015</v>
      </c>
      <c r="D1407" s="28" t="n">
        <f aca="false">VLOOKUP($A1407,IF(D$3=2,PRICELOOK2,IF(D$3=3,PRICELOOK3,IF(D$3=4,cash,PRICELOOK))),D$4,FALSE())</f>
        <v>4.335</v>
      </c>
      <c r="E1407" s="28" t="n">
        <f aca="false">VLOOKUP($A1407,IF(E$3=2,PRICELOOK2,IF(E$3=3,PRICELOOK3,IF(E$3=4,cash,PRICELOOK))),E$4,FALSE())</f>
        <v>12.385</v>
      </c>
      <c r="G1407" s="73" t="n">
        <f aca="false">LN(D1407/D1406)</f>
        <v>0.00462428569711379</v>
      </c>
      <c r="H1407" s="73" t="n">
        <f aca="false">LN(E1407/E1406)</f>
        <v>-0.02629633593276</v>
      </c>
      <c r="O1407" s="0" t="n">
        <f aca="false">IF(ISNUMBER(D1407),IF(ISNUMBER(E1407),E1407-D1407," ")," ")</f>
        <v>8.05</v>
      </c>
      <c r="Q1407" s="0" t="n">
        <f aca="false">LN(O1407/O1406)</f>
        <v>-0.0425596144187957</v>
      </c>
    </row>
    <row r="1408" customFormat="false" ht="12" hidden="false" customHeight="true" outlineLevel="0" collapsed="false">
      <c r="A1408" s="56" t="n">
        <v>37018</v>
      </c>
      <c r="D1408" s="28" t="n">
        <f aca="false">VLOOKUP($A1408,IF(D$3=2,PRICELOOK2,IF(D$3=3,PRICELOOK3,IF(D$3=4,cash,PRICELOOK))),D$4,FALSE())</f>
        <v>4.165</v>
      </c>
      <c r="E1408" s="28" t="n">
        <f aca="false">VLOOKUP($A1408,IF(E$3=2,PRICELOOK2,IF(E$3=3,PRICELOOK3,IF(E$3=4,cash,PRICELOOK))),E$4,FALSE())</f>
        <v>12.73</v>
      </c>
      <c r="G1408" s="73" t="n">
        <f aca="false">LN(D1408/D1407)</f>
        <v>-0.0400053346136991</v>
      </c>
      <c r="H1408" s="73" t="n">
        <f aca="false">LN(E1408/E1407)</f>
        <v>0.0274753496279923</v>
      </c>
      <c r="O1408" s="0" t="n">
        <f aca="false">IF(ISNUMBER(D1408),IF(ISNUMBER(E1408),E1408-D1408," ")," ")</f>
        <v>8.565</v>
      </c>
      <c r="Q1408" s="0" t="n">
        <f aca="false">LN(O1408/O1407)</f>
        <v>0.0620120403456113</v>
      </c>
    </row>
    <row r="1409" customFormat="false" ht="12.75" hidden="false" customHeight="false" outlineLevel="0" collapsed="false">
      <c r="A1409" s="56" t="n">
        <v>37019</v>
      </c>
      <c r="D1409" s="28" t="n">
        <f aca="false">VLOOKUP($A1409,IF(D$3=2,PRICELOOK2,IF(D$3=3,PRICELOOK3,IF(D$3=4,cash,PRICELOOK))),D$4,FALSE())</f>
        <v>4.1</v>
      </c>
      <c r="E1409" s="28" t="n">
        <f aca="false">VLOOKUP($A1409,IF(E$3=2,PRICELOOK2,IF(E$3=3,PRICELOOK3,IF(E$3=4,cash,PRICELOOK))),E$4,FALSE())</f>
        <v>12.57</v>
      </c>
      <c r="G1409" s="73" t="n">
        <f aca="false">LN(D1409/D1408)</f>
        <v>-0.015729301908544</v>
      </c>
      <c r="H1409" s="73" t="n">
        <f aca="false">LN(E1409/E1408)</f>
        <v>-0.0126483899671591</v>
      </c>
      <c r="O1409" s="0" t="n">
        <f aca="false">IF(ISNUMBER(D1409),IF(ISNUMBER(E1409),E1409-D1409," ")," ")</f>
        <v>8.47</v>
      </c>
      <c r="Q1409" s="0" t="n">
        <f aca="false">LN(O1409/O1408)</f>
        <v>-0.0111536231121203</v>
      </c>
    </row>
    <row r="1410" customFormat="false" ht="12.75" hidden="false" customHeight="false" outlineLevel="0" collapsed="false">
      <c r="A1410" s="56" t="n">
        <v>37020</v>
      </c>
      <c r="D1410" s="28" t="n">
        <f aca="false">VLOOKUP($A1410,IF(D$3=2,PRICELOOK2,IF(D$3=3,PRICELOOK3,IF(D$3=4,cash,PRICELOOK))),D$4,FALSE())</f>
        <v>4.01</v>
      </c>
      <c r="E1410" s="28" t="n">
        <f aca="false">VLOOKUP($A1410,IF(E$3=2,PRICELOOK2,IF(E$3=3,PRICELOOK3,IF(E$3=4,cash,PRICELOOK))),E$4,FALSE())</f>
        <v>12.43</v>
      </c>
      <c r="G1410" s="73" t="n">
        <f aca="false">LN(D1410/D1409)</f>
        <v>-0.0221957323917843</v>
      </c>
      <c r="H1410" s="73" t="n">
        <f aca="false">LN(E1410/E1409)</f>
        <v>-0.0112001170795363</v>
      </c>
      <c r="O1410" s="0" t="n">
        <f aca="false">IF(ISNUMBER(D1410),IF(ISNUMBER(E1410),E1410-D1410," ")," ")</f>
        <v>8.42</v>
      </c>
      <c r="Q1410" s="0" t="n">
        <f aca="false">LN(O1410/O1409)</f>
        <v>-0.00592068040972779</v>
      </c>
    </row>
    <row r="1411" customFormat="false" ht="12.75" hidden="false" customHeight="false" outlineLevel="0" collapsed="false">
      <c r="A1411" s="56" t="n">
        <v>37021</v>
      </c>
      <c r="D1411" s="28" t="n">
        <f aca="false">VLOOKUP($A1411,IF(D$3=2,PRICELOOK2,IF(D$3=3,PRICELOOK3,IF(D$3=4,cash,PRICELOOK))),D$4,FALSE())</f>
        <v>4.04</v>
      </c>
      <c r="E1411" s="28" t="n">
        <f aca="false">VLOOKUP($A1411,IF(E$3=2,PRICELOOK2,IF(E$3=3,PRICELOOK3,IF(E$3=4,cash,PRICELOOK))),E$4,FALSE())</f>
        <v>12.335</v>
      </c>
      <c r="G1411" s="73" t="n">
        <f aca="false">LN(D1411/D1410)</f>
        <v>0.00745345065458097</v>
      </c>
      <c r="H1411" s="73" t="n">
        <f aca="false">LN(E1411/E1410)</f>
        <v>-0.00767215554129962</v>
      </c>
      <c r="O1411" s="0" t="n">
        <f aca="false">IF(ISNUMBER(D1411),IF(ISNUMBER(E1411),E1411-D1411," ")," ")</f>
        <v>8.295</v>
      </c>
      <c r="Q1411" s="0" t="n">
        <f aca="false">LN(O1411/O1410)</f>
        <v>-0.0149569046118273</v>
      </c>
    </row>
    <row r="1412" customFormat="false" ht="12.75" hidden="false" customHeight="false" outlineLevel="0" collapsed="false">
      <c r="A1412" s="56" t="n">
        <v>37022</v>
      </c>
      <c r="D1412" s="28" t="n">
        <f aca="false">VLOOKUP($A1412,IF(D$3=2,PRICELOOK2,IF(D$3=3,PRICELOOK3,IF(D$3=4,cash,PRICELOOK))),D$4,FALSE())</f>
        <v>4.105</v>
      </c>
      <c r="E1412" s="28" t="n">
        <f aca="false">VLOOKUP($A1412,IF(E$3=2,PRICELOOK2,IF(E$3=3,PRICELOOK3,IF(E$3=4,cash,PRICELOOK))),E$4,FALSE())</f>
        <v>11.92</v>
      </c>
      <c r="G1412" s="73" t="n">
        <f aca="false">LN(D1412/D1411)</f>
        <v>0.015961050931333</v>
      </c>
      <c r="H1412" s="73" t="n">
        <f aca="false">LN(E1412/E1411)</f>
        <v>-0.0342230883441164</v>
      </c>
    </row>
    <row r="1413" customFormat="false" ht="12.75" hidden="false" customHeight="false" outlineLevel="0" collapsed="false">
      <c r="A1413" s="56" t="n">
        <v>37025</v>
      </c>
      <c r="D1413" s="28" t="n">
        <f aca="false">VLOOKUP($A1413,IF(D$3=2,PRICELOOK2,IF(D$3=3,PRICELOOK3,IF(D$3=4,cash,PRICELOOK))),D$4,FALSE())</f>
        <v>4.135</v>
      </c>
      <c r="E1413" s="28" t="n">
        <f aca="false">VLOOKUP($A1413,IF(E$3=2,PRICELOOK2,IF(E$3=3,PRICELOOK3,IF(E$3=4,cash,PRICELOOK))),E$4,FALSE())</f>
        <v>11.255</v>
      </c>
      <c r="G1413" s="73" t="n">
        <f aca="false">LN(D1413/D1412)</f>
        <v>0.00728158557126283</v>
      </c>
      <c r="H1413" s="73" t="n">
        <f aca="false">LN(E1413/E1412)</f>
        <v>-0.057405187278508</v>
      </c>
    </row>
    <row r="1414" customFormat="false" ht="12.75" hidden="false" customHeight="false" outlineLevel="0" collapsed="false">
      <c r="A1414" s="56" t="n">
        <v>37026</v>
      </c>
      <c r="D1414" s="28" t="n">
        <f aca="false">VLOOKUP($A1414,IF(D$3=2,PRICELOOK2,IF(D$3=3,PRICELOOK3,IF(D$3=4,cash,PRICELOOK))),D$4,FALSE())</f>
        <v>4.32</v>
      </c>
      <c r="E1414" s="28" t="n">
        <f aca="false">VLOOKUP($A1414,IF(E$3=2,PRICELOOK2,IF(E$3=3,PRICELOOK3,IF(E$3=4,cash,PRICELOOK))),E$4,FALSE())</f>
        <v>10.705</v>
      </c>
      <c r="G1414" s="73" t="n">
        <f aca="false">LN(D1414/D1413)</f>
        <v>0.0437680737803644</v>
      </c>
      <c r="H1414" s="73" t="n">
        <f aca="false">LN(E1414/E1413)</f>
        <v>-0.0501015523170495</v>
      </c>
    </row>
    <row r="1415" customFormat="false" ht="12.75" hidden="false" customHeight="false" outlineLevel="0" collapsed="false">
      <c r="A1415" s="56" t="n">
        <v>37027</v>
      </c>
      <c r="D1415" s="28" t="n">
        <f aca="false">VLOOKUP($A1415,IF(D$3=2,PRICELOOK2,IF(D$3=3,PRICELOOK3,IF(D$3=4,cash,PRICELOOK))),D$4,FALSE())</f>
        <v>4.32</v>
      </c>
      <c r="E1415" s="28" t="n">
        <f aca="false">VLOOKUP($A1415,IF(E$3=2,PRICELOOK2,IF(E$3=3,PRICELOOK3,IF(E$3=4,cash,PRICELOOK))),E$4,FALSE())</f>
        <v>10.575</v>
      </c>
      <c r="G1415" s="73" t="n">
        <f aca="false">LN(D1415/D1414)</f>
        <v>0</v>
      </c>
      <c r="H1415" s="73" t="n">
        <f aca="false">LN(E1415/E1414)</f>
        <v>-0.0122181971093045</v>
      </c>
    </row>
    <row r="1416" customFormat="false" ht="12.75" hidden="false" customHeight="false" outlineLevel="0" collapsed="false">
      <c r="A1416" s="56" t="n">
        <v>37028</v>
      </c>
      <c r="D1416" s="28" t="n">
        <f aca="false">VLOOKUP($A1416,IF(D$3=2,PRICELOOK2,IF(D$3=3,PRICELOOK3,IF(D$3=4,cash,PRICELOOK))),D$4,FALSE())</f>
        <v>3.99</v>
      </c>
      <c r="E1416" s="28" t="n">
        <f aca="false">VLOOKUP($A1416,IF(E$3=2,PRICELOOK2,IF(E$3=3,PRICELOOK3,IF(E$3=4,cash,PRICELOOK))),E$4,FALSE())</f>
        <v>9.96</v>
      </c>
      <c r="G1416" s="73" t="n">
        <f aca="false">LN(D1416/D1415)</f>
        <v>-0.0794641713542469</v>
      </c>
      <c r="H1416" s="73" t="n">
        <f aca="false">LN(E1416/E1415)</f>
        <v>-0.0599156533358347</v>
      </c>
    </row>
    <row r="1417" customFormat="false" ht="12.75" hidden="false" customHeight="false" outlineLevel="0" collapsed="false">
      <c r="A1417" s="56" t="n">
        <v>37029</v>
      </c>
      <c r="D1417" s="28" t="n">
        <f aca="false">VLOOKUP($A1417,IF(D$3=2,PRICELOOK2,IF(D$3=3,PRICELOOK3,IF(D$3=4,cash,PRICELOOK))),D$4,FALSE())</f>
        <v>3.82</v>
      </c>
      <c r="E1417" s="28" t="n">
        <f aca="false">VLOOKUP($A1417,IF(E$3=2,PRICELOOK2,IF(E$3=3,PRICELOOK3,IF(E$3=4,cash,PRICELOOK))),E$4,FALSE())</f>
        <v>9.98</v>
      </c>
      <c r="G1417" s="73" t="n">
        <f aca="false">LN(D1417/D1416)</f>
        <v>-0.0435408082832883</v>
      </c>
      <c r="H1417" s="73" t="n">
        <f aca="false">LN(E1417/E1416)</f>
        <v>0.00200601872686577</v>
      </c>
    </row>
    <row r="1418" customFormat="false" ht="12.75" hidden="false" customHeight="false" outlineLevel="0" collapsed="false">
      <c r="A1418" s="56" t="n">
        <v>37032</v>
      </c>
      <c r="D1418" s="28" t="n">
        <f aca="false">VLOOKUP($A1418,IF(D$3=2,PRICELOOK2,IF(D$3=3,PRICELOOK3,IF(D$3=4,cash,PRICELOOK))),D$4,FALSE())</f>
        <v>4</v>
      </c>
      <c r="E1418" s="28" t="n">
        <f aca="false">VLOOKUP($A1418,IF(E$3=2,PRICELOOK2,IF(E$3=3,PRICELOOK3,IF(E$3=4,cash,PRICELOOK))),E$4,FALSE())</f>
        <v>12.605</v>
      </c>
      <c r="G1418" s="73" t="n">
        <f aca="false">LN(D1418/D1417)</f>
        <v>0.0460439385014068</v>
      </c>
      <c r="H1418" s="73" t="n">
        <f aca="false">LN(E1418/E1417)</f>
        <v>0.233510470316511</v>
      </c>
    </row>
    <row r="1419" customFormat="false" ht="12.75" hidden="false" customHeight="false" outlineLevel="0" collapsed="false">
      <c r="A1419" s="56" t="n">
        <v>37033</v>
      </c>
      <c r="D1419" s="28" t="n">
        <f aca="false">VLOOKUP($A1419,IF(D$3=2,PRICELOOK2,IF(D$3=3,PRICELOOK3,IF(D$3=4,cash,PRICELOOK))),D$4,FALSE())</f>
        <v>3.885</v>
      </c>
      <c r="E1419" s="28" t="n">
        <f aca="false">VLOOKUP($A1419,IF(E$3=2,PRICELOOK2,IF(E$3=3,PRICELOOK3,IF(E$3=4,cash,PRICELOOK))),E$4,FALSE())</f>
        <v>13.25</v>
      </c>
      <c r="G1419" s="73" t="n">
        <f aca="false">LN(D1419/D1418)</f>
        <v>-0.0291713773002799</v>
      </c>
      <c r="H1419" s="73" t="n">
        <f aca="false">LN(E1419/E1418)</f>
        <v>0.049903991792348</v>
      </c>
    </row>
    <row r="1420" customFormat="false" ht="12.75" hidden="false" customHeight="false" outlineLevel="0" collapsed="false">
      <c r="A1420" s="56" t="n">
        <v>37034</v>
      </c>
      <c r="D1420" s="28" t="n">
        <f aca="false">VLOOKUP($A1420,IF(D$3=2,PRICELOOK2,IF(D$3=3,PRICELOOK3,IF(D$3=4,cash,PRICELOOK))),D$4,FALSE())</f>
        <v>3.945</v>
      </c>
      <c r="E1420" s="28" t="n">
        <f aca="false">VLOOKUP($A1420,IF(E$3=2,PRICELOOK2,IF(E$3=3,PRICELOOK3,IF(E$3=4,cash,PRICELOOK))),E$4,FALSE())</f>
        <v>13.83</v>
      </c>
      <c r="G1420" s="73" t="n">
        <f aca="false">LN(D1420/D1419)</f>
        <v>0.0153259704782268</v>
      </c>
      <c r="H1420" s="73" t="n">
        <f aca="false">LN(E1420/E1419)</f>
        <v>0.0428425932444357</v>
      </c>
    </row>
    <row r="1421" customFormat="false" ht="12.75" hidden="false" customHeight="false" outlineLevel="0" collapsed="false">
      <c r="A1421" s="56" t="n">
        <v>37035</v>
      </c>
      <c r="D1421" s="28" t="n">
        <f aca="false">VLOOKUP($A1421,IF(D$3=2,PRICELOOK2,IF(D$3=3,PRICELOOK3,IF(D$3=4,cash,PRICELOOK))),D$4,FALSE())</f>
        <v>3.99</v>
      </c>
      <c r="E1421" s="28" t="n">
        <f aca="false">VLOOKUP($A1421,IF(E$3=2,PRICELOOK2,IF(E$3=3,PRICELOOK3,IF(E$3=4,cash,PRICELOOK))),E$4,FALSE())</f>
        <v>12.615</v>
      </c>
      <c r="G1421" s="73" t="n">
        <f aca="false">LN(D1421/D1420)</f>
        <v>0.0113422766039345</v>
      </c>
      <c r="H1421" s="73" t="n">
        <f aca="false">LN(E1421/E1420)</f>
        <v>-0.0919535635836458</v>
      </c>
    </row>
    <row r="1422" customFormat="false" ht="12.75" hidden="false" customHeight="false" outlineLevel="0" collapsed="false">
      <c r="A1422" s="56" t="n">
        <v>37036</v>
      </c>
      <c r="D1422" s="28" t="n">
        <f aca="false">VLOOKUP($A1422,IF(D$3=2,PRICELOOK2,IF(D$3=3,PRICELOOK3,IF(D$3=4,cash,PRICELOOK))),D$4,FALSE())</f>
        <v>3.595</v>
      </c>
      <c r="E1422" s="28" t="n">
        <f aca="false">VLOOKUP($A1422,IF(E$3=2,PRICELOOK2,IF(E$3=3,PRICELOOK3,IF(E$3=4,cash,PRICELOOK))),E$4,FALSE())</f>
        <v>10.295</v>
      </c>
      <c r="G1422" s="73" t="n">
        <f aca="false">LN(D1422/D1421)</f>
        <v>-0.104247239728762</v>
      </c>
      <c r="H1422" s="73" t="n">
        <f aca="false">LN(E1422/E1421)</f>
        <v>-0.203228241613268</v>
      </c>
    </row>
    <row r="1423" customFormat="false" ht="12.75" hidden="false" customHeight="false" outlineLevel="0" collapsed="false">
      <c r="A1423" s="56" t="n">
        <v>37040</v>
      </c>
      <c r="D1423" s="28" t="n">
        <f aca="false">VLOOKUP($A1423,IF(D$3=2,PRICELOOK2,IF(D$3=3,PRICELOOK3,IF(D$3=4,cash,PRICELOOK))),D$4,FALSE())</f>
        <v>3.645</v>
      </c>
      <c r="E1423" s="28" t="n">
        <f aca="false">VLOOKUP($A1423,IF(E$3=2,PRICELOOK2,IF(E$3=3,PRICELOOK3,IF(E$3=4,cash,PRICELOOK))),E$4,FALSE())</f>
        <v>11.125</v>
      </c>
      <c r="G1423" s="73" t="n">
        <f aca="false">LN(D1423/D1422)</f>
        <v>0.0138123742876114</v>
      </c>
      <c r="H1423" s="73" t="n">
        <f aca="false">LN(E1423/E1422)</f>
        <v>0.0775364875725512</v>
      </c>
    </row>
    <row r="1424" customFormat="false" ht="12.75" hidden="false" customHeight="false" outlineLevel="0" collapsed="false">
      <c r="O1424" s="0" t="str">
        <f aca="false">IF(ISNUMBER(D1424),IF(ISNUMBER(E1424),E1424-D1424," ")," ")</f>
        <v> </v>
      </c>
      <c r="Q1424" s="0" t="e">
        <f aca="false">LN(O1424/#REF!)</f>
        <v>#REF!</v>
      </c>
    </row>
    <row r="1425" customFormat="false" ht="12.75" hidden="false" customHeight="false" outlineLevel="0" collapsed="false">
      <c r="O1425" s="0" t="str">
        <f aca="false">IF(ISNUMBER(D1425),IF(ISNUMBER(E1425),E1425-D1425," ")," ")</f>
        <v> </v>
      </c>
      <c r="Q1425" s="0" t="e">
        <f aca="false">LN(O1425/O1424)</f>
        <v>#VALUE!</v>
      </c>
    </row>
    <row r="1426" customFormat="false" ht="12.75" hidden="false" customHeight="false" outlineLevel="0" collapsed="false">
      <c r="O1426" s="0" t="str">
        <f aca="false">IF(ISNUMBER(D1426),IF(ISNUMBER(E1426),E1426-D1426," ")," ")</f>
        <v> </v>
      </c>
      <c r="Q1426" s="0" t="e">
        <f aca="false">LN(O1426/O1425)</f>
        <v>#VALUE!</v>
      </c>
    </row>
    <row r="1427" customFormat="false" ht="12.75" hidden="false" customHeight="false" outlineLevel="0" collapsed="false">
      <c r="A1427" s="56"/>
      <c r="C1427" s="56" t="n">
        <v>37043</v>
      </c>
      <c r="G1427" s="73" t="n">
        <f aca="false">STDEV(G1429:G1448)*15.87</f>
        <v>1.02799473444923</v>
      </c>
      <c r="H1427" s="73" t="n">
        <f aca="false">STDEV(H1429:H1448)*15.87</f>
        <v>5.71135459294959</v>
      </c>
      <c r="I1427" s="73"/>
      <c r="J1427" s="73" t="n">
        <f aca="false">IF(ISNUMBER(J1428),J1428,1.1)</f>
        <v>0.601121737526843</v>
      </c>
      <c r="K1427" s="75" t="n">
        <f aca="false">MAX(D1428:D1473)</f>
        <v>4.065</v>
      </c>
      <c r="L1427" s="75" t="n">
        <f aca="false">MAX(E1428:E1473)</f>
        <v>10.195</v>
      </c>
      <c r="Q1427" s="73" t="n">
        <f aca="false">STDEV(Q1429:Q1448)*15.87</f>
        <v>18.5901452672502</v>
      </c>
    </row>
    <row r="1428" customFormat="false" ht="12.75" hidden="false" customHeight="false" outlineLevel="0" collapsed="false">
      <c r="A1428" s="56" t="n">
        <v>37041</v>
      </c>
      <c r="D1428" s="28" t="n">
        <f aca="false">VLOOKUP($A1428,IF(D$3=2,PRICELOOK2,IF(D$3=3,PRICELOOK3,IF(D$3=4,cash,PRICELOOK))),D$4,FALSE())</f>
        <v>3.485</v>
      </c>
      <c r="E1428" s="28" t="n">
        <f aca="false">VLOOKUP($A1428,IF(E$3=2,PRICELOOK2,IF(E$3=3,PRICELOOK3,IF(E$3=4,cash,PRICELOOK))),E$4,FALSE())</f>
        <v>10.195</v>
      </c>
      <c r="G1428" s="73"/>
      <c r="H1428" s="73"/>
      <c r="I1428" s="73"/>
      <c r="J1428" s="73" t="n">
        <f aca="false">CORREL(D1428:D1448,E1428:E1448)</f>
        <v>0.601121737526843</v>
      </c>
      <c r="K1428" s="75" t="n">
        <f aca="false">MIN(D1428:D1448)</f>
        <v>3.26</v>
      </c>
      <c r="L1428" s="75" t="n">
        <f aca="false">MIN(E1428:E1473)</f>
        <v>2.895</v>
      </c>
      <c r="O1428" s="0" t="n">
        <f aca="false">IF(ISNUMBER(D1428),IF(ISNUMBER(E1428),E1428-D1428," ")," ")</f>
        <v>6.71</v>
      </c>
    </row>
    <row r="1429" customFormat="false" ht="12.75" hidden="false" customHeight="false" outlineLevel="0" collapsed="false">
      <c r="A1429" s="56" t="n">
        <v>37042</v>
      </c>
      <c r="D1429" s="28" t="n">
        <f aca="false">VLOOKUP($A1429,IF(D$3=2,PRICELOOK2,IF(D$3=3,PRICELOOK3,IF(D$3=4,cash,PRICELOOK))),D$4,FALSE())</f>
        <v>3.6</v>
      </c>
      <c r="E1429" s="28" t="n">
        <f aca="false">VLOOKUP($A1429,IF(E$3=2,PRICELOOK2,IF(E$3=3,PRICELOOK3,IF(E$3=4,cash,PRICELOOK))),E$4,FALSE())</f>
        <v>9.92</v>
      </c>
      <c r="G1429" s="73" t="n">
        <f aca="false">LN(D1429/D1428)</f>
        <v>0.0324658012495771</v>
      </c>
      <c r="H1429" s="73" t="n">
        <f aca="false">LN(E1429/E1428)</f>
        <v>-0.0273444827296371</v>
      </c>
      <c r="O1429" s="0" t="n">
        <f aca="false">IF(ISNUMBER(D1429),IF(ISNUMBER(E1429),E1429-D1429," ")," ")</f>
        <v>6.32</v>
      </c>
      <c r="Q1429" s="0" t="n">
        <f aca="false">LN(O1429/O1428)</f>
        <v>-0.0598797428248245</v>
      </c>
    </row>
    <row r="1430" customFormat="false" ht="12.75" hidden="false" customHeight="false" outlineLevel="0" collapsed="false">
      <c r="A1430" s="56" t="n">
        <v>37043</v>
      </c>
      <c r="D1430" s="28" t="n">
        <f aca="false">VLOOKUP($A1430,IF(D$3=2,PRICELOOK2,IF(D$3=3,PRICELOOK3,IF(D$3=4,cash,PRICELOOK))),D$4,FALSE())</f>
        <v>3.51</v>
      </c>
      <c r="E1430" s="28" t="n">
        <f aca="false">VLOOKUP($A1430,IF(E$3=2,PRICELOOK2,IF(E$3=3,PRICELOOK3,IF(E$3=4,cash,PRICELOOK))),E$4,FALSE())</f>
        <v>7.915</v>
      </c>
      <c r="G1430" s="73" t="n">
        <f aca="false">LN(D1430/D1429)</f>
        <v>-0.02531780798429</v>
      </c>
      <c r="H1430" s="73" t="n">
        <f aca="false">LN(E1430/E1429)</f>
        <v>-0.225793227963806</v>
      </c>
      <c r="O1430" s="0" t="n">
        <f aca="false">IF(ISNUMBER(D1430),IF(ISNUMBER(E1430),E1430-D1430," ")," ")</f>
        <v>4.405</v>
      </c>
      <c r="Q1430" s="0" t="n">
        <f aca="false">LN(O1430/O1429)</f>
        <v>-0.360978948770623</v>
      </c>
    </row>
    <row r="1431" customFormat="false" ht="12.75" hidden="false" customHeight="false" outlineLevel="0" collapsed="false">
      <c r="A1431" s="56" t="n">
        <v>37046</v>
      </c>
      <c r="D1431" s="28" t="n">
        <f aca="false">VLOOKUP($A1431,IF(D$3=2,PRICELOOK2,IF(D$3=3,PRICELOOK3,IF(D$3=4,cash,PRICELOOK))),D$4,FALSE())</f>
        <v>4.005</v>
      </c>
      <c r="E1431" s="28" t="n">
        <f aca="false">VLOOKUP($A1431,IF(E$3=2,PRICELOOK2,IF(E$3=3,PRICELOOK3,IF(E$3=4,cash,PRICELOOK))),E$4,FALSE())</f>
        <v>8.95</v>
      </c>
      <c r="G1431" s="73" t="n">
        <f aca="false">LN(D1431/D1430)</f>
        <v>0.131927543042548</v>
      </c>
      <c r="H1431" s="73" t="n">
        <f aca="false">LN(E1431/E1430)</f>
        <v>0.122893838953788</v>
      </c>
      <c r="O1431" s="0" t="n">
        <f aca="false">IF(ISNUMBER(D1431),IF(ISNUMBER(E1431),E1431-D1431," ")," ")</f>
        <v>4.945</v>
      </c>
      <c r="Q1431" s="0" t="n">
        <f aca="false">LN(O1431/O1430)</f>
        <v>0.115636705686533</v>
      </c>
    </row>
    <row r="1432" customFormat="false" ht="12.75" hidden="false" customHeight="false" outlineLevel="0" collapsed="false">
      <c r="A1432" s="56" t="n">
        <v>37047</v>
      </c>
      <c r="D1432" s="28" t="n">
        <f aca="false">VLOOKUP($A1432,IF(D$3=2,PRICELOOK2,IF(D$3=3,PRICELOOK3,IF(D$3=4,cash,PRICELOOK))),D$4,FALSE())</f>
        <v>4.025</v>
      </c>
      <c r="E1432" s="28" t="n">
        <f aca="false">VLOOKUP($A1432,IF(E$3=2,PRICELOOK2,IF(E$3=3,PRICELOOK3,IF(E$3=4,cash,PRICELOOK))),E$4,FALSE())</f>
        <v>9.425</v>
      </c>
      <c r="G1432" s="73" t="n">
        <f aca="false">LN(D1432/D1431)</f>
        <v>0.00498133035020416</v>
      </c>
      <c r="H1432" s="73" t="n">
        <f aca="false">LN(E1432/E1431)</f>
        <v>0.0517122010473107</v>
      </c>
      <c r="O1432" s="0" t="n">
        <f aca="false">IF(ISNUMBER(D1432),IF(ISNUMBER(E1432),E1432-D1432," ")," ")</f>
        <v>5.4</v>
      </c>
      <c r="Q1432" s="0" t="n">
        <f aca="false">LN(O1432/O1431)</f>
        <v>0.0880219884955534</v>
      </c>
    </row>
    <row r="1433" customFormat="false" ht="12.75" hidden="false" customHeight="false" outlineLevel="0" collapsed="false">
      <c r="A1433" s="56" t="n">
        <v>37048</v>
      </c>
      <c r="D1433" s="28" t="n">
        <f aca="false">VLOOKUP($A1433,IF(D$3=2,PRICELOOK2,IF(D$3=3,PRICELOOK3,IF(D$3=4,cash,PRICELOOK))),D$4,FALSE())</f>
        <v>3.635</v>
      </c>
      <c r="E1433" s="28" t="n">
        <f aca="false">VLOOKUP($A1433,IF(E$3=2,PRICELOOK2,IF(E$3=3,PRICELOOK3,IF(E$3=4,cash,PRICELOOK))),E$4,FALSE())</f>
        <v>7.985</v>
      </c>
      <c r="G1433" s="73" t="n">
        <f aca="false">LN(D1433/D1432)</f>
        <v>-0.101915799885044</v>
      </c>
      <c r="H1433" s="73" t="n">
        <f aca="false">LN(E1433/E1432)</f>
        <v>-0.165800951667099</v>
      </c>
      <c r="O1433" s="0" t="n">
        <f aca="false">IF(ISNUMBER(D1433),IF(ISNUMBER(E1433),E1433-D1433," ")," ")</f>
        <v>4.35</v>
      </c>
      <c r="Q1433" s="0" t="n">
        <f aca="false">LN(O1433/O1432)</f>
        <v>-0.216223108469636</v>
      </c>
    </row>
    <row r="1434" customFormat="false" ht="12" hidden="false" customHeight="true" outlineLevel="0" collapsed="false">
      <c r="A1434" s="56" t="n">
        <v>37049</v>
      </c>
      <c r="D1434" s="28" t="n">
        <f aca="false">VLOOKUP($A1434,IF(D$3=2,PRICELOOK2,IF(D$3=3,PRICELOOK3,IF(D$3=4,cash,PRICELOOK))),D$4,FALSE())</f>
        <v>3.48</v>
      </c>
      <c r="E1434" s="28" t="n">
        <f aca="false">VLOOKUP($A1434,IF(E$3=2,PRICELOOK2,IF(E$3=3,PRICELOOK3,IF(E$3=4,cash,PRICELOOK))),E$4,FALSE())</f>
        <v>5.82</v>
      </c>
      <c r="G1434" s="73" t="n">
        <f aca="false">LN(D1434/D1433)</f>
        <v>-0.0435768171990997</v>
      </c>
      <c r="H1434" s="73" t="n">
        <f aca="false">LN(E1434/E1433)</f>
        <v>-0.316264519923629</v>
      </c>
      <c r="O1434" s="0" t="n">
        <f aca="false">IF(ISNUMBER(D1434),IF(ISNUMBER(E1434),E1434-D1434," ")," ")</f>
        <v>2.34</v>
      </c>
      <c r="Q1434" s="0" t="n">
        <f aca="false">LN(O1434/O1433)</f>
        <v>-0.620024915730983</v>
      </c>
    </row>
    <row r="1435" customFormat="false" ht="12.75" hidden="false" customHeight="false" outlineLevel="0" collapsed="false">
      <c r="A1435" s="56" t="n">
        <v>37050</v>
      </c>
      <c r="D1435" s="28" t="n">
        <f aca="false">VLOOKUP($A1435,IF(D$3=2,PRICELOOK2,IF(D$3=3,PRICELOOK3,IF(D$3=4,cash,PRICELOOK))),D$4,FALSE())</f>
        <v>3.26</v>
      </c>
      <c r="E1435" s="28" t="n">
        <f aca="false">VLOOKUP($A1435,IF(E$3=2,PRICELOOK2,IF(E$3=3,PRICELOOK3,IF(E$3=4,cash,PRICELOOK))),E$4,FALSE())</f>
        <v>3.535</v>
      </c>
      <c r="G1435" s="73" t="n">
        <f aca="false">LN(D1435/D1434)</f>
        <v>-0.0653050984077668</v>
      </c>
      <c r="H1435" s="73" t="n">
        <f aca="false">LN(E1435/E1434)</f>
        <v>-0.49858696239481</v>
      </c>
      <c r="O1435" s="0" t="n">
        <f aca="false">IF(ISNUMBER(D1435),IF(ISNUMBER(E1435),E1435-D1435," ")," ")</f>
        <v>0.275</v>
      </c>
      <c r="Q1435" s="0" t="n">
        <f aca="false">LN(O1435/O1434)</f>
        <v>-2.14113511068517</v>
      </c>
    </row>
    <row r="1436" customFormat="false" ht="12.75" hidden="false" customHeight="false" outlineLevel="0" collapsed="false">
      <c r="A1436" s="56" t="n">
        <v>37053</v>
      </c>
      <c r="D1436" s="28" t="n">
        <f aca="false">VLOOKUP($A1436,IF(D$3=2,PRICELOOK2,IF(D$3=3,PRICELOOK3,IF(D$3=4,cash,PRICELOOK))),D$4,FALSE())</f>
        <v>3.675</v>
      </c>
      <c r="E1436" s="28" t="n">
        <f aca="false">VLOOKUP($A1436,IF(E$3=2,PRICELOOK2,IF(E$3=3,PRICELOOK3,IF(E$3=4,cash,PRICELOOK))),E$4,FALSE())</f>
        <v>6.735</v>
      </c>
      <c r="G1436" s="73" t="n">
        <f aca="false">LN(D1436/D1435)</f>
        <v>0.119825937286184</v>
      </c>
      <c r="H1436" s="73" t="n">
        <f aca="false">LN(E1436/E1435)</f>
        <v>0.644604510513791</v>
      </c>
      <c r="O1436" s="0" t="n">
        <f aca="false">IF(ISNUMBER(D1436),IF(ISNUMBER(E1436),E1436-D1436," ")," ")</f>
        <v>3.06</v>
      </c>
      <c r="Q1436" s="0" t="n">
        <f aca="false">LN(O1436/O1435)</f>
        <v>2.40939909727985</v>
      </c>
    </row>
    <row r="1437" customFormat="false" ht="12.75" hidden="false" customHeight="false" outlineLevel="0" collapsed="false">
      <c r="A1437" s="56" t="n">
        <v>37054</v>
      </c>
      <c r="D1437" s="28" t="n">
        <f aca="false">VLOOKUP($A1437,IF(D$3=2,PRICELOOK2,IF(D$3=3,PRICELOOK3,IF(D$3=4,cash,PRICELOOK))),D$4,FALSE())</f>
        <v>3.86</v>
      </c>
      <c r="E1437" s="28" t="n">
        <f aca="false">VLOOKUP($A1437,IF(E$3=2,PRICELOOK2,IF(E$3=3,PRICELOOK3,IF(E$3=4,cash,PRICELOOK))),E$4,FALSE())</f>
        <v>7.595</v>
      </c>
      <c r="G1437" s="73" t="n">
        <f aca="false">LN(D1437/D1436)</f>
        <v>0.0491140508119395</v>
      </c>
      <c r="H1437" s="73" t="n">
        <f aca="false">LN(E1437/E1436)</f>
        <v>0.120172326185409</v>
      </c>
      <c r="O1437" s="0" t="n">
        <f aca="false">IF(ISNUMBER(D1437),IF(ISNUMBER(E1437),E1437-D1437," ")," ")</f>
        <v>3.735</v>
      </c>
      <c r="Q1437" s="0" t="n">
        <f aca="false">LN(O1437/O1436)</f>
        <v>0.199332902620491</v>
      </c>
    </row>
    <row r="1438" customFormat="false" ht="12.75" hidden="false" customHeight="false" outlineLevel="0" collapsed="false">
      <c r="A1438" s="56" t="n">
        <v>37055</v>
      </c>
      <c r="D1438" s="28" t="n">
        <f aca="false">VLOOKUP($A1438,IF(D$3=2,PRICELOOK2,IF(D$3=3,PRICELOOK3,IF(D$3=4,cash,PRICELOOK))),D$4,FALSE())</f>
        <v>4.065</v>
      </c>
      <c r="E1438" s="28" t="n">
        <f aca="false">VLOOKUP($A1438,IF(E$3=2,PRICELOOK2,IF(E$3=3,PRICELOOK3,IF(E$3=4,cash,PRICELOOK))),E$4,FALSE())</f>
        <v>8.47</v>
      </c>
      <c r="G1438" s="73" t="n">
        <f aca="false">LN(D1438/D1437)</f>
        <v>0.0517465595230346</v>
      </c>
      <c r="H1438" s="73" t="n">
        <f aca="false">LN(E1438/E1437)</f>
        <v>0.109040372616227</v>
      </c>
    </row>
    <row r="1439" customFormat="false" ht="12.75" hidden="false" customHeight="false" outlineLevel="0" collapsed="false">
      <c r="A1439" s="56" t="n">
        <v>37056</v>
      </c>
      <c r="D1439" s="28" t="n">
        <f aca="false">VLOOKUP($A1439,IF(D$3=2,PRICELOOK2,IF(D$3=3,PRICELOOK3,IF(D$3=4,cash,PRICELOOK))),D$4,FALSE())</f>
        <v>3.77</v>
      </c>
      <c r="E1439" s="28" t="n">
        <f aca="false">VLOOKUP($A1439,IF(E$3=2,PRICELOOK2,IF(E$3=3,PRICELOOK3,IF(E$3=4,cash,PRICELOOK))),E$4,FALSE())</f>
        <v>6.9</v>
      </c>
      <c r="G1439" s="73" t="n">
        <f aca="false">LN(D1439/D1438)</f>
        <v>-0.0753387415398547</v>
      </c>
      <c r="H1439" s="73" t="n">
        <f aca="false">LN(E1439/E1438)</f>
        <v>-0.205009097060749</v>
      </c>
    </row>
    <row r="1440" customFormat="false" ht="12.75" hidden="false" customHeight="false" outlineLevel="0" collapsed="false">
      <c r="A1440" s="56" t="n">
        <v>37057</v>
      </c>
      <c r="D1440" s="28" t="n">
        <f aca="false">VLOOKUP($A1440,IF(D$3=2,PRICELOOK2,IF(D$3=3,PRICELOOK3,IF(D$3=4,cash,PRICELOOK))),D$4,FALSE())</f>
        <v>3.54</v>
      </c>
      <c r="E1440" s="28" t="n">
        <f aca="false">VLOOKUP($A1440,IF(E$3=2,PRICELOOK2,IF(E$3=3,PRICELOOK3,IF(E$3=4,cash,PRICELOOK))),E$4,FALSE())</f>
        <v>3.735</v>
      </c>
      <c r="G1440" s="73" t="n">
        <f aca="false">LN(D1440/D1439)</f>
        <v>-0.0629482743142363</v>
      </c>
      <c r="H1440" s="73" t="n">
        <f aca="false">LN(E1440/E1439)</f>
        <v>-0.613773593018433</v>
      </c>
    </row>
    <row r="1441" customFormat="false" ht="12.75" hidden="false" customHeight="false" outlineLevel="0" collapsed="false">
      <c r="A1441" s="56" t="n">
        <v>37060</v>
      </c>
      <c r="D1441" s="28" t="n">
        <f aca="false">VLOOKUP($A1441,IF(D$3=2,PRICELOOK2,IF(D$3=3,PRICELOOK3,IF(D$3=4,cash,PRICELOOK))),D$4,FALSE())</f>
        <v>3.84</v>
      </c>
      <c r="E1441" s="28" t="n">
        <f aca="false">VLOOKUP($A1441,IF(E$3=2,PRICELOOK2,IF(E$3=3,PRICELOOK3,IF(E$3=4,cash,PRICELOOK))),E$4,FALSE())</f>
        <v>8.25</v>
      </c>
      <c r="G1441" s="73" t="n">
        <f aca="false">LN(D1441/D1440)</f>
        <v>0.0813456394539524</v>
      </c>
      <c r="H1441" s="73" t="n">
        <f aca="false">LN(E1441/E1440)</f>
        <v>0.792465381761809</v>
      </c>
    </row>
    <row r="1442" customFormat="false" ht="12.75" hidden="false" customHeight="false" outlineLevel="0" collapsed="false">
      <c r="A1442" s="56" t="n">
        <v>37061</v>
      </c>
      <c r="D1442" s="28" t="n">
        <f aca="false">VLOOKUP($A1442,IF(D$3=2,PRICELOOK2,IF(D$3=3,PRICELOOK3,IF(D$3=4,cash,PRICELOOK))),D$4,FALSE())</f>
        <v>3.945</v>
      </c>
      <c r="E1442" s="28" t="n">
        <f aca="false">VLOOKUP($A1442,IF(E$3=2,PRICELOOK2,IF(E$3=3,PRICELOOK3,IF(E$3=4,cash,PRICELOOK))),E$4,FALSE())</f>
        <v>7.335</v>
      </c>
      <c r="G1442" s="73" t="n">
        <f aca="false">LN(D1442/D1441)</f>
        <v>0.0269765876982021</v>
      </c>
      <c r="H1442" s="73" t="n">
        <f aca="false">LN(E1442/E1441)</f>
        <v>-0.117555788751645</v>
      </c>
    </row>
    <row r="1443" customFormat="false" ht="12.75" hidden="false" customHeight="false" outlineLevel="0" collapsed="false">
      <c r="A1443" s="56" t="n">
        <v>37062</v>
      </c>
      <c r="D1443" s="28" t="n">
        <f aca="false">VLOOKUP($A1443,IF(D$3=2,PRICELOOK2,IF(D$3=3,PRICELOOK3,IF(D$3=4,cash,PRICELOOK))),D$4,FALSE())</f>
        <v>3.81</v>
      </c>
      <c r="E1443" s="28" t="n">
        <f aca="false">VLOOKUP($A1443,IF(E$3=2,PRICELOOK2,IF(E$3=3,PRICELOOK3,IF(E$3=4,cash,PRICELOOK))),E$4,FALSE())</f>
        <v>6.89</v>
      </c>
      <c r="G1443" s="73" t="n">
        <f aca="false">LN(D1443/D1442)</f>
        <v>-0.0348197651592279</v>
      </c>
      <c r="H1443" s="73" t="n">
        <f aca="false">LN(E1443/E1442)</f>
        <v>-0.0625863265693779</v>
      </c>
    </row>
    <row r="1444" customFormat="false" ht="12.75" hidden="false" customHeight="false" outlineLevel="0" collapsed="false">
      <c r="A1444" s="56" t="n">
        <v>37063</v>
      </c>
      <c r="D1444" s="28" t="n">
        <f aca="false">VLOOKUP($A1444,IF(D$3=2,PRICELOOK2,IF(D$3=3,PRICELOOK3,IF(D$3=4,cash,PRICELOOK))),D$4,FALSE())</f>
        <v>3.615</v>
      </c>
      <c r="E1444" s="28" t="n">
        <f aca="false">VLOOKUP($A1444,IF(E$3=2,PRICELOOK2,IF(E$3=3,PRICELOOK3,IF(E$3=4,cash,PRICELOOK))),E$4,FALSE())</f>
        <v>6.54</v>
      </c>
      <c r="G1444" s="73" t="n">
        <f aca="false">LN(D1444/D1443)</f>
        <v>-0.0525373335278815</v>
      </c>
      <c r="H1444" s="73" t="n">
        <f aca="false">LN(E1444/E1443)</f>
        <v>-0.0521339195564598</v>
      </c>
    </row>
    <row r="1445" customFormat="false" ht="12.75" hidden="false" customHeight="false" outlineLevel="0" collapsed="false">
      <c r="A1445" s="56" t="n">
        <v>37064</v>
      </c>
      <c r="D1445" s="28" t="n">
        <f aca="false">VLOOKUP($A1445,IF(D$3=2,PRICELOOK2,IF(D$3=3,PRICELOOK3,IF(D$3=4,cash,PRICELOOK))),D$4,FALSE())</f>
        <v>3.535</v>
      </c>
      <c r="E1445" s="28" t="n">
        <f aca="false">VLOOKUP($A1445,IF(E$3=2,PRICELOOK2,IF(E$3=3,PRICELOOK3,IF(E$3=4,cash,PRICELOOK))),E$4,FALSE())</f>
        <v>3.88</v>
      </c>
      <c r="G1445" s="73" t="n">
        <f aca="false">LN(D1445/D1444)</f>
        <v>-0.022378556262192</v>
      </c>
      <c r="H1445" s="73" t="n">
        <f aca="false">LN(E1445/E1444)</f>
        <v>-0.522102011833925</v>
      </c>
    </row>
    <row r="1446" customFormat="false" ht="12.75" hidden="false" customHeight="false" outlineLevel="0" collapsed="false">
      <c r="A1446" s="56" t="n">
        <v>37067</v>
      </c>
      <c r="D1446" s="28" t="n">
        <f aca="false">VLOOKUP($A1446,IF(D$3=2,PRICELOOK2,IF(D$3=3,PRICELOOK3,IF(D$3=4,cash,PRICELOOK))),D$4,FALSE())</f>
        <v>3.555</v>
      </c>
      <c r="E1446" s="28" t="n">
        <f aca="false">VLOOKUP($A1446,IF(E$3=2,PRICELOOK2,IF(E$3=3,PRICELOOK3,IF(E$3=4,cash,PRICELOOK))),E$4,FALSE())</f>
        <v>6.055</v>
      </c>
      <c r="G1446" s="73" t="n">
        <f aca="false">LN(D1446/D1445)</f>
        <v>0.00564176390666809</v>
      </c>
      <c r="H1446" s="73" t="n">
        <f aca="false">LN(E1446/E1445)</f>
        <v>0.445049223369874</v>
      </c>
    </row>
    <row r="1447" customFormat="false" ht="12.75" hidden="false" customHeight="false" outlineLevel="0" collapsed="false">
      <c r="A1447" s="56" t="n">
        <v>37068</v>
      </c>
      <c r="D1447" s="28" t="n">
        <f aca="false">VLOOKUP($A1447,IF(D$3=2,PRICELOOK2,IF(D$3=3,PRICELOOK3,IF(D$3=4,cash,PRICELOOK))),D$4,FALSE())</f>
        <v>3.38</v>
      </c>
      <c r="E1447" s="28" t="n">
        <f aca="false">VLOOKUP($A1447,IF(E$3=2,PRICELOOK2,IF(E$3=3,PRICELOOK3,IF(E$3=4,cash,PRICELOOK))),E$4,FALSE())</f>
        <v>4.685</v>
      </c>
      <c r="G1447" s="73" t="n">
        <f aca="false">LN(D1447/D1446)</f>
        <v>-0.0504793537602769</v>
      </c>
      <c r="H1447" s="73" t="n">
        <f aca="false">LN(E1447/E1446)</f>
        <v>-0.25651846131467</v>
      </c>
    </row>
    <row r="1448" customFormat="false" ht="12.75" hidden="false" customHeight="false" outlineLevel="0" collapsed="false">
      <c r="A1448" s="56" t="n">
        <v>37069</v>
      </c>
      <c r="D1448" s="28" t="n">
        <f aca="false">VLOOKUP($A1448,IF(D$3=2,PRICELOOK2,IF(D$3=3,PRICELOOK3,IF(D$3=4,cash,PRICELOOK))),D$4,FALSE())</f>
        <v>3.29</v>
      </c>
      <c r="E1448" s="28" t="n">
        <f aca="false">VLOOKUP($A1448,IF(E$3=2,PRICELOOK2,IF(E$3=3,PRICELOOK3,IF(E$3=4,cash,PRICELOOK))),E$4,FALSE())</f>
        <v>4.68</v>
      </c>
      <c r="G1448" s="73" t="n">
        <f aca="false">LN(D1448/D1447)</f>
        <v>-0.0269881447176468</v>
      </c>
      <c r="H1448" s="73" t="n">
        <f aca="false">LN(E1448/E1447)</f>
        <v>-0.0010678057608301</v>
      </c>
    </row>
    <row r="1452" customFormat="false" ht="12.75" hidden="false" customHeight="false" outlineLevel="0" collapsed="false">
      <c r="A1452" s="56"/>
      <c r="C1452" s="56" t="n">
        <v>37073</v>
      </c>
      <c r="G1452" s="73" t="n">
        <f aca="false">STDEV(G1454:G1473)*15.87</f>
        <v>0.863138035692229</v>
      </c>
      <c r="H1452" s="73" t="n">
        <f aca="false">STDEV(H1454:H1473)*15.87</f>
        <v>2.76593622101358</v>
      </c>
      <c r="I1452" s="73"/>
      <c r="J1452" s="73" t="n">
        <f aca="false">IF(ISNUMBER(J1453),J1453,1.1)</f>
        <v>0.16938311993939</v>
      </c>
      <c r="K1452" s="75" t="n">
        <f aca="false">MAX(D1453:D1502)</f>
        <v>3.425</v>
      </c>
      <c r="L1452" s="75" t="n">
        <f aca="false">MAX(E1453:E1502)</f>
        <v>6.54</v>
      </c>
      <c r="Q1452" s="73" t="n">
        <f aca="false">STDEV(Q1454:Q1473)*15.87</f>
        <v>6.07173322956618</v>
      </c>
    </row>
    <row r="1453" customFormat="false" ht="12.75" hidden="false" customHeight="false" outlineLevel="0" collapsed="false">
      <c r="A1453" s="56" t="n">
        <v>37070</v>
      </c>
      <c r="D1453" s="28" t="n">
        <f aca="false">VLOOKUP($A1453,IF(D$3=2,PRICELOOK2,IF(D$3=3,PRICELOOK3,IF(D$3=4,cash,PRICELOOK))),D$4,FALSE())</f>
        <v>3.085</v>
      </c>
      <c r="E1453" s="28" t="n">
        <f aca="false">VLOOKUP($A1453,IF(E$3=2,PRICELOOK2,IF(E$3=3,PRICELOOK3,IF(E$3=4,cash,PRICELOOK))),E$4,FALSE())</f>
        <v>4.31</v>
      </c>
      <c r="G1453" s="73"/>
      <c r="H1453" s="73"/>
      <c r="I1453" s="73"/>
      <c r="J1453" s="73" t="n">
        <f aca="false">CORREL(D1453:D1473,E1453:E1473)</f>
        <v>0.16938311993939</v>
      </c>
      <c r="K1453" s="75" t="n">
        <f aca="false">MIN(D1453:D1473)</f>
        <v>2.79</v>
      </c>
      <c r="L1453" s="75" t="n">
        <f aca="false">MIN(E1453:E1502)</f>
        <v>2.155</v>
      </c>
      <c r="O1453" s="0" t="n">
        <f aca="false">IF(ISNUMBER(D1453),IF(ISNUMBER(E1453),E1453-D1453," ")," ")</f>
        <v>1.225</v>
      </c>
    </row>
    <row r="1454" customFormat="false" ht="12.75" hidden="false" customHeight="false" outlineLevel="0" collapsed="false">
      <c r="A1454" s="56" t="n">
        <v>37071</v>
      </c>
      <c r="D1454" s="28" t="n">
        <f aca="false">VLOOKUP($A1454,IF(D$3=2,PRICELOOK2,IF(D$3=3,PRICELOOK3,IF(D$3=4,cash,PRICELOOK))),D$4,FALSE())</f>
        <v>2.86</v>
      </c>
      <c r="E1454" s="28" t="n">
        <f aca="false">VLOOKUP($A1454,IF(E$3=2,PRICELOOK2,IF(E$3=3,PRICELOOK3,IF(E$3=4,cash,PRICELOOK))),E$4,FALSE())</f>
        <v>3.83</v>
      </c>
      <c r="G1454" s="73" t="n">
        <f aca="false">LN(D1454/D1453)</f>
        <v>-0.07573003252559</v>
      </c>
      <c r="H1454" s="73" t="n">
        <f aca="false">LN(E1454/E1453)</f>
        <v>-0.118073100923102</v>
      </c>
      <c r="O1454" s="0" t="n">
        <f aca="false">IF(ISNUMBER(D1454),IF(ISNUMBER(E1454),E1454-D1454," ")," ")</f>
        <v>0.97</v>
      </c>
      <c r="Q1454" s="0" t="n">
        <f aca="false">LN(O1454/O1453)</f>
        <v>-0.233400051481398</v>
      </c>
    </row>
    <row r="1455" customFormat="false" ht="12.75" hidden="false" customHeight="false" outlineLevel="0" collapsed="false">
      <c r="A1455" s="56" t="n">
        <v>37074</v>
      </c>
      <c r="D1455" s="28" t="n">
        <f aca="false">VLOOKUP($A1455,IF(D$3=2,PRICELOOK2,IF(D$3=3,PRICELOOK3,IF(D$3=4,cash,PRICELOOK))),D$4,FALSE())</f>
        <v>2.815</v>
      </c>
      <c r="E1455" s="28" t="n">
        <f aca="false">VLOOKUP($A1455,IF(E$3=2,PRICELOOK2,IF(E$3=3,PRICELOOK3,IF(E$3=4,cash,PRICELOOK))),E$4,FALSE())</f>
        <v>5.03</v>
      </c>
      <c r="G1455" s="73" t="n">
        <f aca="false">LN(D1455/D1454)</f>
        <v>-0.0158593632401075</v>
      </c>
      <c r="H1455" s="73" t="n">
        <f aca="false">LN(E1455/E1454)</f>
        <v>0.272555180919093</v>
      </c>
      <c r="O1455" s="0" t="n">
        <f aca="false">IF(ISNUMBER(D1455),IF(ISNUMBER(E1455),E1455-D1455," ")," ")</f>
        <v>2.215</v>
      </c>
      <c r="Q1455" s="0" t="n">
        <f aca="false">LN(O1455/O1454)</f>
        <v>0.825711610981808</v>
      </c>
    </row>
    <row r="1456" customFormat="false" ht="12.75" hidden="false" customHeight="false" outlineLevel="0" collapsed="false">
      <c r="A1456" s="56" t="n">
        <v>37075</v>
      </c>
      <c r="D1456" s="28" t="n">
        <f aca="false">VLOOKUP($A1456,IF(D$3=2,PRICELOOK2,IF(D$3=3,PRICELOOK3,IF(D$3=4,cash,PRICELOOK))),D$4,FALSE())</f>
        <v>2.96</v>
      </c>
      <c r="E1456" s="28" t="n">
        <f aca="false">VLOOKUP($A1456,IF(E$3=2,PRICELOOK2,IF(E$3=3,PRICELOOK3,IF(E$3=4,cash,PRICELOOK))),E$4,FALSE())</f>
        <v>5.58</v>
      </c>
      <c r="G1456" s="73" t="n">
        <f aca="false">LN(D1456/D1455)</f>
        <v>0.0502270067443154</v>
      </c>
      <c r="H1456" s="73" t="n">
        <f aca="false">LN(E1456/E1455)</f>
        <v>0.103768792281572</v>
      </c>
      <c r="O1456" s="0" t="n">
        <f aca="false">IF(ISNUMBER(D1456),IF(ISNUMBER(E1456),E1456-D1456," ")," ")</f>
        <v>2.62</v>
      </c>
      <c r="Q1456" s="0" t="n">
        <f aca="false">LN(O1456/O1455)</f>
        <v>0.167921914275906</v>
      </c>
    </row>
    <row r="1457" customFormat="false" ht="12.75" hidden="false" customHeight="false" outlineLevel="0" collapsed="false">
      <c r="A1457" s="56" t="n">
        <v>37077</v>
      </c>
      <c r="D1457" s="28" t="n">
        <f aca="false">VLOOKUP($A1457,IF(D$3=2,PRICELOOK2,IF(D$3=3,PRICELOOK3,IF(D$3=4,cash,PRICELOOK))),D$4,FALSE())</f>
        <v>3.1</v>
      </c>
      <c r="E1457" s="28" t="n">
        <f aca="false">VLOOKUP($A1457,IF(E$3=2,PRICELOOK2,IF(E$3=3,PRICELOOK3,IF(E$3=4,cash,PRICELOOK))),E$4,FALSE())</f>
        <v>6.54</v>
      </c>
      <c r="G1457" s="73" t="n">
        <f aca="false">LN(D1457/D1456)</f>
        <v>0.0462128431551316</v>
      </c>
      <c r="H1457" s="73" t="n">
        <f aca="false">LN(E1457/E1456)</f>
        <v>0.158748389075888</v>
      </c>
      <c r="O1457" s="0" t="n">
        <f aca="false">IF(ISNUMBER(D1457),IF(ISNUMBER(E1457),E1457-D1457," ")," ")</f>
        <v>3.44</v>
      </c>
      <c r="Q1457" s="0" t="n">
        <f aca="false">LN(O1457/O1456)</f>
        <v>0.272297153612301</v>
      </c>
    </row>
    <row r="1458" customFormat="false" ht="12.75" hidden="false" customHeight="false" outlineLevel="0" collapsed="false">
      <c r="A1458" s="56" t="n">
        <v>37078</v>
      </c>
      <c r="D1458" s="28" t="n">
        <f aca="false">VLOOKUP($A1458,IF(D$3=2,PRICELOOK2,IF(D$3=3,PRICELOOK3,IF(D$3=4,cash,PRICELOOK))),D$4,FALSE())</f>
        <v>2.915</v>
      </c>
      <c r="E1458" s="28" t="n">
        <f aca="false">VLOOKUP($A1458,IF(E$3=2,PRICELOOK2,IF(E$3=3,PRICELOOK3,IF(E$3=4,cash,PRICELOOK))),E$4,FALSE())</f>
        <v>5.81</v>
      </c>
      <c r="G1458" s="73" t="n">
        <f aca="false">LN(D1458/D1457)</f>
        <v>-0.0615322916886449</v>
      </c>
      <c r="H1458" s="73" t="n">
        <f aca="false">LN(E1458/E1457)</f>
        <v>-0.118356594605288</v>
      </c>
      <c r="O1458" s="0" t="n">
        <f aca="false">IF(ISNUMBER(D1458),IF(ISNUMBER(E1458),E1458-D1458," ")," ")</f>
        <v>2.895</v>
      </c>
      <c r="Q1458" s="0" t="n">
        <f aca="false">LN(O1458/O1457)</f>
        <v>-0.172486360360348</v>
      </c>
    </row>
    <row r="1459" customFormat="false" ht="12" hidden="false" customHeight="true" outlineLevel="0" collapsed="false">
      <c r="A1459" s="56" t="n">
        <v>37081</v>
      </c>
      <c r="D1459" s="28" t="n">
        <f aca="false">VLOOKUP($A1459,IF(D$3=2,PRICELOOK2,IF(D$3=3,PRICELOOK3,IF(D$3=4,cash,PRICELOOK))),D$4,FALSE())</f>
        <v>3.08</v>
      </c>
      <c r="E1459" s="28" t="n">
        <f aca="false">VLOOKUP($A1459,IF(E$3=2,PRICELOOK2,IF(E$3=3,PRICELOOK3,IF(E$3=4,cash,PRICELOOK))),E$4,FALSE())</f>
        <v>5.84</v>
      </c>
      <c r="G1459" s="73" t="n">
        <f aca="false">LN(D1459/D1458)</f>
        <v>0.0550597771830274</v>
      </c>
      <c r="H1459" s="73" t="n">
        <f aca="false">LN(E1459/E1458)</f>
        <v>0.00515022597631586</v>
      </c>
      <c r="O1459" s="0" t="n">
        <f aca="false">IF(ISNUMBER(D1459),IF(ISNUMBER(E1459),E1459-D1459," ")," ")</f>
        <v>2.76</v>
      </c>
      <c r="Q1459" s="0" t="n">
        <f aca="false">LN(O1459/O1458)</f>
        <v>-0.0477544312958999</v>
      </c>
    </row>
    <row r="1460" customFormat="false" ht="12.75" hidden="false" customHeight="false" outlineLevel="0" collapsed="false">
      <c r="A1460" s="56" t="n">
        <v>37082</v>
      </c>
      <c r="D1460" s="28" t="n">
        <f aca="false">VLOOKUP($A1460,IF(D$3=2,PRICELOOK2,IF(D$3=3,PRICELOOK3,IF(D$3=4,cash,PRICELOOK))),D$4,FALSE())</f>
        <v>3.195</v>
      </c>
      <c r="E1460" s="28" t="n">
        <f aca="false">VLOOKUP($A1460,IF(E$3=2,PRICELOOK2,IF(E$3=3,PRICELOOK3,IF(E$3=4,cash,PRICELOOK))),E$4,FALSE())</f>
        <v>5.645</v>
      </c>
      <c r="G1460" s="73" t="n">
        <f aca="false">LN(D1460/D1459)</f>
        <v>0.0366574908440149</v>
      </c>
      <c r="H1460" s="73" t="n">
        <f aca="false">LN(E1460/E1459)</f>
        <v>-0.0339605992385104</v>
      </c>
      <c r="O1460" s="0" t="n">
        <f aca="false">IF(ISNUMBER(D1460),IF(ISNUMBER(E1460),E1460-D1460," ")," ")</f>
        <v>2.45</v>
      </c>
      <c r="Q1460" s="0" t="n">
        <f aca="false">LN(O1460/O1459)</f>
        <v>-0.119142655172423</v>
      </c>
    </row>
    <row r="1461" customFormat="false" ht="12.75" hidden="false" customHeight="false" outlineLevel="0" collapsed="false">
      <c r="A1461" s="56" t="n">
        <v>37083</v>
      </c>
      <c r="D1461" s="28" t="n">
        <f aca="false">VLOOKUP($A1461,IF(D$3=2,PRICELOOK2,IF(D$3=3,PRICELOOK3,IF(D$3=4,cash,PRICELOOK))),D$4,FALSE())</f>
        <v>3.225</v>
      </c>
      <c r="E1461" s="28" t="n">
        <f aca="false">VLOOKUP($A1461,IF(E$3=2,PRICELOOK2,IF(E$3=3,PRICELOOK3,IF(E$3=4,cash,PRICELOOK))),E$4,FALSE())</f>
        <v>4.71</v>
      </c>
      <c r="G1461" s="73" t="n">
        <f aca="false">LN(D1461/D1460)</f>
        <v>0.00934586241823782</v>
      </c>
      <c r="H1461" s="73" t="n">
        <f aca="false">LN(E1461/E1460)</f>
        <v>-0.181082289573299</v>
      </c>
      <c r="O1461" s="0" t="n">
        <f aca="false">IF(ISNUMBER(D1461),IF(ISNUMBER(E1461),E1461-D1461," ")," ")</f>
        <v>1.485</v>
      </c>
      <c r="Q1461" s="0" t="n">
        <f aca="false">LN(O1461/O1460)</f>
        <v>-0.500673252301973</v>
      </c>
    </row>
    <row r="1462" customFormat="false" ht="12.75" hidden="false" customHeight="false" outlineLevel="0" collapsed="false">
      <c r="A1462" s="56" t="n">
        <v>37084</v>
      </c>
      <c r="D1462" s="28" t="n">
        <f aca="false">VLOOKUP($A1462,IF(D$3=2,PRICELOOK2,IF(D$3=3,PRICELOOK3,IF(D$3=4,cash,PRICELOOK))),D$4,FALSE())</f>
        <v>3.275</v>
      </c>
      <c r="E1462" s="28" t="n">
        <f aca="false">VLOOKUP($A1462,IF(E$3=2,PRICELOOK2,IF(E$3=3,PRICELOOK3,IF(E$3=4,cash,PRICELOOK))),E$4,FALSE())</f>
        <v>4.505</v>
      </c>
      <c r="G1462" s="73" t="n">
        <f aca="false">LN(D1462/D1461)</f>
        <v>0.0153849188394795</v>
      </c>
      <c r="H1462" s="73" t="n">
        <f aca="false">LN(E1462/E1461)</f>
        <v>-0.0445000169680251</v>
      </c>
      <c r="O1462" s="0" t="n">
        <f aca="false">IF(ISNUMBER(D1462),IF(ISNUMBER(E1462),E1462-D1462," ")," ")</f>
        <v>1.23</v>
      </c>
      <c r="Q1462" s="0" t="n">
        <f aca="false">LN(O1462/O1461)</f>
        <v>-0.188400602870337</v>
      </c>
    </row>
    <row r="1463" customFormat="false" ht="12.75" hidden="false" customHeight="false" outlineLevel="0" collapsed="false">
      <c r="A1463" s="56" t="n">
        <v>37085</v>
      </c>
      <c r="D1463" s="28" t="n">
        <f aca="false">VLOOKUP($A1463,IF(D$3=2,PRICELOOK2,IF(D$3=3,PRICELOOK3,IF(D$3=4,cash,PRICELOOK))),D$4,FALSE())</f>
        <v>2.99</v>
      </c>
      <c r="E1463" s="28" t="n">
        <f aca="false">VLOOKUP($A1463,IF(E$3=2,PRICELOOK2,IF(E$3=3,PRICELOOK3,IF(E$3=4,cash,PRICELOOK))),E$4,FALSE())</f>
        <v>3.15</v>
      </c>
      <c r="G1463" s="73" t="n">
        <f aca="false">LN(D1463/D1462)</f>
        <v>-0.0910444816846201</v>
      </c>
      <c r="H1463" s="73" t="n">
        <f aca="false">LN(E1463/E1462)</f>
        <v>-0.35778543822276</v>
      </c>
    </row>
    <row r="1464" customFormat="false" ht="12.75" hidden="false" customHeight="false" outlineLevel="0" collapsed="false">
      <c r="A1464" s="56" t="n">
        <v>37088</v>
      </c>
      <c r="D1464" s="28" t="n">
        <f aca="false">VLOOKUP($A1464,IF(D$3=2,PRICELOOK2,IF(D$3=3,PRICELOOK3,IF(D$3=4,cash,PRICELOOK))),D$4,FALSE())</f>
        <v>3.04</v>
      </c>
      <c r="E1464" s="28" t="n">
        <f aca="false">VLOOKUP($A1464,IF(E$3=2,PRICELOOK2,IF(E$3=3,PRICELOOK3,IF(E$3=4,cash,PRICELOOK))),E$4,FALSE())</f>
        <v>3.735</v>
      </c>
      <c r="G1464" s="73" t="n">
        <f aca="false">LN(D1464/D1463)</f>
        <v>0.0165841280155353</v>
      </c>
      <c r="H1464" s="73" t="n">
        <f aca="false">LN(E1464/E1463)</f>
        <v>0.170345365747239</v>
      </c>
    </row>
    <row r="1465" customFormat="false" ht="12.75" hidden="false" customHeight="false" outlineLevel="0" collapsed="false">
      <c r="A1465" s="56" t="n">
        <v>37089</v>
      </c>
      <c r="D1465" s="28" t="n">
        <f aca="false">VLOOKUP($A1465,IF(D$3=2,PRICELOOK2,IF(D$3=3,PRICELOOK3,IF(D$3=4,cash,PRICELOOK))),D$4,FALSE())</f>
        <v>3.085</v>
      </c>
      <c r="E1465" s="28" t="n">
        <f aca="false">VLOOKUP($A1465,IF(E$3=2,PRICELOOK2,IF(E$3=3,PRICELOOK3,IF(E$3=4,cash,PRICELOOK))),E$4,FALSE())</f>
        <v>3.805</v>
      </c>
      <c r="G1465" s="73" t="n">
        <f aca="false">LN(D1465/D1464)</f>
        <v>0.0146941419392208</v>
      </c>
      <c r="H1465" s="73" t="n">
        <f aca="false">LN(E1465/E1464)</f>
        <v>0.0185681727288685</v>
      </c>
    </row>
    <row r="1466" customFormat="false" ht="12.75" hidden="false" customHeight="false" outlineLevel="0" collapsed="false">
      <c r="A1466" s="56" t="n">
        <v>37090</v>
      </c>
      <c r="D1466" s="28" t="n">
        <f aca="false">VLOOKUP($A1466,IF(D$3=2,PRICELOOK2,IF(D$3=3,PRICELOOK3,IF(D$3=4,cash,PRICELOOK))),D$4,FALSE())</f>
        <v>3.15</v>
      </c>
      <c r="E1466" s="28" t="n">
        <f aca="false">VLOOKUP($A1466,IF(E$3=2,PRICELOOK2,IF(E$3=3,PRICELOOK3,IF(E$3=4,cash,PRICELOOK))),E$4,FALSE())</f>
        <v>4.025</v>
      </c>
      <c r="G1466" s="73" t="n">
        <f aca="false">LN(D1466/D1465)</f>
        <v>0.0208507954801906</v>
      </c>
      <c r="H1466" s="73" t="n">
        <f aca="false">LN(E1466/E1465)</f>
        <v>0.0562089195568776</v>
      </c>
    </row>
    <row r="1467" customFormat="false" ht="12.75" hidden="false" customHeight="false" outlineLevel="0" collapsed="false">
      <c r="A1467" s="56" t="n">
        <v>37091</v>
      </c>
      <c r="D1467" s="28" t="n">
        <f aca="false">VLOOKUP($A1467,IF(D$3=2,PRICELOOK2,IF(D$3=3,PRICELOOK3,IF(D$3=4,cash,PRICELOOK))),D$4,FALSE())</f>
        <v>3.05</v>
      </c>
      <c r="E1467" s="28" t="n">
        <f aca="false">VLOOKUP($A1467,IF(E$3=2,PRICELOOK2,IF(E$3=3,PRICELOOK3,IF(E$3=4,cash,PRICELOOK))),E$4,FALSE())</f>
        <v>3.775</v>
      </c>
      <c r="G1467" s="73" t="n">
        <f aca="false">LN(D1467/D1466)</f>
        <v>-0.0322608622182214</v>
      </c>
      <c r="H1467" s="73" t="n">
        <f aca="false">LN(E1467/E1466)</f>
        <v>-0.0641245281695388</v>
      </c>
    </row>
    <row r="1468" customFormat="false" ht="12.75" hidden="false" customHeight="false" outlineLevel="0" collapsed="false">
      <c r="A1468" s="56" t="n">
        <v>37092</v>
      </c>
      <c r="D1468" s="28" t="n">
        <f aca="false">VLOOKUP($A1468,IF(D$3=2,PRICELOOK2,IF(D$3=3,PRICELOOK3,IF(D$3=4,cash,PRICELOOK))),D$4,FALSE())</f>
        <v>2.79</v>
      </c>
      <c r="E1468" s="28" t="n">
        <f aca="false">VLOOKUP($A1468,IF(E$3=2,PRICELOOK2,IF(E$3=3,PRICELOOK3,IF(E$3=4,cash,PRICELOOK))),E$4,FALSE())</f>
        <v>2.895</v>
      </c>
      <c r="G1468" s="73" t="n">
        <f aca="false">LN(D1468/D1467)</f>
        <v>-0.0890999947860459</v>
      </c>
      <c r="H1468" s="73" t="n">
        <f aca="false">LN(E1468/E1467)</f>
        <v>-0.265415271676029</v>
      </c>
    </row>
    <row r="1469" customFormat="false" ht="12.75" hidden="false" customHeight="false" outlineLevel="0" collapsed="false">
      <c r="A1469" s="56" t="n">
        <v>37095</v>
      </c>
      <c r="D1469" s="28" t="n">
        <f aca="false">VLOOKUP($A1469,IF(D$3=2,PRICELOOK2,IF(D$3=3,PRICELOOK3,IF(D$3=4,cash,PRICELOOK))),D$4,FALSE())</f>
        <v>3.015</v>
      </c>
      <c r="E1469" s="28" t="n">
        <f aca="false">VLOOKUP($A1469,IF(E$3=2,PRICELOOK2,IF(E$3=3,PRICELOOK3,IF(E$3=4,cash,PRICELOOK))),E$4,FALSE())</f>
        <v>4.09</v>
      </c>
      <c r="G1469" s="73" t="n">
        <f aca="false">LN(D1469/D1468)</f>
        <v>0.0775582343458744</v>
      </c>
      <c r="H1469" s="73" t="n">
        <f aca="false">LN(E1469/E1468)</f>
        <v>0.345559859029752</v>
      </c>
    </row>
    <row r="1470" customFormat="false" ht="12.75" hidden="false" customHeight="false" outlineLevel="0" collapsed="false">
      <c r="A1470" s="56" t="n">
        <v>37096</v>
      </c>
      <c r="D1470" s="28" t="n">
        <f aca="false">VLOOKUP($A1470,IF(D$3=2,PRICELOOK2,IF(D$3=3,PRICELOOK3,IF(D$3=4,cash,PRICELOOK))),D$4,FALSE())</f>
        <v>3.05</v>
      </c>
      <c r="E1470" s="28" t="n">
        <f aca="false">VLOOKUP($A1470,IF(E$3=2,PRICELOOK2,IF(E$3=3,PRICELOOK3,IF(E$3=4,cash,PRICELOOK))),E$4,FALSE())</f>
        <v>4.435</v>
      </c>
      <c r="G1470" s="73" t="n">
        <f aca="false">LN(D1470/D1469)</f>
        <v>0.0115417604401713</v>
      </c>
      <c r="H1470" s="73" t="n">
        <f aca="false">LN(E1470/E1469)</f>
        <v>0.0809826457068324</v>
      </c>
    </row>
    <row r="1471" customFormat="false" ht="12.75" hidden="false" customHeight="false" outlineLevel="0" collapsed="false">
      <c r="A1471" s="56" t="n">
        <v>37097</v>
      </c>
      <c r="D1471" s="28" t="n">
        <f aca="false">VLOOKUP($A1471,IF(D$3=2,PRICELOOK2,IF(D$3=3,PRICELOOK3,IF(D$3=4,cash,PRICELOOK))),D$4,FALSE())</f>
        <v>3.08</v>
      </c>
      <c r="E1471" s="28" t="n">
        <f aca="false">VLOOKUP($A1471,IF(E$3=2,PRICELOOK2,IF(E$3=3,PRICELOOK3,IF(E$3=4,cash,PRICELOOK))),E$4,FALSE())</f>
        <v>3.995</v>
      </c>
      <c r="G1471" s="73" t="n">
        <f aca="false">LN(D1471/D1470)</f>
        <v>0.00978800636616294</v>
      </c>
      <c r="H1471" s="73" t="n">
        <f aca="false">LN(E1471/E1470)</f>
        <v>-0.104484036543305</v>
      </c>
    </row>
    <row r="1472" customFormat="false" ht="12.75" hidden="false" customHeight="false" outlineLevel="0" collapsed="false">
      <c r="A1472" s="56" t="n">
        <v>37098</v>
      </c>
      <c r="D1472" s="28" t="n">
        <f aca="false">VLOOKUP($A1472,IF(D$3=2,PRICELOOK2,IF(D$3=3,PRICELOOK3,IF(D$3=4,cash,PRICELOOK))),D$4,FALSE())</f>
        <v>3.255</v>
      </c>
      <c r="E1472" s="28" t="n">
        <f aca="false">VLOOKUP($A1472,IF(E$3=2,PRICELOOK2,IF(E$3=3,PRICELOOK3,IF(E$3=4,cash,PRICELOOK))),E$4,FALSE())</f>
        <v>3.63</v>
      </c>
      <c r="G1472" s="73" t="n">
        <f aca="false">LN(D1472/D1471)</f>
        <v>0.0552626786750493</v>
      </c>
      <c r="H1472" s="73" t="n">
        <f aca="false">LN(E1472/E1471)</f>
        <v>-0.0958109309414786</v>
      </c>
    </row>
    <row r="1473" customFormat="false" ht="12.75" hidden="false" customHeight="false" outlineLevel="0" collapsed="false">
      <c r="A1473" s="56" t="n">
        <v>37099</v>
      </c>
      <c r="D1473" s="28" t="n">
        <f aca="false">VLOOKUP($A1473,IF(D$3=2,PRICELOOK2,IF(D$3=3,PRICELOOK3,IF(D$3=4,cash,PRICELOOK))),D$4,FALSE())</f>
        <v>2.95</v>
      </c>
      <c r="E1473" s="28" t="n">
        <f aca="false">VLOOKUP($A1473,IF(E$3=2,PRICELOOK2,IF(E$3=3,PRICELOOK3,IF(E$3=4,cash,PRICELOOK))),E$4,FALSE())</f>
        <v>3.075</v>
      </c>
      <c r="G1473" s="73" t="n">
        <f aca="false">LN(D1473/D1472)</f>
        <v>-0.0983871053088041</v>
      </c>
      <c r="H1473" s="73" t="n">
        <f aca="false">LN(E1473/E1472)</f>
        <v>-0.165927747018278</v>
      </c>
    </row>
    <row r="1477" customFormat="false" ht="12.75" hidden="false" customHeight="false" outlineLevel="0" collapsed="false">
      <c r="A1477" s="56"/>
      <c r="C1477" s="56" t="n">
        <v>37104</v>
      </c>
      <c r="G1477" s="73" t="n">
        <f aca="false">STDEV(G1479:G1502)*15.87</f>
        <v>0.880311761218901</v>
      </c>
      <c r="H1477" s="73" t="n">
        <f aca="false">STDEV(H1479:H1502)*15.87</f>
        <v>0.922148364679828</v>
      </c>
      <c r="I1477" s="73"/>
      <c r="J1477" s="73" t="n">
        <f aca="false">IF(ISNUMBER(J1478),J1478,1.1)</f>
        <v>0.934446958117433</v>
      </c>
      <c r="K1477" s="75" t="n">
        <f aca="false">MAX(D1478:D1523)</f>
        <v>3.425</v>
      </c>
      <c r="L1477" s="75" t="n">
        <f aca="false">MAX(E1478:E1523)</f>
        <v>3.85</v>
      </c>
      <c r="Q1477" s="73" t="n">
        <f aca="false">STDEV(Q1479:Q1502)*15.87</f>
        <v>3.49818357086091</v>
      </c>
    </row>
    <row r="1478" customFormat="false" ht="12.75" hidden="false" customHeight="false" outlineLevel="0" collapsed="false">
      <c r="A1478" s="56" t="n">
        <v>37102</v>
      </c>
      <c r="D1478" s="28" t="n">
        <f aca="false">VLOOKUP($A1478,IF(D$3=2,PRICELOOK2,IF(D$3=3,PRICELOOK3,IF(D$3=4,cash,PRICELOOK))),D$4,FALSE())</f>
        <v>3.255</v>
      </c>
      <c r="E1478" s="28" t="n">
        <f aca="false">VLOOKUP($A1478,IF(E$3=2,PRICELOOK2,IF(E$3=3,PRICELOOK3,IF(E$3=4,cash,PRICELOOK))),E$4,FALSE())</f>
        <v>3.77</v>
      </c>
      <c r="G1478" s="73"/>
      <c r="H1478" s="73"/>
      <c r="I1478" s="73"/>
      <c r="J1478" s="73" t="n">
        <f aca="false">CORREL(D1478:D1502,E1478:E1502)</f>
        <v>0.934446958117433</v>
      </c>
      <c r="K1478" s="75" t="n">
        <f aca="false">MIN(D1478:D1502)</f>
        <v>2</v>
      </c>
      <c r="L1478" s="75" t="n">
        <f aca="false">MIN(E1478:E1523)</f>
        <v>2.155</v>
      </c>
      <c r="O1478" s="0" t="n">
        <f aca="false">IF(ISNUMBER(D1478),IF(ISNUMBER(E1478),E1478-D1478," ")," ")</f>
        <v>0.515</v>
      </c>
    </row>
    <row r="1479" customFormat="false" ht="12.75" hidden="false" customHeight="false" outlineLevel="0" collapsed="false">
      <c r="A1479" s="56" t="n">
        <v>37103</v>
      </c>
      <c r="D1479" s="28" t="n">
        <f aca="false">VLOOKUP($A1479,IF(D$3=2,PRICELOOK2,IF(D$3=3,PRICELOOK3,IF(D$3=4,cash,PRICELOOK))),D$4,FALSE())</f>
        <v>3.27</v>
      </c>
      <c r="E1479" s="28" t="n">
        <f aca="false">VLOOKUP($A1479,IF(E$3=2,PRICELOOK2,IF(E$3=3,PRICELOOK3,IF(E$3=4,cash,PRICELOOK))),E$4,FALSE())</f>
        <v>3.685</v>
      </c>
      <c r="G1479" s="73" t="n">
        <f aca="false">LN(D1479/D1478)</f>
        <v>0.00459770924862955</v>
      </c>
      <c r="H1479" s="73" t="n">
        <f aca="false">LN(E1479/E1478)</f>
        <v>-0.0228044758186195</v>
      </c>
      <c r="O1479" s="0" t="n">
        <f aca="false">IF(ISNUMBER(D1479),IF(ISNUMBER(E1479),E1479-D1479," ")," ")</f>
        <v>0.415</v>
      </c>
      <c r="Q1479" s="0" t="n">
        <f aca="false">LN(O1479/O1478)</f>
        <v>-0.215888380433038</v>
      </c>
    </row>
    <row r="1480" customFormat="false" ht="12.75" hidden="false" customHeight="false" outlineLevel="0" collapsed="false">
      <c r="A1480" s="56" t="n">
        <v>37104</v>
      </c>
      <c r="D1480" s="28" t="n">
        <f aca="false">VLOOKUP($A1480,IF(D$3=2,PRICELOOK2,IF(D$3=3,PRICELOOK3,IF(D$3=4,cash,PRICELOOK))),D$4,FALSE())</f>
        <v>3.265</v>
      </c>
      <c r="E1480" s="28" t="n">
        <f aca="false">VLOOKUP($A1480,IF(E$3=2,PRICELOOK2,IF(E$3=3,PRICELOOK3,IF(E$3=4,cash,PRICELOOK))),E$4,FALSE())</f>
        <v>3.735</v>
      </c>
      <c r="G1480" s="73" t="n">
        <f aca="false">LN(D1480/D1479)</f>
        <v>-0.00153022218076759</v>
      </c>
      <c r="H1480" s="73" t="n">
        <f aca="false">LN(E1480/E1479)</f>
        <v>0.0134772929434806</v>
      </c>
      <c r="O1480" s="0" t="n">
        <f aca="false">IF(ISNUMBER(D1480),IF(ISNUMBER(E1480),E1480-D1480," ")," ")</f>
        <v>0.47</v>
      </c>
      <c r="Q1480" s="0" t="n">
        <f aca="false">LN(O1480/O1479)</f>
        <v>0.124454174473405</v>
      </c>
    </row>
    <row r="1481" customFormat="false" ht="12.75" hidden="false" customHeight="false" outlineLevel="0" collapsed="false">
      <c r="A1481" s="56" t="n">
        <v>37105</v>
      </c>
      <c r="D1481" s="28" t="n">
        <f aca="false">VLOOKUP($A1481,IF(D$3=2,PRICELOOK2,IF(D$3=3,PRICELOOK3,IF(D$3=4,cash,PRICELOOK))),D$4,FALSE())</f>
        <v>3.175</v>
      </c>
      <c r="E1481" s="28" t="n">
        <f aca="false">VLOOKUP($A1481,IF(E$3=2,PRICELOOK2,IF(E$3=3,PRICELOOK3,IF(E$3=4,cash,PRICELOOK))),E$4,FALSE())</f>
        <v>3.85</v>
      </c>
      <c r="G1481" s="73" t="n">
        <f aca="false">LN(D1481/D1480)</f>
        <v>-0.0279521303837396</v>
      </c>
      <c r="H1481" s="73" t="n">
        <f aca="false">LN(E1481/E1480)</f>
        <v>0.0303253297149124</v>
      </c>
      <c r="O1481" s="0" t="n">
        <f aca="false">IF(ISNUMBER(D1481),IF(ISNUMBER(E1481),E1481-D1481," ")," ")</f>
        <v>0.675</v>
      </c>
      <c r="Q1481" s="0" t="n">
        <f aca="false">LN(O1481/O1480)</f>
        <v>0.361979996168427</v>
      </c>
    </row>
    <row r="1482" customFormat="false" ht="12.75" hidden="false" customHeight="false" outlineLevel="0" collapsed="false">
      <c r="A1482" s="56" t="n">
        <v>37106</v>
      </c>
      <c r="D1482" s="28" t="n">
        <f aca="false">VLOOKUP($A1482,IF(D$3=2,PRICELOOK2,IF(D$3=3,PRICELOOK3,IF(D$3=4,cash,PRICELOOK))),D$4,FALSE())</f>
        <v>3.025</v>
      </c>
      <c r="E1482" s="28" t="n">
        <f aca="false">VLOOKUP($A1482,IF(E$3=2,PRICELOOK2,IF(E$3=3,PRICELOOK3,IF(E$3=4,cash,PRICELOOK))),E$4,FALSE())</f>
        <v>3.56</v>
      </c>
      <c r="G1482" s="73" t="n">
        <f aca="false">LN(D1482/D1481)</f>
        <v>-0.0483965408618502</v>
      </c>
      <c r="H1482" s="73" t="n">
        <f aca="false">LN(E1482/E1481)</f>
        <v>-0.0783126034357538</v>
      </c>
      <c r="O1482" s="0" t="n">
        <f aca="false">IF(ISNUMBER(D1482),IF(ISNUMBER(E1482),E1482-D1482," ")," ")</f>
        <v>0.535</v>
      </c>
      <c r="Q1482" s="0" t="n">
        <f aca="false">LN(O1482/O1481)</f>
        <v>-0.232445943976523</v>
      </c>
    </row>
    <row r="1483" customFormat="false" ht="12.75" hidden="false" customHeight="false" outlineLevel="0" collapsed="false">
      <c r="A1483" s="56" t="n">
        <v>37109</v>
      </c>
      <c r="D1483" s="28" t="n">
        <f aca="false">VLOOKUP($A1483,IF(D$3=2,PRICELOOK2,IF(D$3=3,PRICELOOK3,IF(D$3=4,cash,PRICELOOK))),D$4,FALSE())</f>
        <v>3.035</v>
      </c>
      <c r="E1483" s="28" t="n">
        <f aca="false">VLOOKUP($A1483,IF(E$3=2,PRICELOOK2,IF(E$3=3,PRICELOOK3,IF(E$3=4,cash,PRICELOOK))),E$4,FALSE())</f>
        <v>3.64</v>
      </c>
      <c r="G1483" s="73" t="n">
        <f aca="false">LN(D1483/D1482)</f>
        <v>0.00330033302865692</v>
      </c>
      <c r="H1483" s="73" t="n">
        <f aca="false">LN(E1483/E1482)</f>
        <v>0.0222231367847103</v>
      </c>
      <c r="O1483" s="0" t="n">
        <f aca="false">IF(ISNUMBER(D1483),IF(ISNUMBER(E1483),E1483-D1483," ")," ")</f>
        <v>0.605</v>
      </c>
      <c r="Q1483" s="0" t="n">
        <f aca="false">LN(O1483/O1482)</f>
        <v>0.122961711134835</v>
      </c>
    </row>
    <row r="1484" customFormat="false" ht="12" hidden="false" customHeight="true" outlineLevel="0" collapsed="false">
      <c r="A1484" s="56" t="n">
        <v>37110</v>
      </c>
      <c r="D1484" s="28" t="n">
        <f aca="false">VLOOKUP($A1484,IF(D$3=2,PRICELOOK2,IF(D$3=3,PRICELOOK3,IF(D$3=4,cash,PRICELOOK))),D$4,FALSE())</f>
        <v>3.095</v>
      </c>
      <c r="E1484" s="28" t="n">
        <f aca="false">VLOOKUP($A1484,IF(E$3=2,PRICELOOK2,IF(E$3=3,PRICELOOK3,IF(E$3=4,cash,PRICELOOK))),E$4,FALSE())</f>
        <v>3.65</v>
      </c>
      <c r="G1484" s="73" t="n">
        <f aca="false">LN(D1484/D1483)</f>
        <v>0.0195764816250979</v>
      </c>
      <c r="H1484" s="73" t="n">
        <f aca="false">LN(E1484/E1483)</f>
        <v>0.00274348594575083</v>
      </c>
      <c r="O1484" s="0" t="n">
        <f aca="false">IF(ISNUMBER(D1484),IF(ISNUMBER(E1484),E1484-D1484," ")," ")</f>
        <v>0.555</v>
      </c>
      <c r="Q1484" s="0" t="n">
        <f aca="false">LN(O1484/O1483)</f>
        <v>-0.0862603442844074</v>
      </c>
    </row>
    <row r="1485" customFormat="false" ht="12.75" hidden="false" customHeight="false" outlineLevel="0" collapsed="false">
      <c r="A1485" s="56" t="n">
        <v>37111</v>
      </c>
      <c r="D1485" s="28" t="n">
        <f aca="false">VLOOKUP($A1485,IF(D$3=2,PRICELOOK2,IF(D$3=3,PRICELOOK3,IF(D$3=4,cash,PRICELOOK))),D$4,FALSE())</f>
        <v>3.02</v>
      </c>
      <c r="E1485" s="28" t="n">
        <f aca="false">VLOOKUP($A1485,IF(E$3=2,PRICELOOK2,IF(E$3=3,PRICELOOK3,IF(E$3=4,cash,PRICELOOK))),E$4,FALSE())</f>
        <v>3.47</v>
      </c>
      <c r="G1485" s="73" t="n">
        <f aca="false">LN(D1485/D1484)</f>
        <v>-0.0245310747497812</v>
      </c>
      <c r="H1485" s="73" t="n">
        <f aca="false">LN(E1485/E1484)</f>
        <v>-0.0505725736356322</v>
      </c>
      <c r="O1485" s="0" t="n">
        <f aca="false">IF(ISNUMBER(D1485),IF(ISNUMBER(E1485),E1485-D1485," ")," ")</f>
        <v>0.45</v>
      </c>
      <c r="Q1485" s="0" t="n">
        <f aca="false">LN(O1485/O1484)</f>
        <v>-0.209720530982068</v>
      </c>
    </row>
    <row r="1486" customFormat="false" ht="12.75" hidden="false" customHeight="false" outlineLevel="0" collapsed="false">
      <c r="A1486" s="56" t="n">
        <v>37112</v>
      </c>
      <c r="D1486" s="28" t="n">
        <f aca="false">VLOOKUP($A1486,IF(D$3=2,PRICELOOK2,IF(D$3=3,PRICELOOK3,IF(D$3=4,cash,PRICELOOK))),D$4,FALSE())</f>
        <v>2.99</v>
      </c>
      <c r="E1486" s="28" t="n">
        <f aca="false">VLOOKUP($A1486,IF(E$3=2,PRICELOOK2,IF(E$3=3,PRICELOOK3,IF(E$3=4,cash,PRICELOOK))),E$4,FALSE())</f>
        <v>3.33</v>
      </c>
      <c r="G1486" s="73" t="n">
        <f aca="false">LN(D1486/D1485)</f>
        <v>-0.00998344398418315</v>
      </c>
      <c r="H1486" s="73" t="n">
        <f aca="false">LN(E1486/E1485)</f>
        <v>-0.0411822899664154</v>
      </c>
      <c r="O1486" s="0" t="n">
        <f aca="false">IF(ISNUMBER(D1486),IF(ISNUMBER(E1486),E1486-D1486," ")," ")</f>
        <v>0.34</v>
      </c>
      <c r="Q1486" s="0" t="n">
        <f aca="false">LN(O1486/O1485)</f>
        <v>-0.280301965154159</v>
      </c>
    </row>
    <row r="1487" customFormat="false" ht="12.75" hidden="false" customHeight="false" outlineLevel="0" collapsed="false">
      <c r="A1487" s="56" t="n">
        <v>37113</v>
      </c>
      <c r="D1487" s="28" t="n">
        <f aca="false">VLOOKUP($A1487,IF(D$3=2,PRICELOOK2,IF(D$3=3,PRICELOOK3,IF(D$3=4,cash,PRICELOOK))),D$4,FALSE())</f>
        <v>2.815</v>
      </c>
      <c r="E1487" s="28" t="n">
        <f aca="false">VLOOKUP($A1487,IF(E$3=2,PRICELOOK2,IF(E$3=3,PRICELOOK3,IF(E$3=4,cash,PRICELOOK))),E$4,FALSE())</f>
        <v>3.095</v>
      </c>
      <c r="G1487" s="73" t="n">
        <f aca="false">LN(D1487/D1486)</f>
        <v>-0.0603111258109414</v>
      </c>
      <c r="H1487" s="73" t="n">
        <f aca="false">LN(E1487/E1486)</f>
        <v>-0.0731843978557929</v>
      </c>
      <c r="O1487" s="0" t="n">
        <f aca="false">IF(ISNUMBER(D1487),IF(ISNUMBER(E1487),E1487-D1487," ")," ")</f>
        <v>0.28</v>
      </c>
      <c r="Q1487" s="0" t="n">
        <f aca="false">LN(O1487/O1486)</f>
        <v>-0.194156014440956</v>
      </c>
    </row>
    <row r="1488" customFormat="false" ht="12.75" hidden="false" customHeight="false" outlineLevel="0" collapsed="false">
      <c r="A1488" s="56" t="n">
        <v>37116</v>
      </c>
      <c r="D1488" s="28" t="n">
        <f aca="false">VLOOKUP($A1488,IF(D$3=2,PRICELOOK2,IF(D$3=3,PRICELOOK3,IF(D$3=4,cash,PRICELOOK))),D$4,FALSE())</f>
        <v>2.9</v>
      </c>
      <c r="E1488" s="28" t="n">
        <f aca="false">VLOOKUP($A1488,IF(E$3=2,PRICELOOK2,IF(E$3=3,PRICELOOK3,IF(E$3=4,cash,PRICELOOK))),E$4,FALSE())</f>
        <v>3.235</v>
      </c>
      <c r="G1488" s="73" t="n">
        <f aca="false">LN(D1488/D1487)</f>
        <v>0.0297484754007747</v>
      </c>
      <c r="H1488" s="73" t="n">
        <f aca="false">LN(E1488/E1487)</f>
        <v>0.0442410218163043</v>
      </c>
    </row>
    <row r="1489" customFormat="false" ht="12.75" hidden="false" customHeight="false" outlineLevel="0" collapsed="false">
      <c r="A1489" s="56" t="n">
        <v>37117</v>
      </c>
      <c r="D1489" s="28" t="n">
        <f aca="false">VLOOKUP($A1489,IF(D$3=2,PRICELOOK2,IF(D$3=3,PRICELOOK3,IF(D$3=4,cash,PRICELOOK))),D$4,FALSE())</f>
        <v>2.925</v>
      </c>
      <c r="E1489" s="28" t="n">
        <f aca="false">VLOOKUP($A1489,IF(E$3=2,PRICELOOK2,IF(E$3=3,PRICELOOK3,IF(E$3=4,cash,PRICELOOK))),E$4,FALSE())</f>
        <v>3.075</v>
      </c>
      <c r="G1489" s="73" t="n">
        <f aca="false">LN(D1489/D1488)</f>
        <v>0.00858374369139144</v>
      </c>
      <c r="H1489" s="73" t="n">
        <f aca="false">LN(E1489/E1488)</f>
        <v>-0.0507240266943826</v>
      </c>
    </row>
    <row r="1490" customFormat="false" ht="12.75" hidden="false" customHeight="false" outlineLevel="0" collapsed="false">
      <c r="A1490" s="56" t="n">
        <v>37118</v>
      </c>
      <c r="D1490" s="28" t="n">
        <f aca="false">VLOOKUP($A1490,IF(D$3=2,PRICELOOK2,IF(D$3=3,PRICELOOK3,IF(D$3=4,cash,PRICELOOK))),D$4,FALSE())</f>
        <v>3.045</v>
      </c>
      <c r="E1490" s="28" t="n">
        <f aca="false">VLOOKUP($A1490,IF(E$3=2,PRICELOOK2,IF(E$3=3,PRICELOOK3,IF(E$3=4,cash,PRICELOOK))),E$4,FALSE())</f>
        <v>3.2</v>
      </c>
      <c r="G1490" s="73" t="n">
        <f aca="false">LN(D1490/D1489)</f>
        <v>0.0402064204780406</v>
      </c>
      <c r="H1490" s="73" t="n">
        <f aca="false">LN(E1490/E1489)</f>
        <v>0.0398459085471996</v>
      </c>
    </row>
    <row r="1491" customFormat="false" ht="12.75" hidden="false" customHeight="false" outlineLevel="0" collapsed="false">
      <c r="A1491" s="56" t="n">
        <v>37119</v>
      </c>
      <c r="D1491" s="28" t="n">
        <f aca="false">VLOOKUP($A1491,IF(D$3=2,PRICELOOK2,IF(D$3=3,PRICELOOK3,IF(D$3=4,cash,PRICELOOK))),D$4,FALSE())</f>
        <v>3.425</v>
      </c>
      <c r="E1491" s="28" t="n">
        <f aca="false">VLOOKUP($A1491,IF(E$3=2,PRICELOOK2,IF(E$3=3,PRICELOOK3,IF(E$3=4,cash,PRICELOOK))),E$4,FALSE())</f>
        <v>3.545</v>
      </c>
      <c r="G1491" s="73" t="n">
        <f aca="false">LN(D1491/D1490)</f>
        <v>0.117600570552328</v>
      </c>
      <c r="H1491" s="73" t="n">
        <f aca="false">LN(E1491/E1490)</f>
        <v>0.10238735017841</v>
      </c>
    </row>
    <row r="1492" customFormat="false" ht="12.75" hidden="false" customHeight="false" outlineLevel="0" collapsed="false">
      <c r="A1492" s="56" t="n">
        <v>37120</v>
      </c>
      <c r="D1492" s="28" t="n">
        <f aca="false">VLOOKUP($A1492,IF(D$3=2,PRICELOOK2,IF(D$3=3,PRICELOOK3,IF(D$3=4,cash,PRICELOOK))),D$4,FALSE())</f>
        <v>3.08</v>
      </c>
      <c r="E1492" s="28" t="n">
        <f aca="false">VLOOKUP($A1492,IF(E$3=2,PRICELOOK2,IF(E$3=3,PRICELOOK3,IF(E$3=4,cash,PRICELOOK))),E$4,FALSE())</f>
        <v>3.275</v>
      </c>
      <c r="G1492" s="73" t="n">
        <f aca="false">LN(D1492/D1491)</f>
        <v>-0.106171874728705</v>
      </c>
      <c r="H1492" s="73" t="n">
        <f aca="false">LN(E1492/E1491)</f>
        <v>-0.0792202908968756</v>
      </c>
    </row>
    <row r="1493" customFormat="false" ht="12.75" hidden="false" customHeight="false" outlineLevel="0" collapsed="false">
      <c r="A1493" s="56" t="n">
        <v>37123</v>
      </c>
      <c r="D1493" s="28" t="n">
        <f aca="false">VLOOKUP($A1493,IF(D$3=2,PRICELOOK2,IF(D$3=3,PRICELOOK3,IF(D$3=4,cash,PRICELOOK))),D$4,FALSE())</f>
        <v>3.06</v>
      </c>
      <c r="E1493" s="28" t="n">
        <f aca="false">VLOOKUP($A1493,IF(E$3=2,PRICELOOK2,IF(E$3=3,PRICELOOK3,IF(E$3=4,cash,PRICELOOK))),E$4,FALSE())</f>
        <v>3.2</v>
      </c>
      <c r="G1493" s="73" t="n">
        <f aca="false">LN(D1493/D1492)</f>
        <v>-0.00651468102119375</v>
      </c>
      <c r="H1493" s="73" t="n">
        <f aca="false">LN(E1493/E1492)</f>
        <v>-0.0231670592815343</v>
      </c>
    </row>
    <row r="1494" customFormat="false" ht="12.75" hidden="false" customHeight="false" outlineLevel="0" collapsed="false">
      <c r="A1494" s="56" t="n">
        <v>37124</v>
      </c>
      <c r="D1494" s="28" t="n">
        <f aca="false">VLOOKUP($A1494,IF(D$3=2,PRICELOOK2,IF(D$3=3,PRICELOOK3,IF(D$3=4,cash,PRICELOOK))),D$4,FALSE())</f>
        <v>3.085</v>
      </c>
      <c r="E1494" s="28" t="n">
        <f aca="false">VLOOKUP($A1494,IF(E$3=2,PRICELOOK2,IF(E$3=3,PRICELOOK3,IF(E$3=4,cash,PRICELOOK))),E$4,FALSE())</f>
        <v>3.295</v>
      </c>
      <c r="G1494" s="73" t="n">
        <f aca="false">LN(D1494/D1493)</f>
        <v>0.0081367413930617</v>
      </c>
      <c r="H1494" s="73" t="n">
        <f aca="false">LN(E1494/E1493)</f>
        <v>0.0292553581487896</v>
      </c>
    </row>
    <row r="1495" customFormat="false" ht="12.75" hidden="false" customHeight="false" outlineLevel="0" collapsed="false">
      <c r="A1495" s="56" t="n">
        <v>37125</v>
      </c>
      <c r="D1495" s="28" t="n">
        <f aca="false">VLOOKUP($A1495,IF(D$3=2,PRICELOOK2,IF(D$3=3,PRICELOOK3,IF(D$3=4,cash,PRICELOOK))),D$4,FALSE())</f>
        <v>3.11</v>
      </c>
      <c r="E1495" s="28" t="n">
        <f aca="false">VLOOKUP($A1495,IF(E$3=2,PRICELOOK2,IF(E$3=3,PRICELOOK3,IF(E$3=4,cash,PRICELOOK))),E$4,FALSE())</f>
        <v>3.385</v>
      </c>
      <c r="G1495" s="73" t="n">
        <f aca="false">LN(D1495/D1494)</f>
        <v>0.0080710688337915</v>
      </c>
      <c r="H1495" s="73" t="n">
        <f aca="false">LN(E1495/E1494)</f>
        <v>0.0269477384097677</v>
      </c>
    </row>
    <row r="1496" customFormat="false" ht="12.75" hidden="false" customHeight="false" outlineLevel="0" collapsed="false">
      <c r="A1496" s="56" t="n">
        <v>37126</v>
      </c>
      <c r="D1496" s="28" t="n">
        <f aca="false">VLOOKUP($A1496,IF(D$3=2,PRICELOOK2,IF(D$3=3,PRICELOOK3,IF(D$3=4,cash,PRICELOOK))),D$4,FALSE())</f>
        <v>2.81</v>
      </c>
      <c r="E1496" s="28" t="n">
        <f aca="false">VLOOKUP($A1496,IF(E$3=2,PRICELOOK2,IF(E$3=3,PRICELOOK3,IF(E$3=4,cash,PRICELOOK))),E$4,FALSE())</f>
        <v>3.12</v>
      </c>
      <c r="G1496" s="73" t="n">
        <f aca="false">LN(D1496/D1495)</f>
        <v>-0.101438242845488</v>
      </c>
      <c r="H1496" s="73" t="n">
        <f aca="false">LN(E1496/E1495)</f>
        <v>-0.0815209045428472</v>
      </c>
    </row>
    <row r="1497" customFormat="false" ht="12.75" hidden="false" customHeight="false" outlineLevel="0" collapsed="false">
      <c r="A1497" s="56" t="n">
        <v>37127</v>
      </c>
      <c r="D1497" s="28" t="n">
        <f aca="false">VLOOKUP($A1497,IF(D$3=2,PRICELOOK2,IF(D$3=3,PRICELOOK3,IF(D$3=4,cash,PRICELOOK))),D$4,FALSE())</f>
        <v>2.685</v>
      </c>
      <c r="E1497" s="28" t="n">
        <f aca="false">VLOOKUP($A1497,IF(E$3=2,PRICELOOK2,IF(E$3=3,PRICELOOK3,IF(E$3=4,cash,PRICELOOK))),E$4,FALSE())</f>
        <v>2.945</v>
      </c>
      <c r="G1497" s="73" t="n">
        <f aca="false">LN(D1497/D1496)</f>
        <v>-0.0455037553848264</v>
      </c>
      <c r="H1497" s="73" t="n">
        <f aca="false">LN(E1497/E1496)</f>
        <v>-0.0577241847178411</v>
      </c>
    </row>
    <row r="1498" customFormat="false" ht="12.75" hidden="false" customHeight="false" outlineLevel="0" collapsed="false">
      <c r="A1498" s="56" t="n">
        <v>37130</v>
      </c>
      <c r="D1498" s="28" t="n">
        <f aca="false">VLOOKUP($A1498,IF(D$3=2,PRICELOOK2,IF(D$3=3,PRICELOOK3,IF(D$3=4,cash,PRICELOOK))),D$4,FALSE())</f>
        <v>2.51</v>
      </c>
      <c r="E1498" s="28" t="n">
        <f aca="false">VLOOKUP($A1498,IF(E$3=2,PRICELOOK2,IF(E$3=3,PRICELOOK3,IF(E$3=4,cash,PRICELOOK))),E$4,FALSE())</f>
        <v>2.885</v>
      </c>
      <c r="G1498" s="73" t="n">
        <f aca="false">LN(D1498/D1497)</f>
        <v>-0.0673979748171356</v>
      </c>
      <c r="H1498" s="73" t="n">
        <f aca="false">LN(E1498/E1497)</f>
        <v>-0.0205839171434871</v>
      </c>
    </row>
    <row r="1499" customFormat="false" ht="12.75" hidden="false" customHeight="false" outlineLevel="0" collapsed="false">
      <c r="A1499" s="56" t="n">
        <v>37131</v>
      </c>
      <c r="D1499" s="28" t="n">
        <f aca="false">VLOOKUP($A1499,IF(D$3=2,PRICELOOK2,IF(D$3=3,PRICELOOK3,IF(D$3=4,cash,PRICELOOK))),D$4,FALSE())</f>
        <v>2.45</v>
      </c>
      <c r="E1499" s="28" t="n">
        <f aca="false">VLOOKUP($A1499,IF(E$3=2,PRICELOOK2,IF(E$3=3,PRICELOOK3,IF(E$3=4,cash,PRICELOOK))),E$4,FALSE())</f>
        <v>2.75</v>
      </c>
      <c r="G1499" s="73" t="n">
        <f aca="false">LN(D1499/D1498)</f>
        <v>-0.0241947285870568</v>
      </c>
      <c r="H1499" s="73" t="n">
        <f aca="false">LN(E1499/E1498)</f>
        <v>-0.0479239882815829</v>
      </c>
    </row>
    <row r="1500" customFormat="false" ht="12.75" hidden="false" customHeight="false" outlineLevel="0" collapsed="false">
      <c r="A1500" s="56" t="n">
        <v>37132</v>
      </c>
      <c r="D1500" s="28" t="n">
        <f aca="false">VLOOKUP($A1500,IF(D$3=2,PRICELOOK2,IF(D$3=3,PRICELOOK3,IF(D$3=4,cash,PRICELOOK))),D$4,FALSE())</f>
        <v>2.325</v>
      </c>
      <c r="E1500" s="28" t="n">
        <f aca="false">VLOOKUP($A1500,IF(E$3=2,PRICELOOK2,IF(E$3=3,PRICELOOK3,IF(E$3=4,cash,PRICELOOK))),E$4,FALSE())</f>
        <v>2.595</v>
      </c>
      <c r="G1500" s="73" t="n">
        <f aca="false">LN(D1500/D1499)</f>
        <v>-0.0523679855173159</v>
      </c>
      <c r="H1500" s="73" t="n">
        <f aca="false">LN(E1500/E1499)</f>
        <v>-0.0580143950606279</v>
      </c>
    </row>
    <row r="1501" customFormat="false" ht="12.75" hidden="false" customHeight="false" outlineLevel="0" collapsed="false">
      <c r="A1501" s="56" t="n">
        <v>37133</v>
      </c>
      <c r="D1501" s="28" t="n">
        <f aca="false">VLOOKUP($A1501,IF(D$3=2,PRICELOOK2,IF(D$3=3,PRICELOOK3,IF(D$3=4,cash,PRICELOOK))),D$4,FALSE())</f>
        <v>2.34</v>
      </c>
      <c r="E1501" s="28" t="n">
        <f aca="false">VLOOKUP($A1501,IF(E$3=2,PRICELOOK2,IF(E$3=3,PRICELOOK3,IF(E$3=4,cash,PRICELOOK))),E$4,FALSE())</f>
        <v>2.575</v>
      </c>
      <c r="G1501" s="73" t="n">
        <f aca="false">LN(D1501/D1500)</f>
        <v>0.00643089033029033</v>
      </c>
      <c r="H1501" s="73" t="n">
        <f aca="false">LN(E1501/E1500)</f>
        <v>-0.00773698250215245</v>
      </c>
    </row>
    <row r="1502" customFormat="false" ht="12.75" hidden="false" customHeight="false" outlineLevel="0" collapsed="false">
      <c r="A1502" s="56" t="n">
        <v>37134</v>
      </c>
      <c r="D1502" s="28" t="n">
        <f aca="false">VLOOKUP($A1502,IF(D$3=2,PRICELOOK2,IF(D$3=3,PRICELOOK3,IF(D$3=4,cash,PRICELOOK))),D$4,FALSE())</f>
        <v>2</v>
      </c>
      <c r="E1502" s="28" t="n">
        <f aca="false">VLOOKUP($A1502,IF(E$3=2,PRICELOOK2,IF(E$3=3,PRICELOOK3,IF(E$3=4,cash,PRICELOOK))),E$4,FALSE())</f>
        <v>2.155</v>
      </c>
      <c r="G1502" s="73" t="n">
        <f aca="false">LN(D1502/D1501)</f>
        <v>-0.157003748809665</v>
      </c>
      <c r="H1502" s="73" t="n">
        <f aca="false">LN(E1502/E1501)</f>
        <v>-0.178058810559989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9" zoomScaleNormal="99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9" zoomScaleNormal="99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T12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38" activePane="bottomRight" state="frozen"/>
      <selection pane="topLeft" activeCell="A1" activeCellId="0" sqref="A1"/>
      <selection pane="topRight" activeCell="B1" activeCellId="0" sqref="B1"/>
      <selection pane="bottomLeft" activeCell="A38" activeCellId="0" sqref="A38"/>
      <selection pane="bottomRight" activeCell="G65" activeCellId="0" sqref="G6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4" min="13" style="80" width="9.14"/>
    <col collapsed="false" customWidth="true" hidden="false" outlineLevel="0" max="15" min="15" style="21" width="9.14"/>
  </cols>
  <sheetData>
    <row r="2" customFormat="false" ht="12.75" hidden="false" customHeight="false" outlineLevel="0" collapsed="false">
      <c r="H2" s="0" t="str">
        <f aca="false">B5</f>
        <v>CASHEP PERM</v>
      </c>
      <c r="I2" s="0" t="str">
        <f aca="false">C5</f>
        <v>CASHSOCAL</v>
      </c>
      <c r="S2" s="0" t="str">
        <f aca="false">M5</f>
        <v>CASHEP PERM</v>
      </c>
      <c r="T2" s="0" t="str">
        <f aca="false">N5</f>
        <v>CASHSOCAL</v>
      </c>
    </row>
    <row r="5" customFormat="false" ht="12.75" hidden="false" customHeight="false" outlineLevel="0" collapsed="false">
      <c r="A5" s="56"/>
      <c r="B5" s="0" t="str">
        <f aca="false">'vol worksheet'!D1</f>
        <v>CASHEP PERM</v>
      </c>
      <c r="C5" s="0" t="str">
        <f aca="false">'vol worksheet'!G1</f>
        <v>CASHSOCAL</v>
      </c>
      <c r="H5" s="0" t="str">
        <f aca="false">CONCATENATE(H2," / ",I2)</f>
        <v>CASHEP PERM / CASHSOCAL</v>
      </c>
      <c r="L5" s="56"/>
      <c r="M5" s="80" t="str">
        <f aca="false">'GD VOL WORKSHEET'!D1</f>
        <v>CASHEP PERM</v>
      </c>
      <c r="N5" s="80" t="str">
        <f aca="false">'GD VOL WORKSHEET'!G1</f>
        <v>CASHSOCAL</v>
      </c>
      <c r="O5" s="21" t="str">
        <f aca="false">CONCATENATE(M5," -",N5)</f>
        <v>CASHEP PERM -CASHSOCAL</v>
      </c>
      <c r="S5" s="0" t="str">
        <f aca="false">CONCATENATE(S2," / ",T2)</f>
        <v>CASHEP PERM / CASHSOCAL</v>
      </c>
    </row>
    <row r="6" customFormat="false" ht="12.75" hidden="false" customHeight="false" outlineLevel="0" collapsed="false">
      <c r="A6" s="56" t="n">
        <v>35309</v>
      </c>
      <c r="B6" s="0" t="n">
        <f aca="false">VLOOKUP($A6,volgrange,5,FALSE())</f>
        <v>0.654634335196091</v>
      </c>
      <c r="C6" s="0" t="n">
        <f aca="false">VLOOKUP($A6,volgrange,6,FALSE())</f>
        <v>0.48539496211794</v>
      </c>
      <c r="D6" s="21" t="n">
        <f aca="false">B6-C6</f>
        <v>0.169239373078152</v>
      </c>
      <c r="G6" s="56" t="n">
        <v>35309</v>
      </c>
      <c r="H6" s="0" t="n">
        <f aca="false">VLOOKUP($G6,volgrange,8,FALSE())</f>
        <v>0.61241714285087</v>
      </c>
      <c r="L6" s="56" t="n">
        <v>35309</v>
      </c>
      <c r="M6" s="80" t="n">
        <f aca="false">VLOOKUP($A6,volgrangegd,5,FALSE())</f>
        <v>0.380475100523814</v>
      </c>
      <c r="N6" s="80" t="n">
        <f aca="false">VLOOKUP($A6,volgrangegd,6,FALSE())</f>
        <v>0.495570232188853</v>
      </c>
      <c r="O6" s="21" t="n">
        <f aca="false">M6-N6</f>
        <v>-0.115095131665039</v>
      </c>
      <c r="R6" s="56" t="n">
        <v>35309</v>
      </c>
      <c r="S6" s="0" t="n">
        <f aca="false">VLOOKUP($G6,volgrangegd,8,FALSE())</f>
        <v>0.730315152320765</v>
      </c>
    </row>
    <row r="7" customFormat="false" ht="12.75" hidden="false" customHeight="false" outlineLevel="0" collapsed="false">
      <c r="A7" s="56" t="n">
        <v>35339</v>
      </c>
      <c r="B7" s="0" t="n">
        <f aca="false">VLOOKUP($A7,volgrange,5,FALSE())</f>
        <v>0.641749722704933</v>
      </c>
      <c r="C7" s="0" t="n">
        <f aca="false">VLOOKUP($A7,volgrange,6,FALSE())</f>
        <v>0.708691933453594</v>
      </c>
      <c r="D7" s="21" t="n">
        <f aca="false">B7-C7</f>
        <v>-0.0669422107486614</v>
      </c>
      <c r="G7" s="56" t="n">
        <v>35339</v>
      </c>
      <c r="H7" s="0" t="n">
        <f aca="false">VLOOKUP($G7,volgrange,8,FALSE())</f>
        <v>0.968991627557996</v>
      </c>
      <c r="L7" s="56" t="n">
        <v>35339</v>
      </c>
      <c r="M7" s="80" t="n">
        <f aca="false">VLOOKUP($A7,volgrangegd,5,FALSE())</f>
        <v>0.82289325317318</v>
      </c>
      <c r="N7" s="80" t="n">
        <f aca="false">VLOOKUP($A7,volgrangegd,6,FALSE())</f>
        <v>0.524337026942351</v>
      </c>
      <c r="O7" s="21" t="n">
        <f aca="false">M7-N7</f>
        <v>0.298556226230829</v>
      </c>
      <c r="R7" s="56" t="n">
        <v>35339</v>
      </c>
      <c r="S7" s="0" t="n">
        <f aca="false">VLOOKUP($G7,volgrangegd,8,FALSE())</f>
        <v>0.938590456932786</v>
      </c>
    </row>
    <row r="8" customFormat="false" ht="12.75" hidden="false" customHeight="false" outlineLevel="0" collapsed="false">
      <c r="A8" s="56" t="n">
        <v>35370</v>
      </c>
      <c r="B8" s="0" t="n">
        <f aca="false">VLOOKUP($A8,volgrange,5,FALSE())</f>
        <v>1.08026084603857</v>
      </c>
      <c r="C8" s="0" t="n">
        <f aca="false">VLOOKUP($A8,volgrange,6,FALSE())</f>
        <v>0.741144670877536</v>
      </c>
      <c r="D8" s="21" t="n">
        <f aca="false">B8-C8</f>
        <v>0.339116175161038</v>
      </c>
      <c r="G8" s="56" t="n">
        <v>35370</v>
      </c>
      <c r="H8" s="0" t="n">
        <f aca="false">VLOOKUP($G8,volgrange,8,FALSE())</f>
        <v>0.917217879788012</v>
      </c>
      <c r="L8" s="56" t="n">
        <v>35370</v>
      </c>
      <c r="M8" s="80" t="n">
        <f aca="false">VLOOKUP($A8,volgrangegd,5,FALSE())</f>
        <v>0.612353219217491</v>
      </c>
      <c r="N8" s="80" t="n">
        <f aca="false">VLOOKUP($A8,volgrangegd,6,FALSE())</f>
        <v>0.580467988504868</v>
      </c>
      <c r="O8" s="21" t="n">
        <f aca="false">M8-N8</f>
        <v>0.0318852307126226</v>
      </c>
      <c r="R8" s="56" t="n">
        <v>35370</v>
      </c>
      <c r="S8" s="0" t="n">
        <f aca="false">VLOOKUP($G8,volgrangegd,8,FALSE())</f>
        <v>0.987974874805439</v>
      </c>
    </row>
    <row r="9" customFormat="false" ht="12.75" hidden="false" customHeight="false" outlineLevel="0" collapsed="false">
      <c r="A9" s="56" t="n">
        <v>35400</v>
      </c>
      <c r="B9" s="0" t="n">
        <f aca="false">VLOOKUP($A9,volgrange,5,FALSE())</f>
        <v>1.25888059325417</v>
      </c>
      <c r="C9" s="0" t="n">
        <f aca="false">VLOOKUP($A9,volgrange,6,FALSE())</f>
        <v>1.04644867989356</v>
      </c>
      <c r="D9" s="21" t="n">
        <f aca="false">B9-C9</f>
        <v>0.212431913360603</v>
      </c>
      <c r="G9" s="56" t="n">
        <v>35400</v>
      </c>
      <c r="H9" s="0" t="n">
        <f aca="false">VLOOKUP($G9,volgrange,8,FALSE())</f>
        <v>0.937739245713383</v>
      </c>
      <c r="L9" s="56" t="n">
        <v>35400</v>
      </c>
      <c r="M9" s="80" t="n">
        <f aca="false">VLOOKUP($A9,volgrangegd,5,FALSE())</f>
        <v>2.04144163090402</v>
      </c>
      <c r="N9" s="80" t="n">
        <f aca="false">VLOOKUP($A9,volgrangegd,6,FALSE())</f>
        <v>1.12123393193828</v>
      </c>
      <c r="O9" s="21" t="n">
        <f aca="false">M9-N9</f>
        <v>0.92020769896574</v>
      </c>
      <c r="R9" s="56" t="n">
        <v>35400</v>
      </c>
      <c r="S9" s="0" t="n">
        <f aca="false">VLOOKUP($G9,volgrangegd,8,FALSE())</f>
        <v>0.914166062285237</v>
      </c>
    </row>
    <row r="10" customFormat="false" ht="12.75" hidden="false" customHeight="false" outlineLevel="0" collapsed="false">
      <c r="A10" s="56" t="n">
        <v>35431</v>
      </c>
      <c r="B10" s="0" t="n">
        <f aca="false">VLOOKUP($A10,volgrange,5,FALSE())</f>
        <v>2.51403210814391</v>
      </c>
      <c r="C10" s="0" t="n">
        <f aca="false">VLOOKUP($A10,volgrange,6,FALSE())</f>
        <v>2.01073294239275</v>
      </c>
      <c r="D10" s="21" t="n">
        <f aca="false">B10-C10</f>
        <v>0.503299165751156</v>
      </c>
      <c r="G10" s="56" t="n">
        <v>35431</v>
      </c>
      <c r="H10" s="0" t="n">
        <f aca="false">VLOOKUP($G10,volgrange,8,FALSE())</f>
        <v>0.965829946523798</v>
      </c>
      <c r="J10" s="0" t="n">
        <f aca="false">SQRT(365)</f>
        <v>19.1049731745428</v>
      </c>
      <c r="L10" s="56" t="n">
        <v>35431</v>
      </c>
      <c r="M10" s="80" t="n">
        <f aca="false">VLOOKUP($A10,volgrangegd,5,FALSE())</f>
        <v>1.91319225483483</v>
      </c>
      <c r="N10" s="80" t="n">
        <f aca="false">VLOOKUP($A10,volgrangegd,6,FALSE())</f>
        <v>1.54533238375026</v>
      </c>
      <c r="O10" s="21" t="n">
        <f aca="false">M10-N10</f>
        <v>0.367859871084563</v>
      </c>
      <c r="R10" s="56" t="n">
        <v>35431</v>
      </c>
      <c r="S10" s="0" t="n">
        <f aca="false">VLOOKUP($G10,volgrangegd,8,FALSE())</f>
        <v>0.963697886354924</v>
      </c>
    </row>
    <row r="11" customFormat="false" ht="12.75" hidden="false" customHeight="false" outlineLevel="0" collapsed="false">
      <c r="A11" s="56" t="n">
        <v>35462</v>
      </c>
      <c r="B11" s="0" t="n">
        <f aca="false">VLOOKUP($A11,volgrange,5,FALSE())</f>
        <v>1.24219701825434</v>
      </c>
      <c r="C11" s="0" t="n">
        <f aca="false">VLOOKUP($A11,volgrange,6,FALSE())</f>
        <v>1.22803677713449</v>
      </c>
      <c r="D11" s="21" t="n">
        <f aca="false">B11-C11</f>
        <v>0.0141602411198429</v>
      </c>
      <c r="G11" s="56" t="n">
        <v>35462</v>
      </c>
      <c r="H11" s="0" t="n">
        <f aca="false">VLOOKUP($G11,volgrange,8,FALSE())</f>
        <v>0.959412629736824</v>
      </c>
      <c r="L11" s="56" t="n">
        <v>35462</v>
      </c>
      <c r="M11" s="80" t="n">
        <f aca="false">VLOOKUP($A11,volgrangegd,5,FALSE())</f>
        <v>0.834391820210495</v>
      </c>
      <c r="N11" s="80" t="n">
        <f aca="false">VLOOKUP($A11,volgrangegd,6,FALSE())</f>
        <v>0.893344174786329</v>
      </c>
      <c r="O11" s="21" t="n">
        <f aca="false">M11-N11</f>
        <v>-0.058952354575834</v>
      </c>
      <c r="R11" s="56" t="n">
        <v>35462</v>
      </c>
      <c r="S11" s="0" t="n">
        <f aca="false">VLOOKUP($G11,volgrangegd,8,FALSE())</f>
        <v>0.950757586593492</v>
      </c>
    </row>
    <row r="12" customFormat="false" ht="12.75" hidden="false" customHeight="false" outlineLevel="0" collapsed="false">
      <c r="A12" s="56" t="n">
        <v>35490</v>
      </c>
      <c r="B12" s="0" t="n">
        <f aca="false">VLOOKUP($A12,volgrange,5,FALSE())</f>
        <v>0.856177500884631</v>
      </c>
      <c r="C12" s="0" t="n">
        <f aca="false">VLOOKUP($A12,volgrange,6,FALSE())</f>
        <v>0.865077214226039</v>
      </c>
      <c r="D12" s="21" t="n">
        <f aca="false">B12-C12</f>
        <v>-0.00889971334140727</v>
      </c>
      <c r="G12" s="56" t="n">
        <v>35490</v>
      </c>
      <c r="H12" s="0" t="n">
        <f aca="false">VLOOKUP($G12,volgrange,8,FALSE())</f>
        <v>0.357894094670837</v>
      </c>
      <c r="L12" s="56" t="n">
        <v>35490</v>
      </c>
      <c r="M12" s="80" t="n">
        <f aca="false">VLOOKUP($A12,volgrangegd,5,FALSE())</f>
        <v>0.576900004428017</v>
      </c>
      <c r="N12" s="80" t="n">
        <f aca="false">VLOOKUP($A12,volgrangegd,6,FALSE())</f>
        <v>0.619157073917126</v>
      </c>
      <c r="O12" s="21" t="n">
        <f aca="false">M12-N12</f>
        <v>-0.0422570694891088</v>
      </c>
      <c r="R12" s="56" t="n">
        <v>35490</v>
      </c>
      <c r="S12" s="0" t="n">
        <f aca="false">VLOOKUP($G12,volgrangegd,8,FALSE())</f>
        <v>0.123837596304677</v>
      </c>
    </row>
    <row r="13" customFormat="false" ht="12.75" hidden="false" customHeight="false" outlineLevel="0" collapsed="false">
      <c r="A13" s="56" t="n">
        <v>35521</v>
      </c>
      <c r="B13" s="0" t="n">
        <f aca="false">VLOOKUP($A13,volgrange,5,FALSE())</f>
        <v>0.59037854287433</v>
      </c>
      <c r="C13" s="0" t="n">
        <f aca="false">VLOOKUP($A13,volgrange,6,FALSE())</f>
        <v>0.54077891709845</v>
      </c>
      <c r="D13" s="21" t="n">
        <f aca="false">B13-C13</f>
        <v>0.0495996257758795</v>
      </c>
      <c r="G13" s="56" t="n">
        <v>35521</v>
      </c>
      <c r="H13" s="0" t="n">
        <f aca="false">VLOOKUP($G13,volgrange,8,FALSE())</f>
        <v>0.92658260884268</v>
      </c>
      <c r="L13" s="56" t="n">
        <v>35521</v>
      </c>
      <c r="M13" s="80" t="n">
        <f aca="false">VLOOKUP($A13,volgrangegd,5,FALSE())</f>
        <v>0.430375982251603</v>
      </c>
      <c r="N13" s="80" t="n">
        <f aca="false">VLOOKUP($A13,volgrangegd,6,FALSE())</f>
        <v>0.397252918538649</v>
      </c>
      <c r="O13" s="21" t="n">
        <f aca="false">M13-N13</f>
        <v>0.0331230637129539</v>
      </c>
      <c r="R13" s="56" t="n">
        <v>35521</v>
      </c>
      <c r="S13" s="0" t="n">
        <f aca="false">VLOOKUP($G13,volgrangegd,8,FALSE())</f>
        <v>0.911786422916959</v>
      </c>
    </row>
    <row r="14" customFormat="false" ht="12.75" hidden="false" customHeight="false" outlineLevel="0" collapsed="false">
      <c r="A14" s="56" t="n">
        <v>35551</v>
      </c>
      <c r="B14" s="0" t="n">
        <f aca="false">VLOOKUP($A14,volgrange,5,FALSE())</f>
        <v>0.582666095918282</v>
      </c>
      <c r="C14" s="0" t="n">
        <f aca="false">VLOOKUP($A14,volgrange,6,FALSE())</f>
        <v>0.532101346606753</v>
      </c>
      <c r="D14" s="21" t="n">
        <f aca="false">B14-C14</f>
        <v>0.0505647493115295</v>
      </c>
      <c r="G14" s="56" t="n">
        <v>35551</v>
      </c>
      <c r="H14" s="0" t="n">
        <f aca="false">VLOOKUP($G14,volgrange,8,FALSE())</f>
        <v>0.678612569514156</v>
      </c>
      <c r="L14" s="56" t="n">
        <v>35551</v>
      </c>
      <c r="M14" s="80" t="n">
        <f aca="false">VLOOKUP($A14,volgrangegd,5,FALSE())</f>
        <v>0.72605457588945</v>
      </c>
      <c r="N14" s="80" t="n">
        <f aca="false">VLOOKUP($A14,volgrangegd,6,FALSE())</f>
        <v>0.48125933727697</v>
      </c>
      <c r="O14" s="21" t="n">
        <f aca="false">M14-N14</f>
        <v>0.24479523861248</v>
      </c>
      <c r="R14" s="56" t="n">
        <v>35551</v>
      </c>
      <c r="S14" s="0" t="n">
        <f aca="false">VLOOKUP($G14,volgrangegd,8,FALSE())</f>
        <v>0.198050634266495</v>
      </c>
    </row>
    <row r="15" customFormat="false" ht="12.75" hidden="false" customHeight="false" outlineLevel="0" collapsed="false">
      <c r="A15" s="56" t="n">
        <v>35582</v>
      </c>
      <c r="B15" s="0" t="n">
        <f aca="false">VLOOKUP($A15,volgrange,5,FALSE())</f>
        <v>0.45765416540874</v>
      </c>
      <c r="C15" s="0" t="n">
        <f aca="false">VLOOKUP($A15,volgrange,6,FALSE())</f>
        <v>0.406470454088644</v>
      </c>
      <c r="D15" s="21" t="n">
        <f aca="false">B15-C15</f>
        <v>0.0511837113200953</v>
      </c>
      <c r="G15" s="56" t="n">
        <v>35582</v>
      </c>
      <c r="H15" s="0" t="n">
        <f aca="false">VLOOKUP($G15,volgrange,8,FALSE())</f>
        <v>0.371866623194014</v>
      </c>
      <c r="L15" s="56" t="n">
        <v>35582</v>
      </c>
      <c r="M15" s="80" t="n">
        <f aca="false">VLOOKUP($A15,volgrangegd,5,FALSE())</f>
        <v>0.430058291214403</v>
      </c>
      <c r="N15" s="80" t="n">
        <f aca="false">VLOOKUP($A15,volgrangegd,6,FALSE())</f>
        <v>0.293670436016229</v>
      </c>
      <c r="O15" s="21" t="n">
        <f aca="false">M15-N15</f>
        <v>0.136387855198174</v>
      </c>
      <c r="R15" s="56" t="n">
        <v>35582</v>
      </c>
      <c r="S15" s="0" t="n">
        <f aca="false">VLOOKUP($G15,volgrangegd,8,FALSE())</f>
        <v>0.628652904177997</v>
      </c>
    </row>
    <row r="16" customFormat="false" ht="12.75" hidden="false" customHeight="false" outlineLevel="0" collapsed="false">
      <c r="A16" s="56" t="n">
        <v>35612</v>
      </c>
      <c r="B16" s="0" t="n">
        <f aca="false">VLOOKUP($A16,volgrange,5,FALSE())</f>
        <v>0.511787288228608</v>
      </c>
      <c r="C16" s="0" t="n">
        <f aca="false">VLOOKUP($A16,volgrange,6,FALSE())</f>
        <v>0.458424909883521</v>
      </c>
      <c r="D16" s="21" t="n">
        <f aca="false">B16-C16</f>
        <v>0.0533623783450874</v>
      </c>
      <c r="G16" s="56" t="n">
        <v>35612</v>
      </c>
      <c r="H16" s="0" t="n">
        <f aca="false">VLOOKUP($G16,volgrange,8,FALSE())</f>
        <v>0.791125925800942</v>
      </c>
      <c r="L16" s="56" t="n">
        <v>35612</v>
      </c>
      <c r="M16" s="80" t="n">
        <f aca="false">VLOOKUP($A16,volgrangegd,5,FALSE())</f>
        <v>0.39438493753448</v>
      </c>
      <c r="N16" s="80" t="n">
        <f aca="false">VLOOKUP($A16,volgrangegd,6,FALSE())</f>
        <v>0.378434947749517</v>
      </c>
      <c r="O16" s="21" t="n">
        <f aca="false">M16-N16</f>
        <v>0.0159499897849638</v>
      </c>
      <c r="R16" s="56" t="n">
        <v>35612</v>
      </c>
      <c r="S16" s="0" t="n">
        <f aca="false">VLOOKUP($G16,volgrangegd,8,FALSE())</f>
        <v>0.932852780284319</v>
      </c>
    </row>
    <row r="17" customFormat="false" ht="12.75" hidden="false" customHeight="false" outlineLevel="0" collapsed="false">
      <c r="A17" s="56" t="n">
        <v>35643</v>
      </c>
      <c r="B17" s="0" t="n">
        <f aca="false">VLOOKUP($A17,volgrange,5,FALSE())</f>
        <v>0.882667602416912</v>
      </c>
      <c r="C17" s="0" t="n">
        <f aca="false">VLOOKUP($A17,volgrange,6,FALSE())</f>
        <v>0.756657018391942</v>
      </c>
      <c r="D17" s="21" t="n">
        <f aca="false">B17-C17</f>
        <v>0.12601058402497</v>
      </c>
      <c r="G17" s="56" t="n">
        <v>35643</v>
      </c>
      <c r="H17" s="0" t="n">
        <f aca="false">VLOOKUP($G17,volgrange,8,FALSE())</f>
        <v>0.956760447904974</v>
      </c>
      <c r="L17" s="56" t="n">
        <v>35643</v>
      </c>
      <c r="M17" s="80" t="n">
        <f aca="false">VLOOKUP($A17,volgrangegd,5,FALSE())</f>
        <v>0.707184399119861</v>
      </c>
      <c r="N17" s="80" t="n">
        <f aca="false">VLOOKUP($A17,volgrangegd,6,FALSE())</f>
        <v>0.606777319787034</v>
      </c>
      <c r="O17" s="21" t="n">
        <f aca="false">M17-N17</f>
        <v>0.100407079332827</v>
      </c>
      <c r="R17" s="56" t="n">
        <v>35643</v>
      </c>
      <c r="S17" s="0" t="n">
        <f aca="false">VLOOKUP($G17,volgrangegd,8,FALSE())</f>
        <v>0.95596205868599</v>
      </c>
    </row>
    <row r="18" customFormat="false" ht="12.75" hidden="false" customHeight="false" outlineLevel="0" collapsed="false">
      <c r="A18" s="56" t="n">
        <v>35674</v>
      </c>
      <c r="B18" s="0" t="n">
        <f aca="false">VLOOKUP($A18,volgrange,5,FALSE())</f>
        <v>0.384248147874194</v>
      </c>
      <c r="C18" s="0" t="n">
        <f aca="false">VLOOKUP($A18,volgrange,6,FALSE())</f>
        <v>0.444273056842921</v>
      </c>
      <c r="D18" s="21" t="n">
        <f aca="false">B18-C18</f>
        <v>-0.0600249089687268</v>
      </c>
      <c r="G18" s="56" t="n">
        <v>35674</v>
      </c>
      <c r="H18" s="0" t="n">
        <f aca="false">VLOOKUP($G18,volgrange,8,FALSE())</f>
        <v>0.86577628321297</v>
      </c>
      <c r="L18" s="56" t="n">
        <v>35674</v>
      </c>
      <c r="M18" s="80" t="n">
        <f aca="false">VLOOKUP($A18,volgrangegd,5,FALSE())</f>
        <v>0.331110981276815</v>
      </c>
      <c r="N18" s="80" t="n">
        <f aca="false">VLOOKUP($A18,volgrangegd,6,FALSE())</f>
        <v>0.381316273278822</v>
      </c>
      <c r="O18" s="21" t="n">
        <f aca="false">M18-N18</f>
        <v>-0.0502052920020071</v>
      </c>
      <c r="R18" s="56" t="n">
        <v>35674</v>
      </c>
      <c r="S18" s="0" t="n">
        <f aca="false">VLOOKUP($G18,volgrangegd,8,FALSE())</f>
        <v>0.875375462740274</v>
      </c>
    </row>
    <row r="19" customFormat="false" ht="12.75" hidden="false" customHeight="false" outlineLevel="0" collapsed="false">
      <c r="A19" s="56" t="n">
        <v>35704</v>
      </c>
      <c r="B19" s="0" t="n">
        <f aca="false">VLOOKUP($A19,volgrange,5,FALSE())</f>
        <v>0.723969689782639</v>
      </c>
      <c r="C19" s="0" t="n">
        <f aca="false">VLOOKUP($A19,volgrange,6,FALSE())</f>
        <v>0.678725271464092</v>
      </c>
      <c r="D19" s="21" t="n">
        <f aca="false">B19-C19</f>
        <v>0.0452444183185469</v>
      </c>
      <c r="G19" s="56" t="n">
        <v>35704</v>
      </c>
      <c r="H19" s="0" t="n">
        <f aca="false">VLOOKUP($G19,volgrange,8,FALSE())</f>
        <v>0.989819147976249</v>
      </c>
      <c r="L19" s="56" t="n">
        <v>35704</v>
      </c>
      <c r="M19" s="80" t="n">
        <f aca="false">VLOOKUP($A19,volgrangegd,5,FALSE())</f>
        <v>0.627191270851764</v>
      </c>
      <c r="N19" s="80" t="n">
        <f aca="false">VLOOKUP($A19,volgrangegd,6,FALSE())</f>
        <v>0.626972203504617</v>
      </c>
      <c r="O19" s="21" t="n">
        <f aca="false">M19-N19</f>
        <v>0.000219067347146384</v>
      </c>
      <c r="R19" s="56" t="n">
        <v>35704</v>
      </c>
      <c r="S19" s="0" t="n">
        <f aca="false">VLOOKUP($G19,volgrangegd,8,FALSE())</f>
        <v>0.978784928549633</v>
      </c>
    </row>
    <row r="20" customFormat="false" ht="12.75" hidden="false" customHeight="false" outlineLevel="0" collapsed="false">
      <c r="A20" s="56" t="n">
        <v>35735</v>
      </c>
      <c r="B20" s="0" t="n">
        <f aca="false">VLOOKUP($A20,volgrange,5,FALSE())</f>
        <v>0.706914593891304</v>
      </c>
      <c r="C20" s="0" t="n">
        <f aca="false">VLOOKUP($A20,volgrange,6,FALSE())</f>
        <v>0.779957655038737</v>
      </c>
      <c r="D20" s="21" t="n">
        <f aca="false">B20-C20</f>
        <v>-0.0730430611474326</v>
      </c>
      <c r="G20" s="56" t="n">
        <v>35735</v>
      </c>
      <c r="H20" s="0" t="n">
        <f aca="false">VLOOKUP($G20,volgrange,8,FALSE())</f>
        <v>0.99193714079809</v>
      </c>
      <c r="L20" s="56" t="n">
        <v>35735</v>
      </c>
      <c r="M20" s="80" t="n">
        <f aca="false">VLOOKUP($A20,volgrangegd,5,FALSE())</f>
        <v>0.584251845903061</v>
      </c>
      <c r="N20" s="80" t="n">
        <f aca="false">VLOOKUP($A20,volgrangegd,6,FALSE())</f>
        <v>0.588123890258367</v>
      </c>
      <c r="O20" s="21" t="n">
        <f aca="false">M20-N20</f>
        <v>-0.00387204435530619</v>
      </c>
      <c r="R20" s="56" t="n">
        <v>35735</v>
      </c>
      <c r="S20" s="0" t="n">
        <f aca="false">VLOOKUP($G20,volgrangegd,8,FALSE())</f>
        <v>0.993687559695693</v>
      </c>
    </row>
    <row r="21" customFormat="false" ht="12.75" hidden="false" customHeight="false" outlineLevel="0" collapsed="false">
      <c r="A21" s="56" t="n">
        <v>35765</v>
      </c>
      <c r="B21" s="0" t="n">
        <f aca="false">VLOOKUP($A21,volgrange,5,FALSE())</f>
        <v>0.740553414351636</v>
      </c>
      <c r="C21" s="0" t="n">
        <f aca="false">VLOOKUP($A21,volgrange,6,FALSE())</f>
        <v>0.481111464824036</v>
      </c>
      <c r="D21" s="21" t="n">
        <f aca="false">B21-C21</f>
        <v>0.2594419495276</v>
      </c>
      <c r="G21" s="56" t="n">
        <v>35765</v>
      </c>
      <c r="H21" s="0" t="n">
        <f aca="false">VLOOKUP($G21,volgrange,8,FALSE())</f>
        <v>0.437806800915845</v>
      </c>
      <c r="L21" s="56" t="n">
        <v>35765</v>
      </c>
      <c r="M21" s="80" t="n">
        <f aca="false">VLOOKUP($A21,volgrangegd,5,FALSE())</f>
        <v>0.594733308135874</v>
      </c>
      <c r="N21" s="80" t="n">
        <f aca="false">VLOOKUP($A21,volgrangegd,6,FALSE())</f>
        <v>0.356700780589358</v>
      </c>
      <c r="O21" s="21" t="n">
        <f aca="false">M21-N21</f>
        <v>0.238032527546516</v>
      </c>
      <c r="R21" s="56" t="n">
        <v>35765</v>
      </c>
      <c r="S21" s="0" t="n">
        <f aca="false">VLOOKUP($G21,volgrangegd,8,FALSE())</f>
        <v>0.534703583136301</v>
      </c>
    </row>
    <row r="22" customFormat="false" ht="12.75" hidden="false" customHeight="false" outlineLevel="0" collapsed="false">
      <c r="A22" s="56" t="n">
        <v>35796</v>
      </c>
      <c r="B22" s="0" t="n">
        <f aca="false">VLOOKUP($A22,volgrange,5,FALSE())</f>
        <v>0.49360811896035</v>
      </c>
      <c r="C22" s="0" t="n">
        <f aca="false">VLOOKUP($A22,volgrange,6,FALSE())</f>
        <v>0.531630160028995</v>
      </c>
      <c r="D22" s="21" t="n">
        <f aca="false">B22-C22</f>
        <v>-0.0380220410686453</v>
      </c>
      <c r="G22" s="56" t="n">
        <v>35796</v>
      </c>
      <c r="H22" s="0" t="n">
        <f aca="false">VLOOKUP($G22,volgrange,8,FALSE())</f>
        <v>0.738605376015626</v>
      </c>
      <c r="L22" s="56" t="n">
        <v>35796</v>
      </c>
      <c r="M22" s="80" t="n">
        <f aca="false">VLOOKUP($A22,volgrangegd,5,FALSE())</f>
        <v>0.337701804254194</v>
      </c>
      <c r="N22" s="80" t="n">
        <f aca="false">VLOOKUP($A22,volgrangegd,6,FALSE())</f>
        <v>0.380851095055187</v>
      </c>
      <c r="O22" s="21" t="n">
        <f aca="false">M22-N22</f>
        <v>-0.0431492908009923</v>
      </c>
      <c r="R22" s="56" t="n">
        <v>35796</v>
      </c>
      <c r="S22" s="0" t="n">
        <f aca="false">VLOOKUP($G22,volgrangegd,8,FALSE())</f>
        <v>0.766366741052387</v>
      </c>
    </row>
    <row r="23" customFormat="false" ht="12.75" hidden="false" customHeight="false" outlineLevel="0" collapsed="false">
      <c r="A23" s="56" t="n">
        <v>35827</v>
      </c>
      <c r="B23" s="0" t="n">
        <f aca="false">VLOOKUP($A23,volgrange,5,FALSE())</f>
        <v>0.456140001602174</v>
      </c>
      <c r="C23" s="0" t="n">
        <f aca="false">VLOOKUP($A23,volgrange,6,FALSE())</f>
        <v>0.318443113713814</v>
      </c>
      <c r="D23" s="21" t="n">
        <f aca="false">B23-C23</f>
        <v>0.13769688788836</v>
      </c>
      <c r="G23" s="56" t="n">
        <v>35827</v>
      </c>
      <c r="H23" s="0" t="n">
        <f aca="false">VLOOKUP($G23,volgrange,8,FALSE())</f>
        <v>0.750612426995892</v>
      </c>
      <c r="L23" s="56" t="n">
        <v>35827</v>
      </c>
      <c r="M23" s="80" t="n">
        <f aca="false">VLOOKUP($A23,volgrangegd,5,FALSE())</f>
        <v>0.374115276490624</v>
      </c>
      <c r="N23" s="80" t="n">
        <f aca="false">VLOOKUP($A23,volgrangegd,6,FALSE())</f>
        <v>0.262573293832579</v>
      </c>
      <c r="O23" s="21" t="n">
        <f aca="false">M23-N23</f>
        <v>0.111541982658045</v>
      </c>
      <c r="R23" s="56" t="n">
        <v>35827</v>
      </c>
      <c r="S23" s="0" t="n">
        <f aca="false">VLOOKUP($G23,volgrangegd,8,FALSE())</f>
        <v>0.60919467670811</v>
      </c>
    </row>
    <row r="24" customFormat="false" ht="12.75" hidden="false" customHeight="false" outlineLevel="0" collapsed="false">
      <c r="A24" s="56" t="n">
        <v>35855</v>
      </c>
      <c r="B24" s="0" t="n">
        <f aca="false">VLOOKUP($A24,volgrange,5,FALSE())</f>
        <v>0.314432862930791</v>
      </c>
      <c r="C24" s="0" t="n">
        <f aca="false">VLOOKUP($A24,volgrange,6,FALSE())</f>
        <v>0.167393904871253</v>
      </c>
      <c r="D24" s="21" t="n">
        <f aca="false">B24-C24</f>
        <v>0.147038958059538</v>
      </c>
      <c r="G24" s="56" t="n">
        <v>35855</v>
      </c>
      <c r="H24" s="0" t="n">
        <f aca="false">VLOOKUP($G24,volgrange,8,FALSE())</f>
        <v>0.766921186578445</v>
      </c>
      <c r="L24" s="56" t="n">
        <v>35855</v>
      </c>
      <c r="M24" s="80" t="n">
        <f aca="false">VLOOKUP($A24,volgrangegd,5,FALSE())</f>
        <v>0.264756138398949</v>
      </c>
      <c r="N24" s="80" t="n">
        <f aca="false">VLOOKUP($A24,volgrangegd,6,FALSE())</f>
        <v>0.15125440268182</v>
      </c>
      <c r="O24" s="21" t="n">
        <f aca="false">M24-N24</f>
        <v>0.113501735717129</v>
      </c>
      <c r="R24" s="56" t="n">
        <v>35855</v>
      </c>
      <c r="S24" s="0" t="n">
        <f aca="false">VLOOKUP($G24,volgrangegd,8,FALSE())</f>
        <v>0.667230018706001</v>
      </c>
    </row>
    <row r="25" customFormat="false" ht="12.75" hidden="false" customHeight="false" outlineLevel="0" collapsed="false">
      <c r="A25" s="56" t="n">
        <v>35886</v>
      </c>
      <c r="B25" s="0" t="n">
        <f aca="false">VLOOKUP($A25,volgrange,5,FALSE())</f>
        <v>0.52088576935174</v>
      </c>
      <c r="C25" s="0" t="n">
        <f aca="false">VLOOKUP($A25,volgrange,6,FALSE())</f>
        <v>0.475561856108996</v>
      </c>
      <c r="D25" s="21" t="n">
        <f aca="false">B25-C25</f>
        <v>0.045323913242744</v>
      </c>
      <c r="G25" s="56" t="n">
        <v>35886</v>
      </c>
      <c r="H25" s="0" t="n">
        <f aca="false">VLOOKUP($G25,volgrange,8,FALSE())</f>
        <v>0.938645303195876</v>
      </c>
      <c r="L25" s="56" t="n">
        <v>35886</v>
      </c>
      <c r="M25" s="80" t="n">
        <f aca="false">VLOOKUP($A25,volgrangegd,5,FALSE())</f>
        <v>0.420519245253461</v>
      </c>
      <c r="N25" s="80" t="n">
        <f aca="false">VLOOKUP($A25,volgrangegd,6,FALSE())</f>
        <v>0.445444692013402</v>
      </c>
      <c r="O25" s="21" t="n">
        <f aca="false">M25-N25</f>
        <v>-0.0249254467599415</v>
      </c>
      <c r="R25" s="56" t="n">
        <v>35886</v>
      </c>
      <c r="S25" s="0" t="n">
        <f aca="false">VLOOKUP($G25,volgrangegd,8,FALSE())</f>
        <v>0.947312355713337</v>
      </c>
    </row>
    <row r="26" customFormat="false" ht="12.75" hidden="false" customHeight="false" outlineLevel="0" collapsed="false">
      <c r="A26" s="56" t="n">
        <v>35916</v>
      </c>
      <c r="B26" s="0" t="n">
        <f aca="false">VLOOKUP($A26,volgrange,5,FALSE())</f>
        <v>0.632317899604848</v>
      </c>
      <c r="C26" s="0" t="n">
        <f aca="false">VLOOKUP($A26,volgrange,6,FALSE())</f>
        <v>0.66803018089585</v>
      </c>
      <c r="D26" s="21" t="n">
        <f aca="false">B26-C26</f>
        <v>-0.035712281291002</v>
      </c>
      <c r="G26" s="56" t="n">
        <v>35916</v>
      </c>
      <c r="H26" s="0" t="n">
        <f aca="false">VLOOKUP($G26,volgrange,8,FALSE())</f>
        <v>0.922607346904288</v>
      </c>
      <c r="L26" s="56" t="n">
        <v>35916</v>
      </c>
      <c r="M26" s="80" t="n">
        <f aca="false">VLOOKUP($A26,volgrangegd,5,FALSE())</f>
        <v>0.463899345195423</v>
      </c>
      <c r="N26" s="80" t="n">
        <f aca="false">VLOOKUP($A26,volgrangegd,6,FALSE())</f>
        <v>0.492709109291131</v>
      </c>
      <c r="O26" s="21" t="n">
        <f aca="false">M26-N26</f>
        <v>-0.0288097640957082</v>
      </c>
      <c r="R26" s="56" t="n">
        <v>35916</v>
      </c>
      <c r="S26" s="0" t="n">
        <f aca="false">VLOOKUP($G26,volgrangegd,8,FALSE())</f>
        <v>0.873010329267573</v>
      </c>
    </row>
    <row r="27" customFormat="false" ht="12.75" hidden="false" customHeight="false" outlineLevel="0" collapsed="false">
      <c r="A27" s="56" t="n">
        <v>35947</v>
      </c>
      <c r="B27" s="0" t="n">
        <f aca="false">VLOOKUP($A27,volgrange,5,FALSE())</f>
        <v>0.620392738552892</v>
      </c>
      <c r="C27" s="0" t="n">
        <f aca="false">VLOOKUP($A27,volgrange,6,FALSE())</f>
        <v>0.64093266129096</v>
      </c>
      <c r="D27" s="21" t="n">
        <f aca="false">B27-C27</f>
        <v>-0.0205399227380684</v>
      </c>
      <c r="G27" s="56" t="n">
        <v>35947</v>
      </c>
      <c r="H27" s="0" t="n">
        <f aca="false">VLOOKUP($G27,volgrange,8,FALSE())</f>
        <v>0.88142254280099</v>
      </c>
      <c r="L27" s="56" t="n">
        <v>35947</v>
      </c>
      <c r="M27" s="80" t="n">
        <f aca="false">VLOOKUP($A27,volgrangegd,5,FALSE())</f>
        <v>0.522089564700288</v>
      </c>
      <c r="N27" s="80" t="n">
        <f aca="false">VLOOKUP($A27,volgrangegd,6,FALSE())</f>
        <v>0.563512873173532</v>
      </c>
      <c r="O27" s="21" t="n">
        <f aca="false">M27-N27</f>
        <v>-0.0414233084732441</v>
      </c>
      <c r="R27" s="56" t="n">
        <v>35947</v>
      </c>
      <c r="S27" s="0" t="n">
        <f aca="false">VLOOKUP($G27,volgrangegd,8,FALSE())</f>
        <v>0.873800228811527</v>
      </c>
    </row>
    <row r="28" customFormat="false" ht="12.75" hidden="false" customHeight="false" outlineLevel="0" collapsed="false">
      <c r="A28" s="56" t="n">
        <v>35977</v>
      </c>
      <c r="B28" s="0" t="n">
        <f aca="false">VLOOKUP($A28,volgrange,5,FALSE())</f>
        <v>0.54184034678018</v>
      </c>
      <c r="C28" s="0" t="n">
        <f aca="false">VLOOKUP($A28,volgrange,6,FALSE())</f>
        <v>0.901814044547749</v>
      </c>
      <c r="D28" s="21" t="n">
        <f aca="false">B28-C28</f>
        <v>-0.359973697767569</v>
      </c>
      <c r="G28" s="56" t="n">
        <v>35977</v>
      </c>
      <c r="H28" s="0" t="n">
        <f aca="false">VLOOKUP($G28,volgrange,8,FALSE())</f>
        <v>0.197906178807408</v>
      </c>
      <c r="L28" s="56" t="n">
        <v>35977</v>
      </c>
      <c r="M28" s="80" t="n">
        <f aca="false">VLOOKUP($A28,volgrangegd,5,FALSE())</f>
        <v>0.451166188265926</v>
      </c>
      <c r="N28" s="80" t="n">
        <f aca="false">VLOOKUP($A28,volgrangegd,6,FALSE())</f>
        <v>0.730115344336798</v>
      </c>
      <c r="O28" s="21" t="n">
        <f aca="false">M28-N28</f>
        <v>-0.278949156070872</v>
      </c>
      <c r="R28" s="56" t="n">
        <v>35977</v>
      </c>
      <c r="S28" s="0" t="n">
        <f aca="false">VLOOKUP($G28,volgrangegd,8,FALSE())</f>
        <v>0.230983906740336</v>
      </c>
    </row>
    <row r="29" customFormat="false" ht="12.75" hidden="false" customHeight="false" outlineLevel="0" collapsed="false">
      <c r="A29" s="56" t="n">
        <v>36008</v>
      </c>
      <c r="B29" s="0" t="n">
        <f aca="false">VLOOKUP($A29,volgrange,5,FALSE())</f>
        <v>0.61275482561734</v>
      </c>
      <c r="C29" s="0" t="n">
        <f aca="false">VLOOKUP($A29,volgrange,6,FALSE())</f>
        <v>0.431295558376411</v>
      </c>
      <c r="D29" s="21" t="n">
        <f aca="false">B29-C29</f>
        <v>0.181459267240929</v>
      </c>
      <c r="G29" s="56" t="n">
        <v>36008</v>
      </c>
      <c r="H29" s="0" t="n">
        <f aca="false">VLOOKUP($G29,volgrange,8,FALSE())</f>
        <v>0.681016721580128</v>
      </c>
      <c r="L29" s="56" t="n">
        <v>36008</v>
      </c>
      <c r="M29" s="80" t="n">
        <f aca="false">VLOOKUP($A29,volgrangegd,5,FALSE())</f>
        <v>0.490924609244029</v>
      </c>
      <c r="N29" s="80" t="n">
        <f aca="false">VLOOKUP($A29,volgrangegd,6,FALSE())</f>
        <v>0.371116751490039</v>
      </c>
      <c r="O29" s="21" t="n">
        <f aca="false">M29-N29</f>
        <v>0.11980785775399</v>
      </c>
      <c r="R29" s="56" t="n">
        <v>36008</v>
      </c>
      <c r="S29" s="0" t="n">
        <f aca="false">VLOOKUP($G29,volgrangegd,8,FALSE())</f>
        <v>0.754399971839045</v>
      </c>
    </row>
    <row r="30" customFormat="false" ht="12.75" hidden="false" customHeight="false" outlineLevel="0" collapsed="false">
      <c r="A30" s="56" t="n">
        <v>36039</v>
      </c>
      <c r="B30" s="0" t="n">
        <f aca="false">VLOOKUP($A30,volgrange,5,FALSE())</f>
        <v>0.956608491550817</v>
      </c>
      <c r="C30" s="0" t="n">
        <f aca="false">VLOOKUP($A30,volgrange,6,FALSE())</f>
        <v>0.531742075747487</v>
      </c>
      <c r="D30" s="21" t="n">
        <f aca="false">B30-C30</f>
        <v>0.42486641580333</v>
      </c>
      <c r="G30" s="56" t="n">
        <v>36039</v>
      </c>
      <c r="H30" s="0" t="n">
        <f aca="false">VLOOKUP($G30,volgrange,8,FALSE())</f>
        <v>0.594826101382784</v>
      </c>
      <c r="L30" s="56" t="n">
        <v>36039</v>
      </c>
      <c r="M30" s="80" t="n">
        <f aca="false">VLOOKUP($A30,volgrangegd,5,FALSE())</f>
        <v>0.706839716591868</v>
      </c>
      <c r="N30" s="80" t="n">
        <f aca="false">VLOOKUP($A30,volgrangegd,6,FALSE())</f>
        <v>0.364713299749235</v>
      </c>
      <c r="O30" s="21" t="n">
        <f aca="false">M30-N30</f>
        <v>0.342126416842633</v>
      </c>
      <c r="R30" s="56" t="n">
        <v>36039</v>
      </c>
      <c r="S30" s="0" t="n">
        <f aca="false">VLOOKUP($G30,volgrangegd,8,FALSE())</f>
        <v>0.612449240865062</v>
      </c>
    </row>
    <row r="31" customFormat="false" ht="12.75" hidden="false" customHeight="false" outlineLevel="0" collapsed="false">
      <c r="A31" s="56" t="n">
        <v>36069</v>
      </c>
      <c r="B31" s="0" t="n">
        <f aca="false">VLOOKUP($A31,volgrange,5,FALSE())</f>
        <v>1.26111172655172</v>
      </c>
      <c r="C31" s="0" t="n">
        <f aca="false">VLOOKUP($A31,volgrange,6,FALSE())</f>
        <v>0.838026425738362</v>
      </c>
      <c r="D31" s="21" t="n">
        <f aca="false">B31-C31</f>
        <v>0.423085300813355</v>
      </c>
      <c r="G31" s="56" t="n">
        <v>36069</v>
      </c>
      <c r="H31" s="0" t="n">
        <f aca="false">VLOOKUP($G31,volgrange,8,FALSE())</f>
        <v>0.2491272359495</v>
      </c>
      <c r="L31" s="56" t="n">
        <v>36069</v>
      </c>
      <c r="M31" s="80" t="n">
        <f aca="false">VLOOKUP($A31,volgrangegd,5,FALSE())</f>
        <v>0.961363913717017</v>
      </c>
      <c r="N31" s="80" t="n">
        <f aca="false">VLOOKUP($A31,volgrangegd,6,FALSE())</f>
        <v>0.662420325368069</v>
      </c>
      <c r="O31" s="21" t="n">
        <f aca="false">M31-N31</f>
        <v>0.298943588348948</v>
      </c>
      <c r="R31" s="56" t="n">
        <v>36069</v>
      </c>
      <c r="S31" s="0" t="n">
        <f aca="false">VLOOKUP($G31,volgrangegd,8,FALSE())</f>
        <v>0.253375108040536</v>
      </c>
    </row>
    <row r="32" customFormat="false" ht="12.75" hidden="false" customHeight="false" outlineLevel="0" collapsed="false">
      <c r="A32" s="56" t="n">
        <v>36100</v>
      </c>
      <c r="B32" s="0" t="n">
        <f aca="false">VLOOKUP($A32,volgrange,5,FALSE())</f>
        <v>0.787678137350771</v>
      </c>
      <c r="C32" s="0" t="n">
        <f aca="false">VLOOKUP($A32,volgrange,6,FALSE())</f>
        <v>0.507385757583483</v>
      </c>
      <c r="D32" s="21" t="n">
        <f aca="false">B32-C32</f>
        <v>0.280292379767288</v>
      </c>
      <c r="G32" s="56" t="n">
        <v>36100</v>
      </c>
      <c r="H32" s="0" t="n">
        <f aca="false">VLOOKUP($G32,volgrange,8,FALSE())</f>
        <v>0.771356955328198</v>
      </c>
      <c r="L32" s="56" t="n">
        <v>36100</v>
      </c>
      <c r="M32" s="80" t="n">
        <f aca="false">VLOOKUP($A32,volgrangegd,5,FALSE())</f>
        <v>0.684992157342967</v>
      </c>
      <c r="N32" s="80" t="n">
        <f aca="false">VLOOKUP($A32,volgrangegd,6,FALSE())</f>
        <v>0.426956862801985</v>
      </c>
      <c r="O32" s="21" t="n">
        <f aca="false">M32-N32</f>
        <v>0.258035294540982</v>
      </c>
      <c r="R32" s="56" t="n">
        <v>36100</v>
      </c>
      <c r="S32" s="0" t="n">
        <f aca="false">VLOOKUP($G32,volgrangegd,8,FALSE())</f>
        <v>0.934825472857022</v>
      </c>
    </row>
    <row r="33" customFormat="false" ht="12.75" hidden="false" customHeight="false" outlineLevel="0" collapsed="false">
      <c r="A33" s="56" t="n">
        <v>36130</v>
      </c>
      <c r="B33" s="0" t="n">
        <f aca="false">VLOOKUP($A33,volgrange,5,FALSE())</f>
        <v>2.19793072444494</v>
      </c>
      <c r="C33" s="0" t="n">
        <f aca="false">VLOOKUP($A33,volgrange,6,FALSE())</f>
        <v>1.14370276591671</v>
      </c>
      <c r="D33" s="21" t="n">
        <f aca="false">B33-C33</f>
        <v>1.05422795852822</v>
      </c>
      <c r="G33" s="56" t="n">
        <v>36130</v>
      </c>
      <c r="H33" s="0" t="n">
        <f aca="false">VLOOKUP($G33,volgrange,8,FALSE())</f>
        <v>0.923503931760313</v>
      </c>
      <c r="L33" s="56" t="n">
        <v>36130</v>
      </c>
      <c r="M33" s="80" t="n">
        <f aca="false">VLOOKUP($A33,volgrangegd,5,FALSE())</f>
        <v>1.739530511565</v>
      </c>
      <c r="N33" s="80" t="n">
        <f aca="false">VLOOKUP($A33,volgrangegd,6,FALSE())</f>
        <v>0.882340216229076</v>
      </c>
      <c r="O33" s="21" t="n">
        <f aca="false">M33-N33</f>
        <v>0.857190295335924</v>
      </c>
      <c r="R33" s="56" t="n">
        <v>36130</v>
      </c>
      <c r="S33" s="0" t="n">
        <f aca="false">VLOOKUP($G33,volgrangegd,8,FALSE())</f>
        <v>0.916768675932297</v>
      </c>
    </row>
    <row r="34" customFormat="false" ht="12.75" hidden="false" customHeight="false" outlineLevel="0" collapsed="false">
      <c r="A34" s="56" t="n">
        <v>36161</v>
      </c>
      <c r="B34" s="0" t="n">
        <f aca="false">VLOOKUP($A34,volgrange,5,FALSE())</f>
        <v>0.716441249640261</v>
      </c>
      <c r="C34" s="0" t="n">
        <f aca="false">VLOOKUP($A34,volgrange,6,FALSE())</f>
        <v>0.356018221320946</v>
      </c>
      <c r="D34" s="21" t="n">
        <f aca="false">B34-C34</f>
        <v>0.360423028319315</v>
      </c>
      <c r="G34" s="56" t="n">
        <v>36161</v>
      </c>
      <c r="H34" s="0" t="n">
        <f aca="false">VLOOKUP($G34,volgrange,8,FALSE())</f>
        <v>0.882431857624421</v>
      </c>
      <c r="L34" s="56" t="n">
        <v>36161</v>
      </c>
      <c r="M34" s="80" t="n">
        <f aca="false">VLOOKUP($A34,volgrangegd,5,FALSE())</f>
        <v>0.447809597591559</v>
      </c>
      <c r="N34" s="80" t="n">
        <f aca="false">VLOOKUP($A34,volgrangegd,6,FALSE())</f>
        <v>0.326395584259745</v>
      </c>
      <c r="O34" s="21" t="n">
        <f aca="false">M34-N34</f>
        <v>0.121414013331814</v>
      </c>
      <c r="R34" s="56" t="n">
        <v>36161</v>
      </c>
      <c r="S34" s="0" t="n">
        <f aca="false">VLOOKUP($G34,volgrangegd,8,FALSE())</f>
        <v>0.967621686710464</v>
      </c>
    </row>
    <row r="35" customFormat="false" ht="12.75" hidden="false" customHeight="false" outlineLevel="0" collapsed="false">
      <c r="A35" s="56" t="n">
        <v>36192</v>
      </c>
      <c r="B35" s="0" t="n">
        <f aca="false">VLOOKUP($A35,volgrange,5,FALSE())</f>
        <v>0.21740810853697</v>
      </c>
      <c r="C35" s="0" t="n">
        <f aca="false">VLOOKUP($A35,volgrange,6,FALSE())</f>
        <v>0.125792349756775</v>
      </c>
      <c r="D35" s="21" t="n">
        <f aca="false">B35-C35</f>
        <v>0.0916157587801948</v>
      </c>
      <c r="G35" s="56" t="n">
        <v>36192</v>
      </c>
      <c r="H35" s="0" t="n">
        <f aca="false">VLOOKUP($G35,volgrange,8,FALSE())</f>
        <v>0.80569001743793</v>
      </c>
      <c r="L35" s="56" t="n">
        <v>36192</v>
      </c>
      <c r="M35" s="80" t="n">
        <f aca="false">VLOOKUP($A35,volgrangegd,5,FALSE())</f>
        <v>0.244692806433301</v>
      </c>
      <c r="N35" s="80" t="n">
        <f aca="false">VLOOKUP($A35,volgrangegd,6,FALSE())</f>
        <v>0.140897435832138</v>
      </c>
      <c r="O35" s="21" t="n">
        <f aca="false">M35-N35</f>
        <v>0.103795370601163</v>
      </c>
      <c r="R35" s="56" t="n">
        <v>36192</v>
      </c>
      <c r="S35" s="0" t="n">
        <f aca="false">VLOOKUP($G35,volgrangegd,8,FALSE())</f>
        <v>0.978439298591581</v>
      </c>
    </row>
    <row r="36" customFormat="false" ht="12.75" hidden="false" customHeight="false" outlineLevel="0" collapsed="false">
      <c r="A36" s="56" t="n">
        <v>36220</v>
      </c>
      <c r="B36" s="0" t="n">
        <f aca="false">VLOOKUP($A36,volgrange,5,FALSE())</f>
        <v>0.559235219120803</v>
      </c>
      <c r="C36" s="0" t="n">
        <f aca="false">VLOOKUP($A36,volgrange,6,FALSE())</f>
        <v>0.274542491611764</v>
      </c>
      <c r="D36" s="21" t="n">
        <f aca="false">B36-C36</f>
        <v>0.284692727509039</v>
      </c>
      <c r="G36" s="56" t="n">
        <v>36220</v>
      </c>
      <c r="H36" s="0" t="n">
        <f aca="false">VLOOKUP($G36,volgrange,8,FALSE())</f>
        <v>0.777091847993895</v>
      </c>
      <c r="L36" s="56" t="n">
        <v>36220</v>
      </c>
      <c r="M36" s="80" t="n">
        <f aca="false">VLOOKUP($A36,volgrangegd,5,FALSE())</f>
        <v>0.472009480095637</v>
      </c>
      <c r="N36" s="80" t="n">
        <f aca="false">VLOOKUP($A36,volgrangegd,6,FALSE())</f>
        <v>0.278914036131403</v>
      </c>
      <c r="O36" s="21" t="n">
        <f aca="false">M36-N36</f>
        <v>0.193095443964234</v>
      </c>
      <c r="R36" s="56" t="n">
        <v>36220</v>
      </c>
      <c r="S36" s="0" t="n">
        <f aca="false">VLOOKUP($G36,volgrangegd,8,FALSE())</f>
        <v>0.87439351298087</v>
      </c>
    </row>
    <row r="37" customFormat="false" ht="12.75" hidden="false" customHeight="false" outlineLevel="0" collapsed="false">
      <c r="A37" s="56" t="n">
        <v>36251</v>
      </c>
      <c r="B37" s="0" t="n">
        <f aca="false">VLOOKUP($A37,volgrange,5,FALSE())</f>
        <v>0.508413668555487</v>
      </c>
      <c r="C37" s="0" t="n">
        <f aca="false">VLOOKUP($A37,volgrange,6,FALSE())</f>
        <v>0.389154592350213</v>
      </c>
      <c r="D37" s="21" t="n">
        <f aca="false">B37-C37</f>
        <v>0.119259076205274</v>
      </c>
      <c r="G37" s="56" t="n">
        <v>36251</v>
      </c>
      <c r="H37" s="0" t="n">
        <f aca="false">VLOOKUP($G37,volgrange,8,FALSE())</f>
        <v>0.976905663469818</v>
      </c>
      <c r="L37" s="56" t="n">
        <v>36251</v>
      </c>
      <c r="M37" s="80" t="n">
        <f aca="false">VLOOKUP($A37,volgrangegd,5,FALSE())</f>
        <v>0.430762037694876</v>
      </c>
      <c r="N37" s="80" t="n">
        <f aca="false">VLOOKUP($A37,volgrangegd,6,FALSE())</f>
        <v>0.334814952975012</v>
      </c>
      <c r="O37" s="21" t="n">
        <f aca="false">M37-N37</f>
        <v>0.0959470847198641</v>
      </c>
      <c r="R37" s="56" t="n">
        <v>36251</v>
      </c>
      <c r="S37" s="0" t="n">
        <f aca="false">VLOOKUP($G37,volgrangegd,8,FALSE())</f>
        <v>0.97008887831493</v>
      </c>
    </row>
    <row r="38" customFormat="false" ht="12.75" hidden="false" customHeight="false" outlineLevel="0" collapsed="false">
      <c r="A38" s="56" t="n">
        <v>36281</v>
      </c>
      <c r="B38" s="0" t="n">
        <f aca="false">VLOOKUP($A38,volgrange,5,FALSE())</f>
        <v>0.457351221019753</v>
      </c>
      <c r="C38" s="0" t="n">
        <f aca="false">VLOOKUP($A38,volgrange,6,FALSE())</f>
        <v>0.295097989380813</v>
      </c>
      <c r="D38" s="21" t="n">
        <f aca="false">B38-C38</f>
        <v>0.162253231638939</v>
      </c>
      <c r="G38" s="56" t="n">
        <v>36281</v>
      </c>
      <c r="H38" s="0" t="n">
        <f aca="false">VLOOKUP($G38,volgrange,8,FALSE())</f>
        <v>0.851735586366689</v>
      </c>
      <c r="L38" s="56" t="n">
        <v>36281</v>
      </c>
      <c r="M38" s="80" t="n">
        <f aca="false">VLOOKUP($A38,volgrangegd,5,FALSE())</f>
        <v>0.313356310081256</v>
      </c>
      <c r="N38" s="80" t="n">
        <f aca="false">VLOOKUP($A38,volgrangegd,6,FALSE())</f>
        <v>0.236494217731691</v>
      </c>
      <c r="O38" s="21" t="n">
        <f aca="false">M38-N38</f>
        <v>0.0768620923495647</v>
      </c>
      <c r="R38" s="56" t="n">
        <v>36281</v>
      </c>
      <c r="S38" s="0" t="n">
        <f aca="false">VLOOKUP($G38,volgrangegd,8,FALSE())</f>
        <v>0.830150960295819</v>
      </c>
    </row>
    <row r="39" customFormat="false" ht="12.75" hidden="false" customHeight="false" outlineLevel="0" collapsed="false">
      <c r="A39" s="56" t="n">
        <v>36312</v>
      </c>
      <c r="B39" s="0" t="n">
        <f aca="false">VLOOKUP($A39,volgrange,5,FALSE())</f>
        <v>0.366338459638907</v>
      </c>
      <c r="C39" s="0" t="n">
        <f aca="false">VLOOKUP($A39,volgrange,6,FALSE())</f>
        <v>0.324530222243745</v>
      </c>
      <c r="D39" s="21" t="n">
        <f aca="false">B39-C39</f>
        <v>0.041808237395162</v>
      </c>
      <c r="G39" s="56" t="n">
        <v>36312</v>
      </c>
      <c r="H39" s="0" t="n">
        <f aca="false">VLOOKUP($G39,volgrange,8,FALSE())</f>
        <v>0.266745199667962</v>
      </c>
      <c r="L39" s="56" t="n">
        <v>36312</v>
      </c>
      <c r="M39" s="80" t="n">
        <f aca="false">VLOOKUP($A39,volgrangegd,5,FALSE())</f>
        <v>0.288125591899171</v>
      </c>
      <c r="N39" s="80" t="n">
        <f aca="false">VLOOKUP($A39,volgrangegd,6,FALSE())</f>
        <v>0.271998278972872</v>
      </c>
      <c r="O39" s="21" t="n">
        <f aca="false">M39-N39</f>
        <v>0.0161273129262985</v>
      </c>
      <c r="R39" s="56" t="n">
        <v>36312</v>
      </c>
      <c r="S39" s="0" t="n">
        <f aca="false">VLOOKUP($G39,volgrangegd,8,FALSE())</f>
        <v>0.599336426555596</v>
      </c>
    </row>
    <row r="40" customFormat="false" ht="12.75" hidden="false" customHeight="false" outlineLevel="0" collapsed="false">
      <c r="A40" s="56" t="n">
        <v>36342</v>
      </c>
      <c r="B40" s="0" t="n">
        <f aca="false">VLOOKUP($A40,volgrange,5,FALSE())</f>
        <v>0.430269598149003</v>
      </c>
      <c r="C40" s="0" t="n">
        <f aca="false">VLOOKUP($A40,volgrange,6,FALSE())</f>
        <v>0.927203601804265</v>
      </c>
      <c r="D40" s="21" t="n">
        <f aca="false">B40-C40</f>
        <v>-0.496934003655261</v>
      </c>
      <c r="G40" s="56" t="n">
        <v>36342</v>
      </c>
      <c r="H40" s="0" t="n">
        <f aca="false">VLOOKUP($G40,volgrange,8,FALSE())</f>
        <v>0.642911873999163</v>
      </c>
      <c r="L40" s="56" t="n">
        <v>36342</v>
      </c>
      <c r="M40" s="80" t="n">
        <f aca="false">VLOOKUP($A40,volgrangegd,5,FALSE())</f>
        <v>0.382802944687865</v>
      </c>
      <c r="N40" s="80" t="n">
        <f aca="false">VLOOKUP($A40,volgrangegd,6,FALSE())</f>
        <v>0.759563988519605</v>
      </c>
      <c r="O40" s="21" t="n">
        <f aca="false">M40-N40</f>
        <v>-0.37676104383174</v>
      </c>
      <c r="R40" s="56" t="n">
        <v>36342</v>
      </c>
      <c r="S40" s="0" t="n">
        <f aca="false">VLOOKUP($G40,volgrangegd,8,FALSE())</f>
        <v>0.708739243843932</v>
      </c>
    </row>
    <row r="41" customFormat="false" ht="12.75" hidden="false" customHeight="false" outlineLevel="0" collapsed="false">
      <c r="A41" s="56" t="n">
        <v>36373</v>
      </c>
      <c r="B41" s="0" t="n">
        <f aca="false">VLOOKUP($A41,volgrange,5,FALSE())</f>
        <v>0.423542831206365</v>
      </c>
      <c r="C41" s="0" t="n">
        <f aca="false">VLOOKUP($A41,volgrange,6,FALSE())</f>
        <v>0.346574414854555</v>
      </c>
      <c r="D41" s="21" t="n">
        <f aca="false">B41-C41</f>
        <v>0.0769684163518095</v>
      </c>
      <c r="G41" s="56" t="n">
        <v>36373</v>
      </c>
      <c r="H41" s="0" t="n">
        <f aca="false">VLOOKUP($G41,volgrange,8,FALSE())</f>
        <v>0.952174819137993</v>
      </c>
      <c r="L41" s="56" t="n">
        <v>36373</v>
      </c>
      <c r="M41" s="80" t="n">
        <f aca="false">VLOOKUP($A41,volgrangegd,5,FALSE())</f>
        <v>0.318367071173034</v>
      </c>
      <c r="N41" s="80" t="n">
        <f aca="false">VLOOKUP($A41,volgrangegd,6,FALSE())</f>
        <v>0.261619873542509</v>
      </c>
      <c r="O41" s="21" t="n">
        <f aca="false">M41-N41</f>
        <v>0.0567471976305244</v>
      </c>
      <c r="R41" s="56" t="n">
        <v>36373</v>
      </c>
      <c r="S41" s="0" t="n">
        <f aca="false">VLOOKUP($G41,volgrangegd,8,FALSE())</f>
        <v>0.929301347702803</v>
      </c>
    </row>
    <row r="42" customFormat="false" ht="12.75" hidden="false" customHeight="false" outlineLevel="0" collapsed="false">
      <c r="A42" s="56" t="n">
        <v>36404</v>
      </c>
      <c r="B42" s="0" t="n">
        <f aca="false">VLOOKUP($A42,volgrange,5,FALSE())</f>
        <v>0.814973694828575</v>
      </c>
      <c r="C42" s="0" t="n">
        <f aca="false">VLOOKUP($A42,volgrange,6,FALSE())</f>
        <v>0.732792401231682</v>
      </c>
      <c r="D42" s="21" t="n">
        <f aca="false">B42-C42</f>
        <v>0.082181293596893</v>
      </c>
      <c r="G42" s="56" t="n">
        <v>36404</v>
      </c>
      <c r="H42" s="0" t="n">
        <f aca="false">VLOOKUP($G42,volgrange,8,FALSE())</f>
        <v>0.898139422373642</v>
      </c>
      <c r="L42" s="56" t="n">
        <v>36404</v>
      </c>
      <c r="M42" s="80" t="n">
        <f aca="false">VLOOKUP($A42,volgrangegd,5,FALSE())</f>
        <v>0.669993037643752</v>
      </c>
      <c r="N42" s="80" t="n">
        <f aca="false">VLOOKUP($A42,volgrangegd,6,FALSE())</f>
        <v>0.602516090563466</v>
      </c>
      <c r="O42" s="21" t="n">
        <f aca="false">M42-N42</f>
        <v>0.0674769470802864</v>
      </c>
      <c r="R42" s="56" t="n">
        <v>36404</v>
      </c>
      <c r="S42" s="0" t="n">
        <f aca="false">VLOOKUP($G42,volgrangegd,8,FALSE())</f>
        <v>0.845183038277999</v>
      </c>
    </row>
    <row r="43" customFormat="false" ht="12.75" hidden="false" customHeight="false" outlineLevel="0" collapsed="false">
      <c r="A43" s="56" t="n">
        <v>36434</v>
      </c>
      <c r="B43" s="0" t="n">
        <f aca="false">VLOOKUP($A43,volgrange,5,FALSE())</f>
        <v>0.612687344739149</v>
      </c>
      <c r="C43" s="0" t="n">
        <f aca="false">VLOOKUP($A43,volgrange,6,FALSE())</f>
        <v>0.399263221090491</v>
      </c>
      <c r="D43" s="21" t="n">
        <f aca="false">B43-C43</f>
        <v>0.213424123648658</v>
      </c>
      <c r="G43" s="56" t="n">
        <v>36434</v>
      </c>
      <c r="H43" s="0" t="n">
        <f aca="false">VLOOKUP($G43,volgrange,8,FALSE())</f>
        <v>0.980988800595136</v>
      </c>
      <c r="L43" s="56" t="n">
        <v>36434</v>
      </c>
      <c r="M43" s="80" t="n">
        <f aca="false">VLOOKUP($A43,volgrangegd,5,FALSE())</f>
        <v>0.511324731027081</v>
      </c>
      <c r="N43" s="80" t="n">
        <f aca="false">VLOOKUP($A43,volgrangegd,6,FALSE())</f>
        <v>0.324273021065024</v>
      </c>
      <c r="O43" s="21" t="n">
        <f aca="false">M43-N43</f>
        <v>0.187051709962057</v>
      </c>
      <c r="R43" s="56" t="n">
        <v>36434</v>
      </c>
      <c r="S43" s="0" t="n">
        <f aca="false">VLOOKUP($G43,volgrangegd,8,FALSE())</f>
        <v>0.978976018822033</v>
      </c>
    </row>
    <row r="44" customFormat="false" ht="12.75" hidden="false" customHeight="false" outlineLevel="0" collapsed="false">
      <c r="A44" s="56" t="n">
        <v>36465</v>
      </c>
      <c r="B44" s="0" t="n">
        <f aca="false">VLOOKUP($A44,volgrange,5,FALSE())</f>
        <v>0.792334912977132</v>
      </c>
      <c r="C44" s="0" t="n">
        <f aca="false">VLOOKUP($A44,volgrange,6,FALSE())</f>
        <v>0.619789719194113</v>
      </c>
      <c r="D44" s="21" t="n">
        <f aca="false">B44-C44</f>
        <v>0.172545193783019</v>
      </c>
      <c r="G44" s="56" t="n">
        <v>36465</v>
      </c>
      <c r="H44" s="0" t="n">
        <f aca="false">VLOOKUP($G44,volgrange,8,FALSE())</f>
        <v>0.993868967681851</v>
      </c>
      <c r="L44" s="56" t="n">
        <v>36465</v>
      </c>
      <c r="M44" s="80" t="n">
        <f aca="false">VLOOKUP($A44,volgrangegd,5,FALSE())</f>
        <v>0.7030179744224</v>
      </c>
      <c r="N44" s="80" t="n">
        <f aca="false">VLOOKUP($A44,volgrangegd,6,FALSE())</f>
        <v>0.532460526433402</v>
      </c>
      <c r="O44" s="21" t="n">
        <f aca="false">M44-N44</f>
        <v>0.170557447988998</v>
      </c>
      <c r="R44" s="56" t="n">
        <v>36465</v>
      </c>
      <c r="S44" s="0" t="n">
        <f aca="false">VLOOKUP($G44,volgrangegd,8,FALSE())</f>
        <v>0.9895259438005</v>
      </c>
    </row>
    <row r="45" customFormat="false" ht="12.75" hidden="false" customHeight="false" outlineLevel="0" collapsed="false">
      <c r="A45" s="56" t="n">
        <v>36495</v>
      </c>
      <c r="B45" s="0" t="n">
        <f aca="false">VLOOKUP($A45,volgrange,5,FALSE())</f>
        <v>0.528216289324174</v>
      </c>
      <c r="C45" s="0" t="n">
        <f aca="false">VLOOKUP($A45,volgrange,6,FALSE())</f>
        <v>0.355042146199501</v>
      </c>
      <c r="D45" s="21" t="n">
        <f aca="false">B45-C45</f>
        <v>0.173174143124672</v>
      </c>
      <c r="G45" s="56" t="n">
        <v>36495</v>
      </c>
      <c r="H45" s="0" t="n">
        <f aca="false">VLOOKUP($G45,volgrange,8,FALSE())</f>
        <v>0.931192042715108</v>
      </c>
      <c r="L45" s="56" t="n">
        <v>36495</v>
      </c>
      <c r="M45" s="80" t="n">
        <f aca="false">VLOOKUP($A45,volgrangegd,5,FALSE())</f>
        <v>0.42032681334283</v>
      </c>
      <c r="N45" s="80" t="n">
        <f aca="false">VLOOKUP($A45,volgrangegd,6,FALSE())</f>
        <v>0.286213625463094</v>
      </c>
      <c r="O45" s="21" t="n">
        <f aca="false">M45-N45</f>
        <v>0.134113187879736</v>
      </c>
      <c r="R45" s="56" t="n">
        <v>36495</v>
      </c>
      <c r="S45" s="0" t="n">
        <f aca="false">VLOOKUP($G45,volgrangegd,8,FALSE())</f>
        <v>0.948394326983792</v>
      </c>
    </row>
    <row r="46" customFormat="false" ht="12.75" hidden="false" customHeight="false" outlineLevel="0" collapsed="false">
      <c r="A46" s="56" t="n">
        <v>36526</v>
      </c>
      <c r="B46" s="0" t="n">
        <f aca="false">VLOOKUP($A46,volgrange,5,FALSE())</f>
        <v>0.31391674491584</v>
      </c>
      <c r="C46" s="0" t="n">
        <f aca="false">VLOOKUP($A46,volgrange,6,FALSE())</f>
        <v>0.267017265150232</v>
      </c>
      <c r="D46" s="21" t="n">
        <f aca="false">B46-C46</f>
        <v>0.046899479765608</v>
      </c>
      <c r="G46" s="56" t="n">
        <v>36526</v>
      </c>
      <c r="H46" s="0" t="n">
        <f aca="false">VLOOKUP($G46,volgrange,8,FALSE())</f>
        <v>0.960425349135586</v>
      </c>
      <c r="L46" s="56" t="n">
        <v>36526</v>
      </c>
      <c r="M46" s="80" t="n">
        <f aca="false">VLOOKUP($A46,volgrangegd,5,FALSE())</f>
        <v>0.267701081735635</v>
      </c>
      <c r="N46" s="80" t="n">
        <f aca="false">VLOOKUP($A46,volgrangegd,6,FALSE())</f>
        <v>0.232313266658428</v>
      </c>
      <c r="O46" s="21" t="n">
        <f aca="false">M46-N46</f>
        <v>0.035387815077207</v>
      </c>
      <c r="R46" s="56" t="n">
        <v>36526</v>
      </c>
      <c r="S46" s="0" t="n">
        <f aca="false">VLOOKUP($G46,volgrangegd,8,FALSE())</f>
        <v>0.953782257698238</v>
      </c>
    </row>
    <row r="47" customFormat="false" ht="12.75" hidden="false" customHeight="false" outlineLevel="0" collapsed="false">
      <c r="A47" s="56" t="n">
        <v>36557</v>
      </c>
      <c r="B47" s="0" t="n">
        <f aca="false">VLOOKUP($A47,volgrange,5,FALSE())</f>
        <v>0.43088903365025</v>
      </c>
      <c r="C47" s="0" t="n">
        <f aca="false">VLOOKUP($A47,volgrange,6,FALSE())</f>
        <v>0.333016730997586</v>
      </c>
      <c r="D47" s="21" t="n">
        <f aca="false">B47-C47</f>
        <v>0.0978723026526638</v>
      </c>
      <c r="G47" s="56" t="n">
        <v>36557</v>
      </c>
      <c r="H47" s="0" t="n">
        <f aca="false">VLOOKUP($G47,volgrange,8,FALSE())</f>
        <v>0.789766831005836</v>
      </c>
      <c r="L47" s="56" t="n">
        <v>36557</v>
      </c>
      <c r="M47" s="80" t="n">
        <f aca="false">VLOOKUP($A47,volgrangegd,5,FALSE())</f>
        <v>0.352145176196265</v>
      </c>
      <c r="N47" s="80" t="n">
        <f aca="false">VLOOKUP($A47,volgrangegd,6,FALSE())</f>
        <v>0.247125441221026</v>
      </c>
      <c r="O47" s="21" t="n">
        <f aca="false">M47-N47</f>
        <v>0.105019734975239</v>
      </c>
      <c r="R47" s="56" t="n">
        <v>36557</v>
      </c>
      <c r="S47" s="0" t="n">
        <f aca="false">VLOOKUP($G47,volgrangegd,8,FALSE())</f>
        <v>0.900837924374232</v>
      </c>
    </row>
    <row r="48" customFormat="false" ht="12.75" hidden="false" customHeight="false" outlineLevel="0" collapsed="false">
      <c r="A48" s="56" t="n">
        <v>36586</v>
      </c>
      <c r="B48" s="0" t="n">
        <f aca="false">VLOOKUP($A48,volgrange,5,FALSE())</f>
        <v>0.353274547777796</v>
      </c>
      <c r="C48" s="0" t="n">
        <f aca="false">VLOOKUP($A48,volgrange,6,FALSE())</f>
        <v>0.326404101532294</v>
      </c>
      <c r="D48" s="21" t="n">
        <f aca="false">B48-C48</f>
        <v>0.0268704462455019</v>
      </c>
      <c r="G48" s="56" t="n">
        <v>36586</v>
      </c>
      <c r="H48" s="0" t="n">
        <f aca="false">VLOOKUP($G48,volgrange,8,FALSE())</f>
        <v>0.901722619440904</v>
      </c>
      <c r="L48" s="56" t="n">
        <v>36586</v>
      </c>
      <c r="M48" s="80" t="n">
        <f aca="false">VLOOKUP($A48,volgrangegd,5,FALSE())</f>
        <v>0.295894479075163</v>
      </c>
      <c r="N48" s="80" t="n">
        <f aca="false">VLOOKUP($A48,volgrangegd,6,FALSE())</f>
        <v>0.274180068104471</v>
      </c>
      <c r="O48" s="21" t="n">
        <f aca="false">M48-N48</f>
        <v>0.0217144109706917</v>
      </c>
      <c r="R48" s="56" t="n">
        <v>36586</v>
      </c>
      <c r="S48" s="0" t="n">
        <f aca="false">VLOOKUP($G48,volgrangegd,8,FALSE())</f>
        <v>0.783856954156802</v>
      </c>
    </row>
    <row r="49" customFormat="false" ht="12.75" hidden="false" customHeight="false" outlineLevel="0" collapsed="false">
      <c r="A49" s="56" t="n">
        <v>36617</v>
      </c>
      <c r="B49" s="0" t="n">
        <f aca="false">VLOOKUP($A49,volgrange,5,FALSE())</f>
        <v>0.20039112800396</v>
      </c>
      <c r="C49" s="0" t="n">
        <f aca="false">VLOOKUP($A49,volgrange,6,FALSE())</f>
        <v>0.219404252578355</v>
      </c>
      <c r="D49" s="21" t="n">
        <f aca="false">B49-C49</f>
        <v>-0.0190131245743944</v>
      </c>
      <c r="G49" s="56" t="n">
        <v>36617</v>
      </c>
      <c r="H49" s="0" t="n">
        <f aca="false">VLOOKUP($G49,volgrange,8,FALSE())</f>
        <v>0.764289264876275</v>
      </c>
      <c r="L49" s="56" t="n">
        <v>36617</v>
      </c>
      <c r="M49" s="80" t="n">
        <f aca="false">VLOOKUP($A49,volgrangegd,5,FALSE())</f>
        <v>0.163070168623946</v>
      </c>
      <c r="N49" s="80" t="n">
        <f aca="false">VLOOKUP($A49,volgrangegd,6,FALSE())</f>
        <v>0.175329367444083</v>
      </c>
      <c r="O49" s="21" t="n">
        <f aca="false">M49-N49</f>
        <v>-0.0122591988201373</v>
      </c>
      <c r="R49" s="56" t="n">
        <v>36617</v>
      </c>
      <c r="S49" s="0" t="n">
        <f aca="false">VLOOKUP($G49,volgrangegd,8,FALSE())</f>
        <v>0.566236310436199</v>
      </c>
    </row>
    <row r="50" customFormat="false" ht="12.75" hidden="false" customHeight="false" outlineLevel="0" collapsed="false">
      <c r="A50" s="56" t="n">
        <v>36647</v>
      </c>
      <c r="B50" s="0" t="n">
        <f aca="false">VLOOKUP($A50,volgrange,5,FALSE())</f>
        <v>0.584104077214363</v>
      </c>
      <c r="C50" s="0" t="n">
        <f aca="false">VLOOKUP($A50,volgrange,6,FALSE())</f>
        <v>0.991187018204161</v>
      </c>
      <c r="D50" s="21" t="n">
        <f aca="false">B50-C50</f>
        <v>-0.407082940989799</v>
      </c>
      <c r="G50" s="56" t="n">
        <v>36647</v>
      </c>
      <c r="H50" s="0" t="n">
        <f aca="false">VLOOKUP($G50,volgrange,8,FALSE())</f>
        <v>0.966657620429016</v>
      </c>
      <c r="L50" s="56" t="n">
        <v>36647</v>
      </c>
      <c r="M50" s="80" t="n">
        <f aca="false">VLOOKUP($A50,volgrangegd,5,FALSE())</f>
        <v>0.514068593907837</v>
      </c>
      <c r="N50" s="80" t="n">
        <f aca="false">VLOOKUP($A50,volgrangegd,6,FALSE())</f>
        <v>0.884689670114305</v>
      </c>
      <c r="O50" s="21" t="n">
        <f aca="false">M50-N50</f>
        <v>-0.370621076206468</v>
      </c>
      <c r="R50" s="56" t="n">
        <v>36647</v>
      </c>
      <c r="S50" s="0" t="n">
        <f aca="false">VLOOKUP($G50,volgrangegd,8,FALSE())</f>
        <v>0.974234102986296</v>
      </c>
    </row>
    <row r="51" customFormat="false" ht="12.75" hidden="false" customHeight="false" outlineLevel="0" collapsed="false">
      <c r="A51" s="56" t="n">
        <v>36678</v>
      </c>
      <c r="B51" s="0" t="n">
        <f aca="false">VLOOKUP($A51,volgrange,5,FALSE())</f>
        <v>0.685160124130744</v>
      </c>
      <c r="C51" s="0" t="n">
        <f aca="false">VLOOKUP($A51,volgrange,6,FALSE())</f>
        <v>0.775415496180095</v>
      </c>
      <c r="D51" s="21" t="n">
        <f aca="false">B51-C51</f>
        <v>-0.0902553720493511</v>
      </c>
      <c r="G51" s="56" t="n">
        <v>36678</v>
      </c>
      <c r="H51" s="0" t="n">
        <f aca="false">VLOOKUP($G51,volgrange,8,FALSE())</f>
        <v>0.879099768335468</v>
      </c>
      <c r="L51" s="56" t="n">
        <v>36678</v>
      </c>
      <c r="M51" s="80" t="n">
        <f aca="false">VLOOKUP($A51,volgrangegd,5,FALSE())</f>
        <v>0.601482112816957</v>
      </c>
      <c r="N51" s="80" t="n">
        <f aca="false">VLOOKUP($A51,volgrangegd,6,FALSE())</f>
        <v>0.676759949772625</v>
      </c>
      <c r="O51" s="21" t="n">
        <f aca="false">M51-N51</f>
        <v>-0.0752778369556685</v>
      </c>
      <c r="R51" s="56" t="n">
        <v>36678</v>
      </c>
      <c r="S51" s="0" t="n">
        <f aca="false">VLOOKUP($G51,volgrangegd,8,FALSE())</f>
        <v>0.858354418650688</v>
      </c>
    </row>
    <row r="52" customFormat="false" ht="12.75" hidden="false" customHeight="false" outlineLevel="0" collapsed="false">
      <c r="A52" s="56" t="n">
        <v>36708</v>
      </c>
      <c r="B52" s="0" t="n">
        <f aca="false">VLOOKUP($A52,volgrange,5,FALSE())</f>
        <v>0.57768963761612</v>
      </c>
      <c r="C52" s="0" t="n">
        <f aca="false">VLOOKUP($A52,volgrange,6,FALSE())</f>
        <v>0.728722980785765</v>
      </c>
      <c r="D52" s="21" t="n">
        <f aca="false">B52-C52</f>
        <v>-0.151033343169645</v>
      </c>
      <c r="G52" s="56" t="n">
        <v>36708</v>
      </c>
      <c r="H52" s="0" t="n">
        <f aca="false">VLOOKUP($G52,volgrange,8,FALSE())</f>
        <v>0.758720116986991</v>
      </c>
      <c r="L52" s="56" t="n">
        <v>36708</v>
      </c>
      <c r="M52" s="80" t="n">
        <f aca="false">VLOOKUP($A52,volgrangegd,5,FALSE())</f>
        <v>0.457924585845589</v>
      </c>
      <c r="N52" s="80" t="n">
        <f aca="false">VLOOKUP($A52,volgrangegd,6,FALSE())</f>
        <v>0.555792794268044</v>
      </c>
      <c r="O52" s="21" t="n">
        <f aca="false">M52-N52</f>
        <v>-0.0978682084224547</v>
      </c>
      <c r="R52" s="56" t="n">
        <v>36708</v>
      </c>
      <c r="S52" s="0" t="n">
        <f aca="false">VLOOKUP($G52,volgrangegd,8,FALSE())</f>
        <v>0.725349410788694</v>
      </c>
    </row>
    <row r="53" customFormat="false" ht="12.75" hidden="false" customHeight="false" outlineLevel="0" collapsed="false">
      <c r="A53" s="56" t="n">
        <v>36739</v>
      </c>
      <c r="B53" s="0" t="n">
        <f aca="false">VLOOKUP($A53,volgrange,5,FALSE())</f>
        <v>0.457226277174911</v>
      </c>
      <c r="C53" s="0" t="n">
        <f aca="false">VLOOKUP($A53,volgrange,6,FALSE())</f>
        <v>0.590703483500981</v>
      </c>
      <c r="D53" s="21" t="n">
        <f aca="false">B53-C53</f>
        <v>-0.13347720632607</v>
      </c>
      <c r="G53" s="56" t="n">
        <v>36739</v>
      </c>
      <c r="H53" s="0" t="n">
        <f aca="false">VLOOKUP($G53,volgrange,8,FALSE())</f>
        <v>0.606087501588967</v>
      </c>
      <c r="L53" s="56" t="n">
        <v>36739</v>
      </c>
      <c r="M53" s="80" t="n">
        <f aca="false">VLOOKUP($A53,volgrangegd,5,FALSE())</f>
        <v>0.372753198407058</v>
      </c>
      <c r="N53" s="80" t="n">
        <f aca="false">VLOOKUP($A53,volgrangegd,6,FALSE())</f>
        <v>0.751654976013455</v>
      </c>
      <c r="O53" s="21" t="n">
        <f aca="false">M53-N53</f>
        <v>-0.378901777606397</v>
      </c>
      <c r="R53" s="56" t="n">
        <v>36739</v>
      </c>
      <c r="S53" s="0" t="n">
        <f aca="false">VLOOKUP($G53,volgrangegd,8,FALSE())</f>
        <v>0.645300610216489</v>
      </c>
    </row>
    <row r="54" customFormat="false" ht="12.75" hidden="false" customHeight="false" outlineLevel="0" collapsed="false">
      <c r="A54" s="56" t="n">
        <v>36770</v>
      </c>
      <c r="B54" s="0" t="n">
        <f aca="false">VLOOKUP($A54,volgrange,5,FALSE())</f>
        <v>0.343902138540995</v>
      </c>
      <c r="C54" s="0" t="n">
        <f aca="false">VLOOKUP($A54,volgrange,6,FALSE())</f>
        <v>0.513249857983176</v>
      </c>
      <c r="D54" s="21" t="n">
        <f aca="false">B54-C54</f>
        <v>-0.169347719442181</v>
      </c>
      <c r="G54" s="56" t="n">
        <v>36770</v>
      </c>
      <c r="H54" s="0" t="n">
        <f aca="false">VLOOKUP($G54,volgrange,8,FALSE())</f>
        <v>-0.0537820990195406</v>
      </c>
      <c r="L54" s="56" t="n">
        <v>36770</v>
      </c>
      <c r="M54" s="80" t="n">
        <f aca="false">VLOOKUP($A54,volgrangegd,5,FALSE())</f>
        <v>0.294544283559117</v>
      </c>
      <c r="N54" s="80" t="n">
        <f aca="false">VLOOKUP($A54,volgrangegd,6,FALSE())</f>
        <v>0.402106976201784</v>
      </c>
      <c r="O54" s="21" t="n">
        <f aca="false">M54-N54</f>
        <v>-0.107562692642667</v>
      </c>
      <c r="R54" s="56" t="n">
        <v>36770</v>
      </c>
      <c r="S54" s="0" t="n">
        <f aca="false">VLOOKUP($G54,volgrangegd,8,FALSE())</f>
        <v>0.127702754722813</v>
      </c>
    </row>
    <row r="55" customFormat="false" ht="12.75" hidden="false" customHeight="false" outlineLevel="0" collapsed="false">
      <c r="A55" s="56" t="n">
        <v>36800</v>
      </c>
      <c r="B55" s="0" t="n">
        <f aca="false">VLOOKUP($A55,volgrange,5,FALSE())</f>
        <v>0.495757026572735</v>
      </c>
      <c r="C55" s="0" t="n">
        <f aca="false">VLOOKUP($A55,volgrange,6,FALSE())</f>
        <v>0.363034575882315</v>
      </c>
      <c r="D55" s="21" t="n">
        <f aca="false">B55-C55</f>
        <v>0.132722450690421</v>
      </c>
      <c r="G55" s="56" t="n">
        <v>36800</v>
      </c>
      <c r="H55" s="0" t="n">
        <f aca="false">VLOOKUP($G55,volgrange,8,FALSE())</f>
        <v>0.830035558751999</v>
      </c>
      <c r="L55" s="56" t="n">
        <v>36800</v>
      </c>
      <c r="M55" s="80" t="e">
        <f aca="false">VLOOKUP($A55,volgrangegd,5,FALSE())</f>
        <v>#N/A</v>
      </c>
      <c r="N55" s="80" t="e">
        <f aca="false">VLOOKUP($A55,volgrangegd,6,FALSE())</f>
        <v>#N/A</v>
      </c>
      <c r="O55" s="21" t="e">
        <f aca="false">M55-N55</f>
        <v>#N/A</v>
      </c>
      <c r="R55" s="56" t="n">
        <v>36770</v>
      </c>
      <c r="S55" s="0" t="e">
        <f aca="false">VLOOKUP($G55,volgrangegd,8,FALSE())</f>
        <v>#N/A</v>
      </c>
    </row>
    <row r="56" customFormat="false" ht="12.75" hidden="false" customHeight="false" outlineLevel="0" collapsed="false">
      <c r="A56" s="56" t="n">
        <v>36831</v>
      </c>
      <c r="B56" s="0" t="n">
        <f aca="false">VLOOKUP($A56,volgrange,5,FALSE())</f>
        <v>0.870303114084706</v>
      </c>
      <c r="C56" s="0" t="n">
        <f aca="false">VLOOKUP($A56,volgrange,6,FALSE())</f>
        <v>1.66449756537415</v>
      </c>
      <c r="D56" s="21" t="n">
        <f aca="false">B56-C56</f>
        <v>-0.794194451289443</v>
      </c>
      <c r="G56" s="56" t="n">
        <v>36831</v>
      </c>
      <c r="H56" s="0" t="n">
        <f aca="false">VLOOKUP($G56,volgrange,8,FALSE())</f>
        <v>0.825603238845624</v>
      </c>
      <c r="L56" s="56" t="n">
        <v>36831</v>
      </c>
      <c r="M56" s="80" t="e">
        <f aca="false">VLOOKUP($A56,volgrangegd,5,FALSE())</f>
        <v>#N/A</v>
      </c>
      <c r="N56" s="80" t="e">
        <f aca="false">VLOOKUP($A56,volgrangegd,6,FALSE())</f>
        <v>#N/A</v>
      </c>
      <c r="O56" s="21" t="e">
        <f aca="false">M56-N56</f>
        <v>#N/A</v>
      </c>
      <c r="R56" s="56" t="n">
        <v>36770</v>
      </c>
      <c r="S56" s="0" t="e">
        <f aca="false">VLOOKUP($G56,volgrangegd,8,FALSE())</f>
        <v>#N/A</v>
      </c>
    </row>
    <row r="57" customFormat="false" ht="12.75" hidden="false" customHeight="false" outlineLevel="0" collapsed="false">
      <c r="A57" s="56" t="n">
        <v>36861</v>
      </c>
      <c r="B57" s="0" t="n">
        <f aca="false">VLOOKUP($A57,volgrange,5,FALSE())</f>
        <v>1.97033543550908</v>
      </c>
      <c r="C57" s="0" t="n">
        <f aca="false">VLOOKUP($A57,volgrange,6,FALSE())</f>
        <v>3.59592371428012</v>
      </c>
      <c r="D57" s="21" t="n">
        <f aca="false">B57-C57</f>
        <v>-1.62558827877104</v>
      </c>
      <c r="G57" s="85" t="n">
        <v>36861</v>
      </c>
      <c r="H57" s="0" t="n">
        <f aca="false">VLOOKUP($G57,volgrange,8,FALSE())</f>
        <v>0.204516010158752</v>
      </c>
      <c r="L57" s="56"/>
    </row>
    <row r="58" customFormat="false" ht="12.75" hidden="false" customHeight="false" outlineLevel="0" collapsed="false">
      <c r="A58" s="56" t="n">
        <v>36892</v>
      </c>
      <c r="B58" s="0" t="n">
        <f aca="false">VLOOKUP($A58,volgrange,5,FALSE())</f>
        <v>0.874520356361617</v>
      </c>
      <c r="C58" s="0" t="n">
        <f aca="false">VLOOKUP($A58,volgrange,6,FALSE())</f>
        <v>1.48399919712587</v>
      </c>
      <c r="D58" s="21" t="n">
        <f aca="false">B58-C58</f>
        <v>-0.609478840764251</v>
      </c>
      <c r="G58" s="85" t="n">
        <v>36892</v>
      </c>
      <c r="H58" s="0" t="n">
        <f aca="false">VLOOKUP($G58,volgrange,8,FALSE())</f>
        <v>-0.552764586972752</v>
      </c>
      <c r="L58" s="56"/>
    </row>
    <row r="59" customFormat="false" ht="12.75" hidden="false" customHeight="false" outlineLevel="0" collapsed="false">
      <c r="A59" s="56" t="n">
        <v>36923</v>
      </c>
      <c r="B59" s="0" t="n">
        <f aca="false">VLOOKUP($A59,volgrange,5,FALSE())</f>
        <v>0.987177455863218</v>
      </c>
      <c r="C59" s="0" t="n">
        <f aca="false">VLOOKUP($A59,volgrange,6,FALSE())</f>
        <v>4.95821061196049</v>
      </c>
      <c r="D59" s="21" t="n">
        <f aca="false">B59-C59</f>
        <v>-3.97103315609727</v>
      </c>
      <c r="G59" s="85" t="n">
        <v>36923</v>
      </c>
      <c r="H59" s="0" t="n">
        <f aca="false">VLOOKUP($G59,volgrange,8,FALSE())</f>
        <v>-0.162693440670882</v>
      </c>
      <c r="L59" s="56"/>
    </row>
    <row r="60" customFormat="false" ht="12.75" hidden="false" customHeight="false" outlineLevel="0" collapsed="false">
      <c r="A60" s="56" t="n">
        <v>36951</v>
      </c>
      <c r="B60" s="0" t="n">
        <f aca="false">VLOOKUP($A60,volgrange,5,FALSE())</f>
        <v>0.389798924735402</v>
      </c>
      <c r="C60" s="0" t="n">
        <f aca="false">VLOOKUP($A60,volgrange,6,FALSE())</f>
        <v>3.3986641873259</v>
      </c>
      <c r="D60" s="21" t="n">
        <f aca="false">B60-C60</f>
        <v>-3.00886526259049</v>
      </c>
      <c r="G60" s="56" t="n">
        <v>36951</v>
      </c>
      <c r="H60" s="0" t="n">
        <f aca="false">VLOOKUP($G60,volgrange,8,FALSE())</f>
        <v>0.696281285000072</v>
      </c>
      <c r="L60" s="56"/>
    </row>
    <row r="61" customFormat="false" ht="12.75" hidden="false" customHeight="false" outlineLevel="0" collapsed="false">
      <c r="A61" s="56" t="n">
        <v>36982</v>
      </c>
      <c r="B61" s="0" t="n">
        <f aca="false">VLOOKUP($A61,volgrange,5,FALSE())</f>
        <v>0.384134646295067</v>
      </c>
      <c r="C61" s="0" t="n">
        <f aca="false">VLOOKUP($A61,volgrange,6,FALSE())</f>
        <v>1.04558055160605</v>
      </c>
      <c r="D61" s="21" t="n">
        <f aca="false">B61-C61</f>
        <v>-0.661445905310982</v>
      </c>
      <c r="G61" s="84" t="n">
        <v>36982</v>
      </c>
      <c r="H61" s="0" t="n">
        <f aca="false">VLOOKUP($G61,volgrange,8,FALSE())</f>
        <v>-0.129743042855249</v>
      </c>
      <c r="L61" s="56"/>
    </row>
    <row r="62" customFormat="false" ht="12.75" hidden="false" customHeight="false" outlineLevel="0" collapsed="false">
      <c r="A62" s="56" t="n">
        <v>37012</v>
      </c>
      <c r="B62" s="0" t="n">
        <f aca="false">VLOOKUP($A62,volgrange,5,FALSE())</f>
        <v>0.579394789176413</v>
      </c>
      <c r="C62" s="0" t="n">
        <f aca="false">VLOOKUP($A62,volgrange,6,FALSE())</f>
        <v>1.29571050858138</v>
      </c>
      <c r="D62" s="21" t="n">
        <f aca="false">B62-C62</f>
        <v>-0.716315719404968</v>
      </c>
      <c r="G62" s="84" t="n">
        <v>37012</v>
      </c>
      <c r="H62" s="0" t="n">
        <f aca="false">VLOOKUP($G62,volgrange,8,FALSE())</f>
        <v>0.545637339115624</v>
      </c>
      <c r="L62" s="56"/>
    </row>
    <row r="63" customFormat="false" ht="12.75" hidden="false" customHeight="false" outlineLevel="0" collapsed="false">
      <c r="A63" s="56" t="n">
        <v>37043</v>
      </c>
      <c r="B63" s="0" t="n">
        <f aca="false">VLOOKUP($A63,volgrange,5,FALSE())</f>
        <v>1.02799473444923</v>
      </c>
      <c r="C63" s="0" t="n">
        <f aca="false">VLOOKUP($A63,volgrange,6,FALSE())</f>
        <v>5.71135459294959</v>
      </c>
      <c r="D63" s="21" t="n">
        <f aca="false">B63-C63</f>
        <v>-4.68335985850036</v>
      </c>
      <c r="G63" s="56" t="n">
        <v>37043</v>
      </c>
      <c r="H63" s="0" t="n">
        <f aca="false">VLOOKUP($G63,volgrange,8,FALSE())</f>
        <v>0.601121737526843</v>
      </c>
      <c r="L63" s="56"/>
    </row>
    <row r="64" customFormat="false" ht="12.75" hidden="false" customHeight="false" outlineLevel="0" collapsed="false">
      <c r="A64" s="56" t="n">
        <v>37073</v>
      </c>
      <c r="B64" s="0" t="n">
        <f aca="false">VLOOKUP($A64,volgrange,5,FALSE())</f>
        <v>0.863138035692229</v>
      </c>
      <c r="C64" s="0" t="n">
        <f aca="false">VLOOKUP($A64,volgrange,6,FALSE())</f>
        <v>2.76593622101358</v>
      </c>
      <c r="D64" s="21" t="n">
        <f aca="false">B64-C64</f>
        <v>-1.90279818532135</v>
      </c>
      <c r="G64" s="56" t="n">
        <v>37073</v>
      </c>
      <c r="H64" s="0" t="n">
        <f aca="false">VLOOKUP($G64,volgrange,8,FALSE())</f>
        <v>0.16938311993939</v>
      </c>
      <c r="L64" s="56"/>
    </row>
    <row r="65" customFormat="false" ht="12.75" hidden="false" customHeight="false" outlineLevel="0" collapsed="false">
      <c r="A65" s="56" t="n">
        <v>37104</v>
      </c>
      <c r="B65" s="0" t="n">
        <f aca="false">VLOOKUP($A65,volgrange,5,FALSE())</f>
        <v>0.880311761218901</v>
      </c>
      <c r="C65" s="0" t="n">
        <f aca="false">VLOOKUP($A65,volgrange,6,FALSE())</f>
        <v>0.922148364679828</v>
      </c>
      <c r="D65" s="21" t="n">
        <f aca="false">B65-C65</f>
        <v>-0.0418366034609263</v>
      </c>
      <c r="G65" s="84" t="n">
        <v>37104</v>
      </c>
      <c r="H65" s="0" t="n">
        <f aca="false">VLOOKUP($G65,volgrange,8,FALSE())</f>
        <v>0.934446958117433</v>
      </c>
      <c r="L65" s="56"/>
    </row>
    <row r="66" customFormat="false" ht="12.75" hidden="false" customHeight="false" outlineLevel="0" collapsed="false">
      <c r="A66" s="56"/>
      <c r="L66" s="56"/>
    </row>
    <row r="67" customFormat="false" ht="12.75" hidden="false" customHeight="false" outlineLevel="0" collapsed="false">
      <c r="A67" s="56"/>
      <c r="L67" s="56"/>
    </row>
    <row r="68" customFormat="false" ht="12.75" hidden="false" customHeight="false" outlineLevel="0" collapsed="false">
      <c r="A68" s="56"/>
      <c r="L68" s="56"/>
    </row>
    <row r="69" customFormat="false" ht="12.75" hidden="false" customHeight="false" outlineLevel="0" collapsed="false">
      <c r="A69" s="56"/>
      <c r="L69" s="56"/>
    </row>
    <row r="70" customFormat="false" ht="12.75" hidden="false" customHeight="false" outlineLevel="0" collapsed="false">
      <c r="A70" s="56"/>
      <c r="L70" s="56"/>
    </row>
    <row r="71" customFormat="false" ht="12.75" hidden="false" customHeight="false" outlineLevel="0" collapsed="false">
      <c r="A71" s="56"/>
      <c r="L71" s="56"/>
    </row>
    <row r="72" customFormat="false" ht="12.75" hidden="false" customHeight="false" outlineLevel="0" collapsed="false">
      <c r="A72" s="56"/>
      <c r="L72" s="56"/>
    </row>
    <row r="73" customFormat="false" ht="12.75" hidden="false" customHeight="false" outlineLevel="0" collapsed="false">
      <c r="A73" s="56"/>
      <c r="L73" s="56"/>
    </row>
    <row r="74" customFormat="false" ht="12.75" hidden="false" customHeight="false" outlineLevel="0" collapsed="false">
      <c r="A74" s="56"/>
      <c r="L74" s="56"/>
    </row>
    <row r="75" customFormat="false" ht="12.75" hidden="false" customHeight="false" outlineLevel="0" collapsed="false">
      <c r="A75" s="56"/>
      <c r="L75" s="56"/>
    </row>
    <row r="76" customFormat="false" ht="12.75" hidden="false" customHeight="false" outlineLevel="0" collapsed="false">
      <c r="A76" s="56"/>
      <c r="L76" s="56"/>
    </row>
    <row r="77" customFormat="false" ht="12.75" hidden="false" customHeight="false" outlineLevel="0" collapsed="false">
      <c r="A77" s="56"/>
      <c r="L77" s="56"/>
    </row>
    <row r="78" customFormat="false" ht="12.75" hidden="false" customHeight="false" outlineLevel="0" collapsed="false">
      <c r="A78" s="56"/>
      <c r="L78" s="56"/>
    </row>
    <row r="79" customFormat="false" ht="12.75" hidden="false" customHeight="false" outlineLevel="0" collapsed="false">
      <c r="A79" s="56"/>
      <c r="L79" s="56"/>
    </row>
    <row r="80" customFormat="false" ht="12.75" hidden="false" customHeight="false" outlineLevel="0" collapsed="false">
      <c r="A80" s="56"/>
      <c r="L80" s="56"/>
    </row>
    <row r="81" customFormat="false" ht="12.75" hidden="false" customHeight="false" outlineLevel="0" collapsed="false">
      <c r="A81" s="56"/>
      <c r="L81" s="56"/>
    </row>
    <row r="82" customFormat="false" ht="12.75" hidden="false" customHeight="false" outlineLevel="0" collapsed="false">
      <c r="A82" s="56"/>
      <c r="L82" s="56"/>
    </row>
    <row r="83" customFormat="false" ht="12.75" hidden="false" customHeight="false" outlineLevel="0" collapsed="false">
      <c r="A83" s="56"/>
      <c r="L83" s="56"/>
    </row>
    <row r="84" customFormat="false" ht="12.75" hidden="false" customHeight="false" outlineLevel="0" collapsed="false">
      <c r="A84" s="56"/>
      <c r="L84" s="56"/>
    </row>
    <row r="85" customFormat="false" ht="12.75" hidden="false" customHeight="false" outlineLevel="0" collapsed="false">
      <c r="A85" s="56"/>
      <c r="L85" s="56"/>
    </row>
    <row r="86" customFormat="false" ht="12.75" hidden="false" customHeight="false" outlineLevel="0" collapsed="false">
      <c r="A86" s="56"/>
      <c r="L86" s="56"/>
    </row>
    <row r="87" customFormat="false" ht="12.75" hidden="false" customHeight="false" outlineLevel="0" collapsed="false">
      <c r="A87" s="56"/>
      <c r="L87" s="56"/>
    </row>
    <row r="88" customFormat="false" ht="12.75" hidden="false" customHeight="false" outlineLevel="0" collapsed="false">
      <c r="A88" s="56"/>
      <c r="L88" s="56"/>
    </row>
    <row r="89" customFormat="false" ht="12.75" hidden="false" customHeight="false" outlineLevel="0" collapsed="false">
      <c r="A89" s="56"/>
      <c r="L89" s="56"/>
    </row>
    <row r="90" customFormat="false" ht="12.75" hidden="false" customHeight="false" outlineLevel="0" collapsed="false">
      <c r="A90" s="56"/>
      <c r="L90" s="56"/>
    </row>
    <row r="91" customFormat="false" ht="12.75" hidden="false" customHeight="false" outlineLevel="0" collapsed="false">
      <c r="A91" s="56"/>
      <c r="L91" s="56"/>
    </row>
    <row r="92" customFormat="false" ht="12.75" hidden="false" customHeight="false" outlineLevel="0" collapsed="false">
      <c r="A92" s="56"/>
      <c r="L92" s="56"/>
    </row>
    <row r="93" customFormat="false" ht="12.75" hidden="false" customHeight="false" outlineLevel="0" collapsed="false">
      <c r="A93" s="56"/>
      <c r="L93" s="56"/>
    </row>
    <row r="94" customFormat="false" ht="12.75" hidden="false" customHeight="false" outlineLevel="0" collapsed="false">
      <c r="A94" s="56"/>
      <c r="L94" s="56"/>
    </row>
    <row r="95" customFormat="false" ht="12.75" hidden="false" customHeight="false" outlineLevel="0" collapsed="false">
      <c r="A95" s="56"/>
      <c r="L95" s="56"/>
    </row>
    <row r="96" customFormat="false" ht="12.75" hidden="false" customHeight="false" outlineLevel="0" collapsed="false">
      <c r="A96" s="56"/>
      <c r="L96" s="56"/>
    </row>
    <row r="97" customFormat="false" ht="12.75" hidden="false" customHeight="false" outlineLevel="0" collapsed="false">
      <c r="A97" s="56"/>
      <c r="L97" s="56"/>
    </row>
    <row r="98" customFormat="false" ht="12.75" hidden="false" customHeight="false" outlineLevel="0" collapsed="false">
      <c r="A98" s="56"/>
      <c r="L98" s="56"/>
    </row>
    <row r="99" customFormat="false" ht="12.75" hidden="false" customHeight="false" outlineLevel="0" collapsed="false">
      <c r="A99" s="56"/>
      <c r="L99" s="56"/>
    </row>
    <row r="100" customFormat="false" ht="12.75" hidden="false" customHeight="false" outlineLevel="0" collapsed="false">
      <c r="A100" s="56"/>
      <c r="L100" s="56"/>
    </row>
    <row r="101" customFormat="false" ht="12.75" hidden="false" customHeight="false" outlineLevel="0" collapsed="false">
      <c r="A101" s="56"/>
      <c r="L101" s="56"/>
    </row>
    <row r="102" customFormat="false" ht="12.75" hidden="false" customHeight="false" outlineLevel="0" collapsed="false">
      <c r="A102" s="56"/>
      <c r="L102" s="56"/>
    </row>
    <row r="103" customFormat="false" ht="12.75" hidden="false" customHeight="false" outlineLevel="0" collapsed="false">
      <c r="A103" s="56"/>
      <c r="L103" s="56"/>
    </row>
    <row r="104" customFormat="false" ht="12.75" hidden="false" customHeight="false" outlineLevel="0" collapsed="false">
      <c r="A104" s="56"/>
      <c r="L104" s="56"/>
    </row>
    <row r="105" customFormat="false" ht="12.75" hidden="false" customHeight="false" outlineLevel="0" collapsed="false">
      <c r="A105" s="56"/>
      <c r="L105" s="56"/>
    </row>
    <row r="106" customFormat="false" ht="12.75" hidden="false" customHeight="false" outlineLevel="0" collapsed="false">
      <c r="A106" s="56"/>
      <c r="L106" s="56"/>
    </row>
    <row r="107" customFormat="false" ht="12.75" hidden="false" customHeight="false" outlineLevel="0" collapsed="false">
      <c r="A107" s="56"/>
      <c r="L107" s="56"/>
    </row>
    <row r="108" customFormat="false" ht="12.75" hidden="false" customHeight="false" outlineLevel="0" collapsed="false">
      <c r="A108" s="56"/>
      <c r="L108" s="56"/>
    </row>
    <row r="109" customFormat="false" ht="12.75" hidden="false" customHeight="false" outlineLevel="0" collapsed="false">
      <c r="A109" s="56"/>
      <c r="L109" s="56"/>
    </row>
    <row r="110" customFormat="false" ht="12.75" hidden="false" customHeight="false" outlineLevel="0" collapsed="false">
      <c r="A110" s="56"/>
      <c r="L110" s="56"/>
    </row>
    <row r="111" customFormat="false" ht="12.75" hidden="false" customHeight="false" outlineLevel="0" collapsed="false">
      <c r="A111" s="56"/>
      <c r="L111" s="56"/>
    </row>
    <row r="112" customFormat="false" ht="12.75" hidden="false" customHeight="false" outlineLevel="0" collapsed="false">
      <c r="A112" s="56"/>
      <c r="L112" s="56"/>
    </row>
    <row r="113" customFormat="false" ht="12.75" hidden="false" customHeight="false" outlineLevel="0" collapsed="false">
      <c r="A113" s="56"/>
      <c r="L113" s="56"/>
    </row>
    <row r="114" customFormat="false" ht="12.75" hidden="false" customHeight="false" outlineLevel="0" collapsed="false">
      <c r="A114" s="56"/>
      <c r="L114" s="56"/>
    </row>
    <row r="115" customFormat="false" ht="12.75" hidden="false" customHeight="false" outlineLevel="0" collapsed="false">
      <c r="A115" s="56"/>
      <c r="L115" s="56"/>
    </row>
    <row r="116" customFormat="false" ht="12.75" hidden="false" customHeight="false" outlineLevel="0" collapsed="false">
      <c r="A116" s="56"/>
      <c r="L116" s="56"/>
    </row>
    <row r="117" customFormat="false" ht="12.75" hidden="false" customHeight="false" outlineLevel="0" collapsed="false">
      <c r="A117" s="56"/>
      <c r="L117" s="56"/>
    </row>
    <row r="118" customFormat="false" ht="12.75" hidden="false" customHeight="false" outlineLevel="0" collapsed="false">
      <c r="A118" s="56"/>
      <c r="L118" s="56"/>
    </row>
    <row r="119" customFormat="false" ht="12.75" hidden="false" customHeight="false" outlineLevel="0" collapsed="false">
      <c r="A119" s="56"/>
      <c r="L119" s="56"/>
    </row>
    <row r="120" customFormat="false" ht="12.75" hidden="false" customHeight="false" outlineLevel="0" collapsed="false">
      <c r="A120" s="56"/>
      <c r="L120" s="56"/>
    </row>
    <row r="121" customFormat="false" ht="12.75" hidden="false" customHeight="false" outlineLevel="0" collapsed="false">
      <c r="A121" s="56"/>
      <c r="L121" s="56"/>
    </row>
    <row r="122" customFormat="false" ht="12.75" hidden="false" customHeight="false" outlineLevel="0" collapsed="false">
      <c r="A122" s="56"/>
      <c r="L122" s="56"/>
    </row>
    <row r="123" customFormat="false" ht="12.75" hidden="false" customHeight="false" outlineLevel="0" collapsed="false">
      <c r="A123" s="56"/>
      <c r="L123" s="56"/>
    </row>
    <row r="124" customFormat="false" ht="12.75" hidden="false" customHeight="false" outlineLevel="0" collapsed="false">
      <c r="A124" s="56"/>
      <c r="L124" s="56"/>
    </row>
    <row r="125" customFormat="false" ht="12.75" hidden="false" customHeight="false" outlineLevel="0" collapsed="false">
      <c r="A125" s="56"/>
      <c r="L125" s="5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4:H6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22" activeCellId="0" sqref="F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24.13"/>
    <col collapsed="false" customWidth="true" hidden="false" outlineLevel="0" max="5" min="5" style="0" width="13.41"/>
  </cols>
  <sheetData>
    <row r="4" customFormat="false" ht="12.75" hidden="false" customHeight="false" outlineLevel="0" collapsed="false">
      <c r="A4" s="56"/>
      <c r="B4" s="0" t="s">
        <v>161</v>
      </c>
      <c r="C4" s="0" t="s">
        <v>162</v>
      </c>
      <c r="G4" s="0" t="s">
        <v>163</v>
      </c>
      <c r="H4" s="0" t="s">
        <v>164</v>
      </c>
    </row>
    <row r="5" customFormat="false" ht="12.75" hidden="false" customHeight="false" outlineLevel="0" collapsed="false">
      <c r="A5" s="56" t="n">
        <v>35309</v>
      </c>
      <c r="B5" s="86" t="n">
        <v>0.530356753764234</v>
      </c>
      <c r="C5" s="0" t="n">
        <v>1.828</v>
      </c>
      <c r="G5" s="86"/>
    </row>
    <row r="6" customFormat="false" ht="12.75" hidden="false" customHeight="false" outlineLevel="0" collapsed="false">
      <c r="A6" s="56" t="n">
        <v>35339</v>
      </c>
      <c r="B6" s="86" t="n">
        <v>0.524799518074095</v>
      </c>
      <c r="C6" s="0" t="n">
        <v>2.652</v>
      </c>
      <c r="E6" s="0" t="s">
        <v>165</v>
      </c>
      <c r="G6" s="86" t="n">
        <f aca="false">AVERAGE(B6:B10)</f>
        <v>0.814820931876023</v>
      </c>
      <c r="H6" s="87" t="n">
        <f aca="false">AVERAGE(C6:C10)</f>
        <v>3.031</v>
      </c>
    </row>
    <row r="7" customFormat="false" ht="12.75" hidden="false" customHeight="false" outlineLevel="0" collapsed="false">
      <c r="A7" s="56" t="n">
        <v>35370</v>
      </c>
      <c r="B7" s="86" t="n">
        <v>0.683611142286784</v>
      </c>
      <c r="C7" s="0" t="n">
        <v>3.901</v>
      </c>
      <c r="E7" s="0" t="s">
        <v>31</v>
      </c>
      <c r="G7" s="86" t="n">
        <f aca="false">AVERAGE(B11:B17)</f>
        <v>0.394049689664605</v>
      </c>
      <c r="H7" s="87" t="n">
        <f aca="false">AVERAGE(C11:C17)</f>
        <v>2.34885714285714</v>
      </c>
    </row>
    <row r="8" customFormat="false" ht="12.75" hidden="false" customHeight="false" outlineLevel="0" collapsed="false">
      <c r="A8" s="56" t="n">
        <v>35400</v>
      </c>
      <c r="B8" s="86" t="n">
        <v>1.10331054409155</v>
      </c>
      <c r="C8" s="0" t="n">
        <v>3.998</v>
      </c>
      <c r="E8" s="0" t="s">
        <v>166</v>
      </c>
      <c r="G8" s="86" t="n">
        <f aca="false">AVERAGE(B18:B22)</f>
        <v>0.559756446512305</v>
      </c>
      <c r="H8" s="87" t="n">
        <f aca="false">AVERAGE(C18:C22)</f>
        <v>2.4878</v>
      </c>
    </row>
    <row r="9" customFormat="false" ht="12.75" hidden="false" customHeight="false" outlineLevel="0" collapsed="false">
      <c r="A9" s="56" t="n">
        <v>35431</v>
      </c>
      <c r="B9" s="86" t="n">
        <v>1.08653250023939</v>
      </c>
      <c r="C9" s="0" t="n">
        <v>2.824</v>
      </c>
      <c r="E9" s="0" t="s">
        <v>33</v>
      </c>
      <c r="G9" s="86" t="n">
        <f aca="false">AVERAGE(B23:B29)</f>
        <v>0.482372625090223</v>
      </c>
      <c r="H9" s="87" t="n">
        <f aca="false">AVERAGE(C23:C29)</f>
        <v>2.08171428571429</v>
      </c>
    </row>
    <row r="10" customFormat="false" ht="12.75" hidden="false" customHeight="false" outlineLevel="0" collapsed="false">
      <c r="A10" s="56" t="n">
        <v>35462</v>
      </c>
      <c r="B10" s="86" t="n">
        <v>0.675850954688296</v>
      </c>
      <c r="C10" s="0" t="n">
        <v>1.78</v>
      </c>
      <c r="E10" s="0" t="s">
        <v>167</v>
      </c>
      <c r="G10" s="86" t="n">
        <f aca="false">AVERAGE(B30:B34)</f>
        <v>0.557613620567219</v>
      </c>
      <c r="H10" s="87" t="n">
        <f aca="false">AVERAGE(C30:C34)</f>
        <v>1.8724</v>
      </c>
    </row>
    <row r="11" customFormat="false" ht="12.75" hidden="false" customHeight="false" outlineLevel="0" collapsed="false">
      <c r="A11" s="56" t="n">
        <v>35490</v>
      </c>
      <c r="B11" s="86" t="n">
        <v>0.513772788058386</v>
      </c>
      <c r="C11" s="0" t="n">
        <v>1.807</v>
      </c>
      <c r="E11" s="0" t="s">
        <v>19</v>
      </c>
      <c r="G11" s="86" t="n">
        <f aca="false">AVERAGE(B35:B41)</f>
        <v>0.3998863407824</v>
      </c>
      <c r="H11" s="87" t="n">
        <f aca="false">AVERAGE(C35:C41)</f>
        <v>2.39442857142857</v>
      </c>
    </row>
    <row r="12" customFormat="false" ht="12.75" hidden="false" customHeight="false" outlineLevel="0" collapsed="false">
      <c r="A12" s="56" t="n">
        <v>35521</v>
      </c>
      <c r="B12" s="86" t="n">
        <v>0.299648279661345</v>
      </c>
      <c r="C12" s="0" t="n">
        <v>2.122</v>
      </c>
      <c r="E12" s="0" t="s">
        <v>168</v>
      </c>
      <c r="G12" s="86" t="n">
        <f aca="false">AVERAGE(B42:B46)</f>
        <v>0.522138455794832</v>
      </c>
      <c r="H12" s="87" t="n">
        <f aca="false">AVERAGE(C42:C46)</f>
        <v>2.5538</v>
      </c>
    </row>
    <row r="13" customFormat="false" ht="12.75" hidden="false" customHeight="false" outlineLevel="0" collapsed="false">
      <c r="A13" s="56" t="n">
        <v>35551</v>
      </c>
      <c r="B13" s="86" t="n">
        <v>0.390158042043544</v>
      </c>
      <c r="C13" s="0" t="n">
        <v>2.346</v>
      </c>
      <c r="E13" s="0" t="s">
        <v>169</v>
      </c>
      <c r="G13" s="86" t="n">
        <f aca="false">AVERAGE(B48:B54)</f>
        <v>0.445997310687021</v>
      </c>
      <c r="H13" s="87" t="n">
        <f aca="false">AVERAGE(C48:C54)</f>
        <v>4.30785714285714</v>
      </c>
    </row>
    <row r="14" customFormat="false" ht="12.75" hidden="false" customHeight="false" outlineLevel="0" collapsed="false">
      <c r="A14" s="56" t="n">
        <v>35582</v>
      </c>
      <c r="B14" s="86" t="n">
        <v>0.354530956637826</v>
      </c>
      <c r="C14" s="0" t="n">
        <v>2.145</v>
      </c>
      <c r="E14" s="0" t="s">
        <v>170</v>
      </c>
      <c r="G14" s="86" t="n">
        <f aca="false">AVERAGE(B54:B58)</f>
        <v>0.893011226502471</v>
      </c>
      <c r="H14" s="87" t="n">
        <f aca="false">AVERAGE(C54:C58)</f>
        <v>6.3656</v>
      </c>
    </row>
    <row r="15" customFormat="false" ht="12.75" hidden="false" customHeight="false" outlineLevel="0" collapsed="false">
      <c r="A15" s="56" t="n">
        <v>35612</v>
      </c>
      <c r="B15" s="86" t="n">
        <v>0.261638296290629</v>
      </c>
      <c r="C15" s="0" t="n">
        <v>2.161</v>
      </c>
      <c r="E15" s="0" t="s">
        <v>171</v>
      </c>
      <c r="G15" s="86" t="n">
        <f aca="false">AVERAGE(B59:B63)</f>
        <v>0.50995711580912</v>
      </c>
      <c r="H15" s="87" t="n">
        <f aca="false">AVERAGE(C59:C63)</f>
        <v>4.0724</v>
      </c>
    </row>
    <row r="16" customFormat="false" ht="12.75" hidden="false" customHeight="false" outlineLevel="0" collapsed="false">
      <c r="A16" s="56" t="n">
        <v>35643</v>
      </c>
      <c r="B16" s="86" t="n">
        <v>0.43172115913181</v>
      </c>
      <c r="C16" s="0" t="n">
        <v>2.515</v>
      </c>
    </row>
    <row r="17" customFormat="false" ht="12.75" hidden="false" customHeight="false" outlineLevel="0" collapsed="false">
      <c r="A17" s="56" t="n">
        <v>35674</v>
      </c>
      <c r="B17" s="86" t="n">
        <v>0.506878305828695</v>
      </c>
      <c r="C17" s="0" t="n">
        <v>3.346</v>
      </c>
    </row>
    <row r="18" customFormat="false" ht="12.75" hidden="false" customHeight="false" outlineLevel="0" collapsed="false">
      <c r="A18" s="56" t="n">
        <v>35704</v>
      </c>
      <c r="B18" s="86" t="n">
        <v>0.617374828587641</v>
      </c>
      <c r="C18" s="0" t="n">
        <v>3.266</v>
      </c>
    </row>
    <row r="19" customFormat="false" ht="12.75" hidden="false" customHeight="false" outlineLevel="0" collapsed="false">
      <c r="A19" s="56" t="n">
        <v>35735</v>
      </c>
      <c r="B19" s="86" t="n">
        <v>0.649880268488322</v>
      </c>
      <c r="C19" s="0" t="n">
        <v>2.577</v>
      </c>
    </row>
    <row r="20" customFormat="false" ht="12.75" hidden="false" customHeight="false" outlineLevel="0" collapsed="false">
      <c r="A20" s="56" t="n">
        <v>35765</v>
      </c>
      <c r="B20" s="86" t="n">
        <v>0.655627687802093</v>
      </c>
      <c r="C20" s="0" t="n">
        <v>2.309</v>
      </c>
    </row>
    <row r="21" customFormat="false" ht="12.75" hidden="false" customHeight="false" outlineLevel="0" collapsed="false">
      <c r="A21" s="56" t="n">
        <v>35796</v>
      </c>
      <c r="B21" s="86" t="n">
        <v>0.38683802330185</v>
      </c>
      <c r="C21" s="0" t="n">
        <v>2.001</v>
      </c>
    </row>
    <row r="22" customFormat="false" ht="12.75" hidden="false" customHeight="false" outlineLevel="0" collapsed="false">
      <c r="A22" s="56" t="n">
        <v>35827</v>
      </c>
      <c r="B22" s="86" t="n">
        <v>0.48906142438162</v>
      </c>
      <c r="C22" s="0" t="n">
        <v>2.286</v>
      </c>
    </row>
    <row r="23" customFormat="false" ht="12.75" hidden="false" customHeight="false" outlineLevel="0" collapsed="false">
      <c r="A23" s="56" t="n">
        <v>35855</v>
      </c>
      <c r="B23" s="86" t="n">
        <v>0.297538581833341</v>
      </c>
      <c r="C23" s="0" t="n">
        <v>2.3</v>
      </c>
    </row>
    <row r="24" customFormat="false" ht="12.75" hidden="false" customHeight="false" outlineLevel="0" collapsed="false">
      <c r="A24" s="56" t="n">
        <v>35886</v>
      </c>
      <c r="B24" s="86" t="n">
        <v>0.480905491873827</v>
      </c>
      <c r="C24" s="0" t="n">
        <v>2.262</v>
      </c>
    </row>
    <row r="25" customFormat="false" ht="12.75" hidden="false" customHeight="false" outlineLevel="0" collapsed="false">
      <c r="A25" s="56" t="n">
        <v>35916</v>
      </c>
      <c r="B25" s="86" t="n">
        <v>0.349653446744208</v>
      </c>
      <c r="C25" s="0" t="n">
        <v>2.017</v>
      </c>
    </row>
    <row r="26" customFormat="false" ht="12.75" hidden="false" customHeight="false" outlineLevel="0" collapsed="false">
      <c r="A26" s="56" t="n">
        <v>35947</v>
      </c>
      <c r="B26" s="86" t="n">
        <v>0.556103401851528</v>
      </c>
      <c r="C26" s="0" t="n">
        <v>2.358</v>
      </c>
    </row>
    <row r="27" customFormat="false" ht="12.75" hidden="false" customHeight="false" outlineLevel="0" collapsed="false">
      <c r="A27" s="56" t="n">
        <v>35977</v>
      </c>
      <c r="B27" s="86" t="n">
        <v>0.402873692141519</v>
      </c>
      <c r="C27" s="0" t="n">
        <v>1.932</v>
      </c>
    </row>
    <row r="28" customFormat="false" ht="12.75" hidden="false" customHeight="false" outlineLevel="0" collapsed="false">
      <c r="A28" s="56" t="n">
        <v>36008</v>
      </c>
      <c r="B28" s="86" t="n">
        <v>0.536807350947425</v>
      </c>
      <c r="C28" s="0" t="n">
        <v>1.672</v>
      </c>
    </row>
    <row r="29" customFormat="false" ht="12.75" hidden="false" customHeight="false" outlineLevel="0" collapsed="false">
      <c r="A29" s="56" t="n">
        <v>36039</v>
      </c>
      <c r="B29" s="86" t="n">
        <v>0.752726410239709</v>
      </c>
      <c r="C29" s="0" t="n">
        <v>2.031</v>
      </c>
    </row>
    <row r="30" customFormat="false" ht="12.75" hidden="false" customHeight="false" outlineLevel="0" collapsed="false">
      <c r="A30" s="56" t="n">
        <v>36069</v>
      </c>
      <c r="B30" s="86" t="n">
        <v>0.587553818226865</v>
      </c>
      <c r="C30" s="0" t="n">
        <v>1.972</v>
      </c>
    </row>
    <row r="31" customFormat="false" ht="12.75" hidden="false" customHeight="false" outlineLevel="0" collapsed="false">
      <c r="A31" s="56" t="n">
        <v>36100</v>
      </c>
      <c r="B31" s="86" t="n">
        <v>0.534021820165821</v>
      </c>
      <c r="C31" s="0" t="n">
        <v>2.149</v>
      </c>
    </row>
    <row r="32" customFormat="false" ht="12.75" hidden="false" customHeight="false" outlineLevel="0" collapsed="false">
      <c r="A32" s="56" t="n">
        <v>36130</v>
      </c>
      <c r="B32" s="86" t="n">
        <v>0.630137809958666</v>
      </c>
      <c r="C32" s="0" t="n">
        <v>1.765</v>
      </c>
    </row>
    <row r="33" customFormat="false" ht="12.75" hidden="false" customHeight="false" outlineLevel="0" collapsed="false">
      <c r="A33" s="56" t="n">
        <v>36161</v>
      </c>
      <c r="B33" s="86" t="n">
        <v>0.64235798207212</v>
      </c>
      <c r="C33" s="0" t="n">
        <v>1.81</v>
      </c>
    </row>
    <row r="34" customFormat="false" ht="12.75" hidden="false" customHeight="false" outlineLevel="0" collapsed="false">
      <c r="A34" s="56" t="n">
        <v>36192</v>
      </c>
      <c r="B34" s="86" t="n">
        <v>0.393996672412622</v>
      </c>
      <c r="C34" s="0" t="n">
        <v>1.666</v>
      </c>
    </row>
    <row r="35" customFormat="false" ht="12.75" hidden="false" customHeight="false" outlineLevel="0" collapsed="false">
      <c r="A35" s="56" t="n">
        <v>36220</v>
      </c>
      <c r="B35" s="86" t="n">
        <v>0.458607457084893</v>
      </c>
      <c r="C35" s="0" t="n">
        <v>1.852</v>
      </c>
    </row>
    <row r="36" customFormat="false" ht="12.75" hidden="false" customHeight="false" outlineLevel="0" collapsed="false">
      <c r="A36" s="56" t="n">
        <v>36251</v>
      </c>
      <c r="B36" s="86" t="n">
        <v>0.226803814328687</v>
      </c>
      <c r="C36" s="0" t="n">
        <v>2.348</v>
      </c>
    </row>
    <row r="37" customFormat="false" ht="12.75" hidden="false" customHeight="false" outlineLevel="0" collapsed="false">
      <c r="A37" s="56" t="n">
        <v>36281</v>
      </c>
      <c r="B37" s="86" t="n">
        <v>0.357093700428547</v>
      </c>
      <c r="C37" s="0" t="n">
        <v>2.226</v>
      </c>
    </row>
    <row r="38" customFormat="false" ht="12.75" hidden="false" customHeight="false" outlineLevel="0" collapsed="false">
      <c r="A38" s="56" t="n">
        <v>36312</v>
      </c>
      <c r="B38" s="86" t="n">
        <v>0.30932545757193</v>
      </c>
      <c r="C38" s="0" t="n">
        <v>2.262</v>
      </c>
    </row>
    <row r="39" customFormat="false" ht="12.75" hidden="false" customHeight="false" outlineLevel="0" collapsed="false">
      <c r="A39" s="56" t="n">
        <v>36342</v>
      </c>
      <c r="B39" s="86" t="n">
        <v>0.397967536848288</v>
      </c>
      <c r="C39" s="0" t="n">
        <v>2.601</v>
      </c>
    </row>
    <row r="40" customFormat="false" ht="12.75" hidden="false" customHeight="false" outlineLevel="0" collapsed="false">
      <c r="A40" s="56" t="n">
        <v>36373</v>
      </c>
      <c r="B40" s="86" t="n">
        <v>0.282483713644995</v>
      </c>
      <c r="C40" s="0" t="n">
        <v>2.912</v>
      </c>
    </row>
    <row r="41" customFormat="false" ht="12.75" hidden="false" customHeight="false" outlineLevel="0" collapsed="false">
      <c r="A41" s="56" t="n">
        <v>36404</v>
      </c>
      <c r="B41" s="86" t="n">
        <v>0.766922705569457</v>
      </c>
      <c r="C41" s="0" t="n">
        <v>2.56</v>
      </c>
    </row>
    <row r="42" customFormat="false" ht="12.75" hidden="false" customHeight="false" outlineLevel="0" collapsed="false">
      <c r="A42" s="56" t="n">
        <v>36434</v>
      </c>
      <c r="B42" s="86" t="n">
        <v>0.473985031371133</v>
      </c>
      <c r="C42" s="0" t="n">
        <v>3.092</v>
      </c>
    </row>
    <row r="43" customFormat="false" ht="12.75" hidden="false" customHeight="false" outlineLevel="0" collapsed="false">
      <c r="A43" s="56" t="n">
        <v>36465</v>
      </c>
      <c r="B43" s="86" t="n">
        <v>0.567188594472679</v>
      </c>
      <c r="C43" s="0" t="n">
        <v>2.12</v>
      </c>
    </row>
    <row r="44" customFormat="false" ht="12.75" hidden="false" customHeight="false" outlineLevel="0" collapsed="false">
      <c r="A44" s="56" t="n">
        <v>36495</v>
      </c>
      <c r="B44" s="86" t="n">
        <v>0.592247181421622</v>
      </c>
      <c r="C44" s="0" t="n">
        <v>2.344</v>
      </c>
    </row>
    <row r="45" customFormat="false" ht="12.75" hidden="false" customHeight="false" outlineLevel="0" collapsed="false">
      <c r="A45" s="56" t="n">
        <v>36526</v>
      </c>
      <c r="B45" s="86" t="n">
        <v>0.484320244060546</v>
      </c>
      <c r="C45" s="0" t="n">
        <v>2.61</v>
      </c>
    </row>
    <row r="46" customFormat="false" ht="12.75" hidden="false" customHeight="false" outlineLevel="0" collapsed="false">
      <c r="A46" s="56" t="n">
        <v>36557</v>
      </c>
      <c r="B46" s="86" t="n">
        <v>0.492951227648179</v>
      </c>
      <c r="C46" s="0" t="n">
        <v>2.603</v>
      </c>
    </row>
    <row r="47" customFormat="false" ht="12.75" hidden="false" customHeight="false" outlineLevel="0" collapsed="false">
      <c r="A47" s="56" t="n">
        <v>36586</v>
      </c>
      <c r="B47" s="86" t="n">
        <v>0.321597648863156</v>
      </c>
      <c r="C47" s="0" t="n">
        <v>2.9</v>
      </c>
    </row>
    <row r="48" customFormat="false" ht="12.75" hidden="false" customHeight="false" outlineLevel="0" collapsed="false">
      <c r="A48" s="56" t="n">
        <v>36617</v>
      </c>
      <c r="B48" s="86" t="n">
        <v>0.254144078324626</v>
      </c>
      <c r="C48" s="0" t="n">
        <v>3.089</v>
      </c>
    </row>
    <row r="49" customFormat="false" ht="12.75" hidden="false" customHeight="false" outlineLevel="0" collapsed="false">
      <c r="A49" s="56" t="n">
        <v>36647</v>
      </c>
      <c r="B49" s="86" t="n">
        <v>0.428720700378805</v>
      </c>
      <c r="C49" s="0" t="n">
        <v>4.406</v>
      </c>
    </row>
    <row r="50" customFormat="false" ht="12.75" hidden="false" customHeight="false" outlineLevel="0" collapsed="false">
      <c r="A50" s="56" t="n">
        <v>36678</v>
      </c>
      <c r="B50" s="86" t="n">
        <v>0.772862771510659</v>
      </c>
      <c r="C50" s="0" t="n">
        <v>4.369</v>
      </c>
    </row>
    <row r="51" customFormat="false" ht="12.75" hidden="false" customHeight="false" outlineLevel="0" collapsed="false">
      <c r="A51" s="56" t="n">
        <v>36708</v>
      </c>
      <c r="B51" s="86" t="n">
        <v>0.441825410006067</v>
      </c>
      <c r="C51" s="0" t="n">
        <v>3.82</v>
      </c>
    </row>
    <row r="52" customFormat="false" ht="12.75" hidden="false" customHeight="false" outlineLevel="0" collapsed="false">
      <c r="A52" s="56" t="n">
        <v>36739</v>
      </c>
      <c r="B52" s="86" t="n">
        <v>0.454857096045107</v>
      </c>
      <c r="C52" s="0" t="n">
        <v>4.618</v>
      </c>
    </row>
    <row r="53" customFormat="false" ht="12.75" hidden="false" customHeight="false" outlineLevel="0" collapsed="false">
      <c r="A53" s="56" t="n">
        <v>36770</v>
      </c>
      <c r="B53" s="86" t="n">
        <v>0.274161363041321</v>
      </c>
      <c r="C53" s="0" t="n">
        <v>5.312</v>
      </c>
    </row>
    <row r="54" customFormat="false" ht="12.75" hidden="false" customHeight="false" outlineLevel="0" collapsed="false">
      <c r="A54" s="56" t="n">
        <v>36800</v>
      </c>
      <c r="B54" s="86" t="n">
        <v>0.495409755502559</v>
      </c>
      <c r="C54" s="0" t="n">
        <v>4.541</v>
      </c>
    </row>
    <row r="55" customFormat="false" ht="12.75" hidden="false" customHeight="false" outlineLevel="0" collapsed="false">
      <c r="A55" s="56" t="n">
        <v>36831</v>
      </c>
      <c r="B55" s="86" t="n">
        <v>0.582421909451684</v>
      </c>
      <c r="C55" s="0" t="n">
        <v>6.016</v>
      </c>
    </row>
    <row r="56" customFormat="false" ht="12.75" hidden="false" customHeight="false" outlineLevel="0" collapsed="false">
      <c r="A56" s="56" t="n">
        <v>36861</v>
      </c>
      <c r="B56" s="86" t="n">
        <v>1.24166037664505</v>
      </c>
      <c r="C56" s="0" t="n">
        <v>9.98</v>
      </c>
    </row>
    <row r="57" customFormat="false" ht="12.75" hidden="false" customHeight="false" outlineLevel="0" collapsed="false">
      <c r="A57" s="56" t="n">
        <v>36892</v>
      </c>
      <c r="B57" s="86" t="n">
        <v>1.13225280355731</v>
      </c>
      <c r="C57" s="0" t="n">
        <v>6.293</v>
      </c>
    </row>
    <row r="58" customFormat="false" ht="12.75" hidden="false" customHeight="false" outlineLevel="0" collapsed="false">
      <c r="A58" s="56" t="n">
        <v>36923</v>
      </c>
      <c r="B58" s="86" t="n">
        <v>1.01331128735575</v>
      </c>
      <c r="C58" s="0" t="n">
        <v>4.998</v>
      </c>
    </row>
    <row r="59" customFormat="false" ht="12.75" hidden="false" customHeight="false" outlineLevel="0" collapsed="false">
      <c r="A59" s="56" t="n">
        <v>36951</v>
      </c>
      <c r="B59" s="86" t="n">
        <v>0.432435186635489</v>
      </c>
      <c r="C59" s="0" t="n">
        <v>5.384</v>
      </c>
    </row>
    <row r="60" customFormat="false" ht="12.75" hidden="false" customHeight="false" outlineLevel="0" collapsed="false">
      <c r="A60" s="56" t="n">
        <v>36982</v>
      </c>
      <c r="B60" s="86" t="n">
        <v>0.381628732710196</v>
      </c>
      <c r="C60" s="0" t="n">
        <v>4.891</v>
      </c>
    </row>
    <row r="61" customFormat="false" ht="12.75" hidden="false" customHeight="false" outlineLevel="0" collapsed="false">
      <c r="A61" s="56" t="n">
        <v>37012</v>
      </c>
      <c r="B61" s="86" t="n">
        <v>0.517954366079766</v>
      </c>
      <c r="C61" s="0" t="n">
        <v>3.738</v>
      </c>
    </row>
    <row r="62" customFormat="false" ht="12.75" hidden="false" customHeight="false" outlineLevel="0" collapsed="false">
      <c r="A62" s="56" t="n">
        <v>37043</v>
      </c>
      <c r="B62" s="86" t="n">
        <v>0.584191885621326</v>
      </c>
      <c r="C62" s="0" t="n">
        <v>3.182</v>
      </c>
    </row>
    <row r="63" customFormat="false" ht="12.75" hidden="false" customHeight="false" outlineLevel="0" collapsed="false">
      <c r="A63" s="56" t="n">
        <v>37073</v>
      </c>
      <c r="B63" s="86" t="n">
        <v>0.633575407998825</v>
      </c>
      <c r="C63" s="0" t="n">
        <v>3.167</v>
      </c>
    </row>
    <row r="64" customFormat="false" ht="12.75" hidden="false" customHeight="false" outlineLevel="0" collapsed="false">
      <c r="A64" s="56" t="n">
        <v>37104</v>
      </c>
      <c r="B64" s="86" t="n">
        <v>0.75644945071333</v>
      </c>
    </row>
  </sheetData>
  <printOptions headings="false" gridLines="false" gridLinesSet="true" horizontalCentered="false" verticalCentered="false"/>
  <pageMargins left="0.747916666666667" right="0.420138888888889" top="0.25" bottom="0.4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643"/>
  <sheetViews>
    <sheetView showFormulas="false" showGridLines="true" showRowColHeaders="true" showZeros="true" rightToLeft="false" tabSelected="false" showOutlineSymbols="true" defaultGridColor="true" view="normal" topLeftCell="A47" colorId="64" zoomScale="100" zoomScaleNormal="100" zoomScalePageLayoutView="100" workbookViewId="0">
      <selection pane="topLeft" activeCell="C64" activeCellId="0" sqref="C6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" width="24.7"/>
    <col collapsed="false" customWidth="true" hidden="false" outlineLevel="0" max="13" min="2" style="2" width="12.7"/>
    <col collapsed="false" customWidth="false" hidden="false" outlineLevel="0" max="257" min="14" style="2" width="9.14"/>
  </cols>
  <sheetData>
    <row r="1" customFormat="false" ht="12.75" hidden="false" customHeight="false" outlineLevel="0" collapsed="false">
      <c r="A1" s="1"/>
      <c r="B1" s="1"/>
    </row>
    <row r="2" customFormat="false" ht="12.75" hidden="false" customHeight="false" outlineLevel="0" collapsed="false">
      <c r="A2" s="1" t="s">
        <v>127</v>
      </c>
      <c r="B2" s="1" t="s">
        <v>6</v>
      </c>
      <c r="C2" s="2" t="n">
        <v>5</v>
      </c>
      <c r="E2" s="2" t="s">
        <v>5</v>
      </c>
    </row>
    <row r="3" customFormat="false" ht="12.75" hidden="false" customHeight="false" outlineLevel="0" collapsed="false">
      <c r="A3" s="1" t="s">
        <v>128</v>
      </c>
      <c r="B3" s="1"/>
      <c r="C3" s="2" t="n">
        <v>6</v>
      </c>
      <c r="E3" s="2" t="s">
        <v>7</v>
      </c>
    </row>
    <row r="4" customFormat="false" ht="12.75" hidden="false" customHeight="false" outlineLevel="0" collapsed="false">
      <c r="A4" s="1" t="s">
        <v>129</v>
      </c>
      <c r="B4" s="1"/>
      <c r="C4" s="2" t="n">
        <v>7</v>
      </c>
      <c r="E4" s="2" t="s">
        <v>11</v>
      </c>
    </row>
    <row r="5" customFormat="false" ht="12.75" hidden="false" customHeight="false" outlineLevel="0" collapsed="false">
      <c r="A5" s="1" t="s">
        <v>130</v>
      </c>
      <c r="B5" s="1"/>
      <c r="C5" s="2" t="n">
        <v>8</v>
      </c>
      <c r="E5" s="2" t="s">
        <v>13</v>
      </c>
    </row>
    <row r="6" customFormat="false" ht="12.75" hidden="false" customHeight="false" outlineLevel="0" collapsed="false">
      <c r="A6" s="1" t="s">
        <v>172</v>
      </c>
      <c r="B6" s="1"/>
      <c r="C6" s="2" t="n">
        <v>9</v>
      </c>
      <c r="E6" s="2" t="s">
        <v>16</v>
      </c>
    </row>
    <row r="7" customFormat="false" ht="12.75" hidden="false" customHeight="false" outlineLevel="0" collapsed="false">
      <c r="A7" s="1" t="s">
        <v>173</v>
      </c>
      <c r="B7" s="1"/>
      <c r="C7" s="2" t="n">
        <v>10</v>
      </c>
      <c r="E7" s="2" t="s">
        <v>20</v>
      </c>
    </row>
    <row r="8" customFormat="false" ht="12.75" hidden="false" customHeight="false" outlineLevel="0" collapsed="false">
      <c r="A8" s="1" t="s">
        <v>131</v>
      </c>
      <c r="B8" s="1"/>
      <c r="C8" s="2" t="n">
        <v>11</v>
      </c>
    </row>
    <row r="9" customFormat="false" ht="12.75" hidden="false" customHeight="false" outlineLevel="0" collapsed="false">
      <c r="A9" s="1" t="s">
        <v>132</v>
      </c>
      <c r="B9" s="1"/>
      <c r="C9" s="2" t="n">
        <v>12</v>
      </c>
    </row>
    <row r="10" customFormat="false" ht="12.75" hidden="false" customHeight="false" outlineLevel="0" collapsed="false">
      <c r="A10" s="1" t="s">
        <v>133</v>
      </c>
      <c r="B10" s="1"/>
      <c r="C10" s="2" t="n">
        <v>13</v>
      </c>
    </row>
    <row r="11" customFormat="false" ht="12.75" hidden="false" customHeight="false" outlineLevel="0" collapsed="false">
      <c r="A11" s="1" t="s">
        <v>134</v>
      </c>
      <c r="B11" s="1"/>
      <c r="C11" s="2" t="n">
        <v>14</v>
      </c>
    </row>
    <row r="12" customFormat="false" ht="12.75" hidden="false" customHeight="false" outlineLevel="0" collapsed="false">
      <c r="A12" s="1" t="s">
        <v>135</v>
      </c>
      <c r="B12" s="1"/>
      <c r="C12" s="2" t="n">
        <v>15</v>
      </c>
    </row>
    <row r="13" customFormat="false" ht="12.75" hidden="false" customHeight="false" outlineLevel="0" collapsed="false">
      <c r="A13" s="1" t="s">
        <v>174</v>
      </c>
      <c r="B13" s="1"/>
      <c r="C13" s="2" t="n">
        <v>16</v>
      </c>
    </row>
    <row r="14" customFormat="false" ht="12.75" hidden="false" customHeight="false" outlineLevel="0" collapsed="false">
      <c r="A14" s="1" t="s">
        <v>136</v>
      </c>
      <c r="B14" s="1"/>
      <c r="C14" s="2" t="n">
        <v>17</v>
      </c>
    </row>
    <row r="15" customFormat="false" ht="12.75" hidden="false" customHeight="false" outlineLevel="0" collapsed="false">
      <c r="A15" s="1" t="s">
        <v>137</v>
      </c>
      <c r="C15" s="2" t="n">
        <v>18</v>
      </c>
    </row>
    <row r="16" customFormat="false" ht="12.75" hidden="false" customHeight="false" outlineLevel="0" collapsed="false">
      <c r="A16" s="1" t="s">
        <v>138</v>
      </c>
      <c r="C16" s="2" t="n">
        <v>19</v>
      </c>
    </row>
    <row r="17" customFormat="false" ht="12.75" hidden="false" customHeight="false" outlineLevel="0" collapsed="false">
      <c r="A17" s="1" t="s">
        <v>175</v>
      </c>
      <c r="C17" s="2" t="n">
        <v>20</v>
      </c>
    </row>
    <row r="18" customFormat="false" ht="12.75" hidden="false" customHeight="false" outlineLevel="0" collapsed="false">
      <c r="A18" s="1" t="s">
        <v>176</v>
      </c>
      <c r="C18" s="2" t="n">
        <v>21</v>
      </c>
    </row>
    <row r="19" customFormat="false" ht="12.75" hidden="false" customHeight="false" outlineLevel="0" collapsed="false">
      <c r="A19" s="1" t="s">
        <v>139</v>
      </c>
      <c r="C19" s="2" t="n">
        <v>22</v>
      </c>
    </row>
    <row r="20" customFormat="false" ht="12.75" hidden="false" customHeight="false" outlineLevel="0" collapsed="false">
      <c r="A20" s="1" t="s">
        <v>177</v>
      </c>
      <c r="C20" s="2" t="n">
        <v>23</v>
      </c>
    </row>
    <row r="21" customFormat="false" ht="12.75" hidden="false" customHeight="false" outlineLevel="0" collapsed="false">
      <c r="A21" s="1" t="s">
        <v>178</v>
      </c>
      <c r="C21" s="2" t="n">
        <v>24</v>
      </c>
    </row>
    <row r="22" customFormat="false" ht="12.75" hidden="false" customHeight="false" outlineLevel="0" collapsed="false">
      <c r="A22" s="1" t="s">
        <v>140</v>
      </c>
      <c r="C22" s="2" t="n">
        <v>25</v>
      </c>
    </row>
    <row r="23" customFormat="false" ht="12.75" hidden="false" customHeight="false" outlineLevel="0" collapsed="false">
      <c r="A23" s="1"/>
    </row>
    <row r="24" customFormat="false" ht="12.75" hidden="false" customHeight="false" outlineLevel="0" collapsed="false">
      <c r="A24" s="1" t="s">
        <v>179</v>
      </c>
      <c r="C24" s="2" t="n">
        <v>5</v>
      </c>
    </row>
    <row r="25" customFormat="false" ht="12.75" hidden="false" customHeight="false" outlineLevel="0" collapsed="false">
      <c r="A25" s="1" t="s">
        <v>180</v>
      </c>
      <c r="C25" s="2" t="n">
        <v>6</v>
      </c>
    </row>
    <row r="26" customFormat="false" ht="12.75" hidden="false" customHeight="false" outlineLevel="0" collapsed="false">
      <c r="A26" s="1" t="s">
        <v>181</v>
      </c>
      <c r="C26" s="2" t="n">
        <v>7</v>
      </c>
    </row>
    <row r="27" customFormat="false" ht="12.75" hidden="false" customHeight="false" outlineLevel="0" collapsed="false">
      <c r="A27" s="1" t="s">
        <v>182</v>
      </c>
      <c r="C27" s="2" t="n">
        <v>8</v>
      </c>
    </row>
    <row r="28" customFormat="false" ht="12.75" hidden="false" customHeight="false" outlineLevel="0" collapsed="false">
      <c r="A28" s="1" t="s">
        <v>183</v>
      </c>
      <c r="C28" s="2" t="n">
        <v>9</v>
      </c>
    </row>
    <row r="29" customFormat="false" ht="12.75" hidden="false" customHeight="false" outlineLevel="0" collapsed="false">
      <c r="A29" s="1" t="s">
        <v>184</v>
      </c>
      <c r="C29" s="2" t="n">
        <v>10</v>
      </c>
    </row>
    <row r="30" customFormat="false" ht="12.75" hidden="false" customHeight="false" outlineLevel="0" collapsed="false">
      <c r="A30" s="1" t="s">
        <v>185</v>
      </c>
      <c r="C30" s="2" t="n">
        <v>11</v>
      </c>
    </row>
    <row r="31" customFormat="false" ht="12.75" hidden="false" customHeight="false" outlineLevel="0" collapsed="false">
      <c r="A31" s="1" t="s">
        <v>186</v>
      </c>
      <c r="C31" s="2" t="n">
        <v>12</v>
      </c>
    </row>
    <row r="32" customFormat="false" ht="12.75" hidden="false" customHeight="false" outlineLevel="0" collapsed="false">
      <c r="A32" s="1" t="s">
        <v>187</v>
      </c>
      <c r="C32" s="2" t="n">
        <v>13</v>
      </c>
    </row>
    <row r="33" customFormat="false" ht="12.75" hidden="false" customHeight="false" outlineLevel="0" collapsed="false">
      <c r="A33" s="1" t="s">
        <v>188</v>
      </c>
      <c r="C33" s="2" t="n">
        <v>14</v>
      </c>
    </row>
    <row r="34" customFormat="false" ht="12.75" hidden="false" customHeight="false" outlineLevel="0" collapsed="false">
      <c r="A34" s="1" t="s">
        <v>189</v>
      </c>
      <c r="C34" s="2" t="n">
        <v>15</v>
      </c>
    </row>
    <row r="35" customFormat="false" ht="12.75" hidden="false" customHeight="false" outlineLevel="0" collapsed="false">
      <c r="A35" s="1" t="s">
        <v>190</v>
      </c>
      <c r="C35" s="2" t="n">
        <v>16</v>
      </c>
    </row>
    <row r="36" customFormat="false" ht="12.75" hidden="false" customHeight="false" outlineLevel="0" collapsed="false">
      <c r="A36" s="1" t="s">
        <v>191</v>
      </c>
      <c r="C36" s="2" t="n">
        <v>17</v>
      </c>
    </row>
    <row r="37" customFormat="false" ht="12.75" hidden="false" customHeight="false" outlineLevel="0" collapsed="false">
      <c r="A37" s="1" t="s">
        <v>192</v>
      </c>
      <c r="C37" s="2" t="n">
        <v>18</v>
      </c>
    </row>
    <row r="38" customFormat="false" ht="12.75" hidden="false" customHeight="false" outlineLevel="0" collapsed="false">
      <c r="A38" s="1" t="s">
        <v>193</v>
      </c>
      <c r="C38" s="2" t="n">
        <v>19</v>
      </c>
    </row>
    <row r="39" customFormat="false" ht="12.75" hidden="false" customHeight="false" outlineLevel="0" collapsed="false">
      <c r="A39" s="1" t="s">
        <v>194</v>
      </c>
      <c r="C39" s="2" t="n">
        <v>20</v>
      </c>
    </row>
    <row r="40" customFormat="false" ht="12.75" hidden="false" customHeight="false" outlineLevel="0" collapsed="false">
      <c r="A40" s="1" t="s">
        <v>195</v>
      </c>
      <c r="C40" s="2" t="n">
        <v>21</v>
      </c>
    </row>
    <row r="41" customFormat="false" ht="12.75" hidden="false" customHeight="false" outlineLevel="0" collapsed="false">
      <c r="A41" s="1" t="s">
        <v>196</v>
      </c>
      <c r="C41" s="2" t="n">
        <v>22</v>
      </c>
    </row>
    <row r="42" customFormat="false" ht="12.75" hidden="false" customHeight="false" outlineLevel="0" collapsed="false">
      <c r="A42" s="1" t="s">
        <v>197</v>
      </c>
      <c r="C42" s="2" t="n">
        <v>23</v>
      </c>
    </row>
    <row r="43" customFormat="false" ht="12.75" hidden="false" customHeight="false" outlineLevel="0" collapsed="false">
      <c r="A43" s="1" t="s">
        <v>198</v>
      </c>
      <c r="C43" s="2" t="n">
        <v>24</v>
      </c>
    </row>
    <row r="44" customFormat="false" ht="12.75" hidden="false" customHeight="false" outlineLevel="0" collapsed="false">
      <c r="A44" s="1" t="s">
        <v>199</v>
      </c>
      <c r="C44" s="2" t="n">
        <v>25</v>
      </c>
    </row>
    <row r="45" customFormat="false" ht="12.75" hidden="false" customHeight="false" outlineLevel="0" collapsed="false">
      <c r="A45" s="1"/>
    </row>
    <row r="46" customFormat="false" ht="12.75" hidden="false" customHeight="false" outlineLevel="0" collapsed="false">
      <c r="A46" s="1"/>
    </row>
    <row r="47" customFormat="false" ht="12.75" hidden="false" customHeight="false" outlineLevel="0" collapsed="false">
      <c r="A47" s="1"/>
    </row>
    <row r="48" customFormat="false" ht="12.75" hidden="false" customHeight="false" outlineLevel="0" collapsed="false">
      <c r="A48" s="1"/>
    </row>
    <row r="49" customFormat="false" ht="12.75" hidden="false" customHeight="false" outlineLevel="0" collapsed="false">
      <c r="A49" s="1" t="s">
        <v>200</v>
      </c>
      <c r="C49" s="2" t="n">
        <v>27</v>
      </c>
    </row>
    <row r="50" customFormat="false" ht="12.75" hidden="false" customHeight="false" outlineLevel="0" collapsed="false">
      <c r="A50" s="1" t="s">
        <v>161</v>
      </c>
      <c r="B50" s="2" t="s">
        <v>15</v>
      </c>
      <c r="C50" s="88" t="n">
        <v>31</v>
      </c>
    </row>
    <row r="51" customFormat="false" ht="12.75" hidden="false" customHeight="false" outlineLevel="0" collapsed="false">
      <c r="A51" s="1" t="s">
        <v>201</v>
      </c>
      <c r="C51" s="88" t="n">
        <v>32</v>
      </c>
    </row>
    <row r="52" customFormat="false" ht="12.75" hidden="false" customHeight="false" outlineLevel="0" collapsed="false">
      <c r="A52" s="1" t="s">
        <v>202</v>
      </c>
      <c r="C52" s="88" t="n">
        <v>33</v>
      </c>
    </row>
    <row r="53" customFormat="false" ht="12.75" hidden="false" customHeight="false" outlineLevel="0" collapsed="false">
      <c r="A53" s="1" t="s">
        <v>203</v>
      </c>
      <c r="C53" s="88" t="n">
        <v>34</v>
      </c>
    </row>
    <row r="54" customFormat="false" ht="12.75" hidden="false" customHeight="false" outlineLevel="0" collapsed="false">
      <c r="A54" s="1" t="s">
        <v>204</v>
      </c>
      <c r="C54" s="88" t="n">
        <v>35</v>
      </c>
    </row>
    <row r="55" customFormat="false" ht="12.75" hidden="false" customHeight="false" outlineLevel="0" collapsed="false">
      <c r="A55" s="1" t="s">
        <v>205</v>
      </c>
      <c r="C55" s="88" t="n">
        <v>36</v>
      </c>
    </row>
    <row r="56" customFormat="false" ht="12.75" hidden="false" customHeight="false" outlineLevel="0" collapsed="false">
      <c r="A56" s="1" t="s">
        <v>206</v>
      </c>
      <c r="C56" s="88" t="n">
        <v>37</v>
      </c>
    </row>
    <row r="57" customFormat="false" ht="12.75" hidden="false" customHeight="false" outlineLevel="0" collapsed="false">
      <c r="A57" s="1" t="s">
        <v>207</v>
      </c>
      <c r="C57" s="88" t="n">
        <v>38</v>
      </c>
    </row>
    <row r="58" customFormat="false" ht="12.75" hidden="false" customHeight="false" outlineLevel="0" collapsed="false">
      <c r="A58" s="1" t="s">
        <v>208</v>
      </c>
      <c r="C58" s="88" t="n">
        <v>39</v>
      </c>
    </row>
    <row r="59" customFormat="false" ht="12.75" hidden="false" customHeight="false" outlineLevel="0" collapsed="false">
      <c r="A59" s="1" t="s">
        <v>209</v>
      </c>
      <c r="C59" s="88" t="n">
        <v>40</v>
      </c>
    </row>
    <row r="60" customFormat="false" ht="12.75" hidden="false" customHeight="false" outlineLevel="0" collapsed="false">
      <c r="A60" s="1" t="s">
        <v>210</v>
      </c>
      <c r="C60" s="88" t="n">
        <v>41</v>
      </c>
    </row>
    <row r="61" customFormat="false" ht="12.75" hidden="false" customHeight="false" outlineLevel="0" collapsed="false">
      <c r="A61" s="1" t="s">
        <v>211</v>
      </c>
      <c r="C61" s="88" t="n">
        <v>42</v>
      </c>
    </row>
    <row r="62" customFormat="false" ht="12.75" hidden="false" customHeight="false" outlineLevel="0" collapsed="false">
      <c r="A62" s="1" t="s">
        <v>212</v>
      </c>
      <c r="C62" s="88" t="n">
        <v>43</v>
      </c>
    </row>
    <row r="63" customFormat="false" ht="12.75" hidden="false" customHeight="false" outlineLevel="0" collapsed="false">
      <c r="A63" s="1" t="s">
        <v>213</v>
      </c>
      <c r="C63" s="88" t="n">
        <v>44</v>
      </c>
    </row>
    <row r="64" customFormat="false" ht="12.75" hidden="false" customHeight="false" outlineLevel="0" collapsed="false">
      <c r="A64" s="1" t="s">
        <v>214</v>
      </c>
      <c r="C64" s="88" t="n">
        <v>45</v>
      </c>
    </row>
    <row r="65" customFormat="false" ht="12.75" hidden="false" customHeight="false" outlineLevel="0" collapsed="false">
      <c r="A65" s="1" t="s">
        <v>215</v>
      </c>
      <c r="C65" s="88" t="n">
        <v>46</v>
      </c>
    </row>
    <row r="66" customFormat="false" ht="12.75" hidden="false" customHeight="false" outlineLevel="0" collapsed="false">
      <c r="A66" s="1" t="s">
        <v>216</v>
      </c>
      <c r="C66" s="88" t="n">
        <v>47</v>
      </c>
    </row>
    <row r="67" customFormat="false" ht="12.75" hidden="false" customHeight="false" outlineLevel="0" collapsed="false">
      <c r="A67" s="1" t="s">
        <v>217</v>
      </c>
      <c r="C67" s="88" t="n">
        <v>48</v>
      </c>
    </row>
    <row r="68" customFormat="false" ht="12.75" hidden="false" customHeight="false" outlineLevel="0" collapsed="false">
      <c r="A68" s="1" t="s">
        <v>218</v>
      </c>
      <c r="C68" s="88" t="n">
        <v>49</v>
      </c>
    </row>
    <row r="69" customFormat="false" ht="12.75" hidden="false" customHeight="false" outlineLevel="0" collapsed="false">
      <c r="A69" s="1" t="s">
        <v>219</v>
      </c>
      <c r="C69" s="88" t="n">
        <v>50</v>
      </c>
    </row>
    <row r="70" customFormat="false" ht="12.75" hidden="false" customHeight="false" outlineLevel="0" collapsed="false">
      <c r="A70" s="1" t="s">
        <v>220</v>
      </c>
      <c r="C70" s="88" t="n">
        <v>51</v>
      </c>
    </row>
    <row r="71" customFormat="false" ht="12.75" hidden="false" customHeight="false" outlineLevel="0" collapsed="false">
      <c r="A71" s="1"/>
    </row>
    <row r="72" customFormat="false" ht="12.75" hidden="false" customHeight="false" outlineLevel="0" collapsed="false">
      <c r="A72" s="1" t="s">
        <v>221</v>
      </c>
      <c r="B72" s="2" t="s">
        <v>19</v>
      </c>
      <c r="C72" s="2" t="n">
        <v>81</v>
      </c>
    </row>
    <row r="73" customFormat="false" ht="12.75" hidden="false" customHeight="false" outlineLevel="0" collapsed="false">
      <c r="A73" s="1" t="s">
        <v>222</v>
      </c>
      <c r="C73" s="2" t="n">
        <v>82</v>
      </c>
    </row>
    <row r="74" customFormat="false" ht="12.75" hidden="false" customHeight="false" outlineLevel="0" collapsed="false">
      <c r="A74" s="1" t="s">
        <v>223</v>
      </c>
      <c r="C74" s="2" t="n">
        <v>83</v>
      </c>
    </row>
    <row r="75" customFormat="false" ht="12.75" hidden="false" customHeight="false" outlineLevel="0" collapsed="false">
      <c r="A75" s="1" t="s">
        <v>224</v>
      </c>
      <c r="C75" s="2" t="n">
        <v>84</v>
      </c>
    </row>
    <row r="76" customFormat="false" ht="12.75" hidden="false" customHeight="false" outlineLevel="0" collapsed="false">
      <c r="A76" s="1" t="s">
        <v>225</v>
      </c>
      <c r="C76" s="2" t="n">
        <v>85</v>
      </c>
    </row>
    <row r="77" customFormat="false" ht="12.75" hidden="false" customHeight="false" outlineLevel="0" collapsed="false">
      <c r="A77" s="1" t="s">
        <v>226</v>
      </c>
      <c r="C77" s="2" t="n">
        <v>86</v>
      </c>
    </row>
    <row r="78" customFormat="false" ht="12.75" hidden="false" customHeight="false" outlineLevel="0" collapsed="false">
      <c r="A78" s="1" t="s">
        <v>227</v>
      </c>
      <c r="C78" s="2" t="n">
        <v>87</v>
      </c>
    </row>
    <row r="79" customFormat="false" ht="12.75" hidden="false" customHeight="false" outlineLevel="0" collapsed="false">
      <c r="A79" s="1" t="s">
        <v>228</v>
      </c>
      <c r="C79" s="2" t="n">
        <v>88</v>
      </c>
    </row>
    <row r="80" customFormat="false" ht="12.75" hidden="false" customHeight="false" outlineLevel="0" collapsed="false">
      <c r="A80" s="1" t="s">
        <v>229</v>
      </c>
      <c r="C80" s="2" t="n">
        <v>89</v>
      </c>
    </row>
    <row r="81" customFormat="false" ht="12.75" hidden="false" customHeight="false" outlineLevel="0" collapsed="false">
      <c r="A81" s="1" t="s">
        <v>230</v>
      </c>
      <c r="C81" s="2" t="n">
        <v>90</v>
      </c>
    </row>
    <row r="82" customFormat="false" ht="12.75" hidden="false" customHeight="false" outlineLevel="0" collapsed="false">
      <c r="A82" s="1" t="s">
        <v>231</v>
      </c>
      <c r="C82" s="2" t="n">
        <v>91</v>
      </c>
    </row>
    <row r="83" customFormat="false" ht="12.75" hidden="false" customHeight="false" outlineLevel="0" collapsed="false">
      <c r="A83" s="1" t="s">
        <v>232</v>
      </c>
      <c r="C83" s="2" t="n">
        <v>92</v>
      </c>
    </row>
    <row r="84" customFormat="false" ht="12.75" hidden="false" customHeight="false" outlineLevel="0" collapsed="false">
      <c r="A84" s="1" t="s">
        <v>233</v>
      </c>
      <c r="C84" s="2" t="n">
        <v>93</v>
      </c>
    </row>
    <row r="85" customFormat="false" ht="12.75" hidden="false" customHeight="false" outlineLevel="0" collapsed="false">
      <c r="A85" s="1" t="s">
        <v>234</v>
      </c>
      <c r="C85" s="2" t="n">
        <v>94</v>
      </c>
    </row>
    <row r="86" customFormat="false" ht="12.75" hidden="false" customHeight="false" outlineLevel="0" collapsed="false">
      <c r="A86" s="1"/>
    </row>
    <row r="87" customFormat="false" ht="12.75" hidden="false" customHeight="false" outlineLevel="0" collapsed="false">
      <c r="A87" s="1"/>
    </row>
    <row r="88" customFormat="false" ht="12.75" hidden="false" customHeight="false" outlineLevel="0" collapsed="false">
      <c r="A88" s="1"/>
    </row>
    <row r="89" customFormat="false" ht="12.75" hidden="false" customHeight="false" outlineLevel="0" collapsed="false">
      <c r="A89" s="1" t="s">
        <v>235</v>
      </c>
      <c r="B89" s="2" t="s">
        <v>25</v>
      </c>
      <c r="C89" s="2" t="n">
        <v>96</v>
      </c>
    </row>
    <row r="90" customFormat="false" ht="12.75" hidden="false" customHeight="false" outlineLevel="0" collapsed="false">
      <c r="A90" s="1" t="s">
        <v>236</v>
      </c>
      <c r="C90" s="2" t="n">
        <v>97</v>
      </c>
    </row>
    <row r="91" customFormat="false" ht="12.75" hidden="false" customHeight="false" outlineLevel="0" collapsed="false">
      <c r="A91" s="1" t="s">
        <v>237</v>
      </c>
      <c r="C91" s="2" t="n">
        <v>98</v>
      </c>
    </row>
    <row r="92" customFormat="false" ht="12.75" hidden="false" customHeight="false" outlineLevel="0" collapsed="false">
      <c r="A92" s="1" t="s">
        <v>238</v>
      </c>
      <c r="C92" s="2" t="n">
        <v>99</v>
      </c>
    </row>
    <row r="93" customFormat="false" ht="12.75" hidden="false" customHeight="false" outlineLevel="0" collapsed="false">
      <c r="A93" s="1" t="s">
        <v>239</v>
      </c>
      <c r="C93" s="2" t="n">
        <v>100</v>
      </c>
    </row>
    <row r="94" customFormat="false" ht="12.75" hidden="false" customHeight="false" outlineLevel="0" collapsed="false">
      <c r="A94" s="1" t="s">
        <v>240</v>
      </c>
      <c r="C94" s="2" t="n">
        <v>101</v>
      </c>
    </row>
    <row r="95" customFormat="false" ht="12.75" hidden="false" customHeight="false" outlineLevel="0" collapsed="false">
      <c r="A95" s="1" t="s">
        <v>241</v>
      </c>
      <c r="C95" s="2" t="n">
        <v>102</v>
      </c>
    </row>
    <row r="96" customFormat="false" ht="12.75" hidden="false" customHeight="false" outlineLevel="0" collapsed="false">
      <c r="A96" s="1" t="s">
        <v>242</v>
      </c>
      <c r="C96" s="2" t="n">
        <v>103</v>
      </c>
    </row>
    <row r="97" customFormat="false" ht="12.75" hidden="false" customHeight="false" outlineLevel="0" collapsed="false">
      <c r="A97" s="1" t="s">
        <v>243</v>
      </c>
      <c r="C97" s="2" t="n">
        <v>104</v>
      </c>
    </row>
    <row r="98" customFormat="false" ht="12.75" hidden="false" customHeight="false" outlineLevel="0" collapsed="false">
      <c r="A98" s="1" t="s">
        <v>244</v>
      </c>
      <c r="C98" s="2" t="n">
        <v>105</v>
      </c>
    </row>
    <row r="99" customFormat="false" ht="12.75" hidden="false" customHeight="false" outlineLevel="0" collapsed="false">
      <c r="A99" s="1" t="s">
        <v>245</v>
      </c>
      <c r="C99" s="2" t="n">
        <v>106</v>
      </c>
    </row>
    <row r="100" customFormat="false" ht="12.75" hidden="false" customHeight="false" outlineLevel="0" collapsed="false">
      <c r="A100" s="1" t="s">
        <v>246</v>
      </c>
      <c r="C100" s="2" t="n">
        <v>107</v>
      </c>
    </row>
    <row r="101" customFormat="false" ht="12.75" hidden="false" customHeight="false" outlineLevel="0" collapsed="false">
      <c r="A101" s="1" t="s">
        <v>247</v>
      </c>
      <c r="C101" s="2" t="n">
        <v>108</v>
      </c>
    </row>
    <row r="102" customFormat="false" ht="12.75" hidden="false" customHeight="false" outlineLevel="0" collapsed="false">
      <c r="A102" s="1" t="s">
        <v>248</v>
      </c>
      <c r="C102" s="2" t="n">
        <v>109</v>
      </c>
    </row>
    <row r="103" customFormat="false" ht="12.75" hidden="false" customHeight="false" outlineLevel="0" collapsed="false">
      <c r="A103" s="1"/>
    </row>
    <row r="104" customFormat="false" ht="12.75" hidden="false" customHeight="false" outlineLevel="0" collapsed="false">
      <c r="A104" s="1"/>
    </row>
    <row r="105" customFormat="false" ht="12.75" hidden="false" customHeight="false" outlineLevel="0" collapsed="false">
      <c r="A105" s="1" t="s">
        <v>249</v>
      </c>
      <c r="B105" s="2" t="s">
        <v>27</v>
      </c>
      <c r="C105" s="2" t="n">
        <v>17</v>
      </c>
    </row>
    <row r="106" customFormat="false" ht="12.75" hidden="false" customHeight="false" outlineLevel="0" collapsed="false">
      <c r="A106" s="1" t="s">
        <v>250</v>
      </c>
      <c r="C106" s="2" t="n">
        <v>18</v>
      </c>
    </row>
    <row r="107" customFormat="false" ht="12.75" hidden="false" customHeight="false" outlineLevel="0" collapsed="false">
      <c r="A107" s="1" t="s">
        <v>251</v>
      </c>
      <c r="C107" s="2" t="n">
        <v>19</v>
      </c>
    </row>
    <row r="108" customFormat="false" ht="12.75" hidden="false" customHeight="false" outlineLevel="0" collapsed="false">
      <c r="A108" s="1" t="s">
        <v>252</v>
      </c>
      <c r="C108" s="2" t="n">
        <v>20</v>
      </c>
    </row>
    <row r="109" customFormat="false" ht="12.75" hidden="false" customHeight="false" outlineLevel="0" collapsed="false">
      <c r="A109" s="1" t="s">
        <v>253</v>
      </c>
      <c r="C109" s="2" t="n">
        <v>21</v>
      </c>
    </row>
    <row r="110" customFormat="false" ht="12.75" hidden="false" customHeight="false" outlineLevel="0" collapsed="false">
      <c r="A110" s="1" t="s">
        <v>254</v>
      </c>
      <c r="C110" s="2" t="n">
        <v>22</v>
      </c>
    </row>
    <row r="111" customFormat="false" ht="12.75" hidden="false" customHeight="false" outlineLevel="0" collapsed="false">
      <c r="A111" s="1" t="s">
        <v>255</v>
      </c>
      <c r="C111" s="2" t="n">
        <v>23</v>
      </c>
    </row>
    <row r="112" customFormat="false" ht="12.75" hidden="false" customHeight="false" outlineLevel="0" collapsed="false">
      <c r="A112" s="1" t="s">
        <v>256</v>
      </c>
      <c r="C112" s="2" t="n">
        <v>24</v>
      </c>
    </row>
    <row r="113" customFormat="false" ht="12.75" hidden="false" customHeight="false" outlineLevel="0" collapsed="false">
      <c r="A113" s="1" t="s">
        <v>257</v>
      </c>
      <c r="C113" s="2" t="n">
        <v>25</v>
      </c>
    </row>
    <row r="114" customFormat="false" ht="12.75" hidden="false" customHeight="false" outlineLevel="0" collapsed="false">
      <c r="A114" s="1" t="s">
        <v>258</v>
      </c>
      <c r="C114" s="2" t="n">
        <v>26</v>
      </c>
    </row>
    <row r="115" customFormat="false" ht="12.75" hidden="false" customHeight="false" outlineLevel="0" collapsed="false">
      <c r="A115" s="1" t="s">
        <v>259</v>
      </c>
      <c r="C115" s="2" t="n">
        <v>27</v>
      </c>
    </row>
    <row r="116" customFormat="false" ht="12.75" hidden="false" customHeight="false" outlineLevel="0" collapsed="false">
      <c r="A116" s="1" t="s">
        <v>260</v>
      </c>
      <c r="C116" s="2" t="n">
        <v>28</v>
      </c>
    </row>
    <row r="117" customFormat="false" ht="12.75" hidden="false" customHeight="false" outlineLevel="0" collapsed="false">
      <c r="A117" s="1" t="s">
        <v>261</v>
      </c>
      <c r="C117" s="2" t="n">
        <v>29</v>
      </c>
    </row>
    <row r="118" customFormat="false" ht="12.75" hidden="false" customHeight="false" outlineLevel="0" collapsed="false">
      <c r="A118" s="1" t="s">
        <v>262</v>
      </c>
      <c r="C118" s="2" t="n">
        <v>30</v>
      </c>
    </row>
    <row r="119" customFormat="false" ht="12.75" hidden="false" customHeight="false" outlineLevel="0" collapsed="false">
      <c r="A119" s="1"/>
    </row>
    <row r="121" customFormat="false" ht="12.75" hidden="false" customHeight="false" outlineLevel="0" collapsed="false">
      <c r="A121" s="1" t="s">
        <v>263</v>
      </c>
      <c r="B121" s="2" t="s">
        <v>31</v>
      </c>
      <c r="C121" s="2" t="n">
        <v>2</v>
      </c>
    </row>
    <row r="122" customFormat="false" ht="12.75" hidden="false" customHeight="false" outlineLevel="0" collapsed="false">
      <c r="A122" s="1" t="s">
        <v>264</v>
      </c>
      <c r="C122" s="2" t="n">
        <v>3</v>
      </c>
    </row>
    <row r="123" customFormat="false" ht="12.75" hidden="false" customHeight="false" outlineLevel="0" collapsed="false">
      <c r="A123" s="1" t="s">
        <v>265</v>
      </c>
      <c r="C123" s="2" t="n">
        <v>4</v>
      </c>
    </row>
    <row r="124" customFormat="false" ht="12.75" hidden="false" customHeight="false" outlineLevel="0" collapsed="false">
      <c r="A124" s="1" t="s">
        <v>266</v>
      </c>
      <c r="C124" s="2" t="n">
        <v>5</v>
      </c>
    </row>
    <row r="125" customFormat="false" ht="12.75" hidden="false" customHeight="false" outlineLevel="0" collapsed="false">
      <c r="A125" s="1" t="s">
        <v>267</v>
      </c>
      <c r="C125" s="2" t="n">
        <v>6</v>
      </c>
    </row>
    <row r="126" customFormat="false" ht="12.75" hidden="false" customHeight="false" outlineLevel="0" collapsed="false">
      <c r="A126" s="1" t="s">
        <v>268</v>
      </c>
      <c r="C126" s="2" t="n">
        <v>7</v>
      </c>
    </row>
    <row r="127" customFormat="false" ht="12.75" hidden="false" customHeight="false" outlineLevel="0" collapsed="false">
      <c r="A127" s="1" t="s">
        <v>269</v>
      </c>
      <c r="C127" s="2" t="n">
        <v>8</v>
      </c>
    </row>
    <row r="128" customFormat="false" ht="12.75" hidden="false" customHeight="false" outlineLevel="0" collapsed="false">
      <c r="A128" s="1" t="s">
        <v>270</v>
      </c>
      <c r="C128" s="2" t="n">
        <v>9</v>
      </c>
    </row>
    <row r="129" customFormat="false" ht="12.75" hidden="false" customHeight="false" outlineLevel="0" collapsed="false">
      <c r="A129" s="1" t="s">
        <v>271</v>
      </c>
      <c r="C129" s="2" t="n">
        <v>10</v>
      </c>
    </row>
    <row r="130" customFormat="false" ht="12.75" hidden="false" customHeight="false" outlineLevel="0" collapsed="false">
      <c r="A130" s="1" t="s">
        <v>272</v>
      </c>
      <c r="C130" s="2" t="n">
        <v>11</v>
      </c>
    </row>
    <row r="131" customFormat="false" ht="12.75" hidden="false" customHeight="false" outlineLevel="0" collapsed="false">
      <c r="A131" s="1" t="s">
        <v>273</v>
      </c>
      <c r="C131" s="2" t="n">
        <v>12</v>
      </c>
    </row>
    <row r="132" customFormat="false" ht="12.75" hidden="false" customHeight="false" outlineLevel="0" collapsed="false">
      <c r="A132" s="1" t="s">
        <v>274</v>
      </c>
      <c r="C132" s="2" t="n">
        <v>13</v>
      </c>
    </row>
    <row r="133" customFormat="false" ht="12.75" hidden="false" customHeight="false" outlineLevel="0" collapsed="false">
      <c r="A133" s="1" t="s">
        <v>275</v>
      </c>
      <c r="C133" s="2" t="n">
        <v>14</v>
      </c>
    </row>
    <row r="134" customFormat="false" ht="12.75" hidden="false" customHeight="false" outlineLevel="0" collapsed="false">
      <c r="A134" s="1" t="s">
        <v>276</v>
      </c>
      <c r="C134" s="2" t="n">
        <v>15</v>
      </c>
    </row>
    <row r="135" customFormat="false" ht="12.75" hidden="false" customHeight="false" outlineLevel="0" collapsed="false">
      <c r="A135" s="1"/>
    </row>
    <row r="136" customFormat="false" ht="12.75" hidden="false" customHeight="false" outlineLevel="0" collapsed="false">
      <c r="A136" s="1"/>
    </row>
    <row r="137" customFormat="false" ht="12.75" hidden="false" customHeight="false" outlineLevel="0" collapsed="false">
      <c r="A137" s="1" t="s">
        <v>277</v>
      </c>
      <c r="B137" s="2" t="s">
        <v>33</v>
      </c>
      <c r="C137" s="2" t="n">
        <v>18</v>
      </c>
    </row>
    <row r="138" customFormat="false" ht="12.75" hidden="false" customHeight="false" outlineLevel="0" collapsed="false">
      <c r="A138" s="1" t="s">
        <v>278</v>
      </c>
      <c r="C138" s="2" t="n">
        <v>19</v>
      </c>
    </row>
    <row r="139" customFormat="false" ht="12.75" hidden="false" customHeight="false" outlineLevel="0" collapsed="false">
      <c r="A139" s="1" t="s">
        <v>279</v>
      </c>
      <c r="C139" s="2" t="n">
        <v>20</v>
      </c>
    </row>
    <row r="140" customFormat="false" ht="12.75" hidden="false" customHeight="false" outlineLevel="0" collapsed="false">
      <c r="A140" s="1" t="s">
        <v>280</v>
      </c>
      <c r="C140" s="2" t="n">
        <v>21</v>
      </c>
    </row>
    <row r="141" customFormat="false" ht="12.75" hidden="false" customHeight="false" outlineLevel="0" collapsed="false">
      <c r="A141" s="1" t="s">
        <v>281</v>
      </c>
      <c r="C141" s="2" t="n">
        <v>22</v>
      </c>
    </row>
    <row r="142" customFormat="false" ht="12.75" hidden="false" customHeight="false" outlineLevel="0" collapsed="false">
      <c r="A142" s="1" t="s">
        <v>282</v>
      </c>
      <c r="C142" s="2" t="n">
        <v>23</v>
      </c>
    </row>
    <row r="143" customFormat="false" ht="12.75" hidden="false" customHeight="false" outlineLevel="0" collapsed="false">
      <c r="A143" s="1" t="s">
        <v>283</v>
      </c>
      <c r="C143" s="2" t="n">
        <v>24</v>
      </c>
    </row>
    <row r="144" customFormat="false" ht="12.75" hidden="false" customHeight="false" outlineLevel="0" collapsed="false">
      <c r="A144" s="1" t="s">
        <v>284</v>
      </c>
      <c r="C144" s="2" t="n">
        <v>25</v>
      </c>
    </row>
    <row r="145" customFormat="false" ht="12.75" hidden="false" customHeight="false" outlineLevel="0" collapsed="false">
      <c r="A145" s="1" t="s">
        <v>285</v>
      </c>
      <c r="C145" s="2" t="n">
        <v>26</v>
      </c>
    </row>
    <row r="146" customFormat="false" ht="12.75" hidden="false" customHeight="false" outlineLevel="0" collapsed="false">
      <c r="A146" s="1" t="s">
        <v>286</v>
      </c>
      <c r="C146" s="2" t="n">
        <v>27</v>
      </c>
    </row>
    <row r="147" customFormat="false" ht="12.75" hidden="false" customHeight="false" outlineLevel="0" collapsed="false">
      <c r="A147" s="1" t="s">
        <v>287</v>
      </c>
      <c r="C147" s="2" t="n">
        <v>28</v>
      </c>
    </row>
    <row r="148" customFormat="false" ht="12.75" hidden="false" customHeight="false" outlineLevel="0" collapsed="false">
      <c r="A148" s="1" t="s">
        <v>288</v>
      </c>
      <c r="C148" s="2" t="n">
        <v>29</v>
      </c>
    </row>
    <row r="149" customFormat="false" ht="12.75" hidden="false" customHeight="false" outlineLevel="0" collapsed="false">
      <c r="A149" s="1" t="s">
        <v>289</v>
      </c>
      <c r="C149" s="2" t="n">
        <v>30</v>
      </c>
    </row>
    <row r="150" customFormat="false" ht="12.75" hidden="false" customHeight="false" outlineLevel="0" collapsed="false">
      <c r="A150" s="1" t="s">
        <v>290</v>
      </c>
      <c r="C150" s="2" t="n">
        <v>31</v>
      </c>
    </row>
    <row r="151" customFormat="false" ht="12.75" hidden="false" customHeight="false" outlineLevel="0" collapsed="false">
      <c r="A151" s="1"/>
      <c r="C151" s="2" t="n">
        <v>32</v>
      </c>
    </row>
    <row r="152" customFormat="false" ht="12.75" hidden="false" customHeight="false" outlineLevel="0" collapsed="false">
      <c r="A152" s="1"/>
      <c r="C152" s="2" t="n">
        <v>33</v>
      </c>
    </row>
    <row r="153" customFormat="false" ht="12.75" hidden="false" customHeight="false" outlineLevel="0" collapsed="false">
      <c r="A153" s="1" t="s">
        <v>291</v>
      </c>
      <c r="B153" s="2" t="s">
        <v>36</v>
      </c>
      <c r="C153" s="2" t="n">
        <v>34</v>
      </c>
    </row>
    <row r="154" customFormat="false" ht="12.75" hidden="false" customHeight="false" outlineLevel="0" collapsed="false">
      <c r="A154" s="1" t="s">
        <v>292</v>
      </c>
      <c r="C154" s="2" t="n">
        <v>35</v>
      </c>
    </row>
    <row r="155" customFormat="false" ht="12.75" hidden="false" customHeight="false" outlineLevel="0" collapsed="false">
      <c r="A155" s="1" t="s">
        <v>293</v>
      </c>
      <c r="C155" s="2" t="n">
        <v>36</v>
      </c>
    </row>
    <row r="156" customFormat="false" ht="12.75" hidden="false" customHeight="false" outlineLevel="0" collapsed="false">
      <c r="A156" s="1" t="s">
        <v>294</v>
      </c>
      <c r="C156" s="2" t="n">
        <v>37</v>
      </c>
    </row>
    <row r="157" customFormat="false" ht="12.75" hidden="false" customHeight="false" outlineLevel="0" collapsed="false">
      <c r="A157" s="1" t="s">
        <v>295</v>
      </c>
      <c r="C157" s="2" t="n">
        <v>38</v>
      </c>
    </row>
    <row r="158" customFormat="false" ht="12.75" hidden="false" customHeight="false" outlineLevel="0" collapsed="false">
      <c r="A158" s="1" t="s">
        <v>296</v>
      </c>
      <c r="C158" s="2" t="n">
        <v>39</v>
      </c>
    </row>
    <row r="159" customFormat="false" ht="12.75" hidden="false" customHeight="false" outlineLevel="0" collapsed="false">
      <c r="A159" s="1" t="s">
        <v>297</v>
      </c>
      <c r="C159" s="2" t="n">
        <v>40</v>
      </c>
    </row>
    <row r="160" customFormat="false" ht="12.75" hidden="false" customHeight="false" outlineLevel="0" collapsed="false">
      <c r="A160" s="1" t="s">
        <v>298</v>
      </c>
      <c r="C160" s="2" t="n">
        <v>41</v>
      </c>
    </row>
    <row r="161" customFormat="false" ht="12.75" hidden="false" customHeight="false" outlineLevel="0" collapsed="false">
      <c r="A161" s="1" t="s">
        <v>299</v>
      </c>
      <c r="C161" s="2" t="n">
        <v>42</v>
      </c>
    </row>
    <row r="162" customFormat="false" ht="12.75" hidden="false" customHeight="false" outlineLevel="0" collapsed="false">
      <c r="A162" s="1" t="s">
        <v>300</v>
      </c>
      <c r="C162" s="2" t="n">
        <v>43</v>
      </c>
    </row>
    <row r="163" customFormat="false" ht="12.75" hidden="false" customHeight="false" outlineLevel="0" collapsed="false">
      <c r="A163" s="1" t="s">
        <v>301</v>
      </c>
      <c r="C163" s="2" t="n">
        <v>44</v>
      </c>
    </row>
    <row r="164" customFormat="false" ht="12.75" hidden="false" customHeight="false" outlineLevel="0" collapsed="false">
      <c r="A164" s="1" t="s">
        <v>302</v>
      </c>
      <c r="C164" s="2" t="n">
        <v>45</v>
      </c>
    </row>
    <row r="165" customFormat="false" ht="12.75" hidden="false" customHeight="false" outlineLevel="0" collapsed="false">
      <c r="A165" s="1" t="s">
        <v>303</v>
      </c>
      <c r="C165" s="2" t="n">
        <v>46</v>
      </c>
    </row>
    <row r="166" customFormat="false" ht="12.75" hidden="false" customHeight="false" outlineLevel="0" collapsed="false">
      <c r="A166" s="1" t="s">
        <v>304</v>
      </c>
      <c r="C166" s="2" t="n">
        <v>47</v>
      </c>
    </row>
    <row r="167" customFormat="false" ht="12.75" hidden="false" customHeight="false" outlineLevel="0" collapsed="false">
      <c r="A167" s="1"/>
      <c r="C167" s="2" t="n">
        <v>48</v>
      </c>
    </row>
    <row r="168" customFormat="false" ht="12.75" hidden="false" customHeight="false" outlineLevel="0" collapsed="false">
      <c r="A168" s="1"/>
      <c r="C168" s="2" t="n">
        <v>49</v>
      </c>
    </row>
    <row r="169" customFormat="false" ht="12.75" hidden="false" customHeight="false" outlineLevel="0" collapsed="false">
      <c r="A169" s="1" t="s">
        <v>305</v>
      </c>
      <c r="B169" s="2" t="s">
        <v>39</v>
      </c>
      <c r="C169" s="2" t="n">
        <v>50</v>
      </c>
    </row>
    <row r="170" customFormat="false" ht="12.75" hidden="false" customHeight="false" outlineLevel="0" collapsed="false">
      <c r="A170" s="1" t="s">
        <v>306</v>
      </c>
      <c r="C170" s="2" t="n">
        <v>51</v>
      </c>
    </row>
    <row r="171" customFormat="false" ht="12.75" hidden="false" customHeight="false" outlineLevel="0" collapsed="false">
      <c r="A171" s="1" t="s">
        <v>307</v>
      </c>
      <c r="C171" s="2" t="n">
        <v>52</v>
      </c>
    </row>
    <row r="172" customFormat="false" ht="12.75" hidden="false" customHeight="false" outlineLevel="0" collapsed="false">
      <c r="A172" s="1" t="s">
        <v>308</v>
      </c>
      <c r="C172" s="2" t="n">
        <v>53</v>
      </c>
    </row>
    <row r="173" customFormat="false" ht="12.75" hidden="false" customHeight="false" outlineLevel="0" collapsed="false">
      <c r="A173" s="1" t="s">
        <v>309</v>
      </c>
      <c r="C173" s="2" t="n">
        <v>54</v>
      </c>
    </row>
    <row r="174" customFormat="false" ht="12.75" hidden="false" customHeight="false" outlineLevel="0" collapsed="false">
      <c r="A174" s="1" t="s">
        <v>310</v>
      </c>
      <c r="C174" s="2" t="n">
        <v>55</v>
      </c>
    </row>
    <row r="175" customFormat="false" ht="12.75" hidden="false" customHeight="false" outlineLevel="0" collapsed="false">
      <c r="A175" s="1" t="s">
        <v>311</v>
      </c>
      <c r="C175" s="2" t="n">
        <v>56</v>
      </c>
    </row>
    <row r="176" customFormat="false" ht="12.75" hidden="false" customHeight="false" outlineLevel="0" collapsed="false">
      <c r="A176" s="1" t="s">
        <v>312</v>
      </c>
      <c r="C176" s="2" t="n">
        <v>57</v>
      </c>
    </row>
    <row r="177" customFormat="false" ht="12.75" hidden="false" customHeight="false" outlineLevel="0" collapsed="false">
      <c r="A177" s="1" t="s">
        <v>313</v>
      </c>
      <c r="C177" s="2" t="n">
        <v>58</v>
      </c>
    </row>
    <row r="178" customFormat="false" ht="12.75" hidden="false" customHeight="false" outlineLevel="0" collapsed="false">
      <c r="A178" s="1" t="s">
        <v>314</v>
      </c>
      <c r="C178" s="2" t="n">
        <v>59</v>
      </c>
    </row>
    <row r="179" customFormat="false" ht="12.75" hidden="false" customHeight="false" outlineLevel="0" collapsed="false">
      <c r="A179" s="1" t="s">
        <v>315</v>
      </c>
      <c r="C179" s="2" t="n">
        <v>60</v>
      </c>
    </row>
    <row r="180" customFormat="false" ht="12.75" hidden="false" customHeight="false" outlineLevel="0" collapsed="false">
      <c r="A180" s="1" t="s">
        <v>316</v>
      </c>
      <c r="C180" s="2" t="n">
        <v>61</v>
      </c>
    </row>
    <row r="181" customFormat="false" ht="12.75" hidden="false" customHeight="false" outlineLevel="0" collapsed="false">
      <c r="A181" s="1" t="s">
        <v>317</v>
      </c>
      <c r="C181" s="2" t="n">
        <v>62</v>
      </c>
    </row>
    <row r="182" customFormat="false" ht="12.75" hidden="false" customHeight="false" outlineLevel="0" collapsed="false">
      <c r="A182" s="1" t="s">
        <v>318</v>
      </c>
      <c r="C182" s="2" t="n">
        <v>63</v>
      </c>
    </row>
    <row r="183" customFormat="false" ht="12.75" hidden="false" customHeight="false" outlineLevel="0" collapsed="false">
      <c r="A183" s="1"/>
      <c r="C183" s="2" t="n">
        <v>64</v>
      </c>
    </row>
    <row r="184" customFormat="false" ht="12.75" hidden="false" customHeight="false" outlineLevel="0" collapsed="false">
      <c r="A184" s="1"/>
      <c r="C184" s="2" t="n">
        <v>65</v>
      </c>
    </row>
    <row r="185" customFormat="false" ht="12.75" hidden="false" customHeight="false" outlineLevel="0" collapsed="false">
      <c r="A185" s="1" t="s">
        <v>319</v>
      </c>
      <c r="B185" s="2" t="s">
        <v>41</v>
      </c>
      <c r="C185" s="2" t="n">
        <v>66</v>
      </c>
    </row>
    <row r="186" customFormat="false" ht="12.75" hidden="false" customHeight="false" outlineLevel="0" collapsed="false">
      <c r="A186" s="1" t="s">
        <v>320</v>
      </c>
      <c r="C186" s="2" t="n">
        <v>67</v>
      </c>
    </row>
    <row r="187" customFormat="false" ht="12.75" hidden="false" customHeight="false" outlineLevel="0" collapsed="false">
      <c r="A187" s="1" t="s">
        <v>321</v>
      </c>
      <c r="C187" s="2" t="n">
        <v>68</v>
      </c>
    </row>
    <row r="188" customFormat="false" ht="12.75" hidden="false" customHeight="false" outlineLevel="0" collapsed="false">
      <c r="A188" s="1" t="s">
        <v>322</v>
      </c>
      <c r="C188" s="2" t="n">
        <v>69</v>
      </c>
    </row>
    <row r="189" customFormat="false" ht="12.75" hidden="false" customHeight="false" outlineLevel="0" collapsed="false">
      <c r="A189" s="1" t="s">
        <v>323</v>
      </c>
      <c r="C189" s="2" t="n">
        <v>70</v>
      </c>
    </row>
    <row r="190" customFormat="false" ht="12.75" hidden="false" customHeight="false" outlineLevel="0" collapsed="false">
      <c r="A190" s="1" t="s">
        <v>324</v>
      </c>
      <c r="C190" s="2" t="n">
        <v>71</v>
      </c>
    </row>
    <row r="191" customFormat="false" ht="12.75" hidden="false" customHeight="false" outlineLevel="0" collapsed="false">
      <c r="A191" s="1" t="s">
        <v>325</v>
      </c>
      <c r="C191" s="2" t="n">
        <v>72</v>
      </c>
    </row>
    <row r="192" customFormat="false" ht="12.75" hidden="false" customHeight="false" outlineLevel="0" collapsed="false">
      <c r="A192" s="1" t="s">
        <v>326</v>
      </c>
      <c r="C192" s="2" t="n">
        <v>73</v>
      </c>
    </row>
    <row r="193" customFormat="false" ht="12.75" hidden="false" customHeight="false" outlineLevel="0" collapsed="false">
      <c r="A193" s="1" t="s">
        <v>327</v>
      </c>
      <c r="C193" s="2" t="n">
        <v>74</v>
      </c>
    </row>
    <row r="194" customFormat="false" ht="12.75" hidden="false" customHeight="false" outlineLevel="0" collapsed="false">
      <c r="A194" s="1" t="s">
        <v>328</v>
      </c>
      <c r="C194" s="2" t="n">
        <v>75</v>
      </c>
    </row>
    <row r="195" customFormat="false" ht="12.75" hidden="false" customHeight="false" outlineLevel="0" collapsed="false">
      <c r="A195" s="1" t="s">
        <v>329</v>
      </c>
      <c r="C195" s="2" t="n">
        <v>76</v>
      </c>
    </row>
    <row r="196" customFormat="false" ht="12.75" hidden="false" customHeight="false" outlineLevel="0" collapsed="false">
      <c r="A196" s="1" t="s">
        <v>330</v>
      </c>
      <c r="C196" s="2" t="n">
        <v>77</v>
      </c>
    </row>
    <row r="197" customFormat="false" ht="12.75" hidden="false" customHeight="false" outlineLevel="0" collapsed="false">
      <c r="A197" s="1" t="s">
        <v>331</v>
      </c>
      <c r="C197" s="2" t="n">
        <v>78</v>
      </c>
    </row>
    <row r="198" customFormat="false" ht="12.75" hidden="false" customHeight="false" outlineLevel="0" collapsed="false">
      <c r="A198" s="1" t="s">
        <v>332</v>
      </c>
      <c r="C198" s="2" t="n">
        <v>79</v>
      </c>
    </row>
    <row r="199" customFormat="false" ht="12.75" hidden="false" customHeight="false" outlineLevel="0" collapsed="false">
      <c r="A199" s="1"/>
    </row>
    <row r="200" customFormat="false" ht="12.75" hidden="false" customHeight="false" outlineLevel="0" collapsed="false">
      <c r="A200" s="1" t="s">
        <v>333</v>
      </c>
      <c r="B200" s="2" t="s">
        <v>42</v>
      </c>
      <c r="C200" s="2" t="n">
        <v>2</v>
      </c>
    </row>
    <row r="201" customFormat="false" ht="12.75" hidden="false" customHeight="false" outlineLevel="0" collapsed="false">
      <c r="A201" s="1" t="s">
        <v>334</v>
      </c>
      <c r="C201" s="2" t="n">
        <v>3</v>
      </c>
    </row>
    <row r="202" customFormat="false" ht="12.75" hidden="false" customHeight="false" outlineLevel="0" collapsed="false">
      <c r="A202" s="1" t="s">
        <v>335</v>
      </c>
      <c r="C202" s="2" t="n">
        <v>4</v>
      </c>
    </row>
    <row r="203" customFormat="false" ht="12.75" hidden="false" customHeight="false" outlineLevel="0" collapsed="false">
      <c r="A203" s="1" t="s">
        <v>336</v>
      </c>
      <c r="C203" s="2" t="n">
        <v>5</v>
      </c>
    </row>
    <row r="204" customFormat="false" ht="12.75" hidden="false" customHeight="false" outlineLevel="0" collapsed="false">
      <c r="A204" s="1" t="s">
        <v>337</v>
      </c>
      <c r="C204" s="2" t="n">
        <v>6</v>
      </c>
    </row>
    <row r="205" customFormat="false" ht="12.75" hidden="false" customHeight="false" outlineLevel="0" collapsed="false">
      <c r="A205" s="1" t="s">
        <v>338</v>
      </c>
      <c r="C205" s="2" t="n">
        <v>7</v>
      </c>
    </row>
    <row r="206" customFormat="false" ht="12.75" hidden="false" customHeight="false" outlineLevel="0" collapsed="false">
      <c r="A206" s="1" t="s">
        <v>339</v>
      </c>
      <c r="C206" s="2" t="n">
        <v>8</v>
      </c>
    </row>
    <row r="207" customFormat="false" ht="12.75" hidden="false" customHeight="false" outlineLevel="0" collapsed="false">
      <c r="A207" s="1" t="s">
        <v>340</v>
      </c>
      <c r="C207" s="2" t="n">
        <v>9</v>
      </c>
    </row>
    <row r="208" customFormat="false" ht="12.75" hidden="false" customHeight="false" outlineLevel="0" collapsed="false">
      <c r="A208" s="1" t="s">
        <v>341</v>
      </c>
      <c r="C208" s="2" t="n">
        <v>10</v>
      </c>
    </row>
    <row r="209" customFormat="false" ht="12.75" hidden="false" customHeight="false" outlineLevel="0" collapsed="false">
      <c r="A209" s="1" t="s">
        <v>342</v>
      </c>
      <c r="C209" s="2" t="n">
        <v>11</v>
      </c>
    </row>
    <row r="210" customFormat="false" ht="12.75" hidden="false" customHeight="false" outlineLevel="0" collapsed="false">
      <c r="A210" s="1" t="s">
        <v>343</v>
      </c>
      <c r="C210" s="2" t="n">
        <v>12</v>
      </c>
    </row>
    <row r="211" customFormat="false" ht="12.75" hidden="false" customHeight="false" outlineLevel="0" collapsed="false">
      <c r="A211" s="1" t="s">
        <v>344</v>
      </c>
      <c r="C211" s="2" t="n">
        <v>13</v>
      </c>
    </row>
    <row r="212" customFormat="false" ht="12.75" hidden="false" customHeight="false" outlineLevel="0" collapsed="false">
      <c r="A212" s="1" t="s">
        <v>345</v>
      </c>
      <c r="C212" s="2" t="n">
        <v>14</v>
      </c>
    </row>
    <row r="213" customFormat="false" ht="12.75" hidden="false" customHeight="false" outlineLevel="0" collapsed="false">
      <c r="A213" s="1" t="s">
        <v>346</v>
      </c>
      <c r="C213" s="2" t="n">
        <v>15</v>
      </c>
    </row>
    <row r="214" customFormat="false" ht="12.75" hidden="false" customHeight="false" outlineLevel="0" collapsed="false">
      <c r="A214" s="1"/>
    </row>
    <row r="215" customFormat="false" ht="12.75" hidden="false" customHeight="false" outlineLevel="0" collapsed="false">
      <c r="A215" s="1" t="s">
        <v>347</v>
      </c>
      <c r="B215" s="2" t="s">
        <v>46</v>
      </c>
      <c r="C215" s="2" t="n">
        <v>76</v>
      </c>
    </row>
    <row r="216" customFormat="false" ht="12.75" hidden="false" customHeight="false" outlineLevel="0" collapsed="false">
      <c r="A216" s="1" t="s">
        <v>348</v>
      </c>
      <c r="C216" s="2" t="n">
        <v>77</v>
      </c>
    </row>
    <row r="217" customFormat="false" ht="12.75" hidden="false" customHeight="false" outlineLevel="0" collapsed="false">
      <c r="A217" s="1" t="s">
        <v>349</v>
      </c>
      <c r="C217" s="2" t="n">
        <v>78</v>
      </c>
    </row>
    <row r="218" customFormat="false" ht="12.75" hidden="false" customHeight="false" outlineLevel="0" collapsed="false">
      <c r="A218" s="1" t="s">
        <v>350</v>
      </c>
      <c r="C218" s="2" t="n">
        <v>79</v>
      </c>
    </row>
    <row r="219" customFormat="false" ht="12.75" hidden="false" customHeight="false" outlineLevel="0" collapsed="false">
      <c r="A219" s="1" t="s">
        <v>351</v>
      </c>
      <c r="C219" s="2" t="n">
        <v>80</v>
      </c>
    </row>
    <row r="220" customFormat="false" ht="12.75" hidden="false" customHeight="false" outlineLevel="0" collapsed="false">
      <c r="A220" s="1" t="s">
        <v>352</v>
      </c>
      <c r="C220" s="2" t="n">
        <v>81</v>
      </c>
    </row>
    <row r="221" customFormat="false" ht="12.75" hidden="false" customHeight="false" outlineLevel="0" collapsed="false">
      <c r="A221" s="1" t="s">
        <v>353</v>
      </c>
      <c r="C221" s="2" t="n">
        <v>82</v>
      </c>
    </row>
    <row r="222" customFormat="false" ht="12.75" hidden="false" customHeight="false" outlineLevel="0" collapsed="false">
      <c r="A222" s="1" t="s">
        <v>354</v>
      </c>
      <c r="C222" s="2" t="n">
        <v>83</v>
      </c>
    </row>
    <row r="223" customFormat="false" ht="12.75" hidden="false" customHeight="false" outlineLevel="0" collapsed="false">
      <c r="A223" s="1" t="s">
        <v>355</v>
      </c>
      <c r="C223" s="2" t="n">
        <v>84</v>
      </c>
    </row>
    <row r="224" customFormat="false" ht="12.75" hidden="false" customHeight="false" outlineLevel="0" collapsed="false">
      <c r="A224" s="1" t="s">
        <v>356</v>
      </c>
      <c r="C224" s="2" t="n">
        <v>85</v>
      </c>
    </row>
    <row r="225" customFormat="false" ht="12.75" hidden="false" customHeight="false" outlineLevel="0" collapsed="false">
      <c r="A225" s="1" t="s">
        <v>357</v>
      </c>
      <c r="C225" s="2" t="n">
        <v>86</v>
      </c>
    </row>
    <row r="226" customFormat="false" ht="12.75" hidden="false" customHeight="false" outlineLevel="0" collapsed="false">
      <c r="A226" s="1" t="s">
        <v>358</v>
      </c>
      <c r="C226" s="2" t="n">
        <v>87</v>
      </c>
    </row>
    <row r="227" customFormat="false" ht="12.75" hidden="false" customHeight="false" outlineLevel="0" collapsed="false">
      <c r="A227" s="1" t="s">
        <v>359</v>
      </c>
      <c r="C227" s="2" t="n">
        <v>88</v>
      </c>
    </row>
    <row r="228" customFormat="false" ht="12.75" hidden="false" customHeight="false" outlineLevel="0" collapsed="false">
      <c r="A228" s="1" t="s">
        <v>360</v>
      </c>
      <c r="C228" s="2" t="n">
        <v>89</v>
      </c>
    </row>
    <row r="229" customFormat="false" ht="12.75" hidden="false" customHeight="false" outlineLevel="0" collapsed="false">
      <c r="A229" s="1" t="s">
        <v>361</v>
      </c>
      <c r="C229" s="2" t="n">
        <v>90</v>
      </c>
    </row>
    <row r="230" customFormat="false" ht="12.75" hidden="false" customHeight="false" outlineLevel="0" collapsed="false">
      <c r="A230" s="1" t="s">
        <v>362</v>
      </c>
      <c r="C230" s="2" t="n">
        <v>91</v>
      </c>
    </row>
    <row r="231" customFormat="false" ht="12.75" hidden="false" customHeight="false" outlineLevel="0" collapsed="false">
      <c r="A231" s="1" t="s">
        <v>363</v>
      </c>
      <c r="C231" s="2" t="n">
        <v>92</v>
      </c>
    </row>
    <row r="232" customFormat="false" ht="12.75" hidden="false" customHeight="false" outlineLevel="0" collapsed="false">
      <c r="A232" s="1" t="s">
        <v>364</v>
      </c>
      <c r="C232" s="2" t="n">
        <v>93</v>
      </c>
    </row>
    <row r="233" customFormat="false" ht="12.75" hidden="false" customHeight="false" outlineLevel="0" collapsed="false">
      <c r="A233" s="1" t="s">
        <v>365</v>
      </c>
      <c r="C233" s="2" t="n">
        <v>94</v>
      </c>
    </row>
    <row r="234" customFormat="false" ht="12.75" hidden="false" customHeight="false" outlineLevel="0" collapsed="false">
      <c r="A234" s="1" t="s">
        <v>366</v>
      </c>
      <c r="C234" s="2" t="n">
        <v>95</v>
      </c>
    </row>
    <row r="235" customFormat="false" ht="12.75" hidden="false" customHeight="false" outlineLevel="0" collapsed="false">
      <c r="A235" s="1" t="s">
        <v>367</v>
      </c>
      <c r="C235" s="2" t="n">
        <v>96</v>
      </c>
    </row>
    <row r="236" customFormat="false" ht="12.75" hidden="false" customHeight="false" outlineLevel="0" collapsed="false">
      <c r="A236" s="1"/>
    </row>
    <row r="237" customFormat="false" ht="12.75" hidden="false" customHeight="false" outlineLevel="0" collapsed="false">
      <c r="A237" s="1" t="s">
        <v>368</v>
      </c>
      <c r="B237" s="2" t="s">
        <v>44</v>
      </c>
      <c r="C237" s="2" t="n">
        <v>54</v>
      </c>
    </row>
    <row r="238" customFormat="false" ht="12.75" hidden="false" customHeight="false" outlineLevel="0" collapsed="false">
      <c r="A238" s="1" t="s">
        <v>369</v>
      </c>
      <c r="C238" s="2" t="n">
        <v>55</v>
      </c>
    </row>
    <row r="239" customFormat="false" ht="12.75" hidden="false" customHeight="false" outlineLevel="0" collapsed="false">
      <c r="A239" s="1" t="s">
        <v>370</v>
      </c>
      <c r="C239" s="2" t="n">
        <v>56</v>
      </c>
    </row>
    <row r="240" customFormat="false" ht="12.75" hidden="false" customHeight="false" outlineLevel="0" collapsed="false">
      <c r="A240" s="1" t="s">
        <v>371</v>
      </c>
      <c r="C240" s="2" t="n">
        <v>57</v>
      </c>
    </row>
    <row r="241" customFormat="false" ht="12.75" hidden="false" customHeight="false" outlineLevel="0" collapsed="false">
      <c r="A241" s="1" t="s">
        <v>372</v>
      </c>
      <c r="C241" s="2" t="n">
        <v>58</v>
      </c>
    </row>
    <row r="242" customFormat="false" ht="12.75" hidden="false" customHeight="false" outlineLevel="0" collapsed="false">
      <c r="A242" s="1" t="s">
        <v>373</v>
      </c>
      <c r="C242" s="2" t="n">
        <v>59</v>
      </c>
    </row>
    <row r="243" customFormat="false" ht="12.75" hidden="false" customHeight="false" outlineLevel="0" collapsed="false">
      <c r="A243" s="1" t="s">
        <v>374</v>
      </c>
      <c r="C243" s="2" t="n">
        <v>60</v>
      </c>
    </row>
    <row r="244" customFormat="false" ht="12.75" hidden="false" customHeight="false" outlineLevel="0" collapsed="false">
      <c r="A244" s="1" t="s">
        <v>375</v>
      </c>
      <c r="C244" s="2" t="n">
        <v>61</v>
      </c>
    </row>
    <row r="245" customFormat="false" ht="12.75" hidden="false" customHeight="false" outlineLevel="0" collapsed="false">
      <c r="A245" s="1" t="s">
        <v>376</v>
      </c>
      <c r="C245" s="2" t="n">
        <v>62</v>
      </c>
    </row>
    <row r="246" customFormat="false" ht="12.75" hidden="false" customHeight="false" outlineLevel="0" collapsed="false">
      <c r="A246" s="1" t="s">
        <v>377</v>
      </c>
      <c r="C246" s="2" t="n">
        <v>63</v>
      </c>
    </row>
    <row r="247" customFormat="false" ht="12.75" hidden="false" customHeight="false" outlineLevel="0" collapsed="false">
      <c r="A247" s="1" t="s">
        <v>378</v>
      </c>
      <c r="C247" s="2" t="n">
        <v>64</v>
      </c>
    </row>
    <row r="248" customFormat="false" ht="12.75" hidden="false" customHeight="false" outlineLevel="0" collapsed="false">
      <c r="A248" s="1" t="s">
        <v>379</v>
      </c>
      <c r="C248" s="2" t="n">
        <v>65</v>
      </c>
    </row>
    <row r="249" customFormat="false" ht="12.75" hidden="false" customHeight="false" outlineLevel="0" collapsed="false">
      <c r="A249" s="1" t="s">
        <v>380</v>
      </c>
      <c r="C249" s="2" t="n">
        <v>66</v>
      </c>
    </row>
    <row r="250" customFormat="false" ht="12.75" hidden="false" customHeight="false" outlineLevel="0" collapsed="false">
      <c r="A250" s="1" t="s">
        <v>381</v>
      </c>
      <c r="C250" s="2" t="n">
        <v>67</v>
      </c>
    </row>
    <row r="251" customFormat="false" ht="12.75" hidden="false" customHeight="false" outlineLevel="0" collapsed="false">
      <c r="A251" s="1" t="s">
        <v>43</v>
      </c>
      <c r="C251" s="2" t="n">
        <v>68</v>
      </c>
    </row>
    <row r="252" customFormat="false" ht="12.75" hidden="false" customHeight="false" outlineLevel="0" collapsed="false">
      <c r="A252" s="1" t="s">
        <v>45</v>
      </c>
      <c r="C252" s="2" t="n">
        <v>69</v>
      </c>
    </row>
    <row r="253" customFormat="false" ht="12.75" hidden="false" customHeight="false" outlineLevel="0" collapsed="false">
      <c r="A253" s="1" t="s">
        <v>47</v>
      </c>
      <c r="C253" s="2" t="n">
        <v>70</v>
      </c>
    </row>
    <row r="254" customFormat="false" ht="12.75" hidden="false" customHeight="false" outlineLevel="0" collapsed="false">
      <c r="A254" s="1" t="s">
        <v>49</v>
      </c>
      <c r="C254" s="2" t="n">
        <v>71</v>
      </c>
    </row>
    <row r="255" customFormat="false" ht="12.75" hidden="false" customHeight="false" outlineLevel="0" collapsed="false">
      <c r="A255" s="1" t="s">
        <v>51</v>
      </c>
      <c r="C255" s="2" t="n">
        <v>72</v>
      </c>
    </row>
    <row r="256" customFormat="false" ht="12.75" hidden="false" customHeight="false" outlineLevel="0" collapsed="false">
      <c r="A256" s="1" t="s">
        <v>52</v>
      </c>
      <c r="C256" s="2" t="n">
        <v>73</v>
      </c>
    </row>
    <row r="257" customFormat="false" ht="12.75" hidden="false" customHeight="false" outlineLevel="0" collapsed="false">
      <c r="A257" s="1" t="s">
        <v>53</v>
      </c>
      <c r="C257" s="2" t="n">
        <v>74</v>
      </c>
    </row>
    <row r="258" customFormat="false" ht="12.75" hidden="false" customHeight="false" outlineLevel="0" collapsed="false">
      <c r="A258" s="1"/>
    </row>
    <row r="259" customFormat="false" ht="12.75" hidden="false" customHeight="false" outlineLevel="0" collapsed="false">
      <c r="A259" s="1"/>
    </row>
    <row r="260" customFormat="false" ht="12.75" hidden="false" customHeight="false" outlineLevel="0" collapsed="false">
      <c r="A260" s="1"/>
    </row>
    <row r="261" customFormat="false" ht="12.75" hidden="false" customHeight="false" outlineLevel="0" collapsed="false">
      <c r="A261" s="1"/>
    </row>
    <row r="262" customFormat="false" ht="12.75" hidden="false" customHeight="false" outlineLevel="0" collapsed="false">
      <c r="A262" s="1"/>
    </row>
    <row r="263" customFormat="false" ht="12.75" hidden="false" customHeight="false" outlineLevel="0" collapsed="false">
      <c r="A263" s="1"/>
    </row>
    <row r="264" customFormat="false" ht="12.75" hidden="false" customHeight="false" outlineLevel="0" collapsed="false">
      <c r="A264" s="1"/>
    </row>
    <row r="265" customFormat="false" ht="12.75" hidden="false" customHeight="false" outlineLevel="0" collapsed="false">
      <c r="A265" s="1"/>
    </row>
    <row r="266" customFormat="false" ht="12.75" hidden="false" customHeight="false" outlineLevel="0" collapsed="false">
      <c r="A266" s="1"/>
    </row>
    <row r="267" customFormat="false" ht="12.75" hidden="false" customHeight="false" outlineLevel="0" collapsed="false">
      <c r="A267" s="1"/>
    </row>
    <row r="268" customFormat="false" ht="12.75" hidden="false" customHeight="false" outlineLevel="0" collapsed="false">
      <c r="A268" s="1"/>
    </row>
    <row r="269" customFormat="false" ht="12.75" hidden="false" customHeight="false" outlineLevel="0" collapsed="false">
      <c r="A269" s="1"/>
    </row>
    <row r="270" customFormat="false" ht="12.75" hidden="false" customHeight="false" outlineLevel="0" collapsed="false">
      <c r="A270" s="1"/>
    </row>
    <row r="271" customFormat="false" ht="12.75" hidden="false" customHeight="false" outlineLevel="0" collapsed="false">
      <c r="A271" s="1"/>
    </row>
    <row r="272" customFormat="false" ht="12.75" hidden="false" customHeight="false" outlineLevel="0" collapsed="false">
      <c r="A272" s="1"/>
    </row>
    <row r="273" customFormat="false" ht="12.75" hidden="false" customHeight="false" outlineLevel="0" collapsed="false">
      <c r="A273" s="1"/>
    </row>
    <row r="274" customFormat="false" ht="12.75" hidden="false" customHeight="false" outlineLevel="0" collapsed="false">
      <c r="A274" s="1"/>
    </row>
    <row r="275" customFormat="false" ht="12.75" hidden="false" customHeight="false" outlineLevel="0" collapsed="false">
      <c r="A275" s="1"/>
    </row>
    <row r="276" customFormat="false" ht="12.75" hidden="false" customHeight="false" outlineLevel="0" collapsed="false">
      <c r="A276" s="1"/>
    </row>
    <row r="277" customFormat="false" ht="12.75" hidden="false" customHeight="false" outlineLevel="0" collapsed="false">
      <c r="A277" s="1"/>
    </row>
    <row r="278" customFormat="false" ht="12.75" hidden="false" customHeight="false" outlineLevel="0" collapsed="false">
      <c r="A278" s="1"/>
    </row>
    <row r="279" customFormat="false" ht="12.75" hidden="false" customHeight="false" outlineLevel="0" collapsed="false">
      <c r="A279" s="1"/>
    </row>
    <row r="280" customFormat="false" ht="12.75" hidden="false" customHeight="false" outlineLevel="0" collapsed="false">
      <c r="A280" s="1"/>
    </row>
    <row r="281" customFormat="false" ht="12.75" hidden="false" customHeight="false" outlineLevel="0" collapsed="false">
      <c r="A281" s="1"/>
    </row>
    <row r="282" customFormat="false" ht="12.75" hidden="false" customHeight="false" outlineLevel="0" collapsed="false">
      <c r="A282" s="1"/>
    </row>
    <row r="283" customFormat="false" ht="12.75" hidden="false" customHeight="false" outlineLevel="0" collapsed="false">
      <c r="A283" s="1"/>
    </row>
    <row r="284" customFormat="false" ht="12.75" hidden="false" customHeight="false" outlineLevel="0" collapsed="false">
      <c r="A284" s="1"/>
    </row>
    <row r="285" customFormat="false" ht="12.75" hidden="false" customHeight="false" outlineLevel="0" collapsed="false">
      <c r="A285" s="1"/>
    </row>
    <row r="286" customFormat="false" ht="12.75" hidden="false" customHeight="false" outlineLevel="0" collapsed="false">
      <c r="A286" s="1"/>
    </row>
    <row r="287" customFormat="false" ht="12.75" hidden="false" customHeight="false" outlineLevel="0" collapsed="false">
      <c r="A287" s="1"/>
    </row>
    <row r="288" customFormat="false" ht="12.75" hidden="false" customHeight="false" outlineLevel="0" collapsed="false">
      <c r="A288" s="1"/>
    </row>
    <row r="289" customFormat="false" ht="12.75" hidden="false" customHeight="false" outlineLevel="0" collapsed="false">
      <c r="A289" s="1"/>
    </row>
    <row r="290" customFormat="false" ht="12.75" hidden="false" customHeight="false" outlineLevel="0" collapsed="false">
      <c r="A290" s="1"/>
    </row>
    <row r="291" customFormat="false" ht="12.75" hidden="false" customHeight="false" outlineLevel="0" collapsed="false">
      <c r="A291" s="1"/>
    </row>
    <row r="292" customFormat="false" ht="12.75" hidden="false" customHeight="false" outlineLevel="0" collapsed="false">
      <c r="A292" s="1"/>
    </row>
    <row r="293" customFormat="false" ht="12.75" hidden="false" customHeight="false" outlineLevel="0" collapsed="false">
      <c r="A293" s="1"/>
    </row>
    <row r="294" customFormat="false" ht="12.75" hidden="false" customHeight="false" outlineLevel="0" collapsed="false">
      <c r="A294" s="1"/>
    </row>
    <row r="295" customFormat="false" ht="12.75" hidden="false" customHeight="false" outlineLevel="0" collapsed="false">
      <c r="A295" s="1"/>
    </row>
    <row r="296" customFormat="false" ht="12.75" hidden="false" customHeight="false" outlineLevel="0" collapsed="false">
      <c r="A296" s="1"/>
    </row>
    <row r="297" customFormat="false" ht="12.75" hidden="false" customHeight="false" outlineLevel="0" collapsed="false">
      <c r="A297" s="1"/>
    </row>
    <row r="298" customFormat="false" ht="12.75" hidden="false" customHeight="false" outlineLevel="0" collapsed="false">
      <c r="A298" s="1"/>
    </row>
    <row r="299" customFormat="false" ht="12.75" hidden="false" customHeight="false" outlineLevel="0" collapsed="false">
      <c r="A299" s="1"/>
    </row>
    <row r="300" customFormat="false" ht="12.75" hidden="false" customHeight="false" outlineLevel="0" collapsed="false">
      <c r="A300" s="1"/>
    </row>
    <row r="301" customFormat="false" ht="12.75" hidden="false" customHeight="false" outlineLevel="0" collapsed="false">
      <c r="A301" s="1"/>
    </row>
    <row r="302" customFormat="false" ht="12.75" hidden="false" customHeight="false" outlineLevel="0" collapsed="false">
      <c r="A302" s="1"/>
    </row>
    <row r="303" customFormat="false" ht="12.75" hidden="false" customHeight="false" outlineLevel="0" collapsed="false">
      <c r="A303" s="1"/>
    </row>
    <row r="304" customFormat="false" ht="12.75" hidden="false" customHeight="false" outlineLevel="0" collapsed="false">
      <c r="A304" s="1"/>
    </row>
    <row r="305" customFormat="false" ht="12.75" hidden="false" customHeight="false" outlineLevel="0" collapsed="false">
      <c r="A305" s="1"/>
    </row>
    <row r="306" customFormat="false" ht="12.75" hidden="false" customHeight="false" outlineLevel="0" collapsed="false">
      <c r="A306" s="1"/>
    </row>
    <row r="307" customFormat="false" ht="12.75" hidden="false" customHeight="false" outlineLevel="0" collapsed="false">
      <c r="A307" s="1"/>
    </row>
    <row r="308" customFormat="false" ht="12.75" hidden="false" customHeight="false" outlineLevel="0" collapsed="false">
      <c r="A308" s="1"/>
    </row>
    <row r="309" customFormat="false" ht="12.75" hidden="false" customHeight="false" outlineLevel="0" collapsed="false">
      <c r="A309" s="1"/>
    </row>
    <row r="310" customFormat="false" ht="12.75" hidden="false" customHeight="false" outlineLevel="0" collapsed="false">
      <c r="A310" s="1"/>
    </row>
    <row r="311" customFormat="false" ht="12.75" hidden="false" customHeight="false" outlineLevel="0" collapsed="false">
      <c r="A311" s="1"/>
    </row>
    <row r="312" customFormat="false" ht="12.75" hidden="false" customHeight="false" outlineLevel="0" collapsed="false">
      <c r="A312" s="1"/>
    </row>
    <row r="313" customFormat="false" ht="12.75" hidden="false" customHeight="false" outlineLevel="0" collapsed="false">
      <c r="A313" s="1"/>
    </row>
    <row r="314" customFormat="false" ht="12.75" hidden="false" customHeight="false" outlineLevel="0" collapsed="false">
      <c r="A314" s="1"/>
    </row>
    <row r="315" customFormat="false" ht="12.75" hidden="false" customHeight="false" outlineLevel="0" collapsed="false">
      <c r="A315" s="1"/>
    </row>
    <row r="316" customFormat="false" ht="12.75" hidden="false" customHeight="false" outlineLevel="0" collapsed="false">
      <c r="A316" s="1"/>
    </row>
    <row r="317" customFormat="false" ht="12.75" hidden="false" customHeight="false" outlineLevel="0" collapsed="false">
      <c r="A317" s="1"/>
    </row>
    <row r="318" customFormat="false" ht="12.75" hidden="false" customHeight="false" outlineLevel="0" collapsed="false">
      <c r="A318" s="1"/>
    </row>
    <row r="319" customFormat="false" ht="12.75" hidden="false" customHeight="false" outlineLevel="0" collapsed="false">
      <c r="A319" s="1"/>
    </row>
    <row r="320" customFormat="false" ht="12.75" hidden="false" customHeight="false" outlineLevel="0" collapsed="false">
      <c r="A320" s="1"/>
    </row>
    <row r="321" customFormat="false" ht="12.75" hidden="false" customHeight="false" outlineLevel="0" collapsed="false">
      <c r="A321" s="1"/>
    </row>
    <row r="322" customFormat="false" ht="12.75" hidden="false" customHeight="false" outlineLevel="0" collapsed="false">
      <c r="A322" s="1"/>
    </row>
    <row r="323" customFormat="false" ht="12.75" hidden="false" customHeight="false" outlineLevel="0" collapsed="false">
      <c r="A323" s="1"/>
    </row>
    <row r="324" customFormat="false" ht="12.75" hidden="false" customHeight="false" outlineLevel="0" collapsed="false">
      <c r="A324" s="1"/>
    </row>
    <row r="325" customFormat="false" ht="12.75" hidden="false" customHeight="false" outlineLevel="0" collapsed="false">
      <c r="A325" s="1"/>
    </row>
    <row r="326" customFormat="false" ht="12.75" hidden="false" customHeight="false" outlineLevel="0" collapsed="false">
      <c r="A326" s="1"/>
    </row>
    <row r="327" customFormat="false" ht="12.75" hidden="false" customHeight="false" outlineLevel="0" collapsed="false">
      <c r="A327" s="1"/>
    </row>
    <row r="328" customFormat="false" ht="12.75" hidden="false" customHeight="false" outlineLevel="0" collapsed="false">
      <c r="A328" s="1"/>
    </row>
    <row r="329" customFormat="false" ht="12.75" hidden="false" customHeight="false" outlineLevel="0" collapsed="false">
      <c r="A329" s="1"/>
    </row>
    <row r="330" customFormat="false" ht="12.75" hidden="false" customHeight="false" outlineLevel="0" collapsed="false">
      <c r="A330" s="1"/>
    </row>
    <row r="331" customFormat="false" ht="12.75" hidden="false" customHeight="false" outlineLevel="0" collapsed="false">
      <c r="A331" s="1"/>
    </row>
    <row r="332" customFormat="false" ht="12.75" hidden="false" customHeight="false" outlineLevel="0" collapsed="false">
      <c r="A332" s="1"/>
    </row>
    <row r="333" customFormat="false" ht="12.75" hidden="false" customHeight="false" outlineLevel="0" collapsed="false">
      <c r="A333" s="1"/>
    </row>
    <row r="334" customFormat="false" ht="12.75" hidden="false" customHeight="false" outlineLevel="0" collapsed="false">
      <c r="A334" s="1"/>
    </row>
    <row r="335" customFormat="false" ht="12.75" hidden="false" customHeight="false" outlineLevel="0" collapsed="false">
      <c r="A335" s="1"/>
    </row>
    <row r="336" customFormat="false" ht="12.75" hidden="false" customHeight="false" outlineLevel="0" collapsed="false">
      <c r="A336" s="1"/>
    </row>
    <row r="337" customFormat="false" ht="12.75" hidden="false" customHeight="false" outlineLevel="0" collapsed="false">
      <c r="A337" s="1"/>
    </row>
    <row r="338" customFormat="false" ht="12.75" hidden="false" customHeight="false" outlineLevel="0" collapsed="false">
      <c r="A338" s="1"/>
    </row>
    <row r="339" customFormat="false" ht="12.75" hidden="false" customHeight="false" outlineLevel="0" collapsed="false">
      <c r="A339" s="1"/>
    </row>
    <row r="340" customFormat="false" ht="12.75" hidden="false" customHeight="false" outlineLevel="0" collapsed="false">
      <c r="A340" s="1"/>
    </row>
    <row r="341" customFormat="false" ht="12.75" hidden="false" customHeight="false" outlineLevel="0" collapsed="false">
      <c r="A341" s="1"/>
    </row>
    <row r="342" customFormat="false" ht="12.75" hidden="false" customHeight="false" outlineLevel="0" collapsed="false">
      <c r="A342" s="1"/>
    </row>
    <row r="343" customFormat="false" ht="12.75" hidden="false" customHeight="false" outlineLevel="0" collapsed="false">
      <c r="A343" s="1"/>
    </row>
    <row r="344" customFormat="false" ht="12.75" hidden="false" customHeight="false" outlineLevel="0" collapsed="false">
      <c r="A344" s="1"/>
    </row>
    <row r="345" customFormat="false" ht="12.75" hidden="false" customHeight="false" outlineLevel="0" collapsed="false">
      <c r="A345" s="1"/>
    </row>
    <row r="346" customFormat="false" ht="12.75" hidden="false" customHeight="false" outlineLevel="0" collapsed="false">
      <c r="A346" s="1"/>
    </row>
    <row r="347" customFormat="false" ht="12.75" hidden="false" customHeight="false" outlineLevel="0" collapsed="false">
      <c r="A347" s="1"/>
    </row>
    <row r="348" customFormat="false" ht="12.75" hidden="false" customHeight="false" outlineLevel="0" collapsed="false">
      <c r="A348" s="1"/>
    </row>
    <row r="349" customFormat="false" ht="12.75" hidden="false" customHeight="false" outlineLevel="0" collapsed="false">
      <c r="A349" s="1"/>
    </row>
    <row r="350" customFormat="false" ht="12.75" hidden="false" customHeight="false" outlineLevel="0" collapsed="false">
      <c r="A350" s="1"/>
    </row>
    <row r="351" customFormat="false" ht="12.75" hidden="false" customHeight="false" outlineLevel="0" collapsed="false">
      <c r="A351" s="1"/>
    </row>
    <row r="352" customFormat="false" ht="12.75" hidden="false" customHeight="false" outlineLevel="0" collapsed="false">
      <c r="A352" s="1"/>
    </row>
    <row r="353" customFormat="false" ht="12.75" hidden="false" customHeight="false" outlineLevel="0" collapsed="false">
      <c r="A353" s="1"/>
    </row>
    <row r="354" customFormat="false" ht="12.75" hidden="false" customHeight="false" outlineLevel="0" collapsed="false">
      <c r="A354" s="1"/>
    </row>
    <row r="355" customFormat="false" ht="12.75" hidden="false" customHeight="false" outlineLevel="0" collapsed="false">
      <c r="A355" s="1"/>
    </row>
    <row r="356" customFormat="false" ht="12.75" hidden="false" customHeight="false" outlineLevel="0" collapsed="false">
      <c r="A356" s="1"/>
    </row>
    <row r="357" customFormat="false" ht="12.75" hidden="false" customHeight="false" outlineLevel="0" collapsed="false">
      <c r="A357" s="1"/>
    </row>
    <row r="358" customFormat="false" ht="12.75" hidden="false" customHeight="false" outlineLevel="0" collapsed="false">
      <c r="A358" s="1"/>
    </row>
    <row r="359" customFormat="false" ht="12.75" hidden="false" customHeight="false" outlineLevel="0" collapsed="false">
      <c r="A359" s="1"/>
    </row>
    <row r="360" customFormat="false" ht="12.75" hidden="false" customHeight="false" outlineLevel="0" collapsed="false">
      <c r="A360" s="1"/>
    </row>
    <row r="361" customFormat="false" ht="12.75" hidden="false" customHeight="false" outlineLevel="0" collapsed="false">
      <c r="A361" s="1"/>
    </row>
    <row r="362" customFormat="false" ht="12.75" hidden="false" customHeight="false" outlineLevel="0" collapsed="false">
      <c r="A362" s="1"/>
    </row>
    <row r="363" customFormat="false" ht="12.75" hidden="false" customHeight="false" outlineLevel="0" collapsed="false">
      <c r="A363" s="1"/>
    </row>
    <row r="364" customFormat="false" ht="12.75" hidden="false" customHeight="false" outlineLevel="0" collapsed="false">
      <c r="A364" s="1"/>
    </row>
    <row r="365" customFormat="false" ht="12.75" hidden="false" customHeight="false" outlineLevel="0" collapsed="false">
      <c r="A365" s="1"/>
    </row>
    <row r="366" customFormat="false" ht="12.75" hidden="false" customHeight="false" outlineLevel="0" collapsed="false">
      <c r="A366" s="1"/>
    </row>
    <row r="367" customFormat="false" ht="12.75" hidden="false" customHeight="false" outlineLevel="0" collapsed="false">
      <c r="A367" s="1"/>
    </row>
    <row r="368" customFormat="false" ht="12.75" hidden="false" customHeight="false" outlineLevel="0" collapsed="false">
      <c r="A368" s="1"/>
    </row>
    <row r="369" customFormat="false" ht="12.75" hidden="false" customHeight="false" outlineLevel="0" collapsed="false">
      <c r="A369" s="1"/>
    </row>
    <row r="370" customFormat="false" ht="12.75" hidden="false" customHeight="false" outlineLevel="0" collapsed="false">
      <c r="A370" s="1"/>
    </row>
    <row r="371" customFormat="false" ht="12.75" hidden="false" customHeight="false" outlineLevel="0" collapsed="false">
      <c r="A371" s="1"/>
    </row>
    <row r="372" customFormat="false" ht="12.75" hidden="false" customHeight="false" outlineLevel="0" collapsed="false">
      <c r="A372" s="1"/>
    </row>
    <row r="373" customFormat="false" ht="12.75" hidden="false" customHeight="false" outlineLevel="0" collapsed="false">
      <c r="A373" s="1"/>
    </row>
    <row r="374" customFormat="false" ht="12.75" hidden="false" customHeight="false" outlineLevel="0" collapsed="false">
      <c r="A374" s="1"/>
    </row>
    <row r="375" customFormat="false" ht="12.75" hidden="false" customHeight="false" outlineLevel="0" collapsed="false">
      <c r="A375" s="1"/>
    </row>
    <row r="376" customFormat="false" ht="12.75" hidden="false" customHeight="false" outlineLevel="0" collapsed="false">
      <c r="A376" s="1"/>
    </row>
    <row r="377" customFormat="false" ht="12.75" hidden="false" customHeight="false" outlineLevel="0" collapsed="false">
      <c r="A377" s="1"/>
    </row>
    <row r="378" customFormat="false" ht="12.75" hidden="false" customHeight="false" outlineLevel="0" collapsed="false">
      <c r="A378" s="1"/>
    </row>
    <row r="379" customFormat="false" ht="12.75" hidden="false" customHeight="false" outlineLevel="0" collapsed="false">
      <c r="A379" s="1"/>
    </row>
    <row r="380" customFormat="false" ht="12.75" hidden="false" customHeight="false" outlineLevel="0" collapsed="false">
      <c r="A380" s="1"/>
    </row>
    <row r="381" customFormat="false" ht="12.75" hidden="false" customHeight="false" outlineLevel="0" collapsed="false">
      <c r="A381" s="1"/>
    </row>
    <row r="382" customFormat="false" ht="12.75" hidden="false" customHeight="false" outlineLevel="0" collapsed="false">
      <c r="A382" s="1"/>
    </row>
    <row r="383" customFormat="false" ht="12.75" hidden="false" customHeight="false" outlineLevel="0" collapsed="false">
      <c r="A383" s="1"/>
    </row>
    <row r="384" customFormat="false" ht="12.75" hidden="false" customHeight="false" outlineLevel="0" collapsed="false">
      <c r="A384" s="1"/>
    </row>
    <row r="385" customFormat="false" ht="12.75" hidden="false" customHeight="false" outlineLevel="0" collapsed="false">
      <c r="A385" s="1"/>
    </row>
    <row r="386" customFormat="false" ht="12.75" hidden="false" customHeight="false" outlineLevel="0" collapsed="false">
      <c r="A386" s="1"/>
    </row>
    <row r="387" customFormat="false" ht="12.75" hidden="false" customHeight="false" outlineLevel="0" collapsed="false">
      <c r="A387" s="1"/>
    </row>
    <row r="388" customFormat="false" ht="12.75" hidden="false" customHeight="false" outlineLevel="0" collapsed="false">
      <c r="A388" s="1"/>
    </row>
    <row r="389" customFormat="false" ht="12.75" hidden="false" customHeight="false" outlineLevel="0" collapsed="false">
      <c r="A389" s="1"/>
    </row>
    <row r="390" customFormat="false" ht="12.75" hidden="false" customHeight="false" outlineLevel="0" collapsed="false">
      <c r="A390" s="1"/>
    </row>
    <row r="391" customFormat="false" ht="12.75" hidden="false" customHeight="false" outlineLevel="0" collapsed="false">
      <c r="A391" s="1"/>
    </row>
    <row r="392" customFormat="false" ht="12.75" hidden="false" customHeight="false" outlineLevel="0" collapsed="false">
      <c r="A392" s="1"/>
    </row>
    <row r="393" customFormat="false" ht="12.75" hidden="false" customHeight="false" outlineLevel="0" collapsed="false">
      <c r="A393" s="1"/>
    </row>
    <row r="394" customFormat="false" ht="12.75" hidden="false" customHeight="false" outlineLevel="0" collapsed="false">
      <c r="A394" s="1"/>
    </row>
    <row r="395" customFormat="false" ht="12.75" hidden="false" customHeight="false" outlineLevel="0" collapsed="false">
      <c r="A395" s="1"/>
    </row>
    <row r="396" customFormat="false" ht="12.75" hidden="false" customHeight="false" outlineLevel="0" collapsed="false">
      <c r="A396" s="1"/>
    </row>
    <row r="397" customFormat="false" ht="12.75" hidden="false" customHeight="false" outlineLevel="0" collapsed="false">
      <c r="A397" s="1"/>
    </row>
    <row r="398" customFormat="false" ht="12.75" hidden="false" customHeight="false" outlineLevel="0" collapsed="false">
      <c r="A398" s="1"/>
    </row>
    <row r="399" customFormat="false" ht="12.75" hidden="false" customHeight="false" outlineLevel="0" collapsed="false">
      <c r="A399" s="1"/>
    </row>
    <row r="400" customFormat="false" ht="12.75" hidden="false" customHeight="false" outlineLevel="0" collapsed="false">
      <c r="A400" s="1"/>
    </row>
    <row r="401" customFormat="false" ht="12.75" hidden="false" customHeight="false" outlineLevel="0" collapsed="false">
      <c r="A401" s="1"/>
    </row>
    <row r="402" customFormat="false" ht="12.75" hidden="false" customHeight="false" outlineLevel="0" collapsed="false">
      <c r="A402" s="1"/>
    </row>
    <row r="403" customFormat="false" ht="12.75" hidden="false" customHeight="false" outlineLevel="0" collapsed="false">
      <c r="A403" s="1"/>
    </row>
    <row r="404" customFormat="false" ht="12.75" hidden="false" customHeight="false" outlineLevel="0" collapsed="false">
      <c r="A404" s="1"/>
    </row>
    <row r="405" customFormat="false" ht="12.75" hidden="false" customHeight="false" outlineLevel="0" collapsed="false">
      <c r="A405" s="1"/>
    </row>
    <row r="406" customFormat="false" ht="12.75" hidden="false" customHeight="false" outlineLevel="0" collapsed="false">
      <c r="A406" s="1"/>
    </row>
    <row r="407" customFormat="false" ht="12.75" hidden="false" customHeight="false" outlineLevel="0" collapsed="false">
      <c r="A407" s="1"/>
    </row>
    <row r="408" customFormat="false" ht="12.75" hidden="false" customHeight="false" outlineLevel="0" collapsed="false">
      <c r="A408" s="1"/>
    </row>
    <row r="409" customFormat="false" ht="12.75" hidden="false" customHeight="false" outlineLevel="0" collapsed="false">
      <c r="A409" s="1"/>
    </row>
    <row r="410" customFormat="false" ht="12.75" hidden="false" customHeight="false" outlineLevel="0" collapsed="false">
      <c r="A410" s="1"/>
    </row>
    <row r="411" customFormat="false" ht="12.75" hidden="false" customHeight="false" outlineLevel="0" collapsed="false">
      <c r="A411" s="1"/>
    </row>
    <row r="412" customFormat="false" ht="12.75" hidden="false" customHeight="false" outlineLevel="0" collapsed="false">
      <c r="A412" s="1"/>
    </row>
    <row r="413" customFormat="false" ht="12.75" hidden="false" customHeight="false" outlineLevel="0" collapsed="false">
      <c r="A413" s="1"/>
    </row>
    <row r="414" customFormat="false" ht="12.75" hidden="false" customHeight="false" outlineLevel="0" collapsed="false">
      <c r="A414" s="1"/>
    </row>
    <row r="415" customFormat="false" ht="12.75" hidden="false" customHeight="false" outlineLevel="0" collapsed="false">
      <c r="A415" s="1"/>
    </row>
    <row r="416" customFormat="false" ht="12.75" hidden="false" customHeight="false" outlineLevel="0" collapsed="false">
      <c r="A416" s="1"/>
    </row>
    <row r="417" customFormat="false" ht="12.75" hidden="false" customHeight="false" outlineLevel="0" collapsed="false">
      <c r="A417" s="1"/>
    </row>
    <row r="418" customFormat="false" ht="12.75" hidden="false" customHeight="false" outlineLevel="0" collapsed="false">
      <c r="A418" s="1"/>
    </row>
    <row r="419" customFormat="false" ht="12.75" hidden="false" customHeight="false" outlineLevel="0" collapsed="false">
      <c r="A419" s="1"/>
    </row>
    <row r="420" customFormat="false" ht="12.75" hidden="false" customHeight="false" outlineLevel="0" collapsed="false">
      <c r="A420" s="1"/>
    </row>
    <row r="421" customFormat="false" ht="12.75" hidden="false" customHeight="false" outlineLevel="0" collapsed="false">
      <c r="A421" s="1"/>
    </row>
    <row r="422" customFormat="false" ht="12.75" hidden="false" customHeight="false" outlineLevel="0" collapsed="false">
      <c r="A422" s="1"/>
    </row>
    <row r="423" customFormat="false" ht="12.75" hidden="false" customHeight="false" outlineLevel="0" collapsed="false">
      <c r="A423" s="1"/>
    </row>
    <row r="424" customFormat="false" ht="12.75" hidden="false" customHeight="false" outlineLevel="0" collapsed="false">
      <c r="A424" s="1"/>
    </row>
    <row r="425" customFormat="false" ht="12.75" hidden="false" customHeight="false" outlineLevel="0" collapsed="false">
      <c r="A425" s="1"/>
    </row>
    <row r="426" customFormat="false" ht="12.75" hidden="false" customHeight="false" outlineLevel="0" collapsed="false">
      <c r="A426" s="1"/>
    </row>
    <row r="427" customFormat="false" ht="12.75" hidden="false" customHeight="false" outlineLevel="0" collapsed="false">
      <c r="A427" s="1"/>
    </row>
    <row r="428" customFormat="false" ht="12.75" hidden="false" customHeight="false" outlineLevel="0" collapsed="false">
      <c r="A428" s="1"/>
    </row>
    <row r="429" customFormat="false" ht="12.75" hidden="false" customHeight="false" outlineLevel="0" collapsed="false">
      <c r="A429" s="1"/>
    </row>
    <row r="430" customFormat="false" ht="12.75" hidden="false" customHeight="false" outlineLevel="0" collapsed="false">
      <c r="A430" s="1"/>
    </row>
    <row r="431" customFormat="false" ht="12.75" hidden="false" customHeight="false" outlineLevel="0" collapsed="false">
      <c r="A431" s="1"/>
    </row>
    <row r="432" customFormat="false" ht="12.75" hidden="false" customHeight="false" outlineLevel="0" collapsed="false">
      <c r="A432" s="1"/>
    </row>
    <row r="433" customFormat="false" ht="12.75" hidden="false" customHeight="false" outlineLevel="0" collapsed="false">
      <c r="A433" s="1"/>
    </row>
    <row r="434" customFormat="false" ht="12.75" hidden="false" customHeight="false" outlineLevel="0" collapsed="false">
      <c r="A434" s="1"/>
    </row>
    <row r="435" customFormat="false" ht="12.75" hidden="false" customHeight="false" outlineLevel="0" collapsed="false">
      <c r="A435" s="1"/>
    </row>
    <row r="436" customFormat="false" ht="12.75" hidden="false" customHeight="false" outlineLevel="0" collapsed="false">
      <c r="A436" s="1"/>
    </row>
    <row r="437" customFormat="false" ht="12.75" hidden="false" customHeight="false" outlineLevel="0" collapsed="false">
      <c r="A437" s="1"/>
    </row>
    <row r="438" customFormat="false" ht="12.75" hidden="false" customHeight="false" outlineLevel="0" collapsed="false">
      <c r="A438" s="1"/>
    </row>
    <row r="439" customFormat="false" ht="12.75" hidden="false" customHeight="false" outlineLevel="0" collapsed="false">
      <c r="A439" s="1"/>
    </row>
    <row r="440" customFormat="false" ht="12.75" hidden="false" customHeight="false" outlineLevel="0" collapsed="false">
      <c r="A440" s="1"/>
    </row>
    <row r="441" customFormat="false" ht="12.75" hidden="false" customHeight="false" outlineLevel="0" collapsed="false">
      <c r="A441" s="1"/>
    </row>
    <row r="442" customFormat="false" ht="12.75" hidden="false" customHeight="false" outlineLevel="0" collapsed="false">
      <c r="A442" s="1"/>
    </row>
    <row r="443" customFormat="false" ht="12.75" hidden="false" customHeight="false" outlineLevel="0" collapsed="false">
      <c r="A443" s="1"/>
    </row>
    <row r="444" customFormat="false" ht="12.75" hidden="false" customHeight="false" outlineLevel="0" collapsed="false">
      <c r="A444" s="1"/>
    </row>
    <row r="445" customFormat="false" ht="12.75" hidden="false" customHeight="false" outlineLevel="0" collapsed="false">
      <c r="A445" s="1"/>
    </row>
    <row r="446" customFormat="false" ht="12.75" hidden="false" customHeight="false" outlineLevel="0" collapsed="false">
      <c r="A446" s="1"/>
    </row>
    <row r="447" customFormat="false" ht="12.75" hidden="false" customHeight="false" outlineLevel="0" collapsed="false">
      <c r="A447" s="1"/>
    </row>
    <row r="448" customFormat="false" ht="12.75" hidden="false" customHeight="false" outlineLevel="0" collapsed="false">
      <c r="A448" s="1"/>
    </row>
    <row r="449" customFormat="false" ht="12.75" hidden="false" customHeight="false" outlineLevel="0" collapsed="false">
      <c r="A449" s="1"/>
    </row>
    <row r="450" customFormat="false" ht="12.75" hidden="false" customHeight="false" outlineLevel="0" collapsed="false">
      <c r="A450" s="1"/>
    </row>
    <row r="451" customFormat="false" ht="12.75" hidden="false" customHeight="false" outlineLevel="0" collapsed="false">
      <c r="A451" s="1"/>
    </row>
    <row r="452" customFormat="false" ht="12.75" hidden="false" customHeight="false" outlineLevel="0" collapsed="false">
      <c r="A452" s="1"/>
    </row>
    <row r="453" customFormat="false" ht="12.75" hidden="false" customHeight="false" outlineLevel="0" collapsed="false">
      <c r="A453" s="1"/>
    </row>
    <row r="454" customFormat="false" ht="12.75" hidden="false" customHeight="false" outlineLevel="0" collapsed="false">
      <c r="A454" s="1"/>
    </row>
    <row r="455" customFormat="false" ht="12.75" hidden="false" customHeight="false" outlineLevel="0" collapsed="false">
      <c r="A455" s="1"/>
    </row>
    <row r="456" customFormat="false" ht="12.75" hidden="false" customHeight="false" outlineLevel="0" collapsed="false">
      <c r="A456" s="1"/>
    </row>
    <row r="457" customFormat="false" ht="12.75" hidden="false" customHeight="false" outlineLevel="0" collapsed="false">
      <c r="A457" s="1"/>
    </row>
    <row r="458" customFormat="false" ht="12.75" hidden="false" customHeight="false" outlineLevel="0" collapsed="false">
      <c r="A458" s="1"/>
    </row>
    <row r="459" customFormat="false" ht="12.75" hidden="false" customHeight="false" outlineLevel="0" collapsed="false">
      <c r="A459" s="1"/>
    </row>
    <row r="460" customFormat="false" ht="12.75" hidden="false" customHeight="false" outlineLevel="0" collapsed="false">
      <c r="A460" s="1"/>
    </row>
    <row r="461" customFormat="false" ht="12.75" hidden="false" customHeight="false" outlineLevel="0" collapsed="false">
      <c r="A461" s="1"/>
    </row>
    <row r="462" customFormat="false" ht="12.75" hidden="false" customHeight="false" outlineLevel="0" collapsed="false">
      <c r="A462" s="1"/>
    </row>
    <row r="463" customFormat="false" ht="12.75" hidden="false" customHeight="false" outlineLevel="0" collapsed="false">
      <c r="A463" s="1"/>
    </row>
    <row r="464" customFormat="false" ht="12.75" hidden="false" customHeight="false" outlineLevel="0" collapsed="false">
      <c r="A464" s="1"/>
    </row>
    <row r="465" customFormat="false" ht="12.75" hidden="false" customHeight="false" outlineLevel="0" collapsed="false">
      <c r="A465" s="1"/>
    </row>
    <row r="466" customFormat="false" ht="12.75" hidden="false" customHeight="false" outlineLevel="0" collapsed="false">
      <c r="A466" s="1"/>
    </row>
    <row r="467" customFormat="false" ht="12.75" hidden="false" customHeight="false" outlineLevel="0" collapsed="false">
      <c r="A467" s="1"/>
    </row>
    <row r="468" customFormat="false" ht="12.75" hidden="false" customHeight="false" outlineLevel="0" collapsed="false">
      <c r="A468" s="1"/>
    </row>
    <row r="469" customFormat="false" ht="12.75" hidden="false" customHeight="false" outlineLevel="0" collapsed="false">
      <c r="A469" s="1"/>
    </row>
    <row r="470" customFormat="false" ht="12.75" hidden="false" customHeight="false" outlineLevel="0" collapsed="false">
      <c r="A470" s="1"/>
    </row>
    <row r="471" customFormat="false" ht="12.75" hidden="false" customHeight="false" outlineLevel="0" collapsed="false">
      <c r="A471" s="1"/>
    </row>
    <row r="472" customFormat="false" ht="12.75" hidden="false" customHeight="false" outlineLevel="0" collapsed="false">
      <c r="A472" s="1"/>
    </row>
    <row r="473" customFormat="false" ht="12.75" hidden="false" customHeight="false" outlineLevel="0" collapsed="false">
      <c r="A473" s="1"/>
    </row>
    <row r="474" customFormat="false" ht="12.75" hidden="false" customHeight="false" outlineLevel="0" collapsed="false">
      <c r="A474" s="1"/>
    </row>
    <row r="475" customFormat="false" ht="12.75" hidden="false" customHeight="false" outlineLevel="0" collapsed="false">
      <c r="A475" s="1"/>
    </row>
    <row r="476" customFormat="false" ht="12.75" hidden="false" customHeight="false" outlineLevel="0" collapsed="false">
      <c r="A476" s="1"/>
    </row>
    <row r="477" customFormat="false" ht="12.75" hidden="false" customHeight="false" outlineLevel="0" collapsed="false">
      <c r="A477" s="1"/>
    </row>
    <row r="478" customFormat="false" ht="12.75" hidden="false" customHeight="false" outlineLevel="0" collapsed="false">
      <c r="A478" s="1"/>
    </row>
    <row r="479" customFormat="false" ht="12.75" hidden="false" customHeight="false" outlineLevel="0" collapsed="false">
      <c r="A479" s="1"/>
    </row>
    <row r="480" customFormat="false" ht="12.75" hidden="false" customHeight="false" outlineLevel="0" collapsed="false">
      <c r="A480" s="1"/>
    </row>
    <row r="481" customFormat="false" ht="12.75" hidden="false" customHeight="false" outlineLevel="0" collapsed="false">
      <c r="A481" s="1"/>
    </row>
    <row r="482" customFormat="false" ht="12.75" hidden="false" customHeight="false" outlineLevel="0" collapsed="false">
      <c r="A482" s="1"/>
    </row>
    <row r="483" customFormat="false" ht="12.75" hidden="false" customHeight="false" outlineLevel="0" collapsed="false">
      <c r="A483" s="1"/>
    </row>
    <row r="484" customFormat="false" ht="12.75" hidden="false" customHeight="false" outlineLevel="0" collapsed="false">
      <c r="A484" s="1"/>
    </row>
    <row r="485" customFormat="false" ht="12.75" hidden="false" customHeight="false" outlineLevel="0" collapsed="false">
      <c r="A485" s="1"/>
    </row>
    <row r="486" customFormat="false" ht="12.75" hidden="false" customHeight="false" outlineLevel="0" collapsed="false">
      <c r="A486" s="1"/>
    </row>
    <row r="487" customFormat="false" ht="12.75" hidden="false" customHeight="false" outlineLevel="0" collapsed="false">
      <c r="A487" s="1"/>
    </row>
    <row r="488" customFormat="false" ht="12.75" hidden="false" customHeight="false" outlineLevel="0" collapsed="false">
      <c r="A488" s="1"/>
    </row>
    <row r="489" customFormat="false" ht="12.75" hidden="false" customHeight="false" outlineLevel="0" collapsed="false">
      <c r="A489" s="1"/>
    </row>
    <row r="490" customFormat="false" ht="12.75" hidden="false" customHeight="false" outlineLevel="0" collapsed="false">
      <c r="A490" s="1"/>
    </row>
    <row r="491" customFormat="false" ht="12.75" hidden="false" customHeight="false" outlineLevel="0" collapsed="false">
      <c r="A491" s="1"/>
    </row>
    <row r="492" customFormat="false" ht="12.75" hidden="false" customHeight="false" outlineLevel="0" collapsed="false">
      <c r="A492" s="1"/>
    </row>
    <row r="493" customFormat="false" ht="12.75" hidden="false" customHeight="false" outlineLevel="0" collapsed="false">
      <c r="A493" s="1"/>
    </row>
    <row r="494" customFormat="false" ht="12.75" hidden="false" customHeight="false" outlineLevel="0" collapsed="false">
      <c r="A494" s="1"/>
    </row>
    <row r="495" customFormat="false" ht="12.75" hidden="false" customHeight="false" outlineLevel="0" collapsed="false">
      <c r="A495" s="1"/>
    </row>
    <row r="496" customFormat="false" ht="12.75" hidden="false" customHeight="false" outlineLevel="0" collapsed="false">
      <c r="A496" s="1"/>
    </row>
    <row r="497" customFormat="false" ht="12.75" hidden="false" customHeight="false" outlineLevel="0" collapsed="false">
      <c r="A497" s="1"/>
    </row>
    <row r="498" customFormat="false" ht="12.75" hidden="false" customHeight="false" outlineLevel="0" collapsed="false">
      <c r="A498" s="1"/>
    </row>
    <row r="499" customFormat="false" ht="12.75" hidden="false" customHeight="false" outlineLevel="0" collapsed="false">
      <c r="A499" s="1"/>
    </row>
    <row r="500" customFormat="false" ht="12.75" hidden="false" customHeight="false" outlineLevel="0" collapsed="false">
      <c r="A500" s="1"/>
    </row>
    <row r="501" customFormat="false" ht="12.75" hidden="false" customHeight="false" outlineLevel="0" collapsed="false">
      <c r="A501" s="1"/>
    </row>
    <row r="502" customFormat="false" ht="12.75" hidden="false" customHeight="false" outlineLevel="0" collapsed="false">
      <c r="A502" s="1"/>
    </row>
    <row r="503" customFormat="false" ht="12.75" hidden="false" customHeight="false" outlineLevel="0" collapsed="false">
      <c r="A503" s="1"/>
    </row>
    <row r="504" customFormat="false" ht="12.75" hidden="false" customHeight="false" outlineLevel="0" collapsed="false">
      <c r="A504" s="1"/>
    </row>
    <row r="505" customFormat="false" ht="12.75" hidden="false" customHeight="false" outlineLevel="0" collapsed="false">
      <c r="A505" s="1"/>
    </row>
    <row r="506" customFormat="false" ht="12.75" hidden="false" customHeight="false" outlineLevel="0" collapsed="false">
      <c r="A506" s="1"/>
    </row>
    <row r="507" customFormat="false" ht="12.75" hidden="false" customHeight="false" outlineLevel="0" collapsed="false">
      <c r="A507" s="1"/>
    </row>
    <row r="508" customFormat="false" ht="12.75" hidden="false" customHeight="false" outlineLevel="0" collapsed="false">
      <c r="A508" s="1"/>
    </row>
    <row r="509" customFormat="false" ht="12.75" hidden="false" customHeight="false" outlineLevel="0" collapsed="false">
      <c r="A509" s="1"/>
    </row>
    <row r="510" customFormat="false" ht="12.75" hidden="false" customHeight="false" outlineLevel="0" collapsed="false">
      <c r="A510" s="1"/>
    </row>
    <row r="511" customFormat="false" ht="12.75" hidden="false" customHeight="false" outlineLevel="0" collapsed="false">
      <c r="A511" s="1"/>
    </row>
    <row r="512" customFormat="false" ht="12.75" hidden="false" customHeight="false" outlineLevel="0" collapsed="false">
      <c r="A512" s="1"/>
    </row>
    <row r="513" customFormat="false" ht="12.75" hidden="false" customHeight="false" outlineLevel="0" collapsed="false">
      <c r="A513" s="1"/>
    </row>
    <row r="514" customFormat="false" ht="12.75" hidden="false" customHeight="false" outlineLevel="0" collapsed="false">
      <c r="A514" s="1"/>
    </row>
    <row r="515" customFormat="false" ht="12.75" hidden="false" customHeight="false" outlineLevel="0" collapsed="false">
      <c r="A515" s="1"/>
    </row>
    <row r="516" customFormat="false" ht="12.75" hidden="false" customHeight="false" outlineLevel="0" collapsed="false">
      <c r="A516" s="1"/>
    </row>
    <row r="517" customFormat="false" ht="12.75" hidden="false" customHeight="false" outlineLevel="0" collapsed="false">
      <c r="A517" s="1"/>
    </row>
    <row r="518" customFormat="false" ht="12.75" hidden="false" customHeight="false" outlineLevel="0" collapsed="false">
      <c r="A518" s="1"/>
    </row>
    <row r="519" customFormat="false" ht="12.75" hidden="false" customHeight="false" outlineLevel="0" collapsed="false">
      <c r="A519" s="1"/>
    </row>
    <row r="520" customFormat="false" ht="12.75" hidden="false" customHeight="false" outlineLevel="0" collapsed="false">
      <c r="A520" s="1"/>
    </row>
    <row r="521" customFormat="false" ht="12.75" hidden="false" customHeight="false" outlineLevel="0" collapsed="false">
      <c r="A521" s="1"/>
    </row>
    <row r="522" customFormat="false" ht="12.75" hidden="false" customHeight="false" outlineLevel="0" collapsed="false">
      <c r="A522" s="1"/>
    </row>
    <row r="523" customFormat="false" ht="12.75" hidden="false" customHeight="false" outlineLevel="0" collapsed="false">
      <c r="A523" s="1"/>
    </row>
    <row r="524" customFormat="false" ht="12.75" hidden="false" customHeight="false" outlineLevel="0" collapsed="false">
      <c r="A524" s="1"/>
    </row>
    <row r="525" customFormat="false" ht="12.75" hidden="false" customHeight="false" outlineLevel="0" collapsed="false">
      <c r="A525" s="1"/>
    </row>
    <row r="526" customFormat="false" ht="12.75" hidden="false" customHeight="false" outlineLevel="0" collapsed="false">
      <c r="A526" s="1"/>
    </row>
    <row r="527" customFormat="false" ht="12.75" hidden="false" customHeight="false" outlineLevel="0" collapsed="false">
      <c r="A527" s="1"/>
    </row>
    <row r="528" customFormat="false" ht="12.75" hidden="false" customHeight="false" outlineLevel="0" collapsed="false">
      <c r="A528" s="1"/>
    </row>
    <row r="529" customFormat="false" ht="12.75" hidden="false" customHeight="false" outlineLevel="0" collapsed="false">
      <c r="A529" s="1"/>
    </row>
    <row r="530" customFormat="false" ht="12.75" hidden="false" customHeight="false" outlineLevel="0" collapsed="false">
      <c r="A530" s="1"/>
    </row>
    <row r="531" customFormat="false" ht="12.75" hidden="false" customHeight="false" outlineLevel="0" collapsed="false">
      <c r="A531" s="1"/>
    </row>
    <row r="532" customFormat="false" ht="12.75" hidden="false" customHeight="false" outlineLevel="0" collapsed="false">
      <c r="A532" s="1"/>
    </row>
    <row r="533" customFormat="false" ht="12.75" hidden="false" customHeight="false" outlineLevel="0" collapsed="false">
      <c r="A533" s="1"/>
    </row>
    <row r="534" customFormat="false" ht="12.75" hidden="false" customHeight="false" outlineLevel="0" collapsed="false">
      <c r="A534" s="1"/>
    </row>
    <row r="535" customFormat="false" ht="12.75" hidden="false" customHeight="false" outlineLevel="0" collapsed="false">
      <c r="A535" s="1"/>
    </row>
    <row r="536" customFormat="false" ht="12.75" hidden="false" customHeight="false" outlineLevel="0" collapsed="false">
      <c r="A536" s="1"/>
    </row>
    <row r="537" customFormat="false" ht="12.75" hidden="false" customHeight="false" outlineLevel="0" collapsed="false">
      <c r="A537" s="1"/>
    </row>
    <row r="538" customFormat="false" ht="12.75" hidden="false" customHeight="false" outlineLevel="0" collapsed="false">
      <c r="A538" s="1"/>
    </row>
    <row r="539" customFormat="false" ht="12.75" hidden="false" customHeight="false" outlineLevel="0" collapsed="false">
      <c r="A539" s="1"/>
    </row>
    <row r="540" customFormat="false" ht="12.75" hidden="false" customHeight="false" outlineLevel="0" collapsed="false">
      <c r="A540" s="1"/>
    </row>
    <row r="541" customFormat="false" ht="12.75" hidden="false" customHeight="false" outlineLevel="0" collapsed="false">
      <c r="A541" s="1"/>
    </row>
    <row r="542" customFormat="false" ht="12.75" hidden="false" customHeight="false" outlineLevel="0" collapsed="false">
      <c r="A542" s="1"/>
    </row>
    <row r="543" customFormat="false" ht="12.75" hidden="false" customHeight="false" outlineLevel="0" collapsed="false">
      <c r="A543" s="1"/>
    </row>
    <row r="544" customFormat="false" ht="12.75" hidden="false" customHeight="false" outlineLevel="0" collapsed="false">
      <c r="A544" s="1"/>
    </row>
    <row r="545" customFormat="false" ht="12.75" hidden="false" customHeight="false" outlineLevel="0" collapsed="false">
      <c r="A545" s="1"/>
    </row>
    <row r="546" customFormat="false" ht="12.75" hidden="false" customHeight="false" outlineLevel="0" collapsed="false">
      <c r="A546" s="1"/>
    </row>
    <row r="547" customFormat="false" ht="12.75" hidden="false" customHeight="false" outlineLevel="0" collapsed="false">
      <c r="A547" s="1"/>
    </row>
    <row r="548" customFormat="false" ht="12.75" hidden="false" customHeight="false" outlineLevel="0" collapsed="false">
      <c r="A548" s="1"/>
    </row>
    <row r="549" customFormat="false" ht="12.75" hidden="false" customHeight="false" outlineLevel="0" collapsed="false">
      <c r="A549" s="1"/>
    </row>
    <row r="550" customFormat="false" ht="12.75" hidden="false" customHeight="false" outlineLevel="0" collapsed="false">
      <c r="A550" s="1"/>
    </row>
    <row r="551" customFormat="false" ht="12.75" hidden="false" customHeight="false" outlineLevel="0" collapsed="false">
      <c r="A551" s="1"/>
    </row>
    <row r="552" customFormat="false" ht="12.75" hidden="false" customHeight="false" outlineLevel="0" collapsed="false">
      <c r="A552" s="1"/>
    </row>
    <row r="553" customFormat="false" ht="12.75" hidden="false" customHeight="false" outlineLevel="0" collapsed="false">
      <c r="A553" s="1"/>
    </row>
    <row r="554" customFormat="false" ht="12.75" hidden="false" customHeight="false" outlineLevel="0" collapsed="false">
      <c r="A554" s="1"/>
    </row>
    <row r="555" customFormat="false" ht="12.75" hidden="false" customHeight="false" outlineLevel="0" collapsed="false">
      <c r="A555" s="1"/>
    </row>
    <row r="556" customFormat="false" ht="12.75" hidden="false" customHeight="false" outlineLevel="0" collapsed="false">
      <c r="A556" s="1"/>
    </row>
    <row r="557" customFormat="false" ht="12.75" hidden="false" customHeight="false" outlineLevel="0" collapsed="false">
      <c r="A557" s="1"/>
    </row>
    <row r="558" customFormat="false" ht="12.75" hidden="false" customHeight="false" outlineLevel="0" collapsed="false">
      <c r="A558" s="1"/>
    </row>
    <row r="559" customFormat="false" ht="12.75" hidden="false" customHeight="false" outlineLevel="0" collapsed="false">
      <c r="A559" s="1"/>
    </row>
    <row r="560" customFormat="false" ht="12.75" hidden="false" customHeight="false" outlineLevel="0" collapsed="false">
      <c r="A560" s="1"/>
    </row>
    <row r="561" customFormat="false" ht="12.75" hidden="false" customHeight="false" outlineLevel="0" collapsed="false">
      <c r="A561" s="1"/>
    </row>
    <row r="562" customFormat="false" ht="12.75" hidden="false" customHeight="false" outlineLevel="0" collapsed="false">
      <c r="A562" s="1"/>
    </row>
    <row r="563" customFormat="false" ht="12.75" hidden="false" customHeight="false" outlineLevel="0" collapsed="false">
      <c r="A563" s="1"/>
    </row>
    <row r="564" customFormat="false" ht="12.75" hidden="false" customHeight="false" outlineLevel="0" collapsed="false">
      <c r="A564" s="1"/>
    </row>
    <row r="565" customFormat="false" ht="12.75" hidden="false" customHeight="false" outlineLevel="0" collapsed="false">
      <c r="A565" s="1"/>
    </row>
    <row r="566" customFormat="false" ht="12.75" hidden="false" customHeight="false" outlineLevel="0" collapsed="false">
      <c r="A566" s="1"/>
    </row>
    <row r="567" customFormat="false" ht="12.75" hidden="false" customHeight="false" outlineLevel="0" collapsed="false">
      <c r="A567" s="1"/>
    </row>
    <row r="568" customFormat="false" ht="12.75" hidden="false" customHeight="false" outlineLevel="0" collapsed="false">
      <c r="A568" s="1"/>
    </row>
    <row r="569" customFormat="false" ht="12.75" hidden="false" customHeight="false" outlineLevel="0" collapsed="false">
      <c r="A569" s="1"/>
    </row>
    <row r="570" customFormat="false" ht="12.75" hidden="false" customHeight="false" outlineLevel="0" collapsed="false">
      <c r="A570" s="1"/>
    </row>
    <row r="571" customFormat="false" ht="12.75" hidden="false" customHeight="false" outlineLevel="0" collapsed="false">
      <c r="A571" s="1"/>
    </row>
    <row r="572" customFormat="false" ht="12.75" hidden="false" customHeight="false" outlineLevel="0" collapsed="false">
      <c r="A572" s="1"/>
    </row>
    <row r="573" customFormat="false" ht="12.75" hidden="false" customHeight="false" outlineLevel="0" collapsed="false">
      <c r="A573" s="1"/>
    </row>
    <row r="574" customFormat="false" ht="12.75" hidden="false" customHeight="false" outlineLevel="0" collapsed="false">
      <c r="A574" s="1"/>
    </row>
    <row r="575" customFormat="false" ht="12.75" hidden="false" customHeight="false" outlineLevel="0" collapsed="false">
      <c r="A575" s="1"/>
    </row>
    <row r="576" customFormat="false" ht="12.75" hidden="false" customHeight="false" outlineLevel="0" collapsed="false">
      <c r="A576" s="1"/>
    </row>
    <row r="577" customFormat="false" ht="12.75" hidden="false" customHeight="false" outlineLevel="0" collapsed="false">
      <c r="A577" s="1"/>
    </row>
    <row r="578" customFormat="false" ht="12.75" hidden="false" customHeight="false" outlineLevel="0" collapsed="false">
      <c r="A578" s="1"/>
    </row>
    <row r="579" customFormat="false" ht="12.75" hidden="false" customHeight="false" outlineLevel="0" collapsed="false">
      <c r="A579" s="1"/>
    </row>
    <row r="580" customFormat="false" ht="12.75" hidden="false" customHeight="false" outlineLevel="0" collapsed="false">
      <c r="A580" s="1"/>
    </row>
    <row r="581" customFormat="false" ht="12.75" hidden="false" customHeight="false" outlineLevel="0" collapsed="false">
      <c r="A581" s="1"/>
    </row>
    <row r="582" customFormat="false" ht="12.75" hidden="false" customHeight="false" outlineLevel="0" collapsed="false">
      <c r="A582" s="1"/>
    </row>
    <row r="583" customFormat="false" ht="12.75" hidden="false" customHeight="false" outlineLevel="0" collapsed="false">
      <c r="A583" s="1"/>
    </row>
    <row r="584" customFormat="false" ht="12.75" hidden="false" customHeight="false" outlineLevel="0" collapsed="false">
      <c r="A584" s="1"/>
    </row>
    <row r="585" customFormat="false" ht="12.75" hidden="false" customHeight="false" outlineLevel="0" collapsed="false">
      <c r="A585" s="1"/>
    </row>
    <row r="586" customFormat="false" ht="12.75" hidden="false" customHeight="false" outlineLevel="0" collapsed="false">
      <c r="A586" s="1"/>
    </row>
    <row r="587" customFormat="false" ht="12.75" hidden="false" customHeight="false" outlineLevel="0" collapsed="false">
      <c r="A587" s="1"/>
    </row>
    <row r="588" customFormat="false" ht="12.75" hidden="false" customHeight="false" outlineLevel="0" collapsed="false">
      <c r="A588" s="1"/>
    </row>
    <row r="589" customFormat="false" ht="12.75" hidden="false" customHeight="false" outlineLevel="0" collapsed="false">
      <c r="A589" s="1"/>
    </row>
    <row r="590" customFormat="false" ht="12.75" hidden="false" customHeight="false" outlineLevel="0" collapsed="false">
      <c r="A590" s="1"/>
    </row>
    <row r="591" customFormat="false" ht="12.75" hidden="false" customHeight="false" outlineLevel="0" collapsed="false">
      <c r="A591" s="1"/>
    </row>
    <row r="592" customFormat="false" ht="12.75" hidden="false" customHeight="false" outlineLevel="0" collapsed="false">
      <c r="A592" s="1"/>
    </row>
    <row r="593" customFormat="false" ht="12.75" hidden="false" customHeight="false" outlineLevel="0" collapsed="false">
      <c r="A593" s="1"/>
    </row>
    <row r="594" customFormat="false" ht="12.75" hidden="false" customHeight="false" outlineLevel="0" collapsed="false">
      <c r="A594" s="1"/>
    </row>
    <row r="595" customFormat="false" ht="12.75" hidden="false" customHeight="false" outlineLevel="0" collapsed="false">
      <c r="A595" s="1"/>
    </row>
    <row r="596" customFormat="false" ht="12.75" hidden="false" customHeight="false" outlineLevel="0" collapsed="false">
      <c r="A596" s="1"/>
    </row>
    <row r="597" customFormat="false" ht="12.75" hidden="false" customHeight="false" outlineLevel="0" collapsed="false">
      <c r="A597" s="1"/>
    </row>
    <row r="598" customFormat="false" ht="12.75" hidden="false" customHeight="false" outlineLevel="0" collapsed="false">
      <c r="A598" s="1"/>
    </row>
    <row r="599" customFormat="false" ht="12.75" hidden="false" customHeight="false" outlineLevel="0" collapsed="false">
      <c r="A599" s="1"/>
    </row>
    <row r="600" customFormat="false" ht="12.75" hidden="false" customHeight="false" outlineLevel="0" collapsed="false">
      <c r="A600" s="1"/>
    </row>
    <row r="601" customFormat="false" ht="12.75" hidden="false" customHeight="false" outlineLevel="0" collapsed="false">
      <c r="A601" s="1"/>
    </row>
    <row r="602" customFormat="false" ht="12.75" hidden="false" customHeight="false" outlineLevel="0" collapsed="false">
      <c r="A602" s="1"/>
    </row>
    <row r="603" customFormat="false" ht="12.75" hidden="false" customHeight="false" outlineLevel="0" collapsed="false">
      <c r="A603" s="1"/>
    </row>
    <row r="604" customFormat="false" ht="12.75" hidden="false" customHeight="false" outlineLevel="0" collapsed="false">
      <c r="A604" s="1"/>
    </row>
    <row r="605" customFormat="false" ht="12.75" hidden="false" customHeight="false" outlineLevel="0" collapsed="false">
      <c r="A605" s="1"/>
    </row>
    <row r="606" customFormat="false" ht="12.75" hidden="false" customHeight="false" outlineLevel="0" collapsed="false">
      <c r="A606" s="1"/>
    </row>
    <row r="607" customFormat="false" ht="12.75" hidden="false" customHeight="false" outlineLevel="0" collapsed="false">
      <c r="A607" s="1"/>
    </row>
    <row r="608" customFormat="false" ht="12.75" hidden="false" customHeight="false" outlineLevel="0" collapsed="false">
      <c r="A608" s="1"/>
    </row>
    <row r="609" customFormat="false" ht="12.75" hidden="false" customHeight="false" outlineLevel="0" collapsed="false">
      <c r="A609" s="1"/>
    </row>
    <row r="610" customFormat="false" ht="12.75" hidden="false" customHeight="false" outlineLevel="0" collapsed="false">
      <c r="A610" s="1"/>
    </row>
    <row r="611" customFormat="false" ht="12.75" hidden="false" customHeight="false" outlineLevel="0" collapsed="false">
      <c r="A611" s="1"/>
    </row>
    <row r="612" customFormat="false" ht="12.75" hidden="false" customHeight="false" outlineLevel="0" collapsed="false">
      <c r="A612" s="1"/>
    </row>
    <row r="613" customFormat="false" ht="12.75" hidden="false" customHeight="false" outlineLevel="0" collapsed="false">
      <c r="A613" s="1"/>
    </row>
    <row r="614" customFormat="false" ht="12.75" hidden="false" customHeight="false" outlineLevel="0" collapsed="false">
      <c r="A614" s="1"/>
    </row>
    <row r="615" customFormat="false" ht="12.75" hidden="false" customHeight="false" outlineLevel="0" collapsed="false">
      <c r="A615" s="1"/>
    </row>
    <row r="616" customFormat="false" ht="12.75" hidden="false" customHeight="false" outlineLevel="0" collapsed="false">
      <c r="A616" s="1"/>
    </row>
    <row r="617" customFormat="false" ht="12.75" hidden="false" customHeight="false" outlineLevel="0" collapsed="false">
      <c r="A617" s="1"/>
    </row>
    <row r="618" customFormat="false" ht="12.75" hidden="false" customHeight="false" outlineLevel="0" collapsed="false">
      <c r="A618" s="1"/>
    </row>
    <row r="619" customFormat="false" ht="12.75" hidden="false" customHeight="false" outlineLevel="0" collapsed="false">
      <c r="A619" s="1"/>
    </row>
    <row r="620" customFormat="false" ht="12.75" hidden="false" customHeight="false" outlineLevel="0" collapsed="false">
      <c r="A620" s="1"/>
    </row>
    <row r="621" customFormat="false" ht="12.75" hidden="false" customHeight="false" outlineLevel="0" collapsed="false">
      <c r="A621" s="1"/>
    </row>
    <row r="622" customFormat="false" ht="12.75" hidden="false" customHeight="false" outlineLevel="0" collapsed="false">
      <c r="A622" s="1"/>
    </row>
    <row r="623" customFormat="false" ht="12.75" hidden="false" customHeight="false" outlineLevel="0" collapsed="false">
      <c r="A623" s="1"/>
    </row>
    <row r="624" customFormat="false" ht="12.75" hidden="false" customHeight="false" outlineLevel="0" collapsed="false">
      <c r="A624" s="1"/>
    </row>
    <row r="625" customFormat="false" ht="12.75" hidden="false" customHeight="false" outlineLevel="0" collapsed="false">
      <c r="A625" s="1"/>
    </row>
    <row r="626" customFormat="false" ht="12.75" hidden="false" customHeight="false" outlineLevel="0" collapsed="false">
      <c r="A626" s="1"/>
    </row>
    <row r="627" customFormat="false" ht="12.75" hidden="false" customHeight="false" outlineLevel="0" collapsed="false">
      <c r="A627" s="1"/>
    </row>
    <row r="628" customFormat="false" ht="12.75" hidden="false" customHeight="false" outlineLevel="0" collapsed="false">
      <c r="A628" s="1"/>
    </row>
    <row r="629" customFormat="false" ht="12.75" hidden="false" customHeight="false" outlineLevel="0" collapsed="false">
      <c r="A629" s="1"/>
    </row>
    <row r="630" customFormat="false" ht="12.75" hidden="false" customHeight="false" outlineLevel="0" collapsed="false">
      <c r="A630" s="1"/>
    </row>
    <row r="631" customFormat="false" ht="12.75" hidden="false" customHeight="false" outlineLevel="0" collapsed="false">
      <c r="A631" s="1"/>
    </row>
    <row r="632" customFormat="false" ht="12.75" hidden="false" customHeight="false" outlineLevel="0" collapsed="false">
      <c r="A632" s="1"/>
    </row>
    <row r="633" customFormat="false" ht="12.75" hidden="false" customHeight="false" outlineLevel="0" collapsed="false">
      <c r="A633" s="1"/>
    </row>
    <row r="634" customFormat="false" ht="12.75" hidden="false" customHeight="false" outlineLevel="0" collapsed="false">
      <c r="A634" s="1"/>
    </row>
    <row r="635" customFormat="false" ht="12.75" hidden="false" customHeight="false" outlineLevel="0" collapsed="false">
      <c r="A635" s="1"/>
    </row>
    <row r="636" customFormat="false" ht="12.75" hidden="false" customHeight="false" outlineLevel="0" collapsed="false">
      <c r="A636" s="1"/>
    </row>
    <row r="637" customFormat="false" ht="12.75" hidden="false" customHeight="false" outlineLevel="0" collapsed="false">
      <c r="A637" s="1"/>
    </row>
    <row r="638" customFormat="false" ht="12.75" hidden="false" customHeight="false" outlineLevel="0" collapsed="false">
      <c r="A638" s="1"/>
    </row>
    <row r="639" customFormat="false" ht="12.75" hidden="false" customHeight="false" outlineLevel="0" collapsed="false">
      <c r="A639" s="1"/>
    </row>
    <row r="640" customFormat="false" ht="12.75" hidden="false" customHeight="false" outlineLevel="0" collapsed="false">
      <c r="A640" s="1"/>
    </row>
    <row r="641" customFormat="false" ht="12.75" hidden="false" customHeight="false" outlineLevel="0" collapsed="false">
      <c r="A641" s="1"/>
    </row>
    <row r="642" customFormat="false" ht="12.75" hidden="false" customHeight="false" outlineLevel="0" collapsed="false">
      <c r="A642" s="1"/>
    </row>
    <row r="643" customFormat="false" ht="12.75" hidden="false" customHeight="false" outlineLevel="0" collapsed="false">
      <c r="A643" s="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35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C1354" activeCellId="0" sqref="C1354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3" min="1" style="2" width="9.14"/>
    <col collapsed="false" customWidth="false" hidden="false" outlineLevel="0" max="4" min="4" style="1" width="9.14"/>
    <col collapsed="false" customWidth="false" hidden="false" outlineLevel="0" max="7" min="5" style="2" width="9.14"/>
    <col collapsed="false" customWidth="true" hidden="false" outlineLevel="0" max="8" min="8" style="2" width="20.56"/>
    <col collapsed="false" customWidth="false" hidden="false" outlineLevel="0" max="42" min="9" style="2" width="9.14"/>
    <col collapsed="false" customWidth="true" hidden="false" outlineLevel="0" max="43" min="43" style="2" width="12.99"/>
    <col collapsed="false" customWidth="false" hidden="false" outlineLevel="0" max="56" min="44" style="2" width="9.14"/>
    <col collapsed="false" customWidth="true" hidden="false" outlineLevel="0" max="57" min="57" style="2" width="13.41"/>
    <col collapsed="false" customWidth="false" hidden="false" outlineLevel="0" max="74" min="58" style="2" width="9.14"/>
    <col collapsed="false" customWidth="true" hidden="false" outlineLevel="0" max="75" min="75" style="2" width="9.28"/>
    <col collapsed="false" customWidth="false" hidden="false" outlineLevel="0" max="257" min="76" style="2" width="9.14"/>
  </cols>
  <sheetData>
    <row r="1" customFormat="false" ht="12.75" hidden="false" customHeight="false" outlineLevel="0" collapsed="false">
      <c r="A1" s="2" t="n">
        <v>625</v>
      </c>
      <c r="E1" s="2" t="s">
        <v>179</v>
      </c>
      <c r="F1" s="2" t="s">
        <v>180</v>
      </c>
      <c r="G1" s="2" t="s">
        <v>181</v>
      </c>
      <c r="H1" s="2" t="s">
        <v>182</v>
      </c>
      <c r="I1" s="2" t="s">
        <v>183</v>
      </c>
      <c r="J1" s="2" t="s">
        <v>184</v>
      </c>
      <c r="K1" s="2" t="s">
        <v>185</v>
      </c>
      <c r="L1" s="2" t="s">
        <v>186</v>
      </c>
      <c r="M1" s="2" t="s">
        <v>187</v>
      </c>
      <c r="N1" s="2" t="s">
        <v>188</v>
      </c>
      <c r="O1" s="2" t="s">
        <v>189</v>
      </c>
      <c r="P1" s="2" t="s">
        <v>190</v>
      </c>
      <c r="Q1" s="2" t="s">
        <v>191</v>
      </c>
      <c r="R1" s="2" t="s">
        <v>192</v>
      </c>
      <c r="S1" s="2" t="s">
        <v>193</v>
      </c>
      <c r="T1" s="2" t="s">
        <v>194</v>
      </c>
      <c r="U1" s="2" t="s">
        <v>195</v>
      </c>
      <c r="V1" s="2" t="s">
        <v>196</v>
      </c>
      <c r="W1" s="2" t="s">
        <v>197</v>
      </c>
      <c r="X1" s="2" t="s">
        <v>198</v>
      </c>
      <c r="Y1" s="2" t="s">
        <v>199</v>
      </c>
      <c r="AE1" s="2" t="s">
        <v>161</v>
      </c>
      <c r="AF1" s="2" t="s">
        <v>201</v>
      </c>
      <c r="AG1" s="2" t="s">
        <v>202</v>
      </c>
      <c r="AH1" s="2" t="s">
        <v>203</v>
      </c>
      <c r="AI1" s="2" t="s">
        <v>204</v>
      </c>
      <c r="AJ1" s="2" t="s">
        <v>205</v>
      </c>
      <c r="AK1" s="2" t="s">
        <v>206</v>
      </c>
      <c r="AL1" s="2" t="s">
        <v>207</v>
      </c>
      <c r="AM1" s="2" t="s">
        <v>208</v>
      </c>
      <c r="AN1" s="2" t="s">
        <v>209</v>
      </c>
      <c r="AO1" s="2" t="s">
        <v>210</v>
      </c>
      <c r="AP1" s="2" t="s">
        <v>211</v>
      </c>
      <c r="AQ1" s="2" t="s">
        <v>212</v>
      </c>
      <c r="AR1" s="2" t="s">
        <v>213</v>
      </c>
      <c r="AS1" s="2" t="str">
        <f aca="false">CONCATENATE("SPOT",AS7)</f>
        <v>SPOTTRANSCO Z3</v>
      </c>
      <c r="AT1" s="2" t="str">
        <f aca="false">CONCATENATE("SPOT",AT7)</f>
        <v>SPOTFGT Z2</v>
      </c>
      <c r="AU1" s="2" t="str">
        <f aca="false">CONCATENATE("SPOT",AU7)</f>
        <v>SPOTCNG</v>
      </c>
      <c r="AV1" s="2" t="str">
        <f aca="false">CONCATENATE("SPOT",AV7)</f>
        <v>SPOTTETCO M3</v>
      </c>
      <c r="AW1" s="2" t="str">
        <f aca="false">CONCATENATE("SPOT",AW7)</f>
        <v>SPOTNNG VENT</v>
      </c>
      <c r="AX1" s="2" t="str">
        <f aca="false">CONCATENATE("SPOT",AX7)</f>
        <v>SPOTNNG DMARC</v>
      </c>
      <c r="AY1" s="2" t="str">
        <f aca="false">CONCATENATE("SPOT",AY7)</f>
        <v>SPOTPGE CG</v>
      </c>
      <c r="BE1" s="2" t="s">
        <v>368</v>
      </c>
      <c r="BF1" s="2" t="s">
        <v>369</v>
      </c>
      <c r="BG1" s="2" t="s">
        <v>370</v>
      </c>
      <c r="BH1" s="2" t="s">
        <v>371</v>
      </c>
      <c r="BI1" s="2" t="s">
        <v>372</v>
      </c>
      <c r="BJ1" s="2" t="s">
        <v>373</v>
      </c>
      <c r="BK1" s="2" t="s">
        <v>374</v>
      </c>
      <c r="BL1" s="2" t="s">
        <v>375</v>
      </c>
      <c r="BM1" s="2" t="s">
        <v>376</v>
      </c>
      <c r="BN1" s="2" t="s">
        <v>377</v>
      </c>
      <c r="BO1" s="2" t="s">
        <v>378</v>
      </c>
      <c r="BP1" s="2" t="s">
        <v>379</v>
      </c>
      <c r="BQ1" s="2" t="s">
        <v>380</v>
      </c>
      <c r="BR1" s="2" t="s">
        <v>381</v>
      </c>
      <c r="BS1" s="2" t="str">
        <f aca="false">CONCATENATE('SUMMER01',BS7)</f>
        <v>TRANSCO Z3</v>
      </c>
      <c r="BT1" s="2" t="str">
        <f aca="false">CONCATENATE('SUMMER01',BT7)</f>
        <v>FGT Z2</v>
      </c>
      <c r="BU1" s="2" t="str">
        <f aca="false">CONCATENATE('SUMMER01',BU7)</f>
        <v>CNG</v>
      </c>
      <c r="BV1" s="2" t="str">
        <f aca="false">CONCATENATE('SUMMER01',BV7)</f>
        <v>TETCO M3</v>
      </c>
      <c r="BW1" s="2" t="str">
        <f aca="false">CONCATENATE('SUMMER01',BW7)</f>
        <v>NNG VENT</v>
      </c>
      <c r="BX1" s="2" t="str">
        <f aca="false">CONCATENATE('SUMMER01',BX7)</f>
        <v>NNG DMARC</v>
      </c>
      <c r="BY1" s="2" t="str">
        <f aca="false">CONCATENATE('SUMMER01',BY7)</f>
        <v>PGE CG</v>
      </c>
      <c r="CA1" s="2" t="s">
        <v>347</v>
      </c>
      <c r="CB1" s="2" t="s">
        <v>348</v>
      </c>
      <c r="CC1" s="2" t="s">
        <v>349</v>
      </c>
      <c r="CD1" s="2" t="s">
        <v>350</v>
      </c>
      <c r="CE1" s="2" t="s">
        <v>351</v>
      </c>
      <c r="CF1" s="2" t="s">
        <v>352</v>
      </c>
      <c r="CG1" s="2" t="s">
        <v>353</v>
      </c>
      <c r="CH1" s="2" t="s">
        <v>354</v>
      </c>
      <c r="CI1" s="2" t="s">
        <v>355</v>
      </c>
      <c r="CJ1" s="2" t="s">
        <v>356</v>
      </c>
      <c r="CK1" s="2" t="s">
        <v>357</v>
      </c>
      <c r="CL1" s="2" t="s">
        <v>358</v>
      </c>
      <c r="CM1" s="2" t="s">
        <v>359</v>
      </c>
      <c r="CN1" s="2" t="s">
        <v>360</v>
      </c>
      <c r="CO1" s="2" t="s">
        <v>361</v>
      </c>
      <c r="CP1" s="2" t="s">
        <v>362</v>
      </c>
      <c r="CQ1" s="2" t="s">
        <v>363</v>
      </c>
      <c r="CR1" s="2" t="s">
        <v>364</v>
      </c>
      <c r="CS1" s="2" t="s">
        <v>365</v>
      </c>
      <c r="CT1" s="2" t="s">
        <v>366</v>
      </c>
      <c r="CU1" s="2" t="s">
        <v>367</v>
      </c>
    </row>
    <row r="2" customFormat="false" ht="12.75" hidden="false" customHeight="false" outlineLevel="0" collapsed="false">
      <c r="E2" s="2" t="s">
        <v>10</v>
      </c>
      <c r="F2" s="2" t="n">
        <v>4</v>
      </c>
      <c r="AE2" s="2" t="s">
        <v>15</v>
      </c>
      <c r="AF2" s="2" t="n">
        <v>5</v>
      </c>
      <c r="BE2" s="2" t="s">
        <v>44</v>
      </c>
      <c r="BF2" s="2" t="n">
        <v>8</v>
      </c>
      <c r="CA2" s="2" t="s">
        <v>46</v>
      </c>
      <c r="CB2" s="2" t="n">
        <v>7</v>
      </c>
    </row>
    <row r="3" customFormat="false" ht="18.75" hidden="false" customHeight="true" outlineLevel="0" collapsed="false">
      <c r="C3" s="89" t="n">
        <v>35396</v>
      </c>
      <c r="AA3" s="2" t="s">
        <v>14</v>
      </c>
      <c r="AB3" s="2" t="s">
        <v>382</v>
      </c>
    </row>
    <row r="4" customFormat="false" ht="10.5" hidden="false" customHeight="true" outlineLevel="0" collapsed="false">
      <c r="A4" s="56" t="n">
        <f aca="false">'GD Curves'!B2</f>
        <v>37224</v>
      </c>
      <c r="B4" s="90" t="n">
        <f aca="false">B3+1</f>
        <v>1</v>
      </c>
      <c r="C4" s="28"/>
      <c r="E4" s="91" t="n">
        <f aca="false">VLOOKUP(E$7,PLOOK,$F$2,FALSE())</f>
        <v>2.311</v>
      </c>
      <c r="F4" s="91" t="n">
        <f aca="false">VLOOKUP(F$7,PLOOK,$F$2,FALSE())</f>
        <v>2.198</v>
      </c>
      <c r="G4" s="91" t="n">
        <f aca="false">VLOOKUP(G$7,PLOOK,$F$2,FALSE())</f>
        <v>2.411</v>
      </c>
      <c r="H4" s="91" t="n">
        <f aca="false">VLOOKUP(H$7,PLOOK,$F$2,FALSE())</f>
        <v>2.325</v>
      </c>
      <c r="I4" s="91" t="n">
        <f aca="false">VLOOKUP(I$7,PLOOK,$F$2,FALSE())</f>
        <v>2.156</v>
      </c>
      <c r="J4" s="91" t="n">
        <f aca="false">VLOOKUP(J$7,PLOOK,$F$2,FALSE())</f>
        <v>2.046</v>
      </c>
      <c r="K4" s="91" t="n">
        <f aca="false">VLOOKUP(K$7,PLOOK,$F$2,FALSE())</f>
        <v>2.216</v>
      </c>
      <c r="L4" s="91" t="n">
        <f aca="false">VLOOKUP(L$7,PLOOK,$F$2,FALSE())</f>
        <v>2.35</v>
      </c>
      <c r="M4" s="91" t="n">
        <f aca="false">VLOOKUP(M$7,PLOOK,$F$2,FALSE())</f>
        <v>2.366</v>
      </c>
      <c r="N4" s="91" t="n">
        <f aca="false">VLOOKUP(N$7,PLOOK,$F$2,FALSE())</f>
        <v>2.366</v>
      </c>
      <c r="O4" s="91" t="n">
        <f aca="false">VLOOKUP(O$7,PLOOK,$F$2,FALSE())</f>
        <v>2.476</v>
      </c>
      <c r="P4" s="91" t="n">
        <f aca="false">VLOOKUP(P$7,PLOOK,$F$2,FALSE())</f>
        <v>3.211</v>
      </c>
      <c r="Q4" s="91" t="n">
        <f aca="false">VLOOKUP(Q$7,PLOOK,$F$2,FALSE())</f>
        <v>2.38</v>
      </c>
      <c r="R4" s="91" t="n">
        <f aca="false">VLOOKUP(R$7,PLOOK,$F$2,FALSE())</f>
        <v>2.466</v>
      </c>
      <c r="S4" s="91" t="n">
        <f aca="false">VLOOKUP(S$7,PLOOK,$F$2,FALSE())</f>
        <v>2.3385</v>
      </c>
      <c r="T4" s="91" t="n">
        <f aca="false">VLOOKUP(T$7,PLOOK,$F$2,FALSE())</f>
        <v>2.301</v>
      </c>
      <c r="U4" s="91" t="n">
        <f aca="false">VLOOKUP(U$7,PLOOK,$F$2,FALSE())</f>
        <v>2.541</v>
      </c>
      <c r="V4" s="91" t="n">
        <f aca="false">VLOOKUP(V$7,PLOOK,$F$2,FALSE())</f>
        <v>2.981</v>
      </c>
      <c r="W4" s="91" t="n">
        <f aca="false">VLOOKUP(W$7,PLOOK,$F$2,FALSE())</f>
        <v>2.311</v>
      </c>
      <c r="X4" s="91" t="n">
        <f aca="false">VLOOKUP(X$7,PLOOK,$F$2,FALSE())</f>
        <v>2.301</v>
      </c>
      <c r="Y4" s="91" t="n">
        <f aca="false">VLOOKUP(Y$7,PLOOK,$F$2,FALSE())</f>
        <v>2.576</v>
      </c>
      <c r="AE4" s="28" t="n">
        <f aca="false">VLOOKUP(AE$7,PLOOK,AF$2,FALSE())</f>
        <v>2.561</v>
      </c>
      <c r="AF4" s="28" t="n">
        <f aca="false">VLOOKUP(AF$7,PLOOK,AF$2,FALSE())+AE4</f>
        <v>2.261</v>
      </c>
      <c r="AG4" s="28" t="n">
        <f aca="false">VLOOKUP(AG$7,PLOOK,AF$2,FALSE())+AE4</f>
        <v>2.681</v>
      </c>
      <c r="AH4" s="28" t="n">
        <f aca="false">VLOOKUP(AH$7,PLOOK,AF$2,FALSE())+AE4</f>
        <v>2.411</v>
      </c>
      <c r="AI4" s="28" t="n">
        <f aca="false">VLOOKUP(AI$7,PLOOK,AF$2,FALSE())+AE4</f>
        <v>2.331</v>
      </c>
      <c r="AJ4" s="28" t="n">
        <f aca="false">VLOOKUP(AJ$7,PLOOK,AF$2,FALSE())+AE4</f>
        <v>2.261</v>
      </c>
      <c r="AK4" s="28" t="n">
        <f aca="false">VLOOKUP(AK$7,PLOOK,AF$2,FALSE())+AE4</f>
        <v>2.431</v>
      </c>
      <c r="AL4" s="28" t="n">
        <f aca="false">VLOOKUP(AL$7,PLOOK,AF$2,FALSE())+AE4</f>
        <v>2.5285</v>
      </c>
      <c r="AM4" s="28" t="n">
        <f aca="false">VLOOKUP(AM$7,PLOOK,AF$2,FALSE())+AE4</f>
        <v>2.571</v>
      </c>
      <c r="AN4" s="28" t="n">
        <f aca="false">VLOOKUP(AN$7,PLOOK,AF$2,FALSE())+AE4</f>
        <v>2.861</v>
      </c>
      <c r="AO4" s="28" t="n">
        <f aca="false">VLOOKUP(AO$7,PLOOK,AF$2,FALSE())+AE4</f>
        <v>2.776</v>
      </c>
      <c r="AP4" s="28" t="n">
        <f aca="false">VLOOKUP(AP$7,PLOOK,AF$2,FALSE())+AE4</f>
        <v>4.241</v>
      </c>
      <c r="AQ4" s="28" t="n">
        <f aca="false">VLOOKUP(AQ$7,PLOOK,AF$2,FALSE())+AE4</f>
        <v>2.431</v>
      </c>
      <c r="AR4" s="28" t="n">
        <f aca="false">VLOOKUP(AR$7,PLOOK,AF$2,FALSE())+AE4</f>
        <v>2.611</v>
      </c>
      <c r="AS4" s="28" t="n">
        <f aca="false">VLOOKUP(AS$7,PLOOK,$AF$2,FALSE())+$AE$4</f>
        <v>2.5735</v>
      </c>
      <c r="AT4" s="28" t="n">
        <f aca="false">VLOOKUP(AT$7,PLOOK,$AF$2,FALSE())+$AE$4</f>
        <v>2.556</v>
      </c>
      <c r="AU4" s="28" t="n">
        <f aca="false">VLOOKUP(AU$7,PLOOK,$AF$2,FALSE())+$AE$4</f>
        <v>2.861</v>
      </c>
      <c r="AV4" s="28" t="n">
        <f aca="false">VLOOKUP(AV$7,PLOOK,$AF$2,FALSE())+$AE$4</f>
        <v>3.481</v>
      </c>
      <c r="AW4" s="28" t="n">
        <f aca="false">VLOOKUP(AW$7,PLOOK,$AF$2,FALSE())+$AE$4</f>
        <v>2.521</v>
      </c>
      <c r="AX4" s="28" t="n">
        <f aca="false">VLOOKUP(AX$7,PLOOK,$AF$2,FALSE())+$AE$4</f>
        <v>2.521</v>
      </c>
      <c r="AY4" s="28" t="n">
        <f aca="false">VLOOKUP(AY$7,PLOOK,$AF$2,FALSE())+$AE$4</f>
        <v>2.651</v>
      </c>
      <c r="BE4" s="28" t="e">
        <f aca="false">VLOOKUP(BE$7,PLOOK,BF$2,FALSE())</f>
        <v>#N/A</v>
      </c>
      <c r="BF4" s="28" t="e">
        <f aca="false">VLOOKUP(BF$7,PLOOK,BF$2,FALSE())+BE4</f>
        <v>#N/A</v>
      </c>
      <c r="BG4" s="28" t="e">
        <f aca="false">VLOOKUP(BG$7,PLOOK,BF$2,FALSE())+BE4</f>
        <v>#N/A</v>
      </c>
      <c r="BH4" s="28" t="e">
        <f aca="false">VLOOKUP(BH$7,PLOOK,BF$2,FALSE())+BE4</f>
        <v>#N/A</v>
      </c>
      <c r="BI4" s="28" t="e">
        <f aca="false">VLOOKUP(BI$7,PLOOK,BF$2,FALSE())+BE4</f>
        <v>#N/A</v>
      </c>
      <c r="BJ4" s="28" t="e">
        <f aca="false">VLOOKUP(BJ$7,PLOOK,BF$2,FALSE())+BE4</f>
        <v>#N/A</v>
      </c>
      <c r="BK4" s="28" t="e">
        <f aca="false">VLOOKUP(BK$7,PLOOK,BF$2,FALSE())+BE4</f>
        <v>#N/A</v>
      </c>
      <c r="BL4" s="28" t="e">
        <f aca="false">VLOOKUP(BL$7,PLOOK,BF$2,FALSE())+BE4</f>
        <v>#N/A</v>
      </c>
      <c r="BM4" s="28" t="e">
        <f aca="false">VLOOKUP(BM$7,PLOOK,BF$2,FALSE())+BE4</f>
        <v>#N/A</v>
      </c>
      <c r="BN4" s="28" t="e">
        <f aca="false">VLOOKUP(BN$7,PLOOK,BF$2,FALSE())+BE4</f>
        <v>#N/A</v>
      </c>
      <c r="BO4" s="28" t="e">
        <f aca="false">VLOOKUP(BO$7,PLOOK,BF$2,FALSE())+BE4</f>
        <v>#N/A</v>
      </c>
      <c r="BP4" s="28" t="e">
        <f aca="false">VLOOKUP(BP$7,PLOOK,BF$2,FALSE())+BE4</f>
        <v>#N/A</v>
      </c>
      <c r="BQ4" s="28" t="e">
        <f aca="false">VLOOKUP(BQ$7,PLOOK,BF$2,FALSE())+BE4</f>
        <v>#N/A</v>
      </c>
      <c r="BR4" s="28" t="e">
        <f aca="false">VLOOKUP(BR$7,PLOOK,$BF$2,FALSE())+$BE$4</f>
        <v>#N/A</v>
      </c>
      <c r="BS4" s="28" t="e">
        <f aca="false">VLOOKUP(BS$7,PLOOK,$BF$2,FALSE())+$BE$4</f>
        <v>#N/A</v>
      </c>
      <c r="BT4" s="28" t="e">
        <f aca="false">VLOOKUP(BT$7,PLOOK,$BF$2,FALSE())+$BE$4</f>
        <v>#N/A</v>
      </c>
      <c r="BU4" s="28" t="e">
        <f aca="false">VLOOKUP(BU$7,PLOOK,$BF$2,FALSE())+$BE$4</f>
        <v>#N/A</v>
      </c>
      <c r="BV4" s="28" t="e">
        <f aca="false">VLOOKUP(BV$7,PLOOK,$BF$2,FALSE())+$BE$4</f>
        <v>#N/A</v>
      </c>
      <c r="BW4" s="28" t="e">
        <f aca="false">VLOOKUP(BW$7,PLOOK,$BF$2,FALSE())+$BE$4</f>
        <v>#N/A</v>
      </c>
      <c r="BX4" s="28" t="e">
        <f aca="false">VLOOKUP(BX$7,PLOOK,$BF$2,FALSE())+$BE$4</f>
        <v>#N/A</v>
      </c>
      <c r="BY4" s="28" t="e">
        <f aca="false">VLOOKUP(BY$7,PLOOK,$BF$2,FALSE())+$BE$4</f>
        <v>#N/A</v>
      </c>
      <c r="CA4" s="28" t="e">
        <f aca="false">VLOOKUP(CA$7,PLOOK,CB$2,FALSE())</f>
        <v>#N/A</v>
      </c>
      <c r="CB4" s="28" t="e">
        <f aca="false">VLOOKUP(CB$7,PLOOK,CB$2,FALSE())+CA4</f>
        <v>#N/A</v>
      </c>
      <c r="CC4" s="28" t="e">
        <f aca="false">VLOOKUP(CC$7,PLOOK,CB$2,FALSE())+CA4</f>
        <v>#N/A</v>
      </c>
      <c r="CD4" s="28" t="e">
        <f aca="false">VLOOKUP(CD$7,PLOOK,CB$2,FALSE())+CA4</f>
        <v>#N/A</v>
      </c>
      <c r="CE4" s="28" t="e">
        <f aca="false">VLOOKUP(CE$7,PLOOK,CB$2,FALSE())+CA4</f>
        <v>#N/A</v>
      </c>
      <c r="CF4" s="28" t="e">
        <f aca="false">VLOOKUP(CF$7,PLOOK,CB$2,FALSE())+CA4</f>
        <v>#N/A</v>
      </c>
      <c r="CG4" s="28" t="e">
        <f aca="false">VLOOKUP(CG$7,PLOOK,CB$2,FALSE())+CA4</f>
        <v>#N/A</v>
      </c>
      <c r="CH4" s="28" t="e">
        <f aca="false">VLOOKUP(CH$7,PLOOK,CB$2,FALSE())+CA4</f>
        <v>#N/A</v>
      </c>
      <c r="CI4" s="28" t="e">
        <f aca="false">VLOOKUP(CI$7,PLOOK,CB$2,FALSE())+CA4</f>
        <v>#N/A</v>
      </c>
      <c r="CJ4" s="28" t="e">
        <f aca="false">VLOOKUP(CJ$7,PLOOK,CB$2,FALSE())+CA4</f>
        <v>#N/A</v>
      </c>
      <c r="CK4" s="28" t="e">
        <f aca="false">VLOOKUP(CK$7,PLOOK,CB$2,FALSE())+CA4</f>
        <v>#N/A</v>
      </c>
      <c r="CL4" s="92" t="e">
        <f aca="false">VLOOKUP(CL$7,PLOOK,CB$2,FALSE())+CA4</f>
        <v>#N/A</v>
      </c>
      <c r="CM4" s="28" t="e">
        <f aca="false">VLOOKUP(CM$7,PLOOK,CB$2,FALSE())+CA4</f>
        <v>#N/A</v>
      </c>
      <c r="CN4" s="28" t="e">
        <f aca="false">VLOOKUP(CN$7,PLOOK,$CB$2,FALSE())+$CA$4</f>
        <v>#N/A</v>
      </c>
      <c r="CO4" s="28" t="e">
        <f aca="false">VLOOKUP(CO$7,PLOOK,$CB$2,FALSE())+$CA$4</f>
        <v>#N/A</v>
      </c>
      <c r="CP4" s="28" t="e">
        <f aca="false">VLOOKUP(CP$7,PLOOK,$CB$2,FALSE())+$CA$4</f>
        <v>#N/A</v>
      </c>
      <c r="CQ4" s="28" t="e">
        <f aca="false">VLOOKUP(CQ$7,PLOOK,$CB$2,FALSE())+$CA$4</f>
        <v>#N/A</v>
      </c>
      <c r="CR4" s="28" t="e">
        <f aca="false">VLOOKUP(CR$7,PLOOK,$CB$2,FALSE())+$CA$4</f>
        <v>#N/A</v>
      </c>
      <c r="CS4" s="28" t="e">
        <f aca="false">VLOOKUP(CS$7,PLOOK,$CB$2,FALSE())+$CA$4</f>
        <v>#N/A</v>
      </c>
      <c r="CT4" s="28" t="e">
        <f aca="false">VLOOKUP(CT$7,PLOOK,$CB$2,FALSE())+$CA$4</f>
        <v>#N/A</v>
      </c>
      <c r="CU4" s="28" t="e">
        <f aca="false">VLOOKUP(CU$7,PLOOK,$CB$2,FALSE())+$CA$4</f>
        <v>#N/A</v>
      </c>
    </row>
    <row r="5" customFormat="false" ht="12.75" hidden="false" customHeight="false" outlineLevel="0" collapsed="false">
      <c r="A5" s="56"/>
      <c r="B5" s="90"/>
      <c r="C5" s="28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</row>
    <row r="6" customFormat="false" ht="12.75" hidden="false" customHeight="false" outlineLevel="0" collapsed="false">
      <c r="A6" s="58"/>
      <c r="B6" s="58" t="n">
        <v>2</v>
      </c>
      <c r="C6" s="58"/>
      <c r="D6" s="58" t="n">
        <v>4</v>
      </c>
      <c r="E6" s="88" t="n">
        <f aca="false">D6+1</f>
        <v>5</v>
      </c>
      <c r="F6" s="88" t="n">
        <f aca="false">E6+1</f>
        <v>6</v>
      </c>
      <c r="G6" s="88" t="n">
        <f aca="false">F6+1</f>
        <v>7</v>
      </c>
      <c r="H6" s="88" t="n">
        <f aca="false">G6+1</f>
        <v>8</v>
      </c>
      <c r="I6" s="88" t="n">
        <f aca="false">H6+1</f>
        <v>9</v>
      </c>
      <c r="J6" s="88" t="n">
        <f aca="false">I6+1</f>
        <v>10</v>
      </c>
      <c r="K6" s="88" t="n">
        <f aca="false">J6+1</f>
        <v>11</v>
      </c>
      <c r="L6" s="88" t="n">
        <f aca="false">K6+1</f>
        <v>12</v>
      </c>
      <c r="M6" s="88" t="n">
        <f aca="false">L6+1</f>
        <v>13</v>
      </c>
      <c r="N6" s="88" t="n">
        <f aca="false">M6+1</f>
        <v>14</v>
      </c>
      <c r="O6" s="88" t="n">
        <f aca="false">N6+1</f>
        <v>15</v>
      </c>
      <c r="P6" s="88" t="n">
        <f aca="false">O6+1</f>
        <v>16</v>
      </c>
      <c r="Q6" s="88" t="n">
        <f aca="false">P6+1</f>
        <v>17</v>
      </c>
      <c r="R6" s="88" t="n">
        <f aca="false">Q6+1</f>
        <v>18</v>
      </c>
      <c r="S6" s="88" t="n">
        <f aca="false">R6+1</f>
        <v>19</v>
      </c>
      <c r="T6" s="88" t="n">
        <f aca="false">S6+1</f>
        <v>20</v>
      </c>
      <c r="U6" s="88" t="n">
        <f aca="false">T6+1</f>
        <v>21</v>
      </c>
      <c r="V6" s="88" t="n">
        <f aca="false">U6+1</f>
        <v>22</v>
      </c>
      <c r="W6" s="88" t="n">
        <f aca="false">V6+1</f>
        <v>23</v>
      </c>
      <c r="X6" s="88" t="n">
        <f aca="false">W6+1</f>
        <v>24</v>
      </c>
      <c r="Y6" s="88" t="n">
        <f aca="false">X6+1</f>
        <v>25</v>
      </c>
      <c r="Z6" s="88" t="n">
        <f aca="false">Y6+1</f>
        <v>26</v>
      </c>
      <c r="AA6" s="88" t="n">
        <f aca="false">Z6+1</f>
        <v>27</v>
      </c>
      <c r="AB6" s="88" t="n">
        <f aca="false">AA6+1</f>
        <v>28</v>
      </c>
      <c r="AC6" s="88" t="n">
        <f aca="false">AB6+1</f>
        <v>29</v>
      </c>
      <c r="AD6" s="88" t="n">
        <f aca="false">AC6+1</f>
        <v>30</v>
      </c>
      <c r="AE6" s="88" t="n">
        <f aca="false">AD6+1</f>
        <v>31</v>
      </c>
      <c r="AF6" s="88" t="n">
        <f aca="false">AE6+1</f>
        <v>32</v>
      </c>
      <c r="AG6" s="88" t="n">
        <f aca="false">AF6+1</f>
        <v>33</v>
      </c>
      <c r="AH6" s="88" t="n">
        <f aca="false">AG6+1</f>
        <v>34</v>
      </c>
      <c r="AI6" s="88" t="n">
        <f aca="false">AH6+1</f>
        <v>35</v>
      </c>
      <c r="AJ6" s="88" t="n">
        <f aca="false">AI6+1</f>
        <v>36</v>
      </c>
      <c r="AK6" s="88" t="n">
        <f aca="false">AJ6+1</f>
        <v>37</v>
      </c>
      <c r="AL6" s="88" t="n">
        <f aca="false">AK6+1</f>
        <v>38</v>
      </c>
      <c r="AM6" s="88" t="n">
        <f aca="false">AL6+1</f>
        <v>39</v>
      </c>
      <c r="AN6" s="88" t="n">
        <f aca="false">AM6+1</f>
        <v>40</v>
      </c>
      <c r="AO6" s="88" t="n">
        <f aca="false">AN6+1</f>
        <v>41</v>
      </c>
      <c r="AP6" s="88" t="n">
        <f aca="false">AO6+1</f>
        <v>42</v>
      </c>
      <c r="AQ6" s="88" t="n">
        <f aca="false">AP6+1</f>
        <v>43</v>
      </c>
      <c r="AR6" s="88" t="n">
        <f aca="false">AQ6+1</f>
        <v>44</v>
      </c>
      <c r="AS6" s="88" t="n">
        <f aca="false">AR6+1</f>
        <v>45</v>
      </c>
      <c r="AT6" s="88" t="n">
        <f aca="false">AS6+1</f>
        <v>46</v>
      </c>
      <c r="AU6" s="88" t="n">
        <f aca="false">AT6+1</f>
        <v>47</v>
      </c>
      <c r="AV6" s="88" t="n">
        <f aca="false">AU6+1</f>
        <v>48</v>
      </c>
      <c r="AW6" s="88" t="n">
        <f aca="false">AV6+1</f>
        <v>49</v>
      </c>
      <c r="AX6" s="88" t="n">
        <f aca="false">AW6+1</f>
        <v>50</v>
      </c>
      <c r="AY6" s="88" t="n">
        <f aca="false">AX6+1</f>
        <v>51</v>
      </c>
      <c r="AZ6" s="88" t="n">
        <f aca="false">AY6+1</f>
        <v>52</v>
      </c>
      <c r="BA6" s="88" t="n">
        <f aca="false">AZ6+1</f>
        <v>53</v>
      </c>
      <c r="BB6" s="88" t="n">
        <f aca="false">BA6+1</f>
        <v>54</v>
      </c>
      <c r="BC6" s="88" t="n">
        <f aca="false">BB6+1</f>
        <v>55</v>
      </c>
      <c r="BD6" s="88" t="n">
        <f aca="false">BC6+1</f>
        <v>56</v>
      </c>
      <c r="BE6" s="88" t="n">
        <f aca="false">BD6+1</f>
        <v>57</v>
      </c>
      <c r="BF6" s="88" t="n">
        <f aca="false">BE6+1</f>
        <v>58</v>
      </c>
      <c r="BG6" s="88" t="n">
        <f aca="false">BF6+1</f>
        <v>59</v>
      </c>
      <c r="BH6" s="88" t="n">
        <f aca="false">BG6+1</f>
        <v>60</v>
      </c>
      <c r="BI6" s="88" t="n">
        <f aca="false">BH6+1</f>
        <v>61</v>
      </c>
      <c r="BJ6" s="88" t="n">
        <f aca="false">BI6+1</f>
        <v>62</v>
      </c>
      <c r="BK6" s="88" t="n">
        <f aca="false">BJ6+1</f>
        <v>63</v>
      </c>
      <c r="BL6" s="88" t="n">
        <f aca="false">BK6+1</f>
        <v>64</v>
      </c>
      <c r="BM6" s="88" t="n">
        <f aca="false">BL6+1</f>
        <v>65</v>
      </c>
      <c r="BN6" s="88" t="n">
        <f aca="false">BM6+1</f>
        <v>66</v>
      </c>
      <c r="BO6" s="88" t="n">
        <f aca="false">BN6+1</f>
        <v>67</v>
      </c>
      <c r="BP6" s="88" t="n">
        <f aca="false">BO6+1</f>
        <v>68</v>
      </c>
      <c r="BQ6" s="88" t="n">
        <f aca="false">BP6+1</f>
        <v>69</v>
      </c>
      <c r="BR6" s="88" t="n">
        <f aca="false">BQ6+1</f>
        <v>70</v>
      </c>
      <c r="BS6" s="88" t="n">
        <f aca="false">BR6+1</f>
        <v>71</v>
      </c>
      <c r="BT6" s="88" t="n">
        <f aca="false">BS6+1</f>
        <v>72</v>
      </c>
      <c r="BU6" s="88" t="n">
        <f aca="false">BT6+1</f>
        <v>73</v>
      </c>
      <c r="BV6" s="88" t="n">
        <f aca="false">BU6+1</f>
        <v>74</v>
      </c>
      <c r="BW6" s="88" t="n">
        <f aca="false">BV6+1</f>
        <v>75</v>
      </c>
      <c r="BX6" s="88" t="n">
        <f aca="false">BW6+1</f>
        <v>76</v>
      </c>
      <c r="BY6" s="88" t="n">
        <f aca="false">BX6+1</f>
        <v>77</v>
      </c>
      <c r="BZ6" s="88" t="n">
        <f aca="false">BY6+1</f>
        <v>78</v>
      </c>
      <c r="CA6" s="88" t="n">
        <f aca="false">BZ6+1</f>
        <v>79</v>
      </c>
      <c r="CB6" s="88" t="n">
        <f aca="false">CA6+1</f>
        <v>80</v>
      </c>
      <c r="CC6" s="88" t="n">
        <f aca="false">CB6+1</f>
        <v>81</v>
      </c>
      <c r="CD6" s="88" t="n">
        <f aca="false">CC6+1</f>
        <v>82</v>
      </c>
      <c r="CE6" s="88" t="n">
        <f aca="false">CD6+1</f>
        <v>83</v>
      </c>
      <c r="CF6" s="88" t="n">
        <f aca="false">CE6+1</f>
        <v>84</v>
      </c>
      <c r="CG6" s="88" t="n">
        <f aca="false">CF6+1</f>
        <v>85</v>
      </c>
      <c r="CH6" s="88" t="n">
        <f aca="false">CG6+1</f>
        <v>86</v>
      </c>
      <c r="CI6" s="88" t="n">
        <f aca="false">CH6+1</f>
        <v>87</v>
      </c>
      <c r="CJ6" s="88" t="n">
        <f aca="false">CI6+1</f>
        <v>88</v>
      </c>
      <c r="CK6" s="88" t="n">
        <f aca="false">CJ6+1</f>
        <v>89</v>
      </c>
      <c r="CL6" s="88" t="n">
        <f aca="false">CK6+1</f>
        <v>90</v>
      </c>
      <c r="CM6" s="88" t="n">
        <f aca="false">CL6+1</f>
        <v>91</v>
      </c>
      <c r="CN6" s="88" t="n">
        <f aca="false">CM6+1</f>
        <v>92</v>
      </c>
      <c r="CO6" s="88" t="n">
        <f aca="false">CN6+1</f>
        <v>93</v>
      </c>
      <c r="CP6" s="88" t="n">
        <f aca="false">CO6+1</f>
        <v>94</v>
      </c>
      <c r="CQ6" s="88" t="n">
        <f aca="false">CP6+1</f>
        <v>95</v>
      </c>
      <c r="CR6" s="88" t="n">
        <f aca="false">CQ6+1</f>
        <v>96</v>
      </c>
      <c r="CS6" s="88" t="n">
        <f aca="false">CR6+1</f>
        <v>97</v>
      </c>
      <c r="CT6" s="88" t="n">
        <f aca="false">CS6+1</f>
        <v>98</v>
      </c>
      <c r="CU6" s="88" t="n">
        <f aca="false">CT6+1</f>
        <v>99</v>
      </c>
      <c r="CV6" s="88" t="n">
        <f aca="false">CU6+1</f>
        <v>100</v>
      </c>
      <c r="CW6" s="88" t="n">
        <f aca="false">CV6+1</f>
        <v>101</v>
      </c>
      <c r="CX6" s="88" t="n">
        <f aca="false">CW6+1</f>
        <v>102</v>
      </c>
      <c r="CY6" s="88" t="n">
        <f aca="false">CX6+1</f>
        <v>103</v>
      </c>
      <c r="CZ6" s="88" t="n">
        <f aca="false">CY6+1</f>
        <v>104</v>
      </c>
      <c r="DA6" s="88" t="n">
        <f aca="false">CZ6+1</f>
        <v>105</v>
      </c>
      <c r="DB6" s="88" t="n">
        <f aca="false">DA6+1</f>
        <v>106</v>
      </c>
      <c r="DC6" s="88" t="n">
        <f aca="false">DB6+1</f>
        <v>107</v>
      </c>
      <c r="DD6" s="88" t="n">
        <f aca="false">DC6+1</f>
        <v>108</v>
      </c>
      <c r="DE6" s="88" t="n">
        <f aca="false">DD6+1</f>
        <v>109</v>
      </c>
      <c r="DF6" s="88" t="n">
        <f aca="false">DE6+1</f>
        <v>110</v>
      </c>
      <c r="DG6" s="88" t="n">
        <f aca="false">DF6+1</f>
        <v>111</v>
      </c>
      <c r="DH6" s="88" t="n">
        <f aca="false">DG6+1</f>
        <v>112</v>
      </c>
      <c r="DI6" s="88" t="n">
        <f aca="false">DH6+1</f>
        <v>113</v>
      </c>
      <c r="DJ6" s="88" t="n">
        <f aca="false">DI6+1</f>
        <v>114</v>
      </c>
      <c r="DK6" s="88" t="n">
        <f aca="false">DJ6+1</f>
        <v>115</v>
      </c>
      <c r="DL6" s="88" t="n">
        <f aca="false">DK6+1</f>
        <v>116</v>
      </c>
      <c r="DM6" s="88" t="n">
        <f aca="false">DL6+1</f>
        <v>117</v>
      </c>
      <c r="DN6" s="88" t="n">
        <f aca="false">DM6+1</f>
        <v>118</v>
      </c>
      <c r="DO6" s="88" t="n">
        <f aca="false">DN6+1</f>
        <v>119</v>
      </c>
      <c r="DP6" s="88" t="n">
        <f aca="false">DO6+1</f>
        <v>120</v>
      </c>
      <c r="DQ6" s="88" t="n">
        <f aca="false">DP6+1</f>
        <v>121</v>
      </c>
      <c r="DR6" s="88" t="n">
        <f aca="false">DQ6+1</f>
        <v>122</v>
      </c>
      <c r="DS6" s="88" t="n">
        <f aca="false">DR6+1</f>
        <v>123</v>
      </c>
      <c r="DT6" s="88" t="n">
        <f aca="false">DS6+1</f>
        <v>124</v>
      </c>
      <c r="DU6" s="88" t="n">
        <f aca="false">DT6+1</f>
        <v>125</v>
      </c>
      <c r="DV6" s="88" t="n">
        <f aca="false">DU6+1</f>
        <v>126</v>
      </c>
      <c r="DW6" s="88" t="n">
        <f aca="false">DV6+1</f>
        <v>127</v>
      </c>
      <c r="DX6" s="88" t="n">
        <f aca="false">DW6+1</f>
        <v>128</v>
      </c>
      <c r="DY6" s="88" t="n">
        <f aca="false">DX6+1</f>
        <v>129</v>
      </c>
      <c r="DZ6" s="88" t="n">
        <f aca="false">DY6+1</f>
        <v>130</v>
      </c>
      <c r="EA6" s="88" t="n">
        <f aca="false">DZ6+1</f>
        <v>131</v>
      </c>
      <c r="EB6" s="88" t="n">
        <f aca="false">EA6+1</f>
        <v>132</v>
      </c>
      <c r="EC6" s="88" t="n">
        <f aca="false">EB6+1</f>
        <v>133</v>
      </c>
      <c r="ED6" s="88" t="n">
        <f aca="false">EC6+1</f>
        <v>134</v>
      </c>
      <c r="EE6" s="88" t="n">
        <f aca="false">ED6+1</f>
        <v>135</v>
      </c>
      <c r="EF6" s="88" t="n">
        <f aca="false">EE6+1</f>
        <v>136</v>
      </c>
      <c r="EG6" s="88" t="n">
        <f aca="false">EF6+1</f>
        <v>137</v>
      </c>
      <c r="EH6" s="88" t="n">
        <f aca="false">EG6+1</f>
        <v>138</v>
      </c>
      <c r="EI6" s="88" t="n">
        <f aca="false">EH6+1</f>
        <v>139</v>
      </c>
      <c r="EJ6" s="88" t="n">
        <f aca="false">EI6+1</f>
        <v>140</v>
      </c>
      <c r="EK6" s="88" t="n">
        <f aca="false">EJ6+1</f>
        <v>141</v>
      </c>
      <c r="EL6" s="88" t="n">
        <f aca="false">EK6+1</f>
        <v>142</v>
      </c>
      <c r="EM6" s="88" t="n">
        <f aca="false">EL6+1</f>
        <v>143</v>
      </c>
      <c r="EN6" s="88" t="n">
        <f aca="false">EM6+1</f>
        <v>144</v>
      </c>
      <c r="EO6" s="88" t="n">
        <f aca="false">EN6+1</f>
        <v>145</v>
      </c>
      <c r="EP6" s="88" t="n">
        <f aca="false">EO6+1</f>
        <v>146</v>
      </c>
      <c r="EQ6" s="88" t="n">
        <f aca="false">EP6+1</f>
        <v>147</v>
      </c>
      <c r="ER6" s="88" t="n">
        <f aca="false">EQ6+1</f>
        <v>148</v>
      </c>
      <c r="ES6" s="88" t="n">
        <f aca="false">ER6+1</f>
        <v>149</v>
      </c>
      <c r="ET6" s="88" t="n">
        <f aca="false">ES6+1</f>
        <v>150</v>
      </c>
      <c r="EU6" s="88" t="n">
        <f aca="false">ET6+1</f>
        <v>151</v>
      </c>
      <c r="EV6" s="88" t="n">
        <f aca="false">EU6+1</f>
        <v>152</v>
      </c>
      <c r="EW6" s="88" t="n">
        <f aca="false">EV6+1</f>
        <v>153</v>
      </c>
      <c r="EX6" s="88" t="n">
        <f aca="false">EW6+1</f>
        <v>154</v>
      </c>
      <c r="EY6" s="88" t="n">
        <f aca="false">EX6+1</f>
        <v>155</v>
      </c>
      <c r="EZ6" s="88" t="n">
        <f aca="false">EY6+1</f>
        <v>156</v>
      </c>
      <c r="FA6" s="88" t="n">
        <f aca="false">EZ6+1</f>
        <v>157</v>
      </c>
      <c r="FB6" s="88" t="n">
        <f aca="false">FA6+1</f>
        <v>158</v>
      </c>
      <c r="FC6" s="88" t="n">
        <f aca="false">FB6+1</f>
        <v>159</v>
      </c>
      <c r="FD6" s="88" t="n">
        <f aca="false">FC6+1</f>
        <v>160</v>
      </c>
      <c r="FE6" s="88" t="n">
        <f aca="false">FD6+1</f>
        <v>161</v>
      </c>
      <c r="FF6" s="88" t="n">
        <f aca="false">FE6+1</f>
        <v>162</v>
      </c>
      <c r="FG6" s="88" t="n">
        <f aca="false">FF6+1</f>
        <v>163</v>
      </c>
      <c r="FH6" s="88" t="n">
        <f aca="false">FG6+1</f>
        <v>164</v>
      </c>
      <c r="FI6" s="88" t="n">
        <f aca="false">FH6+1</f>
        <v>165</v>
      </c>
      <c r="FJ6" s="88" t="n">
        <f aca="false">FI6+1</f>
        <v>166</v>
      </c>
      <c r="FK6" s="88" t="n">
        <f aca="false">FJ6+1</f>
        <v>167</v>
      </c>
      <c r="FL6" s="88" t="n">
        <f aca="false">FK6+1</f>
        <v>168</v>
      </c>
      <c r="FM6" s="88" t="n">
        <f aca="false">FL6+1</f>
        <v>169</v>
      </c>
      <c r="FN6" s="88" t="n">
        <f aca="false">FM6+1</f>
        <v>170</v>
      </c>
      <c r="FO6" s="88" t="n">
        <f aca="false">FN6+1</f>
        <v>171</v>
      </c>
      <c r="FP6" s="88" t="n">
        <f aca="false">FO6+1</f>
        <v>172</v>
      </c>
      <c r="FQ6" s="88" t="n">
        <f aca="false">FP6+1</f>
        <v>173</v>
      </c>
      <c r="FR6" s="88" t="n">
        <f aca="false">FQ6+1</f>
        <v>174</v>
      </c>
      <c r="FS6" s="88" t="n">
        <f aca="false">FR6+1</f>
        <v>175</v>
      </c>
      <c r="FT6" s="88" t="n">
        <f aca="false">FS6+1</f>
        <v>176</v>
      </c>
      <c r="FU6" s="88" t="n">
        <f aca="false">FT6+1</f>
        <v>177</v>
      </c>
      <c r="FV6" s="88" t="n">
        <f aca="false">FU6+1</f>
        <v>178</v>
      </c>
      <c r="FW6" s="88" t="n">
        <f aca="false">FV6+1</f>
        <v>179</v>
      </c>
      <c r="FX6" s="88" t="n">
        <f aca="false">FW6+1</f>
        <v>180</v>
      </c>
      <c r="FY6" s="88" t="n">
        <f aca="false">FX6+1</f>
        <v>181</v>
      </c>
      <c r="FZ6" s="88" t="n">
        <f aca="false">FY6+1</f>
        <v>182</v>
      </c>
      <c r="GA6" s="88" t="n">
        <f aca="false">FZ6+1</f>
        <v>183</v>
      </c>
      <c r="GB6" s="88" t="n">
        <f aca="false">GA6+1</f>
        <v>184</v>
      </c>
      <c r="GC6" s="88" t="n">
        <f aca="false">GB6+1</f>
        <v>185</v>
      </c>
      <c r="GD6" s="88" t="n">
        <f aca="false">GC6+1</f>
        <v>186</v>
      </c>
      <c r="GE6" s="88" t="n">
        <f aca="false">GD6+1</f>
        <v>187</v>
      </c>
      <c r="GF6" s="88" t="n">
        <f aca="false">GE6+1</f>
        <v>188</v>
      </c>
      <c r="GG6" s="88" t="n">
        <f aca="false">GF6+1</f>
        <v>189</v>
      </c>
      <c r="GH6" s="88" t="n">
        <f aca="false">GG6+1</f>
        <v>190</v>
      </c>
      <c r="GI6" s="88" t="n">
        <f aca="false">GH6+1</f>
        <v>191</v>
      </c>
      <c r="GJ6" s="88" t="n">
        <f aca="false">GI6+1</f>
        <v>192</v>
      </c>
      <c r="GK6" s="88" t="n">
        <f aca="false">GJ6+1</f>
        <v>193</v>
      </c>
      <c r="GL6" s="88" t="n">
        <f aca="false">GK6+1</f>
        <v>194</v>
      </c>
      <c r="GM6" s="88" t="n">
        <f aca="false">GL6+1</f>
        <v>195</v>
      </c>
      <c r="GN6" s="88" t="n">
        <f aca="false">GM6+1</f>
        <v>196</v>
      </c>
      <c r="GO6" s="88" t="n">
        <f aca="false">GN6+1</f>
        <v>197</v>
      </c>
      <c r="GP6" s="88" t="n">
        <f aca="false">GO6+1</f>
        <v>198</v>
      </c>
      <c r="GQ6" s="88" t="n">
        <f aca="false">GP6+1</f>
        <v>199</v>
      </c>
      <c r="GR6" s="88" t="n">
        <f aca="false">GQ6+1</f>
        <v>200</v>
      </c>
      <c r="GS6" s="88" t="n">
        <f aca="false">GR6+1</f>
        <v>201</v>
      </c>
      <c r="GT6" s="88" t="n">
        <f aca="false">GS6+1</f>
        <v>202</v>
      </c>
      <c r="GU6" s="88" t="n">
        <f aca="false">GT6+1</f>
        <v>203</v>
      </c>
      <c r="GV6" s="88" t="n">
        <f aca="false">GU6+1</f>
        <v>204</v>
      </c>
      <c r="GW6" s="88" t="n">
        <f aca="false">GV6+1</f>
        <v>205</v>
      </c>
      <c r="GX6" s="88" t="n">
        <f aca="false">GW6+1</f>
        <v>206</v>
      </c>
      <c r="GY6" s="88" t="n">
        <f aca="false">GX6+1</f>
        <v>207</v>
      </c>
      <c r="GZ6" s="88" t="n">
        <f aca="false">GY6+1</f>
        <v>208</v>
      </c>
      <c r="HA6" s="88" t="n">
        <f aca="false">GZ6+1</f>
        <v>209</v>
      </c>
      <c r="HB6" s="88" t="n">
        <f aca="false">HA6+1</f>
        <v>210</v>
      </c>
      <c r="HC6" s="88" t="n">
        <f aca="false">HB6+1</f>
        <v>211</v>
      </c>
      <c r="HD6" s="88" t="n">
        <f aca="false">HC6+1</f>
        <v>212</v>
      </c>
      <c r="HE6" s="88" t="n">
        <f aca="false">HD6+1</f>
        <v>213</v>
      </c>
      <c r="HF6" s="88" t="n">
        <f aca="false">HE6+1</f>
        <v>214</v>
      </c>
      <c r="HG6" s="88" t="n">
        <f aca="false">HF6+1</f>
        <v>215</v>
      </c>
      <c r="HH6" s="88" t="n">
        <f aca="false">HG6+1</f>
        <v>216</v>
      </c>
      <c r="HI6" s="88" t="n">
        <f aca="false">HH6+1</f>
        <v>217</v>
      </c>
      <c r="HJ6" s="88" t="n">
        <f aca="false">HI6+1</f>
        <v>218</v>
      </c>
      <c r="HK6" s="88" t="n">
        <f aca="false">HJ6+1</f>
        <v>219</v>
      </c>
      <c r="HL6" s="88" t="n">
        <f aca="false">HK6+1</f>
        <v>220</v>
      </c>
      <c r="HM6" s="88" t="n">
        <f aca="false">HL6+1</f>
        <v>221</v>
      </c>
      <c r="HN6" s="88" t="n">
        <f aca="false">HM6+1</f>
        <v>222</v>
      </c>
      <c r="HO6" s="88" t="n">
        <f aca="false">HN6+1</f>
        <v>223</v>
      </c>
      <c r="HP6" s="88" t="n">
        <f aca="false">HO6+1</f>
        <v>224</v>
      </c>
      <c r="HQ6" s="88" t="n">
        <f aca="false">HP6+1</f>
        <v>225</v>
      </c>
      <c r="HR6" s="88" t="n">
        <f aca="false">HQ6+1</f>
        <v>226</v>
      </c>
      <c r="HS6" s="88" t="n">
        <f aca="false">HR6+1</f>
        <v>227</v>
      </c>
      <c r="HT6" s="88" t="n">
        <f aca="false">HS6+1</f>
        <v>228</v>
      </c>
      <c r="HU6" s="88" t="n">
        <f aca="false">HT6+1</f>
        <v>229</v>
      </c>
      <c r="HV6" s="88" t="n">
        <f aca="false">HU6+1</f>
        <v>230</v>
      </c>
      <c r="HW6" s="88" t="n">
        <f aca="false">HV6+1</f>
        <v>231</v>
      </c>
      <c r="HX6" s="88" t="n">
        <f aca="false">HW6+1</f>
        <v>232</v>
      </c>
      <c r="HY6" s="88" t="n">
        <f aca="false">HX6+1</f>
        <v>233</v>
      </c>
      <c r="HZ6" s="88" t="n">
        <f aca="false">HY6+1</f>
        <v>234</v>
      </c>
      <c r="IA6" s="88" t="n">
        <f aca="false">HZ6+1</f>
        <v>235</v>
      </c>
      <c r="IB6" s="88" t="n">
        <f aca="false">IA6+1</f>
        <v>236</v>
      </c>
      <c r="IC6" s="88" t="n">
        <f aca="false">IB6+1</f>
        <v>237</v>
      </c>
      <c r="ID6" s="88" t="n">
        <f aca="false">IC6+1</f>
        <v>238</v>
      </c>
      <c r="IE6" s="88" t="n">
        <f aca="false">ID6+1</f>
        <v>239</v>
      </c>
      <c r="IF6" s="88" t="n">
        <f aca="false">IE6+1</f>
        <v>240</v>
      </c>
      <c r="IG6" s="88" t="n">
        <f aca="false">IF6+1</f>
        <v>241</v>
      </c>
      <c r="IH6" s="88" t="n">
        <f aca="false">IG6+1</f>
        <v>242</v>
      </c>
      <c r="II6" s="58"/>
      <c r="IJ6" s="58"/>
      <c r="IK6" s="58"/>
      <c r="IL6" s="58"/>
      <c r="IM6" s="58"/>
      <c r="IN6" s="58"/>
      <c r="IO6" s="58"/>
      <c r="IP6" s="58"/>
      <c r="IQ6" s="58"/>
      <c r="IR6" s="58"/>
      <c r="IS6" s="58"/>
      <c r="IT6" s="58"/>
      <c r="IU6" s="58"/>
      <c r="IV6" s="58"/>
      <c r="IW6" s="58"/>
    </row>
    <row r="7" customFormat="false" ht="12.75" hidden="false" customHeight="false" outlineLevel="0" collapsed="false">
      <c r="A7" s="2" t="s">
        <v>383</v>
      </c>
      <c r="C7" s="4"/>
      <c r="D7" s="1" t="s">
        <v>151</v>
      </c>
      <c r="E7" s="93" t="s">
        <v>5</v>
      </c>
      <c r="F7" s="94" t="s">
        <v>7</v>
      </c>
      <c r="G7" s="94" t="s">
        <v>11</v>
      </c>
      <c r="H7" s="94" t="s">
        <v>13</v>
      </c>
      <c r="I7" s="94" t="s">
        <v>16</v>
      </c>
      <c r="J7" s="94" t="s">
        <v>20</v>
      </c>
      <c r="K7" s="94" t="s">
        <v>22</v>
      </c>
      <c r="L7" s="94" t="s">
        <v>26</v>
      </c>
      <c r="M7" s="94" t="s">
        <v>18</v>
      </c>
      <c r="N7" s="94" t="s">
        <v>30</v>
      </c>
      <c r="O7" s="94" t="s">
        <v>32</v>
      </c>
      <c r="P7" s="94" t="s">
        <v>34</v>
      </c>
      <c r="Q7" s="94" t="s">
        <v>37</v>
      </c>
      <c r="R7" s="94" t="s">
        <v>40</v>
      </c>
      <c r="S7" s="94" t="s">
        <v>43</v>
      </c>
      <c r="T7" s="94" t="s">
        <v>45</v>
      </c>
      <c r="U7" s="94" t="s">
        <v>47</v>
      </c>
      <c r="V7" s="94" t="s">
        <v>49</v>
      </c>
      <c r="W7" s="94" t="s">
        <v>51</v>
      </c>
      <c r="X7" s="94" t="s">
        <v>52</v>
      </c>
      <c r="Y7" s="94" t="s">
        <v>53</v>
      </c>
      <c r="AE7" s="4" t="s">
        <v>5</v>
      </c>
      <c r="AF7" s="1" t="s">
        <v>7</v>
      </c>
      <c r="AG7" s="1" t="s">
        <v>11</v>
      </c>
      <c r="AH7" s="1" t="s">
        <v>13</v>
      </c>
      <c r="AI7" s="1" t="s">
        <v>16</v>
      </c>
      <c r="AJ7" s="1" t="s">
        <v>20</v>
      </c>
      <c r="AK7" s="1" t="s">
        <v>22</v>
      </c>
      <c r="AL7" s="1" t="s">
        <v>26</v>
      </c>
      <c r="AM7" s="1" t="s">
        <v>18</v>
      </c>
      <c r="AN7" s="1" t="s">
        <v>30</v>
      </c>
      <c r="AO7" s="1" t="s">
        <v>32</v>
      </c>
      <c r="AP7" s="1" t="s">
        <v>34</v>
      </c>
      <c r="AQ7" s="1" t="s">
        <v>37</v>
      </c>
      <c r="AR7" s="1" t="s">
        <v>40</v>
      </c>
      <c r="AS7" s="1" t="s">
        <v>43</v>
      </c>
      <c r="AT7" s="1" t="s">
        <v>45</v>
      </c>
      <c r="AU7" s="1" t="s">
        <v>47</v>
      </c>
      <c r="AV7" s="1" t="s">
        <v>49</v>
      </c>
      <c r="AW7" s="1" t="s">
        <v>51</v>
      </c>
      <c r="AX7" s="1" t="s">
        <v>52</v>
      </c>
      <c r="AY7" s="1" t="s">
        <v>53</v>
      </c>
      <c r="BE7" s="4" t="s">
        <v>5</v>
      </c>
      <c r="BF7" s="1" t="s">
        <v>7</v>
      </c>
      <c r="BG7" s="1" t="s">
        <v>11</v>
      </c>
      <c r="BH7" s="1" t="s">
        <v>13</v>
      </c>
      <c r="BI7" s="1" t="s">
        <v>16</v>
      </c>
      <c r="BJ7" s="1" t="s">
        <v>20</v>
      </c>
      <c r="BK7" s="1" t="s">
        <v>22</v>
      </c>
      <c r="BL7" s="1" t="s">
        <v>26</v>
      </c>
      <c r="BM7" s="1" t="s">
        <v>18</v>
      </c>
      <c r="BN7" s="1" t="s">
        <v>30</v>
      </c>
      <c r="BO7" s="1" t="s">
        <v>32</v>
      </c>
      <c r="BP7" s="1" t="s">
        <v>34</v>
      </c>
      <c r="BQ7" s="1" t="s">
        <v>37</v>
      </c>
      <c r="BR7" s="1" t="s">
        <v>40</v>
      </c>
      <c r="BS7" s="1" t="s">
        <v>43</v>
      </c>
      <c r="BT7" s="1" t="s">
        <v>45</v>
      </c>
      <c r="BU7" s="1" t="s">
        <v>47</v>
      </c>
      <c r="BV7" s="1" t="s">
        <v>49</v>
      </c>
      <c r="BW7" s="1" t="s">
        <v>51</v>
      </c>
      <c r="BX7" s="1" t="s">
        <v>52</v>
      </c>
      <c r="BY7" s="1" t="s">
        <v>53</v>
      </c>
      <c r="CA7" s="4" t="s">
        <v>5</v>
      </c>
      <c r="CB7" s="1" t="s">
        <v>7</v>
      </c>
      <c r="CC7" s="1" t="s">
        <v>11</v>
      </c>
      <c r="CD7" s="1" t="s">
        <v>13</v>
      </c>
      <c r="CE7" s="1" t="s">
        <v>16</v>
      </c>
      <c r="CF7" s="1" t="s">
        <v>20</v>
      </c>
      <c r="CG7" s="1" t="s">
        <v>22</v>
      </c>
      <c r="CH7" s="1" t="s">
        <v>26</v>
      </c>
      <c r="CI7" s="1" t="s">
        <v>18</v>
      </c>
      <c r="CJ7" s="1" t="s">
        <v>30</v>
      </c>
      <c r="CK7" s="1" t="s">
        <v>32</v>
      </c>
      <c r="CL7" s="1" t="s">
        <v>34</v>
      </c>
      <c r="CM7" s="1" t="s">
        <v>37</v>
      </c>
      <c r="CN7" s="1" t="s">
        <v>40</v>
      </c>
      <c r="CO7" s="1" t="s">
        <v>43</v>
      </c>
      <c r="CP7" s="1" t="s">
        <v>45</v>
      </c>
      <c r="CQ7" s="1" t="s">
        <v>47</v>
      </c>
      <c r="CR7" s="1" t="s">
        <v>49</v>
      </c>
      <c r="CS7" s="1" t="s">
        <v>51</v>
      </c>
      <c r="CT7" s="1" t="s">
        <v>52</v>
      </c>
      <c r="CU7" s="1" t="s">
        <v>53</v>
      </c>
    </row>
    <row r="8" customFormat="false" ht="12.75" hidden="false" customHeight="false" outlineLevel="0" collapsed="false">
      <c r="A8" s="53" t="n">
        <v>35268</v>
      </c>
      <c r="B8" s="90" t="n">
        <v>2</v>
      </c>
      <c r="C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"/>
      <c r="AF8" s="1"/>
      <c r="AG8" s="1"/>
      <c r="AH8" s="1"/>
      <c r="AI8" s="1"/>
      <c r="AJ8" s="1"/>
      <c r="AK8" s="1"/>
      <c r="AL8" s="1"/>
      <c r="AM8" s="9"/>
      <c r="AN8" s="1"/>
      <c r="AO8" s="8"/>
      <c r="AP8" s="1"/>
      <c r="AQ8" s="1"/>
      <c r="AR8" s="1"/>
      <c r="AS8" s="1"/>
      <c r="AT8" s="4"/>
      <c r="AU8" s="1"/>
      <c r="AV8" s="1"/>
      <c r="AW8" s="1"/>
      <c r="AX8" s="1"/>
      <c r="AY8" s="1"/>
      <c r="BE8" s="4"/>
      <c r="BF8" s="1"/>
      <c r="BG8" s="1"/>
      <c r="BH8" s="1"/>
      <c r="BI8" s="1"/>
      <c r="BJ8" s="1"/>
      <c r="BK8" s="1"/>
      <c r="BL8" s="1"/>
      <c r="BM8" s="9"/>
      <c r="BN8" s="1"/>
      <c r="BO8" s="8"/>
      <c r="BP8" s="1"/>
      <c r="BQ8" s="1"/>
      <c r="BR8" s="1"/>
    </row>
    <row r="9" customFormat="false" ht="12.75" hidden="true" customHeight="false" outlineLevel="0" collapsed="false">
      <c r="A9" s="56" t="n">
        <v>35269</v>
      </c>
      <c r="B9" s="90" t="n">
        <f aca="false">B8+1</f>
        <v>3</v>
      </c>
      <c r="C9" s="28"/>
      <c r="D9" s="28"/>
      <c r="AA9" s="2" t="n">
        <v>2.29</v>
      </c>
      <c r="AB9" s="2" t="n">
        <v>2.39</v>
      </c>
      <c r="AC9" s="95" t="n">
        <f aca="false">AE9-AB9</f>
        <v>0</v>
      </c>
      <c r="AE9" s="28" t="n">
        <v>2.39</v>
      </c>
      <c r="AF9" s="28" t="s">
        <v>2</v>
      </c>
      <c r="AG9" s="28" t="n">
        <v>2.42</v>
      </c>
      <c r="AH9" s="28" t="n">
        <v>2.16</v>
      </c>
      <c r="AI9" s="28" t="n">
        <v>2.06</v>
      </c>
      <c r="AJ9" s="28" t="n">
        <v>1.44</v>
      </c>
      <c r="AK9" s="28" t="n">
        <v>2.24</v>
      </c>
      <c r="AL9" s="28" t="n">
        <v>2.33</v>
      </c>
      <c r="AM9" s="28" t="s">
        <v>2</v>
      </c>
      <c r="AN9" s="28" t="s">
        <v>2</v>
      </c>
      <c r="AO9" s="2" t="s">
        <v>2</v>
      </c>
      <c r="AP9" s="28" t="s">
        <v>2</v>
      </c>
      <c r="AQ9" s="28" t="n">
        <v>2.24</v>
      </c>
      <c r="AR9" s="2" t="s">
        <v>2</v>
      </c>
      <c r="BE9" s="28"/>
      <c r="BF9" s="28"/>
      <c r="BG9" s="28"/>
      <c r="BH9" s="28"/>
      <c r="BI9" s="28"/>
      <c r="BJ9" s="28"/>
      <c r="BK9" s="28"/>
      <c r="BL9" s="28"/>
      <c r="BM9" s="28"/>
      <c r="BO9" s="28"/>
      <c r="BP9" s="28"/>
      <c r="BQ9" s="28"/>
      <c r="BR9" s="28"/>
    </row>
    <row r="10" customFormat="false" ht="12.75" hidden="true" customHeight="false" outlineLevel="0" collapsed="false">
      <c r="A10" s="56" t="n">
        <v>35270</v>
      </c>
      <c r="B10" s="90" t="n">
        <f aca="false">B9+1</f>
        <v>4</v>
      </c>
      <c r="C10" s="28"/>
      <c r="D10" s="28"/>
      <c r="AA10" s="2" t="n">
        <v>2.5</v>
      </c>
      <c r="AB10" s="2" t="n">
        <v>2.359</v>
      </c>
      <c r="AC10" s="95" t="n">
        <f aca="false">AE10-AB10</f>
        <v>0</v>
      </c>
      <c r="AE10" s="28" t="n">
        <v>2.359</v>
      </c>
      <c r="AF10" s="28" t="s">
        <v>2</v>
      </c>
      <c r="AG10" s="28" t="n">
        <v>2.379</v>
      </c>
      <c r="AH10" s="28" t="n">
        <v>2.089</v>
      </c>
      <c r="AI10" s="28" t="n">
        <v>1.949</v>
      </c>
      <c r="AJ10" s="28" t="n">
        <v>1.169</v>
      </c>
      <c r="AK10" s="28" t="n">
        <v>2.169</v>
      </c>
      <c r="AL10" s="28" t="n">
        <v>2.299</v>
      </c>
      <c r="AM10" s="28" t="s">
        <v>2</v>
      </c>
      <c r="AN10" s="28" t="s">
        <v>2</v>
      </c>
      <c r="AO10" s="2" t="s">
        <v>2</v>
      </c>
      <c r="AP10" s="28" t="s">
        <v>2</v>
      </c>
      <c r="AQ10" s="28" t="n">
        <v>2.159</v>
      </c>
      <c r="AR10" s="2" t="s">
        <v>2</v>
      </c>
      <c r="BE10" s="28"/>
      <c r="BF10" s="28"/>
      <c r="BG10" s="28"/>
      <c r="BH10" s="28"/>
      <c r="BI10" s="28"/>
      <c r="BJ10" s="28"/>
      <c r="BK10" s="28"/>
      <c r="BL10" s="28"/>
      <c r="BM10" s="28"/>
      <c r="BO10" s="28"/>
      <c r="BP10" s="28"/>
      <c r="BQ10" s="28"/>
      <c r="BR10" s="28"/>
    </row>
    <row r="11" customFormat="false" ht="12.75" hidden="true" customHeight="false" outlineLevel="0" collapsed="false">
      <c r="A11" s="56" t="n">
        <v>35271</v>
      </c>
      <c r="B11" s="90" t="n">
        <f aca="false">B10+1</f>
        <v>5</v>
      </c>
      <c r="C11" s="28"/>
      <c r="D11" s="28"/>
      <c r="E11" s="28" t="n">
        <v>1</v>
      </c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 t="n">
        <v>2.4</v>
      </c>
      <c r="AB11" s="28" t="n">
        <v>2.322</v>
      </c>
      <c r="AC11" s="95" t="n">
        <f aca="false">AE11-AB11</f>
        <v>0</v>
      </c>
      <c r="AD11" s="28" t="n">
        <v>1</v>
      </c>
      <c r="AE11" s="28" t="n">
        <v>2.322</v>
      </c>
      <c r="AF11" s="28" t="s">
        <v>2</v>
      </c>
      <c r="AG11" s="28" t="n">
        <v>2.352</v>
      </c>
      <c r="AH11" s="28" t="n">
        <v>2.082</v>
      </c>
      <c r="AI11" s="28" t="n">
        <v>1.982</v>
      </c>
      <c r="AJ11" s="28" t="n">
        <v>1.172</v>
      </c>
      <c r="AK11" s="28" t="n">
        <v>2.092</v>
      </c>
      <c r="AL11" s="28" t="n">
        <v>2.282</v>
      </c>
      <c r="AM11" s="28" t="s">
        <v>2</v>
      </c>
      <c r="AN11" s="28" t="s">
        <v>2</v>
      </c>
      <c r="AO11" s="2" t="s">
        <v>2</v>
      </c>
      <c r="AP11" s="28" t="s">
        <v>2</v>
      </c>
      <c r="AQ11" s="28" t="n">
        <v>2.162</v>
      </c>
      <c r="AR11" s="2" t="s">
        <v>2</v>
      </c>
      <c r="BE11" s="28"/>
      <c r="BF11" s="28"/>
      <c r="BG11" s="28"/>
      <c r="BH11" s="28"/>
      <c r="BI11" s="28"/>
      <c r="BJ11" s="28"/>
      <c r="BK11" s="28"/>
      <c r="BL11" s="28"/>
      <c r="BM11" s="28"/>
      <c r="BO11" s="28"/>
      <c r="BP11" s="28"/>
      <c r="BQ11" s="28"/>
      <c r="BR11" s="28"/>
    </row>
    <row r="12" customFormat="false" ht="12.75" hidden="true" customHeight="false" outlineLevel="0" collapsed="false">
      <c r="A12" s="56" t="n">
        <v>35272</v>
      </c>
      <c r="B12" s="90" t="n">
        <f aca="false">B11+1</f>
        <v>6</v>
      </c>
      <c r="C12" s="28"/>
      <c r="D12" s="28" t="s">
        <v>84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 t="s">
        <v>84</v>
      </c>
      <c r="AA12" s="28" t="n">
        <v>2.21</v>
      </c>
      <c r="AB12" s="28" t="n">
        <v>2.192</v>
      </c>
      <c r="AC12" s="95" t="n">
        <f aca="false">AE12-AB12</f>
        <v>0</v>
      </c>
      <c r="AD12" s="28"/>
      <c r="AE12" s="28" t="n">
        <v>2.192</v>
      </c>
      <c r="AF12" s="28" t="s">
        <v>2</v>
      </c>
      <c r="AG12" s="28" t="n">
        <v>2.222</v>
      </c>
      <c r="AH12" s="28" t="n">
        <v>1.932</v>
      </c>
      <c r="AI12" s="28" t="n">
        <v>1.872</v>
      </c>
      <c r="AJ12" s="28" t="n">
        <v>1.192</v>
      </c>
      <c r="AK12" s="28" t="n">
        <v>1.972</v>
      </c>
      <c r="AL12" s="28" t="n">
        <v>2.122</v>
      </c>
      <c r="AM12" s="28" t="s">
        <v>2</v>
      </c>
      <c r="AN12" s="28" t="s">
        <v>2</v>
      </c>
      <c r="AO12" s="2" t="s">
        <v>2</v>
      </c>
      <c r="AP12" s="28" t="s">
        <v>2</v>
      </c>
      <c r="AQ12" s="28" t="n">
        <v>2.022</v>
      </c>
      <c r="AR12" s="2" t="s">
        <v>2</v>
      </c>
      <c r="BE12" s="28"/>
      <c r="BF12" s="28"/>
      <c r="BG12" s="28"/>
      <c r="BH12" s="28"/>
      <c r="BI12" s="28"/>
      <c r="BJ12" s="28"/>
      <c r="BK12" s="28"/>
      <c r="BL12" s="28"/>
      <c r="BM12" s="28"/>
      <c r="BO12" s="28"/>
      <c r="BP12" s="28"/>
      <c r="BQ12" s="28"/>
      <c r="BR12" s="28"/>
    </row>
    <row r="13" customFormat="false" ht="12.75" hidden="true" customHeight="false" outlineLevel="0" collapsed="false">
      <c r="A13" s="56" t="n">
        <v>35275</v>
      </c>
      <c r="B13" s="90" t="n">
        <f aca="false">B12+1</f>
        <v>7</v>
      </c>
      <c r="C13" s="28"/>
      <c r="D13" s="28" t="s">
        <v>84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 t="s">
        <v>84</v>
      </c>
      <c r="AA13" s="28" t="n">
        <v>2.07</v>
      </c>
      <c r="AB13" s="28" t="n">
        <v>2.046</v>
      </c>
      <c r="AC13" s="95" t="n">
        <f aca="false">AE13-AB13</f>
        <v>0</v>
      </c>
      <c r="AD13" s="28"/>
      <c r="AE13" s="28" t="n">
        <v>2.046</v>
      </c>
      <c r="AF13" s="28" t="s">
        <v>2</v>
      </c>
      <c r="AG13" s="28" t="n">
        <v>2.066</v>
      </c>
      <c r="AH13" s="28" t="n">
        <v>1.766</v>
      </c>
      <c r="AI13" s="28" t="n">
        <v>1.736</v>
      </c>
      <c r="AJ13" s="28" t="n">
        <v>1.066</v>
      </c>
      <c r="AK13" s="28" t="n">
        <v>1.846</v>
      </c>
      <c r="AL13" s="28" t="n">
        <v>1.986</v>
      </c>
      <c r="AM13" s="28" t="s">
        <v>2</v>
      </c>
      <c r="AN13" s="28" t="s">
        <v>2</v>
      </c>
      <c r="AO13" s="2" t="s">
        <v>2</v>
      </c>
      <c r="AP13" s="28" t="s">
        <v>2</v>
      </c>
      <c r="AQ13" s="28" t="n">
        <v>1.856</v>
      </c>
      <c r="AR13" s="2" t="s">
        <v>2</v>
      </c>
      <c r="BE13" s="28"/>
      <c r="BF13" s="28"/>
      <c r="BG13" s="28"/>
      <c r="BH13" s="28"/>
      <c r="BI13" s="28"/>
      <c r="BJ13" s="28"/>
      <c r="BK13" s="28"/>
      <c r="BL13" s="28"/>
      <c r="BM13" s="28"/>
      <c r="BO13" s="28"/>
      <c r="BP13" s="28"/>
      <c r="BQ13" s="28"/>
      <c r="BR13" s="28"/>
    </row>
    <row r="14" customFormat="false" ht="12.75" hidden="true" customHeight="false" outlineLevel="0" collapsed="false">
      <c r="A14" s="56" t="n">
        <v>35276</v>
      </c>
      <c r="B14" s="90" t="n">
        <f aca="false">B13+1</f>
        <v>8</v>
      </c>
      <c r="C14" s="28"/>
      <c r="D14" s="28" t="s">
        <v>84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 t="s">
        <v>84</v>
      </c>
      <c r="AA14" s="28" t="n">
        <v>2.06</v>
      </c>
      <c r="AB14" s="28" t="n">
        <v>2.144</v>
      </c>
      <c r="AC14" s="95" t="n">
        <f aca="false">AE14-AB14</f>
        <v>0</v>
      </c>
      <c r="AD14" s="28"/>
      <c r="AE14" s="28" t="n">
        <v>2.144</v>
      </c>
      <c r="AF14" s="28" t="s">
        <v>2</v>
      </c>
      <c r="AG14" s="28" t="n">
        <v>2.194</v>
      </c>
      <c r="AH14" s="28" t="n">
        <v>1.924</v>
      </c>
      <c r="AI14" s="28" t="n">
        <v>1.824</v>
      </c>
      <c r="AJ14" s="28" t="n">
        <v>1.354</v>
      </c>
      <c r="AK14" s="28" t="n">
        <v>1.964</v>
      </c>
      <c r="AL14" s="28" t="n">
        <v>2.094</v>
      </c>
      <c r="AM14" s="28" t="s">
        <v>2</v>
      </c>
      <c r="AN14" s="28" t="s">
        <v>2</v>
      </c>
      <c r="AO14" s="2" t="s">
        <v>2</v>
      </c>
      <c r="AP14" s="28" t="s">
        <v>2</v>
      </c>
      <c r="AQ14" s="28" t="n">
        <v>2.014</v>
      </c>
      <c r="AR14" s="2" t="s">
        <v>2</v>
      </c>
      <c r="BE14" s="28"/>
      <c r="BF14" s="28"/>
      <c r="BG14" s="28"/>
      <c r="BH14" s="28"/>
      <c r="BI14" s="28"/>
      <c r="BJ14" s="28"/>
      <c r="BK14" s="28"/>
      <c r="BL14" s="28"/>
      <c r="BM14" s="28"/>
      <c r="BO14" s="28"/>
      <c r="BP14" s="28"/>
      <c r="BQ14" s="28"/>
      <c r="BR14" s="28"/>
    </row>
    <row r="15" customFormat="false" ht="12.75" hidden="true" customHeight="false" outlineLevel="0" collapsed="false">
      <c r="A15" s="56" t="n">
        <v>35277</v>
      </c>
      <c r="B15" s="90" t="n">
        <f aca="false">B14+1</f>
        <v>9</v>
      </c>
      <c r="C15" s="28"/>
      <c r="D15" s="28" t="s">
        <v>84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 t="s">
        <v>84</v>
      </c>
      <c r="AA15" s="28" t="n">
        <v>2.195</v>
      </c>
      <c r="AB15" s="28" t="n">
        <v>2.163</v>
      </c>
      <c r="AC15" s="95" t="n">
        <f aca="false">AE15-AB15</f>
        <v>0</v>
      </c>
      <c r="AD15" s="28"/>
      <c r="AE15" s="28" t="n">
        <v>2.163</v>
      </c>
      <c r="AF15" s="28" t="s">
        <v>2</v>
      </c>
      <c r="AG15" s="28" t="n">
        <v>2.213</v>
      </c>
      <c r="AH15" s="28" t="n">
        <v>1.913</v>
      </c>
      <c r="AI15" s="28" t="n">
        <v>1.803</v>
      </c>
      <c r="AJ15" s="28" t="n">
        <v>1.323</v>
      </c>
      <c r="AK15" s="28" t="n">
        <v>1.943</v>
      </c>
      <c r="AL15" s="28" t="n">
        <v>2.113</v>
      </c>
      <c r="AM15" s="28" t="s">
        <v>2</v>
      </c>
      <c r="AN15" s="28" t="s">
        <v>2</v>
      </c>
      <c r="AO15" s="2" t="s">
        <v>2</v>
      </c>
      <c r="AP15" s="28" t="s">
        <v>2</v>
      </c>
      <c r="AQ15" s="28" t="n">
        <v>1.993</v>
      </c>
      <c r="AR15" s="2" t="s">
        <v>2</v>
      </c>
      <c r="BE15" s="28"/>
      <c r="BF15" s="28"/>
      <c r="BG15" s="28"/>
      <c r="BH15" s="28"/>
      <c r="BI15" s="28"/>
      <c r="BJ15" s="28"/>
      <c r="BK15" s="28"/>
      <c r="BL15" s="28"/>
      <c r="BM15" s="28"/>
      <c r="BO15" s="28"/>
      <c r="BP15" s="28"/>
      <c r="BQ15" s="28"/>
      <c r="BR15" s="28"/>
    </row>
    <row r="16" customFormat="false" ht="12.75" hidden="true" customHeight="false" outlineLevel="0" collapsed="false">
      <c r="A16" s="56" t="n">
        <v>35278</v>
      </c>
      <c r="B16" s="90" t="n">
        <f aca="false">B15+1</f>
        <v>10</v>
      </c>
      <c r="C16" s="28"/>
      <c r="D16" s="28" t="s">
        <v>84</v>
      </c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 t="s">
        <v>84</v>
      </c>
      <c r="AA16" s="28" t="n">
        <v>2.235</v>
      </c>
      <c r="AB16" s="28" t="n">
        <v>2.276</v>
      </c>
      <c r="AC16" s="95" t="n">
        <f aca="false">AE16-AB16</f>
        <v>0</v>
      </c>
      <c r="AD16" s="28"/>
      <c r="AE16" s="28" t="n">
        <v>2.276</v>
      </c>
      <c r="AF16" s="28" t="s">
        <v>2</v>
      </c>
      <c r="AG16" s="28" t="n">
        <v>2.326</v>
      </c>
      <c r="AH16" s="28" t="n">
        <v>2.016</v>
      </c>
      <c r="AI16" s="28" t="n">
        <v>1.896</v>
      </c>
      <c r="AJ16" s="28" t="n">
        <v>1.426</v>
      </c>
      <c r="AK16" s="28" t="n">
        <v>2.056</v>
      </c>
      <c r="AL16" s="28" t="n">
        <v>2.226</v>
      </c>
      <c r="AM16" s="28" t="s">
        <v>2</v>
      </c>
      <c r="AN16" s="28" t="s">
        <v>2</v>
      </c>
      <c r="AO16" s="2" t="s">
        <v>2</v>
      </c>
      <c r="AP16" s="28" t="s">
        <v>2</v>
      </c>
      <c r="AQ16" s="28" t="n">
        <v>2.096</v>
      </c>
      <c r="AR16" s="2" t="s">
        <v>2</v>
      </c>
      <c r="BE16" s="28"/>
      <c r="BF16" s="28"/>
      <c r="BG16" s="28"/>
      <c r="BH16" s="28"/>
      <c r="BI16" s="28"/>
      <c r="BJ16" s="28"/>
      <c r="BK16" s="28"/>
      <c r="BL16" s="28"/>
      <c r="BM16" s="28"/>
      <c r="BO16" s="28"/>
      <c r="BP16" s="28"/>
      <c r="BQ16" s="28"/>
      <c r="BR16" s="28"/>
    </row>
    <row r="17" customFormat="false" ht="12.75" hidden="true" customHeight="false" outlineLevel="0" collapsed="false">
      <c r="A17" s="56" t="n">
        <v>35279</v>
      </c>
      <c r="B17" s="90" t="n">
        <f aca="false">B16+1</f>
        <v>11</v>
      </c>
      <c r="C17" s="28"/>
      <c r="D17" s="28" t="s">
        <v>84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 t="s">
        <v>84</v>
      </c>
      <c r="AA17" s="28" t="n">
        <v>2.24</v>
      </c>
      <c r="AB17" s="28" t="n">
        <v>2.315</v>
      </c>
      <c r="AC17" s="95" t="n">
        <f aca="false">AE17-AB17</f>
        <v>0</v>
      </c>
      <c r="AD17" s="28"/>
      <c r="AE17" s="28" t="n">
        <v>2.315</v>
      </c>
      <c r="AF17" s="28" t="s">
        <v>2</v>
      </c>
      <c r="AG17" s="28" t="n">
        <v>2.34</v>
      </c>
      <c r="AH17" s="28" t="n">
        <v>2.025</v>
      </c>
      <c r="AI17" s="28" t="n">
        <v>1.765</v>
      </c>
      <c r="AJ17" s="28" t="n">
        <v>1.345</v>
      </c>
      <c r="AK17" s="28" t="n">
        <v>2.105</v>
      </c>
      <c r="AL17" s="28" t="n">
        <v>2.255</v>
      </c>
      <c r="AM17" s="28" t="s">
        <v>2</v>
      </c>
      <c r="AN17" s="28" t="s">
        <v>2</v>
      </c>
      <c r="AO17" s="2" t="s">
        <v>2</v>
      </c>
      <c r="AP17" s="28" t="s">
        <v>2</v>
      </c>
      <c r="AQ17" s="28" t="n">
        <v>2.115</v>
      </c>
      <c r="AR17" s="2" t="s">
        <v>2</v>
      </c>
      <c r="BE17" s="28"/>
      <c r="BF17" s="28"/>
      <c r="BG17" s="28"/>
      <c r="BH17" s="28"/>
      <c r="BI17" s="28"/>
      <c r="BJ17" s="28"/>
      <c r="BK17" s="28"/>
      <c r="BL17" s="28"/>
      <c r="BM17" s="28"/>
      <c r="BO17" s="28"/>
      <c r="BP17" s="28"/>
      <c r="BQ17" s="28"/>
      <c r="BR17" s="28"/>
    </row>
    <row r="18" customFormat="false" ht="12.75" hidden="true" customHeight="false" outlineLevel="0" collapsed="false">
      <c r="A18" s="56" t="n">
        <v>35282</v>
      </c>
      <c r="B18" s="90" t="n">
        <f aca="false">B17+1</f>
        <v>12</v>
      </c>
      <c r="C18" s="28"/>
      <c r="D18" s="28" t="s">
        <v>84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 t="s">
        <v>84</v>
      </c>
      <c r="AA18" s="28" t="n">
        <v>2.29</v>
      </c>
      <c r="AB18" s="28" t="n">
        <v>2.215</v>
      </c>
      <c r="AC18" s="95" t="n">
        <f aca="false">AE18-AB18</f>
        <v>0</v>
      </c>
      <c r="AD18" s="28"/>
      <c r="AE18" s="28" t="n">
        <v>2.215</v>
      </c>
      <c r="AF18" s="28" t="s">
        <v>2</v>
      </c>
      <c r="AG18" s="28" t="n">
        <v>2.24</v>
      </c>
      <c r="AH18" s="28" t="n">
        <v>1.925</v>
      </c>
      <c r="AI18" s="28" t="n">
        <v>1.595</v>
      </c>
      <c r="AJ18" s="28" t="n">
        <v>1.195</v>
      </c>
      <c r="AK18" s="28" t="n">
        <v>1.985</v>
      </c>
      <c r="AL18" s="28" t="n">
        <v>2.155</v>
      </c>
      <c r="AM18" s="28" t="s">
        <v>2</v>
      </c>
      <c r="AN18" s="28" t="s">
        <v>2</v>
      </c>
      <c r="AO18" s="2" t="s">
        <v>2</v>
      </c>
      <c r="AP18" s="28" t="s">
        <v>2</v>
      </c>
      <c r="AQ18" s="28" t="n">
        <v>2.015</v>
      </c>
      <c r="AR18" s="2" t="s">
        <v>2</v>
      </c>
      <c r="BE18" s="28"/>
      <c r="BF18" s="28"/>
      <c r="BG18" s="28"/>
      <c r="BH18" s="28"/>
      <c r="BI18" s="28"/>
      <c r="BJ18" s="28"/>
      <c r="BK18" s="28"/>
      <c r="BL18" s="28"/>
      <c r="BM18" s="28"/>
      <c r="BO18" s="28"/>
      <c r="BP18" s="28"/>
      <c r="BQ18" s="28"/>
      <c r="BR18" s="28"/>
    </row>
    <row r="19" customFormat="false" ht="12.75" hidden="true" customHeight="false" outlineLevel="0" collapsed="false">
      <c r="A19" s="56" t="n">
        <v>35283</v>
      </c>
      <c r="B19" s="90" t="n">
        <f aca="false">B18+1</f>
        <v>13</v>
      </c>
      <c r="C19" s="28"/>
      <c r="D19" s="28" t="s">
        <v>84</v>
      </c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 t="s">
        <v>84</v>
      </c>
      <c r="AA19" s="28" t="n">
        <v>2.165</v>
      </c>
      <c r="AB19" s="28" t="n">
        <v>2.124</v>
      </c>
      <c r="AC19" s="95" t="n">
        <f aca="false">AE19-AB19</f>
        <v>0</v>
      </c>
      <c r="AD19" s="28"/>
      <c r="AE19" s="28" t="n">
        <v>2.124</v>
      </c>
      <c r="AF19" s="28" t="s">
        <v>2</v>
      </c>
      <c r="AG19" s="28" t="n">
        <v>2.164</v>
      </c>
      <c r="AH19" s="28" t="n">
        <v>1.854</v>
      </c>
      <c r="AI19" s="28" t="n">
        <v>1.624</v>
      </c>
      <c r="AJ19" s="28" t="n">
        <v>1.214</v>
      </c>
      <c r="AK19" s="28" t="n">
        <v>1.924</v>
      </c>
      <c r="AL19" s="28" t="n">
        <v>2.074</v>
      </c>
      <c r="AM19" s="28" t="s">
        <v>2</v>
      </c>
      <c r="AN19" s="28" t="s">
        <v>2</v>
      </c>
      <c r="AO19" s="2" t="s">
        <v>2</v>
      </c>
      <c r="AP19" s="28" t="s">
        <v>2</v>
      </c>
      <c r="AQ19" s="28" t="n">
        <v>1.944</v>
      </c>
      <c r="AR19" s="2" t="s">
        <v>2</v>
      </c>
      <c r="BE19" s="28"/>
      <c r="BF19" s="28"/>
      <c r="BG19" s="28"/>
      <c r="BH19" s="28"/>
      <c r="BI19" s="28"/>
      <c r="BJ19" s="28"/>
      <c r="BK19" s="28"/>
      <c r="BL19" s="28"/>
      <c r="BM19" s="28"/>
      <c r="BO19" s="28"/>
      <c r="BP19" s="28"/>
      <c r="BQ19" s="28"/>
      <c r="BR19" s="28"/>
    </row>
    <row r="20" customFormat="false" ht="12.75" hidden="true" customHeight="false" outlineLevel="0" collapsed="false">
      <c r="A20" s="56" t="n">
        <v>35284</v>
      </c>
      <c r="B20" s="90" t="n">
        <f aca="false">B19+1</f>
        <v>14</v>
      </c>
      <c r="C20" s="28"/>
      <c r="D20" s="28" t="s">
        <v>84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 t="s">
        <v>84</v>
      </c>
      <c r="AA20" s="28" t="n">
        <v>2.015</v>
      </c>
      <c r="AB20" s="28" t="n">
        <v>2.091</v>
      </c>
      <c r="AC20" s="95" t="n">
        <f aca="false">AE20-AB20</f>
        <v>0</v>
      </c>
      <c r="AD20" s="28"/>
      <c r="AE20" s="28" t="n">
        <v>2.091</v>
      </c>
      <c r="AF20" s="28" t="s">
        <v>2</v>
      </c>
      <c r="AG20" s="28" t="n">
        <v>2.111</v>
      </c>
      <c r="AH20" s="28" t="n">
        <v>1.831</v>
      </c>
      <c r="AI20" s="28" t="n">
        <v>1.691</v>
      </c>
      <c r="AJ20" s="28" t="n">
        <v>1.281</v>
      </c>
      <c r="AK20" s="28" t="n">
        <v>1.891</v>
      </c>
      <c r="AL20" s="28" t="n">
        <v>2.051</v>
      </c>
      <c r="AM20" s="28" t="s">
        <v>2</v>
      </c>
      <c r="AN20" s="28" t="s">
        <v>2</v>
      </c>
      <c r="AO20" s="2" t="s">
        <v>2</v>
      </c>
      <c r="AP20" s="28" t="s">
        <v>2</v>
      </c>
      <c r="AQ20" s="28" t="n">
        <v>1.931</v>
      </c>
      <c r="AR20" s="2" t="s">
        <v>2</v>
      </c>
      <c r="BE20" s="28"/>
      <c r="BF20" s="28"/>
      <c r="BG20" s="28"/>
      <c r="BH20" s="28"/>
      <c r="BI20" s="28"/>
      <c r="BJ20" s="28"/>
      <c r="BK20" s="28"/>
      <c r="BL20" s="28"/>
      <c r="BM20" s="28"/>
      <c r="BO20" s="28"/>
      <c r="BP20" s="28"/>
      <c r="BQ20" s="28"/>
      <c r="BR20" s="28"/>
    </row>
    <row r="21" customFormat="false" ht="12.75" hidden="true" customHeight="false" outlineLevel="0" collapsed="false">
      <c r="A21" s="56" t="n">
        <v>35285</v>
      </c>
      <c r="B21" s="90" t="n">
        <f aca="false">B20+1</f>
        <v>15</v>
      </c>
      <c r="C21" s="28"/>
      <c r="D21" s="28" t="s">
        <v>84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 t="s">
        <v>84</v>
      </c>
      <c r="AA21" s="28" t="n">
        <v>2.1</v>
      </c>
      <c r="AB21" s="28" t="n">
        <v>2.068</v>
      </c>
      <c r="AC21" s="95" t="n">
        <f aca="false">AE21-AB21</f>
        <v>0</v>
      </c>
      <c r="AD21" s="28"/>
      <c r="AE21" s="28" t="n">
        <v>2.068</v>
      </c>
      <c r="AF21" s="28" t="s">
        <v>2</v>
      </c>
      <c r="AG21" s="28" t="n">
        <v>2.098</v>
      </c>
      <c r="AH21" s="28" t="n">
        <v>1.818</v>
      </c>
      <c r="AI21" s="28" t="n">
        <v>1.678</v>
      </c>
      <c r="AJ21" s="28" t="n">
        <v>1.288</v>
      </c>
      <c r="AK21" s="28" t="n">
        <v>1.898</v>
      </c>
      <c r="AL21" s="28" t="n">
        <v>2.018</v>
      </c>
      <c r="AM21" s="28" t="s">
        <v>2</v>
      </c>
      <c r="AN21" s="28" t="s">
        <v>2</v>
      </c>
      <c r="AO21" s="2" t="s">
        <v>2</v>
      </c>
      <c r="AP21" s="28" t="s">
        <v>2</v>
      </c>
      <c r="AQ21" s="28" t="n">
        <v>1.918</v>
      </c>
      <c r="AR21" s="2" t="s">
        <v>2</v>
      </c>
      <c r="BE21" s="28"/>
      <c r="BF21" s="28"/>
      <c r="BG21" s="28"/>
      <c r="BH21" s="28"/>
      <c r="BI21" s="28"/>
      <c r="BJ21" s="28"/>
      <c r="BK21" s="28"/>
      <c r="BL21" s="28"/>
      <c r="BM21" s="28"/>
      <c r="BO21" s="28"/>
      <c r="BP21" s="28"/>
      <c r="BQ21" s="28"/>
      <c r="BR21" s="28"/>
    </row>
    <row r="22" customFormat="false" ht="12.75" hidden="true" customHeight="false" outlineLevel="0" collapsed="false">
      <c r="A22" s="56" t="n">
        <v>35286</v>
      </c>
      <c r="B22" s="90" t="n">
        <f aca="false">B21+1</f>
        <v>16</v>
      </c>
      <c r="C22" s="28"/>
      <c r="D22" s="28" t="s">
        <v>84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 t="s">
        <v>84</v>
      </c>
      <c r="AA22" s="28" t="n">
        <v>2</v>
      </c>
      <c r="AB22" s="28" t="n">
        <v>2.103</v>
      </c>
      <c r="AC22" s="95" t="n">
        <f aca="false">AE22-AB22</f>
        <v>0</v>
      </c>
      <c r="AD22" s="28"/>
      <c r="AE22" s="28" t="n">
        <v>2.103</v>
      </c>
      <c r="AF22" s="28" t="s">
        <v>2</v>
      </c>
      <c r="AG22" s="28" t="n">
        <v>2.133</v>
      </c>
      <c r="AH22" s="28" t="n">
        <v>1.853</v>
      </c>
      <c r="AI22" s="28" t="n">
        <v>1.713</v>
      </c>
      <c r="AJ22" s="28" t="n">
        <v>1.343</v>
      </c>
      <c r="AK22" s="28" t="n">
        <v>1.943</v>
      </c>
      <c r="AL22" s="28" t="n">
        <v>2.063</v>
      </c>
      <c r="AM22" s="28" t="s">
        <v>2</v>
      </c>
      <c r="AN22" s="28" t="s">
        <v>2</v>
      </c>
      <c r="AO22" s="2" t="s">
        <v>2</v>
      </c>
      <c r="AP22" s="28" t="s">
        <v>2</v>
      </c>
      <c r="AQ22" s="28" t="n">
        <v>1.943</v>
      </c>
      <c r="AR22" s="2" t="s">
        <v>2</v>
      </c>
      <c r="BE22" s="28"/>
      <c r="BF22" s="28"/>
      <c r="BG22" s="28"/>
      <c r="BH22" s="28"/>
      <c r="BI22" s="28"/>
      <c r="BJ22" s="28"/>
      <c r="BK22" s="28"/>
      <c r="BL22" s="28"/>
      <c r="BM22" s="28"/>
      <c r="BO22" s="28"/>
      <c r="BP22" s="28"/>
      <c r="BQ22" s="28"/>
      <c r="BR22" s="28"/>
    </row>
    <row r="23" customFormat="false" ht="12.75" hidden="true" customHeight="false" outlineLevel="0" collapsed="false">
      <c r="A23" s="56" t="n">
        <v>35289</v>
      </c>
      <c r="B23" s="90" t="n">
        <f aca="false">B22+1</f>
        <v>17</v>
      </c>
      <c r="C23" s="28"/>
      <c r="D23" s="28" t="s">
        <v>84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 t="s">
        <v>84</v>
      </c>
      <c r="AA23" s="28" t="n">
        <v>2.06</v>
      </c>
      <c r="AB23" s="28" t="n">
        <v>2.074</v>
      </c>
      <c r="AC23" s="95" t="n">
        <f aca="false">AE23-AB23</f>
        <v>0</v>
      </c>
      <c r="AD23" s="28"/>
      <c r="AE23" s="28" t="n">
        <v>2.074</v>
      </c>
      <c r="AF23" s="28" t="s">
        <v>2</v>
      </c>
      <c r="AG23" s="28" t="n">
        <v>2.114</v>
      </c>
      <c r="AH23" s="28" t="n">
        <v>1.834</v>
      </c>
      <c r="AI23" s="28" t="n">
        <v>1.644</v>
      </c>
      <c r="AJ23" s="28" t="n">
        <v>1.274</v>
      </c>
      <c r="AK23" s="28" t="n">
        <v>1.874</v>
      </c>
      <c r="AL23" s="28" t="n">
        <v>2.044</v>
      </c>
      <c r="AM23" s="28" t="s">
        <v>2</v>
      </c>
      <c r="AN23" s="28" t="s">
        <v>2</v>
      </c>
      <c r="AO23" s="2" t="s">
        <v>2</v>
      </c>
      <c r="AP23" s="28" t="s">
        <v>2</v>
      </c>
      <c r="AQ23" s="28" t="n">
        <v>1.914</v>
      </c>
      <c r="AR23" s="2" t="s">
        <v>2</v>
      </c>
      <c r="BE23" s="28"/>
      <c r="BF23" s="28"/>
      <c r="BG23" s="28"/>
      <c r="BH23" s="28"/>
      <c r="BI23" s="28"/>
      <c r="BJ23" s="28"/>
      <c r="BK23" s="28"/>
      <c r="BL23" s="28"/>
      <c r="BM23" s="28"/>
      <c r="BO23" s="28"/>
      <c r="BP23" s="28"/>
      <c r="BQ23" s="28"/>
      <c r="BR23" s="28"/>
    </row>
    <row r="24" customFormat="false" ht="12.75" hidden="true" customHeight="false" outlineLevel="0" collapsed="false">
      <c r="A24" s="56" t="n">
        <v>35290</v>
      </c>
      <c r="B24" s="90" t="n">
        <f aca="false">B23+1</f>
        <v>18</v>
      </c>
      <c r="C24" s="28"/>
      <c r="D24" s="28" t="s">
        <v>84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 t="s">
        <v>84</v>
      </c>
      <c r="AA24" s="28" t="n">
        <v>2.07</v>
      </c>
      <c r="AB24" s="28" t="n">
        <v>2.056</v>
      </c>
      <c r="AC24" s="95" t="n">
        <f aca="false">AE24-AB24</f>
        <v>0</v>
      </c>
      <c r="AD24" s="28"/>
      <c r="AE24" s="28" t="n">
        <v>2.056</v>
      </c>
      <c r="AF24" s="28" t="s">
        <v>2</v>
      </c>
      <c r="AG24" s="28" t="n">
        <v>2.076</v>
      </c>
      <c r="AH24" s="28" t="n">
        <v>1.826</v>
      </c>
      <c r="AI24" s="28" t="n">
        <v>1.676</v>
      </c>
      <c r="AJ24" s="28" t="n">
        <v>1.286</v>
      </c>
      <c r="AK24" s="28" t="n">
        <v>1.876</v>
      </c>
      <c r="AL24" s="28" t="n">
        <v>2.036</v>
      </c>
      <c r="AM24" s="28" t="s">
        <v>2</v>
      </c>
      <c r="AN24" s="28" t="s">
        <v>2</v>
      </c>
      <c r="AO24" s="2" t="s">
        <v>2</v>
      </c>
      <c r="AP24" s="28" t="s">
        <v>2</v>
      </c>
      <c r="AQ24" s="28" t="n">
        <v>1.916</v>
      </c>
      <c r="AR24" s="2" t="s">
        <v>2</v>
      </c>
      <c r="BE24" s="28"/>
      <c r="BF24" s="28"/>
      <c r="BG24" s="28"/>
      <c r="BH24" s="28"/>
      <c r="BI24" s="28"/>
      <c r="BJ24" s="28"/>
      <c r="BK24" s="28"/>
      <c r="BL24" s="28"/>
      <c r="BM24" s="28"/>
      <c r="BO24" s="28"/>
      <c r="BP24" s="28"/>
      <c r="BQ24" s="28"/>
      <c r="BR24" s="28"/>
    </row>
    <row r="25" customFormat="false" ht="12.75" hidden="true" customHeight="false" outlineLevel="0" collapsed="false">
      <c r="A25" s="56" t="n">
        <v>35291</v>
      </c>
      <c r="B25" s="90" t="n">
        <f aca="false">B24+1</f>
        <v>19</v>
      </c>
      <c r="C25" s="28"/>
      <c r="D25" s="28" t="s">
        <v>84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 t="s">
        <v>84</v>
      </c>
      <c r="AA25" s="28" t="n">
        <v>2.05</v>
      </c>
      <c r="AB25" s="28" t="n">
        <v>2.086</v>
      </c>
      <c r="AC25" s="95" t="n">
        <f aca="false">AE25-AB25</f>
        <v>0</v>
      </c>
      <c r="AD25" s="28"/>
      <c r="AE25" s="28" t="n">
        <v>2.086</v>
      </c>
      <c r="AF25" s="28" t="s">
        <v>2</v>
      </c>
      <c r="AG25" s="28" t="n">
        <v>2.106</v>
      </c>
      <c r="AH25" s="28" t="n">
        <v>1.856</v>
      </c>
      <c r="AI25" s="28" t="n">
        <v>1.716</v>
      </c>
      <c r="AJ25" s="28" t="n">
        <v>1.326</v>
      </c>
      <c r="AK25" s="28" t="n">
        <v>1.906</v>
      </c>
      <c r="AL25" s="28" t="n">
        <v>2.066</v>
      </c>
      <c r="AM25" s="28" t="s">
        <v>2</v>
      </c>
      <c r="AN25" s="28" t="s">
        <v>2</v>
      </c>
      <c r="AO25" s="2" t="s">
        <v>2</v>
      </c>
      <c r="AP25" s="28" t="s">
        <v>2</v>
      </c>
      <c r="AQ25" s="28" t="n">
        <v>1.956</v>
      </c>
      <c r="AR25" s="2" t="s">
        <v>2</v>
      </c>
      <c r="BE25" s="28"/>
      <c r="BF25" s="28"/>
      <c r="BG25" s="28"/>
      <c r="BH25" s="28"/>
      <c r="BI25" s="28"/>
      <c r="BJ25" s="28"/>
      <c r="BK25" s="28"/>
      <c r="BL25" s="28"/>
      <c r="BM25" s="28"/>
      <c r="BO25" s="28"/>
      <c r="BP25" s="28"/>
      <c r="BQ25" s="28"/>
      <c r="BR25" s="28"/>
    </row>
    <row r="26" customFormat="false" ht="12.75" hidden="true" customHeight="false" outlineLevel="0" collapsed="false">
      <c r="A26" s="56" t="n">
        <v>35292</v>
      </c>
      <c r="B26" s="90" t="n">
        <f aca="false">B25+1</f>
        <v>20</v>
      </c>
      <c r="C26" s="28"/>
      <c r="D26" s="28" t="s">
        <v>84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 t="s">
        <v>84</v>
      </c>
      <c r="AA26" s="28" t="n">
        <v>2.14</v>
      </c>
      <c r="AB26" s="28" t="n">
        <v>2.04</v>
      </c>
      <c r="AC26" s="95" t="n">
        <f aca="false">AE26-AB26</f>
        <v>0</v>
      </c>
      <c r="AD26" s="28"/>
      <c r="AE26" s="28" t="n">
        <v>2.04</v>
      </c>
      <c r="AF26" s="28" t="s">
        <v>2</v>
      </c>
      <c r="AG26" s="28" t="n">
        <v>2.06</v>
      </c>
      <c r="AH26" s="28" t="n">
        <v>1.8</v>
      </c>
      <c r="AI26" s="28" t="n">
        <v>1.62</v>
      </c>
      <c r="AJ26" s="28" t="n">
        <v>1.26</v>
      </c>
      <c r="AK26" s="28" t="n">
        <v>1.86</v>
      </c>
      <c r="AL26" s="28" t="n">
        <v>2.01</v>
      </c>
      <c r="AM26" s="28" t="s">
        <v>2</v>
      </c>
      <c r="AN26" s="28" t="s">
        <v>2</v>
      </c>
      <c r="AO26" s="2" t="s">
        <v>2</v>
      </c>
      <c r="AP26" s="28" t="s">
        <v>2</v>
      </c>
      <c r="AQ26" s="28" t="n">
        <v>1.89</v>
      </c>
      <c r="AR26" s="2" t="s">
        <v>2</v>
      </c>
      <c r="BE26" s="28"/>
      <c r="BF26" s="28"/>
      <c r="BG26" s="28"/>
      <c r="BH26" s="28"/>
      <c r="BI26" s="28"/>
      <c r="BJ26" s="28"/>
      <c r="BK26" s="28"/>
      <c r="BL26" s="28"/>
      <c r="BM26" s="28"/>
      <c r="BO26" s="28"/>
      <c r="BP26" s="28"/>
      <c r="BQ26" s="28"/>
      <c r="BR26" s="28"/>
    </row>
    <row r="27" customFormat="false" ht="12.75" hidden="true" customHeight="false" outlineLevel="0" collapsed="false">
      <c r="A27" s="56" t="n">
        <v>35293</v>
      </c>
      <c r="B27" s="90" t="n">
        <f aca="false">B26+1</f>
        <v>21</v>
      </c>
      <c r="C27" s="28"/>
      <c r="D27" s="28" t="s">
        <v>84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 t="s">
        <v>84</v>
      </c>
      <c r="AA27" s="28" t="n">
        <v>2.06</v>
      </c>
      <c r="AB27" s="28" t="n">
        <v>2.14</v>
      </c>
      <c r="AC27" s="95" t="n">
        <f aca="false">AE27-AB27</f>
        <v>0</v>
      </c>
      <c r="AD27" s="28"/>
      <c r="AE27" s="28" t="n">
        <v>2.14</v>
      </c>
      <c r="AF27" s="28" t="s">
        <v>2</v>
      </c>
      <c r="AG27" s="28" t="n">
        <v>2.15</v>
      </c>
      <c r="AH27" s="28" t="n">
        <v>1.84</v>
      </c>
      <c r="AI27" s="28" t="n">
        <v>1.66</v>
      </c>
      <c r="AJ27" s="28" t="n">
        <v>1.42</v>
      </c>
      <c r="AK27" s="28" t="n">
        <v>1.93</v>
      </c>
      <c r="AL27" s="28" t="n">
        <v>2.11</v>
      </c>
      <c r="AM27" s="28" t="s">
        <v>2</v>
      </c>
      <c r="AN27" s="28" t="s">
        <v>2</v>
      </c>
      <c r="AO27" s="2" t="s">
        <v>2</v>
      </c>
      <c r="AP27" s="28" t="s">
        <v>2</v>
      </c>
      <c r="AQ27" s="28" t="n">
        <v>1.93</v>
      </c>
      <c r="AR27" s="28" t="s">
        <v>2</v>
      </c>
      <c r="AS27" s="28"/>
      <c r="BE27" s="28"/>
      <c r="BG27" s="28"/>
      <c r="BH27" s="28"/>
      <c r="BI27" s="28"/>
      <c r="BJ27" s="28"/>
      <c r="BK27" s="28"/>
      <c r="BL27" s="28"/>
      <c r="BM27" s="28"/>
      <c r="BQ27" s="28"/>
      <c r="BR27" s="28"/>
    </row>
    <row r="28" customFormat="false" ht="12.75" hidden="true" customHeight="false" outlineLevel="0" collapsed="false">
      <c r="A28" s="56" t="n">
        <v>35296</v>
      </c>
      <c r="B28" s="90" t="n">
        <f aca="false">B27+1</f>
        <v>22</v>
      </c>
      <c r="C28" s="28"/>
      <c r="D28" s="28" t="s">
        <v>84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 t="s">
        <v>84</v>
      </c>
      <c r="AA28" s="28" t="n">
        <v>2.125</v>
      </c>
      <c r="AB28" s="28" t="n">
        <v>2.187</v>
      </c>
      <c r="AC28" s="95" t="n">
        <f aca="false">AE28-AB28</f>
        <v>0</v>
      </c>
      <c r="AD28" s="28"/>
      <c r="AE28" s="28" t="n">
        <v>2.187</v>
      </c>
      <c r="AF28" s="28" t="s">
        <v>2</v>
      </c>
      <c r="AG28" s="28" t="n">
        <v>2.197</v>
      </c>
      <c r="AH28" s="28" t="n">
        <v>1.837</v>
      </c>
      <c r="AI28" s="28" t="n">
        <v>1.647</v>
      </c>
      <c r="AJ28" s="28" t="n">
        <v>1.317</v>
      </c>
      <c r="AK28" s="28" t="n">
        <v>1.957</v>
      </c>
      <c r="AL28" s="28" t="n">
        <v>2.157</v>
      </c>
      <c r="AM28" s="28" t="s">
        <v>2</v>
      </c>
      <c r="AN28" s="28" t="s">
        <v>2</v>
      </c>
      <c r="AO28" s="2" t="s">
        <v>2</v>
      </c>
      <c r="AP28" s="28" t="s">
        <v>2</v>
      </c>
      <c r="AQ28" s="28" t="n">
        <v>1.93</v>
      </c>
      <c r="AR28" s="28" t="s">
        <v>2</v>
      </c>
      <c r="AS28" s="28"/>
      <c r="BE28" s="28"/>
      <c r="BG28" s="28"/>
      <c r="BH28" s="28"/>
      <c r="BI28" s="28"/>
      <c r="BJ28" s="28"/>
      <c r="BK28" s="28"/>
      <c r="BL28" s="28"/>
      <c r="BM28" s="28"/>
      <c r="BQ28" s="28"/>
      <c r="BR28" s="28"/>
    </row>
    <row r="29" customFormat="false" ht="12.75" hidden="true" customHeight="false" outlineLevel="0" collapsed="false">
      <c r="A29" s="56" t="n">
        <v>35297</v>
      </c>
      <c r="B29" s="90" t="n">
        <f aca="false">B28+1</f>
        <v>23</v>
      </c>
      <c r="C29" s="28"/>
      <c r="D29" s="28" t="s">
        <v>84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 t="s">
        <v>84</v>
      </c>
      <c r="AA29" s="28" t="n">
        <v>2.14</v>
      </c>
      <c r="AB29" s="28" t="n">
        <v>2.053</v>
      </c>
      <c r="AC29" s="95" t="n">
        <f aca="false">AE29-AB29</f>
        <v>0</v>
      </c>
      <c r="AD29" s="28"/>
      <c r="AE29" s="28" t="n">
        <v>2.053</v>
      </c>
      <c r="AF29" s="28" t="s">
        <v>2</v>
      </c>
      <c r="AG29" s="28" t="n">
        <v>2.063</v>
      </c>
      <c r="AH29" s="28" t="n">
        <v>1.803</v>
      </c>
      <c r="AI29" s="28" t="n">
        <v>1.553</v>
      </c>
      <c r="AJ29" s="28" t="n">
        <v>1.303</v>
      </c>
      <c r="AK29" s="28" t="n">
        <v>1.853</v>
      </c>
      <c r="AL29" s="28" t="n">
        <v>2.033</v>
      </c>
      <c r="AM29" s="28" t="s">
        <v>2</v>
      </c>
      <c r="AN29" s="28" t="s">
        <v>2</v>
      </c>
      <c r="AO29" s="2" t="s">
        <v>2</v>
      </c>
      <c r="AP29" s="28" t="s">
        <v>2</v>
      </c>
      <c r="AQ29" s="28" t="n">
        <v>1.88</v>
      </c>
      <c r="AR29" s="28" t="s">
        <v>2</v>
      </c>
      <c r="AS29" s="28"/>
      <c r="BE29" s="28"/>
      <c r="BG29" s="28"/>
      <c r="BH29" s="28"/>
      <c r="BI29" s="28"/>
      <c r="BJ29" s="28"/>
      <c r="BK29" s="28"/>
      <c r="BL29" s="28"/>
      <c r="BM29" s="28"/>
      <c r="BQ29" s="28"/>
      <c r="BR29" s="28"/>
    </row>
    <row r="30" customFormat="false" ht="12.75" hidden="true" customHeight="false" outlineLevel="0" collapsed="false">
      <c r="A30" s="56" t="n">
        <v>35298</v>
      </c>
      <c r="B30" s="90" t="n">
        <f aca="false">B29+1</f>
        <v>24</v>
      </c>
      <c r="C30" s="28"/>
      <c r="D30" s="28" t="s">
        <v>84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 t="s">
        <v>84</v>
      </c>
      <c r="AA30" s="28" t="n">
        <v>2.025</v>
      </c>
      <c r="AB30" s="28" t="n">
        <v>2.03</v>
      </c>
      <c r="AC30" s="95" t="n">
        <f aca="false">AE30-AB30</f>
        <v>0</v>
      </c>
      <c r="AD30" s="28"/>
      <c r="AE30" s="28" t="n">
        <v>2.03</v>
      </c>
      <c r="AF30" s="28" t="s">
        <v>2</v>
      </c>
      <c r="AG30" s="28" t="n">
        <v>2.04</v>
      </c>
      <c r="AH30" s="28" t="n">
        <v>1.75</v>
      </c>
      <c r="AI30" s="28" t="n">
        <v>1.53</v>
      </c>
      <c r="AJ30" s="28" t="n">
        <v>1.3</v>
      </c>
      <c r="AK30" s="28" t="n">
        <v>1.79</v>
      </c>
      <c r="AL30" s="28" t="n">
        <v>2.01</v>
      </c>
      <c r="AM30" s="28" t="s">
        <v>2</v>
      </c>
      <c r="AN30" s="28" t="s">
        <v>2</v>
      </c>
      <c r="AO30" s="2" t="s">
        <v>2</v>
      </c>
      <c r="AP30" s="28" t="s">
        <v>2</v>
      </c>
      <c r="AQ30" s="28" t="n">
        <v>1.84</v>
      </c>
      <c r="AR30" s="28" t="s">
        <v>2</v>
      </c>
      <c r="AS30" s="28"/>
      <c r="BE30" s="28"/>
      <c r="BG30" s="28"/>
      <c r="BH30" s="28"/>
      <c r="BI30" s="28"/>
      <c r="BJ30" s="28"/>
      <c r="BK30" s="28"/>
      <c r="BL30" s="28"/>
      <c r="BM30" s="28"/>
      <c r="BQ30" s="28"/>
      <c r="BR30" s="28"/>
    </row>
    <row r="31" customFormat="false" ht="12.75" hidden="true" customHeight="false" outlineLevel="0" collapsed="false">
      <c r="A31" s="56" t="n">
        <v>35299</v>
      </c>
      <c r="B31" s="90" t="n">
        <f aca="false">B30+1</f>
        <v>25</v>
      </c>
      <c r="C31" s="28"/>
      <c r="D31" s="28" t="s">
        <v>84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 t="s">
        <v>84</v>
      </c>
      <c r="AA31" s="28" t="n">
        <v>1.99</v>
      </c>
      <c r="AB31" s="28" t="n">
        <v>1.921</v>
      </c>
      <c r="AC31" s="95" t="n">
        <f aca="false">AE31-AB31</f>
        <v>0</v>
      </c>
      <c r="AD31" s="28"/>
      <c r="AE31" s="28" t="n">
        <v>1.921</v>
      </c>
      <c r="AF31" s="28" t="s">
        <v>2</v>
      </c>
      <c r="AG31" s="28" t="n">
        <v>1.941</v>
      </c>
      <c r="AH31" s="28" t="n">
        <v>1.671</v>
      </c>
      <c r="AI31" s="28" t="n">
        <v>1.551</v>
      </c>
      <c r="AJ31" s="28" t="n">
        <v>1.241</v>
      </c>
      <c r="AK31" s="28" t="n">
        <v>1.731</v>
      </c>
      <c r="AL31" s="28" t="n">
        <v>1.901</v>
      </c>
      <c r="AM31" s="28" t="s">
        <v>2</v>
      </c>
      <c r="AN31" s="28" t="s">
        <v>2</v>
      </c>
      <c r="AO31" s="2" t="s">
        <v>2</v>
      </c>
      <c r="AP31" s="28" t="s">
        <v>2</v>
      </c>
      <c r="AQ31" s="28" t="n">
        <v>1.771</v>
      </c>
      <c r="AR31" s="28" t="s">
        <v>2</v>
      </c>
      <c r="AS31" s="28"/>
      <c r="BE31" s="28"/>
      <c r="BG31" s="28"/>
      <c r="BH31" s="28"/>
      <c r="BI31" s="28"/>
      <c r="BJ31" s="28"/>
      <c r="BK31" s="28"/>
      <c r="BL31" s="28"/>
      <c r="BM31" s="28"/>
      <c r="BQ31" s="28"/>
      <c r="BR31" s="28"/>
    </row>
    <row r="32" customFormat="false" ht="12.75" hidden="true" customHeight="false" outlineLevel="0" collapsed="false">
      <c r="A32" s="56" t="n">
        <v>35300</v>
      </c>
      <c r="B32" s="90" t="n">
        <f aca="false">B31+1</f>
        <v>26</v>
      </c>
      <c r="C32" s="28"/>
      <c r="D32" s="28" t="s">
        <v>84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 t="s">
        <v>84</v>
      </c>
      <c r="AA32" s="28" t="n">
        <v>1.935</v>
      </c>
      <c r="AB32" s="28" t="n">
        <v>1.95</v>
      </c>
      <c r="AC32" s="95" t="n">
        <f aca="false">AE32-AB32</f>
        <v>0</v>
      </c>
      <c r="AD32" s="28"/>
      <c r="AE32" s="28" t="n">
        <v>1.95</v>
      </c>
      <c r="AF32" s="28" t="s">
        <v>2</v>
      </c>
      <c r="AG32" s="28" t="n">
        <v>1.97</v>
      </c>
      <c r="AH32" s="28" t="n">
        <v>1.69</v>
      </c>
      <c r="AI32" s="28" t="n">
        <v>1.58</v>
      </c>
      <c r="AJ32" s="28" t="n">
        <v>1.21</v>
      </c>
      <c r="AK32" s="28" t="n">
        <v>1.75</v>
      </c>
      <c r="AL32" s="28" t="n">
        <v>1.92</v>
      </c>
      <c r="AM32" s="28" t="s">
        <v>2</v>
      </c>
      <c r="AN32" s="28" t="s">
        <v>2</v>
      </c>
      <c r="AO32" s="2" t="s">
        <v>2</v>
      </c>
      <c r="AP32" s="28" t="s">
        <v>2</v>
      </c>
      <c r="AQ32" s="28" t="n">
        <v>1.766</v>
      </c>
      <c r="AR32" s="28" t="s">
        <v>2</v>
      </c>
      <c r="AS32" s="28"/>
      <c r="BE32" s="28"/>
      <c r="BG32" s="28"/>
      <c r="BH32" s="28"/>
      <c r="BI32" s="28"/>
      <c r="BJ32" s="28"/>
      <c r="BK32" s="28"/>
      <c r="BL32" s="28"/>
      <c r="BM32" s="28"/>
      <c r="BQ32" s="28"/>
      <c r="BR32" s="28"/>
    </row>
    <row r="33" customFormat="false" ht="12.75" hidden="true" customHeight="false" outlineLevel="0" collapsed="false">
      <c r="A33" s="56" t="n">
        <v>35303</v>
      </c>
      <c r="B33" s="90" t="n">
        <f aca="false">B32+1</f>
        <v>27</v>
      </c>
      <c r="C33" s="28"/>
      <c r="D33" s="28" t="s">
        <v>84</v>
      </c>
      <c r="E33" s="28" t="n">
        <v>1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 t="s">
        <v>84</v>
      </c>
      <c r="AA33" s="28" t="n">
        <v>1.98</v>
      </c>
      <c r="AB33" s="28" t="n">
        <v>1.853</v>
      </c>
      <c r="AC33" s="95" t="n">
        <f aca="false">AE33-AB33</f>
        <v>0</v>
      </c>
      <c r="AD33" s="28" t="n">
        <v>1</v>
      </c>
      <c r="AE33" s="28" t="n">
        <v>1.853</v>
      </c>
      <c r="AF33" s="28" t="s">
        <v>2</v>
      </c>
      <c r="AG33" s="28" t="n">
        <v>1.873</v>
      </c>
      <c r="AH33" s="28" t="n">
        <v>1.603</v>
      </c>
      <c r="AI33" s="28" t="n">
        <v>1.563</v>
      </c>
      <c r="AJ33" s="28" t="n">
        <v>1.113</v>
      </c>
      <c r="AK33" s="28" t="n">
        <v>1.703</v>
      </c>
      <c r="AL33" s="28" t="n">
        <v>1.833</v>
      </c>
      <c r="AM33" s="28" t="s">
        <v>2</v>
      </c>
      <c r="AN33" s="28" t="s">
        <v>2</v>
      </c>
      <c r="AO33" s="2" t="s">
        <v>2</v>
      </c>
      <c r="AP33" s="28" t="s">
        <v>2</v>
      </c>
      <c r="AQ33" s="28" t="n">
        <v>1.685</v>
      </c>
      <c r="AR33" s="28" t="s">
        <v>2</v>
      </c>
      <c r="AS33" s="28"/>
      <c r="BE33" s="28"/>
      <c r="BG33" s="28"/>
      <c r="BH33" s="28"/>
      <c r="BI33" s="28"/>
      <c r="BJ33" s="28"/>
      <c r="BK33" s="28"/>
      <c r="BL33" s="28"/>
      <c r="BM33" s="28"/>
      <c r="BQ33" s="28"/>
      <c r="BR33" s="28"/>
    </row>
    <row r="34" customFormat="false" ht="12.75" hidden="true" customHeight="false" outlineLevel="0" collapsed="false">
      <c r="A34" s="56" t="n">
        <v>35304</v>
      </c>
      <c r="B34" s="90" t="n">
        <f aca="false">B33+1</f>
        <v>28</v>
      </c>
      <c r="C34" s="28"/>
      <c r="D34" s="28" t="s">
        <v>85</v>
      </c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 t="s">
        <v>85</v>
      </c>
      <c r="AA34" s="28" t="n">
        <v>1.9</v>
      </c>
      <c r="AB34" s="28" t="n">
        <v>1.882</v>
      </c>
      <c r="AC34" s="95" t="n">
        <f aca="false">AE34-AB34</f>
        <v>0</v>
      </c>
      <c r="AD34" s="28"/>
      <c r="AE34" s="28" t="n">
        <v>1.882</v>
      </c>
      <c r="AF34" s="28" t="s">
        <v>2</v>
      </c>
      <c r="AG34" s="28" t="n">
        <v>1.922</v>
      </c>
      <c r="AH34" s="28" t="n">
        <v>1.622</v>
      </c>
      <c r="AI34" s="28" t="n">
        <v>1.452</v>
      </c>
      <c r="AJ34" s="28" t="n">
        <v>1.272</v>
      </c>
      <c r="AK34" s="28" t="n">
        <v>1.652</v>
      </c>
      <c r="AL34" s="28" t="n">
        <v>1.832</v>
      </c>
      <c r="AM34" s="28" t="s">
        <v>2</v>
      </c>
      <c r="AN34" s="28" t="s">
        <v>2</v>
      </c>
      <c r="AO34" s="2" t="s">
        <v>2</v>
      </c>
      <c r="AP34" s="28" t="s">
        <v>2</v>
      </c>
      <c r="AQ34" s="28" t="n">
        <v>1.68</v>
      </c>
      <c r="AR34" s="28" t="s">
        <v>2</v>
      </c>
      <c r="AS34" s="28"/>
      <c r="BE34" s="28"/>
      <c r="BG34" s="28"/>
      <c r="BH34" s="28"/>
      <c r="BI34" s="28"/>
      <c r="BJ34" s="28"/>
      <c r="BK34" s="28"/>
      <c r="BL34" s="28"/>
      <c r="BM34" s="28"/>
      <c r="BQ34" s="28"/>
      <c r="BR34" s="28"/>
    </row>
    <row r="35" customFormat="false" ht="12.75" hidden="true" customHeight="false" outlineLevel="0" collapsed="false">
      <c r="A35" s="56" t="n">
        <v>35305</v>
      </c>
      <c r="B35" s="90" t="n">
        <f aca="false">B34+1</f>
        <v>29</v>
      </c>
      <c r="C35" s="28"/>
      <c r="D35" s="28" t="s">
        <v>85</v>
      </c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 t="s">
        <v>85</v>
      </c>
      <c r="AA35" s="28" t="n">
        <v>1.93</v>
      </c>
      <c r="AB35" s="28" t="n">
        <v>1.865</v>
      </c>
      <c r="AC35" s="95" t="n">
        <f aca="false">AE35-AB35</f>
        <v>0</v>
      </c>
      <c r="AD35" s="28"/>
      <c r="AE35" s="28" t="n">
        <v>1.865</v>
      </c>
      <c r="AF35" s="28" t="s">
        <v>2</v>
      </c>
      <c r="AG35" s="28" t="n">
        <v>1.92</v>
      </c>
      <c r="AH35" s="28" t="n">
        <v>1.585</v>
      </c>
      <c r="AI35" s="28" t="n">
        <v>1.385</v>
      </c>
      <c r="AJ35" s="28" t="n">
        <v>1.215</v>
      </c>
      <c r="AK35" s="28" t="n">
        <v>1.635</v>
      </c>
      <c r="AL35" s="28" t="n">
        <v>1.815</v>
      </c>
      <c r="AM35" s="28" t="s">
        <v>2</v>
      </c>
      <c r="AN35" s="28" t="s">
        <v>2</v>
      </c>
      <c r="AO35" s="2" t="s">
        <v>2</v>
      </c>
      <c r="AP35" s="28" t="s">
        <v>2</v>
      </c>
      <c r="AQ35" s="28" t="n">
        <v>1.665</v>
      </c>
      <c r="AR35" s="28" t="s">
        <v>2</v>
      </c>
      <c r="AS35" s="28"/>
      <c r="BE35" s="28"/>
      <c r="BG35" s="28"/>
      <c r="BH35" s="28"/>
      <c r="BI35" s="28"/>
      <c r="BJ35" s="28"/>
      <c r="BK35" s="28"/>
      <c r="BL35" s="28"/>
      <c r="BM35" s="28"/>
      <c r="BQ35" s="28"/>
      <c r="BR35" s="28"/>
    </row>
    <row r="36" customFormat="false" ht="12.75" hidden="true" customHeight="false" outlineLevel="0" collapsed="false">
      <c r="A36" s="56" t="n">
        <v>35306</v>
      </c>
      <c r="B36" s="90" t="n">
        <f aca="false">B35+1</f>
        <v>30</v>
      </c>
      <c r="C36" s="28"/>
      <c r="D36" s="28" t="s">
        <v>85</v>
      </c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 t="s">
        <v>85</v>
      </c>
      <c r="AA36" s="28" t="n">
        <v>1.895</v>
      </c>
      <c r="AB36" s="28" t="n">
        <v>1.907</v>
      </c>
      <c r="AC36" s="95" t="n">
        <f aca="false">AE36-AB36</f>
        <v>0</v>
      </c>
      <c r="AD36" s="28"/>
      <c r="AE36" s="28" t="n">
        <v>1.907</v>
      </c>
      <c r="AF36" s="28" t="s">
        <v>2</v>
      </c>
      <c r="AG36" s="28" t="n">
        <v>1.962</v>
      </c>
      <c r="AH36" s="28" t="n">
        <v>1.567</v>
      </c>
      <c r="AI36" s="28" t="n">
        <v>1.387</v>
      </c>
      <c r="AJ36" s="28" t="n">
        <v>1.207</v>
      </c>
      <c r="AK36" s="28" t="n">
        <v>1.657</v>
      </c>
      <c r="AL36" s="28" t="n">
        <v>1.847</v>
      </c>
      <c r="AM36" s="28" t="s">
        <v>2</v>
      </c>
      <c r="AN36" s="28" t="s">
        <v>2</v>
      </c>
      <c r="AO36" s="2" t="s">
        <v>2</v>
      </c>
      <c r="AP36" s="28" t="s">
        <v>2</v>
      </c>
      <c r="AQ36" s="28" t="n">
        <v>1.647</v>
      </c>
      <c r="AR36" s="28" t="s">
        <v>2</v>
      </c>
      <c r="AS36" s="28"/>
      <c r="BE36" s="28"/>
      <c r="BG36" s="28"/>
      <c r="BH36" s="28"/>
      <c r="BI36" s="28"/>
      <c r="BJ36" s="28"/>
      <c r="BK36" s="28"/>
      <c r="BL36" s="28"/>
      <c r="BM36" s="28"/>
      <c r="BQ36" s="28"/>
      <c r="BR36" s="28"/>
    </row>
    <row r="37" customFormat="false" ht="12.75" hidden="true" customHeight="false" outlineLevel="0" collapsed="false">
      <c r="A37" s="56" t="n">
        <v>35307</v>
      </c>
      <c r="B37" s="90" t="n">
        <f aca="false">B36+1</f>
        <v>31</v>
      </c>
      <c r="C37" s="28"/>
      <c r="D37" s="28" t="s">
        <v>85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 t="s">
        <v>85</v>
      </c>
      <c r="AA37" s="28" t="n">
        <v>1.91</v>
      </c>
      <c r="AB37" s="28" t="n">
        <v>1.859</v>
      </c>
      <c r="AC37" s="95" t="n">
        <f aca="false">AE37-AB37</f>
        <v>0</v>
      </c>
      <c r="AD37" s="28"/>
      <c r="AE37" s="28" t="n">
        <v>1.859</v>
      </c>
      <c r="AF37" s="28" t="s">
        <v>2</v>
      </c>
      <c r="AG37" s="28" t="n">
        <v>1.914</v>
      </c>
      <c r="AH37" s="28" t="n">
        <v>1.579</v>
      </c>
      <c r="AI37" s="28" t="n">
        <v>1.389</v>
      </c>
      <c r="AJ37" s="28" t="n">
        <v>1.179</v>
      </c>
      <c r="AK37" s="28" t="n">
        <v>1.639</v>
      </c>
      <c r="AL37" s="28" t="n">
        <v>1.799</v>
      </c>
      <c r="AM37" s="28" t="s">
        <v>2</v>
      </c>
      <c r="AN37" s="28" t="s">
        <v>2</v>
      </c>
      <c r="AO37" s="2" t="s">
        <v>2</v>
      </c>
      <c r="AP37" s="28" t="s">
        <v>2</v>
      </c>
      <c r="AQ37" s="28" t="n">
        <v>1.649</v>
      </c>
      <c r="AR37" s="28" t="s">
        <v>2</v>
      </c>
      <c r="AS37" s="28"/>
      <c r="BE37" s="28"/>
      <c r="BG37" s="28"/>
      <c r="BH37" s="28"/>
      <c r="BI37" s="28"/>
      <c r="BJ37" s="28"/>
      <c r="BK37" s="28"/>
      <c r="BL37" s="28"/>
      <c r="BM37" s="28"/>
      <c r="BQ37" s="28"/>
      <c r="BR37" s="28"/>
    </row>
    <row r="38" customFormat="false" ht="12.75" hidden="true" customHeight="false" outlineLevel="0" collapsed="false">
      <c r="A38" s="56" t="n">
        <v>35311</v>
      </c>
      <c r="B38" s="90" t="n">
        <f aca="false">B37+1</f>
        <v>32</v>
      </c>
      <c r="C38" s="28"/>
      <c r="D38" s="28" t="s">
        <v>85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 t="s">
        <v>85</v>
      </c>
      <c r="AA38" s="28" t="n">
        <v>1.86</v>
      </c>
      <c r="AB38" s="28" t="n">
        <v>1.821</v>
      </c>
      <c r="AC38" s="95" t="n">
        <f aca="false">AE38-AB38</f>
        <v>0</v>
      </c>
      <c r="AD38" s="28"/>
      <c r="AE38" s="28" t="n">
        <v>1.821</v>
      </c>
      <c r="AF38" s="28" t="s">
        <v>2</v>
      </c>
      <c r="AG38" s="28" t="n">
        <v>1.881</v>
      </c>
      <c r="AH38" s="28" t="n">
        <v>1.531</v>
      </c>
      <c r="AI38" s="28" t="n">
        <v>1.431</v>
      </c>
      <c r="AJ38" s="28" t="n">
        <v>1.191</v>
      </c>
      <c r="AK38" s="28" t="n">
        <v>1.601</v>
      </c>
      <c r="AL38" s="28" t="n">
        <v>1.761</v>
      </c>
      <c r="AM38" s="28" t="s">
        <v>2</v>
      </c>
      <c r="AN38" s="28" t="s">
        <v>2</v>
      </c>
      <c r="AO38" s="2" t="s">
        <v>2</v>
      </c>
      <c r="AP38" s="28" t="s">
        <v>2</v>
      </c>
      <c r="AQ38" s="28" t="n">
        <v>1.601</v>
      </c>
      <c r="AR38" s="28" t="s">
        <v>2</v>
      </c>
      <c r="AS38" s="28"/>
      <c r="BE38" s="28"/>
      <c r="BG38" s="28"/>
      <c r="BH38" s="28"/>
      <c r="BI38" s="28"/>
      <c r="BJ38" s="28"/>
      <c r="BK38" s="28"/>
      <c r="BL38" s="28"/>
      <c r="BM38" s="28"/>
      <c r="BQ38" s="28"/>
      <c r="BR38" s="28"/>
    </row>
    <row r="39" customFormat="false" ht="12.75" hidden="true" customHeight="false" outlineLevel="0" collapsed="false">
      <c r="A39" s="56" t="n">
        <v>35312</v>
      </c>
      <c r="B39" s="90" t="n">
        <f aca="false">B38+1</f>
        <v>33</v>
      </c>
      <c r="C39" s="28"/>
      <c r="D39" s="28" t="s">
        <v>85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 t="s">
        <v>85</v>
      </c>
      <c r="AA39" s="28" t="n">
        <v>1.79</v>
      </c>
      <c r="AB39" s="28" t="n">
        <v>1.764</v>
      </c>
      <c r="AC39" s="95" t="n">
        <f aca="false">AE39-AB39</f>
        <v>0</v>
      </c>
      <c r="AD39" s="28"/>
      <c r="AE39" s="28" t="n">
        <v>1.764</v>
      </c>
      <c r="AF39" s="28" t="s">
        <v>2</v>
      </c>
      <c r="AG39" s="28" t="n">
        <v>1.824</v>
      </c>
      <c r="AH39" s="28" t="n">
        <v>1.514</v>
      </c>
      <c r="AI39" s="28" t="n">
        <v>1.354</v>
      </c>
      <c r="AJ39" s="28" t="n">
        <v>1.174</v>
      </c>
      <c r="AK39" s="28" t="n">
        <v>1.564</v>
      </c>
      <c r="AL39" s="28" t="n">
        <v>1.714</v>
      </c>
      <c r="AM39" s="28" t="s">
        <v>2</v>
      </c>
      <c r="AN39" s="28" t="s">
        <v>2</v>
      </c>
      <c r="AO39" s="2" t="s">
        <v>2</v>
      </c>
      <c r="AP39" s="28" t="s">
        <v>2</v>
      </c>
      <c r="AQ39" s="28" t="n">
        <v>1.564</v>
      </c>
      <c r="AR39" s="28" t="s">
        <v>2</v>
      </c>
      <c r="AS39" s="28"/>
      <c r="BE39" s="28"/>
      <c r="BG39" s="28"/>
      <c r="BH39" s="28"/>
      <c r="BI39" s="28"/>
      <c r="BJ39" s="28"/>
      <c r="BK39" s="28"/>
      <c r="BL39" s="28"/>
      <c r="BM39" s="28"/>
      <c r="BQ39" s="28"/>
      <c r="BR39" s="28"/>
    </row>
    <row r="40" customFormat="false" ht="12.75" hidden="true" customHeight="false" outlineLevel="0" collapsed="false">
      <c r="A40" s="56" t="n">
        <v>35313</v>
      </c>
      <c r="B40" s="90" t="n">
        <f aca="false">B39+1</f>
        <v>34</v>
      </c>
      <c r="C40" s="28"/>
      <c r="D40" s="28" t="s">
        <v>85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 t="s">
        <v>85</v>
      </c>
      <c r="AA40" s="28" t="n">
        <v>1.75</v>
      </c>
      <c r="AB40" s="28" t="n">
        <v>1.809</v>
      </c>
      <c r="AC40" s="95" t="n">
        <f aca="false">AE40-AB40</f>
        <v>0</v>
      </c>
      <c r="AD40" s="28"/>
      <c r="AE40" s="28" t="n">
        <v>1.809</v>
      </c>
      <c r="AF40" s="28" t="s">
        <v>2</v>
      </c>
      <c r="AG40" s="28" t="n">
        <v>1.859</v>
      </c>
      <c r="AH40" s="28" t="n">
        <v>1.479</v>
      </c>
      <c r="AI40" s="28" t="n">
        <v>1.389</v>
      </c>
      <c r="AJ40" s="28" t="n">
        <v>1.159</v>
      </c>
      <c r="AK40" s="28" t="n">
        <v>1.589</v>
      </c>
      <c r="AL40" s="28" t="n">
        <v>1.759</v>
      </c>
      <c r="AM40" s="28" t="s">
        <v>2</v>
      </c>
      <c r="AN40" s="28" t="s">
        <v>2</v>
      </c>
      <c r="AO40" s="2" t="s">
        <v>2</v>
      </c>
      <c r="AP40" s="28" t="s">
        <v>2</v>
      </c>
      <c r="AQ40" s="28" t="n">
        <v>1.575</v>
      </c>
      <c r="AR40" s="28" t="s">
        <v>2</v>
      </c>
      <c r="AS40" s="28"/>
      <c r="BE40" s="28"/>
      <c r="BG40" s="28"/>
      <c r="BH40" s="28"/>
      <c r="BI40" s="28"/>
      <c r="BJ40" s="28"/>
      <c r="BK40" s="28"/>
      <c r="BL40" s="28"/>
      <c r="BM40" s="28"/>
      <c r="BQ40" s="28"/>
      <c r="BR40" s="28"/>
    </row>
    <row r="41" customFormat="false" ht="12.75" hidden="true" customHeight="false" outlineLevel="0" collapsed="false">
      <c r="A41" s="56" t="n">
        <v>35314</v>
      </c>
      <c r="B41" s="90" t="n">
        <f aca="false">B40+1</f>
        <v>35</v>
      </c>
      <c r="C41" s="28"/>
      <c r="D41" s="28" t="s">
        <v>85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 t="s">
        <v>85</v>
      </c>
      <c r="AA41" s="28" t="n">
        <v>1.785</v>
      </c>
      <c r="AB41" s="28" t="n">
        <v>1.863</v>
      </c>
      <c r="AC41" s="95" t="n">
        <f aca="false">AE41-AB41</f>
        <v>0</v>
      </c>
      <c r="AD41" s="28"/>
      <c r="AE41" s="28" t="n">
        <v>1.863</v>
      </c>
      <c r="AF41" s="28" t="s">
        <v>2</v>
      </c>
      <c r="AG41" s="28" t="n">
        <v>1.913</v>
      </c>
      <c r="AH41" s="28" t="n">
        <v>1.543</v>
      </c>
      <c r="AI41" s="28" t="n">
        <v>1.403</v>
      </c>
      <c r="AJ41" s="28" t="n">
        <v>1.173</v>
      </c>
      <c r="AK41" s="28" t="n">
        <v>1.643</v>
      </c>
      <c r="AL41" s="28" t="n">
        <v>1.813</v>
      </c>
      <c r="AM41" s="28" t="s">
        <v>2</v>
      </c>
      <c r="AN41" s="28" t="s">
        <v>2</v>
      </c>
      <c r="AO41" s="2" t="s">
        <v>2</v>
      </c>
      <c r="AP41" s="28" t="s">
        <v>2</v>
      </c>
      <c r="AQ41" s="28" t="n">
        <v>1.613</v>
      </c>
      <c r="AR41" s="28" t="s">
        <v>2</v>
      </c>
      <c r="AS41" s="28"/>
      <c r="BE41" s="28"/>
      <c r="BG41" s="28"/>
      <c r="BH41" s="28"/>
      <c r="BI41" s="28"/>
      <c r="BJ41" s="28"/>
      <c r="BK41" s="28"/>
      <c r="BL41" s="28"/>
      <c r="BM41" s="28"/>
      <c r="BQ41" s="28"/>
      <c r="BR41" s="28"/>
    </row>
    <row r="42" customFormat="false" ht="12.75" hidden="true" customHeight="false" outlineLevel="0" collapsed="false">
      <c r="A42" s="56" t="n">
        <v>35317</v>
      </c>
      <c r="B42" s="90" t="n">
        <f aca="false">B41+1</f>
        <v>36</v>
      </c>
      <c r="C42" s="28"/>
      <c r="D42" s="28" t="s">
        <v>85</v>
      </c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 t="s">
        <v>85</v>
      </c>
      <c r="AA42" s="28" t="n">
        <v>1.89</v>
      </c>
      <c r="AB42" s="28" t="n">
        <v>1.898</v>
      </c>
      <c r="AC42" s="95" t="n">
        <f aca="false">AE42-AB42</f>
        <v>0</v>
      </c>
      <c r="AD42" s="28"/>
      <c r="AE42" s="28" t="n">
        <v>1.898</v>
      </c>
      <c r="AF42" s="28" t="s">
        <v>2</v>
      </c>
      <c r="AG42" s="28" t="n">
        <v>1.948</v>
      </c>
      <c r="AH42" s="28" t="n">
        <v>1.578</v>
      </c>
      <c r="AI42" s="28" t="n">
        <v>1.428</v>
      </c>
      <c r="AJ42" s="28" t="n">
        <v>1.168</v>
      </c>
      <c r="AK42" s="28" t="n">
        <v>1.658</v>
      </c>
      <c r="AL42" s="28" t="n">
        <v>1.848</v>
      </c>
      <c r="AM42" s="28" t="s">
        <v>2</v>
      </c>
      <c r="AN42" s="28" t="s">
        <v>2</v>
      </c>
      <c r="AO42" s="2" t="s">
        <v>2</v>
      </c>
      <c r="AP42" s="28" t="s">
        <v>2</v>
      </c>
      <c r="AQ42" s="28" t="n">
        <v>1.66</v>
      </c>
      <c r="AR42" s="28" t="s">
        <v>2</v>
      </c>
      <c r="AS42" s="28"/>
      <c r="BE42" s="28"/>
      <c r="BG42" s="28"/>
      <c r="BH42" s="28"/>
      <c r="BI42" s="28"/>
      <c r="BJ42" s="28"/>
      <c r="BK42" s="28"/>
      <c r="BL42" s="28"/>
      <c r="BM42" s="28"/>
      <c r="BQ42" s="28"/>
      <c r="BR42" s="28"/>
    </row>
    <row r="43" customFormat="false" ht="12.75" hidden="true" customHeight="false" outlineLevel="0" collapsed="false">
      <c r="A43" s="56" t="n">
        <v>35318</v>
      </c>
      <c r="B43" s="90" t="n">
        <f aca="false">B42+1</f>
        <v>37</v>
      </c>
      <c r="C43" s="28"/>
      <c r="D43" s="28" t="s">
        <v>85</v>
      </c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 t="s">
        <v>85</v>
      </c>
      <c r="AA43" s="28" t="n">
        <v>1.835</v>
      </c>
      <c r="AB43" s="28" t="n">
        <v>1.791</v>
      </c>
      <c r="AC43" s="95" t="n">
        <f aca="false">AE43-AB43</f>
        <v>0</v>
      </c>
      <c r="AD43" s="28"/>
      <c r="AE43" s="28" t="n">
        <v>1.791</v>
      </c>
      <c r="AF43" s="28" t="s">
        <v>2</v>
      </c>
      <c r="AG43" s="28" t="n">
        <v>1.841</v>
      </c>
      <c r="AH43" s="28" t="n">
        <v>1.511</v>
      </c>
      <c r="AI43" s="28" t="n">
        <v>1.411</v>
      </c>
      <c r="AJ43" s="28" t="n">
        <v>1.181</v>
      </c>
      <c r="AK43" s="28" t="n">
        <v>1.581</v>
      </c>
      <c r="AL43" s="28" t="n">
        <v>1.751</v>
      </c>
      <c r="AM43" s="28" t="s">
        <v>2</v>
      </c>
      <c r="AN43" s="28" t="s">
        <v>2</v>
      </c>
      <c r="AO43" s="2" t="s">
        <v>2</v>
      </c>
      <c r="AP43" s="28" t="s">
        <v>2</v>
      </c>
      <c r="AQ43" s="28" t="n">
        <v>1.592</v>
      </c>
      <c r="AR43" s="28" t="s">
        <v>2</v>
      </c>
      <c r="AS43" s="28"/>
      <c r="BE43" s="28"/>
      <c r="BG43" s="28"/>
      <c r="BH43" s="28"/>
      <c r="BI43" s="28"/>
      <c r="BJ43" s="28"/>
      <c r="BK43" s="28"/>
      <c r="BL43" s="28"/>
      <c r="BM43" s="28"/>
      <c r="BQ43" s="28"/>
      <c r="BR43" s="28"/>
    </row>
    <row r="44" customFormat="false" ht="12.75" hidden="true" customHeight="false" outlineLevel="0" collapsed="false">
      <c r="A44" s="56" t="n">
        <v>35319</v>
      </c>
      <c r="B44" s="90" t="n">
        <f aca="false">B43+1</f>
        <v>38</v>
      </c>
      <c r="C44" s="28"/>
      <c r="D44" s="28" t="s">
        <v>85</v>
      </c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 t="s">
        <v>85</v>
      </c>
      <c r="AA44" s="28" t="n">
        <v>1.8</v>
      </c>
      <c r="AB44" s="28" t="n">
        <v>1.806</v>
      </c>
      <c r="AC44" s="95" t="n">
        <f aca="false">AE44-AB44</f>
        <v>0</v>
      </c>
      <c r="AD44" s="28"/>
      <c r="AE44" s="28" t="n">
        <v>1.806</v>
      </c>
      <c r="AF44" s="28" t="s">
        <v>2</v>
      </c>
      <c r="AG44" s="28" t="n">
        <v>1.856</v>
      </c>
      <c r="AH44" s="28" t="n">
        <v>1.516</v>
      </c>
      <c r="AI44" s="28" t="n">
        <v>1.416</v>
      </c>
      <c r="AJ44" s="28" t="n">
        <v>1.166</v>
      </c>
      <c r="AK44" s="28" t="n">
        <v>1.576</v>
      </c>
      <c r="AL44" s="28" t="n">
        <v>1.766</v>
      </c>
      <c r="AM44" s="28" t="s">
        <v>2</v>
      </c>
      <c r="AN44" s="28" t="s">
        <v>2</v>
      </c>
      <c r="AO44" s="2" t="s">
        <v>2</v>
      </c>
      <c r="AP44" s="28" t="s">
        <v>2</v>
      </c>
      <c r="AQ44" s="28" t="n">
        <v>1.596</v>
      </c>
      <c r="AR44" s="28" t="s">
        <v>2</v>
      </c>
      <c r="AS44" s="28"/>
      <c r="BE44" s="28"/>
      <c r="BG44" s="28"/>
      <c r="BH44" s="28"/>
      <c r="BI44" s="28"/>
      <c r="BJ44" s="28"/>
      <c r="BK44" s="28"/>
      <c r="BL44" s="28"/>
      <c r="BM44" s="28"/>
      <c r="BQ44" s="28"/>
      <c r="BR44" s="28"/>
    </row>
    <row r="45" customFormat="false" ht="12.75" hidden="true" customHeight="false" outlineLevel="0" collapsed="false">
      <c r="A45" s="56" t="n">
        <v>35320</v>
      </c>
      <c r="B45" s="90" t="n">
        <f aca="false">B44+1</f>
        <v>39</v>
      </c>
      <c r="C45" s="28"/>
      <c r="D45" s="28" t="s">
        <v>85</v>
      </c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 t="s">
        <v>85</v>
      </c>
      <c r="AA45" s="28" t="n">
        <v>1.82</v>
      </c>
      <c r="AB45" s="28" t="n">
        <v>1.813</v>
      </c>
      <c r="AC45" s="95" t="n">
        <f aca="false">AE45-AB45</f>
        <v>0</v>
      </c>
      <c r="AD45" s="28"/>
      <c r="AE45" s="28" t="n">
        <v>1.813</v>
      </c>
      <c r="AF45" s="28" t="s">
        <v>2</v>
      </c>
      <c r="AG45" s="28" t="n">
        <v>1.873</v>
      </c>
      <c r="AH45" s="28" t="n">
        <v>1.523</v>
      </c>
      <c r="AI45" s="28" t="n">
        <v>1.423</v>
      </c>
      <c r="AJ45" s="28" t="n">
        <v>1.203</v>
      </c>
      <c r="AK45" s="28" t="n">
        <v>1.613</v>
      </c>
      <c r="AL45" s="28" t="n">
        <v>1.773</v>
      </c>
      <c r="AM45" s="28" t="s">
        <v>2</v>
      </c>
      <c r="AN45" s="28" t="s">
        <v>2</v>
      </c>
      <c r="AO45" s="2" t="s">
        <v>2</v>
      </c>
      <c r="AP45" s="28" t="s">
        <v>2</v>
      </c>
      <c r="AQ45" s="28" t="n">
        <v>1.625</v>
      </c>
      <c r="AR45" s="28" t="s">
        <v>2</v>
      </c>
      <c r="AS45" s="28"/>
      <c r="BE45" s="28"/>
      <c r="BG45" s="28"/>
      <c r="BH45" s="28"/>
      <c r="BI45" s="28"/>
      <c r="BJ45" s="28"/>
      <c r="BK45" s="28"/>
      <c r="BL45" s="28"/>
      <c r="BM45" s="28"/>
      <c r="BQ45" s="28"/>
      <c r="BR45" s="28"/>
    </row>
    <row r="46" customFormat="false" ht="12.75" hidden="true" customHeight="false" outlineLevel="0" collapsed="false">
      <c r="A46" s="56" t="n">
        <v>35321</v>
      </c>
      <c r="B46" s="90" t="n">
        <f aca="false">B45+1</f>
        <v>40</v>
      </c>
      <c r="C46" s="28"/>
      <c r="D46" s="28" t="s">
        <v>85</v>
      </c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 t="s">
        <v>85</v>
      </c>
      <c r="AA46" s="28" t="n">
        <v>1.835</v>
      </c>
      <c r="AB46" s="28" t="n">
        <v>1.864</v>
      </c>
      <c r="AC46" s="95" t="n">
        <f aca="false">AE46-AB46</f>
        <v>0</v>
      </c>
      <c r="AD46" s="28"/>
      <c r="AE46" s="28" t="n">
        <v>1.864</v>
      </c>
      <c r="AF46" s="28" t="s">
        <v>2</v>
      </c>
      <c r="AG46" s="28" t="n">
        <v>1.914</v>
      </c>
      <c r="AH46" s="28" t="n">
        <v>1.574</v>
      </c>
      <c r="AI46" s="28" t="n">
        <v>1.454</v>
      </c>
      <c r="AJ46" s="28" t="n">
        <v>1.204</v>
      </c>
      <c r="AK46" s="28" t="n">
        <v>1.674</v>
      </c>
      <c r="AL46" s="28" t="n">
        <v>1.824</v>
      </c>
      <c r="AM46" s="28" t="s">
        <v>2</v>
      </c>
      <c r="AN46" s="28" t="s">
        <v>2</v>
      </c>
      <c r="AO46" s="2" t="s">
        <v>2</v>
      </c>
      <c r="AP46" s="28" t="s">
        <v>2</v>
      </c>
      <c r="AQ46" s="28" t="n">
        <v>1.67</v>
      </c>
      <c r="AR46" s="28" t="s">
        <v>2</v>
      </c>
      <c r="AS46" s="28"/>
      <c r="BE46" s="28"/>
      <c r="BG46" s="28"/>
      <c r="BH46" s="28"/>
      <c r="BI46" s="28"/>
      <c r="BJ46" s="28"/>
      <c r="BK46" s="28"/>
      <c r="BL46" s="28"/>
      <c r="BM46" s="28"/>
      <c r="BQ46" s="28"/>
      <c r="BR46" s="28"/>
    </row>
    <row r="47" customFormat="false" ht="12.75" hidden="true" customHeight="false" outlineLevel="0" collapsed="false">
      <c r="A47" s="56" t="n">
        <v>35324</v>
      </c>
      <c r="B47" s="90" t="n">
        <f aca="false">B46+1</f>
        <v>41</v>
      </c>
      <c r="C47" s="28"/>
      <c r="D47" s="28" t="s">
        <v>85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 t="s">
        <v>85</v>
      </c>
      <c r="AA47" s="28" t="n">
        <v>1.885</v>
      </c>
      <c r="AB47" s="28" t="n">
        <v>1.973</v>
      </c>
      <c r="AC47" s="95" t="n">
        <f aca="false">AE47-AB47</f>
        <v>0</v>
      </c>
      <c r="AD47" s="28"/>
      <c r="AE47" s="28" t="n">
        <v>1.973</v>
      </c>
      <c r="AF47" s="28" t="s">
        <v>2</v>
      </c>
      <c r="AG47" s="28" t="n">
        <v>2.023</v>
      </c>
      <c r="AH47" s="28" t="n">
        <v>1.643</v>
      </c>
      <c r="AI47" s="28" t="n">
        <v>1.513</v>
      </c>
      <c r="AJ47" s="28" t="n">
        <v>1.223</v>
      </c>
      <c r="AK47" s="28" t="n">
        <v>1.753</v>
      </c>
      <c r="AL47" s="28" t="n">
        <v>1.933</v>
      </c>
      <c r="AM47" s="28" t="s">
        <v>2</v>
      </c>
      <c r="AN47" s="28" t="s">
        <v>2</v>
      </c>
      <c r="AO47" s="2" t="s">
        <v>2</v>
      </c>
      <c r="AP47" s="28" t="s">
        <v>2</v>
      </c>
      <c r="AQ47" s="28" t="n">
        <v>1.75</v>
      </c>
      <c r="AR47" s="28" t="s">
        <v>2</v>
      </c>
      <c r="AS47" s="28"/>
      <c r="BE47" s="28"/>
      <c r="BG47" s="28"/>
      <c r="BH47" s="28"/>
      <c r="BI47" s="28"/>
      <c r="BJ47" s="28"/>
      <c r="BK47" s="28"/>
      <c r="BL47" s="28"/>
      <c r="BM47" s="28"/>
      <c r="BQ47" s="28"/>
      <c r="BR47" s="28"/>
    </row>
    <row r="48" customFormat="false" ht="12.75" hidden="true" customHeight="false" outlineLevel="0" collapsed="false">
      <c r="A48" s="56" t="n">
        <v>35325</v>
      </c>
      <c r="B48" s="90" t="n">
        <f aca="false">B47+1</f>
        <v>42</v>
      </c>
      <c r="C48" s="28"/>
      <c r="D48" s="28" t="s">
        <v>85</v>
      </c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 t="s">
        <v>85</v>
      </c>
      <c r="AA48" s="28" t="n">
        <v>1.99</v>
      </c>
      <c r="AB48" s="28" t="n">
        <v>1.934</v>
      </c>
      <c r="AC48" s="95" t="n">
        <f aca="false">AE48-AB48</f>
        <v>0</v>
      </c>
      <c r="AD48" s="28"/>
      <c r="AE48" s="28" t="n">
        <v>1.934</v>
      </c>
      <c r="AF48" s="28" t="s">
        <v>2</v>
      </c>
      <c r="AG48" s="28" t="n">
        <v>1.994</v>
      </c>
      <c r="AH48" s="28" t="n">
        <v>1.654</v>
      </c>
      <c r="AI48" s="28" t="n">
        <v>1.534</v>
      </c>
      <c r="AJ48" s="28" t="n">
        <v>1.224</v>
      </c>
      <c r="AK48" s="28" t="n">
        <v>1.734</v>
      </c>
      <c r="AL48" s="28" t="n">
        <v>1.894</v>
      </c>
      <c r="AM48" s="28" t="s">
        <v>2</v>
      </c>
      <c r="AN48" s="28" t="s">
        <v>2</v>
      </c>
      <c r="AO48" s="2" t="s">
        <v>2</v>
      </c>
      <c r="AP48" s="28" t="s">
        <v>2</v>
      </c>
      <c r="AQ48" s="28" t="n">
        <v>1.72</v>
      </c>
      <c r="AR48" s="28" t="s">
        <v>2</v>
      </c>
      <c r="AS48" s="28"/>
      <c r="BE48" s="28"/>
      <c r="BG48" s="28"/>
      <c r="BH48" s="28"/>
      <c r="BI48" s="28"/>
      <c r="BJ48" s="28"/>
      <c r="BK48" s="28"/>
      <c r="BL48" s="28"/>
      <c r="BM48" s="28"/>
      <c r="BQ48" s="28"/>
      <c r="BR48" s="28"/>
    </row>
    <row r="49" customFormat="false" ht="12.75" hidden="true" customHeight="false" outlineLevel="0" collapsed="false">
      <c r="A49" s="56" t="n">
        <v>35326</v>
      </c>
      <c r="B49" s="90" t="n">
        <f aca="false">B48+1</f>
        <v>43</v>
      </c>
      <c r="C49" s="28"/>
      <c r="D49" s="28" t="s">
        <v>85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 t="s">
        <v>85</v>
      </c>
      <c r="AA49" s="28" t="n">
        <v>1.92</v>
      </c>
      <c r="AB49" s="28" t="n">
        <v>1.968</v>
      </c>
      <c r="AC49" s="95" t="n">
        <f aca="false">AE49-AB49</f>
        <v>0</v>
      </c>
      <c r="AD49" s="28"/>
      <c r="AE49" s="28" t="n">
        <v>1.968</v>
      </c>
      <c r="AF49" s="28" t="s">
        <v>2</v>
      </c>
      <c r="AG49" s="28" t="n">
        <v>2.018</v>
      </c>
      <c r="AH49" s="28" t="n">
        <v>1.668</v>
      </c>
      <c r="AI49" s="28" t="n">
        <v>1.568</v>
      </c>
      <c r="AJ49" s="28" t="n">
        <v>1.288</v>
      </c>
      <c r="AK49" s="28" t="n">
        <v>1.748</v>
      </c>
      <c r="AL49" s="28" t="n">
        <v>1.928</v>
      </c>
      <c r="AM49" s="28" t="s">
        <v>2</v>
      </c>
      <c r="AN49" s="28" t="s">
        <v>2</v>
      </c>
      <c r="AO49" s="2" t="s">
        <v>2</v>
      </c>
      <c r="AP49" s="28" t="s">
        <v>2</v>
      </c>
      <c r="AQ49" s="28" t="n">
        <v>1.77</v>
      </c>
      <c r="AR49" s="28" t="s">
        <v>2</v>
      </c>
      <c r="AS49" s="28"/>
      <c r="BE49" s="28"/>
      <c r="BG49" s="28"/>
      <c r="BH49" s="28"/>
      <c r="BI49" s="28"/>
      <c r="BJ49" s="28"/>
      <c r="BK49" s="28"/>
      <c r="BL49" s="28"/>
      <c r="BM49" s="28"/>
      <c r="BQ49" s="28"/>
      <c r="BR49" s="28"/>
    </row>
    <row r="50" customFormat="false" ht="12.75" hidden="true" customHeight="false" outlineLevel="0" collapsed="false">
      <c r="A50" s="56" t="n">
        <v>35327</v>
      </c>
      <c r="B50" s="90" t="n">
        <f aca="false">B49+1</f>
        <v>44</v>
      </c>
      <c r="C50" s="28"/>
      <c r="D50" s="28" t="s">
        <v>85</v>
      </c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 t="s">
        <v>85</v>
      </c>
      <c r="AA50" s="28" t="n">
        <v>1.97</v>
      </c>
      <c r="AB50" s="28" t="n">
        <v>2.063</v>
      </c>
      <c r="AC50" s="95" t="n">
        <f aca="false">AE50-AB50</f>
        <v>0</v>
      </c>
      <c r="AD50" s="28"/>
      <c r="AE50" s="28" t="n">
        <v>2.063</v>
      </c>
      <c r="AF50" s="28" t="s">
        <v>2</v>
      </c>
      <c r="AG50" s="28" t="n">
        <v>2.113</v>
      </c>
      <c r="AH50" s="28" t="n">
        <v>1.743</v>
      </c>
      <c r="AI50" s="28" t="n">
        <v>1.633</v>
      </c>
      <c r="AJ50" s="28" t="n">
        <v>1.313</v>
      </c>
      <c r="AK50" s="28" t="n">
        <v>1.803</v>
      </c>
      <c r="AL50" s="28" t="n">
        <v>2.023</v>
      </c>
      <c r="AM50" s="28" t="s">
        <v>2</v>
      </c>
      <c r="AN50" s="28" t="s">
        <v>2</v>
      </c>
      <c r="AO50" s="2" t="s">
        <v>2</v>
      </c>
      <c r="AP50" s="28" t="s">
        <v>2</v>
      </c>
      <c r="AQ50" s="28" t="n">
        <v>1.81</v>
      </c>
      <c r="AR50" s="28" t="s">
        <v>2</v>
      </c>
      <c r="AS50" s="28"/>
      <c r="BE50" s="28"/>
      <c r="BG50" s="28"/>
      <c r="BH50" s="28"/>
      <c r="BI50" s="28"/>
      <c r="BJ50" s="28"/>
      <c r="BK50" s="28"/>
      <c r="BL50" s="28"/>
      <c r="BM50" s="28"/>
      <c r="BQ50" s="28"/>
      <c r="BR50" s="28"/>
    </row>
    <row r="51" customFormat="false" ht="12.75" hidden="true" customHeight="false" outlineLevel="0" collapsed="false">
      <c r="A51" s="56" t="n">
        <v>35328</v>
      </c>
      <c r="B51" s="90" t="n">
        <f aca="false">B50+1</f>
        <v>45</v>
      </c>
      <c r="C51" s="28"/>
      <c r="D51" s="28" t="s">
        <v>85</v>
      </c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 t="s">
        <v>85</v>
      </c>
      <c r="AA51" s="28" t="n">
        <v>2</v>
      </c>
      <c r="AB51" s="28" t="n">
        <v>1.965</v>
      </c>
      <c r="AC51" s="95" t="n">
        <f aca="false">AE51-AB51</f>
        <v>0</v>
      </c>
      <c r="AD51" s="28"/>
      <c r="AE51" s="28" t="n">
        <v>1.965</v>
      </c>
      <c r="AF51" s="28" t="s">
        <v>2</v>
      </c>
      <c r="AG51" s="28" t="n">
        <v>2.005</v>
      </c>
      <c r="AH51" s="28" t="n">
        <v>1.655</v>
      </c>
      <c r="AI51" s="28" t="n">
        <v>1.625</v>
      </c>
      <c r="AJ51" s="28" t="n">
        <v>1.295</v>
      </c>
      <c r="AK51" s="28" t="n">
        <v>1.755</v>
      </c>
      <c r="AL51" s="28" t="n">
        <v>1.925</v>
      </c>
      <c r="AM51" s="28" t="s">
        <v>2</v>
      </c>
      <c r="AN51" s="28" t="s">
        <v>2</v>
      </c>
      <c r="AO51" s="2" t="s">
        <v>2</v>
      </c>
      <c r="AP51" s="28" t="s">
        <v>2</v>
      </c>
      <c r="AQ51" s="28" t="n">
        <v>1.74</v>
      </c>
      <c r="AR51" s="28" t="s">
        <v>2</v>
      </c>
      <c r="AS51" s="28"/>
      <c r="BE51" s="28"/>
      <c r="BG51" s="28"/>
      <c r="BH51" s="28"/>
      <c r="BI51" s="28"/>
      <c r="BJ51" s="28"/>
      <c r="BK51" s="28"/>
      <c r="BL51" s="28"/>
      <c r="BM51" s="28"/>
      <c r="BQ51" s="28"/>
      <c r="BR51" s="28"/>
    </row>
    <row r="52" customFormat="false" ht="12.75" hidden="true" customHeight="false" outlineLevel="0" collapsed="false">
      <c r="A52" s="56" t="n">
        <v>35331</v>
      </c>
      <c r="B52" s="90" t="n">
        <f aca="false">B51+1</f>
        <v>46</v>
      </c>
      <c r="C52" s="28"/>
      <c r="D52" s="28" t="s">
        <v>85</v>
      </c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 t="s">
        <v>85</v>
      </c>
      <c r="AA52" s="28" t="n">
        <v>1.94</v>
      </c>
      <c r="AB52" s="28" t="n">
        <v>1.873</v>
      </c>
      <c r="AC52" s="95" t="n">
        <f aca="false">AE52-AB52</f>
        <v>0</v>
      </c>
      <c r="AD52" s="28"/>
      <c r="AE52" s="28" t="n">
        <v>1.873</v>
      </c>
      <c r="AF52" s="28" t="s">
        <v>2</v>
      </c>
      <c r="AG52" s="28" t="n">
        <v>1.913</v>
      </c>
      <c r="AH52" s="28" t="n">
        <v>1.643</v>
      </c>
      <c r="AI52" s="28" t="n">
        <v>1.563</v>
      </c>
      <c r="AJ52" s="28" t="n">
        <v>1.253</v>
      </c>
      <c r="AK52" s="28" t="n">
        <v>1.693</v>
      </c>
      <c r="AL52" s="28" t="n">
        <v>1.833</v>
      </c>
      <c r="AM52" s="28" t="s">
        <v>2</v>
      </c>
      <c r="AN52" s="28" t="s">
        <v>2</v>
      </c>
      <c r="AO52" s="2" t="s">
        <v>2</v>
      </c>
      <c r="AP52" s="28" t="s">
        <v>2</v>
      </c>
      <c r="AQ52" s="28" t="n">
        <v>1.69</v>
      </c>
      <c r="AR52" s="28" t="s">
        <v>2</v>
      </c>
      <c r="AS52" s="28"/>
      <c r="BE52" s="28"/>
      <c r="BG52" s="28"/>
      <c r="BH52" s="28"/>
      <c r="BI52" s="28"/>
      <c r="BJ52" s="28"/>
      <c r="BK52" s="28"/>
      <c r="BL52" s="28"/>
      <c r="BM52" s="28"/>
      <c r="BQ52" s="28"/>
      <c r="BR52" s="28"/>
    </row>
    <row r="53" customFormat="false" ht="12.75" hidden="true" customHeight="false" outlineLevel="0" collapsed="false">
      <c r="A53" s="56" t="n">
        <v>35332</v>
      </c>
      <c r="B53" s="90" t="n">
        <f aca="false">B52+1</f>
        <v>47</v>
      </c>
      <c r="C53" s="28"/>
      <c r="D53" s="28" t="s">
        <v>85</v>
      </c>
      <c r="E53" s="28" t="n">
        <v>1</v>
      </c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 t="s">
        <v>85</v>
      </c>
      <c r="AA53" s="28" t="n">
        <v>1.87</v>
      </c>
      <c r="AB53" s="28" t="n">
        <v>1.828</v>
      </c>
      <c r="AC53" s="95" t="n">
        <f aca="false">AE53-AB53</f>
        <v>0</v>
      </c>
      <c r="AD53" s="28" t="n">
        <v>1</v>
      </c>
      <c r="AE53" s="28" t="n">
        <v>1.828</v>
      </c>
      <c r="AF53" s="28" t="s">
        <v>2</v>
      </c>
      <c r="AG53" s="28" t="n">
        <v>1.888</v>
      </c>
      <c r="AH53" s="28" t="n">
        <v>1.598</v>
      </c>
      <c r="AI53" s="28" t="n">
        <v>1.578</v>
      </c>
      <c r="AJ53" s="28" t="n">
        <v>1.268</v>
      </c>
      <c r="AK53" s="28" t="n">
        <v>1.678</v>
      </c>
      <c r="AL53" s="28" t="n">
        <v>1.788</v>
      </c>
      <c r="AM53" s="28" t="s">
        <v>2</v>
      </c>
      <c r="AN53" s="28" t="s">
        <v>2</v>
      </c>
      <c r="AO53" s="2" t="s">
        <v>2</v>
      </c>
      <c r="AP53" s="28" t="s">
        <v>2</v>
      </c>
      <c r="AQ53" s="28" t="n">
        <v>1.646</v>
      </c>
      <c r="AR53" s="28" t="s">
        <v>2</v>
      </c>
      <c r="AS53" s="28"/>
      <c r="BE53" s="28"/>
      <c r="BG53" s="28"/>
      <c r="BH53" s="28"/>
      <c r="BI53" s="28"/>
      <c r="BJ53" s="28"/>
      <c r="BK53" s="28"/>
      <c r="BL53" s="28"/>
      <c r="BM53" s="28"/>
      <c r="BQ53" s="28"/>
      <c r="BR53" s="28"/>
    </row>
    <row r="54" customFormat="false" ht="12.75" hidden="true" customHeight="false" outlineLevel="0" collapsed="false">
      <c r="A54" s="56" t="n">
        <v>35333</v>
      </c>
      <c r="B54" s="90" t="n">
        <f aca="false">B53+1</f>
        <v>48</v>
      </c>
      <c r="C54" s="28"/>
      <c r="D54" s="28" t="s">
        <v>86</v>
      </c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 t="s">
        <v>86</v>
      </c>
      <c r="AA54" s="28" t="n">
        <v>2.08</v>
      </c>
      <c r="AB54" s="28" t="n">
        <v>2.096</v>
      </c>
      <c r="AC54" s="95" t="n">
        <f aca="false">AE54-AB54</f>
        <v>0</v>
      </c>
      <c r="AD54" s="28"/>
      <c r="AE54" s="28" t="n">
        <v>2.096</v>
      </c>
      <c r="AF54" s="28" t="s">
        <v>2</v>
      </c>
      <c r="AG54" s="28" t="n">
        <v>2.186</v>
      </c>
      <c r="AH54" s="28" t="n">
        <v>1.816</v>
      </c>
      <c r="AI54" s="28" t="n">
        <v>1.691</v>
      </c>
      <c r="AJ54" s="28" t="n">
        <v>1.461</v>
      </c>
      <c r="AK54" s="28" t="n">
        <v>1.861</v>
      </c>
      <c r="AL54" s="28" t="n">
        <v>2.016</v>
      </c>
      <c r="AM54" s="28" t="s">
        <v>2</v>
      </c>
      <c r="AN54" s="28" t="s">
        <v>2</v>
      </c>
      <c r="AO54" s="2" t="s">
        <v>2</v>
      </c>
      <c r="AP54" s="28" t="s">
        <v>2</v>
      </c>
      <c r="AQ54" s="28" t="n">
        <v>1.886</v>
      </c>
      <c r="AR54" s="28" t="s">
        <v>2</v>
      </c>
      <c r="AS54" s="28"/>
      <c r="BE54" s="28"/>
      <c r="BG54" s="28"/>
      <c r="BH54" s="28"/>
      <c r="BI54" s="28"/>
      <c r="BJ54" s="28"/>
      <c r="BK54" s="28"/>
      <c r="BL54" s="28"/>
      <c r="BM54" s="28"/>
      <c r="BQ54" s="28"/>
      <c r="BR54" s="28"/>
    </row>
    <row r="55" customFormat="false" ht="12.75" hidden="true" customHeight="false" outlineLevel="0" collapsed="false">
      <c r="A55" s="56" t="n">
        <v>35334</v>
      </c>
      <c r="B55" s="90" t="n">
        <f aca="false">B54+1</f>
        <v>49</v>
      </c>
      <c r="C55" s="28"/>
      <c r="D55" s="28" t="s">
        <v>86</v>
      </c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 t="s">
        <v>86</v>
      </c>
      <c r="AA55" s="28" t="n">
        <v>2.11</v>
      </c>
      <c r="AB55" s="28" t="n">
        <v>2.137</v>
      </c>
      <c r="AC55" s="95" t="n">
        <f aca="false">AE55-AB55</f>
        <v>0</v>
      </c>
      <c r="AD55" s="28"/>
      <c r="AE55" s="28" t="n">
        <v>2.137</v>
      </c>
      <c r="AF55" s="28" t="s">
        <v>2</v>
      </c>
      <c r="AG55" s="28" t="n">
        <v>2.307</v>
      </c>
      <c r="AH55" s="28" t="n">
        <v>1.797</v>
      </c>
      <c r="AI55" s="28" t="n">
        <v>1.797</v>
      </c>
      <c r="AJ55" s="28" t="n">
        <v>1.337</v>
      </c>
      <c r="AK55" s="28" t="n">
        <v>1.907</v>
      </c>
      <c r="AL55" s="28" t="n">
        <v>2.057</v>
      </c>
      <c r="AM55" s="28" t="s">
        <v>2</v>
      </c>
      <c r="AN55" s="28" t="s">
        <v>2</v>
      </c>
      <c r="AO55" s="2" t="s">
        <v>2</v>
      </c>
      <c r="AP55" s="28" t="s">
        <v>2</v>
      </c>
      <c r="AQ55" s="28" t="n">
        <v>1.89</v>
      </c>
      <c r="AR55" s="28" t="s">
        <v>2</v>
      </c>
      <c r="AS55" s="28"/>
      <c r="BE55" s="28"/>
      <c r="BG55" s="28"/>
      <c r="BH55" s="28"/>
      <c r="BI55" s="28"/>
      <c r="BJ55" s="28"/>
      <c r="BK55" s="28"/>
      <c r="BL55" s="28"/>
      <c r="BM55" s="28"/>
      <c r="BQ55" s="28"/>
      <c r="BR55" s="28"/>
    </row>
    <row r="56" customFormat="false" ht="12.75" hidden="true" customHeight="false" outlineLevel="0" collapsed="false">
      <c r="A56" s="56" t="n">
        <v>35335</v>
      </c>
      <c r="B56" s="90" t="n">
        <f aca="false">B55+1</f>
        <v>50</v>
      </c>
      <c r="C56" s="28"/>
      <c r="D56" s="28" t="s">
        <v>86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 t="s">
        <v>86</v>
      </c>
      <c r="AA56" s="28" t="n">
        <v>2.115</v>
      </c>
      <c r="AB56" s="28" t="n">
        <v>2.181</v>
      </c>
      <c r="AC56" s="95" t="n">
        <f aca="false">AE56-AB56</f>
        <v>0</v>
      </c>
      <c r="AD56" s="28"/>
      <c r="AE56" s="28" t="n">
        <v>2.181</v>
      </c>
      <c r="AF56" s="28" t="s">
        <v>2</v>
      </c>
      <c r="AG56" s="28" t="n">
        <v>2.381</v>
      </c>
      <c r="AH56" s="28" t="n">
        <v>1.841</v>
      </c>
      <c r="AI56" s="28" t="n">
        <v>1.761</v>
      </c>
      <c r="AJ56" s="28" t="n">
        <v>1.371</v>
      </c>
      <c r="AK56" s="28" t="n">
        <v>1.931</v>
      </c>
      <c r="AL56" s="28" t="n">
        <v>2.091</v>
      </c>
      <c r="AM56" s="28" t="s">
        <v>2</v>
      </c>
      <c r="AN56" s="28" t="s">
        <v>2</v>
      </c>
      <c r="AO56" s="2" t="s">
        <v>2</v>
      </c>
      <c r="AP56" s="28" t="s">
        <v>2</v>
      </c>
      <c r="AQ56" s="28" t="n">
        <v>1.94</v>
      </c>
      <c r="AR56" s="28" t="s">
        <v>2</v>
      </c>
      <c r="AS56" s="28"/>
      <c r="BE56" s="28"/>
      <c r="BG56" s="28"/>
      <c r="BH56" s="28"/>
      <c r="BI56" s="28"/>
      <c r="BJ56" s="28"/>
      <c r="BK56" s="28"/>
      <c r="BL56" s="28"/>
      <c r="BM56" s="28"/>
      <c r="BQ56" s="28"/>
      <c r="BR56" s="28"/>
    </row>
    <row r="57" customFormat="false" ht="12.75" hidden="true" customHeight="false" outlineLevel="0" collapsed="false">
      <c r="A57" s="56" t="n">
        <v>35338</v>
      </c>
      <c r="B57" s="90" t="n">
        <f aca="false">B56+1</f>
        <v>51</v>
      </c>
      <c r="C57" s="28"/>
      <c r="D57" s="28" t="s">
        <v>86</v>
      </c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 t="s">
        <v>86</v>
      </c>
      <c r="AA57" s="28" t="n">
        <v>2.175</v>
      </c>
      <c r="AB57" s="28" t="n">
        <v>2.214</v>
      </c>
      <c r="AC57" s="95" t="n">
        <f aca="false">AE57-AB57</f>
        <v>0</v>
      </c>
      <c r="AD57" s="28"/>
      <c r="AE57" s="28" t="n">
        <v>2.214</v>
      </c>
      <c r="AF57" s="28" t="s">
        <v>2</v>
      </c>
      <c r="AG57" s="28" t="n">
        <v>2.444</v>
      </c>
      <c r="AH57" s="28" t="n">
        <v>1.874</v>
      </c>
      <c r="AI57" s="28" t="n">
        <v>1.764</v>
      </c>
      <c r="AJ57" s="28" t="n">
        <v>1.494</v>
      </c>
      <c r="AK57" s="28" t="n">
        <v>1.974</v>
      </c>
      <c r="AL57" s="28" t="n">
        <v>2.134</v>
      </c>
      <c r="AM57" s="28" t="s">
        <v>2</v>
      </c>
      <c r="AN57" s="28" t="s">
        <v>2</v>
      </c>
      <c r="AO57" s="2" t="s">
        <v>2</v>
      </c>
      <c r="AP57" s="28" t="s">
        <v>2</v>
      </c>
      <c r="AQ57" s="28" t="n">
        <v>1.97</v>
      </c>
      <c r="AR57" s="28" t="s">
        <v>2</v>
      </c>
      <c r="AS57" s="28"/>
      <c r="BE57" s="28"/>
      <c r="BG57" s="28"/>
      <c r="BH57" s="28"/>
      <c r="BI57" s="28"/>
      <c r="BJ57" s="28"/>
      <c r="BK57" s="28"/>
      <c r="BL57" s="28"/>
      <c r="BM57" s="28"/>
      <c r="BQ57" s="28"/>
      <c r="BR57" s="28"/>
    </row>
    <row r="58" customFormat="false" ht="12.75" hidden="true" customHeight="false" outlineLevel="0" collapsed="false">
      <c r="A58" s="56" t="n">
        <v>35339</v>
      </c>
      <c r="B58" s="90" t="n">
        <f aca="false">B57+1</f>
        <v>52</v>
      </c>
      <c r="C58" s="28"/>
      <c r="D58" s="28" t="s">
        <v>86</v>
      </c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 t="s">
        <v>86</v>
      </c>
      <c r="AA58" s="28" t="n">
        <v>2.225</v>
      </c>
      <c r="AB58" s="28" t="n">
        <v>2.185</v>
      </c>
      <c r="AC58" s="95" t="n">
        <f aca="false">AE58-AB58</f>
        <v>0</v>
      </c>
      <c r="AD58" s="28"/>
      <c r="AE58" s="28" t="n">
        <v>2.185</v>
      </c>
      <c r="AF58" s="28" t="s">
        <v>2</v>
      </c>
      <c r="AG58" s="28" t="n">
        <v>2.385</v>
      </c>
      <c r="AH58" s="28" t="n">
        <v>1.865</v>
      </c>
      <c r="AI58" s="28" t="n">
        <v>1.785</v>
      </c>
      <c r="AJ58" s="28" t="n">
        <v>1.455</v>
      </c>
      <c r="AK58" s="28" t="n">
        <v>1.955</v>
      </c>
      <c r="AL58" s="28" t="n">
        <v>2.105</v>
      </c>
      <c r="AM58" s="28" t="s">
        <v>2</v>
      </c>
      <c r="AN58" s="28" t="s">
        <v>2</v>
      </c>
      <c r="AO58" s="2" t="s">
        <v>2</v>
      </c>
      <c r="AP58" s="28" t="s">
        <v>2</v>
      </c>
      <c r="AQ58" s="28" t="n">
        <v>1.955</v>
      </c>
      <c r="AR58" s="28" t="s">
        <v>2</v>
      </c>
      <c r="AS58" s="28"/>
      <c r="BE58" s="28"/>
      <c r="BG58" s="28"/>
      <c r="BH58" s="28"/>
      <c r="BI58" s="28"/>
      <c r="BJ58" s="28"/>
      <c r="BK58" s="28"/>
      <c r="BL58" s="28"/>
      <c r="BM58" s="28"/>
      <c r="BQ58" s="28"/>
      <c r="BR58" s="28"/>
    </row>
    <row r="59" customFormat="false" ht="12.75" hidden="true" customHeight="false" outlineLevel="0" collapsed="false">
      <c r="A59" s="56" t="n">
        <v>35340</v>
      </c>
      <c r="B59" s="90" t="n">
        <f aca="false">B58+1</f>
        <v>53</v>
      </c>
      <c r="C59" s="28"/>
      <c r="D59" s="28" t="s">
        <v>86</v>
      </c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 t="s">
        <v>86</v>
      </c>
      <c r="AA59" s="28" t="n">
        <v>2.205</v>
      </c>
      <c r="AB59" s="28" t="n">
        <v>2.18</v>
      </c>
      <c r="AC59" s="95" t="n">
        <f aca="false">AE59-AB59</f>
        <v>0</v>
      </c>
      <c r="AD59" s="28"/>
      <c r="AE59" s="28" t="n">
        <v>2.18</v>
      </c>
      <c r="AF59" s="28" t="s">
        <v>2</v>
      </c>
      <c r="AG59" s="28" t="n">
        <v>2.37</v>
      </c>
      <c r="AH59" s="28" t="n">
        <v>1.86</v>
      </c>
      <c r="AI59" s="28" t="n">
        <v>1.78</v>
      </c>
      <c r="AJ59" s="28" t="n">
        <v>1.52</v>
      </c>
      <c r="AK59" s="28" t="n">
        <v>1.95</v>
      </c>
      <c r="AL59" s="28" t="n">
        <v>2.11</v>
      </c>
      <c r="AM59" s="28" t="s">
        <v>2</v>
      </c>
      <c r="AN59" s="28" t="s">
        <v>2</v>
      </c>
      <c r="AO59" s="2" t="s">
        <v>2</v>
      </c>
      <c r="AP59" s="28" t="s">
        <v>2</v>
      </c>
      <c r="AQ59" s="28" t="n">
        <v>1.94</v>
      </c>
      <c r="AR59" s="28" t="s">
        <v>2</v>
      </c>
      <c r="AS59" s="28"/>
      <c r="BE59" s="28"/>
      <c r="BG59" s="28"/>
      <c r="BH59" s="28"/>
      <c r="BI59" s="28"/>
      <c r="BJ59" s="28"/>
      <c r="BK59" s="28"/>
      <c r="BL59" s="28"/>
      <c r="BM59" s="28"/>
      <c r="BQ59" s="28"/>
      <c r="BR59" s="28"/>
    </row>
    <row r="60" customFormat="false" ht="12.75" hidden="true" customHeight="false" outlineLevel="0" collapsed="false">
      <c r="A60" s="56" t="n">
        <v>35341</v>
      </c>
      <c r="B60" s="90" t="n">
        <f aca="false">B59+1</f>
        <v>54</v>
      </c>
      <c r="C60" s="28"/>
      <c r="D60" s="28" t="s">
        <v>86</v>
      </c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 t="s">
        <v>86</v>
      </c>
      <c r="AA60" s="28" t="n">
        <v>2.23</v>
      </c>
      <c r="AB60" s="28" t="n">
        <v>2.346</v>
      </c>
      <c r="AC60" s="95" t="n">
        <f aca="false">AE60-AB60</f>
        <v>0</v>
      </c>
      <c r="AD60" s="28"/>
      <c r="AE60" s="28" t="n">
        <v>2.346</v>
      </c>
      <c r="AF60" s="28" t="s">
        <v>2</v>
      </c>
      <c r="AG60" s="28" t="n">
        <v>2.556</v>
      </c>
      <c r="AH60" s="28" t="n">
        <v>1.966</v>
      </c>
      <c r="AI60" s="28" t="n">
        <v>1.886</v>
      </c>
      <c r="AJ60" s="28" t="n">
        <v>1.566</v>
      </c>
      <c r="AK60" s="28" t="n">
        <v>2.046</v>
      </c>
      <c r="AL60" s="28" t="n">
        <v>2.256</v>
      </c>
      <c r="AM60" s="28" t="s">
        <v>2</v>
      </c>
      <c r="AN60" s="28" t="s">
        <v>2</v>
      </c>
      <c r="AO60" s="2" t="s">
        <v>2</v>
      </c>
      <c r="AP60" s="28" t="s">
        <v>2</v>
      </c>
      <c r="AQ60" s="28" t="n">
        <v>2.07</v>
      </c>
      <c r="AR60" s="28" t="s">
        <v>2</v>
      </c>
      <c r="AS60" s="28"/>
      <c r="BE60" s="28"/>
      <c r="BG60" s="28"/>
      <c r="BH60" s="28"/>
      <c r="BI60" s="28"/>
      <c r="BJ60" s="28"/>
      <c r="BK60" s="28"/>
      <c r="BL60" s="28"/>
      <c r="BM60" s="28"/>
      <c r="BQ60" s="28"/>
      <c r="BR60" s="28"/>
    </row>
    <row r="61" customFormat="false" ht="12.75" hidden="true" customHeight="false" outlineLevel="0" collapsed="false">
      <c r="A61" s="56" t="n">
        <v>35342</v>
      </c>
      <c r="B61" s="90" t="n">
        <f aca="false">B60+1</f>
        <v>55</v>
      </c>
      <c r="C61" s="28"/>
      <c r="D61" s="28" t="s">
        <v>86</v>
      </c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 t="s">
        <v>86</v>
      </c>
      <c r="AA61" s="28" t="n">
        <v>2.32</v>
      </c>
      <c r="AB61" s="28" t="n">
        <v>2.396</v>
      </c>
      <c r="AC61" s="95" t="n">
        <f aca="false">AE61-AB61</f>
        <v>0</v>
      </c>
      <c r="AD61" s="28"/>
      <c r="AE61" s="28" t="n">
        <v>2.396</v>
      </c>
      <c r="AF61" s="28" t="s">
        <v>2</v>
      </c>
      <c r="AG61" s="28" t="n">
        <v>2.606</v>
      </c>
      <c r="AH61" s="28" t="n">
        <v>2.016</v>
      </c>
      <c r="AI61" s="28" t="n">
        <v>1.866</v>
      </c>
      <c r="AJ61" s="28" t="n">
        <v>1.596</v>
      </c>
      <c r="AK61" s="28" t="n">
        <v>2.096</v>
      </c>
      <c r="AL61" s="28" t="n">
        <v>2.316</v>
      </c>
      <c r="AM61" s="28" t="s">
        <v>2</v>
      </c>
      <c r="AN61" s="28" t="s">
        <v>2</v>
      </c>
      <c r="AO61" s="2" t="s">
        <v>2</v>
      </c>
      <c r="AP61" s="28" t="s">
        <v>2</v>
      </c>
      <c r="AQ61" s="28" t="n">
        <v>2.1</v>
      </c>
      <c r="AR61" s="28" t="s">
        <v>2</v>
      </c>
      <c r="AS61" s="28"/>
      <c r="BE61" s="28"/>
      <c r="BG61" s="28"/>
      <c r="BH61" s="28"/>
      <c r="BI61" s="28"/>
      <c r="BJ61" s="28"/>
      <c r="BK61" s="28"/>
      <c r="BL61" s="28"/>
      <c r="BM61" s="28"/>
      <c r="BQ61" s="28"/>
      <c r="BR61" s="28"/>
    </row>
    <row r="62" customFormat="false" ht="12.75" hidden="true" customHeight="false" outlineLevel="0" collapsed="false">
      <c r="A62" s="56" t="n">
        <v>35345</v>
      </c>
      <c r="B62" s="90" t="n">
        <f aca="false">B61+1</f>
        <v>56</v>
      </c>
      <c r="C62" s="28"/>
      <c r="D62" s="28" t="s">
        <v>86</v>
      </c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 t="s">
        <v>86</v>
      </c>
      <c r="AA62" s="28" t="n">
        <v>2.4</v>
      </c>
      <c r="AB62" s="28" t="n">
        <v>2.369</v>
      </c>
      <c r="AC62" s="95" t="n">
        <f aca="false">AE62-AB62</f>
        <v>0</v>
      </c>
      <c r="AD62" s="28"/>
      <c r="AE62" s="28" t="n">
        <v>2.369</v>
      </c>
      <c r="AF62" s="28" t="s">
        <v>2</v>
      </c>
      <c r="AG62" s="28" t="n">
        <v>2.579</v>
      </c>
      <c r="AH62" s="28" t="n">
        <v>1.989</v>
      </c>
      <c r="AI62" s="28" t="n">
        <v>1.879</v>
      </c>
      <c r="AJ62" s="28" t="n">
        <v>1.549</v>
      </c>
      <c r="AK62" s="28" t="n">
        <v>2.079</v>
      </c>
      <c r="AL62" s="28" t="n">
        <v>2.289</v>
      </c>
      <c r="AM62" s="28" t="s">
        <v>2</v>
      </c>
      <c r="AN62" s="28" t="s">
        <v>2</v>
      </c>
      <c r="AO62" s="2" t="s">
        <v>2</v>
      </c>
      <c r="AP62" s="28" t="s">
        <v>2</v>
      </c>
      <c r="AQ62" s="28" t="n">
        <v>2.1</v>
      </c>
      <c r="AR62" s="28" t="s">
        <v>2</v>
      </c>
      <c r="AS62" s="28"/>
      <c r="BE62" s="28"/>
      <c r="BG62" s="28"/>
      <c r="BH62" s="28"/>
      <c r="BI62" s="28"/>
      <c r="BJ62" s="28"/>
      <c r="BK62" s="28"/>
      <c r="BL62" s="28"/>
      <c r="BM62" s="28"/>
      <c r="BQ62" s="28"/>
      <c r="BR62" s="28"/>
    </row>
    <row r="63" customFormat="false" ht="12.75" hidden="true" customHeight="false" outlineLevel="0" collapsed="false">
      <c r="A63" s="56" t="n">
        <v>35346</v>
      </c>
      <c r="B63" s="90" t="n">
        <f aca="false">B62+1</f>
        <v>57</v>
      </c>
      <c r="C63" s="28"/>
      <c r="D63" s="28" t="s">
        <v>86</v>
      </c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 t="s">
        <v>86</v>
      </c>
      <c r="AA63" s="28" t="n">
        <v>2.375</v>
      </c>
      <c r="AB63" s="28" t="n">
        <v>2.438</v>
      </c>
      <c r="AC63" s="95" t="n">
        <f aca="false">AE63-AB63</f>
        <v>0</v>
      </c>
      <c r="AD63" s="28"/>
      <c r="AE63" s="28" t="n">
        <v>2.438</v>
      </c>
      <c r="AF63" s="28" t="s">
        <v>2</v>
      </c>
      <c r="AG63" s="28" t="n">
        <v>2.658</v>
      </c>
      <c r="AH63" s="28" t="n">
        <v>2.048</v>
      </c>
      <c r="AI63" s="28" t="n">
        <v>1.928</v>
      </c>
      <c r="AJ63" s="28" t="n">
        <v>1.628</v>
      </c>
      <c r="AK63" s="28" t="n">
        <v>2.148</v>
      </c>
      <c r="AL63" s="28" t="n">
        <v>2.358</v>
      </c>
      <c r="AM63" s="28" t="s">
        <v>2</v>
      </c>
      <c r="AN63" s="28" t="s">
        <v>2</v>
      </c>
      <c r="AO63" s="2" t="s">
        <v>2</v>
      </c>
      <c r="AP63" s="28" t="s">
        <v>2</v>
      </c>
      <c r="AQ63" s="28" t="n">
        <v>2.15</v>
      </c>
      <c r="AR63" s="28" t="s">
        <v>2</v>
      </c>
      <c r="AS63" s="28"/>
      <c r="BE63" s="28"/>
      <c r="BG63" s="28"/>
      <c r="BH63" s="28"/>
      <c r="BI63" s="28"/>
      <c r="BJ63" s="28"/>
      <c r="BK63" s="28"/>
      <c r="BL63" s="28"/>
      <c r="BM63" s="28"/>
      <c r="BQ63" s="28"/>
      <c r="BR63" s="28"/>
    </row>
    <row r="64" customFormat="false" ht="12.75" hidden="true" customHeight="false" outlineLevel="0" collapsed="false">
      <c r="A64" s="56" t="n">
        <v>35347</v>
      </c>
      <c r="B64" s="90" t="n">
        <f aca="false">B63+1</f>
        <v>58</v>
      </c>
      <c r="C64" s="28"/>
      <c r="D64" s="28" t="s">
        <v>86</v>
      </c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 t="s">
        <v>86</v>
      </c>
      <c r="AA64" s="28" t="n">
        <v>2.485</v>
      </c>
      <c r="AB64" s="28" t="n">
        <v>2.47</v>
      </c>
      <c r="AC64" s="95" t="n">
        <f aca="false">AE64-AB64</f>
        <v>0</v>
      </c>
      <c r="AD64" s="28"/>
      <c r="AE64" s="28" t="n">
        <v>2.47</v>
      </c>
      <c r="AF64" s="28" t="s">
        <v>2</v>
      </c>
      <c r="AG64" s="28" t="n">
        <v>2.73</v>
      </c>
      <c r="AH64" s="28" t="n">
        <v>2.1</v>
      </c>
      <c r="AI64" s="28" t="n">
        <v>1.93</v>
      </c>
      <c r="AJ64" s="28" t="n">
        <v>1.62</v>
      </c>
      <c r="AK64" s="28" t="n">
        <v>2.17</v>
      </c>
      <c r="AL64" s="28" t="n">
        <v>2.39</v>
      </c>
      <c r="AM64" s="28" t="s">
        <v>2</v>
      </c>
      <c r="AN64" s="28" t="s">
        <v>2</v>
      </c>
      <c r="AO64" s="2" t="s">
        <v>2</v>
      </c>
      <c r="AP64" s="28" t="s">
        <v>2</v>
      </c>
      <c r="AQ64" s="28" t="n">
        <v>2.19</v>
      </c>
      <c r="AR64" s="28" t="s">
        <v>2</v>
      </c>
      <c r="AS64" s="28"/>
      <c r="BE64" s="28"/>
      <c r="BG64" s="28"/>
      <c r="BH64" s="28"/>
      <c r="BI64" s="28"/>
      <c r="BJ64" s="28"/>
      <c r="BK64" s="28"/>
      <c r="BL64" s="28"/>
      <c r="BM64" s="28"/>
      <c r="BQ64" s="28"/>
      <c r="BR64" s="28"/>
    </row>
    <row r="65" customFormat="false" ht="12.75" hidden="true" customHeight="false" outlineLevel="0" collapsed="false">
      <c r="A65" s="56" t="n">
        <v>35348</v>
      </c>
      <c r="B65" s="90" t="n">
        <f aca="false">B64+1</f>
        <v>59</v>
      </c>
      <c r="C65" s="28"/>
      <c r="D65" s="28" t="s">
        <v>86</v>
      </c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 t="s">
        <v>86</v>
      </c>
      <c r="AA65" s="28" t="n">
        <v>2.49</v>
      </c>
      <c r="AB65" s="28" t="n">
        <v>2.371</v>
      </c>
      <c r="AC65" s="95" t="n">
        <f aca="false">AE65-AB65</f>
        <v>0</v>
      </c>
      <c r="AD65" s="28"/>
      <c r="AE65" s="28" t="n">
        <v>2.371</v>
      </c>
      <c r="AF65" s="28" t="s">
        <v>2</v>
      </c>
      <c r="AG65" s="28" t="n">
        <v>2.631</v>
      </c>
      <c r="AH65" s="28" t="n">
        <v>2.051</v>
      </c>
      <c r="AI65" s="28" t="n">
        <v>1.921</v>
      </c>
      <c r="AJ65" s="28" t="n">
        <v>1.601</v>
      </c>
      <c r="AK65" s="28" t="n">
        <v>2.121</v>
      </c>
      <c r="AL65" s="28" t="n">
        <v>2.281</v>
      </c>
      <c r="AM65" s="28" t="s">
        <v>2</v>
      </c>
      <c r="AN65" s="28" t="s">
        <v>2</v>
      </c>
      <c r="AO65" s="2" t="s">
        <v>2</v>
      </c>
      <c r="AP65" s="28" t="s">
        <v>2</v>
      </c>
      <c r="AQ65" s="28" t="n">
        <v>2.11</v>
      </c>
      <c r="AR65" s="28" t="s">
        <v>2</v>
      </c>
      <c r="AS65" s="28"/>
      <c r="BE65" s="28"/>
      <c r="BG65" s="28"/>
      <c r="BH65" s="28"/>
      <c r="BI65" s="28"/>
      <c r="BJ65" s="28"/>
      <c r="BK65" s="28"/>
      <c r="BL65" s="28"/>
      <c r="BM65" s="28"/>
      <c r="BQ65" s="28"/>
      <c r="BR65" s="28"/>
    </row>
    <row r="66" customFormat="false" ht="12.75" hidden="true" customHeight="false" outlineLevel="0" collapsed="false">
      <c r="A66" s="56" t="n">
        <v>35349</v>
      </c>
      <c r="B66" s="90" t="n">
        <f aca="false">B65+1</f>
        <v>60</v>
      </c>
      <c r="C66" s="28"/>
      <c r="D66" s="28" t="s">
        <v>86</v>
      </c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 t="s">
        <v>86</v>
      </c>
      <c r="AA66" s="28" t="n">
        <v>2.37</v>
      </c>
      <c r="AB66" s="28" t="n">
        <v>2.347</v>
      </c>
      <c r="AC66" s="95" t="n">
        <f aca="false">AE66-AB66</f>
        <v>0</v>
      </c>
      <c r="AD66" s="28"/>
      <c r="AE66" s="28" t="n">
        <v>2.347</v>
      </c>
      <c r="AF66" s="28" t="s">
        <v>2</v>
      </c>
      <c r="AG66" s="28" t="n">
        <v>2.597</v>
      </c>
      <c r="AH66" s="28" t="n">
        <v>2.037</v>
      </c>
      <c r="AI66" s="28" t="n">
        <v>1.837</v>
      </c>
      <c r="AJ66" s="28" t="n">
        <v>1.557</v>
      </c>
      <c r="AK66" s="28" t="n">
        <v>2.087</v>
      </c>
      <c r="AL66" s="28" t="n">
        <v>2.257</v>
      </c>
      <c r="AM66" s="28" t="s">
        <v>2</v>
      </c>
      <c r="AN66" s="28" t="s">
        <v>2</v>
      </c>
      <c r="AO66" s="2" t="s">
        <v>2</v>
      </c>
      <c r="AP66" s="28" t="s">
        <v>2</v>
      </c>
      <c r="AQ66" s="28" t="n">
        <v>2.1</v>
      </c>
      <c r="AR66" s="28" t="s">
        <v>2</v>
      </c>
      <c r="AS66" s="28"/>
      <c r="BE66" s="28"/>
      <c r="BG66" s="28"/>
      <c r="BH66" s="28"/>
      <c r="BI66" s="28"/>
      <c r="BJ66" s="28"/>
      <c r="BK66" s="28"/>
      <c r="BL66" s="28"/>
      <c r="BM66" s="28"/>
      <c r="BQ66" s="28"/>
      <c r="BR66" s="28"/>
    </row>
    <row r="67" customFormat="false" ht="12.75" hidden="true" customHeight="false" outlineLevel="0" collapsed="false">
      <c r="A67" s="56" t="n">
        <v>35352</v>
      </c>
      <c r="B67" s="90" t="n">
        <f aca="false">B66+1</f>
        <v>61</v>
      </c>
      <c r="C67" s="28"/>
      <c r="D67" s="28" t="s">
        <v>86</v>
      </c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 t="s">
        <v>86</v>
      </c>
      <c r="AA67" s="28" t="n">
        <v>2.305</v>
      </c>
      <c r="AB67" s="28" t="n">
        <v>2.3</v>
      </c>
      <c r="AC67" s="95" t="n">
        <f aca="false">AE67-AB67</f>
        <v>0</v>
      </c>
      <c r="AD67" s="28"/>
      <c r="AE67" s="28" t="n">
        <v>2.3</v>
      </c>
      <c r="AF67" s="28" t="s">
        <v>2</v>
      </c>
      <c r="AG67" s="28" t="n">
        <v>2.54</v>
      </c>
      <c r="AH67" s="28" t="n">
        <v>2.02</v>
      </c>
      <c r="AI67" s="28" t="n">
        <v>1.84</v>
      </c>
      <c r="AJ67" s="28" t="n">
        <v>1.57</v>
      </c>
      <c r="AK67" s="28" t="n">
        <v>2.05</v>
      </c>
      <c r="AL67" s="28" t="n">
        <v>2.21</v>
      </c>
      <c r="AM67" s="28" t="s">
        <v>2</v>
      </c>
      <c r="AN67" s="28" t="s">
        <v>2</v>
      </c>
      <c r="AO67" s="2" t="s">
        <v>2</v>
      </c>
      <c r="AP67" s="28" t="s">
        <v>2</v>
      </c>
      <c r="AQ67" s="28" t="n">
        <v>2.06</v>
      </c>
      <c r="AR67" s="28" t="s">
        <v>2</v>
      </c>
      <c r="AS67" s="28"/>
      <c r="BE67" s="28"/>
      <c r="BG67" s="28"/>
      <c r="BH67" s="28"/>
      <c r="BI67" s="28"/>
      <c r="BJ67" s="28"/>
      <c r="BK67" s="28"/>
      <c r="BL67" s="28"/>
      <c r="BM67" s="28"/>
      <c r="BQ67" s="28"/>
      <c r="BR67" s="28"/>
    </row>
    <row r="68" customFormat="false" ht="12.75" hidden="true" customHeight="false" outlineLevel="0" collapsed="false">
      <c r="A68" s="56" t="n">
        <v>35353</v>
      </c>
      <c r="B68" s="90" t="n">
        <f aca="false">B67+1</f>
        <v>62</v>
      </c>
      <c r="C68" s="28"/>
      <c r="D68" s="28" t="s">
        <v>86</v>
      </c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 t="s">
        <v>86</v>
      </c>
      <c r="AA68" s="28" t="n">
        <v>2.33</v>
      </c>
      <c r="AB68" s="28" t="n">
        <v>2.464</v>
      </c>
      <c r="AC68" s="95" t="n">
        <f aca="false">AE68-AB68</f>
        <v>0</v>
      </c>
      <c r="AD68" s="28"/>
      <c r="AE68" s="28" t="n">
        <v>2.464</v>
      </c>
      <c r="AF68" s="28" t="s">
        <v>2</v>
      </c>
      <c r="AG68" s="28" t="n">
        <v>2.724</v>
      </c>
      <c r="AH68" s="28" t="n">
        <v>2.124</v>
      </c>
      <c r="AI68" s="28" t="n">
        <v>1.984</v>
      </c>
      <c r="AJ68" s="28" t="n">
        <v>1.704</v>
      </c>
      <c r="AK68" s="28" t="n">
        <v>2.214</v>
      </c>
      <c r="AL68" s="28" t="n">
        <v>2.364</v>
      </c>
      <c r="AM68" s="28" t="s">
        <v>2</v>
      </c>
      <c r="AN68" s="28" t="s">
        <v>2</v>
      </c>
      <c r="AO68" s="2" t="s">
        <v>2</v>
      </c>
      <c r="AP68" s="28" t="s">
        <v>2</v>
      </c>
      <c r="AQ68" s="28" t="n">
        <v>2.201</v>
      </c>
      <c r="AR68" s="28" t="s">
        <v>2</v>
      </c>
      <c r="AS68" s="28"/>
      <c r="BE68" s="28"/>
      <c r="BG68" s="28"/>
      <c r="BH68" s="28"/>
      <c r="BI68" s="28"/>
      <c r="BJ68" s="28"/>
      <c r="BK68" s="28"/>
      <c r="BL68" s="28"/>
      <c r="BM68" s="28"/>
      <c r="BQ68" s="28"/>
      <c r="BR68" s="28"/>
    </row>
    <row r="69" customFormat="false" ht="12.75" hidden="true" customHeight="false" outlineLevel="0" collapsed="false">
      <c r="A69" s="56" t="n">
        <v>35354</v>
      </c>
      <c r="B69" s="90" t="n">
        <f aca="false">B68+1</f>
        <v>63</v>
      </c>
      <c r="C69" s="28"/>
      <c r="D69" s="28" t="s">
        <v>86</v>
      </c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 t="s">
        <v>86</v>
      </c>
      <c r="AA69" s="28" t="n">
        <v>2.47</v>
      </c>
      <c r="AB69" s="28" t="n">
        <v>2.437</v>
      </c>
      <c r="AC69" s="95" t="n">
        <f aca="false">AE69-AB69</f>
        <v>0</v>
      </c>
      <c r="AD69" s="28"/>
      <c r="AE69" s="28" t="n">
        <v>2.437</v>
      </c>
      <c r="AF69" s="28" t="s">
        <v>2</v>
      </c>
      <c r="AG69" s="28" t="n">
        <v>2.697</v>
      </c>
      <c r="AH69" s="28" t="n">
        <v>2.147</v>
      </c>
      <c r="AI69" s="28" t="n">
        <v>2.037</v>
      </c>
      <c r="AJ69" s="28" t="n">
        <v>1.737</v>
      </c>
      <c r="AK69" s="28" t="n">
        <v>2.207</v>
      </c>
      <c r="AL69" s="28" t="n">
        <v>2.337</v>
      </c>
      <c r="AM69" s="28" t="s">
        <v>2</v>
      </c>
      <c r="AN69" s="28" t="s">
        <v>2</v>
      </c>
      <c r="AO69" s="2" t="s">
        <v>2</v>
      </c>
      <c r="AP69" s="28" t="s">
        <v>2</v>
      </c>
      <c r="AQ69" s="28" t="n">
        <v>2.21</v>
      </c>
      <c r="AR69" s="28" t="s">
        <v>2</v>
      </c>
      <c r="AS69" s="28"/>
      <c r="BE69" s="28"/>
      <c r="BG69" s="28"/>
      <c r="BH69" s="28"/>
      <c r="BI69" s="28"/>
      <c r="BJ69" s="28"/>
      <c r="BK69" s="28"/>
      <c r="BL69" s="28"/>
      <c r="BM69" s="28"/>
      <c r="BQ69" s="28"/>
      <c r="BR69" s="28"/>
    </row>
    <row r="70" customFormat="false" ht="12.75" hidden="true" customHeight="false" outlineLevel="0" collapsed="false">
      <c r="A70" s="56" t="n">
        <v>35355</v>
      </c>
      <c r="B70" s="90" t="n">
        <f aca="false">B69+1</f>
        <v>64</v>
      </c>
      <c r="C70" s="28"/>
      <c r="D70" s="28" t="s">
        <v>86</v>
      </c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 t="s">
        <v>86</v>
      </c>
      <c r="AA70" s="28" t="n">
        <v>2.44</v>
      </c>
      <c r="AB70" s="28" t="n">
        <v>2.428</v>
      </c>
      <c r="AC70" s="95" t="n">
        <f aca="false">AE70-AB70</f>
        <v>0</v>
      </c>
      <c r="AD70" s="28"/>
      <c r="AE70" s="28" t="n">
        <v>2.428</v>
      </c>
      <c r="AF70" s="28" t="s">
        <v>2</v>
      </c>
      <c r="AG70" s="28" t="n">
        <v>2.698</v>
      </c>
      <c r="AH70" s="28" t="n">
        <v>2.158</v>
      </c>
      <c r="AI70" s="28" t="n">
        <v>2.028</v>
      </c>
      <c r="AJ70" s="28" t="n">
        <v>1.788</v>
      </c>
      <c r="AK70" s="28" t="n">
        <v>2.218</v>
      </c>
      <c r="AL70" s="28" t="n">
        <v>2.348</v>
      </c>
      <c r="AM70" s="28" t="s">
        <v>2</v>
      </c>
      <c r="AN70" s="28" t="s">
        <v>2</v>
      </c>
      <c r="AO70" s="2" t="s">
        <v>2</v>
      </c>
      <c r="AP70" s="28" t="s">
        <v>2</v>
      </c>
      <c r="AQ70" s="28" t="n">
        <v>2.235</v>
      </c>
      <c r="AR70" s="28" t="s">
        <v>2</v>
      </c>
      <c r="AS70" s="28"/>
      <c r="BE70" s="28"/>
      <c r="BG70" s="28"/>
      <c r="BH70" s="28"/>
      <c r="BI70" s="28"/>
      <c r="BJ70" s="28"/>
      <c r="BK70" s="28"/>
      <c r="BL70" s="28"/>
      <c r="BM70" s="28"/>
      <c r="BQ70" s="28"/>
      <c r="BR70" s="28"/>
    </row>
    <row r="71" customFormat="false" ht="12.75" hidden="true" customHeight="false" outlineLevel="0" collapsed="false">
      <c r="A71" s="56" t="n">
        <v>35356</v>
      </c>
      <c r="B71" s="90" t="n">
        <f aca="false">B70+1</f>
        <v>65</v>
      </c>
      <c r="C71" s="28"/>
      <c r="D71" s="28" t="s">
        <v>86</v>
      </c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 t="s">
        <v>86</v>
      </c>
      <c r="AA71" s="28" t="n">
        <v>2.42</v>
      </c>
      <c r="AB71" s="28" t="n">
        <v>2.4</v>
      </c>
      <c r="AC71" s="95" t="n">
        <f aca="false">AE71-AB71</f>
        <v>0</v>
      </c>
      <c r="AD71" s="28"/>
      <c r="AE71" s="28" t="n">
        <v>2.4</v>
      </c>
      <c r="AF71" s="28" t="s">
        <v>2</v>
      </c>
      <c r="AG71" s="28" t="n">
        <v>2.69</v>
      </c>
      <c r="AH71" s="28" t="n">
        <v>2.17</v>
      </c>
      <c r="AI71" s="28" t="n">
        <v>2.07</v>
      </c>
      <c r="AJ71" s="28" t="n">
        <v>1.8</v>
      </c>
      <c r="AK71" s="28" t="n">
        <v>2.22</v>
      </c>
      <c r="AL71" s="28" t="n">
        <v>2.33</v>
      </c>
      <c r="AM71" s="28" t="s">
        <v>2</v>
      </c>
      <c r="AN71" s="28" t="s">
        <v>2</v>
      </c>
      <c r="AO71" s="2" t="s">
        <v>2</v>
      </c>
      <c r="AP71" s="28" t="s">
        <v>2</v>
      </c>
      <c r="AQ71" s="28" t="n">
        <v>2.23</v>
      </c>
      <c r="AR71" s="28" t="s">
        <v>2</v>
      </c>
      <c r="AS71" s="28"/>
      <c r="BE71" s="28"/>
      <c r="BG71" s="28"/>
      <c r="BH71" s="28"/>
      <c r="BI71" s="28"/>
      <c r="BJ71" s="28"/>
      <c r="BK71" s="28"/>
      <c r="BL71" s="28"/>
      <c r="BM71" s="28"/>
      <c r="BQ71" s="28"/>
      <c r="BR71" s="28"/>
    </row>
    <row r="72" customFormat="false" ht="12.75" hidden="true" customHeight="false" outlineLevel="0" collapsed="false">
      <c r="A72" s="56" t="n">
        <v>35359</v>
      </c>
      <c r="B72" s="90" t="n">
        <f aca="false">B71+1</f>
        <v>66</v>
      </c>
      <c r="C72" s="28"/>
      <c r="D72" s="28" t="s">
        <v>86</v>
      </c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 t="s">
        <v>86</v>
      </c>
      <c r="AA72" s="28" t="n">
        <v>2.39</v>
      </c>
      <c r="AB72" s="28" t="n">
        <v>2.482</v>
      </c>
      <c r="AC72" s="95" t="n">
        <f aca="false">AE72-AB72</f>
        <v>0</v>
      </c>
      <c r="AD72" s="28"/>
      <c r="AE72" s="28" t="n">
        <v>2.482</v>
      </c>
      <c r="AF72" s="28" t="s">
        <v>2</v>
      </c>
      <c r="AG72" s="28" t="n">
        <v>2.802</v>
      </c>
      <c r="AH72" s="28" t="n">
        <v>2.222</v>
      </c>
      <c r="AI72" s="28" t="n">
        <v>2.152</v>
      </c>
      <c r="AJ72" s="28" t="n">
        <v>1.922</v>
      </c>
      <c r="AK72" s="28" t="n">
        <v>2.332</v>
      </c>
      <c r="AL72" s="28" t="n">
        <v>2.412</v>
      </c>
      <c r="AM72" s="28" t="s">
        <v>2</v>
      </c>
      <c r="AN72" s="28" t="s">
        <v>2</v>
      </c>
      <c r="AO72" s="2" t="s">
        <v>2</v>
      </c>
      <c r="AP72" s="28" t="s">
        <v>2</v>
      </c>
      <c r="AQ72" s="28" t="n">
        <v>2.29</v>
      </c>
      <c r="AR72" s="28" t="s">
        <v>2</v>
      </c>
      <c r="AS72" s="28"/>
      <c r="BE72" s="28"/>
      <c r="BG72" s="28"/>
      <c r="BH72" s="28"/>
      <c r="BI72" s="28"/>
      <c r="BJ72" s="28"/>
      <c r="BK72" s="28"/>
      <c r="BL72" s="28"/>
      <c r="BM72" s="28"/>
      <c r="BQ72" s="28"/>
      <c r="BR72" s="28"/>
    </row>
    <row r="73" customFormat="false" ht="12.75" hidden="true" customHeight="false" outlineLevel="0" collapsed="false">
      <c r="A73" s="56" t="n">
        <v>35360</v>
      </c>
      <c r="B73" s="90" t="n">
        <f aca="false">B72+1</f>
        <v>67</v>
      </c>
      <c r="C73" s="28"/>
      <c r="D73" s="28" t="s">
        <v>86</v>
      </c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 t="s">
        <v>86</v>
      </c>
      <c r="AA73" s="28" t="n">
        <v>2.52</v>
      </c>
      <c r="AB73" s="28" t="n">
        <v>2.625</v>
      </c>
      <c r="AC73" s="95" t="n">
        <f aca="false">AE73-AB73</f>
        <v>0</v>
      </c>
      <c r="AD73" s="28"/>
      <c r="AE73" s="28" t="n">
        <v>2.625</v>
      </c>
      <c r="AF73" s="28" t="s">
        <v>2</v>
      </c>
      <c r="AG73" s="28" t="n">
        <v>2.955</v>
      </c>
      <c r="AH73" s="28" t="n">
        <v>2.365</v>
      </c>
      <c r="AI73" s="28" t="n">
        <v>2.345</v>
      </c>
      <c r="AJ73" s="28" t="n">
        <v>2.045</v>
      </c>
      <c r="AK73" s="28" t="n">
        <v>2.435</v>
      </c>
      <c r="AL73" s="28" t="n">
        <v>2.555</v>
      </c>
      <c r="AM73" s="28" t="s">
        <v>2</v>
      </c>
      <c r="AN73" s="28" t="s">
        <v>2</v>
      </c>
      <c r="AO73" s="2" t="s">
        <v>2</v>
      </c>
      <c r="AP73" s="28" t="s">
        <v>2</v>
      </c>
      <c r="AQ73" s="28" t="n">
        <v>2.43</v>
      </c>
      <c r="AR73" s="28" t="s">
        <v>2</v>
      </c>
      <c r="AS73" s="28"/>
      <c r="BE73" s="28"/>
      <c r="BG73" s="28"/>
      <c r="BH73" s="28"/>
      <c r="BI73" s="28"/>
      <c r="BJ73" s="28"/>
      <c r="BK73" s="28"/>
      <c r="BL73" s="28"/>
      <c r="BM73" s="28"/>
      <c r="BQ73" s="28"/>
      <c r="BR73" s="28"/>
    </row>
    <row r="74" customFormat="false" ht="12.75" hidden="true" customHeight="false" outlineLevel="0" collapsed="false">
      <c r="A74" s="56" t="n">
        <v>35361</v>
      </c>
      <c r="B74" s="90" t="n">
        <f aca="false">B73+1</f>
        <v>68</v>
      </c>
      <c r="C74" s="28"/>
      <c r="D74" s="28" t="s">
        <v>86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 t="s">
        <v>86</v>
      </c>
      <c r="AA74" s="28" t="n">
        <v>2.61</v>
      </c>
      <c r="AB74" s="28" t="n">
        <v>2.575</v>
      </c>
      <c r="AC74" s="95" t="n">
        <f aca="false">AE74-AB74</f>
        <v>0</v>
      </c>
      <c r="AD74" s="28"/>
      <c r="AE74" s="28" t="n">
        <v>2.575</v>
      </c>
      <c r="AF74" s="28" t="s">
        <v>2</v>
      </c>
      <c r="AG74" s="28" t="n">
        <v>2.875</v>
      </c>
      <c r="AH74" s="28" t="n">
        <v>2.375</v>
      </c>
      <c r="AI74" s="28" t="n">
        <v>2.355</v>
      </c>
      <c r="AJ74" s="28" t="n">
        <v>2.125</v>
      </c>
      <c r="AK74" s="28" t="n">
        <v>2.395</v>
      </c>
      <c r="AL74" s="28" t="n">
        <v>2.515</v>
      </c>
      <c r="AM74" s="28" t="s">
        <v>2</v>
      </c>
      <c r="AN74" s="28" t="s">
        <v>2</v>
      </c>
      <c r="AO74" s="2" t="s">
        <v>2</v>
      </c>
      <c r="AP74" s="28" t="s">
        <v>2</v>
      </c>
      <c r="AQ74" s="28" t="n">
        <v>2.4</v>
      </c>
      <c r="AR74" s="28" t="s">
        <v>2</v>
      </c>
      <c r="AS74" s="28"/>
      <c r="BE74" s="28"/>
      <c r="BG74" s="28"/>
      <c r="BH74" s="28"/>
      <c r="BI74" s="28"/>
      <c r="BJ74" s="28"/>
      <c r="BK74" s="28"/>
      <c r="BL74" s="28"/>
      <c r="BM74" s="28"/>
      <c r="BQ74" s="28"/>
      <c r="BR74" s="28"/>
    </row>
    <row r="75" customFormat="false" ht="12.75" hidden="true" customHeight="false" outlineLevel="0" collapsed="false">
      <c r="A75" s="56" t="n">
        <v>35362</v>
      </c>
      <c r="B75" s="90" t="n">
        <f aca="false">B74+1</f>
        <v>69</v>
      </c>
      <c r="C75" s="28"/>
      <c r="D75" s="28" t="s">
        <v>86</v>
      </c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 t="s">
        <v>86</v>
      </c>
      <c r="AA75" s="28" t="n">
        <v>2.5</v>
      </c>
      <c r="AB75" s="28" t="n">
        <v>2.485</v>
      </c>
      <c r="AC75" s="95" t="n">
        <f aca="false">AE75-AB75</f>
        <v>0</v>
      </c>
      <c r="AD75" s="28"/>
      <c r="AE75" s="28" t="n">
        <v>2.485</v>
      </c>
      <c r="AF75" s="28" t="s">
        <v>2</v>
      </c>
      <c r="AG75" s="28" t="n">
        <v>2.755</v>
      </c>
      <c r="AH75" s="28" t="n">
        <v>2.365</v>
      </c>
      <c r="AI75" s="28" t="n">
        <v>2.355</v>
      </c>
      <c r="AJ75" s="28" t="n">
        <v>2.195</v>
      </c>
      <c r="AK75" s="28" t="n">
        <v>2.345</v>
      </c>
      <c r="AL75" s="28" t="n">
        <v>2.445</v>
      </c>
      <c r="AM75" s="28" t="s">
        <v>2</v>
      </c>
      <c r="AN75" s="28" t="s">
        <v>2</v>
      </c>
      <c r="AO75" s="2" t="s">
        <v>2</v>
      </c>
      <c r="AP75" s="28" t="s">
        <v>2</v>
      </c>
      <c r="AQ75" s="28" t="n">
        <v>2.419</v>
      </c>
      <c r="AR75" s="28" t="s">
        <v>2</v>
      </c>
      <c r="AS75" s="28"/>
      <c r="BE75" s="28"/>
      <c r="BG75" s="28"/>
      <c r="BH75" s="28"/>
      <c r="BI75" s="28"/>
      <c r="BJ75" s="28"/>
      <c r="BK75" s="28"/>
      <c r="BL75" s="28"/>
      <c r="BM75" s="28"/>
      <c r="BQ75" s="28"/>
      <c r="BR75" s="28"/>
    </row>
    <row r="76" customFormat="false" ht="12.75" hidden="true" customHeight="false" outlineLevel="0" collapsed="false">
      <c r="A76" s="56" t="n">
        <v>35363</v>
      </c>
      <c r="B76" s="90" t="n">
        <f aca="false">B75+1</f>
        <v>70</v>
      </c>
      <c r="C76" s="28"/>
      <c r="D76" s="28" t="s">
        <v>86</v>
      </c>
      <c r="E76" s="28" t="n">
        <v>1</v>
      </c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 t="s">
        <v>86</v>
      </c>
      <c r="AA76" s="28" t="n">
        <v>2.49</v>
      </c>
      <c r="AB76" s="28" t="n">
        <v>2.652</v>
      </c>
      <c r="AC76" s="95" t="n">
        <f aca="false">AE76-AB76</f>
        <v>0</v>
      </c>
      <c r="AD76" s="28" t="n">
        <v>1</v>
      </c>
      <c r="AE76" s="28" t="n">
        <v>2.652</v>
      </c>
      <c r="AF76" s="28" t="s">
        <v>2</v>
      </c>
      <c r="AG76" s="28" t="n">
        <v>2.912</v>
      </c>
      <c r="AH76" s="28" t="n">
        <v>2.442</v>
      </c>
      <c r="AI76" s="28" t="n">
        <v>2.422</v>
      </c>
      <c r="AJ76" s="28" t="n">
        <v>2.202</v>
      </c>
      <c r="AK76" s="28" t="n">
        <v>2.482</v>
      </c>
      <c r="AL76" s="28" t="n">
        <v>2.552</v>
      </c>
      <c r="AM76" s="28" t="s">
        <v>2</v>
      </c>
      <c r="AN76" s="28" t="s">
        <v>2</v>
      </c>
      <c r="AO76" s="2" t="s">
        <v>2</v>
      </c>
      <c r="AP76" s="28" t="s">
        <v>2</v>
      </c>
      <c r="AQ76" s="28" t="n">
        <v>2.47</v>
      </c>
      <c r="AR76" s="28" t="s">
        <v>2</v>
      </c>
      <c r="AS76" s="28"/>
      <c r="BE76" s="28"/>
      <c r="BG76" s="28"/>
      <c r="BH76" s="28"/>
      <c r="BI76" s="28"/>
      <c r="BJ76" s="28"/>
      <c r="BK76" s="28"/>
      <c r="BL76" s="28"/>
      <c r="BM76" s="28"/>
      <c r="BQ76" s="28"/>
      <c r="BR76" s="28"/>
    </row>
    <row r="77" customFormat="false" ht="12.75" hidden="true" customHeight="false" outlineLevel="0" collapsed="false">
      <c r="A77" s="56" t="n">
        <v>35366</v>
      </c>
      <c r="B77" s="90" t="n">
        <f aca="false">B76+1</f>
        <v>71</v>
      </c>
      <c r="C77" s="28"/>
      <c r="D77" s="28" t="s">
        <v>87</v>
      </c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 t="s">
        <v>87</v>
      </c>
      <c r="AA77" s="28" t="n">
        <v>2.705</v>
      </c>
      <c r="AB77" s="28" t="n">
        <v>2.731</v>
      </c>
      <c r="AC77" s="95" t="n">
        <f aca="false">AE77-AB77</f>
        <v>0</v>
      </c>
      <c r="AD77" s="28"/>
      <c r="AE77" s="28" t="n">
        <v>2.731</v>
      </c>
      <c r="AF77" s="28" t="s">
        <v>2</v>
      </c>
      <c r="AG77" s="28" t="n">
        <v>3.041</v>
      </c>
      <c r="AH77" s="28" t="n">
        <v>2.501</v>
      </c>
      <c r="AI77" s="28" t="n">
        <v>2.431</v>
      </c>
      <c r="AJ77" s="28" t="n">
        <v>2.241</v>
      </c>
      <c r="AK77" s="28" t="n">
        <v>2.501</v>
      </c>
      <c r="AL77" s="28" t="n">
        <v>2.591</v>
      </c>
      <c r="AM77" s="28" t="s">
        <v>2</v>
      </c>
      <c r="AN77" s="28" t="s">
        <v>2</v>
      </c>
      <c r="AO77" s="2" t="s">
        <v>2</v>
      </c>
      <c r="AP77" s="28" t="s">
        <v>2</v>
      </c>
      <c r="AQ77" s="28" t="n">
        <v>2.545</v>
      </c>
      <c r="AR77" s="28" t="s">
        <v>2</v>
      </c>
      <c r="AS77" s="28"/>
      <c r="BE77" s="28"/>
      <c r="BG77" s="28"/>
      <c r="BH77" s="28"/>
      <c r="BI77" s="28"/>
      <c r="BJ77" s="28"/>
      <c r="BK77" s="28"/>
      <c r="BL77" s="28"/>
      <c r="BM77" s="28"/>
      <c r="BQ77" s="28"/>
      <c r="BR77" s="28"/>
    </row>
    <row r="78" customFormat="false" ht="12.75" hidden="true" customHeight="false" outlineLevel="0" collapsed="false">
      <c r="A78" s="56" t="n">
        <v>35367</v>
      </c>
      <c r="B78" s="90" t="n">
        <f aca="false">B77+1</f>
        <v>72</v>
      </c>
      <c r="C78" s="28"/>
      <c r="D78" s="28" t="s">
        <v>87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 t="s">
        <v>87</v>
      </c>
      <c r="AA78" s="28" t="n">
        <v>2.68</v>
      </c>
      <c r="AB78" s="28" t="n">
        <v>2.795</v>
      </c>
      <c r="AC78" s="95" t="n">
        <f aca="false">AE78-AB78</f>
        <v>0</v>
      </c>
      <c r="AD78" s="28"/>
      <c r="AE78" s="28" t="n">
        <v>2.795</v>
      </c>
      <c r="AF78" s="28" t="s">
        <v>2</v>
      </c>
      <c r="AG78" s="28" t="n">
        <v>3.115</v>
      </c>
      <c r="AH78" s="28" t="n">
        <v>2.565</v>
      </c>
      <c r="AI78" s="28" t="n">
        <v>2.545</v>
      </c>
      <c r="AJ78" s="28" t="n">
        <v>2.405</v>
      </c>
      <c r="AK78" s="28" t="n">
        <v>2.625</v>
      </c>
      <c r="AL78" s="28" t="n">
        <v>2.715</v>
      </c>
      <c r="AM78" s="28" t="s">
        <v>2</v>
      </c>
      <c r="AN78" s="28" t="s">
        <v>2</v>
      </c>
      <c r="AO78" s="2" t="s">
        <v>2</v>
      </c>
      <c r="AP78" s="28" t="s">
        <v>2</v>
      </c>
      <c r="AQ78" s="28" t="n">
        <v>2.65</v>
      </c>
      <c r="AR78" s="28" t="s">
        <v>2</v>
      </c>
      <c r="AS78" s="28"/>
      <c r="BE78" s="28"/>
      <c r="BG78" s="28"/>
      <c r="BH78" s="28"/>
      <c r="BI78" s="28"/>
      <c r="BJ78" s="28"/>
      <c r="BK78" s="28"/>
      <c r="BL78" s="28"/>
      <c r="BM78" s="28"/>
      <c r="BQ78" s="28"/>
      <c r="BR78" s="28"/>
    </row>
    <row r="79" customFormat="false" ht="12.75" hidden="true" customHeight="false" outlineLevel="0" collapsed="false">
      <c r="A79" s="56" t="n">
        <v>35368</v>
      </c>
      <c r="B79" s="90" t="n">
        <f aca="false">B78+1</f>
        <v>73</v>
      </c>
      <c r="C79" s="28"/>
      <c r="D79" s="28" t="s">
        <v>87</v>
      </c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 t="s">
        <v>87</v>
      </c>
      <c r="AA79" s="28" t="n">
        <v>2.84</v>
      </c>
      <c r="AB79" s="28" t="n">
        <v>2.864</v>
      </c>
      <c r="AC79" s="95" t="n">
        <f aca="false">AE79-AB79</f>
        <v>0</v>
      </c>
      <c r="AD79" s="28"/>
      <c r="AE79" s="28" t="n">
        <v>2.864</v>
      </c>
      <c r="AF79" s="28" t="s">
        <v>2</v>
      </c>
      <c r="AG79" s="28" t="n">
        <v>3.244</v>
      </c>
      <c r="AH79" s="28" t="n">
        <v>2.694</v>
      </c>
      <c r="AI79" s="28" t="n">
        <v>2.614</v>
      </c>
      <c r="AJ79" s="28" t="n">
        <v>2.504</v>
      </c>
      <c r="AK79" s="28" t="n">
        <v>2.724</v>
      </c>
      <c r="AL79" s="28" t="n">
        <v>2.784</v>
      </c>
      <c r="AM79" s="28" t="s">
        <v>2</v>
      </c>
      <c r="AN79" s="28" t="s">
        <v>2</v>
      </c>
      <c r="AO79" s="2" t="s">
        <v>2</v>
      </c>
      <c r="AP79" s="28" t="s">
        <v>2</v>
      </c>
      <c r="AQ79" s="28" t="n">
        <v>2.71</v>
      </c>
      <c r="AR79" s="28" t="s">
        <v>2</v>
      </c>
      <c r="AS79" s="28"/>
      <c r="BE79" s="28"/>
      <c r="BG79" s="28"/>
      <c r="BH79" s="28"/>
      <c r="BI79" s="28"/>
      <c r="BJ79" s="28"/>
      <c r="BK79" s="28"/>
      <c r="BL79" s="28"/>
      <c r="BM79" s="28"/>
      <c r="BQ79" s="28"/>
      <c r="BR79" s="28"/>
    </row>
    <row r="80" customFormat="false" ht="12.75" hidden="true" customHeight="false" outlineLevel="0" collapsed="false">
      <c r="A80" s="56" t="n">
        <v>35369</v>
      </c>
      <c r="B80" s="90" t="n">
        <f aca="false">B79+1</f>
        <v>74</v>
      </c>
      <c r="C80" s="28"/>
      <c r="D80" s="28" t="s">
        <v>87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 t="s">
        <v>87</v>
      </c>
      <c r="AA80" s="28" t="n">
        <v>2.85</v>
      </c>
      <c r="AB80" s="28" t="n">
        <v>2.728</v>
      </c>
      <c r="AC80" s="95" t="n">
        <f aca="false">AE80-AB80</f>
        <v>0</v>
      </c>
      <c r="AD80" s="28"/>
      <c r="AE80" s="28" t="n">
        <v>2.728</v>
      </c>
      <c r="AF80" s="28" t="s">
        <v>2</v>
      </c>
      <c r="AG80" s="28" t="n">
        <v>3.108</v>
      </c>
      <c r="AH80" s="28" t="n">
        <v>2.618</v>
      </c>
      <c r="AI80" s="28" t="n">
        <v>2.578</v>
      </c>
      <c r="AJ80" s="28" t="n">
        <v>2.458</v>
      </c>
      <c r="AK80" s="28" t="n">
        <v>2.598</v>
      </c>
      <c r="AL80" s="28" t="n">
        <v>2.658</v>
      </c>
      <c r="AM80" s="28" t="s">
        <v>2</v>
      </c>
      <c r="AN80" s="28" t="s">
        <v>2</v>
      </c>
      <c r="AO80" s="2" t="s">
        <v>2</v>
      </c>
      <c r="AP80" s="28" t="s">
        <v>2</v>
      </c>
      <c r="AQ80" s="28" t="n">
        <v>2.59</v>
      </c>
      <c r="AR80" s="28" t="s">
        <v>2</v>
      </c>
      <c r="AS80" s="28"/>
      <c r="BE80" s="28"/>
      <c r="BG80" s="28"/>
      <c r="BH80" s="28"/>
      <c r="BI80" s="28"/>
      <c r="BJ80" s="28"/>
      <c r="BK80" s="28"/>
      <c r="BL80" s="28"/>
      <c r="BM80" s="28"/>
      <c r="BQ80" s="28"/>
      <c r="BR80" s="28"/>
    </row>
    <row r="81" customFormat="false" ht="12.75" hidden="true" customHeight="false" outlineLevel="0" collapsed="false">
      <c r="A81" s="56" t="n">
        <v>35370</v>
      </c>
      <c r="B81" s="90" t="n">
        <f aca="false">B80+1</f>
        <v>75</v>
      </c>
      <c r="C81" s="28"/>
      <c r="D81" s="28" t="s">
        <v>87</v>
      </c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 t="s">
        <v>87</v>
      </c>
      <c r="AA81" s="28" t="n">
        <v>2.7</v>
      </c>
      <c r="AB81" s="28" t="n">
        <v>2.662</v>
      </c>
      <c r="AC81" s="95" t="n">
        <f aca="false">AE81-AB81</f>
        <v>0</v>
      </c>
      <c r="AD81" s="28"/>
      <c r="AE81" s="28" t="n">
        <v>2.662</v>
      </c>
      <c r="AF81" s="28" t="s">
        <v>2</v>
      </c>
      <c r="AG81" s="28" t="n">
        <v>3.022</v>
      </c>
      <c r="AH81" s="28" t="n">
        <v>2.472</v>
      </c>
      <c r="AI81" s="28" t="n">
        <v>2.512</v>
      </c>
      <c r="AJ81" s="28" t="n">
        <v>2.442</v>
      </c>
      <c r="AK81" s="28" t="n">
        <v>2.512</v>
      </c>
      <c r="AL81" s="28" t="n">
        <v>2.597</v>
      </c>
      <c r="AM81" s="28" t="s">
        <v>2</v>
      </c>
      <c r="AN81" s="28" t="s">
        <v>2</v>
      </c>
      <c r="AO81" s="2" t="s">
        <v>2</v>
      </c>
      <c r="AP81" s="28" t="s">
        <v>2</v>
      </c>
      <c r="AQ81" s="28" t="n">
        <v>2.56</v>
      </c>
      <c r="AR81" s="28" t="s">
        <v>2</v>
      </c>
      <c r="AS81" s="28"/>
      <c r="BE81" s="28"/>
      <c r="BG81" s="28"/>
      <c r="BH81" s="28"/>
      <c r="BI81" s="28"/>
      <c r="BJ81" s="28"/>
      <c r="BK81" s="28"/>
      <c r="BL81" s="28"/>
      <c r="BM81" s="28"/>
      <c r="BQ81" s="28"/>
      <c r="BR81" s="28"/>
    </row>
    <row r="82" customFormat="false" ht="12.75" hidden="true" customHeight="false" outlineLevel="0" collapsed="false">
      <c r="A82" s="56" t="n">
        <v>35373</v>
      </c>
      <c r="B82" s="90" t="n">
        <f aca="false">B81+1</f>
        <v>76</v>
      </c>
      <c r="C82" s="28"/>
      <c r="D82" s="28" t="s">
        <v>87</v>
      </c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 t="s">
        <v>87</v>
      </c>
      <c r="AA82" s="28" t="n">
        <v>2.69</v>
      </c>
      <c r="AB82" s="28" t="n">
        <v>2.573</v>
      </c>
      <c r="AC82" s="95" t="n">
        <f aca="false">AE82-AB82</f>
        <v>0</v>
      </c>
      <c r="AD82" s="28"/>
      <c r="AE82" s="28" t="n">
        <v>2.573</v>
      </c>
      <c r="AF82" s="28" t="s">
        <v>2</v>
      </c>
      <c r="AG82" s="28" t="n">
        <v>2.903</v>
      </c>
      <c r="AH82" s="28" t="n">
        <v>2.373</v>
      </c>
      <c r="AI82" s="28" t="n">
        <v>2.383</v>
      </c>
      <c r="AJ82" s="28" t="n">
        <v>2.413</v>
      </c>
      <c r="AK82" s="28" t="n">
        <v>2.423</v>
      </c>
      <c r="AL82" s="28" t="n">
        <v>2.503</v>
      </c>
      <c r="AM82" s="28" t="s">
        <v>2</v>
      </c>
      <c r="AN82" s="28" t="s">
        <v>2</v>
      </c>
      <c r="AO82" s="2" t="s">
        <v>2</v>
      </c>
      <c r="AP82" s="28" t="s">
        <v>2</v>
      </c>
      <c r="AQ82" s="28" t="n">
        <v>2.473</v>
      </c>
      <c r="AR82" s="28" t="s">
        <v>2</v>
      </c>
      <c r="AS82" s="28"/>
      <c r="BE82" s="28"/>
      <c r="BG82" s="28"/>
      <c r="BH82" s="28"/>
      <c r="BI82" s="28"/>
      <c r="BJ82" s="28"/>
      <c r="BK82" s="28"/>
      <c r="BL82" s="28"/>
      <c r="BM82" s="28"/>
      <c r="BQ82" s="28"/>
      <c r="BR82" s="28"/>
    </row>
    <row r="83" customFormat="false" ht="12.75" hidden="true" customHeight="false" outlineLevel="0" collapsed="false">
      <c r="A83" s="56" t="n">
        <v>35374</v>
      </c>
      <c r="B83" s="90" t="n">
        <f aca="false">B82+1</f>
        <v>77</v>
      </c>
      <c r="C83" s="28"/>
      <c r="D83" s="28" t="s">
        <v>87</v>
      </c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 t="s">
        <v>87</v>
      </c>
      <c r="AA83" s="28" t="n">
        <v>2.6</v>
      </c>
      <c r="AB83" s="28" t="n">
        <v>2.674</v>
      </c>
      <c r="AC83" s="95" t="n">
        <f aca="false">AE83-AB83</f>
        <v>0</v>
      </c>
      <c r="AD83" s="28"/>
      <c r="AE83" s="28" t="n">
        <v>2.674</v>
      </c>
      <c r="AF83" s="28" t="s">
        <v>2</v>
      </c>
      <c r="AG83" s="28" t="n">
        <v>2.944</v>
      </c>
      <c r="AH83" s="28" t="n">
        <v>2.464</v>
      </c>
      <c r="AI83" s="28" t="n">
        <v>2.424</v>
      </c>
      <c r="AJ83" s="28" t="n">
        <v>2.324</v>
      </c>
      <c r="AK83" s="28" t="n">
        <v>2.504</v>
      </c>
      <c r="AL83" s="28" t="n">
        <v>2.604</v>
      </c>
      <c r="AM83" s="28" t="s">
        <v>2</v>
      </c>
      <c r="AN83" s="28" t="s">
        <v>2</v>
      </c>
      <c r="AO83" s="2" t="s">
        <v>2</v>
      </c>
      <c r="AP83" s="28" t="s">
        <v>2</v>
      </c>
      <c r="AQ83" s="28" t="n">
        <v>2.513</v>
      </c>
      <c r="AR83" s="28" t="s">
        <v>2</v>
      </c>
      <c r="AS83" s="28"/>
      <c r="BE83" s="28"/>
      <c r="BG83" s="28"/>
      <c r="BH83" s="28"/>
      <c r="BI83" s="28"/>
      <c r="BJ83" s="28"/>
      <c r="BK83" s="28"/>
      <c r="BL83" s="28"/>
      <c r="BM83" s="28"/>
      <c r="BQ83" s="28"/>
      <c r="BR83" s="28"/>
    </row>
    <row r="84" customFormat="false" ht="12.75" hidden="true" customHeight="false" outlineLevel="0" collapsed="false">
      <c r="A84" s="56" t="n">
        <v>35375</v>
      </c>
      <c r="B84" s="90" t="n">
        <f aca="false">B83+1</f>
        <v>78</v>
      </c>
      <c r="C84" s="28"/>
      <c r="D84" s="28" t="s">
        <v>87</v>
      </c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 t="s">
        <v>87</v>
      </c>
      <c r="AA84" s="28" t="n">
        <v>2.7</v>
      </c>
      <c r="AB84" s="28" t="n">
        <v>2.684</v>
      </c>
      <c r="AC84" s="95" t="n">
        <f aca="false">AE84-AB84</f>
        <v>0</v>
      </c>
      <c r="AD84" s="28"/>
      <c r="AE84" s="28" t="n">
        <v>2.684</v>
      </c>
      <c r="AF84" s="28" t="s">
        <v>2</v>
      </c>
      <c r="AG84" s="28" t="n">
        <v>3.004</v>
      </c>
      <c r="AH84" s="28" t="n">
        <v>2.494</v>
      </c>
      <c r="AI84" s="28" t="n">
        <v>2.444</v>
      </c>
      <c r="AJ84" s="28" t="n">
        <v>2.364</v>
      </c>
      <c r="AK84" s="28" t="n">
        <v>2.504</v>
      </c>
      <c r="AL84" s="28" t="n">
        <v>2.604</v>
      </c>
      <c r="AM84" s="28" t="s">
        <v>2</v>
      </c>
      <c r="AN84" s="28" t="s">
        <v>2</v>
      </c>
      <c r="AO84" s="2" t="s">
        <v>2</v>
      </c>
      <c r="AP84" s="28" t="s">
        <v>2</v>
      </c>
      <c r="AQ84" s="28" t="n">
        <v>2.52</v>
      </c>
      <c r="AR84" s="28" t="s">
        <v>2</v>
      </c>
      <c r="AS84" s="28"/>
      <c r="BE84" s="28"/>
      <c r="BG84" s="28"/>
      <c r="BH84" s="28"/>
      <c r="BI84" s="28"/>
      <c r="BJ84" s="28"/>
      <c r="BK84" s="28"/>
      <c r="BL84" s="28"/>
      <c r="BM84" s="28"/>
      <c r="BQ84" s="28"/>
      <c r="BR84" s="28"/>
    </row>
    <row r="85" customFormat="false" ht="12.75" hidden="true" customHeight="false" outlineLevel="0" collapsed="false">
      <c r="A85" s="56" t="n">
        <v>35376</v>
      </c>
      <c r="B85" s="90" t="n">
        <f aca="false">B84+1</f>
        <v>79</v>
      </c>
      <c r="C85" s="28"/>
      <c r="D85" s="28" t="s">
        <v>87</v>
      </c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 t="s">
        <v>87</v>
      </c>
      <c r="AA85" s="28" t="n">
        <v>2.72</v>
      </c>
      <c r="AB85" s="28" t="n">
        <v>2.643</v>
      </c>
      <c r="AC85" s="95" t="n">
        <f aca="false">AE85-AB85</f>
        <v>0</v>
      </c>
      <c r="AD85" s="28"/>
      <c r="AE85" s="28" t="n">
        <v>2.643</v>
      </c>
      <c r="AF85" s="28" t="s">
        <v>2</v>
      </c>
      <c r="AG85" s="28" t="n">
        <v>2.973</v>
      </c>
      <c r="AH85" s="28" t="n">
        <v>2.453</v>
      </c>
      <c r="AI85" s="28" t="n">
        <v>2.403</v>
      </c>
      <c r="AJ85" s="28" t="n">
        <v>2.243</v>
      </c>
      <c r="AK85" s="28" t="n">
        <v>2.463</v>
      </c>
      <c r="AL85" s="28" t="n">
        <v>2.573</v>
      </c>
      <c r="AM85" s="28" t="s">
        <v>2</v>
      </c>
      <c r="AN85" s="28" t="s">
        <v>2</v>
      </c>
      <c r="AO85" s="2" t="s">
        <v>2</v>
      </c>
      <c r="AP85" s="28" t="s">
        <v>2</v>
      </c>
      <c r="AQ85" s="28" t="n">
        <v>2.49</v>
      </c>
      <c r="AR85" s="28" t="s">
        <v>2</v>
      </c>
      <c r="AS85" s="28"/>
      <c r="BE85" s="28"/>
      <c r="BG85" s="28"/>
      <c r="BH85" s="28"/>
      <c r="BI85" s="28"/>
      <c r="BJ85" s="28"/>
      <c r="BK85" s="28"/>
      <c r="BL85" s="28"/>
      <c r="BM85" s="28"/>
      <c r="BQ85" s="28"/>
      <c r="BR85" s="28"/>
    </row>
    <row r="86" customFormat="false" ht="12.75" hidden="true" customHeight="false" outlineLevel="0" collapsed="false">
      <c r="A86" s="56" t="n">
        <v>35377</v>
      </c>
      <c r="B86" s="90" t="n">
        <f aca="false">B85+1</f>
        <v>80</v>
      </c>
      <c r="C86" s="28"/>
      <c r="D86" s="28" t="s">
        <v>87</v>
      </c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 t="s">
        <v>87</v>
      </c>
      <c r="AA86" s="28" t="n">
        <v>2.66</v>
      </c>
      <c r="AB86" s="28" t="n">
        <v>2.669</v>
      </c>
      <c r="AC86" s="95" t="n">
        <f aca="false">AE86-AB86</f>
        <v>0</v>
      </c>
      <c r="AD86" s="28"/>
      <c r="AE86" s="28" t="n">
        <v>2.669</v>
      </c>
      <c r="AF86" s="28" t="s">
        <v>2</v>
      </c>
      <c r="AG86" s="28" t="n">
        <v>2.999</v>
      </c>
      <c r="AH86" s="28" t="n">
        <v>2.429</v>
      </c>
      <c r="AI86" s="28" t="n">
        <v>2.369</v>
      </c>
      <c r="AJ86" s="28" t="n">
        <v>2.299</v>
      </c>
      <c r="AK86" s="28" t="n">
        <v>2.479</v>
      </c>
      <c r="AL86" s="28" t="n">
        <v>2.599</v>
      </c>
      <c r="AM86" s="28" t="s">
        <v>2</v>
      </c>
      <c r="AN86" s="28" t="s">
        <v>2</v>
      </c>
      <c r="AO86" s="2" t="s">
        <v>2</v>
      </c>
      <c r="AP86" s="28" t="s">
        <v>2</v>
      </c>
      <c r="AQ86" s="28" t="n">
        <v>2.485</v>
      </c>
      <c r="AR86" s="28" t="s">
        <v>2</v>
      </c>
      <c r="AS86" s="28"/>
      <c r="BE86" s="28"/>
      <c r="BG86" s="28"/>
      <c r="BH86" s="28"/>
      <c r="BI86" s="28"/>
      <c r="BJ86" s="28"/>
      <c r="BK86" s="28"/>
      <c r="BL86" s="28"/>
      <c r="BM86" s="28"/>
      <c r="BQ86" s="28"/>
      <c r="BR86" s="28"/>
    </row>
    <row r="87" customFormat="false" ht="12.75" hidden="true" customHeight="false" outlineLevel="0" collapsed="false">
      <c r="A87" s="56" t="n">
        <v>35380</v>
      </c>
      <c r="B87" s="90" t="n">
        <f aca="false">B86+1</f>
        <v>81</v>
      </c>
      <c r="C87" s="28"/>
      <c r="D87" s="28" t="s">
        <v>87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 t="s">
        <v>87</v>
      </c>
      <c r="AA87" s="28" t="n">
        <v>2.71</v>
      </c>
      <c r="AB87" s="28" t="n">
        <v>2.733</v>
      </c>
      <c r="AC87" s="95" t="n">
        <f aca="false">AE87-AB87</f>
        <v>0</v>
      </c>
      <c r="AD87" s="28"/>
      <c r="AE87" s="28" t="n">
        <v>2.733</v>
      </c>
      <c r="AF87" s="28" t="s">
        <v>2</v>
      </c>
      <c r="AG87" s="28" t="n">
        <v>3.063</v>
      </c>
      <c r="AH87" s="28" t="n">
        <v>2.453</v>
      </c>
      <c r="AI87" s="28" t="n">
        <v>2.403</v>
      </c>
      <c r="AJ87" s="28" t="n">
        <v>2.293</v>
      </c>
      <c r="AK87" s="28" t="n">
        <v>2.543</v>
      </c>
      <c r="AL87" s="28" t="n">
        <v>2.653</v>
      </c>
      <c r="AM87" s="28" t="s">
        <v>2</v>
      </c>
      <c r="AN87" s="28" t="s">
        <v>2</v>
      </c>
      <c r="AO87" s="2" t="s">
        <v>2</v>
      </c>
      <c r="AP87" s="28" t="s">
        <v>2</v>
      </c>
      <c r="AQ87" s="28" t="n">
        <v>2.533</v>
      </c>
      <c r="AR87" s="28" t="s">
        <v>2</v>
      </c>
      <c r="AS87" s="28"/>
      <c r="BE87" s="28"/>
      <c r="BG87" s="28"/>
      <c r="BH87" s="28"/>
      <c r="BI87" s="28"/>
      <c r="BJ87" s="28"/>
      <c r="BK87" s="28"/>
      <c r="BL87" s="28"/>
      <c r="BM87" s="28"/>
      <c r="BQ87" s="28"/>
      <c r="BR87" s="28"/>
    </row>
    <row r="88" customFormat="false" ht="12.75" hidden="true" customHeight="false" outlineLevel="0" collapsed="false">
      <c r="A88" s="56" t="n">
        <v>35381</v>
      </c>
      <c r="B88" s="90" t="n">
        <f aca="false">B87+1</f>
        <v>82</v>
      </c>
      <c r="C88" s="28"/>
      <c r="D88" s="28" t="s">
        <v>87</v>
      </c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 t="s">
        <v>87</v>
      </c>
      <c r="AA88" s="28" t="n">
        <v>2.735</v>
      </c>
      <c r="AB88" s="28" t="n">
        <v>2.646</v>
      </c>
      <c r="AC88" s="95" t="n">
        <f aca="false">AE88-AB88</f>
        <v>0</v>
      </c>
      <c r="AD88" s="28"/>
      <c r="AE88" s="28" t="n">
        <v>2.646</v>
      </c>
      <c r="AF88" s="28" t="s">
        <v>2</v>
      </c>
      <c r="AG88" s="28" t="n">
        <v>2.976</v>
      </c>
      <c r="AH88" s="28" t="n">
        <v>2.436</v>
      </c>
      <c r="AI88" s="28" t="n">
        <v>2.326</v>
      </c>
      <c r="AJ88" s="28" t="n">
        <v>2.256</v>
      </c>
      <c r="AK88" s="28" t="n">
        <v>2.466</v>
      </c>
      <c r="AL88" s="28" t="n">
        <v>2.576</v>
      </c>
      <c r="AM88" s="28" t="s">
        <v>2</v>
      </c>
      <c r="AN88" s="28" t="s">
        <v>2</v>
      </c>
      <c r="AO88" s="2" t="s">
        <v>2</v>
      </c>
      <c r="AP88" s="28" t="s">
        <v>2</v>
      </c>
      <c r="AQ88" s="28" t="n">
        <v>2.465</v>
      </c>
      <c r="AR88" s="28" t="s">
        <v>2</v>
      </c>
      <c r="AS88" s="28"/>
      <c r="BE88" s="28"/>
      <c r="BG88" s="28"/>
      <c r="BH88" s="28"/>
      <c r="BI88" s="28"/>
      <c r="BJ88" s="28"/>
      <c r="BK88" s="28"/>
      <c r="BL88" s="28"/>
      <c r="BM88" s="28"/>
      <c r="BQ88" s="28"/>
      <c r="BR88" s="28"/>
    </row>
    <row r="89" customFormat="false" ht="12.75" hidden="true" customHeight="false" outlineLevel="0" collapsed="false">
      <c r="A89" s="56" t="n">
        <v>35382</v>
      </c>
      <c r="B89" s="90" t="n">
        <f aca="false">B88+1</f>
        <v>83</v>
      </c>
      <c r="C89" s="28"/>
      <c r="D89" s="28" t="s">
        <v>87</v>
      </c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 t="s">
        <v>87</v>
      </c>
      <c r="AA89" s="28" t="n">
        <v>2.63</v>
      </c>
      <c r="AB89" s="28" t="n">
        <v>2.645</v>
      </c>
      <c r="AC89" s="95" t="n">
        <f aca="false">AE89-AB89</f>
        <v>0</v>
      </c>
      <c r="AD89" s="28"/>
      <c r="AE89" s="28" t="n">
        <v>2.645</v>
      </c>
      <c r="AF89" s="28" t="s">
        <v>2</v>
      </c>
      <c r="AG89" s="28" t="n">
        <v>2.945</v>
      </c>
      <c r="AH89" s="28" t="n">
        <v>2.425</v>
      </c>
      <c r="AI89" s="28" t="n">
        <v>2.395</v>
      </c>
      <c r="AJ89" s="28" t="n">
        <v>2.315</v>
      </c>
      <c r="AK89" s="28" t="n">
        <v>2.49</v>
      </c>
      <c r="AL89" s="28" t="n">
        <v>2.565</v>
      </c>
      <c r="AM89" s="28" t="s">
        <v>2</v>
      </c>
      <c r="AN89" s="28" t="s">
        <v>2</v>
      </c>
      <c r="AO89" s="2" t="s">
        <v>2</v>
      </c>
      <c r="AP89" s="28" t="s">
        <v>2</v>
      </c>
      <c r="AQ89" s="28" t="n">
        <v>2.47</v>
      </c>
      <c r="AR89" s="28" t="s">
        <v>2</v>
      </c>
      <c r="AS89" s="28"/>
      <c r="BE89" s="28"/>
      <c r="BG89" s="28"/>
      <c r="BH89" s="28"/>
      <c r="BI89" s="28"/>
      <c r="BJ89" s="28"/>
      <c r="BK89" s="28"/>
      <c r="BL89" s="28"/>
      <c r="BM89" s="28"/>
      <c r="BQ89" s="28"/>
      <c r="BR89" s="28"/>
    </row>
    <row r="90" customFormat="false" ht="12.75" hidden="true" customHeight="false" outlineLevel="0" collapsed="false">
      <c r="A90" s="56" t="n">
        <v>35383</v>
      </c>
      <c r="B90" s="90" t="n">
        <f aca="false">B89+1</f>
        <v>84</v>
      </c>
      <c r="C90" s="28"/>
      <c r="D90" s="28" t="s">
        <v>87</v>
      </c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 t="s">
        <v>87</v>
      </c>
      <c r="AA90" s="28" t="n">
        <v>2.69</v>
      </c>
      <c r="AB90" s="28" t="n">
        <v>2.787</v>
      </c>
      <c r="AC90" s="95" t="n">
        <f aca="false">AE90-AB90</f>
        <v>0</v>
      </c>
      <c r="AD90" s="28"/>
      <c r="AE90" s="28" t="n">
        <v>2.787</v>
      </c>
      <c r="AF90" s="28" t="s">
        <v>2</v>
      </c>
      <c r="AG90" s="28" t="n">
        <v>3.087</v>
      </c>
      <c r="AH90" s="28" t="n">
        <v>2.557</v>
      </c>
      <c r="AI90" s="28" t="n">
        <v>2.477</v>
      </c>
      <c r="AJ90" s="28" t="n">
        <v>2.397</v>
      </c>
      <c r="AK90" s="28" t="n">
        <v>2.627</v>
      </c>
      <c r="AL90" s="28" t="n">
        <v>2.707</v>
      </c>
      <c r="AM90" s="28" t="s">
        <v>2</v>
      </c>
      <c r="AN90" s="28" t="s">
        <v>2</v>
      </c>
      <c r="AO90" s="2" t="s">
        <v>2</v>
      </c>
      <c r="AP90" s="28" t="s">
        <v>2</v>
      </c>
      <c r="AQ90" s="28" t="n">
        <v>2.595</v>
      </c>
      <c r="AR90" s="28" t="s">
        <v>2</v>
      </c>
      <c r="AS90" s="28"/>
      <c r="BE90" s="28"/>
      <c r="BG90" s="28"/>
      <c r="BH90" s="28"/>
      <c r="BI90" s="28"/>
      <c r="BJ90" s="28"/>
      <c r="BK90" s="28"/>
      <c r="BL90" s="28"/>
      <c r="BM90" s="28"/>
      <c r="BQ90" s="28"/>
      <c r="BR90" s="28"/>
    </row>
    <row r="91" customFormat="false" ht="12.75" hidden="true" customHeight="false" outlineLevel="0" collapsed="false">
      <c r="A91" s="56" t="n">
        <v>35384</v>
      </c>
      <c r="B91" s="90" t="n">
        <f aca="false">B90+1</f>
        <v>85</v>
      </c>
      <c r="C91" s="28"/>
      <c r="D91" s="28" t="s">
        <v>87</v>
      </c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 t="s">
        <v>87</v>
      </c>
      <c r="AA91" s="28" t="n">
        <v>2.765</v>
      </c>
      <c r="AB91" s="28" t="n">
        <v>2.908</v>
      </c>
      <c r="AC91" s="95" t="n">
        <f aca="false">AE91-AB91</f>
        <v>0</v>
      </c>
      <c r="AD91" s="28"/>
      <c r="AE91" s="28" t="n">
        <v>2.908</v>
      </c>
      <c r="AF91" s="28" t="s">
        <v>2</v>
      </c>
      <c r="AG91" s="28" t="n">
        <v>3.208</v>
      </c>
      <c r="AH91" s="28" t="n">
        <v>2.678</v>
      </c>
      <c r="AI91" s="28" t="n">
        <v>2.578</v>
      </c>
      <c r="AJ91" s="28" t="n">
        <v>2.478</v>
      </c>
      <c r="AK91" s="28" t="n">
        <v>2.748</v>
      </c>
      <c r="AL91" s="28" t="n">
        <v>2.828</v>
      </c>
      <c r="AM91" s="28" t="s">
        <v>2</v>
      </c>
      <c r="AN91" s="28" t="s">
        <v>2</v>
      </c>
      <c r="AO91" s="2" t="s">
        <v>2</v>
      </c>
      <c r="AP91" s="28" t="s">
        <v>2</v>
      </c>
      <c r="AQ91" s="28" t="n">
        <v>2.715</v>
      </c>
      <c r="AR91" s="28" t="s">
        <v>2</v>
      </c>
      <c r="AS91" s="28"/>
      <c r="BE91" s="28"/>
      <c r="BG91" s="28"/>
      <c r="BH91" s="28"/>
      <c r="BI91" s="28"/>
      <c r="BJ91" s="28"/>
      <c r="BK91" s="28"/>
      <c r="BL91" s="28"/>
      <c r="BM91" s="28"/>
      <c r="BQ91" s="28"/>
      <c r="BR91" s="28"/>
    </row>
    <row r="92" customFormat="false" ht="12.75" hidden="true" customHeight="false" outlineLevel="0" collapsed="false">
      <c r="A92" s="56" t="n">
        <v>35387</v>
      </c>
      <c r="B92" s="90" t="n">
        <f aca="false">B91+1</f>
        <v>86</v>
      </c>
      <c r="C92" s="28"/>
      <c r="D92" s="28" t="s">
        <v>87</v>
      </c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 t="s">
        <v>87</v>
      </c>
      <c r="AA92" s="28" t="n">
        <v>2.89</v>
      </c>
      <c r="AB92" s="28" t="n">
        <v>2.978</v>
      </c>
      <c r="AC92" s="95" t="n">
        <f aca="false">AE92-AB92</f>
        <v>0</v>
      </c>
      <c r="AD92" s="28"/>
      <c r="AE92" s="28" t="n">
        <v>2.978</v>
      </c>
      <c r="AF92" s="28" t="s">
        <v>2</v>
      </c>
      <c r="AG92" s="28" t="n">
        <v>3.288</v>
      </c>
      <c r="AH92" s="28" t="n">
        <v>2.728</v>
      </c>
      <c r="AI92" s="28" t="n">
        <v>2.638</v>
      </c>
      <c r="AJ92" s="28" t="n">
        <v>2.498</v>
      </c>
      <c r="AK92" s="28" t="n">
        <v>2.778</v>
      </c>
      <c r="AL92" s="28" t="n">
        <v>2.848</v>
      </c>
      <c r="AM92" s="28" t="s">
        <v>2</v>
      </c>
      <c r="AN92" s="28" t="s">
        <v>2</v>
      </c>
      <c r="AO92" s="2" t="s">
        <v>2</v>
      </c>
      <c r="AP92" s="28" t="s">
        <v>2</v>
      </c>
      <c r="AQ92" s="28" t="n">
        <v>2.77</v>
      </c>
      <c r="AR92" s="28" t="s">
        <v>2</v>
      </c>
      <c r="AS92" s="28"/>
      <c r="BE92" s="28"/>
      <c r="BG92" s="28"/>
      <c r="BH92" s="28"/>
      <c r="BI92" s="28"/>
      <c r="BJ92" s="28"/>
      <c r="BK92" s="28"/>
      <c r="BL92" s="28"/>
      <c r="BM92" s="28"/>
      <c r="BQ92" s="28"/>
      <c r="BR92" s="28"/>
    </row>
    <row r="93" customFormat="false" ht="12.75" hidden="true" customHeight="false" outlineLevel="0" collapsed="false">
      <c r="A93" s="56" t="n">
        <v>35388</v>
      </c>
      <c r="B93" s="90" t="n">
        <f aca="false">B92+1</f>
        <v>87</v>
      </c>
      <c r="C93" s="28"/>
      <c r="D93" s="28" t="s">
        <v>87</v>
      </c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 t="s">
        <v>87</v>
      </c>
      <c r="AA93" s="28" t="n">
        <v>3.01</v>
      </c>
      <c r="AB93" s="28" t="n">
        <v>3.306</v>
      </c>
      <c r="AC93" s="95" t="n">
        <f aca="false">AE93-AB93</f>
        <v>0</v>
      </c>
      <c r="AD93" s="28"/>
      <c r="AE93" s="28" t="n">
        <v>3.306</v>
      </c>
      <c r="AF93" s="28" t="s">
        <v>2</v>
      </c>
      <c r="AG93" s="28" t="n">
        <v>3.666</v>
      </c>
      <c r="AH93" s="28" t="n">
        <v>3.036</v>
      </c>
      <c r="AI93" s="28" t="n">
        <v>2.946</v>
      </c>
      <c r="AJ93" s="28" t="n">
        <v>2.766</v>
      </c>
      <c r="AK93" s="28" t="n">
        <v>3.036</v>
      </c>
      <c r="AL93" s="28" t="n">
        <v>3.136</v>
      </c>
      <c r="AM93" s="28" t="s">
        <v>2</v>
      </c>
      <c r="AN93" s="28" t="s">
        <v>2</v>
      </c>
      <c r="AO93" s="2" t="s">
        <v>2</v>
      </c>
      <c r="AP93" s="28" t="s">
        <v>2</v>
      </c>
      <c r="AQ93" s="28" t="n">
        <v>3.05</v>
      </c>
      <c r="AR93" s="28" t="s">
        <v>2</v>
      </c>
      <c r="AS93" s="28"/>
      <c r="BE93" s="28"/>
      <c r="BG93" s="28"/>
      <c r="BH93" s="28"/>
      <c r="BI93" s="28"/>
      <c r="BJ93" s="28"/>
      <c r="BK93" s="28"/>
      <c r="BL93" s="28"/>
      <c r="BM93" s="28"/>
      <c r="BQ93" s="28"/>
      <c r="BR93" s="28"/>
    </row>
    <row r="94" customFormat="false" ht="12.75" hidden="true" customHeight="false" outlineLevel="0" collapsed="false">
      <c r="A94" s="56" t="n">
        <v>35389</v>
      </c>
      <c r="B94" s="90" t="n">
        <f aca="false">B93+1</f>
        <v>88</v>
      </c>
      <c r="C94" s="28"/>
      <c r="D94" s="28" t="s">
        <v>87</v>
      </c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 t="s">
        <v>87</v>
      </c>
      <c r="AA94" s="28" t="n">
        <v>3.38</v>
      </c>
      <c r="AB94" s="28" t="n">
        <v>3.627</v>
      </c>
      <c r="AC94" s="95" t="n">
        <f aca="false">AE94-AB94</f>
        <v>0</v>
      </c>
      <c r="AD94" s="28"/>
      <c r="AE94" s="28" t="n">
        <v>3.627</v>
      </c>
      <c r="AF94" s="28" t="s">
        <v>2</v>
      </c>
      <c r="AG94" s="28" t="n">
        <v>4.007</v>
      </c>
      <c r="AH94" s="28" t="n">
        <v>3.477</v>
      </c>
      <c r="AI94" s="28" t="n">
        <v>3.437</v>
      </c>
      <c r="AJ94" s="28" t="n">
        <v>3.317</v>
      </c>
      <c r="AK94" s="28" t="n">
        <v>3.427</v>
      </c>
      <c r="AL94" s="28" t="n">
        <v>3.517</v>
      </c>
      <c r="AM94" s="28" t="s">
        <v>2</v>
      </c>
      <c r="AN94" s="28" t="s">
        <v>2</v>
      </c>
      <c r="AO94" s="2" t="s">
        <v>2</v>
      </c>
      <c r="AP94" s="28" t="s">
        <v>2</v>
      </c>
      <c r="AQ94" s="28" t="n">
        <v>3.527</v>
      </c>
      <c r="AR94" s="28" t="s">
        <v>2</v>
      </c>
      <c r="AS94" s="28"/>
      <c r="BE94" s="28"/>
      <c r="BG94" s="28"/>
      <c r="BH94" s="28"/>
      <c r="BI94" s="28"/>
      <c r="BJ94" s="28"/>
      <c r="BK94" s="28"/>
      <c r="BL94" s="28"/>
      <c r="BM94" s="28"/>
      <c r="BQ94" s="28"/>
      <c r="BR94" s="28"/>
    </row>
    <row r="95" customFormat="false" ht="12.75" hidden="true" customHeight="false" outlineLevel="0" collapsed="false">
      <c r="A95" s="56" t="n">
        <v>35390</v>
      </c>
      <c r="B95" s="90" t="n">
        <f aca="false">B94+1</f>
        <v>89</v>
      </c>
      <c r="C95" s="28"/>
      <c r="D95" s="28" t="s">
        <v>87</v>
      </c>
      <c r="E95" s="28" t="n">
        <v>1</v>
      </c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 t="s">
        <v>87</v>
      </c>
      <c r="AA95" s="28" t="n">
        <v>3.8</v>
      </c>
      <c r="AB95" s="28" t="n">
        <v>3.901</v>
      </c>
      <c r="AC95" s="95" t="n">
        <f aca="false">AE95-AB95</f>
        <v>0</v>
      </c>
      <c r="AD95" s="28" t="n">
        <v>1</v>
      </c>
      <c r="AE95" s="28" t="n">
        <v>3.901</v>
      </c>
      <c r="AF95" s="28" t="s">
        <v>2</v>
      </c>
      <c r="AG95" s="28" t="n">
        <v>4.251</v>
      </c>
      <c r="AH95" s="28" t="n">
        <v>3.621</v>
      </c>
      <c r="AI95" s="28" t="n">
        <v>3.471</v>
      </c>
      <c r="AJ95" s="28" t="n">
        <v>3.411</v>
      </c>
      <c r="AK95" s="28" t="n">
        <v>3.651</v>
      </c>
      <c r="AL95" s="28" t="n">
        <v>3.651</v>
      </c>
      <c r="AM95" s="28" t="s">
        <v>2</v>
      </c>
      <c r="AN95" s="28" t="s">
        <v>2</v>
      </c>
      <c r="AO95" s="2" t="s">
        <v>2</v>
      </c>
      <c r="AP95" s="28" t="s">
        <v>2</v>
      </c>
      <c r="AQ95" s="28" t="n">
        <v>3.65</v>
      </c>
      <c r="AR95" s="28" t="s">
        <v>2</v>
      </c>
      <c r="AS95" s="28"/>
      <c r="BE95" s="28"/>
      <c r="BG95" s="28"/>
      <c r="BH95" s="28"/>
      <c r="BI95" s="28"/>
      <c r="BJ95" s="28"/>
      <c r="BK95" s="28"/>
      <c r="BL95" s="28"/>
      <c r="BM95" s="28"/>
      <c r="BQ95" s="28"/>
      <c r="BR95" s="28"/>
    </row>
    <row r="96" customFormat="false" ht="12.75" hidden="true" customHeight="false" outlineLevel="0" collapsed="false">
      <c r="A96" s="56" t="n">
        <v>35391</v>
      </c>
      <c r="B96" s="90" t="n">
        <f aca="false">B95+1</f>
        <v>90</v>
      </c>
      <c r="C96" s="28"/>
      <c r="D96" s="28" t="s">
        <v>88</v>
      </c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 t="s">
        <v>88</v>
      </c>
      <c r="AA96" s="28" t="n">
        <v>3.6</v>
      </c>
      <c r="AB96" s="28" t="n">
        <v>3.437</v>
      </c>
      <c r="AC96" s="95" t="n">
        <f aca="false">AE96-AB96</f>
        <v>0</v>
      </c>
      <c r="AD96" s="28"/>
      <c r="AE96" s="28" t="n">
        <v>3.437</v>
      </c>
      <c r="AF96" s="28" t="s">
        <v>2</v>
      </c>
      <c r="AG96" s="28" t="n">
        <v>3.847</v>
      </c>
      <c r="AH96" s="28" t="n">
        <v>3.197</v>
      </c>
      <c r="AI96" s="28" t="n">
        <v>3.197</v>
      </c>
      <c r="AJ96" s="28" t="n">
        <v>2.907</v>
      </c>
      <c r="AK96" s="28" t="n">
        <v>3.237</v>
      </c>
      <c r="AL96" s="28" t="n">
        <v>3.247</v>
      </c>
      <c r="AM96" s="28" t="s">
        <v>2</v>
      </c>
      <c r="AN96" s="28" t="s">
        <v>2</v>
      </c>
      <c r="AO96" s="2" t="s">
        <v>2</v>
      </c>
      <c r="AP96" s="28" t="s">
        <v>2</v>
      </c>
      <c r="AQ96" s="28" t="n">
        <v>3.2</v>
      </c>
      <c r="AR96" s="28" t="s">
        <v>2</v>
      </c>
      <c r="AS96" s="28"/>
      <c r="BE96" s="28"/>
      <c r="BG96" s="28"/>
      <c r="BH96" s="28"/>
      <c r="BI96" s="28"/>
      <c r="BJ96" s="28"/>
      <c r="BK96" s="28"/>
      <c r="BL96" s="28"/>
      <c r="BM96" s="28"/>
      <c r="BQ96" s="28"/>
      <c r="BR96" s="28"/>
    </row>
    <row r="97" customFormat="false" ht="12.75" hidden="true" customHeight="false" outlineLevel="0" collapsed="false">
      <c r="A97" s="56" t="n">
        <v>35394</v>
      </c>
      <c r="B97" s="90" t="n">
        <f aca="false">B96+1</f>
        <v>91</v>
      </c>
      <c r="C97" s="28"/>
      <c r="D97" s="28" t="s">
        <v>88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 t="s">
        <v>88</v>
      </c>
      <c r="AA97" s="28" t="n">
        <v>3.42</v>
      </c>
      <c r="AB97" s="28" t="n">
        <v>3.494</v>
      </c>
      <c r="AC97" s="95" t="n">
        <f aca="false">AE97-AB97</f>
        <v>0</v>
      </c>
      <c r="AD97" s="28"/>
      <c r="AE97" s="28" t="n">
        <v>3.494</v>
      </c>
      <c r="AF97" s="28" t="s">
        <v>2</v>
      </c>
      <c r="AG97" s="28" t="n">
        <v>3.994</v>
      </c>
      <c r="AH97" s="28" t="n">
        <v>3.234</v>
      </c>
      <c r="AI97" s="28" t="n">
        <v>3.134</v>
      </c>
      <c r="AJ97" s="28" t="n">
        <v>3.064</v>
      </c>
      <c r="AK97" s="28" t="n">
        <v>3.284</v>
      </c>
      <c r="AL97" s="28" t="n">
        <v>3.334</v>
      </c>
      <c r="AM97" s="28" t="s">
        <v>2</v>
      </c>
      <c r="AN97" s="28" t="s">
        <v>2</v>
      </c>
      <c r="AO97" s="2" t="s">
        <v>2</v>
      </c>
      <c r="AP97" s="28" t="s">
        <v>2</v>
      </c>
      <c r="AQ97" s="28" t="n">
        <v>3.27</v>
      </c>
      <c r="AR97" s="28" t="s">
        <v>2</v>
      </c>
      <c r="AS97" s="28"/>
      <c r="BE97" s="28"/>
      <c r="BG97" s="28"/>
      <c r="BH97" s="28"/>
      <c r="BI97" s="28"/>
      <c r="BJ97" s="28"/>
      <c r="BK97" s="28"/>
      <c r="BL97" s="28"/>
      <c r="BM97" s="28"/>
      <c r="BQ97" s="28"/>
      <c r="BR97" s="28"/>
    </row>
    <row r="98" customFormat="false" ht="12.75" hidden="true" customHeight="false" outlineLevel="0" collapsed="false">
      <c r="A98" s="56" t="n">
        <v>35395</v>
      </c>
      <c r="B98" s="90" t="n">
        <f aca="false">B97+1</f>
        <v>92</v>
      </c>
      <c r="C98" s="28"/>
      <c r="D98" s="28" t="s">
        <v>88</v>
      </c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 t="s">
        <v>88</v>
      </c>
      <c r="AA98" s="28" t="n">
        <v>3.575</v>
      </c>
      <c r="AB98" s="28" t="n">
        <v>3.581</v>
      </c>
      <c r="AC98" s="95" t="n">
        <f aca="false">AE98-AB98</f>
        <v>0</v>
      </c>
      <c r="AD98" s="28"/>
      <c r="AE98" s="28" t="n">
        <v>3.581</v>
      </c>
      <c r="AF98" s="28" t="s">
        <v>2</v>
      </c>
      <c r="AG98" s="28" t="n">
        <v>4.141</v>
      </c>
      <c r="AH98" s="28" t="n">
        <v>3.321</v>
      </c>
      <c r="AI98" s="28" t="n">
        <v>3.141</v>
      </c>
      <c r="AJ98" s="28" t="n">
        <v>3.091</v>
      </c>
      <c r="AK98" s="28" t="n">
        <v>3.361</v>
      </c>
      <c r="AL98" s="28" t="n">
        <v>3.431</v>
      </c>
      <c r="AM98" s="28" t="s">
        <v>2</v>
      </c>
      <c r="AN98" s="28" t="s">
        <v>2</v>
      </c>
      <c r="AO98" s="2" t="s">
        <v>2</v>
      </c>
      <c r="AP98" s="28" t="s">
        <v>2</v>
      </c>
      <c r="AQ98" s="28" t="n">
        <v>3.37</v>
      </c>
      <c r="AR98" s="28" t="s">
        <v>2</v>
      </c>
      <c r="AS98" s="28"/>
      <c r="BE98" s="28"/>
      <c r="BG98" s="28"/>
      <c r="BH98" s="28"/>
      <c r="BI98" s="28"/>
      <c r="BJ98" s="28"/>
      <c r="BK98" s="28"/>
      <c r="BL98" s="28"/>
      <c r="BM98" s="28"/>
      <c r="BQ98" s="28"/>
      <c r="BR98" s="28"/>
    </row>
    <row r="99" customFormat="false" ht="12.75" hidden="true" customHeight="false" outlineLevel="0" collapsed="false">
      <c r="A99" s="89" t="n">
        <v>35396</v>
      </c>
      <c r="B99" s="90" t="n">
        <f aca="false">B98+1</f>
        <v>93</v>
      </c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 t="n">
        <v>3.53</v>
      </c>
      <c r="AB99" s="28" t="n">
        <v>3.497</v>
      </c>
      <c r="AC99" s="95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P99" s="28"/>
      <c r="AQ99" s="28"/>
      <c r="AR99" s="28"/>
      <c r="AS99" s="28"/>
      <c r="BE99" s="28"/>
      <c r="BG99" s="28"/>
      <c r="BH99" s="28"/>
      <c r="BI99" s="28"/>
      <c r="BJ99" s="28"/>
      <c r="BK99" s="28"/>
      <c r="BL99" s="28"/>
      <c r="BM99" s="28"/>
      <c r="BQ99" s="28"/>
      <c r="BR99" s="28"/>
    </row>
    <row r="100" customFormat="false" ht="12.75" hidden="true" customHeight="false" outlineLevel="0" collapsed="false">
      <c r="A100" s="56" t="n">
        <v>35401</v>
      </c>
      <c r="B100" s="90" t="n">
        <f aca="false">B99+1</f>
        <v>94</v>
      </c>
      <c r="C100" s="28"/>
      <c r="D100" s="28" t="s">
        <v>88</v>
      </c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 t="s">
        <v>88</v>
      </c>
      <c r="AA100" s="28" t="n">
        <v>3.33</v>
      </c>
      <c r="AB100" s="28" t="n">
        <v>3.246</v>
      </c>
      <c r="AC100" s="95" t="n">
        <f aca="false">AE100-AB100</f>
        <v>0</v>
      </c>
      <c r="AD100" s="28"/>
      <c r="AE100" s="28" t="n">
        <v>3.246</v>
      </c>
      <c r="AF100" s="28" t="s">
        <v>2</v>
      </c>
      <c r="AG100" s="28" t="n">
        <v>3.676</v>
      </c>
      <c r="AH100" s="28" t="n">
        <v>3.056</v>
      </c>
      <c r="AI100" s="28" t="n">
        <v>2.976</v>
      </c>
      <c r="AJ100" s="28" t="n">
        <v>2.886</v>
      </c>
      <c r="AK100" s="28" t="n">
        <v>3.056</v>
      </c>
      <c r="AL100" s="28" t="n">
        <v>3.106</v>
      </c>
      <c r="AM100" s="28" t="s">
        <v>2</v>
      </c>
      <c r="AN100" s="28" t="s">
        <v>2</v>
      </c>
      <c r="AO100" s="2" t="s">
        <v>2</v>
      </c>
      <c r="AP100" s="28" t="s">
        <v>2</v>
      </c>
      <c r="AQ100" s="28" t="n">
        <v>3.12</v>
      </c>
      <c r="AR100" s="28" t="s">
        <v>2</v>
      </c>
      <c r="AS100" s="28"/>
      <c r="BE100" s="28"/>
      <c r="BG100" s="28"/>
      <c r="BH100" s="28"/>
      <c r="BI100" s="28"/>
      <c r="BJ100" s="28"/>
      <c r="BK100" s="28"/>
      <c r="BL100" s="28"/>
      <c r="BM100" s="28"/>
      <c r="BQ100" s="28"/>
      <c r="BR100" s="28"/>
    </row>
    <row r="101" customFormat="false" ht="12.75" hidden="true" customHeight="false" outlineLevel="0" collapsed="false">
      <c r="A101" s="56" t="n">
        <v>35402</v>
      </c>
      <c r="B101" s="90" t="n">
        <f aca="false">B100+1</f>
        <v>95</v>
      </c>
      <c r="C101" s="28"/>
      <c r="D101" s="28" t="s">
        <v>88</v>
      </c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 t="s">
        <v>88</v>
      </c>
      <c r="AA101" s="28" t="n">
        <v>3.15</v>
      </c>
      <c r="AB101" s="28" t="n">
        <v>3.364</v>
      </c>
      <c r="AC101" s="95" t="n">
        <f aca="false">AE101-AB101</f>
        <v>0</v>
      </c>
      <c r="AD101" s="28"/>
      <c r="AE101" s="28" t="n">
        <v>3.364</v>
      </c>
      <c r="AF101" s="28" t="s">
        <v>2</v>
      </c>
      <c r="AG101" s="28" t="n">
        <v>3.814</v>
      </c>
      <c r="AH101" s="28" t="n">
        <v>3.154</v>
      </c>
      <c r="AI101" s="28" t="n">
        <v>3.144</v>
      </c>
      <c r="AJ101" s="28" t="n">
        <v>3.064</v>
      </c>
      <c r="AK101" s="28" t="n">
        <v>3.174</v>
      </c>
      <c r="AL101" s="28" t="n">
        <v>3.224</v>
      </c>
      <c r="AM101" s="28" t="s">
        <v>2</v>
      </c>
      <c r="AN101" s="28" t="s">
        <v>2</v>
      </c>
      <c r="AO101" s="2" t="s">
        <v>2</v>
      </c>
      <c r="AP101" s="28" t="s">
        <v>2</v>
      </c>
      <c r="AQ101" s="28" t="n">
        <v>3.19</v>
      </c>
      <c r="AR101" s="28" t="s">
        <v>2</v>
      </c>
      <c r="AS101" s="28"/>
      <c r="BE101" s="28"/>
      <c r="BG101" s="28"/>
      <c r="BH101" s="28"/>
      <c r="BI101" s="28"/>
      <c r="BJ101" s="28"/>
      <c r="BK101" s="28"/>
      <c r="BL101" s="28"/>
      <c r="BM101" s="28"/>
      <c r="BQ101" s="28"/>
      <c r="BR101" s="28"/>
    </row>
    <row r="102" customFormat="false" ht="12.75" hidden="true" customHeight="false" outlineLevel="0" collapsed="false">
      <c r="A102" s="56" t="n">
        <v>35403</v>
      </c>
      <c r="B102" s="90" t="n">
        <f aca="false">B101+1</f>
        <v>96</v>
      </c>
      <c r="C102" s="28"/>
      <c r="D102" s="28" t="s">
        <v>88</v>
      </c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 t="s">
        <v>88</v>
      </c>
      <c r="AA102" s="28" t="n">
        <v>3.45</v>
      </c>
      <c r="AB102" s="28" t="n">
        <v>3.505</v>
      </c>
      <c r="AC102" s="95" t="n">
        <f aca="false">AE102-AB102</f>
        <v>0</v>
      </c>
      <c r="AD102" s="28"/>
      <c r="AE102" s="28" t="n">
        <v>3.505</v>
      </c>
      <c r="AF102" s="28" t="s">
        <v>2</v>
      </c>
      <c r="AG102" s="28" t="n">
        <v>4.035</v>
      </c>
      <c r="AH102" s="28" t="n">
        <v>3.305</v>
      </c>
      <c r="AI102" s="28" t="n">
        <v>3.375</v>
      </c>
      <c r="AJ102" s="28" t="n">
        <v>3.265</v>
      </c>
      <c r="AK102" s="28" t="n">
        <v>3.315</v>
      </c>
      <c r="AL102" s="28" t="n">
        <v>3.355</v>
      </c>
      <c r="AM102" s="28" t="s">
        <v>2</v>
      </c>
      <c r="AN102" s="28" t="s">
        <v>2</v>
      </c>
      <c r="AO102" s="2" t="s">
        <v>2</v>
      </c>
      <c r="AP102" s="28" t="s">
        <v>2</v>
      </c>
      <c r="AQ102" s="28" t="n">
        <v>3.33</v>
      </c>
      <c r="AR102" s="28" t="s">
        <v>2</v>
      </c>
      <c r="AS102" s="28"/>
      <c r="BE102" s="28"/>
      <c r="BG102" s="28"/>
      <c r="BH102" s="28"/>
      <c r="BI102" s="28"/>
      <c r="BJ102" s="28"/>
      <c r="BK102" s="28"/>
      <c r="BL102" s="28"/>
      <c r="BM102" s="28"/>
      <c r="BQ102" s="28"/>
      <c r="BR102" s="28"/>
    </row>
    <row r="103" customFormat="false" ht="12.75" hidden="true" customHeight="false" outlineLevel="0" collapsed="false">
      <c r="A103" s="56" t="n">
        <v>35404</v>
      </c>
      <c r="B103" s="90" t="n">
        <f aca="false">B102+1</f>
        <v>97</v>
      </c>
      <c r="C103" s="28"/>
      <c r="D103" s="28" t="s">
        <v>88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 t="s">
        <v>88</v>
      </c>
      <c r="AA103" s="28" t="n">
        <v>3.67</v>
      </c>
      <c r="AB103" s="28" t="n">
        <v>3.784</v>
      </c>
      <c r="AC103" s="95" t="n">
        <f aca="false">AE103-AB103</f>
        <v>0</v>
      </c>
      <c r="AD103" s="28"/>
      <c r="AE103" s="28" t="n">
        <v>3.784</v>
      </c>
      <c r="AF103" s="28" t="s">
        <v>2</v>
      </c>
      <c r="AG103" s="28" t="n">
        <v>4.304</v>
      </c>
      <c r="AH103" s="28" t="n">
        <v>3.524</v>
      </c>
      <c r="AI103" s="28" t="n">
        <v>3.484</v>
      </c>
      <c r="AJ103" s="28" t="n">
        <v>3.414</v>
      </c>
      <c r="AK103" s="28" t="n">
        <v>3.604</v>
      </c>
      <c r="AL103" s="28" t="n">
        <v>3.644</v>
      </c>
      <c r="AM103" s="28" t="s">
        <v>2</v>
      </c>
      <c r="AN103" s="28" t="s">
        <v>2</v>
      </c>
      <c r="AO103" s="2" t="s">
        <v>2</v>
      </c>
      <c r="AP103" s="28" t="s">
        <v>2</v>
      </c>
      <c r="AQ103" s="28" t="n">
        <v>3.615</v>
      </c>
      <c r="AR103" s="28" t="s">
        <v>2</v>
      </c>
      <c r="AS103" s="28"/>
      <c r="BE103" s="28"/>
      <c r="BG103" s="28"/>
      <c r="BH103" s="28"/>
      <c r="BI103" s="28"/>
      <c r="BJ103" s="28"/>
      <c r="BK103" s="28"/>
      <c r="BL103" s="28"/>
      <c r="BM103" s="28"/>
      <c r="BQ103" s="28"/>
      <c r="BR103" s="28"/>
    </row>
    <row r="104" customFormat="false" ht="12.75" hidden="true" customHeight="false" outlineLevel="0" collapsed="false">
      <c r="A104" s="56" t="n">
        <v>35405</v>
      </c>
      <c r="B104" s="90" t="n">
        <f aca="false">B103+1</f>
        <v>98</v>
      </c>
      <c r="C104" s="28"/>
      <c r="D104" s="28" t="s">
        <v>88</v>
      </c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 t="s">
        <v>88</v>
      </c>
      <c r="AA104" s="28" t="n">
        <v>3.62</v>
      </c>
      <c r="AB104" s="28" t="n">
        <v>3.487</v>
      </c>
      <c r="AC104" s="95" t="n">
        <f aca="false">AE104-AB104</f>
        <v>0</v>
      </c>
      <c r="AD104" s="28"/>
      <c r="AE104" s="28" t="n">
        <v>3.487</v>
      </c>
      <c r="AF104" s="28" t="s">
        <v>2</v>
      </c>
      <c r="AG104" s="28" t="n">
        <v>4.007</v>
      </c>
      <c r="AH104" s="28" t="n">
        <v>3.327</v>
      </c>
      <c r="AI104" s="28" t="n">
        <v>3.307</v>
      </c>
      <c r="AJ104" s="28" t="n">
        <v>3.257</v>
      </c>
      <c r="AK104" s="28" t="n">
        <v>3.307</v>
      </c>
      <c r="AL104" s="28" t="n">
        <v>3.347</v>
      </c>
      <c r="AM104" s="28" t="s">
        <v>2</v>
      </c>
      <c r="AN104" s="28" t="s">
        <v>2</v>
      </c>
      <c r="AO104" s="2" t="s">
        <v>2</v>
      </c>
      <c r="AP104" s="28" t="s">
        <v>2</v>
      </c>
      <c r="AQ104" s="28" t="n">
        <v>3.35</v>
      </c>
      <c r="AR104" s="28" t="s">
        <v>2</v>
      </c>
      <c r="AS104" s="28"/>
      <c r="BE104" s="28"/>
      <c r="BG104" s="28"/>
      <c r="BH104" s="28"/>
      <c r="BI104" s="28"/>
      <c r="BJ104" s="28"/>
      <c r="BK104" s="28"/>
      <c r="BL104" s="28"/>
      <c r="BM104" s="28"/>
      <c r="BQ104" s="28"/>
      <c r="BR104" s="28"/>
    </row>
    <row r="105" customFormat="false" ht="12.75" hidden="true" customHeight="false" outlineLevel="0" collapsed="false">
      <c r="A105" s="56" t="n">
        <v>35408</v>
      </c>
      <c r="B105" s="90" t="n">
        <f aca="false">B104+1</f>
        <v>99</v>
      </c>
      <c r="C105" s="28"/>
      <c r="D105" s="28" t="s">
        <v>88</v>
      </c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 t="s">
        <v>88</v>
      </c>
      <c r="AA105" s="28" t="n">
        <v>3.28</v>
      </c>
      <c r="AB105" s="28" t="n">
        <v>3.222</v>
      </c>
      <c r="AC105" s="95" t="n">
        <f aca="false">AE105-AB105</f>
        <v>0</v>
      </c>
      <c r="AD105" s="28"/>
      <c r="AE105" s="28" t="n">
        <v>3.222</v>
      </c>
      <c r="AF105" s="28" t="s">
        <v>2</v>
      </c>
      <c r="AG105" s="28" t="n">
        <v>3.682</v>
      </c>
      <c r="AH105" s="28" t="n">
        <v>3.082</v>
      </c>
      <c r="AI105" s="28" t="n">
        <v>3.092</v>
      </c>
      <c r="AJ105" s="28" t="n">
        <v>3.082</v>
      </c>
      <c r="AK105" s="28" t="n">
        <v>3.062</v>
      </c>
      <c r="AL105" s="28" t="n">
        <v>3.092</v>
      </c>
      <c r="AM105" s="28" t="s">
        <v>2</v>
      </c>
      <c r="AN105" s="28" t="s">
        <v>2</v>
      </c>
      <c r="AO105" s="2" t="s">
        <v>2</v>
      </c>
      <c r="AP105" s="28" t="s">
        <v>2</v>
      </c>
      <c r="AQ105" s="28" t="n">
        <v>3.095</v>
      </c>
      <c r="AR105" s="28" t="s">
        <v>2</v>
      </c>
      <c r="AS105" s="28"/>
      <c r="BE105" s="28"/>
      <c r="BG105" s="28"/>
      <c r="BH105" s="28"/>
      <c r="BI105" s="28"/>
      <c r="BJ105" s="28"/>
      <c r="BK105" s="28"/>
      <c r="BL105" s="28"/>
      <c r="BM105" s="28"/>
      <c r="BQ105" s="28"/>
      <c r="BR105" s="28"/>
    </row>
    <row r="106" customFormat="false" ht="12.75" hidden="true" customHeight="false" outlineLevel="0" collapsed="false">
      <c r="A106" s="56" t="n">
        <v>35409</v>
      </c>
      <c r="B106" s="90" t="n">
        <f aca="false">B105+1</f>
        <v>100</v>
      </c>
      <c r="C106" s="28"/>
      <c r="D106" s="28" t="s">
        <v>88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 t="s">
        <v>88</v>
      </c>
      <c r="AA106" s="28" t="n">
        <v>3.23</v>
      </c>
      <c r="AB106" s="28" t="n">
        <v>3.396</v>
      </c>
      <c r="AC106" s="95" t="n">
        <f aca="false">AE106-AB106</f>
        <v>0</v>
      </c>
      <c r="AD106" s="28"/>
      <c r="AE106" s="28" t="n">
        <v>3.396</v>
      </c>
      <c r="AF106" s="28" t="s">
        <v>2</v>
      </c>
      <c r="AG106" s="28" t="n">
        <v>3.836</v>
      </c>
      <c r="AH106" s="28" t="n">
        <v>3.216</v>
      </c>
      <c r="AI106" s="28" t="n">
        <v>3.196</v>
      </c>
      <c r="AJ106" s="28" t="n">
        <v>3.146</v>
      </c>
      <c r="AK106" s="28" t="n">
        <v>3.226</v>
      </c>
      <c r="AL106" s="28" t="n">
        <v>3.266</v>
      </c>
      <c r="AM106" s="28" t="s">
        <v>2</v>
      </c>
      <c r="AN106" s="28" t="s">
        <v>2</v>
      </c>
      <c r="AO106" s="2" t="s">
        <v>2</v>
      </c>
      <c r="AP106" s="28" t="s">
        <v>2</v>
      </c>
      <c r="AQ106" s="28" t="n">
        <v>3.255</v>
      </c>
      <c r="AR106" s="28" t="s">
        <v>2</v>
      </c>
      <c r="AS106" s="28"/>
      <c r="BE106" s="28"/>
      <c r="BG106" s="28"/>
      <c r="BH106" s="28"/>
      <c r="BI106" s="28"/>
      <c r="BJ106" s="28"/>
      <c r="BK106" s="28"/>
      <c r="BL106" s="28"/>
      <c r="BM106" s="28"/>
      <c r="BQ106" s="28"/>
      <c r="BR106" s="28"/>
    </row>
    <row r="107" customFormat="false" ht="12.75" hidden="true" customHeight="false" outlineLevel="0" collapsed="false">
      <c r="A107" s="56" t="n">
        <v>35410</v>
      </c>
      <c r="B107" s="90" t="n">
        <f aca="false">B106+1</f>
        <v>101</v>
      </c>
      <c r="C107" s="28"/>
      <c r="D107" s="28" t="s">
        <v>88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 t="s">
        <v>88</v>
      </c>
      <c r="AA107" s="28" t="n">
        <v>3.39</v>
      </c>
      <c r="AB107" s="28" t="n">
        <v>3.493</v>
      </c>
      <c r="AC107" s="95" t="n">
        <f aca="false">AE107-AB107</f>
        <v>0</v>
      </c>
      <c r="AD107" s="28"/>
      <c r="AE107" s="28" t="n">
        <v>3.493</v>
      </c>
      <c r="AF107" s="28" t="s">
        <v>2</v>
      </c>
      <c r="AG107" s="28" t="n">
        <v>3.893</v>
      </c>
      <c r="AH107" s="28" t="n">
        <v>3.303</v>
      </c>
      <c r="AI107" s="28" t="n">
        <v>3.213</v>
      </c>
      <c r="AJ107" s="28" t="n">
        <v>3.163</v>
      </c>
      <c r="AK107" s="28" t="n">
        <v>3.333</v>
      </c>
      <c r="AL107" s="28" t="n">
        <v>3.373</v>
      </c>
      <c r="AM107" s="28" t="s">
        <v>2</v>
      </c>
      <c r="AN107" s="28" t="s">
        <v>2</v>
      </c>
      <c r="AO107" s="2" t="s">
        <v>2</v>
      </c>
      <c r="AP107" s="28" t="s">
        <v>2</v>
      </c>
      <c r="AQ107" s="28" t="n">
        <v>3.345</v>
      </c>
      <c r="AR107" s="28" t="s">
        <v>2</v>
      </c>
      <c r="AS107" s="28"/>
      <c r="BE107" s="28"/>
      <c r="BG107" s="28"/>
      <c r="BH107" s="28"/>
      <c r="BI107" s="28"/>
      <c r="BJ107" s="28"/>
      <c r="BK107" s="28"/>
      <c r="BL107" s="28"/>
      <c r="BM107" s="28"/>
      <c r="BQ107" s="28"/>
      <c r="BR107" s="28"/>
    </row>
    <row r="108" customFormat="false" ht="12.75" hidden="true" customHeight="false" outlineLevel="0" collapsed="false">
      <c r="A108" s="56" t="n">
        <v>35411</v>
      </c>
      <c r="B108" s="90" t="n">
        <f aca="false">B107+1</f>
        <v>102</v>
      </c>
      <c r="C108" s="28"/>
      <c r="D108" s="28" t="s">
        <v>88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 t="s">
        <v>88</v>
      </c>
      <c r="AA108" s="28" t="n">
        <v>3.45</v>
      </c>
      <c r="AB108" s="28" t="n">
        <v>3.529</v>
      </c>
      <c r="AC108" s="95" t="n">
        <f aca="false">AE108-AB108</f>
        <v>0</v>
      </c>
      <c r="AD108" s="28"/>
      <c r="AE108" s="28" t="n">
        <v>3.529</v>
      </c>
      <c r="AF108" s="28" t="s">
        <v>2</v>
      </c>
      <c r="AG108" s="28" t="n">
        <v>3.939</v>
      </c>
      <c r="AH108" s="28" t="n">
        <v>3.339</v>
      </c>
      <c r="AI108" s="28" t="n">
        <v>3.289</v>
      </c>
      <c r="AJ108" s="28" t="n">
        <v>3.199</v>
      </c>
      <c r="AK108" s="28" t="n">
        <v>3.369</v>
      </c>
      <c r="AL108" s="28" t="n">
        <v>3.419</v>
      </c>
      <c r="AM108" s="28" t="s">
        <v>2</v>
      </c>
      <c r="AN108" s="28" t="s">
        <v>2</v>
      </c>
      <c r="AO108" s="2" t="s">
        <v>2</v>
      </c>
      <c r="AP108" s="28" t="s">
        <v>2</v>
      </c>
      <c r="AQ108" s="28" t="n">
        <v>3.43</v>
      </c>
      <c r="AR108" s="28" t="s">
        <v>2</v>
      </c>
      <c r="AS108" s="28"/>
      <c r="BE108" s="28"/>
      <c r="BG108" s="28"/>
      <c r="BH108" s="28"/>
      <c r="BI108" s="28"/>
      <c r="BJ108" s="28"/>
      <c r="BK108" s="28"/>
      <c r="BL108" s="28"/>
      <c r="BM108" s="28"/>
      <c r="BQ108" s="28"/>
      <c r="BR108" s="28"/>
    </row>
    <row r="109" customFormat="false" ht="12.75" hidden="true" customHeight="false" outlineLevel="0" collapsed="false">
      <c r="A109" s="56" t="n">
        <v>35412</v>
      </c>
      <c r="B109" s="90" t="n">
        <f aca="false">B108+1</f>
        <v>103</v>
      </c>
      <c r="C109" s="28"/>
      <c r="D109" s="28" t="s">
        <v>88</v>
      </c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 t="s">
        <v>88</v>
      </c>
      <c r="AA109" s="28" t="n">
        <v>3.66</v>
      </c>
      <c r="AB109" s="28" t="n">
        <v>3.851</v>
      </c>
      <c r="AC109" s="95" t="n">
        <f aca="false">AE109-AB109</f>
        <v>0</v>
      </c>
      <c r="AD109" s="28"/>
      <c r="AE109" s="28" t="n">
        <v>3.851</v>
      </c>
      <c r="AF109" s="28" t="s">
        <v>2</v>
      </c>
      <c r="AG109" s="28" t="n">
        <v>4.321</v>
      </c>
      <c r="AH109" s="28" t="n">
        <v>3.691</v>
      </c>
      <c r="AI109" s="28" t="n">
        <v>3.511</v>
      </c>
      <c r="AJ109" s="28" t="n">
        <v>3.441</v>
      </c>
      <c r="AK109" s="28" t="n">
        <v>3.701</v>
      </c>
      <c r="AL109" s="28" t="n">
        <v>3.741</v>
      </c>
      <c r="AM109" s="28" t="s">
        <v>2</v>
      </c>
      <c r="AN109" s="28" t="s">
        <v>2</v>
      </c>
      <c r="AO109" s="2" t="s">
        <v>2</v>
      </c>
      <c r="AP109" s="28" t="s">
        <v>2</v>
      </c>
      <c r="AQ109" s="28" t="n">
        <v>3.67</v>
      </c>
      <c r="AR109" s="28" t="s">
        <v>2</v>
      </c>
      <c r="AS109" s="28"/>
      <c r="BE109" s="28"/>
      <c r="BG109" s="28"/>
      <c r="BH109" s="28"/>
      <c r="BI109" s="28"/>
      <c r="BJ109" s="28"/>
      <c r="BK109" s="28"/>
      <c r="BL109" s="28"/>
      <c r="BM109" s="28"/>
      <c r="BQ109" s="28"/>
      <c r="BR109" s="28"/>
    </row>
    <row r="110" customFormat="false" ht="12.75" hidden="true" customHeight="false" outlineLevel="0" collapsed="false">
      <c r="A110" s="56" t="n">
        <v>35415</v>
      </c>
      <c r="B110" s="90" t="n">
        <f aca="false">B109+1</f>
        <v>104</v>
      </c>
      <c r="C110" s="28"/>
      <c r="D110" s="28" t="s">
        <v>88</v>
      </c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 t="s">
        <v>88</v>
      </c>
      <c r="AA110" s="28" t="n">
        <v>4.2</v>
      </c>
      <c r="AB110" s="28" t="n">
        <v>4.467</v>
      </c>
      <c r="AC110" s="95" t="n">
        <f aca="false">AE110-AB110</f>
        <v>0</v>
      </c>
      <c r="AD110" s="28"/>
      <c r="AE110" s="28" t="n">
        <v>4.467</v>
      </c>
      <c r="AF110" s="28" t="s">
        <v>2</v>
      </c>
      <c r="AG110" s="28" t="n">
        <v>4.937</v>
      </c>
      <c r="AH110" s="28" t="n">
        <v>4.297</v>
      </c>
      <c r="AI110" s="28" t="n">
        <v>4.277</v>
      </c>
      <c r="AJ110" s="28" t="n">
        <v>4.187</v>
      </c>
      <c r="AK110" s="28" t="n">
        <v>4.327</v>
      </c>
      <c r="AL110" s="28" t="n">
        <v>4.367</v>
      </c>
      <c r="AM110" s="28" t="s">
        <v>2</v>
      </c>
      <c r="AN110" s="28" t="s">
        <v>2</v>
      </c>
      <c r="AO110" s="2" t="s">
        <v>2</v>
      </c>
      <c r="AP110" s="28" t="s">
        <v>2</v>
      </c>
      <c r="AQ110" s="28" t="n">
        <v>4.3</v>
      </c>
      <c r="AR110" s="28" t="s">
        <v>2</v>
      </c>
      <c r="AS110" s="28"/>
      <c r="BE110" s="28"/>
      <c r="BG110" s="28"/>
      <c r="BH110" s="28"/>
      <c r="BI110" s="28"/>
      <c r="BJ110" s="28"/>
      <c r="BK110" s="28"/>
      <c r="BL110" s="28"/>
      <c r="BM110" s="28"/>
      <c r="BQ110" s="28"/>
      <c r="BR110" s="28"/>
    </row>
    <row r="111" customFormat="false" ht="12.75" hidden="true" customHeight="false" outlineLevel="0" collapsed="false">
      <c r="A111" s="56" t="n">
        <v>35416</v>
      </c>
      <c r="B111" s="90" t="n">
        <f aca="false">B110+1</f>
        <v>105</v>
      </c>
      <c r="C111" s="28"/>
      <c r="D111" s="28" t="s">
        <v>88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 t="s">
        <v>88</v>
      </c>
      <c r="AA111" s="28" t="n">
        <v>4.25</v>
      </c>
      <c r="AB111" s="28" t="n">
        <v>4.17</v>
      </c>
      <c r="AC111" s="95" t="n">
        <f aca="false">AE111-AB111</f>
        <v>0</v>
      </c>
      <c r="AD111" s="28"/>
      <c r="AE111" s="28" t="n">
        <v>4.17</v>
      </c>
      <c r="AF111" s="28" t="s">
        <v>2</v>
      </c>
      <c r="AG111" s="28" t="n">
        <v>4.59</v>
      </c>
      <c r="AH111" s="28" t="n">
        <v>4.01</v>
      </c>
      <c r="AI111" s="28" t="n">
        <v>4.1</v>
      </c>
      <c r="AJ111" s="28" t="n">
        <v>4.09</v>
      </c>
      <c r="AK111" s="28" t="n">
        <v>4.04</v>
      </c>
      <c r="AL111" s="28" t="n">
        <v>4.07</v>
      </c>
      <c r="AM111" s="28" t="s">
        <v>2</v>
      </c>
      <c r="AN111" s="28" t="s">
        <v>2</v>
      </c>
      <c r="AO111" s="2" t="s">
        <v>2</v>
      </c>
      <c r="AP111" s="28" t="s">
        <v>2</v>
      </c>
      <c r="AQ111" s="28" t="n">
        <v>4.1</v>
      </c>
      <c r="AR111" s="28" t="s">
        <v>2</v>
      </c>
      <c r="AS111" s="28"/>
      <c r="BE111" s="28"/>
      <c r="BG111" s="28"/>
      <c r="BH111" s="28"/>
      <c r="BI111" s="28"/>
      <c r="BJ111" s="28"/>
      <c r="BK111" s="28"/>
      <c r="BL111" s="28"/>
      <c r="BM111" s="28"/>
      <c r="BQ111" s="28"/>
      <c r="BR111" s="28"/>
    </row>
    <row r="112" customFormat="false" ht="12.75" hidden="true" customHeight="false" outlineLevel="0" collapsed="false">
      <c r="A112" s="56" t="n">
        <v>35417</v>
      </c>
      <c r="B112" s="90" t="n">
        <f aca="false">B111+1</f>
        <v>106</v>
      </c>
      <c r="C112" s="28"/>
      <c r="D112" s="28" t="s">
        <v>88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 t="s">
        <v>88</v>
      </c>
      <c r="AA112" s="28" t="n">
        <v>4</v>
      </c>
      <c r="AB112" s="28" t="n">
        <v>4.075</v>
      </c>
      <c r="AC112" s="95" t="n">
        <f aca="false">AE112-AB112</f>
        <v>0</v>
      </c>
      <c r="AD112" s="28"/>
      <c r="AE112" s="28" t="n">
        <v>4.075</v>
      </c>
      <c r="AF112" s="28" t="s">
        <v>2</v>
      </c>
      <c r="AG112" s="28" t="n">
        <v>4.465</v>
      </c>
      <c r="AH112" s="28" t="n">
        <v>3.935</v>
      </c>
      <c r="AI112" s="28" t="n">
        <v>3.945</v>
      </c>
      <c r="AJ112" s="28" t="n">
        <v>3.915</v>
      </c>
      <c r="AK112" s="28" t="n">
        <v>3.975</v>
      </c>
      <c r="AL112" s="28" t="n">
        <v>3.985</v>
      </c>
      <c r="AM112" s="28" t="s">
        <v>2</v>
      </c>
      <c r="AN112" s="28" t="s">
        <v>2</v>
      </c>
      <c r="AO112" s="2" t="s">
        <v>2</v>
      </c>
      <c r="AP112" s="28" t="s">
        <v>2</v>
      </c>
      <c r="AQ112" s="28" t="n">
        <v>3.985</v>
      </c>
      <c r="AR112" s="28" t="s">
        <v>2</v>
      </c>
      <c r="AS112" s="28"/>
      <c r="BE112" s="28"/>
      <c r="BG112" s="28"/>
      <c r="BH112" s="28"/>
      <c r="BI112" s="28"/>
      <c r="BJ112" s="28"/>
      <c r="BK112" s="28"/>
      <c r="BL112" s="28"/>
      <c r="BM112" s="28"/>
      <c r="BQ112" s="28"/>
      <c r="BR112" s="28"/>
    </row>
    <row r="113" customFormat="false" ht="12.75" hidden="true" customHeight="false" outlineLevel="0" collapsed="false">
      <c r="A113" s="56" t="n">
        <v>35418</v>
      </c>
      <c r="B113" s="90" t="n">
        <f aca="false">B112+1</f>
        <v>107</v>
      </c>
      <c r="C113" s="28"/>
      <c r="D113" s="28" t="s">
        <v>88</v>
      </c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 t="s">
        <v>88</v>
      </c>
      <c r="AA113" s="28" t="n">
        <v>4.3</v>
      </c>
      <c r="AB113" s="28" t="n">
        <v>4.409</v>
      </c>
      <c r="AC113" s="95" t="n">
        <f aca="false">AE113-AB113</f>
        <v>0</v>
      </c>
      <c r="AD113" s="28"/>
      <c r="AE113" s="28" t="n">
        <v>4.409</v>
      </c>
      <c r="AF113" s="28" t="s">
        <v>2</v>
      </c>
      <c r="AG113" s="28" t="n">
        <v>4.779</v>
      </c>
      <c r="AH113" s="28" t="n">
        <v>4.279</v>
      </c>
      <c r="AI113" s="28" t="n">
        <v>4.199</v>
      </c>
      <c r="AJ113" s="28" t="n">
        <v>4.169</v>
      </c>
      <c r="AK113" s="28" t="n">
        <v>4.319</v>
      </c>
      <c r="AL113" s="28" t="n">
        <v>4.319</v>
      </c>
      <c r="AM113" s="28" t="s">
        <v>2</v>
      </c>
      <c r="AN113" s="28" t="s">
        <v>2</v>
      </c>
      <c r="AO113" s="2" t="s">
        <v>2</v>
      </c>
      <c r="AP113" s="28" t="s">
        <v>2</v>
      </c>
      <c r="AQ113" s="28" t="n">
        <v>4.33</v>
      </c>
      <c r="AR113" s="28" t="s">
        <v>2</v>
      </c>
      <c r="AS113" s="28"/>
      <c r="BE113" s="28"/>
      <c r="BG113" s="28"/>
      <c r="BH113" s="28"/>
      <c r="BI113" s="28"/>
      <c r="BJ113" s="28"/>
      <c r="BK113" s="28"/>
      <c r="BL113" s="28"/>
      <c r="BM113" s="28"/>
      <c r="BQ113" s="28"/>
      <c r="BR113" s="28"/>
    </row>
    <row r="114" customFormat="false" ht="12.75" hidden="true" customHeight="false" outlineLevel="0" collapsed="false">
      <c r="A114" s="56" t="n">
        <v>35419</v>
      </c>
      <c r="B114" s="90" t="n">
        <f aca="false">B113+1</f>
        <v>108</v>
      </c>
      <c r="C114" s="28"/>
      <c r="D114" s="28" t="s">
        <v>88</v>
      </c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 t="s">
        <v>88</v>
      </c>
      <c r="AA114" s="28" t="n">
        <v>4.38</v>
      </c>
      <c r="AB114" s="28" t="n">
        <v>4.573</v>
      </c>
      <c r="AC114" s="95" t="n">
        <f aca="false">AE114-AB114</f>
        <v>0</v>
      </c>
      <c r="AD114" s="28"/>
      <c r="AE114" s="28" t="n">
        <v>4.573</v>
      </c>
      <c r="AF114" s="28" t="s">
        <v>2</v>
      </c>
      <c r="AG114" s="28" t="n">
        <v>4.923</v>
      </c>
      <c r="AH114" s="28" t="n">
        <v>4.413</v>
      </c>
      <c r="AI114" s="28" t="n">
        <v>4.233</v>
      </c>
      <c r="AJ114" s="28" t="n">
        <v>4.283</v>
      </c>
      <c r="AK114" s="28" t="n">
        <v>4.493</v>
      </c>
      <c r="AL114" s="28" t="n">
        <v>4.473</v>
      </c>
      <c r="AM114" s="28" t="s">
        <v>2</v>
      </c>
      <c r="AN114" s="28" t="s">
        <v>2</v>
      </c>
      <c r="AO114" s="2" t="s">
        <v>2</v>
      </c>
      <c r="AP114" s="28" t="s">
        <v>2</v>
      </c>
      <c r="AQ114" s="28" t="n">
        <v>4.463</v>
      </c>
      <c r="AR114" s="28" t="s">
        <v>2</v>
      </c>
      <c r="AS114" s="28"/>
      <c r="BE114" s="28"/>
      <c r="BG114" s="28"/>
      <c r="BH114" s="28"/>
      <c r="BI114" s="28"/>
      <c r="BJ114" s="28"/>
      <c r="BK114" s="28"/>
      <c r="BL114" s="28"/>
      <c r="BM114" s="28"/>
      <c r="BQ114" s="28"/>
      <c r="BR114" s="28"/>
    </row>
    <row r="115" customFormat="false" ht="12.75" hidden="true" customHeight="false" outlineLevel="0" collapsed="false">
      <c r="A115" s="56" t="n">
        <v>35422</v>
      </c>
      <c r="B115" s="90" t="n">
        <f aca="false">B114+1</f>
        <v>109</v>
      </c>
      <c r="C115" s="28"/>
      <c r="D115" s="28" t="s">
        <v>88</v>
      </c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 t="s">
        <v>88</v>
      </c>
      <c r="AA115" s="28" t="n">
        <v>4.13</v>
      </c>
      <c r="AB115" s="28" t="n">
        <v>4.192</v>
      </c>
      <c r="AC115" s="95" t="n">
        <f aca="false">AE115-AB115</f>
        <v>0</v>
      </c>
      <c r="AD115" s="28"/>
      <c r="AE115" s="28" t="n">
        <v>4.192</v>
      </c>
      <c r="AF115" s="28" t="s">
        <v>2</v>
      </c>
      <c r="AG115" s="28" t="n">
        <v>4.502</v>
      </c>
      <c r="AH115" s="28" t="n">
        <v>4.092</v>
      </c>
      <c r="AI115" s="28" t="n">
        <v>4.102</v>
      </c>
      <c r="AJ115" s="28" t="n">
        <v>4.112</v>
      </c>
      <c r="AK115" s="28" t="n">
        <v>4.112</v>
      </c>
      <c r="AL115" s="28" t="n">
        <v>4.112</v>
      </c>
      <c r="AM115" s="28" t="s">
        <v>2</v>
      </c>
      <c r="AN115" s="28" t="s">
        <v>2</v>
      </c>
      <c r="AO115" s="2" t="s">
        <v>2</v>
      </c>
      <c r="AP115" s="28" t="s">
        <v>2</v>
      </c>
      <c r="AQ115" s="28" t="n">
        <v>4.12</v>
      </c>
      <c r="AR115" s="28" t="s">
        <v>2</v>
      </c>
      <c r="AS115" s="28"/>
      <c r="BE115" s="28"/>
      <c r="BG115" s="28"/>
      <c r="BH115" s="28"/>
      <c r="BI115" s="28"/>
      <c r="BJ115" s="28"/>
      <c r="BK115" s="28"/>
      <c r="BL115" s="28"/>
      <c r="BM115" s="28"/>
      <c r="BQ115" s="28"/>
      <c r="BR115" s="28"/>
    </row>
    <row r="116" customFormat="false" ht="12.75" hidden="true" customHeight="false" outlineLevel="0" collapsed="false">
      <c r="A116" s="81" t="n">
        <v>35423</v>
      </c>
      <c r="B116" s="90" t="n">
        <f aca="false">B115+1</f>
        <v>110</v>
      </c>
      <c r="C116" s="28"/>
      <c r="D116" s="28" t="s">
        <v>88</v>
      </c>
      <c r="E116" s="28" t="n">
        <v>1</v>
      </c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 t="s">
        <v>88</v>
      </c>
      <c r="AA116" s="28" t="n">
        <v>4.05</v>
      </c>
      <c r="AB116" s="28" t="n">
        <v>3.998</v>
      </c>
      <c r="AC116" s="95" t="n">
        <f aca="false">AE116-AB116</f>
        <v>0</v>
      </c>
      <c r="AD116" s="28" t="n">
        <v>1</v>
      </c>
      <c r="AE116" s="28" t="n">
        <v>3.998</v>
      </c>
      <c r="AF116" s="28"/>
      <c r="AG116" s="28" t="n">
        <v>4.29331104960844</v>
      </c>
      <c r="AH116" s="28" t="n">
        <v>3.90273837109405</v>
      </c>
      <c r="AI116" s="28" t="n">
        <v>3.91226453398465</v>
      </c>
      <c r="AJ116" s="28" t="n">
        <v>3.92179069687524</v>
      </c>
      <c r="AK116" s="28" t="n">
        <v>3.92179069687524</v>
      </c>
      <c r="AL116" s="28" t="n">
        <v>3.92179069687524</v>
      </c>
      <c r="AM116" s="28"/>
      <c r="AN116" s="28"/>
      <c r="AP116" s="28"/>
      <c r="AQ116" s="28" t="n">
        <v>3.92941162718772</v>
      </c>
      <c r="AR116" s="28"/>
      <c r="AS116" s="28"/>
      <c r="BE116" s="28"/>
      <c r="BG116" s="28"/>
      <c r="BH116" s="28"/>
      <c r="BI116" s="28"/>
      <c r="BJ116" s="28"/>
      <c r="BK116" s="28"/>
      <c r="BL116" s="28"/>
      <c r="BM116" s="28"/>
      <c r="BQ116" s="28"/>
      <c r="BR116" s="28"/>
    </row>
    <row r="117" customFormat="false" ht="12.75" hidden="true" customHeight="false" outlineLevel="0" collapsed="false">
      <c r="A117" s="89" t="n">
        <v>35425</v>
      </c>
      <c r="B117" s="90" t="n">
        <f aca="false">B116+1</f>
        <v>111</v>
      </c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 t="n">
        <v>3.55</v>
      </c>
      <c r="AB117" s="28" t="n">
        <v>3.384</v>
      </c>
      <c r="AC117" s="95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P117" s="28"/>
      <c r="AQ117" s="28"/>
      <c r="AR117" s="28"/>
      <c r="AS117" s="28"/>
      <c r="BE117" s="28"/>
      <c r="BG117" s="28"/>
      <c r="BH117" s="28"/>
      <c r="BI117" s="28"/>
      <c r="BJ117" s="28"/>
      <c r="BK117" s="28"/>
      <c r="BL117" s="28"/>
      <c r="BM117" s="28"/>
      <c r="BQ117" s="28"/>
      <c r="BR117" s="28"/>
    </row>
    <row r="118" customFormat="false" ht="12.75" hidden="true" customHeight="false" outlineLevel="0" collapsed="false">
      <c r="A118" s="89" t="n">
        <v>35426</v>
      </c>
      <c r="B118" s="90" t="n">
        <f aca="false">B117+1</f>
        <v>112</v>
      </c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 t="n">
        <v>3.15</v>
      </c>
      <c r="AB118" s="28" t="n">
        <v>2.984</v>
      </c>
      <c r="AC118" s="95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P118" s="28"/>
      <c r="AQ118" s="28"/>
      <c r="AR118" s="28"/>
      <c r="AS118" s="28"/>
      <c r="BE118" s="28"/>
      <c r="BG118" s="28"/>
      <c r="BH118" s="28"/>
      <c r="BI118" s="28"/>
      <c r="BJ118" s="28"/>
      <c r="BK118" s="28"/>
      <c r="BL118" s="28"/>
      <c r="BM118" s="28"/>
      <c r="BQ118" s="28"/>
      <c r="BR118" s="28"/>
    </row>
    <row r="119" customFormat="false" ht="12.75" hidden="true" customHeight="false" outlineLevel="0" collapsed="false">
      <c r="A119" s="89" t="n">
        <v>35429</v>
      </c>
      <c r="B119" s="90" t="n">
        <f aca="false">B118+1</f>
        <v>113</v>
      </c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 t="n">
        <v>2.8</v>
      </c>
      <c r="AB119" s="28" t="n">
        <v>2.677</v>
      </c>
      <c r="AC119" s="95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P119" s="28"/>
      <c r="AQ119" s="28"/>
      <c r="AR119" s="28"/>
      <c r="AS119" s="28"/>
      <c r="BE119" s="28"/>
      <c r="BG119" s="28"/>
      <c r="BH119" s="28"/>
      <c r="BI119" s="28"/>
      <c r="BJ119" s="28"/>
      <c r="BK119" s="28"/>
      <c r="BL119" s="28"/>
      <c r="BM119" s="28"/>
      <c r="BQ119" s="28"/>
      <c r="BR119" s="28"/>
    </row>
    <row r="120" customFormat="false" ht="12.75" hidden="true" customHeight="false" outlineLevel="0" collapsed="false">
      <c r="A120" s="56" t="n">
        <v>35430</v>
      </c>
      <c r="B120" s="90" t="n">
        <f aca="false">B119+1</f>
        <v>114</v>
      </c>
      <c r="C120" s="28"/>
      <c r="D120" s="28" t="s">
        <v>89</v>
      </c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 t="s">
        <v>89</v>
      </c>
      <c r="AA120" s="28" t="n">
        <v>2.71</v>
      </c>
      <c r="AB120" s="28" t="n">
        <v>2.757</v>
      </c>
      <c r="AC120" s="95" t="n">
        <f aca="false">AE120-AB120</f>
        <v>0</v>
      </c>
      <c r="AD120" s="28"/>
      <c r="AE120" s="28" t="n">
        <v>2.757</v>
      </c>
      <c r="AF120" s="28" t="s">
        <v>2</v>
      </c>
      <c r="AG120" s="28" t="n">
        <v>3.137</v>
      </c>
      <c r="AH120" s="28" t="n">
        <v>2.507</v>
      </c>
      <c r="AI120" s="28" t="n">
        <v>2.377</v>
      </c>
      <c r="AJ120" s="28" t="n">
        <v>2.317</v>
      </c>
      <c r="AK120" s="28" t="n">
        <v>2.577</v>
      </c>
      <c r="AL120" s="28" t="n">
        <v>2.637</v>
      </c>
      <c r="AM120" s="28" t="s">
        <v>2</v>
      </c>
      <c r="AN120" s="28" t="s">
        <v>2</v>
      </c>
      <c r="AO120" s="2" t="s">
        <v>2</v>
      </c>
      <c r="AP120" s="28" t="s">
        <v>2</v>
      </c>
      <c r="AQ120" s="28" t="n">
        <v>2.53</v>
      </c>
      <c r="AR120" s="28" t="s">
        <v>2</v>
      </c>
      <c r="AS120" s="28"/>
      <c r="BE120" s="28"/>
      <c r="BG120" s="28"/>
      <c r="BH120" s="28"/>
      <c r="BI120" s="28"/>
      <c r="BJ120" s="28"/>
      <c r="BK120" s="28"/>
      <c r="BL120" s="28"/>
      <c r="BM120" s="28"/>
      <c r="BQ120" s="28"/>
      <c r="BR120" s="28"/>
    </row>
    <row r="121" customFormat="false" ht="12.75" hidden="true" customHeight="false" outlineLevel="0" collapsed="false">
      <c r="A121" s="89" t="n">
        <v>35432</v>
      </c>
      <c r="B121" s="90" t="n">
        <f aca="false">B120+1</f>
        <v>115</v>
      </c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 t="n">
        <v>2.75</v>
      </c>
      <c r="AB121" s="28" t="n">
        <v>2.89</v>
      </c>
      <c r="AC121" s="95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P121" s="28"/>
      <c r="AQ121" s="28"/>
      <c r="AR121" s="28"/>
      <c r="AS121" s="28"/>
      <c r="BE121" s="28"/>
      <c r="BG121" s="28"/>
      <c r="BH121" s="28"/>
      <c r="BI121" s="28"/>
      <c r="BJ121" s="28"/>
      <c r="BK121" s="28"/>
      <c r="BL121" s="28"/>
      <c r="BM121" s="28"/>
      <c r="BQ121" s="28"/>
      <c r="BR121" s="28"/>
    </row>
    <row r="122" customFormat="false" ht="12.75" hidden="true" customHeight="false" outlineLevel="0" collapsed="false">
      <c r="A122" s="56" t="n">
        <v>35433</v>
      </c>
      <c r="B122" s="90" t="n">
        <f aca="false">B121+1</f>
        <v>116</v>
      </c>
      <c r="C122" s="28"/>
      <c r="D122" s="28" t="s">
        <v>89</v>
      </c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 t="s">
        <v>89</v>
      </c>
      <c r="AA122" s="28" t="n">
        <v>2.89</v>
      </c>
      <c r="AB122" s="28" t="n">
        <v>3.106</v>
      </c>
      <c r="AC122" s="95" t="n">
        <f aca="false">AE122-AB122</f>
        <v>0</v>
      </c>
      <c r="AD122" s="28"/>
      <c r="AE122" s="28" t="n">
        <v>3.106</v>
      </c>
      <c r="AF122" s="28" t="s">
        <v>2</v>
      </c>
      <c r="AG122" s="28" t="n">
        <v>3.436</v>
      </c>
      <c r="AH122" s="28" t="n">
        <v>2.826</v>
      </c>
      <c r="AI122" s="28" t="n">
        <v>2.696</v>
      </c>
      <c r="AJ122" s="28" t="n">
        <v>2.566</v>
      </c>
      <c r="AK122" s="28" t="n">
        <v>2.926</v>
      </c>
      <c r="AL122" s="28" t="n">
        <v>2.986</v>
      </c>
      <c r="AM122" s="28" t="s">
        <v>2</v>
      </c>
      <c r="AN122" s="28" t="s">
        <v>2</v>
      </c>
      <c r="AO122" s="2" t="s">
        <v>2</v>
      </c>
      <c r="AP122" s="28" t="s">
        <v>2</v>
      </c>
      <c r="AQ122" s="28" t="n">
        <v>2.9</v>
      </c>
      <c r="AR122" s="28" t="s">
        <v>2</v>
      </c>
      <c r="AS122" s="28"/>
      <c r="BE122" s="28"/>
      <c r="BG122" s="28"/>
      <c r="BH122" s="28"/>
      <c r="BI122" s="28"/>
      <c r="BJ122" s="28"/>
      <c r="BK122" s="28"/>
      <c r="BL122" s="28"/>
      <c r="BM122" s="28"/>
      <c r="BQ122" s="28"/>
      <c r="BR122" s="28"/>
    </row>
    <row r="123" customFormat="false" ht="12.75" hidden="true" customHeight="false" outlineLevel="0" collapsed="false">
      <c r="A123" s="56" t="n">
        <v>35436</v>
      </c>
      <c r="B123" s="90" t="n">
        <f aca="false">B122+1</f>
        <v>117</v>
      </c>
      <c r="C123" s="28"/>
      <c r="D123" s="28" t="s">
        <v>89</v>
      </c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 t="s">
        <v>89</v>
      </c>
      <c r="AA123" s="28" t="n">
        <v>3.52</v>
      </c>
      <c r="AB123" s="28" t="n">
        <v>3.636</v>
      </c>
      <c r="AC123" s="95" t="n">
        <f aca="false">AE123-AB123</f>
        <v>0</v>
      </c>
      <c r="AD123" s="28"/>
      <c r="AE123" s="28" t="n">
        <v>3.636</v>
      </c>
      <c r="AF123" s="28" t="s">
        <v>2</v>
      </c>
      <c r="AG123" s="28" t="n">
        <v>4.036</v>
      </c>
      <c r="AH123" s="28" t="n">
        <v>3.456</v>
      </c>
      <c r="AI123" s="28" t="n">
        <v>3.346</v>
      </c>
      <c r="AJ123" s="28" t="n">
        <v>3.196</v>
      </c>
      <c r="AK123" s="28" t="n">
        <v>3.506</v>
      </c>
      <c r="AL123" s="28" t="n">
        <v>3.516</v>
      </c>
      <c r="AM123" s="28" t="s">
        <v>2</v>
      </c>
      <c r="AN123" s="28" t="s">
        <v>2</v>
      </c>
      <c r="AO123" s="2" t="s">
        <v>2</v>
      </c>
      <c r="AP123" s="28" t="s">
        <v>2</v>
      </c>
      <c r="AQ123" s="28" t="n">
        <v>3.5</v>
      </c>
      <c r="AR123" s="28" t="s">
        <v>2</v>
      </c>
      <c r="AS123" s="28"/>
      <c r="BE123" s="28"/>
      <c r="BG123" s="28"/>
      <c r="BH123" s="28"/>
      <c r="BI123" s="28"/>
      <c r="BJ123" s="28"/>
      <c r="BK123" s="28"/>
      <c r="BL123" s="28"/>
      <c r="BM123" s="28"/>
      <c r="BQ123" s="28"/>
      <c r="BR123" s="28"/>
    </row>
    <row r="124" customFormat="false" ht="12.75" hidden="true" customHeight="false" outlineLevel="0" collapsed="false">
      <c r="A124" s="56" t="n">
        <v>35437</v>
      </c>
      <c r="B124" s="90" t="n">
        <f aca="false">B123+1</f>
        <v>118</v>
      </c>
      <c r="C124" s="28"/>
      <c r="D124" s="28" t="s">
        <v>89</v>
      </c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 t="s">
        <v>89</v>
      </c>
      <c r="AA124" s="28" t="n">
        <v>3.65</v>
      </c>
      <c r="AB124" s="28" t="n">
        <v>3.334</v>
      </c>
      <c r="AC124" s="95" t="n">
        <f aca="false">AE124-AB124</f>
        <v>0</v>
      </c>
      <c r="AD124" s="28"/>
      <c r="AE124" s="28" t="n">
        <v>3.334</v>
      </c>
      <c r="AF124" s="28" t="s">
        <v>2</v>
      </c>
      <c r="AG124" s="28" t="n">
        <v>3.714</v>
      </c>
      <c r="AH124" s="28" t="n">
        <v>3.154</v>
      </c>
      <c r="AI124" s="28" t="n">
        <v>3.084</v>
      </c>
      <c r="AJ124" s="28" t="n">
        <v>3.044</v>
      </c>
      <c r="AK124" s="28" t="n">
        <v>3.214</v>
      </c>
      <c r="AL124" s="28" t="n">
        <v>3.229</v>
      </c>
      <c r="AM124" s="28" t="s">
        <v>2</v>
      </c>
      <c r="AN124" s="28" t="s">
        <v>2</v>
      </c>
      <c r="AO124" s="2" t="s">
        <v>2</v>
      </c>
      <c r="AP124" s="28" t="s">
        <v>2</v>
      </c>
      <c r="AQ124" s="28" t="n">
        <v>3.211</v>
      </c>
      <c r="AR124" s="28" t="s">
        <v>2</v>
      </c>
      <c r="AS124" s="28"/>
      <c r="BE124" s="28"/>
      <c r="BG124" s="28"/>
      <c r="BH124" s="28"/>
      <c r="BI124" s="28"/>
      <c r="BJ124" s="28"/>
      <c r="BK124" s="28"/>
      <c r="BL124" s="28"/>
      <c r="BM124" s="28"/>
      <c r="BQ124" s="28"/>
      <c r="BR124" s="28"/>
    </row>
    <row r="125" customFormat="false" ht="12.75" hidden="true" customHeight="false" outlineLevel="0" collapsed="false">
      <c r="A125" s="56" t="n">
        <v>35438</v>
      </c>
      <c r="B125" s="90" t="n">
        <f aca="false">B124+1</f>
        <v>119</v>
      </c>
      <c r="C125" s="28"/>
      <c r="D125" s="28" t="s">
        <v>89</v>
      </c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 t="s">
        <v>89</v>
      </c>
      <c r="AA125" s="28" t="n">
        <v>3.59</v>
      </c>
      <c r="AB125" s="28" t="n">
        <v>3.513</v>
      </c>
      <c r="AC125" s="95" t="n">
        <f aca="false">AE125-AB125</f>
        <v>0</v>
      </c>
      <c r="AD125" s="28"/>
      <c r="AE125" s="28" t="n">
        <v>3.513</v>
      </c>
      <c r="AF125" s="28" t="s">
        <v>2</v>
      </c>
      <c r="AG125" s="28" t="n">
        <v>3.873</v>
      </c>
      <c r="AH125" s="28" t="n">
        <v>3.263</v>
      </c>
      <c r="AI125" s="28" t="n">
        <v>3.133</v>
      </c>
      <c r="AJ125" s="28" t="n">
        <v>3.123</v>
      </c>
      <c r="AK125" s="28" t="n">
        <v>3.393</v>
      </c>
      <c r="AL125" s="28" t="n">
        <v>3.403</v>
      </c>
      <c r="AM125" s="28" t="s">
        <v>2</v>
      </c>
      <c r="AN125" s="28" t="s">
        <v>2</v>
      </c>
      <c r="AO125" s="2" t="s">
        <v>2</v>
      </c>
      <c r="AP125" s="28" t="s">
        <v>2</v>
      </c>
      <c r="AQ125" s="28" t="n">
        <v>3.33</v>
      </c>
      <c r="AR125" s="28" t="s">
        <v>2</v>
      </c>
      <c r="AS125" s="28"/>
      <c r="BE125" s="28"/>
      <c r="BG125" s="28"/>
      <c r="BH125" s="28"/>
      <c r="BI125" s="28"/>
      <c r="BJ125" s="28"/>
      <c r="BK125" s="28"/>
      <c r="BL125" s="28"/>
      <c r="BM125" s="28"/>
      <c r="BQ125" s="28"/>
      <c r="BR125" s="28"/>
    </row>
    <row r="126" customFormat="false" ht="12.75" hidden="true" customHeight="false" outlineLevel="0" collapsed="false">
      <c r="A126" s="56" t="n">
        <v>35439</v>
      </c>
      <c r="B126" s="90" t="n">
        <f aca="false">B125+1</f>
        <v>120</v>
      </c>
      <c r="C126" s="28"/>
      <c r="D126" s="28" t="s">
        <v>89</v>
      </c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 t="s">
        <v>89</v>
      </c>
      <c r="AA126" s="28" t="n">
        <v>3.4</v>
      </c>
      <c r="AB126" s="28" t="n">
        <v>3.481</v>
      </c>
      <c r="AC126" s="95" t="n">
        <f aca="false">AE126-AB126</f>
        <v>0</v>
      </c>
      <c r="AD126" s="28"/>
      <c r="AE126" s="28" t="n">
        <v>3.481</v>
      </c>
      <c r="AF126" s="28" t="s">
        <v>2</v>
      </c>
      <c r="AG126" s="28" t="n">
        <v>3.821</v>
      </c>
      <c r="AH126" s="28" t="n">
        <v>3.231</v>
      </c>
      <c r="AI126" s="28" t="n">
        <v>3.231</v>
      </c>
      <c r="AJ126" s="28" t="n">
        <v>3.061</v>
      </c>
      <c r="AK126" s="28" t="n">
        <v>3.371</v>
      </c>
      <c r="AL126" s="28" t="n">
        <v>3.371</v>
      </c>
      <c r="AM126" s="28" t="s">
        <v>2</v>
      </c>
      <c r="AN126" s="28" t="s">
        <v>2</v>
      </c>
      <c r="AO126" s="2" t="s">
        <v>2</v>
      </c>
      <c r="AP126" s="28" t="s">
        <v>2</v>
      </c>
      <c r="AQ126" s="28" t="n">
        <v>3.32</v>
      </c>
      <c r="AR126" s="28" t="s">
        <v>2</v>
      </c>
      <c r="AS126" s="28"/>
      <c r="BE126" s="28"/>
      <c r="BG126" s="28"/>
      <c r="BH126" s="28"/>
      <c r="BI126" s="28"/>
      <c r="BJ126" s="28"/>
      <c r="BK126" s="28"/>
      <c r="BL126" s="28"/>
      <c r="BM126" s="28"/>
      <c r="BQ126" s="28"/>
      <c r="BR126" s="28"/>
    </row>
    <row r="127" customFormat="false" ht="12.75" hidden="true" customHeight="false" outlineLevel="0" collapsed="false">
      <c r="A127" s="56" t="n">
        <v>35440</v>
      </c>
      <c r="B127" s="90" t="n">
        <f aca="false">B126+1</f>
        <v>121</v>
      </c>
      <c r="C127" s="28"/>
      <c r="D127" s="28" t="s">
        <v>89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 t="s">
        <v>89</v>
      </c>
      <c r="AA127" s="28" t="n">
        <v>3.6</v>
      </c>
      <c r="AB127" s="28" t="n">
        <v>3.316</v>
      </c>
      <c r="AC127" s="95" t="n">
        <f aca="false">AE127-AB127</f>
        <v>0</v>
      </c>
      <c r="AD127" s="28"/>
      <c r="AE127" s="28" t="n">
        <v>3.316</v>
      </c>
      <c r="AF127" s="28" t="s">
        <v>2</v>
      </c>
      <c r="AG127" s="28" t="n">
        <v>3.676</v>
      </c>
      <c r="AH127" s="28" t="n">
        <v>3.086</v>
      </c>
      <c r="AI127" s="28" t="n">
        <v>2.886</v>
      </c>
      <c r="AJ127" s="28" t="n">
        <v>2.796</v>
      </c>
      <c r="AK127" s="28" t="n">
        <v>3.206</v>
      </c>
      <c r="AL127" s="28" t="n">
        <v>3.211</v>
      </c>
      <c r="AM127" s="28" t="s">
        <v>2</v>
      </c>
      <c r="AN127" s="28" t="s">
        <v>2</v>
      </c>
      <c r="AO127" s="2" t="s">
        <v>2</v>
      </c>
      <c r="AP127" s="28" t="s">
        <v>2</v>
      </c>
      <c r="AQ127" s="28" t="n">
        <v>3.131</v>
      </c>
      <c r="AR127" s="28" t="s">
        <v>2</v>
      </c>
      <c r="AS127" s="28"/>
      <c r="BE127" s="28"/>
      <c r="BG127" s="28"/>
      <c r="BH127" s="28"/>
      <c r="BI127" s="28"/>
      <c r="BJ127" s="28"/>
      <c r="BK127" s="28"/>
      <c r="BL127" s="28"/>
      <c r="BM127" s="28"/>
      <c r="BQ127" s="28"/>
      <c r="BR127" s="28"/>
    </row>
    <row r="128" customFormat="false" ht="12.75" hidden="true" customHeight="false" outlineLevel="0" collapsed="false">
      <c r="A128" s="56" t="n">
        <v>35443</v>
      </c>
      <c r="B128" s="90" t="n">
        <f aca="false">B127+1</f>
        <v>122</v>
      </c>
      <c r="C128" s="28"/>
      <c r="D128" s="28" t="s">
        <v>89</v>
      </c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 t="s">
        <v>89</v>
      </c>
      <c r="AA128" s="28" t="n">
        <v>3.28</v>
      </c>
      <c r="AB128" s="28" t="n">
        <v>3.254</v>
      </c>
      <c r="AC128" s="95" t="n">
        <f aca="false">AE128-AB128</f>
        <v>0</v>
      </c>
      <c r="AD128" s="28"/>
      <c r="AE128" s="28" t="n">
        <v>3.254</v>
      </c>
      <c r="AF128" s="28" t="s">
        <v>2</v>
      </c>
      <c r="AG128" s="28" t="n">
        <v>3.584</v>
      </c>
      <c r="AH128" s="28" t="n">
        <v>3.004</v>
      </c>
      <c r="AI128" s="28" t="n">
        <v>2.884</v>
      </c>
      <c r="AJ128" s="28" t="n">
        <v>2.794</v>
      </c>
      <c r="AK128" s="28" t="n">
        <v>3.134</v>
      </c>
      <c r="AL128" s="28" t="n">
        <v>3.149</v>
      </c>
      <c r="AM128" s="28" t="s">
        <v>2</v>
      </c>
      <c r="AN128" s="28" t="s">
        <v>2</v>
      </c>
      <c r="AO128" s="2" t="s">
        <v>2</v>
      </c>
      <c r="AP128" s="28" t="s">
        <v>2</v>
      </c>
      <c r="AQ128" s="28" t="n">
        <v>3.06</v>
      </c>
      <c r="AR128" s="28" t="s">
        <v>2</v>
      </c>
      <c r="AS128" s="28"/>
      <c r="BE128" s="28"/>
      <c r="BG128" s="28"/>
      <c r="BH128" s="28"/>
      <c r="BI128" s="28"/>
      <c r="BJ128" s="28"/>
      <c r="BK128" s="28"/>
      <c r="BL128" s="28"/>
      <c r="BM128" s="28"/>
      <c r="BQ128" s="28"/>
      <c r="BR128" s="28"/>
    </row>
    <row r="129" customFormat="false" ht="12.75" hidden="true" customHeight="false" outlineLevel="0" collapsed="false">
      <c r="A129" s="56" t="n">
        <v>35444</v>
      </c>
      <c r="B129" s="90" t="n">
        <f aca="false">B128+1</f>
        <v>123</v>
      </c>
      <c r="C129" s="28"/>
      <c r="D129" s="28" t="s">
        <v>89</v>
      </c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 t="s">
        <v>89</v>
      </c>
      <c r="AA129" s="28" t="n">
        <v>3.36</v>
      </c>
      <c r="AB129" s="28" t="n">
        <v>3.393</v>
      </c>
      <c r="AC129" s="95" t="n">
        <f aca="false">AE129-AB129</f>
        <v>0</v>
      </c>
      <c r="AD129" s="28"/>
      <c r="AE129" s="28" t="n">
        <v>3.393</v>
      </c>
      <c r="AF129" s="28" t="s">
        <v>2</v>
      </c>
      <c r="AG129" s="28" t="n">
        <v>3.753</v>
      </c>
      <c r="AH129" s="28" t="n">
        <v>3.203</v>
      </c>
      <c r="AI129" s="28" t="n">
        <v>3.183</v>
      </c>
      <c r="AJ129" s="28" t="n">
        <v>3.133</v>
      </c>
      <c r="AK129" s="28" t="n">
        <v>3.323</v>
      </c>
      <c r="AL129" s="28" t="n">
        <v>3.303</v>
      </c>
      <c r="AM129" s="28" t="s">
        <v>2</v>
      </c>
      <c r="AN129" s="28" t="s">
        <v>2</v>
      </c>
      <c r="AO129" s="2" t="s">
        <v>2</v>
      </c>
      <c r="AP129" s="28" t="s">
        <v>2</v>
      </c>
      <c r="AQ129" s="28" t="n">
        <v>3.23</v>
      </c>
      <c r="AR129" s="28" t="s">
        <v>2</v>
      </c>
      <c r="AS129" s="28"/>
      <c r="BE129" s="28"/>
      <c r="BG129" s="28"/>
      <c r="BH129" s="28"/>
      <c r="BI129" s="28"/>
      <c r="BJ129" s="28"/>
      <c r="BK129" s="28"/>
      <c r="BL129" s="28"/>
      <c r="BM129" s="28"/>
      <c r="BQ129" s="28"/>
      <c r="BR129" s="28"/>
    </row>
    <row r="130" customFormat="false" ht="12.75" hidden="true" customHeight="false" outlineLevel="0" collapsed="false">
      <c r="A130" s="56" t="n">
        <v>35445</v>
      </c>
      <c r="B130" s="90" t="n">
        <f aca="false">B129+1</f>
        <v>124</v>
      </c>
      <c r="C130" s="28"/>
      <c r="D130" s="28" t="s">
        <v>89</v>
      </c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 t="s">
        <v>89</v>
      </c>
      <c r="AA130" s="28" t="n">
        <v>3.53</v>
      </c>
      <c r="AB130" s="28" t="n">
        <v>3.611</v>
      </c>
      <c r="AC130" s="95" t="n">
        <f aca="false">AE130-AB130</f>
        <v>0</v>
      </c>
      <c r="AD130" s="28"/>
      <c r="AE130" s="28" t="n">
        <v>3.611</v>
      </c>
      <c r="AF130" s="28" t="s">
        <v>2</v>
      </c>
      <c r="AG130" s="28" t="n">
        <v>4.021</v>
      </c>
      <c r="AH130" s="28" t="n">
        <v>3.391</v>
      </c>
      <c r="AI130" s="28" t="n">
        <v>3.181</v>
      </c>
      <c r="AJ130" s="28" t="n">
        <v>3.121</v>
      </c>
      <c r="AK130" s="28" t="n">
        <v>3.541</v>
      </c>
      <c r="AL130" s="28" t="n">
        <v>3.531</v>
      </c>
      <c r="AM130" s="28" t="s">
        <v>2</v>
      </c>
      <c r="AN130" s="28" t="s">
        <v>2</v>
      </c>
      <c r="AO130" s="2" t="s">
        <v>2</v>
      </c>
      <c r="AP130" s="28" t="s">
        <v>2</v>
      </c>
      <c r="AQ130" s="28" t="n">
        <v>3.4</v>
      </c>
      <c r="AR130" s="28" t="s">
        <v>2</v>
      </c>
      <c r="AS130" s="28"/>
      <c r="BE130" s="28"/>
      <c r="BG130" s="28"/>
      <c r="BH130" s="28"/>
      <c r="BI130" s="28"/>
      <c r="BJ130" s="28"/>
      <c r="BK130" s="28"/>
      <c r="BL130" s="28"/>
      <c r="BM130" s="28"/>
      <c r="BQ130" s="28"/>
      <c r="BR130" s="28"/>
    </row>
    <row r="131" customFormat="false" ht="12.75" hidden="true" customHeight="false" outlineLevel="0" collapsed="false">
      <c r="A131" s="56" t="n">
        <v>35446</v>
      </c>
      <c r="B131" s="90" t="n">
        <f aca="false">B130+1</f>
        <v>125</v>
      </c>
      <c r="C131" s="28"/>
      <c r="D131" s="28" t="s">
        <v>89</v>
      </c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 t="s">
        <v>89</v>
      </c>
      <c r="AA131" s="28" t="n">
        <v>3.49</v>
      </c>
      <c r="AB131" s="28" t="n">
        <v>3.341</v>
      </c>
      <c r="AC131" s="95" t="n">
        <f aca="false">AE131-AB131</f>
        <v>0</v>
      </c>
      <c r="AD131" s="28"/>
      <c r="AE131" s="28" t="n">
        <v>3.341</v>
      </c>
      <c r="AF131" s="28" t="s">
        <v>2</v>
      </c>
      <c r="AG131" s="28" t="n">
        <v>3.711</v>
      </c>
      <c r="AH131" s="28" t="n">
        <v>3.141</v>
      </c>
      <c r="AI131" s="28" t="n">
        <v>2.901</v>
      </c>
      <c r="AJ131" s="28" t="n">
        <v>2.841</v>
      </c>
      <c r="AK131" s="28" t="n">
        <v>3.261</v>
      </c>
      <c r="AL131" s="28" t="n">
        <v>3.261</v>
      </c>
      <c r="AM131" s="28" t="s">
        <v>2</v>
      </c>
      <c r="AN131" s="28" t="s">
        <v>2</v>
      </c>
      <c r="AO131" s="2" t="s">
        <v>2</v>
      </c>
      <c r="AP131" s="28" t="s">
        <v>2</v>
      </c>
      <c r="AQ131" s="28" t="n">
        <v>3.15</v>
      </c>
      <c r="AR131" s="28" t="s">
        <v>2</v>
      </c>
      <c r="AS131" s="28"/>
      <c r="BE131" s="28"/>
      <c r="BG131" s="28"/>
      <c r="BH131" s="28"/>
      <c r="BI131" s="28"/>
      <c r="BJ131" s="28"/>
      <c r="BK131" s="28"/>
      <c r="BL131" s="28"/>
      <c r="BM131" s="28"/>
      <c r="BQ131" s="28"/>
      <c r="BR131" s="28"/>
    </row>
    <row r="132" customFormat="false" ht="12.75" hidden="true" customHeight="false" outlineLevel="0" collapsed="false">
      <c r="A132" s="56" t="n">
        <v>35447</v>
      </c>
      <c r="B132" s="90" t="n">
        <f aca="false">B131+1</f>
        <v>126</v>
      </c>
      <c r="C132" s="28"/>
      <c r="D132" s="28" t="s">
        <v>89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 t="s">
        <v>89</v>
      </c>
      <c r="AA132" s="28" t="n">
        <v>3.25</v>
      </c>
      <c r="AB132" s="28" t="n">
        <v>3.257</v>
      </c>
      <c r="AC132" s="95" t="n">
        <f aca="false">AE132-AB132</f>
        <v>0</v>
      </c>
      <c r="AD132" s="28"/>
      <c r="AE132" s="28" t="n">
        <v>3.257</v>
      </c>
      <c r="AF132" s="28" t="s">
        <v>2</v>
      </c>
      <c r="AG132" s="28" t="n">
        <v>3.607</v>
      </c>
      <c r="AH132" s="28" t="n">
        <v>3.067</v>
      </c>
      <c r="AI132" s="28" t="n">
        <v>2.857</v>
      </c>
      <c r="AJ132" s="28" t="n">
        <v>2.747</v>
      </c>
      <c r="AK132" s="28" t="n">
        <v>3.177</v>
      </c>
      <c r="AL132" s="28" t="n">
        <v>3.147</v>
      </c>
      <c r="AM132" s="28" t="s">
        <v>2</v>
      </c>
      <c r="AN132" s="28" t="s">
        <v>2</v>
      </c>
      <c r="AO132" s="2" t="s">
        <v>2</v>
      </c>
      <c r="AP132" s="28" t="s">
        <v>2</v>
      </c>
      <c r="AQ132" s="28" t="n">
        <v>3.1</v>
      </c>
      <c r="AR132" s="28" t="s">
        <v>2</v>
      </c>
      <c r="AS132" s="28"/>
      <c r="BE132" s="28"/>
      <c r="BG132" s="28"/>
      <c r="BH132" s="28"/>
      <c r="BI132" s="28"/>
      <c r="BJ132" s="28"/>
      <c r="BK132" s="28"/>
      <c r="BL132" s="28"/>
      <c r="BM132" s="28"/>
      <c r="BQ132" s="28"/>
      <c r="BR132" s="28"/>
    </row>
    <row r="133" customFormat="false" ht="12.75" hidden="true" customHeight="false" outlineLevel="0" collapsed="false">
      <c r="A133" s="56" t="n">
        <v>35450</v>
      </c>
      <c r="B133" s="90" t="n">
        <f aca="false">B132+1</f>
        <v>127</v>
      </c>
      <c r="C133" s="28"/>
      <c r="D133" s="28" t="s">
        <v>89</v>
      </c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 t="s">
        <v>89</v>
      </c>
      <c r="AA133" s="28" t="n">
        <v>3.01</v>
      </c>
      <c r="AB133" s="28" t="n">
        <v>3.07</v>
      </c>
      <c r="AC133" s="95" t="n">
        <f aca="false">AE133-AB133</f>
        <v>0</v>
      </c>
      <c r="AD133" s="28"/>
      <c r="AE133" s="28" t="n">
        <v>3.07</v>
      </c>
      <c r="AF133" s="28" t="s">
        <v>2</v>
      </c>
      <c r="AG133" s="28" t="n">
        <v>3.41</v>
      </c>
      <c r="AH133" s="28" t="n">
        <v>2.87</v>
      </c>
      <c r="AI133" s="28" t="n">
        <v>2.73</v>
      </c>
      <c r="AJ133" s="28" t="n">
        <v>2.66</v>
      </c>
      <c r="AK133" s="28" t="n">
        <v>2.965</v>
      </c>
      <c r="AL133" s="28" t="n">
        <v>2.96</v>
      </c>
      <c r="AM133" s="28" t="s">
        <v>2</v>
      </c>
      <c r="AN133" s="28" t="s">
        <v>2</v>
      </c>
      <c r="AO133" s="2" t="s">
        <v>2</v>
      </c>
      <c r="AP133" s="28" t="s">
        <v>2</v>
      </c>
      <c r="AQ133" s="28" t="n">
        <v>2.93</v>
      </c>
      <c r="AR133" s="28" t="s">
        <v>2</v>
      </c>
      <c r="AS133" s="28"/>
      <c r="BE133" s="28"/>
      <c r="BG133" s="28"/>
      <c r="BH133" s="28"/>
      <c r="BI133" s="28"/>
      <c r="BJ133" s="28"/>
      <c r="BK133" s="28"/>
      <c r="BL133" s="28"/>
      <c r="BM133" s="28"/>
      <c r="BQ133" s="28"/>
      <c r="BR133" s="28"/>
    </row>
    <row r="134" customFormat="false" ht="12.75" hidden="true" customHeight="false" outlineLevel="0" collapsed="false">
      <c r="A134" s="56" t="n">
        <v>35451</v>
      </c>
      <c r="B134" s="90" t="n">
        <f aca="false">B133+1</f>
        <v>128</v>
      </c>
      <c r="C134" s="28"/>
      <c r="D134" s="28" t="s">
        <v>89</v>
      </c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 t="s">
        <v>89</v>
      </c>
      <c r="AA134" s="28" t="n">
        <v>2.97</v>
      </c>
      <c r="AB134" s="28" t="n">
        <v>2.916</v>
      </c>
      <c r="AC134" s="95" t="n">
        <f aca="false">AE134-AB134</f>
        <v>0</v>
      </c>
      <c r="AD134" s="28"/>
      <c r="AE134" s="28" t="n">
        <v>2.916</v>
      </c>
      <c r="AF134" s="28" t="s">
        <v>2</v>
      </c>
      <c r="AG134" s="28" t="n">
        <v>3.256</v>
      </c>
      <c r="AH134" s="28" t="n">
        <v>2.706</v>
      </c>
      <c r="AI134" s="28" t="n">
        <v>2.546</v>
      </c>
      <c r="AJ134" s="28" t="n">
        <v>2.456</v>
      </c>
      <c r="AK134" s="28" t="n">
        <v>2.796</v>
      </c>
      <c r="AL134" s="28" t="n">
        <v>2.796</v>
      </c>
      <c r="AM134" s="28" t="s">
        <v>2</v>
      </c>
      <c r="AN134" s="28" t="s">
        <v>2</v>
      </c>
      <c r="AO134" s="2" t="s">
        <v>2</v>
      </c>
      <c r="AP134" s="28" t="s">
        <v>2</v>
      </c>
      <c r="AQ134" s="28" t="n">
        <v>2.79</v>
      </c>
      <c r="AR134" s="28" t="s">
        <v>2</v>
      </c>
      <c r="AS134" s="28"/>
      <c r="BE134" s="28"/>
      <c r="BG134" s="28"/>
      <c r="BH134" s="28"/>
      <c r="BI134" s="28"/>
      <c r="BJ134" s="28"/>
      <c r="BK134" s="28"/>
      <c r="BL134" s="28"/>
      <c r="BM134" s="28"/>
      <c r="BQ134" s="28"/>
      <c r="BR134" s="28"/>
    </row>
    <row r="135" customFormat="false" ht="12.75" hidden="true" customHeight="false" outlineLevel="0" collapsed="false">
      <c r="A135" s="56" t="n">
        <v>35452</v>
      </c>
      <c r="B135" s="90" t="n">
        <f aca="false">B134+1</f>
        <v>129</v>
      </c>
      <c r="C135" s="28"/>
      <c r="D135" s="28" t="s">
        <v>89</v>
      </c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 t="s">
        <v>89</v>
      </c>
      <c r="AA135" s="28" t="n">
        <v>2.9</v>
      </c>
      <c r="AB135" s="28" t="n">
        <v>2.908</v>
      </c>
      <c r="AC135" s="95" t="n">
        <f aca="false">AE135-AB135</f>
        <v>0</v>
      </c>
      <c r="AD135" s="28"/>
      <c r="AE135" s="28" t="n">
        <v>2.908</v>
      </c>
      <c r="AF135" s="28" t="s">
        <v>2</v>
      </c>
      <c r="AG135" s="28" t="n">
        <v>3.248</v>
      </c>
      <c r="AH135" s="28" t="n">
        <v>2.698</v>
      </c>
      <c r="AI135" s="28" t="n">
        <v>2.578</v>
      </c>
      <c r="AJ135" s="28" t="n">
        <v>2.458</v>
      </c>
      <c r="AK135" s="28" t="n">
        <v>2.798</v>
      </c>
      <c r="AL135" s="28" t="n">
        <v>2.788</v>
      </c>
      <c r="AM135" s="28" t="s">
        <v>2</v>
      </c>
      <c r="AN135" s="28" t="s">
        <v>2</v>
      </c>
      <c r="AO135" s="2" t="s">
        <v>2</v>
      </c>
      <c r="AP135" s="28" t="s">
        <v>2</v>
      </c>
      <c r="AQ135" s="28" t="n">
        <v>2.745</v>
      </c>
      <c r="AR135" s="28" t="s">
        <v>2</v>
      </c>
      <c r="AS135" s="28"/>
      <c r="BE135" s="28"/>
      <c r="BG135" s="28"/>
      <c r="BH135" s="28"/>
      <c r="BI135" s="28"/>
      <c r="BJ135" s="28"/>
      <c r="BK135" s="28"/>
      <c r="BL135" s="28"/>
      <c r="BM135" s="28"/>
      <c r="BQ135" s="28"/>
      <c r="BR135" s="28"/>
    </row>
    <row r="136" customFormat="false" ht="12.75" hidden="true" customHeight="false" outlineLevel="0" collapsed="false">
      <c r="A136" s="56" t="n">
        <v>35453</v>
      </c>
      <c r="B136" s="90" t="n">
        <f aca="false">B135+1</f>
        <v>130</v>
      </c>
      <c r="C136" s="28"/>
      <c r="D136" s="28" t="s">
        <v>89</v>
      </c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 t="s">
        <v>89</v>
      </c>
      <c r="AA136" s="28" t="n">
        <v>2.89</v>
      </c>
      <c r="AB136" s="28" t="n">
        <v>2.794</v>
      </c>
      <c r="AC136" s="95" t="n">
        <f aca="false">AE136-AB136</f>
        <v>0</v>
      </c>
      <c r="AD136" s="28"/>
      <c r="AE136" s="28" t="n">
        <v>2.794</v>
      </c>
      <c r="AF136" s="28" t="s">
        <v>2</v>
      </c>
      <c r="AG136" s="28" t="n">
        <v>3.114</v>
      </c>
      <c r="AH136" s="28" t="n">
        <v>2.584</v>
      </c>
      <c r="AI136" s="28" t="n">
        <v>2.474</v>
      </c>
      <c r="AJ136" s="28" t="n">
        <v>2.454</v>
      </c>
      <c r="AK136" s="28" t="n">
        <v>2.674</v>
      </c>
      <c r="AL136" s="28" t="n">
        <v>2.674</v>
      </c>
      <c r="AM136" s="28" t="s">
        <v>2</v>
      </c>
      <c r="AN136" s="28" t="s">
        <v>2</v>
      </c>
      <c r="AO136" s="2" t="s">
        <v>2</v>
      </c>
      <c r="AP136" s="28" t="s">
        <v>2</v>
      </c>
      <c r="AQ136" s="28" t="n">
        <v>2.6</v>
      </c>
      <c r="AR136" s="28" t="s">
        <v>2</v>
      </c>
      <c r="AS136" s="28"/>
      <c r="BE136" s="28"/>
      <c r="BG136" s="28"/>
      <c r="BH136" s="28"/>
      <c r="BI136" s="28"/>
      <c r="BJ136" s="28"/>
      <c r="BK136" s="28"/>
      <c r="BL136" s="28"/>
      <c r="BM136" s="28"/>
      <c r="BQ136" s="28"/>
      <c r="BR136" s="28"/>
    </row>
    <row r="137" customFormat="false" ht="12.75" hidden="true" customHeight="false" outlineLevel="0" collapsed="false">
      <c r="A137" s="56" t="n">
        <v>35454</v>
      </c>
      <c r="B137" s="90" t="n">
        <f aca="false">B136+1</f>
        <v>131</v>
      </c>
      <c r="C137" s="28"/>
      <c r="D137" s="28" t="s">
        <v>89</v>
      </c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 t="s">
        <v>89</v>
      </c>
      <c r="AA137" s="28" t="n">
        <v>2.71</v>
      </c>
      <c r="AB137" s="28" t="n">
        <v>2.824</v>
      </c>
      <c r="AC137" s="95" t="n">
        <f aca="false">AE137-AB137</f>
        <v>0</v>
      </c>
      <c r="AD137" s="28"/>
      <c r="AE137" s="28" t="n">
        <v>2.824</v>
      </c>
      <c r="AF137" s="28" t="s">
        <v>2</v>
      </c>
      <c r="AG137" s="28" t="n">
        <v>3.094</v>
      </c>
      <c r="AH137" s="28" t="n">
        <v>2.594</v>
      </c>
      <c r="AI137" s="28" t="n">
        <v>2.454</v>
      </c>
      <c r="AJ137" s="28" t="n">
        <v>2.464</v>
      </c>
      <c r="AK137" s="28" t="n">
        <v>2.684</v>
      </c>
      <c r="AL137" s="28" t="n">
        <v>2.699</v>
      </c>
      <c r="AM137" s="28" t="s">
        <v>2</v>
      </c>
      <c r="AN137" s="28" t="s">
        <v>2</v>
      </c>
      <c r="AO137" s="2" t="s">
        <v>2</v>
      </c>
      <c r="AP137" s="28" t="s">
        <v>2</v>
      </c>
      <c r="AQ137" s="28" t="n">
        <v>2.61</v>
      </c>
      <c r="AR137" s="28" t="s">
        <v>2</v>
      </c>
      <c r="AS137" s="28"/>
      <c r="BE137" s="28"/>
      <c r="BG137" s="28"/>
      <c r="BH137" s="28"/>
      <c r="BI137" s="28"/>
      <c r="BJ137" s="28"/>
      <c r="BK137" s="28"/>
      <c r="BL137" s="28"/>
      <c r="BM137" s="28"/>
      <c r="BQ137" s="28"/>
      <c r="BR137" s="28"/>
    </row>
    <row r="138" customFormat="false" ht="12.75" hidden="true" customHeight="false" outlineLevel="0" collapsed="false">
      <c r="A138" s="56" t="n">
        <v>35457</v>
      </c>
      <c r="B138" s="90" t="n">
        <f aca="false">B137+1</f>
        <v>132</v>
      </c>
      <c r="C138" s="28"/>
      <c r="D138" s="28" t="s">
        <v>89</v>
      </c>
      <c r="E138" s="28" t="n">
        <v>1</v>
      </c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 t="s">
        <v>89</v>
      </c>
      <c r="AA138" s="28" t="n">
        <v>2.9</v>
      </c>
      <c r="AB138" s="28" t="n">
        <v>2.986</v>
      </c>
      <c r="AC138" s="95" t="n">
        <f aca="false">AE138-AB138</f>
        <v>0</v>
      </c>
      <c r="AD138" s="28" t="n">
        <v>1</v>
      </c>
      <c r="AE138" s="28" t="n">
        <v>2.986</v>
      </c>
      <c r="AF138" s="28" t="s">
        <v>2</v>
      </c>
      <c r="AG138" s="28" t="n">
        <v>3.296</v>
      </c>
      <c r="AH138" s="28" t="n">
        <v>2.656</v>
      </c>
      <c r="AI138" s="28" t="n">
        <v>2.456</v>
      </c>
      <c r="AJ138" s="28" t="n">
        <v>2.466</v>
      </c>
      <c r="AK138" s="28" t="n">
        <v>2.816</v>
      </c>
      <c r="AL138" s="28" t="n">
        <v>2.816</v>
      </c>
      <c r="AM138" s="28" t="s">
        <v>2</v>
      </c>
      <c r="AN138" s="28" t="s">
        <v>2</v>
      </c>
      <c r="AO138" s="2" t="s">
        <v>2</v>
      </c>
      <c r="AP138" s="28" t="s">
        <v>2</v>
      </c>
      <c r="AQ138" s="28" t="n">
        <v>2.607</v>
      </c>
      <c r="AR138" s="28" t="s">
        <v>2</v>
      </c>
      <c r="AS138" s="28"/>
      <c r="BE138" s="28"/>
      <c r="BG138" s="28"/>
      <c r="BH138" s="28"/>
      <c r="BI138" s="28"/>
      <c r="BJ138" s="28"/>
      <c r="BK138" s="28"/>
      <c r="BL138" s="28"/>
      <c r="BM138" s="28"/>
      <c r="BQ138" s="28"/>
      <c r="BR138" s="28"/>
    </row>
    <row r="139" customFormat="false" ht="12.75" hidden="true" customHeight="false" outlineLevel="0" collapsed="false">
      <c r="A139" s="56" t="n">
        <v>35458</v>
      </c>
      <c r="B139" s="90" t="n">
        <f aca="false">B138+1</f>
        <v>133</v>
      </c>
      <c r="C139" s="28"/>
      <c r="D139" s="28" t="s">
        <v>90</v>
      </c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 t="s">
        <v>90</v>
      </c>
      <c r="AA139" s="28" t="n">
        <v>2.6</v>
      </c>
      <c r="AB139" s="28" t="n">
        <v>2.546</v>
      </c>
      <c r="AC139" s="95" t="n">
        <f aca="false">AE139-AB139</f>
        <v>0</v>
      </c>
      <c r="AD139" s="28"/>
      <c r="AE139" s="28" t="n">
        <v>2.546</v>
      </c>
      <c r="AF139" s="28" t="s">
        <v>2</v>
      </c>
      <c r="AG139" s="28" t="n">
        <v>2.836</v>
      </c>
      <c r="AH139" s="28" t="n">
        <v>2.236</v>
      </c>
      <c r="AI139" s="28" t="n">
        <v>2.02</v>
      </c>
      <c r="AJ139" s="28" t="n">
        <v>1.906</v>
      </c>
      <c r="AK139" s="28" t="n">
        <v>2.366</v>
      </c>
      <c r="AL139" s="28" t="n">
        <v>2.416</v>
      </c>
      <c r="AM139" s="28" t="s">
        <v>2</v>
      </c>
      <c r="AN139" s="28" t="s">
        <v>2</v>
      </c>
      <c r="AO139" s="2" t="s">
        <v>2</v>
      </c>
      <c r="AP139" s="28" t="s">
        <v>2</v>
      </c>
      <c r="AQ139" s="28" t="n">
        <v>2.31</v>
      </c>
      <c r="AR139" s="28" t="s">
        <v>2</v>
      </c>
      <c r="AS139" s="28"/>
      <c r="BE139" s="28"/>
      <c r="BG139" s="28"/>
      <c r="BH139" s="28"/>
      <c r="BI139" s="28"/>
      <c r="BJ139" s="28"/>
      <c r="BK139" s="28"/>
      <c r="BL139" s="28"/>
      <c r="BM139" s="28"/>
      <c r="BQ139" s="28"/>
      <c r="BR139" s="28"/>
    </row>
    <row r="140" customFormat="false" ht="12.75" hidden="true" customHeight="false" outlineLevel="0" collapsed="false">
      <c r="A140" s="56" t="n">
        <v>35459</v>
      </c>
      <c r="B140" s="90" t="n">
        <f aca="false">B139+1</f>
        <v>134</v>
      </c>
      <c r="C140" s="28"/>
      <c r="D140" s="28" t="s">
        <v>90</v>
      </c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 t="s">
        <v>90</v>
      </c>
      <c r="AA140" s="28" t="n">
        <v>2.495</v>
      </c>
      <c r="AB140" s="28" t="n">
        <v>2.438</v>
      </c>
      <c r="AC140" s="95" t="n">
        <f aca="false">AE140-AB140</f>
        <v>0</v>
      </c>
      <c r="AD140" s="28"/>
      <c r="AE140" s="28" t="n">
        <v>2.438</v>
      </c>
      <c r="AF140" s="28" t="s">
        <v>2</v>
      </c>
      <c r="AG140" s="28" t="n">
        <v>2.768</v>
      </c>
      <c r="AH140" s="28" t="n">
        <v>2.128</v>
      </c>
      <c r="AI140" s="28" t="n">
        <v>1.898</v>
      </c>
      <c r="AJ140" s="28" t="n">
        <v>1.678</v>
      </c>
      <c r="AK140" s="28" t="n">
        <v>2.228</v>
      </c>
      <c r="AL140" s="28" t="n">
        <v>2.293</v>
      </c>
      <c r="AM140" s="28" t="s">
        <v>2</v>
      </c>
      <c r="AN140" s="28" t="s">
        <v>2</v>
      </c>
      <c r="AO140" s="2" t="s">
        <v>2</v>
      </c>
      <c r="AP140" s="28" t="s">
        <v>2</v>
      </c>
      <c r="AQ140" s="28" t="n">
        <v>2.14</v>
      </c>
      <c r="AR140" s="28" t="s">
        <v>2</v>
      </c>
      <c r="AS140" s="28"/>
      <c r="BE140" s="28"/>
      <c r="BG140" s="28"/>
      <c r="BH140" s="28"/>
      <c r="BI140" s="28"/>
      <c r="BJ140" s="28"/>
      <c r="BK140" s="28"/>
      <c r="BL140" s="28"/>
      <c r="BM140" s="28"/>
      <c r="BQ140" s="28"/>
      <c r="BR140" s="28"/>
    </row>
    <row r="141" customFormat="false" ht="12.75" hidden="true" customHeight="false" outlineLevel="0" collapsed="false">
      <c r="A141" s="89" t="n">
        <v>35460</v>
      </c>
      <c r="B141" s="90" t="n">
        <f aca="false">B140+1</f>
        <v>135</v>
      </c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 t="n">
        <v>2.435</v>
      </c>
      <c r="AB141" s="28" t="n">
        <v>2.486</v>
      </c>
      <c r="AC141" s="95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P141" s="28"/>
      <c r="AQ141" s="28"/>
      <c r="AR141" s="28"/>
      <c r="AS141" s="28"/>
      <c r="BE141" s="28"/>
      <c r="BG141" s="28"/>
      <c r="BH141" s="28"/>
      <c r="BI141" s="28"/>
      <c r="BJ141" s="28"/>
      <c r="BK141" s="28"/>
      <c r="BL141" s="28"/>
      <c r="BM141" s="28"/>
      <c r="BQ141" s="28"/>
      <c r="BR141" s="28"/>
    </row>
    <row r="142" customFormat="false" ht="12.75" hidden="true" customHeight="false" outlineLevel="0" collapsed="false">
      <c r="A142" s="89" t="n">
        <v>35461</v>
      </c>
      <c r="B142" s="90" t="n">
        <f aca="false">B141+1</f>
        <v>136</v>
      </c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 t="n">
        <v>2.45</v>
      </c>
      <c r="AB142" s="28" t="n">
        <v>2.385</v>
      </c>
      <c r="AC142" s="95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P142" s="28"/>
      <c r="AQ142" s="28"/>
      <c r="AR142" s="28"/>
      <c r="AS142" s="28"/>
      <c r="BE142" s="28"/>
      <c r="BG142" s="28"/>
      <c r="BH142" s="28"/>
      <c r="BI142" s="28"/>
      <c r="BJ142" s="28"/>
      <c r="BK142" s="28"/>
      <c r="BL142" s="28"/>
      <c r="BM142" s="28"/>
      <c r="BQ142" s="28"/>
      <c r="BR142" s="28"/>
    </row>
    <row r="143" customFormat="false" ht="12.75" hidden="true" customHeight="false" outlineLevel="0" collapsed="false">
      <c r="A143" s="56" t="n">
        <v>35464</v>
      </c>
      <c r="B143" s="90" t="n">
        <f aca="false">B142+1</f>
        <v>137</v>
      </c>
      <c r="C143" s="28"/>
      <c r="D143" s="28" t="s">
        <v>90</v>
      </c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 t="s">
        <v>90</v>
      </c>
      <c r="AA143" s="28" t="n">
        <v>2.305</v>
      </c>
      <c r="AB143" s="28" t="n">
        <v>2.313</v>
      </c>
      <c r="AC143" s="95" t="n">
        <f aca="false">AE143-AB143</f>
        <v>0</v>
      </c>
      <c r="AD143" s="28"/>
      <c r="AE143" s="28" t="n">
        <v>2.313</v>
      </c>
      <c r="AF143" s="28" t="s">
        <v>2</v>
      </c>
      <c r="AG143" s="28" t="n">
        <v>2.603</v>
      </c>
      <c r="AH143" s="28" t="n">
        <v>1.973</v>
      </c>
      <c r="AI143" s="28" t="n">
        <v>1.773</v>
      </c>
      <c r="AJ143" s="28" t="n">
        <v>1.763</v>
      </c>
      <c r="AK143" s="28" t="n">
        <v>2.083</v>
      </c>
      <c r="AL143" s="28" t="n">
        <v>2.173</v>
      </c>
      <c r="AM143" s="28" t="s">
        <v>2</v>
      </c>
      <c r="AN143" s="28" t="s">
        <v>2</v>
      </c>
      <c r="AO143" s="2" t="s">
        <v>2</v>
      </c>
      <c r="AP143" s="28" t="s">
        <v>2</v>
      </c>
      <c r="AQ143" s="28" t="n">
        <v>2.055</v>
      </c>
      <c r="AR143" s="28" t="s">
        <v>2</v>
      </c>
      <c r="AS143" s="28"/>
      <c r="BE143" s="28"/>
      <c r="BG143" s="28"/>
      <c r="BH143" s="28"/>
      <c r="BI143" s="28"/>
      <c r="BJ143" s="28"/>
      <c r="BK143" s="28"/>
      <c r="BL143" s="28"/>
      <c r="BM143" s="28"/>
      <c r="BQ143" s="28"/>
      <c r="BR143" s="28"/>
    </row>
    <row r="144" customFormat="false" ht="12.75" hidden="true" customHeight="false" outlineLevel="0" collapsed="false">
      <c r="A144" s="56" t="n">
        <v>35465</v>
      </c>
      <c r="B144" s="90" t="n">
        <f aca="false">B143+1</f>
        <v>138</v>
      </c>
      <c r="C144" s="28"/>
      <c r="D144" s="28" t="s">
        <v>90</v>
      </c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 t="s">
        <v>90</v>
      </c>
      <c r="AA144" s="28" t="n">
        <v>2.38</v>
      </c>
      <c r="AB144" s="28" t="n">
        <v>2.497</v>
      </c>
      <c r="AC144" s="95" t="n">
        <f aca="false">AE144-AB144</f>
        <v>0</v>
      </c>
      <c r="AD144" s="28"/>
      <c r="AE144" s="28" t="n">
        <v>2.497</v>
      </c>
      <c r="AF144" s="28" t="s">
        <v>2</v>
      </c>
      <c r="AG144" s="28" t="n">
        <v>2.807</v>
      </c>
      <c r="AH144" s="28" t="n">
        <v>2.152</v>
      </c>
      <c r="AI144" s="28" t="n">
        <v>1.987</v>
      </c>
      <c r="AJ144" s="28" t="n">
        <v>1.927</v>
      </c>
      <c r="AK144" s="28" t="n">
        <v>2.282</v>
      </c>
      <c r="AL144" s="28" t="n">
        <v>2.3545</v>
      </c>
      <c r="AM144" s="28" t="s">
        <v>2</v>
      </c>
      <c r="AN144" s="28" t="s">
        <v>2</v>
      </c>
      <c r="AO144" s="2" t="s">
        <v>2</v>
      </c>
      <c r="AP144" s="28" t="s">
        <v>2</v>
      </c>
      <c r="AQ144" s="28" t="n">
        <v>2.2</v>
      </c>
      <c r="AR144" s="28" t="s">
        <v>2</v>
      </c>
      <c r="AS144" s="28"/>
      <c r="BE144" s="28"/>
      <c r="BG144" s="28"/>
      <c r="BH144" s="28"/>
      <c r="BI144" s="28"/>
      <c r="BJ144" s="28"/>
      <c r="BK144" s="28"/>
      <c r="BL144" s="28"/>
      <c r="BM144" s="28"/>
      <c r="BQ144" s="28"/>
      <c r="BR144" s="28"/>
    </row>
    <row r="145" customFormat="false" ht="12.75" hidden="true" customHeight="false" outlineLevel="0" collapsed="false">
      <c r="A145" s="56" t="n">
        <v>35466</v>
      </c>
      <c r="B145" s="90" t="n">
        <f aca="false">B144+1</f>
        <v>139</v>
      </c>
      <c r="C145" s="28"/>
      <c r="D145" s="28" t="s">
        <v>90</v>
      </c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 t="s">
        <v>90</v>
      </c>
      <c r="AA145" s="28" t="n">
        <v>2.51</v>
      </c>
      <c r="AB145" s="28" t="n">
        <v>2.43</v>
      </c>
      <c r="AC145" s="95" t="n">
        <f aca="false">AE145-AB145</f>
        <v>0</v>
      </c>
      <c r="AD145" s="28"/>
      <c r="AE145" s="28" t="n">
        <v>2.43</v>
      </c>
      <c r="AF145" s="28" t="s">
        <v>2</v>
      </c>
      <c r="AG145" s="28" t="n">
        <v>2.74</v>
      </c>
      <c r="AH145" s="28" t="n">
        <v>2.11</v>
      </c>
      <c r="AI145" s="28" t="n">
        <v>1.95</v>
      </c>
      <c r="AJ145" s="28" t="n">
        <v>1.92</v>
      </c>
      <c r="AK145" s="28" t="n">
        <v>2.235</v>
      </c>
      <c r="AL145" s="28" t="n">
        <v>2.3</v>
      </c>
      <c r="AM145" s="28" t="s">
        <v>2</v>
      </c>
      <c r="AN145" s="28" t="s">
        <v>2</v>
      </c>
      <c r="AO145" s="2" t="s">
        <v>2</v>
      </c>
      <c r="AP145" s="28" t="s">
        <v>2</v>
      </c>
      <c r="AQ145" s="28" t="n">
        <v>2.141</v>
      </c>
      <c r="AR145" s="28" t="s">
        <v>2</v>
      </c>
      <c r="AS145" s="28"/>
      <c r="BE145" s="28"/>
      <c r="BG145" s="28"/>
      <c r="BH145" s="28"/>
      <c r="BI145" s="28"/>
      <c r="BJ145" s="28"/>
      <c r="BK145" s="28"/>
      <c r="BL145" s="28"/>
      <c r="BM145" s="28"/>
      <c r="BQ145" s="28"/>
      <c r="BR145" s="28"/>
    </row>
    <row r="146" customFormat="false" ht="12.75" hidden="true" customHeight="false" outlineLevel="0" collapsed="false">
      <c r="A146" s="56" t="n">
        <v>35467</v>
      </c>
      <c r="B146" s="90" t="n">
        <f aca="false">B145+1</f>
        <v>140</v>
      </c>
      <c r="C146" s="28"/>
      <c r="D146" s="28" t="s">
        <v>90</v>
      </c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 t="s">
        <v>90</v>
      </c>
      <c r="AA146" s="28" t="n">
        <v>2.36</v>
      </c>
      <c r="AB146" s="28" t="n">
        <v>2.361</v>
      </c>
      <c r="AC146" s="95" t="n">
        <f aca="false">AE146-AB146</f>
        <v>0</v>
      </c>
      <c r="AD146" s="28"/>
      <c r="AE146" s="28" t="n">
        <v>2.361</v>
      </c>
      <c r="AF146" s="28" t="s">
        <v>2</v>
      </c>
      <c r="AG146" s="28" t="n">
        <v>2.651</v>
      </c>
      <c r="AH146" s="28" t="n">
        <v>2.046</v>
      </c>
      <c r="AI146" s="28" t="n">
        <v>1.921</v>
      </c>
      <c r="AJ146" s="28" t="n">
        <v>1.901</v>
      </c>
      <c r="AK146" s="28" t="n">
        <v>2.171</v>
      </c>
      <c r="AL146" s="28" t="n">
        <v>2.231</v>
      </c>
      <c r="AM146" s="28" t="s">
        <v>2</v>
      </c>
      <c r="AN146" s="28" t="s">
        <v>2</v>
      </c>
      <c r="AO146" s="2" t="s">
        <v>2</v>
      </c>
      <c r="AP146" s="28" t="s">
        <v>2</v>
      </c>
      <c r="AQ146" s="28" t="n">
        <v>2.099</v>
      </c>
      <c r="AR146" s="28" t="s">
        <v>2</v>
      </c>
      <c r="AS146" s="28"/>
      <c r="BE146" s="28"/>
      <c r="BG146" s="28"/>
      <c r="BH146" s="28"/>
      <c r="BI146" s="28"/>
      <c r="BJ146" s="28"/>
      <c r="BK146" s="28"/>
      <c r="BL146" s="28"/>
      <c r="BM146" s="28"/>
      <c r="BQ146" s="28"/>
      <c r="BR146" s="28"/>
    </row>
    <row r="147" customFormat="false" ht="12.75" hidden="true" customHeight="false" outlineLevel="0" collapsed="false">
      <c r="A147" s="56" t="n">
        <v>35468</v>
      </c>
      <c r="B147" s="90" t="n">
        <f aca="false">B146+1</f>
        <v>141</v>
      </c>
      <c r="C147" s="28"/>
      <c r="D147" s="28" t="s">
        <v>90</v>
      </c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 t="s">
        <v>90</v>
      </c>
      <c r="AA147" s="28" t="n">
        <v>2.27</v>
      </c>
      <c r="AB147" s="28" t="n">
        <v>2.182</v>
      </c>
      <c r="AC147" s="95" t="n">
        <f aca="false">AE147-AB147</f>
        <v>0</v>
      </c>
      <c r="AD147" s="28"/>
      <c r="AE147" s="28" t="n">
        <v>2.182</v>
      </c>
      <c r="AF147" s="28" t="s">
        <v>2</v>
      </c>
      <c r="AG147" s="28" t="n">
        <v>2.442</v>
      </c>
      <c r="AH147" s="28" t="n">
        <v>1.872</v>
      </c>
      <c r="AI147" s="28" t="n">
        <v>1.752</v>
      </c>
      <c r="AJ147" s="28" t="n">
        <v>1.792</v>
      </c>
      <c r="AK147" s="28" t="n">
        <v>2.002</v>
      </c>
      <c r="AL147" s="28" t="n">
        <v>2.077</v>
      </c>
      <c r="AM147" s="28" t="s">
        <v>2</v>
      </c>
      <c r="AN147" s="28" t="s">
        <v>2</v>
      </c>
      <c r="AO147" s="2" t="s">
        <v>2</v>
      </c>
      <c r="AP147" s="28" t="s">
        <v>2</v>
      </c>
      <c r="AQ147" s="28" t="n">
        <v>1.97</v>
      </c>
      <c r="AR147" s="28" t="s">
        <v>2</v>
      </c>
      <c r="AS147" s="28"/>
      <c r="BE147" s="28"/>
      <c r="BG147" s="28"/>
      <c r="BH147" s="28"/>
      <c r="BI147" s="28"/>
      <c r="BJ147" s="28"/>
      <c r="BK147" s="28"/>
      <c r="BL147" s="28"/>
      <c r="BM147" s="28"/>
      <c r="BQ147" s="28"/>
      <c r="BR147" s="28"/>
    </row>
    <row r="148" customFormat="false" ht="12.75" hidden="true" customHeight="false" outlineLevel="0" collapsed="false">
      <c r="A148" s="56" t="n">
        <v>35471</v>
      </c>
      <c r="B148" s="90" t="n">
        <f aca="false">B147+1</f>
        <v>142</v>
      </c>
      <c r="C148" s="28"/>
      <c r="D148" s="28" t="s">
        <v>90</v>
      </c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 t="s">
        <v>90</v>
      </c>
      <c r="AA148" s="28" t="n">
        <v>2.24</v>
      </c>
      <c r="AB148" s="28" t="n">
        <v>2.167</v>
      </c>
      <c r="AC148" s="95" t="n">
        <f aca="false">AE148-AB148</f>
        <v>0</v>
      </c>
      <c r="AD148" s="28"/>
      <c r="AE148" s="28" t="n">
        <v>2.167</v>
      </c>
      <c r="AF148" s="28" t="s">
        <v>2</v>
      </c>
      <c r="AG148" s="28" t="n">
        <v>2.407</v>
      </c>
      <c r="AH148" s="28" t="n">
        <v>1.887</v>
      </c>
      <c r="AI148" s="28" t="n">
        <v>1.797</v>
      </c>
      <c r="AJ148" s="28" t="n">
        <v>1.807</v>
      </c>
      <c r="AK148" s="28" t="n">
        <v>2.002</v>
      </c>
      <c r="AL148" s="28" t="n">
        <v>2.067</v>
      </c>
      <c r="AM148" s="28" t="s">
        <v>2</v>
      </c>
      <c r="AN148" s="28" t="s">
        <v>2</v>
      </c>
      <c r="AO148" s="2" t="s">
        <v>2</v>
      </c>
      <c r="AP148" s="28" t="s">
        <v>2</v>
      </c>
      <c r="AQ148" s="28" t="n">
        <v>1.93</v>
      </c>
      <c r="AR148" s="28" t="s">
        <v>2</v>
      </c>
      <c r="AS148" s="28"/>
      <c r="BE148" s="28"/>
      <c r="BG148" s="28"/>
      <c r="BH148" s="28"/>
      <c r="BI148" s="28"/>
      <c r="BJ148" s="28"/>
      <c r="BK148" s="28"/>
      <c r="BL148" s="28"/>
      <c r="BM148" s="28"/>
      <c r="BQ148" s="28"/>
      <c r="BR148" s="28"/>
    </row>
    <row r="149" customFormat="false" ht="12.75" hidden="true" customHeight="false" outlineLevel="0" collapsed="false">
      <c r="A149" s="56" t="n">
        <v>35472</v>
      </c>
      <c r="B149" s="90" t="n">
        <f aca="false">B148+1</f>
        <v>143</v>
      </c>
      <c r="C149" s="28"/>
      <c r="D149" s="28" t="s">
        <v>90</v>
      </c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 t="s">
        <v>90</v>
      </c>
      <c r="AA149" s="28" t="n">
        <v>2.16</v>
      </c>
      <c r="AB149" s="28" t="n">
        <v>2.224</v>
      </c>
      <c r="AC149" s="95" t="n">
        <f aca="false">AE149-AB149</f>
        <v>0</v>
      </c>
      <c r="AD149" s="28"/>
      <c r="AE149" s="28" t="n">
        <v>2.224</v>
      </c>
      <c r="AF149" s="28" t="s">
        <v>2</v>
      </c>
      <c r="AG149" s="28" t="n">
        <v>2.454</v>
      </c>
      <c r="AH149" s="28" t="n">
        <v>1.914</v>
      </c>
      <c r="AI149" s="28" t="n">
        <v>1.814</v>
      </c>
      <c r="AJ149" s="28" t="n">
        <v>1.824</v>
      </c>
      <c r="AK149" s="28" t="n">
        <v>2.044</v>
      </c>
      <c r="AL149" s="28" t="n">
        <v>2.214</v>
      </c>
      <c r="AM149" s="28" t="s">
        <v>2</v>
      </c>
      <c r="AN149" s="28" t="s">
        <v>2</v>
      </c>
      <c r="AO149" s="2" t="s">
        <v>2</v>
      </c>
      <c r="AP149" s="28" t="s">
        <v>2</v>
      </c>
      <c r="AQ149" s="28" t="n">
        <v>1.99</v>
      </c>
      <c r="AR149" s="28" t="s">
        <v>2</v>
      </c>
      <c r="AS149" s="28"/>
      <c r="BE149" s="28"/>
      <c r="BG149" s="28"/>
      <c r="BH149" s="28"/>
      <c r="BI149" s="28"/>
      <c r="BJ149" s="28"/>
      <c r="BK149" s="28"/>
      <c r="BL149" s="28"/>
      <c r="BM149" s="28"/>
      <c r="BQ149" s="28"/>
      <c r="BR149" s="28"/>
    </row>
    <row r="150" customFormat="false" ht="12.75" hidden="true" customHeight="false" outlineLevel="0" collapsed="false">
      <c r="A150" s="56" t="n">
        <v>35473</v>
      </c>
      <c r="B150" s="90" t="n">
        <f aca="false">B149+1</f>
        <v>144</v>
      </c>
      <c r="C150" s="28"/>
      <c r="D150" s="28" t="s">
        <v>90</v>
      </c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 t="s">
        <v>90</v>
      </c>
      <c r="AA150" s="28" t="n">
        <v>2.225</v>
      </c>
      <c r="AB150" s="28" t="n">
        <v>2.09</v>
      </c>
      <c r="AC150" s="95" t="n">
        <f aca="false">AE150-AB150</f>
        <v>0</v>
      </c>
      <c r="AD150" s="28"/>
      <c r="AE150" s="28" t="n">
        <v>2.09</v>
      </c>
      <c r="AF150" s="28" t="s">
        <v>2</v>
      </c>
      <c r="AG150" s="28" t="n">
        <v>2.305</v>
      </c>
      <c r="AH150" s="28" t="n">
        <v>1.79</v>
      </c>
      <c r="AI150" s="28" t="n">
        <v>1.67</v>
      </c>
      <c r="AJ150" s="28" t="n">
        <v>1.68</v>
      </c>
      <c r="AK150" s="28" t="n">
        <v>1.91</v>
      </c>
      <c r="AL150" s="28" t="n">
        <v>1.99</v>
      </c>
      <c r="AM150" s="28" t="s">
        <v>2</v>
      </c>
      <c r="AN150" s="28" t="s">
        <v>2</v>
      </c>
      <c r="AO150" s="2" t="s">
        <v>2</v>
      </c>
      <c r="AP150" s="28" t="s">
        <v>2</v>
      </c>
      <c r="AQ150" s="28" t="n">
        <v>1.848</v>
      </c>
      <c r="AR150" s="28" t="s">
        <v>2</v>
      </c>
      <c r="AS150" s="28"/>
      <c r="BE150" s="28"/>
      <c r="BG150" s="28"/>
      <c r="BH150" s="28"/>
      <c r="BI150" s="28"/>
      <c r="BJ150" s="28"/>
      <c r="BK150" s="28"/>
      <c r="BL150" s="28"/>
      <c r="BM150" s="28"/>
      <c r="BQ150" s="28"/>
      <c r="BR150" s="28"/>
    </row>
    <row r="151" customFormat="false" ht="12.75" hidden="true" customHeight="false" outlineLevel="0" collapsed="false">
      <c r="A151" s="56" t="n">
        <v>35474</v>
      </c>
      <c r="B151" s="90" t="n">
        <f aca="false">B150+1</f>
        <v>145</v>
      </c>
      <c r="C151" s="28"/>
      <c r="D151" s="28" t="s">
        <v>90</v>
      </c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 t="s">
        <v>90</v>
      </c>
      <c r="AA151" s="28" t="n">
        <v>2.07</v>
      </c>
      <c r="AB151" s="28" t="n">
        <v>1.999</v>
      </c>
      <c r="AC151" s="95" t="n">
        <f aca="false">AE151-AB151</f>
        <v>0</v>
      </c>
      <c r="AD151" s="28"/>
      <c r="AE151" s="28" t="n">
        <v>1.999</v>
      </c>
      <c r="AF151" s="28" t="s">
        <v>2</v>
      </c>
      <c r="AG151" s="28" t="n">
        <v>2.159</v>
      </c>
      <c r="AH151" s="28" t="n">
        <v>1.669</v>
      </c>
      <c r="AI151" s="28" t="n">
        <v>1.569</v>
      </c>
      <c r="AJ151" s="28" t="n">
        <v>1.549</v>
      </c>
      <c r="AK151" s="28" t="n">
        <v>1.809</v>
      </c>
      <c r="AL151" s="28" t="n">
        <v>1.899</v>
      </c>
      <c r="AM151" s="28" t="s">
        <v>2</v>
      </c>
      <c r="AN151" s="28" t="s">
        <v>2</v>
      </c>
      <c r="AO151" s="2" t="s">
        <v>2</v>
      </c>
      <c r="AP151" s="28" t="s">
        <v>2</v>
      </c>
      <c r="AQ151" s="28" t="n">
        <v>1.74</v>
      </c>
      <c r="AR151" s="28" t="s">
        <v>2</v>
      </c>
      <c r="AS151" s="28"/>
      <c r="BE151" s="28"/>
      <c r="BG151" s="28"/>
      <c r="BH151" s="28"/>
      <c r="BI151" s="28"/>
      <c r="BJ151" s="28"/>
      <c r="BK151" s="28"/>
      <c r="BL151" s="28"/>
      <c r="BM151" s="28"/>
      <c r="BQ151" s="28"/>
      <c r="BR151" s="28"/>
    </row>
    <row r="152" customFormat="false" ht="12.75" hidden="true" customHeight="false" outlineLevel="0" collapsed="false">
      <c r="A152" s="56" t="n">
        <v>35475</v>
      </c>
      <c r="B152" s="90" t="n">
        <f aca="false">B151+1</f>
        <v>146</v>
      </c>
      <c r="C152" s="28"/>
      <c r="D152" s="28" t="s">
        <v>90</v>
      </c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 t="s">
        <v>90</v>
      </c>
      <c r="AA152" s="28" t="n">
        <v>2</v>
      </c>
      <c r="AB152" s="28" t="n">
        <v>1.966</v>
      </c>
      <c r="AC152" s="95" t="n">
        <f aca="false">AE152-AB152</f>
        <v>0</v>
      </c>
      <c r="AD152" s="28"/>
      <c r="AE152" s="28" t="n">
        <v>1.966</v>
      </c>
      <c r="AF152" s="28" t="s">
        <v>2</v>
      </c>
      <c r="AG152" s="28" t="n">
        <v>2.056</v>
      </c>
      <c r="AH152" s="28" t="n">
        <v>1.626</v>
      </c>
      <c r="AI152" s="28" t="n">
        <v>1.546</v>
      </c>
      <c r="AJ152" s="28" t="n">
        <v>1.556</v>
      </c>
      <c r="AK152" s="28" t="n">
        <v>1.761</v>
      </c>
      <c r="AL152" s="28" t="n">
        <v>1.871</v>
      </c>
      <c r="AM152" s="28" t="s">
        <v>2</v>
      </c>
      <c r="AN152" s="28" t="s">
        <v>2</v>
      </c>
      <c r="AO152" s="2" t="s">
        <v>2</v>
      </c>
      <c r="AP152" s="28" t="s">
        <v>2</v>
      </c>
      <c r="AQ152" s="28" t="n">
        <v>1.72</v>
      </c>
      <c r="AR152" s="28" t="s">
        <v>2</v>
      </c>
      <c r="AS152" s="28"/>
      <c r="BE152" s="28"/>
      <c r="BG152" s="28"/>
      <c r="BH152" s="28"/>
      <c r="BI152" s="28"/>
      <c r="BJ152" s="28"/>
      <c r="BK152" s="28"/>
      <c r="BL152" s="28"/>
      <c r="BM152" s="28"/>
      <c r="BQ152" s="28"/>
      <c r="BR152" s="28"/>
    </row>
    <row r="153" customFormat="false" ht="12.75" hidden="true" customHeight="false" outlineLevel="0" collapsed="false">
      <c r="A153" s="56" t="n">
        <v>35479</v>
      </c>
      <c r="B153" s="90" t="n">
        <f aca="false">B152+1</f>
        <v>147</v>
      </c>
      <c r="C153" s="28"/>
      <c r="D153" s="28" t="s">
        <v>90</v>
      </c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 t="s">
        <v>90</v>
      </c>
      <c r="AA153" s="28" t="n">
        <v>1.86</v>
      </c>
      <c r="AB153" s="28" t="n">
        <v>1.964</v>
      </c>
      <c r="AC153" s="95" t="n">
        <f aca="false">AE153-AB153</f>
        <v>0</v>
      </c>
      <c r="AD153" s="28"/>
      <c r="AE153" s="28" t="n">
        <v>1.964</v>
      </c>
      <c r="AF153" s="28" t="s">
        <v>2</v>
      </c>
      <c r="AG153" s="28" t="n">
        <v>2.069</v>
      </c>
      <c r="AH153" s="28" t="n">
        <v>1.634</v>
      </c>
      <c r="AI153" s="28" t="n">
        <v>1.529</v>
      </c>
      <c r="AJ153" s="28" t="n">
        <v>1.524</v>
      </c>
      <c r="AK153" s="28" t="n">
        <v>1.764</v>
      </c>
      <c r="AL153" s="28" t="n">
        <v>1.879</v>
      </c>
      <c r="AM153" s="28" t="s">
        <v>2</v>
      </c>
      <c r="AN153" s="28" t="s">
        <v>2</v>
      </c>
      <c r="AO153" s="2" t="s">
        <v>2</v>
      </c>
      <c r="AP153" s="28" t="s">
        <v>2</v>
      </c>
      <c r="AQ153" s="28" t="n">
        <v>1.706</v>
      </c>
      <c r="AR153" s="28" t="s">
        <v>2</v>
      </c>
      <c r="AS153" s="28"/>
      <c r="BE153" s="28"/>
      <c r="BG153" s="28"/>
      <c r="BH153" s="28"/>
      <c r="BI153" s="28"/>
      <c r="BJ153" s="28"/>
      <c r="BK153" s="28"/>
      <c r="BL153" s="28"/>
      <c r="BM153" s="28"/>
      <c r="BQ153" s="28"/>
      <c r="BR153" s="28"/>
    </row>
    <row r="154" customFormat="false" ht="12.75" hidden="true" customHeight="false" outlineLevel="0" collapsed="false">
      <c r="A154" s="56" t="n">
        <v>35480</v>
      </c>
      <c r="B154" s="90" t="n">
        <f aca="false">B153+1</f>
        <v>148</v>
      </c>
      <c r="C154" s="28"/>
      <c r="D154" s="28" t="s">
        <v>90</v>
      </c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 t="s">
        <v>90</v>
      </c>
      <c r="AA154" s="28" t="n">
        <v>2.01</v>
      </c>
      <c r="AB154" s="28" t="n">
        <v>2.016</v>
      </c>
      <c r="AC154" s="95" t="n">
        <f aca="false">AE154-AB154</f>
        <v>0</v>
      </c>
      <c r="AD154" s="28"/>
      <c r="AE154" s="28" t="n">
        <v>2.016</v>
      </c>
      <c r="AF154" s="28" t="s">
        <v>2</v>
      </c>
      <c r="AG154" s="28" t="n">
        <v>2.121</v>
      </c>
      <c r="AH154" s="28" t="n">
        <v>1.686</v>
      </c>
      <c r="AI154" s="28" t="n">
        <v>1.581</v>
      </c>
      <c r="AJ154" s="28" t="n">
        <v>1.576</v>
      </c>
      <c r="AK154" s="28" t="n">
        <v>1.816</v>
      </c>
      <c r="AL154" s="28" t="n">
        <v>1.931</v>
      </c>
      <c r="AM154" s="28" t="s">
        <v>2</v>
      </c>
      <c r="AN154" s="28" t="s">
        <v>2</v>
      </c>
      <c r="AO154" s="2" t="s">
        <v>2</v>
      </c>
      <c r="AP154" s="28" t="s">
        <v>2</v>
      </c>
      <c r="AQ154" s="28" t="n">
        <v>1.758</v>
      </c>
      <c r="AR154" s="28" t="s">
        <v>2</v>
      </c>
      <c r="AS154" s="28"/>
      <c r="BE154" s="28"/>
      <c r="BG154" s="28"/>
      <c r="BH154" s="28"/>
      <c r="BI154" s="28"/>
      <c r="BJ154" s="28"/>
      <c r="BK154" s="28"/>
      <c r="BL154" s="28"/>
      <c r="BM154" s="28"/>
      <c r="BQ154" s="28"/>
      <c r="BR154" s="28"/>
    </row>
    <row r="155" customFormat="false" ht="12.75" hidden="true" customHeight="false" outlineLevel="0" collapsed="false">
      <c r="A155" s="56" t="n">
        <v>35481</v>
      </c>
      <c r="B155" s="90" t="n">
        <f aca="false">B154+1</f>
        <v>149</v>
      </c>
      <c r="C155" s="28"/>
      <c r="D155" s="28" t="s">
        <v>90</v>
      </c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 t="s">
        <v>90</v>
      </c>
      <c r="AA155" s="28" t="n">
        <v>1.94</v>
      </c>
      <c r="AB155" s="28" t="n">
        <v>1.922</v>
      </c>
      <c r="AC155" s="95" t="n">
        <f aca="false">AE155-AB155</f>
        <v>0</v>
      </c>
      <c r="AD155" s="28"/>
      <c r="AE155" s="28" t="n">
        <v>1.922</v>
      </c>
      <c r="AF155" s="28" t="s">
        <v>2</v>
      </c>
      <c r="AG155" s="28" t="n">
        <v>1.972</v>
      </c>
      <c r="AH155" s="28" t="n">
        <v>1.542</v>
      </c>
      <c r="AI155" s="28" t="n">
        <v>1.462</v>
      </c>
      <c r="AJ155" s="28" t="n">
        <v>1.422</v>
      </c>
      <c r="AK155" s="28" t="n">
        <v>1.667</v>
      </c>
      <c r="AL155" s="28" t="n">
        <v>1.817</v>
      </c>
      <c r="AM155" s="28" t="s">
        <v>2</v>
      </c>
      <c r="AN155" s="28" t="s">
        <v>2</v>
      </c>
      <c r="AO155" s="2" t="s">
        <v>2</v>
      </c>
      <c r="AP155" s="28" t="s">
        <v>2</v>
      </c>
      <c r="AQ155" s="28" t="n">
        <v>1.64</v>
      </c>
      <c r="AR155" s="28" t="s">
        <v>2</v>
      </c>
      <c r="AS155" s="28"/>
      <c r="BE155" s="28"/>
      <c r="BG155" s="28"/>
      <c r="BH155" s="28"/>
      <c r="BI155" s="28"/>
      <c r="BJ155" s="28"/>
      <c r="BK155" s="28"/>
      <c r="BL155" s="28"/>
      <c r="BM155" s="28"/>
      <c r="BQ155" s="28"/>
      <c r="BR155" s="28"/>
    </row>
    <row r="156" customFormat="false" ht="12.75" hidden="true" customHeight="false" outlineLevel="0" collapsed="false">
      <c r="A156" s="56" t="n">
        <v>35482</v>
      </c>
      <c r="B156" s="90" t="n">
        <f aca="false">B155+1</f>
        <v>150</v>
      </c>
      <c r="C156" s="28"/>
      <c r="D156" s="28" t="s">
        <v>90</v>
      </c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 t="s">
        <v>90</v>
      </c>
      <c r="AA156" s="28" t="n">
        <v>1.9</v>
      </c>
      <c r="AB156" s="28" t="n">
        <v>1.936</v>
      </c>
      <c r="AC156" s="95" t="n">
        <f aca="false">AE156-AB156</f>
        <v>0</v>
      </c>
      <c r="AD156" s="28"/>
      <c r="AE156" s="28" t="n">
        <v>1.936</v>
      </c>
      <c r="AF156" s="28" t="s">
        <v>2</v>
      </c>
      <c r="AG156" s="28" t="n">
        <v>1.976</v>
      </c>
      <c r="AH156" s="28" t="n">
        <v>1.566</v>
      </c>
      <c r="AI156" s="28" t="n">
        <v>1.471</v>
      </c>
      <c r="AJ156" s="28" t="n">
        <v>1.421</v>
      </c>
      <c r="AK156" s="28" t="n">
        <v>1.691</v>
      </c>
      <c r="AL156" s="28" t="n">
        <v>1.836</v>
      </c>
      <c r="AM156" s="28" t="s">
        <v>2</v>
      </c>
      <c r="AN156" s="28" t="s">
        <v>2</v>
      </c>
      <c r="AO156" s="2" t="s">
        <v>2</v>
      </c>
      <c r="AP156" s="28" t="s">
        <v>2</v>
      </c>
      <c r="AQ156" s="28" t="n">
        <v>1.65</v>
      </c>
      <c r="AR156" s="28" t="s">
        <v>2</v>
      </c>
      <c r="AS156" s="28"/>
      <c r="BE156" s="28"/>
      <c r="BG156" s="28"/>
      <c r="BH156" s="28"/>
      <c r="BI156" s="28"/>
      <c r="BJ156" s="28"/>
      <c r="BK156" s="28"/>
      <c r="BL156" s="28"/>
      <c r="BM156" s="28"/>
      <c r="BQ156" s="28"/>
      <c r="BR156" s="28"/>
    </row>
    <row r="157" customFormat="false" ht="12.75" hidden="true" customHeight="false" outlineLevel="0" collapsed="false">
      <c r="A157" s="56" t="n">
        <v>35485</v>
      </c>
      <c r="B157" s="90" t="n">
        <f aca="false">B156+1</f>
        <v>151</v>
      </c>
      <c r="C157" s="28"/>
      <c r="D157" s="28" t="s">
        <v>90</v>
      </c>
      <c r="E157" s="28" t="n">
        <v>1</v>
      </c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 t="s">
        <v>90</v>
      </c>
      <c r="AA157" s="28" t="n">
        <v>1.93</v>
      </c>
      <c r="AB157" s="28" t="n">
        <v>1.78</v>
      </c>
      <c r="AC157" s="95" t="n">
        <f aca="false">AE157-AB157</f>
        <v>0</v>
      </c>
      <c r="AD157" s="28" t="n">
        <v>1</v>
      </c>
      <c r="AE157" s="28" t="n">
        <v>1.78</v>
      </c>
      <c r="AF157" s="28" t="s">
        <v>2</v>
      </c>
      <c r="AG157" s="28" t="n">
        <v>1.83</v>
      </c>
      <c r="AH157" s="28" t="n">
        <v>1.5</v>
      </c>
      <c r="AI157" s="28" t="n">
        <v>1.42</v>
      </c>
      <c r="AJ157" s="28" t="n">
        <v>1.38</v>
      </c>
      <c r="AK157" s="28" t="n">
        <v>1.61</v>
      </c>
      <c r="AL157" s="28" t="n">
        <v>1.74</v>
      </c>
      <c r="AM157" s="28" t="s">
        <v>2</v>
      </c>
      <c r="AN157" s="28" t="s">
        <v>2</v>
      </c>
      <c r="AO157" s="2" t="s">
        <v>2</v>
      </c>
      <c r="AP157" s="28" t="s">
        <v>2</v>
      </c>
      <c r="AQ157" s="28" t="n">
        <v>1.55</v>
      </c>
      <c r="AR157" s="28" t="s">
        <v>2</v>
      </c>
      <c r="AS157" s="28"/>
      <c r="BE157" s="28"/>
      <c r="BG157" s="28"/>
      <c r="BH157" s="28"/>
      <c r="BI157" s="28"/>
      <c r="BJ157" s="28"/>
      <c r="BK157" s="28"/>
      <c r="BL157" s="28"/>
      <c r="BM157" s="28"/>
      <c r="BQ157" s="28"/>
      <c r="BR157" s="28"/>
    </row>
    <row r="158" customFormat="false" ht="12.75" hidden="true" customHeight="false" outlineLevel="0" collapsed="false">
      <c r="A158" s="56" t="n">
        <v>35486</v>
      </c>
      <c r="B158" s="90" t="n">
        <f aca="false">B157+1</f>
        <v>152</v>
      </c>
      <c r="C158" s="28"/>
      <c r="D158" s="28" t="s">
        <v>91</v>
      </c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 t="s">
        <v>91</v>
      </c>
      <c r="AA158" s="28" t="n">
        <v>1.83</v>
      </c>
      <c r="AB158" s="28" t="n">
        <v>1.865</v>
      </c>
      <c r="AC158" s="95" t="n">
        <f aca="false">AE158-AB158</f>
        <v>0</v>
      </c>
      <c r="AD158" s="28"/>
      <c r="AE158" s="28" t="n">
        <v>1.865</v>
      </c>
      <c r="AF158" s="28" t="s">
        <v>2</v>
      </c>
      <c r="AG158" s="28" t="n">
        <v>1.895</v>
      </c>
      <c r="AH158" s="28" t="n">
        <v>1.525</v>
      </c>
      <c r="AI158" s="28" t="n">
        <v>1.44</v>
      </c>
      <c r="AJ158" s="28" t="n">
        <v>1.4</v>
      </c>
      <c r="AK158" s="28" t="n">
        <v>1.635</v>
      </c>
      <c r="AL158" s="28" t="n">
        <v>1.785</v>
      </c>
      <c r="AM158" s="28" t="s">
        <v>2</v>
      </c>
      <c r="AN158" s="28" t="s">
        <v>2</v>
      </c>
      <c r="AO158" s="2" t="s">
        <v>2</v>
      </c>
      <c r="AP158" s="28" t="s">
        <v>2</v>
      </c>
      <c r="AQ158" s="28" t="n">
        <v>1.59</v>
      </c>
      <c r="AR158" s="28" t="s">
        <v>2</v>
      </c>
      <c r="AS158" s="28"/>
      <c r="BE158" s="28"/>
      <c r="BG158" s="28"/>
      <c r="BH158" s="28"/>
      <c r="BI158" s="28"/>
      <c r="BJ158" s="28"/>
      <c r="BK158" s="28"/>
      <c r="BL158" s="28"/>
      <c r="BM158" s="28"/>
      <c r="BQ158" s="28"/>
      <c r="BR158" s="28"/>
    </row>
    <row r="159" customFormat="false" ht="12.75" hidden="true" customHeight="false" outlineLevel="0" collapsed="false">
      <c r="A159" s="56" t="n">
        <v>35487</v>
      </c>
      <c r="B159" s="90" t="n">
        <f aca="false">B158+1</f>
        <v>153</v>
      </c>
      <c r="C159" s="28"/>
      <c r="D159" s="28" t="s">
        <v>91</v>
      </c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 t="s">
        <v>91</v>
      </c>
      <c r="AA159" s="28" t="n">
        <v>1.87</v>
      </c>
      <c r="AB159" s="28" t="n">
        <v>1.874</v>
      </c>
      <c r="AC159" s="95" t="n">
        <f aca="false">AE159-AB159</f>
        <v>0</v>
      </c>
      <c r="AD159" s="28"/>
      <c r="AE159" s="28" t="n">
        <v>1.874</v>
      </c>
      <c r="AF159" s="28" t="s">
        <v>2</v>
      </c>
      <c r="AG159" s="28" t="n">
        <v>1.904</v>
      </c>
      <c r="AH159" s="28" t="n">
        <v>1.534</v>
      </c>
      <c r="AI159" s="28" t="n">
        <v>1.449</v>
      </c>
      <c r="AJ159" s="28" t="n">
        <v>1.409</v>
      </c>
      <c r="AK159" s="28" t="n">
        <v>1.644</v>
      </c>
      <c r="AL159" s="28" t="n">
        <v>1.794</v>
      </c>
      <c r="AM159" s="28" t="s">
        <v>2</v>
      </c>
      <c r="AN159" s="28" t="s">
        <v>2</v>
      </c>
      <c r="AO159" s="2" t="s">
        <v>2</v>
      </c>
      <c r="AP159" s="28" t="s">
        <v>2</v>
      </c>
      <c r="AQ159" s="28" t="n">
        <v>1.599</v>
      </c>
      <c r="AR159" s="28" t="s">
        <v>2</v>
      </c>
      <c r="AS159" s="28"/>
      <c r="BE159" s="28"/>
      <c r="BG159" s="28"/>
      <c r="BH159" s="28"/>
      <c r="BI159" s="28"/>
      <c r="BJ159" s="28"/>
      <c r="BK159" s="28"/>
      <c r="BL159" s="28"/>
      <c r="BM159" s="28"/>
      <c r="BQ159" s="28"/>
      <c r="BR159" s="28"/>
    </row>
    <row r="160" customFormat="false" ht="12.75" hidden="true" customHeight="false" outlineLevel="0" collapsed="false">
      <c r="A160" s="56" t="n">
        <v>35488</v>
      </c>
      <c r="B160" s="90" t="n">
        <f aca="false">B159+1</f>
        <v>154</v>
      </c>
      <c r="C160" s="28"/>
      <c r="D160" s="28" t="s">
        <v>91</v>
      </c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 t="s">
        <v>91</v>
      </c>
      <c r="AA160" s="28" t="n">
        <v>1.83</v>
      </c>
      <c r="AB160" s="28" t="n">
        <v>1.838</v>
      </c>
      <c r="AC160" s="95" t="n">
        <f aca="false">AE160-AB160</f>
        <v>0</v>
      </c>
      <c r="AD160" s="28"/>
      <c r="AE160" s="28" t="n">
        <v>1.838</v>
      </c>
      <c r="AF160" s="28" t="s">
        <v>2</v>
      </c>
      <c r="AG160" s="28" t="n">
        <v>1.883</v>
      </c>
      <c r="AH160" s="28" t="n">
        <v>1.548</v>
      </c>
      <c r="AI160" s="28" t="n">
        <v>1.468</v>
      </c>
      <c r="AJ160" s="28" t="n">
        <v>1.378</v>
      </c>
      <c r="AK160" s="28" t="n">
        <v>1.633</v>
      </c>
      <c r="AL160" s="28" t="n">
        <v>1.783</v>
      </c>
      <c r="AM160" s="28" t="s">
        <v>2</v>
      </c>
      <c r="AN160" s="28" t="s">
        <v>2</v>
      </c>
      <c r="AO160" s="2" t="s">
        <v>2</v>
      </c>
      <c r="AP160" s="28" t="s">
        <v>2</v>
      </c>
      <c r="AQ160" s="28" t="n">
        <v>1.635</v>
      </c>
      <c r="AR160" s="28" t="s">
        <v>2</v>
      </c>
      <c r="AS160" s="28"/>
      <c r="BE160" s="28"/>
      <c r="BG160" s="28"/>
      <c r="BH160" s="28"/>
      <c r="BI160" s="28"/>
      <c r="BJ160" s="28"/>
      <c r="BK160" s="28"/>
      <c r="BL160" s="28"/>
      <c r="BM160" s="28"/>
      <c r="BQ160" s="28"/>
      <c r="BR160" s="28"/>
    </row>
    <row r="161" customFormat="false" ht="12.75" hidden="true" customHeight="false" outlineLevel="0" collapsed="false">
      <c r="A161" s="56" t="n">
        <v>35489</v>
      </c>
      <c r="B161" s="90" t="n">
        <f aca="false">B160+1</f>
        <v>155</v>
      </c>
      <c r="C161" s="28"/>
      <c r="D161" s="28" t="s">
        <v>91</v>
      </c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 t="s">
        <v>91</v>
      </c>
      <c r="AA161" s="28" t="n">
        <v>1.855</v>
      </c>
      <c r="AB161" s="28" t="n">
        <v>1.821</v>
      </c>
      <c r="AC161" s="95" t="n">
        <f aca="false">AE161-AB161</f>
        <v>0</v>
      </c>
      <c r="AD161" s="28"/>
      <c r="AE161" s="28" t="n">
        <v>1.821</v>
      </c>
      <c r="AF161" s="28" t="s">
        <v>2</v>
      </c>
      <c r="AG161" s="28" t="n">
        <v>1.871</v>
      </c>
      <c r="AH161" s="28" t="n">
        <v>1.521</v>
      </c>
      <c r="AI161" s="28" t="n">
        <v>1.471</v>
      </c>
      <c r="AJ161" s="28" t="n">
        <v>1.366</v>
      </c>
      <c r="AK161" s="28" t="n">
        <v>1.626</v>
      </c>
      <c r="AL161" s="28" t="n">
        <v>1.761</v>
      </c>
      <c r="AM161" s="28" t="s">
        <v>2</v>
      </c>
      <c r="AN161" s="28" t="s">
        <v>2</v>
      </c>
      <c r="AO161" s="2" t="s">
        <v>2</v>
      </c>
      <c r="AP161" s="28" t="s">
        <v>2</v>
      </c>
      <c r="AQ161" s="28" t="n">
        <v>1.62</v>
      </c>
      <c r="AR161" s="28" t="s">
        <v>2</v>
      </c>
      <c r="AS161" s="28"/>
      <c r="BE161" s="28"/>
      <c r="BG161" s="28"/>
      <c r="BH161" s="28"/>
      <c r="BI161" s="28"/>
      <c r="BJ161" s="28"/>
      <c r="BK161" s="28"/>
      <c r="BL161" s="28"/>
      <c r="BM161" s="28"/>
      <c r="BQ161" s="28"/>
      <c r="BR161" s="28"/>
    </row>
    <row r="162" customFormat="false" ht="12.75" hidden="true" customHeight="false" outlineLevel="0" collapsed="false">
      <c r="A162" s="56" t="n">
        <v>35492</v>
      </c>
      <c r="B162" s="90" t="n">
        <f aca="false">B161+1</f>
        <v>156</v>
      </c>
      <c r="C162" s="28"/>
      <c r="D162" s="28" t="s">
        <v>91</v>
      </c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 t="s">
        <v>91</v>
      </c>
      <c r="AA162" s="28" t="n">
        <v>1.83</v>
      </c>
      <c r="AB162" s="28" t="n">
        <v>1.803</v>
      </c>
      <c r="AC162" s="95" t="n">
        <f aca="false">AE162-AB162</f>
        <v>0</v>
      </c>
      <c r="AD162" s="28"/>
      <c r="AE162" s="28" t="n">
        <v>1.803</v>
      </c>
      <c r="AF162" s="28" t="s">
        <v>2</v>
      </c>
      <c r="AG162" s="28" t="n">
        <v>1.853</v>
      </c>
      <c r="AH162" s="28" t="n">
        <v>1.513</v>
      </c>
      <c r="AI162" s="28" t="n">
        <v>1.433</v>
      </c>
      <c r="AJ162" s="28" t="n">
        <v>1.363</v>
      </c>
      <c r="AK162" s="28" t="n">
        <v>1.618</v>
      </c>
      <c r="AL162" s="28" t="n">
        <v>1.748</v>
      </c>
      <c r="AM162" s="28" t="s">
        <v>2</v>
      </c>
      <c r="AN162" s="28" t="s">
        <v>2</v>
      </c>
      <c r="AO162" s="2" t="s">
        <v>2</v>
      </c>
      <c r="AP162" s="28" t="s">
        <v>2</v>
      </c>
      <c r="AQ162" s="28" t="n">
        <v>1.57</v>
      </c>
      <c r="AR162" s="28" t="s">
        <v>2</v>
      </c>
      <c r="AS162" s="28"/>
      <c r="BE162" s="28"/>
      <c r="BG162" s="28"/>
      <c r="BH162" s="28"/>
      <c r="BI162" s="28"/>
      <c r="BJ162" s="28"/>
      <c r="BK162" s="28"/>
      <c r="BL162" s="28"/>
      <c r="BM162" s="28"/>
      <c r="BQ162" s="28"/>
      <c r="BR162" s="28"/>
    </row>
    <row r="163" customFormat="false" ht="12.75" hidden="true" customHeight="false" outlineLevel="0" collapsed="false">
      <c r="A163" s="56" t="n">
        <v>35493</v>
      </c>
      <c r="B163" s="90" t="n">
        <f aca="false">B162+1</f>
        <v>157</v>
      </c>
      <c r="C163" s="28"/>
      <c r="D163" s="28" t="s">
        <v>91</v>
      </c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 t="s">
        <v>91</v>
      </c>
      <c r="AA163" s="28" t="n">
        <v>1.82</v>
      </c>
      <c r="AB163" s="28" t="n">
        <v>1.943</v>
      </c>
      <c r="AC163" s="95" t="n">
        <f aca="false">AE163-AB163</f>
        <v>0</v>
      </c>
      <c r="AD163" s="28"/>
      <c r="AE163" s="28" t="n">
        <v>1.943</v>
      </c>
      <c r="AF163" s="28" t="s">
        <v>2</v>
      </c>
      <c r="AG163" s="28" t="n">
        <v>1.993</v>
      </c>
      <c r="AH163" s="28" t="n">
        <v>1.653</v>
      </c>
      <c r="AI163" s="28" t="n">
        <v>1.593</v>
      </c>
      <c r="AJ163" s="28" t="n">
        <v>1.493</v>
      </c>
      <c r="AK163" s="28" t="n">
        <v>1.743</v>
      </c>
      <c r="AL163" s="28" t="n">
        <v>1.898</v>
      </c>
      <c r="AM163" s="28" t="s">
        <v>2</v>
      </c>
      <c r="AN163" s="28" t="s">
        <v>2</v>
      </c>
      <c r="AO163" s="2" t="s">
        <v>2</v>
      </c>
      <c r="AP163" s="28" t="s">
        <v>2</v>
      </c>
      <c r="AQ163" s="28" t="n">
        <v>1.713</v>
      </c>
      <c r="AR163" s="28" t="s">
        <v>2</v>
      </c>
      <c r="AS163" s="28"/>
      <c r="BE163" s="28"/>
      <c r="BG163" s="28"/>
      <c r="BH163" s="28"/>
      <c r="BI163" s="28"/>
      <c r="BJ163" s="28"/>
      <c r="BK163" s="28"/>
      <c r="BL163" s="28"/>
      <c r="BM163" s="28"/>
      <c r="BQ163" s="28"/>
      <c r="BR163" s="28"/>
    </row>
    <row r="164" customFormat="false" ht="12.75" hidden="true" customHeight="false" outlineLevel="0" collapsed="false">
      <c r="A164" s="56" t="n">
        <v>35494</v>
      </c>
      <c r="B164" s="90" t="n">
        <f aca="false">B163+1</f>
        <v>158</v>
      </c>
      <c r="C164" s="28"/>
      <c r="D164" s="28" t="s">
        <v>91</v>
      </c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 t="s">
        <v>91</v>
      </c>
      <c r="AA164" s="28" t="n">
        <v>1.94</v>
      </c>
      <c r="AB164" s="28" t="n">
        <v>1.839</v>
      </c>
      <c r="AC164" s="95" t="n">
        <f aca="false">AE164-AB164</f>
        <v>0</v>
      </c>
      <c r="AD164" s="28"/>
      <c r="AE164" s="28" t="n">
        <v>1.839</v>
      </c>
      <c r="AF164" s="28" t="s">
        <v>2</v>
      </c>
      <c r="AG164" s="28" t="n">
        <v>1.879</v>
      </c>
      <c r="AH164" s="28" t="n">
        <v>1.549</v>
      </c>
      <c r="AI164" s="28" t="n">
        <v>1.489</v>
      </c>
      <c r="AJ164" s="28" t="n">
        <v>1.399</v>
      </c>
      <c r="AK164" s="28" t="n">
        <v>1.639</v>
      </c>
      <c r="AL164" s="28" t="n">
        <v>1.794</v>
      </c>
      <c r="AM164" s="28" t="s">
        <v>2</v>
      </c>
      <c r="AN164" s="28" t="s">
        <v>2</v>
      </c>
      <c r="AO164" s="2" t="s">
        <v>2</v>
      </c>
      <c r="AP164" s="28" t="s">
        <v>2</v>
      </c>
      <c r="AQ164" s="28" t="n">
        <v>1.58</v>
      </c>
      <c r="AR164" s="28" t="s">
        <v>2</v>
      </c>
      <c r="AS164" s="28"/>
      <c r="BE164" s="28"/>
      <c r="BG164" s="28"/>
      <c r="BH164" s="28"/>
      <c r="BI164" s="28"/>
      <c r="BJ164" s="28"/>
      <c r="BK164" s="28"/>
      <c r="BL164" s="28"/>
      <c r="BM164" s="28"/>
      <c r="BQ164" s="28"/>
      <c r="BR164" s="28"/>
    </row>
    <row r="165" customFormat="false" ht="12.75" hidden="true" customHeight="false" outlineLevel="0" collapsed="false">
      <c r="A165" s="56" t="n">
        <v>35495</v>
      </c>
      <c r="B165" s="90" t="n">
        <f aca="false">B164+1</f>
        <v>159</v>
      </c>
      <c r="C165" s="28"/>
      <c r="D165" s="28" t="s">
        <v>91</v>
      </c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 t="s">
        <v>91</v>
      </c>
      <c r="AA165" s="28" t="n">
        <v>1.84</v>
      </c>
      <c r="AB165" s="28" t="n">
        <v>1.886</v>
      </c>
      <c r="AC165" s="95" t="n">
        <f aca="false">AE165-AB165</f>
        <v>0</v>
      </c>
      <c r="AD165" s="28"/>
      <c r="AE165" s="28" t="n">
        <v>1.886</v>
      </c>
      <c r="AF165" s="28" t="s">
        <v>2</v>
      </c>
      <c r="AG165" s="28" t="n">
        <v>1.926</v>
      </c>
      <c r="AH165" s="28" t="n">
        <v>1.586</v>
      </c>
      <c r="AI165" s="28" t="n">
        <v>1.536</v>
      </c>
      <c r="AJ165" s="28" t="n">
        <v>1.411</v>
      </c>
      <c r="AK165" s="28" t="n">
        <v>1.696</v>
      </c>
      <c r="AL165" s="28" t="n">
        <v>1.8335</v>
      </c>
      <c r="AM165" s="28" t="s">
        <v>2</v>
      </c>
      <c r="AN165" s="28" t="s">
        <v>2</v>
      </c>
      <c r="AO165" s="2" t="s">
        <v>2</v>
      </c>
      <c r="AP165" s="28" t="s">
        <v>2</v>
      </c>
      <c r="AQ165" s="28" t="n">
        <v>1.65</v>
      </c>
      <c r="AR165" s="28" t="s">
        <v>2</v>
      </c>
      <c r="AS165" s="28"/>
      <c r="BE165" s="28"/>
      <c r="BG165" s="28"/>
      <c r="BH165" s="28"/>
      <c r="BI165" s="28"/>
      <c r="BJ165" s="28"/>
      <c r="BK165" s="28"/>
      <c r="BL165" s="28"/>
      <c r="BM165" s="28"/>
      <c r="BQ165" s="28"/>
      <c r="BR165" s="28"/>
    </row>
    <row r="166" customFormat="false" ht="12.75" hidden="true" customHeight="false" outlineLevel="0" collapsed="false">
      <c r="A166" s="56" t="n">
        <v>35496</v>
      </c>
      <c r="B166" s="90" t="n">
        <f aca="false">B165+1</f>
        <v>160</v>
      </c>
      <c r="C166" s="28"/>
      <c r="D166" s="28" t="s">
        <v>91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 t="s">
        <v>91</v>
      </c>
      <c r="AA166" s="28" t="n">
        <v>1.88</v>
      </c>
      <c r="AB166" s="28" t="n">
        <v>1.947</v>
      </c>
      <c r="AC166" s="95" t="n">
        <f aca="false">AE166-AB166</f>
        <v>0</v>
      </c>
      <c r="AD166" s="28"/>
      <c r="AE166" s="28" t="n">
        <v>1.947</v>
      </c>
      <c r="AF166" s="28" t="s">
        <v>2</v>
      </c>
      <c r="AG166" s="28" t="n">
        <v>1.992</v>
      </c>
      <c r="AH166" s="28" t="n">
        <v>1.647</v>
      </c>
      <c r="AI166" s="28" t="n">
        <v>1.587</v>
      </c>
      <c r="AJ166" s="28" t="n">
        <v>1.477</v>
      </c>
      <c r="AK166" s="28" t="n">
        <v>1.752</v>
      </c>
      <c r="AL166" s="28" t="n">
        <v>1.892</v>
      </c>
      <c r="AM166" s="28" t="s">
        <v>2</v>
      </c>
      <c r="AN166" s="28" t="s">
        <v>2</v>
      </c>
      <c r="AO166" s="2" t="s">
        <v>2</v>
      </c>
      <c r="AP166" s="28" t="s">
        <v>2</v>
      </c>
      <c r="AQ166" s="28" t="n">
        <v>1.72</v>
      </c>
      <c r="AR166" s="28" t="s">
        <v>2</v>
      </c>
      <c r="AS166" s="28"/>
      <c r="BE166" s="28"/>
      <c r="BG166" s="28"/>
      <c r="BH166" s="28"/>
      <c r="BI166" s="28"/>
      <c r="BJ166" s="28"/>
      <c r="BK166" s="28"/>
      <c r="BL166" s="28"/>
      <c r="BM166" s="28"/>
      <c r="BQ166" s="28"/>
      <c r="BR166" s="28"/>
    </row>
    <row r="167" customFormat="false" ht="12.75" hidden="true" customHeight="false" outlineLevel="0" collapsed="false">
      <c r="A167" s="89" t="n">
        <v>35499</v>
      </c>
      <c r="B167" s="90" t="n">
        <f aca="false">B166+1</f>
        <v>161</v>
      </c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 t="n">
        <v>1.95</v>
      </c>
      <c r="AB167" s="28" t="n">
        <v>1.937</v>
      </c>
      <c r="AC167" s="95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P167" s="28"/>
      <c r="AQ167" s="28"/>
      <c r="AR167" s="28"/>
      <c r="AS167" s="28"/>
      <c r="BE167" s="28"/>
      <c r="BG167" s="28"/>
      <c r="BH167" s="28"/>
      <c r="BI167" s="28"/>
      <c r="BJ167" s="28"/>
      <c r="BK167" s="28"/>
      <c r="BL167" s="28"/>
      <c r="BM167" s="28"/>
      <c r="BQ167" s="28"/>
      <c r="BR167" s="28"/>
    </row>
    <row r="168" customFormat="false" ht="12.75" hidden="true" customHeight="false" outlineLevel="0" collapsed="false">
      <c r="A168" s="56" t="n">
        <v>35500</v>
      </c>
      <c r="B168" s="90" t="n">
        <f aca="false">B167+1</f>
        <v>162</v>
      </c>
      <c r="C168" s="28"/>
      <c r="D168" s="28" t="s">
        <v>91</v>
      </c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 t="s">
        <v>91</v>
      </c>
      <c r="AA168" s="28" t="n">
        <v>1.89</v>
      </c>
      <c r="AB168" s="28" t="n">
        <v>1.919</v>
      </c>
      <c r="AC168" s="95" t="n">
        <f aca="false">AE168-AB168</f>
        <v>0</v>
      </c>
      <c r="AD168" s="28"/>
      <c r="AE168" s="28" t="n">
        <v>1.919</v>
      </c>
      <c r="AF168" s="28" t="s">
        <v>2</v>
      </c>
      <c r="AG168" s="28" t="n">
        <v>1.964</v>
      </c>
      <c r="AH168" s="28" t="n">
        <v>1.644</v>
      </c>
      <c r="AI168" s="28" t="n">
        <v>1.594</v>
      </c>
      <c r="AJ168" s="28" t="n">
        <v>1.459</v>
      </c>
      <c r="AK168" s="28" t="n">
        <v>1.729</v>
      </c>
      <c r="AL168" s="28" t="n">
        <v>1.864</v>
      </c>
      <c r="AM168" s="28" t="s">
        <v>2</v>
      </c>
      <c r="AN168" s="28" t="s">
        <v>2</v>
      </c>
      <c r="AO168" s="2" t="s">
        <v>2</v>
      </c>
      <c r="AP168" s="28" t="s">
        <v>2</v>
      </c>
      <c r="AQ168" s="28" t="n">
        <v>1.69</v>
      </c>
      <c r="AR168" s="28" t="s">
        <v>2</v>
      </c>
      <c r="AS168" s="28"/>
      <c r="BE168" s="28"/>
      <c r="BG168" s="28"/>
      <c r="BH168" s="28"/>
      <c r="BI168" s="28"/>
      <c r="BJ168" s="28"/>
      <c r="BK168" s="28"/>
      <c r="BL168" s="28"/>
      <c r="BM168" s="28"/>
      <c r="BQ168" s="28"/>
      <c r="BR168" s="28"/>
    </row>
    <row r="169" customFormat="false" ht="12.75" hidden="true" customHeight="false" outlineLevel="0" collapsed="false">
      <c r="A169" s="56" t="n">
        <v>35501</v>
      </c>
      <c r="B169" s="90" t="n">
        <f aca="false">B168+1</f>
        <v>163</v>
      </c>
      <c r="C169" s="28"/>
      <c r="D169" s="28" t="s">
        <v>91</v>
      </c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 t="s">
        <v>91</v>
      </c>
      <c r="AA169" s="28" t="n">
        <v>1.97</v>
      </c>
      <c r="AB169" s="28" t="n">
        <v>1.955</v>
      </c>
      <c r="AC169" s="95" t="n">
        <f aca="false">AE169-AB169</f>
        <v>0</v>
      </c>
      <c r="AD169" s="28"/>
      <c r="AE169" s="28" t="n">
        <v>1.955</v>
      </c>
      <c r="AF169" s="28" t="s">
        <v>2</v>
      </c>
      <c r="AG169" s="28" t="n">
        <v>2</v>
      </c>
      <c r="AH169" s="28" t="n">
        <v>1.68</v>
      </c>
      <c r="AI169" s="28" t="n">
        <v>1.62</v>
      </c>
      <c r="AJ169" s="28" t="n">
        <v>1.475</v>
      </c>
      <c r="AK169" s="28" t="n">
        <v>1.765</v>
      </c>
      <c r="AL169" s="28" t="n">
        <v>1.905</v>
      </c>
      <c r="AM169" s="28" t="s">
        <v>2</v>
      </c>
      <c r="AN169" s="28" t="s">
        <v>2</v>
      </c>
      <c r="AO169" s="2" t="s">
        <v>2</v>
      </c>
      <c r="AP169" s="28" t="s">
        <v>2</v>
      </c>
      <c r="AQ169" s="28" t="n">
        <v>1.72</v>
      </c>
      <c r="AR169" s="28" t="s">
        <v>2</v>
      </c>
      <c r="AS169" s="28"/>
      <c r="BE169" s="28"/>
      <c r="BG169" s="28"/>
      <c r="BH169" s="28"/>
      <c r="BI169" s="28"/>
      <c r="BJ169" s="28"/>
      <c r="BK169" s="28"/>
      <c r="BL169" s="28"/>
      <c r="BM169" s="28"/>
      <c r="BQ169" s="28"/>
      <c r="BR169" s="28"/>
    </row>
    <row r="170" customFormat="false" ht="12.75" hidden="true" customHeight="false" outlineLevel="0" collapsed="false">
      <c r="A170" s="56" t="n">
        <v>35502</v>
      </c>
      <c r="B170" s="90" t="n">
        <f aca="false">B169+1</f>
        <v>164</v>
      </c>
      <c r="C170" s="28"/>
      <c r="D170" s="28" t="s">
        <v>91</v>
      </c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 t="s">
        <v>91</v>
      </c>
      <c r="AA170" s="28" t="n">
        <v>2</v>
      </c>
      <c r="AB170" s="28" t="n">
        <v>1.942</v>
      </c>
      <c r="AC170" s="95" t="n">
        <f aca="false">AE170-AB170</f>
        <v>0</v>
      </c>
      <c r="AD170" s="28"/>
      <c r="AE170" s="28" t="n">
        <v>1.942</v>
      </c>
      <c r="AF170" s="28" t="s">
        <v>2</v>
      </c>
      <c r="AG170" s="28" t="n">
        <v>1.987</v>
      </c>
      <c r="AH170" s="28" t="n">
        <v>1.672</v>
      </c>
      <c r="AI170" s="28" t="n">
        <v>1.612</v>
      </c>
      <c r="AJ170" s="28" t="n">
        <v>1.472</v>
      </c>
      <c r="AK170" s="28" t="n">
        <v>1.752</v>
      </c>
      <c r="AL170" s="28" t="n">
        <v>1.892</v>
      </c>
      <c r="AM170" s="28" t="s">
        <v>2</v>
      </c>
      <c r="AN170" s="28" t="s">
        <v>2</v>
      </c>
      <c r="AO170" s="2" t="s">
        <v>2</v>
      </c>
      <c r="AP170" s="28" t="s">
        <v>2</v>
      </c>
      <c r="AQ170" s="28" t="n">
        <v>1.719</v>
      </c>
      <c r="AR170" s="28" t="s">
        <v>2</v>
      </c>
      <c r="AS170" s="28"/>
      <c r="BE170" s="28"/>
      <c r="BG170" s="28"/>
      <c r="BH170" s="28"/>
      <c r="BI170" s="28"/>
      <c r="BJ170" s="28"/>
      <c r="BK170" s="28"/>
      <c r="BL170" s="28"/>
      <c r="BM170" s="28"/>
      <c r="BQ170" s="28"/>
      <c r="BR170" s="28"/>
    </row>
    <row r="171" customFormat="false" ht="12.75" hidden="true" customHeight="false" outlineLevel="0" collapsed="false">
      <c r="A171" s="56" t="n">
        <v>35503</v>
      </c>
      <c r="B171" s="90" t="n">
        <f aca="false">B170+1</f>
        <v>165</v>
      </c>
      <c r="C171" s="28"/>
      <c r="D171" s="28" t="s">
        <v>91</v>
      </c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 t="s">
        <v>91</v>
      </c>
      <c r="AA171" s="28" t="n">
        <v>1.95</v>
      </c>
      <c r="AB171" s="28" t="n">
        <v>1.96</v>
      </c>
      <c r="AC171" s="95" t="n">
        <f aca="false">AE171-AB171</f>
        <v>0</v>
      </c>
      <c r="AD171" s="28"/>
      <c r="AE171" s="28" t="n">
        <v>1.96</v>
      </c>
      <c r="AF171" s="28" t="s">
        <v>2</v>
      </c>
      <c r="AG171" s="28" t="n">
        <v>2.01</v>
      </c>
      <c r="AH171" s="28" t="n">
        <v>1.695</v>
      </c>
      <c r="AI171" s="28" t="n">
        <v>1.6</v>
      </c>
      <c r="AJ171" s="28" t="n">
        <v>1.48</v>
      </c>
      <c r="AK171" s="28" t="n">
        <v>1.77</v>
      </c>
      <c r="AL171" s="28" t="n">
        <v>1.91</v>
      </c>
      <c r="AM171" s="28" t="s">
        <v>2</v>
      </c>
      <c r="AN171" s="28" t="s">
        <v>2</v>
      </c>
      <c r="AO171" s="2" t="s">
        <v>2</v>
      </c>
      <c r="AP171" s="28" t="s">
        <v>2</v>
      </c>
      <c r="AQ171" s="28" t="n">
        <v>1.74</v>
      </c>
      <c r="AR171" s="28" t="s">
        <v>2</v>
      </c>
      <c r="AS171" s="28"/>
      <c r="BE171" s="28"/>
      <c r="BG171" s="28"/>
      <c r="BH171" s="28"/>
      <c r="BI171" s="28"/>
      <c r="BJ171" s="28"/>
      <c r="BK171" s="28"/>
      <c r="BL171" s="28"/>
      <c r="BM171" s="28"/>
      <c r="BQ171" s="28"/>
      <c r="BR171" s="28"/>
    </row>
    <row r="172" customFormat="false" ht="12.75" hidden="true" customHeight="false" outlineLevel="0" collapsed="false">
      <c r="A172" s="56" t="n">
        <v>35506</v>
      </c>
      <c r="B172" s="90" t="n">
        <f aca="false">B171+1</f>
        <v>166</v>
      </c>
      <c r="C172" s="28"/>
      <c r="D172" s="28" t="s">
        <v>91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 t="s">
        <v>91</v>
      </c>
      <c r="AA172" s="28" t="n">
        <v>1.999</v>
      </c>
      <c r="AB172" s="28" t="n">
        <v>1.909</v>
      </c>
      <c r="AC172" s="95" t="n">
        <f aca="false">AE172-AB172</f>
        <v>0</v>
      </c>
      <c r="AD172" s="28"/>
      <c r="AE172" s="28" t="n">
        <v>1.909</v>
      </c>
      <c r="AF172" s="28" t="s">
        <v>2</v>
      </c>
      <c r="AG172" s="28" t="n">
        <v>1.974</v>
      </c>
      <c r="AH172" s="28" t="n">
        <v>1.659</v>
      </c>
      <c r="AI172" s="28" t="n">
        <v>1.594</v>
      </c>
      <c r="AJ172" s="28" t="n">
        <v>1.489</v>
      </c>
      <c r="AK172" s="28" t="n">
        <v>1.739</v>
      </c>
      <c r="AL172" s="28" t="n">
        <v>1.859</v>
      </c>
      <c r="AM172" s="28" t="s">
        <v>2</v>
      </c>
      <c r="AN172" s="28" t="s">
        <v>2</v>
      </c>
      <c r="AO172" s="2" t="s">
        <v>2</v>
      </c>
      <c r="AP172" s="28" t="s">
        <v>2</v>
      </c>
      <c r="AQ172" s="28" t="n">
        <v>1.705</v>
      </c>
      <c r="AR172" s="28" t="s">
        <v>2</v>
      </c>
      <c r="AS172" s="28"/>
      <c r="BE172" s="28"/>
      <c r="BG172" s="28"/>
      <c r="BH172" s="28"/>
      <c r="BI172" s="28"/>
      <c r="BJ172" s="28"/>
      <c r="BK172" s="28"/>
      <c r="BL172" s="28"/>
      <c r="BM172" s="28"/>
      <c r="BQ172" s="28"/>
      <c r="BR172" s="28"/>
    </row>
    <row r="173" customFormat="false" ht="12.75" hidden="true" customHeight="false" outlineLevel="0" collapsed="false">
      <c r="A173" s="56" t="n">
        <v>35507</v>
      </c>
      <c r="B173" s="90" t="n">
        <f aca="false">B172+1</f>
        <v>167</v>
      </c>
      <c r="C173" s="28"/>
      <c r="D173" s="28" t="s">
        <v>91</v>
      </c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 t="s">
        <v>91</v>
      </c>
      <c r="AA173" s="28" t="n">
        <v>1.88</v>
      </c>
      <c r="AB173" s="28" t="n">
        <v>1.897</v>
      </c>
      <c r="AC173" s="95" t="n">
        <f aca="false">AE173-AB173</f>
        <v>0</v>
      </c>
      <c r="AD173" s="28"/>
      <c r="AE173" s="28" t="n">
        <v>1.897</v>
      </c>
      <c r="AF173" s="28" t="s">
        <v>2</v>
      </c>
      <c r="AG173" s="28" t="n">
        <v>1.962</v>
      </c>
      <c r="AH173" s="28" t="n">
        <v>1.647</v>
      </c>
      <c r="AI173" s="28" t="n">
        <v>1.577</v>
      </c>
      <c r="AJ173" s="28" t="n">
        <v>1.437</v>
      </c>
      <c r="AK173" s="28" t="n">
        <v>1.727</v>
      </c>
      <c r="AL173" s="28" t="n">
        <v>1.847</v>
      </c>
      <c r="AM173" s="28" t="s">
        <v>2</v>
      </c>
      <c r="AN173" s="28" t="s">
        <v>2</v>
      </c>
      <c r="AO173" s="2" t="s">
        <v>2</v>
      </c>
      <c r="AP173" s="28" t="s">
        <v>2</v>
      </c>
      <c r="AQ173" s="28" t="n">
        <v>1.7</v>
      </c>
      <c r="AR173" s="28" t="s">
        <v>2</v>
      </c>
      <c r="AS173" s="28"/>
      <c r="BE173" s="28"/>
      <c r="BG173" s="28"/>
      <c r="BH173" s="28"/>
      <c r="BI173" s="28"/>
      <c r="BJ173" s="28"/>
      <c r="BK173" s="28"/>
      <c r="BL173" s="28"/>
      <c r="BM173" s="28"/>
      <c r="BQ173" s="28"/>
      <c r="BR173" s="28"/>
    </row>
    <row r="174" customFormat="false" ht="12.75" hidden="true" customHeight="false" outlineLevel="0" collapsed="false">
      <c r="A174" s="89" t="n">
        <v>35508</v>
      </c>
      <c r="B174" s="90" t="n">
        <f aca="false">B173+1</f>
        <v>168</v>
      </c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 t="n">
        <v>1.885</v>
      </c>
      <c r="AB174" s="28" t="n">
        <v>1.896</v>
      </c>
      <c r="AC174" s="95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P174" s="28"/>
      <c r="AQ174" s="28"/>
      <c r="AR174" s="28"/>
      <c r="AS174" s="28"/>
      <c r="BE174" s="28"/>
      <c r="BG174" s="28"/>
      <c r="BH174" s="28"/>
      <c r="BI174" s="28"/>
      <c r="BJ174" s="28"/>
      <c r="BK174" s="28"/>
      <c r="BL174" s="28"/>
      <c r="BM174" s="28"/>
      <c r="BQ174" s="28"/>
      <c r="BR174" s="28"/>
    </row>
    <row r="175" customFormat="false" ht="12.75" hidden="true" customHeight="false" outlineLevel="0" collapsed="false">
      <c r="A175" s="89" t="n">
        <v>35509</v>
      </c>
      <c r="B175" s="90" t="n">
        <f aca="false">B174+1</f>
        <v>169</v>
      </c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 t="n">
        <v>1.88</v>
      </c>
      <c r="AB175" s="28" t="n">
        <v>1.892</v>
      </c>
      <c r="AC175" s="95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P175" s="28"/>
      <c r="AQ175" s="28"/>
      <c r="AR175" s="28"/>
      <c r="AS175" s="28"/>
      <c r="BE175" s="28"/>
      <c r="BG175" s="28"/>
      <c r="BH175" s="28"/>
      <c r="BI175" s="28"/>
      <c r="BJ175" s="28"/>
      <c r="BK175" s="28"/>
      <c r="BL175" s="28"/>
      <c r="BM175" s="28"/>
      <c r="BQ175" s="28"/>
      <c r="BR175" s="28"/>
    </row>
    <row r="176" customFormat="false" ht="12.75" hidden="true" customHeight="false" outlineLevel="0" collapsed="false">
      <c r="A176" s="89" t="n">
        <v>35510</v>
      </c>
      <c r="B176" s="90" t="n">
        <f aca="false">B175+1</f>
        <v>170</v>
      </c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 t="n">
        <v>1.88</v>
      </c>
      <c r="AB176" s="28" t="n">
        <v>1.84</v>
      </c>
      <c r="AC176" s="95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P176" s="28"/>
      <c r="AQ176" s="28"/>
      <c r="AR176" s="28"/>
      <c r="AS176" s="28"/>
      <c r="BE176" s="28"/>
      <c r="BG176" s="28"/>
      <c r="BH176" s="28"/>
      <c r="BI176" s="28"/>
      <c r="BJ176" s="28"/>
      <c r="BK176" s="28"/>
      <c r="BL176" s="28"/>
      <c r="BM176" s="28"/>
      <c r="BQ176" s="28"/>
      <c r="BR176" s="28"/>
    </row>
    <row r="177" customFormat="false" ht="12.75" hidden="true" customHeight="false" outlineLevel="0" collapsed="false">
      <c r="A177" s="56" t="n">
        <v>35513</v>
      </c>
      <c r="B177" s="90" t="n">
        <f aca="false">B176+1</f>
        <v>171</v>
      </c>
      <c r="C177" s="28"/>
      <c r="D177" s="28" t="s">
        <v>91</v>
      </c>
      <c r="E177" s="28" t="n">
        <v>1</v>
      </c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 t="s">
        <v>91</v>
      </c>
      <c r="AA177" s="28" t="n">
        <v>1.83</v>
      </c>
      <c r="AB177" s="28" t="n">
        <v>1.805</v>
      </c>
      <c r="AC177" s="95" t="n">
        <f aca="false">AE177-AB177</f>
        <v>0</v>
      </c>
      <c r="AD177" s="28" t="n">
        <v>1</v>
      </c>
      <c r="AE177" s="28" t="n">
        <v>1.805</v>
      </c>
      <c r="AF177" s="28" t="s">
        <v>2</v>
      </c>
      <c r="AG177" s="28" t="n">
        <v>1.915</v>
      </c>
      <c r="AH177" s="28" t="n">
        <v>1.63</v>
      </c>
      <c r="AI177" s="28" t="n">
        <v>1.565</v>
      </c>
      <c r="AJ177" s="28" t="n">
        <v>1.445</v>
      </c>
      <c r="AK177" s="28" t="n">
        <v>1.695</v>
      </c>
      <c r="AL177" s="28" t="n">
        <v>1.77</v>
      </c>
      <c r="AM177" s="28" t="s">
        <v>2</v>
      </c>
      <c r="AN177" s="28" t="s">
        <v>2</v>
      </c>
      <c r="AO177" s="2" t="s">
        <v>2</v>
      </c>
      <c r="AP177" s="28" t="s">
        <v>2</v>
      </c>
      <c r="AQ177" s="28" t="n">
        <v>1.68</v>
      </c>
      <c r="AR177" s="28" t="s">
        <v>2</v>
      </c>
      <c r="AS177" s="28"/>
      <c r="BE177" s="28"/>
      <c r="BG177" s="28"/>
      <c r="BH177" s="28"/>
      <c r="BI177" s="28"/>
      <c r="BJ177" s="28"/>
      <c r="BK177" s="28"/>
      <c r="BL177" s="28"/>
      <c r="BM177" s="28"/>
      <c r="BQ177" s="28"/>
      <c r="BR177" s="28"/>
    </row>
    <row r="178" customFormat="false" ht="12.75" hidden="true" customHeight="false" outlineLevel="0" collapsed="false">
      <c r="A178" s="56" t="n">
        <v>35514</v>
      </c>
      <c r="B178" s="90" t="n">
        <f aca="false">B177+1</f>
        <v>172</v>
      </c>
      <c r="C178" s="28"/>
      <c r="D178" s="28" t="s">
        <v>92</v>
      </c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 t="s">
        <v>92</v>
      </c>
      <c r="AA178" s="28" t="n">
        <v>1.87</v>
      </c>
      <c r="AB178" s="28" t="n">
        <v>1.884</v>
      </c>
      <c r="AC178" s="95" t="n">
        <f aca="false">AE178-AB178</f>
        <v>0</v>
      </c>
      <c r="AD178" s="28"/>
      <c r="AE178" s="28" t="n">
        <v>1.884</v>
      </c>
      <c r="AF178" s="28" t="s">
        <v>2</v>
      </c>
      <c r="AG178" s="28" t="n">
        <v>1.969</v>
      </c>
      <c r="AH178" s="28" t="n">
        <v>1.644</v>
      </c>
      <c r="AI178" s="28" t="n">
        <v>1.609</v>
      </c>
      <c r="AJ178" s="28" t="n">
        <v>1.454</v>
      </c>
      <c r="AK178" s="28" t="n">
        <v>1.724</v>
      </c>
      <c r="AL178" s="28" t="n">
        <v>1.849</v>
      </c>
      <c r="AM178" s="28" t="s">
        <v>2</v>
      </c>
      <c r="AN178" s="28" t="s">
        <v>2</v>
      </c>
      <c r="AO178" s="2" t="s">
        <v>2</v>
      </c>
      <c r="AP178" s="28" t="s">
        <v>2</v>
      </c>
      <c r="AQ178" s="28" t="n">
        <v>1.7</v>
      </c>
      <c r="AR178" s="28" t="s">
        <v>2</v>
      </c>
      <c r="AS178" s="28"/>
      <c r="BE178" s="28"/>
      <c r="BG178" s="28"/>
      <c r="BH178" s="28"/>
      <c r="BI178" s="28"/>
      <c r="BJ178" s="28"/>
      <c r="BK178" s="28"/>
      <c r="BL178" s="28"/>
      <c r="BM178" s="28"/>
      <c r="BQ178" s="28"/>
      <c r="BR178" s="28"/>
    </row>
    <row r="179" customFormat="false" ht="12.75" hidden="true" customHeight="false" outlineLevel="0" collapsed="false">
      <c r="A179" s="56" t="n">
        <v>35515</v>
      </c>
      <c r="B179" s="90" t="n">
        <f aca="false">B178+1</f>
        <v>173</v>
      </c>
      <c r="C179" s="28"/>
      <c r="D179" s="28" t="s">
        <v>92</v>
      </c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 t="s">
        <v>92</v>
      </c>
      <c r="AA179" s="28" t="n">
        <v>1.91</v>
      </c>
      <c r="AB179" s="28" t="n">
        <v>1.883</v>
      </c>
      <c r="AC179" s="95" t="n">
        <f aca="false">AE179-AB179</f>
        <v>0</v>
      </c>
      <c r="AD179" s="28"/>
      <c r="AE179" s="28" t="n">
        <v>1.883</v>
      </c>
      <c r="AF179" s="28" t="s">
        <v>2</v>
      </c>
      <c r="AG179" s="28" t="n">
        <v>1.968</v>
      </c>
      <c r="AH179" s="28" t="n">
        <v>1.663</v>
      </c>
      <c r="AI179" s="28" t="n">
        <v>1.618</v>
      </c>
      <c r="AJ179" s="28" t="n">
        <v>1.458</v>
      </c>
      <c r="AK179" s="28" t="n">
        <v>1.738</v>
      </c>
      <c r="AL179" s="28" t="n">
        <v>1.853</v>
      </c>
      <c r="AM179" s="28" t="s">
        <v>2</v>
      </c>
      <c r="AN179" s="28" t="s">
        <v>2</v>
      </c>
      <c r="AO179" s="2" t="s">
        <v>2</v>
      </c>
      <c r="AP179" s="28" t="s">
        <v>2</v>
      </c>
      <c r="AQ179" s="28" t="n">
        <v>1.758</v>
      </c>
      <c r="AR179" s="28" t="s">
        <v>2</v>
      </c>
      <c r="AS179" s="28"/>
      <c r="BE179" s="28"/>
      <c r="BG179" s="28"/>
      <c r="BH179" s="28"/>
      <c r="BI179" s="28"/>
      <c r="BJ179" s="28"/>
      <c r="BK179" s="28"/>
      <c r="BL179" s="28"/>
      <c r="BM179" s="28"/>
      <c r="BQ179" s="28"/>
      <c r="BR179" s="28"/>
    </row>
    <row r="180" customFormat="false" ht="12.75" hidden="true" customHeight="false" outlineLevel="0" collapsed="false">
      <c r="A180" s="56" t="n">
        <v>35516</v>
      </c>
      <c r="B180" s="90" t="n">
        <f aca="false">B179+1</f>
        <v>174</v>
      </c>
      <c r="C180" s="28"/>
      <c r="D180" s="28" t="s">
        <v>92</v>
      </c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 t="s">
        <v>92</v>
      </c>
      <c r="AA180" s="28" t="n">
        <v>1.89</v>
      </c>
      <c r="AB180" s="28" t="n">
        <v>1.928</v>
      </c>
      <c r="AC180" s="95" t="n">
        <f aca="false">AE180-AB180</f>
        <v>0</v>
      </c>
      <c r="AD180" s="28"/>
      <c r="AE180" s="28" t="n">
        <v>1.928</v>
      </c>
      <c r="AF180" s="28" t="s">
        <v>2</v>
      </c>
      <c r="AG180" s="28" t="n">
        <v>2.013</v>
      </c>
      <c r="AH180" s="28" t="n">
        <v>1.738</v>
      </c>
      <c r="AI180" s="28" t="n">
        <v>1.673</v>
      </c>
      <c r="AJ180" s="28" t="n">
        <v>1.513</v>
      </c>
      <c r="AK180" s="28" t="n">
        <v>1.793</v>
      </c>
      <c r="AL180" s="28" t="n">
        <v>1.903</v>
      </c>
      <c r="AM180" s="28" t="s">
        <v>2</v>
      </c>
      <c r="AN180" s="28" t="s">
        <v>2</v>
      </c>
      <c r="AO180" s="2" t="s">
        <v>2</v>
      </c>
      <c r="AP180" s="28" t="s">
        <v>2</v>
      </c>
      <c r="AQ180" s="28" t="n">
        <v>1.79</v>
      </c>
      <c r="AR180" s="28" t="s">
        <v>2</v>
      </c>
      <c r="AS180" s="28"/>
      <c r="BE180" s="28"/>
      <c r="BG180" s="28"/>
      <c r="BH180" s="28"/>
      <c r="BI180" s="28"/>
      <c r="BJ180" s="28"/>
      <c r="BK180" s="28"/>
      <c r="BL180" s="28"/>
      <c r="BM180" s="28"/>
      <c r="BQ180" s="28"/>
      <c r="BR180" s="28"/>
    </row>
    <row r="181" customFormat="false" ht="12.75" hidden="true" customHeight="false" outlineLevel="0" collapsed="false">
      <c r="A181" s="56" t="n">
        <v>35520</v>
      </c>
      <c r="B181" s="90" t="n">
        <f aca="false">B180+1</f>
        <v>175</v>
      </c>
      <c r="C181" s="28"/>
      <c r="D181" s="28" t="s">
        <v>92</v>
      </c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 t="s">
        <v>92</v>
      </c>
      <c r="AA181" s="28" t="n">
        <v>1.95</v>
      </c>
      <c r="AB181" s="28" t="n">
        <v>1.926</v>
      </c>
      <c r="AC181" s="95" t="n">
        <f aca="false">AE181-AB181</f>
        <v>0</v>
      </c>
      <c r="AD181" s="28"/>
      <c r="AE181" s="28" t="n">
        <v>1.926</v>
      </c>
      <c r="AF181" s="28" t="s">
        <v>2</v>
      </c>
      <c r="AG181" s="28" t="n">
        <v>2.026</v>
      </c>
      <c r="AH181" s="28" t="n">
        <v>1.701</v>
      </c>
      <c r="AI181" s="28" t="n">
        <v>1.656</v>
      </c>
      <c r="AJ181" s="28" t="n">
        <v>1.476</v>
      </c>
      <c r="AK181" s="28" t="n">
        <v>1.791</v>
      </c>
      <c r="AL181" s="28" t="n">
        <v>1.8985</v>
      </c>
      <c r="AM181" s="28" t="s">
        <v>2</v>
      </c>
      <c r="AN181" s="28" t="s">
        <v>2</v>
      </c>
      <c r="AO181" s="2" t="s">
        <v>2</v>
      </c>
      <c r="AP181" s="28" t="s">
        <v>2</v>
      </c>
      <c r="AQ181" s="28" t="n">
        <v>1.76</v>
      </c>
      <c r="AR181" s="28" t="s">
        <v>2</v>
      </c>
      <c r="AS181" s="28"/>
      <c r="BE181" s="28"/>
      <c r="BG181" s="28"/>
      <c r="BH181" s="28"/>
      <c r="BI181" s="28"/>
      <c r="BJ181" s="28"/>
      <c r="BK181" s="28"/>
      <c r="BL181" s="28"/>
      <c r="BM181" s="28"/>
      <c r="BQ181" s="28"/>
      <c r="BR181" s="28"/>
    </row>
    <row r="182" customFormat="false" ht="12.75" hidden="true" customHeight="false" outlineLevel="0" collapsed="false">
      <c r="A182" s="89" t="n">
        <v>35521</v>
      </c>
      <c r="B182" s="90" t="n">
        <f aca="false">B181+1</f>
        <v>176</v>
      </c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 t="n">
        <v>1.94</v>
      </c>
      <c r="AB182" s="28" t="n">
        <v>1.882</v>
      </c>
      <c r="AC182" s="95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P182" s="28"/>
      <c r="AQ182" s="28"/>
      <c r="AR182" s="28"/>
      <c r="AS182" s="28"/>
      <c r="BE182" s="28"/>
      <c r="BG182" s="28"/>
      <c r="BH182" s="28"/>
      <c r="BI182" s="28"/>
      <c r="BJ182" s="28"/>
      <c r="BK182" s="28"/>
      <c r="BL182" s="28"/>
      <c r="BM182" s="28"/>
      <c r="BQ182" s="28"/>
      <c r="BR182" s="28"/>
    </row>
    <row r="183" customFormat="false" ht="12.75" hidden="true" customHeight="false" outlineLevel="0" collapsed="false">
      <c r="A183" s="56" t="n">
        <v>35522</v>
      </c>
      <c r="B183" s="90" t="n">
        <f aca="false">B182+1</f>
        <v>177</v>
      </c>
      <c r="C183" s="28"/>
      <c r="D183" s="28" t="s">
        <v>92</v>
      </c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 t="s">
        <v>92</v>
      </c>
      <c r="AA183" s="28" t="n">
        <v>1.865</v>
      </c>
      <c r="AB183" s="28" t="n">
        <v>1.867</v>
      </c>
      <c r="AC183" s="95" t="n">
        <f aca="false">AE183-AB183</f>
        <v>0</v>
      </c>
      <c r="AD183" s="28"/>
      <c r="AE183" s="28" t="n">
        <v>1.867</v>
      </c>
      <c r="AF183" s="28" t="s">
        <v>2</v>
      </c>
      <c r="AG183" s="28" t="n">
        <v>1.957</v>
      </c>
      <c r="AH183" s="28" t="n">
        <v>1.667</v>
      </c>
      <c r="AI183" s="28" t="n">
        <v>1.657</v>
      </c>
      <c r="AJ183" s="28" t="n">
        <v>1.447</v>
      </c>
      <c r="AK183" s="28" t="n">
        <v>1.717</v>
      </c>
      <c r="AL183" s="28" t="n">
        <v>1.832</v>
      </c>
      <c r="AM183" s="28" t="s">
        <v>2</v>
      </c>
      <c r="AN183" s="28" t="s">
        <v>2</v>
      </c>
      <c r="AO183" s="2" t="s">
        <v>2</v>
      </c>
      <c r="AP183" s="28" t="s">
        <v>2</v>
      </c>
      <c r="AQ183" s="28" t="n">
        <v>1.74</v>
      </c>
      <c r="AR183" s="28" t="s">
        <v>2</v>
      </c>
      <c r="AS183" s="28"/>
      <c r="BE183" s="28"/>
      <c r="BG183" s="28"/>
      <c r="BH183" s="28"/>
      <c r="BI183" s="28"/>
      <c r="BJ183" s="28"/>
      <c r="BK183" s="28"/>
      <c r="BL183" s="28"/>
      <c r="BM183" s="28"/>
      <c r="BQ183" s="28"/>
      <c r="BR183" s="28"/>
    </row>
    <row r="184" customFormat="false" ht="12.75" hidden="true" customHeight="false" outlineLevel="0" collapsed="false">
      <c r="A184" s="56" t="n">
        <v>35523</v>
      </c>
      <c r="B184" s="90" t="n">
        <f aca="false">B183+1</f>
        <v>178</v>
      </c>
      <c r="C184" s="28"/>
      <c r="D184" s="28" t="s">
        <v>92</v>
      </c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 t="s">
        <v>92</v>
      </c>
      <c r="AA184" s="28" t="n">
        <v>1.865</v>
      </c>
      <c r="AB184" s="28" t="n">
        <v>1.905</v>
      </c>
      <c r="AC184" s="95" t="n">
        <f aca="false">AE184-AB184</f>
        <v>0</v>
      </c>
      <c r="AD184" s="28"/>
      <c r="AE184" s="28" t="n">
        <v>1.905</v>
      </c>
      <c r="AF184" s="28" t="s">
        <v>2</v>
      </c>
      <c r="AG184" s="28" t="n">
        <v>2</v>
      </c>
      <c r="AH184" s="28" t="n">
        <v>1.7</v>
      </c>
      <c r="AI184" s="28" t="n">
        <v>1.675</v>
      </c>
      <c r="AJ184" s="28" t="n">
        <v>1.455</v>
      </c>
      <c r="AK184" s="28" t="n">
        <v>1.755</v>
      </c>
      <c r="AL184" s="28" t="n">
        <v>1.87</v>
      </c>
      <c r="AM184" s="28" t="s">
        <v>2</v>
      </c>
      <c r="AN184" s="28" t="s">
        <v>2</v>
      </c>
      <c r="AO184" s="2" t="s">
        <v>2</v>
      </c>
      <c r="AP184" s="28" t="s">
        <v>2</v>
      </c>
      <c r="AQ184" s="28" t="n">
        <v>1.76</v>
      </c>
      <c r="AR184" s="28" t="s">
        <v>2</v>
      </c>
      <c r="AS184" s="28"/>
      <c r="BE184" s="28"/>
      <c r="BG184" s="28"/>
      <c r="BH184" s="28"/>
      <c r="BI184" s="28"/>
      <c r="BJ184" s="28"/>
      <c r="BK184" s="28"/>
      <c r="BL184" s="28"/>
      <c r="BM184" s="28"/>
      <c r="BQ184" s="28"/>
      <c r="BR184" s="28"/>
    </row>
    <row r="185" customFormat="false" ht="12.75" hidden="true" customHeight="false" outlineLevel="0" collapsed="false">
      <c r="A185" s="56" t="n">
        <v>35524</v>
      </c>
      <c r="B185" s="90" t="n">
        <f aca="false">B184+1</f>
        <v>179</v>
      </c>
      <c r="C185" s="28"/>
      <c r="D185" s="28" t="s">
        <v>92</v>
      </c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 t="s">
        <v>92</v>
      </c>
      <c r="AA185" s="28" t="n">
        <v>1.915</v>
      </c>
      <c r="AB185" s="28" t="n">
        <v>1.942</v>
      </c>
      <c r="AC185" s="95" t="n">
        <f aca="false">AE185-AB185</f>
        <v>0</v>
      </c>
      <c r="AD185" s="28"/>
      <c r="AE185" s="28" t="n">
        <v>1.942</v>
      </c>
      <c r="AF185" s="28" t="s">
        <v>2</v>
      </c>
      <c r="AG185" s="28" t="n">
        <v>2.037</v>
      </c>
      <c r="AH185" s="28" t="n">
        <v>1.727</v>
      </c>
      <c r="AI185" s="28" t="n">
        <v>1.682</v>
      </c>
      <c r="AJ185" s="28" t="n">
        <v>1.452</v>
      </c>
      <c r="AK185" s="28" t="n">
        <v>1.792</v>
      </c>
      <c r="AL185" s="28" t="n">
        <v>1.912</v>
      </c>
      <c r="AM185" s="28" t="s">
        <v>2</v>
      </c>
      <c r="AN185" s="28" t="s">
        <v>2</v>
      </c>
      <c r="AO185" s="2" t="s">
        <v>2</v>
      </c>
      <c r="AP185" s="28" t="s">
        <v>2</v>
      </c>
      <c r="AQ185" s="28" t="n">
        <v>1.78</v>
      </c>
      <c r="AR185" s="28" t="s">
        <v>2</v>
      </c>
      <c r="AS185" s="28"/>
      <c r="BE185" s="28"/>
      <c r="BG185" s="28"/>
      <c r="BH185" s="28"/>
      <c r="BI185" s="28"/>
      <c r="BJ185" s="28"/>
      <c r="BK185" s="28"/>
      <c r="BL185" s="28"/>
      <c r="BM185" s="28"/>
      <c r="BQ185" s="28"/>
      <c r="BR185" s="28"/>
    </row>
    <row r="186" customFormat="false" ht="12.75" hidden="true" customHeight="false" outlineLevel="0" collapsed="false">
      <c r="A186" s="56" t="n">
        <v>35527</v>
      </c>
      <c r="B186" s="90" t="n">
        <f aca="false">B185+1</f>
        <v>180</v>
      </c>
      <c r="C186" s="28"/>
      <c r="D186" s="28" t="s">
        <v>92</v>
      </c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 t="s">
        <v>92</v>
      </c>
      <c r="AA186" s="28" t="n">
        <v>1.98</v>
      </c>
      <c r="AB186" s="28" t="n">
        <v>1.946</v>
      </c>
      <c r="AC186" s="95" t="n">
        <f aca="false">AE186-AB186</f>
        <v>0</v>
      </c>
      <c r="AD186" s="28"/>
      <c r="AE186" s="28" t="n">
        <v>1.946</v>
      </c>
      <c r="AF186" s="28" t="s">
        <v>2</v>
      </c>
      <c r="AG186" s="28" t="n">
        <v>2.041</v>
      </c>
      <c r="AH186" s="28" t="n">
        <v>1.726</v>
      </c>
      <c r="AI186" s="28" t="n">
        <v>1.696</v>
      </c>
      <c r="AJ186" s="28" t="n">
        <v>1.486</v>
      </c>
      <c r="AK186" s="28" t="n">
        <v>1.796</v>
      </c>
      <c r="AL186" s="28" t="n">
        <v>1.911</v>
      </c>
      <c r="AM186" s="28" t="s">
        <v>2</v>
      </c>
      <c r="AN186" s="28" t="s">
        <v>2</v>
      </c>
      <c r="AO186" s="2" t="s">
        <v>2</v>
      </c>
      <c r="AP186" s="28" t="s">
        <v>2</v>
      </c>
      <c r="AQ186" s="28" t="n">
        <v>1.795</v>
      </c>
      <c r="AR186" s="28" t="s">
        <v>2</v>
      </c>
      <c r="AS186" s="28"/>
      <c r="BE186" s="28"/>
      <c r="BG186" s="28"/>
      <c r="BH186" s="28"/>
      <c r="BI186" s="28"/>
      <c r="BJ186" s="28"/>
      <c r="BK186" s="28"/>
      <c r="BL186" s="28"/>
      <c r="BM186" s="28"/>
      <c r="BQ186" s="28"/>
      <c r="BR186" s="28"/>
    </row>
    <row r="187" customFormat="false" ht="12.75" hidden="true" customHeight="false" outlineLevel="0" collapsed="false">
      <c r="A187" s="56" t="n">
        <v>35528</v>
      </c>
      <c r="B187" s="90" t="n">
        <f aca="false">B186+1</f>
        <v>181</v>
      </c>
      <c r="C187" s="28"/>
      <c r="D187" s="28" t="s">
        <v>92</v>
      </c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 t="s">
        <v>92</v>
      </c>
      <c r="AA187" s="28" t="n">
        <v>1.97</v>
      </c>
      <c r="AB187" s="28" t="n">
        <v>1.916</v>
      </c>
      <c r="AC187" s="95" t="n">
        <f aca="false">AE187-AB187</f>
        <v>0</v>
      </c>
      <c r="AD187" s="28"/>
      <c r="AE187" s="28" t="n">
        <v>1.916</v>
      </c>
      <c r="AF187" s="28" t="s">
        <v>2</v>
      </c>
      <c r="AG187" s="28" t="n">
        <v>1.996</v>
      </c>
      <c r="AH187" s="28" t="n">
        <v>1.706</v>
      </c>
      <c r="AI187" s="28" t="n">
        <v>1.681</v>
      </c>
      <c r="AJ187" s="28" t="n">
        <v>1.491</v>
      </c>
      <c r="AK187" s="28" t="n">
        <v>1.7735</v>
      </c>
      <c r="AL187" s="28" t="n">
        <v>1.881</v>
      </c>
      <c r="AM187" s="28" t="s">
        <v>2</v>
      </c>
      <c r="AN187" s="28" t="s">
        <v>2</v>
      </c>
      <c r="AO187" s="2" t="s">
        <v>2</v>
      </c>
      <c r="AP187" s="28" t="s">
        <v>2</v>
      </c>
      <c r="AQ187" s="28" t="n">
        <v>1.785</v>
      </c>
      <c r="AR187" s="28" t="s">
        <v>2</v>
      </c>
      <c r="AS187" s="28"/>
      <c r="BE187" s="28"/>
      <c r="BG187" s="28"/>
      <c r="BH187" s="28"/>
      <c r="BI187" s="28"/>
      <c r="BJ187" s="28"/>
      <c r="BK187" s="28"/>
      <c r="BL187" s="28"/>
      <c r="BM187" s="28"/>
      <c r="BQ187" s="28"/>
      <c r="BR187" s="28"/>
    </row>
    <row r="188" customFormat="false" ht="12.75" hidden="true" customHeight="false" outlineLevel="0" collapsed="false">
      <c r="A188" s="56" t="n">
        <v>35529</v>
      </c>
      <c r="B188" s="90" t="n">
        <f aca="false">B187+1</f>
        <v>182</v>
      </c>
      <c r="C188" s="28"/>
      <c r="D188" s="28" t="s">
        <v>92</v>
      </c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 t="s">
        <v>92</v>
      </c>
      <c r="AA188" s="28" t="n">
        <v>1.915</v>
      </c>
      <c r="AB188" s="28" t="n">
        <v>1.901</v>
      </c>
      <c r="AC188" s="95" t="n">
        <f aca="false">AE188-AB188</f>
        <v>0</v>
      </c>
      <c r="AD188" s="28"/>
      <c r="AE188" s="28" t="n">
        <v>1.901</v>
      </c>
      <c r="AF188" s="28" t="s">
        <v>2</v>
      </c>
      <c r="AG188" s="28" t="n">
        <v>1.981</v>
      </c>
      <c r="AH188" s="28" t="n">
        <v>1.691</v>
      </c>
      <c r="AI188" s="28" t="n">
        <v>1.681</v>
      </c>
      <c r="AJ188" s="28" t="n">
        <v>1.491</v>
      </c>
      <c r="AK188" s="28" t="n">
        <v>1.7585</v>
      </c>
      <c r="AL188" s="28" t="n">
        <v>1.866</v>
      </c>
      <c r="AM188" s="28" t="s">
        <v>2</v>
      </c>
      <c r="AN188" s="28" t="s">
        <v>2</v>
      </c>
      <c r="AO188" s="2" t="s">
        <v>2</v>
      </c>
      <c r="AP188" s="28" t="s">
        <v>2</v>
      </c>
      <c r="AQ188" s="28" t="n">
        <v>1.77</v>
      </c>
      <c r="AR188" s="28" t="s">
        <v>2</v>
      </c>
      <c r="AS188" s="28"/>
      <c r="BE188" s="28"/>
      <c r="BG188" s="28"/>
      <c r="BH188" s="28"/>
      <c r="BI188" s="28"/>
      <c r="BJ188" s="28"/>
      <c r="BK188" s="28"/>
      <c r="BL188" s="28"/>
      <c r="BM188" s="28"/>
      <c r="BQ188" s="28"/>
      <c r="BR188" s="28"/>
    </row>
    <row r="189" customFormat="false" ht="12.75" hidden="true" customHeight="false" outlineLevel="0" collapsed="false">
      <c r="A189" s="56" t="n">
        <v>35530</v>
      </c>
      <c r="B189" s="90" t="n">
        <f aca="false">B188+1</f>
        <v>183</v>
      </c>
      <c r="C189" s="28"/>
      <c r="D189" s="28" t="s">
        <v>92</v>
      </c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 t="s">
        <v>92</v>
      </c>
      <c r="AA189" s="28" t="n">
        <v>1.9</v>
      </c>
      <c r="AB189" s="28" t="n">
        <v>1.9</v>
      </c>
      <c r="AC189" s="95" t="n">
        <f aca="false">AE189-AB189</f>
        <v>0</v>
      </c>
      <c r="AD189" s="28"/>
      <c r="AE189" s="28" t="n">
        <v>1.9</v>
      </c>
      <c r="AF189" s="28" t="s">
        <v>2</v>
      </c>
      <c r="AG189" s="28" t="n">
        <v>1.985</v>
      </c>
      <c r="AH189" s="28" t="n">
        <v>1.705</v>
      </c>
      <c r="AI189" s="28" t="n">
        <v>1.68</v>
      </c>
      <c r="AJ189" s="28" t="n">
        <v>1.48</v>
      </c>
      <c r="AK189" s="28" t="n">
        <v>1.76</v>
      </c>
      <c r="AL189" s="28" t="n">
        <v>1.865</v>
      </c>
      <c r="AM189" s="28" t="s">
        <v>2</v>
      </c>
      <c r="AN189" s="28" t="s">
        <v>2</v>
      </c>
      <c r="AO189" s="2" t="s">
        <v>2</v>
      </c>
      <c r="AP189" s="28" t="s">
        <v>2</v>
      </c>
      <c r="AQ189" s="28" t="n">
        <v>1.77</v>
      </c>
      <c r="AR189" s="28" t="s">
        <v>2</v>
      </c>
      <c r="AS189" s="28"/>
      <c r="BE189" s="28"/>
      <c r="BG189" s="28"/>
      <c r="BH189" s="28"/>
      <c r="BI189" s="28"/>
      <c r="BJ189" s="28"/>
      <c r="BK189" s="28"/>
      <c r="BL189" s="28"/>
      <c r="BM189" s="28"/>
      <c r="BQ189" s="28"/>
      <c r="BR189" s="28"/>
    </row>
    <row r="190" customFormat="false" ht="12.75" hidden="true" customHeight="false" outlineLevel="0" collapsed="false">
      <c r="A190" s="56" t="n">
        <v>35531</v>
      </c>
      <c r="B190" s="90" t="n">
        <f aca="false">B189+1</f>
        <v>184</v>
      </c>
      <c r="C190" s="28"/>
      <c r="D190" s="28" t="s">
        <v>92</v>
      </c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 t="s">
        <v>92</v>
      </c>
      <c r="AA190" s="28" t="n">
        <v>1.92</v>
      </c>
      <c r="AB190" s="28" t="n">
        <v>1.933</v>
      </c>
      <c r="AC190" s="95" t="n">
        <f aca="false">AE190-AB190</f>
        <v>0</v>
      </c>
      <c r="AD190" s="28"/>
      <c r="AE190" s="28" t="n">
        <v>1.933</v>
      </c>
      <c r="AF190" s="28" t="s">
        <v>2</v>
      </c>
      <c r="AG190" s="28" t="n">
        <v>2.0255</v>
      </c>
      <c r="AH190" s="28" t="n">
        <v>1.733</v>
      </c>
      <c r="AI190" s="28" t="n">
        <v>1.713</v>
      </c>
      <c r="AJ190" s="28" t="n">
        <v>1.483</v>
      </c>
      <c r="AK190" s="28" t="n">
        <v>1.793</v>
      </c>
      <c r="AL190" s="28" t="n">
        <v>1.903</v>
      </c>
      <c r="AM190" s="28" t="s">
        <v>2</v>
      </c>
      <c r="AN190" s="28" t="s">
        <v>2</v>
      </c>
      <c r="AO190" s="2" t="s">
        <v>2</v>
      </c>
      <c r="AP190" s="28" t="s">
        <v>2</v>
      </c>
      <c r="AQ190" s="28" t="n">
        <v>1.799</v>
      </c>
      <c r="AR190" s="28" t="s">
        <v>2</v>
      </c>
      <c r="AS190" s="28"/>
      <c r="BE190" s="28"/>
      <c r="BG190" s="28"/>
      <c r="BH190" s="28"/>
      <c r="BI190" s="28"/>
      <c r="BJ190" s="28"/>
      <c r="BK190" s="28"/>
      <c r="BL190" s="28"/>
      <c r="BM190" s="28"/>
      <c r="BQ190" s="28"/>
      <c r="BR190" s="28"/>
    </row>
    <row r="191" customFormat="false" ht="12.75" hidden="true" customHeight="false" outlineLevel="0" collapsed="false">
      <c r="A191" s="56" t="n">
        <v>35534</v>
      </c>
      <c r="B191" s="90" t="n">
        <f aca="false">B190+1</f>
        <v>185</v>
      </c>
      <c r="C191" s="28"/>
      <c r="D191" s="28" t="s">
        <v>92</v>
      </c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 t="s">
        <v>92</v>
      </c>
      <c r="AA191" s="28" t="n">
        <v>1.94</v>
      </c>
      <c r="AB191" s="28" t="n">
        <v>1.953</v>
      </c>
      <c r="AC191" s="95" t="n">
        <f aca="false">AE191-AB191</f>
        <v>0</v>
      </c>
      <c r="AD191" s="28"/>
      <c r="AE191" s="28" t="n">
        <v>1.953</v>
      </c>
      <c r="AF191" s="28" t="s">
        <v>2</v>
      </c>
      <c r="AG191" s="28" t="n">
        <v>2.0455</v>
      </c>
      <c r="AH191" s="28" t="n">
        <v>1.753</v>
      </c>
      <c r="AI191" s="28" t="n">
        <v>1.733</v>
      </c>
      <c r="AJ191" s="28" t="n">
        <v>1.503</v>
      </c>
      <c r="AK191" s="28" t="n">
        <v>1.813</v>
      </c>
      <c r="AL191" s="28" t="n">
        <v>1.923</v>
      </c>
      <c r="AM191" s="28" t="s">
        <v>2</v>
      </c>
      <c r="AN191" s="28" t="s">
        <v>2</v>
      </c>
      <c r="AO191" s="2" t="s">
        <v>2</v>
      </c>
      <c r="AP191" s="28" t="s">
        <v>2</v>
      </c>
      <c r="AQ191" s="28" t="n">
        <v>1.819</v>
      </c>
      <c r="AR191" s="28" t="s">
        <v>2</v>
      </c>
      <c r="AS191" s="28"/>
      <c r="BE191" s="28"/>
      <c r="BG191" s="28"/>
      <c r="BH191" s="28"/>
      <c r="BI191" s="28"/>
      <c r="BJ191" s="28"/>
      <c r="BK191" s="28"/>
      <c r="BL191" s="28"/>
      <c r="BM191" s="28"/>
      <c r="BQ191" s="28"/>
      <c r="BR191" s="28"/>
    </row>
    <row r="192" customFormat="false" ht="12.75" hidden="true" customHeight="false" outlineLevel="0" collapsed="false">
      <c r="A192" s="56" t="n">
        <v>35535</v>
      </c>
      <c r="B192" s="90" t="n">
        <f aca="false">B191+1</f>
        <v>186</v>
      </c>
      <c r="C192" s="28"/>
      <c r="D192" s="28" t="s">
        <v>92</v>
      </c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 t="s">
        <v>92</v>
      </c>
      <c r="AA192" s="28" t="n">
        <v>1.94</v>
      </c>
      <c r="AB192" s="28" t="n">
        <v>1.937</v>
      </c>
      <c r="AC192" s="95" t="n">
        <f aca="false">AE192-AB192</f>
        <v>0</v>
      </c>
      <c r="AD192" s="28"/>
      <c r="AE192" s="28" t="n">
        <v>1.937</v>
      </c>
      <c r="AF192" s="28" t="s">
        <v>2</v>
      </c>
      <c r="AG192" s="28" t="n">
        <v>2.037</v>
      </c>
      <c r="AH192" s="28" t="n">
        <v>1.757</v>
      </c>
      <c r="AI192" s="28" t="n">
        <v>1.737</v>
      </c>
      <c r="AJ192" s="28" t="n">
        <v>1.492</v>
      </c>
      <c r="AK192" s="28" t="n">
        <v>1.807</v>
      </c>
      <c r="AL192" s="28" t="n">
        <v>1.9045</v>
      </c>
      <c r="AM192" s="28" t="s">
        <v>2</v>
      </c>
      <c r="AN192" s="28" t="s">
        <v>2</v>
      </c>
      <c r="AO192" s="2" t="s">
        <v>2</v>
      </c>
      <c r="AP192" s="28" t="s">
        <v>2</v>
      </c>
      <c r="AQ192" s="28" t="n">
        <v>1.81</v>
      </c>
      <c r="AR192" s="28" t="s">
        <v>2</v>
      </c>
      <c r="AS192" s="28"/>
      <c r="BE192" s="28"/>
      <c r="BG192" s="28"/>
      <c r="BH192" s="28"/>
      <c r="BI192" s="28"/>
      <c r="BJ192" s="28"/>
      <c r="BK192" s="28"/>
      <c r="BL192" s="28"/>
      <c r="BM192" s="28"/>
      <c r="BQ192" s="28"/>
      <c r="BR192" s="28"/>
    </row>
    <row r="193" customFormat="false" ht="12.75" hidden="true" customHeight="false" outlineLevel="0" collapsed="false">
      <c r="A193" s="56" t="n">
        <v>35536</v>
      </c>
      <c r="B193" s="90" t="n">
        <f aca="false">B192+1</f>
        <v>187</v>
      </c>
      <c r="C193" s="28"/>
      <c r="D193" s="28" t="s">
        <v>92</v>
      </c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 t="s">
        <v>92</v>
      </c>
      <c r="AA193" s="28" t="n">
        <v>1.945</v>
      </c>
      <c r="AB193" s="28" t="n">
        <v>2.005</v>
      </c>
      <c r="AC193" s="95" t="n">
        <f aca="false">AE193-AB193</f>
        <v>0</v>
      </c>
      <c r="AD193" s="28"/>
      <c r="AE193" s="28" t="n">
        <v>2.005</v>
      </c>
      <c r="AF193" s="28" t="s">
        <v>2</v>
      </c>
      <c r="AG193" s="28" t="n">
        <v>2.1075</v>
      </c>
      <c r="AH193" s="28" t="n">
        <v>1.8325</v>
      </c>
      <c r="AI193" s="28" t="n">
        <v>1.8</v>
      </c>
      <c r="AJ193" s="28" t="n">
        <v>1.61</v>
      </c>
      <c r="AK193" s="28" t="n">
        <v>1.88</v>
      </c>
      <c r="AL193" s="28" t="n">
        <v>1.9775</v>
      </c>
      <c r="AM193" s="28" t="s">
        <v>2</v>
      </c>
      <c r="AN193" s="28" t="s">
        <v>2</v>
      </c>
      <c r="AO193" s="2" t="s">
        <v>2</v>
      </c>
      <c r="AP193" s="28" t="s">
        <v>2</v>
      </c>
      <c r="AQ193" s="28" t="n">
        <v>1.89</v>
      </c>
      <c r="AR193" s="28" t="s">
        <v>2</v>
      </c>
      <c r="AS193" s="28"/>
      <c r="BE193" s="28"/>
      <c r="BG193" s="28"/>
      <c r="BH193" s="28"/>
      <c r="BI193" s="28"/>
      <c r="BJ193" s="28"/>
      <c r="BK193" s="28"/>
      <c r="BL193" s="28"/>
      <c r="BM193" s="28"/>
      <c r="BQ193" s="28"/>
      <c r="BR193" s="28"/>
    </row>
    <row r="194" customFormat="false" ht="12.75" hidden="true" customHeight="false" outlineLevel="0" collapsed="false">
      <c r="A194" s="56" t="n">
        <v>35537</v>
      </c>
      <c r="B194" s="90" t="n">
        <f aca="false">B193+1</f>
        <v>188</v>
      </c>
      <c r="C194" s="28"/>
      <c r="D194" s="28" t="s">
        <v>92</v>
      </c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 t="s">
        <v>92</v>
      </c>
      <c r="AA194" s="28" t="n">
        <v>2.03</v>
      </c>
      <c r="AB194" s="28" t="n">
        <v>2.069</v>
      </c>
      <c r="AC194" s="95" t="n">
        <f aca="false">AE194-AB194</f>
        <v>0</v>
      </c>
      <c r="AD194" s="28"/>
      <c r="AE194" s="28" t="n">
        <v>2.069</v>
      </c>
      <c r="AF194" s="28" t="s">
        <v>2</v>
      </c>
      <c r="AG194" s="28" t="n">
        <v>2.179</v>
      </c>
      <c r="AH194" s="28" t="n">
        <v>1.894</v>
      </c>
      <c r="AI194" s="28" t="n">
        <v>1.879</v>
      </c>
      <c r="AJ194" s="28" t="n">
        <v>1.619</v>
      </c>
      <c r="AK194" s="28" t="n">
        <v>1.9365</v>
      </c>
      <c r="AL194" s="28" t="n">
        <v>2.0415</v>
      </c>
      <c r="AM194" s="28" t="s">
        <v>2</v>
      </c>
      <c r="AN194" s="28" t="s">
        <v>2</v>
      </c>
      <c r="AO194" s="2" t="s">
        <v>2</v>
      </c>
      <c r="AP194" s="28" t="s">
        <v>2</v>
      </c>
      <c r="AQ194" s="28" t="n">
        <v>1.94</v>
      </c>
      <c r="AR194" s="28" t="s">
        <v>2</v>
      </c>
      <c r="AS194" s="28"/>
      <c r="BE194" s="28"/>
      <c r="BG194" s="28"/>
      <c r="BH194" s="28"/>
      <c r="BI194" s="28"/>
      <c r="BJ194" s="28"/>
      <c r="BK194" s="28"/>
      <c r="BL194" s="28"/>
      <c r="BM194" s="28"/>
      <c r="BQ194" s="28"/>
      <c r="BR194" s="28"/>
    </row>
    <row r="195" customFormat="false" ht="12.75" hidden="true" customHeight="false" outlineLevel="0" collapsed="false">
      <c r="A195" s="56" t="n">
        <v>35538</v>
      </c>
      <c r="B195" s="90" t="n">
        <f aca="false">B194+1</f>
        <v>189</v>
      </c>
      <c r="C195" s="28"/>
      <c r="D195" s="28" t="s">
        <v>92</v>
      </c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 t="s">
        <v>92</v>
      </c>
      <c r="AA195" s="28" t="n">
        <v>2.07</v>
      </c>
      <c r="AB195" s="28" t="n">
        <v>2.081</v>
      </c>
      <c r="AC195" s="95" t="n">
        <f aca="false">AE195-AB195</f>
        <v>0</v>
      </c>
      <c r="AD195" s="28"/>
      <c r="AE195" s="28" t="n">
        <v>2.081</v>
      </c>
      <c r="AF195" s="28" t="s">
        <v>2</v>
      </c>
      <c r="AG195" s="28" t="n">
        <v>2.181</v>
      </c>
      <c r="AH195" s="28" t="n">
        <v>1.921</v>
      </c>
      <c r="AI195" s="28" t="n">
        <v>1.881</v>
      </c>
      <c r="AJ195" s="28" t="n">
        <v>1.641</v>
      </c>
      <c r="AK195" s="28" t="n">
        <v>1.951</v>
      </c>
      <c r="AL195" s="28" t="n">
        <v>2.0535</v>
      </c>
      <c r="AM195" s="28" t="s">
        <v>2</v>
      </c>
      <c r="AN195" s="28" t="s">
        <v>2</v>
      </c>
      <c r="AO195" s="2" t="s">
        <v>2</v>
      </c>
      <c r="AP195" s="28" t="s">
        <v>2</v>
      </c>
      <c r="AQ195" s="28" t="n">
        <v>1.952</v>
      </c>
      <c r="AR195" s="28" t="s">
        <v>2</v>
      </c>
      <c r="AS195" s="28"/>
      <c r="BE195" s="28"/>
      <c r="BG195" s="28"/>
      <c r="BH195" s="28"/>
      <c r="BI195" s="28"/>
      <c r="BJ195" s="28"/>
      <c r="BK195" s="28"/>
      <c r="BL195" s="28"/>
      <c r="BM195" s="28"/>
      <c r="BQ195" s="28"/>
      <c r="BR195" s="28"/>
    </row>
    <row r="196" customFormat="false" ht="12.75" hidden="true" customHeight="false" outlineLevel="0" collapsed="false">
      <c r="A196" s="56" t="n">
        <v>35541</v>
      </c>
      <c r="B196" s="90" t="n">
        <f aca="false">B195+1</f>
        <v>190</v>
      </c>
      <c r="C196" s="28"/>
      <c r="D196" s="28" t="s">
        <v>92</v>
      </c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 t="s">
        <v>92</v>
      </c>
      <c r="AA196" s="28" t="n">
        <v>2.055</v>
      </c>
      <c r="AB196" s="28" t="n">
        <v>2.064</v>
      </c>
      <c r="AC196" s="95" t="n">
        <f aca="false">AE196-AB196</f>
        <v>0</v>
      </c>
      <c r="AD196" s="28"/>
      <c r="AE196" s="28" t="n">
        <v>2.064</v>
      </c>
      <c r="AF196" s="28" t="s">
        <v>2</v>
      </c>
      <c r="AG196" s="28" t="n">
        <v>2.1715</v>
      </c>
      <c r="AH196" s="28" t="n">
        <v>1.904</v>
      </c>
      <c r="AI196" s="28" t="n">
        <v>1.884</v>
      </c>
      <c r="AJ196" s="28" t="n">
        <v>1.599</v>
      </c>
      <c r="AK196" s="28" t="n">
        <v>1.934</v>
      </c>
      <c r="AL196" s="28" t="n">
        <v>2.0365</v>
      </c>
      <c r="AM196" s="28" t="s">
        <v>2</v>
      </c>
      <c r="AN196" s="28" t="s">
        <v>2</v>
      </c>
      <c r="AO196" s="2" t="s">
        <v>2</v>
      </c>
      <c r="AP196" s="28" t="s">
        <v>2</v>
      </c>
      <c r="AQ196" s="28" t="n">
        <v>1.93</v>
      </c>
      <c r="AR196" s="28" t="s">
        <v>2</v>
      </c>
      <c r="AS196" s="28"/>
      <c r="BE196" s="28"/>
      <c r="BG196" s="28"/>
      <c r="BH196" s="28"/>
      <c r="BI196" s="28"/>
      <c r="BJ196" s="28"/>
      <c r="BK196" s="28"/>
      <c r="BL196" s="28"/>
      <c r="BM196" s="28"/>
      <c r="BQ196" s="28"/>
      <c r="BR196" s="28"/>
    </row>
    <row r="197" customFormat="false" ht="12.75" hidden="true" customHeight="false" outlineLevel="0" collapsed="false">
      <c r="A197" s="56" t="n">
        <v>35542</v>
      </c>
      <c r="B197" s="90" t="n">
        <f aca="false">B196+1</f>
        <v>191</v>
      </c>
      <c r="C197" s="28"/>
      <c r="D197" s="28" t="s">
        <v>92</v>
      </c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 t="s">
        <v>92</v>
      </c>
      <c r="AA197" s="28" t="n">
        <v>2.045</v>
      </c>
      <c r="AB197" s="28" t="n">
        <v>2.114</v>
      </c>
      <c r="AC197" s="95" t="n">
        <f aca="false">AE197-AB197</f>
        <v>0</v>
      </c>
      <c r="AD197" s="28"/>
      <c r="AE197" s="28" t="n">
        <v>2.114</v>
      </c>
      <c r="AF197" s="28" t="s">
        <v>2</v>
      </c>
      <c r="AG197" s="28" t="n">
        <v>2.2215</v>
      </c>
      <c r="AH197" s="28" t="n">
        <v>1.964</v>
      </c>
      <c r="AI197" s="28" t="n">
        <v>1.969</v>
      </c>
      <c r="AJ197" s="28" t="n">
        <v>1.669</v>
      </c>
      <c r="AK197" s="28" t="n">
        <v>1.9815</v>
      </c>
      <c r="AL197" s="28" t="n">
        <v>2.0865</v>
      </c>
      <c r="AM197" s="28" t="s">
        <v>2</v>
      </c>
      <c r="AN197" s="28" t="s">
        <v>2</v>
      </c>
      <c r="AO197" s="2" t="s">
        <v>2</v>
      </c>
      <c r="AP197" s="28" t="s">
        <v>2</v>
      </c>
      <c r="AQ197" s="28" t="n">
        <v>2.02</v>
      </c>
      <c r="AR197" s="28" t="s">
        <v>2</v>
      </c>
      <c r="AS197" s="28"/>
      <c r="BE197" s="28"/>
      <c r="BG197" s="28"/>
      <c r="BH197" s="28"/>
      <c r="BI197" s="28"/>
      <c r="BJ197" s="28"/>
      <c r="BK197" s="28"/>
      <c r="BL197" s="28"/>
      <c r="BM197" s="28"/>
      <c r="BQ197" s="28"/>
      <c r="BR197" s="28"/>
    </row>
    <row r="198" customFormat="false" ht="12.75" hidden="true" customHeight="false" outlineLevel="0" collapsed="false">
      <c r="A198" s="56" t="n">
        <v>35543</v>
      </c>
      <c r="B198" s="90" t="n">
        <f aca="false">B197+1</f>
        <v>192</v>
      </c>
      <c r="C198" s="28"/>
      <c r="D198" s="28" t="s">
        <v>92</v>
      </c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 t="s">
        <v>92</v>
      </c>
      <c r="AA198" s="28" t="n">
        <v>2.18</v>
      </c>
      <c r="AB198" s="28" t="n">
        <v>2.06</v>
      </c>
      <c r="AC198" s="95" t="n">
        <f aca="false">AE198-AB198</f>
        <v>0</v>
      </c>
      <c r="AD198" s="28"/>
      <c r="AE198" s="28" t="n">
        <v>2.06</v>
      </c>
      <c r="AF198" s="28" t="s">
        <v>2</v>
      </c>
      <c r="AG198" s="28" t="n">
        <v>2.17</v>
      </c>
      <c r="AH198" s="28" t="n">
        <v>1.935</v>
      </c>
      <c r="AI198" s="28" t="n">
        <v>1.925</v>
      </c>
      <c r="AJ198" s="28" t="n">
        <v>1.655</v>
      </c>
      <c r="AK198" s="28" t="n">
        <v>1.935</v>
      </c>
      <c r="AL198" s="28" t="n">
        <v>2.035</v>
      </c>
      <c r="AM198" s="28" t="s">
        <v>2</v>
      </c>
      <c r="AN198" s="28" t="s">
        <v>2</v>
      </c>
      <c r="AO198" s="2" t="s">
        <v>2</v>
      </c>
      <c r="AP198" s="28" t="s">
        <v>2</v>
      </c>
      <c r="AQ198" s="28" t="n">
        <v>1.95</v>
      </c>
      <c r="AR198" s="28" t="s">
        <v>2</v>
      </c>
      <c r="AS198" s="28"/>
      <c r="BE198" s="28"/>
      <c r="BG198" s="28"/>
      <c r="BH198" s="28"/>
      <c r="BI198" s="28"/>
      <c r="BJ198" s="28"/>
      <c r="BK198" s="28"/>
      <c r="BL198" s="28"/>
      <c r="BM198" s="28"/>
      <c r="BQ198" s="28"/>
      <c r="BR198" s="28"/>
    </row>
    <row r="199" customFormat="false" ht="12.75" hidden="true" customHeight="false" outlineLevel="0" collapsed="false">
      <c r="A199" s="56" t="n">
        <v>35544</v>
      </c>
      <c r="B199" s="90" t="n">
        <f aca="false">B198+1</f>
        <v>193</v>
      </c>
      <c r="C199" s="28"/>
      <c r="D199" s="28" t="s">
        <v>92</v>
      </c>
      <c r="E199" s="28" t="n">
        <v>1</v>
      </c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 t="s">
        <v>92</v>
      </c>
      <c r="AA199" s="28" t="n">
        <v>2.05</v>
      </c>
      <c r="AB199" s="28" t="n">
        <v>2.122</v>
      </c>
      <c r="AC199" s="95" t="n">
        <f aca="false">AE199-AB199</f>
        <v>0</v>
      </c>
      <c r="AD199" s="28" t="n">
        <v>1</v>
      </c>
      <c r="AE199" s="28" t="n">
        <v>2.122</v>
      </c>
      <c r="AF199" s="28" t="s">
        <v>2</v>
      </c>
      <c r="AG199" s="28" t="n">
        <v>2.232</v>
      </c>
      <c r="AH199" s="28" t="n">
        <v>1.902</v>
      </c>
      <c r="AI199" s="28" t="n">
        <v>1.882</v>
      </c>
      <c r="AJ199" s="28" t="n">
        <v>1.642</v>
      </c>
      <c r="AK199" s="28" t="n">
        <v>2.007</v>
      </c>
      <c r="AL199" s="28" t="n">
        <v>2.092</v>
      </c>
      <c r="AM199" s="28" t="s">
        <v>2</v>
      </c>
      <c r="AN199" s="28" t="s">
        <v>2</v>
      </c>
      <c r="AO199" s="2" t="s">
        <v>2</v>
      </c>
      <c r="AP199" s="28" t="s">
        <v>2</v>
      </c>
      <c r="AQ199" s="28" t="n">
        <v>1.955</v>
      </c>
      <c r="AR199" s="28" t="s">
        <v>2</v>
      </c>
      <c r="AS199" s="28"/>
      <c r="BE199" s="28"/>
      <c r="BG199" s="28"/>
      <c r="BH199" s="28"/>
      <c r="BI199" s="28"/>
      <c r="BJ199" s="28"/>
      <c r="BK199" s="28"/>
      <c r="BL199" s="28"/>
      <c r="BM199" s="28"/>
      <c r="BQ199" s="28"/>
      <c r="BR199" s="28"/>
    </row>
    <row r="200" customFormat="false" ht="12.75" hidden="true" customHeight="false" outlineLevel="0" collapsed="false">
      <c r="A200" s="56" t="n">
        <v>35545</v>
      </c>
      <c r="B200" s="90" t="n">
        <f aca="false">B199+1</f>
        <v>194</v>
      </c>
      <c r="C200" s="28"/>
      <c r="D200" s="28" t="s">
        <v>93</v>
      </c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 t="s">
        <v>93</v>
      </c>
      <c r="AA200" s="28" t="n">
        <v>2.16</v>
      </c>
      <c r="AB200" s="28" t="n">
        <v>2.126</v>
      </c>
      <c r="AC200" s="95" t="n">
        <f aca="false">AE200-AB200</f>
        <v>0</v>
      </c>
      <c r="AD200" s="28"/>
      <c r="AE200" s="28" t="n">
        <v>2.126</v>
      </c>
      <c r="AF200" s="28" t="s">
        <v>2</v>
      </c>
      <c r="AG200" s="28" t="n">
        <v>2.231</v>
      </c>
      <c r="AH200" s="28" t="n">
        <v>1.926</v>
      </c>
      <c r="AI200" s="28" t="n">
        <v>1.886</v>
      </c>
      <c r="AJ200" s="28" t="n">
        <v>1.641</v>
      </c>
      <c r="AK200" s="28" t="n">
        <v>1.981</v>
      </c>
      <c r="AL200" s="28" t="n">
        <v>2.096</v>
      </c>
      <c r="AM200" s="28" t="s">
        <v>2</v>
      </c>
      <c r="AN200" s="28" t="s">
        <v>2</v>
      </c>
      <c r="AO200" s="2" t="s">
        <v>2</v>
      </c>
      <c r="AP200" s="28" t="s">
        <v>2</v>
      </c>
      <c r="AQ200" s="28" t="n">
        <v>1.99</v>
      </c>
      <c r="AR200" s="28" t="s">
        <v>2</v>
      </c>
      <c r="AS200" s="28"/>
      <c r="BE200" s="28"/>
      <c r="BG200" s="28"/>
      <c r="BH200" s="28"/>
      <c r="BI200" s="28"/>
      <c r="BJ200" s="28"/>
      <c r="BK200" s="28"/>
      <c r="BL200" s="28"/>
      <c r="BM200" s="28"/>
      <c r="BQ200" s="28"/>
      <c r="BR200" s="28"/>
    </row>
    <row r="201" customFormat="false" ht="12.75" hidden="true" customHeight="false" outlineLevel="0" collapsed="false">
      <c r="A201" s="56" t="n">
        <v>35548</v>
      </c>
      <c r="B201" s="90" t="n">
        <f aca="false">B200+1</f>
        <v>195</v>
      </c>
      <c r="C201" s="28"/>
      <c r="D201" s="28" t="s">
        <v>93</v>
      </c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 t="s">
        <v>93</v>
      </c>
      <c r="AA201" s="28" t="n">
        <v>2.09</v>
      </c>
      <c r="AB201" s="28" t="n">
        <v>2.081</v>
      </c>
      <c r="AC201" s="95" t="n">
        <f aca="false">AE201-AB201</f>
        <v>0</v>
      </c>
      <c r="AD201" s="28"/>
      <c r="AE201" s="28" t="n">
        <v>2.081</v>
      </c>
      <c r="AF201" s="28" t="s">
        <v>2</v>
      </c>
      <c r="AG201" s="28" t="n">
        <v>2.161</v>
      </c>
      <c r="AH201" s="28" t="n">
        <v>1.861</v>
      </c>
      <c r="AI201" s="28" t="n">
        <v>1.841</v>
      </c>
      <c r="AJ201" s="28" t="n">
        <v>1.626</v>
      </c>
      <c r="AK201" s="28" t="n">
        <v>1.916</v>
      </c>
      <c r="AL201" s="28" t="n">
        <v>2.051</v>
      </c>
      <c r="AM201" s="28" t="s">
        <v>2</v>
      </c>
      <c r="AN201" s="28" t="s">
        <v>2</v>
      </c>
      <c r="AO201" s="2" t="s">
        <v>2</v>
      </c>
      <c r="AP201" s="28" t="s">
        <v>2</v>
      </c>
      <c r="AQ201" s="28" t="n">
        <v>1.97</v>
      </c>
      <c r="AR201" s="28" t="s">
        <v>2</v>
      </c>
      <c r="AS201" s="28"/>
      <c r="BE201" s="28"/>
      <c r="BG201" s="28"/>
      <c r="BH201" s="28"/>
      <c r="BI201" s="28"/>
      <c r="BJ201" s="28"/>
      <c r="BK201" s="28"/>
      <c r="BL201" s="28"/>
      <c r="BM201" s="28"/>
      <c r="BQ201" s="28"/>
      <c r="BR201" s="28"/>
    </row>
    <row r="202" customFormat="false" ht="12.75" hidden="true" customHeight="false" outlineLevel="0" collapsed="false">
      <c r="A202" s="56" t="n">
        <v>35549</v>
      </c>
      <c r="B202" s="90" t="n">
        <f aca="false">B201+1</f>
        <v>196</v>
      </c>
      <c r="C202" s="28"/>
      <c r="D202" s="28" t="s">
        <v>93</v>
      </c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 t="s">
        <v>93</v>
      </c>
      <c r="AA202" s="28" t="n">
        <v>2.06</v>
      </c>
      <c r="AB202" s="28" t="n">
        <v>2.142</v>
      </c>
      <c r="AC202" s="95" t="n">
        <f aca="false">AE202-AB202</f>
        <v>0</v>
      </c>
      <c r="AD202" s="28"/>
      <c r="AE202" s="28" t="n">
        <v>2.142</v>
      </c>
      <c r="AF202" s="28" t="s">
        <v>2</v>
      </c>
      <c r="AG202" s="28" t="n">
        <v>2.212</v>
      </c>
      <c r="AH202" s="28" t="n">
        <v>1.922</v>
      </c>
      <c r="AI202" s="28" t="n">
        <v>1.872</v>
      </c>
      <c r="AJ202" s="28" t="n">
        <v>1.642</v>
      </c>
      <c r="AK202" s="28" t="n">
        <v>1.967</v>
      </c>
      <c r="AL202" s="28" t="n">
        <v>2.1095</v>
      </c>
      <c r="AM202" s="28" t="s">
        <v>2</v>
      </c>
      <c r="AN202" s="28" t="s">
        <v>2</v>
      </c>
      <c r="AO202" s="2" t="s">
        <v>2</v>
      </c>
      <c r="AP202" s="28" t="s">
        <v>2</v>
      </c>
      <c r="AQ202" s="28" t="n">
        <v>1.98</v>
      </c>
      <c r="AR202" s="28" t="s">
        <v>2</v>
      </c>
      <c r="AS202" s="28"/>
      <c r="BE202" s="28"/>
      <c r="BG202" s="28"/>
      <c r="BH202" s="28"/>
      <c r="BI202" s="28"/>
      <c r="BJ202" s="28"/>
      <c r="BK202" s="28"/>
      <c r="BL202" s="28"/>
      <c r="BM202" s="28"/>
      <c r="BQ202" s="28"/>
      <c r="BR202" s="28"/>
    </row>
    <row r="203" customFormat="false" ht="12.75" hidden="true" customHeight="false" outlineLevel="0" collapsed="false">
      <c r="A203" s="56" t="n">
        <v>35550</v>
      </c>
      <c r="B203" s="90" t="n">
        <f aca="false">B202+1</f>
        <v>197</v>
      </c>
      <c r="C203" s="28"/>
      <c r="D203" s="28" t="s">
        <v>93</v>
      </c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 t="s">
        <v>93</v>
      </c>
      <c r="AA203" s="28" t="n">
        <v>2.155</v>
      </c>
      <c r="AB203" s="28" t="n">
        <v>2.184</v>
      </c>
      <c r="AC203" s="95" t="n">
        <f aca="false">AE203-AB203</f>
        <v>0</v>
      </c>
      <c r="AD203" s="28"/>
      <c r="AE203" s="28" t="n">
        <v>2.184</v>
      </c>
      <c r="AF203" s="28" t="s">
        <v>2</v>
      </c>
      <c r="AG203" s="28" t="n">
        <v>2.264</v>
      </c>
      <c r="AH203" s="28" t="n">
        <v>1.949</v>
      </c>
      <c r="AI203" s="28" t="n">
        <v>1.894</v>
      </c>
      <c r="AJ203" s="28" t="n">
        <v>1.644</v>
      </c>
      <c r="AK203" s="28" t="n">
        <v>2.004</v>
      </c>
      <c r="AL203" s="28" t="n">
        <v>2.149</v>
      </c>
      <c r="AM203" s="28" t="s">
        <v>2</v>
      </c>
      <c r="AN203" s="28" t="s">
        <v>2</v>
      </c>
      <c r="AO203" s="2" t="s">
        <v>2</v>
      </c>
      <c r="AP203" s="28" t="s">
        <v>2</v>
      </c>
      <c r="AQ203" s="28" t="n">
        <v>2.017</v>
      </c>
      <c r="AR203" s="28" t="s">
        <v>2</v>
      </c>
      <c r="AS203" s="28"/>
      <c r="BE203" s="28"/>
      <c r="BG203" s="28"/>
      <c r="BH203" s="28"/>
      <c r="BI203" s="28"/>
      <c r="BJ203" s="28"/>
      <c r="BK203" s="28"/>
      <c r="BL203" s="28"/>
      <c r="BM203" s="28"/>
      <c r="BQ203" s="28"/>
      <c r="BR203" s="28"/>
    </row>
    <row r="204" customFormat="false" ht="12.75" hidden="true" customHeight="false" outlineLevel="0" collapsed="false">
      <c r="A204" s="56" t="n">
        <v>35551</v>
      </c>
      <c r="B204" s="90" t="n">
        <f aca="false">B203+1</f>
        <v>198</v>
      </c>
      <c r="C204" s="28"/>
      <c r="D204" s="28" t="s">
        <v>93</v>
      </c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 t="s">
        <v>93</v>
      </c>
      <c r="AA204" s="28" t="n">
        <v>2.195</v>
      </c>
      <c r="AB204" s="28" t="n">
        <v>2.243</v>
      </c>
      <c r="AC204" s="95" t="n">
        <f aca="false">AE204-AB204</f>
        <v>0</v>
      </c>
      <c r="AD204" s="28"/>
      <c r="AE204" s="28" t="n">
        <v>2.243</v>
      </c>
      <c r="AF204" s="28" t="s">
        <v>2</v>
      </c>
      <c r="AG204" s="28" t="n">
        <v>2.323</v>
      </c>
      <c r="AH204" s="28" t="n">
        <v>2.033</v>
      </c>
      <c r="AI204" s="28" t="n">
        <v>1.963</v>
      </c>
      <c r="AJ204" s="28" t="n">
        <v>1.673</v>
      </c>
      <c r="AK204" s="28" t="n">
        <v>2.0655</v>
      </c>
      <c r="AL204" s="28" t="n">
        <v>2.208</v>
      </c>
      <c r="AM204" s="28" t="s">
        <v>2</v>
      </c>
      <c r="AN204" s="28" t="s">
        <v>2</v>
      </c>
      <c r="AO204" s="2" t="s">
        <v>2</v>
      </c>
      <c r="AP204" s="28" t="s">
        <v>2</v>
      </c>
      <c r="AQ204" s="28" t="n">
        <v>2.08</v>
      </c>
      <c r="AR204" s="28" t="s">
        <v>2</v>
      </c>
      <c r="AS204" s="28"/>
      <c r="BE204" s="28"/>
      <c r="BG204" s="28"/>
      <c r="BH204" s="28"/>
      <c r="BI204" s="28"/>
      <c r="BJ204" s="28"/>
      <c r="BK204" s="28"/>
      <c r="BL204" s="28"/>
      <c r="BM204" s="28"/>
      <c r="BQ204" s="28"/>
      <c r="BR204" s="28"/>
    </row>
    <row r="205" customFormat="false" ht="12.75" hidden="true" customHeight="false" outlineLevel="0" collapsed="false">
      <c r="A205" s="56" t="n">
        <v>35552</v>
      </c>
      <c r="B205" s="90" t="n">
        <f aca="false">B204+1</f>
        <v>199</v>
      </c>
      <c r="C205" s="28"/>
      <c r="D205" s="28" t="s">
        <v>93</v>
      </c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 t="s">
        <v>93</v>
      </c>
      <c r="AA205" s="28" t="n">
        <v>2.225</v>
      </c>
      <c r="AB205" s="28" t="n">
        <v>2.267</v>
      </c>
      <c r="AC205" s="95" t="n">
        <f aca="false">AE205-AB205</f>
        <v>0</v>
      </c>
      <c r="AD205" s="28"/>
      <c r="AE205" s="28" t="n">
        <v>2.267</v>
      </c>
      <c r="AF205" s="28" t="s">
        <v>2</v>
      </c>
      <c r="AG205" s="28" t="n">
        <v>2.337</v>
      </c>
      <c r="AH205" s="28" t="n">
        <v>2.047</v>
      </c>
      <c r="AI205" s="28" t="n">
        <v>1.977</v>
      </c>
      <c r="AJ205" s="28" t="n">
        <v>1.687</v>
      </c>
      <c r="AK205" s="28" t="n">
        <v>2.087</v>
      </c>
      <c r="AL205" s="28" t="n">
        <v>2.232</v>
      </c>
      <c r="AM205" s="28" t="s">
        <v>2</v>
      </c>
      <c r="AN205" s="28" t="s">
        <v>2</v>
      </c>
      <c r="AO205" s="2" t="s">
        <v>2</v>
      </c>
      <c r="AP205" s="28" t="s">
        <v>2</v>
      </c>
      <c r="AQ205" s="28" t="n">
        <v>2.097</v>
      </c>
      <c r="AR205" s="28" t="s">
        <v>2</v>
      </c>
      <c r="AS205" s="28"/>
      <c r="BE205" s="28"/>
      <c r="BG205" s="28"/>
      <c r="BH205" s="28"/>
      <c r="BI205" s="28"/>
      <c r="BJ205" s="28"/>
      <c r="BK205" s="28"/>
      <c r="BL205" s="28"/>
      <c r="BM205" s="28"/>
      <c r="BQ205" s="28"/>
      <c r="BR205" s="28"/>
    </row>
    <row r="206" customFormat="false" ht="12.75" hidden="true" customHeight="false" outlineLevel="0" collapsed="false">
      <c r="A206" s="56" t="n">
        <v>35555</v>
      </c>
      <c r="B206" s="90" t="n">
        <f aca="false">B205+1</f>
        <v>200</v>
      </c>
      <c r="C206" s="28"/>
      <c r="D206" s="28" t="s">
        <v>93</v>
      </c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 t="s">
        <v>93</v>
      </c>
      <c r="AA206" s="28" t="n">
        <v>2.235</v>
      </c>
      <c r="AB206" s="28" t="n">
        <v>2.22</v>
      </c>
      <c r="AC206" s="95" t="n">
        <f aca="false">AE206-AB206</f>
        <v>0</v>
      </c>
      <c r="AD206" s="28"/>
      <c r="AE206" s="28" t="n">
        <v>2.22</v>
      </c>
      <c r="AF206" s="28" t="s">
        <v>2</v>
      </c>
      <c r="AG206" s="28" t="n">
        <v>2.29</v>
      </c>
      <c r="AH206" s="28" t="n">
        <v>2.005</v>
      </c>
      <c r="AI206" s="28" t="n">
        <v>1.95</v>
      </c>
      <c r="AJ206" s="28" t="n">
        <v>1.66</v>
      </c>
      <c r="AK206" s="28" t="n">
        <v>2.05</v>
      </c>
      <c r="AL206" s="28" t="n">
        <v>2.185</v>
      </c>
      <c r="AM206" s="28" t="s">
        <v>2</v>
      </c>
      <c r="AN206" s="28" t="s">
        <v>2</v>
      </c>
      <c r="AO206" s="2" t="s">
        <v>2</v>
      </c>
      <c r="AP206" s="28" t="s">
        <v>2</v>
      </c>
      <c r="AQ206" s="28" t="n">
        <v>2.06</v>
      </c>
      <c r="AR206" s="28" t="s">
        <v>2</v>
      </c>
      <c r="AS206" s="28"/>
      <c r="BE206" s="28"/>
      <c r="BG206" s="28"/>
      <c r="BH206" s="28"/>
      <c r="BI206" s="28"/>
      <c r="BJ206" s="28"/>
      <c r="BK206" s="28"/>
      <c r="BL206" s="28"/>
      <c r="BM206" s="28"/>
      <c r="BQ206" s="28"/>
      <c r="BR206" s="28"/>
    </row>
    <row r="207" customFormat="false" ht="12.75" hidden="true" customHeight="false" outlineLevel="0" collapsed="false">
      <c r="A207" s="56" t="n">
        <v>35556</v>
      </c>
      <c r="B207" s="90" t="n">
        <f aca="false">B206+1</f>
        <v>201</v>
      </c>
      <c r="C207" s="28"/>
      <c r="D207" s="28" t="s">
        <v>93</v>
      </c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 t="s">
        <v>93</v>
      </c>
      <c r="AA207" s="28" t="n">
        <v>2.22</v>
      </c>
      <c r="AB207" s="28" t="n">
        <v>2.309</v>
      </c>
      <c r="AC207" s="95" t="n">
        <f aca="false">AE207-AB207</f>
        <v>0</v>
      </c>
      <c r="AD207" s="28"/>
      <c r="AE207" s="28" t="n">
        <v>2.309</v>
      </c>
      <c r="AF207" s="28" t="s">
        <v>2</v>
      </c>
      <c r="AG207" s="28" t="n">
        <v>2.399</v>
      </c>
      <c r="AH207" s="28" t="n">
        <v>2.069</v>
      </c>
      <c r="AI207" s="28" t="n">
        <v>2.009</v>
      </c>
      <c r="AJ207" s="28" t="n">
        <v>1.709</v>
      </c>
      <c r="AK207" s="28" t="n">
        <v>2.124</v>
      </c>
      <c r="AL207" s="28" t="n">
        <v>2.2665</v>
      </c>
      <c r="AM207" s="28" t="s">
        <v>2</v>
      </c>
      <c r="AN207" s="28" t="s">
        <v>2</v>
      </c>
      <c r="AO207" s="2" t="s">
        <v>2</v>
      </c>
      <c r="AP207" s="28" t="s">
        <v>2</v>
      </c>
      <c r="AQ207" s="28" t="n">
        <v>2.136</v>
      </c>
      <c r="AR207" s="28" t="s">
        <v>2</v>
      </c>
      <c r="AS207" s="28"/>
      <c r="BE207" s="28"/>
      <c r="BG207" s="28"/>
      <c r="BH207" s="28"/>
      <c r="BI207" s="28"/>
      <c r="BJ207" s="28"/>
      <c r="BK207" s="28"/>
      <c r="BL207" s="28"/>
      <c r="BM207" s="28"/>
      <c r="BQ207" s="28"/>
      <c r="BR207" s="28"/>
    </row>
    <row r="208" customFormat="false" ht="12.75" hidden="true" customHeight="false" outlineLevel="0" collapsed="false">
      <c r="A208" s="56" t="n">
        <v>35557</v>
      </c>
      <c r="B208" s="90" t="n">
        <f aca="false">B207+1</f>
        <v>202</v>
      </c>
      <c r="C208" s="28"/>
      <c r="D208" s="28" t="s">
        <v>93</v>
      </c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 t="s">
        <v>93</v>
      </c>
      <c r="AA208" s="28" t="n">
        <v>2.36</v>
      </c>
      <c r="AB208" s="28" t="n">
        <v>2.353</v>
      </c>
      <c r="AC208" s="95" t="n">
        <f aca="false">AE208-AB208</f>
        <v>0</v>
      </c>
      <c r="AD208" s="28"/>
      <c r="AE208" s="28" t="n">
        <v>2.353</v>
      </c>
      <c r="AF208" s="28" t="s">
        <v>2</v>
      </c>
      <c r="AG208" s="28" t="n">
        <v>2.443</v>
      </c>
      <c r="AH208" s="28" t="n">
        <v>2.113</v>
      </c>
      <c r="AI208" s="28" t="n">
        <v>2.053</v>
      </c>
      <c r="AJ208" s="28" t="n">
        <v>1.753</v>
      </c>
      <c r="AK208" s="28" t="n">
        <v>2.168</v>
      </c>
      <c r="AL208" s="28" t="n">
        <v>2.3105</v>
      </c>
      <c r="AM208" s="28" t="s">
        <v>2</v>
      </c>
      <c r="AN208" s="28" t="s">
        <v>2</v>
      </c>
      <c r="AO208" s="2" t="s">
        <v>2</v>
      </c>
      <c r="AP208" s="28" t="s">
        <v>2</v>
      </c>
      <c r="AQ208" s="28" t="n">
        <v>2.18</v>
      </c>
      <c r="AR208" s="28" t="s">
        <v>2</v>
      </c>
      <c r="AS208" s="28"/>
      <c r="BE208" s="28"/>
      <c r="BG208" s="28"/>
      <c r="BH208" s="28"/>
      <c r="BI208" s="28"/>
      <c r="BJ208" s="28"/>
      <c r="BK208" s="28"/>
      <c r="BL208" s="28"/>
      <c r="BM208" s="28"/>
      <c r="BQ208" s="28"/>
      <c r="BR208" s="28"/>
    </row>
    <row r="209" customFormat="false" ht="12.75" hidden="true" customHeight="false" outlineLevel="0" collapsed="false">
      <c r="A209" s="56" t="n">
        <v>35558</v>
      </c>
      <c r="B209" s="90" t="n">
        <f aca="false">B208+1</f>
        <v>203</v>
      </c>
      <c r="C209" s="28"/>
      <c r="D209" s="28" t="s">
        <v>93</v>
      </c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 t="s">
        <v>93</v>
      </c>
      <c r="AA209" s="28" t="n">
        <v>2.335</v>
      </c>
      <c r="AB209" s="28" t="n">
        <v>2.273</v>
      </c>
      <c r="AC209" s="95" t="n">
        <f aca="false">AE209-AB209</f>
        <v>0</v>
      </c>
      <c r="AD209" s="28"/>
      <c r="AE209" s="28" t="n">
        <v>2.273</v>
      </c>
      <c r="AF209" s="28" t="s">
        <v>2</v>
      </c>
      <c r="AG209" s="28" t="n">
        <v>2.363</v>
      </c>
      <c r="AH209" s="28" t="n">
        <v>2.063</v>
      </c>
      <c r="AI209" s="28" t="n">
        <v>2.033</v>
      </c>
      <c r="AJ209" s="28" t="n">
        <v>1.703</v>
      </c>
      <c r="AK209" s="28" t="n">
        <v>2.098</v>
      </c>
      <c r="AL209" s="28" t="n">
        <v>2.2305</v>
      </c>
      <c r="AM209" s="28" t="s">
        <v>2</v>
      </c>
      <c r="AN209" s="28" t="s">
        <v>2</v>
      </c>
      <c r="AO209" s="2" t="s">
        <v>2</v>
      </c>
      <c r="AP209" s="28" t="s">
        <v>2</v>
      </c>
      <c r="AQ209" s="28" t="n">
        <v>2.143</v>
      </c>
      <c r="AR209" s="28" t="s">
        <v>2</v>
      </c>
      <c r="AS209" s="28"/>
      <c r="BE209" s="28"/>
      <c r="BG209" s="28"/>
      <c r="BH209" s="28"/>
      <c r="BI209" s="28"/>
      <c r="BJ209" s="28"/>
      <c r="BK209" s="28"/>
      <c r="BL209" s="28"/>
      <c r="BM209" s="28"/>
      <c r="BQ209" s="28"/>
      <c r="BR209" s="28"/>
    </row>
    <row r="210" customFormat="false" ht="12.75" hidden="true" customHeight="false" outlineLevel="0" collapsed="false">
      <c r="A210" s="56" t="n">
        <v>35559</v>
      </c>
      <c r="B210" s="90" t="n">
        <f aca="false">B209+1</f>
        <v>204</v>
      </c>
      <c r="C210" s="28"/>
      <c r="D210" s="28" t="s">
        <v>93</v>
      </c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 t="s">
        <v>93</v>
      </c>
      <c r="AA210" s="28" t="n">
        <v>2.29</v>
      </c>
      <c r="AB210" s="28" t="n">
        <v>2.242</v>
      </c>
      <c r="AC210" s="95" t="n">
        <f aca="false">AE210-AB210</f>
        <v>0</v>
      </c>
      <c r="AD210" s="28"/>
      <c r="AE210" s="28" t="n">
        <v>2.242</v>
      </c>
      <c r="AF210" s="28" t="s">
        <v>2</v>
      </c>
      <c r="AG210" s="28" t="n">
        <v>2.322</v>
      </c>
      <c r="AH210" s="28" t="n">
        <v>2.042</v>
      </c>
      <c r="AI210" s="28" t="n">
        <v>1.977</v>
      </c>
      <c r="AJ210" s="28" t="n">
        <v>1.662</v>
      </c>
      <c r="AK210" s="28" t="n">
        <v>2.072</v>
      </c>
      <c r="AL210" s="28" t="n">
        <v>2.2045</v>
      </c>
      <c r="AM210" s="28" t="s">
        <v>2</v>
      </c>
      <c r="AN210" s="28" t="s">
        <v>2</v>
      </c>
      <c r="AO210" s="2" t="s">
        <v>2</v>
      </c>
      <c r="AP210" s="28" t="s">
        <v>2</v>
      </c>
      <c r="AQ210" s="28" t="n">
        <v>2.09</v>
      </c>
      <c r="AR210" s="28" t="s">
        <v>2</v>
      </c>
      <c r="AS210" s="28"/>
      <c r="BE210" s="28"/>
      <c r="BG210" s="28"/>
      <c r="BH210" s="28"/>
      <c r="BI210" s="28"/>
      <c r="BJ210" s="28"/>
      <c r="BK210" s="28"/>
      <c r="BL210" s="28"/>
      <c r="BM210" s="28"/>
      <c r="BQ210" s="28"/>
      <c r="BR210" s="28"/>
    </row>
    <row r="211" customFormat="false" ht="12.75" hidden="true" customHeight="false" outlineLevel="0" collapsed="false">
      <c r="A211" s="56" t="n">
        <v>35562</v>
      </c>
      <c r="B211" s="90" t="n">
        <f aca="false">B210+1</f>
        <v>205</v>
      </c>
      <c r="C211" s="28"/>
      <c r="D211" s="28" t="s">
        <v>93</v>
      </c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 t="s">
        <v>93</v>
      </c>
      <c r="AA211" s="28" t="n">
        <v>2.25</v>
      </c>
      <c r="AB211" s="28" t="n">
        <v>2.224</v>
      </c>
      <c r="AC211" s="95" t="n">
        <f aca="false">AE211-AB211</f>
        <v>0</v>
      </c>
      <c r="AD211" s="28"/>
      <c r="AE211" s="28" t="n">
        <v>2.224</v>
      </c>
      <c r="AF211" s="28" t="s">
        <v>2</v>
      </c>
      <c r="AG211" s="28" t="n">
        <v>2.304</v>
      </c>
      <c r="AH211" s="28" t="n">
        <v>2.014</v>
      </c>
      <c r="AI211" s="28" t="n">
        <v>1.964</v>
      </c>
      <c r="AJ211" s="28" t="n">
        <v>1.614</v>
      </c>
      <c r="AK211" s="28" t="n">
        <v>2.0515</v>
      </c>
      <c r="AL211" s="28" t="n">
        <v>2.179</v>
      </c>
      <c r="AM211" s="28" t="s">
        <v>2</v>
      </c>
      <c r="AN211" s="28" t="s">
        <v>2</v>
      </c>
      <c r="AO211" s="2" t="s">
        <v>2</v>
      </c>
      <c r="AP211" s="28" t="s">
        <v>2</v>
      </c>
      <c r="AQ211" s="28" t="n">
        <v>2.08</v>
      </c>
      <c r="AR211" s="28" t="s">
        <v>2</v>
      </c>
      <c r="AS211" s="28"/>
      <c r="BE211" s="28"/>
      <c r="BG211" s="28"/>
      <c r="BH211" s="28"/>
      <c r="BI211" s="28"/>
      <c r="BJ211" s="28"/>
      <c r="BK211" s="28"/>
      <c r="BL211" s="28"/>
      <c r="BM211" s="28"/>
      <c r="BQ211" s="28"/>
      <c r="BR211" s="28"/>
    </row>
    <row r="212" customFormat="false" ht="12.75" hidden="true" customHeight="false" outlineLevel="0" collapsed="false">
      <c r="A212" s="56" t="n">
        <v>35563</v>
      </c>
      <c r="B212" s="90" t="n">
        <f aca="false">B211+1</f>
        <v>206</v>
      </c>
      <c r="C212" s="28"/>
      <c r="D212" s="28" t="s">
        <v>93</v>
      </c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 t="s">
        <v>93</v>
      </c>
      <c r="AA212" s="28" t="n">
        <v>2.18</v>
      </c>
      <c r="AB212" s="28" t="n">
        <v>2.189</v>
      </c>
      <c r="AC212" s="95" t="n">
        <f aca="false">AE212-AB212</f>
        <v>0</v>
      </c>
      <c r="AD212" s="28"/>
      <c r="AE212" s="28" t="n">
        <v>2.189</v>
      </c>
      <c r="AF212" s="28" t="s">
        <v>2</v>
      </c>
      <c r="AG212" s="28" t="n">
        <v>2.274</v>
      </c>
      <c r="AH212" s="28" t="n">
        <v>1.979</v>
      </c>
      <c r="AI212" s="28" t="n">
        <v>1.954</v>
      </c>
      <c r="AJ212" s="28" t="n">
        <v>1.584</v>
      </c>
      <c r="AK212" s="28" t="n">
        <v>2.0115</v>
      </c>
      <c r="AL212" s="28" t="n">
        <v>2.1415</v>
      </c>
      <c r="AM212" s="28" t="s">
        <v>2</v>
      </c>
      <c r="AN212" s="28" t="s">
        <v>2</v>
      </c>
      <c r="AO212" s="2" t="s">
        <v>2</v>
      </c>
      <c r="AP212" s="28" t="s">
        <v>2</v>
      </c>
      <c r="AQ212" s="28" t="n">
        <v>2.026</v>
      </c>
      <c r="AR212" s="28" t="s">
        <v>2</v>
      </c>
      <c r="AS212" s="28"/>
      <c r="BE212" s="28"/>
      <c r="BG212" s="28"/>
      <c r="BH212" s="28"/>
      <c r="BI212" s="28"/>
      <c r="BJ212" s="28"/>
      <c r="BK212" s="28"/>
      <c r="BL212" s="28"/>
      <c r="BM212" s="28"/>
      <c r="BQ212" s="28"/>
      <c r="BR212" s="28"/>
    </row>
    <row r="213" customFormat="false" ht="12.75" hidden="true" customHeight="false" outlineLevel="0" collapsed="false">
      <c r="A213" s="56" t="n">
        <v>35564</v>
      </c>
      <c r="B213" s="90" t="n">
        <f aca="false">B212+1</f>
        <v>207</v>
      </c>
      <c r="C213" s="28"/>
      <c r="D213" s="28" t="s">
        <v>93</v>
      </c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 t="s">
        <v>93</v>
      </c>
      <c r="AA213" s="28" t="n">
        <v>2.225</v>
      </c>
      <c r="AB213" s="28" t="n">
        <v>2.276</v>
      </c>
      <c r="AC213" s="95" t="n">
        <f aca="false">AE213-AB213</f>
        <v>0</v>
      </c>
      <c r="AD213" s="28"/>
      <c r="AE213" s="28" t="n">
        <v>2.276</v>
      </c>
      <c r="AF213" s="28" t="s">
        <v>2</v>
      </c>
      <c r="AG213" s="28" t="n">
        <v>2.366</v>
      </c>
      <c r="AH213" s="28" t="n">
        <v>2.046</v>
      </c>
      <c r="AI213" s="28" t="n">
        <v>2.006</v>
      </c>
      <c r="AJ213" s="28" t="n">
        <v>1.576</v>
      </c>
      <c r="AK213" s="28" t="n">
        <v>2.091</v>
      </c>
      <c r="AL213" s="28" t="n">
        <v>2.2285</v>
      </c>
      <c r="AM213" s="28" t="s">
        <v>2</v>
      </c>
      <c r="AN213" s="28" t="s">
        <v>2</v>
      </c>
      <c r="AO213" s="2" t="s">
        <v>2</v>
      </c>
      <c r="AP213" s="28" t="s">
        <v>2</v>
      </c>
      <c r="AQ213" s="28" t="n">
        <v>2.1</v>
      </c>
      <c r="AR213" s="28" t="s">
        <v>2</v>
      </c>
      <c r="AS213" s="28"/>
      <c r="BE213" s="28"/>
      <c r="BG213" s="28"/>
      <c r="BH213" s="28"/>
      <c r="BI213" s="28"/>
      <c r="BJ213" s="28"/>
      <c r="BK213" s="28"/>
      <c r="BL213" s="28"/>
      <c r="BM213" s="28"/>
      <c r="BQ213" s="28"/>
      <c r="BR213" s="28"/>
    </row>
    <row r="214" customFormat="false" ht="12.75" hidden="true" customHeight="false" outlineLevel="0" collapsed="false">
      <c r="A214" s="56" t="n">
        <v>35565</v>
      </c>
      <c r="B214" s="90" t="n">
        <f aca="false">B213+1</f>
        <v>208</v>
      </c>
      <c r="C214" s="28"/>
      <c r="D214" s="28" t="s">
        <v>93</v>
      </c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 t="s">
        <v>93</v>
      </c>
      <c r="AA214" s="28" t="n">
        <v>2.27</v>
      </c>
      <c r="AB214" s="28" t="n">
        <v>2.195</v>
      </c>
      <c r="AC214" s="95" t="n">
        <f aca="false">AE214-AB214</f>
        <v>0</v>
      </c>
      <c r="AD214" s="28"/>
      <c r="AE214" s="28" t="n">
        <v>2.195</v>
      </c>
      <c r="AF214" s="28" t="s">
        <v>2</v>
      </c>
      <c r="AG214" s="28" t="n">
        <v>2.285</v>
      </c>
      <c r="AH214" s="28" t="n">
        <v>1.985</v>
      </c>
      <c r="AI214" s="28" t="n">
        <v>1.955</v>
      </c>
      <c r="AJ214" s="28" t="n">
        <v>1.585</v>
      </c>
      <c r="AK214" s="28" t="n">
        <v>2.02</v>
      </c>
      <c r="AL214" s="28" t="n">
        <v>2.15</v>
      </c>
      <c r="AM214" s="28" t="s">
        <v>2</v>
      </c>
      <c r="AN214" s="28" t="s">
        <v>2</v>
      </c>
      <c r="AO214" s="2" t="s">
        <v>2</v>
      </c>
      <c r="AP214" s="28" t="s">
        <v>2</v>
      </c>
      <c r="AQ214" s="28" t="n">
        <v>2.058</v>
      </c>
      <c r="AR214" s="28" t="s">
        <v>2</v>
      </c>
      <c r="AS214" s="28"/>
      <c r="BE214" s="28"/>
      <c r="BG214" s="28"/>
      <c r="BH214" s="28"/>
      <c r="BI214" s="28"/>
      <c r="BJ214" s="28"/>
      <c r="BK214" s="28"/>
      <c r="BL214" s="28"/>
      <c r="BM214" s="28"/>
      <c r="BQ214" s="28"/>
      <c r="BR214" s="28"/>
    </row>
    <row r="215" customFormat="false" ht="12.75" hidden="true" customHeight="false" outlineLevel="0" collapsed="false">
      <c r="A215" s="56" t="n">
        <v>35566</v>
      </c>
      <c r="B215" s="90" t="n">
        <f aca="false">B214+1</f>
        <v>209</v>
      </c>
      <c r="C215" s="28"/>
      <c r="D215" s="28" t="s">
        <v>93</v>
      </c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 t="s">
        <v>93</v>
      </c>
      <c r="AA215" s="28" t="n">
        <v>2.2</v>
      </c>
      <c r="AB215" s="28" t="n">
        <v>2.249</v>
      </c>
      <c r="AC215" s="95" t="n">
        <f aca="false">AE215-AB215</f>
        <v>0</v>
      </c>
      <c r="AD215" s="28"/>
      <c r="AE215" s="28" t="n">
        <v>2.249</v>
      </c>
      <c r="AF215" s="28" t="s">
        <v>2</v>
      </c>
      <c r="AG215" s="28" t="n">
        <v>2.339</v>
      </c>
      <c r="AH215" s="28" t="n">
        <v>2.039</v>
      </c>
      <c r="AI215" s="28" t="n">
        <v>1.999</v>
      </c>
      <c r="AJ215" s="28" t="n">
        <v>1.599</v>
      </c>
      <c r="AK215" s="28" t="n">
        <v>2.069</v>
      </c>
      <c r="AL215" s="28" t="n">
        <v>2.2065</v>
      </c>
      <c r="AM215" s="28" t="s">
        <v>2</v>
      </c>
      <c r="AN215" s="28" t="s">
        <v>2</v>
      </c>
      <c r="AO215" s="2" t="s">
        <v>2</v>
      </c>
      <c r="AP215" s="28" t="s">
        <v>2</v>
      </c>
      <c r="AQ215" s="28" t="n">
        <v>2.07</v>
      </c>
      <c r="AR215" s="28" t="s">
        <v>2</v>
      </c>
      <c r="AS215" s="28"/>
      <c r="BE215" s="28"/>
      <c r="BG215" s="28"/>
      <c r="BH215" s="28"/>
      <c r="BI215" s="28"/>
      <c r="BJ215" s="28"/>
      <c r="BK215" s="28"/>
      <c r="BL215" s="28"/>
      <c r="BM215" s="28"/>
      <c r="BQ215" s="28"/>
      <c r="BR215" s="28"/>
    </row>
    <row r="216" customFormat="false" ht="12.75" hidden="true" customHeight="false" outlineLevel="0" collapsed="false">
      <c r="A216" s="56" t="n">
        <v>35569</v>
      </c>
      <c r="B216" s="90" t="n">
        <f aca="false">B215+1</f>
        <v>210</v>
      </c>
      <c r="C216" s="28"/>
      <c r="D216" s="28" t="s">
        <v>93</v>
      </c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 t="s">
        <v>93</v>
      </c>
      <c r="AA216" s="28" t="n">
        <v>2.265</v>
      </c>
      <c r="AB216" s="28" t="n">
        <v>2.215</v>
      </c>
      <c r="AC216" s="95" t="n">
        <f aca="false">AE216-AB216</f>
        <v>0</v>
      </c>
      <c r="AD216" s="28"/>
      <c r="AE216" s="28" t="n">
        <v>2.215</v>
      </c>
      <c r="AF216" s="28" t="s">
        <v>2</v>
      </c>
      <c r="AG216" s="28" t="n">
        <v>2.3</v>
      </c>
      <c r="AH216" s="28" t="n">
        <v>2.01</v>
      </c>
      <c r="AI216" s="28" t="n">
        <v>1.98</v>
      </c>
      <c r="AJ216" s="28" t="n">
        <v>1.485</v>
      </c>
      <c r="AK216" s="28" t="n">
        <v>2.0425</v>
      </c>
      <c r="AL216" s="28" t="n">
        <v>2.175</v>
      </c>
      <c r="AM216" s="28" t="s">
        <v>2</v>
      </c>
      <c r="AN216" s="28" t="s">
        <v>2</v>
      </c>
      <c r="AO216" s="2" t="s">
        <v>2</v>
      </c>
      <c r="AP216" s="28" t="s">
        <v>2</v>
      </c>
      <c r="AQ216" s="28" t="n">
        <v>2.031</v>
      </c>
      <c r="AR216" s="28" t="s">
        <v>2</v>
      </c>
      <c r="AS216" s="28"/>
      <c r="BE216" s="28"/>
      <c r="BG216" s="28"/>
      <c r="BH216" s="28"/>
      <c r="BI216" s="28"/>
      <c r="BJ216" s="28"/>
      <c r="BK216" s="28"/>
      <c r="BL216" s="28"/>
      <c r="BM216" s="28"/>
      <c r="BQ216" s="28"/>
      <c r="BR216" s="28"/>
    </row>
    <row r="217" customFormat="false" ht="12.75" hidden="true" customHeight="false" outlineLevel="0" collapsed="false">
      <c r="A217" s="56" t="n">
        <v>35570</v>
      </c>
      <c r="B217" s="90" t="n">
        <f aca="false">B216+1</f>
        <v>211</v>
      </c>
      <c r="C217" s="28"/>
      <c r="D217" s="28" t="s">
        <v>93</v>
      </c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 t="s">
        <v>93</v>
      </c>
      <c r="AA217" s="28" t="n">
        <v>2.215</v>
      </c>
      <c r="AB217" s="28" t="n">
        <v>2.191</v>
      </c>
      <c r="AC217" s="95" t="n">
        <f aca="false">AE217-AB217</f>
        <v>0</v>
      </c>
      <c r="AD217" s="28"/>
      <c r="AE217" s="28" t="n">
        <v>2.191</v>
      </c>
      <c r="AF217" s="28" t="s">
        <v>2</v>
      </c>
      <c r="AG217" s="28" t="n">
        <v>2.276</v>
      </c>
      <c r="AH217" s="28" t="n">
        <v>1.991</v>
      </c>
      <c r="AI217" s="28" t="n">
        <v>1.976</v>
      </c>
      <c r="AJ217" s="28" t="n">
        <v>1.531</v>
      </c>
      <c r="AK217" s="28" t="n">
        <v>2.016</v>
      </c>
      <c r="AL217" s="28" t="n">
        <v>2.1585</v>
      </c>
      <c r="AM217" s="28" t="s">
        <v>2</v>
      </c>
      <c r="AN217" s="28" t="s">
        <v>2</v>
      </c>
      <c r="AO217" s="2" t="s">
        <v>2</v>
      </c>
      <c r="AP217" s="28" t="s">
        <v>2</v>
      </c>
      <c r="AQ217" s="28" t="n">
        <v>2.045</v>
      </c>
      <c r="AR217" s="28" t="s">
        <v>2</v>
      </c>
      <c r="AS217" s="28"/>
      <c r="BE217" s="28"/>
      <c r="BG217" s="28"/>
      <c r="BH217" s="28"/>
      <c r="BI217" s="28"/>
      <c r="BJ217" s="28"/>
      <c r="BK217" s="28"/>
      <c r="BL217" s="28"/>
      <c r="BM217" s="28"/>
      <c r="BQ217" s="28"/>
      <c r="BR217" s="28"/>
    </row>
    <row r="218" customFormat="false" ht="12.75" hidden="true" customHeight="false" outlineLevel="0" collapsed="false">
      <c r="A218" s="56" t="n">
        <v>35571</v>
      </c>
      <c r="B218" s="90" t="n">
        <f aca="false">B217+1</f>
        <v>212</v>
      </c>
      <c r="C218" s="28"/>
      <c r="D218" s="28" t="s">
        <v>93</v>
      </c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 t="s">
        <v>93</v>
      </c>
      <c r="AA218" s="28" t="n">
        <v>2.18</v>
      </c>
      <c r="AB218" s="28" t="n">
        <v>2.206</v>
      </c>
      <c r="AC218" s="95" t="n">
        <f aca="false">AE218-AB218</f>
        <v>0</v>
      </c>
      <c r="AD218" s="28"/>
      <c r="AE218" s="28" t="n">
        <v>2.206</v>
      </c>
      <c r="AF218" s="28" t="s">
        <v>2</v>
      </c>
      <c r="AG218" s="28" t="n">
        <v>2.2835</v>
      </c>
      <c r="AH218" s="28" t="n">
        <v>2.006</v>
      </c>
      <c r="AI218" s="28" t="n">
        <v>1.976</v>
      </c>
      <c r="AJ218" s="28" t="n">
        <v>1.486</v>
      </c>
      <c r="AK218" s="28" t="n">
        <v>2.046</v>
      </c>
      <c r="AL218" s="28" t="n">
        <v>2.176</v>
      </c>
      <c r="AM218" s="28" t="s">
        <v>2</v>
      </c>
      <c r="AN218" s="28" t="s">
        <v>2</v>
      </c>
      <c r="AO218" s="2" t="s">
        <v>2</v>
      </c>
      <c r="AP218" s="28" t="s">
        <v>2</v>
      </c>
      <c r="AQ218" s="28" t="n">
        <v>2.07</v>
      </c>
      <c r="AR218" s="28" t="s">
        <v>2</v>
      </c>
      <c r="AS218" s="28"/>
      <c r="BE218" s="28"/>
      <c r="BG218" s="28"/>
      <c r="BH218" s="28"/>
      <c r="BI218" s="28"/>
      <c r="BJ218" s="28"/>
      <c r="BK218" s="28"/>
      <c r="BL218" s="28"/>
      <c r="BM218" s="28"/>
      <c r="BQ218" s="28"/>
      <c r="BR218" s="28"/>
    </row>
    <row r="219" customFormat="false" ht="12.75" hidden="true" customHeight="false" outlineLevel="0" collapsed="false">
      <c r="A219" s="56" t="n">
        <v>35572</v>
      </c>
      <c r="B219" s="90" t="n">
        <f aca="false">B218+1</f>
        <v>213</v>
      </c>
      <c r="C219" s="28"/>
      <c r="D219" s="28" t="s">
        <v>93</v>
      </c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 t="s">
        <v>93</v>
      </c>
      <c r="AA219" s="28" t="n">
        <v>2.19</v>
      </c>
      <c r="AB219" s="28" t="n">
        <v>2.196</v>
      </c>
      <c r="AC219" s="95" t="n">
        <f aca="false">AE219-AB219</f>
        <v>0</v>
      </c>
      <c r="AD219" s="28"/>
      <c r="AE219" s="28" t="n">
        <v>2.196</v>
      </c>
      <c r="AF219" s="28" t="s">
        <v>2</v>
      </c>
      <c r="AG219" s="28" t="n">
        <v>2.2685</v>
      </c>
      <c r="AH219" s="28" t="n">
        <v>1.986</v>
      </c>
      <c r="AI219" s="28" t="n">
        <v>1.956</v>
      </c>
      <c r="AJ219" s="28" t="n">
        <v>1.476</v>
      </c>
      <c r="AK219" s="28" t="n">
        <v>2.026</v>
      </c>
      <c r="AL219" s="28" t="n">
        <v>2.166</v>
      </c>
      <c r="AM219" s="28" t="s">
        <v>2</v>
      </c>
      <c r="AN219" s="28" t="s">
        <v>2</v>
      </c>
      <c r="AO219" s="2" t="s">
        <v>2</v>
      </c>
      <c r="AP219" s="28" t="s">
        <v>2</v>
      </c>
      <c r="AQ219" s="28" t="n">
        <v>2.045</v>
      </c>
      <c r="AR219" s="28" t="s">
        <v>2</v>
      </c>
      <c r="AS219" s="28"/>
      <c r="BE219" s="28"/>
      <c r="BG219" s="28"/>
      <c r="BH219" s="28"/>
      <c r="BI219" s="28"/>
      <c r="BJ219" s="28"/>
      <c r="BK219" s="28"/>
      <c r="BL219" s="28"/>
      <c r="BM219" s="28"/>
      <c r="BQ219" s="28"/>
      <c r="BR219" s="28"/>
    </row>
    <row r="220" customFormat="false" ht="12.75" hidden="true" customHeight="false" outlineLevel="0" collapsed="false">
      <c r="A220" s="56" t="n">
        <v>35573</v>
      </c>
      <c r="B220" s="90" t="n">
        <f aca="false">B219+1</f>
        <v>214</v>
      </c>
      <c r="C220" s="28"/>
      <c r="D220" s="28" t="s">
        <v>93</v>
      </c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 t="s">
        <v>93</v>
      </c>
      <c r="AA220" s="28" t="n">
        <v>2.19</v>
      </c>
      <c r="AB220" s="28" t="n">
        <v>2.285</v>
      </c>
      <c r="AC220" s="95" t="n">
        <f aca="false">AE220-AB220</f>
        <v>0</v>
      </c>
      <c r="AD220" s="28"/>
      <c r="AE220" s="28" t="n">
        <v>2.285</v>
      </c>
      <c r="AF220" s="28" t="s">
        <v>2</v>
      </c>
      <c r="AG220" s="28" t="n">
        <v>2.355</v>
      </c>
      <c r="AH220" s="28" t="n">
        <v>2.07</v>
      </c>
      <c r="AI220" s="28" t="n">
        <v>2.01</v>
      </c>
      <c r="AJ220" s="28" t="n">
        <v>1.51</v>
      </c>
      <c r="AK220" s="28" t="n">
        <v>2.11</v>
      </c>
      <c r="AL220" s="28" t="n">
        <v>2.25</v>
      </c>
      <c r="AM220" s="28" t="s">
        <v>2</v>
      </c>
      <c r="AN220" s="28" t="s">
        <v>2</v>
      </c>
      <c r="AO220" s="2" t="s">
        <v>2</v>
      </c>
      <c r="AP220" s="28" t="s">
        <v>2</v>
      </c>
      <c r="AQ220" s="28" t="n">
        <v>2.11</v>
      </c>
      <c r="AR220" s="28" t="s">
        <v>2</v>
      </c>
      <c r="AS220" s="28"/>
      <c r="BE220" s="28"/>
      <c r="BG220" s="28"/>
      <c r="BH220" s="28"/>
      <c r="BI220" s="28"/>
      <c r="BJ220" s="28"/>
      <c r="BK220" s="28"/>
      <c r="BL220" s="28"/>
      <c r="BM220" s="28"/>
      <c r="BQ220" s="28"/>
      <c r="BR220" s="28"/>
    </row>
    <row r="221" customFormat="false" ht="12.75" hidden="true" customHeight="false" outlineLevel="0" collapsed="false">
      <c r="A221" s="56" t="n">
        <v>35577</v>
      </c>
      <c r="B221" s="90" t="n">
        <f aca="false">B220+1</f>
        <v>215</v>
      </c>
      <c r="C221" s="28"/>
      <c r="D221" s="28" t="s">
        <v>93</v>
      </c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 t="s">
        <v>93</v>
      </c>
      <c r="AA221" s="28" t="n">
        <v>2.29</v>
      </c>
      <c r="AB221" s="28" t="n">
        <v>2.363</v>
      </c>
      <c r="AC221" s="95" t="n">
        <f aca="false">AE221-AB221</f>
        <v>0</v>
      </c>
      <c r="AD221" s="28"/>
      <c r="AE221" s="28" t="n">
        <v>2.363</v>
      </c>
      <c r="AF221" s="28" t="s">
        <v>2</v>
      </c>
      <c r="AG221" s="28" t="n">
        <v>2.428</v>
      </c>
      <c r="AH221" s="28" t="n">
        <v>2.123</v>
      </c>
      <c r="AI221" s="28" t="n">
        <v>2.053</v>
      </c>
      <c r="AJ221" s="28" t="n">
        <v>1.543</v>
      </c>
      <c r="AK221" s="28" t="n">
        <v>2.163</v>
      </c>
      <c r="AL221" s="28" t="n">
        <v>2.3205</v>
      </c>
      <c r="AM221" s="28" t="s">
        <v>2</v>
      </c>
      <c r="AN221" s="28" t="s">
        <v>2</v>
      </c>
      <c r="AO221" s="2" t="s">
        <v>2</v>
      </c>
      <c r="AP221" s="28" t="s">
        <v>2</v>
      </c>
      <c r="AQ221" s="28" t="n">
        <v>2.206</v>
      </c>
      <c r="AR221" s="28" t="s">
        <v>2</v>
      </c>
      <c r="AS221" s="28"/>
      <c r="BE221" s="28"/>
      <c r="BG221" s="28"/>
      <c r="BH221" s="28"/>
      <c r="BI221" s="28"/>
      <c r="BJ221" s="28"/>
      <c r="BK221" s="28"/>
      <c r="BL221" s="28"/>
      <c r="BM221" s="28"/>
      <c r="BQ221" s="28"/>
      <c r="BR221" s="28"/>
    </row>
    <row r="222" customFormat="false" ht="12.75" hidden="true" customHeight="false" outlineLevel="0" collapsed="false">
      <c r="A222" s="56" t="n">
        <v>35578</v>
      </c>
      <c r="B222" s="90" t="n">
        <f aca="false">B221+1</f>
        <v>216</v>
      </c>
      <c r="C222" s="28"/>
      <c r="D222" s="28" t="s">
        <v>93</v>
      </c>
      <c r="E222" s="28" t="n">
        <v>1</v>
      </c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 t="s">
        <v>93</v>
      </c>
      <c r="AA222" s="28" t="n">
        <v>2.335</v>
      </c>
      <c r="AB222" s="28" t="n">
        <v>2.346</v>
      </c>
      <c r="AC222" s="95" t="n">
        <f aca="false">AE222-AB222</f>
        <v>0</v>
      </c>
      <c r="AD222" s="28" t="n">
        <v>1</v>
      </c>
      <c r="AE222" s="28" t="n">
        <v>2.346</v>
      </c>
      <c r="AF222" s="28" t="s">
        <v>2</v>
      </c>
      <c r="AG222" s="28" t="n">
        <v>2.396</v>
      </c>
      <c r="AH222" s="28" t="n">
        <v>2.081</v>
      </c>
      <c r="AI222" s="28" t="n">
        <v>2.026</v>
      </c>
      <c r="AJ222" s="28" t="n">
        <v>1.456</v>
      </c>
      <c r="AK222" s="28" t="n">
        <v>2.141</v>
      </c>
      <c r="AL222" s="28" t="n">
        <v>2.301</v>
      </c>
      <c r="AM222" s="28" t="s">
        <v>2</v>
      </c>
      <c r="AN222" s="28" t="s">
        <v>2</v>
      </c>
      <c r="AO222" s="2" t="s">
        <v>2</v>
      </c>
      <c r="AP222" s="28" t="s">
        <v>2</v>
      </c>
      <c r="AQ222" s="28" t="n">
        <v>2.206</v>
      </c>
      <c r="AR222" s="28" t="s">
        <v>2</v>
      </c>
      <c r="AS222" s="28"/>
      <c r="BE222" s="28"/>
      <c r="BG222" s="28"/>
      <c r="BH222" s="28"/>
      <c r="BI222" s="28"/>
      <c r="BJ222" s="28"/>
      <c r="BK222" s="28"/>
      <c r="BL222" s="28"/>
      <c r="BM222" s="28"/>
      <c r="BQ222" s="28"/>
      <c r="BR222" s="28"/>
    </row>
    <row r="223" customFormat="false" ht="12.75" hidden="true" customHeight="false" outlineLevel="0" collapsed="false">
      <c r="A223" s="56" t="n">
        <v>35579</v>
      </c>
      <c r="B223" s="90" t="n">
        <f aca="false">B222+1</f>
        <v>217</v>
      </c>
      <c r="C223" s="28"/>
      <c r="D223" s="28" t="s">
        <v>94</v>
      </c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 t="s">
        <v>94</v>
      </c>
      <c r="AA223" s="28" t="n">
        <v>2.29</v>
      </c>
      <c r="AB223" s="28" t="n">
        <v>2.25</v>
      </c>
      <c r="AC223" s="95" t="n">
        <f aca="false">AE223-AB223</f>
        <v>0</v>
      </c>
      <c r="AD223" s="28"/>
      <c r="AE223" s="28" t="n">
        <v>2.25</v>
      </c>
      <c r="AF223" s="28" t="s">
        <v>2</v>
      </c>
      <c r="AG223" s="28" t="n">
        <v>2.31</v>
      </c>
      <c r="AH223" s="28" t="n">
        <v>2.04</v>
      </c>
      <c r="AI223" s="28" t="n">
        <v>2.005</v>
      </c>
      <c r="AJ223" s="28" t="n">
        <v>1.56</v>
      </c>
      <c r="AK223" s="28" t="n">
        <v>2.07</v>
      </c>
      <c r="AL223" s="28" t="n">
        <v>2.22</v>
      </c>
      <c r="AM223" s="28" t="s">
        <v>2</v>
      </c>
      <c r="AN223" s="28" t="s">
        <v>2</v>
      </c>
      <c r="AO223" s="2" t="s">
        <v>2</v>
      </c>
      <c r="AP223" s="28" t="s">
        <v>2</v>
      </c>
      <c r="AQ223" s="28" t="n">
        <v>2.107</v>
      </c>
      <c r="AR223" s="28" t="s">
        <v>2</v>
      </c>
      <c r="AS223" s="28"/>
      <c r="BE223" s="28"/>
      <c r="BG223" s="28"/>
      <c r="BH223" s="28"/>
      <c r="BI223" s="28"/>
      <c r="BJ223" s="28"/>
      <c r="BK223" s="28"/>
      <c r="BL223" s="28"/>
      <c r="BM223" s="28"/>
      <c r="BQ223" s="28"/>
      <c r="BR223" s="28"/>
    </row>
    <row r="224" customFormat="false" ht="12.75" hidden="true" customHeight="false" outlineLevel="0" collapsed="false">
      <c r="A224" s="56" t="n">
        <v>35580</v>
      </c>
      <c r="B224" s="90" t="n">
        <f aca="false">B223+1</f>
        <v>218</v>
      </c>
      <c r="C224" s="28"/>
      <c r="D224" s="28" t="s">
        <v>94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 t="s">
        <v>94</v>
      </c>
      <c r="AA224" s="28" t="n">
        <v>2.245</v>
      </c>
      <c r="AB224" s="28" t="n">
        <v>2.239</v>
      </c>
      <c r="AC224" s="95" t="n">
        <f aca="false">AE224-AB224</f>
        <v>0</v>
      </c>
      <c r="AD224" s="28"/>
      <c r="AE224" s="28" t="n">
        <v>2.239</v>
      </c>
      <c r="AF224" s="28" t="s">
        <v>2</v>
      </c>
      <c r="AG224" s="28" t="n">
        <v>2.299</v>
      </c>
      <c r="AH224" s="28" t="n">
        <v>2.039</v>
      </c>
      <c r="AI224" s="28" t="n">
        <v>2.009</v>
      </c>
      <c r="AJ224" s="28" t="n">
        <v>1.559</v>
      </c>
      <c r="AK224" s="28" t="n">
        <v>2.069</v>
      </c>
      <c r="AL224" s="28" t="n">
        <v>2.209</v>
      </c>
      <c r="AM224" s="28" t="s">
        <v>2</v>
      </c>
      <c r="AN224" s="28" t="s">
        <v>2</v>
      </c>
      <c r="AO224" s="2" t="s">
        <v>2</v>
      </c>
      <c r="AP224" s="28" t="s">
        <v>2</v>
      </c>
      <c r="AQ224" s="28" t="n">
        <v>2.104</v>
      </c>
      <c r="AR224" s="28" t="s">
        <v>2</v>
      </c>
      <c r="AS224" s="28"/>
      <c r="BE224" s="28"/>
      <c r="BG224" s="28"/>
      <c r="BH224" s="28"/>
      <c r="BI224" s="28"/>
      <c r="BJ224" s="28"/>
      <c r="BK224" s="28"/>
      <c r="BL224" s="28"/>
      <c r="BM224" s="28"/>
      <c r="BQ224" s="28"/>
      <c r="BR224" s="28"/>
    </row>
    <row r="225" customFormat="false" ht="12.75" hidden="true" customHeight="false" outlineLevel="0" collapsed="false">
      <c r="A225" s="56" t="n">
        <v>35583</v>
      </c>
      <c r="B225" s="90" t="n">
        <f aca="false">B224+1</f>
        <v>219</v>
      </c>
      <c r="C225" s="28"/>
      <c r="D225" s="28" t="s">
        <v>94</v>
      </c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 t="s">
        <v>94</v>
      </c>
      <c r="AA225" s="28" t="n">
        <v>2.21</v>
      </c>
      <c r="AB225" s="28" t="n">
        <v>2.11</v>
      </c>
      <c r="AC225" s="95" t="n">
        <f aca="false">AE225-AB225</f>
        <v>0</v>
      </c>
      <c r="AD225" s="28"/>
      <c r="AE225" s="28" t="n">
        <v>2.11</v>
      </c>
      <c r="AF225" s="28" t="s">
        <v>2</v>
      </c>
      <c r="AG225" s="28" t="n">
        <v>2.17</v>
      </c>
      <c r="AH225" s="28" t="n">
        <v>1.91</v>
      </c>
      <c r="AI225" s="28" t="n">
        <v>1.88</v>
      </c>
      <c r="AJ225" s="28" t="n">
        <v>1.49</v>
      </c>
      <c r="AK225" s="28" t="n">
        <v>1.945</v>
      </c>
      <c r="AL225" s="28" t="n">
        <v>2.0825</v>
      </c>
      <c r="AM225" s="28" t="s">
        <v>2</v>
      </c>
      <c r="AN225" s="28" t="s">
        <v>2</v>
      </c>
      <c r="AO225" s="2" t="s">
        <v>2</v>
      </c>
      <c r="AP225" s="28" t="s">
        <v>2</v>
      </c>
      <c r="AQ225" s="28" t="n">
        <v>1.985</v>
      </c>
      <c r="AR225" s="28" t="s">
        <v>2</v>
      </c>
      <c r="AS225" s="28"/>
      <c r="BE225" s="28"/>
      <c r="BG225" s="28"/>
      <c r="BH225" s="28"/>
      <c r="BI225" s="28"/>
      <c r="BJ225" s="28"/>
      <c r="BK225" s="28"/>
      <c r="BL225" s="28"/>
      <c r="BM225" s="28"/>
      <c r="BQ225" s="28"/>
      <c r="BR225" s="28"/>
    </row>
    <row r="226" customFormat="false" ht="12.75" hidden="true" customHeight="false" outlineLevel="0" collapsed="false">
      <c r="A226" s="56" t="n">
        <v>35584</v>
      </c>
      <c r="B226" s="90" t="n">
        <f aca="false">B225+1</f>
        <v>220</v>
      </c>
      <c r="C226" s="28"/>
      <c r="D226" s="28" t="s">
        <v>94</v>
      </c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 t="s">
        <v>94</v>
      </c>
      <c r="AA226" s="28" t="n">
        <v>2.1</v>
      </c>
      <c r="AB226" s="28" t="n">
        <v>2.103</v>
      </c>
      <c r="AC226" s="95" t="n">
        <f aca="false">AE226-AB226</f>
        <v>0</v>
      </c>
      <c r="AD226" s="28"/>
      <c r="AE226" s="28" t="n">
        <v>2.103</v>
      </c>
      <c r="AF226" s="28" t="s">
        <v>2</v>
      </c>
      <c r="AG226" s="28" t="n">
        <v>2.163</v>
      </c>
      <c r="AH226" s="28" t="n">
        <v>1.913</v>
      </c>
      <c r="AI226" s="28" t="n">
        <v>1.883</v>
      </c>
      <c r="AJ226" s="28" t="n">
        <v>1.473</v>
      </c>
      <c r="AK226" s="28" t="n">
        <v>1.943</v>
      </c>
      <c r="AL226" s="28" t="n">
        <v>2.0755</v>
      </c>
      <c r="AM226" s="28" t="s">
        <v>2</v>
      </c>
      <c r="AN226" s="28" t="s">
        <v>2</v>
      </c>
      <c r="AO226" s="2" t="s">
        <v>2</v>
      </c>
      <c r="AP226" s="28" t="s">
        <v>2</v>
      </c>
      <c r="AQ226" s="28" t="n">
        <v>1.962</v>
      </c>
      <c r="AR226" s="28" t="s">
        <v>2</v>
      </c>
      <c r="AS226" s="28"/>
      <c r="BE226" s="28"/>
      <c r="BG226" s="28"/>
      <c r="BH226" s="28"/>
      <c r="BI226" s="28"/>
      <c r="BJ226" s="28"/>
      <c r="BK226" s="28"/>
      <c r="BL226" s="28"/>
      <c r="BM226" s="28"/>
      <c r="BQ226" s="28"/>
      <c r="BR226" s="28"/>
    </row>
    <row r="227" customFormat="false" ht="12.75" hidden="true" customHeight="false" outlineLevel="0" collapsed="false">
      <c r="A227" s="56" t="n">
        <v>35585</v>
      </c>
      <c r="B227" s="90" t="n">
        <f aca="false">B226+1</f>
        <v>221</v>
      </c>
      <c r="C227" s="28"/>
      <c r="D227" s="28" t="s">
        <v>94</v>
      </c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 t="s">
        <v>94</v>
      </c>
      <c r="AA227" s="28" t="n">
        <v>2.14</v>
      </c>
      <c r="AB227" s="28" t="n">
        <v>2.157</v>
      </c>
      <c r="AC227" s="95" t="n">
        <f aca="false">AE227-AB227</f>
        <v>0</v>
      </c>
      <c r="AD227" s="28"/>
      <c r="AE227" s="28" t="n">
        <v>2.157</v>
      </c>
      <c r="AF227" s="28" t="s">
        <v>2</v>
      </c>
      <c r="AG227" s="28" t="n">
        <v>2.212</v>
      </c>
      <c r="AH227" s="28" t="n">
        <v>1.947</v>
      </c>
      <c r="AI227" s="28" t="n">
        <v>1.9195</v>
      </c>
      <c r="AJ227" s="28" t="n">
        <v>1.477</v>
      </c>
      <c r="AK227" s="28" t="n">
        <v>1.987</v>
      </c>
      <c r="AL227" s="28" t="n">
        <v>2.1295</v>
      </c>
      <c r="AM227" s="28" t="s">
        <v>2</v>
      </c>
      <c r="AN227" s="28" t="s">
        <v>2</v>
      </c>
      <c r="AO227" s="2" t="s">
        <v>2</v>
      </c>
      <c r="AP227" s="28" t="s">
        <v>2</v>
      </c>
      <c r="AQ227" s="28" t="n">
        <v>2.01</v>
      </c>
      <c r="AR227" s="28" t="s">
        <v>2</v>
      </c>
      <c r="AS227" s="28"/>
      <c r="BE227" s="28"/>
      <c r="BG227" s="28"/>
      <c r="BH227" s="28"/>
      <c r="BI227" s="28"/>
      <c r="BJ227" s="28"/>
      <c r="BK227" s="28"/>
      <c r="BL227" s="28"/>
      <c r="BM227" s="28"/>
      <c r="BQ227" s="28"/>
      <c r="BR227" s="28"/>
    </row>
    <row r="228" customFormat="false" ht="12.75" hidden="true" customHeight="false" outlineLevel="0" collapsed="false">
      <c r="A228" s="56" t="n">
        <v>35586</v>
      </c>
      <c r="B228" s="90" t="n">
        <f aca="false">B227+1</f>
        <v>222</v>
      </c>
      <c r="C228" s="28"/>
      <c r="D228" s="28" t="s">
        <v>94</v>
      </c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 t="s">
        <v>94</v>
      </c>
      <c r="AA228" s="28" t="n">
        <v>2.12</v>
      </c>
      <c r="AB228" s="28" t="n">
        <v>2.177</v>
      </c>
      <c r="AC228" s="95" t="n">
        <f aca="false">AE228-AB228</f>
        <v>0</v>
      </c>
      <c r="AD228" s="28"/>
      <c r="AE228" s="28" t="n">
        <v>2.177</v>
      </c>
      <c r="AF228" s="28" t="s">
        <v>2</v>
      </c>
      <c r="AG228" s="28" t="n">
        <v>2.232</v>
      </c>
      <c r="AH228" s="28" t="n">
        <v>1.982</v>
      </c>
      <c r="AI228" s="28" t="n">
        <v>1.937</v>
      </c>
      <c r="AJ228" s="28" t="n">
        <v>1.487</v>
      </c>
      <c r="AK228" s="28" t="n">
        <v>2.012</v>
      </c>
      <c r="AL228" s="28" t="n">
        <v>2.1495</v>
      </c>
      <c r="AM228" s="28" t="s">
        <v>2</v>
      </c>
      <c r="AN228" s="28" t="s">
        <v>2</v>
      </c>
      <c r="AO228" s="2" t="s">
        <v>2</v>
      </c>
      <c r="AP228" s="28" t="s">
        <v>2</v>
      </c>
      <c r="AQ228" s="28" t="n">
        <v>2.05</v>
      </c>
      <c r="AR228" s="28" t="s">
        <v>2</v>
      </c>
      <c r="AS228" s="28"/>
      <c r="BE228" s="28"/>
      <c r="BG228" s="28"/>
      <c r="BH228" s="28"/>
      <c r="BI228" s="28"/>
      <c r="BJ228" s="28"/>
      <c r="BK228" s="28"/>
      <c r="BL228" s="28"/>
      <c r="BM228" s="28"/>
      <c r="BQ228" s="28"/>
      <c r="BR228" s="28"/>
    </row>
    <row r="229" customFormat="false" ht="12.75" hidden="true" customHeight="false" outlineLevel="0" collapsed="false">
      <c r="A229" s="56" t="n">
        <v>35587</v>
      </c>
      <c r="B229" s="90" t="n">
        <f aca="false">B228+1</f>
        <v>223</v>
      </c>
      <c r="C229" s="28"/>
      <c r="D229" s="28" t="s">
        <v>94</v>
      </c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 t="s">
        <v>94</v>
      </c>
      <c r="AA229" s="28" t="n">
        <v>2.19</v>
      </c>
      <c r="AB229" s="28" t="n">
        <v>2.188</v>
      </c>
      <c r="AC229" s="95" t="n">
        <f aca="false">AE229-AB229</f>
        <v>0</v>
      </c>
      <c r="AD229" s="28"/>
      <c r="AE229" s="28" t="n">
        <v>2.188</v>
      </c>
      <c r="AF229" s="28" t="s">
        <v>2</v>
      </c>
      <c r="AG229" s="28" t="n">
        <v>2.243</v>
      </c>
      <c r="AH229" s="28" t="n">
        <v>1.993</v>
      </c>
      <c r="AI229" s="28" t="n">
        <v>1.948</v>
      </c>
      <c r="AJ229" s="28" t="n">
        <v>1.498</v>
      </c>
      <c r="AK229" s="28" t="n">
        <v>2.023</v>
      </c>
      <c r="AL229" s="28" t="n">
        <v>2.1605</v>
      </c>
      <c r="AM229" s="28" t="s">
        <v>2</v>
      </c>
      <c r="AN229" s="28" t="s">
        <v>2</v>
      </c>
      <c r="AO229" s="2" t="s">
        <v>2</v>
      </c>
      <c r="AP229" s="28" t="s">
        <v>2</v>
      </c>
      <c r="AQ229" s="28" t="n">
        <v>2.061</v>
      </c>
      <c r="AR229" s="28" t="s">
        <v>2</v>
      </c>
      <c r="AS229" s="28"/>
      <c r="BE229" s="28"/>
      <c r="BG229" s="28"/>
      <c r="BH229" s="28"/>
      <c r="BI229" s="28"/>
      <c r="BJ229" s="28"/>
      <c r="BK229" s="28"/>
      <c r="BL229" s="28"/>
      <c r="BM229" s="28"/>
      <c r="BQ229" s="28"/>
      <c r="BR229" s="28"/>
    </row>
    <row r="230" customFormat="false" ht="12.75" hidden="true" customHeight="false" outlineLevel="0" collapsed="false">
      <c r="A230" s="56" t="n">
        <v>35590</v>
      </c>
      <c r="B230" s="90" t="n">
        <f aca="false">B229+1</f>
        <v>224</v>
      </c>
      <c r="C230" s="28"/>
      <c r="D230" s="28" t="s">
        <v>94</v>
      </c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 t="s">
        <v>94</v>
      </c>
      <c r="AA230" s="28" t="n">
        <v>2.18</v>
      </c>
      <c r="AB230" s="28" t="n">
        <v>2.14</v>
      </c>
      <c r="AC230" s="95" t="n">
        <f aca="false">AE230-AB230</f>
        <v>0</v>
      </c>
      <c r="AD230" s="28"/>
      <c r="AE230" s="28" t="n">
        <v>2.14</v>
      </c>
      <c r="AF230" s="28" t="s">
        <v>2</v>
      </c>
      <c r="AG230" s="28" t="n">
        <v>2.19</v>
      </c>
      <c r="AH230" s="28" t="n">
        <v>1.94</v>
      </c>
      <c r="AI230" s="28" t="n">
        <v>1.9</v>
      </c>
      <c r="AJ230" s="28" t="n">
        <v>1.505</v>
      </c>
      <c r="AK230" s="28" t="n">
        <v>1.97</v>
      </c>
      <c r="AL230" s="28" t="n">
        <v>2.1125</v>
      </c>
      <c r="AM230" s="28" t="s">
        <v>2</v>
      </c>
      <c r="AN230" s="28" t="s">
        <v>2</v>
      </c>
      <c r="AO230" s="2" t="s">
        <v>2</v>
      </c>
      <c r="AP230" s="28" t="s">
        <v>2</v>
      </c>
      <c r="AQ230" s="28" t="n">
        <v>2.015</v>
      </c>
      <c r="AR230" s="28" t="s">
        <v>2</v>
      </c>
      <c r="AS230" s="28"/>
      <c r="BE230" s="28"/>
      <c r="BG230" s="28"/>
      <c r="BH230" s="28"/>
      <c r="BI230" s="28"/>
      <c r="BJ230" s="28"/>
      <c r="BK230" s="28"/>
      <c r="BL230" s="28"/>
      <c r="BM230" s="28"/>
      <c r="BQ230" s="28"/>
      <c r="BR230" s="28"/>
    </row>
    <row r="231" customFormat="false" ht="12.75" hidden="true" customHeight="false" outlineLevel="0" collapsed="false">
      <c r="A231" s="56" t="n">
        <v>35591</v>
      </c>
      <c r="B231" s="90" t="n">
        <f aca="false">B230+1</f>
        <v>225</v>
      </c>
      <c r="C231" s="28"/>
      <c r="D231" s="28" t="s">
        <v>94</v>
      </c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 t="s">
        <v>94</v>
      </c>
      <c r="AA231" s="28" t="n">
        <v>2.12</v>
      </c>
      <c r="AB231" s="28" t="n">
        <v>2.122</v>
      </c>
      <c r="AC231" s="95" t="n">
        <f aca="false">AE231-AB231</f>
        <v>0</v>
      </c>
      <c r="AD231" s="28"/>
      <c r="AE231" s="28" t="n">
        <v>2.122</v>
      </c>
      <c r="AF231" s="28" t="s">
        <v>2</v>
      </c>
      <c r="AG231" s="28" t="n">
        <v>2.172</v>
      </c>
      <c r="AH231" s="28" t="n">
        <v>1.9245</v>
      </c>
      <c r="AI231" s="28" t="n">
        <v>1.892</v>
      </c>
      <c r="AJ231" s="28" t="n">
        <v>1.512</v>
      </c>
      <c r="AK231" s="28" t="n">
        <v>1.952</v>
      </c>
      <c r="AL231" s="28" t="n">
        <v>2.097</v>
      </c>
      <c r="AM231" s="28" t="s">
        <v>2</v>
      </c>
      <c r="AN231" s="28" t="s">
        <v>2</v>
      </c>
      <c r="AO231" s="2" t="s">
        <v>2</v>
      </c>
      <c r="AP231" s="28" t="s">
        <v>2</v>
      </c>
      <c r="AQ231" s="28" t="n">
        <v>1.98500003528595</v>
      </c>
      <c r="AR231" s="28" t="s">
        <v>2</v>
      </c>
      <c r="AS231" s="28"/>
      <c r="BE231" s="28"/>
      <c r="BG231" s="28"/>
      <c r="BH231" s="28"/>
      <c r="BI231" s="28"/>
      <c r="BJ231" s="28"/>
      <c r="BK231" s="28"/>
      <c r="BL231" s="28"/>
      <c r="BM231" s="28"/>
      <c r="BQ231" s="28"/>
      <c r="BR231" s="28"/>
    </row>
    <row r="232" customFormat="false" ht="12.75" hidden="true" customHeight="false" outlineLevel="0" collapsed="false">
      <c r="A232" s="56" t="n">
        <v>35592</v>
      </c>
      <c r="B232" s="90" t="n">
        <f aca="false">B231+1</f>
        <v>226</v>
      </c>
      <c r="C232" s="28"/>
      <c r="D232" s="28" t="s">
        <v>94</v>
      </c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 t="s">
        <v>94</v>
      </c>
      <c r="AA232" s="28" t="n">
        <v>2.15</v>
      </c>
      <c r="AB232" s="28" t="n">
        <v>2.071</v>
      </c>
      <c r="AC232" s="95" t="n">
        <f aca="false">AE232-AB232</f>
        <v>0</v>
      </c>
      <c r="AD232" s="28"/>
      <c r="AE232" s="28" t="n">
        <v>2.071</v>
      </c>
      <c r="AF232" s="28" t="s">
        <v>2</v>
      </c>
      <c r="AG232" s="28" t="n">
        <v>2.116</v>
      </c>
      <c r="AH232" s="28" t="n">
        <v>1.871</v>
      </c>
      <c r="AI232" s="28" t="n">
        <v>1.841</v>
      </c>
      <c r="AJ232" s="28" t="n">
        <v>1.551</v>
      </c>
      <c r="AK232" s="28" t="n">
        <v>1.9035</v>
      </c>
      <c r="AL232" s="28" t="n">
        <v>2.046</v>
      </c>
      <c r="AM232" s="28" t="s">
        <v>2</v>
      </c>
      <c r="AN232" s="28" t="s">
        <v>2</v>
      </c>
      <c r="AO232" s="2" t="s">
        <v>2</v>
      </c>
      <c r="AP232" s="28" t="s">
        <v>2</v>
      </c>
      <c r="AQ232" s="28" t="n">
        <v>1.9379998550415</v>
      </c>
      <c r="AR232" s="28" t="s">
        <v>2</v>
      </c>
      <c r="AS232" s="28"/>
      <c r="BE232" s="28"/>
      <c r="BG232" s="28"/>
      <c r="BH232" s="28"/>
      <c r="BI232" s="28"/>
      <c r="BJ232" s="28"/>
      <c r="BK232" s="28"/>
      <c r="BL232" s="28"/>
      <c r="BM232" s="28"/>
      <c r="BQ232" s="28"/>
      <c r="BR232" s="28"/>
    </row>
    <row r="233" customFormat="false" ht="12.75" hidden="true" customHeight="false" outlineLevel="0" collapsed="false">
      <c r="A233" s="56" t="n">
        <v>35593</v>
      </c>
      <c r="B233" s="90" t="n">
        <f aca="false">B232+1</f>
        <v>227</v>
      </c>
      <c r="C233" s="28"/>
      <c r="D233" s="28" t="s">
        <v>94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 t="s">
        <v>94</v>
      </c>
      <c r="AA233" s="28" t="n">
        <v>2.09</v>
      </c>
      <c r="AB233" s="28" t="n">
        <v>2.08</v>
      </c>
      <c r="AC233" s="95" t="n">
        <f aca="false">AE233-AB233</f>
        <v>0</v>
      </c>
      <c r="AD233" s="28"/>
      <c r="AE233" s="28" t="n">
        <v>2.08</v>
      </c>
      <c r="AF233" s="28" t="s">
        <v>2</v>
      </c>
      <c r="AG233" s="28" t="n">
        <v>2.125</v>
      </c>
      <c r="AH233" s="28" t="n">
        <v>1.88</v>
      </c>
      <c r="AI233" s="28" t="n">
        <v>1.845</v>
      </c>
      <c r="AJ233" s="28" t="n">
        <v>1.575</v>
      </c>
      <c r="AK233" s="28" t="n">
        <v>1.9175</v>
      </c>
      <c r="AL233" s="28" t="n">
        <v>2.055</v>
      </c>
      <c r="AM233" s="28" t="s">
        <v>2</v>
      </c>
      <c r="AN233" s="28" t="s">
        <v>2</v>
      </c>
      <c r="AO233" s="2" t="s">
        <v>2</v>
      </c>
      <c r="AP233" s="28" t="s">
        <v>2</v>
      </c>
      <c r="AQ233" s="28" t="n">
        <v>1.94000012397766</v>
      </c>
      <c r="AR233" s="28" t="s">
        <v>2</v>
      </c>
      <c r="AS233" s="28"/>
      <c r="BE233" s="28"/>
      <c r="BG233" s="28"/>
      <c r="BH233" s="28"/>
      <c r="BI233" s="28"/>
      <c r="BJ233" s="28"/>
      <c r="BK233" s="28"/>
      <c r="BL233" s="28"/>
      <c r="BM233" s="28"/>
      <c r="BQ233" s="28"/>
      <c r="BR233" s="28"/>
    </row>
    <row r="234" customFormat="false" ht="12.75" hidden="true" customHeight="false" outlineLevel="0" collapsed="false">
      <c r="A234" s="56" t="n">
        <v>35594</v>
      </c>
      <c r="B234" s="90" t="n">
        <f aca="false">B233+1</f>
        <v>228</v>
      </c>
      <c r="C234" s="28"/>
      <c r="D234" s="28" t="s">
        <v>94</v>
      </c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 t="s">
        <v>94</v>
      </c>
      <c r="AA234" s="28" t="n">
        <v>2.11</v>
      </c>
      <c r="AB234" s="28" t="n">
        <v>2.149</v>
      </c>
      <c r="AC234" s="95" t="n">
        <f aca="false">AE234-AB234</f>
        <v>0</v>
      </c>
      <c r="AD234" s="28"/>
      <c r="AE234" s="28" t="n">
        <v>2.149</v>
      </c>
      <c r="AF234" s="28" t="s">
        <v>2</v>
      </c>
      <c r="AG234" s="28" t="n">
        <v>2.1915</v>
      </c>
      <c r="AH234" s="28" t="n">
        <v>1.939</v>
      </c>
      <c r="AI234" s="28" t="n">
        <v>1.909</v>
      </c>
      <c r="AJ234" s="28" t="n">
        <v>1.609</v>
      </c>
      <c r="AK234" s="28" t="n">
        <v>1.9815</v>
      </c>
      <c r="AL234" s="28" t="n">
        <v>2.124</v>
      </c>
      <c r="AM234" s="28" t="s">
        <v>2</v>
      </c>
      <c r="AN234" s="28" t="s">
        <v>2</v>
      </c>
      <c r="AO234" s="2" t="s">
        <v>2</v>
      </c>
      <c r="AP234" s="28" t="s">
        <v>2</v>
      </c>
      <c r="AQ234" s="28" t="n">
        <v>2.00300008201599</v>
      </c>
      <c r="AR234" s="28" t="s">
        <v>2</v>
      </c>
      <c r="AS234" s="28"/>
      <c r="BE234" s="28"/>
      <c r="BG234" s="28"/>
      <c r="BH234" s="28"/>
      <c r="BI234" s="28"/>
      <c r="BJ234" s="28"/>
      <c r="BK234" s="28"/>
      <c r="BL234" s="28"/>
      <c r="BM234" s="28"/>
      <c r="BQ234" s="28"/>
      <c r="BR234" s="28"/>
    </row>
    <row r="235" customFormat="false" ht="12.75" hidden="true" customHeight="false" outlineLevel="0" collapsed="false">
      <c r="A235" s="56" t="n">
        <v>35597</v>
      </c>
      <c r="B235" s="90" t="n">
        <f aca="false">B234+1</f>
        <v>229</v>
      </c>
      <c r="C235" s="28"/>
      <c r="D235" s="28" t="s">
        <v>94</v>
      </c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 t="s">
        <v>94</v>
      </c>
      <c r="AA235" s="28" t="n">
        <v>2.14</v>
      </c>
      <c r="AB235" s="28" t="n">
        <v>2.147</v>
      </c>
      <c r="AC235" s="95" t="n">
        <f aca="false">AE235-AB235</f>
        <v>0</v>
      </c>
      <c r="AD235" s="28"/>
      <c r="AE235" s="28" t="n">
        <v>2.147</v>
      </c>
      <c r="AF235" s="28" t="s">
        <v>2</v>
      </c>
      <c r="AG235" s="28" t="n">
        <v>2.187</v>
      </c>
      <c r="AH235" s="28" t="n">
        <v>1.947</v>
      </c>
      <c r="AI235" s="28" t="n">
        <v>1.902</v>
      </c>
      <c r="AJ235" s="28" t="n">
        <v>1.597</v>
      </c>
      <c r="AK235" s="28" t="n">
        <v>1.9795</v>
      </c>
      <c r="AL235" s="28" t="n">
        <v>2.1245</v>
      </c>
      <c r="AM235" s="28" t="s">
        <v>2</v>
      </c>
      <c r="AN235" s="28" t="s">
        <v>2</v>
      </c>
      <c r="AO235" s="2" t="s">
        <v>2</v>
      </c>
      <c r="AP235" s="28" t="s">
        <v>2</v>
      </c>
      <c r="AQ235" s="28" t="n">
        <v>2.00999991607666</v>
      </c>
      <c r="AR235" s="28" t="s">
        <v>2</v>
      </c>
      <c r="AS235" s="28"/>
      <c r="BE235" s="28"/>
      <c r="BG235" s="28"/>
      <c r="BH235" s="28"/>
      <c r="BI235" s="28"/>
      <c r="BJ235" s="28"/>
      <c r="BK235" s="28"/>
      <c r="BL235" s="28"/>
      <c r="BM235" s="28"/>
      <c r="BQ235" s="28"/>
      <c r="BR235" s="28"/>
    </row>
    <row r="236" customFormat="false" ht="12.75" hidden="true" customHeight="false" outlineLevel="0" collapsed="false">
      <c r="A236" s="56" t="n">
        <v>35598</v>
      </c>
      <c r="B236" s="90" t="n">
        <f aca="false">B235+1</f>
        <v>230</v>
      </c>
      <c r="C236" s="28"/>
      <c r="D236" s="28" t="s">
        <v>94</v>
      </c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 t="s">
        <v>94</v>
      </c>
      <c r="AA236" s="28" t="n">
        <v>2.175</v>
      </c>
      <c r="AB236" s="28" t="n">
        <v>2.159</v>
      </c>
      <c r="AC236" s="95" t="n">
        <f aca="false">AE236-AB236</f>
        <v>0</v>
      </c>
      <c r="AD236" s="28"/>
      <c r="AE236" s="28" t="n">
        <v>2.159</v>
      </c>
      <c r="AF236" s="28" t="s">
        <v>2</v>
      </c>
      <c r="AG236" s="28" t="n">
        <v>2.199</v>
      </c>
      <c r="AH236" s="28" t="n">
        <v>1.954</v>
      </c>
      <c r="AI236" s="28" t="n">
        <v>1.909</v>
      </c>
      <c r="AJ236" s="28" t="n">
        <v>1.594</v>
      </c>
      <c r="AK236" s="28" t="n">
        <v>1.989</v>
      </c>
      <c r="AL236" s="28" t="n">
        <v>2.1365</v>
      </c>
      <c r="AM236" s="28" t="s">
        <v>2</v>
      </c>
      <c r="AN236" s="28" t="s">
        <v>2</v>
      </c>
      <c r="AO236" s="2" t="s">
        <v>2</v>
      </c>
      <c r="AP236" s="28" t="s">
        <v>2</v>
      </c>
      <c r="AQ236" s="28" t="n">
        <v>2.01899989509583</v>
      </c>
      <c r="AR236" s="28" t="s">
        <v>2</v>
      </c>
      <c r="AS236" s="28"/>
      <c r="BE236" s="28"/>
      <c r="BG236" s="28"/>
      <c r="BH236" s="28"/>
      <c r="BI236" s="28"/>
      <c r="BJ236" s="28"/>
      <c r="BK236" s="28"/>
      <c r="BL236" s="28"/>
      <c r="BM236" s="28"/>
      <c r="BQ236" s="28"/>
      <c r="BR236" s="28"/>
    </row>
    <row r="237" customFormat="false" ht="12.75" hidden="true" customHeight="false" outlineLevel="0" collapsed="false">
      <c r="A237" s="56" t="n">
        <v>35599</v>
      </c>
      <c r="B237" s="90" t="n">
        <f aca="false">B236+1</f>
        <v>231</v>
      </c>
      <c r="C237" s="28"/>
      <c r="D237" s="28" t="s">
        <v>94</v>
      </c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 t="s">
        <v>94</v>
      </c>
      <c r="AA237" s="28" t="n">
        <v>2.185</v>
      </c>
      <c r="AB237" s="28" t="n">
        <v>2.171</v>
      </c>
      <c r="AC237" s="95" t="n">
        <f aca="false">AE237-AB237</f>
        <v>0</v>
      </c>
      <c r="AD237" s="28"/>
      <c r="AE237" s="28" t="n">
        <v>2.171</v>
      </c>
      <c r="AF237" s="28" t="s">
        <v>2</v>
      </c>
      <c r="AG237" s="28" t="n">
        <v>2.216</v>
      </c>
      <c r="AH237" s="28" t="n">
        <v>1.9685</v>
      </c>
      <c r="AI237" s="28" t="n">
        <v>1.916</v>
      </c>
      <c r="AJ237" s="28" t="n">
        <v>1.601</v>
      </c>
      <c r="AK237" s="28" t="n">
        <v>1.9985</v>
      </c>
      <c r="AL237" s="28" t="n">
        <v>2.1485</v>
      </c>
      <c r="AM237" s="28" t="s">
        <v>2</v>
      </c>
      <c r="AN237" s="28" t="s">
        <v>2</v>
      </c>
      <c r="AO237" s="2" t="s">
        <v>2</v>
      </c>
      <c r="AP237" s="28" t="s">
        <v>2</v>
      </c>
      <c r="AQ237" s="28" t="n">
        <v>2.01999997711182</v>
      </c>
      <c r="AR237" s="28" t="s">
        <v>2</v>
      </c>
      <c r="AS237" s="28"/>
      <c r="BE237" s="28"/>
      <c r="BG237" s="28"/>
      <c r="BH237" s="28"/>
      <c r="BI237" s="28"/>
      <c r="BJ237" s="28"/>
      <c r="BK237" s="28"/>
      <c r="BL237" s="28"/>
      <c r="BM237" s="28"/>
      <c r="BQ237" s="28"/>
      <c r="BR237" s="28"/>
    </row>
    <row r="238" customFormat="false" ht="12.75" hidden="true" customHeight="false" outlineLevel="0" collapsed="false">
      <c r="A238" s="56" t="n">
        <v>35600</v>
      </c>
      <c r="B238" s="90" t="n">
        <f aca="false">B237+1</f>
        <v>232</v>
      </c>
      <c r="C238" s="28"/>
      <c r="D238" s="28" t="s">
        <v>94</v>
      </c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 t="s">
        <v>94</v>
      </c>
      <c r="AA238" s="28" t="n">
        <v>2.19</v>
      </c>
      <c r="AB238" s="28" t="n">
        <v>2.221</v>
      </c>
      <c r="AC238" s="95" t="n">
        <f aca="false">AE238-AB238</f>
        <v>0</v>
      </c>
      <c r="AD238" s="28"/>
      <c r="AE238" s="28" t="n">
        <v>2.221</v>
      </c>
      <c r="AF238" s="28" t="s">
        <v>2</v>
      </c>
      <c r="AG238" s="28" t="n">
        <v>2.266</v>
      </c>
      <c r="AH238" s="28" t="n">
        <v>2.016</v>
      </c>
      <c r="AI238" s="28" t="n">
        <v>1.986</v>
      </c>
      <c r="AJ238" s="28" t="n">
        <v>1.581</v>
      </c>
      <c r="AK238" s="28" t="n">
        <v>2.0485</v>
      </c>
      <c r="AL238" s="28" t="n">
        <v>2.1985</v>
      </c>
      <c r="AM238" s="28" t="s">
        <v>2</v>
      </c>
      <c r="AN238" s="28" t="s">
        <v>2</v>
      </c>
      <c r="AO238" s="2" t="s">
        <v>2</v>
      </c>
      <c r="AP238" s="28" t="s">
        <v>2</v>
      </c>
      <c r="AQ238" s="28" t="n">
        <v>2.08999995803833</v>
      </c>
      <c r="AR238" s="28" t="s">
        <v>2</v>
      </c>
      <c r="AS238" s="28"/>
      <c r="BE238" s="28"/>
      <c r="BG238" s="28"/>
      <c r="BH238" s="28"/>
      <c r="BI238" s="28"/>
      <c r="BJ238" s="28"/>
      <c r="BK238" s="28"/>
      <c r="BL238" s="28"/>
      <c r="BM238" s="28"/>
      <c r="BQ238" s="28"/>
      <c r="BR238" s="28"/>
    </row>
    <row r="239" customFormat="false" ht="12.75" hidden="true" customHeight="false" outlineLevel="0" collapsed="false">
      <c r="A239" s="56" t="n">
        <v>35601</v>
      </c>
      <c r="B239" s="90" t="n">
        <f aca="false">B238+1</f>
        <v>233</v>
      </c>
      <c r="C239" s="28"/>
      <c r="D239" s="28" t="s">
        <v>94</v>
      </c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 t="s">
        <v>94</v>
      </c>
      <c r="AA239" s="28" t="n">
        <v>2.24</v>
      </c>
      <c r="AB239" s="28" t="n">
        <v>2.235</v>
      </c>
      <c r="AC239" s="95" t="n">
        <f aca="false">AE239-AB239</f>
        <v>0</v>
      </c>
      <c r="AD239" s="28"/>
      <c r="AE239" s="28" t="n">
        <v>2.235</v>
      </c>
      <c r="AF239" s="28" t="s">
        <v>2</v>
      </c>
      <c r="AG239" s="28" t="n">
        <v>2.28</v>
      </c>
      <c r="AH239" s="28" t="n">
        <v>2.035</v>
      </c>
      <c r="AI239" s="28" t="n">
        <v>1.98</v>
      </c>
      <c r="AJ239" s="28" t="n">
        <v>1.625</v>
      </c>
      <c r="AK239" s="28" t="n">
        <v>2.0625</v>
      </c>
      <c r="AL239" s="28" t="n">
        <v>2.2125</v>
      </c>
      <c r="AM239" s="28" t="s">
        <v>2</v>
      </c>
      <c r="AN239" s="28" t="s">
        <v>2</v>
      </c>
      <c r="AO239" s="2" t="s">
        <v>2</v>
      </c>
      <c r="AP239" s="28" t="s">
        <v>2</v>
      </c>
      <c r="AQ239" s="28" t="n">
        <v>2.1</v>
      </c>
      <c r="AR239" s="28" t="s">
        <v>2</v>
      </c>
      <c r="AS239" s="28"/>
      <c r="BE239" s="28"/>
      <c r="BG239" s="28"/>
      <c r="BH239" s="28"/>
      <c r="BI239" s="28"/>
      <c r="BJ239" s="28"/>
      <c r="BK239" s="28"/>
      <c r="BL239" s="28"/>
      <c r="BM239" s="28"/>
      <c r="BQ239" s="28"/>
      <c r="BR239" s="28"/>
    </row>
    <row r="240" customFormat="false" ht="12.75" hidden="true" customHeight="false" outlineLevel="0" collapsed="false">
      <c r="A240" s="56" t="n">
        <v>35604</v>
      </c>
      <c r="B240" s="90" t="n">
        <f aca="false">B239+1</f>
        <v>234</v>
      </c>
      <c r="C240" s="28"/>
      <c r="D240" s="28" t="s">
        <v>94</v>
      </c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 t="s">
        <v>94</v>
      </c>
      <c r="AA240" s="28" t="n">
        <v>2.255</v>
      </c>
      <c r="AB240" s="28" t="n">
        <v>2.246</v>
      </c>
      <c r="AC240" s="95" t="n">
        <f aca="false">AE240-AB240</f>
        <v>0</v>
      </c>
      <c r="AD240" s="28"/>
      <c r="AE240" s="28" t="n">
        <v>2.246</v>
      </c>
      <c r="AF240" s="28" t="s">
        <v>2</v>
      </c>
      <c r="AG240" s="28" t="n">
        <v>2.291</v>
      </c>
      <c r="AH240" s="28" t="n">
        <v>2.046</v>
      </c>
      <c r="AI240" s="28" t="n">
        <v>2.001</v>
      </c>
      <c r="AJ240" s="28" t="n">
        <v>1.526</v>
      </c>
      <c r="AK240" s="28" t="n">
        <v>2.0735</v>
      </c>
      <c r="AL240" s="28" t="n">
        <v>2.221</v>
      </c>
      <c r="AM240" s="28" t="s">
        <v>2</v>
      </c>
      <c r="AN240" s="28" t="s">
        <v>2</v>
      </c>
      <c r="AO240" s="2" t="s">
        <v>2</v>
      </c>
      <c r="AP240" s="28" t="s">
        <v>2</v>
      </c>
      <c r="AQ240" s="28" t="n">
        <v>2.11999983406067</v>
      </c>
      <c r="AR240" s="28" t="s">
        <v>2</v>
      </c>
      <c r="AS240" s="28"/>
      <c r="BE240" s="28"/>
      <c r="BG240" s="28"/>
      <c r="BH240" s="28"/>
      <c r="BI240" s="28"/>
      <c r="BJ240" s="28"/>
      <c r="BK240" s="28"/>
      <c r="BL240" s="28"/>
      <c r="BM240" s="28"/>
      <c r="BQ240" s="28"/>
      <c r="BR240" s="28"/>
    </row>
    <row r="241" customFormat="false" ht="12.75" hidden="true" customHeight="false" outlineLevel="0" collapsed="false">
      <c r="A241" s="56" t="n">
        <v>35605</v>
      </c>
      <c r="B241" s="90" t="n">
        <f aca="false">B240+1</f>
        <v>235</v>
      </c>
      <c r="C241" s="28"/>
      <c r="D241" s="28" t="s">
        <v>94</v>
      </c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 t="s">
        <v>94</v>
      </c>
      <c r="AA241" s="28" t="n">
        <v>2.265</v>
      </c>
      <c r="AB241" s="28" t="n">
        <v>2.286</v>
      </c>
      <c r="AC241" s="95" t="n">
        <f aca="false">AE241-AB241</f>
        <v>0</v>
      </c>
      <c r="AD241" s="28"/>
      <c r="AE241" s="28" t="n">
        <v>2.286</v>
      </c>
      <c r="AF241" s="28" t="s">
        <v>2</v>
      </c>
      <c r="AG241" s="28" t="n">
        <v>2.331</v>
      </c>
      <c r="AH241" s="28" t="n">
        <v>2.076</v>
      </c>
      <c r="AI241" s="28" t="n">
        <v>2.021</v>
      </c>
      <c r="AJ241" s="28" t="n">
        <v>1.506</v>
      </c>
      <c r="AK241" s="28" t="n">
        <v>2.111</v>
      </c>
      <c r="AL241" s="28" t="n">
        <v>2.261</v>
      </c>
      <c r="AM241" s="28" t="s">
        <v>2</v>
      </c>
      <c r="AN241" s="28" t="s">
        <v>2</v>
      </c>
      <c r="AO241" s="2" t="s">
        <v>2</v>
      </c>
      <c r="AP241" s="28" t="s">
        <v>2</v>
      </c>
      <c r="AQ241" s="28" t="n">
        <v>2.14899991607666</v>
      </c>
      <c r="AR241" s="28" t="s">
        <v>2</v>
      </c>
      <c r="AS241" s="28"/>
      <c r="BE241" s="28"/>
      <c r="BG241" s="28"/>
      <c r="BH241" s="28"/>
      <c r="BI241" s="28"/>
      <c r="BJ241" s="28"/>
      <c r="BK241" s="28"/>
      <c r="BL241" s="28"/>
      <c r="BM241" s="28"/>
      <c r="BQ241" s="28"/>
      <c r="BR241" s="28"/>
    </row>
    <row r="242" customFormat="false" ht="12.75" hidden="true" customHeight="false" outlineLevel="0" collapsed="false">
      <c r="A242" s="56" t="n">
        <v>35606</v>
      </c>
      <c r="B242" s="90" t="n">
        <f aca="false">B241+1</f>
        <v>236</v>
      </c>
      <c r="C242" s="28"/>
      <c r="D242" s="28" t="s">
        <v>94</v>
      </c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 t="s">
        <v>94</v>
      </c>
      <c r="AA242" s="28" t="n">
        <v>2.29</v>
      </c>
      <c r="AB242" s="28" t="n">
        <v>2.227</v>
      </c>
      <c r="AC242" s="95" t="n">
        <f aca="false">AE242-AB242</f>
        <v>0</v>
      </c>
      <c r="AD242" s="28"/>
      <c r="AE242" s="28" t="n">
        <v>2.227</v>
      </c>
      <c r="AF242" s="28" t="s">
        <v>2</v>
      </c>
      <c r="AG242" s="28" t="n">
        <v>2.2595</v>
      </c>
      <c r="AH242" s="28" t="n">
        <v>2.027</v>
      </c>
      <c r="AI242" s="28" t="n">
        <v>1.957</v>
      </c>
      <c r="AJ242" s="28" t="n">
        <v>1.457</v>
      </c>
      <c r="AK242" s="28" t="n">
        <v>2.052</v>
      </c>
      <c r="AL242" s="28" t="n">
        <v>2.1995</v>
      </c>
      <c r="AM242" s="28" t="s">
        <v>2</v>
      </c>
      <c r="AN242" s="28" t="s">
        <v>2</v>
      </c>
      <c r="AO242" s="2" t="s">
        <v>2</v>
      </c>
      <c r="AP242" s="28" t="s">
        <v>2</v>
      </c>
      <c r="AQ242" s="28" t="n">
        <v>2.13299989891052</v>
      </c>
      <c r="AR242" s="28" t="s">
        <v>2</v>
      </c>
      <c r="AS242" s="28"/>
      <c r="BE242" s="28"/>
      <c r="BG242" s="28"/>
      <c r="BH242" s="28"/>
      <c r="BI242" s="28"/>
      <c r="BJ242" s="28"/>
      <c r="BK242" s="28"/>
      <c r="BL242" s="28"/>
      <c r="BM242" s="28"/>
      <c r="BQ242" s="28"/>
      <c r="BR242" s="28"/>
    </row>
    <row r="243" customFormat="false" ht="12.75" hidden="true" customHeight="false" outlineLevel="0" collapsed="false">
      <c r="A243" s="56" t="n">
        <v>35607</v>
      </c>
      <c r="B243" s="90" t="n">
        <f aca="false">B242+1</f>
        <v>237</v>
      </c>
      <c r="C243" s="28"/>
      <c r="D243" s="28" t="s">
        <v>94</v>
      </c>
      <c r="E243" s="28" t="n">
        <v>1</v>
      </c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 t="s">
        <v>94</v>
      </c>
      <c r="AA243" s="28" t="n">
        <v>2.205</v>
      </c>
      <c r="AB243" s="28" t="n">
        <v>2.145</v>
      </c>
      <c r="AC243" s="95" t="n">
        <f aca="false">AE243-AB243</f>
        <v>0</v>
      </c>
      <c r="AD243" s="28" t="n">
        <v>1</v>
      </c>
      <c r="AE243" s="28" t="n">
        <v>2.145</v>
      </c>
      <c r="AF243" s="28" t="s">
        <v>2</v>
      </c>
      <c r="AG243" s="28" t="n">
        <v>2.18</v>
      </c>
      <c r="AH243" s="28" t="n">
        <v>1.99</v>
      </c>
      <c r="AI243" s="28" t="n">
        <v>1.915</v>
      </c>
      <c r="AJ243" s="28" t="n">
        <v>1.445</v>
      </c>
      <c r="AK243" s="28" t="n">
        <v>1.9925</v>
      </c>
      <c r="AL243" s="28" t="n">
        <v>2.15</v>
      </c>
      <c r="AM243" s="28" t="s">
        <v>2</v>
      </c>
      <c r="AN243" s="28" t="s">
        <v>2</v>
      </c>
      <c r="AO243" s="2" t="s">
        <v>2</v>
      </c>
      <c r="AP243" s="28" t="s">
        <v>2</v>
      </c>
      <c r="AQ243" s="28" t="n">
        <v>2.13299991607666</v>
      </c>
      <c r="AR243" s="28" t="s">
        <v>2</v>
      </c>
      <c r="AS243" s="28"/>
      <c r="BE243" s="28"/>
      <c r="BG243" s="28"/>
      <c r="BH243" s="28"/>
      <c r="BI243" s="28"/>
      <c r="BJ243" s="28"/>
      <c r="BK243" s="28"/>
      <c r="BL243" s="28"/>
      <c r="BM243" s="28"/>
      <c r="BQ243" s="28"/>
      <c r="BR243" s="28"/>
    </row>
    <row r="244" customFormat="false" ht="12.75" hidden="true" customHeight="false" outlineLevel="0" collapsed="false">
      <c r="A244" s="56" t="n">
        <v>35608</v>
      </c>
      <c r="B244" s="90" t="n">
        <f aca="false">B243+1</f>
        <v>238</v>
      </c>
      <c r="C244" s="28"/>
      <c r="D244" s="28" t="s">
        <v>95</v>
      </c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 t="s">
        <v>95</v>
      </c>
      <c r="AA244" s="28" t="n">
        <v>2.125</v>
      </c>
      <c r="AB244" s="28" t="n">
        <v>2.139</v>
      </c>
      <c r="AC244" s="95" t="n">
        <f aca="false">AE244-AB244</f>
        <v>0</v>
      </c>
      <c r="AD244" s="28"/>
      <c r="AE244" s="28" t="n">
        <v>2.139</v>
      </c>
      <c r="AF244" s="28" t="s">
        <v>2</v>
      </c>
      <c r="AG244" s="28" t="n">
        <v>2.181</v>
      </c>
      <c r="AH244" s="28" t="n">
        <v>1.944</v>
      </c>
      <c r="AI244" s="28" t="n">
        <v>1.904</v>
      </c>
      <c r="AJ244" s="28" t="n">
        <v>1.479</v>
      </c>
      <c r="AK244" s="28" t="n">
        <v>1.969</v>
      </c>
      <c r="AL244" s="28" t="n">
        <v>2.117</v>
      </c>
      <c r="AM244" s="28" t="s">
        <v>2</v>
      </c>
      <c r="AN244" s="28" t="s">
        <v>2</v>
      </c>
      <c r="AO244" s="2" t="s">
        <v>2</v>
      </c>
      <c r="AP244" s="28" t="s">
        <v>2</v>
      </c>
      <c r="AQ244" s="28" t="n">
        <v>2.01500016593933</v>
      </c>
      <c r="AR244" s="28" t="s">
        <v>2</v>
      </c>
      <c r="AS244" s="28"/>
      <c r="BE244" s="28"/>
      <c r="BG244" s="28"/>
      <c r="BH244" s="28"/>
      <c r="BI244" s="28"/>
      <c r="BJ244" s="28"/>
      <c r="BK244" s="28"/>
      <c r="BL244" s="28"/>
      <c r="BM244" s="28"/>
      <c r="BQ244" s="28"/>
      <c r="BR244" s="28"/>
    </row>
    <row r="245" customFormat="false" ht="12.75" hidden="true" customHeight="false" outlineLevel="0" collapsed="false">
      <c r="A245" s="56" t="n">
        <v>35611</v>
      </c>
      <c r="B245" s="90" t="n">
        <f aca="false">B244+1</f>
        <v>239</v>
      </c>
      <c r="C245" s="28"/>
      <c r="D245" s="28" t="s">
        <v>95</v>
      </c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 t="s">
        <v>95</v>
      </c>
      <c r="AA245" s="28" t="n">
        <v>2.15</v>
      </c>
      <c r="AB245" s="28" t="n">
        <v>2.139</v>
      </c>
      <c r="AC245" s="95" t="n">
        <f aca="false">AE245-AB245</f>
        <v>0</v>
      </c>
      <c r="AD245" s="28"/>
      <c r="AE245" s="28" t="n">
        <v>2.139</v>
      </c>
      <c r="AF245" s="28" t="s">
        <v>2</v>
      </c>
      <c r="AG245" s="28" t="n">
        <v>2.181</v>
      </c>
      <c r="AH245" s="28" t="n">
        <v>1.939</v>
      </c>
      <c r="AI245" s="28" t="n">
        <v>1.919</v>
      </c>
      <c r="AJ245" s="28" t="n">
        <v>1.449</v>
      </c>
      <c r="AK245" s="28" t="n">
        <v>1.969</v>
      </c>
      <c r="AL245" s="28" t="n">
        <v>2.117</v>
      </c>
      <c r="AM245" s="28" t="s">
        <v>2</v>
      </c>
      <c r="AN245" s="28" t="s">
        <v>2</v>
      </c>
      <c r="AO245" s="2" t="s">
        <v>2</v>
      </c>
      <c r="AP245" s="28" t="s">
        <v>2</v>
      </c>
      <c r="AQ245" s="28" t="n">
        <v>2.02000004196167</v>
      </c>
      <c r="AR245" s="28" t="s">
        <v>2</v>
      </c>
      <c r="AS245" s="28"/>
      <c r="BE245" s="28"/>
      <c r="BG245" s="28"/>
      <c r="BH245" s="28"/>
      <c r="BI245" s="28"/>
      <c r="BJ245" s="28"/>
      <c r="BK245" s="28"/>
      <c r="BL245" s="28"/>
      <c r="BM245" s="28"/>
      <c r="BQ245" s="28"/>
      <c r="BR245" s="28"/>
    </row>
    <row r="246" customFormat="false" ht="12.75" hidden="true" customHeight="false" outlineLevel="0" collapsed="false">
      <c r="A246" s="56" t="n">
        <v>35612</v>
      </c>
      <c r="B246" s="90" t="n">
        <f aca="false">B245+1</f>
        <v>240</v>
      </c>
      <c r="C246" s="28"/>
      <c r="D246" s="28" t="s">
        <v>95</v>
      </c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 t="s">
        <v>95</v>
      </c>
      <c r="AA246" s="28" t="n">
        <v>2.135</v>
      </c>
      <c r="AB246" s="28" t="n">
        <v>2.11</v>
      </c>
      <c r="AC246" s="95" t="n">
        <f aca="false">AE246-AB246</f>
        <v>0</v>
      </c>
      <c r="AD246" s="28"/>
      <c r="AE246" s="28" t="n">
        <v>2.11</v>
      </c>
      <c r="AF246" s="28" t="s">
        <v>2</v>
      </c>
      <c r="AG246" s="28" t="n">
        <v>2.155</v>
      </c>
      <c r="AH246" s="28" t="n">
        <v>1.925</v>
      </c>
      <c r="AI246" s="28" t="n">
        <v>1.91</v>
      </c>
      <c r="AJ246" s="28" t="n">
        <v>1.39</v>
      </c>
      <c r="AK246" s="28" t="n">
        <v>1.945</v>
      </c>
      <c r="AL246" s="28" t="n">
        <v>2.0925</v>
      </c>
      <c r="AM246" s="28" t="s">
        <v>2</v>
      </c>
      <c r="AN246" s="28" t="s">
        <v>2</v>
      </c>
      <c r="AO246" s="2" t="s">
        <v>2</v>
      </c>
      <c r="AP246" s="28" t="s">
        <v>2</v>
      </c>
      <c r="AQ246" s="28" t="n">
        <v>1.98200009822845</v>
      </c>
      <c r="AR246" s="28" t="s">
        <v>2</v>
      </c>
      <c r="AS246" s="28"/>
      <c r="BE246" s="28"/>
      <c r="BG246" s="28"/>
      <c r="BH246" s="28"/>
      <c r="BI246" s="28"/>
      <c r="BJ246" s="28"/>
      <c r="BK246" s="28"/>
      <c r="BL246" s="28"/>
      <c r="BM246" s="28"/>
      <c r="BQ246" s="28"/>
      <c r="BR246" s="28"/>
    </row>
    <row r="247" customFormat="false" ht="12.75" hidden="true" customHeight="false" outlineLevel="0" collapsed="false">
      <c r="A247" s="56" t="n">
        <v>35613</v>
      </c>
      <c r="B247" s="90" t="n">
        <f aca="false">B246+1</f>
        <v>241</v>
      </c>
      <c r="C247" s="28"/>
      <c r="D247" s="28" t="s">
        <v>95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 t="s">
        <v>95</v>
      </c>
      <c r="AA247" s="28" t="n">
        <v>2.11</v>
      </c>
      <c r="AB247" s="28" t="n">
        <v>2.067</v>
      </c>
      <c r="AC247" s="95" t="n">
        <f aca="false">AE247-AB247</f>
        <v>0</v>
      </c>
      <c r="AD247" s="28"/>
      <c r="AE247" s="28" t="n">
        <v>2.067</v>
      </c>
      <c r="AF247" s="28" t="s">
        <v>2</v>
      </c>
      <c r="AG247" s="28" t="n">
        <v>2.1145</v>
      </c>
      <c r="AH247" s="28" t="n">
        <v>1.8845</v>
      </c>
      <c r="AI247" s="28" t="n">
        <v>1.847</v>
      </c>
      <c r="AJ247" s="28" t="n">
        <v>1.352</v>
      </c>
      <c r="AK247" s="28" t="n">
        <v>1.902</v>
      </c>
      <c r="AL247" s="28" t="n">
        <v>2.0495</v>
      </c>
      <c r="AM247" s="28" t="s">
        <v>2</v>
      </c>
      <c r="AN247" s="28" t="s">
        <v>2</v>
      </c>
      <c r="AO247" s="2" t="s">
        <v>2</v>
      </c>
      <c r="AP247" s="28" t="s">
        <v>2</v>
      </c>
      <c r="AQ247" s="28" t="n">
        <v>1.95000013542175</v>
      </c>
      <c r="AR247" s="28" t="s">
        <v>2</v>
      </c>
      <c r="AS247" s="28"/>
      <c r="BE247" s="28"/>
      <c r="BG247" s="28"/>
      <c r="BH247" s="28"/>
      <c r="BI247" s="28"/>
      <c r="BJ247" s="28"/>
      <c r="BK247" s="28"/>
      <c r="BL247" s="28"/>
      <c r="BM247" s="28"/>
      <c r="BQ247" s="28"/>
      <c r="BR247" s="28"/>
    </row>
    <row r="248" customFormat="false" ht="12.75" hidden="true" customHeight="false" outlineLevel="0" collapsed="false">
      <c r="A248" s="56" t="n">
        <v>35614</v>
      </c>
      <c r="B248" s="90" t="n">
        <f aca="false">B247+1</f>
        <v>242</v>
      </c>
      <c r="C248" s="28"/>
      <c r="D248" s="28" t="s">
        <v>95</v>
      </c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 t="s">
        <v>95</v>
      </c>
      <c r="AA248" s="28" t="n">
        <v>2.07</v>
      </c>
      <c r="AB248" s="28" t="n">
        <v>2.103</v>
      </c>
      <c r="AC248" s="95" t="n">
        <f aca="false">AE248-AB248</f>
        <v>0</v>
      </c>
      <c r="AD248" s="28"/>
      <c r="AE248" s="28" t="n">
        <v>2.103</v>
      </c>
      <c r="AF248" s="28" t="s">
        <v>2</v>
      </c>
      <c r="AG248" s="28" t="n">
        <v>2.1505</v>
      </c>
      <c r="AH248" s="28" t="n">
        <v>1.928</v>
      </c>
      <c r="AI248" s="28" t="n">
        <v>1.888</v>
      </c>
      <c r="AJ248" s="28" t="n">
        <v>1.353</v>
      </c>
      <c r="AK248" s="28" t="n">
        <v>1.9405</v>
      </c>
      <c r="AL248" s="28" t="n">
        <v>2.0855</v>
      </c>
      <c r="AM248" s="28" t="s">
        <v>2</v>
      </c>
      <c r="AN248" s="28" t="s">
        <v>2</v>
      </c>
      <c r="AO248" s="2" t="s">
        <v>2</v>
      </c>
      <c r="AP248" s="28" t="s">
        <v>2</v>
      </c>
      <c r="AQ248" s="28" t="n">
        <v>1.97200007724762</v>
      </c>
      <c r="AR248" s="28" t="s">
        <v>2</v>
      </c>
      <c r="AS248" s="28"/>
      <c r="BE248" s="28"/>
      <c r="BG248" s="28"/>
      <c r="BH248" s="28"/>
      <c r="BI248" s="28"/>
      <c r="BJ248" s="28"/>
      <c r="BK248" s="28"/>
      <c r="BL248" s="28"/>
      <c r="BM248" s="28"/>
      <c r="BQ248" s="28"/>
      <c r="BR248" s="28"/>
    </row>
    <row r="249" customFormat="false" ht="12.75" hidden="true" customHeight="false" outlineLevel="0" collapsed="false">
      <c r="A249" s="56" t="n">
        <v>35618</v>
      </c>
      <c r="B249" s="90" t="n">
        <f aca="false">B248+1</f>
        <v>243</v>
      </c>
      <c r="C249" s="28"/>
      <c r="D249" s="28" t="s">
        <v>95</v>
      </c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 t="s">
        <v>95</v>
      </c>
      <c r="AA249" s="28" t="n">
        <v>2.08</v>
      </c>
      <c r="AB249" s="28" t="n">
        <v>2.068</v>
      </c>
      <c r="AC249" s="95" t="n">
        <f aca="false">AE249-AB249</f>
        <v>0</v>
      </c>
      <c r="AD249" s="28"/>
      <c r="AE249" s="28" t="n">
        <v>2.068</v>
      </c>
      <c r="AF249" s="28" t="s">
        <v>2</v>
      </c>
      <c r="AG249" s="28" t="n">
        <v>2.1155</v>
      </c>
      <c r="AH249" s="28" t="n">
        <v>1.893</v>
      </c>
      <c r="AI249" s="28" t="n">
        <v>1.858</v>
      </c>
      <c r="AJ249" s="28" t="n">
        <v>1.363</v>
      </c>
      <c r="AK249" s="28" t="n">
        <v>1.903</v>
      </c>
      <c r="AL249" s="28" t="n">
        <v>2.0505</v>
      </c>
      <c r="AM249" s="28" t="s">
        <v>2</v>
      </c>
      <c r="AN249" s="28" t="s">
        <v>2</v>
      </c>
      <c r="AO249" s="2" t="s">
        <v>2</v>
      </c>
      <c r="AP249" s="28" t="s">
        <v>2</v>
      </c>
      <c r="AQ249" s="28" t="n">
        <v>1.95499996471405</v>
      </c>
      <c r="AR249" s="28" t="s">
        <v>2</v>
      </c>
      <c r="AS249" s="28"/>
      <c r="BE249" s="28"/>
      <c r="BG249" s="28"/>
      <c r="BH249" s="28"/>
      <c r="BI249" s="28"/>
      <c r="BJ249" s="28"/>
      <c r="BK249" s="28"/>
      <c r="BL249" s="28"/>
      <c r="BM249" s="28"/>
      <c r="BQ249" s="28"/>
      <c r="BR249" s="28"/>
    </row>
    <row r="250" customFormat="false" ht="12.75" hidden="true" customHeight="false" outlineLevel="0" collapsed="false">
      <c r="A250" s="56" t="n">
        <v>35619</v>
      </c>
      <c r="B250" s="90" t="n">
        <f aca="false">B249+1</f>
        <v>244</v>
      </c>
      <c r="C250" s="28"/>
      <c r="D250" s="28" t="s">
        <v>95</v>
      </c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 t="s">
        <v>95</v>
      </c>
      <c r="AA250" s="28" t="n">
        <v>2.06</v>
      </c>
      <c r="AB250" s="28" t="n">
        <v>2.116</v>
      </c>
      <c r="AC250" s="95" t="n">
        <f aca="false">AE250-AB250</f>
        <v>0</v>
      </c>
      <c r="AD250" s="28"/>
      <c r="AE250" s="28" t="n">
        <v>2.116</v>
      </c>
      <c r="AF250" s="28" t="s">
        <v>2</v>
      </c>
      <c r="AG250" s="28" t="n">
        <v>2.166</v>
      </c>
      <c r="AH250" s="28" t="n">
        <v>1.931</v>
      </c>
      <c r="AI250" s="28" t="n">
        <v>1.901</v>
      </c>
      <c r="AJ250" s="28" t="n">
        <v>1.376</v>
      </c>
      <c r="AK250" s="28" t="n">
        <v>1.956</v>
      </c>
      <c r="AL250" s="28" t="n">
        <v>2.103</v>
      </c>
      <c r="AM250" s="28" t="s">
        <v>2</v>
      </c>
      <c r="AN250" s="28" t="s">
        <v>2</v>
      </c>
      <c r="AO250" s="2" t="s">
        <v>2</v>
      </c>
      <c r="AP250" s="28" t="s">
        <v>2</v>
      </c>
      <c r="AQ250" s="28" t="n">
        <v>2.00500017738342</v>
      </c>
      <c r="AR250" s="28" t="s">
        <v>2</v>
      </c>
      <c r="AS250" s="28"/>
      <c r="BE250" s="28"/>
      <c r="BG250" s="28"/>
      <c r="BH250" s="28"/>
      <c r="BI250" s="28"/>
      <c r="BJ250" s="28"/>
      <c r="BK250" s="28"/>
      <c r="BL250" s="28"/>
      <c r="BM250" s="28"/>
      <c r="BQ250" s="28"/>
      <c r="BR250" s="28"/>
    </row>
    <row r="251" customFormat="false" ht="12.75" hidden="true" customHeight="false" outlineLevel="0" collapsed="false">
      <c r="A251" s="56" t="n">
        <v>35620</v>
      </c>
      <c r="B251" s="90" t="n">
        <f aca="false">B250+1</f>
        <v>245</v>
      </c>
      <c r="C251" s="28"/>
      <c r="D251" s="28" t="s">
        <v>95</v>
      </c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 t="s">
        <v>95</v>
      </c>
      <c r="AA251" s="28" t="n">
        <v>2.105</v>
      </c>
      <c r="AB251" s="28" t="n">
        <v>2.098</v>
      </c>
      <c r="AC251" s="95" t="n">
        <f aca="false">AE251-AB251</f>
        <v>0</v>
      </c>
      <c r="AD251" s="28"/>
      <c r="AE251" s="28" t="n">
        <v>2.098</v>
      </c>
      <c r="AF251" s="28" t="s">
        <v>2</v>
      </c>
      <c r="AG251" s="28" t="n">
        <v>2.1505</v>
      </c>
      <c r="AH251" s="28" t="n">
        <v>1.923</v>
      </c>
      <c r="AI251" s="28" t="n">
        <v>1.903</v>
      </c>
      <c r="AJ251" s="28" t="n">
        <v>1.393</v>
      </c>
      <c r="AK251" s="28" t="n">
        <v>1.938</v>
      </c>
      <c r="AL251" s="28" t="n">
        <v>2.0855</v>
      </c>
      <c r="AM251" s="28" t="s">
        <v>2</v>
      </c>
      <c r="AN251" s="28" t="s">
        <v>2</v>
      </c>
      <c r="AO251" s="2" t="s">
        <v>2</v>
      </c>
      <c r="AP251" s="28" t="s">
        <v>2</v>
      </c>
      <c r="AQ251" s="28" t="n">
        <v>1.98999995994568</v>
      </c>
      <c r="AR251" s="28" t="s">
        <v>2</v>
      </c>
      <c r="AS251" s="28"/>
      <c r="BE251" s="28"/>
      <c r="BG251" s="28"/>
      <c r="BH251" s="28"/>
      <c r="BI251" s="28"/>
      <c r="BJ251" s="28"/>
      <c r="BK251" s="28"/>
      <c r="BL251" s="28"/>
      <c r="BM251" s="28"/>
      <c r="BQ251" s="28"/>
      <c r="BR251" s="28"/>
    </row>
    <row r="252" customFormat="false" ht="12.75" hidden="true" customHeight="false" outlineLevel="0" collapsed="false">
      <c r="A252" s="56" t="n">
        <v>35621</v>
      </c>
      <c r="B252" s="90" t="n">
        <f aca="false">B251+1</f>
        <v>246</v>
      </c>
      <c r="C252" s="28"/>
      <c r="D252" s="28" t="s">
        <v>95</v>
      </c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 t="s">
        <v>95</v>
      </c>
      <c r="AA252" s="28" t="n">
        <v>2.1</v>
      </c>
      <c r="AB252" s="28" t="n">
        <v>2.115</v>
      </c>
      <c r="AC252" s="95" t="n">
        <f aca="false">AE252-AB252</f>
        <v>0</v>
      </c>
      <c r="AD252" s="28"/>
      <c r="AE252" s="28" t="n">
        <v>2.115</v>
      </c>
      <c r="AF252" s="28" t="s">
        <v>2</v>
      </c>
      <c r="AG252" s="28" t="n">
        <v>2.1675</v>
      </c>
      <c r="AH252" s="28" t="n">
        <v>1.95</v>
      </c>
      <c r="AI252" s="28" t="n">
        <v>1.93</v>
      </c>
      <c r="AJ252" s="28" t="n">
        <v>1.445</v>
      </c>
      <c r="AK252" s="28" t="n">
        <v>1.96</v>
      </c>
      <c r="AL252" s="28" t="n">
        <v>2.1</v>
      </c>
      <c r="AM252" s="28" t="s">
        <v>2</v>
      </c>
      <c r="AN252" s="28" t="s">
        <v>2</v>
      </c>
      <c r="AO252" s="2" t="s">
        <v>2</v>
      </c>
      <c r="AP252" s="28" t="s">
        <v>2</v>
      </c>
      <c r="AQ252" s="28" t="n">
        <v>2.00500010490418</v>
      </c>
      <c r="AR252" s="28" t="s">
        <v>2</v>
      </c>
      <c r="AS252" s="28"/>
      <c r="BE252" s="28"/>
      <c r="BG252" s="28"/>
      <c r="BH252" s="28"/>
      <c r="BI252" s="28"/>
      <c r="BJ252" s="28"/>
      <c r="BK252" s="28"/>
      <c r="BL252" s="28"/>
      <c r="BM252" s="28"/>
      <c r="BQ252" s="28"/>
      <c r="BR252" s="28"/>
    </row>
    <row r="253" customFormat="false" ht="12.75" hidden="true" customHeight="false" outlineLevel="0" collapsed="false">
      <c r="A253" s="56" t="n">
        <v>35622</v>
      </c>
      <c r="B253" s="90" t="n">
        <f aca="false">B252+1</f>
        <v>247</v>
      </c>
      <c r="C253" s="28"/>
      <c r="D253" s="28" t="s">
        <v>95</v>
      </c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 t="s">
        <v>95</v>
      </c>
      <c r="AA253" s="28" t="n">
        <v>2.135</v>
      </c>
      <c r="AB253" s="28" t="n">
        <v>2.094</v>
      </c>
      <c r="AC253" s="95" t="n">
        <f aca="false">AE253-AB253</f>
        <v>0</v>
      </c>
      <c r="AD253" s="28"/>
      <c r="AE253" s="28" t="n">
        <v>2.094</v>
      </c>
      <c r="AF253" s="28" t="s">
        <v>2</v>
      </c>
      <c r="AG253" s="28" t="n">
        <v>2.1465</v>
      </c>
      <c r="AH253" s="28" t="n">
        <v>1.9265</v>
      </c>
      <c r="AI253" s="28" t="n">
        <v>1.909</v>
      </c>
      <c r="AJ253" s="28" t="n">
        <v>1.474</v>
      </c>
      <c r="AK253" s="28" t="n">
        <v>1.939</v>
      </c>
      <c r="AL253" s="28" t="n">
        <v>2.079</v>
      </c>
      <c r="AM253" s="28" t="s">
        <v>2</v>
      </c>
      <c r="AN253" s="28" t="s">
        <v>2</v>
      </c>
      <c r="AO253" s="2" t="s">
        <v>2</v>
      </c>
      <c r="AP253" s="28" t="s">
        <v>2</v>
      </c>
      <c r="AQ253" s="28" t="n">
        <v>1.99199988269806</v>
      </c>
      <c r="AR253" s="28" t="s">
        <v>2</v>
      </c>
      <c r="AS253" s="28"/>
      <c r="BE253" s="28"/>
      <c r="BG253" s="28"/>
      <c r="BH253" s="28"/>
      <c r="BI253" s="28"/>
      <c r="BJ253" s="28"/>
      <c r="BK253" s="28"/>
      <c r="BL253" s="28"/>
      <c r="BM253" s="28"/>
      <c r="BQ253" s="28"/>
      <c r="BR253" s="28"/>
    </row>
    <row r="254" customFormat="false" ht="12.75" hidden="true" customHeight="false" outlineLevel="0" collapsed="false">
      <c r="A254" s="56" t="n">
        <v>35625</v>
      </c>
      <c r="B254" s="90" t="n">
        <f aca="false">B253+1</f>
        <v>248</v>
      </c>
      <c r="C254" s="28"/>
      <c r="D254" s="28" t="s">
        <v>95</v>
      </c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 t="s">
        <v>95</v>
      </c>
      <c r="AA254" s="28" t="n">
        <v>2.135</v>
      </c>
      <c r="AB254" s="28" t="n">
        <v>2.151</v>
      </c>
      <c r="AC254" s="95" t="n">
        <f aca="false">AE254-AB254</f>
        <v>0</v>
      </c>
      <c r="AD254" s="28"/>
      <c r="AE254" s="28" t="n">
        <v>2.151</v>
      </c>
      <c r="AF254" s="28" t="s">
        <v>2</v>
      </c>
      <c r="AG254" s="28" t="n">
        <v>2.2035</v>
      </c>
      <c r="AH254" s="28" t="n">
        <v>1.991</v>
      </c>
      <c r="AI254" s="28" t="n">
        <v>1.966</v>
      </c>
      <c r="AJ254" s="28" t="n">
        <v>1.496</v>
      </c>
      <c r="AK254" s="28" t="n">
        <v>1.9985</v>
      </c>
      <c r="AL254" s="28" t="n">
        <v>2.136</v>
      </c>
      <c r="AM254" s="28" t="s">
        <v>2</v>
      </c>
      <c r="AN254" s="28" t="s">
        <v>2</v>
      </c>
      <c r="AO254" s="2" t="s">
        <v>2</v>
      </c>
      <c r="AP254" s="28" t="s">
        <v>2</v>
      </c>
      <c r="AQ254" s="28" t="n">
        <v>2.0499999294281</v>
      </c>
      <c r="AR254" s="28" t="s">
        <v>2</v>
      </c>
      <c r="AS254" s="28"/>
      <c r="BE254" s="28"/>
      <c r="BG254" s="28"/>
      <c r="BH254" s="28"/>
      <c r="BI254" s="28"/>
      <c r="BJ254" s="28"/>
      <c r="BK254" s="28"/>
      <c r="BL254" s="28"/>
      <c r="BM254" s="28"/>
      <c r="BQ254" s="28"/>
      <c r="BR254" s="28"/>
    </row>
    <row r="255" customFormat="false" ht="12.75" hidden="true" customHeight="false" outlineLevel="0" collapsed="false">
      <c r="A255" s="56" t="n">
        <v>35626</v>
      </c>
      <c r="B255" s="90" t="n">
        <f aca="false">B254+1</f>
        <v>249</v>
      </c>
      <c r="C255" s="28"/>
      <c r="D255" s="28" t="s">
        <v>95</v>
      </c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 t="s">
        <v>95</v>
      </c>
      <c r="AA255" s="28" t="n">
        <v>2.175</v>
      </c>
      <c r="AB255" s="28" t="n">
        <v>2.162</v>
      </c>
      <c r="AC255" s="95" t="n">
        <f aca="false">AE255-AB255</f>
        <v>0</v>
      </c>
      <c r="AD255" s="28"/>
      <c r="AE255" s="28" t="n">
        <v>2.162</v>
      </c>
      <c r="AF255" s="28" t="s">
        <v>2</v>
      </c>
      <c r="AG255" s="28" t="n">
        <v>2.2195</v>
      </c>
      <c r="AH255" s="28" t="n">
        <v>1.9945</v>
      </c>
      <c r="AI255" s="28" t="n">
        <v>1.9695</v>
      </c>
      <c r="AJ255" s="28" t="n">
        <v>1.457</v>
      </c>
      <c r="AK255" s="28" t="n">
        <v>2.012</v>
      </c>
      <c r="AL255" s="28" t="n">
        <v>2.147</v>
      </c>
      <c r="AM255" s="28" t="s">
        <v>2</v>
      </c>
      <c r="AN255" s="28" t="s">
        <v>2</v>
      </c>
      <c r="AO255" s="2" t="s">
        <v>2</v>
      </c>
      <c r="AP255" s="28" t="s">
        <v>2</v>
      </c>
      <c r="AQ255" s="28" t="n">
        <v>2.06000000190735</v>
      </c>
      <c r="AR255" s="28" t="s">
        <v>2</v>
      </c>
      <c r="AS255" s="28"/>
      <c r="BE255" s="28"/>
      <c r="BG255" s="28"/>
      <c r="BH255" s="28"/>
      <c r="BI255" s="28"/>
      <c r="BJ255" s="28"/>
      <c r="BK255" s="28"/>
      <c r="BL255" s="28"/>
      <c r="BM255" s="28"/>
      <c r="BQ255" s="28"/>
      <c r="BR255" s="28"/>
    </row>
    <row r="256" customFormat="false" ht="12.75" hidden="true" customHeight="false" outlineLevel="0" collapsed="false">
      <c r="A256" s="56" t="n">
        <v>35627</v>
      </c>
      <c r="B256" s="90" t="n">
        <f aca="false">B255+1</f>
        <v>250</v>
      </c>
      <c r="C256" s="28"/>
      <c r="D256" s="28" t="s">
        <v>95</v>
      </c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 t="s">
        <v>95</v>
      </c>
      <c r="AA256" s="28" t="n">
        <v>2.19</v>
      </c>
      <c r="AB256" s="28" t="n">
        <v>2.174</v>
      </c>
      <c r="AC256" s="95" t="n">
        <f aca="false">AE256-AB256</f>
        <v>0</v>
      </c>
      <c r="AD256" s="28"/>
      <c r="AE256" s="28" t="n">
        <v>2.174</v>
      </c>
      <c r="AF256" s="28" t="s">
        <v>2</v>
      </c>
      <c r="AG256" s="28" t="n">
        <v>2.2315</v>
      </c>
      <c r="AH256" s="28" t="n">
        <v>2.014</v>
      </c>
      <c r="AI256" s="28" t="n">
        <v>1.984</v>
      </c>
      <c r="AJ256" s="28" t="n">
        <v>1.444</v>
      </c>
      <c r="AK256" s="28" t="n">
        <v>2.024</v>
      </c>
      <c r="AL256" s="28" t="n">
        <v>2.159</v>
      </c>
      <c r="AM256" s="28" t="s">
        <v>2</v>
      </c>
      <c r="AN256" s="28" t="s">
        <v>2</v>
      </c>
      <c r="AO256" s="2" t="s">
        <v>2</v>
      </c>
      <c r="AP256" s="28" t="s">
        <v>2</v>
      </c>
      <c r="AQ256" s="28" t="n">
        <v>2.06999989891052</v>
      </c>
      <c r="AR256" s="28" t="s">
        <v>2</v>
      </c>
      <c r="AS256" s="28"/>
      <c r="BE256" s="28"/>
      <c r="BG256" s="28"/>
      <c r="BH256" s="28"/>
      <c r="BI256" s="28"/>
      <c r="BJ256" s="28"/>
      <c r="BK256" s="28"/>
      <c r="BL256" s="28"/>
      <c r="BM256" s="28"/>
      <c r="BQ256" s="28"/>
      <c r="BR256" s="28"/>
    </row>
    <row r="257" customFormat="false" ht="12.75" hidden="true" customHeight="false" outlineLevel="0" collapsed="false">
      <c r="A257" s="56" t="n">
        <v>35628</v>
      </c>
      <c r="B257" s="90" t="n">
        <f aca="false">B256+1</f>
        <v>251</v>
      </c>
      <c r="C257" s="28"/>
      <c r="D257" s="28" t="s">
        <v>95</v>
      </c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 t="s">
        <v>95</v>
      </c>
      <c r="AA257" s="28" t="n">
        <v>2.21</v>
      </c>
      <c r="AB257" s="28" t="n">
        <v>2.175</v>
      </c>
      <c r="AC257" s="95" t="n">
        <f aca="false">AE257-AB257</f>
        <v>0</v>
      </c>
      <c r="AD257" s="28"/>
      <c r="AE257" s="28" t="n">
        <v>2.175</v>
      </c>
      <c r="AF257" s="28" t="s">
        <v>2</v>
      </c>
      <c r="AG257" s="28" t="n">
        <v>2.225</v>
      </c>
      <c r="AH257" s="28" t="n">
        <v>2.02</v>
      </c>
      <c r="AI257" s="28" t="n">
        <v>1.985</v>
      </c>
      <c r="AJ257" s="28" t="n">
        <v>1.44</v>
      </c>
      <c r="AK257" s="28" t="n">
        <v>2.02</v>
      </c>
      <c r="AL257" s="28" t="n">
        <v>2.16</v>
      </c>
      <c r="AM257" s="28" t="s">
        <v>2</v>
      </c>
      <c r="AN257" s="28" t="s">
        <v>2</v>
      </c>
      <c r="AO257" s="2" t="s">
        <v>2</v>
      </c>
      <c r="AP257" s="28" t="s">
        <v>2</v>
      </c>
      <c r="AQ257" s="28" t="n">
        <v>2.06999997138977</v>
      </c>
      <c r="AR257" s="28" t="s">
        <v>2</v>
      </c>
      <c r="AS257" s="28"/>
      <c r="BE257" s="28"/>
      <c r="BG257" s="28"/>
      <c r="BH257" s="28"/>
      <c r="BI257" s="28"/>
      <c r="BJ257" s="28"/>
      <c r="BK257" s="28"/>
      <c r="BL257" s="28"/>
      <c r="BM257" s="28"/>
      <c r="BQ257" s="28"/>
      <c r="BR257" s="28"/>
    </row>
    <row r="258" customFormat="false" ht="12.75" hidden="true" customHeight="false" outlineLevel="0" collapsed="false">
      <c r="A258" s="56" t="n">
        <v>35629</v>
      </c>
      <c r="B258" s="90" t="n">
        <f aca="false">B257+1</f>
        <v>252</v>
      </c>
      <c r="C258" s="28"/>
      <c r="D258" s="28" t="s">
        <v>95</v>
      </c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 t="s">
        <v>95</v>
      </c>
      <c r="AA258" s="28" t="n">
        <v>2.18</v>
      </c>
      <c r="AB258" s="28" t="n">
        <v>2.168</v>
      </c>
      <c r="AC258" s="95" t="n">
        <f aca="false">AE258-AB258</f>
        <v>0</v>
      </c>
      <c r="AD258" s="28"/>
      <c r="AE258" s="28" t="n">
        <v>2.168</v>
      </c>
      <c r="AF258" s="28" t="s">
        <v>2</v>
      </c>
      <c r="AG258" s="28" t="n">
        <v>2.2205</v>
      </c>
      <c r="AH258" s="28" t="n">
        <v>2.013</v>
      </c>
      <c r="AI258" s="28" t="n">
        <v>1.983</v>
      </c>
      <c r="AJ258" s="28" t="n">
        <v>1.438</v>
      </c>
      <c r="AK258" s="28" t="n">
        <v>2.0155</v>
      </c>
      <c r="AL258" s="28" t="n">
        <v>2.153</v>
      </c>
      <c r="AM258" s="28" t="s">
        <v>2</v>
      </c>
      <c r="AN258" s="28" t="s">
        <v>2</v>
      </c>
      <c r="AO258" s="2" t="s">
        <v>2</v>
      </c>
      <c r="AP258" s="28" t="s">
        <v>2</v>
      </c>
      <c r="AQ258" s="28" t="n">
        <v>2.06800008583069</v>
      </c>
      <c r="AR258" s="28" t="s">
        <v>2</v>
      </c>
      <c r="AS258" s="28"/>
      <c r="BE258" s="28"/>
      <c r="BG258" s="28"/>
      <c r="BH258" s="28"/>
      <c r="BI258" s="28"/>
      <c r="BJ258" s="28"/>
      <c r="BK258" s="28"/>
      <c r="BL258" s="28"/>
      <c r="BM258" s="28"/>
      <c r="BQ258" s="28"/>
      <c r="BR258" s="28"/>
    </row>
    <row r="259" customFormat="false" ht="12.75" hidden="true" customHeight="false" outlineLevel="0" collapsed="false">
      <c r="A259" s="56" t="n">
        <v>35632</v>
      </c>
      <c r="B259" s="90" t="n">
        <f aca="false">B258+1</f>
        <v>253</v>
      </c>
      <c r="C259" s="28"/>
      <c r="D259" s="28" t="s">
        <v>95</v>
      </c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 t="s">
        <v>95</v>
      </c>
      <c r="AA259" s="28" t="n">
        <v>2.13</v>
      </c>
      <c r="AB259" s="28" t="n">
        <v>2.085</v>
      </c>
      <c r="AC259" s="95" t="n">
        <f aca="false">AE259-AB259</f>
        <v>0</v>
      </c>
      <c r="AD259" s="28"/>
      <c r="AE259" s="28" t="n">
        <v>2.085</v>
      </c>
      <c r="AF259" s="28" t="s">
        <v>2</v>
      </c>
      <c r="AG259" s="28" t="n">
        <v>2.1375</v>
      </c>
      <c r="AH259" s="28" t="n">
        <v>1.9525</v>
      </c>
      <c r="AI259" s="28" t="n">
        <v>1.9225</v>
      </c>
      <c r="AJ259" s="28" t="n">
        <v>1.42</v>
      </c>
      <c r="AK259" s="28" t="n">
        <v>1.945</v>
      </c>
      <c r="AL259" s="28" t="n">
        <v>2.075</v>
      </c>
      <c r="AM259" s="28" t="s">
        <v>2</v>
      </c>
      <c r="AN259" s="28" t="s">
        <v>2</v>
      </c>
      <c r="AO259" s="2" t="s">
        <v>2</v>
      </c>
      <c r="AP259" s="28" t="s">
        <v>2</v>
      </c>
      <c r="AQ259" s="28" t="n">
        <v>1.99699993133545</v>
      </c>
      <c r="AR259" s="28" t="s">
        <v>2</v>
      </c>
      <c r="AS259" s="28"/>
      <c r="BE259" s="28"/>
      <c r="BG259" s="28"/>
      <c r="BH259" s="28"/>
      <c r="BI259" s="28"/>
      <c r="BJ259" s="28"/>
      <c r="BK259" s="28"/>
      <c r="BL259" s="28"/>
      <c r="BM259" s="28"/>
      <c r="BQ259" s="28"/>
      <c r="BR259" s="28"/>
    </row>
    <row r="260" customFormat="false" ht="12.75" hidden="true" customHeight="false" outlineLevel="0" collapsed="false">
      <c r="A260" s="56" t="n">
        <v>35633</v>
      </c>
      <c r="B260" s="90" t="n">
        <f aca="false">B259+1</f>
        <v>254</v>
      </c>
      <c r="C260" s="28"/>
      <c r="D260" s="28" t="s">
        <v>95</v>
      </c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 t="s">
        <v>95</v>
      </c>
      <c r="AA260" s="28" t="n">
        <v>2.1</v>
      </c>
      <c r="AB260" s="28" t="n">
        <v>2.117</v>
      </c>
      <c r="AC260" s="95" t="n">
        <f aca="false">AE260-AB260</f>
        <v>0</v>
      </c>
      <c r="AD260" s="28"/>
      <c r="AE260" s="28" t="n">
        <v>2.117</v>
      </c>
      <c r="AF260" s="28" t="s">
        <v>2</v>
      </c>
      <c r="AG260" s="28" t="n">
        <v>2.1745</v>
      </c>
      <c r="AH260" s="28" t="n">
        <v>1.9795</v>
      </c>
      <c r="AI260" s="28" t="n">
        <v>1.955</v>
      </c>
      <c r="AJ260" s="28" t="n">
        <v>1.437</v>
      </c>
      <c r="AK260" s="28" t="n">
        <v>1.9795</v>
      </c>
      <c r="AL260" s="28" t="n">
        <v>2.1045</v>
      </c>
      <c r="AM260" s="28" t="s">
        <v>2</v>
      </c>
      <c r="AN260" s="28" t="s">
        <v>2</v>
      </c>
      <c r="AO260" s="2" t="s">
        <v>2</v>
      </c>
      <c r="AP260" s="28" t="s">
        <v>2</v>
      </c>
      <c r="AQ260" s="28" t="n">
        <v>2.02599991035461</v>
      </c>
      <c r="AR260" s="28" t="s">
        <v>2</v>
      </c>
      <c r="AS260" s="28"/>
      <c r="BE260" s="28"/>
      <c r="BG260" s="28"/>
      <c r="BH260" s="28"/>
      <c r="BI260" s="28"/>
      <c r="BJ260" s="28"/>
      <c r="BK260" s="28"/>
      <c r="BL260" s="28"/>
      <c r="BM260" s="28"/>
      <c r="BQ260" s="28"/>
      <c r="BR260" s="28"/>
    </row>
    <row r="261" customFormat="false" ht="12.75" hidden="true" customHeight="false" outlineLevel="0" collapsed="false">
      <c r="A261" s="56" t="n">
        <v>35634</v>
      </c>
      <c r="B261" s="90" t="n">
        <f aca="false">B260+1</f>
        <v>255</v>
      </c>
      <c r="C261" s="28"/>
      <c r="D261" s="28" t="s">
        <v>95</v>
      </c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 t="s">
        <v>95</v>
      </c>
      <c r="AA261" s="28" t="n">
        <v>2.145</v>
      </c>
      <c r="AB261" s="28" t="n">
        <v>2.148</v>
      </c>
      <c r="AC261" s="95" t="n">
        <f aca="false">AE261-AB261</f>
        <v>0</v>
      </c>
      <c r="AD261" s="28"/>
      <c r="AE261" s="28" t="n">
        <v>2.148</v>
      </c>
      <c r="AF261" s="28" t="s">
        <v>2</v>
      </c>
      <c r="AG261" s="28" t="n">
        <v>2.2055</v>
      </c>
      <c r="AH261" s="28" t="n">
        <v>2.008</v>
      </c>
      <c r="AI261" s="28" t="n">
        <v>1.978</v>
      </c>
      <c r="AJ261" s="28" t="n">
        <v>1.448</v>
      </c>
      <c r="AK261" s="28" t="n">
        <v>2.0105</v>
      </c>
      <c r="AL261" s="28" t="n">
        <v>2.1405</v>
      </c>
      <c r="AM261" s="28" t="s">
        <v>2</v>
      </c>
      <c r="AN261" s="28" t="s">
        <v>2</v>
      </c>
      <c r="AO261" s="2" t="s">
        <v>2</v>
      </c>
      <c r="AP261" s="28" t="s">
        <v>2</v>
      </c>
      <c r="AQ261" s="28" t="n">
        <v>2.05500005531311</v>
      </c>
      <c r="AR261" s="28" t="s">
        <v>2</v>
      </c>
      <c r="AS261" s="28"/>
      <c r="BE261" s="28"/>
      <c r="BG261" s="28"/>
      <c r="BH261" s="28"/>
      <c r="BI261" s="28"/>
      <c r="BJ261" s="28"/>
      <c r="BK261" s="28"/>
      <c r="BL261" s="28"/>
      <c r="BM261" s="28"/>
      <c r="BQ261" s="28"/>
      <c r="BR261" s="28"/>
    </row>
    <row r="262" customFormat="false" ht="12.75" hidden="true" customHeight="false" outlineLevel="0" collapsed="false">
      <c r="A262" s="56" t="n">
        <v>35635</v>
      </c>
      <c r="B262" s="90" t="n">
        <f aca="false">B261+1</f>
        <v>256</v>
      </c>
      <c r="C262" s="28"/>
      <c r="D262" s="28" t="s">
        <v>95</v>
      </c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 t="s">
        <v>95</v>
      </c>
      <c r="AA262" s="28" t="n">
        <v>2.17</v>
      </c>
      <c r="AB262" s="28" t="n">
        <v>2.175</v>
      </c>
      <c r="AC262" s="95" t="n">
        <f aca="false">AE262-AB262</f>
        <v>0</v>
      </c>
      <c r="AD262" s="28"/>
      <c r="AE262" s="28" t="n">
        <v>2.175</v>
      </c>
      <c r="AF262" s="28" t="s">
        <v>2</v>
      </c>
      <c r="AG262" s="28" t="n">
        <v>2.2275</v>
      </c>
      <c r="AH262" s="28" t="n">
        <v>2.042</v>
      </c>
      <c r="AI262" s="28" t="n">
        <v>2</v>
      </c>
      <c r="AJ262" s="28" t="n">
        <v>1.455</v>
      </c>
      <c r="AK262" s="28" t="n">
        <v>2.052</v>
      </c>
      <c r="AL262" s="28" t="n">
        <v>2.175</v>
      </c>
      <c r="AM262" s="28" t="s">
        <v>2</v>
      </c>
      <c r="AN262" s="28" t="s">
        <v>2</v>
      </c>
      <c r="AO262" s="2" t="s">
        <v>2</v>
      </c>
      <c r="AP262" s="28" t="s">
        <v>2</v>
      </c>
      <c r="AQ262" s="28" t="n">
        <v>2.08999995231628</v>
      </c>
      <c r="AR262" s="28" t="s">
        <v>2</v>
      </c>
      <c r="AS262" s="28"/>
      <c r="BE262" s="28"/>
      <c r="BG262" s="28"/>
      <c r="BH262" s="28"/>
      <c r="BI262" s="28"/>
      <c r="BJ262" s="28"/>
      <c r="BK262" s="28"/>
      <c r="BL262" s="28"/>
      <c r="BM262" s="28"/>
      <c r="BQ262" s="28"/>
      <c r="BR262" s="28"/>
    </row>
    <row r="263" customFormat="false" ht="12.75" hidden="true" customHeight="false" outlineLevel="0" collapsed="false">
      <c r="A263" s="56" t="n">
        <v>35636</v>
      </c>
      <c r="B263" s="90" t="n">
        <f aca="false">B262+1</f>
        <v>257</v>
      </c>
      <c r="C263" s="28"/>
      <c r="D263" s="28" t="s">
        <v>95</v>
      </c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 t="s">
        <v>95</v>
      </c>
      <c r="AA263" s="28" t="n">
        <v>2.165</v>
      </c>
      <c r="AB263" s="28" t="n">
        <v>2.146</v>
      </c>
      <c r="AC263" s="95" t="n">
        <f aca="false">AE263-AB263</f>
        <v>0</v>
      </c>
      <c r="AD263" s="28"/>
      <c r="AE263" s="28" t="n">
        <v>2.146</v>
      </c>
      <c r="AF263" s="28" t="s">
        <v>2</v>
      </c>
      <c r="AG263" s="28" t="n">
        <v>2.2035</v>
      </c>
      <c r="AH263" s="28" t="n">
        <v>2.0235</v>
      </c>
      <c r="AI263" s="28" t="n">
        <v>1.991</v>
      </c>
      <c r="AJ263" s="28" t="n">
        <v>1.446</v>
      </c>
      <c r="AK263" s="28" t="n">
        <v>2.0235</v>
      </c>
      <c r="AL263" s="28" t="n">
        <v>2.1485</v>
      </c>
      <c r="AM263" s="28" t="s">
        <v>2</v>
      </c>
      <c r="AN263" s="28" t="s">
        <v>2</v>
      </c>
      <c r="AO263" s="2" t="s">
        <v>2</v>
      </c>
      <c r="AP263" s="28" t="s">
        <v>2</v>
      </c>
      <c r="AQ263" s="28" t="n">
        <v>2.08500012016296</v>
      </c>
      <c r="AR263" s="28" t="s">
        <v>2</v>
      </c>
      <c r="AS263" s="28"/>
      <c r="BE263" s="28"/>
      <c r="BG263" s="28"/>
      <c r="BH263" s="28"/>
      <c r="BI263" s="28"/>
      <c r="BJ263" s="28"/>
      <c r="BK263" s="28"/>
      <c r="BL263" s="28"/>
      <c r="BM263" s="28"/>
      <c r="BQ263" s="28"/>
      <c r="BR263" s="28"/>
    </row>
    <row r="264" customFormat="false" ht="12.75" hidden="true" customHeight="false" outlineLevel="0" collapsed="false">
      <c r="A264" s="56" t="n">
        <v>35639</v>
      </c>
      <c r="B264" s="90" t="n">
        <f aca="false">B263+1</f>
        <v>258</v>
      </c>
      <c r="C264" s="28"/>
      <c r="D264" s="28" t="s">
        <v>95</v>
      </c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 t="s">
        <v>95</v>
      </c>
      <c r="AA264" s="28" t="n">
        <v>2.13</v>
      </c>
      <c r="AB264" s="28" t="n">
        <v>2.183</v>
      </c>
      <c r="AC264" s="95" t="n">
        <f aca="false">AE264-AB264</f>
        <v>0</v>
      </c>
      <c r="AD264" s="28"/>
      <c r="AE264" s="28" t="n">
        <v>2.183</v>
      </c>
      <c r="AF264" s="28" t="s">
        <v>2</v>
      </c>
      <c r="AG264" s="28" t="n">
        <v>2.2355</v>
      </c>
      <c r="AH264" s="28" t="n">
        <v>2.053</v>
      </c>
      <c r="AI264" s="28" t="n">
        <v>2.013</v>
      </c>
      <c r="AJ264" s="28" t="n">
        <v>1.403</v>
      </c>
      <c r="AK264" s="28" t="n">
        <v>2.063</v>
      </c>
      <c r="AL264" s="28" t="n">
        <v>2.183</v>
      </c>
      <c r="AM264" s="28" t="s">
        <v>2</v>
      </c>
      <c r="AN264" s="28" t="s">
        <v>2</v>
      </c>
      <c r="AO264" s="2" t="s">
        <v>2</v>
      </c>
      <c r="AP264" s="28" t="s">
        <v>2</v>
      </c>
      <c r="AQ264" s="28" t="n">
        <v>2.10999980735779</v>
      </c>
      <c r="AR264" s="28" t="s">
        <v>2</v>
      </c>
      <c r="AS264" s="28"/>
      <c r="BE264" s="28"/>
      <c r="BG264" s="28"/>
      <c r="BH264" s="28"/>
      <c r="BI264" s="28"/>
      <c r="BJ264" s="28"/>
      <c r="BK264" s="28"/>
      <c r="BL264" s="28"/>
      <c r="BM264" s="28"/>
      <c r="BQ264" s="28"/>
      <c r="BR264" s="28"/>
    </row>
    <row r="265" customFormat="false" ht="12.75" hidden="true" customHeight="false" outlineLevel="0" collapsed="false">
      <c r="A265" s="56" t="n">
        <v>35640</v>
      </c>
      <c r="B265" s="90" t="n">
        <f aca="false">B264+1</f>
        <v>259</v>
      </c>
      <c r="C265" s="28"/>
      <c r="D265" s="28" t="s">
        <v>95</v>
      </c>
      <c r="E265" s="28" t="n">
        <v>1</v>
      </c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 t="s">
        <v>95</v>
      </c>
      <c r="AA265" s="28" t="n">
        <v>2.165</v>
      </c>
      <c r="AB265" s="28" t="n">
        <v>2.161</v>
      </c>
      <c r="AC265" s="95" t="n">
        <f aca="false">AE265-AB265</f>
        <v>0</v>
      </c>
      <c r="AD265" s="28" t="n">
        <v>1</v>
      </c>
      <c r="AE265" s="28" t="n">
        <v>2.161</v>
      </c>
      <c r="AF265" s="28" t="s">
        <v>2</v>
      </c>
      <c r="AG265" s="28" t="n">
        <v>2.216</v>
      </c>
      <c r="AH265" s="28" t="n">
        <v>2.041</v>
      </c>
      <c r="AI265" s="28" t="n">
        <v>2.001</v>
      </c>
      <c r="AJ265" s="28" t="n">
        <v>1.401</v>
      </c>
      <c r="AK265" s="28" t="n">
        <v>2.031</v>
      </c>
      <c r="AL265" s="28" t="n">
        <v>2.161</v>
      </c>
      <c r="AM265" s="28" t="s">
        <v>2</v>
      </c>
      <c r="AN265" s="28" t="s">
        <v>2</v>
      </c>
      <c r="AO265" s="2" t="s">
        <v>2</v>
      </c>
      <c r="AP265" s="28" t="s">
        <v>2</v>
      </c>
      <c r="AQ265" s="28" t="n">
        <v>2.11800001716614</v>
      </c>
      <c r="AR265" s="28" t="s">
        <v>2</v>
      </c>
      <c r="AS265" s="28"/>
      <c r="BE265" s="28"/>
      <c r="BG265" s="28"/>
      <c r="BH265" s="28"/>
      <c r="BI265" s="28"/>
      <c r="BJ265" s="28"/>
      <c r="BK265" s="28"/>
      <c r="BL265" s="28"/>
      <c r="BM265" s="28"/>
      <c r="BQ265" s="28"/>
      <c r="BR265" s="28"/>
    </row>
    <row r="266" customFormat="false" ht="12.75" hidden="true" customHeight="false" outlineLevel="0" collapsed="false">
      <c r="A266" s="56" t="n">
        <v>35641</v>
      </c>
      <c r="B266" s="90" t="n">
        <f aca="false">B265+1</f>
        <v>260</v>
      </c>
      <c r="C266" s="28"/>
      <c r="D266" s="28" t="s">
        <v>96</v>
      </c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 t="s">
        <v>96</v>
      </c>
      <c r="AA266" s="28" t="n">
        <v>2.14</v>
      </c>
      <c r="AB266" s="28" t="n">
        <v>2.161</v>
      </c>
      <c r="AC266" s="95" t="n">
        <f aca="false">AE266-AB266</f>
        <v>0</v>
      </c>
      <c r="AD266" s="28"/>
      <c r="AE266" s="28" t="n">
        <v>2.161</v>
      </c>
      <c r="AF266" s="28" t="s">
        <v>2</v>
      </c>
      <c r="AG266" s="28" t="n">
        <v>2.221</v>
      </c>
      <c r="AH266" s="28" t="n">
        <v>2.016</v>
      </c>
      <c r="AI266" s="28" t="n">
        <v>1.961</v>
      </c>
      <c r="AJ266" s="28" t="n">
        <v>1.466</v>
      </c>
      <c r="AK266" s="28" t="n">
        <v>2.016</v>
      </c>
      <c r="AL266" s="28" t="n">
        <v>2.1485</v>
      </c>
      <c r="AM266" s="28" t="s">
        <v>2</v>
      </c>
      <c r="AN266" s="28" t="s">
        <v>2</v>
      </c>
      <c r="AO266" s="2" t="s">
        <v>2</v>
      </c>
      <c r="AP266" s="28" t="s">
        <v>2</v>
      </c>
      <c r="AQ266" s="28" t="n">
        <v>2.06500004386902</v>
      </c>
      <c r="AR266" s="28" t="s">
        <v>2</v>
      </c>
      <c r="AS266" s="28"/>
      <c r="BE266" s="28"/>
      <c r="BG266" s="28"/>
      <c r="BH266" s="28"/>
      <c r="BI266" s="28"/>
      <c r="BJ266" s="28"/>
      <c r="BK266" s="28"/>
      <c r="BL266" s="28"/>
      <c r="BM266" s="28"/>
      <c r="BQ266" s="28"/>
      <c r="BR266" s="28"/>
    </row>
    <row r="267" customFormat="false" ht="12.75" hidden="true" customHeight="false" outlineLevel="0" collapsed="false">
      <c r="A267" s="56" t="n">
        <v>35642</v>
      </c>
      <c r="B267" s="90" t="n">
        <f aca="false">B266+1</f>
        <v>261</v>
      </c>
      <c r="C267" s="28"/>
      <c r="D267" s="28" t="s">
        <v>96</v>
      </c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 t="s">
        <v>96</v>
      </c>
      <c r="AA267" s="28" t="n">
        <v>2.175</v>
      </c>
      <c r="AB267" s="28" t="n">
        <v>2.177</v>
      </c>
      <c r="AC267" s="95" t="n">
        <f aca="false">AE267-AB267</f>
        <v>0</v>
      </c>
      <c r="AD267" s="28"/>
      <c r="AE267" s="28" t="n">
        <v>2.177</v>
      </c>
      <c r="AF267" s="28" t="s">
        <v>2</v>
      </c>
      <c r="AG267" s="28" t="n">
        <v>2.2345</v>
      </c>
      <c r="AH267" s="28" t="n">
        <v>2.017</v>
      </c>
      <c r="AI267" s="28" t="n">
        <v>1.967</v>
      </c>
      <c r="AJ267" s="28" t="n">
        <v>1.467</v>
      </c>
      <c r="AK267" s="28" t="n">
        <v>2.0345</v>
      </c>
      <c r="AL267" s="28" t="n">
        <v>2.1645</v>
      </c>
      <c r="AM267" s="28" t="s">
        <v>2</v>
      </c>
      <c r="AN267" s="28" t="s">
        <v>2</v>
      </c>
      <c r="AO267" s="2" t="s">
        <v>2</v>
      </c>
      <c r="AP267" s="28" t="s">
        <v>2</v>
      </c>
      <c r="AQ267" s="28" t="n">
        <v>2.06500001144409</v>
      </c>
      <c r="AR267" s="28" t="s">
        <v>2</v>
      </c>
      <c r="AS267" s="28"/>
      <c r="BE267" s="28"/>
      <c r="BG267" s="28"/>
      <c r="BH267" s="28"/>
      <c r="BI267" s="28"/>
      <c r="BJ267" s="28"/>
      <c r="BK267" s="28"/>
      <c r="BL267" s="28"/>
      <c r="BM267" s="28"/>
      <c r="BQ267" s="28"/>
      <c r="BR267" s="28"/>
    </row>
    <row r="268" customFormat="false" ht="12.75" hidden="true" customHeight="false" outlineLevel="0" collapsed="false">
      <c r="A268" s="56" t="n">
        <v>35643</v>
      </c>
      <c r="B268" s="90" t="n">
        <f aca="false">B267+1</f>
        <v>262</v>
      </c>
      <c r="C268" s="28"/>
      <c r="D268" s="28" t="s">
        <v>96</v>
      </c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 t="s">
        <v>96</v>
      </c>
      <c r="AA268" s="28" t="n">
        <v>2.175</v>
      </c>
      <c r="AB268" s="28" t="n">
        <v>2.239</v>
      </c>
      <c r="AC268" s="95" t="n">
        <f aca="false">AE268-AB268</f>
        <v>0</v>
      </c>
      <c r="AD268" s="28"/>
      <c r="AE268" s="28" t="n">
        <v>2.239</v>
      </c>
      <c r="AF268" s="28" t="s">
        <v>2</v>
      </c>
      <c r="AG268" s="28" t="n">
        <v>2.2965</v>
      </c>
      <c r="AH268" s="28" t="n">
        <v>2.0615</v>
      </c>
      <c r="AI268" s="28" t="n">
        <v>2.019</v>
      </c>
      <c r="AJ268" s="28" t="n">
        <v>1.449</v>
      </c>
      <c r="AK268" s="28" t="n">
        <v>2.094</v>
      </c>
      <c r="AL268" s="28" t="n">
        <v>2.224</v>
      </c>
      <c r="AM268" s="28" t="s">
        <v>2</v>
      </c>
      <c r="AN268" s="28" t="s">
        <v>2</v>
      </c>
      <c r="AO268" s="2" t="s">
        <v>2</v>
      </c>
      <c r="AP268" s="28" t="s">
        <v>2</v>
      </c>
      <c r="AQ268" s="28" t="n">
        <v>2.11499992752075</v>
      </c>
      <c r="AR268" s="28" t="s">
        <v>2</v>
      </c>
      <c r="AS268" s="28"/>
      <c r="BE268" s="28"/>
      <c r="BG268" s="28"/>
      <c r="BH268" s="28"/>
      <c r="BI268" s="28"/>
      <c r="BJ268" s="28"/>
      <c r="BK268" s="28"/>
      <c r="BL268" s="28"/>
      <c r="BM268" s="28"/>
      <c r="BQ268" s="28"/>
      <c r="BR268" s="28"/>
    </row>
    <row r="269" customFormat="false" ht="12.75" hidden="true" customHeight="false" outlineLevel="0" collapsed="false">
      <c r="A269" s="56" t="n">
        <v>35646</v>
      </c>
      <c r="B269" s="90" t="n">
        <f aca="false">B268+1</f>
        <v>263</v>
      </c>
      <c r="C269" s="28"/>
      <c r="D269" s="28" t="s">
        <v>96</v>
      </c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 t="s">
        <v>96</v>
      </c>
      <c r="AA269" s="28" t="n">
        <v>2.24</v>
      </c>
      <c r="AB269" s="28" t="n">
        <v>2.374</v>
      </c>
      <c r="AC269" s="95" t="n">
        <f aca="false">AE269-AB269</f>
        <v>0</v>
      </c>
      <c r="AD269" s="28"/>
      <c r="AE269" s="28" t="n">
        <v>2.374</v>
      </c>
      <c r="AF269" s="28" t="s">
        <v>2</v>
      </c>
      <c r="AG269" s="28" t="n">
        <v>2.4315</v>
      </c>
      <c r="AH269" s="28" t="n">
        <v>2.174</v>
      </c>
      <c r="AI269" s="28" t="n">
        <v>2.124</v>
      </c>
      <c r="AJ269" s="28" t="n">
        <v>1.504</v>
      </c>
      <c r="AK269" s="28" t="n">
        <v>2.209</v>
      </c>
      <c r="AL269" s="28" t="n">
        <v>2.354</v>
      </c>
      <c r="AM269" s="28" t="s">
        <v>2</v>
      </c>
      <c r="AN269" s="28" t="s">
        <v>2</v>
      </c>
      <c r="AO269" s="2" t="s">
        <v>2</v>
      </c>
      <c r="AP269" s="28" t="s">
        <v>2</v>
      </c>
      <c r="AQ269" s="28" t="n">
        <v>2.21999995613098</v>
      </c>
      <c r="AR269" s="28" t="s">
        <v>2</v>
      </c>
      <c r="AS269" s="28"/>
      <c r="BE269" s="28"/>
      <c r="BG269" s="28"/>
      <c r="BH269" s="28"/>
      <c r="BI269" s="28"/>
      <c r="BJ269" s="28"/>
      <c r="BK269" s="28"/>
      <c r="BL269" s="28"/>
      <c r="BM269" s="28"/>
      <c r="BQ269" s="28"/>
      <c r="BR269" s="28"/>
    </row>
    <row r="270" customFormat="false" ht="12.75" hidden="true" customHeight="false" outlineLevel="0" collapsed="false">
      <c r="A270" s="56" t="n">
        <v>35647</v>
      </c>
      <c r="B270" s="90" t="n">
        <f aca="false">B269+1</f>
        <v>264</v>
      </c>
      <c r="C270" s="28"/>
      <c r="D270" s="28" t="s">
        <v>96</v>
      </c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 t="s">
        <v>96</v>
      </c>
      <c r="AA270" s="28" t="n">
        <v>2.345</v>
      </c>
      <c r="AB270" s="28" t="n">
        <v>2.374</v>
      </c>
      <c r="AC270" s="95" t="n">
        <f aca="false">AE270-AB270</f>
        <v>0</v>
      </c>
      <c r="AD270" s="28"/>
      <c r="AE270" s="28" t="n">
        <v>2.374</v>
      </c>
      <c r="AF270" s="28" t="s">
        <v>2</v>
      </c>
      <c r="AG270" s="28" t="n">
        <v>2.4315</v>
      </c>
      <c r="AH270" s="28" t="n">
        <v>2.1915</v>
      </c>
      <c r="AI270" s="28" t="n">
        <v>2.139</v>
      </c>
      <c r="AJ270" s="28" t="n">
        <v>1.554</v>
      </c>
      <c r="AK270" s="28" t="n">
        <v>2.2165</v>
      </c>
      <c r="AL270" s="28" t="n">
        <v>2.354</v>
      </c>
      <c r="AM270" s="28" t="s">
        <v>2</v>
      </c>
      <c r="AN270" s="28" t="s">
        <v>2</v>
      </c>
      <c r="AO270" s="2" t="s">
        <v>2</v>
      </c>
      <c r="AP270" s="28" t="s">
        <v>2</v>
      </c>
      <c r="AQ270" s="28" t="n">
        <v>2.24999992752075</v>
      </c>
      <c r="AR270" s="28" t="s">
        <v>2</v>
      </c>
      <c r="AS270" s="28"/>
      <c r="BE270" s="28"/>
      <c r="BG270" s="28"/>
      <c r="BH270" s="28"/>
      <c r="BI270" s="28"/>
      <c r="BJ270" s="28"/>
      <c r="BK270" s="28"/>
      <c r="BL270" s="28"/>
      <c r="BM270" s="28"/>
      <c r="BQ270" s="28"/>
      <c r="BR270" s="28"/>
    </row>
    <row r="271" customFormat="false" ht="12.75" hidden="true" customHeight="false" outlineLevel="0" collapsed="false">
      <c r="A271" s="56" t="n">
        <v>35648</v>
      </c>
      <c r="B271" s="90" t="n">
        <f aca="false">B270+1</f>
        <v>265</v>
      </c>
      <c r="C271" s="28"/>
      <c r="D271" s="28" t="s">
        <v>96</v>
      </c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 t="s">
        <v>96</v>
      </c>
      <c r="AA271" s="28" t="n">
        <v>2.365</v>
      </c>
      <c r="AB271" s="28" t="n">
        <v>2.351</v>
      </c>
      <c r="AC271" s="95" t="n">
        <f aca="false">AE271-AB271</f>
        <v>0</v>
      </c>
      <c r="AD271" s="28"/>
      <c r="AE271" s="28" t="n">
        <v>2.351</v>
      </c>
      <c r="AF271" s="28" t="s">
        <v>2</v>
      </c>
      <c r="AG271" s="28" t="n">
        <v>2.4085</v>
      </c>
      <c r="AH271" s="28" t="n">
        <v>2.1685</v>
      </c>
      <c r="AI271" s="28" t="n">
        <v>2.116</v>
      </c>
      <c r="AJ271" s="28" t="n">
        <v>1.531</v>
      </c>
      <c r="AK271" s="28" t="n">
        <v>2.1935</v>
      </c>
      <c r="AL271" s="28" t="n">
        <v>2.331</v>
      </c>
      <c r="AM271" s="28" t="s">
        <v>2</v>
      </c>
      <c r="AN271" s="28" t="s">
        <v>2</v>
      </c>
      <c r="AO271" s="2" t="s">
        <v>2</v>
      </c>
      <c r="AP271" s="28" t="s">
        <v>2</v>
      </c>
      <c r="AQ271" s="28" t="n">
        <v>2.26500003433228</v>
      </c>
      <c r="AR271" s="28" t="s">
        <v>2</v>
      </c>
      <c r="AS271" s="28"/>
      <c r="BE271" s="28"/>
      <c r="BG271" s="28"/>
      <c r="BH271" s="28"/>
      <c r="BI271" s="28"/>
      <c r="BJ271" s="28"/>
      <c r="BK271" s="28"/>
      <c r="BL271" s="28"/>
      <c r="BM271" s="28"/>
      <c r="BQ271" s="28"/>
      <c r="BR271" s="28"/>
    </row>
    <row r="272" customFormat="false" ht="12.75" hidden="true" customHeight="false" outlineLevel="0" collapsed="false">
      <c r="A272" s="56" t="n">
        <v>35649</v>
      </c>
      <c r="B272" s="90" t="n">
        <f aca="false">B271+1</f>
        <v>266</v>
      </c>
      <c r="C272" s="28"/>
      <c r="D272" s="28" t="s">
        <v>96</v>
      </c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 t="s">
        <v>96</v>
      </c>
      <c r="AA272" s="28" t="n">
        <v>2.5</v>
      </c>
      <c r="AB272" s="28" t="n">
        <v>2.444</v>
      </c>
      <c r="AC272" s="95" t="n">
        <f aca="false">AE272-AB272</f>
        <v>0</v>
      </c>
      <c r="AD272" s="28"/>
      <c r="AE272" s="28" t="n">
        <v>2.444</v>
      </c>
      <c r="AF272" s="28" t="s">
        <v>2</v>
      </c>
      <c r="AG272" s="28" t="n">
        <v>2.509</v>
      </c>
      <c r="AH272" s="28" t="n">
        <v>2.274</v>
      </c>
      <c r="AI272" s="28" t="n">
        <v>2.234</v>
      </c>
      <c r="AJ272" s="28" t="n">
        <v>1.554</v>
      </c>
      <c r="AK272" s="28" t="n">
        <v>2.294</v>
      </c>
      <c r="AL272" s="28" t="n">
        <v>2.429</v>
      </c>
      <c r="AM272" s="28" t="s">
        <v>2</v>
      </c>
      <c r="AN272" s="28" t="s">
        <v>2</v>
      </c>
      <c r="AO272" s="2" t="s">
        <v>2</v>
      </c>
      <c r="AP272" s="28" t="s">
        <v>2</v>
      </c>
      <c r="AQ272" s="28" t="n">
        <v>2.33999990844727</v>
      </c>
      <c r="AR272" s="28" t="s">
        <v>2</v>
      </c>
      <c r="AS272" s="28"/>
      <c r="BE272" s="28"/>
      <c r="BG272" s="28"/>
      <c r="BH272" s="28"/>
      <c r="BI272" s="28"/>
      <c r="BJ272" s="28"/>
      <c r="BK272" s="28"/>
      <c r="BL272" s="28"/>
      <c r="BM272" s="28"/>
      <c r="BQ272" s="28"/>
      <c r="BR272" s="28"/>
    </row>
    <row r="273" customFormat="false" ht="12.75" hidden="true" customHeight="false" outlineLevel="0" collapsed="false">
      <c r="A273" s="56" t="n">
        <v>35650</v>
      </c>
      <c r="B273" s="90" t="n">
        <f aca="false">B272+1</f>
        <v>267</v>
      </c>
      <c r="C273" s="28"/>
      <c r="D273" s="28" t="s">
        <v>96</v>
      </c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 t="s">
        <v>96</v>
      </c>
      <c r="AA273" s="28" t="n">
        <v>2.4</v>
      </c>
      <c r="AB273" s="28" t="n">
        <v>2.503</v>
      </c>
      <c r="AC273" s="95" t="n">
        <f aca="false">AE273-AB273</f>
        <v>0</v>
      </c>
      <c r="AD273" s="28"/>
      <c r="AE273" s="28" t="n">
        <v>2.503</v>
      </c>
      <c r="AF273" s="28" t="s">
        <v>2</v>
      </c>
      <c r="AG273" s="28" t="n">
        <v>2.563</v>
      </c>
      <c r="AH273" s="28" t="n">
        <v>2.333</v>
      </c>
      <c r="AI273" s="28" t="n">
        <v>2.283</v>
      </c>
      <c r="AJ273" s="28" t="n">
        <v>1.623</v>
      </c>
      <c r="AK273" s="28" t="n">
        <v>2.358</v>
      </c>
      <c r="AL273" s="28" t="n">
        <v>2.488</v>
      </c>
      <c r="AM273" s="28" t="s">
        <v>2</v>
      </c>
      <c r="AN273" s="28" t="s">
        <v>2</v>
      </c>
      <c r="AO273" s="2" t="s">
        <v>2</v>
      </c>
      <c r="AP273" s="28" t="s">
        <v>2</v>
      </c>
      <c r="AQ273" s="28" t="n">
        <v>2.40499995040894</v>
      </c>
      <c r="AR273" s="28" t="s">
        <v>2</v>
      </c>
      <c r="AS273" s="28"/>
      <c r="BE273" s="28"/>
      <c r="BG273" s="28"/>
      <c r="BH273" s="28"/>
      <c r="BI273" s="28"/>
      <c r="BJ273" s="28"/>
      <c r="BK273" s="28"/>
      <c r="BL273" s="28"/>
      <c r="BM273" s="28"/>
      <c r="BQ273" s="28"/>
      <c r="BR273" s="28"/>
    </row>
    <row r="274" customFormat="false" ht="12.75" hidden="true" customHeight="false" outlineLevel="0" collapsed="false">
      <c r="A274" s="56" t="n">
        <v>35653</v>
      </c>
      <c r="B274" s="90" t="n">
        <f aca="false">B273+1</f>
        <v>268</v>
      </c>
      <c r="C274" s="28"/>
      <c r="D274" s="28" t="s">
        <v>96</v>
      </c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 t="s">
        <v>96</v>
      </c>
      <c r="AA274" s="28" t="n">
        <v>2.54</v>
      </c>
      <c r="AB274" s="28" t="n">
        <v>2.586</v>
      </c>
      <c r="AC274" s="95" t="n">
        <f aca="false">AE274-AB274</f>
        <v>0</v>
      </c>
      <c r="AD274" s="28"/>
      <c r="AE274" s="28" t="n">
        <v>2.586</v>
      </c>
      <c r="AF274" s="28" t="s">
        <v>2</v>
      </c>
      <c r="AG274" s="28" t="n">
        <v>2.651</v>
      </c>
      <c r="AH274" s="28" t="n">
        <v>2.421</v>
      </c>
      <c r="AI274" s="28" t="n">
        <v>2.346</v>
      </c>
      <c r="AJ274" s="28" t="n">
        <v>1.631</v>
      </c>
      <c r="AK274" s="28" t="n">
        <v>2.441</v>
      </c>
      <c r="AL274" s="28" t="n">
        <v>2.571</v>
      </c>
      <c r="AM274" s="28" t="s">
        <v>2</v>
      </c>
      <c r="AN274" s="28" t="s">
        <v>2</v>
      </c>
      <c r="AO274" s="2" t="s">
        <v>2</v>
      </c>
      <c r="AP274" s="28" t="s">
        <v>2</v>
      </c>
      <c r="AQ274" s="28" t="n">
        <v>2.48000005340576</v>
      </c>
      <c r="AR274" s="28" t="s">
        <v>2</v>
      </c>
      <c r="AS274" s="28"/>
      <c r="BE274" s="28"/>
      <c r="BG274" s="28"/>
      <c r="BH274" s="28"/>
      <c r="BI274" s="28"/>
      <c r="BJ274" s="28"/>
      <c r="BK274" s="28"/>
      <c r="BL274" s="28"/>
      <c r="BM274" s="28"/>
      <c r="BQ274" s="28"/>
      <c r="BR274" s="28"/>
    </row>
    <row r="275" customFormat="false" ht="12.75" hidden="true" customHeight="false" outlineLevel="0" collapsed="false">
      <c r="A275" s="56" t="n">
        <v>35654</v>
      </c>
      <c r="B275" s="90" t="n">
        <f aca="false">B274+1</f>
        <v>269</v>
      </c>
      <c r="C275" s="28"/>
      <c r="D275" s="28" t="s">
        <v>96</v>
      </c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 t="s">
        <v>96</v>
      </c>
      <c r="AA275" s="28" t="n">
        <v>2.59</v>
      </c>
      <c r="AB275" s="28" t="n">
        <v>2.475</v>
      </c>
      <c r="AC275" s="95" t="n">
        <f aca="false">AE275-AB275</f>
        <v>0</v>
      </c>
      <c r="AD275" s="28"/>
      <c r="AE275" s="28" t="n">
        <v>2.475</v>
      </c>
      <c r="AF275" s="28" t="s">
        <v>2</v>
      </c>
      <c r="AG275" s="28" t="n">
        <v>2.545</v>
      </c>
      <c r="AH275" s="28" t="n">
        <v>2.315</v>
      </c>
      <c r="AI275" s="28" t="n">
        <v>2.255</v>
      </c>
      <c r="AJ275" s="28" t="n">
        <v>1.525</v>
      </c>
      <c r="AK275" s="28" t="n">
        <v>2.3325</v>
      </c>
      <c r="AL275" s="28" t="n">
        <v>2.46</v>
      </c>
      <c r="AM275" s="28" t="s">
        <v>2</v>
      </c>
      <c r="AN275" s="28" t="s">
        <v>2</v>
      </c>
      <c r="AO275" s="2" t="s">
        <v>2</v>
      </c>
      <c r="AP275" s="28" t="s">
        <v>2</v>
      </c>
      <c r="AQ275" s="28" t="n">
        <v>2.37500009536743</v>
      </c>
      <c r="AR275" s="28" t="s">
        <v>2</v>
      </c>
      <c r="AS275" s="28"/>
      <c r="BE275" s="28"/>
      <c r="BG275" s="28"/>
      <c r="BH275" s="28"/>
      <c r="BI275" s="28"/>
      <c r="BJ275" s="28"/>
      <c r="BK275" s="28"/>
      <c r="BL275" s="28"/>
      <c r="BM275" s="28"/>
      <c r="BQ275" s="28"/>
      <c r="BR275" s="28"/>
    </row>
    <row r="276" customFormat="false" ht="12.75" hidden="true" customHeight="false" outlineLevel="0" collapsed="false">
      <c r="A276" s="56" t="n">
        <v>35655</v>
      </c>
      <c r="B276" s="90" t="n">
        <f aca="false">B275+1</f>
        <v>270</v>
      </c>
      <c r="C276" s="28"/>
      <c r="D276" s="28" t="s">
        <v>96</v>
      </c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 t="s">
        <v>96</v>
      </c>
      <c r="AA276" s="28" t="n">
        <v>2.415</v>
      </c>
      <c r="AB276" s="28" t="n">
        <v>2.472</v>
      </c>
      <c r="AC276" s="95" t="n">
        <f aca="false">AE276-AB276</f>
        <v>0</v>
      </c>
      <c r="AD276" s="28"/>
      <c r="AE276" s="28" t="n">
        <v>2.472</v>
      </c>
      <c r="AF276" s="28" t="s">
        <v>2</v>
      </c>
      <c r="AG276" s="28" t="n">
        <v>2.547</v>
      </c>
      <c r="AH276" s="28" t="n">
        <v>2.317</v>
      </c>
      <c r="AI276" s="28" t="n">
        <v>2.242</v>
      </c>
      <c r="AJ276" s="28" t="n">
        <v>1.492</v>
      </c>
      <c r="AK276" s="28" t="n">
        <v>2.332</v>
      </c>
      <c r="AL276" s="28" t="n">
        <v>2.457</v>
      </c>
      <c r="AM276" s="28" t="s">
        <v>2</v>
      </c>
      <c r="AN276" s="28" t="s">
        <v>2</v>
      </c>
      <c r="AO276" s="2" t="s">
        <v>2</v>
      </c>
      <c r="AP276" s="28" t="s">
        <v>2</v>
      </c>
      <c r="AQ276" s="28" t="n">
        <v>2.39500009727478</v>
      </c>
      <c r="AR276" s="28" t="s">
        <v>2</v>
      </c>
      <c r="AS276" s="28"/>
      <c r="BE276" s="28"/>
      <c r="BG276" s="28"/>
      <c r="BH276" s="28"/>
      <c r="BI276" s="28"/>
      <c r="BJ276" s="28"/>
      <c r="BK276" s="28"/>
      <c r="BL276" s="28"/>
      <c r="BM276" s="28"/>
      <c r="BQ276" s="28"/>
      <c r="BR276" s="28"/>
    </row>
    <row r="277" customFormat="false" ht="12.75" hidden="true" customHeight="false" outlineLevel="0" collapsed="false">
      <c r="A277" s="56" t="n">
        <v>35656</v>
      </c>
      <c r="B277" s="90" t="n">
        <f aca="false">B276+1</f>
        <v>271</v>
      </c>
      <c r="C277" s="28"/>
      <c r="D277" s="28" t="s">
        <v>96</v>
      </c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 t="s">
        <v>96</v>
      </c>
      <c r="AA277" s="28" t="n">
        <v>2.52</v>
      </c>
      <c r="AB277" s="28" t="n">
        <v>2.428</v>
      </c>
      <c r="AC277" s="95" t="n">
        <f aca="false">AE277-AB277</f>
        <v>0</v>
      </c>
      <c r="AD277" s="28"/>
      <c r="AE277" s="28" t="n">
        <v>2.428</v>
      </c>
      <c r="AF277" s="28" t="s">
        <v>2</v>
      </c>
      <c r="AG277" s="28" t="n">
        <v>2.503</v>
      </c>
      <c r="AH277" s="28" t="n">
        <v>2.273</v>
      </c>
      <c r="AI277" s="28" t="n">
        <v>2.208</v>
      </c>
      <c r="AJ277" s="28" t="n">
        <v>1.508</v>
      </c>
      <c r="AK277" s="28" t="n">
        <v>2.293</v>
      </c>
      <c r="AL277" s="28" t="n">
        <v>2.423</v>
      </c>
      <c r="AM277" s="28" t="s">
        <v>2</v>
      </c>
      <c r="AN277" s="28" t="s">
        <v>2</v>
      </c>
      <c r="AO277" s="2" t="s">
        <v>2</v>
      </c>
      <c r="AP277" s="28" t="s">
        <v>2</v>
      </c>
      <c r="AQ277" s="28" t="n">
        <v>2.33999994087219</v>
      </c>
      <c r="AR277" s="28" t="s">
        <v>2</v>
      </c>
      <c r="AS277" s="28"/>
      <c r="BE277" s="28"/>
      <c r="BG277" s="28"/>
      <c r="BH277" s="28"/>
      <c r="BI277" s="28"/>
      <c r="BJ277" s="28"/>
      <c r="BK277" s="28"/>
      <c r="BL277" s="28"/>
      <c r="BM277" s="28"/>
      <c r="BQ277" s="28"/>
      <c r="BR277" s="28"/>
    </row>
    <row r="278" customFormat="false" ht="12.75" hidden="true" customHeight="false" outlineLevel="0" collapsed="false">
      <c r="A278" s="56" t="n">
        <v>35657</v>
      </c>
      <c r="B278" s="90" t="n">
        <f aca="false">B277+1</f>
        <v>272</v>
      </c>
      <c r="C278" s="28"/>
      <c r="D278" s="28" t="s">
        <v>96</v>
      </c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 t="s">
        <v>96</v>
      </c>
      <c r="AA278" s="28" t="n">
        <v>2.47</v>
      </c>
      <c r="AB278" s="28" t="n">
        <v>2.432</v>
      </c>
      <c r="AC278" s="95" t="n">
        <f aca="false">AE278-AB278</f>
        <v>0</v>
      </c>
      <c r="AD278" s="28"/>
      <c r="AE278" s="28" t="n">
        <v>2.432</v>
      </c>
      <c r="AF278" s="28" t="s">
        <v>2</v>
      </c>
      <c r="AG278" s="28" t="n">
        <v>2.507</v>
      </c>
      <c r="AH278" s="28" t="n">
        <v>2.282</v>
      </c>
      <c r="AI278" s="28" t="n">
        <v>2.212</v>
      </c>
      <c r="AJ278" s="28" t="n">
        <v>1.512</v>
      </c>
      <c r="AK278" s="28" t="n">
        <v>2.297</v>
      </c>
      <c r="AL278" s="28" t="n">
        <v>2.427</v>
      </c>
      <c r="AM278" s="28" t="s">
        <v>2</v>
      </c>
      <c r="AN278" s="28" t="s">
        <v>2</v>
      </c>
      <c r="AO278" s="2" t="s">
        <v>2</v>
      </c>
      <c r="AP278" s="28" t="s">
        <v>2</v>
      </c>
      <c r="AQ278" s="28" t="n">
        <v>2.34500010681152</v>
      </c>
      <c r="AR278" s="28" t="s">
        <v>2</v>
      </c>
      <c r="AS278" s="28"/>
      <c r="BE278" s="28"/>
      <c r="BG278" s="28"/>
      <c r="BH278" s="28"/>
      <c r="BI278" s="28"/>
      <c r="BJ278" s="28"/>
      <c r="BK278" s="28"/>
      <c r="BL278" s="28"/>
      <c r="BM278" s="28"/>
      <c r="BQ278" s="28"/>
      <c r="BR278" s="28"/>
    </row>
    <row r="279" customFormat="false" ht="12.75" hidden="true" customHeight="false" outlineLevel="0" collapsed="false">
      <c r="A279" s="56" t="n">
        <v>35660</v>
      </c>
      <c r="B279" s="90" t="n">
        <f aca="false">B278+1</f>
        <v>273</v>
      </c>
      <c r="C279" s="28"/>
      <c r="D279" s="28" t="s">
        <v>96</v>
      </c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 t="s">
        <v>96</v>
      </c>
      <c r="AA279" s="28" t="n">
        <v>2.435</v>
      </c>
      <c r="AB279" s="28" t="n">
        <v>2.426</v>
      </c>
      <c r="AC279" s="95" t="n">
        <f aca="false">AE279-AB279</f>
        <v>0</v>
      </c>
      <c r="AD279" s="28"/>
      <c r="AE279" s="28" t="n">
        <v>2.426</v>
      </c>
      <c r="AF279" s="28" t="s">
        <v>2</v>
      </c>
      <c r="AG279" s="28" t="n">
        <v>2.5035</v>
      </c>
      <c r="AH279" s="28" t="n">
        <v>2.281</v>
      </c>
      <c r="AI279" s="28" t="n">
        <v>2.201</v>
      </c>
      <c r="AJ279" s="28" t="n">
        <v>1.516</v>
      </c>
      <c r="AK279" s="28" t="n">
        <v>2.296</v>
      </c>
      <c r="AL279" s="28" t="n">
        <v>2.421</v>
      </c>
      <c r="AM279" s="28" t="s">
        <v>2</v>
      </c>
      <c r="AN279" s="28" t="s">
        <v>2</v>
      </c>
      <c r="AO279" s="2" t="s">
        <v>2</v>
      </c>
      <c r="AP279" s="28" t="s">
        <v>2</v>
      </c>
      <c r="AQ279" s="28" t="n">
        <v>2.35499990081787</v>
      </c>
      <c r="AR279" s="28" t="s">
        <v>2</v>
      </c>
      <c r="AS279" s="28"/>
      <c r="BE279" s="28"/>
      <c r="BG279" s="28"/>
      <c r="BH279" s="28"/>
      <c r="BI279" s="28"/>
      <c r="BJ279" s="28"/>
      <c r="BK279" s="28"/>
      <c r="BL279" s="28"/>
      <c r="BM279" s="28"/>
      <c r="BQ279" s="28"/>
      <c r="BR279" s="28"/>
    </row>
    <row r="280" customFormat="false" ht="12.75" hidden="true" customHeight="false" outlineLevel="0" collapsed="false">
      <c r="A280" s="56" t="n">
        <v>35661</v>
      </c>
      <c r="B280" s="90" t="n">
        <f aca="false">B279+1</f>
        <v>274</v>
      </c>
      <c r="C280" s="28"/>
      <c r="D280" s="28" t="s">
        <v>96</v>
      </c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 t="s">
        <v>96</v>
      </c>
      <c r="AA280" s="28" t="n">
        <v>2.47</v>
      </c>
      <c r="AB280" s="28" t="n">
        <v>2.528</v>
      </c>
      <c r="AC280" s="95" t="n">
        <f aca="false">AE280-AB280</f>
        <v>0</v>
      </c>
      <c r="AD280" s="28"/>
      <c r="AE280" s="28" t="n">
        <v>2.528</v>
      </c>
      <c r="AF280" s="28" t="s">
        <v>2</v>
      </c>
      <c r="AG280" s="28" t="n">
        <v>2.603</v>
      </c>
      <c r="AH280" s="28" t="n">
        <v>2.378</v>
      </c>
      <c r="AI280" s="28" t="n">
        <v>2.288</v>
      </c>
      <c r="AJ280" s="28" t="n">
        <v>1.528</v>
      </c>
      <c r="AK280" s="28" t="n">
        <v>2.398</v>
      </c>
      <c r="AL280" s="28" t="n">
        <v>2.5305</v>
      </c>
      <c r="AM280" s="28" t="s">
        <v>2</v>
      </c>
      <c r="AN280" s="28" t="s">
        <v>2</v>
      </c>
      <c r="AO280" s="2" t="s">
        <v>2</v>
      </c>
      <c r="AP280" s="28" t="s">
        <v>2</v>
      </c>
      <c r="AQ280" s="28" t="n">
        <v>2.46499979782105</v>
      </c>
      <c r="AR280" s="28" t="s">
        <v>2</v>
      </c>
      <c r="AS280" s="28"/>
      <c r="BE280" s="28"/>
      <c r="BG280" s="28"/>
      <c r="BH280" s="28"/>
      <c r="BI280" s="28"/>
      <c r="BJ280" s="28"/>
      <c r="BK280" s="28"/>
      <c r="BL280" s="28"/>
      <c r="BM280" s="28"/>
      <c r="BQ280" s="28"/>
      <c r="BR280" s="28"/>
    </row>
    <row r="281" customFormat="false" ht="12.75" hidden="true" customHeight="false" outlineLevel="0" collapsed="false">
      <c r="A281" s="56" t="n">
        <v>35662</v>
      </c>
      <c r="B281" s="90" t="n">
        <f aca="false">B280+1</f>
        <v>275</v>
      </c>
      <c r="C281" s="28"/>
      <c r="D281" s="28" t="s">
        <v>96</v>
      </c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 t="s">
        <v>96</v>
      </c>
      <c r="AA281" s="28" t="n">
        <v>2.57</v>
      </c>
      <c r="AB281" s="28" t="n">
        <v>2.449</v>
      </c>
      <c r="AC281" s="95" t="n">
        <f aca="false">AE281-AB281</f>
        <v>0</v>
      </c>
      <c r="AD281" s="28"/>
      <c r="AE281" s="28" t="n">
        <v>2.449</v>
      </c>
      <c r="AF281" s="28" t="s">
        <v>2</v>
      </c>
      <c r="AG281" s="28" t="n">
        <v>2.529</v>
      </c>
      <c r="AH281" s="28" t="n">
        <v>2.3165</v>
      </c>
      <c r="AI281" s="28" t="n">
        <v>2.244</v>
      </c>
      <c r="AJ281" s="28" t="n">
        <v>1.519</v>
      </c>
      <c r="AK281" s="28" t="n">
        <v>2.3215</v>
      </c>
      <c r="AL281" s="28" t="n">
        <v>2.4565</v>
      </c>
      <c r="AM281" s="28" t="s">
        <v>2</v>
      </c>
      <c r="AN281" s="28" t="s">
        <v>2</v>
      </c>
      <c r="AO281" s="2" t="s">
        <v>2</v>
      </c>
      <c r="AP281" s="28" t="s">
        <v>2</v>
      </c>
      <c r="AQ281" s="28" t="n">
        <v>2.38000023269653</v>
      </c>
      <c r="AR281" s="28" t="s">
        <v>2</v>
      </c>
      <c r="AS281" s="28"/>
      <c r="BE281" s="28"/>
      <c r="BG281" s="28"/>
      <c r="BH281" s="28"/>
      <c r="BI281" s="28"/>
      <c r="BJ281" s="28"/>
      <c r="BK281" s="28"/>
      <c r="BL281" s="28"/>
      <c r="BM281" s="28"/>
      <c r="BQ281" s="28"/>
      <c r="BR281" s="28"/>
    </row>
    <row r="282" customFormat="false" ht="12.75" hidden="true" customHeight="false" outlineLevel="0" collapsed="false">
      <c r="A282" s="56" t="n">
        <v>35663</v>
      </c>
      <c r="B282" s="90" t="n">
        <f aca="false">B281+1</f>
        <v>276</v>
      </c>
      <c r="C282" s="28"/>
      <c r="D282" s="28" t="s">
        <v>96</v>
      </c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 t="s">
        <v>96</v>
      </c>
      <c r="AA282" s="28" t="n">
        <v>2.4</v>
      </c>
      <c r="AB282" s="28" t="n">
        <v>2.367</v>
      </c>
      <c r="AC282" s="95" t="n">
        <f aca="false">AE282-AB282</f>
        <v>0</v>
      </c>
      <c r="AD282" s="28"/>
      <c r="AE282" s="28" t="n">
        <v>2.367</v>
      </c>
      <c r="AF282" s="28" t="s">
        <v>2</v>
      </c>
      <c r="AG282" s="28" t="n">
        <v>2.452</v>
      </c>
      <c r="AH282" s="28" t="n">
        <v>2.2345</v>
      </c>
      <c r="AI282" s="28" t="n">
        <v>2.187</v>
      </c>
      <c r="AJ282" s="28" t="n">
        <v>1.527</v>
      </c>
      <c r="AK282" s="28" t="n">
        <v>2.247</v>
      </c>
      <c r="AL282" s="28" t="n">
        <v>2.3745</v>
      </c>
      <c r="AM282" s="28" t="s">
        <v>2</v>
      </c>
      <c r="AN282" s="28" t="s">
        <v>2</v>
      </c>
      <c r="AO282" s="2" t="s">
        <v>2</v>
      </c>
      <c r="AP282" s="28" t="s">
        <v>2</v>
      </c>
      <c r="AQ282" s="28" t="n">
        <v>2.30499996376038</v>
      </c>
      <c r="AR282" s="28" t="s">
        <v>2</v>
      </c>
      <c r="AS282" s="28"/>
      <c r="BE282" s="28"/>
      <c r="BG282" s="28"/>
      <c r="BH282" s="28"/>
      <c r="BI282" s="28"/>
      <c r="BJ282" s="28"/>
      <c r="BK282" s="28"/>
      <c r="BL282" s="28"/>
      <c r="BM282" s="28"/>
      <c r="BQ282" s="28"/>
      <c r="BR282" s="28"/>
    </row>
    <row r="283" customFormat="false" ht="12.75" hidden="true" customHeight="false" outlineLevel="0" collapsed="false">
      <c r="A283" s="56" t="n">
        <v>35664</v>
      </c>
      <c r="B283" s="90" t="n">
        <f aca="false">B282+1</f>
        <v>277</v>
      </c>
      <c r="C283" s="28"/>
      <c r="D283" s="28" t="s">
        <v>96</v>
      </c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 t="s">
        <v>96</v>
      </c>
      <c r="AA283" s="28" t="n">
        <v>2.39</v>
      </c>
      <c r="AB283" s="28" t="n">
        <v>2.453</v>
      </c>
      <c r="AC283" s="95" t="n">
        <f aca="false">AE283-AB283</f>
        <v>0</v>
      </c>
      <c r="AD283" s="28"/>
      <c r="AE283" s="28" t="n">
        <v>2.453</v>
      </c>
      <c r="AF283" s="28" t="s">
        <v>2</v>
      </c>
      <c r="AG283" s="28" t="n">
        <v>2.5405</v>
      </c>
      <c r="AH283" s="28" t="n">
        <v>2.323</v>
      </c>
      <c r="AI283" s="28" t="n">
        <v>2.258</v>
      </c>
      <c r="AJ283" s="28" t="n">
        <v>1.543</v>
      </c>
      <c r="AK283" s="28" t="n">
        <v>2.333</v>
      </c>
      <c r="AL283" s="28" t="n">
        <v>2.4605</v>
      </c>
      <c r="AM283" s="28" t="s">
        <v>2</v>
      </c>
      <c r="AN283" s="28" t="s">
        <v>2</v>
      </c>
      <c r="AO283" s="2" t="s">
        <v>2</v>
      </c>
      <c r="AP283" s="28" t="s">
        <v>2</v>
      </c>
      <c r="AQ283" s="28" t="n">
        <v>2.38499992179871</v>
      </c>
      <c r="AR283" s="28" t="s">
        <v>2</v>
      </c>
      <c r="AS283" s="28"/>
      <c r="BE283" s="28"/>
      <c r="BG283" s="28"/>
      <c r="BH283" s="28"/>
      <c r="BI283" s="28"/>
      <c r="BJ283" s="28"/>
      <c r="BK283" s="28"/>
      <c r="BL283" s="28"/>
      <c r="BM283" s="28"/>
      <c r="BQ283" s="28"/>
      <c r="BR283" s="28"/>
    </row>
    <row r="284" customFormat="false" ht="12.75" hidden="true" customHeight="false" outlineLevel="0" collapsed="false">
      <c r="A284" s="56" t="n">
        <v>35667</v>
      </c>
      <c r="B284" s="90" t="n">
        <f aca="false">B283+1</f>
        <v>278</v>
      </c>
      <c r="C284" s="28"/>
      <c r="D284" s="28" t="s">
        <v>96</v>
      </c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 t="s">
        <v>96</v>
      </c>
      <c r="AA284" s="28" t="n">
        <v>2.48</v>
      </c>
      <c r="AB284" s="28" t="n">
        <v>2.489</v>
      </c>
      <c r="AC284" s="95" t="n">
        <f aca="false">AE284-AB284</f>
        <v>0</v>
      </c>
      <c r="AD284" s="28"/>
      <c r="AE284" s="28" t="n">
        <v>2.489</v>
      </c>
      <c r="AF284" s="28" t="s">
        <v>2</v>
      </c>
      <c r="AG284" s="28" t="n">
        <v>2.584</v>
      </c>
      <c r="AH284" s="28" t="n">
        <v>2.364</v>
      </c>
      <c r="AI284" s="28" t="n">
        <v>2.2965</v>
      </c>
      <c r="AJ284" s="28" t="n">
        <v>1.499</v>
      </c>
      <c r="AK284" s="28" t="n">
        <v>2.379</v>
      </c>
      <c r="AL284" s="28" t="n">
        <v>2.494</v>
      </c>
      <c r="AM284" s="28" t="s">
        <v>2</v>
      </c>
      <c r="AN284" s="28" t="s">
        <v>2</v>
      </c>
      <c r="AO284" s="2" t="s">
        <v>2</v>
      </c>
      <c r="AP284" s="28" t="s">
        <v>2</v>
      </c>
      <c r="AQ284" s="28" t="n">
        <v>2.42499987030029</v>
      </c>
      <c r="AR284" s="28" t="s">
        <v>2</v>
      </c>
      <c r="AS284" s="28"/>
      <c r="BE284" s="28"/>
      <c r="BG284" s="28"/>
      <c r="BH284" s="28"/>
      <c r="BI284" s="28"/>
      <c r="BJ284" s="28"/>
      <c r="BK284" s="28"/>
      <c r="BL284" s="28"/>
      <c r="BM284" s="28"/>
      <c r="BQ284" s="28"/>
      <c r="BR284" s="28"/>
    </row>
    <row r="285" customFormat="false" ht="12.75" hidden="true" customHeight="false" outlineLevel="0" collapsed="false">
      <c r="A285" s="56" t="n">
        <v>35668</v>
      </c>
      <c r="B285" s="90" t="n">
        <f aca="false">B284+1</f>
        <v>279</v>
      </c>
      <c r="C285" s="28"/>
      <c r="D285" s="28" t="s">
        <v>96</v>
      </c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 t="s">
        <v>96</v>
      </c>
      <c r="AA285" s="28" t="n">
        <v>2.54</v>
      </c>
      <c r="AB285" s="28" t="n">
        <v>2.514</v>
      </c>
      <c r="AC285" s="95" t="n">
        <f aca="false">AE285-AB285</f>
        <v>0</v>
      </c>
      <c r="AD285" s="28"/>
      <c r="AE285" s="28" t="n">
        <v>2.514</v>
      </c>
      <c r="AF285" s="28" t="s">
        <v>2</v>
      </c>
      <c r="AG285" s="28" t="n">
        <v>2.594</v>
      </c>
      <c r="AH285" s="28" t="n">
        <v>2.379</v>
      </c>
      <c r="AI285" s="28" t="n">
        <v>2.304</v>
      </c>
      <c r="AJ285" s="28" t="n">
        <v>1.584</v>
      </c>
      <c r="AK285" s="28" t="n">
        <v>2.399</v>
      </c>
      <c r="AL285" s="28" t="n">
        <v>2.514</v>
      </c>
      <c r="AM285" s="28" t="s">
        <v>2</v>
      </c>
      <c r="AN285" s="28" t="s">
        <v>2</v>
      </c>
      <c r="AO285" s="2" t="s">
        <v>2</v>
      </c>
      <c r="AP285" s="28" t="s">
        <v>2</v>
      </c>
      <c r="AQ285" s="28" t="n">
        <v>2.44000011825562</v>
      </c>
      <c r="AR285" s="28" t="s">
        <v>2</v>
      </c>
      <c r="AS285" s="28"/>
      <c r="BE285" s="28"/>
      <c r="BG285" s="28"/>
      <c r="BH285" s="28"/>
      <c r="BI285" s="28"/>
      <c r="BJ285" s="28"/>
      <c r="BK285" s="28"/>
      <c r="BL285" s="28"/>
      <c r="BM285" s="28"/>
      <c r="BQ285" s="28"/>
      <c r="BR285" s="28"/>
    </row>
    <row r="286" customFormat="false" ht="12.75" hidden="true" customHeight="false" outlineLevel="0" collapsed="false">
      <c r="A286" s="56" t="n">
        <v>35669</v>
      </c>
      <c r="B286" s="90" t="n">
        <f aca="false">B285+1</f>
        <v>280</v>
      </c>
      <c r="C286" s="28"/>
      <c r="D286" s="28" t="s">
        <v>96</v>
      </c>
      <c r="E286" s="28" t="n">
        <v>1</v>
      </c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 t="s">
        <v>96</v>
      </c>
      <c r="AA286" s="28" t="n">
        <v>2.47</v>
      </c>
      <c r="AB286" s="28" t="n">
        <v>2.515</v>
      </c>
      <c r="AC286" s="95" t="n">
        <f aca="false">AE286-AB286</f>
        <v>0</v>
      </c>
      <c r="AD286" s="28" t="n">
        <v>1</v>
      </c>
      <c r="AE286" s="28" t="n">
        <v>2.515</v>
      </c>
      <c r="AF286" s="28" t="s">
        <v>2</v>
      </c>
      <c r="AG286" s="28" t="n">
        <v>2.5975</v>
      </c>
      <c r="AH286" s="28" t="n">
        <v>2.345</v>
      </c>
      <c r="AI286" s="28" t="n">
        <v>2.31</v>
      </c>
      <c r="AJ286" s="28" t="n">
        <v>1.475</v>
      </c>
      <c r="AK286" s="28" t="n">
        <v>2.38</v>
      </c>
      <c r="AL286" s="28" t="n">
        <v>2.51</v>
      </c>
      <c r="AM286" s="28" t="s">
        <v>2</v>
      </c>
      <c r="AN286" s="28" t="s">
        <v>2</v>
      </c>
      <c r="AO286" s="2" t="s">
        <v>2</v>
      </c>
      <c r="AP286" s="28" t="s">
        <v>2</v>
      </c>
      <c r="AQ286" s="28" t="n">
        <v>2.39999999046326</v>
      </c>
      <c r="AR286" s="2" t="s">
        <v>2</v>
      </c>
      <c r="BE286" s="28"/>
      <c r="BG286" s="28"/>
      <c r="BH286" s="28"/>
      <c r="BI286" s="28"/>
      <c r="BJ286" s="28"/>
      <c r="BK286" s="28"/>
      <c r="BL286" s="28"/>
      <c r="BM286" s="28"/>
      <c r="BQ286" s="28"/>
      <c r="BR286" s="28"/>
    </row>
    <row r="287" customFormat="false" ht="12.75" hidden="true" customHeight="false" outlineLevel="0" collapsed="false">
      <c r="A287" s="56" t="n">
        <v>35670</v>
      </c>
      <c r="B287" s="90" t="n">
        <f aca="false">B286+1</f>
        <v>281</v>
      </c>
      <c r="C287" s="28"/>
      <c r="D287" s="28" t="s">
        <v>97</v>
      </c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 t="s">
        <v>97</v>
      </c>
      <c r="AA287" s="28" t="n">
        <v>2.52</v>
      </c>
      <c r="AB287" s="28" t="n">
        <v>2.656</v>
      </c>
      <c r="AC287" s="95" t="n">
        <f aca="false">AE287-AB287</f>
        <v>0</v>
      </c>
      <c r="AD287" s="28"/>
      <c r="AE287" s="28" t="n">
        <v>2.656</v>
      </c>
      <c r="AF287" s="28" t="s">
        <v>2</v>
      </c>
      <c r="AG287" s="28" t="n">
        <v>2.756</v>
      </c>
      <c r="AH287" s="28" t="n">
        <v>2.486</v>
      </c>
      <c r="AI287" s="28" t="n">
        <v>2.376</v>
      </c>
      <c r="AJ287" s="28" t="n">
        <v>1.866</v>
      </c>
      <c r="AK287" s="28" t="n">
        <v>2.506</v>
      </c>
      <c r="AL287" s="28" t="n">
        <v>2.641</v>
      </c>
      <c r="AM287" s="28" t="s">
        <v>2</v>
      </c>
      <c r="AN287" s="28" t="s">
        <v>2</v>
      </c>
      <c r="AO287" s="2" t="s">
        <v>2</v>
      </c>
      <c r="AP287" s="28" t="s">
        <v>2</v>
      </c>
      <c r="AQ287" s="28" t="n">
        <v>2.52599988555908</v>
      </c>
      <c r="AR287" s="2" t="s">
        <v>2</v>
      </c>
      <c r="BE287" s="28"/>
      <c r="BG287" s="28"/>
      <c r="BH287" s="28"/>
      <c r="BI287" s="28"/>
      <c r="BJ287" s="28"/>
      <c r="BK287" s="28"/>
      <c r="BL287" s="28"/>
      <c r="BM287" s="28"/>
      <c r="BQ287" s="28"/>
      <c r="BR287" s="28"/>
    </row>
    <row r="288" customFormat="false" ht="12.75" hidden="true" customHeight="false" outlineLevel="0" collapsed="false">
      <c r="A288" s="56" t="n">
        <v>35671</v>
      </c>
      <c r="B288" s="90" t="n">
        <f aca="false">B287+1</f>
        <v>282</v>
      </c>
      <c r="C288" s="28"/>
      <c r="D288" s="28" t="s">
        <v>97</v>
      </c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 t="s">
        <v>97</v>
      </c>
      <c r="AA288" s="28" t="n">
        <v>2.71</v>
      </c>
      <c r="AB288" s="28" t="n">
        <v>2.714</v>
      </c>
      <c r="AC288" s="95" t="n">
        <f aca="false">AE288-AB288</f>
        <v>0</v>
      </c>
      <c r="AD288" s="28"/>
      <c r="AE288" s="28" t="n">
        <v>2.714</v>
      </c>
      <c r="AF288" s="28" t="s">
        <v>2</v>
      </c>
      <c r="AG288" s="28" t="n">
        <v>2.8265</v>
      </c>
      <c r="AH288" s="28" t="n">
        <v>2.534</v>
      </c>
      <c r="AI288" s="28" t="n">
        <v>2.444</v>
      </c>
      <c r="AJ288" s="28" t="n">
        <v>1.784</v>
      </c>
      <c r="AK288" s="28" t="n">
        <v>2.569</v>
      </c>
      <c r="AL288" s="28" t="n">
        <v>2.6965</v>
      </c>
      <c r="AM288" s="28" t="s">
        <v>2</v>
      </c>
      <c r="AN288" s="28" t="s">
        <v>2</v>
      </c>
      <c r="AO288" s="2" t="s">
        <v>2</v>
      </c>
      <c r="AP288" s="28" t="s">
        <v>2</v>
      </c>
      <c r="AQ288" s="28" t="n">
        <v>2.6039998664856</v>
      </c>
      <c r="AR288" s="2" t="s">
        <v>2</v>
      </c>
      <c r="BE288" s="28"/>
      <c r="BG288" s="28"/>
      <c r="BH288" s="28"/>
      <c r="BI288" s="28"/>
      <c r="BJ288" s="28"/>
      <c r="BK288" s="28"/>
      <c r="BL288" s="28"/>
      <c r="BM288" s="28"/>
      <c r="BQ288" s="28"/>
      <c r="BR288" s="28"/>
    </row>
    <row r="289" customFormat="false" ht="12.75" hidden="true" customHeight="false" outlineLevel="0" collapsed="false">
      <c r="A289" s="56" t="n">
        <v>35675</v>
      </c>
      <c r="B289" s="90" t="n">
        <f aca="false">B288+1</f>
        <v>283</v>
      </c>
      <c r="C289" s="28"/>
      <c r="D289" s="28" t="s">
        <v>97</v>
      </c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 t="s">
        <v>97</v>
      </c>
      <c r="AA289" s="28" t="n">
        <v>2.695</v>
      </c>
      <c r="AB289" s="28" t="n">
        <v>2.793</v>
      </c>
      <c r="AC289" s="95" t="n">
        <f aca="false">AE289-AB289</f>
        <v>0</v>
      </c>
      <c r="AD289" s="28"/>
      <c r="AE289" s="28" t="n">
        <v>2.793</v>
      </c>
      <c r="AF289" s="28" t="s">
        <v>2</v>
      </c>
      <c r="AG289" s="28" t="n">
        <v>2.893</v>
      </c>
      <c r="AH289" s="28" t="n">
        <v>2.583</v>
      </c>
      <c r="AI289" s="28" t="n">
        <v>2.493</v>
      </c>
      <c r="AJ289" s="28" t="n">
        <v>1.803</v>
      </c>
      <c r="AK289" s="28" t="n">
        <v>2.648</v>
      </c>
      <c r="AL289" s="28" t="n">
        <v>2.778</v>
      </c>
      <c r="AM289" s="28" t="s">
        <v>2</v>
      </c>
      <c r="AN289" s="28" t="s">
        <v>2</v>
      </c>
      <c r="AO289" s="2" t="s">
        <v>2</v>
      </c>
      <c r="AP289" s="28" t="s">
        <v>2</v>
      </c>
      <c r="AQ289" s="28" t="n">
        <v>2.70499995994568</v>
      </c>
      <c r="AR289" s="2" t="s">
        <v>2</v>
      </c>
      <c r="BE289" s="28"/>
      <c r="BG289" s="28"/>
      <c r="BH289" s="28"/>
      <c r="BI289" s="28"/>
      <c r="BJ289" s="28"/>
      <c r="BK289" s="28"/>
      <c r="BL289" s="28"/>
      <c r="BM289" s="28"/>
      <c r="BQ289" s="28"/>
      <c r="BR289" s="28"/>
    </row>
    <row r="290" customFormat="false" ht="12.75" hidden="true" customHeight="false" outlineLevel="0" collapsed="false">
      <c r="A290" s="56" t="n">
        <v>35676</v>
      </c>
      <c r="B290" s="90" t="n">
        <f aca="false">B289+1</f>
        <v>284</v>
      </c>
      <c r="C290" s="28"/>
      <c r="D290" s="28" t="s">
        <v>97</v>
      </c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 t="s">
        <v>97</v>
      </c>
      <c r="AA290" s="28" t="n">
        <v>2.86</v>
      </c>
      <c r="AB290" s="28" t="n">
        <v>2.807</v>
      </c>
      <c r="AC290" s="95" t="n">
        <f aca="false">AE290-AB290</f>
        <v>0</v>
      </c>
      <c r="AD290" s="28"/>
      <c r="AE290" s="28" t="n">
        <v>2.807</v>
      </c>
      <c r="AF290" s="28" t="s">
        <v>2</v>
      </c>
      <c r="AG290" s="28" t="n">
        <v>2.9195</v>
      </c>
      <c r="AH290" s="28" t="n">
        <v>2.622</v>
      </c>
      <c r="AI290" s="28" t="n">
        <v>2.537</v>
      </c>
      <c r="AJ290" s="28" t="n">
        <v>1.837</v>
      </c>
      <c r="AK290" s="28" t="n">
        <v>2.6695</v>
      </c>
      <c r="AL290" s="28" t="n">
        <v>2.7895</v>
      </c>
      <c r="AM290" s="28" t="s">
        <v>2</v>
      </c>
      <c r="AN290" s="28" t="s">
        <v>2</v>
      </c>
      <c r="AO290" s="2" t="s">
        <v>2</v>
      </c>
      <c r="AP290" s="28" t="s">
        <v>2</v>
      </c>
      <c r="AQ290" s="28" t="n">
        <v>2.72000012588501</v>
      </c>
      <c r="AR290" s="2" t="s">
        <v>2</v>
      </c>
      <c r="BE290" s="28"/>
      <c r="BG290" s="28"/>
      <c r="BH290" s="28"/>
      <c r="BI290" s="28"/>
      <c r="BJ290" s="28"/>
      <c r="BK290" s="28"/>
      <c r="BL290" s="28"/>
      <c r="BM290" s="28"/>
      <c r="BQ290" s="28"/>
      <c r="BR290" s="28"/>
    </row>
    <row r="291" customFormat="false" ht="12.75" hidden="true" customHeight="false" outlineLevel="0" collapsed="false">
      <c r="A291" s="56" t="n">
        <v>35677</v>
      </c>
      <c r="B291" s="90" t="n">
        <f aca="false">B290+1</f>
        <v>285</v>
      </c>
      <c r="C291" s="28"/>
      <c r="D291" s="28" t="s">
        <v>97</v>
      </c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 t="s">
        <v>97</v>
      </c>
      <c r="AA291" s="28" t="n">
        <v>2.7</v>
      </c>
      <c r="AB291" s="28" t="n">
        <v>2.677</v>
      </c>
      <c r="AC291" s="95" t="n">
        <f aca="false">AE291-AB291</f>
        <v>0</v>
      </c>
      <c r="AD291" s="28"/>
      <c r="AE291" s="28" t="n">
        <v>2.677</v>
      </c>
      <c r="AF291" s="28" t="s">
        <v>2</v>
      </c>
      <c r="AG291" s="28" t="n">
        <v>2.787</v>
      </c>
      <c r="AH291" s="28" t="n">
        <v>2.507</v>
      </c>
      <c r="AI291" s="28" t="n">
        <v>2.412</v>
      </c>
      <c r="AJ291" s="28" t="n">
        <v>1.737</v>
      </c>
      <c r="AK291" s="28" t="n">
        <v>2.547</v>
      </c>
      <c r="AL291" s="28" t="n">
        <v>2.6645</v>
      </c>
      <c r="AM291" s="28" t="s">
        <v>2</v>
      </c>
      <c r="AN291" s="28" t="s">
        <v>2</v>
      </c>
      <c r="AO291" s="2" t="s">
        <v>2</v>
      </c>
      <c r="AP291" s="28" t="s">
        <v>2</v>
      </c>
      <c r="AQ291" s="28" t="n">
        <v>2.59999987792969</v>
      </c>
      <c r="AR291" s="2" t="s">
        <v>2</v>
      </c>
      <c r="BE291" s="28"/>
      <c r="BG291" s="28"/>
      <c r="BH291" s="28"/>
      <c r="BI291" s="28"/>
      <c r="BJ291" s="28"/>
      <c r="BK291" s="28"/>
      <c r="BL291" s="28"/>
      <c r="BM291" s="28"/>
      <c r="BQ291" s="28"/>
      <c r="BR291" s="28"/>
    </row>
    <row r="292" customFormat="false" ht="12.75" hidden="true" customHeight="false" outlineLevel="0" collapsed="false">
      <c r="A292" s="56" t="n">
        <v>35678</v>
      </c>
      <c r="B292" s="90" t="n">
        <f aca="false">B291+1</f>
        <v>286</v>
      </c>
      <c r="C292" s="28"/>
      <c r="D292" s="28" t="s">
        <v>97</v>
      </c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 t="s">
        <v>97</v>
      </c>
      <c r="AA292" s="28" t="n">
        <v>2.64</v>
      </c>
      <c r="AB292" s="28" t="n">
        <v>2.697</v>
      </c>
      <c r="AC292" s="95" t="n">
        <f aca="false">AE292-AB292</f>
        <v>0</v>
      </c>
      <c r="AD292" s="28"/>
      <c r="AE292" s="28" t="n">
        <v>2.697</v>
      </c>
      <c r="AF292" s="28" t="s">
        <v>2</v>
      </c>
      <c r="AG292" s="28" t="n">
        <v>2.832</v>
      </c>
      <c r="AH292" s="28" t="n">
        <v>2.532</v>
      </c>
      <c r="AI292" s="28" t="n">
        <v>2.4495</v>
      </c>
      <c r="AJ292" s="28" t="n">
        <v>1.787</v>
      </c>
      <c r="AK292" s="28" t="n">
        <v>2.577</v>
      </c>
      <c r="AL292" s="28" t="n">
        <v>2.6845</v>
      </c>
      <c r="AM292" s="28" t="s">
        <v>2</v>
      </c>
      <c r="AN292" s="28" t="s">
        <v>2</v>
      </c>
      <c r="AO292" s="2" t="s">
        <v>2</v>
      </c>
      <c r="AP292" s="28" t="s">
        <v>2</v>
      </c>
      <c r="AQ292" s="28" t="n">
        <v>2.63499998283386</v>
      </c>
      <c r="AR292" s="2" t="s">
        <v>2</v>
      </c>
      <c r="BE292" s="28"/>
      <c r="BG292" s="28"/>
      <c r="BH292" s="28"/>
      <c r="BI292" s="28"/>
      <c r="BJ292" s="28"/>
      <c r="BK292" s="28"/>
      <c r="BL292" s="28"/>
      <c r="BM292" s="28"/>
      <c r="BQ292" s="28"/>
      <c r="BR292" s="28"/>
    </row>
    <row r="293" customFormat="false" ht="12.75" hidden="true" customHeight="false" outlineLevel="0" collapsed="false">
      <c r="A293" s="56" t="n">
        <v>35681</v>
      </c>
      <c r="B293" s="90" t="n">
        <f aca="false">B292+1</f>
        <v>287</v>
      </c>
      <c r="C293" s="28"/>
      <c r="D293" s="28" t="s">
        <v>97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 t="s">
        <v>97</v>
      </c>
      <c r="AA293" s="28" t="n">
        <v>2.64</v>
      </c>
      <c r="AB293" s="28" t="n">
        <v>2.688</v>
      </c>
      <c r="AC293" s="95" t="n">
        <f aca="false">AE293-AB293</f>
        <v>0</v>
      </c>
      <c r="AD293" s="28"/>
      <c r="AE293" s="28" t="n">
        <v>2.688</v>
      </c>
      <c r="AF293" s="28" t="s">
        <v>2</v>
      </c>
      <c r="AG293" s="28" t="n">
        <v>2.813</v>
      </c>
      <c r="AH293" s="28" t="n">
        <v>2.533</v>
      </c>
      <c r="AI293" s="28" t="n">
        <v>2.453</v>
      </c>
      <c r="AJ293" s="28" t="n">
        <v>1.823</v>
      </c>
      <c r="AK293" s="28" t="n">
        <v>2.5705</v>
      </c>
      <c r="AL293" s="28" t="n">
        <v>2.6755</v>
      </c>
      <c r="AM293" s="28" t="s">
        <v>2</v>
      </c>
      <c r="AN293" s="28" t="s">
        <v>2</v>
      </c>
      <c r="AO293" s="2" t="s">
        <v>2</v>
      </c>
      <c r="AP293" s="28" t="s">
        <v>2</v>
      </c>
      <c r="AQ293" s="28" t="n">
        <v>2.61999994087219</v>
      </c>
      <c r="AR293" s="2" t="s">
        <v>2</v>
      </c>
      <c r="BE293" s="28"/>
      <c r="BG293" s="28"/>
      <c r="BH293" s="28"/>
      <c r="BI293" s="28"/>
      <c r="BJ293" s="28"/>
      <c r="BK293" s="28"/>
      <c r="BL293" s="28"/>
      <c r="BM293" s="28"/>
      <c r="BQ293" s="28"/>
      <c r="BR293" s="28"/>
    </row>
    <row r="294" customFormat="false" ht="12.75" hidden="true" customHeight="false" outlineLevel="0" collapsed="false">
      <c r="A294" s="56" t="n">
        <v>35682</v>
      </c>
      <c r="B294" s="90" t="n">
        <f aca="false">B293+1</f>
        <v>288</v>
      </c>
      <c r="C294" s="28"/>
      <c r="D294" s="28" t="s">
        <v>97</v>
      </c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 t="s">
        <v>97</v>
      </c>
      <c r="AA294" s="28" t="n">
        <v>2.73</v>
      </c>
      <c r="AB294" s="28" t="n">
        <v>2.699</v>
      </c>
      <c r="AC294" s="95" t="n">
        <f aca="false">AE294-AB294</f>
        <v>0</v>
      </c>
      <c r="AD294" s="28"/>
      <c r="AE294" s="28" t="n">
        <v>2.699</v>
      </c>
      <c r="AF294" s="28" t="s">
        <v>2</v>
      </c>
      <c r="AG294" s="28" t="n">
        <v>2.824</v>
      </c>
      <c r="AH294" s="28" t="n">
        <v>2.564</v>
      </c>
      <c r="AI294" s="28" t="n">
        <v>2.474</v>
      </c>
      <c r="AJ294" s="28" t="n">
        <v>1.869</v>
      </c>
      <c r="AK294" s="28" t="n">
        <v>2.594</v>
      </c>
      <c r="AL294" s="28" t="n">
        <v>2.689</v>
      </c>
      <c r="AM294" s="28" t="s">
        <v>2</v>
      </c>
      <c r="AN294" s="28" t="s">
        <v>2</v>
      </c>
      <c r="AO294" s="2" t="s">
        <v>2</v>
      </c>
      <c r="AP294" s="28" t="s">
        <v>2</v>
      </c>
      <c r="AQ294" s="28" t="n">
        <v>2.62500011825562</v>
      </c>
      <c r="AR294" s="2" t="s">
        <v>2</v>
      </c>
      <c r="BE294" s="28"/>
      <c r="BG294" s="28"/>
      <c r="BH294" s="28"/>
      <c r="BI294" s="28"/>
      <c r="BJ294" s="28"/>
      <c r="BK294" s="28"/>
      <c r="BL294" s="28"/>
      <c r="BM294" s="28"/>
      <c r="BQ294" s="28"/>
      <c r="BR294" s="28"/>
    </row>
    <row r="295" customFormat="false" ht="12.75" hidden="true" customHeight="false" outlineLevel="0" collapsed="false">
      <c r="A295" s="56" t="n">
        <v>35683</v>
      </c>
      <c r="B295" s="90" t="n">
        <f aca="false">B294+1</f>
        <v>289</v>
      </c>
      <c r="C295" s="28"/>
      <c r="D295" s="28" t="s">
        <v>97</v>
      </c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 t="s">
        <v>97</v>
      </c>
      <c r="AA295" s="28" t="n">
        <v>2.67</v>
      </c>
      <c r="AB295" s="28" t="n">
        <v>2.702</v>
      </c>
      <c r="AC295" s="95" t="n">
        <f aca="false">AE295-AB295</f>
        <v>0</v>
      </c>
      <c r="AD295" s="28"/>
      <c r="AE295" s="28" t="n">
        <v>2.702</v>
      </c>
      <c r="AF295" s="28" t="s">
        <v>2</v>
      </c>
      <c r="AG295" s="28" t="n">
        <v>2.837</v>
      </c>
      <c r="AH295" s="28" t="n">
        <v>2.567</v>
      </c>
      <c r="AI295" s="28" t="n">
        <v>2.4845</v>
      </c>
      <c r="AJ295" s="28" t="n">
        <v>1.862</v>
      </c>
      <c r="AK295" s="28" t="n">
        <v>2.6095</v>
      </c>
      <c r="AL295" s="28" t="n">
        <v>2.697</v>
      </c>
      <c r="AM295" s="28" t="s">
        <v>2</v>
      </c>
      <c r="AN295" s="28" t="s">
        <v>2</v>
      </c>
      <c r="AO295" s="2" t="s">
        <v>2</v>
      </c>
      <c r="AP295" s="28" t="s">
        <v>2</v>
      </c>
      <c r="AQ295" s="28" t="n">
        <v>2.64000020217896</v>
      </c>
      <c r="AR295" s="2" t="s">
        <v>2</v>
      </c>
      <c r="BE295" s="28"/>
      <c r="BG295" s="28"/>
      <c r="BH295" s="28"/>
      <c r="BI295" s="28"/>
      <c r="BJ295" s="28"/>
      <c r="BK295" s="28"/>
      <c r="BL295" s="28"/>
      <c r="BM295" s="28"/>
      <c r="BQ295" s="28"/>
      <c r="BR295" s="28"/>
    </row>
    <row r="296" customFormat="false" ht="12.75" hidden="true" customHeight="false" outlineLevel="0" collapsed="false">
      <c r="A296" s="56" t="n">
        <v>35684</v>
      </c>
      <c r="B296" s="90" t="n">
        <f aca="false">B295+1</f>
        <v>290</v>
      </c>
      <c r="C296" s="28"/>
      <c r="D296" s="28" t="s">
        <v>97</v>
      </c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 t="s">
        <v>97</v>
      </c>
      <c r="AA296" s="28" t="n">
        <v>2.7</v>
      </c>
      <c r="AB296" s="28" t="n">
        <v>2.766</v>
      </c>
      <c r="AC296" s="95" t="n">
        <f aca="false">AE296-AB296</f>
        <v>0</v>
      </c>
      <c r="AD296" s="28"/>
      <c r="AE296" s="28" t="n">
        <v>2.766</v>
      </c>
      <c r="AF296" s="28" t="s">
        <v>2</v>
      </c>
      <c r="AG296" s="28" t="n">
        <v>2.901</v>
      </c>
      <c r="AH296" s="28" t="n">
        <v>2.631</v>
      </c>
      <c r="AI296" s="28" t="n">
        <v>2.5435</v>
      </c>
      <c r="AJ296" s="28" t="n">
        <v>1.916</v>
      </c>
      <c r="AK296" s="28" t="n">
        <v>2.666</v>
      </c>
      <c r="AL296" s="28" t="n">
        <v>2.75975</v>
      </c>
      <c r="AM296" s="28" t="s">
        <v>2</v>
      </c>
      <c r="AN296" s="28" t="s">
        <v>2</v>
      </c>
      <c r="AO296" s="2" t="s">
        <v>2</v>
      </c>
      <c r="AP296" s="28" t="s">
        <v>2</v>
      </c>
      <c r="AQ296" s="28" t="n">
        <v>2.70000001525879</v>
      </c>
      <c r="AR296" s="2" t="s">
        <v>2</v>
      </c>
      <c r="BE296" s="28"/>
      <c r="BG296" s="28"/>
      <c r="BH296" s="28"/>
      <c r="BI296" s="28"/>
      <c r="BJ296" s="28"/>
      <c r="BK296" s="28"/>
      <c r="BL296" s="28"/>
      <c r="BM296" s="28"/>
      <c r="BQ296" s="28"/>
      <c r="BR296" s="28"/>
    </row>
    <row r="297" customFormat="false" ht="12.75" hidden="true" customHeight="false" outlineLevel="0" collapsed="false">
      <c r="A297" s="56" t="n">
        <v>35685</v>
      </c>
      <c r="B297" s="90" t="n">
        <f aca="false">B296+1</f>
        <v>291</v>
      </c>
      <c r="C297" s="28"/>
      <c r="D297" s="28" t="s">
        <v>97</v>
      </c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 t="s">
        <v>97</v>
      </c>
      <c r="AA297" s="28" t="n">
        <v>2.8</v>
      </c>
      <c r="AB297" s="28" t="n">
        <v>2.795</v>
      </c>
      <c r="AC297" s="95" t="n">
        <f aca="false">AE297-AB297</f>
        <v>0</v>
      </c>
      <c r="AD297" s="28"/>
      <c r="AE297" s="28" t="n">
        <v>2.795</v>
      </c>
      <c r="AF297" s="28" t="s">
        <v>2</v>
      </c>
      <c r="AG297" s="28" t="n">
        <v>2.9325</v>
      </c>
      <c r="AH297" s="28" t="n">
        <v>2.655</v>
      </c>
      <c r="AI297" s="28" t="n">
        <v>2.555</v>
      </c>
      <c r="AJ297" s="28" t="n">
        <v>1.965</v>
      </c>
      <c r="AK297" s="28" t="n">
        <v>2.695</v>
      </c>
      <c r="AL297" s="28" t="n">
        <v>2.79</v>
      </c>
      <c r="AM297" s="28" t="s">
        <v>2</v>
      </c>
      <c r="AN297" s="28" t="s">
        <v>2</v>
      </c>
      <c r="AO297" s="2" t="s">
        <v>2</v>
      </c>
      <c r="AP297" s="28" t="s">
        <v>2</v>
      </c>
      <c r="AQ297" s="28" t="n">
        <v>2.72999994277954</v>
      </c>
      <c r="AR297" s="2" t="s">
        <v>2</v>
      </c>
      <c r="BE297" s="28"/>
      <c r="BG297" s="28"/>
      <c r="BH297" s="28"/>
      <c r="BI297" s="28"/>
      <c r="BJ297" s="28"/>
      <c r="BK297" s="28"/>
      <c r="BL297" s="28"/>
      <c r="BM297" s="28"/>
      <c r="BQ297" s="28"/>
      <c r="BR297" s="28"/>
    </row>
    <row r="298" customFormat="false" ht="12.75" hidden="true" customHeight="false" outlineLevel="0" collapsed="false">
      <c r="A298" s="56" t="n">
        <v>35688</v>
      </c>
      <c r="B298" s="90" t="n">
        <f aca="false">B297+1</f>
        <v>292</v>
      </c>
      <c r="C298" s="28"/>
      <c r="D298" s="28" t="s">
        <v>97</v>
      </c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 t="s">
        <v>97</v>
      </c>
      <c r="AA298" s="28" t="n">
        <v>2.83</v>
      </c>
      <c r="AB298" s="28" t="n">
        <v>2.786</v>
      </c>
      <c r="AC298" s="95" t="n">
        <f aca="false">AE298-AB298</f>
        <v>0</v>
      </c>
      <c r="AD298" s="28"/>
      <c r="AE298" s="28" t="n">
        <v>2.786</v>
      </c>
      <c r="AF298" s="28" t="s">
        <v>2</v>
      </c>
      <c r="AG298" s="28" t="n">
        <v>2.9285</v>
      </c>
      <c r="AH298" s="28" t="n">
        <v>2.651</v>
      </c>
      <c r="AI298" s="28" t="n">
        <v>2.556</v>
      </c>
      <c r="AJ298" s="28" t="n">
        <v>1.991</v>
      </c>
      <c r="AK298" s="28" t="n">
        <v>2.6835</v>
      </c>
      <c r="AL298" s="28" t="n">
        <v>2.78475</v>
      </c>
      <c r="AM298" s="28" t="s">
        <v>2</v>
      </c>
      <c r="AN298" s="28" t="s">
        <v>2</v>
      </c>
      <c r="AO298" s="2" t="s">
        <v>2</v>
      </c>
      <c r="AP298" s="28" t="s">
        <v>2</v>
      </c>
      <c r="AQ298" s="28" t="n">
        <v>2.70000003433228</v>
      </c>
      <c r="AR298" s="2" t="s">
        <v>2</v>
      </c>
      <c r="BE298" s="28"/>
      <c r="BG298" s="28"/>
      <c r="BH298" s="28"/>
      <c r="BI298" s="28"/>
      <c r="BJ298" s="28"/>
      <c r="BK298" s="28"/>
      <c r="BL298" s="28"/>
      <c r="BM298" s="28"/>
      <c r="BQ298" s="28"/>
      <c r="BR298" s="28"/>
    </row>
    <row r="299" customFormat="false" ht="12.75" hidden="true" customHeight="false" outlineLevel="0" collapsed="false">
      <c r="A299" s="56" t="n">
        <v>35689</v>
      </c>
      <c r="B299" s="90" t="n">
        <f aca="false">B298+1</f>
        <v>293</v>
      </c>
      <c r="C299" s="28"/>
      <c r="D299" s="28" t="s">
        <v>97</v>
      </c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 t="s">
        <v>97</v>
      </c>
      <c r="AA299" s="28" t="n">
        <v>2.76</v>
      </c>
      <c r="AB299" s="28" t="n">
        <v>2.722</v>
      </c>
      <c r="AC299" s="95" t="n">
        <f aca="false">AE299-AB299</f>
        <v>0</v>
      </c>
      <c r="AD299" s="28"/>
      <c r="AE299" s="28" t="n">
        <v>2.722</v>
      </c>
      <c r="AF299" s="28" t="s">
        <v>2</v>
      </c>
      <c r="AG299" s="28" t="n">
        <v>2.852</v>
      </c>
      <c r="AH299" s="28" t="n">
        <v>2.582</v>
      </c>
      <c r="AI299" s="28" t="n">
        <v>2.507</v>
      </c>
      <c r="AJ299" s="28" t="n">
        <v>1.9295</v>
      </c>
      <c r="AK299" s="28" t="n">
        <v>2.6195</v>
      </c>
      <c r="AL299" s="28" t="n">
        <v>2.7195</v>
      </c>
      <c r="AM299" s="28" t="n">
        <v>2.712</v>
      </c>
      <c r="AN299" s="28" t="s">
        <v>2</v>
      </c>
      <c r="AO299" s="2" t="s">
        <v>2</v>
      </c>
      <c r="AP299" s="28" t="s">
        <v>2</v>
      </c>
      <c r="AQ299" s="28" t="n">
        <v>2.64700019073486</v>
      </c>
      <c r="AR299" s="2" t="s">
        <v>2</v>
      </c>
      <c r="BE299" s="28"/>
      <c r="BG299" s="28"/>
      <c r="BH299" s="28"/>
      <c r="BI299" s="28"/>
      <c r="BJ299" s="28"/>
      <c r="BK299" s="28"/>
      <c r="BL299" s="28"/>
      <c r="BM299" s="28"/>
      <c r="BQ299" s="28"/>
      <c r="BR299" s="28"/>
    </row>
    <row r="300" customFormat="false" ht="12.75" hidden="true" customHeight="false" outlineLevel="0" collapsed="false">
      <c r="A300" s="56" t="n">
        <v>35690</v>
      </c>
      <c r="B300" s="90" t="n">
        <f aca="false">B299+1</f>
        <v>294</v>
      </c>
      <c r="C300" s="28"/>
      <c r="D300" s="28" t="s">
        <v>97</v>
      </c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 t="s">
        <v>97</v>
      </c>
      <c r="AA300" s="28" t="n">
        <v>2.68</v>
      </c>
      <c r="AB300" s="28" t="n">
        <v>2.683</v>
      </c>
      <c r="AC300" s="95" t="n">
        <f aca="false">AE300-AB300</f>
        <v>0</v>
      </c>
      <c r="AD300" s="28"/>
      <c r="AE300" s="28" t="n">
        <v>2.683</v>
      </c>
      <c r="AF300" s="28" t="s">
        <v>2</v>
      </c>
      <c r="AG300" s="28" t="n">
        <v>2.813</v>
      </c>
      <c r="AH300" s="28" t="n">
        <v>2.549</v>
      </c>
      <c r="AI300" s="28" t="n">
        <v>2.463</v>
      </c>
      <c r="AJ300" s="28" t="n">
        <v>1.908</v>
      </c>
      <c r="AK300" s="28" t="n">
        <v>2.5855</v>
      </c>
      <c r="AL300" s="28" t="n">
        <v>2.678</v>
      </c>
      <c r="AM300" s="28" t="n">
        <v>2.668</v>
      </c>
      <c r="AN300" s="28" t="s">
        <v>2</v>
      </c>
      <c r="AO300" s="2" t="s">
        <v>2</v>
      </c>
      <c r="AP300" s="28" t="s">
        <v>2</v>
      </c>
      <c r="AQ300" s="28" t="n">
        <v>2.62499991226196</v>
      </c>
      <c r="AR300" s="2" t="s">
        <v>2</v>
      </c>
      <c r="BE300" s="28"/>
      <c r="BG300" s="28"/>
      <c r="BH300" s="28"/>
      <c r="BI300" s="28"/>
      <c r="BJ300" s="28"/>
      <c r="BK300" s="28"/>
      <c r="BL300" s="28"/>
      <c r="BM300" s="28"/>
      <c r="BQ300" s="28"/>
      <c r="BR300" s="28"/>
    </row>
    <row r="301" customFormat="false" ht="12.75" hidden="true" customHeight="false" outlineLevel="0" collapsed="false">
      <c r="A301" s="81" t="n">
        <v>35691</v>
      </c>
      <c r="B301" s="90" t="n">
        <f aca="false">B300+1</f>
        <v>295</v>
      </c>
      <c r="C301" s="28"/>
      <c r="D301" s="28" t="s">
        <v>97</v>
      </c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 t="s">
        <v>97</v>
      </c>
      <c r="AA301" s="28" t="n">
        <v>2.73</v>
      </c>
      <c r="AB301" s="28" t="n">
        <v>2.887</v>
      </c>
      <c r="AC301" s="95" t="n">
        <f aca="false">AE301-AB301</f>
        <v>0</v>
      </c>
      <c r="AD301" s="28"/>
      <c r="AE301" s="28" t="n">
        <v>2.887</v>
      </c>
      <c r="AF301" s="28" t="s">
        <v>2</v>
      </c>
      <c r="AG301" s="28" t="n">
        <v>3.032</v>
      </c>
      <c r="AH301" s="28" t="n">
        <v>2.742</v>
      </c>
      <c r="AI301" s="28" t="n">
        <v>2.6595</v>
      </c>
      <c r="AJ301" s="28" t="n">
        <v>2.047</v>
      </c>
      <c r="AK301" s="28" t="n">
        <v>2.7845</v>
      </c>
      <c r="AL301" s="28" t="n">
        <v>2.8845</v>
      </c>
      <c r="AM301" s="28" t="n">
        <v>2.857</v>
      </c>
      <c r="AN301" s="28" t="s">
        <v>2</v>
      </c>
      <c r="AO301" s="2" t="s">
        <v>2</v>
      </c>
      <c r="AP301" s="28" t="s">
        <v>2</v>
      </c>
      <c r="AQ301" s="28" t="n">
        <v>2.8099998588562</v>
      </c>
      <c r="AR301" s="2" t="s">
        <v>2</v>
      </c>
      <c r="BE301" s="28"/>
      <c r="BG301" s="28"/>
      <c r="BH301" s="28"/>
      <c r="BI301" s="28"/>
      <c r="BJ301" s="28"/>
      <c r="BK301" s="28"/>
      <c r="BL301" s="28"/>
      <c r="BM301" s="28"/>
      <c r="BQ301" s="28"/>
      <c r="BR301" s="28"/>
    </row>
    <row r="302" customFormat="false" ht="12.75" hidden="true" customHeight="false" outlineLevel="0" collapsed="false">
      <c r="A302" s="81" t="n">
        <v>35692</v>
      </c>
      <c r="B302" s="90" t="n">
        <f aca="false">B301+1</f>
        <v>296</v>
      </c>
      <c r="C302" s="28"/>
      <c r="D302" s="28" t="s">
        <v>97</v>
      </c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 t="s">
        <v>97</v>
      </c>
      <c r="AA302" s="28" t="n">
        <v>2.86</v>
      </c>
      <c r="AB302" s="28" t="n">
        <v>2.837</v>
      </c>
      <c r="AC302" s="95" t="n">
        <f aca="false">AE302-AB302</f>
        <v>0</v>
      </c>
      <c r="AD302" s="28"/>
      <c r="AE302" s="28" t="n">
        <v>2.837</v>
      </c>
      <c r="AF302" s="28" t="s">
        <v>2</v>
      </c>
      <c r="AG302" s="28" t="n">
        <v>2.987</v>
      </c>
      <c r="AH302" s="28" t="n">
        <v>2.6945</v>
      </c>
      <c r="AI302" s="28" t="n">
        <v>2.612</v>
      </c>
      <c r="AJ302" s="28" t="n">
        <v>2.007</v>
      </c>
      <c r="AK302" s="28" t="n">
        <v>2.7345</v>
      </c>
      <c r="AL302" s="28" t="n">
        <v>2.8345</v>
      </c>
      <c r="AM302" s="28" t="n">
        <v>2.807</v>
      </c>
      <c r="AN302" s="28" t="s">
        <v>2</v>
      </c>
      <c r="AO302" s="2" t="s">
        <v>2</v>
      </c>
      <c r="AP302" s="28" t="s">
        <v>2</v>
      </c>
      <c r="AQ302" s="28" t="n">
        <v>2.76000009727478</v>
      </c>
      <c r="AR302" s="2" t="s">
        <v>2</v>
      </c>
      <c r="BE302" s="28"/>
      <c r="BG302" s="28"/>
      <c r="BH302" s="28"/>
      <c r="BI302" s="28"/>
      <c r="BJ302" s="28"/>
      <c r="BK302" s="28"/>
      <c r="BL302" s="28"/>
      <c r="BM302" s="28"/>
      <c r="BQ302" s="28"/>
      <c r="BR302" s="28"/>
    </row>
    <row r="303" customFormat="false" ht="12.75" hidden="true" customHeight="false" outlineLevel="0" collapsed="false">
      <c r="A303" s="81" t="n">
        <v>35695</v>
      </c>
      <c r="B303" s="90" t="n">
        <f aca="false">B302+1</f>
        <v>297</v>
      </c>
      <c r="C303" s="28"/>
      <c r="D303" s="28" t="s">
        <v>97</v>
      </c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 t="s">
        <v>97</v>
      </c>
      <c r="AA303" s="28" t="n">
        <v>2.87</v>
      </c>
      <c r="AB303" s="28" t="n">
        <v>2.993</v>
      </c>
      <c r="AC303" s="95" t="n">
        <f aca="false">AE303-AB303</f>
        <v>0</v>
      </c>
      <c r="AD303" s="28"/>
      <c r="AE303" s="28" t="n">
        <v>2.993</v>
      </c>
      <c r="AF303" s="28" t="s">
        <v>2</v>
      </c>
      <c r="AG303" s="28" t="n">
        <v>3.143</v>
      </c>
      <c r="AH303" s="28" t="n">
        <v>2.833</v>
      </c>
      <c r="AI303" s="28" t="n">
        <v>2.748</v>
      </c>
      <c r="AJ303" s="28" t="n">
        <v>2.113</v>
      </c>
      <c r="AK303" s="28" t="n">
        <v>2.8805</v>
      </c>
      <c r="AL303" s="28" t="n">
        <v>2.988</v>
      </c>
      <c r="AM303" s="28" t="n">
        <v>2.958</v>
      </c>
      <c r="AN303" s="28" t="s">
        <v>2</v>
      </c>
      <c r="AO303" s="2" t="s">
        <v>2</v>
      </c>
      <c r="AP303" s="28" t="s">
        <v>2</v>
      </c>
      <c r="AQ303" s="28" t="n">
        <v>2.883</v>
      </c>
      <c r="AR303" s="2" t="s">
        <v>2</v>
      </c>
      <c r="BE303" s="28"/>
      <c r="BG303" s="28"/>
      <c r="BH303" s="28"/>
      <c r="BI303" s="28"/>
      <c r="BJ303" s="28"/>
      <c r="BK303" s="28"/>
      <c r="BL303" s="28"/>
      <c r="BM303" s="28"/>
      <c r="BQ303" s="28"/>
      <c r="BR303" s="28"/>
    </row>
    <row r="304" customFormat="false" ht="12.75" hidden="true" customHeight="false" outlineLevel="0" collapsed="false">
      <c r="A304" s="56" t="n">
        <v>35696</v>
      </c>
      <c r="B304" s="90" t="n">
        <f aca="false">B303+1</f>
        <v>298</v>
      </c>
      <c r="C304" s="28"/>
      <c r="D304" s="28" t="s">
        <v>97</v>
      </c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 t="s">
        <v>97</v>
      </c>
      <c r="AA304" s="28" t="n">
        <v>3.02</v>
      </c>
      <c r="AB304" s="28" t="n">
        <v>3.048</v>
      </c>
      <c r="AC304" s="95" t="n">
        <f aca="false">AE304-AB304</f>
        <v>0</v>
      </c>
      <c r="AD304" s="28"/>
      <c r="AE304" s="28" t="n">
        <v>3.048</v>
      </c>
      <c r="AF304" s="28" t="s">
        <v>2</v>
      </c>
      <c r="AG304" s="28" t="n">
        <v>3.193</v>
      </c>
      <c r="AH304" s="28" t="n">
        <v>2.868</v>
      </c>
      <c r="AI304" s="28" t="n">
        <v>2.783</v>
      </c>
      <c r="AJ304" s="28" t="n">
        <v>2.088</v>
      </c>
      <c r="AK304" s="28" t="n">
        <v>2.918</v>
      </c>
      <c r="AL304" s="28" t="n">
        <v>3.033</v>
      </c>
      <c r="AM304" s="28" t="n">
        <v>2.978</v>
      </c>
      <c r="AN304" s="28" t="s">
        <v>2</v>
      </c>
      <c r="AO304" s="2" t="s">
        <v>2</v>
      </c>
      <c r="AP304" s="28" t="s">
        <v>2</v>
      </c>
      <c r="AQ304" s="28" t="n">
        <v>2.928</v>
      </c>
      <c r="AR304" s="2" t="s">
        <v>2</v>
      </c>
      <c r="BE304" s="28"/>
      <c r="BG304" s="28"/>
      <c r="BH304" s="28"/>
      <c r="BI304" s="28"/>
      <c r="BJ304" s="28"/>
      <c r="BK304" s="28"/>
      <c r="BL304" s="28"/>
      <c r="BM304" s="28"/>
      <c r="BQ304" s="28"/>
      <c r="BR304" s="28"/>
    </row>
    <row r="305" customFormat="false" ht="12.75" hidden="true" customHeight="false" outlineLevel="0" collapsed="false">
      <c r="A305" s="81" t="n">
        <v>35697</v>
      </c>
      <c r="B305" s="90" t="n">
        <f aca="false">B304+1</f>
        <v>299</v>
      </c>
      <c r="C305" s="28"/>
      <c r="D305" s="28" t="s">
        <v>97</v>
      </c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 t="s">
        <v>97</v>
      </c>
      <c r="AA305" s="28" t="n">
        <v>3.01</v>
      </c>
      <c r="AB305" s="28" t="n">
        <v>3.019</v>
      </c>
      <c r="AC305" s="95" t="n">
        <f aca="false">AE305-AB305</f>
        <v>0</v>
      </c>
      <c r="AD305" s="28"/>
      <c r="AE305" s="28" t="n">
        <v>3.019</v>
      </c>
      <c r="AF305" s="28" t="s">
        <v>2</v>
      </c>
      <c r="AG305" s="28" t="n">
        <v>3.164</v>
      </c>
      <c r="AH305" s="28" t="n">
        <v>2.844</v>
      </c>
      <c r="AI305" s="28" t="n">
        <v>2.754</v>
      </c>
      <c r="AJ305" s="28" t="n">
        <v>2.049</v>
      </c>
      <c r="AK305" s="28" t="n">
        <v>2.88525</v>
      </c>
      <c r="AL305" s="28" t="n">
        <v>3.0015</v>
      </c>
      <c r="AM305" s="28" t="n">
        <v>2.949</v>
      </c>
      <c r="AN305" s="28" t="s">
        <v>2</v>
      </c>
      <c r="AO305" s="2" t="s">
        <v>2</v>
      </c>
      <c r="AP305" s="28" t="s">
        <v>2</v>
      </c>
      <c r="AQ305" s="28" t="n">
        <v>2.894</v>
      </c>
      <c r="AR305" s="2" t="s">
        <v>2</v>
      </c>
      <c r="BE305" s="28"/>
      <c r="BG305" s="28"/>
      <c r="BH305" s="28"/>
      <c r="BI305" s="28"/>
      <c r="BJ305" s="28"/>
      <c r="BK305" s="28"/>
      <c r="BL305" s="28"/>
      <c r="BM305" s="28"/>
      <c r="BQ305" s="28"/>
      <c r="BR305" s="28"/>
    </row>
    <row r="306" customFormat="false" ht="12.75" hidden="true" customHeight="false" outlineLevel="0" collapsed="false">
      <c r="A306" s="56" t="n">
        <v>35698</v>
      </c>
      <c r="B306" s="90" t="n">
        <f aca="false">B305+1</f>
        <v>300</v>
      </c>
      <c r="C306" s="28"/>
      <c r="D306" s="28" t="s">
        <v>97</v>
      </c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 t="s">
        <v>97</v>
      </c>
      <c r="AA306" s="28" t="n">
        <v>3.04</v>
      </c>
      <c r="AB306" s="28" t="n">
        <v>3.298</v>
      </c>
      <c r="AC306" s="95" t="n">
        <f aca="false">AE306-AB306</f>
        <v>0</v>
      </c>
      <c r="AD306" s="28"/>
      <c r="AE306" s="28" t="n">
        <v>3.298</v>
      </c>
      <c r="AF306" s="28" t="s">
        <v>2</v>
      </c>
      <c r="AG306" s="28" t="n">
        <v>3.433</v>
      </c>
      <c r="AH306" s="28" t="n">
        <v>3.048</v>
      </c>
      <c r="AI306" s="28" t="n">
        <v>2.993</v>
      </c>
      <c r="AJ306" s="28" t="n">
        <v>2.128</v>
      </c>
      <c r="AK306" s="28" t="n">
        <v>3.143</v>
      </c>
      <c r="AL306" s="28" t="n">
        <v>3.263</v>
      </c>
      <c r="AM306" s="28" t="n">
        <v>3.188</v>
      </c>
      <c r="AN306" s="28" t="s">
        <v>2</v>
      </c>
      <c r="AO306" s="2" t="s">
        <v>2</v>
      </c>
      <c r="AP306" s="28" t="s">
        <v>2</v>
      </c>
      <c r="AQ306" s="28" t="n">
        <v>3.098</v>
      </c>
      <c r="AR306" s="2" t="s">
        <v>2</v>
      </c>
      <c r="BE306" s="28"/>
      <c r="BG306" s="28"/>
      <c r="BH306" s="28"/>
      <c r="BI306" s="28"/>
      <c r="BJ306" s="28"/>
      <c r="BK306" s="28"/>
      <c r="BL306" s="28"/>
      <c r="BM306" s="28"/>
      <c r="BQ306" s="28"/>
      <c r="BR306" s="28"/>
    </row>
    <row r="307" customFormat="false" ht="12.75" hidden="true" customHeight="false" outlineLevel="0" collapsed="false">
      <c r="A307" s="81" t="n">
        <v>35699</v>
      </c>
      <c r="B307" s="90" t="n">
        <f aca="false">B306+1</f>
        <v>301</v>
      </c>
      <c r="C307" s="28"/>
      <c r="D307" s="28" t="s">
        <v>97</v>
      </c>
      <c r="E307" s="28" t="n">
        <v>1</v>
      </c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 t="s">
        <v>97</v>
      </c>
      <c r="AA307" s="28" t="n">
        <v>3.3</v>
      </c>
      <c r="AB307" s="28" t="n">
        <v>3.346</v>
      </c>
      <c r="AC307" s="95" t="n">
        <f aca="false">AE307-AB307</f>
        <v>0</v>
      </c>
      <c r="AD307" s="28" t="n">
        <v>1</v>
      </c>
      <c r="AE307" s="28" t="n">
        <v>3.346</v>
      </c>
      <c r="AF307" s="28" t="s">
        <v>2</v>
      </c>
      <c r="AG307" s="28" t="n">
        <v>3.481</v>
      </c>
      <c r="AH307" s="28" t="n">
        <v>3.096</v>
      </c>
      <c r="AI307" s="28" t="n">
        <v>3.006</v>
      </c>
      <c r="AJ307" s="28" t="n">
        <v>2.196</v>
      </c>
      <c r="AK307" s="28" t="n">
        <v>3.126</v>
      </c>
      <c r="AL307" s="28" t="n">
        <v>3.256</v>
      </c>
      <c r="AM307" s="28" t="n">
        <v>3.216</v>
      </c>
      <c r="AN307" s="28" t="s">
        <v>2</v>
      </c>
      <c r="AO307" s="2" t="s">
        <v>2</v>
      </c>
      <c r="AP307" s="28" t="s">
        <v>2</v>
      </c>
      <c r="AQ307" s="28" t="n">
        <v>3.146</v>
      </c>
      <c r="AR307" s="2" t="s">
        <v>2</v>
      </c>
      <c r="BE307" s="28"/>
      <c r="BG307" s="28"/>
      <c r="BH307" s="28"/>
      <c r="BI307" s="28"/>
      <c r="BJ307" s="28"/>
      <c r="BK307" s="28"/>
      <c r="BL307" s="28"/>
      <c r="BM307" s="28"/>
      <c r="BQ307" s="28"/>
      <c r="BR307" s="28"/>
    </row>
    <row r="308" customFormat="false" ht="12.75" hidden="true" customHeight="false" outlineLevel="0" collapsed="false">
      <c r="A308" s="56" t="n">
        <v>35702</v>
      </c>
      <c r="B308" s="90" t="n">
        <f aca="false">B307+1</f>
        <v>302</v>
      </c>
      <c r="C308" s="28"/>
      <c r="D308" s="28" t="s">
        <v>98</v>
      </c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 t="s">
        <v>98</v>
      </c>
      <c r="AA308" s="28" t="n">
        <v>3.1</v>
      </c>
      <c r="AB308" s="28" t="n">
        <v>3.015</v>
      </c>
      <c r="AC308" s="95" t="n">
        <f aca="false">AE308-AB308</f>
        <v>0</v>
      </c>
      <c r="AD308" s="28"/>
      <c r="AE308" s="28" t="n">
        <v>3.015</v>
      </c>
      <c r="AF308" s="28" t="s">
        <v>2</v>
      </c>
      <c r="AG308" s="28" t="n">
        <v>3.27</v>
      </c>
      <c r="AH308" s="28" t="n">
        <v>2.785</v>
      </c>
      <c r="AI308" s="28" t="n">
        <v>2.705</v>
      </c>
      <c r="AJ308" s="28" t="n">
        <v>2.485</v>
      </c>
      <c r="AK308" s="28" t="n">
        <v>2.845</v>
      </c>
      <c r="AL308" s="28" t="n">
        <v>2.9525</v>
      </c>
      <c r="AM308" s="28" t="n">
        <v>2.8925</v>
      </c>
      <c r="AN308" s="28" t="s">
        <v>2</v>
      </c>
      <c r="AO308" s="2" t="s">
        <v>2</v>
      </c>
      <c r="AP308" s="28" t="s">
        <v>2</v>
      </c>
      <c r="AQ308" s="28" t="n">
        <v>2.855</v>
      </c>
      <c r="AR308" s="2" t="s">
        <v>2</v>
      </c>
      <c r="BE308" s="28"/>
      <c r="BG308" s="28"/>
      <c r="BH308" s="28"/>
      <c r="BI308" s="28"/>
      <c r="BJ308" s="28"/>
      <c r="BK308" s="28"/>
      <c r="BL308" s="28"/>
      <c r="BM308" s="28"/>
      <c r="BQ308" s="28"/>
      <c r="BR308" s="28"/>
    </row>
    <row r="309" customFormat="false" ht="12.75" hidden="true" customHeight="false" outlineLevel="0" collapsed="false">
      <c r="A309" s="81" t="n">
        <v>35703</v>
      </c>
      <c r="B309" s="90" t="n">
        <f aca="false">B308+1</f>
        <v>303</v>
      </c>
      <c r="C309" s="28"/>
      <c r="D309" s="28" t="s">
        <v>98</v>
      </c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 t="s">
        <v>98</v>
      </c>
      <c r="AA309" s="28" t="n">
        <v>2.96</v>
      </c>
      <c r="AB309" s="28" t="n">
        <v>3.082</v>
      </c>
      <c r="AC309" s="95" t="n">
        <f aca="false">AE309-AB309</f>
        <v>0</v>
      </c>
      <c r="AD309" s="28"/>
      <c r="AE309" s="28" t="n">
        <v>3.082</v>
      </c>
      <c r="AF309" s="28" t="s">
        <v>2</v>
      </c>
      <c r="AG309" s="28" t="n">
        <v>3.342</v>
      </c>
      <c r="AH309" s="28" t="n">
        <v>2.817</v>
      </c>
      <c r="AI309" s="28" t="n">
        <v>2.7095</v>
      </c>
      <c r="AJ309" s="28" t="n">
        <v>2.522</v>
      </c>
      <c r="AK309" s="28" t="n">
        <v>2.907</v>
      </c>
      <c r="AL309" s="28" t="n">
        <v>3.007</v>
      </c>
      <c r="AM309" s="28" t="n">
        <v>2.8995</v>
      </c>
      <c r="AN309" s="28" t="s">
        <v>2</v>
      </c>
      <c r="AO309" s="2" t="s">
        <v>2</v>
      </c>
      <c r="AP309" s="28" t="s">
        <v>2</v>
      </c>
      <c r="AQ309" s="28" t="n">
        <v>2.877</v>
      </c>
      <c r="AR309" s="2" t="s">
        <v>2</v>
      </c>
      <c r="BE309" s="28"/>
      <c r="BG309" s="28"/>
      <c r="BH309" s="28"/>
      <c r="BI309" s="28"/>
      <c r="BJ309" s="28"/>
      <c r="BK309" s="28"/>
      <c r="BL309" s="28"/>
      <c r="BM309" s="28"/>
      <c r="BQ309" s="28"/>
      <c r="BR309" s="28"/>
    </row>
    <row r="310" customFormat="false" ht="12.75" hidden="true" customHeight="false" outlineLevel="0" collapsed="false">
      <c r="A310" s="56" t="n">
        <v>35704</v>
      </c>
      <c r="B310" s="90" t="n">
        <f aca="false">B309+1</f>
        <v>304</v>
      </c>
      <c r="C310" s="28"/>
      <c r="D310" s="28" t="s">
        <v>98</v>
      </c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 t="s">
        <v>98</v>
      </c>
      <c r="AA310" s="28" t="n">
        <v>3.18</v>
      </c>
      <c r="AB310" s="28" t="n">
        <v>3.124</v>
      </c>
      <c r="AC310" s="95" t="n">
        <f aca="false">AE310-AB310</f>
        <v>0</v>
      </c>
      <c r="AD310" s="28"/>
      <c r="AE310" s="28" t="n">
        <v>3.124</v>
      </c>
      <c r="AF310" s="28" t="s">
        <v>2</v>
      </c>
      <c r="AG310" s="28" t="n">
        <v>3.384</v>
      </c>
      <c r="AH310" s="28" t="n">
        <v>2.864</v>
      </c>
      <c r="AI310" s="28" t="n">
        <v>2.784</v>
      </c>
      <c r="AJ310" s="28" t="n">
        <v>2.494</v>
      </c>
      <c r="AK310" s="28" t="n">
        <v>2.934</v>
      </c>
      <c r="AL310" s="28" t="n">
        <v>3.0415</v>
      </c>
      <c r="AM310" s="28" t="n">
        <v>2.984</v>
      </c>
      <c r="AN310" s="28" t="s">
        <v>2</v>
      </c>
      <c r="AO310" s="2" t="s">
        <v>2</v>
      </c>
      <c r="AP310" s="28" t="s">
        <v>2</v>
      </c>
      <c r="AQ310" s="28" t="n">
        <v>2.934</v>
      </c>
      <c r="AR310" s="2" t="s">
        <v>2</v>
      </c>
      <c r="BE310" s="28"/>
      <c r="BG310" s="28"/>
      <c r="BH310" s="28"/>
      <c r="BI310" s="28"/>
      <c r="BJ310" s="28"/>
      <c r="BK310" s="28"/>
      <c r="BL310" s="28"/>
      <c r="BM310" s="28"/>
      <c r="BQ310" s="28"/>
      <c r="BR310" s="28"/>
    </row>
    <row r="311" customFormat="false" ht="12.75" hidden="true" customHeight="false" outlineLevel="0" collapsed="false">
      <c r="A311" s="56" t="n">
        <v>35705</v>
      </c>
      <c r="B311" s="90" t="n">
        <f aca="false">B310+1</f>
        <v>305</v>
      </c>
      <c r="C311" s="28"/>
      <c r="D311" s="28" t="s">
        <v>98</v>
      </c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 t="s">
        <v>98</v>
      </c>
      <c r="AA311" s="28" t="n">
        <v>3.02</v>
      </c>
      <c r="AB311" s="28" t="n">
        <v>3.113</v>
      </c>
      <c r="AC311" s="95" t="n">
        <f aca="false">AE311-AB311</f>
        <v>0</v>
      </c>
      <c r="AD311" s="28"/>
      <c r="AE311" s="28" t="n">
        <v>3.113</v>
      </c>
      <c r="AF311" s="28" t="s">
        <v>2</v>
      </c>
      <c r="AG311" s="28" t="n">
        <v>3.373</v>
      </c>
      <c r="AH311" s="28" t="n">
        <v>2.853</v>
      </c>
      <c r="AI311" s="28" t="n">
        <v>2.773</v>
      </c>
      <c r="AJ311" s="28" t="n">
        <v>2.483</v>
      </c>
      <c r="AK311" s="28" t="n">
        <v>2.923</v>
      </c>
      <c r="AL311" s="28" t="n">
        <v>3.0305</v>
      </c>
      <c r="AM311" s="28" t="n">
        <v>2.973</v>
      </c>
      <c r="AN311" s="28" t="s">
        <v>2</v>
      </c>
      <c r="AO311" s="2" t="s">
        <v>2</v>
      </c>
      <c r="AP311" s="28" t="s">
        <v>2</v>
      </c>
      <c r="AQ311" s="28" t="n">
        <v>2.923</v>
      </c>
      <c r="AR311" s="2" t="s">
        <v>2</v>
      </c>
      <c r="BE311" s="28"/>
      <c r="BG311" s="28"/>
      <c r="BH311" s="28"/>
      <c r="BI311" s="28"/>
      <c r="BJ311" s="28"/>
      <c r="BK311" s="28"/>
      <c r="BL311" s="28"/>
      <c r="BM311" s="28"/>
      <c r="BQ311" s="28"/>
      <c r="BR311" s="28"/>
    </row>
    <row r="312" customFormat="false" ht="12.75" hidden="true" customHeight="false" outlineLevel="0" collapsed="false">
      <c r="A312" s="56" t="n">
        <v>35706</v>
      </c>
      <c r="B312" s="90" t="n">
        <f aca="false">B311+1</f>
        <v>306</v>
      </c>
      <c r="C312" s="28"/>
      <c r="D312" s="28" t="s">
        <v>98</v>
      </c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 t="s">
        <v>98</v>
      </c>
      <c r="AA312" s="28" t="n">
        <v>3.04</v>
      </c>
      <c r="AB312" s="28" t="n">
        <v>3.125</v>
      </c>
      <c r="AC312" s="95" t="n">
        <f aca="false">AE312-AB312</f>
        <v>0</v>
      </c>
      <c r="AD312" s="28"/>
      <c r="AE312" s="28" t="n">
        <v>3.125</v>
      </c>
      <c r="AF312" s="28" t="s">
        <v>2</v>
      </c>
      <c r="AG312" s="28" t="n">
        <v>3.345</v>
      </c>
      <c r="AH312" s="28" t="n">
        <v>2.855</v>
      </c>
      <c r="AI312" s="28" t="n">
        <v>2.755</v>
      </c>
      <c r="AJ312" s="28" t="n">
        <v>2.425</v>
      </c>
      <c r="AK312" s="28" t="n">
        <v>2.94</v>
      </c>
      <c r="AL312" s="28" t="n">
        <v>3.035</v>
      </c>
      <c r="AM312" s="28" t="n">
        <v>2.955</v>
      </c>
      <c r="AN312" s="28" t="s">
        <v>2</v>
      </c>
      <c r="AO312" s="2" t="s">
        <v>2</v>
      </c>
      <c r="AP312" s="28" t="s">
        <v>2</v>
      </c>
      <c r="AQ312" s="28" t="n">
        <v>2.905</v>
      </c>
      <c r="AR312" s="2" t="s">
        <v>2</v>
      </c>
      <c r="BE312" s="28"/>
      <c r="BG312" s="28"/>
      <c r="BH312" s="28"/>
      <c r="BI312" s="28"/>
      <c r="BJ312" s="28"/>
      <c r="BK312" s="28"/>
      <c r="BL312" s="28"/>
      <c r="BM312" s="28"/>
      <c r="BQ312" s="28"/>
      <c r="BR312" s="28"/>
    </row>
    <row r="313" customFormat="false" ht="12.75" hidden="true" customHeight="false" outlineLevel="0" collapsed="false">
      <c r="A313" s="56" t="n">
        <v>35709</v>
      </c>
      <c r="B313" s="90" t="n">
        <f aca="false">B312+1</f>
        <v>307</v>
      </c>
      <c r="C313" s="28"/>
      <c r="D313" s="28" t="s">
        <v>98</v>
      </c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 t="s">
        <v>98</v>
      </c>
      <c r="AA313" s="28" t="n">
        <v>3.1</v>
      </c>
      <c r="AB313" s="28" t="n">
        <v>2.979</v>
      </c>
      <c r="AC313" s="95" t="n">
        <f aca="false">AE313-AB313</f>
        <v>0</v>
      </c>
      <c r="AD313" s="28"/>
      <c r="AE313" s="28" t="n">
        <v>2.979</v>
      </c>
      <c r="AF313" s="28" t="s">
        <v>2</v>
      </c>
      <c r="AG313" s="28" t="n">
        <v>3.219</v>
      </c>
      <c r="AH313" s="28" t="n">
        <v>2.714</v>
      </c>
      <c r="AI313" s="28" t="n">
        <v>2.639</v>
      </c>
      <c r="AJ313" s="28" t="n">
        <v>2.334</v>
      </c>
      <c r="AK313" s="28" t="n">
        <v>2.794</v>
      </c>
      <c r="AL313" s="28" t="n">
        <v>2.8915</v>
      </c>
      <c r="AM313" s="28" t="n">
        <v>2.849</v>
      </c>
      <c r="AN313" s="28" t="s">
        <v>2</v>
      </c>
      <c r="AO313" s="2" t="s">
        <v>2</v>
      </c>
      <c r="AP313" s="28" t="s">
        <v>2</v>
      </c>
      <c r="AQ313" s="28" t="n">
        <v>2.759</v>
      </c>
      <c r="AR313" s="2" t="s">
        <v>2</v>
      </c>
      <c r="BE313" s="28"/>
      <c r="BG313" s="28"/>
      <c r="BH313" s="28"/>
      <c r="BI313" s="28"/>
      <c r="BJ313" s="28"/>
      <c r="BK313" s="28"/>
      <c r="BL313" s="28"/>
      <c r="BM313" s="28"/>
      <c r="BQ313" s="28"/>
      <c r="BR313" s="28"/>
    </row>
    <row r="314" customFormat="false" ht="12.75" hidden="true" customHeight="false" outlineLevel="0" collapsed="false">
      <c r="A314" s="56" t="n">
        <v>35710</v>
      </c>
      <c r="B314" s="90" t="n">
        <f aca="false">B313+1</f>
        <v>308</v>
      </c>
      <c r="C314" s="28"/>
      <c r="D314" s="28" t="s">
        <v>98</v>
      </c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 t="s">
        <v>98</v>
      </c>
      <c r="AA314" s="28" t="n">
        <v>2.88</v>
      </c>
      <c r="AB314" s="28" t="n">
        <v>2.877</v>
      </c>
      <c r="AC314" s="95" t="n">
        <f aca="false">AE314-AB314</f>
        <v>0</v>
      </c>
      <c r="AD314" s="28"/>
      <c r="AE314" s="28" t="n">
        <v>2.877</v>
      </c>
      <c r="AF314" s="28" t="s">
        <v>2</v>
      </c>
      <c r="AG314" s="28" t="n">
        <v>3.107</v>
      </c>
      <c r="AH314" s="28" t="n">
        <v>2.627</v>
      </c>
      <c r="AI314" s="28" t="n">
        <v>2.562</v>
      </c>
      <c r="AJ314" s="28" t="n">
        <v>2.267</v>
      </c>
      <c r="AK314" s="28" t="n">
        <v>2.702</v>
      </c>
      <c r="AL314" s="28" t="n">
        <v>2.792</v>
      </c>
      <c r="AM314" s="28" t="n">
        <v>2.757</v>
      </c>
      <c r="AN314" s="28" t="s">
        <v>2</v>
      </c>
      <c r="AO314" s="2" t="s">
        <v>2</v>
      </c>
      <c r="AP314" s="28" t="s">
        <v>2</v>
      </c>
      <c r="AQ314" s="28" t="n">
        <v>2.667</v>
      </c>
      <c r="AR314" s="2" t="s">
        <v>2</v>
      </c>
      <c r="BE314" s="28"/>
      <c r="BG314" s="28"/>
      <c r="BH314" s="28"/>
      <c r="BI314" s="28"/>
      <c r="BJ314" s="28"/>
      <c r="BK314" s="28"/>
      <c r="BL314" s="28"/>
      <c r="BM314" s="28"/>
      <c r="BQ314" s="28"/>
      <c r="BR314" s="28"/>
    </row>
    <row r="315" customFormat="false" ht="12.75" hidden="true" customHeight="false" outlineLevel="0" collapsed="false">
      <c r="A315" s="56" t="n">
        <v>35711</v>
      </c>
      <c r="B315" s="90" t="n">
        <f aca="false">B314+1</f>
        <v>309</v>
      </c>
      <c r="C315" s="28"/>
      <c r="D315" s="28" t="s">
        <v>98</v>
      </c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 t="s">
        <v>98</v>
      </c>
      <c r="AA315" s="28" t="n">
        <v>2.855</v>
      </c>
      <c r="AB315" s="28" t="n">
        <v>2.915</v>
      </c>
      <c r="AC315" s="95" t="n">
        <f aca="false">AE315-AB315</f>
        <v>0</v>
      </c>
      <c r="AD315" s="28"/>
      <c r="AE315" s="28" t="n">
        <v>2.915</v>
      </c>
      <c r="AF315" s="28" t="s">
        <v>2</v>
      </c>
      <c r="AG315" s="28" t="n">
        <v>3.135</v>
      </c>
      <c r="AH315" s="28" t="n">
        <v>2.675</v>
      </c>
      <c r="AI315" s="28" t="n">
        <v>2.57</v>
      </c>
      <c r="AJ315" s="28" t="n">
        <v>2.285</v>
      </c>
      <c r="AK315" s="28" t="n">
        <v>2.735</v>
      </c>
      <c r="AL315" s="28" t="n">
        <v>2.8275</v>
      </c>
      <c r="AM315" s="28" t="n">
        <v>2.765</v>
      </c>
      <c r="AN315" s="28" t="s">
        <v>2</v>
      </c>
      <c r="AO315" s="2" t="s">
        <v>2</v>
      </c>
      <c r="AP315" s="28" t="s">
        <v>2</v>
      </c>
      <c r="AQ315" s="28" t="n">
        <v>2.72</v>
      </c>
      <c r="AR315" s="2" t="s">
        <v>2</v>
      </c>
      <c r="BE315" s="28"/>
      <c r="BG315" s="28"/>
      <c r="BH315" s="28"/>
      <c r="BI315" s="28"/>
      <c r="BJ315" s="28"/>
      <c r="BK315" s="28"/>
      <c r="BL315" s="28"/>
      <c r="BM315" s="28"/>
      <c r="BQ315" s="28"/>
      <c r="BR315" s="28"/>
    </row>
    <row r="316" customFormat="false" ht="12.75" hidden="true" customHeight="false" outlineLevel="0" collapsed="false">
      <c r="A316" s="56" t="n">
        <v>35712</v>
      </c>
      <c r="B316" s="90" t="n">
        <f aca="false">B315+1</f>
        <v>310</v>
      </c>
      <c r="C316" s="28"/>
      <c r="D316" s="28" t="s">
        <v>98</v>
      </c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 t="s">
        <v>98</v>
      </c>
      <c r="AA316" s="28" t="n">
        <v>2.87</v>
      </c>
      <c r="AB316" s="28" t="n">
        <v>2.926</v>
      </c>
      <c r="AC316" s="95" t="n">
        <f aca="false">AE316-AB316</f>
        <v>0</v>
      </c>
      <c r="AD316" s="28"/>
      <c r="AE316" s="28" t="n">
        <v>2.926</v>
      </c>
      <c r="AF316" s="28" t="s">
        <v>2</v>
      </c>
      <c r="AG316" s="28" t="n">
        <v>3.146</v>
      </c>
      <c r="AH316" s="28" t="n">
        <v>2.686</v>
      </c>
      <c r="AI316" s="28" t="n">
        <v>2.581</v>
      </c>
      <c r="AJ316" s="28" t="n">
        <v>2.296</v>
      </c>
      <c r="AK316" s="28" t="n">
        <v>2.741</v>
      </c>
      <c r="AL316" s="28" t="n">
        <v>2.8385</v>
      </c>
      <c r="AM316" s="28" t="n">
        <v>2.776</v>
      </c>
      <c r="AN316" s="28" t="s">
        <v>2</v>
      </c>
      <c r="AO316" s="2" t="s">
        <v>2</v>
      </c>
      <c r="AP316" s="28" t="s">
        <v>2</v>
      </c>
      <c r="AQ316" s="28" t="n">
        <v>2.736</v>
      </c>
      <c r="AR316" s="2" t="s">
        <v>2</v>
      </c>
      <c r="BE316" s="28"/>
      <c r="BG316" s="28"/>
      <c r="BH316" s="28"/>
      <c r="BI316" s="28"/>
      <c r="BJ316" s="28"/>
      <c r="BK316" s="28"/>
      <c r="BL316" s="28"/>
      <c r="BM316" s="28"/>
      <c r="BQ316" s="28"/>
      <c r="BR316" s="28"/>
    </row>
    <row r="317" customFormat="false" ht="12.75" hidden="true" customHeight="false" outlineLevel="0" collapsed="false">
      <c r="A317" s="56" t="n">
        <v>35713</v>
      </c>
      <c r="B317" s="90" t="n">
        <f aca="false">B316+1</f>
        <v>311</v>
      </c>
      <c r="C317" s="28"/>
      <c r="D317" s="28" t="s">
        <v>98</v>
      </c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 t="s">
        <v>98</v>
      </c>
      <c r="AA317" s="28" t="n">
        <v>2.885</v>
      </c>
      <c r="AB317" s="28" t="n">
        <v>3.082</v>
      </c>
      <c r="AC317" s="95" t="n">
        <f aca="false">AE317-AB317</f>
        <v>0</v>
      </c>
      <c r="AD317" s="28"/>
      <c r="AE317" s="28" t="n">
        <v>3.082</v>
      </c>
      <c r="AF317" s="28" t="s">
        <v>2</v>
      </c>
      <c r="AG317" s="28" t="n">
        <v>3.287</v>
      </c>
      <c r="AH317" s="28" t="n">
        <v>2.787</v>
      </c>
      <c r="AI317" s="28" t="n">
        <v>2.672</v>
      </c>
      <c r="AJ317" s="28" t="n">
        <v>2.402</v>
      </c>
      <c r="AK317" s="28" t="n">
        <v>2.882</v>
      </c>
      <c r="AL317" s="28" t="n">
        <v>2.987</v>
      </c>
      <c r="AM317" s="28" t="n">
        <v>2.8545</v>
      </c>
      <c r="AN317" s="28" t="s">
        <v>2</v>
      </c>
      <c r="AO317" s="2" t="s">
        <v>2</v>
      </c>
      <c r="AP317" s="28" t="s">
        <v>2</v>
      </c>
      <c r="AQ317" s="28" t="n">
        <v>2.837</v>
      </c>
      <c r="AR317" s="2" t="s">
        <v>2</v>
      </c>
      <c r="BE317" s="28"/>
      <c r="BG317" s="28"/>
      <c r="BH317" s="28"/>
      <c r="BI317" s="28"/>
      <c r="BJ317" s="28"/>
      <c r="BK317" s="28"/>
      <c r="BL317" s="28"/>
      <c r="BM317" s="28"/>
      <c r="BQ317" s="28"/>
      <c r="BR317" s="28"/>
    </row>
    <row r="318" customFormat="false" ht="12.75" hidden="true" customHeight="false" outlineLevel="0" collapsed="false">
      <c r="A318" s="56" t="n">
        <v>35716</v>
      </c>
      <c r="B318" s="90" t="n">
        <f aca="false">B317+1</f>
        <v>312</v>
      </c>
      <c r="C318" s="28"/>
      <c r="D318" s="28" t="s">
        <v>98</v>
      </c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 t="s">
        <v>98</v>
      </c>
      <c r="AA318" s="28" t="n">
        <v>3.1</v>
      </c>
      <c r="AB318" s="28" t="n">
        <v>3.033</v>
      </c>
      <c r="AC318" s="95" t="n">
        <f aca="false">AE318-AB318</f>
        <v>0</v>
      </c>
      <c r="AD318" s="28"/>
      <c r="AE318" s="28" t="n">
        <v>3.033</v>
      </c>
      <c r="AF318" s="28" t="s">
        <v>2</v>
      </c>
      <c r="AG318" s="28" t="n">
        <v>3.248</v>
      </c>
      <c r="AH318" s="28" t="n">
        <v>2.738</v>
      </c>
      <c r="AI318" s="28" t="n">
        <v>2.643</v>
      </c>
      <c r="AJ318" s="28" t="n">
        <v>2.323</v>
      </c>
      <c r="AK318" s="28" t="n">
        <v>2.8455</v>
      </c>
      <c r="AL318" s="28" t="n">
        <v>2.9305</v>
      </c>
      <c r="AM318" s="28" t="n">
        <v>2.838</v>
      </c>
      <c r="AN318" s="28" t="s">
        <v>2</v>
      </c>
      <c r="AO318" s="2" t="s">
        <v>2</v>
      </c>
      <c r="AP318" s="28" t="s">
        <v>2</v>
      </c>
      <c r="AQ318" s="28" t="n">
        <v>2.788</v>
      </c>
      <c r="AR318" s="2" t="s">
        <v>2</v>
      </c>
      <c r="BE318" s="28"/>
      <c r="BG318" s="28"/>
      <c r="BH318" s="28"/>
      <c r="BI318" s="28"/>
      <c r="BJ318" s="28"/>
      <c r="BK318" s="28"/>
      <c r="BL318" s="28"/>
      <c r="BM318" s="28"/>
      <c r="BQ318" s="28"/>
      <c r="BR318" s="28"/>
    </row>
    <row r="319" customFormat="false" ht="12.75" hidden="true" customHeight="false" outlineLevel="0" collapsed="false">
      <c r="A319" s="56" t="n">
        <v>35717</v>
      </c>
      <c r="B319" s="90" t="n">
        <f aca="false">B318+1</f>
        <v>313</v>
      </c>
      <c r="C319" s="28"/>
      <c r="D319" s="28" t="s">
        <v>98</v>
      </c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 t="s">
        <v>98</v>
      </c>
      <c r="AA319" s="28" t="n">
        <v>3.02</v>
      </c>
      <c r="AB319" s="28" t="n">
        <v>3.006</v>
      </c>
      <c r="AC319" s="95" t="n">
        <f aca="false">AE319-AB319</f>
        <v>0</v>
      </c>
      <c r="AD319" s="28"/>
      <c r="AE319" s="28" t="n">
        <v>3.006</v>
      </c>
      <c r="AF319" s="28" t="s">
        <v>2</v>
      </c>
      <c r="AG319" s="28" t="n">
        <v>3.216</v>
      </c>
      <c r="AH319" s="28" t="n">
        <v>2.706</v>
      </c>
      <c r="AI319" s="28" t="n">
        <v>2.616</v>
      </c>
      <c r="AJ319" s="28" t="n">
        <v>2.286</v>
      </c>
      <c r="AK319" s="28" t="n">
        <v>2.821</v>
      </c>
      <c r="AL319" s="28" t="n">
        <v>2.9085</v>
      </c>
      <c r="AM319" s="28" t="n">
        <v>2.811</v>
      </c>
      <c r="AN319" s="28" t="s">
        <v>2</v>
      </c>
      <c r="AO319" s="2" t="s">
        <v>2</v>
      </c>
      <c r="AP319" s="28" t="s">
        <v>2</v>
      </c>
      <c r="AQ319" s="28" t="n">
        <v>2.756</v>
      </c>
      <c r="AR319" s="2" t="s">
        <v>2</v>
      </c>
      <c r="BE319" s="28"/>
      <c r="BG319" s="28"/>
      <c r="BH319" s="28"/>
      <c r="BI319" s="28"/>
      <c r="BJ319" s="28"/>
      <c r="BK319" s="28"/>
      <c r="BL319" s="28"/>
      <c r="BM319" s="28"/>
      <c r="BQ319" s="28"/>
      <c r="BR319" s="28"/>
    </row>
    <row r="320" customFormat="false" ht="12.75" hidden="true" customHeight="false" outlineLevel="0" collapsed="false">
      <c r="A320" s="56" t="n">
        <v>35718</v>
      </c>
      <c r="B320" s="90" t="n">
        <f aca="false">B319+1</f>
        <v>314</v>
      </c>
      <c r="C320" s="28"/>
      <c r="D320" s="28" t="s">
        <v>98</v>
      </c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 t="s">
        <v>98</v>
      </c>
      <c r="AA320" s="28" t="n">
        <v>3.025</v>
      </c>
      <c r="AB320" s="28" t="n">
        <v>3.039</v>
      </c>
      <c r="AC320" s="95" t="n">
        <f aca="false">AE320-AB320</f>
        <v>0</v>
      </c>
      <c r="AD320" s="28"/>
      <c r="AE320" s="28" t="n">
        <v>3.039</v>
      </c>
      <c r="AF320" s="28" t="s">
        <v>2</v>
      </c>
      <c r="AG320" s="28" t="n">
        <v>3.2465</v>
      </c>
      <c r="AH320" s="28" t="n">
        <v>2.714</v>
      </c>
      <c r="AI320" s="28" t="n">
        <v>2.619</v>
      </c>
      <c r="AJ320" s="28" t="n">
        <v>2.289</v>
      </c>
      <c r="AK320" s="28" t="n">
        <v>2.8415</v>
      </c>
      <c r="AL320" s="28" t="n">
        <v>2.929</v>
      </c>
      <c r="AM320" s="28" t="n">
        <v>2.819</v>
      </c>
      <c r="AN320" s="28" t="s">
        <v>2</v>
      </c>
      <c r="AO320" s="2" t="s">
        <v>2</v>
      </c>
      <c r="AP320" s="28" t="s">
        <v>2</v>
      </c>
      <c r="AQ320" s="28" t="n">
        <v>2.764</v>
      </c>
      <c r="AR320" s="2" t="s">
        <v>2</v>
      </c>
      <c r="BE320" s="28"/>
      <c r="BG320" s="28"/>
      <c r="BH320" s="28"/>
      <c r="BI320" s="28"/>
      <c r="BJ320" s="28"/>
      <c r="BK320" s="28"/>
      <c r="BL320" s="28"/>
      <c r="BM320" s="28"/>
      <c r="BQ320" s="28"/>
      <c r="BR320" s="28"/>
    </row>
    <row r="321" customFormat="false" ht="12.75" hidden="true" customHeight="false" outlineLevel="0" collapsed="false">
      <c r="A321" s="56" t="n">
        <v>35719</v>
      </c>
      <c r="B321" s="90" t="n">
        <f aca="false">B320+1</f>
        <v>315</v>
      </c>
      <c r="C321" s="28"/>
      <c r="D321" s="28" t="s">
        <v>98</v>
      </c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 t="s">
        <v>98</v>
      </c>
      <c r="AA321" s="28" t="n">
        <v>3.12</v>
      </c>
      <c r="AB321" s="28" t="n">
        <v>3.247</v>
      </c>
      <c r="AC321" s="95" t="n">
        <f aca="false">AE321-AB321</f>
        <v>0</v>
      </c>
      <c r="AD321" s="28"/>
      <c r="AE321" s="28" t="n">
        <v>3.247</v>
      </c>
      <c r="AF321" s="28" t="s">
        <v>2</v>
      </c>
      <c r="AG321" s="28" t="n">
        <v>3.422</v>
      </c>
      <c r="AH321" s="28" t="n">
        <v>2.857</v>
      </c>
      <c r="AI321" s="28" t="n">
        <v>2.747</v>
      </c>
      <c r="AJ321" s="28" t="n">
        <v>2.427</v>
      </c>
      <c r="AK321" s="28" t="n">
        <v>2.997</v>
      </c>
      <c r="AL321" s="28" t="n">
        <v>3.0895</v>
      </c>
      <c r="AM321" s="28" t="n">
        <v>2.947</v>
      </c>
      <c r="AN321" s="28" t="s">
        <v>2</v>
      </c>
      <c r="AO321" s="2" t="s">
        <v>2</v>
      </c>
      <c r="AP321" s="28" t="s">
        <v>2</v>
      </c>
      <c r="AQ321" s="28" t="n">
        <v>2.907</v>
      </c>
      <c r="AR321" s="2" t="s">
        <v>2</v>
      </c>
      <c r="BE321" s="28"/>
      <c r="BG321" s="28"/>
      <c r="BH321" s="28"/>
      <c r="BI321" s="28"/>
      <c r="BJ321" s="28"/>
      <c r="BK321" s="28"/>
      <c r="BL321" s="28"/>
      <c r="BM321" s="28"/>
      <c r="BQ321" s="28"/>
      <c r="BR321" s="28"/>
    </row>
    <row r="322" customFormat="false" ht="12.75" hidden="true" customHeight="false" outlineLevel="0" collapsed="false">
      <c r="A322" s="56" t="n">
        <v>35720</v>
      </c>
      <c r="B322" s="90" t="n">
        <f aca="false">B321+1</f>
        <v>316</v>
      </c>
      <c r="C322" s="28"/>
      <c r="D322" s="28" t="s">
        <v>98</v>
      </c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 t="s">
        <v>98</v>
      </c>
      <c r="AA322" s="28" t="n">
        <v>3.28</v>
      </c>
      <c r="AB322" s="28" t="n">
        <v>3.288</v>
      </c>
      <c r="AC322" s="95" t="n">
        <f aca="false">AE322-AB322</f>
        <v>0</v>
      </c>
      <c r="AD322" s="28"/>
      <c r="AE322" s="28" t="n">
        <v>3.288</v>
      </c>
      <c r="AF322" s="28" t="s">
        <v>2</v>
      </c>
      <c r="AG322" s="28" t="n">
        <v>3.438</v>
      </c>
      <c r="AH322" s="28" t="n">
        <v>2.858</v>
      </c>
      <c r="AI322" s="28" t="n">
        <v>2.748</v>
      </c>
      <c r="AJ322" s="28" t="n">
        <v>2.438</v>
      </c>
      <c r="AK322" s="28" t="n">
        <v>2.988</v>
      </c>
      <c r="AL322" s="28" t="n">
        <v>3.118</v>
      </c>
      <c r="AM322" s="28" t="n">
        <v>2.948</v>
      </c>
      <c r="AN322" s="28" t="s">
        <v>2</v>
      </c>
      <c r="AO322" s="2" t="s">
        <v>2</v>
      </c>
      <c r="AP322" s="28" t="s">
        <v>2</v>
      </c>
      <c r="AQ322" s="28" t="n">
        <v>2.908</v>
      </c>
      <c r="AR322" s="2" t="s">
        <v>2</v>
      </c>
      <c r="BE322" s="28"/>
      <c r="BG322" s="28"/>
      <c r="BH322" s="28"/>
      <c r="BI322" s="28"/>
      <c r="BJ322" s="28"/>
      <c r="BK322" s="28"/>
      <c r="BL322" s="28"/>
      <c r="BM322" s="28"/>
      <c r="BQ322" s="28"/>
      <c r="BR322" s="28"/>
    </row>
    <row r="323" customFormat="false" ht="12.75" hidden="true" customHeight="false" outlineLevel="0" collapsed="false">
      <c r="A323" s="56" t="n">
        <v>35723</v>
      </c>
      <c r="B323" s="90" t="n">
        <f aca="false">B322+1</f>
        <v>317</v>
      </c>
      <c r="C323" s="28"/>
      <c r="D323" s="28" t="s">
        <v>98</v>
      </c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 t="s">
        <v>98</v>
      </c>
      <c r="AA323" s="28" t="n">
        <v>3.34</v>
      </c>
      <c r="AB323" s="28" t="n">
        <v>3.39</v>
      </c>
      <c r="AC323" s="95" t="n">
        <f aca="false">AE323-AB323</f>
        <v>0</v>
      </c>
      <c r="AD323" s="28"/>
      <c r="AE323" s="28" t="n">
        <v>3.39</v>
      </c>
      <c r="AF323" s="28" t="s">
        <v>2</v>
      </c>
      <c r="AG323" s="28" t="n">
        <v>3.5275</v>
      </c>
      <c r="AH323" s="28" t="n">
        <v>2.88</v>
      </c>
      <c r="AI323" s="28" t="n">
        <v>2.77</v>
      </c>
      <c r="AJ323" s="28" t="n">
        <v>2.48</v>
      </c>
      <c r="AK323" s="28" t="n">
        <v>3.06</v>
      </c>
      <c r="AL323" s="28" t="n">
        <v>3.19</v>
      </c>
      <c r="AM323" s="28" t="n">
        <v>2.97</v>
      </c>
      <c r="AN323" s="28" t="s">
        <v>2</v>
      </c>
      <c r="AO323" s="2" t="s">
        <v>2</v>
      </c>
      <c r="AP323" s="28" t="s">
        <v>2</v>
      </c>
      <c r="AQ323" s="28" t="n">
        <v>2.98</v>
      </c>
      <c r="AR323" s="2" t="s">
        <v>2</v>
      </c>
      <c r="BE323" s="28"/>
      <c r="BG323" s="28"/>
      <c r="BH323" s="28"/>
      <c r="BI323" s="28"/>
      <c r="BJ323" s="28"/>
      <c r="BK323" s="28"/>
      <c r="BL323" s="28"/>
      <c r="BM323" s="28"/>
      <c r="BQ323" s="28"/>
      <c r="BR323" s="28"/>
    </row>
    <row r="324" customFormat="false" ht="12.75" hidden="true" customHeight="false" outlineLevel="0" collapsed="false">
      <c r="A324" s="56" t="n">
        <v>35724</v>
      </c>
      <c r="B324" s="90" t="n">
        <f aca="false">B323+1</f>
        <v>318</v>
      </c>
      <c r="C324" s="28"/>
      <c r="D324" s="28" t="s">
        <v>98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 t="s">
        <v>98</v>
      </c>
      <c r="AA324" s="28" t="n">
        <v>3.38</v>
      </c>
      <c r="AB324" s="28" t="n">
        <v>3.404</v>
      </c>
      <c r="AC324" s="95" t="n">
        <f aca="false">AE324-AB324</f>
        <v>0</v>
      </c>
      <c r="AD324" s="28"/>
      <c r="AE324" s="28" t="n">
        <v>3.404</v>
      </c>
      <c r="AF324" s="28" t="s">
        <v>2</v>
      </c>
      <c r="AG324" s="28" t="n">
        <v>3.564</v>
      </c>
      <c r="AH324" s="28" t="n">
        <v>2.884</v>
      </c>
      <c r="AI324" s="28" t="n">
        <v>2.769</v>
      </c>
      <c r="AJ324" s="28" t="n">
        <v>2.484</v>
      </c>
      <c r="AK324" s="28" t="n">
        <v>3.114</v>
      </c>
      <c r="AL324" s="28" t="n">
        <v>3.209</v>
      </c>
      <c r="AM324" s="28" t="n">
        <v>2.969</v>
      </c>
      <c r="AN324" s="28" t="s">
        <v>2</v>
      </c>
      <c r="AO324" s="2" t="s">
        <v>2</v>
      </c>
      <c r="AP324" s="28" t="s">
        <v>2</v>
      </c>
      <c r="AQ324" s="28" t="n">
        <v>2.994</v>
      </c>
      <c r="AR324" s="2" t="s">
        <v>2</v>
      </c>
      <c r="BE324" s="28"/>
      <c r="BG324" s="28"/>
      <c r="BH324" s="28"/>
      <c r="BI324" s="28"/>
      <c r="BJ324" s="28"/>
      <c r="BK324" s="28"/>
      <c r="BL324" s="28"/>
      <c r="BM324" s="28"/>
      <c r="BQ324" s="28"/>
      <c r="BR324" s="28"/>
    </row>
    <row r="325" customFormat="false" ht="12.75" hidden="true" customHeight="false" outlineLevel="0" collapsed="false">
      <c r="A325" s="56" t="n">
        <v>35725</v>
      </c>
      <c r="B325" s="90" t="n">
        <f aca="false">B324+1</f>
        <v>319</v>
      </c>
      <c r="C325" s="28"/>
      <c r="D325" s="28" t="s">
        <v>98</v>
      </c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 t="s">
        <v>98</v>
      </c>
      <c r="AA325" s="28" t="n">
        <v>3.47</v>
      </c>
      <c r="AB325" s="28" t="n">
        <v>3.537</v>
      </c>
      <c r="AC325" s="95" t="n">
        <f aca="false">AE325-AB325</f>
        <v>0</v>
      </c>
      <c r="AD325" s="28"/>
      <c r="AE325" s="28" t="n">
        <v>3.537</v>
      </c>
      <c r="AF325" s="28" t="s">
        <v>2</v>
      </c>
      <c r="AG325" s="28" t="n">
        <v>3.722</v>
      </c>
      <c r="AH325" s="28" t="n">
        <v>3.127</v>
      </c>
      <c r="AI325" s="28" t="n">
        <v>2.977</v>
      </c>
      <c r="AJ325" s="28" t="n">
        <v>2.747</v>
      </c>
      <c r="AK325" s="28" t="n">
        <v>3.2745</v>
      </c>
      <c r="AL325" s="28" t="n">
        <v>3.362</v>
      </c>
      <c r="AM325" s="28" t="n">
        <v>3.172</v>
      </c>
      <c r="AN325" s="28" t="s">
        <v>2</v>
      </c>
      <c r="AO325" s="2" t="s">
        <v>2</v>
      </c>
      <c r="AP325" s="28" t="s">
        <v>2</v>
      </c>
      <c r="AQ325" s="28" t="n">
        <v>3.187</v>
      </c>
      <c r="AR325" s="2" t="s">
        <v>2</v>
      </c>
      <c r="BE325" s="28"/>
      <c r="BG325" s="28"/>
      <c r="BH325" s="28"/>
      <c r="BI325" s="28"/>
      <c r="BJ325" s="28"/>
      <c r="BK325" s="28"/>
      <c r="BL325" s="28"/>
      <c r="BM325" s="28"/>
      <c r="BQ325" s="28"/>
      <c r="BR325" s="28"/>
    </row>
    <row r="326" customFormat="false" ht="12.75" hidden="true" customHeight="false" outlineLevel="0" collapsed="false">
      <c r="A326" s="56" t="n">
        <v>35726</v>
      </c>
      <c r="B326" s="90" t="n">
        <f aca="false">B325+1</f>
        <v>320</v>
      </c>
      <c r="C326" s="28"/>
      <c r="D326" s="28" t="s">
        <v>98</v>
      </c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 t="s">
        <v>98</v>
      </c>
      <c r="AA326" s="28" t="n">
        <v>3.65</v>
      </c>
      <c r="AB326" s="28" t="n">
        <v>3.429</v>
      </c>
      <c r="AC326" s="95" t="n">
        <f aca="false">AE326-AB326</f>
        <v>0</v>
      </c>
      <c r="AD326" s="28"/>
      <c r="AE326" s="28" t="n">
        <v>3.429</v>
      </c>
      <c r="AF326" s="28" t="s">
        <v>2</v>
      </c>
      <c r="AG326" s="28" t="n">
        <v>3.639</v>
      </c>
      <c r="AH326" s="28" t="n">
        <v>3.094</v>
      </c>
      <c r="AI326" s="28" t="n">
        <v>2.999</v>
      </c>
      <c r="AJ326" s="28" t="n">
        <v>2.859</v>
      </c>
      <c r="AK326" s="28" t="n">
        <v>3.194</v>
      </c>
      <c r="AL326" s="28" t="n">
        <v>3.2865</v>
      </c>
      <c r="AM326" s="28" t="n">
        <v>3.194</v>
      </c>
      <c r="AN326" s="28" t="s">
        <v>2</v>
      </c>
      <c r="AO326" s="2" t="s">
        <v>2</v>
      </c>
      <c r="AP326" s="28" t="s">
        <v>2</v>
      </c>
      <c r="AQ326" s="28" t="n">
        <v>3.154</v>
      </c>
      <c r="AR326" s="2" t="s">
        <v>2</v>
      </c>
      <c r="BE326" s="28"/>
      <c r="BG326" s="28"/>
      <c r="BH326" s="28"/>
      <c r="BI326" s="28"/>
      <c r="BJ326" s="28"/>
      <c r="BK326" s="28"/>
      <c r="BL326" s="28"/>
      <c r="BM326" s="28"/>
      <c r="BQ326" s="28"/>
      <c r="BR326" s="28"/>
    </row>
    <row r="327" customFormat="false" ht="12.75" hidden="true" customHeight="false" outlineLevel="0" collapsed="false">
      <c r="A327" s="56" t="n">
        <v>35727</v>
      </c>
      <c r="B327" s="90" t="n">
        <f aca="false">B326+1</f>
        <v>321</v>
      </c>
      <c r="C327" s="28"/>
      <c r="D327" s="28" t="s">
        <v>98</v>
      </c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 t="s">
        <v>98</v>
      </c>
      <c r="AA327" s="28" t="n">
        <v>3.4</v>
      </c>
      <c r="AB327" s="28" t="n">
        <v>3.548</v>
      </c>
      <c r="AC327" s="95" t="n">
        <f aca="false">AE327-AB327</f>
        <v>0</v>
      </c>
      <c r="AD327" s="28"/>
      <c r="AE327" s="28" t="n">
        <v>3.548</v>
      </c>
      <c r="AF327" s="28" t="s">
        <v>2</v>
      </c>
      <c r="AG327" s="28" t="n">
        <v>3.728</v>
      </c>
      <c r="AH327" s="28" t="n">
        <v>3.168</v>
      </c>
      <c r="AI327" s="28" t="n">
        <v>3.073</v>
      </c>
      <c r="AJ327" s="28" t="n">
        <v>2.948</v>
      </c>
      <c r="AK327" s="28" t="n">
        <v>3.313</v>
      </c>
      <c r="AL327" s="28" t="n">
        <v>3.398</v>
      </c>
      <c r="AM327" s="28" t="n">
        <v>3.268</v>
      </c>
      <c r="AN327" s="28" t="s">
        <v>2</v>
      </c>
      <c r="AO327" s="2" t="s">
        <v>2</v>
      </c>
      <c r="AP327" s="28" t="s">
        <v>2</v>
      </c>
      <c r="AQ327" s="28" t="n">
        <v>3.228</v>
      </c>
      <c r="AR327" s="2" t="s">
        <v>2</v>
      </c>
      <c r="BE327" s="28"/>
      <c r="BG327" s="28"/>
      <c r="BH327" s="28"/>
      <c r="BI327" s="28"/>
      <c r="BJ327" s="28"/>
      <c r="BK327" s="28"/>
      <c r="BL327" s="28"/>
      <c r="BM327" s="28"/>
      <c r="BQ327" s="28"/>
      <c r="BR327" s="28"/>
    </row>
    <row r="328" customFormat="false" ht="12.75" hidden="true" customHeight="false" outlineLevel="0" collapsed="false">
      <c r="A328" s="56" t="n">
        <v>35730</v>
      </c>
      <c r="B328" s="90" t="n">
        <f aca="false">B327+1</f>
        <v>322</v>
      </c>
      <c r="C328" s="28"/>
      <c r="D328" s="28" t="s">
        <v>98</v>
      </c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 t="s">
        <v>98</v>
      </c>
      <c r="AA328" s="28" t="n">
        <v>3.59</v>
      </c>
      <c r="AB328" s="28" t="n">
        <v>3.785</v>
      </c>
      <c r="AC328" s="95" t="n">
        <f aca="false">AE328-AB328</f>
        <v>0</v>
      </c>
      <c r="AD328" s="28"/>
      <c r="AE328" s="28" t="n">
        <v>3.785</v>
      </c>
      <c r="AF328" s="28" t="s">
        <v>2</v>
      </c>
      <c r="AG328" s="28" t="n">
        <v>3.925</v>
      </c>
      <c r="AH328" s="28" t="n">
        <v>3.385</v>
      </c>
      <c r="AI328" s="28" t="n">
        <v>3.25</v>
      </c>
      <c r="AJ328" s="28" t="n">
        <v>3.105</v>
      </c>
      <c r="AK328" s="28" t="n">
        <v>3.495</v>
      </c>
      <c r="AL328" s="28" t="n">
        <v>3.58</v>
      </c>
      <c r="AM328" s="28" t="n">
        <v>3.48</v>
      </c>
      <c r="AN328" s="28" t="s">
        <v>2</v>
      </c>
      <c r="AO328" s="2" t="s">
        <v>2</v>
      </c>
      <c r="AP328" s="28" t="s">
        <v>2</v>
      </c>
      <c r="AQ328" s="28" t="n">
        <v>3.445</v>
      </c>
      <c r="AR328" s="2" t="s">
        <v>2</v>
      </c>
      <c r="BE328" s="28"/>
      <c r="BG328" s="28"/>
      <c r="BH328" s="28"/>
      <c r="BI328" s="28"/>
      <c r="BJ328" s="28"/>
      <c r="BK328" s="28"/>
      <c r="BL328" s="28"/>
      <c r="BM328" s="28"/>
      <c r="BQ328" s="28"/>
      <c r="BR328" s="28"/>
    </row>
    <row r="329" customFormat="false" ht="12.75" hidden="true" customHeight="false" outlineLevel="0" collapsed="false">
      <c r="A329" s="56" t="n">
        <v>35731</v>
      </c>
      <c r="B329" s="90" t="n">
        <f aca="false">B328+1</f>
        <v>323</v>
      </c>
      <c r="C329" s="28"/>
      <c r="D329" s="28" t="s">
        <v>98</v>
      </c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 t="s">
        <v>98</v>
      </c>
      <c r="AA329" s="28" t="n">
        <v>3.85</v>
      </c>
      <c r="AB329" s="28" t="n">
        <v>3.467</v>
      </c>
      <c r="AC329" s="95" t="n">
        <f aca="false">AE329-AB329</f>
        <v>0</v>
      </c>
      <c r="AD329" s="28"/>
      <c r="AE329" s="28" t="n">
        <v>3.467</v>
      </c>
      <c r="AF329" s="28" t="s">
        <v>2</v>
      </c>
      <c r="AG329" s="28" t="n">
        <v>3.597</v>
      </c>
      <c r="AH329" s="28" t="n">
        <v>3.207</v>
      </c>
      <c r="AI329" s="28" t="n">
        <v>3.117</v>
      </c>
      <c r="AJ329" s="28" t="n">
        <v>3.027</v>
      </c>
      <c r="AK329" s="28" t="n">
        <v>3.237</v>
      </c>
      <c r="AL329" s="28" t="n">
        <v>3.327</v>
      </c>
      <c r="AM329" s="28" t="n">
        <v>3.357</v>
      </c>
      <c r="AN329" s="28" t="s">
        <v>2</v>
      </c>
      <c r="AO329" s="2" t="s">
        <v>2</v>
      </c>
      <c r="AP329" s="28" t="s">
        <v>2</v>
      </c>
      <c r="AQ329" s="28" t="n">
        <v>3.267</v>
      </c>
      <c r="AR329" s="2" t="s">
        <v>2</v>
      </c>
      <c r="BE329" s="28"/>
      <c r="BG329" s="28"/>
      <c r="BH329" s="28"/>
      <c r="BI329" s="28"/>
      <c r="BJ329" s="28"/>
      <c r="BK329" s="28"/>
      <c r="BL329" s="28"/>
      <c r="BM329" s="28"/>
      <c r="BQ329" s="28"/>
      <c r="BR329" s="28"/>
    </row>
    <row r="330" customFormat="false" ht="12.75" hidden="true" customHeight="false" outlineLevel="0" collapsed="false">
      <c r="A330" s="56" t="n">
        <v>35732</v>
      </c>
      <c r="B330" s="90" t="n">
        <f aca="false">B329+1</f>
        <v>324</v>
      </c>
      <c r="C330" s="28"/>
      <c r="D330" s="28" t="s">
        <v>98</v>
      </c>
      <c r="E330" s="28" t="n">
        <v>1</v>
      </c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 t="s">
        <v>98</v>
      </c>
      <c r="AA330" s="28" t="n">
        <v>3.5</v>
      </c>
      <c r="AB330" s="28" t="n">
        <v>3.266</v>
      </c>
      <c r="AC330" s="95" t="n">
        <f aca="false">AE330-AB330</f>
        <v>0</v>
      </c>
      <c r="AD330" s="28" t="n">
        <v>1</v>
      </c>
      <c r="AE330" s="28" t="n">
        <v>3.266</v>
      </c>
      <c r="AF330" s="28" t="s">
        <v>2</v>
      </c>
      <c r="AG330" s="28" t="n">
        <v>3.496</v>
      </c>
      <c r="AH330" s="28" t="n">
        <v>2.991</v>
      </c>
      <c r="AI330" s="28" t="n">
        <v>2.891</v>
      </c>
      <c r="AJ330" s="28" t="n">
        <v>2.831</v>
      </c>
      <c r="AK330" s="28" t="n">
        <v>3.066</v>
      </c>
      <c r="AL330" s="28" t="n">
        <v>3.086</v>
      </c>
      <c r="AM330" s="28" t="n">
        <v>3.096</v>
      </c>
      <c r="AN330" s="28" t="s">
        <v>2</v>
      </c>
      <c r="AO330" s="2" t="s">
        <v>2</v>
      </c>
      <c r="AP330" s="28" t="s">
        <v>2</v>
      </c>
      <c r="AQ330" s="28" t="n">
        <v>2.856</v>
      </c>
      <c r="AR330" s="2" t="s">
        <v>2</v>
      </c>
      <c r="BE330" s="28"/>
      <c r="BG330" s="28"/>
      <c r="BH330" s="28"/>
      <c r="BI330" s="28"/>
      <c r="BJ330" s="28"/>
      <c r="BK330" s="28"/>
      <c r="BL330" s="28"/>
      <c r="BM330" s="28"/>
      <c r="BQ330" s="28"/>
      <c r="BR330" s="28"/>
    </row>
    <row r="331" customFormat="false" ht="12.75" hidden="true" customHeight="false" outlineLevel="0" collapsed="false">
      <c r="A331" s="56" t="n">
        <v>35733</v>
      </c>
      <c r="B331" s="90" t="n">
        <f aca="false">B330+1</f>
        <v>325</v>
      </c>
      <c r="C331" s="28"/>
      <c r="D331" s="28" t="s">
        <v>99</v>
      </c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 t="s">
        <v>99</v>
      </c>
      <c r="AA331" s="28" t="n">
        <v>3.41</v>
      </c>
      <c r="AB331" s="28" t="n">
        <v>3.478</v>
      </c>
      <c r="AC331" s="95" t="n">
        <f aca="false">AE331-AB331</f>
        <v>0</v>
      </c>
      <c r="AD331" s="28"/>
      <c r="AE331" s="28" t="n">
        <v>3.478</v>
      </c>
      <c r="AF331" s="28" t="s">
        <v>2</v>
      </c>
      <c r="AG331" s="28" t="n">
        <v>3.728</v>
      </c>
      <c r="AH331" s="28" t="n">
        <v>3.158</v>
      </c>
      <c r="AI331" s="28" t="n">
        <v>3.058</v>
      </c>
      <c r="AJ331" s="28" t="n">
        <v>3.088</v>
      </c>
      <c r="AK331" s="28" t="n">
        <v>3.238</v>
      </c>
      <c r="AL331" s="28" t="n">
        <v>3.293</v>
      </c>
      <c r="AM331" s="28" t="n">
        <v>3.258</v>
      </c>
      <c r="AN331" s="28" t="s">
        <v>2</v>
      </c>
      <c r="AO331" s="2" t="s">
        <v>2</v>
      </c>
      <c r="AP331" s="28" t="s">
        <v>2</v>
      </c>
      <c r="AQ331" s="28" t="n">
        <v>3.238</v>
      </c>
      <c r="AR331" s="2" t="s">
        <v>2</v>
      </c>
      <c r="BE331" s="28"/>
      <c r="BG331" s="28"/>
      <c r="BH331" s="28"/>
      <c r="BI331" s="28"/>
      <c r="BJ331" s="28"/>
      <c r="BK331" s="28"/>
      <c r="BL331" s="28"/>
      <c r="BM331" s="28"/>
      <c r="BQ331" s="28"/>
      <c r="BR331" s="28"/>
    </row>
    <row r="332" customFormat="false" ht="12.75" hidden="true" customHeight="false" outlineLevel="0" collapsed="false">
      <c r="A332" s="56" t="n">
        <v>35734</v>
      </c>
      <c r="B332" s="90" t="n">
        <f aca="false">B331+1</f>
        <v>326</v>
      </c>
      <c r="C332" s="28"/>
      <c r="D332" s="28" t="s">
        <v>99</v>
      </c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 t="s">
        <v>99</v>
      </c>
      <c r="AA332" s="28" t="n">
        <v>3.48</v>
      </c>
      <c r="AB332" s="28" t="n">
        <v>3.552</v>
      </c>
      <c r="AC332" s="95" t="n">
        <f aca="false">AE332-AB332</f>
        <v>0</v>
      </c>
      <c r="AD332" s="28"/>
      <c r="AE332" s="28" t="n">
        <v>3.552</v>
      </c>
      <c r="AF332" s="28" t="s">
        <v>2</v>
      </c>
      <c r="AG332" s="28" t="n">
        <v>3.772</v>
      </c>
      <c r="AH332" s="28" t="n">
        <v>3.182</v>
      </c>
      <c r="AI332" s="28" t="n">
        <v>3.082</v>
      </c>
      <c r="AJ332" s="28" t="n">
        <v>3.082</v>
      </c>
      <c r="AK332" s="28" t="n">
        <v>3.307</v>
      </c>
      <c r="AL332" s="28" t="n">
        <v>3.3645</v>
      </c>
      <c r="AM332" s="28" t="n">
        <v>3.282</v>
      </c>
      <c r="AN332" s="28" t="s">
        <v>2</v>
      </c>
      <c r="AO332" s="2" t="s">
        <v>2</v>
      </c>
      <c r="AP332" s="28" t="s">
        <v>2</v>
      </c>
      <c r="AQ332" s="28" t="n">
        <v>3.262</v>
      </c>
      <c r="AR332" s="2" t="s">
        <v>2</v>
      </c>
      <c r="BE332" s="28"/>
      <c r="BG332" s="28"/>
      <c r="BH332" s="28"/>
      <c r="BI332" s="28"/>
      <c r="BJ332" s="28"/>
      <c r="BK332" s="28"/>
      <c r="BL332" s="28"/>
      <c r="BM332" s="28"/>
      <c r="BQ332" s="28"/>
      <c r="BR332" s="28"/>
    </row>
    <row r="333" customFormat="false" ht="12.75" hidden="true" customHeight="false" outlineLevel="0" collapsed="false">
      <c r="A333" s="56" t="n">
        <v>35737</v>
      </c>
      <c r="B333" s="90" t="n">
        <f aca="false">B332+1</f>
        <v>327</v>
      </c>
      <c r="C333" s="28"/>
      <c r="D333" s="28" t="s">
        <v>99</v>
      </c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 t="s">
        <v>99</v>
      </c>
      <c r="AA333" s="28" t="n">
        <v>3.57</v>
      </c>
      <c r="AB333" s="28" t="n">
        <v>3.371</v>
      </c>
      <c r="AC333" s="95" t="n">
        <f aca="false">AE333-AB333</f>
        <v>0</v>
      </c>
      <c r="AD333" s="28"/>
      <c r="AE333" s="28" t="n">
        <v>3.371</v>
      </c>
      <c r="AF333" s="28" t="s">
        <v>2</v>
      </c>
      <c r="AG333" s="28" t="n">
        <v>3.586</v>
      </c>
      <c r="AH333" s="28" t="n">
        <v>3.021</v>
      </c>
      <c r="AI333" s="28" t="n">
        <v>2.921</v>
      </c>
      <c r="AJ333" s="28" t="n">
        <v>2.931</v>
      </c>
      <c r="AK333" s="28" t="n">
        <v>3.136</v>
      </c>
      <c r="AL333" s="28" t="n">
        <v>3.181</v>
      </c>
      <c r="AM333" s="28" t="n">
        <v>3.121</v>
      </c>
      <c r="AN333" s="28" t="s">
        <v>2</v>
      </c>
      <c r="AO333" s="2" t="s">
        <v>2</v>
      </c>
      <c r="AP333" s="28" t="s">
        <v>2</v>
      </c>
      <c r="AQ333" s="28" t="n">
        <v>3.061</v>
      </c>
      <c r="AR333" s="2" t="s">
        <v>2</v>
      </c>
      <c r="BE333" s="28"/>
      <c r="BG333" s="28"/>
      <c r="BH333" s="28"/>
      <c r="BI333" s="28"/>
      <c r="BJ333" s="28"/>
      <c r="BK333" s="28"/>
      <c r="BL333" s="28"/>
      <c r="BM333" s="28"/>
      <c r="BQ333" s="28"/>
      <c r="BR333" s="28"/>
    </row>
    <row r="334" customFormat="false" ht="12.75" hidden="true" customHeight="false" outlineLevel="0" collapsed="false">
      <c r="A334" s="56" t="n">
        <v>35738</v>
      </c>
      <c r="B334" s="90" t="n">
        <f aca="false">B333+1</f>
        <v>328</v>
      </c>
      <c r="C334" s="28"/>
      <c r="D334" s="28" t="s">
        <v>99</v>
      </c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 t="s">
        <v>99</v>
      </c>
      <c r="AA334" s="28" t="n">
        <v>3.41</v>
      </c>
      <c r="AB334" s="28" t="n">
        <v>3.423</v>
      </c>
      <c r="AC334" s="95" t="n">
        <f aca="false">AE334-AB334</f>
        <v>0</v>
      </c>
      <c r="AD334" s="28"/>
      <c r="AE334" s="28" t="n">
        <v>3.423</v>
      </c>
      <c r="AF334" s="28" t="s">
        <v>2</v>
      </c>
      <c r="AG334" s="28" t="n">
        <v>3.618</v>
      </c>
      <c r="AH334" s="28" t="n">
        <v>3.083</v>
      </c>
      <c r="AI334" s="28" t="n">
        <v>2.973</v>
      </c>
      <c r="AJ334" s="28" t="n">
        <v>2.903</v>
      </c>
      <c r="AK334" s="28" t="n">
        <v>3.1855</v>
      </c>
      <c r="AL334" s="28" t="n">
        <v>3.238</v>
      </c>
      <c r="AM334" s="28" t="n">
        <v>3.173</v>
      </c>
      <c r="AN334" s="28" t="s">
        <v>2</v>
      </c>
      <c r="AO334" s="2" t="s">
        <v>2</v>
      </c>
      <c r="AP334" s="28" t="s">
        <v>2</v>
      </c>
      <c r="AQ334" s="28" t="n">
        <v>3.143</v>
      </c>
      <c r="AR334" s="2" t="s">
        <v>2</v>
      </c>
      <c r="BE334" s="28"/>
      <c r="BG334" s="28"/>
      <c r="BH334" s="28"/>
      <c r="BI334" s="28"/>
      <c r="BJ334" s="28"/>
      <c r="BK334" s="28"/>
      <c r="BL334" s="28"/>
      <c r="BM334" s="28"/>
      <c r="BQ334" s="28"/>
      <c r="BR334" s="28"/>
    </row>
    <row r="335" customFormat="false" ht="12.75" hidden="true" customHeight="false" outlineLevel="0" collapsed="false">
      <c r="A335" s="56" t="n">
        <v>35739</v>
      </c>
      <c r="B335" s="90" t="n">
        <f aca="false">B334+1</f>
        <v>329</v>
      </c>
      <c r="C335" s="28"/>
      <c r="D335" s="28" t="s">
        <v>99</v>
      </c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 t="s">
        <v>99</v>
      </c>
      <c r="AA335" s="28" t="n">
        <v>3.45</v>
      </c>
      <c r="AB335" s="28" t="n">
        <v>3.468</v>
      </c>
      <c r="AC335" s="95" t="n">
        <f aca="false">AE335-AB335</f>
        <v>0</v>
      </c>
      <c r="AD335" s="28"/>
      <c r="AE335" s="28" t="n">
        <v>3.468</v>
      </c>
      <c r="AF335" s="28" t="s">
        <v>2</v>
      </c>
      <c r="AG335" s="28" t="n">
        <v>3.643</v>
      </c>
      <c r="AH335" s="28" t="n">
        <v>3.078</v>
      </c>
      <c r="AI335" s="28" t="n">
        <v>2.968</v>
      </c>
      <c r="AJ335" s="28" t="n">
        <v>2.758</v>
      </c>
      <c r="AK335" s="28" t="n">
        <v>3.2205</v>
      </c>
      <c r="AL335" s="28" t="n">
        <v>3.2805</v>
      </c>
      <c r="AM335" s="28" t="n">
        <v>3.173</v>
      </c>
      <c r="AN335" s="28" t="s">
        <v>2</v>
      </c>
      <c r="AO335" s="2" t="s">
        <v>2</v>
      </c>
      <c r="AP335" s="28" t="s">
        <v>2</v>
      </c>
      <c r="AQ335" s="28" t="n">
        <v>3.138</v>
      </c>
      <c r="AR335" s="2" t="s">
        <v>2</v>
      </c>
      <c r="BE335" s="28"/>
      <c r="BG335" s="28"/>
      <c r="BH335" s="28"/>
      <c r="BI335" s="28"/>
      <c r="BJ335" s="28"/>
      <c r="BK335" s="28"/>
      <c r="BL335" s="28"/>
      <c r="BM335" s="28"/>
      <c r="BQ335" s="28"/>
      <c r="BR335" s="28"/>
    </row>
    <row r="336" customFormat="false" ht="12.75" hidden="true" customHeight="false" outlineLevel="0" collapsed="false">
      <c r="A336" s="56" t="n">
        <v>35740</v>
      </c>
      <c r="B336" s="90" t="n">
        <f aca="false">B335+1</f>
        <v>330</v>
      </c>
      <c r="C336" s="28"/>
      <c r="D336" s="28" t="s">
        <v>99</v>
      </c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 t="s">
        <v>99</v>
      </c>
      <c r="AA336" s="28" t="n">
        <v>3.5</v>
      </c>
      <c r="AB336" s="28" t="n">
        <v>3.392</v>
      </c>
      <c r="AC336" s="95" t="n">
        <f aca="false">AE336-AB336</f>
        <v>0</v>
      </c>
      <c r="AD336" s="28"/>
      <c r="AE336" s="28" t="n">
        <v>3.392</v>
      </c>
      <c r="AF336" s="28" t="s">
        <v>2</v>
      </c>
      <c r="AG336" s="28" t="n">
        <v>3.582</v>
      </c>
      <c r="AH336" s="28" t="n">
        <v>3.012</v>
      </c>
      <c r="AI336" s="28" t="n">
        <v>2.902</v>
      </c>
      <c r="AJ336" s="28" t="n">
        <v>2.702</v>
      </c>
      <c r="AK336" s="28" t="n">
        <v>3.152</v>
      </c>
      <c r="AL336" s="28" t="n">
        <v>3.212</v>
      </c>
      <c r="AM336" s="28" t="n">
        <v>3.112</v>
      </c>
      <c r="AN336" s="28" t="s">
        <v>2</v>
      </c>
      <c r="AO336" s="2" t="s">
        <v>2</v>
      </c>
      <c r="AP336" s="28" t="s">
        <v>2</v>
      </c>
      <c r="AQ336" s="28" t="n">
        <v>3.072</v>
      </c>
      <c r="AR336" s="2" t="s">
        <v>2</v>
      </c>
      <c r="BE336" s="28"/>
      <c r="BG336" s="28"/>
      <c r="BH336" s="28"/>
      <c r="BI336" s="28"/>
      <c r="BJ336" s="28"/>
      <c r="BK336" s="28"/>
      <c r="BL336" s="28"/>
      <c r="BM336" s="28"/>
      <c r="BQ336" s="28"/>
      <c r="BR336" s="28"/>
    </row>
    <row r="337" customFormat="false" ht="12.75" hidden="true" customHeight="false" outlineLevel="0" collapsed="false">
      <c r="A337" s="56" t="n">
        <v>35741</v>
      </c>
      <c r="B337" s="90" t="n">
        <f aca="false">B336+1</f>
        <v>331</v>
      </c>
      <c r="C337" s="28"/>
      <c r="D337" s="28" t="s">
        <v>99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 t="s">
        <v>99</v>
      </c>
      <c r="AA337" s="28" t="n">
        <v>3.34</v>
      </c>
      <c r="AB337" s="28" t="n">
        <v>3.256</v>
      </c>
      <c r="AC337" s="95" t="n">
        <f aca="false">AE337-AB337</f>
        <v>0</v>
      </c>
      <c r="AD337" s="28"/>
      <c r="AE337" s="28" t="n">
        <v>3.256</v>
      </c>
      <c r="AF337" s="28" t="s">
        <v>2</v>
      </c>
      <c r="AG337" s="28" t="n">
        <v>3.446</v>
      </c>
      <c r="AH337" s="28" t="n">
        <v>2.956</v>
      </c>
      <c r="AI337" s="28" t="n">
        <v>2.766</v>
      </c>
      <c r="AJ337" s="28" t="n">
        <v>2.666</v>
      </c>
      <c r="AK337" s="28" t="n">
        <v>3.016</v>
      </c>
      <c r="AL337" s="28" t="n">
        <v>3.076</v>
      </c>
      <c r="AM337" s="28" t="n">
        <v>2.976</v>
      </c>
      <c r="AN337" s="28" t="s">
        <v>2</v>
      </c>
      <c r="AO337" s="2" t="s">
        <v>2</v>
      </c>
      <c r="AP337" s="28" t="s">
        <v>2</v>
      </c>
      <c r="AQ337" s="28" t="n">
        <v>3.016</v>
      </c>
      <c r="AR337" s="2" t="s">
        <v>2</v>
      </c>
      <c r="BE337" s="28"/>
      <c r="BG337" s="28"/>
      <c r="BH337" s="28"/>
      <c r="BI337" s="28"/>
      <c r="BJ337" s="28"/>
      <c r="BK337" s="28"/>
      <c r="BL337" s="28"/>
      <c r="BM337" s="28"/>
      <c r="BQ337" s="28"/>
      <c r="BR337" s="28"/>
    </row>
    <row r="338" customFormat="false" ht="12.75" hidden="true" customHeight="false" outlineLevel="0" collapsed="false">
      <c r="A338" s="56" t="n">
        <v>35744</v>
      </c>
      <c r="B338" s="90" t="n">
        <f aca="false">B337+1</f>
        <v>332</v>
      </c>
      <c r="C338" s="28"/>
      <c r="D338" s="28" t="s">
        <v>99</v>
      </c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 t="s">
        <v>99</v>
      </c>
      <c r="AA338" s="28" t="n">
        <v>3.29</v>
      </c>
      <c r="AB338" s="28" t="n">
        <v>3.433</v>
      </c>
      <c r="AC338" s="95" t="n">
        <f aca="false">AE338-AB338</f>
        <v>0</v>
      </c>
      <c r="AD338" s="28"/>
      <c r="AE338" s="28" t="n">
        <v>3.433</v>
      </c>
      <c r="AF338" s="28" t="s">
        <v>2</v>
      </c>
      <c r="AG338" s="28" t="n">
        <v>3.628</v>
      </c>
      <c r="AH338" s="28" t="n">
        <v>3.073</v>
      </c>
      <c r="AI338" s="28" t="n">
        <v>2.943</v>
      </c>
      <c r="AJ338" s="28" t="n">
        <v>2.763</v>
      </c>
      <c r="AK338" s="28" t="n">
        <v>3.1905</v>
      </c>
      <c r="AL338" s="28" t="n">
        <v>3.253</v>
      </c>
      <c r="AM338" s="28" t="n">
        <v>3.1505</v>
      </c>
      <c r="AN338" s="28" t="s">
        <v>2</v>
      </c>
      <c r="AO338" s="2" t="s">
        <v>2</v>
      </c>
      <c r="AP338" s="28" t="s">
        <v>2</v>
      </c>
      <c r="AQ338" s="28" t="n">
        <v>3.133</v>
      </c>
      <c r="AR338" s="2" t="s">
        <v>2</v>
      </c>
      <c r="BE338" s="28"/>
      <c r="BG338" s="28"/>
      <c r="BH338" s="28"/>
      <c r="BI338" s="28"/>
      <c r="BJ338" s="28"/>
      <c r="BK338" s="28"/>
      <c r="BL338" s="28"/>
      <c r="BM338" s="28"/>
      <c r="BQ338" s="28"/>
      <c r="BR338" s="28"/>
    </row>
    <row r="339" customFormat="false" ht="12.75" hidden="true" customHeight="false" outlineLevel="0" collapsed="false">
      <c r="A339" s="56" t="n">
        <v>35745</v>
      </c>
      <c r="B339" s="90" t="n">
        <f aca="false">B338+1</f>
        <v>333</v>
      </c>
      <c r="C339" s="28"/>
      <c r="D339" s="28" t="s">
        <v>99</v>
      </c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 t="s">
        <v>99</v>
      </c>
      <c r="AA339" s="28" t="n">
        <v>3.48</v>
      </c>
      <c r="AB339" s="28" t="n">
        <v>3.495</v>
      </c>
      <c r="AC339" s="95" t="n">
        <f aca="false">AE339-AB339</f>
        <v>0</v>
      </c>
      <c r="AD339" s="28"/>
      <c r="AE339" s="28" t="n">
        <v>3.495</v>
      </c>
      <c r="AF339" s="28" t="s">
        <v>2</v>
      </c>
      <c r="AG339" s="28" t="n">
        <v>3.6525</v>
      </c>
      <c r="AH339" s="28" t="n">
        <v>3.145</v>
      </c>
      <c r="AI339" s="28" t="n">
        <v>3.035</v>
      </c>
      <c r="AJ339" s="28" t="n">
        <v>2.86</v>
      </c>
      <c r="AK339" s="28" t="n">
        <v>3.26</v>
      </c>
      <c r="AL339" s="28" t="n">
        <v>3.315</v>
      </c>
      <c r="AM339" s="28" t="n">
        <v>3.2425</v>
      </c>
      <c r="AN339" s="28" t="s">
        <v>2</v>
      </c>
      <c r="AO339" s="2" t="s">
        <v>2</v>
      </c>
      <c r="AP339" s="28" t="s">
        <v>2</v>
      </c>
      <c r="AQ339" s="28" t="n">
        <v>3.205</v>
      </c>
      <c r="AR339" s="2" t="s">
        <v>2</v>
      </c>
      <c r="BE339" s="28"/>
      <c r="BG339" s="28"/>
      <c r="BH339" s="28"/>
      <c r="BI339" s="28"/>
      <c r="BJ339" s="28"/>
      <c r="BK339" s="28"/>
      <c r="BL339" s="28"/>
      <c r="BM339" s="28"/>
      <c r="BQ339" s="28"/>
      <c r="BR339" s="28"/>
    </row>
    <row r="340" customFormat="false" ht="12.75" hidden="true" customHeight="false" outlineLevel="0" collapsed="false">
      <c r="A340" s="56" t="n">
        <v>35746</v>
      </c>
      <c r="B340" s="90" t="n">
        <f aca="false">B339+1</f>
        <v>334</v>
      </c>
      <c r="C340" s="28"/>
      <c r="D340" s="28" t="s">
        <v>99</v>
      </c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 t="s">
        <v>99</v>
      </c>
      <c r="AA340" s="28" t="n">
        <v>3.47</v>
      </c>
      <c r="AB340" s="28" t="n">
        <v>3.477</v>
      </c>
      <c r="AC340" s="95" t="n">
        <f aca="false">AE340-AB340</f>
        <v>0</v>
      </c>
      <c r="AD340" s="28"/>
      <c r="AE340" s="28" t="n">
        <v>3.477</v>
      </c>
      <c r="AF340" s="28" t="s">
        <v>2</v>
      </c>
      <c r="AG340" s="28" t="n">
        <v>3.652</v>
      </c>
      <c r="AH340" s="28" t="n">
        <v>3.142</v>
      </c>
      <c r="AI340" s="28" t="n">
        <v>3.042</v>
      </c>
      <c r="AJ340" s="28" t="n">
        <v>2.8945</v>
      </c>
      <c r="AK340" s="28" t="n">
        <v>3.252</v>
      </c>
      <c r="AL340" s="28" t="n">
        <v>3.312</v>
      </c>
      <c r="AM340" s="28" t="n">
        <v>3.2495</v>
      </c>
      <c r="AN340" s="28" t="s">
        <v>2</v>
      </c>
      <c r="AO340" s="2" t="s">
        <v>2</v>
      </c>
      <c r="AP340" s="28" t="s">
        <v>2</v>
      </c>
      <c r="AQ340" s="28" t="n">
        <v>3.202</v>
      </c>
      <c r="AR340" s="2" t="s">
        <v>2</v>
      </c>
      <c r="BE340" s="28"/>
      <c r="BG340" s="28"/>
      <c r="BH340" s="28"/>
      <c r="BI340" s="28"/>
      <c r="BJ340" s="28"/>
      <c r="BK340" s="28"/>
      <c r="BL340" s="28"/>
      <c r="BM340" s="28"/>
      <c r="BQ340" s="28"/>
      <c r="BR340" s="28"/>
    </row>
    <row r="341" customFormat="false" ht="12.75" hidden="true" customHeight="false" outlineLevel="0" collapsed="false">
      <c r="A341" s="56" t="n">
        <v>35747</v>
      </c>
      <c r="B341" s="90" t="n">
        <f aca="false">B340+1</f>
        <v>335</v>
      </c>
      <c r="C341" s="28"/>
      <c r="D341" s="28" t="s">
        <v>99</v>
      </c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 t="s">
        <v>99</v>
      </c>
      <c r="AA341" s="28" t="n">
        <v>3.42</v>
      </c>
      <c r="AB341" s="28" t="n">
        <v>3.251</v>
      </c>
      <c r="AC341" s="95" t="n">
        <f aca="false">AE341-AB341</f>
        <v>0</v>
      </c>
      <c r="AD341" s="28"/>
      <c r="AE341" s="28" t="n">
        <v>3.251</v>
      </c>
      <c r="AF341" s="28" t="s">
        <v>2</v>
      </c>
      <c r="AG341" s="28" t="n">
        <v>3.426</v>
      </c>
      <c r="AH341" s="28" t="n">
        <v>2.951</v>
      </c>
      <c r="AI341" s="28" t="n">
        <v>2.851</v>
      </c>
      <c r="AJ341" s="28" t="n">
        <v>2.711</v>
      </c>
      <c r="AK341" s="28" t="n">
        <v>3.051</v>
      </c>
      <c r="AL341" s="28" t="n">
        <v>3.111</v>
      </c>
      <c r="AM341" s="28" t="n">
        <v>3.0585</v>
      </c>
      <c r="AN341" s="28" t="s">
        <v>2</v>
      </c>
      <c r="AO341" s="2" t="s">
        <v>2</v>
      </c>
      <c r="AP341" s="28" t="s">
        <v>2</v>
      </c>
      <c r="AQ341" s="28" t="n">
        <v>3.011</v>
      </c>
      <c r="AR341" s="2" t="s">
        <v>2</v>
      </c>
      <c r="BE341" s="28"/>
      <c r="BG341" s="28"/>
      <c r="BH341" s="28"/>
      <c r="BI341" s="28"/>
      <c r="BJ341" s="28"/>
      <c r="BK341" s="28"/>
      <c r="BL341" s="28"/>
      <c r="BM341" s="28"/>
      <c r="BQ341" s="28"/>
      <c r="BR341" s="28"/>
    </row>
    <row r="342" customFormat="false" ht="12.75" hidden="true" customHeight="false" outlineLevel="0" collapsed="false">
      <c r="A342" s="89" t="n">
        <v>35748</v>
      </c>
      <c r="B342" s="90" t="n">
        <f aca="false">B341+1</f>
        <v>336</v>
      </c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 t="n">
        <v>3.27</v>
      </c>
      <c r="AB342" s="28" t="n">
        <v>3.029</v>
      </c>
      <c r="AC342" s="95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P342" s="28"/>
      <c r="AQ342" s="28"/>
      <c r="BE342" s="28"/>
      <c r="BG342" s="28"/>
      <c r="BH342" s="28"/>
      <c r="BI342" s="28"/>
      <c r="BJ342" s="28"/>
      <c r="BK342" s="28"/>
      <c r="BL342" s="28"/>
      <c r="BM342" s="28"/>
      <c r="BQ342" s="28"/>
      <c r="BR342" s="28"/>
    </row>
    <row r="343" customFormat="false" ht="12.75" hidden="true" customHeight="false" outlineLevel="0" collapsed="false">
      <c r="A343" s="56" t="n">
        <v>35751</v>
      </c>
      <c r="B343" s="90" t="n">
        <f aca="false">B342+1</f>
        <v>337</v>
      </c>
      <c r="C343" s="28"/>
      <c r="D343" s="28" t="s">
        <v>99</v>
      </c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 t="s">
        <v>99</v>
      </c>
      <c r="AA343" s="28" t="n">
        <v>3.09</v>
      </c>
      <c r="AB343" s="28" t="n">
        <v>2.97</v>
      </c>
      <c r="AC343" s="95" t="n">
        <f aca="false">AE343-AB343</f>
        <v>0</v>
      </c>
      <c r="AD343" s="28"/>
      <c r="AE343" s="28" t="n">
        <v>2.97</v>
      </c>
      <c r="AF343" s="28" t="s">
        <v>2</v>
      </c>
      <c r="AG343" s="28" t="n">
        <v>3.19</v>
      </c>
      <c r="AH343" s="28" t="n">
        <v>2.7255</v>
      </c>
      <c r="AI343" s="28" t="n">
        <v>2.62</v>
      </c>
      <c r="AJ343" s="28" t="n">
        <v>2.5</v>
      </c>
      <c r="AK343" s="28" t="n">
        <v>2.7975</v>
      </c>
      <c r="AL343" s="28" t="n">
        <v>2.87</v>
      </c>
      <c r="AM343" s="28" t="n">
        <v>2.825</v>
      </c>
      <c r="AN343" s="28" t="s">
        <v>2</v>
      </c>
      <c r="AO343" s="2" t="s">
        <v>2</v>
      </c>
      <c r="AP343" s="28" t="s">
        <v>2</v>
      </c>
      <c r="AQ343" s="28" t="n">
        <v>2.7855</v>
      </c>
      <c r="AR343" s="2" t="s">
        <v>2</v>
      </c>
      <c r="BE343" s="28"/>
      <c r="BG343" s="28"/>
      <c r="BH343" s="28"/>
      <c r="BI343" s="28"/>
      <c r="BJ343" s="28"/>
      <c r="BK343" s="28"/>
      <c r="BL343" s="28"/>
      <c r="BM343" s="28"/>
      <c r="BQ343" s="28"/>
      <c r="BR343" s="28"/>
    </row>
    <row r="344" customFormat="false" ht="12.75" hidden="true" customHeight="false" outlineLevel="0" collapsed="false">
      <c r="A344" s="56" t="n">
        <v>35752</v>
      </c>
      <c r="B344" s="90" t="n">
        <f aca="false">B343+1</f>
        <v>338</v>
      </c>
      <c r="C344" s="28"/>
      <c r="D344" s="28" t="s">
        <v>99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 t="s">
        <v>99</v>
      </c>
      <c r="AA344" s="28" t="n">
        <v>2.96</v>
      </c>
      <c r="AB344" s="28" t="n">
        <v>2.949</v>
      </c>
      <c r="AC344" s="95" t="n">
        <f aca="false">AE344-AB344</f>
        <v>0</v>
      </c>
      <c r="AD344" s="28"/>
      <c r="AE344" s="28" t="n">
        <v>2.949</v>
      </c>
      <c r="AF344" s="28" t="s">
        <v>2</v>
      </c>
      <c r="AG344" s="28" t="n">
        <v>3.159</v>
      </c>
      <c r="AH344" s="28" t="n">
        <v>2.699</v>
      </c>
      <c r="AI344" s="28" t="n">
        <v>2.594</v>
      </c>
      <c r="AJ344" s="28" t="n">
        <v>2.509</v>
      </c>
      <c r="AK344" s="28" t="n">
        <v>2.7765</v>
      </c>
      <c r="AL344" s="28" t="n">
        <v>2.8465</v>
      </c>
      <c r="AM344" s="28" t="n">
        <v>2.779</v>
      </c>
      <c r="AN344" s="28" t="s">
        <v>2</v>
      </c>
      <c r="AO344" s="2" t="s">
        <v>2</v>
      </c>
      <c r="AP344" s="28" t="s">
        <v>2</v>
      </c>
      <c r="AQ344" s="28" t="n">
        <v>2.759</v>
      </c>
      <c r="AR344" s="2" t="s">
        <v>2</v>
      </c>
      <c r="BE344" s="28"/>
      <c r="BG344" s="28"/>
      <c r="BH344" s="28"/>
      <c r="BI344" s="28"/>
      <c r="BJ344" s="28"/>
      <c r="BK344" s="28"/>
      <c r="BL344" s="28"/>
      <c r="BM344" s="28"/>
      <c r="BQ344" s="28"/>
      <c r="BR344" s="28"/>
    </row>
    <row r="345" customFormat="false" ht="12.75" hidden="true" customHeight="false" outlineLevel="0" collapsed="false">
      <c r="A345" s="56" t="n">
        <v>35753</v>
      </c>
      <c r="B345" s="90" t="n">
        <f aca="false">B344+1</f>
        <v>339</v>
      </c>
      <c r="C345" s="28"/>
      <c r="D345" s="28" t="s">
        <v>99</v>
      </c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 t="s">
        <v>99</v>
      </c>
      <c r="AA345" s="28" t="n">
        <v>2.98</v>
      </c>
      <c r="AB345" s="28" t="n">
        <v>2.861</v>
      </c>
      <c r="AC345" s="95" t="n">
        <f aca="false">AE345-AB345</f>
        <v>0</v>
      </c>
      <c r="AD345" s="28"/>
      <c r="AE345" s="28" t="n">
        <v>2.861</v>
      </c>
      <c r="AF345" s="28" t="s">
        <v>2</v>
      </c>
      <c r="AG345" s="28" t="n">
        <v>3.056</v>
      </c>
      <c r="AH345" s="28" t="n">
        <v>2.601</v>
      </c>
      <c r="AI345" s="28" t="n">
        <v>2.491</v>
      </c>
      <c r="AJ345" s="28" t="n">
        <v>2.361</v>
      </c>
      <c r="AK345" s="28" t="n">
        <v>2.686</v>
      </c>
      <c r="AL345" s="28" t="n">
        <v>2.7635</v>
      </c>
      <c r="AM345" s="28" t="n">
        <v>2.676</v>
      </c>
      <c r="AN345" s="28" t="s">
        <v>2</v>
      </c>
      <c r="AO345" s="2" t="s">
        <v>2</v>
      </c>
      <c r="AP345" s="28" t="s">
        <v>2</v>
      </c>
      <c r="AQ345" s="28" t="n">
        <v>2.661</v>
      </c>
      <c r="AR345" s="2" t="s">
        <v>2</v>
      </c>
      <c r="BE345" s="28"/>
      <c r="BG345" s="28"/>
      <c r="BH345" s="28"/>
      <c r="BI345" s="28"/>
      <c r="BJ345" s="28"/>
      <c r="BK345" s="28"/>
      <c r="BL345" s="28"/>
      <c r="BM345" s="28"/>
      <c r="BQ345" s="28"/>
      <c r="BR345" s="28"/>
    </row>
    <row r="346" customFormat="false" ht="12.75" hidden="true" customHeight="false" outlineLevel="0" collapsed="false">
      <c r="A346" s="56" t="n">
        <v>35754</v>
      </c>
      <c r="B346" s="90" t="n">
        <f aca="false">B345+1</f>
        <v>340</v>
      </c>
      <c r="C346" s="28"/>
      <c r="D346" s="28" t="s">
        <v>99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 t="s">
        <v>99</v>
      </c>
      <c r="AA346" s="28" t="n">
        <v>2.77</v>
      </c>
      <c r="AB346" s="28" t="n">
        <v>2.708</v>
      </c>
      <c r="AC346" s="95" t="n">
        <f aca="false">AE346-AB346</f>
        <v>0</v>
      </c>
      <c r="AD346" s="28"/>
      <c r="AE346" s="28" t="n">
        <v>2.708</v>
      </c>
      <c r="AF346" s="28" t="s">
        <v>2</v>
      </c>
      <c r="AG346" s="28" t="n">
        <v>2.903</v>
      </c>
      <c r="AH346" s="28" t="n">
        <v>2.463</v>
      </c>
      <c r="AI346" s="28" t="n">
        <v>2.368</v>
      </c>
      <c r="AJ346" s="28" t="n">
        <v>2.118</v>
      </c>
      <c r="AK346" s="28" t="n">
        <v>2.5455</v>
      </c>
      <c r="AL346" s="28" t="n">
        <v>2.6205</v>
      </c>
      <c r="AM346" s="28" t="n">
        <v>2.553</v>
      </c>
      <c r="AN346" s="28" t="s">
        <v>2</v>
      </c>
      <c r="AO346" s="2" t="s">
        <v>2</v>
      </c>
      <c r="AP346" s="28" t="s">
        <v>2</v>
      </c>
      <c r="AQ346" s="28" t="n">
        <v>2.523</v>
      </c>
      <c r="AR346" s="2" t="s">
        <v>2</v>
      </c>
      <c r="BE346" s="28"/>
      <c r="BG346" s="28"/>
      <c r="BH346" s="28"/>
      <c r="BI346" s="28"/>
      <c r="BJ346" s="28"/>
      <c r="BK346" s="28"/>
      <c r="BL346" s="28"/>
      <c r="BM346" s="28"/>
      <c r="BQ346" s="28"/>
      <c r="BR346" s="28"/>
    </row>
    <row r="347" customFormat="false" ht="12.75" hidden="true" customHeight="false" outlineLevel="0" collapsed="false">
      <c r="A347" s="56" t="n">
        <v>35755</v>
      </c>
      <c r="B347" s="90" t="n">
        <f aca="false">B346+1</f>
        <v>341</v>
      </c>
      <c r="C347" s="28"/>
      <c r="D347" s="28" t="s">
        <v>99</v>
      </c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 t="s">
        <v>99</v>
      </c>
      <c r="AA347" s="28" t="n">
        <v>2.61</v>
      </c>
      <c r="AB347" s="28" t="n">
        <v>2.762</v>
      </c>
      <c r="AC347" s="95" t="n">
        <f aca="false">AE347-AB347</f>
        <v>0</v>
      </c>
      <c r="AD347" s="28"/>
      <c r="AE347" s="28" t="n">
        <v>2.762</v>
      </c>
      <c r="AF347" s="28" t="s">
        <v>2</v>
      </c>
      <c r="AG347" s="28" t="n">
        <v>2.947</v>
      </c>
      <c r="AH347" s="28" t="n">
        <v>2.437</v>
      </c>
      <c r="AI347" s="28" t="n">
        <v>2.342</v>
      </c>
      <c r="AJ347" s="28" t="n">
        <v>2.06</v>
      </c>
      <c r="AK347" s="28" t="n">
        <v>2.592</v>
      </c>
      <c r="AL347" s="28" t="n">
        <v>2.657</v>
      </c>
      <c r="AM347" s="28" t="n">
        <v>2.522</v>
      </c>
      <c r="AN347" s="28" t="s">
        <v>2</v>
      </c>
      <c r="AO347" s="2" t="s">
        <v>2</v>
      </c>
      <c r="AP347" s="28" t="s">
        <v>2</v>
      </c>
      <c r="AQ347" s="28" t="n">
        <v>2.497</v>
      </c>
      <c r="AR347" s="2" t="s">
        <v>2</v>
      </c>
      <c r="BE347" s="28"/>
      <c r="BG347" s="28"/>
      <c r="BH347" s="28"/>
      <c r="BI347" s="28"/>
      <c r="BJ347" s="28"/>
      <c r="BK347" s="28"/>
      <c r="BL347" s="28"/>
      <c r="BM347" s="28"/>
      <c r="BQ347" s="28"/>
      <c r="BR347" s="28"/>
    </row>
    <row r="348" customFormat="false" ht="12.75" hidden="true" customHeight="false" outlineLevel="0" collapsed="false">
      <c r="A348" s="56" t="n">
        <v>35758</v>
      </c>
      <c r="B348" s="90" t="n">
        <f aca="false">B347+1</f>
        <v>342</v>
      </c>
      <c r="C348" s="28"/>
      <c r="D348" s="28" t="s">
        <v>99</v>
      </c>
      <c r="E348" s="28" t="n">
        <v>1</v>
      </c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 t="s">
        <v>99</v>
      </c>
      <c r="AA348" s="28" t="n">
        <v>2.68</v>
      </c>
      <c r="AB348" s="28" t="n">
        <v>2.577</v>
      </c>
      <c r="AC348" s="95" t="n">
        <f aca="false">AE348-AB348</f>
        <v>0</v>
      </c>
      <c r="AD348" s="28" t="n">
        <v>1</v>
      </c>
      <c r="AE348" s="28" t="n">
        <v>2.577</v>
      </c>
      <c r="AF348" s="28" t="s">
        <v>2</v>
      </c>
      <c r="AG348" s="28" t="n">
        <v>2.727</v>
      </c>
      <c r="AH348" s="28" t="n">
        <v>2.217</v>
      </c>
      <c r="AI348" s="28" t="n">
        <v>2.097</v>
      </c>
      <c r="AJ348" s="28" t="n">
        <v>1.975</v>
      </c>
      <c r="AK348" s="28" t="n">
        <v>2.407</v>
      </c>
      <c r="AL348" s="28" t="n">
        <v>2.507</v>
      </c>
      <c r="AM348" s="28" t="n">
        <v>2.277</v>
      </c>
      <c r="AN348" s="28" t="s">
        <v>2</v>
      </c>
      <c r="AO348" s="2" t="s">
        <v>2</v>
      </c>
      <c r="AP348" s="28" t="s">
        <v>2</v>
      </c>
      <c r="AQ348" s="28" t="n">
        <v>2.277</v>
      </c>
      <c r="AR348" s="2" t="s">
        <v>2</v>
      </c>
      <c r="BE348" s="28"/>
      <c r="BG348" s="28"/>
      <c r="BH348" s="28"/>
      <c r="BI348" s="28"/>
      <c r="BJ348" s="28"/>
      <c r="BK348" s="28"/>
      <c r="BL348" s="28"/>
      <c r="BM348" s="28"/>
      <c r="BQ348" s="28"/>
      <c r="BR348" s="28"/>
    </row>
    <row r="349" customFormat="false" ht="12.75" hidden="true" customHeight="false" outlineLevel="0" collapsed="false">
      <c r="A349" s="56" t="n">
        <v>35759</v>
      </c>
      <c r="B349" s="90" t="n">
        <f aca="false">B348+1</f>
        <v>343</v>
      </c>
      <c r="C349" s="28"/>
      <c r="D349" s="28" t="s">
        <v>100</v>
      </c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 t="s">
        <v>100</v>
      </c>
      <c r="AA349" s="28" t="n">
        <v>2.6</v>
      </c>
      <c r="AB349" s="28" t="n">
        <v>2.66</v>
      </c>
      <c r="AC349" s="95" t="n">
        <f aca="false">AE349-AB349</f>
        <v>0</v>
      </c>
      <c r="AD349" s="28"/>
      <c r="AE349" s="28" t="n">
        <v>2.66</v>
      </c>
      <c r="AF349" s="28" t="s">
        <v>2</v>
      </c>
      <c r="AG349" s="28" t="n">
        <v>2.845</v>
      </c>
      <c r="AH349" s="28" t="n">
        <v>2.21</v>
      </c>
      <c r="AI349" s="28" t="n">
        <v>2.12</v>
      </c>
      <c r="AJ349" s="28" t="n">
        <v>1.95</v>
      </c>
      <c r="AK349" s="28" t="n">
        <v>2.415</v>
      </c>
      <c r="AL349" s="28" t="n">
        <v>2.5</v>
      </c>
      <c r="AM349" s="28" t="n">
        <v>2.315</v>
      </c>
      <c r="AN349" s="28" t="s">
        <v>2</v>
      </c>
      <c r="AO349" s="2" t="s">
        <v>2</v>
      </c>
      <c r="AP349" s="28" t="s">
        <v>2</v>
      </c>
      <c r="AQ349" s="28" t="n">
        <v>2.27</v>
      </c>
      <c r="AR349" s="2" t="s">
        <v>2</v>
      </c>
      <c r="BE349" s="28"/>
      <c r="BG349" s="28"/>
      <c r="BH349" s="28"/>
      <c r="BI349" s="28"/>
      <c r="BJ349" s="28"/>
      <c r="BK349" s="28"/>
      <c r="BL349" s="28"/>
      <c r="BM349" s="28"/>
      <c r="BQ349" s="28"/>
      <c r="BR349" s="28"/>
    </row>
    <row r="350" customFormat="false" ht="12.75" hidden="true" customHeight="false" outlineLevel="0" collapsed="false">
      <c r="A350" s="89" t="n">
        <v>35760</v>
      </c>
      <c r="B350" s="90" t="n">
        <f aca="false">B349+1</f>
        <v>344</v>
      </c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 t="n">
        <v>2.65</v>
      </c>
      <c r="AB350" s="28" t="n">
        <v>2.578</v>
      </c>
      <c r="AC350" s="95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P350" s="28"/>
      <c r="AQ350" s="28"/>
      <c r="BE350" s="28"/>
      <c r="BG350" s="28"/>
      <c r="BH350" s="28"/>
      <c r="BI350" s="28"/>
      <c r="BJ350" s="28"/>
      <c r="BK350" s="28"/>
      <c r="BL350" s="28"/>
      <c r="BM350" s="28"/>
      <c r="BQ350" s="28"/>
      <c r="BR350" s="28"/>
    </row>
    <row r="351" customFormat="false" ht="12.75" hidden="true" customHeight="false" outlineLevel="0" collapsed="false">
      <c r="A351" s="56" t="n">
        <v>35765</v>
      </c>
      <c r="B351" s="90" t="n">
        <f aca="false">B350+1</f>
        <v>345</v>
      </c>
      <c r="C351" s="28"/>
      <c r="D351" s="28" t="s">
        <v>100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 t="s">
        <v>100</v>
      </c>
      <c r="AA351" s="28" t="n">
        <v>2.66</v>
      </c>
      <c r="AB351" s="28" t="n">
        <v>2.768</v>
      </c>
      <c r="AC351" s="95" t="n">
        <f aca="false">AE351-AB351</f>
        <v>0</v>
      </c>
      <c r="AD351" s="28"/>
      <c r="AE351" s="28" t="n">
        <v>2.768</v>
      </c>
      <c r="AF351" s="28" t="s">
        <v>2</v>
      </c>
      <c r="AG351" s="28" t="n">
        <v>2.9355</v>
      </c>
      <c r="AH351" s="28" t="n">
        <v>2.308</v>
      </c>
      <c r="AI351" s="28" t="n">
        <v>2.168</v>
      </c>
      <c r="AJ351" s="28" t="n">
        <v>2.008</v>
      </c>
      <c r="AK351" s="28" t="n">
        <v>2.513</v>
      </c>
      <c r="AL351" s="28" t="n">
        <v>2.5905</v>
      </c>
      <c r="AM351" s="28" t="n">
        <v>2.358</v>
      </c>
      <c r="AN351" s="28" t="s">
        <v>2</v>
      </c>
      <c r="AO351" s="2" t="s">
        <v>2</v>
      </c>
      <c r="AP351" s="28" t="s">
        <v>2</v>
      </c>
      <c r="AQ351" s="28" t="n">
        <v>2.368</v>
      </c>
      <c r="AR351" s="2" t="s">
        <v>2</v>
      </c>
      <c r="BE351" s="28"/>
      <c r="BG351" s="28"/>
      <c r="BH351" s="28"/>
      <c r="BI351" s="28"/>
      <c r="BJ351" s="28"/>
      <c r="BK351" s="28"/>
      <c r="BL351" s="28"/>
      <c r="BM351" s="28"/>
      <c r="BQ351" s="28"/>
      <c r="BR351" s="28"/>
    </row>
    <row r="352" customFormat="false" ht="12.75" hidden="true" customHeight="false" outlineLevel="0" collapsed="false">
      <c r="A352" s="56" t="n">
        <v>35766</v>
      </c>
      <c r="B352" s="90" t="n">
        <f aca="false">B351+1</f>
        <v>346</v>
      </c>
      <c r="C352" s="28"/>
      <c r="D352" s="28" t="s">
        <v>100</v>
      </c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 t="s">
        <v>100</v>
      </c>
      <c r="AA352" s="28" t="n">
        <v>2.78</v>
      </c>
      <c r="AB352" s="28" t="n">
        <v>2.718</v>
      </c>
      <c r="AC352" s="95" t="n">
        <f aca="false">AE352-AB352</f>
        <v>0</v>
      </c>
      <c r="AD352" s="28"/>
      <c r="AE352" s="28" t="n">
        <v>2.718</v>
      </c>
      <c r="AF352" s="28" t="s">
        <v>2</v>
      </c>
      <c r="AG352" s="28" t="n">
        <v>2.8805</v>
      </c>
      <c r="AH352" s="28" t="n">
        <v>2.288</v>
      </c>
      <c r="AI352" s="28" t="n">
        <v>2.188</v>
      </c>
      <c r="AJ352" s="28" t="n">
        <v>1.958</v>
      </c>
      <c r="AK352" s="28" t="n">
        <v>2.4705</v>
      </c>
      <c r="AL352" s="28" t="n">
        <v>2.548</v>
      </c>
      <c r="AM352" s="28" t="n">
        <v>2.383</v>
      </c>
      <c r="AN352" s="28" t="s">
        <v>2</v>
      </c>
      <c r="AO352" s="2" t="s">
        <v>2</v>
      </c>
      <c r="AP352" s="28" t="s">
        <v>2</v>
      </c>
      <c r="AQ352" s="28" t="n">
        <v>2.348</v>
      </c>
      <c r="AR352" s="2" t="s">
        <v>2</v>
      </c>
      <c r="BE352" s="28"/>
      <c r="BG352" s="28"/>
      <c r="BH352" s="28"/>
      <c r="BI352" s="28"/>
      <c r="BJ352" s="28"/>
      <c r="BK352" s="28"/>
      <c r="BL352" s="28"/>
      <c r="BM352" s="28"/>
      <c r="BQ352" s="28"/>
      <c r="BR352" s="28"/>
    </row>
    <row r="353" customFormat="false" ht="12.75" hidden="true" customHeight="false" outlineLevel="0" collapsed="false">
      <c r="A353" s="56" t="n">
        <v>35767</v>
      </c>
      <c r="B353" s="90" t="n">
        <f aca="false">B352+1</f>
        <v>347</v>
      </c>
      <c r="C353" s="28"/>
      <c r="D353" s="28" t="s">
        <v>100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 t="s">
        <v>100</v>
      </c>
      <c r="AA353" s="28" t="n">
        <v>2.67</v>
      </c>
      <c r="AB353" s="28" t="n">
        <v>2.609</v>
      </c>
      <c r="AC353" s="95" t="n">
        <f aca="false">AE353-AB353</f>
        <v>0</v>
      </c>
      <c r="AD353" s="28"/>
      <c r="AE353" s="28" t="n">
        <v>2.609</v>
      </c>
      <c r="AF353" s="28" t="s">
        <v>2</v>
      </c>
      <c r="AG353" s="28" t="n">
        <v>2.754</v>
      </c>
      <c r="AH353" s="28" t="n">
        <v>2.209</v>
      </c>
      <c r="AI353" s="28" t="n">
        <v>2.109</v>
      </c>
      <c r="AJ353" s="28" t="n">
        <v>1.929</v>
      </c>
      <c r="AK353" s="28" t="n">
        <v>2.389</v>
      </c>
      <c r="AL353" s="28" t="n">
        <v>2.459</v>
      </c>
      <c r="AM353" s="28" t="n">
        <v>2.304</v>
      </c>
      <c r="AN353" s="28" t="s">
        <v>2</v>
      </c>
      <c r="AO353" s="2" t="s">
        <v>2</v>
      </c>
      <c r="AP353" s="28" t="s">
        <v>2</v>
      </c>
      <c r="AQ353" s="28" t="n">
        <v>2.269</v>
      </c>
      <c r="AR353" s="2" t="s">
        <v>2</v>
      </c>
      <c r="BE353" s="28"/>
      <c r="BG353" s="28"/>
      <c r="BH353" s="28"/>
      <c r="BI353" s="28"/>
      <c r="BJ353" s="28"/>
      <c r="BK353" s="28"/>
      <c r="BL353" s="28"/>
      <c r="BM353" s="28"/>
      <c r="BQ353" s="28"/>
      <c r="BR353" s="28"/>
    </row>
    <row r="354" customFormat="false" ht="12.75" hidden="true" customHeight="false" outlineLevel="0" collapsed="false">
      <c r="A354" s="56" t="n">
        <v>35768</v>
      </c>
      <c r="B354" s="90" t="n">
        <f aca="false">B353+1</f>
        <v>348</v>
      </c>
      <c r="C354" s="28"/>
      <c r="D354" s="28" t="s">
        <v>100</v>
      </c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 t="s">
        <v>100</v>
      </c>
      <c r="AA354" s="28" t="n">
        <v>2.53</v>
      </c>
      <c r="AB354" s="28" t="n">
        <v>2.456</v>
      </c>
      <c r="AC354" s="95" t="n">
        <f aca="false">AE354-AB354</f>
        <v>0</v>
      </c>
      <c r="AD354" s="28"/>
      <c r="AE354" s="28" t="n">
        <v>2.456</v>
      </c>
      <c r="AF354" s="28" t="s">
        <v>2</v>
      </c>
      <c r="AG354" s="28" t="n">
        <v>2.601</v>
      </c>
      <c r="AH354" s="28" t="n">
        <v>2.096</v>
      </c>
      <c r="AI354" s="28" t="n">
        <v>1.9985</v>
      </c>
      <c r="AJ354" s="28" t="n">
        <v>1.856</v>
      </c>
      <c r="AK354" s="28" t="n">
        <v>2.2485</v>
      </c>
      <c r="AL354" s="28" t="n">
        <v>2.321</v>
      </c>
      <c r="AM354" s="28" t="n">
        <v>2.1985</v>
      </c>
      <c r="AN354" s="28" t="s">
        <v>2</v>
      </c>
      <c r="AO354" s="2" t="s">
        <v>2</v>
      </c>
      <c r="AP354" s="28" t="s">
        <v>2</v>
      </c>
      <c r="AQ354" s="28" t="n">
        <v>2.156</v>
      </c>
      <c r="AR354" s="2" t="s">
        <v>2</v>
      </c>
      <c r="BE354" s="28"/>
      <c r="BG354" s="28"/>
      <c r="BH354" s="28"/>
      <c r="BI354" s="28"/>
      <c r="BJ354" s="28"/>
      <c r="BK354" s="28"/>
      <c r="BL354" s="28"/>
      <c r="BM354" s="28"/>
      <c r="BQ354" s="28"/>
      <c r="BR354" s="28"/>
    </row>
    <row r="355" customFormat="false" ht="12.75" hidden="true" customHeight="false" outlineLevel="0" collapsed="false">
      <c r="A355" s="56" t="n">
        <v>35769</v>
      </c>
      <c r="B355" s="90" t="n">
        <f aca="false">B354+1</f>
        <v>349</v>
      </c>
      <c r="C355" s="28"/>
      <c r="D355" s="28" t="s">
        <v>100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 t="s">
        <v>100</v>
      </c>
      <c r="AA355" s="28" t="n">
        <v>2.49</v>
      </c>
      <c r="AB355" s="28" t="n">
        <v>2.453</v>
      </c>
      <c r="AC355" s="95" t="n">
        <f aca="false">AE355-AB355</f>
        <v>0</v>
      </c>
      <c r="AD355" s="28"/>
      <c r="AE355" s="28" t="n">
        <v>2.453</v>
      </c>
      <c r="AF355" s="28" t="s">
        <v>2</v>
      </c>
      <c r="AG355" s="28" t="n">
        <v>2.573</v>
      </c>
      <c r="AH355" s="28" t="n">
        <v>2.1055</v>
      </c>
      <c r="AI355" s="28" t="n">
        <v>2.003</v>
      </c>
      <c r="AJ355" s="28" t="n">
        <v>1.8705</v>
      </c>
      <c r="AK355" s="28" t="n">
        <v>2.233</v>
      </c>
      <c r="AL355" s="28" t="n">
        <v>2.313</v>
      </c>
      <c r="AM355" s="28" t="n">
        <v>2.203</v>
      </c>
      <c r="AN355" s="28" t="s">
        <v>2</v>
      </c>
      <c r="AO355" s="2" t="s">
        <v>2</v>
      </c>
      <c r="AP355" s="28" t="s">
        <v>2</v>
      </c>
      <c r="AQ355" s="28" t="n">
        <v>2.1655</v>
      </c>
      <c r="AR355" s="2" t="s">
        <v>2</v>
      </c>
      <c r="BE355" s="28"/>
      <c r="BG355" s="28"/>
      <c r="BH355" s="28"/>
      <c r="BI355" s="28"/>
      <c r="BJ355" s="28"/>
      <c r="BK355" s="28"/>
      <c r="BL355" s="28"/>
      <c r="BM355" s="28"/>
      <c r="BQ355" s="28"/>
      <c r="BR355" s="28"/>
    </row>
    <row r="356" customFormat="false" ht="12.75" hidden="true" customHeight="false" outlineLevel="0" collapsed="false">
      <c r="A356" s="56" t="n">
        <v>35772</v>
      </c>
      <c r="B356" s="90" t="n">
        <f aca="false">B355+1</f>
        <v>350</v>
      </c>
      <c r="C356" s="28"/>
      <c r="D356" s="28" t="s">
        <v>100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 t="s">
        <v>100</v>
      </c>
      <c r="AA356" s="28" t="n">
        <v>2.38</v>
      </c>
      <c r="AB356" s="28" t="n">
        <v>2.422</v>
      </c>
      <c r="AC356" s="95" t="n">
        <f aca="false">AE356-AB356</f>
        <v>0</v>
      </c>
      <c r="AD356" s="28"/>
      <c r="AE356" s="28" t="n">
        <v>2.422</v>
      </c>
      <c r="AF356" s="28" t="s">
        <v>2</v>
      </c>
      <c r="AG356" s="28" t="n">
        <v>2.522</v>
      </c>
      <c r="AH356" s="28" t="n">
        <v>2.107</v>
      </c>
      <c r="AI356" s="28" t="n">
        <v>2.012</v>
      </c>
      <c r="AJ356" s="28" t="n">
        <v>1.952</v>
      </c>
      <c r="AK356" s="28" t="n">
        <v>2.2095</v>
      </c>
      <c r="AL356" s="28" t="n">
        <v>2.2895</v>
      </c>
      <c r="AM356" s="28" t="n">
        <v>2.192</v>
      </c>
      <c r="AN356" s="28" t="s">
        <v>2</v>
      </c>
      <c r="AO356" s="2" t="s">
        <v>2</v>
      </c>
      <c r="AP356" s="28" t="s">
        <v>2</v>
      </c>
      <c r="AQ356" s="28" t="n">
        <v>2.167</v>
      </c>
      <c r="AR356" s="2" t="s">
        <v>2</v>
      </c>
      <c r="BE356" s="28"/>
      <c r="BG356" s="28"/>
      <c r="BH356" s="28"/>
      <c r="BI356" s="28"/>
      <c r="BJ356" s="28"/>
      <c r="BK356" s="28"/>
      <c r="BL356" s="28"/>
      <c r="BM356" s="28"/>
      <c r="BQ356" s="28"/>
      <c r="BR356" s="28"/>
    </row>
    <row r="357" customFormat="false" ht="12.75" hidden="true" customHeight="false" outlineLevel="0" collapsed="false">
      <c r="A357" s="56" t="n">
        <v>35773</v>
      </c>
      <c r="B357" s="90" t="n">
        <f aca="false">B356+1</f>
        <v>351</v>
      </c>
      <c r="C357" s="28"/>
      <c r="D357" s="28" t="s">
        <v>100</v>
      </c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 t="s">
        <v>100</v>
      </c>
      <c r="AA357" s="28" t="n">
        <v>2.46</v>
      </c>
      <c r="AB357" s="28" t="n">
        <v>2.526</v>
      </c>
      <c r="AC357" s="95" t="n">
        <f aca="false">AE357-AB357</f>
        <v>0</v>
      </c>
      <c r="AD357" s="28"/>
      <c r="AE357" s="28" t="n">
        <v>2.526</v>
      </c>
      <c r="AF357" s="28" t="s">
        <v>2</v>
      </c>
      <c r="AG357" s="28" t="n">
        <v>2.631</v>
      </c>
      <c r="AH357" s="28" t="n">
        <v>2.1985</v>
      </c>
      <c r="AI357" s="28" t="n">
        <v>2.106</v>
      </c>
      <c r="AJ357" s="28" t="n">
        <v>2.016</v>
      </c>
      <c r="AK357" s="28" t="n">
        <v>2.316</v>
      </c>
      <c r="AL357" s="28" t="n">
        <v>2.391</v>
      </c>
      <c r="AM357" s="28" t="n">
        <v>2.286</v>
      </c>
      <c r="AN357" s="28" t="s">
        <v>2</v>
      </c>
      <c r="AO357" s="2" t="s">
        <v>2</v>
      </c>
      <c r="AP357" s="28" t="s">
        <v>2</v>
      </c>
      <c r="AQ357" s="28" t="n">
        <v>2.2585</v>
      </c>
      <c r="AR357" s="2" t="s">
        <v>2</v>
      </c>
      <c r="BE357" s="28"/>
      <c r="BG357" s="28"/>
      <c r="BH357" s="28"/>
      <c r="BI357" s="28"/>
      <c r="BJ357" s="28"/>
      <c r="BK357" s="28"/>
      <c r="BL357" s="28"/>
      <c r="BM357" s="28"/>
      <c r="BQ357" s="28"/>
      <c r="BR357" s="28"/>
    </row>
    <row r="358" customFormat="false" ht="12.75" hidden="true" customHeight="false" outlineLevel="0" collapsed="false">
      <c r="A358" s="56" t="n">
        <v>35774</v>
      </c>
      <c r="B358" s="90" t="n">
        <f aca="false">B357+1</f>
        <v>352</v>
      </c>
      <c r="C358" s="28"/>
      <c r="D358" s="28" t="s">
        <v>100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 t="s">
        <v>100</v>
      </c>
      <c r="AA358" s="28" t="n">
        <v>2.54</v>
      </c>
      <c r="AB358" s="28" t="n">
        <v>2.354</v>
      </c>
      <c r="AC358" s="95" t="n">
        <f aca="false">AE358-AB358</f>
        <v>0</v>
      </c>
      <c r="AD358" s="28"/>
      <c r="AE358" s="28" t="n">
        <v>2.354</v>
      </c>
      <c r="AF358" s="28" t="s">
        <v>2</v>
      </c>
      <c r="AG358" s="28" t="n">
        <v>2.454</v>
      </c>
      <c r="AH358" s="28" t="n">
        <v>2.084</v>
      </c>
      <c r="AI358" s="28" t="n">
        <v>1.994</v>
      </c>
      <c r="AJ358" s="28" t="n">
        <v>1.959</v>
      </c>
      <c r="AK358" s="28" t="n">
        <v>2.154</v>
      </c>
      <c r="AL358" s="28" t="n">
        <v>2.244</v>
      </c>
      <c r="AM358" s="28" t="n">
        <v>2.174</v>
      </c>
      <c r="AN358" s="28" t="s">
        <v>2</v>
      </c>
      <c r="AO358" s="2" t="s">
        <v>2</v>
      </c>
      <c r="AP358" s="28" t="s">
        <v>2</v>
      </c>
      <c r="AQ358" s="28" t="n">
        <v>2.144</v>
      </c>
      <c r="AR358" s="2" t="s">
        <v>2</v>
      </c>
      <c r="BE358" s="28"/>
      <c r="BG358" s="28"/>
      <c r="BH358" s="28"/>
      <c r="BI358" s="28"/>
      <c r="BJ358" s="28"/>
      <c r="BK358" s="28"/>
      <c r="BL358" s="28"/>
      <c r="BM358" s="28"/>
      <c r="BQ358" s="28"/>
      <c r="BR358" s="28"/>
    </row>
    <row r="359" customFormat="false" ht="12.75" hidden="true" customHeight="false" outlineLevel="0" collapsed="false">
      <c r="A359" s="56" t="n">
        <v>35775</v>
      </c>
      <c r="B359" s="90" t="n">
        <f aca="false">B358+1</f>
        <v>353</v>
      </c>
      <c r="C359" s="28"/>
      <c r="D359" s="28" t="s">
        <v>100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 t="s">
        <v>100</v>
      </c>
      <c r="AA359" s="28" t="n">
        <v>2.33</v>
      </c>
      <c r="AB359" s="28" t="n">
        <v>2.343</v>
      </c>
      <c r="AC359" s="95" t="n">
        <f aca="false">AE359-AB359</f>
        <v>0</v>
      </c>
      <c r="AD359" s="28"/>
      <c r="AE359" s="28" t="n">
        <v>2.343</v>
      </c>
      <c r="AF359" s="28" t="s">
        <v>2</v>
      </c>
      <c r="AG359" s="28" t="n">
        <v>2.4355</v>
      </c>
      <c r="AH359" s="28" t="n">
        <v>2.083</v>
      </c>
      <c r="AI359" s="28" t="n">
        <v>1.988</v>
      </c>
      <c r="AJ359" s="28" t="n">
        <v>1.938</v>
      </c>
      <c r="AK359" s="28" t="n">
        <v>2.158</v>
      </c>
      <c r="AL359" s="28" t="n">
        <v>2.233</v>
      </c>
      <c r="AM359" s="28" t="n">
        <v>2.168</v>
      </c>
      <c r="AN359" s="28" t="s">
        <v>2</v>
      </c>
      <c r="AO359" s="2" t="s">
        <v>2</v>
      </c>
      <c r="AP359" s="28" t="s">
        <v>2</v>
      </c>
      <c r="AQ359" s="28" t="n">
        <v>2.143</v>
      </c>
      <c r="AR359" s="2" t="s">
        <v>2</v>
      </c>
      <c r="BE359" s="28"/>
      <c r="BG359" s="28"/>
      <c r="BH359" s="28"/>
      <c r="BI359" s="28"/>
      <c r="BJ359" s="28"/>
      <c r="BK359" s="28"/>
      <c r="BL359" s="28"/>
      <c r="BM359" s="28"/>
      <c r="BQ359" s="28"/>
      <c r="BR359" s="28"/>
    </row>
    <row r="360" customFormat="false" ht="12.75" hidden="true" customHeight="false" outlineLevel="0" collapsed="false">
      <c r="A360" s="56" t="n">
        <v>35776</v>
      </c>
      <c r="B360" s="90" t="n">
        <f aca="false">B359+1</f>
        <v>354</v>
      </c>
      <c r="C360" s="28"/>
      <c r="D360" s="28" t="s">
        <v>100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 t="s">
        <v>100</v>
      </c>
      <c r="AA360" s="28" t="n">
        <v>2.335</v>
      </c>
      <c r="AB360" s="28" t="n">
        <v>2.357</v>
      </c>
      <c r="AC360" s="95" t="n">
        <f aca="false">AE360-AB360</f>
        <v>0</v>
      </c>
      <c r="AD360" s="28"/>
      <c r="AE360" s="28" t="n">
        <v>2.357</v>
      </c>
      <c r="AF360" s="28" t="s">
        <v>2</v>
      </c>
      <c r="AG360" s="28" t="n">
        <v>2.447</v>
      </c>
      <c r="AH360" s="28" t="n">
        <v>2.102</v>
      </c>
      <c r="AI360" s="28" t="n">
        <v>2.017</v>
      </c>
      <c r="AJ360" s="28" t="n">
        <v>1.947</v>
      </c>
      <c r="AK360" s="28" t="n">
        <v>2.167</v>
      </c>
      <c r="AL360" s="28" t="n">
        <v>2.252</v>
      </c>
      <c r="AM360" s="28" t="n">
        <v>2.192</v>
      </c>
      <c r="AN360" s="28" t="s">
        <v>2</v>
      </c>
      <c r="AO360" s="2" t="s">
        <v>2</v>
      </c>
      <c r="AP360" s="28" t="s">
        <v>2</v>
      </c>
      <c r="AQ360" s="28" t="n">
        <v>2.162</v>
      </c>
      <c r="AR360" s="2" t="s">
        <v>2</v>
      </c>
      <c r="BE360" s="28"/>
      <c r="BG360" s="28"/>
      <c r="BH360" s="28"/>
      <c r="BI360" s="28"/>
      <c r="BJ360" s="28"/>
      <c r="BK360" s="28"/>
      <c r="BL360" s="28"/>
      <c r="BM360" s="28"/>
      <c r="BQ360" s="28"/>
      <c r="BR360" s="28"/>
    </row>
    <row r="361" customFormat="false" ht="12.75" hidden="true" customHeight="false" outlineLevel="0" collapsed="false">
      <c r="A361" s="56" t="n">
        <v>35779</v>
      </c>
      <c r="B361" s="90" t="n">
        <f aca="false">B360+1</f>
        <v>355</v>
      </c>
      <c r="C361" s="28"/>
      <c r="D361" s="28" t="s">
        <v>100</v>
      </c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 t="s">
        <v>100</v>
      </c>
      <c r="AA361" s="28" t="n">
        <v>2.305</v>
      </c>
      <c r="AB361" s="28" t="n">
        <v>2.307</v>
      </c>
      <c r="AC361" s="95" t="n">
        <f aca="false">AE361-AB361</f>
        <v>0</v>
      </c>
      <c r="AD361" s="28"/>
      <c r="AE361" s="28" t="n">
        <v>2.307</v>
      </c>
      <c r="AF361" s="28" t="s">
        <v>2</v>
      </c>
      <c r="AG361" s="28" t="n">
        <v>2.377</v>
      </c>
      <c r="AH361" s="28" t="n">
        <v>2.0795</v>
      </c>
      <c r="AI361" s="28" t="n">
        <v>2.012</v>
      </c>
      <c r="AJ361" s="28" t="n">
        <v>1.907</v>
      </c>
      <c r="AK361" s="28" t="n">
        <v>2.1295</v>
      </c>
      <c r="AL361" s="28" t="n">
        <v>2.2145</v>
      </c>
      <c r="AM361" s="28" t="n">
        <v>2.177</v>
      </c>
      <c r="AN361" s="28" t="s">
        <v>2</v>
      </c>
      <c r="AO361" s="2" t="s">
        <v>2</v>
      </c>
      <c r="AP361" s="28" t="s">
        <v>2</v>
      </c>
      <c r="AQ361" s="28" t="n">
        <v>2.1395</v>
      </c>
      <c r="AR361" s="2" t="s">
        <v>2</v>
      </c>
      <c r="BE361" s="28"/>
      <c r="BG361" s="28"/>
      <c r="BH361" s="28"/>
      <c r="BI361" s="28"/>
      <c r="BJ361" s="28"/>
      <c r="BK361" s="28"/>
      <c r="BL361" s="28"/>
      <c r="BM361" s="28"/>
      <c r="BQ361" s="28"/>
      <c r="BR361" s="28"/>
    </row>
    <row r="362" customFormat="false" ht="12.75" hidden="true" customHeight="false" outlineLevel="0" collapsed="false">
      <c r="A362" s="56" t="n">
        <v>35780</v>
      </c>
      <c r="B362" s="90" t="n">
        <f aca="false">B361+1</f>
        <v>356</v>
      </c>
      <c r="C362" s="28"/>
      <c r="D362" s="28" t="s">
        <v>100</v>
      </c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 t="s">
        <v>100</v>
      </c>
      <c r="AA362" s="28" t="n">
        <v>2.325</v>
      </c>
      <c r="AB362" s="28" t="n">
        <v>2.409</v>
      </c>
      <c r="AC362" s="95" t="n">
        <f aca="false">AE362-AB362</f>
        <v>0</v>
      </c>
      <c r="AD362" s="28"/>
      <c r="AE362" s="28" t="n">
        <v>2.409</v>
      </c>
      <c r="AF362" s="28" t="s">
        <v>2</v>
      </c>
      <c r="AG362" s="28" t="n">
        <v>2.484</v>
      </c>
      <c r="AH362" s="28" t="n">
        <v>2.169</v>
      </c>
      <c r="AI362" s="28" t="n">
        <v>2.099</v>
      </c>
      <c r="AJ362" s="28" t="n">
        <v>2.044</v>
      </c>
      <c r="AK362" s="28" t="n">
        <v>2.2265</v>
      </c>
      <c r="AL362" s="28" t="n">
        <v>2.3065</v>
      </c>
      <c r="AM362" s="28" t="n">
        <v>2.269</v>
      </c>
      <c r="AN362" s="28" t="s">
        <v>2</v>
      </c>
      <c r="AO362" s="2" t="s">
        <v>2</v>
      </c>
      <c r="AP362" s="28" t="s">
        <v>2</v>
      </c>
      <c r="AQ362" s="28" t="n">
        <v>2.229</v>
      </c>
      <c r="AR362" s="2" t="s">
        <v>2</v>
      </c>
      <c r="BE362" s="28"/>
      <c r="BG362" s="28"/>
      <c r="BH362" s="28"/>
      <c r="BI362" s="28"/>
      <c r="BJ362" s="28"/>
      <c r="BK362" s="28"/>
      <c r="BL362" s="28"/>
      <c r="BM362" s="28"/>
      <c r="BQ362" s="28"/>
      <c r="BR362" s="28"/>
    </row>
    <row r="363" customFormat="false" ht="12.75" hidden="true" customHeight="false" outlineLevel="0" collapsed="false">
      <c r="A363" s="56" t="n">
        <v>35781</v>
      </c>
      <c r="B363" s="90" t="n">
        <f aca="false">B362+1</f>
        <v>357</v>
      </c>
      <c r="C363" s="28"/>
      <c r="D363" s="28" t="s">
        <v>100</v>
      </c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 t="s">
        <v>100</v>
      </c>
      <c r="AA363" s="28" t="n">
        <v>2.43</v>
      </c>
      <c r="AB363" s="28" t="n">
        <v>2.438</v>
      </c>
      <c r="AC363" s="95" t="n">
        <f aca="false">AE363-AB363</f>
        <v>0</v>
      </c>
      <c r="AD363" s="28"/>
      <c r="AE363" s="28" t="n">
        <v>2.438</v>
      </c>
      <c r="AF363" s="28" t="s">
        <v>2</v>
      </c>
      <c r="AG363" s="28" t="n">
        <v>2.513</v>
      </c>
      <c r="AH363" s="28" t="n">
        <v>2.183</v>
      </c>
      <c r="AI363" s="28" t="n">
        <v>2.133</v>
      </c>
      <c r="AJ363" s="28" t="n">
        <v>2.108</v>
      </c>
      <c r="AK363" s="28" t="n">
        <v>2.248</v>
      </c>
      <c r="AL363" s="28" t="n">
        <v>2.3355</v>
      </c>
      <c r="AM363" s="28" t="n">
        <v>2.313</v>
      </c>
      <c r="AN363" s="28" t="s">
        <v>2</v>
      </c>
      <c r="AO363" s="2" t="s">
        <v>2</v>
      </c>
      <c r="AP363" s="28" t="s">
        <v>2</v>
      </c>
      <c r="AQ363" s="28" t="n">
        <v>2.243</v>
      </c>
      <c r="AR363" s="2" t="s">
        <v>2</v>
      </c>
      <c r="BE363" s="28"/>
      <c r="BG363" s="28"/>
      <c r="BH363" s="28"/>
      <c r="BI363" s="28"/>
      <c r="BJ363" s="28"/>
      <c r="BK363" s="28"/>
      <c r="BL363" s="28"/>
      <c r="BM363" s="28"/>
      <c r="BQ363" s="28"/>
      <c r="BR363" s="28"/>
    </row>
    <row r="364" customFormat="false" ht="12.75" hidden="true" customHeight="false" outlineLevel="0" collapsed="false">
      <c r="A364" s="56" t="n">
        <v>35782</v>
      </c>
      <c r="B364" s="90" t="n">
        <f aca="false">B363+1</f>
        <v>358</v>
      </c>
      <c r="C364" s="28"/>
      <c r="D364" s="28" t="s">
        <v>100</v>
      </c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 t="s">
        <v>100</v>
      </c>
      <c r="AA364" s="28" t="n">
        <v>2.39</v>
      </c>
      <c r="AB364" s="28" t="n">
        <v>2.412</v>
      </c>
      <c r="AC364" s="95" t="n">
        <f aca="false">AE364-AB364</f>
        <v>0</v>
      </c>
      <c r="AD364" s="28"/>
      <c r="AE364" s="28" t="n">
        <v>2.412</v>
      </c>
      <c r="AF364" s="28" t="s">
        <v>2</v>
      </c>
      <c r="AG364" s="28" t="n">
        <v>2.497</v>
      </c>
      <c r="AH364" s="28" t="n">
        <v>2.202</v>
      </c>
      <c r="AI364" s="28" t="n">
        <v>2.177</v>
      </c>
      <c r="AJ364" s="28" t="n">
        <v>2.152</v>
      </c>
      <c r="AK364" s="28" t="n">
        <v>2.242</v>
      </c>
      <c r="AL364" s="28" t="n">
        <v>2.3195</v>
      </c>
      <c r="AM364" s="28" t="n">
        <v>2.357</v>
      </c>
      <c r="AN364" s="28" t="s">
        <v>2</v>
      </c>
      <c r="AO364" s="2" t="s">
        <v>2</v>
      </c>
      <c r="AP364" s="28" t="s">
        <v>2</v>
      </c>
      <c r="AQ364" s="28" t="n">
        <v>2.262</v>
      </c>
      <c r="AR364" s="2" t="s">
        <v>2</v>
      </c>
      <c r="BE364" s="28"/>
      <c r="BG364" s="28"/>
      <c r="BH364" s="28"/>
      <c r="BI364" s="28"/>
      <c r="BJ364" s="28"/>
      <c r="BK364" s="28"/>
      <c r="BL364" s="28"/>
      <c r="BM364" s="28"/>
      <c r="BQ364" s="28"/>
      <c r="BR364" s="28"/>
    </row>
    <row r="365" customFormat="false" ht="12.75" hidden="true" customHeight="false" outlineLevel="0" collapsed="false">
      <c r="A365" s="89" t="n">
        <v>35783</v>
      </c>
      <c r="B365" s="90" t="n">
        <f aca="false">B364+1</f>
        <v>359</v>
      </c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 t="n">
        <v>2.455</v>
      </c>
      <c r="AB365" s="28" t="n">
        <v>2.471</v>
      </c>
      <c r="AC365" s="95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P365" s="28"/>
      <c r="AQ365" s="28"/>
      <c r="BE365" s="28"/>
      <c r="BG365" s="28"/>
      <c r="BH365" s="28"/>
      <c r="BI365" s="28"/>
      <c r="BJ365" s="28"/>
      <c r="BK365" s="28"/>
      <c r="BL365" s="28"/>
      <c r="BM365" s="28"/>
      <c r="BQ365" s="28"/>
      <c r="BR365" s="28"/>
    </row>
    <row r="366" customFormat="false" ht="12.75" hidden="true" customHeight="false" outlineLevel="0" collapsed="false">
      <c r="A366" s="56" t="n">
        <v>35786</v>
      </c>
      <c r="B366" s="90" t="n">
        <f aca="false">B365+1</f>
        <v>360</v>
      </c>
      <c r="C366" s="28"/>
      <c r="D366" s="28" t="s">
        <v>100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 t="s">
        <v>100</v>
      </c>
      <c r="AA366" s="28" t="n">
        <v>2.43</v>
      </c>
      <c r="AB366" s="28" t="n">
        <v>2.367</v>
      </c>
      <c r="AC366" s="95" t="n">
        <f aca="false">AE366-AB366</f>
        <v>0.104</v>
      </c>
      <c r="AD366" s="28"/>
      <c r="AE366" s="28" t="n">
        <v>2.471</v>
      </c>
      <c r="AF366" s="28" t="s">
        <v>2</v>
      </c>
      <c r="AG366" s="28" t="n">
        <v>2.536</v>
      </c>
      <c r="AH366" s="28" t="n">
        <v>2.261</v>
      </c>
      <c r="AI366" s="28" t="n">
        <v>2.226</v>
      </c>
      <c r="AJ366" s="28" t="n">
        <v>2.211</v>
      </c>
      <c r="AK366" s="28" t="n">
        <v>2.2935</v>
      </c>
      <c r="AL366" s="28" t="n">
        <v>2.3885</v>
      </c>
      <c r="AM366" s="28" t="n">
        <v>2.406</v>
      </c>
      <c r="AN366" s="28" t="s">
        <v>2</v>
      </c>
      <c r="AO366" s="2" t="s">
        <v>2</v>
      </c>
      <c r="AP366" s="28" t="s">
        <v>2</v>
      </c>
      <c r="AQ366" s="28" t="n">
        <v>2.321</v>
      </c>
      <c r="AR366" s="2" t="s">
        <v>2</v>
      </c>
      <c r="BE366" s="28"/>
      <c r="BG366" s="28"/>
      <c r="BH366" s="28"/>
      <c r="BI366" s="28"/>
      <c r="BJ366" s="28"/>
      <c r="BK366" s="28"/>
      <c r="BL366" s="28"/>
      <c r="BM366" s="28"/>
      <c r="BQ366" s="28"/>
      <c r="BR366" s="28"/>
    </row>
    <row r="367" customFormat="false" ht="12.75" hidden="true" customHeight="false" outlineLevel="0" collapsed="false">
      <c r="A367" s="56" t="n">
        <v>35787</v>
      </c>
      <c r="B367" s="90" t="n">
        <f aca="false">B366+1</f>
        <v>361</v>
      </c>
      <c r="C367" s="28"/>
      <c r="D367" s="28" t="s">
        <v>100</v>
      </c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 t="s">
        <v>100</v>
      </c>
      <c r="AA367" s="28" t="n">
        <v>2.32</v>
      </c>
      <c r="AB367" s="28" t="n">
        <v>2.216</v>
      </c>
      <c r="AC367" s="95" t="n">
        <f aca="false">AE367-AB367</f>
        <v>0</v>
      </c>
      <c r="AD367" s="28"/>
      <c r="AE367" s="28" t="n">
        <v>2.216</v>
      </c>
      <c r="AF367" s="28" t="s">
        <v>2</v>
      </c>
      <c r="AG367" s="28" t="n">
        <v>2.2585</v>
      </c>
      <c r="AH367" s="28" t="n">
        <v>2.046</v>
      </c>
      <c r="AI367" s="28" t="n">
        <v>2.016</v>
      </c>
      <c r="AJ367" s="28" t="n">
        <v>1.996</v>
      </c>
      <c r="AK367" s="28" t="n">
        <v>2.061</v>
      </c>
      <c r="AL367" s="28" t="n">
        <v>2.1435</v>
      </c>
      <c r="AM367" s="28" t="n">
        <v>2.196</v>
      </c>
      <c r="AN367" s="28" t="s">
        <v>2</v>
      </c>
      <c r="AO367" s="2" t="s">
        <v>2</v>
      </c>
      <c r="AP367" s="28" t="s">
        <v>2</v>
      </c>
      <c r="AQ367" s="28" t="n">
        <v>2.106</v>
      </c>
      <c r="AR367" s="2" t="s">
        <v>2</v>
      </c>
      <c r="BE367" s="28"/>
      <c r="BG367" s="28"/>
      <c r="BH367" s="28"/>
      <c r="BI367" s="28"/>
      <c r="BJ367" s="28"/>
      <c r="BK367" s="28"/>
      <c r="BL367" s="28"/>
      <c r="BM367" s="28"/>
      <c r="BQ367" s="28"/>
      <c r="BR367" s="28"/>
    </row>
    <row r="368" customFormat="false" ht="12.75" hidden="true" customHeight="false" outlineLevel="0" collapsed="false">
      <c r="A368" s="89" t="n">
        <v>35788</v>
      </c>
      <c r="B368" s="90" t="n">
        <f aca="false">B367+1</f>
        <v>362</v>
      </c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 t="n">
        <v>2.18</v>
      </c>
      <c r="AB368" s="28" t="n">
        <v>2.246</v>
      </c>
      <c r="AC368" s="95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P368" s="28"/>
      <c r="AQ368" s="28"/>
      <c r="BE368" s="28"/>
      <c r="BG368" s="28"/>
      <c r="BH368" s="28"/>
      <c r="BI368" s="28"/>
      <c r="BJ368" s="28"/>
      <c r="BK368" s="28"/>
      <c r="BL368" s="28"/>
      <c r="BM368" s="28"/>
      <c r="BQ368" s="28"/>
      <c r="BR368" s="28"/>
    </row>
    <row r="369" customFormat="false" ht="12.75" hidden="true" customHeight="false" outlineLevel="0" collapsed="false">
      <c r="A369" s="56" t="n">
        <v>35790</v>
      </c>
      <c r="B369" s="90" t="n">
        <f aca="false">B368+1</f>
        <v>363</v>
      </c>
      <c r="C369" s="28"/>
      <c r="D369" s="28" t="s">
        <v>100</v>
      </c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 t="s">
        <v>100</v>
      </c>
      <c r="AA369" s="28" t="n">
        <v>2.26</v>
      </c>
      <c r="AB369" s="28" t="n">
        <v>2.252</v>
      </c>
      <c r="AC369" s="95" t="n">
        <f aca="false">AE369-AB369</f>
        <v>0</v>
      </c>
      <c r="AD369" s="28"/>
      <c r="AE369" s="28" t="n">
        <v>2.252</v>
      </c>
      <c r="AF369" s="28" t="s">
        <v>2</v>
      </c>
      <c r="AG369" s="28" t="n">
        <v>2.2795</v>
      </c>
      <c r="AH369" s="28" t="n">
        <v>2.062</v>
      </c>
      <c r="AI369" s="28" t="n">
        <v>2.032</v>
      </c>
      <c r="AJ369" s="28" t="n">
        <v>2.022</v>
      </c>
      <c r="AK369" s="28" t="n">
        <v>2.082</v>
      </c>
      <c r="AL369" s="28" t="n">
        <v>2.177</v>
      </c>
      <c r="AM369" s="28" t="n">
        <v>2.212</v>
      </c>
      <c r="AN369" s="28" t="s">
        <v>2</v>
      </c>
      <c r="AO369" s="2" t="s">
        <v>2</v>
      </c>
      <c r="AP369" s="28" t="s">
        <v>2</v>
      </c>
      <c r="AQ369" s="28" t="n">
        <v>2.072</v>
      </c>
      <c r="AR369" s="2" t="s">
        <v>2</v>
      </c>
      <c r="BE369" s="28"/>
      <c r="BG369" s="28"/>
      <c r="BH369" s="28"/>
      <c r="BI369" s="28"/>
      <c r="BJ369" s="28"/>
      <c r="BK369" s="28"/>
      <c r="BL369" s="28"/>
      <c r="BM369" s="28"/>
      <c r="BQ369" s="28"/>
      <c r="BR369" s="28"/>
    </row>
    <row r="370" customFormat="false" ht="12.75" hidden="true" customHeight="false" outlineLevel="0" collapsed="false">
      <c r="A370" s="81" t="n">
        <v>35793</v>
      </c>
      <c r="B370" s="90" t="n">
        <f aca="false">B369+1</f>
        <v>364</v>
      </c>
      <c r="C370" s="28"/>
      <c r="D370" s="28" t="s">
        <v>100</v>
      </c>
      <c r="E370" s="28" t="n">
        <v>1</v>
      </c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 t="s">
        <v>100</v>
      </c>
      <c r="AA370" s="28" t="n">
        <v>2.3</v>
      </c>
      <c r="AB370" s="28" t="n">
        <v>2.309</v>
      </c>
      <c r="AC370" s="95" t="n">
        <f aca="false">AE370-AB370</f>
        <v>0</v>
      </c>
      <c r="AD370" s="28" t="n">
        <v>1</v>
      </c>
      <c r="AE370" s="28" t="n">
        <v>2.309</v>
      </c>
      <c r="AF370" s="28"/>
      <c r="AG370" s="28" t="n">
        <v>2.33718738505261</v>
      </c>
      <c r="AH370" s="28" t="n">
        <v>2.11425079418197</v>
      </c>
      <c r="AI370" s="28" t="n">
        <v>2.08350091957912</v>
      </c>
      <c r="AJ370" s="28" t="n">
        <v>2.07325096137817</v>
      </c>
      <c r="AK370" s="28" t="n">
        <v>2.13475071058386</v>
      </c>
      <c r="AL370" s="28" t="n">
        <v>2.23212531349288</v>
      </c>
      <c r="AM370" s="28" t="n">
        <v>2.26</v>
      </c>
      <c r="AN370" s="28"/>
      <c r="AP370" s="28"/>
      <c r="AQ370" s="28" t="n">
        <v>2.12450075238292</v>
      </c>
      <c r="BE370" s="28"/>
      <c r="BG370" s="28"/>
      <c r="BH370" s="28"/>
      <c r="BI370" s="28"/>
      <c r="BJ370" s="28"/>
      <c r="BK370" s="28"/>
      <c r="BL370" s="28"/>
      <c r="BM370" s="28"/>
      <c r="BQ370" s="28"/>
      <c r="BR370" s="28"/>
    </row>
    <row r="371" customFormat="false" ht="12.75" hidden="true" customHeight="false" outlineLevel="0" collapsed="false">
      <c r="A371" s="56" t="n">
        <v>35794</v>
      </c>
      <c r="B371" s="90" t="n">
        <f aca="false">B370+1</f>
        <v>365</v>
      </c>
      <c r="C371" s="28"/>
      <c r="D371" s="28" t="s">
        <v>101</v>
      </c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 t="s">
        <v>101</v>
      </c>
      <c r="AA371" s="28" t="n">
        <v>2.23</v>
      </c>
      <c r="AB371" s="28" t="n">
        <v>2.235</v>
      </c>
      <c r="AC371" s="95" t="n">
        <f aca="false">AE371-AB371</f>
        <v>0</v>
      </c>
      <c r="AD371" s="28"/>
      <c r="AE371" s="28" t="n">
        <v>2.235</v>
      </c>
      <c r="AF371" s="28" t="s">
        <v>2</v>
      </c>
      <c r="AG371" s="28" t="n">
        <v>2.3075</v>
      </c>
      <c r="AH371" s="28" t="n">
        <v>2.015</v>
      </c>
      <c r="AI371" s="28" t="n">
        <v>1.975</v>
      </c>
      <c r="AJ371" s="28" t="n">
        <v>2.055</v>
      </c>
      <c r="AK371" s="28" t="n">
        <v>2.0675</v>
      </c>
      <c r="AL371" s="28" t="n">
        <v>2.16</v>
      </c>
      <c r="AM371" s="28" t="n">
        <v>2.165</v>
      </c>
      <c r="AN371" s="28" t="s">
        <v>2</v>
      </c>
      <c r="AO371" s="2" t="s">
        <v>2</v>
      </c>
      <c r="AP371" s="28" t="s">
        <v>2</v>
      </c>
      <c r="AQ371" s="28" t="n">
        <v>2.025</v>
      </c>
      <c r="AR371" s="2" t="s">
        <v>2</v>
      </c>
      <c r="BE371" s="28"/>
      <c r="BG371" s="28"/>
      <c r="BH371" s="28"/>
      <c r="BI371" s="28"/>
      <c r="BJ371" s="28"/>
      <c r="BK371" s="28"/>
      <c r="BL371" s="28"/>
      <c r="BM371" s="28"/>
      <c r="BQ371" s="28"/>
      <c r="BR371" s="28"/>
    </row>
    <row r="372" customFormat="false" ht="12.75" hidden="true" customHeight="false" outlineLevel="0" collapsed="false">
      <c r="A372" s="56" t="n">
        <v>35795</v>
      </c>
      <c r="B372" s="90" t="n">
        <f aca="false">B371+1</f>
        <v>366</v>
      </c>
      <c r="C372" s="28"/>
      <c r="D372" s="28" t="s">
        <v>101</v>
      </c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 t="s">
        <v>101</v>
      </c>
      <c r="AA372" s="28" t="n">
        <v>2.27</v>
      </c>
      <c r="AB372" s="28" t="n">
        <v>2.264</v>
      </c>
      <c r="AC372" s="95" t="n">
        <f aca="false">AE372-AB372</f>
        <v>0</v>
      </c>
      <c r="AD372" s="28"/>
      <c r="AE372" s="28" t="n">
        <v>2.264</v>
      </c>
      <c r="AF372" s="28" t="s">
        <v>2</v>
      </c>
      <c r="AG372" s="28" t="n">
        <v>2.3465</v>
      </c>
      <c r="AH372" s="28" t="n">
        <v>2.044</v>
      </c>
      <c r="AI372" s="28" t="n">
        <v>2.014</v>
      </c>
      <c r="AJ372" s="28" t="n">
        <v>1.894</v>
      </c>
      <c r="AK372" s="28" t="n">
        <v>2.0965</v>
      </c>
      <c r="AL372" s="28" t="n">
        <v>2.189</v>
      </c>
      <c r="AM372" s="28" t="n">
        <v>2.214</v>
      </c>
      <c r="AN372" s="28" t="s">
        <v>2</v>
      </c>
      <c r="AO372" s="2" t="s">
        <v>2</v>
      </c>
      <c r="AP372" s="28" t="s">
        <v>2</v>
      </c>
      <c r="AQ372" s="28" t="n">
        <v>2.054</v>
      </c>
      <c r="AR372" s="2" t="s">
        <v>2</v>
      </c>
      <c r="BE372" s="28"/>
      <c r="BG372" s="28"/>
      <c r="BH372" s="28"/>
      <c r="BI372" s="28"/>
      <c r="BJ372" s="28"/>
      <c r="BK372" s="28"/>
      <c r="BL372" s="28"/>
      <c r="BM372" s="28"/>
      <c r="BQ372" s="28"/>
      <c r="BR372" s="28"/>
    </row>
    <row r="373" customFormat="false" ht="12.75" hidden="true" customHeight="false" outlineLevel="0" collapsed="false">
      <c r="A373" s="89" t="n">
        <v>35797</v>
      </c>
      <c r="B373" s="90" t="n">
        <f aca="false">B372+1</f>
        <v>367</v>
      </c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 t="n">
        <v>2.2</v>
      </c>
      <c r="AB373" s="28" t="n">
        <v>2.153</v>
      </c>
      <c r="AC373" s="95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P373" s="28"/>
      <c r="AQ373" s="28"/>
      <c r="BE373" s="28"/>
      <c r="BG373" s="28"/>
      <c r="BH373" s="28"/>
      <c r="BI373" s="28"/>
      <c r="BJ373" s="28"/>
      <c r="BK373" s="28"/>
      <c r="BL373" s="28"/>
      <c r="BM373" s="28"/>
      <c r="BQ373" s="28"/>
      <c r="BR373" s="28"/>
    </row>
    <row r="374" customFormat="false" ht="12.75" hidden="true" customHeight="false" outlineLevel="0" collapsed="false">
      <c r="A374" s="56" t="n">
        <v>35800</v>
      </c>
      <c r="B374" s="90" t="n">
        <f aca="false">B373+1</f>
        <v>368</v>
      </c>
      <c r="C374" s="28"/>
      <c r="D374" s="28" t="s">
        <v>101</v>
      </c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 t="s">
        <v>101</v>
      </c>
      <c r="AA374" s="28" t="n">
        <v>2.12</v>
      </c>
      <c r="AB374" s="28" t="n">
        <v>2.207</v>
      </c>
      <c r="AC374" s="95" t="n">
        <f aca="false">AE374-AB374</f>
        <v>0</v>
      </c>
      <c r="AD374" s="28"/>
      <c r="AE374" s="28" t="n">
        <v>2.207</v>
      </c>
      <c r="AF374" s="28" t="s">
        <v>2</v>
      </c>
      <c r="AG374" s="28" t="n">
        <v>2.297</v>
      </c>
      <c r="AH374" s="28" t="n">
        <v>2.002</v>
      </c>
      <c r="AI374" s="28" t="n">
        <v>1.977</v>
      </c>
      <c r="AJ374" s="28" t="n">
        <v>1.967</v>
      </c>
      <c r="AK374" s="28" t="n">
        <v>2.052</v>
      </c>
      <c r="AL374" s="28" t="n">
        <v>2.142</v>
      </c>
      <c r="AM374" s="28" t="n">
        <v>2.202</v>
      </c>
      <c r="AN374" s="28" t="s">
        <v>2</v>
      </c>
      <c r="AO374" s="2" t="s">
        <v>2</v>
      </c>
      <c r="AP374" s="28" t="s">
        <v>2</v>
      </c>
      <c r="AQ374" s="28" t="n">
        <v>2.012</v>
      </c>
      <c r="AR374" s="2" t="s">
        <v>2</v>
      </c>
      <c r="BE374" s="28"/>
      <c r="BG374" s="28"/>
      <c r="BH374" s="28"/>
      <c r="BI374" s="28"/>
      <c r="BJ374" s="28"/>
      <c r="BK374" s="28"/>
      <c r="BL374" s="28"/>
      <c r="BM374" s="28"/>
      <c r="BQ374" s="28"/>
      <c r="BR374" s="28"/>
    </row>
    <row r="375" customFormat="false" ht="12.75" hidden="true" customHeight="false" outlineLevel="0" collapsed="false">
      <c r="A375" s="56" t="n">
        <v>35801</v>
      </c>
      <c r="B375" s="90" t="n">
        <f aca="false">B374+1</f>
        <v>369</v>
      </c>
      <c r="C375" s="28"/>
      <c r="D375" s="28" t="s">
        <v>101</v>
      </c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 t="s">
        <v>101</v>
      </c>
      <c r="AA375" s="28" t="n">
        <v>2.215</v>
      </c>
      <c r="AB375" s="28" t="n">
        <v>2.182</v>
      </c>
      <c r="AC375" s="95" t="n">
        <f aca="false">AE375-AB375</f>
        <v>0</v>
      </c>
      <c r="AD375" s="28"/>
      <c r="AE375" s="28" t="n">
        <v>2.182</v>
      </c>
      <c r="AF375" s="28" t="s">
        <v>2</v>
      </c>
      <c r="AG375" s="28" t="n">
        <v>2.2645</v>
      </c>
      <c r="AH375" s="28" t="n">
        <v>1.99575</v>
      </c>
      <c r="AI375" s="28" t="n">
        <v>1.972</v>
      </c>
      <c r="AJ375" s="28" t="n">
        <v>1.9695</v>
      </c>
      <c r="AK375" s="28" t="n">
        <v>2.037</v>
      </c>
      <c r="AL375" s="28" t="n">
        <v>2.11825</v>
      </c>
      <c r="AM375" s="28" t="n">
        <v>2.197</v>
      </c>
      <c r="AN375" s="28" t="s">
        <v>2</v>
      </c>
      <c r="AO375" s="2" t="s">
        <v>2</v>
      </c>
      <c r="AP375" s="28" t="s">
        <v>2</v>
      </c>
      <c r="AQ375" s="28" t="n">
        <v>2.00575</v>
      </c>
      <c r="AR375" s="2" t="s">
        <v>2</v>
      </c>
      <c r="BE375" s="28"/>
      <c r="BG375" s="28"/>
      <c r="BH375" s="28"/>
      <c r="BI375" s="28"/>
      <c r="BJ375" s="28"/>
      <c r="BK375" s="28"/>
      <c r="BL375" s="28"/>
      <c r="BM375" s="28"/>
      <c r="BQ375" s="28"/>
      <c r="BR375" s="28"/>
    </row>
    <row r="376" customFormat="false" ht="12.75" hidden="true" customHeight="false" outlineLevel="0" collapsed="false">
      <c r="A376" s="56" t="n">
        <v>35802</v>
      </c>
      <c r="B376" s="90" t="n">
        <f aca="false">B375+1</f>
        <v>370</v>
      </c>
      <c r="C376" s="28"/>
      <c r="D376" s="28" t="s">
        <v>101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 t="s">
        <v>101</v>
      </c>
      <c r="AA376" s="28" t="n">
        <v>2.15</v>
      </c>
      <c r="AB376" s="28" t="n">
        <v>2.145</v>
      </c>
      <c r="AC376" s="95" t="n">
        <f aca="false">AE376-AB376</f>
        <v>0</v>
      </c>
      <c r="AD376" s="28"/>
      <c r="AE376" s="28" t="n">
        <v>2.145</v>
      </c>
      <c r="AF376" s="28" t="s">
        <v>2</v>
      </c>
      <c r="AG376" s="28" t="n">
        <v>2.215</v>
      </c>
      <c r="AH376" s="28" t="n">
        <v>1.99</v>
      </c>
      <c r="AI376" s="28" t="n">
        <v>1.98</v>
      </c>
      <c r="AJ376" s="28" t="n">
        <v>1.935</v>
      </c>
      <c r="AK376" s="28" t="n">
        <v>2.02</v>
      </c>
      <c r="AL376" s="28" t="n">
        <v>2.09</v>
      </c>
      <c r="AM376" s="28" t="n">
        <v>2.205</v>
      </c>
      <c r="AN376" s="28" t="s">
        <v>2</v>
      </c>
      <c r="AO376" s="2" t="s">
        <v>2</v>
      </c>
      <c r="AP376" s="28" t="s">
        <v>2</v>
      </c>
      <c r="AQ376" s="28" t="n">
        <v>2.01</v>
      </c>
      <c r="AR376" s="2" t="s">
        <v>2</v>
      </c>
      <c r="BE376" s="28"/>
      <c r="BG376" s="28"/>
      <c r="BH376" s="28"/>
      <c r="BI376" s="28"/>
      <c r="BJ376" s="28"/>
      <c r="BK376" s="28"/>
      <c r="BL376" s="28"/>
      <c r="BM376" s="28"/>
      <c r="BQ376" s="28"/>
      <c r="BR376" s="28"/>
    </row>
    <row r="377" customFormat="false" ht="12.75" hidden="true" customHeight="false" outlineLevel="0" collapsed="false">
      <c r="A377" s="56" t="n">
        <v>35803</v>
      </c>
      <c r="B377" s="90" t="n">
        <f aca="false">B376+1</f>
        <v>371</v>
      </c>
      <c r="C377" s="28"/>
      <c r="D377" s="28" t="s">
        <v>101</v>
      </c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 t="s">
        <v>101</v>
      </c>
      <c r="AA377" s="28" t="n">
        <v>2.11</v>
      </c>
      <c r="AB377" s="28" t="n">
        <v>2.046</v>
      </c>
      <c r="AC377" s="95" t="n">
        <f aca="false">AE377-AB377</f>
        <v>0</v>
      </c>
      <c r="AD377" s="28"/>
      <c r="AE377" s="28" t="n">
        <v>2.046</v>
      </c>
      <c r="AF377" s="28" t="s">
        <v>2</v>
      </c>
      <c r="AG377" s="28" t="n">
        <v>2.1085</v>
      </c>
      <c r="AH377" s="28" t="n">
        <v>1.901</v>
      </c>
      <c r="AI377" s="28" t="n">
        <v>1.891</v>
      </c>
      <c r="AJ377" s="28" t="n">
        <v>1.881</v>
      </c>
      <c r="AK377" s="28" t="n">
        <v>1.926</v>
      </c>
      <c r="AL377" s="28" t="n">
        <v>1.9935</v>
      </c>
      <c r="AM377" s="28" t="n">
        <v>2.116</v>
      </c>
      <c r="AN377" s="28" t="s">
        <v>2</v>
      </c>
      <c r="AO377" s="2" t="s">
        <v>2</v>
      </c>
      <c r="AP377" s="28" t="s">
        <v>2</v>
      </c>
      <c r="AQ377" s="28" t="n">
        <v>1.921</v>
      </c>
      <c r="AR377" s="2" t="s">
        <v>2</v>
      </c>
      <c r="BE377" s="28"/>
      <c r="BG377" s="28"/>
      <c r="BH377" s="28"/>
      <c r="BI377" s="28"/>
      <c r="BJ377" s="28"/>
      <c r="BK377" s="28"/>
      <c r="BL377" s="28"/>
      <c r="BM377" s="28"/>
      <c r="BQ377" s="28"/>
      <c r="BR377" s="28"/>
    </row>
    <row r="378" customFormat="false" ht="12.75" hidden="true" customHeight="false" outlineLevel="0" collapsed="false">
      <c r="A378" s="56" t="n">
        <v>35804</v>
      </c>
      <c r="B378" s="90" t="n">
        <f aca="false">B377+1</f>
        <v>372</v>
      </c>
      <c r="C378" s="28"/>
      <c r="D378" s="28" t="s">
        <v>101</v>
      </c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 t="s">
        <v>101</v>
      </c>
      <c r="AA378" s="28" t="n">
        <v>2.07</v>
      </c>
      <c r="AB378" s="28" t="n">
        <v>2.046</v>
      </c>
      <c r="AC378" s="95" t="n">
        <f aca="false">AE378-AB378</f>
        <v>0</v>
      </c>
      <c r="AD378" s="28"/>
      <c r="AE378" s="28" t="n">
        <v>2.046</v>
      </c>
      <c r="AF378" s="28" t="s">
        <v>2</v>
      </c>
      <c r="AG378" s="28" t="n">
        <v>2.121</v>
      </c>
      <c r="AH378" s="28" t="n">
        <v>1.901</v>
      </c>
      <c r="AI378" s="28" t="n">
        <v>1.886</v>
      </c>
      <c r="AJ378" s="28" t="n">
        <v>1.911</v>
      </c>
      <c r="AK378" s="28" t="n">
        <v>1.93225</v>
      </c>
      <c r="AL378" s="28" t="n">
        <v>1.99975</v>
      </c>
      <c r="AM378" s="28" t="n">
        <v>2.111</v>
      </c>
      <c r="AN378" s="28" t="s">
        <v>2</v>
      </c>
      <c r="AO378" s="2" t="s">
        <v>2</v>
      </c>
      <c r="AP378" s="28" t="s">
        <v>2</v>
      </c>
      <c r="AQ378" s="28" t="n">
        <v>1.921</v>
      </c>
      <c r="AR378" s="2" t="s">
        <v>2</v>
      </c>
      <c r="BE378" s="28"/>
      <c r="BG378" s="28"/>
      <c r="BH378" s="28"/>
      <c r="BI378" s="28"/>
      <c r="BJ378" s="28"/>
      <c r="BK378" s="28"/>
      <c r="BL378" s="28"/>
      <c r="BM378" s="28"/>
      <c r="BQ378" s="28"/>
      <c r="BR378" s="28"/>
    </row>
    <row r="379" customFormat="false" ht="12.75" hidden="true" customHeight="false" outlineLevel="0" collapsed="false">
      <c r="A379" s="56" t="n">
        <v>35807</v>
      </c>
      <c r="B379" s="90" t="n">
        <f aca="false">B378+1</f>
        <v>373</v>
      </c>
      <c r="C379" s="28"/>
      <c r="D379" s="28" t="s">
        <v>101</v>
      </c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 t="s">
        <v>101</v>
      </c>
      <c r="AA379" s="28" t="n">
        <v>2</v>
      </c>
      <c r="AB379" s="28" t="n">
        <v>2.002</v>
      </c>
      <c r="AC379" s="95" t="n">
        <f aca="false">AE379-AB379</f>
        <v>0</v>
      </c>
      <c r="AD379" s="28"/>
      <c r="AE379" s="28" t="n">
        <v>2.002</v>
      </c>
      <c r="AF379" s="28" t="s">
        <v>2</v>
      </c>
      <c r="AG379" s="28" t="n">
        <v>2.0795</v>
      </c>
      <c r="AH379" s="28" t="n">
        <v>1.8645</v>
      </c>
      <c r="AI379" s="28" t="n">
        <v>1.852</v>
      </c>
      <c r="AJ379" s="28" t="n">
        <v>1.837</v>
      </c>
      <c r="AK379" s="28" t="n">
        <v>1.902</v>
      </c>
      <c r="AL379" s="28" t="n">
        <v>1.96325</v>
      </c>
      <c r="AM379" s="28" t="n">
        <v>2.102</v>
      </c>
      <c r="AN379" s="28" t="s">
        <v>2</v>
      </c>
      <c r="AO379" s="2" t="s">
        <v>2</v>
      </c>
      <c r="AP379" s="28" t="s">
        <v>2</v>
      </c>
      <c r="AQ379" s="28" t="n">
        <v>1.8845</v>
      </c>
      <c r="AR379" s="2" t="s">
        <v>2</v>
      </c>
      <c r="BE379" s="28"/>
      <c r="BG379" s="28"/>
      <c r="BH379" s="28"/>
      <c r="BI379" s="28"/>
      <c r="BJ379" s="28"/>
      <c r="BK379" s="28"/>
      <c r="BL379" s="28"/>
      <c r="BM379" s="28"/>
      <c r="BQ379" s="28"/>
      <c r="BR379" s="28"/>
    </row>
    <row r="380" customFormat="false" ht="12.75" hidden="true" customHeight="false" outlineLevel="0" collapsed="false">
      <c r="A380" s="56" t="n">
        <v>35808</v>
      </c>
      <c r="B380" s="90" t="n">
        <f aca="false">B379+1</f>
        <v>374</v>
      </c>
      <c r="C380" s="28"/>
      <c r="D380" s="28" t="s">
        <v>101</v>
      </c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 t="s">
        <v>101</v>
      </c>
      <c r="AA380" s="28" t="n">
        <v>1.97</v>
      </c>
      <c r="AB380" s="28" t="n">
        <v>2.014</v>
      </c>
      <c r="AC380" s="95" t="n">
        <f aca="false">AE380-AB380</f>
        <v>0</v>
      </c>
      <c r="AD380" s="28"/>
      <c r="AE380" s="28" t="n">
        <v>2.014</v>
      </c>
      <c r="AF380" s="28" t="s">
        <v>2</v>
      </c>
      <c r="AG380" s="28" t="n">
        <v>2.0865</v>
      </c>
      <c r="AH380" s="28" t="n">
        <v>1.874</v>
      </c>
      <c r="AI380" s="28" t="n">
        <v>1.8615</v>
      </c>
      <c r="AJ380" s="28" t="n">
        <v>1.849</v>
      </c>
      <c r="AK380" s="28" t="n">
        <v>1.909</v>
      </c>
      <c r="AL380" s="28" t="n">
        <v>1.97525</v>
      </c>
      <c r="AM380" s="28" t="n">
        <v>2.1415</v>
      </c>
      <c r="AN380" s="28" t="s">
        <v>2</v>
      </c>
      <c r="AO380" s="2" t="s">
        <v>2</v>
      </c>
      <c r="AP380" s="28" t="s">
        <v>2</v>
      </c>
      <c r="AQ380" s="28" t="n">
        <v>1.894</v>
      </c>
      <c r="AR380" s="2" t="s">
        <v>2</v>
      </c>
      <c r="BE380" s="28"/>
      <c r="BG380" s="28"/>
      <c r="BH380" s="28"/>
      <c r="BI380" s="28"/>
      <c r="BJ380" s="28"/>
      <c r="BK380" s="28"/>
      <c r="BL380" s="28"/>
      <c r="BM380" s="28"/>
      <c r="BQ380" s="28"/>
      <c r="BR380" s="28"/>
    </row>
    <row r="381" customFormat="false" ht="12.75" hidden="true" customHeight="false" outlineLevel="0" collapsed="false">
      <c r="A381" s="56" t="n">
        <v>35809</v>
      </c>
      <c r="B381" s="90" t="n">
        <f aca="false">B380+1</f>
        <v>375</v>
      </c>
      <c r="C381" s="28"/>
      <c r="D381" s="28" t="s">
        <v>101</v>
      </c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 t="s">
        <v>101</v>
      </c>
      <c r="AA381" s="28" t="n">
        <v>2.04</v>
      </c>
      <c r="AB381" s="28" t="n">
        <v>2.016</v>
      </c>
      <c r="AC381" s="95" t="n">
        <f aca="false">AE381-AB381</f>
        <v>0</v>
      </c>
      <c r="AD381" s="28"/>
      <c r="AE381" s="28" t="n">
        <v>2.016</v>
      </c>
      <c r="AF381" s="28" t="s">
        <v>2</v>
      </c>
      <c r="AG381" s="28" t="n">
        <v>2.0935</v>
      </c>
      <c r="AH381" s="28" t="n">
        <v>1.876</v>
      </c>
      <c r="AI381" s="28" t="n">
        <v>1.8685</v>
      </c>
      <c r="AJ381" s="28" t="n">
        <v>1.846</v>
      </c>
      <c r="AK381" s="28" t="n">
        <v>1.911</v>
      </c>
      <c r="AL381" s="28" t="n">
        <v>1.976</v>
      </c>
      <c r="AM381" s="28" t="n">
        <v>2.1835</v>
      </c>
      <c r="AN381" s="28" t="s">
        <v>2</v>
      </c>
      <c r="AO381" s="2" t="s">
        <v>2</v>
      </c>
      <c r="AP381" s="28" t="s">
        <v>2</v>
      </c>
      <c r="AQ381" s="28" t="n">
        <v>1.896</v>
      </c>
      <c r="AR381" s="2" t="s">
        <v>2</v>
      </c>
      <c r="BE381" s="28"/>
      <c r="BG381" s="28"/>
      <c r="BH381" s="28"/>
      <c r="BI381" s="28"/>
      <c r="BJ381" s="28"/>
      <c r="BK381" s="28"/>
      <c r="BL381" s="28"/>
      <c r="BM381" s="28"/>
      <c r="BQ381" s="28"/>
      <c r="BR381" s="28"/>
    </row>
    <row r="382" customFormat="false" ht="12.75" hidden="true" customHeight="false" outlineLevel="0" collapsed="false">
      <c r="A382" s="56" t="n">
        <v>35810</v>
      </c>
      <c r="B382" s="90" t="n">
        <f aca="false">B381+1</f>
        <v>376</v>
      </c>
      <c r="C382" s="28"/>
      <c r="D382" s="28" t="s">
        <v>101</v>
      </c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 t="s">
        <v>101</v>
      </c>
      <c r="AA382" s="28" t="n">
        <v>2.07</v>
      </c>
      <c r="AB382" s="28" t="n">
        <v>2.094</v>
      </c>
      <c r="AC382" s="95" t="n">
        <f aca="false">AE382-AB382</f>
        <v>0</v>
      </c>
      <c r="AD382" s="28"/>
      <c r="AE382" s="28" t="n">
        <v>2.094</v>
      </c>
      <c r="AF382" s="28" t="s">
        <v>2</v>
      </c>
      <c r="AG382" s="28" t="n">
        <v>2.1665</v>
      </c>
      <c r="AH382" s="28" t="n">
        <v>1.9415</v>
      </c>
      <c r="AI382" s="28" t="n">
        <v>1.924</v>
      </c>
      <c r="AJ382" s="28" t="n">
        <v>1.904</v>
      </c>
      <c r="AK382" s="28" t="n">
        <v>1.984</v>
      </c>
      <c r="AL382" s="28" t="n">
        <v>2.0565</v>
      </c>
      <c r="AM382" s="28" t="n">
        <v>2.274</v>
      </c>
      <c r="AN382" s="28" t="s">
        <v>2</v>
      </c>
      <c r="AO382" s="2" t="s">
        <v>2</v>
      </c>
      <c r="AP382" s="28" t="s">
        <v>2</v>
      </c>
      <c r="AQ382" s="28" t="n">
        <v>1.9615</v>
      </c>
      <c r="AR382" s="2" t="s">
        <v>2</v>
      </c>
      <c r="BE382" s="28"/>
      <c r="BG382" s="28"/>
      <c r="BH382" s="28"/>
      <c r="BI382" s="28"/>
      <c r="BJ382" s="28"/>
      <c r="BK382" s="28"/>
      <c r="BL382" s="28"/>
      <c r="BM382" s="28"/>
      <c r="BQ382" s="28"/>
      <c r="BR382" s="28"/>
    </row>
    <row r="383" customFormat="false" ht="12.75" hidden="true" customHeight="false" outlineLevel="0" collapsed="false">
      <c r="A383" s="56" t="n">
        <v>35811</v>
      </c>
      <c r="B383" s="90" t="n">
        <f aca="false">B382+1</f>
        <v>377</v>
      </c>
      <c r="C383" s="28"/>
      <c r="D383" s="28" t="s">
        <v>101</v>
      </c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 t="s">
        <v>101</v>
      </c>
      <c r="AA383" s="28" t="n">
        <v>2.12</v>
      </c>
      <c r="AB383" s="28" t="n">
        <v>2.176</v>
      </c>
      <c r="AC383" s="95" t="n">
        <f aca="false">AE383-AB383</f>
        <v>0</v>
      </c>
      <c r="AD383" s="28"/>
      <c r="AE383" s="28" t="n">
        <v>2.176</v>
      </c>
      <c r="AF383" s="28" t="s">
        <v>2</v>
      </c>
      <c r="AG383" s="28" t="n">
        <v>2.2485</v>
      </c>
      <c r="AH383" s="28" t="n">
        <v>2.011</v>
      </c>
      <c r="AI383" s="28" t="n">
        <v>2.011</v>
      </c>
      <c r="AJ383" s="28" t="n">
        <v>1.956</v>
      </c>
      <c r="AK383" s="28" t="n">
        <v>2.061</v>
      </c>
      <c r="AL383" s="28" t="n">
        <v>2.131</v>
      </c>
      <c r="AM383" s="28" t="n">
        <v>2.366</v>
      </c>
      <c r="AN383" s="28" t="s">
        <v>2</v>
      </c>
      <c r="AO383" s="2" t="s">
        <v>2</v>
      </c>
      <c r="AP383" s="28" t="s">
        <v>2</v>
      </c>
      <c r="AQ383" s="28" t="n">
        <v>2.031</v>
      </c>
      <c r="AR383" s="2" t="s">
        <v>2</v>
      </c>
      <c r="BE383" s="28"/>
      <c r="BG383" s="28"/>
      <c r="BH383" s="28"/>
      <c r="BI383" s="28"/>
      <c r="BJ383" s="28"/>
      <c r="BK383" s="28"/>
      <c r="BL383" s="28"/>
      <c r="BM383" s="28"/>
      <c r="BQ383" s="28"/>
      <c r="BR383" s="28"/>
    </row>
    <row r="384" customFormat="false" ht="12.75" hidden="true" customHeight="false" outlineLevel="0" collapsed="false">
      <c r="A384" s="56" t="n">
        <v>35815</v>
      </c>
      <c r="B384" s="90" t="n">
        <f aca="false">B383+1</f>
        <v>378</v>
      </c>
      <c r="C384" s="28"/>
      <c r="D384" s="28" t="s">
        <v>101</v>
      </c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 t="s">
        <v>101</v>
      </c>
      <c r="AA384" s="28" t="n">
        <v>2.17</v>
      </c>
      <c r="AB384" s="28" t="n">
        <v>2.115</v>
      </c>
      <c r="AC384" s="95" t="n">
        <f aca="false">AE384-AB384</f>
        <v>0</v>
      </c>
      <c r="AD384" s="28"/>
      <c r="AE384" s="28" t="n">
        <v>2.115</v>
      </c>
      <c r="AF384" s="28" t="s">
        <v>2</v>
      </c>
      <c r="AG384" s="28" t="n">
        <v>2.18</v>
      </c>
      <c r="AH384" s="28" t="n">
        <v>1.9575</v>
      </c>
      <c r="AI384" s="28" t="n">
        <v>1.94</v>
      </c>
      <c r="AJ384" s="28" t="n">
        <v>1.89</v>
      </c>
      <c r="AK384" s="28" t="n">
        <v>1.9975</v>
      </c>
      <c r="AL384" s="28" t="n">
        <v>2.075</v>
      </c>
      <c r="AM384" s="28" t="n">
        <v>2.2725</v>
      </c>
      <c r="AN384" s="28" t="s">
        <v>2</v>
      </c>
      <c r="AO384" s="2" t="s">
        <v>2</v>
      </c>
      <c r="AP384" s="28" t="s">
        <v>2</v>
      </c>
      <c r="AQ384" s="28" t="n">
        <v>1.9775</v>
      </c>
      <c r="AR384" s="2" t="s">
        <v>2</v>
      </c>
      <c r="BE384" s="28"/>
      <c r="BG384" s="28"/>
      <c r="BH384" s="28"/>
      <c r="BI384" s="28"/>
      <c r="BJ384" s="28"/>
      <c r="BK384" s="28"/>
      <c r="BL384" s="28"/>
      <c r="BM384" s="28"/>
      <c r="BQ384" s="28"/>
      <c r="BR384" s="28"/>
    </row>
    <row r="385" customFormat="false" ht="12.75" hidden="true" customHeight="false" outlineLevel="0" collapsed="false">
      <c r="A385" s="56" t="n">
        <v>35816</v>
      </c>
      <c r="B385" s="90" t="n">
        <f aca="false">B384+1</f>
        <v>379</v>
      </c>
      <c r="C385" s="28"/>
      <c r="D385" s="28" t="s">
        <v>101</v>
      </c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 t="s">
        <v>101</v>
      </c>
      <c r="AA385" s="28" t="n">
        <v>2.095</v>
      </c>
      <c r="AB385" s="28" t="n">
        <v>2.084</v>
      </c>
      <c r="AC385" s="95" t="n">
        <f aca="false">AE385-AB385</f>
        <v>0</v>
      </c>
      <c r="AD385" s="28"/>
      <c r="AE385" s="28" t="n">
        <v>2.084</v>
      </c>
      <c r="AF385" s="28" t="s">
        <v>2</v>
      </c>
      <c r="AG385" s="28" t="n">
        <v>2.1465</v>
      </c>
      <c r="AH385" s="28" t="n">
        <v>1.934</v>
      </c>
      <c r="AI385" s="28" t="n">
        <v>1.9215</v>
      </c>
      <c r="AJ385" s="28" t="n">
        <v>1.844</v>
      </c>
      <c r="AK385" s="28" t="n">
        <v>1.9815</v>
      </c>
      <c r="AL385" s="28" t="n">
        <v>2.0515</v>
      </c>
      <c r="AM385" s="28" t="n">
        <v>2.1915</v>
      </c>
      <c r="AN385" s="28" t="s">
        <v>2</v>
      </c>
      <c r="AO385" s="2" t="s">
        <v>2</v>
      </c>
      <c r="AP385" s="28" t="s">
        <v>2</v>
      </c>
      <c r="AQ385" s="28" t="n">
        <v>1.954</v>
      </c>
      <c r="AR385" s="2" t="s">
        <v>2</v>
      </c>
      <c r="BE385" s="28"/>
      <c r="BG385" s="28"/>
      <c r="BH385" s="28"/>
      <c r="BI385" s="28"/>
      <c r="BJ385" s="28"/>
      <c r="BK385" s="28"/>
      <c r="BL385" s="28"/>
      <c r="BM385" s="28"/>
      <c r="BQ385" s="28"/>
      <c r="BR385" s="28"/>
    </row>
    <row r="386" customFormat="false" ht="12.75" hidden="true" customHeight="false" outlineLevel="0" collapsed="false">
      <c r="A386" s="56" t="n">
        <v>35817</v>
      </c>
      <c r="B386" s="90" t="n">
        <f aca="false">B385+1</f>
        <v>380</v>
      </c>
      <c r="C386" s="28"/>
      <c r="D386" s="28" t="s">
        <v>101</v>
      </c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 t="s">
        <v>101</v>
      </c>
      <c r="AA386" s="28" t="n">
        <v>2.08</v>
      </c>
      <c r="AB386" s="28" t="n">
        <v>2.16</v>
      </c>
      <c r="AC386" s="95" t="n">
        <f aca="false">AE386-AB386</f>
        <v>0</v>
      </c>
      <c r="AD386" s="28"/>
      <c r="AE386" s="28" t="n">
        <v>2.16</v>
      </c>
      <c r="AF386" s="28" t="s">
        <v>2</v>
      </c>
      <c r="AG386" s="28" t="n">
        <v>2.22</v>
      </c>
      <c r="AH386" s="28" t="n">
        <v>1.96</v>
      </c>
      <c r="AI386" s="28" t="n">
        <v>1.945</v>
      </c>
      <c r="AJ386" s="28" t="n">
        <v>1.85</v>
      </c>
      <c r="AK386" s="28" t="n">
        <v>2.0475</v>
      </c>
      <c r="AL386" s="28" t="n">
        <v>2.12</v>
      </c>
      <c r="AM386" s="28" t="n">
        <v>2.215</v>
      </c>
      <c r="AN386" s="28" t="s">
        <v>2</v>
      </c>
      <c r="AO386" s="2" t="s">
        <v>2</v>
      </c>
      <c r="AP386" s="28" t="s">
        <v>2</v>
      </c>
      <c r="AQ386" s="28" t="n">
        <v>1.98</v>
      </c>
      <c r="AR386" s="2" t="s">
        <v>2</v>
      </c>
      <c r="BE386" s="28"/>
      <c r="BG386" s="28"/>
      <c r="BH386" s="28"/>
      <c r="BI386" s="28"/>
      <c r="BJ386" s="28"/>
      <c r="BK386" s="28"/>
      <c r="BL386" s="28"/>
      <c r="BM386" s="28"/>
      <c r="BQ386" s="28"/>
      <c r="BR386" s="28"/>
    </row>
    <row r="387" customFormat="false" ht="12.75" hidden="true" customHeight="false" outlineLevel="0" collapsed="false">
      <c r="A387" s="56" t="n">
        <v>35818</v>
      </c>
      <c r="B387" s="90" t="n">
        <f aca="false">B386+1</f>
        <v>381</v>
      </c>
      <c r="C387" s="28"/>
      <c r="D387" s="28" t="s">
        <v>101</v>
      </c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 t="s">
        <v>101</v>
      </c>
      <c r="AA387" s="28" t="n">
        <v>2.158</v>
      </c>
      <c r="AB387" s="28" t="n">
        <v>2.117</v>
      </c>
      <c r="AC387" s="95" t="n">
        <f aca="false">AE387-AB387</f>
        <v>0</v>
      </c>
      <c r="AD387" s="28"/>
      <c r="AE387" s="28" t="n">
        <v>2.117</v>
      </c>
      <c r="AF387" s="28" t="s">
        <v>2</v>
      </c>
      <c r="AG387" s="28" t="n">
        <v>2.1645</v>
      </c>
      <c r="AH387" s="28" t="n">
        <v>1.942</v>
      </c>
      <c r="AI387" s="28" t="n">
        <v>1.907</v>
      </c>
      <c r="AJ387" s="28" t="n">
        <v>1.767</v>
      </c>
      <c r="AK387" s="28" t="n">
        <v>1.9995</v>
      </c>
      <c r="AL387" s="28" t="n">
        <v>2.08325</v>
      </c>
      <c r="AM387" s="28" t="n">
        <v>2.192</v>
      </c>
      <c r="AN387" s="28" t="s">
        <v>2</v>
      </c>
      <c r="AO387" s="2" t="s">
        <v>2</v>
      </c>
      <c r="AP387" s="28" t="s">
        <v>2</v>
      </c>
      <c r="AQ387" s="28" t="n">
        <v>1.962</v>
      </c>
      <c r="AR387" s="2" t="s">
        <v>2</v>
      </c>
      <c r="BE387" s="28"/>
      <c r="BG387" s="28"/>
      <c r="BH387" s="28"/>
      <c r="BI387" s="28"/>
      <c r="BJ387" s="28"/>
      <c r="BK387" s="28"/>
      <c r="BL387" s="28"/>
      <c r="BM387" s="28"/>
      <c r="BQ387" s="28"/>
      <c r="BR387" s="28"/>
    </row>
    <row r="388" customFormat="false" ht="12.75" hidden="true" customHeight="false" outlineLevel="0" collapsed="false">
      <c r="A388" s="56" t="n">
        <v>35821</v>
      </c>
      <c r="B388" s="90" t="n">
        <f aca="false">B387+1</f>
        <v>382</v>
      </c>
      <c r="C388" s="28"/>
      <c r="D388" s="28" t="s">
        <v>101</v>
      </c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 t="s">
        <v>101</v>
      </c>
      <c r="AA388" s="28" t="n">
        <v>2.08</v>
      </c>
      <c r="AB388" s="28" t="n">
        <v>2.064</v>
      </c>
      <c r="AC388" s="95" t="n">
        <f aca="false">AE388-AB388</f>
        <v>0</v>
      </c>
      <c r="AD388" s="28"/>
      <c r="AE388" s="28" t="n">
        <v>2.064</v>
      </c>
      <c r="AF388" s="28" t="s">
        <v>2</v>
      </c>
      <c r="AG388" s="28" t="n">
        <v>2.104</v>
      </c>
      <c r="AH388" s="28" t="n">
        <v>1.844</v>
      </c>
      <c r="AI388" s="28" t="n">
        <v>1.8065</v>
      </c>
      <c r="AJ388" s="28" t="n">
        <v>1.684</v>
      </c>
      <c r="AK388" s="28" t="n">
        <v>1.9365</v>
      </c>
      <c r="AL388" s="28" t="n">
        <v>2.029</v>
      </c>
      <c r="AM388" s="28" t="n">
        <v>2.1065</v>
      </c>
      <c r="AN388" s="28" t="s">
        <v>2</v>
      </c>
      <c r="AO388" s="2" t="s">
        <v>2</v>
      </c>
      <c r="AP388" s="28" t="s">
        <v>2</v>
      </c>
      <c r="AQ388" s="28" t="n">
        <v>1.924</v>
      </c>
      <c r="AR388" s="2" t="s">
        <v>2</v>
      </c>
      <c r="BE388" s="28"/>
      <c r="BG388" s="28"/>
      <c r="BH388" s="28"/>
      <c r="BI388" s="28"/>
      <c r="BJ388" s="28"/>
      <c r="BK388" s="28"/>
      <c r="BL388" s="28"/>
      <c r="BM388" s="28"/>
      <c r="BQ388" s="28"/>
      <c r="BR388" s="28"/>
    </row>
    <row r="389" customFormat="false" ht="12.75" hidden="true" customHeight="false" outlineLevel="0" collapsed="false">
      <c r="A389" s="56" t="n">
        <v>35822</v>
      </c>
      <c r="B389" s="90" t="n">
        <f aca="false">B388+1</f>
        <v>383</v>
      </c>
      <c r="C389" s="28"/>
      <c r="D389" s="28" t="s">
        <v>101</v>
      </c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 t="s">
        <v>101</v>
      </c>
      <c r="AA389" s="28" t="n">
        <v>2.045</v>
      </c>
      <c r="AB389" s="28" t="n">
        <v>2.042</v>
      </c>
      <c r="AC389" s="95" t="n">
        <f aca="false">AE389-AB389</f>
        <v>0</v>
      </c>
      <c r="AD389" s="28"/>
      <c r="AE389" s="28" t="n">
        <v>2.042</v>
      </c>
      <c r="AF389" s="28" t="s">
        <v>2</v>
      </c>
      <c r="AG389" s="28" t="n">
        <v>2.097</v>
      </c>
      <c r="AH389" s="28" t="n">
        <v>1.827</v>
      </c>
      <c r="AI389" s="28" t="n">
        <v>1.772</v>
      </c>
      <c r="AJ389" s="28" t="n">
        <v>1.702</v>
      </c>
      <c r="AK389" s="28" t="n">
        <v>1.9195</v>
      </c>
      <c r="AL389" s="28" t="n">
        <v>2.002</v>
      </c>
      <c r="AM389" s="28" t="n">
        <v>2.042</v>
      </c>
      <c r="AN389" s="28" t="s">
        <v>2</v>
      </c>
      <c r="AO389" s="2" t="s">
        <v>2</v>
      </c>
      <c r="AP389" s="28" t="s">
        <v>2</v>
      </c>
      <c r="AQ389" s="28" t="n">
        <v>1.907</v>
      </c>
      <c r="AR389" s="2" t="s">
        <v>2</v>
      </c>
      <c r="BE389" s="28"/>
      <c r="BG389" s="28"/>
      <c r="BH389" s="28"/>
      <c r="BI389" s="28"/>
      <c r="BJ389" s="28"/>
      <c r="BK389" s="28"/>
      <c r="BL389" s="28"/>
      <c r="BM389" s="28"/>
      <c r="BQ389" s="28"/>
      <c r="BR389" s="28"/>
    </row>
    <row r="390" customFormat="false" ht="12.75" hidden="true" customHeight="false" outlineLevel="0" collapsed="false">
      <c r="A390" s="56" t="n">
        <v>35823</v>
      </c>
      <c r="B390" s="90" t="n">
        <f aca="false">B389+1</f>
        <v>384</v>
      </c>
      <c r="C390" s="28"/>
      <c r="D390" s="28" t="s">
        <v>101</v>
      </c>
      <c r="E390" s="28" t="n">
        <v>1</v>
      </c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 t="s">
        <v>101</v>
      </c>
      <c r="AA390" s="28" t="n">
        <v>2.065</v>
      </c>
      <c r="AB390" s="28" t="n">
        <v>2.001</v>
      </c>
      <c r="AC390" s="95" t="n">
        <f aca="false">AE390-AB390</f>
        <v>0</v>
      </c>
      <c r="AD390" s="28" t="n">
        <v>1</v>
      </c>
      <c r="AE390" s="28" t="n">
        <v>2.001</v>
      </c>
      <c r="AF390" s="28" t="s">
        <v>2</v>
      </c>
      <c r="AG390" s="28" t="n">
        <v>2.086</v>
      </c>
      <c r="AH390" s="28" t="n">
        <v>1.831</v>
      </c>
      <c r="AI390" s="28" t="n">
        <v>1.776</v>
      </c>
      <c r="AJ390" s="28" t="n">
        <v>1.721</v>
      </c>
      <c r="AK390" s="28" t="n">
        <v>1.911</v>
      </c>
      <c r="AL390" s="28" t="n">
        <v>1.961</v>
      </c>
      <c r="AM390" s="28" t="n">
        <v>2.046</v>
      </c>
      <c r="AN390" s="28" t="s">
        <v>2</v>
      </c>
      <c r="AO390" s="2" t="s">
        <v>2</v>
      </c>
      <c r="AP390" s="28" t="s">
        <v>2</v>
      </c>
      <c r="AQ390" s="28" t="n">
        <v>1.911</v>
      </c>
      <c r="AR390" s="2" t="s">
        <v>2</v>
      </c>
      <c r="BE390" s="28"/>
      <c r="BG390" s="28"/>
      <c r="BH390" s="28"/>
      <c r="BI390" s="28"/>
      <c r="BJ390" s="28"/>
      <c r="BK390" s="28"/>
      <c r="BL390" s="28"/>
      <c r="BM390" s="28"/>
      <c r="BQ390" s="28"/>
      <c r="BR390" s="28"/>
    </row>
    <row r="391" customFormat="false" ht="12.75" hidden="true" customHeight="false" outlineLevel="0" collapsed="false">
      <c r="A391" s="56" t="n">
        <v>35824</v>
      </c>
      <c r="B391" s="90" t="n">
        <f aca="false">B390+1</f>
        <v>385</v>
      </c>
      <c r="C391" s="28"/>
      <c r="D391" s="28" t="s">
        <v>102</v>
      </c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 t="s">
        <v>102</v>
      </c>
      <c r="AA391" s="28" t="n">
        <v>2.08</v>
      </c>
      <c r="AB391" s="28" t="n">
        <v>2.101</v>
      </c>
      <c r="AC391" s="95" t="n">
        <f aca="false">AE391-AB391</f>
        <v>0</v>
      </c>
      <c r="AD391" s="28"/>
      <c r="AE391" s="28" t="n">
        <v>2.101</v>
      </c>
      <c r="AF391" s="28" t="s">
        <v>2</v>
      </c>
      <c r="AG391" s="28" t="n">
        <v>2.171</v>
      </c>
      <c r="AH391" s="28" t="n">
        <v>1.876</v>
      </c>
      <c r="AI391" s="28" t="n">
        <v>1.811</v>
      </c>
      <c r="AJ391" s="28" t="n">
        <v>1.661</v>
      </c>
      <c r="AK391" s="28" t="n">
        <v>1.9535</v>
      </c>
      <c r="AL391" s="28" t="n">
        <v>2.056</v>
      </c>
      <c r="AM391" s="28" t="n">
        <v>2.101</v>
      </c>
      <c r="AN391" s="28" t="s">
        <v>2</v>
      </c>
      <c r="AO391" s="2" t="s">
        <v>2</v>
      </c>
      <c r="AP391" s="28" t="s">
        <v>2</v>
      </c>
      <c r="AQ391" s="28" t="n">
        <v>1.956</v>
      </c>
      <c r="AR391" s="2" t="s">
        <v>2</v>
      </c>
      <c r="BE391" s="28"/>
      <c r="BG391" s="28"/>
      <c r="BH391" s="28"/>
      <c r="BI391" s="28"/>
      <c r="BJ391" s="28"/>
      <c r="BK391" s="28"/>
      <c r="BL391" s="28"/>
      <c r="BM391" s="28"/>
      <c r="BQ391" s="28"/>
      <c r="BR391" s="28"/>
    </row>
    <row r="392" customFormat="false" ht="12.75" hidden="true" customHeight="false" outlineLevel="0" collapsed="false">
      <c r="A392" s="56" t="n">
        <v>35825</v>
      </c>
      <c r="B392" s="90" t="n">
        <f aca="false">B391+1</f>
        <v>386</v>
      </c>
      <c r="C392" s="28"/>
      <c r="D392" s="28" t="s">
        <v>102</v>
      </c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 t="s">
        <v>102</v>
      </c>
      <c r="AA392" s="28" t="n">
        <v>2.14</v>
      </c>
      <c r="AB392" s="28" t="n">
        <v>2.257</v>
      </c>
      <c r="AC392" s="95" t="n">
        <f aca="false">AE392-AB392</f>
        <v>0</v>
      </c>
      <c r="AD392" s="28"/>
      <c r="AE392" s="28" t="n">
        <v>2.257</v>
      </c>
      <c r="AF392" s="28" t="s">
        <v>2</v>
      </c>
      <c r="AG392" s="28" t="n">
        <v>2.332</v>
      </c>
      <c r="AH392" s="28" t="n">
        <v>2.022</v>
      </c>
      <c r="AI392" s="28" t="n">
        <v>1.957</v>
      </c>
      <c r="AJ392" s="28" t="n">
        <v>1.802</v>
      </c>
      <c r="AK392" s="28" t="n">
        <v>2.1095</v>
      </c>
      <c r="AL392" s="28" t="n">
        <v>2.212</v>
      </c>
      <c r="AM392" s="28" t="n">
        <v>2.242</v>
      </c>
      <c r="AN392" s="28" t="s">
        <v>2</v>
      </c>
      <c r="AO392" s="2" t="s">
        <v>2</v>
      </c>
      <c r="AP392" s="28" t="s">
        <v>2</v>
      </c>
      <c r="AQ392" s="28" t="n">
        <v>2.102</v>
      </c>
      <c r="AR392" s="2" t="s">
        <v>2</v>
      </c>
      <c r="BE392" s="28"/>
      <c r="BG392" s="28"/>
      <c r="BH392" s="28"/>
      <c r="BI392" s="28"/>
      <c r="BJ392" s="28"/>
      <c r="BK392" s="28"/>
      <c r="BL392" s="28"/>
      <c r="BM392" s="28"/>
      <c r="BQ392" s="28"/>
      <c r="BR392" s="28"/>
    </row>
    <row r="393" customFormat="false" ht="12.75" hidden="true" customHeight="false" outlineLevel="0" collapsed="false">
      <c r="A393" s="56" t="n">
        <v>35828</v>
      </c>
      <c r="B393" s="90" t="n">
        <f aca="false">B392+1</f>
        <v>387</v>
      </c>
      <c r="C393" s="28"/>
      <c r="D393" s="28" t="s">
        <v>102</v>
      </c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 t="s">
        <v>102</v>
      </c>
      <c r="AA393" s="28" t="n">
        <v>2.22</v>
      </c>
      <c r="AB393" s="28" t="n">
        <v>2.329</v>
      </c>
      <c r="AC393" s="95" t="n">
        <f aca="false">AE393-AB393</f>
        <v>0</v>
      </c>
      <c r="AD393" s="28"/>
      <c r="AE393" s="28" t="n">
        <v>2.329</v>
      </c>
      <c r="AF393" s="28" t="s">
        <v>2</v>
      </c>
      <c r="AG393" s="28" t="n">
        <v>2.404</v>
      </c>
      <c r="AH393" s="28" t="n">
        <v>2.074</v>
      </c>
      <c r="AI393" s="28" t="n">
        <v>2.009</v>
      </c>
      <c r="AJ393" s="28" t="n">
        <v>1.849</v>
      </c>
      <c r="AK393" s="28" t="n">
        <v>2.1815</v>
      </c>
      <c r="AL393" s="28" t="n">
        <v>2.2775</v>
      </c>
      <c r="AM393" s="28" t="n">
        <v>2.269</v>
      </c>
      <c r="AN393" s="28" t="s">
        <v>2</v>
      </c>
      <c r="AO393" s="2" t="s">
        <v>2</v>
      </c>
      <c r="AP393" s="28" t="s">
        <v>2</v>
      </c>
      <c r="AQ393" s="28" t="n">
        <v>2.154</v>
      </c>
      <c r="AR393" s="2" t="s">
        <v>2</v>
      </c>
      <c r="BE393" s="28"/>
      <c r="BG393" s="28"/>
      <c r="BH393" s="28"/>
      <c r="BI393" s="28"/>
      <c r="BJ393" s="28"/>
      <c r="BK393" s="28"/>
      <c r="BL393" s="28"/>
      <c r="BM393" s="28"/>
      <c r="BQ393" s="28"/>
      <c r="BR393" s="28"/>
    </row>
    <row r="394" customFormat="false" ht="12.75" hidden="true" customHeight="false" outlineLevel="0" collapsed="false">
      <c r="A394" s="56" t="n">
        <v>35829</v>
      </c>
      <c r="B394" s="90" t="n">
        <f aca="false">B393+1</f>
        <v>388</v>
      </c>
      <c r="C394" s="28"/>
      <c r="D394" s="28" t="s">
        <v>102</v>
      </c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 t="s">
        <v>102</v>
      </c>
      <c r="AA394" s="28" t="n">
        <v>2.35</v>
      </c>
      <c r="AB394" s="28" t="n">
        <v>2.307</v>
      </c>
      <c r="AC394" s="95" t="n">
        <f aca="false">AE394-AB394</f>
        <v>0</v>
      </c>
      <c r="AD394" s="28"/>
      <c r="AE394" s="28" t="n">
        <v>2.307</v>
      </c>
      <c r="AF394" s="28" t="s">
        <v>2</v>
      </c>
      <c r="AG394" s="28" t="n">
        <v>2.372</v>
      </c>
      <c r="AH394" s="28" t="n">
        <v>2.077</v>
      </c>
      <c r="AI394" s="28" t="n">
        <v>2.002</v>
      </c>
      <c r="AJ394" s="28" t="n">
        <v>1.857</v>
      </c>
      <c r="AK394" s="28" t="n">
        <v>2.167</v>
      </c>
      <c r="AL394" s="28" t="n">
        <v>2.262</v>
      </c>
      <c r="AM394" s="28" t="n">
        <v>2.267</v>
      </c>
      <c r="AN394" s="28" t="s">
        <v>2</v>
      </c>
      <c r="AO394" s="2" t="s">
        <v>2</v>
      </c>
      <c r="AP394" s="28" t="s">
        <v>2</v>
      </c>
      <c r="AQ394" s="28" t="n">
        <v>2.157</v>
      </c>
      <c r="AR394" s="2" t="s">
        <v>2</v>
      </c>
      <c r="BE394" s="28"/>
      <c r="BG394" s="28"/>
      <c r="BH394" s="28"/>
      <c r="BI394" s="28"/>
      <c r="BJ394" s="28"/>
      <c r="BK394" s="28"/>
      <c r="BL394" s="28"/>
      <c r="BM394" s="28"/>
      <c r="BQ394" s="28"/>
      <c r="BR394" s="28"/>
    </row>
    <row r="395" customFormat="false" ht="12.75" hidden="true" customHeight="false" outlineLevel="0" collapsed="false">
      <c r="A395" s="56" t="n">
        <v>35830</v>
      </c>
      <c r="B395" s="90" t="n">
        <f aca="false">B394+1</f>
        <v>389</v>
      </c>
      <c r="C395" s="28"/>
      <c r="D395" s="28" t="s">
        <v>102</v>
      </c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 t="s">
        <v>102</v>
      </c>
      <c r="AA395" s="28" t="n">
        <v>2.28</v>
      </c>
      <c r="AB395" s="28" t="n">
        <v>2.299</v>
      </c>
      <c r="AC395" s="95" t="n">
        <f aca="false">AE395-AB395</f>
        <v>0</v>
      </c>
      <c r="AD395" s="28"/>
      <c r="AE395" s="28" t="n">
        <v>2.299</v>
      </c>
      <c r="AF395" s="28" t="s">
        <v>2</v>
      </c>
      <c r="AG395" s="28" t="n">
        <v>2.3565</v>
      </c>
      <c r="AH395" s="28" t="n">
        <v>2.064</v>
      </c>
      <c r="AI395" s="28" t="n">
        <v>1.974</v>
      </c>
      <c r="AJ395" s="28" t="n">
        <v>1.819</v>
      </c>
      <c r="AK395" s="28" t="n">
        <v>2.1615</v>
      </c>
      <c r="AL395" s="28" t="n">
        <v>2.249</v>
      </c>
      <c r="AM395" s="28" t="n">
        <v>2.269</v>
      </c>
      <c r="AN395" s="28" t="s">
        <v>2</v>
      </c>
      <c r="AO395" s="2" t="s">
        <v>2</v>
      </c>
      <c r="AP395" s="28" t="s">
        <v>2</v>
      </c>
      <c r="AQ395" s="28" t="n">
        <v>2.144</v>
      </c>
      <c r="AR395" s="2" t="s">
        <v>2</v>
      </c>
      <c r="BE395" s="28"/>
      <c r="BG395" s="28"/>
      <c r="BH395" s="28"/>
      <c r="BI395" s="28"/>
      <c r="BJ395" s="28"/>
      <c r="BK395" s="28"/>
      <c r="BL395" s="28"/>
      <c r="BM395" s="28"/>
      <c r="BQ395" s="28"/>
      <c r="BR395" s="28"/>
    </row>
    <row r="396" customFormat="false" ht="12.75" hidden="true" customHeight="false" outlineLevel="0" collapsed="false">
      <c r="A396" s="56" t="n">
        <v>35831</v>
      </c>
      <c r="B396" s="90" t="n">
        <f aca="false">B395+1</f>
        <v>390</v>
      </c>
      <c r="C396" s="28"/>
      <c r="D396" s="28" t="s">
        <v>102</v>
      </c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 t="s">
        <v>102</v>
      </c>
      <c r="AA396" s="28" t="n">
        <v>2.34</v>
      </c>
      <c r="AB396" s="28" t="n">
        <v>2.383</v>
      </c>
      <c r="AC396" s="95" t="n">
        <f aca="false">AE396-AB396</f>
        <v>0</v>
      </c>
      <c r="AD396" s="28"/>
      <c r="AE396" s="28" t="n">
        <v>2.383</v>
      </c>
      <c r="AF396" s="28" t="s">
        <v>2</v>
      </c>
      <c r="AG396" s="28" t="n">
        <v>2.4355</v>
      </c>
      <c r="AH396" s="28" t="n">
        <v>2.128</v>
      </c>
      <c r="AI396" s="28" t="n">
        <v>2.038</v>
      </c>
      <c r="AJ396" s="28" t="n">
        <v>1.853</v>
      </c>
      <c r="AK396" s="28" t="n">
        <v>2.2355</v>
      </c>
      <c r="AL396" s="28" t="n">
        <v>2.338</v>
      </c>
      <c r="AM396" s="28" t="n">
        <v>2.333</v>
      </c>
      <c r="AN396" s="28" t="s">
        <v>2</v>
      </c>
      <c r="AO396" s="2" t="s">
        <v>2</v>
      </c>
      <c r="AP396" s="28" t="s">
        <v>2</v>
      </c>
      <c r="AQ396" s="28" t="n">
        <v>2.208</v>
      </c>
      <c r="AR396" s="2" t="s">
        <v>2</v>
      </c>
      <c r="BE396" s="28"/>
      <c r="BG396" s="28"/>
      <c r="BH396" s="28"/>
      <c r="BI396" s="28"/>
      <c r="BJ396" s="28"/>
      <c r="BK396" s="28"/>
      <c r="BL396" s="28"/>
      <c r="BM396" s="28"/>
      <c r="BQ396" s="28"/>
      <c r="BR396" s="28"/>
    </row>
    <row r="397" customFormat="false" ht="12.75" hidden="true" customHeight="false" outlineLevel="0" collapsed="false">
      <c r="A397" s="56" t="n">
        <v>35832</v>
      </c>
      <c r="B397" s="90" t="n">
        <f aca="false">B396+1</f>
        <v>391</v>
      </c>
      <c r="C397" s="28"/>
      <c r="D397" s="28" t="s">
        <v>102</v>
      </c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 t="s">
        <v>102</v>
      </c>
      <c r="AA397" s="28" t="n">
        <v>2.4</v>
      </c>
      <c r="AB397" s="28" t="n">
        <v>2.359</v>
      </c>
      <c r="AC397" s="95" t="n">
        <f aca="false">AE397-AB397</f>
        <v>0</v>
      </c>
      <c r="AD397" s="28"/>
      <c r="AE397" s="28" t="n">
        <v>2.359</v>
      </c>
      <c r="AF397" s="28" t="s">
        <v>2</v>
      </c>
      <c r="AG397" s="28" t="n">
        <v>2.409</v>
      </c>
      <c r="AH397" s="28" t="n">
        <v>2.099</v>
      </c>
      <c r="AI397" s="28" t="n">
        <v>2.009</v>
      </c>
      <c r="AJ397" s="28" t="n">
        <v>1.809</v>
      </c>
      <c r="AK397" s="28" t="n">
        <v>2.209</v>
      </c>
      <c r="AL397" s="28" t="n">
        <v>2.304</v>
      </c>
      <c r="AM397" s="28" t="n">
        <v>2.304</v>
      </c>
      <c r="AN397" s="28" t="s">
        <v>2</v>
      </c>
      <c r="AO397" s="2" t="s">
        <v>2</v>
      </c>
      <c r="AP397" s="28" t="s">
        <v>2</v>
      </c>
      <c r="AQ397" s="28" t="n">
        <v>2.179</v>
      </c>
      <c r="AR397" s="2" t="s">
        <v>2</v>
      </c>
      <c r="BE397" s="28"/>
      <c r="BG397" s="28"/>
      <c r="BH397" s="28"/>
      <c r="BI397" s="28"/>
      <c r="BJ397" s="28"/>
      <c r="BK397" s="28"/>
      <c r="BL397" s="28"/>
      <c r="BM397" s="28"/>
      <c r="BQ397" s="28"/>
      <c r="BR397" s="28"/>
    </row>
    <row r="398" customFormat="false" ht="12.75" hidden="true" customHeight="false" outlineLevel="0" collapsed="false">
      <c r="A398" s="56" t="n">
        <v>35835</v>
      </c>
      <c r="B398" s="90" t="n">
        <f aca="false">B397+1</f>
        <v>392</v>
      </c>
      <c r="C398" s="28"/>
      <c r="D398" s="28" t="s">
        <v>102</v>
      </c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 t="s">
        <v>102</v>
      </c>
      <c r="AA398" s="28" t="n">
        <v>2.31</v>
      </c>
      <c r="AB398" s="28" t="n">
        <v>2.221</v>
      </c>
      <c r="AC398" s="95" t="n">
        <f aca="false">AE398-AB398</f>
        <v>0</v>
      </c>
      <c r="AD398" s="28"/>
      <c r="AE398" s="28" t="n">
        <v>2.221</v>
      </c>
      <c r="AF398" s="28" t="s">
        <v>2</v>
      </c>
      <c r="AG398" s="28" t="n">
        <v>2.276</v>
      </c>
      <c r="AH398" s="28" t="n">
        <v>1.996</v>
      </c>
      <c r="AI398" s="28" t="n">
        <v>1.916</v>
      </c>
      <c r="AJ398" s="28" t="n">
        <v>1.731</v>
      </c>
      <c r="AK398" s="28" t="n">
        <v>2.091</v>
      </c>
      <c r="AL398" s="28" t="n">
        <v>2.1835</v>
      </c>
      <c r="AM398" s="28" t="n">
        <v>2.191</v>
      </c>
      <c r="AN398" s="28" t="s">
        <v>2</v>
      </c>
      <c r="AO398" s="2" t="s">
        <v>2</v>
      </c>
      <c r="AP398" s="28" t="s">
        <v>2</v>
      </c>
      <c r="AQ398" s="28" t="n">
        <v>2.056</v>
      </c>
      <c r="AR398" s="2" t="s">
        <v>2</v>
      </c>
      <c r="BE398" s="28"/>
      <c r="BG398" s="28"/>
      <c r="BH398" s="28"/>
      <c r="BI398" s="28"/>
      <c r="BJ398" s="28"/>
      <c r="BK398" s="28"/>
      <c r="BL398" s="28"/>
      <c r="BM398" s="28"/>
      <c r="BQ398" s="28"/>
      <c r="BR398" s="28"/>
    </row>
    <row r="399" customFormat="false" ht="12.75" hidden="true" customHeight="false" outlineLevel="0" collapsed="false">
      <c r="A399" s="56" t="n">
        <v>35836</v>
      </c>
      <c r="B399" s="90" t="n">
        <f aca="false">B398+1</f>
        <v>393</v>
      </c>
      <c r="C399" s="28"/>
      <c r="D399" s="28" t="s">
        <v>102</v>
      </c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 t="s">
        <v>102</v>
      </c>
      <c r="AA399" s="28" t="n">
        <v>2.25</v>
      </c>
      <c r="AB399" s="28" t="n">
        <v>2.268</v>
      </c>
      <c r="AC399" s="95" t="n">
        <f aca="false">AE399-AB399</f>
        <v>0</v>
      </c>
      <c r="AD399" s="28"/>
      <c r="AE399" s="28" t="n">
        <v>2.268</v>
      </c>
      <c r="AF399" s="28" t="s">
        <v>2</v>
      </c>
      <c r="AG399" s="28" t="n">
        <v>2.318</v>
      </c>
      <c r="AH399" s="28" t="n">
        <v>2.033</v>
      </c>
      <c r="AI399" s="28" t="n">
        <v>1.963</v>
      </c>
      <c r="AJ399" s="28" t="n">
        <v>1.773</v>
      </c>
      <c r="AK399" s="28" t="n">
        <v>2.1305</v>
      </c>
      <c r="AL399" s="28" t="n">
        <v>2.228</v>
      </c>
      <c r="AM399" s="28" t="n">
        <v>2.238</v>
      </c>
      <c r="AN399" s="28" t="s">
        <v>2</v>
      </c>
      <c r="AO399" s="2" t="s">
        <v>2</v>
      </c>
      <c r="AP399" s="28" t="s">
        <v>2</v>
      </c>
      <c r="AQ399" s="28" t="n">
        <v>2.093</v>
      </c>
      <c r="AR399" s="2" t="s">
        <v>2</v>
      </c>
      <c r="BE399" s="28"/>
      <c r="BG399" s="28"/>
      <c r="BH399" s="28"/>
      <c r="BI399" s="28"/>
      <c r="BJ399" s="28"/>
      <c r="BK399" s="28"/>
      <c r="BL399" s="28"/>
      <c r="BM399" s="28"/>
      <c r="BQ399" s="28"/>
      <c r="BR399" s="28"/>
    </row>
    <row r="400" customFormat="false" ht="12.75" hidden="true" customHeight="false" outlineLevel="0" collapsed="false">
      <c r="A400" s="56" t="n">
        <v>35837</v>
      </c>
      <c r="B400" s="90" t="n">
        <f aca="false">B399+1</f>
        <v>394</v>
      </c>
      <c r="C400" s="28"/>
      <c r="D400" s="28" t="s">
        <v>102</v>
      </c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 t="s">
        <v>102</v>
      </c>
      <c r="AA400" s="28" t="n">
        <v>2.29</v>
      </c>
      <c r="AB400" s="28" t="n">
        <v>2.238</v>
      </c>
      <c r="AC400" s="95" t="n">
        <f aca="false">AE400-AB400</f>
        <v>0</v>
      </c>
      <c r="AD400" s="28"/>
      <c r="AE400" s="28" t="n">
        <v>2.238</v>
      </c>
      <c r="AF400" s="28" t="s">
        <v>2</v>
      </c>
      <c r="AG400" s="28" t="n">
        <v>2.283</v>
      </c>
      <c r="AH400" s="28" t="n">
        <v>2.013</v>
      </c>
      <c r="AI400" s="28" t="n">
        <v>1.948</v>
      </c>
      <c r="AJ400" s="28" t="n">
        <v>1.763</v>
      </c>
      <c r="AK400" s="28" t="n">
        <v>2.1005</v>
      </c>
      <c r="AL400" s="28" t="n">
        <v>2.198</v>
      </c>
      <c r="AM400" s="28" t="n">
        <v>2.223</v>
      </c>
      <c r="AN400" s="28" t="s">
        <v>2</v>
      </c>
      <c r="AO400" s="2" t="s">
        <v>2</v>
      </c>
      <c r="AP400" s="28" t="s">
        <v>2</v>
      </c>
      <c r="AQ400" s="28" t="n">
        <v>2.073</v>
      </c>
      <c r="AR400" s="2" t="s">
        <v>2</v>
      </c>
      <c r="BE400" s="28"/>
      <c r="BG400" s="28"/>
      <c r="BH400" s="28"/>
      <c r="BI400" s="28"/>
      <c r="BJ400" s="28"/>
      <c r="BK400" s="28"/>
      <c r="BL400" s="28"/>
      <c r="BM400" s="28"/>
      <c r="BQ400" s="28"/>
      <c r="BR400" s="28"/>
    </row>
    <row r="401" customFormat="false" ht="12.75" hidden="true" customHeight="false" outlineLevel="0" collapsed="false">
      <c r="A401" s="56" t="n">
        <v>35838</v>
      </c>
      <c r="B401" s="90" t="n">
        <f aca="false">B400+1</f>
        <v>395</v>
      </c>
      <c r="C401" s="28"/>
      <c r="D401" s="28" t="s">
        <v>102</v>
      </c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 t="s">
        <v>102</v>
      </c>
      <c r="AA401" s="28" t="n">
        <v>2.25</v>
      </c>
      <c r="AB401" s="28" t="n">
        <v>2.288</v>
      </c>
      <c r="AC401" s="95" t="n">
        <f aca="false">AE401-AB401</f>
        <v>0</v>
      </c>
      <c r="AD401" s="28"/>
      <c r="AE401" s="28" t="n">
        <v>2.288</v>
      </c>
      <c r="AF401" s="28" t="s">
        <v>2</v>
      </c>
      <c r="AG401" s="28" t="n">
        <v>2.333</v>
      </c>
      <c r="AH401" s="28" t="n">
        <v>2.063</v>
      </c>
      <c r="AI401" s="28" t="n">
        <v>2.008</v>
      </c>
      <c r="AJ401" s="28" t="n">
        <v>1.783</v>
      </c>
      <c r="AK401" s="28" t="n">
        <v>2.153</v>
      </c>
      <c r="AL401" s="28" t="n">
        <v>2.248</v>
      </c>
      <c r="AM401" s="28" t="n">
        <v>2.288</v>
      </c>
      <c r="AN401" s="28" t="s">
        <v>2</v>
      </c>
      <c r="AO401" s="2" t="s">
        <v>2</v>
      </c>
      <c r="AP401" s="28" t="s">
        <v>2</v>
      </c>
      <c r="AQ401" s="28" t="n">
        <v>2.123</v>
      </c>
      <c r="AR401" s="2" t="s">
        <v>2</v>
      </c>
      <c r="BE401" s="28"/>
      <c r="BG401" s="28"/>
      <c r="BH401" s="28"/>
      <c r="BI401" s="28"/>
      <c r="BJ401" s="28"/>
      <c r="BK401" s="28"/>
      <c r="BL401" s="28"/>
      <c r="BM401" s="28"/>
      <c r="BQ401" s="28"/>
      <c r="BR401" s="28"/>
    </row>
    <row r="402" customFormat="false" ht="12.75" hidden="true" customHeight="false" outlineLevel="0" collapsed="false">
      <c r="A402" s="56" t="n">
        <v>35839</v>
      </c>
      <c r="B402" s="90" t="n">
        <f aca="false">B401+1</f>
        <v>396</v>
      </c>
      <c r="C402" s="28"/>
      <c r="D402" s="28" t="s">
        <v>102</v>
      </c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 t="s">
        <v>102</v>
      </c>
      <c r="AA402" s="28" t="n">
        <v>2.285</v>
      </c>
      <c r="AB402" s="28" t="n">
        <v>2.208</v>
      </c>
      <c r="AC402" s="95" t="n">
        <f aca="false">AE402-AB402</f>
        <v>0</v>
      </c>
      <c r="AD402" s="28"/>
      <c r="AE402" s="28" t="n">
        <v>2.208</v>
      </c>
      <c r="AF402" s="28" t="s">
        <v>2</v>
      </c>
      <c r="AG402" s="28" t="n">
        <v>2.2555</v>
      </c>
      <c r="AH402" s="28" t="n">
        <v>1.988</v>
      </c>
      <c r="AI402" s="28" t="n">
        <v>1.938</v>
      </c>
      <c r="AJ402" s="28" t="n">
        <v>1.738</v>
      </c>
      <c r="AK402" s="28" t="n">
        <v>2.0755</v>
      </c>
      <c r="AL402" s="28" t="n">
        <v>2.173</v>
      </c>
      <c r="AM402" s="28" t="n">
        <v>2.203</v>
      </c>
      <c r="AN402" s="28" t="s">
        <v>2</v>
      </c>
      <c r="AO402" s="2" t="s">
        <v>2</v>
      </c>
      <c r="AP402" s="28" t="s">
        <v>2</v>
      </c>
      <c r="AQ402" s="28" t="n">
        <v>2.048</v>
      </c>
      <c r="AR402" s="2" t="s">
        <v>2</v>
      </c>
      <c r="BE402" s="28"/>
      <c r="BG402" s="28"/>
      <c r="BH402" s="28"/>
      <c r="BI402" s="28"/>
      <c r="BJ402" s="28"/>
      <c r="BK402" s="28"/>
      <c r="BL402" s="28"/>
      <c r="BM402" s="28"/>
      <c r="BQ402" s="28"/>
      <c r="BR402" s="28"/>
    </row>
    <row r="403" customFormat="false" ht="12.75" hidden="true" customHeight="false" outlineLevel="0" collapsed="false">
      <c r="A403" s="56" t="n">
        <v>35843</v>
      </c>
      <c r="B403" s="90" t="n">
        <f aca="false">B402+1</f>
        <v>397</v>
      </c>
      <c r="C403" s="28"/>
      <c r="D403" s="28" t="s">
        <v>102</v>
      </c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 t="s">
        <v>102</v>
      </c>
      <c r="AA403" s="28" t="n">
        <v>2.18</v>
      </c>
      <c r="AB403" s="28" t="n">
        <v>2.166</v>
      </c>
      <c r="AC403" s="95" t="n">
        <f aca="false">AE403-AB403</f>
        <v>0</v>
      </c>
      <c r="AD403" s="28"/>
      <c r="AE403" s="28" t="n">
        <v>2.166</v>
      </c>
      <c r="AF403" s="28" t="s">
        <v>2</v>
      </c>
      <c r="AG403" s="28" t="n">
        <v>2.2135</v>
      </c>
      <c r="AH403" s="28" t="n">
        <v>1.9735</v>
      </c>
      <c r="AI403" s="28" t="n">
        <v>1.931</v>
      </c>
      <c r="AJ403" s="28" t="n">
        <v>1.736</v>
      </c>
      <c r="AK403" s="28" t="n">
        <v>2.046</v>
      </c>
      <c r="AL403" s="28" t="n">
        <v>2.1335</v>
      </c>
      <c r="AM403" s="28" t="n">
        <v>2.201</v>
      </c>
      <c r="AN403" s="28" t="s">
        <v>2</v>
      </c>
      <c r="AO403" s="2" t="s">
        <v>2</v>
      </c>
      <c r="AP403" s="28" t="s">
        <v>2</v>
      </c>
      <c r="AQ403" s="28" t="n">
        <v>2.0335</v>
      </c>
      <c r="AR403" s="2" t="s">
        <v>2</v>
      </c>
      <c r="BE403" s="28"/>
      <c r="BG403" s="28"/>
      <c r="BH403" s="28"/>
      <c r="BI403" s="28"/>
      <c r="BJ403" s="28"/>
      <c r="BK403" s="28"/>
      <c r="BL403" s="28"/>
      <c r="BM403" s="28"/>
      <c r="BQ403" s="28"/>
      <c r="BR403" s="28"/>
    </row>
    <row r="404" customFormat="false" ht="12.75" hidden="true" customHeight="false" outlineLevel="0" collapsed="false">
      <c r="A404" s="56" t="n">
        <v>35844</v>
      </c>
      <c r="B404" s="90" t="n">
        <f aca="false">B403+1</f>
        <v>398</v>
      </c>
      <c r="C404" s="28"/>
      <c r="D404" s="28" t="s">
        <v>102</v>
      </c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 t="s">
        <v>102</v>
      </c>
      <c r="AA404" s="28" t="n">
        <v>2.16</v>
      </c>
      <c r="AB404" s="28" t="n">
        <v>2.238</v>
      </c>
      <c r="AC404" s="95" t="n">
        <f aca="false">AE404-AB404</f>
        <v>0</v>
      </c>
      <c r="AD404" s="28"/>
      <c r="AE404" s="28" t="n">
        <v>2.238</v>
      </c>
      <c r="AF404" s="28" t="s">
        <v>2</v>
      </c>
      <c r="AG404" s="28" t="n">
        <v>2.283</v>
      </c>
      <c r="AH404" s="28" t="n">
        <v>2.033</v>
      </c>
      <c r="AI404" s="28" t="n">
        <v>1.9905</v>
      </c>
      <c r="AJ404" s="28" t="n">
        <v>1.768</v>
      </c>
      <c r="AK404" s="28" t="n">
        <v>2.1155</v>
      </c>
      <c r="AL404" s="28" t="n">
        <v>2.2055</v>
      </c>
      <c r="AM404" s="28" t="n">
        <v>2.2705</v>
      </c>
      <c r="AN404" s="28" t="s">
        <v>2</v>
      </c>
      <c r="AO404" s="2" t="s">
        <v>2</v>
      </c>
      <c r="AP404" s="28" t="s">
        <v>2</v>
      </c>
      <c r="AQ404" s="28" t="n">
        <v>2.093</v>
      </c>
      <c r="AR404" s="2" t="s">
        <v>2</v>
      </c>
      <c r="BE404" s="28"/>
      <c r="BG404" s="28"/>
      <c r="BH404" s="28"/>
      <c r="BI404" s="28"/>
      <c r="BJ404" s="28"/>
      <c r="BK404" s="28"/>
      <c r="BL404" s="28"/>
      <c r="BM404" s="28"/>
      <c r="BQ404" s="28"/>
      <c r="BR404" s="28"/>
    </row>
    <row r="405" customFormat="false" ht="12.75" hidden="true" customHeight="false" outlineLevel="0" collapsed="false">
      <c r="A405" s="56" t="n">
        <v>35845</v>
      </c>
      <c r="B405" s="90" t="n">
        <f aca="false">B404+1</f>
        <v>399</v>
      </c>
      <c r="C405" s="28"/>
      <c r="D405" s="28" t="s">
        <v>102</v>
      </c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 t="s">
        <v>102</v>
      </c>
      <c r="AA405" s="28" t="n">
        <v>2.23</v>
      </c>
      <c r="AB405" s="28" t="n">
        <v>2.217</v>
      </c>
      <c r="AC405" s="95" t="n">
        <f aca="false">AE405-AB405</f>
        <v>0</v>
      </c>
      <c r="AD405" s="28"/>
      <c r="AE405" s="28" t="n">
        <v>2.217</v>
      </c>
      <c r="AF405" s="28" t="s">
        <v>2</v>
      </c>
      <c r="AG405" s="28" t="n">
        <v>2.262</v>
      </c>
      <c r="AH405" s="28" t="n">
        <v>2.027</v>
      </c>
      <c r="AI405" s="28" t="n">
        <v>1.987</v>
      </c>
      <c r="AJ405" s="28" t="n">
        <v>1.787</v>
      </c>
      <c r="AK405" s="28" t="n">
        <v>2.1045</v>
      </c>
      <c r="AL405" s="28" t="n">
        <v>2.192</v>
      </c>
      <c r="AM405" s="28" t="n">
        <v>2.267</v>
      </c>
      <c r="AN405" s="28" t="s">
        <v>2</v>
      </c>
      <c r="AO405" s="2" t="s">
        <v>2</v>
      </c>
      <c r="AP405" s="28" t="s">
        <v>2</v>
      </c>
      <c r="AQ405" s="28" t="n">
        <v>2.087</v>
      </c>
      <c r="AR405" s="2" t="s">
        <v>2</v>
      </c>
      <c r="BE405" s="28"/>
      <c r="BG405" s="28"/>
      <c r="BH405" s="28"/>
      <c r="BI405" s="28"/>
      <c r="BJ405" s="28"/>
      <c r="BK405" s="28"/>
      <c r="BL405" s="28"/>
      <c r="BM405" s="28"/>
      <c r="BQ405" s="28"/>
      <c r="BR405" s="28"/>
    </row>
    <row r="406" customFormat="false" ht="12.75" hidden="true" customHeight="false" outlineLevel="0" collapsed="false">
      <c r="A406" s="56" t="n">
        <v>35846</v>
      </c>
      <c r="B406" s="90" t="n">
        <f aca="false">B405+1</f>
        <v>400</v>
      </c>
      <c r="C406" s="28"/>
      <c r="D406" s="28" t="s">
        <v>102</v>
      </c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 t="s">
        <v>102</v>
      </c>
      <c r="AA406" s="28" t="n">
        <v>2.19</v>
      </c>
      <c r="AB406" s="28" t="n">
        <v>2.198</v>
      </c>
      <c r="AC406" s="95" t="n">
        <f aca="false">AE406-AB406</f>
        <v>0</v>
      </c>
      <c r="AD406" s="28"/>
      <c r="AE406" s="28" t="n">
        <v>2.198</v>
      </c>
      <c r="AF406" s="28" t="s">
        <v>2</v>
      </c>
      <c r="AG406" s="28" t="n">
        <v>2.253</v>
      </c>
      <c r="AH406" s="28" t="n">
        <v>2.013</v>
      </c>
      <c r="AI406" s="28" t="n">
        <v>1.973</v>
      </c>
      <c r="AJ406" s="28" t="n">
        <v>1.758</v>
      </c>
      <c r="AK406" s="28" t="n">
        <v>2.0855</v>
      </c>
      <c r="AL406" s="28" t="n">
        <v>2.173</v>
      </c>
      <c r="AM406" s="28" t="n">
        <v>2.253</v>
      </c>
      <c r="AN406" s="28" t="s">
        <v>2</v>
      </c>
      <c r="AO406" s="2" t="s">
        <v>2</v>
      </c>
      <c r="AP406" s="28" t="s">
        <v>2</v>
      </c>
      <c r="AQ406" s="28" t="n">
        <v>2.073</v>
      </c>
      <c r="AR406" s="2" t="s">
        <v>2</v>
      </c>
      <c r="BE406" s="28"/>
      <c r="BG406" s="28"/>
      <c r="BH406" s="28"/>
      <c r="BI406" s="28"/>
      <c r="BJ406" s="28"/>
      <c r="BK406" s="28"/>
      <c r="BL406" s="28"/>
      <c r="BM406" s="28"/>
      <c r="BQ406" s="28"/>
      <c r="BR406" s="28"/>
    </row>
    <row r="407" customFormat="false" ht="12.75" hidden="true" customHeight="false" outlineLevel="0" collapsed="false">
      <c r="A407" s="56" t="n">
        <v>35849</v>
      </c>
      <c r="B407" s="90" t="n">
        <f aca="false">B406+1</f>
        <v>401</v>
      </c>
      <c r="C407" s="28"/>
      <c r="D407" s="28" t="s">
        <v>102</v>
      </c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 t="s">
        <v>102</v>
      </c>
      <c r="AA407" s="28" t="n">
        <v>2.18</v>
      </c>
      <c r="AB407" s="28" t="n">
        <v>2.179</v>
      </c>
      <c r="AC407" s="95" t="n">
        <f aca="false">AE407-AB407</f>
        <v>0</v>
      </c>
      <c r="AD407" s="28"/>
      <c r="AE407" s="28" t="n">
        <v>2.179</v>
      </c>
      <c r="AF407" s="28" t="s">
        <v>2</v>
      </c>
      <c r="AG407" s="28" t="n">
        <v>2.2315</v>
      </c>
      <c r="AH407" s="28" t="n">
        <v>1.999</v>
      </c>
      <c r="AI407" s="28" t="n">
        <v>1.9615</v>
      </c>
      <c r="AJ407" s="28" t="n">
        <v>1.789</v>
      </c>
      <c r="AK407" s="28" t="n">
        <v>2.069</v>
      </c>
      <c r="AL407" s="28" t="n">
        <v>2.164</v>
      </c>
      <c r="AM407" s="28" t="n">
        <v>2.2465</v>
      </c>
      <c r="AN407" s="28" t="s">
        <v>2</v>
      </c>
      <c r="AO407" s="2" t="s">
        <v>2</v>
      </c>
      <c r="AP407" s="28" t="s">
        <v>2</v>
      </c>
      <c r="AQ407" s="28" t="n">
        <v>2.059</v>
      </c>
      <c r="AR407" s="2" t="s">
        <v>2</v>
      </c>
      <c r="BE407" s="28"/>
      <c r="BG407" s="28"/>
      <c r="BH407" s="28"/>
      <c r="BI407" s="28"/>
      <c r="BJ407" s="28"/>
      <c r="BK407" s="28"/>
      <c r="BL407" s="28"/>
      <c r="BM407" s="28"/>
      <c r="BQ407" s="28"/>
      <c r="BR407" s="28"/>
    </row>
    <row r="408" customFormat="false" ht="12.75" hidden="true" customHeight="false" outlineLevel="0" collapsed="false">
      <c r="A408" s="56" t="n">
        <v>35850</v>
      </c>
      <c r="B408" s="90" t="n">
        <f aca="false">B407+1</f>
        <v>402</v>
      </c>
      <c r="C408" s="28"/>
      <c r="D408" s="28" t="s">
        <v>102</v>
      </c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 t="s">
        <v>102</v>
      </c>
      <c r="AA408" s="28" t="n">
        <v>2.18</v>
      </c>
      <c r="AB408" s="28" t="n">
        <v>2.216</v>
      </c>
      <c r="AC408" s="95" t="n">
        <f aca="false">AE408-AB408</f>
        <v>0</v>
      </c>
      <c r="AD408" s="28"/>
      <c r="AE408" s="28" t="n">
        <v>2.216</v>
      </c>
      <c r="AF408" s="28" t="s">
        <v>2</v>
      </c>
      <c r="AG408" s="28" t="n">
        <v>2.271</v>
      </c>
      <c r="AH408" s="28" t="n">
        <v>2.036</v>
      </c>
      <c r="AI408" s="28" t="n">
        <v>2.001</v>
      </c>
      <c r="AJ408" s="28" t="n">
        <v>1.831</v>
      </c>
      <c r="AK408" s="28" t="n">
        <v>2.1085</v>
      </c>
      <c r="AL408" s="28" t="n">
        <v>2.2035</v>
      </c>
      <c r="AM408" s="28" t="n">
        <v>2.306</v>
      </c>
      <c r="AN408" s="28" t="s">
        <v>2</v>
      </c>
      <c r="AO408" s="2" t="s">
        <v>2</v>
      </c>
      <c r="AP408" s="28" t="s">
        <v>2</v>
      </c>
      <c r="AQ408" s="28" t="n">
        <v>2.096</v>
      </c>
      <c r="AR408" s="2" t="s">
        <v>2</v>
      </c>
      <c r="BE408" s="28"/>
      <c r="BG408" s="28"/>
      <c r="BH408" s="28"/>
      <c r="BI408" s="28"/>
      <c r="BJ408" s="28"/>
      <c r="BK408" s="28"/>
      <c r="BL408" s="28"/>
      <c r="BM408" s="28"/>
      <c r="BQ408" s="28"/>
      <c r="BR408" s="28"/>
    </row>
    <row r="409" customFormat="false" ht="12.75" hidden="true" customHeight="false" outlineLevel="0" collapsed="false">
      <c r="A409" s="56" t="n">
        <v>35851</v>
      </c>
      <c r="B409" s="90" t="n">
        <f aca="false">B408+1</f>
        <v>403</v>
      </c>
      <c r="C409" s="28"/>
      <c r="D409" s="28" t="s">
        <v>102</v>
      </c>
      <c r="E409" s="28" t="n">
        <v>1</v>
      </c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 t="s">
        <v>102</v>
      </c>
      <c r="AA409" s="28" t="n">
        <v>2.235</v>
      </c>
      <c r="AB409" s="28" t="n">
        <v>2.286</v>
      </c>
      <c r="AC409" s="95" t="n">
        <f aca="false">AE409-AB409</f>
        <v>0</v>
      </c>
      <c r="AD409" s="28" t="n">
        <v>1</v>
      </c>
      <c r="AE409" s="28" t="n">
        <v>2.286</v>
      </c>
      <c r="AF409" s="28" t="s">
        <v>2</v>
      </c>
      <c r="AG409" s="28" t="n">
        <v>2.3435</v>
      </c>
      <c r="AH409" s="28" t="n">
        <v>2.0735</v>
      </c>
      <c r="AI409" s="28" t="n">
        <v>2.0435</v>
      </c>
      <c r="AJ409" s="28" t="n">
        <v>1.901</v>
      </c>
      <c r="AK409" s="28" t="n">
        <v>2.156</v>
      </c>
      <c r="AL409" s="28" t="n">
        <v>2.256</v>
      </c>
      <c r="AM409" s="28" t="n">
        <v>2.3435</v>
      </c>
      <c r="AN409" s="28" t="s">
        <v>2</v>
      </c>
      <c r="AO409" s="2" t="s">
        <v>2</v>
      </c>
      <c r="AP409" s="28" t="s">
        <v>2</v>
      </c>
      <c r="AQ409" s="28" t="n">
        <v>2.1335</v>
      </c>
      <c r="AR409" s="2" t="s">
        <v>2</v>
      </c>
      <c r="BE409" s="28"/>
      <c r="BG409" s="28"/>
      <c r="BH409" s="28"/>
      <c r="BI409" s="28"/>
      <c r="BJ409" s="28"/>
      <c r="BK409" s="28"/>
      <c r="BL409" s="28"/>
      <c r="BM409" s="28"/>
      <c r="BQ409" s="28"/>
      <c r="BR409" s="28"/>
    </row>
    <row r="410" customFormat="false" ht="12.75" hidden="true" customHeight="false" outlineLevel="0" collapsed="false">
      <c r="A410" s="56" t="n">
        <v>35852</v>
      </c>
      <c r="B410" s="90" t="n">
        <f aca="false">B409+1</f>
        <v>404</v>
      </c>
      <c r="C410" s="28"/>
      <c r="D410" s="28" t="s">
        <v>103</v>
      </c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 t="s">
        <v>103</v>
      </c>
      <c r="AA410" s="28" t="n">
        <v>2.32</v>
      </c>
      <c r="AB410" s="28" t="n">
        <v>2.284</v>
      </c>
      <c r="AC410" s="95" t="n">
        <f aca="false">AE410-AB410</f>
        <v>0</v>
      </c>
      <c r="AD410" s="28"/>
      <c r="AE410" s="28" t="n">
        <v>2.284</v>
      </c>
      <c r="AF410" s="28" t="s">
        <v>2</v>
      </c>
      <c r="AG410" s="28" t="n">
        <v>2.3515</v>
      </c>
      <c r="AH410" s="28" t="n">
        <v>2.084</v>
      </c>
      <c r="AI410" s="28" t="n">
        <v>2.029</v>
      </c>
      <c r="AJ410" s="28" t="n">
        <v>1.784</v>
      </c>
      <c r="AK410" s="28" t="n">
        <v>2.154</v>
      </c>
      <c r="AL410" s="28" t="n">
        <v>2.259</v>
      </c>
      <c r="AM410" s="28" t="n">
        <v>2.319</v>
      </c>
      <c r="AN410" s="28" t="s">
        <v>2</v>
      </c>
      <c r="AO410" s="2" t="s">
        <v>2</v>
      </c>
      <c r="AP410" s="28" t="s">
        <v>2</v>
      </c>
      <c r="AQ410" s="28" t="n">
        <v>2.164</v>
      </c>
      <c r="AR410" s="2" t="s">
        <v>2</v>
      </c>
      <c r="BE410" s="28"/>
      <c r="BG410" s="28"/>
      <c r="BH410" s="28"/>
      <c r="BI410" s="28"/>
      <c r="BJ410" s="28"/>
      <c r="BK410" s="28"/>
      <c r="BL410" s="28"/>
      <c r="BM410" s="28"/>
      <c r="BQ410" s="28"/>
      <c r="BR410" s="28"/>
    </row>
    <row r="411" customFormat="false" ht="12.75" hidden="true" customHeight="false" outlineLevel="0" collapsed="false">
      <c r="A411" s="56" t="n">
        <v>35853</v>
      </c>
      <c r="B411" s="90" t="n">
        <f aca="false">B410+1</f>
        <v>405</v>
      </c>
      <c r="C411" s="28"/>
      <c r="D411" s="28" t="s">
        <v>103</v>
      </c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 t="s">
        <v>103</v>
      </c>
      <c r="AA411" s="28" t="n">
        <v>2.26</v>
      </c>
      <c r="AB411" s="28" t="n">
        <v>2.321</v>
      </c>
      <c r="AC411" s="95" t="n">
        <f aca="false">AE411-AB411</f>
        <v>0</v>
      </c>
      <c r="AD411" s="28"/>
      <c r="AE411" s="28" t="n">
        <v>2.321</v>
      </c>
      <c r="AF411" s="28" t="s">
        <v>2</v>
      </c>
      <c r="AG411" s="28" t="n">
        <v>2.3885</v>
      </c>
      <c r="AH411" s="28" t="n">
        <v>2.121</v>
      </c>
      <c r="AI411" s="28" t="n">
        <v>2.081</v>
      </c>
      <c r="AJ411" s="28" t="n">
        <v>1.841</v>
      </c>
      <c r="AK411" s="28" t="n">
        <v>2.186</v>
      </c>
      <c r="AL411" s="28" t="n">
        <v>2.2985</v>
      </c>
      <c r="AM411" s="28" t="n">
        <v>2.381</v>
      </c>
      <c r="AN411" s="28" t="s">
        <v>2</v>
      </c>
      <c r="AO411" s="2" t="s">
        <v>2</v>
      </c>
      <c r="AP411" s="28" t="s">
        <v>2</v>
      </c>
      <c r="AQ411" s="28" t="n">
        <v>2.201</v>
      </c>
      <c r="AR411" s="2" t="s">
        <v>2</v>
      </c>
      <c r="BE411" s="28"/>
      <c r="BG411" s="28"/>
      <c r="BH411" s="28"/>
      <c r="BI411" s="28"/>
      <c r="BJ411" s="28"/>
      <c r="BK411" s="28"/>
      <c r="BL411" s="28"/>
      <c r="BM411" s="28"/>
      <c r="BQ411" s="28"/>
      <c r="BR411" s="28"/>
    </row>
    <row r="412" customFormat="false" ht="12.75" hidden="true" customHeight="false" outlineLevel="0" collapsed="false">
      <c r="A412" s="56" t="n">
        <v>35856</v>
      </c>
      <c r="B412" s="90" t="n">
        <f aca="false">B411+1</f>
        <v>406</v>
      </c>
      <c r="C412" s="28"/>
      <c r="D412" s="28" t="s">
        <v>103</v>
      </c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 t="s">
        <v>103</v>
      </c>
      <c r="AA412" s="28" t="n">
        <v>2.335</v>
      </c>
      <c r="AB412" s="28" t="n">
        <v>2.292</v>
      </c>
      <c r="AC412" s="95" t="n">
        <f aca="false">AE412-AB412</f>
        <v>0</v>
      </c>
      <c r="AD412" s="28"/>
      <c r="AE412" s="28" t="n">
        <v>2.292</v>
      </c>
      <c r="AF412" s="28" t="s">
        <v>2</v>
      </c>
      <c r="AG412" s="28" t="n">
        <v>2.362</v>
      </c>
      <c r="AH412" s="28" t="n">
        <v>2.092</v>
      </c>
      <c r="AI412" s="28" t="n">
        <v>2.0495</v>
      </c>
      <c r="AJ412" s="28" t="n">
        <v>1.837</v>
      </c>
      <c r="AK412" s="28" t="n">
        <v>2.162</v>
      </c>
      <c r="AL412" s="28" t="n">
        <v>2.267</v>
      </c>
      <c r="AM412" s="28" t="n">
        <v>2.3595</v>
      </c>
      <c r="AN412" s="28" t="s">
        <v>2</v>
      </c>
      <c r="AO412" s="2" t="s">
        <v>2</v>
      </c>
      <c r="AP412" s="28" t="s">
        <v>2</v>
      </c>
      <c r="AQ412" s="28" t="n">
        <v>2.172</v>
      </c>
      <c r="AR412" s="2" t="s">
        <v>2</v>
      </c>
      <c r="BE412" s="28"/>
      <c r="BG412" s="28"/>
      <c r="BH412" s="28"/>
      <c r="BI412" s="28"/>
      <c r="BJ412" s="28"/>
      <c r="BK412" s="28"/>
      <c r="BL412" s="28"/>
      <c r="BM412" s="28"/>
      <c r="BQ412" s="28"/>
      <c r="BR412" s="28"/>
    </row>
    <row r="413" customFormat="false" ht="12.75" hidden="true" customHeight="false" outlineLevel="0" collapsed="false">
      <c r="A413" s="56" t="n">
        <v>35857</v>
      </c>
      <c r="B413" s="90" t="n">
        <f aca="false">B412+1</f>
        <v>407</v>
      </c>
      <c r="C413" s="28"/>
      <c r="D413" s="28" t="s">
        <v>103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 t="s">
        <v>103</v>
      </c>
      <c r="AA413" s="28" t="n">
        <v>2.28</v>
      </c>
      <c r="AB413" s="28" t="n">
        <v>2.241</v>
      </c>
      <c r="AC413" s="95" t="n">
        <f aca="false">AE413-AB413</f>
        <v>0</v>
      </c>
      <c r="AD413" s="28"/>
      <c r="AE413" s="28" t="n">
        <v>2.241</v>
      </c>
      <c r="AF413" s="28" t="s">
        <v>2</v>
      </c>
      <c r="AG413" s="28" t="n">
        <v>2.311</v>
      </c>
      <c r="AH413" s="28" t="n">
        <v>2.061</v>
      </c>
      <c r="AI413" s="28" t="n">
        <v>2.016</v>
      </c>
      <c r="AJ413" s="28" t="n">
        <v>1.821</v>
      </c>
      <c r="AK413" s="28" t="n">
        <v>2.121</v>
      </c>
      <c r="AL413" s="28" t="n">
        <v>2.221</v>
      </c>
      <c r="AM413" s="28" t="n">
        <v>2.3235</v>
      </c>
      <c r="AN413" s="28" t="s">
        <v>2</v>
      </c>
      <c r="AO413" s="2" t="s">
        <v>2</v>
      </c>
      <c r="AP413" s="28" t="s">
        <v>2</v>
      </c>
      <c r="AQ413" s="28" t="n">
        <v>2.141</v>
      </c>
      <c r="AR413" s="2" t="s">
        <v>2</v>
      </c>
      <c r="BE413" s="28"/>
      <c r="BG413" s="28"/>
      <c r="BH413" s="28"/>
      <c r="BI413" s="28"/>
      <c r="BJ413" s="28"/>
      <c r="BK413" s="28"/>
      <c r="BL413" s="28"/>
      <c r="BM413" s="28"/>
      <c r="BQ413" s="28"/>
      <c r="BR413" s="28"/>
    </row>
    <row r="414" customFormat="false" ht="12.75" hidden="true" customHeight="false" outlineLevel="0" collapsed="false">
      <c r="A414" s="56" t="n">
        <v>35858</v>
      </c>
      <c r="B414" s="90" t="n">
        <f aca="false">B413+1</f>
        <v>408</v>
      </c>
      <c r="C414" s="28"/>
      <c r="D414" s="28" t="s">
        <v>103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 t="s">
        <v>103</v>
      </c>
      <c r="AA414" s="28" t="n">
        <v>2.23</v>
      </c>
      <c r="AB414" s="28" t="n">
        <v>2.228</v>
      </c>
      <c r="AC414" s="95" t="n">
        <f aca="false">AE414-AB414</f>
        <v>0</v>
      </c>
      <c r="AD414" s="28"/>
      <c r="AE414" s="28" t="n">
        <v>2.228</v>
      </c>
      <c r="AF414" s="28" t="s">
        <v>2</v>
      </c>
      <c r="AG414" s="28" t="n">
        <v>2.293</v>
      </c>
      <c r="AH414" s="28" t="n">
        <v>2.0555</v>
      </c>
      <c r="AI414" s="28" t="n">
        <v>2.023</v>
      </c>
      <c r="AJ414" s="28" t="n">
        <v>1.828</v>
      </c>
      <c r="AK414" s="28" t="n">
        <v>2.108</v>
      </c>
      <c r="AL414" s="28" t="n">
        <v>2.2055</v>
      </c>
      <c r="AM414" s="28" t="n">
        <v>2.328</v>
      </c>
      <c r="AN414" s="28" t="s">
        <v>2</v>
      </c>
      <c r="AO414" s="2" t="s">
        <v>2</v>
      </c>
      <c r="AP414" s="28" t="s">
        <v>2</v>
      </c>
      <c r="AQ414" s="28" t="n">
        <v>2.1355</v>
      </c>
      <c r="AR414" s="2" t="s">
        <v>2</v>
      </c>
      <c r="BE414" s="28"/>
      <c r="BG414" s="28"/>
      <c r="BH414" s="28"/>
      <c r="BI414" s="28"/>
      <c r="BJ414" s="28"/>
      <c r="BK414" s="28"/>
      <c r="BL414" s="28"/>
      <c r="BM414" s="28"/>
      <c r="BQ414" s="28"/>
      <c r="BR414" s="28"/>
    </row>
    <row r="415" customFormat="false" ht="12.75" hidden="true" customHeight="false" outlineLevel="0" collapsed="false">
      <c r="A415" s="56" t="n">
        <v>35859</v>
      </c>
      <c r="B415" s="90" t="n">
        <f aca="false">B414+1</f>
        <v>409</v>
      </c>
      <c r="C415" s="28"/>
      <c r="D415" s="28" t="s">
        <v>103</v>
      </c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 t="s">
        <v>103</v>
      </c>
      <c r="AA415" s="28" t="n">
        <v>2.22</v>
      </c>
      <c r="AB415" s="28" t="n">
        <v>2.141</v>
      </c>
      <c r="AC415" s="95" t="n">
        <f aca="false">AE415-AB415</f>
        <v>0</v>
      </c>
      <c r="AD415" s="28"/>
      <c r="AE415" s="28" t="n">
        <v>2.141</v>
      </c>
      <c r="AF415" s="28" t="s">
        <v>2</v>
      </c>
      <c r="AG415" s="28" t="n">
        <v>2.2035</v>
      </c>
      <c r="AH415" s="28" t="n">
        <v>1.971</v>
      </c>
      <c r="AI415" s="28" t="n">
        <v>1.9435</v>
      </c>
      <c r="AJ415" s="28" t="n">
        <v>1.791</v>
      </c>
      <c r="AK415" s="28" t="n">
        <v>2.0285</v>
      </c>
      <c r="AL415" s="28" t="n">
        <v>2.121</v>
      </c>
      <c r="AM415" s="28" t="n">
        <v>2.2535</v>
      </c>
      <c r="AN415" s="28" t="s">
        <v>2</v>
      </c>
      <c r="AO415" s="2" t="s">
        <v>2</v>
      </c>
      <c r="AP415" s="28" t="s">
        <v>2</v>
      </c>
      <c r="AQ415" s="28" t="n">
        <v>2.051</v>
      </c>
      <c r="AR415" s="2" t="s">
        <v>2</v>
      </c>
      <c r="BE415" s="28"/>
      <c r="BG415" s="28"/>
      <c r="BH415" s="28"/>
      <c r="BI415" s="28"/>
      <c r="BJ415" s="28"/>
      <c r="BK415" s="28"/>
      <c r="BL415" s="28"/>
      <c r="BM415" s="28"/>
      <c r="BQ415" s="28"/>
      <c r="BR415" s="28"/>
    </row>
    <row r="416" customFormat="false" ht="12.75" hidden="true" customHeight="false" outlineLevel="0" collapsed="false">
      <c r="A416" s="56" t="n">
        <v>35860</v>
      </c>
      <c r="B416" s="90" t="n">
        <f aca="false">B415+1</f>
        <v>410</v>
      </c>
      <c r="C416" s="28"/>
      <c r="D416" s="28" t="s">
        <v>103</v>
      </c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 t="s">
        <v>103</v>
      </c>
      <c r="AA416" s="28" t="n">
        <v>2.15</v>
      </c>
      <c r="AB416" s="28" t="n">
        <v>2.129</v>
      </c>
      <c r="AC416" s="95" t="n">
        <f aca="false">AE416-AB416</f>
        <v>0</v>
      </c>
      <c r="AD416" s="28"/>
      <c r="AE416" s="28" t="n">
        <v>2.129</v>
      </c>
      <c r="AF416" s="28" t="s">
        <v>2</v>
      </c>
      <c r="AG416" s="28" t="n">
        <v>2.19775</v>
      </c>
      <c r="AH416" s="28" t="n">
        <v>1.954</v>
      </c>
      <c r="AI416" s="28" t="n">
        <v>1.929</v>
      </c>
      <c r="AJ416" s="28" t="n">
        <v>1.759</v>
      </c>
      <c r="AK416" s="28" t="n">
        <v>2.01525</v>
      </c>
      <c r="AL416" s="28" t="n">
        <v>2.10775</v>
      </c>
      <c r="AM416" s="28" t="n">
        <v>2.239</v>
      </c>
      <c r="AN416" s="28" t="s">
        <v>2</v>
      </c>
      <c r="AO416" s="2" t="s">
        <v>2</v>
      </c>
      <c r="AP416" s="28" t="s">
        <v>2</v>
      </c>
      <c r="AQ416" s="28" t="n">
        <v>2.034</v>
      </c>
      <c r="AR416" s="2" t="s">
        <v>2</v>
      </c>
      <c r="BE416" s="28"/>
      <c r="BG416" s="28"/>
      <c r="BH416" s="28"/>
      <c r="BI416" s="28"/>
      <c r="BJ416" s="28"/>
      <c r="BK416" s="28"/>
      <c r="BL416" s="28"/>
      <c r="BM416" s="28"/>
      <c r="BQ416" s="28"/>
      <c r="BR416" s="28"/>
    </row>
    <row r="417" customFormat="false" ht="12.75" hidden="true" customHeight="false" outlineLevel="0" collapsed="false">
      <c r="A417" s="56" t="n">
        <v>35863</v>
      </c>
      <c r="B417" s="90" t="n">
        <f aca="false">B416+1</f>
        <v>411</v>
      </c>
      <c r="C417" s="28"/>
      <c r="D417" s="28" t="s">
        <v>103</v>
      </c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 t="s">
        <v>103</v>
      </c>
      <c r="AA417" s="28" t="n">
        <v>2.17</v>
      </c>
      <c r="AB417" s="28" t="n">
        <v>2.169</v>
      </c>
      <c r="AC417" s="95" t="n">
        <f aca="false">AE417-AB417</f>
        <v>0</v>
      </c>
      <c r="AD417" s="28"/>
      <c r="AE417" s="28" t="n">
        <v>2.169</v>
      </c>
      <c r="AF417" s="28" t="s">
        <v>2</v>
      </c>
      <c r="AG417" s="28" t="n">
        <v>2.234</v>
      </c>
      <c r="AH417" s="28" t="n">
        <v>2.004</v>
      </c>
      <c r="AI417" s="28" t="n">
        <v>1.979</v>
      </c>
      <c r="AJ417" s="28" t="n">
        <v>1.814</v>
      </c>
      <c r="AK417" s="28" t="n">
        <v>2.0615</v>
      </c>
      <c r="AL417" s="28" t="n">
        <v>2.149</v>
      </c>
      <c r="AM417" s="28" t="n">
        <v>2.279</v>
      </c>
      <c r="AN417" s="28" t="s">
        <v>2</v>
      </c>
      <c r="AO417" s="2" t="s">
        <v>2</v>
      </c>
      <c r="AP417" s="28" t="s">
        <v>2</v>
      </c>
      <c r="AQ417" s="28" t="n">
        <v>2.084</v>
      </c>
      <c r="AR417" s="2" t="s">
        <v>2</v>
      </c>
      <c r="BE417" s="28"/>
      <c r="BG417" s="28"/>
      <c r="BH417" s="28"/>
      <c r="BI417" s="28"/>
      <c r="BJ417" s="28"/>
      <c r="BK417" s="28"/>
      <c r="BL417" s="28"/>
      <c r="BM417" s="28"/>
      <c r="BQ417" s="28"/>
      <c r="BR417" s="28"/>
    </row>
    <row r="418" customFormat="false" ht="12.75" hidden="true" customHeight="false" outlineLevel="0" collapsed="false">
      <c r="A418" s="56" t="n">
        <v>35864</v>
      </c>
      <c r="B418" s="90" t="n">
        <f aca="false">B417+1</f>
        <v>412</v>
      </c>
      <c r="C418" s="28"/>
      <c r="D418" s="28" t="s">
        <v>103</v>
      </c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 t="s">
        <v>103</v>
      </c>
      <c r="AA418" s="28" t="n">
        <v>2.18</v>
      </c>
      <c r="AB418" s="28" t="n">
        <v>2.137</v>
      </c>
      <c r="AC418" s="95" t="n">
        <f aca="false">AE418-AB418</f>
        <v>0</v>
      </c>
      <c r="AD418" s="28"/>
      <c r="AE418" s="28" t="n">
        <v>2.137</v>
      </c>
      <c r="AF418" s="28" t="s">
        <v>2</v>
      </c>
      <c r="AG418" s="28" t="n">
        <v>2.207</v>
      </c>
      <c r="AH418" s="28" t="n">
        <v>1.982</v>
      </c>
      <c r="AI418" s="28" t="n">
        <v>1.957</v>
      </c>
      <c r="AJ418" s="28" t="n">
        <v>1.797</v>
      </c>
      <c r="AK418" s="28" t="n">
        <v>2.0345</v>
      </c>
      <c r="AL418" s="28" t="n">
        <v>2.117</v>
      </c>
      <c r="AM418" s="28" t="n">
        <v>2.282</v>
      </c>
      <c r="AN418" s="28" t="s">
        <v>2</v>
      </c>
      <c r="AO418" s="2" t="s">
        <v>2</v>
      </c>
      <c r="AP418" s="28" t="s">
        <v>2</v>
      </c>
      <c r="AQ418" s="28" t="n">
        <v>2.062</v>
      </c>
      <c r="AR418" s="2" t="s">
        <v>2</v>
      </c>
      <c r="BE418" s="28"/>
      <c r="BG418" s="28"/>
      <c r="BH418" s="28"/>
      <c r="BI418" s="28"/>
      <c r="BJ418" s="28"/>
      <c r="BK418" s="28"/>
      <c r="BL418" s="28"/>
      <c r="BM418" s="28"/>
      <c r="BQ418" s="28"/>
      <c r="BR418" s="28"/>
    </row>
    <row r="419" customFormat="false" ht="12.75" hidden="true" customHeight="false" outlineLevel="0" collapsed="false">
      <c r="A419" s="56" t="n">
        <v>35865</v>
      </c>
      <c r="B419" s="90" t="n">
        <f aca="false">B418+1</f>
        <v>413</v>
      </c>
      <c r="C419" s="28"/>
      <c r="D419" s="28" t="s">
        <v>103</v>
      </c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 t="s">
        <v>103</v>
      </c>
      <c r="AA419" s="28" t="n">
        <v>2.165</v>
      </c>
      <c r="AB419" s="28" t="n">
        <v>2.172</v>
      </c>
      <c r="AC419" s="95" t="n">
        <f aca="false">AE419-AB419</f>
        <v>0</v>
      </c>
      <c r="AD419" s="28"/>
      <c r="AE419" s="28" t="n">
        <v>2.172</v>
      </c>
      <c r="AF419" s="28" t="s">
        <v>2</v>
      </c>
      <c r="AG419" s="28" t="n">
        <v>2.2445</v>
      </c>
      <c r="AH419" s="28" t="n">
        <v>2.022</v>
      </c>
      <c r="AI419" s="28" t="n">
        <v>1.997</v>
      </c>
      <c r="AJ419" s="28" t="n">
        <v>1.847</v>
      </c>
      <c r="AK419" s="28" t="n">
        <v>2.0695</v>
      </c>
      <c r="AL419" s="28" t="n">
        <v>2.1545</v>
      </c>
      <c r="AM419" s="28" t="n">
        <v>2.322</v>
      </c>
      <c r="AN419" s="28" t="s">
        <v>2</v>
      </c>
      <c r="AO419" s="2" t="s">
        <v>2</v>
      </c>
      <c r="AP419" s="28" t="s">
        <v>2</v>
      </c>
      <c r="AQ419" s="28" t="n">
        <v>2.102</v>
      </c>
      <c r="AR419" s="2" t="s">
        <v>2</v>
      </c>
      <c r="BE419" s="28"/>
      <c r="BG419" s="28"/>
      <c r="BH419" s="28"/>
      <c r="BI419" s="28"/>
      <c r="BJ419" s="28"/>
      <c r="BK419" s="28"/>
      <c r="BL419" s="28"/>
      <c r="BM419" s="28"/>
      <c r="BQ419" s="28"/>
      <c r="BR419" s="28"/>
    </row>
    <row r="420" customFormat="false" ht="12.75" hidden="true" customHeight="false" outlineLevel="0" collapsed="false">
      <c r="A420" s="56" t="n">
        <v>35866</v>
      </c>
      <c r="B420" s="90" t="n">
        <f aca="false">B419+1</f>
        <v>414</v>
      </c>
      <c r="C420" s="28"/>
      <c r="D420" s="28" t="s">
        <v>103</v>
      </c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 t="s">
        <v>103</v>
      </c>
      <c r="AA420" s="28" t="n">
        <v>2.2</v>
      </c>
      <c r="AB420" s="28" t="n">
        <v>2.134</v>
      </c>
      <c r="AC420" s="95" t="n">
        <f aca="false">AE420-AB420</f>
        <v>0</v>
      </c>
      <c r="AD420" s="28"/>
      <c r="AE420" s="28" t="n">
        <v>2.134</v>
      </c>
      <c r="AF420" s="28" t="s">
        <v>2</v>
      </c>
      <c r="AG420" s="28" t="n">
        <v>2.2065</v>
      </c>
      <c r="AH420" s="28" t="n">
        <v>1.984</v>
      </c>
      <c r="AI420" s="28" t="n">
        <v>1.954</v>
      </c>
      <c r="AJ420" s="28" t="n">
        <v>1.814</v>
      </c>
      <c r="AK420" s="28" t="n">
        <v>2.034</v>
      </c>
      <c r="AL420" s="28" t="n">
        <v>2.114</v>
      </c>
      <c r="AM420" s="28" t="n">
        <v>2.279</v>
      </c>
      <c r="AN420" s="28" t="s">
        <v>2</v>
      </c>
      <c r="AO420" s="2" t="s">
        <v>2</v>
      </c>
      <c r="AP420" s="28" t="s">
        <v>2</v>
      </c>
      <c r="AQ420" s="28" t="n">
        <v>2.064</v>
      </c>
      <c r="AR420" s="2" t="s">
        <v>2</v>
      </c>
      <c r="BE420" s="28"/>
      <c r="BG420" s="28"/>
      <c r="BH420" s="28"/>
      <c r="BI420" s="28"/>
      <c r="BJ420" s="28"/>
      <c r="BK420" s="28"/>
      <c r="BL420" s="28"/>
      <c r="BM420" s="28"/>
      <c r="BQ420" s="28"/>
      <c r="BR420" s="28"/>
    </row>
    <row r="421" customFormat="false" ht="12.75" hidden="true" customHeight="false" outlineLevel="0" collapsed="false">
      <c r="A421" s="56" t="n">
        <v>35867</v>
      </c>
      <c r="B421" s="90" t="n">
        <f aca="false">B420+1</f>
        <v>415</v>
      </c>
      <c r="C421" s="28"/>
      <c r="D421" s="28" t="s">
        <v>103</v>
      </c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 t="s">
        <v>103</v>
      </c>
      <c r="AA421" s="28" t="n">
        <v>2.13</v>
      </c>
      <c r="AB421" s="28" t="n">
        <v>2.137</v>
      </c>
      <c r="AC421" s="95" t="n">
        <f aca="false">AE421-AB421</f>
        <v>0</v>
      </c>
      <c r="AD421" s="28"/>
      <c r="AE421" s="28" t="n">
        <v>2.137</v>
      </c>
      <c r="AF421" s="28" t="s">
        <v>2</v>
      </c>
      <c r="AG421" s="28" t="n">
        <v>2.2095</v>
      </c>
      <c r="AH421" s="28" t="n">
        <v>1.997</v>
      </c>
      <c r="AI421" s="28" t="n">
        <v>1.972</v>
      </c>
      <c r="AJ421" s="28" t="n">
        <v>1.832</v>
      </c>
      <c r="AK421" s="28" t="n">
        <v>2.042</v>
      </c>
      <c r="AL421" s="28" t="n">
        <v>2.122</v>
      </c>
      <c r="AM421" s="28" t="n">
        <v>2.287</v>
      </c>
      <c r="AN421" s="28" t="s">
        <v>2</v>
      </c>
      <c r="AO421" s="2" t="s">
        <v>2</v>
      </c>
      <c r="AP421" s="28" t="s">
        <v>2</v>
      </c>
      <c r="AQ421" s="28" t="n">
        <v>2.077</v>
      </c>
      <c r="AR421" s="2" t="s">
        <v>2</v>
      </c>
      <c r="BE421" s="28"/>
      <c r="BG421" s="28"/>
      <c r="BH421" s="28"/>
      <c r="BI421" s="28"/>
      <c r="BJ421" s="28"/>
      <c r="BK421" s="28"/>
      <c r="BL421" s="28"/>
      <c r="BM421" s="28"/>
      <c r="BQ421" s="28"/>
      <c r="BR421" s="28"/>
    </row>
    <row r="422" customFormat="false" ht="12.75" hidden="true" customHeight="false" outlineLevel="0" collapsed="false">
      <c r="A422" s="56" t="n">
        <v>35870</v>
      </c>
      <c r="B422" s="90" t="n">
        <f aca="false">B421+1</f>
        <v>416</v>
      </c>
      <c r="C422" s="28"/>
      <c r="D422" s="28" t="s">
        <v>103</v>
      </c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 t="s">
        <v>103</v>
      </c>
      <c r="AA422" s="28" t="n">
        <v>2.125</v>
      </c>
      <c r="AB422" s="28" t="n">
        <v>2.155</v>
      </c>
      <c r="AC422" s="95" t="n">
        <f aca="false">AE422-AB422</f>
        <v>0</v>
      </c>
      <c r="AD422" s="28"/>
      <c r="AE422" s="28" t="n">
        <v>2.155</v>
      </c>
      <c r="AF422" s="28" t="s">
        <v>2</v>
      </c>
      <c r="AG422" s="28" t="n">
        <v>2.23</v>
      </c>
      <c r="AH422" s="28" t="n">
        <v>2.01</v>
      </c>
      <c r="AI422" s="28" t="n">
        <v>1.98</v>
      </c>
      <c r="AJ422" s="28" t="n">
        <v>1.855</v>
      </c>
      <c r="AK422" s="28" t="n">
        <v>2.0525</v>
      </c>
      <c r="AL422" s="28" t="n">
        <v>2.1375</v>
      </c>
      <c r="AM422" s="28" t="n">
        <v>2.3</v>
      </c>
      <c r="AN422" s="28" t="s">
        <v>2</v>
      </c>
      <c r="AO422" s="2" t="s">
        <v>2</v>
      </c>
      <c r="AP422" s="28" t="s">
        <v>2</v>
      </c>
      <c r="AQ422" s="28" t="n">
        <v>2.09</v>
      </c>
      <c r="AR422" s="2" t="s">
        <v>2</v>
      </c>
      <c r="BE422" s="28"/>
      <c r="BG422" s="28"/>
      <c r="BH422" s="28"/>
      <c r="BI422" s="28"/>
      <c r="BJ422" s="28"/>
      <c r="BK422" s="28"/>
      <c r="BL422" s="28"/>
      <c r="BM422" s="28"/>
      <c r="BQ422" s="28"/>
      <c r="BR422" s="28"/>
    </row>
    <row r="423" customFormat="false" ht="12.75" hidden="true" customHeight="false" outlineLevel="0" collapsed="false">
      <c r="A423" s="81" t="n">
        <v>35871</v>
      </c>
      <c r="B423" s="90" t="n">
        <f aca="false">B422+1</f>
        <v>417</v>
      </c>
      <c r="C423" s="28"/>
      <c r="D423" s="28" t="s">
        <v>103</v>
      </c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 t="s">
        <v>103</v>
      </c>
      <c r="AA423" s="28" t="n">
        <v>2.16</v>
      </c>
      <c r="AB423" s="28" t="n">
        <v>2.155</v>
      </c>
      <c r="AC423" s="95" t="n">
        <f aca="false">AE423-AB423</f>
        <v>0</v>
      </c>
      <c r="AD423" s="28"/>
      <c r="AE423" s="28" t="n">
        <v>2.155</v>
      </c>
      <c r="AF423" s="28" t="s">
        <v>2</v>
      </c>
      <c r="AG423" s="28" t="n">
        <v>2.225</v>
      </c>
      <c r="AH423" s="28" t="n">
        <v>2.0075</v>
      </c>
      <c r="AI423" s="28" t="n">
        <v>1.9725</v>
      </c>
      <c r="AJ423" s="28" t="n">
        <v>1.85</v>
      </c>
      <c r="AK423" s="28" t="n">
        <v>2.0525</v>
      </c>
      <c r="AL423" s="28" t="n">
        <v>2.135</v>
      </c>
      <c r="AM423" s="28" t="n">
        <v>2.2875</v>
      </c>
      <c r="AN423" s="28" t="s">
        <v>2</v>
      </c>
      <c r="AO423" s="2" t="s">
        <v>2</v>
      </c>
      <c r="AP423" s="28" t="s">
        <v>2</v>
      </c>
      <c r="AQ423" s="28" t="n">
        <v>2.0875</v>
      </c>
      <c r="AR423" s="2" t="s">
        <v>2</v>
      </c>
      <c r="BE423" s="28"/>
      <c r="BG423" s="28"/>
      <c r="BH423" s="28"/>
      <c r="BI423" s="28"/>
      <c r="BJ423" s="28"/>
      <c r="BK423" s="28"/>
      <c r="BL423" s="28"/>
      <c r="BM423" s="28"/>
      <c r="BQ423" s="28"/>
      <c r="BR423" s="28"/>
    </row>
    <row r="424" customFormat="false" ht="12.75" hidden="true" customHeight="false" outlineLevel="0" collapsed="false">
      <c r="A424" s="81" t="n">
        <v>35872</v>
      </c>
      <c r="B424" s="90" t="n">
        <f aca="false">B423+1</f>
        <v>418</v>
      </c>
      <c r="C424" s="28"/>
      <c r="D424" s="28" t="s">
        <v>103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 t="s">
        <v>103</v>
      </c>
      <c r="AA424" s="28" t="n">
        <v>2.165</v>
      </c>
      <c r="AB424" s="28" t="n">
        <v>2.239</v>
      </c>
      <c r="AC424" s="95" t="n">
        <f aca="false">AE424-AB424</f>
        <v>0</v>
      </c>
      <c r="AD424" s="28"/>
      <c r="AE424" s="28" t="n">
        <v>2.239</v>
      </c>
      <c r="AF424" s="28" t="s">
        <v>2</v>
      </c>
      <c r="AG424" s="28" t="n">
        <v>2.31025</v>
      </c>
      <c r="AH424" s="28" t="n">
        <v>2.0615</v>
      </c>
      <c r="AI424" s="28" t="n">
        <v>2.034</v>
      </c>
      <c r="AJ424" s="28" t="n">
        <v>1.879</v>
      </c>
      <c r="AK424" s="28" t="n">
        <v>2.1265</v>
      </c>
      <c r="AL424" s="28" t="n">
        <v>2.219</v>
      </c>
      <c r="AM424" s="28" t="n">
        <v>2.324</v>
      </c>
      <c r="AN424" s="28" t="s">
        <v>2</v>
      </c>
      <c r="AO424" s="2" t="s">
        <v>2</v>
      </c>
      <c r="AP424" s="28" t="s">
        <v>2</v>
      </c>
      <c r="AQ424" s="28" t="n">
        <v>2.1415</v>
      </c>
      <c r="AR424" s="2" t="s">
        <v>2</v>
      </c>
      <c r="BE424" s="28"/>
      <c r="BG424" s="28"/>
      <c r="BH424" s="28"/>
      <c r="BI424" s="28"/>
      <c r="BJ424" s="28"/>
      <c r="BK424" s="28"/>
      <c r="BL424" s="28"/>
      <c r="BM424" s="28"/>
      <c r="BQ424" s="28"/>
      <c r="BR424" s="28"/>
    </row>
    <row r="425" customFormat="false" ht="12.75" hidden="true" customHeight="false" outlineLevel="0" collapsed="false">
      <c r="A425" s="56" t="n">
        <v>35873</v>
      </c>
      <c r="B425" s="90" t="n">
        <f aca="false">B424+1</f>
        <v>419</v>
      </c>
      <c r="C425" s="28"/>
      <c r="D425" s="28" t="s">
        <v>103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 t="s">
        <v>103</v>
      </c>
      <c r="AA425" s="28" t="n">
        <v>2.26</v>
      </c>
      <c r="AB425" s="28" t="n">
        <v>2.3</v>
      </c>
      <c r="AC425" s="95" t="n">
        <f aca="false">AE425-AB425</f>
        <v>0</v>
      </c>
      <c r="AD425" s="28"/>
      <c r="AE425" s="28" t="n">
        <v>2.3</v>
      </c>
      <c r="AF425" s="28" t="s">
        <v>2</v>
      </c>
      <c r="AG425" s="28" t="n">
        <v>2.37</v>
      </c>
      <c r="AH425" s="28" t="n">
        <v>2.105</v>
      </c>
      <c r="AI425" s="28" t="n">
        <v>2.0625</v>
      </c>
      <c r="AJ425" s="28" t="n">
        <v>1.92</v>
      </c>
      <c r="AK425" s="28" t="n">
        <v>2.1825</v>
      </c>
      <c r="AL425" s="28" t="n">
        <v>2.2725</v>
      </c>
      <c r="AM425" s="28" t="n">
        <v>2.3575</v>
      </c>
      <c r="AN425" s="28" t="s">
        <v>2</v>
      </c>
      <c r="AO425" s="2" t="s">
        <v>2</v>
      </c>
      <c r="AP425" s="28" t="s">
        <v>2</v>
      </c>
      <c r="AQ425" s="28" t="n">
        <v>2.185</v>
      </c>
      <c r="AR425" s="2" t="s">
        <v>2</v>
      </c>
      <c r="AT425" s="28"/>
      <c r="AU425" s="28"/>
      <c r="AV425" s="28"/>
      <c r="AW425" s="28"/>
      <c r="AX425" s="28"/>
      <c r="AY425" s="28"/>
      <c r="BE425" s="28"/>
      <c r="BG425" s="28"/>
      <c r="BH425" s="28"/>
      <c r="BI425" s="28"/>
      <c r="BJ425" s="28"/>
      <c r="BK425" s="28"/>
      <c r="BL425" s="28"/>
      <c r="BM425" s="28"/>
      <c r="BQ425" s="28"/>
      <c r="BR425" s="28"/>
    </row>
    <row r="426" customFormat="false" ht="12.75" hidden="true" customHeight="false" outlineLevel="0" collapsed="false">
      <c r="A426" s="56" t="n">
        <v>35874</v>
      </c>
      <c r="B426" s="90" t="n">
        <f aca="false">B425+1</f>
        <v>420</v>
      </c>
      <c r="C426" s="28"/>
      <c r="D426" s="28" t="s">
        <v>103</v>
      </c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 t="s">
        <v>103</v>
      </c>
      <c r="AA426" s="28" t="n">
        <v>2.28</v>
      </c>
      <c r="AB426" s="28" t="n">
        <v>2.343</v>
      </c>
      <c r="AC426" s="95" t="n">
        <f aca="false">AE426-AB426</f>
        <v>0</v>
      </c>
      <c r="AD426" s="28"/>
      <c r="AE426" s="28" t="n">
        <v>2.343</v>
      </c>
      <c r="AF426" s="28" t="s">
        <v>2</v>
      </c>
      <c r="AG426" s="28" t="n">
        <v>2.4105</v>
      </c>
      <c r="AH426" s="28" t="n">
        <v>2.138</v>
      </c>
      <c r="AI426" s="28" t="n">
        <v>2.098</v>
      </c>
      <c r="AJ426" s="28" t="n">
        <v>1.933</v>
      </c>
      <c r="AK426" s="28" t="n">
        <v>2.218</v>
      </c>
      <c r="AL426" s="28" t="n">
        <v>2.31925</v>
      </c>
      <c r="AM426" s="28" t="n">
        <v>2.388</v>
      </c>
      <c r="AN426" s="28" t="s">
        <v>2</v>
      </c>
      <c r="AO426" s="2" t="s">
        <v>2</v>
      </c>
      <c r="AP426" s="28" t="s">
        <v>2</v>
      </c>
      <c r="AQ426" s="28" t="n">
        <v>2.218</v>
      </c>
      <c r="AR426" s="2" t="s">
        <v>2</v>
      </c>
      <c r="AT426" s="28"/>
      <c r="AU426" s="28"/>
      <c r="AV426" s="28"/>
      <c r="AW426" s="28"/>
      <c r="AX426" s="28"/>
      <c r="AY426" s="28"/>
      <c r="BE426" s="28"/>
      <c r="BG426" s="28"/>
      <c r="BH426" s="28"/>
      <c r="BI426" s="28"/>
      <c r="BJ426" s="28"/>
      <c r="BK426" s="28"/>
      <c r="BL426" s="28"/>
      <c r="BM426" s="28"/>
      <c r="BQ426" s="28"/>
      <c r="BR426" s="28"/>
    </row>
    <row r="427" customFormat="false" ht="12.75" hidden="true" customHeight="false" outlineLevel="0" collapsed="false">
      <c r="A427" s="56" t="n">
        <v>35877</v>
      </c>
      <c r="B427" s="90" t="n">
        <f aca="false">B426+1</f>
        <v>421</v>
      </c>
      <c r="C427" s="28"/>
      <c r="D427" s="28" t="s">
        <v>103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 t="s">
        <v>103</v>
      </c>
      <c r="AA427" s="28" t="n">
        <v>2.326</v>
      </c>
      <c r="AB427" s="28" t="n">
        <v>2.351</v>
      </c>
      <c r="AC427" s="95" t="n">
        <f aca="false">AE427-AB427</f>
        <v>0</v>
      </c>
      <c r="AD427" s="28"/>
      <c r="AE427" s="28" t="n">
        <v>2.351</v>
      </c>
      <c r="AF427" s="28" t="s">
        <v>2</v>
      </c>
      <c r="AG427" s="28" t="n">
        <v>2.4135</v>
      </c>
      <c r="AH427" s="28" t="n">
        <v>2.146</v>
      </c>
      <c r="AI427" s="28" t="n">
        <v>2.086</v>
      </c>
      <c r="AJ427" s="28" t="n">
        <v>1.921</v>
      </c>
      <c r="AK427" s="28" t="n">
        <v>2.226</v>
      </c>
      <c r="AL427" s="28" t="n">
        <v>2.326</v>
      </c>
      <c r="AM427" s="28" t="n">
        <v>2.371</v>
      </c>
      <c r="AN427" s="28" t="s">
        <v>2</v>
      </c>
      <c r="AO427" s="2" t="s">
        <v>2</v>
      </c>
      <c r="AP427" s="28" t="s">
        <v>2</v>
      </c>
      <c r="AQ427" s="28" t="n">
        <v>2.226</v>
      </c>
      <c r="AR427" s="2" t="s">
        <v>2</v>
      </c>
      <c r="AT427" s="28"/>
      <c r="AU427" s="28"/>
      <c r="AV427" s="28"/>
      <c r="AW427" s="28"/>
      <c r="AX427" s="28"/>
      <c r="AY427" s="28"/>
      <c r="BE427" s="28"/>
      <c r="BG427" s="28"/>
      <c r="BH427" s="28"/>
      <c r="BI427" s="28"/>
      <c r="BJ427" s="28"/>
      <c r="BK427" s="28"/>
      <c r="BL427" s="28"/>
      <c r="BM427" s="28"/>
      <c r="BQ427" s="28"/>
      <c r="BR427" s="28"/>
    </row>
    <row r="428" customFormat="false" ht="12.75" hidden="true" customHeight="false" outlineLevel="0" collapsed="false">
      <c r="A428" s="56" t="n">
        <v>35878</v>
      </c>
      <c r="B428" s="90" t="n">
        <f aca="false">B427+1</f>
        <v>422</v>
      </c>
      <c r="C428" s="28"/>
      <c r="D428" s="28" t="s">
        <v>103</v>
      </c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 t="s">
        <v>103</v>
      </c>
      <c r="AA428" s="28" t="n">
        <v>2.31</v>
      </c>
      <c r="AB428" s="28" t="n">
        <v>2.33</v>
      </c>
      <c r="AC428" s="95" t="n">
        <f aca="false">AE428-AB428</f>
        <v>0</v>
      </c>
      <c r="AD428" s="28"/>
      <c r="AE428" s="28" t="n">
        <v>2.33</v>
      </c>
      <c r="AF428" s="28" t="s">
        <v>2</v>
      </c>
      <c r="AG428" s="28" t="n">
        <v>2.395</v>
      </c>
      <c r="AH428" s="28" t="n">
        <v>2.1225</v>
      </c>
      <c r="AI428" s="28" t="n">
        <v>2.065</v>
      </c>
      <c r="AJ428" s="28" t="n">
        <v>1.9</v>
      </c>
      <c r="AK428" s="28" t="n">
        <v>2.2075</v>
      </c>
      <c r="AL428" s="28" t="n">
        <v>2.3075</v>
      </c>
      <c r="AM428" s="28" t="n">
        <v>2.355</v>
      </c>
      <c r="AN428" s="28" t="s">
        <v>2</v>
      </c>
      <c r="AO428" s="2" t="s">
        <v>2</v>
      </c>
      <c r="AP428" s="28" t="s">
        <v>2</v>
      </c>
      <c r="AQ428" s="28" t="n">
        <v>2.2025</v>
      </c>
      <c r="AR428" s="2" t="s">
        <v>2</v>
      </c>
      <c r="AT428" s="28"/>
      <c r="AU428" s="28"/>
      <c r="AV428" s="28"/>
      <c r="AW428" s="28"/>
      <c r="AX428" s="28"/>
      <c r="AY428" s="28"/>
      <c r="BE428" s="28"/>
      <c r="BG428" s="28"/>
      <c r="BH428" s="28"/>
      <c r="BI428" s="28"/>
      <c r="BJ428" s="28"/>
      <c r="BK428" s="28"/>
      <c r="BL428" s="28"/>
      <c r="BM428" s="28"/>
      <c r="BQ428" s="28"/>
      <c r="BR428" s="28"/>
    </row>
    <row r="429" customFormat="false" ht="12.75" hidden="true" customHeight="false" outlineLevel="0" collapsed="false">
      <c r="A429" s="56" t="n">
        <v>35879</v>
      </c>
      <c r="B429" s="90" t="n">
        <f aca="false">B428+1</f>
        <v>423</v>
      </c>
      <c r="C429" s="28"/>
      <c r="D429" s="28" t="s">
        <v>103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 t="s">
        <v>103</v>
      </c>
      <c r="AA429" s="28" t="n">
        <v>2.365</v>
      </c>
      <c r="AB429" s="28" t="n">
        <v>2.365</v>
      </c>
      <c r="AC429" s="95" t="n">
        <f aca="false">AE429-AB429</f>
        <v>0</v>
      </c>
      <c r="AD429" s="28"/>
      <c r="AE429" s="28" t="n">
        <v>2.365</v>
      </c>
      <c r="AF429" s="28" t="s">
        <v>2</v>
      </c>
      <c r="AG429" s="28" t="n">
        <v>2.4275</v>
      </c>
      <c r="AH429" s="28" t="n">
        <v>2.155</v>
      </c>
      <c r="AI429" s="28" t="n">
        <v>2.08</v>
      </c>
      <c r="AJ429" s="28" t="n">
        <v>1.9175</v>
      </c>
      <c r="AK429" s="28" t="n">
        <v>2.24</v>
      </c>
      <c r="AL429" s="28" t="n">
        <v>2.34</v>
      </c>
      <c r="AM429" s="28" t="n">
        <v>2.37</v>
      </c>
      <c r="AN429" s="28" t="s">
        <v>2</v>
      </c>
      <c r="AO429" s="2" t="s">
        <v>2</v>
      </c>
      <c r="AP429" s="28" t="s">
        <v>2</v>
      </c>
      <c r="AQ429" s="28" t="n">
        <v>2.235</v>
      </c>
      <c r="AR429" s="2" t="s">
        <v>2</v>
      </c>
      <c r="AT429" s="28"/>
      <c r="AU429" s="28"/>
      <c r="AV429" s="28"/>
      <c r="AW429" s="28"/>
      <c r="AX429" s="28"/>
      <c r="AY429" s="28"/>
      <c r="BE429" s="28"/>
      <c r="BG429" s="28"/>
      <c r="BH429" s="28"/>
      <c r="BI429" s="28"/>
      <c r="BJ429" s="28"/>
      <c r="BK429" s="28"/>
      <c r="BL429" s="28"/>
      <c r="BM429" s="28"/>
      <c r="BQ429" s="28"/>
      <c r="BR429" s="28"/>
    </row>
    <row r="430" customFormat="false" ht="12.75" hidden="true" customHeight="false" outlineLevel="0" collapsed="false">
      <c r="A430" s="56" t="n">
        <v>35880</v>
      </c>
      <c r="B430" s="90" t="n">
        <f aca="false">B429+1</f>
        <v>424</v>
      </c>
      <c r="C430" s="28"/>
      <c r="D430" s="28" t="s">
        <v>103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 t="s">
        <v>103</v>
      </c>
      <c r="AA430" s="28" t="n">
        <v>2.34</v>
      </c>
      <c r="AB430" s="28" t="n">
        <v>2.338</v>
      </c>
      <c r="AC430" s="95" t="n">
        <f aca="false">AE430-AB430</f>
        <v>0</v>
      </c>
      <c r="AD430" s="28"/>
      <c r="AE430" s="28" t="n">
        <v>2.338</v>
      </c>
      <c r="AF430" s="28" t="s">
        <v>2</v>
      </c>
      <c r="AG430" s="28" t="n">
        <v>2.403</v>
      </c>
      <c r="AH430" s="28" t="n">
        <v>2.138</v>
      </c>
      <c r="AI430" s="28" t="n">
        <v>2.078</v>
      </c>
      <c r="AJ430" s="28" t="n">
        <v>1.908</v>
      </c>
      <c r="AK430" s="28" t="n">
        <v>2.2205</v>
      </c>
      <c r="AL430" s="28" t="n">
        <v>2.3155</v>
      </c>
      <c r="AM430" s="28" t="n">
        <v>2.373</v>
      </c>
      <c r="AN430" s="28" t="s">
        <v>2</v>
      </c>
      <c r="AO430" s="2" t="s">
        <v>2</v>
      </c>
      <c r="AP430" s="28" t="s">
        <v>2</v>
      </c>
      <c r="AQ430" s="28" t="n">
        <v>2.218</v>
      </c>
      <c r="AR430" s="2" t="s">
        <v>2</v>
      </c>
      <c r="AT430" s="28"/>
      <c r="AU430" s="28"/>
      <c r="AV430" s="28"/>
      <c r="AW430" s="28"/>
      <c r="AX430" s="28"/>
      <c r="AY430" s="28"/>
      <c r="BE430" s="28"/>
      <c r="BG430" s="28"/>
      <c r="BH430" s="28"/>
      <c r="BI430" s="28"/>
      <c r="BJ430" s="28"/>
      <c r="BK430" s="28"/>
      <c r="BL430" s="28"/>
      <c r="BM430" s="28"/>
      <c r="BQ430" s="28"/>
      <c r="BR430" s="28"/>
    </row>
    <row r="431" customFormat="false" ht="12.75" hidden="true" customHeight="false" outlineLevel="0" collapsed="false">
      <c r="A431" s="56" t="n">
        <v>35881</v>
      </c>
      <c r="B431" s="90" t="n">
        <f aca="false">B430+1</f>
        <v>425</v>
      </c>
      <c r="C431" s="28"/>
      <c r="D431" s="28" t="s">
        <v>103</v>
      </c>
      <c r="E431" s="28" t="n">
        <v>1</v>
      </c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 t="s">
        <v>103</v>
      </c>
      <c r="AA431" s="28" t="n">
        <v>2.316</v>
      </c>
      <c r="AB431" s="28" t="n">
        <v>2.3</v>
      </c>
      <c r="AC431" s="95" t="n">
        <f aca="false">AE431-AB431</f>
        <v>0</v>
      </c>
      <c r="AD431" s="28" t="n">
        <v>1</v>
      </c>
      <c r="AE431" s="28" t="n">
        <v>2.3</v>
      </c>
      <c r="AF431" s="28" t="s">
        <v>2</v>
      </c>
      <c r="AG431" s="28" t="n">
        <v>2.36</v>
      </c>
      <c r="AH431" s="28" t="n">
        <v>2.12</v>
      </c>
      <c r="AI431" s="28" t="n">
        <v>2.06</v>
      </c>
      <c r="AJ431" s="28" t="n">
        <v>1.91</v>
      </c>
      <c r="AK431" s="28" t="n">
        <v>2.1825</v>
      </c>
      <c r="AL431" s="28" t="n">
        <v>2.285</v>
      </c>
      <c r="AM431" s="28" t="n">
        <v>2.355</v>
      </c>
      <c r="AN431" s="28" t="s">
        <v>2</v>
      </c>
      <c r="AO431" s="2" t="s">
        <v>2</v>
      </c>
      <c r="AP431" s="28" t="s">
        <v>2</v>
      </c>
      <c r="AQ431" s="28" t="n">
        <v>2.2</v>
      </c>
      <c r="AR431" s="2" t="s">
        <v>2</v>
      </c>
      <c r="AT431" s="28"/>
      <c r="AU431" s="28"/>
      <c r="AV431" s="28"/>
      <c r="AW431" s="28"/>
      <c r="AX431" s="28"/>
      <c r="AY431" s="28"/>
      <c r="BE431" s="28"/>
      <c r="BG431" s="28"/>
      <c r="BH431" s="28"/>
      <c r="BI431" s="28"/>
      <c r="BJ431" s="28"/>
      <c r="BK431" s="28"/>
      <c r="BL431" s="28"/>
      <c r="BM431" s="28"/>
      <c r="BQ431" s="28"/>
      <c r="BR431" s="28"/>
    </row>
    <row r="432" customFormat="false" ht="12.75" hidden="true" customHeight="false" outlineLevel="0" collapsed="false">
      <c r="A432" s="56" t="n">
        <v>35884</v>
      </c>
      <c r="B432" s="90" t="n">
        <f aca="false">B431+1</f>
        <v>426</v>
      </c>
      <c r="C432" s="28"/>
      <c r="D432" s="28" t="s">
        <v>104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 t="s">
        <v>104</v>
      </c>
      <c r="AA432" s="28" t="n">
        <v>2.345</v>
      </c>
      <c r="AB432" s="28" t="n">
        <v>2.409</v>
      </c>
      <c r="AC432" s="95" t="n">
        <f aca="false">AE432-AB432</f>
        <v>0</v>
      </c>
      <c r="AD432" s="28"/>
      <c r="AE432" s="28" t="n">
        <v>2.409</v>
      </c>
      <c r="AF432" s="28" t="s">
        <v>2</v>
      </c>
      <c r="AG432" s="28" t="n">
        <v>2.474</v>
      </c>
      <c r="AH432" s="28" t="n">
        <v>2.19875</v>
      </c>
      <c r="AI432" s="28" t="n">
        <v>2.1365</v>
      </c>
      <c r="AJ432" s="28" t="n">
        <v>1.899</v>
      </c>
      <c r="AK432" s="28" t="n">
        <v>2.2665</v>
      </c>
      <c r="AL432" s="28" t="n">
        <v>2.3865</v>
      </c>
      <c r="AM432" s="28" t="n">
        <v>2.4365</v>
      </c>
      <c r="AN432" s="28" t="s">
        <v>2</v>
      </c>
      <c r="AO432" s="2" t="s">
        <v>2</v>
      </c>
      <c r="AP432" s="28" t="s">
        <v>2</v>
      </c>
      <c r="AQ432" s="28" t="n">
        <v>2.27875</v>
      </c>
      <c r="AR432" s="2" t="s">
        <v>2</v>
      </c>
      <c r="AT432" s="28"/>
      <c r="AU432" s="28"/>
      <c r="AV432" s="28"/>
      <c r="AW432" s="28"/>
      <c r="AX432" s="28"/>
      <c r="AY432" s="28"/>
      <c r="BE432" s="28"/>
      <c r="BG432" s="28"/>
      <c r="BH432" s="28"/>
      <c r="BI432" s="28"/>
      <c r="BJ432" s="28"/>
      <c r="BK432" s="28"/>
      <c r="BL432" s="28"/>
      <c r="BM432" s="28"/>
      <c r="BQ432" s="28"/>
      <c r="BR432" s="28"/>
    </row>
    <row r="433" customFormat="false" ht="12.75" hidden="true" customHeight="false" outlineLevel="0" collapsed="false">
      <c r="A433" s="56" t="n">
        <v>35885</v>
      </c>
      <c r="B433" s="90" t="n">
        <f aca="false">B432+1</f>
        <v>427</v>
      </c>
      <c r="C433" s="28"/>
      <c r="D433" s="28" t="s">
        <v>104</v>
      </c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 t="s">
        <v>104</v>
      </c>
      <c r="AA433" s="28" t="n">
        <v>2.43</v>
      </c>
      <c r="AB433" s="28" t="n">
        <v>2.522</v>
      </c>
      <c r="AC433" s="95" t="n">
        <f aca="false">AE433-AB433</f>
        <v>0</v>
      </c>
      <c r="AD433" s="28"/>
      <c r="AE433" s="28" t="n">
        <v>2.522</v>
      </c>
      <c r="AF433" s="28" t="s">
        <v>2</v>
      </c>
      <c r="AG433" s="28" t="n">
        <v>2.5895</v>
      </c>
      <c r="AH433" s="28" t="n">
        <v>2.297</v>
      </c>
      <c r="AI433" s="28" t="n">
        <v>2.222</v>
      </c>
      <c r="AJ433" s="28" t="n">
        <v>1.977</v>
      </c>
      <c r="AK433" s="28" t="n">
        <v>2.372</v>
      </c>
      <c r="AL433" s="28" t="n">
        <v>2.4945</v>
      </c>
      <c r="AM433" s="28" t="n">
        <v>2.522</v>
      </c>
      <c r="AN433" s="28" t="s">
        <v>2</v>
      </c>
      <c r="AO433" s="2" t="s">
        <v>2</v>
      </c>
      <c r="AP433" s="28" t="s">
        <v>2</v>
      </c>
      <c r="AQ433" s="28" t="n">
        <v>2.377</v>
      </c>
      <c r="AR433" s="2" t="s">
        <v>2</v>
      </c>
      <c r="AT433" s="28"/>
      <c r="AU433" s="28"/>
      <c r="AV433" s="28"/>
      <c r="AW433" s="28"/>
      <c r="AX433" s="28"/>
      <c r="AY433" s="28"/>
      <c r="BE433" s="28"/>
      <c r="BG433" s="28"/>
      <c r="BH433" s="28"/>
      <c r="BI433" s="28"/>
      <c r="BJ433" s="28"/>
      <c r="BK433" s="28"/>
      <c r="BL433" s="28"/>
      <c r="BM433" s="28"/>
      <c r="BQ433" s="28"/>
      <c r="BR433" s="28"/>
    </row>
    <row r="434" customFormat="false" ht="12.75" hidden="true" customHeight="false" outlineLevel="0" collapsed="false">
      <c r="A434" s="56" t="n">
        <v>35886</v>
      </c>
      <c r="B434" s="90" t="n">
        <f aca="false">B433+1</f>
        <v>428</v>
      </c>
      <c r="C434" s="28"/>
      <c r="D434" s="28" t="s">
        <v>104</v>
      </c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 t="s">
        <v>104</v>
      </c>
      <c r="AA434" s="28" t="n">
        <v>2.525</v>
      </c>
      <c r="AB434" s="28" t="n">
        <v>2.501</v>
      </c>
      <c r="AC434" s="95" t="n">
        <f aca="false">AE434-AB434</f>
        <v>0</v>
      </c>
      <c r="AD434" s="28"/>
      <c r="AE434" s="28" t="n">
        <v>2.501</v>
      </c>
      <c r="AF434" s="28" t="s">
        <v>2</v>
      </c>
      <c r="AG434" s="28" t="n">
        <v>2.571</v>
      </c>
      <c r="AH434" s="28" t="n">
        <v>2.271</v>
      </c>
      <c r="AI434" s="28" t="n">
        <v>2.201</v>
      </c>
      <c r="AJ434" s="28" t="n">
        <v>1.961</v>
      </c>
      <c r="AK434" s="28" t="n">
        <v>2.351</v>
      </c>
      <c r="AL434" s="28" t="n">
        <v>2.4735</v>
      </c>
      <c r="AM434" s="28" t="n">
        <v>2.511</v>
      </c>
      <c r="AN434" s="28" t="s">
        <v>2</v>
      </c>
      <c r="AO434" s="2" t="s">
        <v>2</v>
      </c>
      <c r="AP434" s="28" t="s">
        <v>2</v>
      </c>
      <c r="AQ434" s="28" t="n">
        <v>2.351</v>
      </c>
      <c r="AR434" s="2" t="s">
        <v>2</v>
      </c>
      <c r="AT434" s="28"/>
      <c r="AU434" s="28"/>
      <c r="AV434" s="28"/>
      <c r="AW434" s="28"/>
      <c r="AX434" s="28"/>
      <c r="AY434" s="28"/>
      <c r="BE434" s="28"/>
      <c r="BG434" s="28"/>
      <c r="BH434" s="28"/>
      <c r="BI434" s="28"/>
      <c r="BJ434" s="28"/>
      <c r="BK434" s="28"/>
      <c r="BL434" s="28"/>
      <c r="BM434" s="28"/>
      <c r="BQ434" s="28"/>
      <c r="BR434" s="28"/>
    </row>
    <row r="435" customFormat="false" ht="12.75" hidden="true" customHeight="false" outlineLevel="0" collapsed="false">
      <c r="A435" s="56" t="n">
        <v>35887</v>
      </c>
      <c r="B435" s="90" t="n">
        <f aca="false">B434+1</f>
        <v>429</v>
      </c>
      <c r="C435" s="28"/>
      <c r="D435" s="28" t="s">
        <v>104</v>
      </c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 t="s">
        <v>104</v>
      </c>
      <c r="AA435" s="28" t="n">
        <v>2.48</v>
      </c>
      <c r="AB435" s="28" t="n">
        <v>2.562</v>
      </c>
      <c r="AC435" s="95" t="n">
        <f aca="false">AE435-AB435</f>
        <v>0</v>
      </c>
      <c r="AD435" s="28"/>
      <c r="AE435" s="28" t="n">
        <v>2.562</v>
      </c>
      <c r="AF435" s="28" t="s">
        <v>2</v>
      </c>
      <c r="AG435" s="28" t="n">
        <v>2.637</v>
      </c>
      <c r="AH435" s="28" t="n">
        <v>2.3295</v>
      </c>
      <c r="AI435" s="28" t="n">
        <v>2.247</v>
      </c>
      <c r="AJ435" s="28" t="n">
        <v>2.017</v>
      </c>
      <c r="AK435" s="28" t="n">
        <v>2.4095</v>
      </c>
      <c r="AL435" s="28" t="n">
        <v>2.5395</v>
      </c>
      <c r="AM435" s="28" t="n">
        <v>2.537</v>
      </c>
      <c r="AN435" s="28" t="s">
        <v>2</v>
      </c>
      <c r="AO435" s="2" t="s">
        <v>2</v>
      </c>
      <c r="AP435" s="28" t="s">
        <v>2</v>
      </c>
      <c r="AQ435" s="28" t="n">
        <v>2.4095</v>
      </c>
      <c r="AR435" s="2" t="s">
        <v>2</v>
      </c>
      <c r="AT435" s="28"/>
      <c r="AU435" s="28"/>
      <c r="AV435" s="28"/>
      <c r="AW435" s="28"/>
      <c r="AX435" s="28"/>
      <c r="AY435" s="28"/>
      <c r="BE435" s="28"/>
      <c r="BG435" s="28"/>
      <c r="BH435" s="28"/>
      <c r="BI435" s="28"/>
      <c r="BJ435" s="28"/>
      <c r="BK435" s="28"/>
      <c r="BL435" s="28"/>
      <c r="BM435" s="28"/>
      <c r="BQ435" s="28"/>
      <c r="BR435" s="28"/>
    </row>
    <row r="436" customFormat="false" ht="12.75" hidden="true" customHeight="false" outlineLevel="0" collapsed="false">
      <c r="A436" s="56" t="n">
        <v>35888</v>
      </c>
      <c r="B436" s="90" t="n">
        <f aca="false">B435+1</f>
        <v>430</v>
      </c>
      <c r="C436" s="28"/>
      <c r="D436" s="28" t="s">
        <v>104</v>
      </c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 t="s">
        <v>104</v>
      </c>
      <c r="AA436" s="28" t="n">
        <v>2.57</v>
      </c>
      <c r="AB436" s="28" t="n">
        <v>2.556</v>
      </c>
      <c r="AC436" s="95" t="n">
        <f aca="false">AE436-AB436</f>
        <v>0</v>
      </c>
      <c r="AD436" s="28"/>
      <c r="AE436" s="28" t="n">
        <v>2.556</v>
      </c>
      <c r="AF436" s="28" t="s">
        <v>2</v>
      </c>
      <c r="AG436" s="28" t="n">
        <v>2.631</v>
      </c>
      <c r="AH436" s="28" t="n">
        <v>2.336</v>
      </c>
      <c r="AI436" s="28" t="n">
        <v>2.2535</v>
      </c>
      <c r="AJ436" s="28" t="n">
        <v>2.006</v>
      </c>
      <c r="AK436" s="28" t="n">
        <v>2.411</v>
      </c>
      <c r="AL436" s="28" t="n">
        <v>2.5335</v>
      </c>
      <c r="AM436" s="28" t="n">
        <v>2.5635</v>
      </c>
      <c r="AN436" s="28" t="s">
        <v>2</v>
      </c>
      <c r="AO436" s="2" t="s">
        <v>2</v>
      </c>
      <c r="AP436" s="28" t="s">
        <v>2</v>
      </c>
      <c r="AQ436" s="28" t="n">
        <v>2.416</v>
      </c>
      <c r="AR436" s="2" t="s">
        <v>2</v>
      </c>
      <c r="AT436" s="28"/>
      <c r="AU436" s="28"/>
      <c r="AV436" s="28"/>
      <c r="AW436" s="28"/>
      <c r="AX436" s="28"/>
      <c r="AY436" s="28"/>
      <c r="BE436" s="28"/>
      <c r="BG436" s="28"/>
      <c r="BH436" s="28"/>
      <c r="BI436" s="28"/>
      <c r="BJ436" s="28"/>
      <c r="BK436" s="28"/>
      <c r="BL436" s="28"/>
      <c r="BM436" s="28"/>
      <c r="BQ436" s="28"/>
      <c r="BR436" s="28"/>
    </row>
    <row r="437" customFormat="false" ht="12.75" hidden="true" customHeight="false" outlineLevel="0" collapsed="false">
      <c r="A437" s="56" t="n">
        <v>35891</v>
      </c>
      <c r="B437" s="90" t="n">
        <f aca="false">B436+1</f>
        <v>431</v>
      </c>
      <c r="C437" s="28"/>
      <c r="D437" s="28" t="s">
        <v>104</v>
      </c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 t="s">
        <v>104</v>
      </c>
      <c r="AA437" s="28" t="n">
        <v>2.545</v>
      </c>
      <c r="AB437" s="28" t="n">
        <v>2.535</v>
      </c>
      <c r="AC437" s="95" t="n">
        <f aca="false">AE437-AB437</f>
        <v>0</v>
      </c>
      <c r="AD437" s="28"/>
      <c r="AE437" s="28" t="n">
        <v>2.535</v>
      </c>
      <c r="AF437" s="28" t="s">
        <v>2</v>
      </c>
      <c r="AG437" s="28" t="n">
        <v>2.6075</v>
      </c>
      <c r="AH437" s="28" t="n">
        <v>2.305</v>
      </c>
      <c r="AI437" s="28" t="n">
        <v>2.225</v>
      </c>
      <c r="AJ437" s="28" t="n">
        <v>2.015</v>
      </c>
      <c r="AK437" s="28" t="n">
        <v>2.395</v>
      </c>
      <c r="AL437" s="28" t="n">
        <v>2.51</v>
      </c>
      <c r="AM437" s="28" t="n">
        <v>2.535</v>
      </c>
      <c r="AN437" s="28" t="s">
        <v>2</v>
      </c>
      <c r="AO437" s="2" t="s">
        <v>2</v>
      </c>
      <c r="AP437" s="28" t="s">
        <v>2</v>
      </c>
      <c r="AQ437" s="28" t="n">
        <v>2.385</v>
      </c>
      <c r="AR437" s="2" t="s">
        <v>2</v>
      </c>
      <c r="AT437" s="28"/>
      <c r="AU437" s="28"/>
      <c r="AV437" s="28"/>
      <c r="AW437" s="28"/>
      <c r="AX437" s="28"/>
      <c r="AY437" s="28"/>
      <c r="BE437" s="28"/>
      <c r="BG437" s="28"/>
      <c r="BH437" s="28"/>
      <c r="BI437" s="28"/>
      <c r="BJ437" s="28"/>
      <c r="BK437" s="28"/>
      <c r="BL437" s="28"/>
      <c r="BM437" s="28"/>
      <c r="BQ437" s="28"/>
      <c r="BR437" s="28"/>
    </row>
    <row r="438" customFormat="false" ht="12.75" hidden="true" customHeight="false" outlineLevel="0" collapsed="false">
      <c r="A438" s="56" t="n">
        <v>35892</v>
      </c>
      <c r="B438" s="90" t="n">
        <f aca="false">B437+1</f>
        <v>432</v>
      </c>
      <c r="C438" s="28"/>
      <c r="D438" s="28" t="s">
        <v>104</v>
      </c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 t="s">
        <v>104</v>
      </c>
      <c r="AA438" s="28" t="n">
        <v>2.515</v>
      </c>
      <c r="AB438" s="28" t="n">
        <v>2.668</v>
      </c>
      <c r="AC438" s="95" t="n">
        <f aca="false">AE438-AB438</f>
        <v>0</v>
      </c>
      <c r="AD438" s="28"/>
      <c r="AE438" s="28" t="n">
        <v>2.668</v>
      </c>
      <c r="AF438" s="28" t="s">
        <v>2</v>
      </c>
      <c r="AG438" s="28" t="n">
        <v>2.743</v>
      </c>
      <c r="AH438" s="28" t="n">
        <v>2.433</v>
      </c>
      <c r="AI438" s="28" t="n">
        <v>2.333</v>
      </c>
      <c r="AJ438" s="28" t="n">
        <v>2.108</v>
      </c>
      <c r="AK438" s="28" t="n">
        <v>2.518</v>
      </c>
      <c r="AL438" s="28" t="n">
        <v>2.648</v>
      </c>
      <c r="AM438" s="28" t="n">
        <v>2.658</v>
      </c>
      <c r="AN438" s="28" t="s">
        <v>2</v>
      </c>
      <c r="AO438" s="2" t="s">
        <v>2</v>
      </c>
      <c r="AP438" s="28" t="s">
        <v>2</v>
      </c>
      <c r="AQ438" s="28" t="n">
        <v>2.513</v>
      </c>
      <c r="AR438" s="2" t="s">
        <v>2</v>
      </c>
      <c r="AT438" s="28"/>
      <c r="AU438" s="28"/>
      <c r="AV438" s="28"/>
      <c r="AW438" s="28"/>
      <c r="AX438" s="28"/>
      <c r="AY438" s="28"/>
      <c r="BE438" s="28"/>
      <c r="BG438" s="28"/>
      <c r="BH438" s="28"/>
      <c r="BI438" s="28"/>
      <c r="BJ438" s="28"/>
      <c r="BK438" s="28"/>
      <c r="BL438" s="28"/>
      <c r="BM438" s="28"/>
      <c r="BQ438" s="28"/>
      <c r="BR438" s="28"/>
    </row>
    <row r="439" customFormat="false" ht="12.75" hidden="true" customHeight="false" outlineLevel="0" collapsed="false">
      <c r="A439" s="56" t="n">
        <v>35893</v>
      </c>
      <c r="B439" s="90" t="n">
        <f aca="false">B438+1</f>
        <v>433</v>
      </c>
      <c r="C439" s="28"/>
      <c r="D439" s="28" t="s">
        <v>104</v>
      </c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 t="s">
        <v>104</v>
      </c>
      <c r="AA439" s="28" t="n">
        <v>2.67</v>
      </c>
      <c r="AB439" s="28" t="n">
        <v>2.689</v>
      </c>
      <c r="AC439" s="95" t="n">
        <f aca="false">AE439-AB439</f>
        <v>0</v>
      </c>
      <c r="AD439" s="28"/>
      <c r="AE439" s="28" t="n">
        <v>2.689</v>
      </c>
      <c r="AF439" s="28" t="s">
        <v>2</v>
      </c>
      <c r="AG439" s="28" t="n">
        <v>2.759</v>
      </c>
      <c r="AH439" s="28" t="n">
        <v>2.464</v>
      </c>
      <c r="AI439" s="28" t="n">
        <v>2.364</v>
      </c>
      <c r="AJ439" s="28" t="n">
        <v>2.159</v>
      </c>
      <c r="AK439" s="28" t="n">
        <v>2.5515</v>
      </c>
      <c r="AL439" s="28" t="n">
        <v>2.669</v>
      </c>
      <c r="AM439" s="28" t="n">
        <v>2.704</v>
      </c>
      <c r="AN439" s="28" t="s">
        <v>2</v>
      </c>
      <c r="AO439" s="2" t="s">
        <v>2</v>
      </c>
      <c r="AP439" s="28" t="s">
        <v>2</v>
      </c>
      <c r="AQ439" s="28" t="n">
        <v>2.544</v>
      </c>
      <c r="AR439" s="2" t="s">
        <v>2</v>
      </c>
      <c r="AT439" s="28"/>
      <c r="AU439" s="28"/>
      <c r="AV439" s="28"/>
      <c r="AW439" s="28"/>
      <c r="AX439" s="28"/>
      <c r="AY439" s="28"/>
      <c r="BE439" s="28"/>
      <c r="BG439" s="28"/>
      <c r="BH439" s="28"/>
      <c r="BI439" s="28"/>
      <c r="BJ439" s="28"/>
      <c r="BK439" s="28"/>
      <c r="BL439" s="28"/>
      <c r="BM439" s="28"/>
      <c r="BQ439" s="28"/>
      <c r="BR439" s="28"/>
    </row>
    <row r="440" customFormat="false" ht="12.75" hidden="true" customHeight="false" outlineLevel="0" collapsed="false">
      <c r="A440" s="56" t="n">
        <v>35894</v>
      </c>
      <c r="B440" s="90" t="n">
        <f aca="false">B439+1</f>
        <v>434</v>
      </c>
      <c r="C440" s="28"/>
      <c r="D440" s="28" t="s">
        <v>104</v>
      </c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 t="s">
        <v>104</v>
      </c>
      <c r="AA440" s="28" t="n">
        <v>2.63</v>
      </c>
      <c r="AB440" s="28" t="n">
        <v>2.657</v>
      </c>
      <c r="AC440" s="95" t="n">
        <f aca="false">AE440-AB440</f>
        <v>0</v>
      </c>
      <c r="AD440" s="28"/>
      <c r="AE440" s="28" t="n">
        <v>2.657</v>
      </c>
      <c r="AF440" s="28" t="s">
        <v>2</v>
      </c>
      <c r="AG440" s="28" t="n">
        <v>2.727</v>
      </c>
      <c r="AH440" s="28" t="n">
        <v>2.4345</v>
      </c>
      <c r="AI440" s="28" t="n">
        <v>2.342</v>
      </c>
      <c r="AJ440" s="28" t="n">
        <v>2.177</v>
      </c>
      <c r="AK440" s="28" t="n">
        <v>2.5195</v>
      </c>
      <c r="AL440" s="28" t="n">
        <v>2.637</v>
      </c>
      <c r="AM440" s="28" t="n">
        <v>2.677</v>
      </c>
      <c r="AN440" s="28" t="s">
        <v>2</v>
      </c>
      <c r="AO440" s="2" t="s">
        <v>2</v>
      </c>
      <c r="AP440" s="28" t="s">
        <v>2</v>
      </c>
      <c r="AQ440" s="28" t="n">
        <v>2.5145</v>
      </c>
      <c r="AR440" s="2" t="s">
        <v>2</v>
      </c>
      <c r="AT440" s="28"/>
      <c r="AU440" s="28"/>
      <c r="AV440" s="28"/>
      <c r="AW440" s="28"/>
      <c r="AX440" s="28"/>
      <c r="AY440" s="28"/>
      <c r="BE440" s="28"/>
      <c r="BG440" s="28"/>
      <c r="BH440" s="28"/>
      <c r="BI440" s="28"/>
      <c r="BJ440" s="28"/>
      <c r="BK440" s="28"/>
      <c r="BL440" s="28"/>
      <c r="BM440" s="28"/>
      <c r="BQ440" s="28"/>
      <c r="BR440" s="28"/>
    </row>
    <row r="441" customFormat="false" ht="12.75" hidden="true" customHeight="false" outlineLevel="0" collapsed="false">
      <c r="A441" s="56" t="n">
        <v>35898</v>
      </c>
      <c r="B441" s="90" t="n">
        <f aca="false">B440+1</f>
        <v>435</v>
      </c>
      <c r="C441" s="28"/>
      <c r="D441" s="28" t="s">
        <v>104</v>
      </c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 t="s">
        <v>104</v>
      </c>
      <c r="AA441" s="28" t="n">
        <v>2.635</v>
      </c>
      <c r="AB441" s="28" t="n">
        <v>2.479</v>
      </c>
      <c r="AC441" s="95" t="n">
        <f aca="false">AE441-AB441</f>
        <v>0</v>
      </c>
      <c r="AD441" s="28"/>
      <c r="AE441" s="28" t="n">
        <v>2.479</v>
      </c>
      <c r="AF441" s="28" t="s">
        <v>2</v>
      </c>
      <c r="AG441" s="28" t="n">
        <v>2.549</v>
      </c>
      <c r="AH441" s="28" t="n">
        <v>2.279</v>
      </c>
      <c r="AI441" s="28" t="n">
        <v>2.194</v>
      </c>
      <c r="AJ441" s="28" t="n">
        <v>2.044</v>
      </c>
      <c r="AK441" s="28" t="n">
        <v>2.3515</v>
      </c>
      <c r="AL441" s="28" t="n">
        <v>2.4615</v>
      </c>
      <c r="AM441" s="28" t="n">
        <v>2.56099983596802</v>
      </c>
      <c r="AN441" s="28" t="s">
        <v>2</v>
      </c>
      <c r="AO441" s="2" t="s">
        <v>2</v>
      </c>
      <c r="AP441" s="28" t="s">
        <v>2</v>
      </c>
      <c r="AQ441" s="28" t="n">
        <v>2.359</v>
      </c>
      <c r="AR441" s="2" t="s">
        <v>2</v>
      </c>
      <c r="AT441" s="28"/>
      <c r="AU441" s="28"/>
      <c r="AV441" s="28"/>
      <c r="AW441" s="28"/>
      <c r="AX441" s="28"/>
      <c r="AY441" s="28"/>
      <c r="BE441" s="28"/>
      <c r="BG441" s="28"/>
      <c r="BH441" s="28"/>
      <c r="BI441" s="28"/>
      <c r="BJ441" s="28"/>
      <c r="BK441" s="28"/>
      <c r="BL441" s="28"/>
      <c r="BM441" s="28"/>
      <c r="BQ441" s="28"/>
      <c r="BR441" s="28"/>
    </row>
    <row r="442" customFormat="false" ht="12.75" hidden="true" customHeight="false" outlineLevel="0" collapsed="false">
      <c r="A442" s="56" t="n">
        <v>35899</v>
      </c>
      <c r="B442" s="90" t="n">
        <f aca="false">B441+1</f>
        <v>436</v>
      </c>
      <c r="C442" s="28"/>
      <c r="D442" s="28" t="s">
        <v>104</v>
      </c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 t="s">
        <v>104</v>
      </c>
      <c r="AA442" s="28" t="n">
        <v>2.48</v>
      </c>
      <c r="AB442" s="28" t="n">
        <v>2.501</v>
      </c>
      <c r="AC442" s="95" t="n">
        <f aca="false">AE442-AB442</f>
        <v>0</v>
      </c>
      <c r="AD442" s="28"/>
      <c r="AE442" s="28" t="n">
        <v>2.501</v>
      </c>
      <c r="AF442" s="28" t="s">
        <v>2</v>
      </c>
      <c r="AG442" s="28" t="n">
        <v>2.566</v>
      </c>
      <c r="AH442" s="28" t="n">
        <v>2.296</v>
      </c>
      <c r="AI442" s="28" t="n">
        <v>2.216</v>
      </c>
      <c r="AJ442" s="28" t="n">
        <v>2.081</v>
      </c>
      <c r="AK442" s="28" t="n">
        <v>2.371</v>
      </c>
      <c r="AL442" s="28" t="n">
        <v>2.4835</v>
      </c>
      <c r="AM442" s="28" t="n">
        <v>2.57600007247925</v>
      </c>
      <c r="AN442" s="28" t="s">
        <v>2</v>
      </c>
      <c r="AO442" s="2" t="s">
        <v>2</v>
      </c>
      <c r="AP442" s="28" t="s">
        <v>2</v>
      </c>
      <c r="AQ442" s="28" t="n">
        <v>2.376</v>
      </c>
      <c r="AR442" s="2" t="s">
        <v>2</v>
      </c>
      <c r="AT442" s="28"/>
      <c r="AU442" s="28"/>
      <c r="AV442" s="28"/>
      <c r="AW442" s="28"/>
      <c r="AX442" s="28"/>
      <c r="AY442" s="28"/>
      <c r="BE442" s="28"/>
      <c r="BG442" s="28"/>
      <c r="BH442" s="28"/>
      <c r="BI442" s="28"/>
      <c r="BJ442" s="28"/>
      <c r="BK442" s="28"/>
      <c r="BL442" s="28"/>
      <c r="BM442" s="28"/>
      <c r="BQ442" s="28"/>
      <c r="BR442" s="28"/>
    </row>
    <row r="443" customFormat="false" ht="12.75" hidden="true" customHeight="false" outlineLevel="0" collapsed="false">
      <c r="A443" s="56" t="n">
        <v>35900</v>
      </c>
      <c r="B443" s="90" t="n">
        <f aca="false">B442+1</f>
        <v>437</v>
      </c>
      <c r="C443" s="28"/>
      <c r="D443" s="28" t="s">
        <v>104</v>
      </c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 t="s">
        <v>104</v>
      </c>
      <c r="AA443" s="28" t="n">
        <v>2.525</v>
      </c>
      <c r="AB443" s="28" t="n">
        <v>2.521</v>
      </c>
      <c r="AC443" s="95" t="n">
        <f aca="false">AE443-AB443</f>
        <v>0</v>
      </c>
      <c r="AD443" s="28"/>
      <c r="AE443" s="28" t="n">
        <v>2.521</v>
      </c>
      <c r="AF443" s="28" t="s">
        <v>2</v>
      </c>
      <c r="AG443" s="28" t="n">
        <v>2.5885</v>
      </c>
      <c r="AH443" s="28" t="n">
        <v>2.321</v>
      </c>
      <c r="AI443" s="28" t="n">
        <v>2.241</v>
      </c>
      <c r="AJ443" s="28" t="n">
        <v>2.111</v>
      </c>
      <c r="AK443" s="28" t="n">
        <v>2.42</v>
      </c>
      <c r="AL443" s="28" t="n">
        <v>2.501</v>
      </c>
      <c r="AM443" s="28" t="n">
        <v>2.5765</v>
      </c>
      <c r="AN443" s="28" t="s">
        <v>2</v>
      </c>
      <c r="AO443" s="2" t="s">
        <v>2</v>
      </c>
      <c r="AP443" s="28" t="s">
        <v>2</v>
      </c>
      <c r="AQ443" s="28" t="n">
        <v>2.39500007247925</v>
      </c>
      <c r="AR443" s="2" t="s">
        <v>2</v>
      </c>
      <c r="AT443" s="28"/>
      <c r="AU443" s="28"/>
      <c r="AV443" s="28"/>
      <c r="AW443" s="28"/>
      <c r="AX443" s="28"/>
      <c r="AY443" s="28"/>
      <c r="BE443" s="28"/>
      <c r="BG443" s="28"/>
      <c r="BH443" s="28"/>
      <c r="BI443" s="28"/>
      <c r="BJ443" s="28"/>
      <c r="BK443" s="28"/>
      <c r="BL443" s="28"/>
      <c r="BM443" s="28"/>
      <c r="BQ443" s="28"/>
      <c r="BR443" s="28"/>
    </row>
    <row r="444" customFormat="false" ht="12.75" hidden="true" customHeight="false" outlineLevel="0" collapsed="false">
      <c r="A444" s="56" t="n">
        <v>35901</v>
      </c>
      <c r="B444" s="90" t="n">
        <f aca="false">B443+1</f>
        <v>438</v>
      </c>
      <c r="C444" s="28"/>
      <c r="D444" s="28" t="s">
        <v>104</v>
      </c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28" t="s">
        <v>104</v>
      </c>
      <c r="AA444" s="28" t="n">
        <v>2.545</v>
      </c>
      <c r="AB444" s="28" t="n">
        <v>2.479</v>
      </c>
      <c r="AC444" s="95" t="n">
        <f aca="false">AE444-AB444</f>
        <v>0</v>
      </c>
      <c r="AD444" s="4"/>
      <c r="AE444" s="4" t="n">
        <v>2.479</v>
      </c>
      <c r="AF444" s="4" t="n">
        <v>1.669</v>
      </c>
      <c r="AG444" s="4" t="n">
        <v>2.549</v>
      </c>
      <c r="AH444" s="4" t="n">
        <v>2.299</v>
      </c>
      <c r="AI444" s="4" t="n">
        <v>2.224</v>
      </c>
      <c r="AJ444" s="4" t="n">
        <v>2.129</v>
      </c>
      <c r="AK444" s="4" t="n">
        <v>2.359</v>
      </c>
      <c r="AL444" s="4" t="n">
        <v>2.4615</v>
      </c>
      <c r="AM444" s="4" t="n">
        <v>2.5765</v>
      </c>
      <c r="AN444" s="4" t="n">
        <v>1.809</v>
      </c>
      <c r="AO444" s="4" t="n">
        <v>2.619</v>
      </c>
      <c r="AP444" s="4" t="n">
        <v>2.719</v>
      </c>
      <c r="AQ444" s="4" t="n">
        <v>2.33300009155273</v>
      </c>
      <c r="AR444" s="4" t="s">
        <v>2</v>
      </c>
      <c r="AS444" s="4"/>
      <c r="AT444" s="4"/>
      <c r="AU444" s="4"/>
      <c r="AV444" s="4"/>
      <c r="AW444" s="4"/>
      <c r="AX444" s="4"/>
      <c r="AY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</row>
    <row r="445" customFormat="false" ht="12.75" hidden="true" customHeight="false" outlineLevel="0" collapsed="false">
      <c r="A445" s="56" t="n">
        <v>35902</v>
      </c>
      <c r="B445" s="90" t="n">
        <f aca="false">B444+1</f>
        <v>439</v>
      </c>
      <c r="C445" s="28"/>
      <c r="D445" s="28" t="s">
        <v>104</v>
      </c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28" t="s">
        <v>104</v>
      </c>
      <c r="AA445" s="28" t="n">
        <v>2.47</v>
      </c>
      <c r="AB445" s="28" t="n">
        <v>2.475</v>
      </c>
      <c r="AC445" s="95" t="n">
        <f aca="false">AE445-AB445</f>
        <v>0</v>
      </c>
      <c r="AD445" s="4"/>
      <c r="AE445" s="4" t="n">
        <v>2.475</v>
      </c>
      <c r="AF445" s="4" t="n">
        <v>1.685</v>
      </c>
      <c r="AG445" s="4" t="n">
        <v>2.5425</v>
      </c>
      <c r="AH445" s="4" t="n">
        <v>2.285</v>
      </c>
      <c r="AI445" s="4" t="n">
        <v>2.225</v>
      </c>
      <c r="AJ445" s="4" t="n">
        <v>2.095</v>
      </c>
      <c r="AK445" s="4" t="n">
        <v>2.3575</v>
      </c>
      <c r="AL445" s="4" t="n">
        <v>2.4575</v>
      </c>
      <c r="AM445" s="4" t="n">
        <v>2.565</v>
      </c>
      <c r="AN445" s="4" t="n">
        <v>1.825</v>
      </c>
      <c r="AO445" s="4" t="n">
        <v>2.615</v>
      </c>
      <c r="AP445" s="4" t="n">
        <v>2.715</v>
      </c>
      <c r="AQ445" s="4" t="n">
        <v>2.32900009155273</v>
      </c>
      <c r="AR445" s="4" t="s">
        <v>2</v>
      </c>
      <c r="AS445" s="4"/>
      <c r="AT445" s="4"/>
      <c r="AU445" s="4"/>
      <c r="AV445" s="4"/>
      <c r="AW445" s="4"/>
      <c r="AX445" s="4"/>
      <c r="AY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</row>
    <row r="446" customFormat="false" ht="12.75" hidden="true" customHeight="false" outlineLevel="0" collapsed="false">
      <c r="A446" s="56" t="n">
        <v>35905</v>
      </c>
      <c r="B446" s="90" t="n">
        <f aca="false">B445+1</f>
        <v>440</v>
      </c>
      <c r="C446" s="28"/>
      <c r="D446" s="28" t="s">
        <v>104</v>
      </c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28" t="s">
        <v>104</v>
      </c>
      <c r="AA446" s="28" t="n">
        <v>2.46</v>
      </c>
      <c r="AB446" s="28" t="n">
        <v>2.469</v>
      </c>
      <c r="AC446" s="95" t="n">
        <f aca="false">AE446-AB446</f>
        <v>0</v>
      </c>
      <c r="AD446" s="4"/>
      <c r="AE446" s="4" t="n">
        <v>2.469</v>
      </c>
      <c r="AF446" s="4" t="n">
        <v>1.66499990844727</v>
      </c>
      <c r="AG446" s="4" t="n">
        <v>2.5365</v>
      </c>
      <c r="AH446" s="4" t="n">
        <v>2.2765</v>
      </c>
      <c r="AI446" s="4" t="n">
        <v>2.204</v>
      </c>
      <c r="AJ446" s="4" t="n">
        <v>2.1015</v>
      </c>
      <c r="AK446" s="4" t="n">
        <v>2.344</v>
      </c>
      <c r="AL446" s="4" t="n">
        <v>2.4515</v>
      </c>
      <c r="AM446" s="4" t="n">
        <v>2.544</v>
      </c>
      <c r="AN446" s="4" t="n">
        <v>1.77999990844727</v>
      </c>
      <c r="AO446" s="4" t="n">
        <v>2.609</v>
      </c>
      <c r="AP446" s="4" t="n">
        <v>2.714</v>
      </c>
      <c r="AQ446" s="4" t="n">
        <v>2.32300009155273</v>
      </c>
      <c r="AR446" s="4" t="s">
        <v>2</v>
      </c>
      <c r="AS446" s="4"/>
      <c r="AT446" s="4"/>
      <c r="AU446" s="4"/>
      <c r="AV446" s="4"/>
      <c r="AW446" s="4"/>
      <c r="AX446" s="4"/>
      <c r="AY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</row>
    <row r="447" customFormat="false" ht="12.75" hidden="true" customHeight="false" outlineLevel="0" collapsed="false">
      <c r="A447" s="56" t="n">
        <v>35906</v>
      </c>
      <c r="B447" s="90" t="n">
        <f aca="false">B446+1</f>
        <v>441</v>
      </c>
      <c r="C447" s="28"/>
      <c r="D447" s="28" t="s">
        <v>104</v>
      </c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28" t="s">
        <v>104</v>
      </c>
      <c r="AA447" s="28" t="n">
        <v>2.485</v>
      </c>
      <c r="AB447" s="28" t="n">
        <v>2.561</v>
      </c>
      <c r="AC447" s="95" t="n">
        <f aca="false">AE447-AB447</f>
        <v>0</v>
      </c>
      <c r="AD447" s="4"/>
      <c r="AE447" s="4" t="n">
        <v>2.561</v>
      </c>
      <c r="AF447" s="4" t="n">
        <v>1.74199990844727</v>
      </c>
      <c r="AG447" s="4" t="n">
        <v>2.626</v>
      </c>
      <c r="AH447" s="4" t="n">
        <v>2.351</v>
      </c>
      <c r="AI447" s="4" t="n">
        <v>2.266</v>
      </c>
      <c r="AJ447" s="4" t="n">
        <v>2.141</v>
      </c>
      <c r="AK447" s="4" t="n">
        <v>2.431</v>
      </c>
      <c r="AL447" s="4" t="n">
        <v>2.5435</v>
      </c>
      <c r="AM447" s="4" t="n">
        <v>2.606</v>
      </c>
      <c r="AN447" s="4" t="n">
        <v>1.86199990844727</v>
      </c>
      <c r="AO447" s="4" t="n">
        <v>2.701</v>
      </c>
      <c r="AP447" s="4" t="n">
        <v>2.8035</v>
      </c>
      <c r="AQ447" s="4" t="n">
        <v>2.411</v>
      </c>
      <c r="AR447" s="4" t="s">
        <v>2</v>
      </c>
      <c r="AS447" s="4"/>
      <c r="AT447" s="4"/>
      <c r="AU447" s="4"/>
      <c r="AV447" s="4"/>
      <c r="AW447" s="4"/>
      <c r="AX447" s="4"/>
      <c r="AY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</row>
    <row r="448" customFormat="false" ht="12.75" hidden="true" customHeight="false" outlineLevel="0" collapsed="false">
      <c r="A448" s="56" t="n">
        <v>35907</v>
      </c>
      <c r="B448" s="90" t="n">
        <f aca="false">B447+1</f>
        <v>442</v>
      </c>
      <c r="C448" s="28"/>
      <c r="D448" s="28" t="s">
        <v>104</v>
      </c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28" t="s">
        <v>104</v>
      </c>
      <c r="AA448" s="28" t="n">
        <v>2.58</v>
      </c>
      <c r="AB448" s="28" t="n">
        <v>2.398</v>
      </c>
      <c r="AC448" s="95" t="n">
        <f aca="false">AE448-AB448</f>
        <v>0</v>
      </c>
      <c r="AD448" s="4"/>
      <c r="AE448" s="4" t="n">
        <v>2.398</v>
      </c>
      <c r="AF448" s="4" t="n">
        <v>1.47899990844727</v>
      </c>
      <c r="AG448" s="4" t="n">
        <v>2.4655</v>
      </c>
      <c r="AH448" s="4" t="n">
        <v>2.213</v>
      </c>
      <c r="AI448" s="4" t="n">
        <v>2.138</v>
      </c>
      <c r="AJ448" s="4" t="n">
        <v>2.038</v>
      </c>
      <c r="AK448" s="4" t="n">
        <v>2.2805</v>
      </c>
      <c r="AL448" s="4" t="n">
        <v>2.3805</v>
      </c>
      <c r="AM448" s="4" t="n">
        <v>2.478</v>
      </c>
      <c r="AN448" s="4" t="n">
        <v>1.63899990844727</v>
      </c>
      <c r="AO448" s="4" t="n">
        <v>2.538</v>
      </c>
      <c r="AP448" s="4" t="n">
        <v>2.6405</v>
      </c>
      <c r="AQ448" s="4" t="n">
        <v>2.273</v>
      </c>
      <c r="AR448" s="4" t="s">
        <v>2</v>
      </c>
      <c r="AS448" s="4"/>
      <c r="AT448" s="4"/>
      <c r="AU448" s="4"/>
      <c r="AV448" s="4"/>
      <c r="AW448" s="4"/>
      <c r="AX448" s="4"/>
      <c r="AY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</row>
    <row r="449" customFormat="false" ht="12.75" hidden="true" customHeight="false" outlineLevel="0" collapsed="false">
      <c r="A449" s="56" t="n">
        <v>35908</v>
      </c>
      <c r="B449" s="90" t="n">
        <f aca="false">B448+1</f>
        <v>443</v>
      </c>
      <c r="C449" s="28"/>
      <c r="D449" s="28" t="s">
        <v>104</v>
      </c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28" t="s">
        <v>104</v>
      </c>
      <c r="AA449" s="28" t="n">
        <v>2.4</v>
      </c>
      <c r="AB449" s="28" t="n">
        <v>2.328</v>
      </c>
      <c r="AC449" s="95" t="n">
        <f aca="false">AE449-AB449</f>
        <v>0</v>
      </c>
      <c r="AD449" s="4"/>
      <c r="AE449" s="4" t="n">
        <v>2.328</v>
      </c>
      <c r="AF449" s="4" t="n">
        <v>1.38899990844727</v>
      </c>
      <c r="AG449" s="4" t="n">
        <v>2.3955</v>
      </c>
      <c r="AH449" s="4" t="n">
        <v>2.148</v>
      </c>
      <c r="AI449" s="4" t="n">
        <v>2.078</v>
      </c>
      <c r="AJ449" s="4" t="n">
        <v>1.988</v>
      </c>
      <c r="AK449" s="4" t="n">
        <v>2.2155</v>
      </c>
      <c r="AL449" s="4" t="n">
        <v>2.3155</v>
      </c>
      <c r="AM449" s="4" t="n">
        <v>2.438</v>
      </c>
      <c r="AN449" s="4" t="n">
        <v>1.47899990844727</v>
      </c>
      <c r="AO449" s="4" t="n">
        <v>2.468</v>
      </c>
      <c r="AP449" s="4" t="n">
        <v>2.563</v>
      </c>
      <c r="AQ449" s="4" t="n">
        <v>2.208</v>
      </c>
      <c r="AR449" s="4" t="s">
        <v>2</v>
      </c>
      <c r="AS449" s="4"/>
      <c r="AT449" s="4"/>
      <c r="AU449" s="4"/>
      <c r="AV449" s="4"/>
      <c r="AW449" s="4"/>
      <c r="AX449" s="4"/>
      <c r="AY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</row>
    <row r="450" customFormat="false" ht="12.75" hidden="true" customHeight="false" outlineLevel="0" collapsed="false">
      <c r="A450" s="56" t="n">
        <v>35909</v>
      </c>
      <c r="B450" s="90" t="n">
        <f aca="false">B449+1</f>
        <v>444</v>
      </c>
      <c r="C450" s="28"/>
      <c r="D450" s="28" t="s">
        <v>104</v>
      </c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28" t="s">
        <v>104</v>
      </c>
      <c r="AA450" s="28" t="n">
        <v>2.35</v>
      </c>
      <c r="AB450" s="28" t="n">
        <v>2.342</v>
      </c>
      <c r="AC450" s="95" t="n">
        <f aca="false">AE450-AB450</f>
        <v>0</v>
      </c>
      <c r="AD450" s="4"/>
      <c r="AE450" s="4" t="n">
        <v>2.342</v>
      </c>
      <c r="AF450" s="4" t="n">
        <v>1.40299990844727</v>
      </c>
      <c r="AG450" s="4" t="n">
        <v>2.412</v>
      </c>
      <c r="AH450" s="4" t="n">
        <v>2.162</v>
      </c>
      <c r="AI450" s="4" t="n">
        <v>2.092</v>
      </c>
      <c r="AJ450" s="4" t="n">
        <v>1.987</v>
      </c>
      <c r="AK450" s="4" t="n">
        <v>2.222</v>
      </c>
      <c r="AL450" s="4" t="n">
        <v>2.3295</v>
      </c>
      <c r="AM450" s="4" t="n">
        <v>2.452</v>
      </c>
      <c r="AN450" s="4" t="n">
        <v>1.49299990844727</v>
      </c>
      <c r="AO450" s="4" t="n">
        <v>2.477</v>
      </c>
      <c r="AP450" s="4" t="n">
        <v>2.5795</v>
      </c>
      <c r="AQ450" s="4" t="n">
        <v>2.222</v>
      </c>
      <c r="AR450" s="4" t="s">
        <v>2</v>
      </c>
      <c r="AS450" s="4"/>
      <c r="AT450" s="4"/>
      <c r="AU450" s="4"/>
      <c r="AV450" s="4"/>
      <c r="AW450" s="4"/>
      <c r="AX450" s="4"/>
      <c r="AY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</row>
    <row r="451" customFormat="false" ht="12.75" hidden="true" customHeight="false" outlineLevel="0" collapsed="false">
      <c r="A451" s="56" t="n">
        <v>35912</v>
      </c>
      <c r="B451" s="90" t="n">
        <f aca="false">B450+1</f>
        <v>445</v>
      </c>
      <c r="C451" s="28"/>
      <c r="D451" s="28" t="s">
        <v>104</v>
      </c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28" t="s">
        <v>104</v>
      </c>
      <c r="AA451" s="28" t="n">
        <v>2.33</v>
      </c>
      <c r="AB451" s="28" t="n">
        <v>2.266</v>
      </c>
      <c r="AC451" s="95" t="n">
        <f aca="false">AE451-AB451</f>
        <v>0</v>
      </c>
      <c r="AD451" s="4"/>
      <c r="AE451" s="4" t="n">
        <v>2.266</v>
      </c>
      <c r="AF451" s="4" t="n">
        <v>1.32199990844727</v>
      </c>
      <c r="AG451" s="4" t="n">
        <v>2.341</v>
      </c>
      <c r="AH451" s="4" t="n">
        <v>2.096</v>
      </c>
      <c r="AI451" s="4" t="n">
        <v>1.996</v>
      </c>
      <c r="AJ451" s="4" t="n">
        <v>1.926</v>
      </c>
      <c r="AK451" s="4" t="n">
        <v>2.1535</v>
      </c>
      <c r="AL451" s="4" t="n">
        <v>2.2585</v>
      </c>
      <c r="AM451" s="4" t="n">
        <v>2.331</v>
      </c>
      <c r="AN451" s="4" t="n">
        <v>1.39699990844727</v>
      </c>
      <c r="AO451" s="4" t="n">
        <v>2.401</v>
      </c>
      <c r="AP451" s="4" t="n">
        <v>2.501</v>
      </c>
      <c r="AQ451" s="4" t="n">
        <v>2.18000003433228</v>
      </c>
      <c r="AR451" s="4" t="s">
        <v>2</v>
      </c>
      <c r="AS451" s="4"/>
      <c r="AT451" s="4"/>
      <c r="AU451" s="4"/>
      <c r="AV451" s="4"/>
      <c r="AW451" s="4"/>
      <c r="AX451" s="4"/>
      <c r="AY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</row>
    <row r="452" customFormat="false" ht="12.75" hidden="true" customHeight="false" outlineLevel="0" collapsed="false">
      <c r="A452" s="56" t="n">
        <v>35913</v>
      </c>
      <c r="B452" s="90" t="n">
        <f aca="false">B451+1</f>
        <v>446</v>
      </c>
      <c r="C452" s="28"/>
      <c r="D452" s="28" t="s">
        <v>104</v>
      </c>
      <c r="E452" s="4" t="n">
        <v>1</v>
      </c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28" t="s">
        <v>104</v>
      </c>
      <c r="AA452" s="28" t="n">
        <v>2.27</v>
      </c>
      <c r="AB452" s="28" t="n">
        <v>2.262</v>
      </c>
      <c r="AC452" s="95" t="n">
        <f aca="false">AE452-AB452</f>
        <v>0</v>
      </c>
      <c r="AD452" s="4" t="n">
        <v>1</v>
      </c>
      <c r="AE452" s="4" t="n">
        <v>2.262</v>
      </c>
      <c r="AF452" s="4" t="n">
        <v>1.45099989128113</v>
      </c>
      <c r="AG452" s="4" t="n">
        <v>2.337</v>
      </c>
      <c r="AH452" s="4" t="n">
        <v>2.0745</v>
      </c>
      <c r="AI452" s="4" t="n">
        <v>1.9845</v>
      </c>
      <c r="AJ452" s="4" t="n">
        <v>1.837</v>
      </c>
      <c r="AK452" s="4" t="n">
        <v>2.127</v>
      </c>
      <c r="AL452" s="4" t="n">
        <v>2.252</v>
      </c>
      <c r="AM452" s="4" t="n">
        <v>2.3295</v>
      </c>
      <c r="AN452" s="4" t="n">
        <v>1.56099989128113</v>
      </c>
      <c r="AO452" s="4" t="n">
        <v>2.397</v>
      </c>
      <c r="AP452" s="4" t="n">
        <v>2.497</v>
      </c>
      <c r="AQ452" s="4" t="n">
        <v>2.17099991989136</v>
      </c>
      <c r="AR452" s="4" t="s">
        <v>2</v>
      </c>
      <c r="AS452" s="4"/>
      <c r="AT452" s="4"/>
      <c r="AU452" s="4"/>
      <c r="AV452" s="4"/>
      <c r="AW452" s="4"/>
      <c r="AX452" s="4"/>
      <c r="AY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</row>
    <row r="453" customFormat="false" ht="12.75" hidden="true" customHeight="false" outlineLevel="0" collapsed="false">
      <c r="A453" s="56" t="n">
        <v>35914</v>
      </c>
      <c r="B453" s="90" t="n">
        <f aca="false">B452+1</f>
        <v>447</v>
      </c>
      <c r="C453" s="28"/>
      <c r="D453" s="28" t="s">
        <v>105</v>
      </c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28" t="s">
        <v>105</v>
      </c>
      <c r="AA453" s="28" t="n">
        <v>2.34</v>
      </c>
      <c r="AB453" s="28" t="n">
        <v>2.298</v>
      </c>
      <c r="AC453" s="95" t="n">
        <f aca="false">AE453-AB453</f>
        <v>0</v>
      </c>
      <c r="AD453" s="4"/>
      <c r="AE453" s="4" t="n">
        <v>2.298</v>
      </c>
      <c r="AF453" s="4" t="n">
        <v>1.54499990272522</v>
      </c>
      <c r="AG453" s="4" t="n">
        <v>2.368</v>
      </c>
      <c r="AH453" s="4" t="n">
        <v>2.118</v>
      </c>
      <c r="AI453" s="4" t="n">
        <v>2.04175</v>
      </c>
      <c r="AJ453" s="4" t="n">
        <v>1.908</v>
      </c>
      <c r="AK453" s="4" t="n">
        <v>2.173</v>
      </c>
      <c r="AL453" s="4" t="n">
        <v>2.288</v>
      </c>
      <c r="AM453" s="4" t="n">
        <v>2.38675</v>
      </c>
      <c r="AN453" s="4" t="n">
        <v>1.65499990272522</v>
      </c>
      <c r="AO453" s="4" t="n">
        <v>2.433</v>
      </c>
      <c r="AP453" s="4" t="n">
        <v>2.533</v>
      </c>
      <c r="AQ453" s="4" t="n">
        <v>2.20499982643127</v>
      </c>
      <c r="AR453" s="4" t="s">
        <v>2</v>
      </c>
      <c r="AS453" s="4"/>
      <c r="AT453" s="4"/>
      <c r="AU453" s="4"/>
      <c r="AV453" s="4"/>
      <c r="AW453" s="4"/>
      <c r="AX453" s="4"/>
      <c r="AY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</row>
    <row r="454" customFormat="false" ht="12.75" hidden="true" customHeight="false" outlineLevel="0" collapsed="false">
      <c r="A454" s="56" t="n">
        <v>35915</v>
      </c>
      <c r="B454" s="90" t="n">
        <f aca="false">B453+1</f>
        <v>448</v>
      </c>
      <c r="C454" s="28"/>
      <c r="D454" s="28" t="s">
        <v>105</v>
      </c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28" t="s">
        <v>105</v>
      </c>
      <c r="AA454" s="28" t="n">
        <v>2.26</v>
      </c>
      <c r="AB454" s="28" t="n">
        <v>2.221</v>
      </c>
      <c r="AC454" s="95" t="n">
        <f aca="false">AE454-AB454</f>
        <v>0</v>
      </c>
      <c r="AD454" s="4"/>
      <c r="AE454" s="4" t="n">
        <v>2.221</v>
      </c>
      <c r="AF454" s="4" t="n">
        <v>1.47000004386902</v>
      </c>
      <c r="AG454" s="4" t="n">
        <v>2.29225</v>
      </c>
      <c r="AH454" s="4" t="n">
        <v>2.041</v>
      </c>
      <c r="AI454" s="4" t="n">
        <v>1.9735</v>
      </c>
      <c r="AJ454" s="4" t="n">
        <v>1.856</v>
      </c>
      <c r="AK454" s="4" t="n">
        <v>2.10475</v>
      </c>
      <c r="AL454" s="4" t="n">
        <v>2.216</v>
      </c>
      <c r="AM454" s="4" t="n">
        <v>2.3185</v>
      </c>
      <c r="AN454" s="4" t="n">
        <v>1.61000004386902</v>
      </c>
      <c r="AO454" s="4" t="n">
        <v>2.3485</v>
      </c>
      <c r="AP454" s="4" t="n">
        <v>2.456</v>
      </c>
      <c r="AQ454" s="4" t="n">
        <v>2.13200001335144</v>
      </c>
      <c r="AR454" s="4" t="s">
        <v>2</v>
      </c>
      <c r="AS454" s="4"/>
      <c r="AT454" s="4"/>
      <c r="AU454" s="4"/>
      <c r="AV454" s="4"/>
      <c r="AW454" s="4"/>
      <c r="AX454" s="4"/>
      <c r="AY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</row>
    <row r="455" customFormat="false" ht="12.75" hidden="true" customHeight="false" outlineLevel="0" collapsed="false">
      <c r="A455" s="56" t="n">
        <v>35916</v>
      </c>
      <c r="B455" s="90" t="n">
        <f aca="false">B454+1</f>
        <v>449</v>
      </c>
      <c r="C455" s="28"/>
      <c r="D455" s="28" t="s">
        <v>105</v>
      </c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28" t="s">
        <v>105</v>
      </c>
      <c r="AA455" s="28" t="n">
        <v>2.24</v>
      </c>
      <c r="AB455" s="28" t="n">
        <v>2.202</v>
      </c>
      <c r="AC455" s="95" t="n">
        <f aca="false">AE455-AB455</f>
        <v>0</v>
      </c>
      <c r="AD455" s="4"/>
      <c r="AE455" s="4" t="n">
        <v>2.202</v>
      </c>
      <c r="AF455" s="4" t="n">
        <v>1.41000009727478</v>
      </c>
      <c r="AG455" s="4" t="n">
        <v>2.262</v>
      </c>
      <c r="AH455" s="4" t="n">
        <v>2.0095</v>
      </c>
      <c r="AI455" s="4" t="n">
        <v>1.932</v>
      </c>
      <c r="AJ455" s="4" t="n">
        <v>1.827</v>
      </c>
      <c r="AK455" s="4" t="n">
        <v>2.0845</v>
      </c>
      <c r="AL455" s="4" t="n">
        <v>2.19325</v>
      </c>
      <c r="AM455" s="4" t="n">
        <v>2.277</v>
      </c>
      <c r="AN455" s="4" t="n">
        <v>1.61000009727478</v>
      </c>
      <c r="AO455" s="4" t="n">
        <v>2.3295</v>
      </c>
      <c r="AP455" s="4" t="n">
        <v>2.432</v>
      </c>
      <c r="AQ455" s="4" t="n">
        <v>2.11999998283386</v>
      </c>
      <c r="AR455" s="4" t="s">
        <v>2</v>
      </c>
      <c r="AS455" s="4"/>
      <c r="AT455" s="4"/>
      <c r="AU455" s="4"/>
      <c r="AV455" s="4"/>
      <c r="AW455" s="4"/>
      <c r="AX455" s="4"/>
      <c r="AY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</row>
    <row r="456" customFormat="false" ht="12.75" hidden="true" customHeight="false" outlineLevel="0" collapsed="false">
      <c r="A456" s="56" t="n">
        <v>35919</v>
      </c>
      <c r="B456" s="90" t="n">
        <f aca="false">B455+1</f>
        <v>450</v>
      </c>
      <c r="C456" s="28"/>
      <c r="D456" s="28" t="s">
        <v>105</v>
      </c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28" t="s">
        <v>105</v>
      </c>
      <c r="AA456" s="28" t="n">
        <v>2.155</v>
      </c>
      <c r="AB456" s="28" t="n">
        <v>2.257</v>
      </c>
      <c r="AC456" s="95" t="n">
        <f aca="false">AE456-AB456</f>
        <v>0</v>
      </c>
      <c r="AD456" s="4"/>
      <c r="AE456" s="4" t="n">
        <v>2.257</v>
      </c>
      <c r="AF456" s="4" t="n">
        <v>1.47500009727478</v>
      </c>
      <c r="AG456" s="4" t="n">
        <v>2.31575</v>
      </c>
      <c r="AH456" s="4" t="n">
        <v>2.057</v>
      </c>
      <c r="AI456" s="4" t="n">
        <v>1.972</v>
      </c>
      <c r="AJ456" s="4" t="n">
        <v>1.857</v>
      </c>
      <c r="AK456" s="4" t="n">
        <v>2.14575</v>
      </c>
      <c r="AL456" s="4" t="n">
        <v>2.2495</v>
      </c>
      <c r="AM456" s="4" t="n">
        <v>2.3245</v>
      </c>
      <c r="AN456" s="4" t="n">
        <v>1.56500009727478</v>
      </c>
      <c r="AO456" s="4" t="n">
        <v>2.3845</v>
      </c>
      <c r="AP456" s="4" t="n">
        <v>2.4845</v>
      </c>
      <c r="AQ456" s="4" t="n">
        <v>2.22000005912781</v>
      </c>
      <c r="AR456" s="4" t="s">
        <v>2</v>
      </c>
      <c r="AS456" s="4"/>
      <c r="AT456" s="4"/>
      <c r="AU456" s="4"/>
      <c r="AV456" s="4"/>
      <c r="AW456" s="4"/>
      <c r="AX456" s="4"/>
      <c r="AY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</row>
    <row r="457" customFormat="false" ht="12.75" hidden="true" customHeight="false" outlineLevel="0" collapsed="false">
      <c r="A457" s="56" t="n">
        <v>35920</v>
      </c>
      <c r="B457" s="90" t="n">
        <f aca="false">B456+1</f>
        <v>451</v>
      </c>
      <c r="C457" s="28"/>
      <c r="D457" s="28" t="s">
        <v>105</v>
      </c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28" t="s">
        <v>105</v>
      </c>
      <c r="AA457" s="28" t="n">
        <v>2.235</v>
      </c>
      <c r="AB457" s="28" t="n">
        <v>2.215</v>
      </c>
      <c r="AC457" s="95" t="n">
        <f aca="false">AE457-AB457</f>
        <v>0</v>
      </c>
      <c r="AD457" s="4"/>
      <c r="AE457" s="4" t="n">
        <v>2.215</v>
      </c>
      <c r="AF457" s="4" t="n">
        <v>1.43250008583069</v>
      </c>
      <c r="AG457" s="4" t="n">
        <v>2.2875</v>
      </c>
      <c r="AH457" s="4" t="n">
        <v>2.02625</v>
      </c>
      <c r="AI457" s="4" t="n">
        <v>1.935</v>
      </c>
      <c r="AJ457" s="4" t="n">
        <v>1.81</v>
      </c>
      <c r="AK457" s="4" t="n">
        <v>2.0975</v>
      </c>
      <c r="AL457" s="4" t="n">
        <v>2.2075</v>
      </c>
      <c r="AM457" s="4" t="n">
        <v>2.29</v>
      </c>
      <c r="AN457" s="4" t="n">
        <v>1.51</v>
      </c>
      <c r="AO457" s="4" t="n">
        <v>2.3425</v>
      </c>
      <c r="AP457" s="4" t="n">
        <v>2.44</v>
      </c>
      <c r="AQ457" s="4" t="n">
        <v>2.11999997138977</v>
      </c>
      <c r="AR457" s="4" t="s">
        <v>2</v>
      </c>
      <c r="AS457" s="4"/>
      <c r="AT457" s="4"/>
      <c r="AU457" s="4"/>
      <c r="AV457" s="4"/>
      <c r="AW457" s="4"/>
      <c r="AX457" s="4"/>
      <c r="AY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</row>
    <row r="458" customFormat="false" ht="12.75" hidden="true" customHeight="false" outlineLevel="0" collapsed="false">
      <c r="A458" s="56" t="n">
        <v>35921</v>
      </c>
      <c r="B458" s="90" t="n">
        <f aca="false">B457+1</f>
        <v>452</v>
      </c>
      <c r="C458" s="28"/>
      <c r="D458" s="28" t="s">
        <v>105</v>
      </c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28" t="s">
        <v>105</v>
      </c>
      <c r="AA458" s="28" t="n">
        <v>2.15</v>
      </c>
      <c r="AB458" s="28" t="n">
        <v>2.135</v>
      </c>
      <c r="AC458" s="95" t="n">
        <f aca="false">AE458-AB458</f>
        <v>0</v>
      </c>
      <c r="AD458" s="4"/>
      <c r="AE458" s="4" t="n">
        <v>2.135</v>
      </c>
      <c r="AF458" s="4" t="n">
        <v>1.37750000953674</v>
      </c>
      <c r="AG458" s="4" t="n">
        <v>2.205</v>
      </c>
      <c r="AH458" s="4" t="n">
        <v>1.9625</v>
      </c>
      <c r="AI458" s="4" t="n">
        <v>1.875</v>
      </c>
      <c r="AJ458" s="4" t="n">
        <v>1.77</v>
      </c>
      <c r="AK458" s="4" t="n">
        <v>2.0275</v>
      </c>
      <c r="AL458" s="4" t="n">
        <v>2.1325</v>
      </c>
      <c r="AM458" s="4" t="n">
        <v>2.24</v>
      </c>
      <c r="AN458" s="4" t="n">
        <v>1.49000000953674</v>
      </c>
      <c r="AO458" s="4" t="n">
        <v>2.2625</v>
      </c>
      <c r="AP458" s="4" t="n">
        <v>2.36</v>
      </c>
      <c r="AQ458" s="4" t="n">
        <v>2.03999997138977</v>
      </c>
      <c r="AR458" s="4" t="s">
        <v>2</v>
      </c>
      <c r="AS458" s="4"/>
      <c r="AT458" s="4"/>
      <c r="AU458" s="4"/>
      <c r="AV458" s="4"/>
      <c r="AW458" s="4"/>
      <c r="AX458" s="4"/>
      <c r="AY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</row>
    <row r="459" customFormat="false" ht="12.75" hidden="true" customHeight="false" outlineLevel="0" collapsed="false">
      <c r="A459" s="56" t="n">
        <v>35922</v>
      </c>
      <c r="B459" s="90" t="n">
        <f aca="false">B458+1</f>
        <v>453</v>
      </c>
      <c r="C459" s="28"/>
      <c r="D459" s="28" t="s">
        <v>105</v>
      </c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28" t="s">
        <v>105</v>
      </c>
      <c r="AA459" s="28" t="n">
        <v>2.15</v>
      </c>
      <c r="AB459" s="28" t="n">
        <v>2.159</v>
      </c>
      <c r="AC459" s="95" t="n">
        <f aca="false">AE459-AB459</f>
        <v>0</v>
      </c>
      <c r="AD459" s="4"/>
      <c r="AE459" s="4" t="n">
        <v>2.159</v>
      </c>
      <c r="AF459" s="4" t="n">
        <v>1.37750008010864</v>
      </c>
      <c r="AG459" s="4" t="n">
        <v>2.234</v>
      </c>
      <c r="AH459" s="4" t="n">
        <v>1.9865</v>
      </c>
      <c r="AI459" s="4" t="n">
        <v>1.9065</v>
      </c>
      <c r="AJ459" s="4" t="n">
        <v>1.809</v>
      </c>
      <c r="AK459" s="4" t="n">
        <v>2.0565</v>
      </c>
      <c r="AL459" s="4" t="n">
        <v>2.16025</v>
      </c>
      <c r="AM459" s="4" t="n">
        <v>2.2765</v>
      </c>
      <c r="AN459" s="4" t="n">
        <v>1.49000008010864</v>
      </c>
      <c r="AO459" s="4" t="n">
        <v>2.284</v>
      </c>
      <c r="AP459" s="4" t="n">
        <v>2.384</v>
      </c>
      <c r="AQ459" s="4" t="n">
        <v>2.07500012779236</v>
      </c>
      <c r="AR459" s="4" t="s">
        <v>2</v>
      </c>
      <c r="AS459" s="4"/>
      <c r="AT459" s="4"/>
      <c r="AU459" s="4"/>
      <c r="AV459" s="4"/>
      <c r="AW459" s="4"/>
      <c r="AX459" s="4"/>
      <c r="AY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</row>
    <row r="460" customFormat="false" ht="12.75" hidden="true" customHeight="false" outlineLevel="0" collapsed="false">
      <c r="A460" s="56" t="n">
        <v>35923</v>
      </c>
      <c r="B460" s="90" t="n">
        <f aca="false">B459+1</f>
        <v>454</v>
      </c>
      <c r="C460" s="28"/>
      <c r="D460" s="28" t="s">
        <v>105</v>
      </c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28" t="s">
        <v>105</v>
      </c>
      <c r="AA460" s="28" t="n">
        <v>2.15</v>
      </c>
      <c r="AB460" s="28" t="n">
        <v>2.167</v>
      </c>
      <c r="AC460" s="95" t="n">
        <f aca="false">AE460-AB460</f>
        <v>0</v>
      </c>
      <c r="AD460" s="4"/>
      <c r="AE460" s="4" t="n">
        <v>2.167</v>
      </c>
      <c r="AF460" s="4" t="n">
        <v>1.38550008010864</v>
      </c>
      <c r="AG460" s="4" t="n">
        <v>2.23825</v>
      </c>
      <c r="AH460" s="4" t="n">
        <v>1.982</v>
      </c>
      <c r="AI460" s="4" t="n">
        <v>1.902</v>
      </c>
      <c r="AJ460" s="4" t="n">
        <v>1.817</v>
      </c>
      <c r="AK460" s="4" t="n">
        <v>2.0595</v>
      </c>
      <c r="AL460" s="4" t="n">
        <v>2.1695</v>
      </c>
      <c r="AM460" s="4" t="n">
        <v>2.262</v>
      </c>
      <c r="AN460" s="4" t="n">
        <v>1.49800008010864</v>
      </c>
      <c r="AO460" s="4" t="n">
        <v>2.282</v>
      </c>
      <c r="AP460" s="4" t="n">
        <v>2.387</v>
      </c>
      <c r="AQ460" s="4" t="n">
        <v>2.08600014877319</v>
      </c>
      <c r="AR460" s="4" t="s">
        <v>2</v>
      </c>
      <c r="AS460" s="4"/>
      <c r="AT460" s="4"/>
      <c r="AU460" s="4"/>
      <c r="AV460" s="4"/>
      <c r="AW460" s="4"/>
      <c r="AX460" s="4"/>
      <c r="AY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</row>
    <row r="461" customFormat="false" ht="12.75" hidden="true" customHeight="false" outlineLevel="0" collapsed="false">
      <c r="A461" s="56" t="n">
        <v>35926</v>
      </c>
      <c r="B461" s="90" t="n">
        <f aca="false">B460+1</f>
        <v>455</v>
      </c>
      <c r="C461" s="28"/>
      <c r="D461" s="28" t="s">
        <v>105</v>
      </c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28" t="s">
        <v>105</v>
      </c>
      <c r="AA461" s="28" t="n">
        <v>2.185</v>
      </c>
      <c r="AB461" s="28" t="n">
        <v>2.215</v>
      </c>
      <c r="AC461" s="95" t="n">
        <f aca="false">AE461-AB461</f>
        <v>0</v>
      </c>
      <c r="AD461" s="4"/>
      <c r="AE461" s="4" t="n">
        <v>2.215</v>
      </c>
      <c r="AF461" s="4" t="n">
        <v>1.40500008583069</v>
      </c>
      <c r="AG461" s="4" t="n">
        <v>2.2925</v>
      </c>
      <c r="AH461" s="4" t="n">
        <v>2.035</v>
      </c>
      <c r="AI461" s="4" t="n">
        <v>1.94</v>
      </c>
      <c r="AJ461" s="4" t="n">
        <v>1.845</v>
      </c>
      <c r="AK461" s="4" t="n">
        <v>2.11</v>
      </c>
      <c r="AL461" s="4" t="n">
        <v>2.2175</v>
      </c>
      <c r="AM461" s="4" t="n">
        <v>2.31</v>
      </c>
      <c r="AN461" s="4" t="n">
        <v>1.45000008583069</v>
      </c>
      <c r="AO461" s="4" t="n">
        <v>2.3325</v>
      </c>
      <c r="AP461" s="4" t="n">
        <v>2.445</v>
      </c>
      <c r="AQ461" s="4" t="n">
        <v>2.13000020027161</v>
      </c>
      <c r="AR461" s="4" t="s">
        <v>2</v>
      </c>
      <c r="AS461" s="4"/>
      <c r="AT461" s="4"/>
      <c r="AU461" s="4"/>
      <c r="AV461" s="4"/>
      <c r="AW461" s="4"/>
      <c r="AX461" s="4"/>
      <c r="AY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</row>
    <row r="462" customFormat="false" ht="12.75" hidden="true" customHeight="false" outlineLevel="0" collapsed="false">
      <c r="A462" s="56" t="n">
        <v>35927</v>
      </c>
      <c r="B462" s="90" t="n">
        <f aca="false">B461+1</f>
        <v>456</v>
      </c>
      <c r="C462" s="28"/>
      <c r="D462" s="28" t="s">
        <v>105</v>
      </c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28" t="s">
        <v>105</v>
      </c>
      <c r="AA462" s="28" t="n">
        <v>2.25</v>
      </c>
      <c r="AB462" s="28" t="n">
        <v>2.256</v>
      </c>
      <c r="AC462" s="95" t="n">
        <f aca="false">AE462-AB462</f>
        <v>0</v>
      </c>
      <c r="AD462" s="4"/>
      <c r="AE462" s="4" t="n">
        <v>2.256</v>
      </c>
      <c r="AF462" s="4" t="n">
        <v>1.40499995803833</v>
      </c>
      <c r="AG462" s="4" t="n">
        <v>2.3385</v>
      </c>
      <c r="AH462" s="4" t="n">
        <v>2.086</v>
      </c>
      <c r="AI462" s="4" t="n">
        <v>2.001</v>
      </c>
      <c r="AJ462" s="4" t="n">
        <v>1.906</v>
      </c>
      <c r="AK462" s="4" t="n">
        <v>2.156</v>
      </c>
      <c r="AL462" s="4" t="n">
        <v>2.26225</v>
      </c>
      <c r="AM462" s="4" t="n">
        <v>2.371</v>
      </c>
      <c r="AN462" s="4" t="n">
        <v>1.44999995803833</v>
      </c>
      <c r="AO462" s="4" t="n">
        <v>2.38225</v>
      </c>
      <c r="AP462" s="4" t="n">
        <v>2.481</v>
      </c>
      <c r="AQ462" s="4" t="n">
        <v>2.16499991989136</v>
      </c>
      <c r="AR462" s="4" t="s">
        <v>2</v>
      </c>
      <c r="AS462" s="4"/>
      <c r="AT462" s="4"/>
      <c r="AU462" s="4"/>
      <c r="AV462" s="4"/>
      <c r="AW462" s="4"/>
      <c r="AX462" s="4"/>
      <c r="AY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</row>
    <row r="463" customFormat="false" ht="12.75" hidden="true" customHeight="false" outlineLevel="0" collapsed="false">
      <c r="A463" s="56" t="n">
        <v>35928</v>
      </c>
      <c r="B463" s="90" t="n">
        <f aca="false">B462+1</f>
        <v>457</v>
      </c>
      <c r="C463" s="28"/>
      <c r="D463" s="28" t="s">
        <v>105</v>
      </c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28" t="s">
        <v>105</v>
      </c>
      <c r="AA463" s="28" t="n">
        <v>2.275</v>
      </c>
      <c r="AB463" s="28" t="n">
        <v>2.204</v>
      </c>
      <c r="AC463" s="95" t="n">
        <f aca="false">AE463-AB463</f>
        <v>0</v>
      </c>
      <c r="AD463" s="4"/>
      <c r="AE463" s="4" t="n">
        <v>2.204</v>
      </c>
      <c r="AF463" s="4" t="n">
        <v>1.26299995803833</v>
      </c>
      <c r="AG463" s="4" t="n">
        <v>2.2865</v>
      </c>
      <c r="AH463" s="4" t="n">
        <v>2.0365</v>
      </c>
      <c r="AI463" s="4" t="n">
        <v>1.959</v>
      </c>
      <c r="AJ463" s="4" t="n">
        <v>1.884</v>
      </c>
      <c r="AK463" s="4" t="n">
        <v>2.10275</v>
      </c>
      <c r="AL463" s="4" t="n">
        <v>2.21025</v>
      </c>
      <c r="AM463" s="4" t="n">
        <v>2.339</v>
      </c>
      <c r="AN463" s="4" t="n">
        <v>1.38799995803833</v>
      </c>
      <c r="AO463" s="4" t="n">
        <v>2.33025</v>
      </c>
      <c r="AP463" s="4" t="n">
        <v>2.429</v>
      </c>
      <c r="AQ463" s="4" t="n">
        <v>2.06799984359741</v>
      </c>
      <c r="AR463" s="4" t="s">
        <v>2</v>
      </c>
      <c r="AS463" s="4"/>
      <c r="AT463" s="4"/>
      <c r="AU463" s="4"/>
      <c r="AV463" s="4"/>
      <c r="AW463" s="4"/>
      <c r="AX463" s="4"/>
      <c r="AY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</row>
    <row r="464" customFormat="false" ht="12.75" hidden="true" customHeight="false" outlineLevel="0" collapsed="false">
      <c r="A464" s="56" t="n">
        <v>35929</v>
      </c>
      <c r="B464" s="90" t="n">
        <f aca="false">B463+1</f>
        <v>458</v>
      </c>
      <c r="C464" s="28"/>
      <c r="D464" s="28" t="s">
        <v>105</v>
      </c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28" t="s">
        <v>105</v>
      </c>
      <c r="AA464" s="28" t="n">
        <v>2.195</v>
      </c>
      <c r="AB464" s="28" t="n">
        <v>2.2</v>
      </c>
      <c r="AC464" s="95" t="n">
        <f aca="false">AE464-AB464</f>
        <v>0</v>
      </c>
      <c r="AD464" s="4"/>
      <c r="AE464" s="4" t="n">
        <v>2.2</v>
      </c>
      <c r="AF464" s="4" t="n">
        <v>1.31499995231628</v>
      </c>
      <c r="AG464" s="4" t="n">
        <v>2.285</v>
      </c>
      <c r="AH464" s="4" t="n">
        <v>2.0375</v>
      </c>
      <c r="AI464" s="4" t="n">
        <v>1.9575</v>
      </c>
      <c r="AJ464" s="4" t="n">
        <v>1.885</v>
      </c>
      <c r="AK464" s="4" t="n">
        <v>2.0975</v>
      </c>
      <c r="AL464" s="4" t="n">
        <v>2.2075</v>
      </c>
      <c r="AM464" s="4" t="n">
        <v>2.3325</v>
      </c>
      <c r="AN464" s="4" t="n">
        <v>1.46</v>
      </c>
      <c r="AO464" s="4" t="n">
        <v>2.32625</v>
      </c>
      <c r="AP464" s="4" t="n">
        <v>2.43</v>
      </c>
      <c r="AQ464" s="4" t="n">
        <v>2.095</v>
      </c>
      <c r="AR464" s="4" t="s">
        <v>2</v>
      </c>
      <c r="AS464" s="4"/>
      <c r="AT464" s="4"/>
      <c r="AU464" s="4"/>
      <c r="AV464" s="4"/>
      <c r="AW464" s="4"/>
      <c r="AX464" s="4"/>
      <c r="AY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</row>
    <row r="465" customFormat="false" ht="12.75" hidden="true" customHeight="false" outlineLevel="0" collapsed="false">
      <c r="A465" s="56" t="n">
        <v>35930</v>
      </c>
      <c r="B465" s="90" t="n">
        <f aca="false">B464+1</f>
        <v>459</v>
      </c>
      <c r="C465" s="28"/>
      <c r="D465" s="28" t="s">
        <v>105</v>
      </c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28" t="s">
        <v>105</v>
      </c>
      <c r="AA465" s="28" t="n">
        <v>2.195</v>
      </c>
      <c r="AB465" s="28" t="n">
        <v>2.178</v>
      </c>
      <c r="AC465" s="95" t="n">
        <f aca="false">AE465-AB465</f>
        <v>0</v>
      </c>
      <c r="AD465" s="4"/>
      <c r="AE465" s="4" t="n">
        <v>2.178</v>
      </c>
      <c r="AF465" s="4" t="n">
        <v>1.2890000038147</v>
      </c>
      <c r="AG465" s="4" t="n">
        <v>2.2605</v>
      </c>
      <c r="AH465" s="4" t="n">
        <v>2.013</v>
      </c>
      <c r="AI465" s="4" t="n">
        <v>1.9305</v>
      </c>
      <c r="AJ465" s="4" t="n">
        <v>1.858</v>
      </c>
      <c r="AK465" s="4" t="n">
        <v>2.073</v>
      </c>
      <c r="AL465" s="4" t="n">
        <v>2.1805</v>
      </c>
      <c r="AM465" s="4" t="n">
        <v>2.3055</v>
      </c>
      <c r="AN465" s="4" t="n">
        <v>1.463</v>
      </c>
      <c r="AO465" s="4" t="n">
        <v>2.3055</v>
      </c>
      <c r="AP465" s="4" t="n">
        <v>2.403</v>
      </c>
      <c r="AQ465" s="4" t="n">
        <v>2.098</v>
      </c>
      <c r="AR465" s="4" t="s">
        <v>2</v>
      </c>
      <c r="AS465" s="4"/>
      <c r="AT465" s="4"/>
      <c r="AU465" s="4"/>
      <c r="AV465" s="4"/>
      <c r="AW465" s="4"/>
      <c r="AX465" s="4"/>
      <c r="AY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</row>
    <row r="466" customFormat="false" ht="12.75" hidden="true" customHeight="false" outlineLevel="0" collapsed="false">
      <c r="A466" s="56" t="n">
        <v>35933</v>
      </c>
      <c r="B466" s="90" t="n">
        <f aca="false">B465+1</f>
        <v>460</v>
      </c>
      <c r="C466" s="28"/>
      <c r="D466" s="28" t="s">
        <v>105</v>
      </c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28" t="s">
        <v>105</v>
      </c>
      <c r="AA466" s="28" t="n">
        <v>2.195</v>
      </c>
      <c r="AB466" s="28" t="n">
        <v>2.134</v>
      </c>
      <c r="AC466" s="95" t="n">
        <f aca="false">AE466-AB466</f>
        <v>0</v>
      </c>
      <c r="AD466" s="4"/>
      <c r="AE466" s="4" t="n">
        <v>2.134</v>
      </c>
      <c r="AF466" s="4" t="n">
        <v>1.27100002670288</v>
      </c>
      <c r="AG466" s="4" t="n">
        <v>2.219</v>
      </c>
      <c r="AH466" s="4" t="n">
        <v>1.974</v>
      </c>
      <c r="AI466" s="4" t="n">
        <v>1.894</v>
      </c>
      <c r="AJ466" s="4" t="n">
        <v>1.844</v>
      </c>
      <c r="AK466" s="4" t="n">
        <v>2.034</v>
      </c>
      <c r="AL466" s="4" t="n">
        <v>2.1415</v>
      </c>
      <c r="AM466" s="4" t="n">
        <v>2.244</v>
      </c>
      <c r="AN466" s="4" t="n">
        <v>1.419</v>
      </c>
      <c r="AO466" s="4" t="n">
        <v>2.269</v>
      </c>
      <c r="AP466" s="4" t="n">
        <v>2.364</v>
      </c>
      <c r="AQ466" s="4" t="n">
        <v>2.054</v>
      </c>
      <c r="AR466" s="4" t="s">
        <v>2</v>
      </c>
      <c r="AS466" s="4"/>
      <c r="AT466" s="4"/>
      <c r="AU466" s="4"/>
      <c r="AV466" s="4"/>
      <c r="AW466" s="4"/>
      <c r="AX466" s="4"/>
      <c r="AY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</row>
    <row r="467" customFormat="false" ht="12.75" hidden="true" customHeight="false" outlineLevel="0" collapsed="false">
      <c r="A467" s="56" t="n">
        <v>35934</v>
      </c>
      <c r="B467" s="90" t="n">
        <f aca="false">B466+1</f>
        <v>461</v>
      </c>
      <c r="C467" s="28"/>
      <c r="D467" s="28" t="s">
        <v>105</v>
      </c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28" t="s">
        <v>105</v>
      </c>
      <c r="AA467" s="28" t="n">
        <v>2.14</v>
      </c>
      <c r="AB467" s="28" t="n">
        <v>2.149</v>
      </c>
      <c r="AC467" s="95" t="n">
        <f aca="false">AE467-AB467</f>
        <v>0</v>
      </c>
      <c r="AD467" s="4"/>
      <c r="AE467" s="4" t="n">
        <v>2.149</v>
      </c>
      <c r="AF467" s="4" t="n">
        <v>1.28600002670288</v>
      </c>
      <c r="AG467" s="4" t="n">
        <v>2.2365</v>
      </c>
      <c r="AH467" s="4" t="n">
        <v>1.989</v>
      </c>
      <c r="AI467" s="4" t="n">
        <v>1.9065</v>
      </c>
      <c r="AJ467" s="4" t="n">
        <v>1.859</v>
      </c>
      <c r="AK467" s="4" t="n">
        <v>2.049</v>
      </c>
      <c r="AL467" s="4" t="n">
        <v>2.15775</v>
      </c>
      <c r="AM467" s="4" t="n">
        <v>2.2665</v>
      </c>
      <c r="AN467" s="4" t="n">
        <v>1.434</v>
      </c>
      <c r="AO467" s="4" t="n">
        <v>2.279</v>
      </c>
      <c r="AP467" s="4" t="n">
        <v>2.379</v>
      </c>
      <c r="AQ467" s="4" t="n">
        <v>2.069</v>
      </c>
      <c r="AR467" s="4" t="s">
        <v>2</v>
      </c>
      <c r="AS467" s="4"/>
      <c r="AT467" s="4"/>
      <c r="AU467" s="4"/>
      <c r="AV467" s="4"/>
      <c r="AW467" s="4"/>
      <c r="AX467" s="4"/>
      <c r="AY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</row>
    <row r="468" customFormat="false" ht="12.75" hidden="true" customHeight="false" outlineLevel="0" collapsed="false">
      <c r="A468" s="56" t="n">
        <v>35935</v>
      </c>
      <c r="B468" s="90" t="n">
        <f aca="false">B467+1</f>
        <v>462</v>
      </c>
      <c r="C468" s="28"/>
      <c r="D468" s="28" t="s">
        <v>105</v>
      </c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28" t="s">
        <v>105</v>
      </c>
      <c r="AA468" s="28" t="n">
        <v>2.145</v>
      </c>
      <c r="AB468" s="28" t="n">
        <v>2.169</v>
      </c>
      <c r="AC468" s="95" t="n">
        <f aca="false">AE468-AB468</f>
        <v>0</v>
      </c>
      <c r="AD468" s="4"/>
      <c r="AE468" s="4" t="n">
        <v>2.169</v>
      </c>
      <c r="AF468" s="4" t="n">
        <v>1.30600002670288</v>
      </c>
      <c r="AG468" s="4" t="n">
        <v>2.2465</v>
      </c>
      <c r="AH468" s="4" t="n">
        <v>2.004</v>
      </c>
      <c r="AI468" s="4" t="n">
        <v>1.9165</v>
      </c>
      <c r="AJ468" s="4" t="n">
        <v>1.869</v>
      </c>
      <c r="AK468" s="4" t="n">
        <v>2.064</v>
      </c>
      <c r="AL468" s="4" t="n">
        <v>2.1765</v>
      </c>
      <c r="AM468" s="4" t="n">
        <v>2.2765</v>
      </c>
      <c r="AN468" s="4" t="n">
        <v>1.4</v>
      </c>
      <c r="AO468" s="4" t="n">
        <v>2.29775</v>
      </c>
      <c r="AP468" s="4" t="n">
        <v>2.399</v>
      </c>
      <c r="AQ468" s="4" t="n">
        <v>2.089</v>
      </c>
      <c r="AR468" s="4" t="s">
        <v>2</v>
      </c>
      <c r="AS468" s="4"/>
      <c r="AT468" s="4"/>
      <c r="AU468" s="4"/>
      <c r="AV468" s="4"/>
      <c r="AW468" s="4"/>
      <c r="AX468" s="4"/>
      <c r="AY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</row>
    <row r="469" customFormat="false" ht="12.75" hidden="true" customHeight="false" outlineLevel="0" collapsed="false">
      <c r="A469" s="56" t="n">
        <v>35936</v>
      </c>
      <c r="B469" s="90" t="n">
        <f aca="false">B468+1</f>
        <v>463</v>
      </c>
      <c r="C469" s="28"/>
      <c r="D469" s="28" t="s">
        <v>105</v>
      </c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28" t="s">
        <v>105</v>
      </c>
      <c r="AA469" s="28" t="n">
        <v>2.12</v>
      </c>
      <c r="AB469" s="28" t="n">
        <v>2.067</v>
      </c>
      <c r="AC469" s="95" t="n">
        <f aca="false">AE469-AB469</f>
        <v>0</v>
      </c>
      <c r="AD469" s="4"/>
      <c r="AE469" s="4" t="n">
        <v>2.067</v>
      </c>
      <c r="AF469" s="4" t="n">
        <v>1.20400002670288</v>
      </c>
      <c r="AG469" s="4" t="n">
        <v>2.15075</v>
      </c>
      <c r="AH469" s="4" t="n">
        <v>1.897</v>
      </c>
      <c r="AI469" s="4" t="n">
        <v>1.8095</v>
      </c>
      <c r="AJ469" s="4" t="n">
        <v>1.747</v>
      </c>
      <c r="AK469" s="4" t="n">
        <v>1.9695</v>
      </c>
      <c r="AL469" s="4" t="n">
        <v>2.0745</v>
      </c>
      <c r="AM469" s="4" t="n">
        <v>2.1695</v>
      </c>
      <c r="AN469" s="4" t="n">
        <v>1.298</v>
      </c>
      <c r="AO469" s="4" t="n">
        <v>2.202</v>
      </c>
      <c r="AP469" s="4" t="n">
        <v>2.307</v>
      </c>
      <c r="AQ469" s="4" t="n">
        <v>1.967</v>
      </c>
      <c r="AR469" s="4" t="s">
        <v>2</v>
      </c>
      <c r="AS469" s="4"/>
      <c r="AT469" s="4"/>
      <c r="AU469" s="4"/>
      <c r="AV469" s="4"/>
      <c r="AW469" s="4"/>
      <c r="AX469" s="4"/>
      <c r="AY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</row>
    <row r="470" customFormat="false" ht="12.75" hidden="true" customHeight="false" outlineLevel="0" collapsed="false">
      <c r="A470" s="56" t="n">
        <v>35937</v>
      </c>
      <c r="B470" s="90" t="n">
        <f aca="false">B469+1</f>
        <v>464</v>
      </c>
      <c r="C470" s="28"/>
      <c r="D470" s="28" t="s">
        <v>105</v>
      </c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28" t="s">
        <v>105</v>
      </c>
      <c r="AA470" s="28" t="n">
        <v>2.03</v>
      </c>
      <c r="AB470" s="28" t="n">
        <v>2.094</v>
      </c>
      <c r="AC470" s="95" t="n">
        <f aca="false">AE470-AB470</f>
        <v>0</v>
      </c>
      <c r="AD470" s="4"/>
      <c r="AE470" s="4" t="n">
        <v>2.094</v>
      </c>
      <c r="AF470" s="4" t="n">
        <v>1.23100002670288</v>
      </c>
      <c r="AG470" s="4" t="n">
        <v>2.1765</v>
      </c>
      <c r="AH470" s="4" t="n">
        <v>1.9115</v>
      </c>
      <c r="AI470" s="4" t="n">
        <v>1.809</v>
      </c>
      <c r="AJ470" s="4" t="n">
        <v>1.744</v>
      </c>
      <c r="AK470" s="4" t="n">
        <v>1.994</v>
      </c>
      <c r="AL470" s="4" t="n">
        <v>2.0965</v>
      </c>
      <c r="AM470" s="4" t="n">
        <v>2.119</v>
      </c>
      <c r="AN470" s="4" t="n">
        <v>1.379</v>
      </c>
      <c r="AO470" s="4" t="n">
        <v>2.2315</v>
      </c>
      <c r="AP470" s="4" t="n">
        <v>2.329</v>
      </c>
      <c r="AQ470" s="4" t="n">
        <v>2.014</v>
      </c>
      <c r="AR470" s="4" t="s">
        <v>2</v>
      </c>
      <c r="AS470" s="4"/>
      <c r="AT470" s="4"/>
      <c r="AU470" s="4"/>
      <c r="AV470" s="4"/>
      <c r="AW470" s="4"/>
      <c r="AX470" s="4"/>
      <c r="AY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</row>
    <row r="471" customFormat="false" ht="12.75" hidden="true" customHeight="false" outlineLevel="0" collapsed="false">
      <c r="A471" s="56" t="n">
        <v>35941</v>
      </c>
      <c r="B471" s="90" t="n">
        <f aca="false">B470+1</f>
        <v>465</v>
      </c>
      <c r="C471" s="28"/>
      <c r="D471" s="28" t="s">
        <v>105</v>
      </c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28" t="s">
        <v>105</v>
      </c>
      <c r="AA471" s="28" t="n">
        <v>2.095</v>
      </c>
      <c r="AB471" s="28" t="n">
        <v>2.095</v>
      </c>
      <c r="AC471" s="95" t="n">
        <f aca="false">AE471-AB471</f>
        <v>0</v>
      </c>
      <c r="AD471" s="4"/>
      <c r="AE471" s="4" t="n">
        <v>2.095</v>
      </c>
      <c r="AF471" s="4" t="n">
        <v>1.23200002670288</v>
      </c>
      <c r="AG471" s="4" t="n">
        <v>2.175</v>
      </c>
      <c r="AH471" s="4" t="n">
        <v>1.9125</v>
      </c>
      <c r="AI471" s="4" t="n">
        <v>1.795</v>
      </c>
      <c r="AJ471" s="4" t="n">
        <v>1.715</v>
      </c>
      <c r="AK471" s="4" t="n">
        <v>1.995</v>
      </c>
      <c r="AL471" s="4" t="n">
        <v>2.0975</v>
      </c>
      <c r="AM471" s="4" t="n">
        <v>2.115</v>
      </c>
      <c r="AN471" s="4" t="n">
        <v>1.38</v>
      </c>
      <c r="AO471" s="4" t="n">
        <v>2.2325</v>
      </c>
      <c r="AP471" s="4" t="n">
        <v>2.335</v>
      </c>
      <c r="AQ471" s="4" t="n">
        <v>1.99</v>
      </c>
      <c r="AR471" s="4" t="s">
        <v>2</v>
      </c>
      <c r="AS471" s="4"/>
      <c r="AT471" s="4"/>
      <c r="AU471" s="4"/>
      <c r="AV471" s="4"/>
      <c r="AW471" s="4"/>
      <c r="AX471" s="4"/>
      <c r="AY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</row>
    <row r="472" customFormat="false" ht="12.75" hidden="true" customHeight="false" outlineLevel="0" collapsed="false">
      <c r="A472" s="56" t="n">
        <v>35942</v>
      </c>
      <c r="B472" s="90" t="n">
        <f aca="false">B471+1</f>
        <v>466</v>
      </c>
      <c r="C472" s="28"/>
      <c r="D472" s="28" t="s">
        <v>105</v>
      </c>
      <c r="E472" s="4" t="n">
        <v>1</v>
      </c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28" t="s">
        <v>105</v>
      </c>
      <c r="AA472" s="28" t="n">
        <v>2.06</v>
      </c>
      <c r="AB472" s="28" t="n">
        <v>2.017</v>
      </c>
      <c r="AC472" s="95" t="n">
        <f aca="false">AE472-AB472</f>
        <v>0</v>
      </c>
      <c r="AD472" s="4" t="n">
        <v>1</v>
      </c>
      <c r="AE472" s="4" t="n">
        <v>2.017</v>
      </c>
      <c r="AF472" s="4" t="n">
        <v>1.29</v>
      </c>
      <c r="AG472" s="4" t="n">
        <v>2.112</v>
      </c>
      <c r="AH472" s="4" t="n">
        <v>1.8445</v>
      </c>
      <c r="AI472" s="4" t="n">
        <v>1.742</v>
      </c>
      <c r="AJ472" s="4" t="n">
        <v>1.647</v>
      </c>
      <c r="AK472" s="4" t="n">
        <v>1.942</v>
      </c>
      <c r="AL472" s="4" t="n">
        <v>2.0295</v>
      </c>
      <c r="AM472" s="4" t="n">
        <v>2.052</v>
      </c>
      <c r="AN472" s="4" t="n">
        <v>1.302</v>
      </c>
      <c r="AO472" s="4" t="n">
        <v>2.1545</v>
      </c>
      <c r="AP472" s="4" t="n">
        <v>2.257</v>
      </c>
      <c r="AQ472" s="4" t="n">
        <v>1.912</v>
      </c>
      <c r="AR472" s="4" t="s">
        <v>2</v>
      </c>
      <c r="AS472" s="4"/>
      <c r="AT472" s="4"/>
      <c r="AU472" s="4"/>
      <c r="AV472" s="4"/>
      <c r="AW472" s="4"/>
      <c r="AX472" s="4"/>
      <c r="AY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</row>
    <row r="473" customFormat="false" ht="12.75" hidden="true" customHeight="false" outlineLevel="0" collapsed="false">
      <c r="A473" s="56" t="n">
        <v>35943</v>
      </c>
      <c r="B473" s="90" t="n">
        <f aca="false">B472+1</f>
        <v>467</v>
      </c>
      <c r="C473" s="28"/>
      <c r="D473" s="28" t="s">
        <v>106</v>
      </c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28" t="s">
        <v>106</v>
      </c>
      <c r="AA473" s="28" t="n">
        <v>2.065</v>
      </c>
      <c r="AB473" s="28" t="n">
        <v>2.071</v>
      </c>
      <c r="AC473" s="95" t="n">
        <f aca="false">AE473-AB473</f>
        <v>0</v>
      </c>
      <c r="AD473" s="4"/>
      <c r="AE473" s="4" t="n">
        <v>2.071</v>
      </c>
      <c r="AF473" s="4" t="n">
        <v>1.344</v>
      </c>
      <c r="AG473" s="4" t="n">
        <v>2.1435</v>
      </c>
      <c r="AH473" s="4" t="n">
        <v>1.896</v>
      </c>
      <c r="AI473" s="4" t="n">
        <v>1.801</v>
      </c>
      <c r="AJ473" s="4" t="n">
        <v>1.671</v>
      </c>
      <c r="AK473" s="4" t="n">
        <v>1.961</v>
      </c>
      <c r="AL473" s="4" t="n">
        <v>2.0735</v>
      </c>
      <c r="AM473" s="4" t="n">
        <v>2.166</v>
      </c>
      <c r="AN473" s="4" t="n">
        <v>1.361</v>
      </c>
      <c r="AO473" s="4" t="n">
        <v>2.1985</v>
      </c>
      <c r="AP473" s="4" t="n">
        <v>2.291</v>
      </c>
      <c r="AQ473" s="4" t="n">
        <v>1.9585</v>
      </c>
      <c r="AR473" s="4" t="s">
        <v>2</v>
      </c>
      <c r="AS473" s="4"/>
      <c r="AT473" s="4"/>
      <c r="AU473" s="4"/>
      <c r="AV473" s="4"/>
      <c r="AW473" s="4"/>
      <c r="AX473" s="4"/>
      <c r="AY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</row>
    <row r="474" customFormat="false" ht="12.75" hidden="true" customHeight="false" outlineLevel="0" collapsed="false">
      <c r="A474" s="56" t="n">
        <v>35944</v>
      </c>
      <c r="B474" s="90" t="n">
        <f aca="false">B473+1</f>
        <v>468</v>
      </c>
      <c r="C474" s="28"/>
      <c r="D474" s="28" t="s">
        <v>106</v>
      </c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28" t="s">
        <v>106</v>
      </c>
      <c r="AA474" s="28" t="n">
        <v>2.115</v>
      </c>
      <c r="AB474" s="28" t="n">
        <v>2.17</v>
      </c>
      <c r="AC474" s="95" t="n">
        <f aca="false">AE474-AB474</f>
        <v>0</v>
      </c>
      <c r="AD474" s="4"/>
      <c r="AE474" s="4" t="n">
        <v>2.17</v>
      </c>
      <c r="AF474" s="4" t="n">
        <v>1.443</v>
      </c>
      <c r="AG474" s="4" t="n">
        <v>2.24125</v>
      </c>
      <c r="AH474" s="4" t="n">
        <v>1.99</v>
      </c>
      <c r="AI474" s="4" t="n">
        <v>1.885</v>
      </c>
      <c r="AJ474" s="4" t="n">
        <v>1.73</v>
      </c>
      <c r="AK474" s="4" t="n">
        <v>2.0575</v>
      </c>
      <c r="AL474" s="4" t="n">
        <v>2.1625</v>
      </c>
      <c r="AM474" s="4" t="n">
        <v>2.255</v>
      </c>
      <c r="AN474" s="4" t="n">
        <v>1.46</v>
      </c>
      <c r="AO474" s="4" t="n">
        <v>2.2975</v>
      </c>
      <c r="AP474" s="4" t="n">
        <v>2.405</v>
      </c>
      <c r="AQ474" s="4" t="n">
        <v>2.0575</v>
      </c>
      <c r="AR474" s="4" t="s">
        <v>2</v>
      </c>
      <c r="AS474" s="4"/>
      <c r="AT474" s="4"/>
      <c r="AU474" s="4"/>
      <c r="AV474" s="4"/>
      <c r="AW474" s="4"/>
      <c r="AX474" s="4"/>
      <c r="AY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</row>
    <row r="475" customFormat="false" ht="12.75" hidden="true" customHeight="false" outlineLevel="0" collapsed="false">
      <c r="A475" s="56" t="n">
        <v>35947</v>
      </c>
      <c r="B475" s="90" t="n">
        <f aca="false">B474+1</f>
        <v>469</v>
      </c>
      <c r="C475" s="28"/>
      <c r="D475" s="28" t="s">
        <v>106</v>
      </c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28" t="s">
        <v>106</v>
      </c>
      <c r="AA475" s="28" t="n">
        <v>2.145</v>
      </c>
      <c r="AB475" s="28" t="n">
        <v>2.191</v>
      </c>
      <c r="AC475" s="95" t="n">
        <f aca="false">AE475-AB475</f>
        <v>0</v>
      </c>
      <c r="AD475" s="4"/>
      <c r="AE475" s="4" t="n">
        <v>2.191</v>
      </c>
      <c r="AF475" s="4" t="n">
        <v>1.2675</v>
      </c>
      <c r="AG475" s="4" t="n">
        <v>2.261</v>
      </c>
      <c r="AH475" s="4" t="n">
        <v>2.001</v>
      </c>
      <c r="AI475" s="4" t="n">
        <v>1.8985</v>
      </c>
      <c r="AJ475" s="4" t="n">
        <v>1.711</v>
      </c>
      <c r="AK475" s="4" t="n">
        <v>2.0735</v>
      </c>
      <c r="AL475" s="4" t="n">
        <v>2.196</v>
      </c>
      <c r="AM475" s="4" t="n">
        <v>2.271</v>
      </c>
      <c r="AN475" s="4" t="n">
        <v>1.365</v>
      </c>
      <c r="AO475" s="4" t="n">
        <v>2.3135</v>
      </c>
      <c r="AP475" s="4" t="n">
        <v>2.421</v>
      </c>
      <c r="AQ475" s="4" t="n">
        <v>2.0785</v>
      </c>
      <c r="AR475" s="4" t="s">
        <v>2</v>
      </c>
      <c r="AS475" s="4"/>
      <c r="AT475" s="4"/>
      <c r="AU475" s="4"/>
      <c r="AV475" s="4"/>
      <c r="AW475" s="4"/>
      <c r="AX475" s="4"/>
      <c r="AY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</row>
    <row r="476" customFormat="false" ht="12.75" hidden="true" customHeight="false" outlineLevel="0" collapsed="false">
      <c r="A476" s="56" t="n">
        <v>35948</v>
      </c>
      <c r="B476" s="90" t="n">
        <f aca="false">B475+1</f>
        <v>470</v>
      </c>
      <c r="C476" s="28"/>
      <c r="D476" s="28" t="s">
        <v>106</v>
      </c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28" t="s">
        <v>106</v>
      </c>
      <c r="AA476" s="28" t="n">
        <v>2.19</v>
      </c>
      <c r="AB476" s="28" t="n">
        <v>2.156</v>
      </c>
      <c r="AC476" s="95" t="n">
        <f aca="false">AE476-AB476</f>
        <v>0</v>
      </c>
      <c r="AD476" s="4"/>
      <c r="AE476" s="4" t="n">
        <v>2.156</v>
      </c>
      <c r="AF476" s="4" t="n">
        <v>1.278</v>
      </c>
      <c r="AG476" s="4" t="n">
        <v>2.226</v>
      </c>
      <c r="AH476" s="4" t="n">
        <v>1.976</v>
      </c>
      <c r="AI476" s="4" t="n">
        <v>1.871</v>
      </c>
      <c r="AJ476" s="4" t="n">
        <v>1.6785</v>
      </c>
      <c r="AK476" s="4" t="n">
        <v>2.051</v>
      </c>
      <c r="AL476" s="4" t="n">
        <v>2.166</v>
      </c>
      <c r="AM476" s="4" t="n">
        <v>2.2435</v>
      </c>
      <c r="AN476" s="4" t="n">
        <v>1.36</v>
      </c>
      <c r="AO476" s="4" t="n">
        <v>2.2735</v>
      </c>
      <c r="AP476" s="4" t="n">
        <v>2.386</v>
      </c>
      <c r="AQ476" s="4" t="n">
        <v>2.071</v>
      </c>
      <c r="AR476" s="4" t="s">
        <v>2</v>
      </c>
      <c r="AS476" s="4"/>
      <c r="AT476" s="4"/>
      <c r="AU476" s="4"/>
      <c r="AV476" s="4"/>
      <c r="AW476" s="4"/>
      <c r="AX476" s="4"/>
      <c r="AY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</row>
    <row r="477" customFormat="false" ht="12.75" hidden="true" customHeight="false" outlineLevel="0" collapsed="false">
      <c r="A477" s="56" t="n">
        <v>35949</v>
      </c>
      <c r="B477" s="90" t="n">
        <f aca="false">B476+1</f>
        <v>471</v>
      </c>
      <c r="C477" s="28"/>
      <c r="D477" s="28" t="s">
        <v>106</v>
      </c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28" t="s">
        <v>106</v>
      </c>
      <c r="AA477" s="28" t="n">
        <v>2.12</v>
      </c>
      <c r="AB477" s="28" t="n">
        <v>2.106</v>
      </c>
      <c r="AC477" s="95" t="n">
        <f aca="false">AE477-AB477</f>
        <v>0</v>
      </c>
      <c r="AD477" s="4"/>
      <c r="AE477" s="4" t="n">
        <v>2.106</v>
      </c>
      <c r="AF477" s="4" t="n">
        <v>1.228</v>
      </c>
      <c r="AG477" s="4" t="n">
        <v>2.176</v>
      </c>
      <c r="AH477" s="4" t="n">
        <v>1.9235</v>
      </c>
      <c r="AI477" s="4" t="n">
        <v>1.7985</v>
      </c>
      <c r="AJ477" s="4" t="n">
        <v>1.616</v>
      </c>
      <c r="AK477" s="4" t="n">
        <v>2.001</v>
      </c>
      <c r="AL477" s="4" t="n">
        <v>2.121</v>
      </c>
      <c r="AM477" s="4" t="n">
        <v>2.1685</v>
      </c>
      <c r="AN477" s="4" t="n">
        <v>1.31</v>
      </c>
      <c r="AO477" s="4" t="n">
        <v>2.2235</v>
      </c>
      <c r="AP477" s="4" t="n">
        <v>2.331</v>
      </c>
      <c r="AQ477" s="4" t="n">
        <v>2.026</v>
      </c>
      <c r="AR477" s="4" t="s">
        <v>2</v>
      </c>
      <c r="AS477" s="4"/>
      <c r="AT477" s="4"/>
      <c r="AU477" s="4"/>
      <c r="AV477" s="4"/>
      <c r="AW477" s="4"/>
      <c r="AX477" s="4"/>
      <c r="AY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</row>
    <row r="478" customFormat="false" ht="12.75" hidden="true" customHeight="false" outlineLevel="0" collapsed="false">
      <c r="A478" s="56" t="n">
        <v>35950</v>
      </c>
      <c r="B478" s="90" t="n">
        <f aca="false">B477+1</f>
        <v>472</v>
      </c>
      <c r="C478" s="28"/>
      <c r="D478" s="28" t="s">
        <v>106</v>
      </c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28" t="s">
        <v>106</v>
      </c>
      <c r="AA478" s="28" t="n">
        <v>2.045</v>
      </c>
      <c r="AB478" s="28" t="n">
        <v>2.02</v>
      </c>
      <c r="AC478" s="95" t="n">
        <f aca="false">AE478-AB478</f>
        <v>0</v>
      </c>
      <c r="AD478" s="4"/>
      <c r="AE478" s="4" t="n">
        <v>2.02</v>
      </c>
      <c r="AF478" s="4" t="n">
        <v>1.216</v>
      </c>
      <c r="AG478" s="4" t="n">
        <v>2.09</v>
      </c>
      <c r="AH478" s="4" t="n">
        <v>1.83</v>
      </c>
      <c r="AI478" s="4" t="n">
        <v>1.675</v>
      </c>
      <c r="AJ478" s="4" t="n">
        <v>1.5</v>
      </c>
      <c r="AK478" s="4" t="n">
        <v>1.91</v>
      </c>
      <c r="AL478" s="4" t="n">
        <v>2.03</v>
      </c>
      <c r="AM478" s="4" t="n">
        <v>2.005</v>
      </c>
      <c r="AN478" s="4" t="n">
        <v>1.295</v>
      </c>
      <c r="AO478" s="4" t="n">
        <v>2.13</v>
      </c>
      <c r="AP478" s="4" t="n">
        <v>2.235</v>
      </c>
      <c r="AQ478" s="4" t="n">
        <v>1.94</v>
      </c>
      <c r="AR478" s="4" t="s">
        <v>2</v>
      </c>
      <c r="AS478" s="4"/>
      <c r="AT478" s="4"/>
      <c r="AU478" s="4"/>
      <c r="AV478" s="4"/>
      <c r="AW478" s="4"/>
      <c r="AX478" s="4"/>
      <c r="AY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</row>
    <row r="479" customFormat="false" ht="12.75" hidden="true" customHeight="false" outlineLevel="0" collapsed="false">
      <c r="A479" s="56" t="n">
        <v>35951</v>
      </c>
      <c r="B479" s="90" t="n">
        <f aca="false">B478+1</f>
        <v>473</v>
      </c>
      <c r="C479" s="28"/>
      <c r="D479" s="28" t="s">
        <v>106</v>
      </c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28" t="s">
        <v>106</v>
      </c>
      <c r="AA479" s="28" t="n">
        <v>1.99</v>
      </c>
      <c r="AB479" s="28" t="n">
        <v>2.027</v>
      </c>
      <c r="AC479" s="95" t="n">
        <f aca="false">AE479-AB479</f>
        <v>0</v>
      </c>
      <c r="AD479" s="4"/>
      <c r="AE479" s="4" t="n">
        <v>2.027</v>
      </c>
      <c r="AF479" s="4" t="n">
        <v>1.195</v>
      </c>
      <c r="AG479" s="4" t="n">
        <v>2.087</v>
      </c>
      <c r="AH479" s="4" t="n">
        <v>1.797</v>
      </c>
      <c r="AI479" s="4" t="n">
        <v>1.632</v>
      </c>
      <c r="AJ479" s="4" t="n">
        <v>1.487</v>
      </c>
      <c r="AK479" s="4" t="n">
        <v>1.9095</v>
      </c>
      <c r="AL479" s="4" t="n">
        <v>2.037</v>
      </c>
      <c r="AM479" s="4" t="n">
        <v>1.992</v>
      </c>
      <c r="AN479" s="4" t="n">
        <v>1.302</v>
      </c>
      <c r="AO479" s="4" t="n">
        <v>2.1295</v>
      </c>
      <c r="AP479" s="4" t="n">
        <v>2.237</v>
      </c>
      <c r="AQ479" s="4" t="n">
        <v>1.952</v>
      </c>
      <c r="AR479" s="4" t="s">
        <v>2</v>
      </c>
      <c r="AS479" s="4"/>
      <c r="AT479" s="4"/>
      <c r="AU479" s="4"/>
      <c r="AV479" s="4"/>
      <c r="AW479" s="4"/>
      <c r="AX479" s="4"/>
      <c r="AY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</row>
    <row r="480" customFormat="false" ht="12.75" hidden="true" customHeight="false" outlineLevel="0" collapsed="false">
      <c r="A480" s="56" t="n">
        <v>35954</v>
      </c>
      <c r="B480" s="90" t="n">
        <f aca="false">B479+1</f>
        <v>474</v>
      </c>
      <c r="C480" s="28"/>
      <c r="D480" s="28" t="s">
        <v>106</v>
      </c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28" t="s">
        <v>106</v>
      </c>
      <c r="AA480" s="28" t="n">
        <v>1.99</v>
      </c>
      <c r="AB480" s="28" t="n">
        <v>1.976</v>
      </c>
      <c r="AC480" s="95" t="n">
        <f aca="false">AE480-AB480</f>
        <v>0</v>
      </c>
      <c r="AD480" s="4"/>
      <c r="AE480" s="4" t="n">
        <v>1.976</v>
      </c>
      <c r="AF480" s="4" t="n">
        <v>1.144</v>
      </c>
      <c r="AG480" s="4" t="n">
        <v>2.036</v>
      </c>
      <c r="AH480" s="4" t="n">
        <v>1.756</v>
      </c>
      <c r="AI480" s="4" t="n">
        <v>1.571</v>
      </c>
      <c r="AJ480" s="4" t="n">
        <v>1.431</v>
      </c>
      <c r="AK480" s="4" t="n">
        <v>1.861</v>
      </c>
      <c r="AL480" s="4" t="n">
        <v>1.98275</v>
      </c>
      <c r="AM480" s="4" t="n">
        <v>1.9385</v>
      </c>
      <c r="AN480" s="4" t="n">
        <v>1.251</v>
      </c>
      <c r="AO480" s="4" t="n">
        <v>2.0735</v>
      </c>
      <c r="AP480" s="4" t="n">
        <v>2.166</v>
      </c>
      <c r="AQ480" s="4" t="n">
        <v>1.866</v>
      </c>
      <c r="AR480" s="4" t="s">
        <v>2</v>
      </c>
      <c r="AS480" s="4"/>
      <c r="AT480" s="4"/>
      <c r="AU480" s="4"/>
      <c r="AV480" s="4"/>
      <c r="AW480" s="4"/>
      <c r="AX480" s="4"/>
      <c r="AY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</row>
    <row r="481" customFormat="false" ht="12.75" hidden="true" customHeight="false" outlineLevel="0" collapsed="false">
      <c r="A481" s="56" t="n">
        <v>35955</v>
      </c>
      <c r="B481" s="90" t="n">
        <f aca="false">B480+1</f>
        <v>475</v>
      </c>
      <c r="C481" s="28"/>
      <c r="D481" s="28" t="s">
        <v>106</v>
      </c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28" t="s">
        <v>106</v>
      </c>
      <c r="AA481" s="28" t="n">
        <v>1.97</v>
      </c>
      <c r="AB481" s="28" t="n">
        <v>1.938</v>
      </c>
      <c r="AC481" s="95" t="n">
        <f aca="false">AE481-AB481</f>
        <v>0</v>
      </c>
      <c r="AD481" s="4"/>
      <c r="AE481" s="4" t="n">
        <v>1.938</v>
      </c>
      <c r="AF481" s="4" t="n">
        <v>1.17</v>
      </c>
      <c r="AG481" s="4" t="n">
        <v>1.989</v>
      </c>
      <c r="AH481" s="4" t="n">
        <v>1.7405</v>
      </c>
      <c r="AI481" s="4" t="n">
        <v>1.543</v>
      </c>
      <c r="AJ481" s="4" t="n">
        <v>1.408</v>
      </c>
      <c r="AK481" s="4" t="n">
        <v>1.8255</v>
      </c>
      <c r="AL481" s="4" t="n">
        <v>1.94925</v>
      </c>
      <c r="AM481" s="4" t="n">
        <v>1.923</v>
      </c>
      <c r="AN481" s="4" t="n">
        <v>1.235</v>
      </c>
      <c r="AO481" s="4" t="n">
        <v>2.0355</v>
      </c>
      <c r="AP481" s="4" t="n">
        <v>2.128</v>
      </c>
      <c r="AQ481" s="4" t="n">
        <v>1.828</v>
      </c>
      <c r="AR481" s="4" t="s">
        <v>2</v>
      </c>
      <c r="AS481" s="4"/>
      <c r="AT481" s="4"/>
      <c r="AU481" s="4"/>
      <c r="AV481" s="4"/>
      <c r="AW481" s="4"/>
      <c r="AX481" s="4"/>
      <c r="AY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</row>
    <row r="482" customFormat="false" ht="12.75" hidden="true" customHeight="false" outlineLevel="0" collapsed="false">
      <c r="A482" s="56" t="n">
        <v>35956</v>
      </c>
      <c r="B482" s="90" t="n">
        <f aca="false">B481+1</f>
        <v>476</v>
      </c>
      <c r="C482" s="28"/>
      <c r="D482" s="28" t="s">
        <v>106</v>
      </c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28" t="s">
        <v>106</v>
      </c>
      <c r="AA482" s="28" t="n">
        <v>1.945</v>
      </c>
      <c r="AB482" s="28" t="n">
        <v>1.93</v>
      </c>
      <c r="AC482" s="95" t="n">
        <f aca="false">AE482-AB482</f>
        <v>0</v>
      </c>
      <c r="AD482" s="4"/>
      <c r="AE482" s="4" t="n">
        <v>1.93</v>
      </c>
      <c r="AF482" s="4" t="n">
        <v>1.15</v>
      </c>
      <c r="AG482" s="4" t="n">
        <v>1.98</v>
      </c>
      <c r="AH482" s="4" t="n">
        <v>1.74</v>
      </c>
      <c r="AI482" s="4" t="n">
        <v>1.58</v>
      </c>
      <c r="AJ482" s="4" t="n">
        <v>1.42</v>
      </c>
      <c r="AK482" s="4" t="n">
        <v>1.82</v>
      </c>
      <c r="AL482" s="4" t="n">
        <v>1.94125</v>
      </c>
      <c r="AM482" s="4" t="n">
        <v>1.96</v>
      </c>
      <c r="AN482" s="4" t="n">
        <v>1.2125</v>
      </c>
      <c r="AO482" s="4" t="n">
        <v>2.02875</v>
      </c>
      <c r="AP482" s="4" t="n">
        <v>2.1175</v>
      </c>
      <c r="AQ482" s="4" t="n">
        <v>1.83</v>
      </c>
      <c r="AR482" s="4" t="s">
        <v>2</v>
      </c>
      <c r="AS482" s="4"/>
      <c r="AT482" s="4"/>
      <c r="AU482" s="4"/>
      <c r="AV482" s="4"/>
      <c r="AW482" s="4"/>
      <c r="AX482" s="4"/>
      <c r="AY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</row>
    <row r="483" customFormat="false" ht="12.75" hidden="true" customHeight="false" outlineLevel="0" collapsed="false">
      <c r="A483" s="56" t="n">
        <v>35957</v>
      </c>
      <c r="B483" s="90" t="n">
        <f aca="false">B482+1</f>
        <v>477</v>
      </c>
      <c r="C483" s="28"/>
      <c r="D483" s="28" t="s">
        <v>106</v>
      </c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28" t="s">
        <v>106</v>
      </c>
      <c r="AA483" s="28" t="n">
        <v>1.97</v>
      </c>
      <c r="AB483" s="28" t="n">
        <v>1.97</v>
      </c>
      <c r="AC483" s="95" t="n">
        <f aca="false">AE483-AB483</f>
        <v>0</v>
      </c>
      <c r="AD483" s="4"/>
      <c r="AE483" s="4" t="n">
        <v>1.97</v>
      </c>
      <c r="AF483" s="4" t="n">
        <v>1.18</v>
      </c>
      <c r="AG483" s="4" t="n">
        <v>2.0225</v>
      </c>
      <c r="AH483" s="4" t="n">
        <v>1.785</v>
      </c>
      <c r="AI483" s="4" t="n">
        <v>1.615</v>
      </c>
      <c r="AJ483" s="4" t="n">
        <v>1.445</v>
      </c>
      <c r="AK483" s="4" t="n">
        <v>1.8575</v>
      </c>
      <c r="AL483" s="4" t="n">
        <v>1.98125</v>
      </c>
      <c r="AM483" s="4" t="n">
        <v>1.995</v>
      </c>
      <c r="AN483" s="4" t="n">
        <v>1.22</v>
      </c>
      <c r="AO483" s="4" t="n">
        <v>2.06875</v>
      </c>
      <c r="AP483" s="4" t="n">
        <v>2.16</v>
      </c>
      <c r="AQ483" s="4" t="n">
        <v>1.875</v>
      </c>
      <c r="AR483" s="4" t="s">
        <v>2</v>
      </c>
      <c r="AS483" s="4"/>
      <c r="AT483" s="4"/>
      <c r="AU483" s="4"/>
      <c r="AV483" s="4"/>
      <c r="AW483" s="4"/>
      <c r="AX483" s="4"/>
      <c r="AY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</row>
    <row r="484" customFormat="false" ht="12.75" hidden="true" customHeight="false" outlineLevel="0" collapsed="false">
      <c r="A484" s="56" t="n">
        <v>35958</v>
      </c>
      <c r="B484" s="90" t="n">
        <f aca="false">B483+1</f>
        <v>478</v>
      </c>
      <c r="C484" s="28"/>
      <c r="D484" s="28" t="s">
        <v>106</v>
      </c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28" t="s">
        <v>106</v>
      </c>
      <c r="AA484" s="28" t="n">
        <v>1.98</v>
      </c>
      <c r="AB484" s="28" t="n">
        <v>2.035</v>
      </c>
      <c r="AC484" s="95" t="n">
        <f aca="false">AE484-AB484</f>
        <v>0</v>
      </c>
      <c r="AD484" s="4"/>
      <c r="AE484" s="4" t="n">
        <v>2.035</v>
      </c>
      <c r="AF484" s="4" t="n">
        <v>1.195</v>
      </c>
      <c r="AG484" s="4" t="n">
        <v>2.0925</v>
      </c>
      <c r="AH484" s="4" t="n">
        <v>1.84</v>
      </c>
      <c r="AI484" s="4" t="n">
        <v>1.67</v>
      </c>
      <c r="AJ484" s="4" t="n">
        <v>1.465</v>
      </c>
      <c r="AK484" s="4" t="n">
        <v>1.9225</v>
      </c>
      <c r="AL484" s="4" t="n">
        <v>2.05</v>
      </c>
      <c r="AM484" s="4" t="n">
        <v>2.05</v>
      </c>
      <c r="AN484" s="4" t="n">
        <v>1.285</v>
      </c>
      <c r="AO484" s="4" t="n">
        <v>2.13375</v>
      </c>
      <c r="AP484" s="4" t="n">
        <v>2.225</v>
      </c>
      <c r="AQ484" s="4" t="n">
        <v>1.93</v>
      </c>
      <c r="AR484" s="4" t="s">
        <v>2</v>
      </c>
      <c r="AS484" s="4"/>
      <c r="AT484" s="4"/>
      <c r="AU484" s="4"/>
      <c r="AV484" s="4"/>
      <c r="AW484" s="4"/>
      <c r="AX484" s="4"/>
      <c r="AY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</row>
    <row r="485" customFormat="false" ht="12.75" hidden="true" customHeight="false" outlineLevel="0" collapsed="false">
      <c r="A485" s="56" t="n">
        <v>35961</v>
      </c>
      <c r="B485" s="90" t="n">
        <f aca="false">B484+1</f>
        <v>479</v>
      </c>
      <c r="C485" s="28"/>
      <c r="D485" s="28" t="s">
        <v>106</v>
      </c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28" t="s">
        <v>106</v>
      </c>
      <c r="AA485" s="28" t="n">
        <v>2.07</v>
      </c>
      <c r="AB485" s="28" t="n">
        <v>2.1</v>
      </c>
      <c r="AC485" s="95" t="n">
        <f aca="false">AE485-AB485</f>
        <v>0</v>
      </c>
      <c r="AD485" s="4"/>
      <c r="AE485" s="4" t="n">
        <v>2.1</v>
      </c>
      <c r="AF485" s="4" t="n">
        <v>1.26</v>
      </c>
      <c r="AG485" s="4" t="n">
        <v>2.155</v>
      </c>
      <c r="AH485" s="4" t="n">
        <v>1.905</v>
      </c>
      <c r="AI485" s="4" t="n">
        <v>1.7175</v>
      </c>
      <c r="AJ485" s="4" t="n">
        <v>1.49</v>
      </c>
      <c r="AK485" s="4" t="n">
        <v>1.99</v>
      </c>
      <c r="AL485" s="4" t="n">
        <v>2.115</v>
      </c>
      <c r="AM485" s="4" t="n">
        <v>2.1075</v>
      </c>
      <c r="AN485" s="4" t="n">
        <v>1.35</v>
      </c>
      <c r="AO485" s="4" t="n">
        <v>2.2</v>
      </c>
      <c r="AP485" s="4" t="n">
        <v>2.29</v>
      </c>
      <c r="AQ485" s="4" t="n">
        <v>1.995</v>
      </c>
      <c r="AR485" s="4" t="s">
        <v>2</v>
      </c>
      <c r="AS485" s="4"/>
      <c r="AT485" s="4"/>
      <c r="AU485" s="4"/>
      <c r="AV485" s="4"/>
      <c r="AW485" s="4"/>
      <c r="AX485" s="4"/>
      <c r="AY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</row>
    <row r="486" customFormat="false" ht="12.75" hidden="true" customHeight="false" outlineLevel="0" collapsed="false">
      <c r="A486" s="56" t="n">
        <v>35962</v>
      </c>
      <c r="B486" s="90" t="n">
        <f aca="false">B485+1</f>
        <v>480</v>
      </c>
      <c r="C486" s="28"/>
      <c r="D486" s="28" t="s">
        <v>106</v>
      </c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28" t="s">
        <v>106</v>
      </c>
      <c r="AA486" s="28" t="n">
        <v>2.1</v>
      </c>
      <c r="AB486" s="28" t="n">
        <v>1.989</v>
      </c>
      <c r="AC486" s="95" t="n">
        <f aca="false">AE486-AB486</f>
        <v>0</v>
      </c>
      <c r="AD486" s="4"/>
      <c r="AE486" s="4" t="n">
        <v>1.989</v>
      </c>
      <c r="AF486" s="4" t="n">
        <v>1.229</v>
      </c>
      <c r="AG486" s="4" t="n">
        <v>2.05025</v>
      </c>
      <c r="AH486" s="4" t="n">
        <v>1.824</v>
      </c>
      <c r="AI486" s="4" t="n">
        <v>1.644</v>
      </c>
      <c r="AJ486" s="4" t="n">
        <v>1.459</v>
      </c>
      <c r="AK486" s="4" t="n">
        <v>1.8865</v>
      </c>
      <c r="AL486" s="4" t="n">
        <v>2.01275</v>
      </c>
      <c r="AM486" s="4" t="n">
        <v>2.019</v>
      </c>
      <c r="AN486" s="4" t="n">
        <v>1.269</v>
      </c>
      <c r="AO486" s="4" t="n">
        <v>2.084</v>
      </c>
      <c r="AP486" s="4" t="n">
        <v>2.1865</v>
      </c>
      <c r="AQ486" s="4" t="n">
        <v>1.884</v>
      </c>
      <c r="AR486" s="4" t="s">
        <v>2</v>
      </c>
      <c r="AS486" s="4"/>
      <c r="AT486" s="4"/>
      <c r="AU486" s="4"/>
      <c r="AV486" s="4"/>
      <c r="AW486" s="4"/>
      <c r="AX486" s="4"/>
      <c r="AY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</row>
    <row r="487" customFormat="false" ht="12.75" hidden="true" customHeight="false" outlineLevel="0" collapsed="false">
      <c r="A487" s="56" t="n">
        <v>35963</v>
      </c>
      <c r="B487" s="90" t="n">
        <f aca="false">B486+1</f>
        <v>481</v>
      </c>
      <c r="C487" s="28"/>
      <c r="D487" s="28" t="s">
        <v>106</v>
      </c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28" t="s">
        <v>106</v>
      </c>
      <c r="AA487" s="28" t="n">
        <v>2</v>
      </c>
      <c r="AB487" s="28" t="n">
        <v>2.174</v>
      </c>
      <c r="AC487" s="95" t="n">
        <f aca="false">AE487-AB487</f>
        <v>0</v>
      </c>
      <c r="AD487" s="4"/>
      <c r="AE487" s="4" t="n">
        <v>2.174</v>
      </c>
      <c r="AF487" s="4" t="n">
        <v>1.254</v>
      </c>
      <c r="AG487" s="4" t="n">
        <v>2.2315</v>
      </c>
      <c r="AH487" s="4" t="n">
        <v>1.999</v>
      </c>
      <c r="AI487" s="4" t="n">
        <v>1.8065</v>
      </c>
      <c r="AJ487" s="4" t="n">
        <v>1.639</v>
      </c>
      <c r="AK487" s="4" t="n">
        <v>2.064</v>
      </c>
      <c r="AL487" s="4" t="n">
        <v>2.194</v>
      </c>
      <c r="AM487" s="4" t="n">
        <v>2.1865</v>
      </c>
      <c r="AN487" s="4" t="n">
        <v>1.299</v>
      </c>
      <c r="AO487" s="4" t="n">
        <v>2.27775</v>
      </c>
      <c r="AP487" s="4" t="n">
        <v>2.374</v>
      </c>
      <c r="AQ487" s="4" t="n">
        <v>2.069</v>
      </c>
      <c r="AR487" s="4" t="s">
        <v>2</v>
      </c>
      <c r="AS487" s="4"/>
      <c r="AT487" s="4"/>
      <c r="AU487" s="4"/>
      <c r="AV487" s="4"/>
      <c r="AW487" s="4"/>
      <c r="AX487" s="4"/>
      <c r="AY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</row>
    <row r="488" customFormat="false" ht="12.75" hidden="true" customHeight="false" outlineLevel="0" collapsed="false">
      <c r="A488" s="56" t="n">
        <v>35964</v>
      </c>
      <c r="B488" s="90" t="n">
        <f aca="false">B487+1</f>
        <v>482</v>
      </c>
      <c r="C488" s="28"/>
      <c r="D488" s="28" t="s">
        <v>106</v>
      </c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28" t="s">
        <v>106</v>
      </c>
      <c r="AA488" s="28" t="n">
        <v>2.165</v>
      </c>
      <c r="AB488" s="28" t="n">
        <v>2.144</v>
      </c>
      <c r="AC488" s="95" t="n">
        <f aca="false">AE488-AB488</f>
        <v>0</v>
      </c>
      <c r="AD488" s="4"/>
      <c r="AE488" s="4" t="n">
        <v>2.144</v>
      </c>
      <c r="AF488" s="4" t="n">
        <v>1.25</v>
      </c>
      <c r="AG488" s="4" t="n">
        <v>2.204</v>
      </c>
      <c r="AH488" s="4" t="n">
        <v>1.979</v>
      </c>
      <c r="AI488" s="4" t="n">
        <v>1.809</v>
      </c>
      <c r="AJ488" s="4" t="n">
        <v>1.614</v>
      </c>
      <c r="AK488" s="4" t="n">
        <v>2.039</v>
      </c>
      <c r="AL488" s="4" t="n">
        <v>2.17025</v>
      </c>
      <c r="AM488" s="4" t="n">
        <v>2.184</v>
      </c>
      <c r="AN488" s="4" t="n">
        <v>1.344</v>
      </c>
      <c r="AO488" s="4" t="n">
        <v>2.244</v>
      </c>
      <c r="AP488" s="4" t="n">
        <v>2.344</v>
      </c>
      <c r="AQ488" s="4" t="n">
        <v>2.054</v>
      </c>
      <c r="AR488" s="4" t="s">
        <v>2</v>
      </c>
      <c r="AS488" s="4"/>
      <c r="AT488" s="4"/>
      <c r="AU488" s="4"/>
      <c r="AV488" s="4"/>
      <c r="AW488" s="4"/>
      <c r="AX488" s="4"/>
      <c r="AY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</row>
    <row r="489" customFormat="false" ht="12.75" hidden="true" customHeight="false" outlineLevel="0" collapsed="false">
      <c r="A489" s="56" t="n">
        <v>35965</v>
      </c>
      <c r="B489" s="90" t="n">
        <f aca="false">B488+1</f>
        <v>483</v>
      </c>
      <c r="C489" s="28"/>
      <c r="D489" s="28" t="s">
        <v>106</v>
      </c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28" t="s">
        <v>106</v>
      </c>
      <c r="AA489" s="28" t="n">
        <v>2.2</v>
      </c>
      <c r="AB489" s="28" t="n">
        <v>2.284</v>
      </c>
      <c r="AC489" s="95" t="n">
        <f aca="false">AE489-AB489</f>
        <v>0</v>
      </c>
      <c r="AD489" s="4"/>
      <c r="AE489" s="4" t="n">
        <v>2.284</v>
      </c>
      <c r="AF489" s="4" t="n">
        <v>1.284</v>
      </c>
      <c r="AG489" s="4" t="n">
        <v>2.349</v>
      </c>
      <c r="AH489" s="4" t="n">
        <v>2.1115</v>
      </c>
      <c r="AI489" s="4" t="n">
        <v>1.984</v>
      </c>
      <c r="AJ489" s="4" t="n">
        <v>1.739</v>
      </c>
      <c r="AK489" s="4" t="n">
        <v>2.1815</v>
      </c>
      <c r="AL489" s="4" t="n">
        <v>2.3115</v>
      </c>
      <c r="AM489" s="4" t="n">
        <v>2.364</v>
      </c>
      <c r="AN489" s="4" t="n">
        <v>1.394</v>
      </c>
      <c r="AO489" s="4" t="n">
        <v>2.384</v>
      </c>
      <c r="AP489" s="4" t="n">
        <v>2.479</v>
      </c>
      <c r="AQ489" s="4" t="n">
        <v>2.194</v>
      </c>
      <c r="AR489" s="4" t="s">
        <v>2</v>
      </c>
      <c r="AS489" s="4"/>
      <c r="AT489" s="4"/>
      <c r="AU489" s="4"/>
      <c r="AV489" s="4"/>
      <c r="AW489" s="4"/>
      <c r="AX489" s="4"/>
      <c r="AY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</row>
    <row r="490" customFormat="false" ht="12.75" hidden="true" customHeight="false" outlineLevel="0" collapsed="false">
      <c r="A490" s="56" t="n">
        <v>35968</v>
      </c>
      <c r="B490" s="90" t="n">
        <f aca="false">B489+1</f>
        <v>484</v>
      </c>
      <c r="C490" s="28"/>
      <c r="D490" s="28" t="s">
        <v>106</v>
      </c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28" t="s">
        <v>106</v>
      </c>
      <c r="AA490" s="28" t="n">
        <v>2.34</v>
      </c>
      <c r="AB490" s="28" t="n">
        <v>2.362</v>
      </c>
      <c r="AC490" s="95" t="n">
        <f aca="false">AE490-AB490</f>
        <v>0</v>
      </c>
      <c r="AD490" s="4"/>
      <c r="AE490" s="4" t="n">
        <v>2.362</v>
      </c>
      <c r="AF490" s="4" t="n">
        <v>1.352</v>
      </c>
      <c r="AG490" s="4" t="n">
        <v>2.427</v>
      </c>
      <c r="AH490" s="4" t="n">
        <v>2.177</v>
      </c>
      <c r="AI490" s="4" t="n">
        <v>2.022</v>
      </c>
      <c r="AJ490" s="4" t="n">
        <v>1.782</v>
      </c>
      <c r="AK490" s="4" t="n">
        <v>2.2545</v>
      </c>
      <c r="AL490" s="4" t="n">
        <v>2.3845</v>
      </c>
      <c r="AM490" s="4" t="n">
        <v>2.392</v>
      </c>
      <c r="AN490" s="4" t="n">
        <v>1.46</v>
      </c>
      <c r="AO490" s="4" t="n">
        <v>2.467</v>
      </c>
      <c r="AP490" s="4" t="n">
        <v>2.5595</v>
      </c>
      <c r="AQ490" s="4" t="n">
        <v>2.257</v>
      </c>
      <c r="AR490" s="4" t="s">
        <v>2</v>
      </c>
      <c r="AS490" s="4"/>
      <c r="AT490" s="4"/>
      <c r="AU490" s="4"/>
      <c r="AV490" s="4"/>
      <c r="AW490" s="4"/>
      <c r="AX490" s="4"/>
      <c r="AY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</row>
    <row r="491" customFormat="false" ht="12.75" hidden="true" customHeight="false" outlineLevel="0" collapsed="false">
      <c r="A491" s="56" t="n">
        <v>35969</v>
      </c>
      <c r="B491" s="90" t="n">
        <f aca="false">B490+1</f>
        <v>485</v>
      </c>
      <c r="C491" s="28"/>
      <c r="D491" s="28" t="s">
        <v>106</v>
      </c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28" t="s">
        <v>106</v>
      </c>
      <c r="AA491" s="28" t="n">
        <v>2.355</v>
      </c>
      <c r="AB491" s="28" t="n">
        <v>2.391</v>
      </c>
      <c r="AC491" s="95" t="n">
        <f aca="false">AE491-AB491</f>
        <v>0</v>
      </c>
      <c r="AD491" s="4"/>
      <c r="AE491" s="4" t="n">
        <v>2.391</v>
      </c>
      <c r="AF491" s="4" t="n">
        <v>1.311</v>
      </c>
      <c r="AG491" s="4" t="n">
        <v>2.465</v>
      </c>
      <c r="AH491" s="4" t="n">
        <v>2.20725</v>
      </c>
      <c r="AI491" s="4" t="n">
        <v>2.026</v>
      </c>
      <c r="AJ491" s="4" t="n">
        <v>1.781</v>
      </c>
      <c r="AK491" s="4" t="n">
        <v>2.27975</v>
      </c>
      <c r="AL491" s="4" t="n">
        <v>2.411</v>
      </c>
      <c r="AM491" s="4" t="n">
        <v>2.366</v>
      </c>
      <c r="AN491" s="4" t="n">
        <v>1.455</v>
      </c>
      <c r="AO491" s="4" t="n">
        <v>2.4935</v>
      </c>
      <c r="AP491" s="4" t="n">
        <v>2.5935</v>
      </c>
      <c r="AQ491" s="4" t="n">
        <v>2.281</v>
      </c>
      <c r="AR491" s="4" t="s">
        <v>2</v>
      </c>
      <c r="AS491" s="4"/>
      <c r="AT491" s="4"/>
      <c r="AU491" s="4"/>
      <c r="AV491" s="4"/>
      <c r="AW491" s="4"/>
      <c r="AX491" s="4"/>
      <c r="AY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</row>
    <row r="492" customFormat="false" ht="12.75" hidden="true" customHeight="false" outlineLevel="0" collapsed="false">
      <c r="A492" s="56" t="n">
        <v>35970</v>
      </c>
      <c r="B492" s="90" t="n">
        <f aca="false">B491+1</f>
        <v>486</v>
      </c>
      <c r="C492" s="28"/>
      <c r="D492" s="28" t="s">
        <v>106</v>
      </c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28" t="s">
        <v>106</v>
      </c>
      <c r="AA492" s="28" t="n">
        <v>2.41</v>
      </c>
      <c r="AB492" s="28" t="n">
        <v>2.336</v>
      </c>
      <c r="AC492" s="95" t="n">
        <f aca="false">AE492-AB492</f>
        <v>0</v>
      </c>
      <c r="AD492" s="4"/>
      <c r="AE492" s="4" t="n">
        <v>2.336</v>
      </c>
      <c r="AF492" s="4" t="n">
        <v>1.396</v>
      </c>
      <c r="AG492" s="4" t="n">
        <v>2.4035</v>
      </c>
      <c r="AH492" s="4" t="n">
        <v>2.156</v>
      </c>
      <c r="AI492" s="4" t="n">
        <v>1.9335</v>
      </c>
      <c r="AJ492" s="4" t="n">
        <v>1.676</v>
      </c>
      <c r="AK492" s="4" t="n">
        <v>2.22725</v>
      </c>
      <c r="AL492" s="4" t="n">
        <v>2.351</v>
      </c>
      <c r="AM492" s="4" t="n">
        <v>2.266</v>
      </c>
      <c r="AN492" s="4" t="n">
        <v>1.455</v>
      </c>
      <c r="AO492" s="4" t="n">
        <v>2.441</v>
      </c>
      <c r="AP492" s="4" t="n">
        <v>2.53975</v>
      </c>
      <c r="AQ492" s="4" t="n">
        <v>2.2385</v>
      </c>
      <c r="AR492" s="4" t="s">
        <v>2</v>
      </c>
      <c r="AS492" s="4"/>
      <c r="AT492" s="4"/>
      <c r="AU492" s="4"/>
      <c r="AV492" s="4"/>
      <c r="AW492" s="4"/>
      <c r="AX492" s="4"/>
      <c r="AY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</row>
    <row r="493" customFormat="false" ht="12.75" hidden="true" customHeight="false" outlineLevel="0" collapsed="false">
      <c r="A493" s="56" t="n">
        <v>35971</v>
      </c>
      <c r="B493" s="90" t="n">
        <f aca="false">B492+1</f>
        <v>487</v>
      </c>
      <c r="C493" s="28"/>
      <c r="D493" s="28" t="s">
        <v>106</v>
      </c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28" t="s">
        <v>106</v>
      </c>
      <c r="AA493" s="28" t="n">
        <v>2.345</v>
      </c>
      <c r="AB493" s="28" t="n">
        <v>2.364</v>
      </c>
      <c r="AC493" s="95" t="n">
        <f aca="false">AE493-AB493</f>
        <v>0</v>
      </c>
      <c r="AD493" s="4"/>
      <c r="AE493" s="4" t="n">
        <v>2.364</v>
      </c>
      <c r="AF493" s="4" t="n">
        <v>1.332</v>
      </c>
      <c r="AG493" s="4" t="n">
        <v>2.434</v>
      </c>
      <c r="AH493" s="4" t="n">
        <v>2.169</v>
      </c>
      <c r="AI493" s="4" t="n">
        <v>1.884</v>
      </c>
      <c r="AJ493" s="4" t="n">
        <v>1.649</v>
      </c>
      <c r="AK493" s="4" t="n">
        <v>2.259</v>
      </c>
      <c r="AL493" s="4" t="n">
        <v>2.379</v>
      </c>
      <c r="AM493" s="4" t="n">
        <v>2.214</v>
      </c>
      <c r="AN493" s="4" t="n">
        <v>1.464</v>
      </c>
      <c r="AO493" s="4" t="n">
        <v>2.4715</v>
      </c>
      <c r="AP493" s="4" t="n">
        <v>2.57775</v>
      </c>
      <c r="AQ493" s="4" t="n">
        <v>2.2715</v>
      </c>
      <c r="AR493" s="4" t="s">
        <v>2</v>
      </c>
      <c r="AS493" s="4"/>
      <c r="AT493" s="4"/>
      <c r="AU493" s="4"/>
      <c r="AV493" s="4"/>
      <c r="AW493" s="4"/>
      <c r="AX493" s="4"/>
      <c r="AY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</row>
    <row r="494" customFormat="false" ht="12.75" hidden="true" customHeight="false" outlineLevel="0" collapsed="false">
      <c r="A494" s="56" t="n">
        <v>35972</v>
      </c>
      <c r="B494" s="90" t="n">
        <f aca="false">B493+1</f>
        <v>488</v>
      </c>
      <c r="C494" s="28"/>
      <c r="D494" s="28" t="s">
        <v>106</v>
      </c>
      <c r="E494" s="4" t="n">
        <v>1</v>
      </c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28" t="s">
        <v>106</v>
      </c>
      <c r="AA494" s="28" t="n">
        <v>2.38</v>
      </c>
      <c r="AB494" s="28" t="n">
        <v>2.358</v>
      </c>
      <c r="AC494" s="95" t="n">
        <f aca="false">AE494-AB494</f>
        <v>0</v>
      </c>
      <c r="AD494" s="4" t="n">
        <v>1</v>
      </c>
      <c r="AE494" s="4" t="n">
        <v>2.358</v>
      </c>
      <c r="AF494" s="4" t="n">
        <v>1.288</v>
      </c>
      <c r="AG494" s="4" t="n">
        <v>2.413</v>
      </c>
      <c r="AH494" s="4" t="n">
        <v>2.173</v>
      </c>
      <c r="AI494" s="4" t="n">
        <v>1.963</v>
      </c>
      <c r="AJ494" s="4" t="n">
        <v>1.648</v>
      </c>
      <c r="AK494" s="4" t="n">
        <v>2.2455</v>
      </c>
      <c r="AL494" s="4" t="n">
        <v>2.3805</v>
      </c>
      <c r="AM494" s="4" t="n">
        <v>2.373</v>
      </c>
      <c r="AN494" s="4" t="n">
        <v>1.418</v>
      </c>
      <c r="AO494" s="4" t="n">
        <v>2.463</v>
      </c>
      <c r="AP494" s="4" t="n">
        <v>2.573</v>
      </c>
      <c r="AQ494" s="4" t="n">
        <v>2.2605</v>
      </c>
      <c r="AR494" s="4" t="s">
        <v>2</v>
      </c>
      <c r="AS494" s="4"/>
      <c r="AT494" s="4"/>
      <c r="AU494" s="4"/>
      <c r="AV494" s="4"/>
      <c r="AW494" s="4"/>
      <c r="AX494" s="4"/>
      <c r="AY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</row>
    <row r="495" customFormat="false" ht="12.75" hidden="true" customHeight="false" outlineLevel="0" collapsed="false">
      <c r="A495" s="56" t="n">
        <v>35975</v>
      </c>
      <c r="B495" s="90" t="n">
        <f aca="false">B494+1</f>
        <v>489</v>
      </c>
      <c r="C495" s="28"/>
      <c r="D495" s="28" t="s">
        <v>107</v>
      </c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28" t="s">
        <v>107</v>
      </c>
      <c r="AA495" s="28" t="n">
        <v>2.38</v>
      </c>
      <c r="AB495" s="28" t="n">
        <v>2.389</v>
      </c>
      <c r="AC495" s="95" t="n">
        <f aca="false">AE495-AB495</f>
        <v>0</v>
      </c>
      <c r="AD495" s="4"/>
      <c r="AE495" s="4" t="n">
        <v>2.389</v>
      </c>
      <c r="AF495" s="4" t="n">
        <v>1.319</v>
      </c>
      <c r="AG495" s="4" t="n">
        <v>2.444</v>
      </c>
      <c r="AH495" s="4" t="n">
        <v>2.204</v>
      </c>
      <c r="AI495" s="4" t="n">
        <v>1.994</v>
      </c>
      <c r="AJ495" s="4" t="n">
        <v>1.679</v>
      </c>
      <c r="AK495" s="4" t="n">
        <v>2.2765</v>
      </c>
      <c r="AL495" s="4" t="n">
        <v>2.4115</v>
      </c>
      <c r="AM495" s="4" t="n">
        <v>2.404</v>
      </c>
      <c r="AN495" s="4" t="n">
        <v>1.449</v>
      </c>
      <c r="AO495" s="4" t="n">
        <v>2.494</v>
      </c>
      <c r="AP495" s="4" t="n">
        <v>2.604</v>
      </c>
      <c r="AQ495" s="4" t="n">
        <v>2.2915</v>
      </c>
      <c r="AR495" s="4" t="s">
        <v>2</v>
      </c>
      <c r="AS495" s="4"/>
      <c r="AT495" s="4"/>
      <c r="AU495" s="4"/>
      <c r="AV495" s="4"/>
      <c r="AW495" s="4"/>
      <c r="AX495" s="4"/>
      <c r="AY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</row>
    <row r="496" customFormat="false" ht="12.75" hidden="true" customHeight="false" outlineLevel="0" collapsed="false">
      <c r="A496" s="56" t="n">
        <v>35976</v>
      </c>
      <c r="B496" s="90" t="n">
        <f aca="false">B495+1</f>
        <v>490</v>
      </c>
      <c r="C496" s="28"/>
      <c r="D496" s="28" t="s">
        <v>107</v>
      </c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28" t="s">
        <v>107</v>
      </c>
      <c r="AA496" s="28" t="n">
        <v>2.39</v>
      </c>
      <c r="AB496" s="28" t="n">
        <v>2.469</v>
      </c>
      <c r="AC496" s="95" t="n">
        <f aca="false">AE496-AB496</f>
        <v>0</v>
      </c>
      <c r="AD496" s="4"/>
      <c r="AE496" s="4" t="n">
        <v>2.469</v>
      </c>
      <c r="AF496" s="4" t="n">
        <v>-1.00500010108948</v>
      </c>
      <c r="AG496" s="4" t="n">
        <v>2.5215</v>
      </c>
      <c r="AH496" s="4" t="n">
        <v>2.2815</v>
      </c>
      <c r="AI496" s="4" t="n">
        <v>2.0865</v>
      </c>
      <c r="AJ496" s="4" t="n">
        <v>1.719</v>
      </c>
      <c r="AK496" s="4" t="n">
        <v>2.364</v>
      </c>
      <c r="AL496" s="4" t="n">
        <v>2.4915</v>
      </c>
      <c r="AM496" s="4" t="n">
        <v>2.4565</v>
      </c>
      <c r="AN496" s="4" t="n">
        <v>1.439</v>
      </c>
      <c r="AO496" s="4" t="n">
        <v>2.574</v>
      </c>
      <c r="AP496" s="4" t="n">
        <v>2.679</v>
      </c>
      <c r="AQ496" s="4" t="n">
        <v>2.369</v>
      </c>
      <c r="AR496" s="4" t="s">
        <v>2</v>
      </c>
      <c r="AS496" s="4"/>
      <c r="AT496" s="4"/>
      <c r="AU496" s="4"/>
      <c r="AV496" s="4"/>
      <c r="AW496" s="4"/>
      <c r="AX496" s="4"/>
      <c r="AY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</row>
    <row r="497" customFormat="false" ht="12.75" hidden="true" customHeight="false" outlineLevel="0" collapsed="false">
      <c r="A497" s="56" t="n">
        <v>35977</v>
      </c>
      <c r="B497" s="90" t="n">
        <f aca="false">B496+1</f>
        <v>491</v>
      </c>
      <c r="C497" s="28"/>
      <c r="D497" s="28" t="s">
        <v>107</v>
      </c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28" t="s">
        <v>107</v>
      </c>
      <c r="AA497" s="28" t="n">
        <v>2.48</v>
      </c>
      <c r="AB497" s="28" t="n">
        <v>2.45</v>
      </c>
      <c r="AC497" s="95" t="n">
        <f aca="false">AE497-AB497</f>
        <v>0</v>
      </c>
      <c r="AD497" s="4"/>
      <c r="AE497" s="4" t="n">
        <v>2.45</v>
      </c>
      <c r="AF497" s="4" t="n">
        <v>-1.00500004768372</v>
      </c>
      <c r="AG497" s="4" t="n">
        <v>2.5</v>
      </c>
      <c r="AH497" s="4" t="n">
        <v>2.2625</v>
      </c>
      <c r="AI497" s="4" t="n">
        <v>2.105</v>
      </c>
      <c r="AJ497" s="4" t="n">
        <v>1.74</v>
      </c>
      <c r="AK497" s="4" t="n">
        <v>2.34</v>
      </c>
      <c r="AL497" s="4" t="n">
        <v>2.4675</v>
      </c>
      <c r="AM497" s="4" t="n">
        <v>2.46</v>
      </c>
      <c r="AN497" s="4" t="n">
        <v>1.42</v>
      </c>
      <c r="AO497" s="4" t="n">
        <v>2.555</v>
      </c>
      <c r="AP497" s="4" t="n">
        <v>2.66</v>
      </c>
      <c r="AQ497" s="4" t="n">
        <v>2.3525</v>
      </c>
      <c r="AR497" s="4" t="s">
        <v>2</v>
      </c>
      <c r="AS497" s="4"/>
      <c r="AT497" s="4"/>
      <c r="AU497" s="4"/>
      <c r="AV497" s="4"/>
      <c r="AW497" s="4"/>
      <c r="AX497" s="4"/>
      <c r="AY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</row>
    <row r="498" customFormat="false" ht="12.75" hidden="true" customHeight="false" outlineLevel="0" collapsed="false">
      <c r="A498" s="56" t="n">
        <v>35978</v>
      </c>
      <c r="B498" s="90" t="n">
        <f aca="false">B497+1</f>
        <v>492</v>
      </c>
      <c r="C498" s="28"/>
      <c r="D498" s="28" t="s">
        <v>107</v>
      </c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28" t="s">
        <v>107</v>
      </c>
      <c r="AA498" s="28" t="n">
        <v>2.39</v>
      </c>
      <c r="AB498" s="28" t="n">
        <v>2.439</v>
      </c>
      <c r="AC498" s="95" t="n">
        <f aca="false">AE498-AB498</f>
        <v>0</v>
      </c>
      <c r="AD498" s="4"/>
      <c r="AE498" s="4" t="n">
        <v>2.439</v>
      </c>
      <c r="AF498" s="4" t="n">
        <v>-1.00499989128113</v>
      </c>
      <c r="AG498" s="4" t="n">
        <v>2.484</v>
      </c>
      <c r="AH498" s="4" t="n">
        <v>2.249</v>
      </c>
      <c r="AI498" s="4" t="n">
        <v>2.084</v>
      </c>
      <c r="AJ498" s="4" t="n">
        <v>1.739</v>
      </c>
      <c r="AK498" s="4" t="n">
        <v>2.324</v>
      </c>
      <c r="AL498" s="4" t="n">
        <v>2.4565</v>
      </c>
      <c r="AM498" s="4" t="n">
        <v>2.449</v>
      </c>
      <c r="AN498" s="4" t="n">
        <v>1.439</v>
      </c>
      <c r="AO498" s="4" t="n">
        <v>2.544</v>
      </c>
      <c r="AP498" s="4" t="n">
        <v>2.649</v>
      </c>
      <c r="AQ498" s="4" t="n">
        <v>2.3365</v>
      </c>
      <c r="AR498" s="4" t="s">
        <v>2</v>
      </c>
      <c r="AS498" s="4"/>
      <c r="AT498" s="4"/>
      <c r="AU498" s="4"/>
      <c r="AV498" s="4"/>
      <c r="AW498" s="4"/>
      <c r="AX498" s="4"/>
      <c r="AY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</row>
    <row r="499" customFormat="false" ht="12.75" hidden="true" customHeight="false" outlineLevel="0" collapsed="false">
      <c r="A499" s="56" t="n">
        <v>35982</v>
      </c>
      <c r="B499" s="90" t="n">
        <f aca="false">B498+1</f>
        <v>493</v>
      </c>
      <c r="C499" s="28"/>
      <c r="D499" s="28" t="s">
        <v>107</v>
      </c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28" t="s">
        <v>107</v>
      </c>
      <c r="AA499" s="28" t="n">
        <v>2.43</v>
      </c>
      <c r="AB499" s="28" t="n">
        <v>2.365</v>
      </c>
      <c r="AC499" s="95" t="n">
        <f aca="false">AE499-AB499</f>
        <v>0</v>
      </c>
      <c r="AD499" s="4"/>
      <c r="AE499" s="4" t="n">
        <v>2.365</v>
      </c>
      <c r="AF499" s="4" t="n">
        <v>-1.00500000953674</v>
      </c>
      <c r="AG499" s="4" t="n">
        <v>2.405</v>
      </c>
      <c r="AH499" s="4" t="n">
        <v>2.19</v>
      </c>
      <c r="AI499" s="4" t="n">
        <v>2.015</v>
      </c>
      <c r="AJ499" s="4" t="n">
        <v>1.69</v>
      </c>
      <c r="AK499" s="4" t="n">
        <v>2.26</v>
      </c>
      <c r="AL499" s="4" t="n">
        <v>2.38</v>
      </c>
      <c r="AM499" s="4" t="n">
        <v>2.38</v>
      </c>
      <c r="AN499" s="4" t="n">
        <v>1.445</v>
      </c>
      <c r="AO499" s="4" t="n">
        <v>2.47</v>
      </c>
      <c r="AP499" s="4" t="n">
        <v>2.575</v>
      </c>
      <c r="AQ499" s="4" t="n">
        <v>2.265</v>
      </c>
      <c r="AR499" s="4" t="s">
        <v>2</v>
      </c>
      <c r="AS499" s="4"/>
      <c r="AT499" s="4"/>
      <c r="AU499" s="4"/>
      <c r="AV499" s="4"/>
      <c r="AW499" s="4"/>
      <c r="AX499" s="4"/>
      <c r="AY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</row>
    <row r="500" customFormat="false" ht="12.75" hidden="true" customHeight="false" outlineLevel="0" collapsed="false">
      <c r="A500" s="56" t="n">
        <v>35983</v>
      </c>
      <c r="B500" s="90" t="n">
        <f aca="false">B499+1</f>
        <v>494</v>
      </c>
      <c r="C500" s="28"/>
      <c r="D500" s="28" t="s">
        <v>107</v>
      </c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28" t="s">
        <v>107</v>
      </c>
      <c r="AA500" s="28" t="n">
        <v>2.34</v>
      </c>
      <c r="AB500" s="28" t="n">
        <v>2.365</v>
      </c>
      <c r="AC500" s="95" t="n">
        <f aca="false">AE500-AB500</f>
        <v>0</v>
      </c>
      <c r="AD500" s="4"/>
      <c r="AE500" s="4" t="n">
        <v>2.365</v>
      </c>
      <c r="AF500" s="4" t="n">
        <v>-1.00500000953674</v>
      </c>
      <c r="AG500" s="4" t="n">
        <v>2.395</v>
      </c>
      <c r="AH500" s="4" t="n">
        <v>2.185</v>
      </c>
      <c r="AI500" s="4" t="n">
        <v>2.0075</v>
      </c>
      <c r="AJ500" s="4" t="n">
        <v>1.675</v>
      </c>
      <c r="AK500" s="4" t="n">
        <v>2.2525</v>
      </c>
      <c r="AL500" s="4" t="n">
        <v>2.38</v>
      </c>
      <c r="AM500" s="4" t="n">
        <v>2.3825</v>
      </c>
      <c r="AN500" s="4" t="n">
        <v>1.47</v>
      </c>
      <c r="AO500" s="4" t="n">
        <v>2.4625</v>
      </c>
      <c r="AP500" s="4" t="n">
        <v>2.5675</v>
      </c>
      <c r="AQ500" s="4" t="n">
        <v>2.2625</v>
      </c>
      <c r="AR500" s="4" t="s">
        <v>2</v>
      </c>
      <c r="AS500" s="4"/>
      <c r="AT500" s="4"/>
      <c r="AU500" s="4"/>
      <c r="AV500" s="4"/>
      <c r="AW500" s="4"/>
      <c r="AX500" s="4"/>
      <c r="AY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</row>
    <row r="501" customFormat="false" ht="12.75" hidden="true" customHeight="false" outlineLevel="0" collapsed="false">
      <c r="A501" s="56" t="n">
        <v>35984</v>
      </c>
      <c r="B501" s="90" t="n">
        <f aca="false">B500+1</f>
        <v>495</v>
      </c>
      <c r="C501" s="28"/>
      <c r="D501" s="28" t="s">
        <v>107</v>
      </c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28" t="s">
        <v>107</v>
      </c>
      <c r="AA501" s="28" t="n">
        <v>2.4</v>
      </c>
      <c r="AB501" s="28" t="n">
        <v>2.366</v>
      </c>
      <c r="AC501" s="95" t="n">
        <f aca="false">AE501-AB501</f>
        <v>0</v>
      </c>
      <c r="AD501" s="4"/>
      <c r="AE501" s="4" t="n">
        <v>2.366</v>
      </c>
      <c r="AF501" s="4" t="n">
        <v>-1.0049999370575</v>
      </c>
      <c r="AG501" s="4" t="n">
        <v>2.391</v>
      </c>
      <c r="AH501" s="4" t="n">
        <v>2.191</v>
      </c>
      <c r="AI501" s="4" t="n">
        <v>1.9985</v>
      </c>
      <c r="AJ501" s="4" t="n">
        <v>1.671</v>
      </c>
      <c r="AK501" s="4" t="n">
        <v>2.2535</v>
      </c>
      <c r="AL501" s="4" t="n">
        <v>2.381</v>
      </c>
      <c r="AM501" s="4" t="n">
        <v>2.4085</v>
      </c>
      <c r="AN501" s="4" t="n">
        <v>1.46</v>
      </c>
      <c r="AO501" s="4" t="n">
        <v>2.4635</v>
      </c>
      <c r="AP501" s="4" t="n">
        <v>2.5685</v>
      </c>
      <c r="AQ501" s="4" t="n">
        <v>2.2635</v>
      </c>
      <c r="AR501" s="4" t="s">
        <v>2</v>
      </c>
      <c r="AS501" s="4"/>
      <c r="AT501" s="4"/>
      <c r="AU501" s="4"/>
      <c r="AV501" s="4"/>
      <c r="AW501" s="4"/>
      <c r="AX501" s="4"/>
      <c r="AY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</row>
    <row r="502" customFormat="false" ht="12.75" hidden="true" customHeight="false" outlineLevel="0" collapsed="false">
      <c r="A502" s="56" t="n">
        <v>35985</v>
      </c>
      <c r="B502" s="90" t="n">
        <f aca="false">B501+1</f>
        <v>496</v>
      </c>
      <c r="C502" s="28"/>
      <c r="D502" s="28" t="s">
        <v>107</v>
      </c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 t="s">
        <v>107</v>
      </c>
      <c r="AA502" s="28" t="n">
        <v>2.41</v>
      </c>
      <c r="AB502" s="28" t="n">
        <v>2.349</v>
      </c>
      <c r="AC502" s="95" t="n">
        <f aca="false">AE502-AB502</f>
        <v>0</v>
      </c>
      <c r="AD502" s="28"/>
      <c r="AE502" s="28" t="n">
        <v>2.349</v>
      </c>
      <c r="AF502" s="28" t="n">
        <v>1.399</v>
      </c>
      <c r="AG502" s="28" t="n">
        <v>2.3865</v>
      </c>
      <c r="AH502" s="28" t="n">
        <v>2.1765</v>
      </c>
      <c r="AI502" s="28" t="n">
        <v>1.989</v>
      </c>
      <c r="AJ502" s="28" t="n">
        <v>1.694</v>
      </c>
      <c r="AK502" s="28" t="n">
        <v>2.2415</v>
      </c>
      <c r="AL502" s="28" t="n">
        <v>2.35775</v>
      </c>
      <c r="AM502" s="28" t="n">
        <v>2.384</v>
      </c>
      <c r="AN502" s="28" t="n">
        <v>1.495</v>
      </c>
      <c r="AO502" s="28" t="n">
        <v>2.449</v>
      </c>
      <c r="AP502" s="28" t="n">
        <v>2.554</v>
      </c>
      <c r="AQ502" s="28" t="n">
        <v>2.244</v>
      </c>
      <c r="AR502" s="4" t="s">
        <v>2</v>
      </c>
      <c r="AS502" s="4"/>
      <c r="AT502" s="28"/>
      <c r="AU502" s="28"/>
      <c r="AV502" s="28"/>
      <c r="AW502" s="28"/>
      <c r="AX502" s="28"/>
      <c r="AY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</row>
    <row r="503" customFormat="false" ht="12.75" hidden="true" customHeight="false" outlineLevel="0" collapsed="false">
      <c r="A503" s="56" t="n">
        <v>35986</v>
      </c>
      <c r="B503" s="90" t="n">
        <f aca="false">B502+1</f>
        <v>497</v>
      </c>
      <c r="C503" s="28"/>
      <c r="D503" s="28" t="s">
        <v>107</v>
      </c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 t="s">
        <v>107</v>
      </c>
      <c r="AA503" s="28" t="n">
        <v>2.33</v>
      </c>
      <c r="AB503" s="28" t="n">
        <v>2.309</v>
      </c>
      <c r="AC503" s="95" t="n">
        <f aca="false">AE503-AB503</f>
        <v>0</v>
      </c>
      <c r="AD503" s="28"/>
      <c r="AE503" s="28" t="n">
        <v>2.309</v>
      </c>
      <c r="AF503" s="28" t="n">
        <v>1.349</v>
      </c>
      <c r="AG503" s="28" t="n">
        <v>2.344</v>
      </c>
      <c r="AH503" s="28" t="n">
        <v>2.1465</v>
      </c>
      <c r="AI503" s="28" t="n">
        <v>1.954</v>
      </c>
      <c r="AJ503" s="28" t="n">
        <v>1.699</v>
      </c>
      <c r="AK503" s="28" t="n">
        <v>2.199</v>
      </c>
      <c r="AL503" s="28" t="n">
        <v>2.3165</v>
      </c>
      <c r="AM503" s="28" t="n">
        <v>2.354</v>
      </c>
      <c r="AN503" s="28" t="n">
        <v>1.459</v>
      </c>
      <c r="AO503" s="28" t="n">
        <v>2.409</v>
      </c>
      <c r="AP503" s="28" t="n">
        <v>2.514</v>
      </c>
      <c r="AQ503" s="28" t="n">
        <v>2.204</v>
      </c>
      <c r="AR503" s="4" t="s">
        <v>2</v>
      </c>
      <c r="AS503" s="4"/>
      <c r="AT503" s="28"/>
      <c r="AU503" s="28"/>
      <c r="AV503" s="28"/>
      <c r="AW503" s="28"/>
      <c r="AX503" s="28"/>
      <c r="AY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</row>
    <row r="504" customFormat="false" ht="12.75" hidden="true" customHeight="false" outlineLevel="0" collapsed="false">
      <c r="A504" s="56" t="n">
        <v>35989</v>
      </c>
      <c r="B504" s="90" t="n">
        <f aca="false">B503+1</f>
        <v>498</v>
      </c>
      <c r="C504" s="28"/>
      <c r="D504" s="28" t="s">
        <v>107</v>
      </c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 t="s">
        <v>107</v>
      </c>
      <c r="AA504" s="28" t="n">
        <v>2.305</v>
      </c>
      <c r="AB504" s="28" t="n">
        <v>2.249</v>
      </c>
      <c r="AC504" s="95" t="n">
        <f aca="false">AE504-AB504</f>
        <v>0</v>
      </c>
      <c r="AD504" s="28"/>
      <c r="AE504" s="28" t="n">
        <v>2.249</v>
      </c>
      <c r="AF504" s="28" t="n">
        <v>1.289</v>
      </c>
      <c r="AG504" s="28" t="n">
        <v>2.264</v>
      </c>
      <c r="AH504" s="28" t="n">
        <v>2.114</v>
      </c>
      <c r="AI504" s="28" t="n">
        <v>1.974</v>
      </c>
      <c r="AJ504" s="28" t="n">
        <v>1.724</v>
      </c>
      <c r="AK504" s="28" t="n">
        <v>2.1415</v>
      </c>
      <c r="AL504" s="28" t="n">
        <v>2.2565</v>
      </c>
      <c r="AM504" s="28" t="n">
        <v>2.389</v>
      </c>
      <c r="AN504" s="28" t="n">
        <v>1.469</v>
      </c>
      <c r="AO504" s="28" t="n">
        <v>2.344</v>
      </c>
      <c r="AP504" s="28" t="n">
        <v>2.4515</v>
      </c>
      <c r="AQ504" s="28" t="n">
        <v>2.139</v>
      </c>
      <c r="AR504" s="4" t="s">
        <v>2</v>
      </c>
      <c r="AS504" s="4"/>
      <c r="AT504" s="28"/>
      <c r="AU504" s="28"/>
      <c r="AV504" s="28"/>
      <c r="AW504" s="28"/>
      <c r="AX504" s="28"/>
      <c r="AY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</row>
    <row r="505" customFormat="false" ht="12.75" hidden="true" customHeight="false" outlineLevel="0" collapsed="false">
      <c r="A505" s="56" t="n">
        <v>35990</v>
      </c>
      <c r="B505" s="90" t="n">
        <f aca="false">B504+1</f>
        <v>499</v>
      </c>
      <c r="C505" s="28"/>
      <c r="D505" s="28" t="s">
        <v>107</v>
      </c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 t="s">
        <v>107</v>
      </c>
      <c r="AA505" s="28" t="n">
        <v>2.25</v>
      </c>
      <c r="AB505" s="28" t="n">
        <v>2.266</v>
      </c>
      <c r="AC505" s="95" t="n">
        <f aca="false">AE505-AB505</f>
        <v>0</v>
      </c>
      <c r="AD505" s="28"/>
      <c r="AE505" s="28" t="n">
        <v>2.266</v>
      </c>
      <c r="AF505" s="28" t="n">
        <v>1.346</v>
      </c>
      <c r="AG505" s="28" t="n">
        <v>2.281</v>
      </c>
      <c r="AH505" s="28" t="n">
        <v>2.141</v>
      </c>
      <c r="AI505" s="28" t="n">
        <v>2.006</v>
      </c>
      <c r="AJ505" s="28" t="n">
        <v>1.796</v>
      </c>
      <c r="AK505" s="28" t="n">
        <v>2.1585</v>
      </c>
      <c r="AL505" s="28" t="n">
        <v>2.276</v>
      </c>
      <c r="AM505" s="28" t="n">
        <v>2.436</v>
      </c>
      <c r="AN505" s="28" t="n">
        <v>1.471</v>
      </c>
      <c r="AO505" s="28" t="n">
        <v>2.3635</v>
      </c>
      <c r="AP505" s="28" t="n">
        <v>2.4685</v>
      </c>
      <c r="AQ505" s="28" t="n">
        <v>2.171</v>
      </c>
      <c r="AR505" s="4" t="s">
        <v>2</v>
      </c>
      <c r="AS505" s="4"/>
      <c r="AT505" s="28"/>
      <c r="AU505" s="28"/>
      <c r="AV505" s="28"/>
      <c r="AW505" s="28"/>
      <c r="AX505" s="28"/>
      <c r="AY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</row>
    <row r="506" customFormat="false" ht="12.75" hidden="true" customHeight="false" outlineLevel="0" collapsed="false">
      <c r="A506" s="56" t="n">
        <v>35991</v>
      </c>
      <c r="B506" s="90" t="n">
        <f aca="false">B505+1</f>
        <v>500</v>
      </c>
      <c r="C506" s="28"/>
      <c r="D506" s="28" t="s">
        <v>107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 t="s">
        <v>107</v>
      </c>
      <c r="AA506" s="28" t="n">
        <v>2.26</v>
      </c>
      <c r="AB506" s="28" t="n">
        <v>2.231</v>
      </c>
      <c r="AC506" s="95" t="n">
        <f aca="false">AE506-AB506</f>
        <v>0</v>
      </c>
      <c r="AD506" s="28"/>
      <c r="AE506" s="28" t="n">
        <v>2.231</v>
      </c>
      <c r="AF506" s="28" t="n">
        <v>1.371</v>
      </c>
      <c r="AG506" s="28" t="n">
        <v>2.2585</v>
      </c>
      <c r="AH506" s="28" t="n">
        <v>2.1035</v>
      </c>
      <c r="AI506" s="28" t="n">
        <v>1.9685</v>
      </c>
      <c r="AJ506" s="28" t="n">
        <v>1.766</v>
      </c>
      <c r="AK506" s="28" t="n">
        <v>2.1235</v>
      </c>
      <c r="AL506" s="28" t="n">
        <v>2.241</v>
      </c>
      <c r="AM506" s="28" t="n">
        <v>2.3985</v>
      </c>
      <c r="AN506" s="28" t="n">
        <v>1.475</v>
      </c>
      <c r="AO506" s="28" t="n">
        <v>2.3285</v>
      </c>
      <c r="AP506" s="28" t="n">
        <v>2.4335</v>
      </c>
      <c r="AQ506" s="28" t="n">
        <v>2.1385</v>
      </c>
      <c r="AR506" s="4" t="s">
        <v>2</v>
      </c>
      <c r="AS506" s="4"/>
      <c r="AT506" s="28"/>
      <c r="AU506" s="28"/>
      <c r="AV506" s="28"/>
      <c r="AW506" s="28"/>
      <c r="AX506" s="28"/>
      <c r="AY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</row>
    <row r="507" customFormat="false" ht="12.75" hidden="true" customHeight="false" outlineLevel="0" collapsed="false">
      <c r="A507" s="56" t="n">
        <v>35992</v>
      </c>
      <c r="B507" s="90" t="n">
        <f aca="false">B506+1</f>
        <v>501</v>
      </c>
      <c r="C507" s="28"/>
      <c r="D507" s="28" t="s">
        <v>107</v>
      </c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 t="s">
        <v>107</v>
      </c>
      <c r="AA507" s="28" t="n">
        <v>2.18</v>
      </c>
      <c r="AB507" s="28" t="n">
        <v>2.132</v>
      </c>
      <c r="AC507" s="95" t="n">
        <f aca="false">AE507-AB507</f>
        <v>0</v>
      </c>
      <c r="AD507" s="28"/>
      <c r="AE507" s="28" t="n">
        <v>2.132</v>
      </c>
      <c r="AF507" s="28" t="n">
        <v>1.382</v>
      </c>
      <c r="AG507" s="28" t="n">
        <v>2.1595</v>
      </c>
      <c r="AH507" s="28" t="n">
        <v>2.032</v>
      </c>
      <c r="AI507" s="28" t="n">
        <v>1.922</v>
      </c>
      <c r="AJ507" s="28" t="n">
        <v>1.732</v>
      </c>
      <c r="AK507" s="28" t="n">
        <v>2.0345</v>
      </c>
      <c r="AL507" s="28" t="n">
        <v>2.147</v>
      </c>
      <c r="AM507" s="28" t="n">
        <v>2.362</v>
      </c>
      <c r="AN507" s="28" t="n">
        <v>1.482</v>
      </c>
      <c r="AO507" s="28" t="n">
        <v>2.2345</v>
      </c>
      <c r="AP507" s="28" t="n">
        <v>2.3345</v>
      </c>
      <c r="AQ507" s="28" t="n">
        <v>2.047</v>
      </c>
      <c r="AR507" s="4" t="s">
        <v>2</v>
      </c>
      <c r="AS507" s="4"/>
      <c r="AT507" s="28"/>
      <c r="AU507" s="28"/>
      <c r="AV507" s="28"/>
      <c r="AW507" s="28"/>
      <c r="AX507" s="28"/>
      <c r="AY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</row>
    <row r="508" customFormat="false" ht="12.75" hidden="true" customHeight="false" outlineLevel="0" collapsed="false">
      <c r="A508" s="56" t="n">
        <v>35993</v>
      </c>
      <c r="B508" s="90" t="n">
        <f aca="false">B507+1</f>
        <v>502</v>
      </c>
      <c r="C508" s="28"/>
      <c r="D508" s="28" t="s">
        <v>107</v>
      </c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 t="s">
        <v>107</v>
      </c>
      <c r="AA508" s="28" t="n">
        <v>2.165</v>
      </c>
      <c r="AB508" s="28" t="n">
        <v>2.165</v>
      </c>
      <c r="AC508" s="95" t="n">
        <f aca="false">AE508-AB508</f>
        <v>0</v>
      </c>
      <c r="AD508" s="28"/>
      <c r="AE508" s="28" t="n">
        <v>2.165</v>
      </c>
      <c r="AF508" s="28" t="n">
        <v>1.385</v>
      </c>
      <c r="AG508" s="28" t="n">
        <v>2.195</v>
      </c>
      <c r="AH508" s="28" t="n">
        <v>2.06</v>
      </c>
      <c r="AI508" s="28" t="n">
        <v>1.96</v>
      </c>
      <c r="AJ508" s="28" t="n">
        <v>1.755</v>
      </c>
      <c r="AK508" s="28" t="n">
        <v>2.0575</v>
      </c>
      <c r="AL508" s="28" t="n">
        <v>2.18</v>
      </c>
      <c r="AM508" s="28" t="n">
        <v>2.375</v>
      </c>
      <c r="AN508" s="28" t="n">
        <v>1.53</v>
      </c>
      <c r="AO508" s="28" t="n">
        <v>2.2675</v>
      </c>
      <c r="AP508" s="28" t="n">
        <v>2.3675</v>
      </c>
      <c r="AQ508" s="28" t="n">
        <v>2.08</v>
      </c>
      <c r="AR508" s="4" t="s">
        <v>2</v>
      </c>
      <c r="AS508" s="4"/>
      <c r="AT508" s="28"/>
      <c r="AU508" s="28"/>
      <c r="AV508" s="28"/>
      <c r="AW508" s="28"/>
      <c r="AX508" s="28"/>
      <c r="AY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</row>
    <row r="509" customFormat="false" ht="12.75" hidden="true" customHeight="false" outlineLevel="0" collapsed="false">
      <c r="A509" s="56" t="n">
        <v>35996</v>
      </c>
      <c r="B509" s="90" t="n">
        <f aca="false">B508+1</f>
        <v>503</v>
      </c>
      <c r="C509" s="28"/>
      <c r="D509" s="28" t="s">
        <v>107</v>
      </c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 t="s">
        <v>107</v>
      </c>
      <c r="AA509" s="28" t="n">
        <v>2.19</v>
      </c>
      <c r="AB509" s="28" t="n">
        <v>2.095</v>
      </c>
      <c r="AC509" s="95" t="n">
        <f aca="false">AE509-AB509</f>
        <v>0</v>
      </c>
      <c r="AD509" s="28"/>
      <c r="AE509" s="28" t="n">
        <v>2.095</v>
      </c>
      <c r="AF509" s="28" t="n">
        <v>1.44</v>
      </c>
      <c r="AG509" s="28" t="n">
        <v>2.125</v>
      </c>
      <c r="AH509" s="28" t="n">
        <v>2.02</v>
      </c>
      <c r="AI509" s="28" t="n">
        <v>1.95</v>
      </c>
      <c r="AJ509" s="28" t="n">
        <v>1.745</v>
      </c>
      <c r="AK509" s="28" t="n">
        <v>2.005</v>
      </c>
      <c r="AL509" s="28" t="n">
        <v>2.115</v>
      </c>
      <c r="AM509" s="28" t="n">
        <v>2.4</v>
      </c>
      <c r="AN509" s="28" t="n">
        <v>1.545</v>
      </c>
      <c r="AO509" s="28" t="n">
        <v>2.215</v>
      </c>
      <c r="AP509" s="28" t="n">
        <v>2.31</v>
      </c>
      <c r="AQ509" s="28" t="n">
        <v>2.025</v>
      </c>
      <c r="AR509" s="4" t="s">
        <v>2</v>
      </c>
      <c r="AS509" s="4"/>
      <c r="AT509" s="28"/>
      <c r="AU509" s="28"/>
      <c r="AV509" s="28"/>
      <c r="AW509" s="28"/>
      <c r="AX509" s="28"/>
      <c r="AY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</row>
    <row r="510" customFormat="false" ht="12.75" hidden="true" customHeight="false" outlineLevel="0" collapsed="false">
      <c r="A510" s="56" t="n">
        <v>35997</v>
      </c>
      <c r="B510" s="90" t="n">
        <f aca="false">B509+1</f>
        <v>504</v>
      </c>
      <c r="C510" s="28"/>
      <c r="D510" s="28" t="s">
        <v>107</v>
      </c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 t="s">
        <v>107</v>
      </c>
      <c r="AA510" s="28" t="n">
        <v>2.08</v>
      </c>
      <c r="AB510" s="28" t="n">
        <v>1.951</v>
      </c>
      <c r="AC510" s="95" t="n">
        <f aca="false">AE510-AB510</f>
        <v>0</v>
      </c>
      <c r="AD510" s="28"/>
      <c r="AE510" s="28" t="n">
        <v>1.951</v>
      </c>
      <c r="AF510" s="28" t="n">
        <v>1.401</v>
      </c>
      <c r="AG510" s="28" t="n">
        <v>1.986</v>
      </c>
      <c r="AH510" s="28" t="n">
        <v>1.8697</v>
      </c>
      <c r="AI510" s="28" t="n">
        <v>1.8135</v>
      </c>
      <c r="AJ510" s="28" t="n">
        <v>1.631</v>
      </c>
      <c r="AK510" s="28" t="n">
        <v>1.866</v>
      </c>
      <c r="AL510" s="28" t="n">
        <v>1.971</v>
      </c>
      <c r="AM510" s="28" t="n">
        <v>2.231</v>
      </c>
      <c r="AN510" s="28" t="n">
        <v>1.471</v>
      </c>
      <c r="AO510" s="28" t="n">
        <v>2.086</v>
      </c>
      <c r="AP510" s="28" t="n">
        <v>2.166</v>
      </c>
      <c r="AQ510" s="28" t="n">
        <v>1.8885</v>
      </c>
      <c r="AR510" s="4" t="s">
        <v>2</v>
      </c>
      <c r="AS510" s="4"/>
      <c r="AT510" s="28"/>
      <c r="AU510" s="28"/>
      <c r="AV510" s="28"/>
      <c r="AW510" s="28"/>
      <c r="AX510" s="28"/>
      <c r="AY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</row>
    <row r="511" customFormat="false" ht="12.75" hidden="true" customHeight="false" outlineLevel="0" collapsed="false">
      <c r="A511" s="56" t="n">
        <v>35998</v>
      </c>
      <c r="B511" s="90" t="n">
        <f aca="false">B510+1</f>
        <v>505</v>
      </c>
      <c r="C511" s="28"/>
      <c r="D511" s="28" t="s">
        <v>107</v>
      </c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 t="s">
        <v>107</v>
      </c>
      <c r="AA511" s="28" t="n">
        <v>1.99</v>
      </c>
      <c r="AB511" s="28" t="n">
        <v>1.934</v>
      </c>
      <c r="AC511" s="95" t="n">
        <f aca="false">AE511-AB511</f>
        <v>0</v>
      </c>
      <c r="AD511" s="28"/>
      <c r="AE511" s="28" t="n">
        <v>1.934</v>
      </c>
      <c r="AF511" s="28" t="n">
        <v>1.4315</v>
      </c>
      <c r="AG511" s="28" t="n">
        <v>1.969</v>
      </c>
      <c r="AH511" s="28" t="n">
        <v>1.834</v>
      </c>
      <c r="AI511" s="28" t="n">
        <v>1.7515</v>
      </c>
      <c r="AJ511" s="28" t="n">
        <v>1.599</v>
      </c>
      <c r="AK511" s="28" t="n">
        <v>1.844</v>
      </c>
      <c r="AL511" s="28" t="n">
        <v>1.954</v>
      </c>
      <c r="AM511" s="28" t="n">
        <v>2.1465</v>
      </c>
      <c r="AN511" s="28" t="n">
        <v>1.459</v>
      </c>
      <c r="AO511" s="28" t="n">
        <v>2.064</v>
      </c>
      <c r="AP511" s="28" t="n">
        <v>2.159</v>
      </c>
      <c r="AQ511" s="28" t="n">
        <v>1.869</v>
      </c>
      <c r="AR511" s="4" t="s">
        <v>2</v>
      </c>
      <c r="AS511" s="4"/>
      <c r="AT511" s="28"/>
      <c r="AU511" s="28"/>
      <c r="AV511" s="28"/>
      <c r="AW511" s="28"/>
      <c r="AX511" s="28"/>
      <c r="AY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</row>
    <row r="512" customFormat="false" ht="12.75" hidden="true" customHeight="false" outlineLevel="0" collapsed="false">
      <c r="A512" s="56" t="n">
        <v>35999</v>
      </c>
      <c r="B512" s="90" t="n">
        <f aca="false">B511+1</f>
        <v>506</v>
      </c>
      <c r="C512" s="28"/>
      <c r="D512" s="28" t="s">
        <v>107</v>
      </c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 t="s">
        <v>107</v>
      </c>
      <c r="AA512" s="28" t="n">
        <v>1.98</v>
      </c>
      <c r="AB512" s="28" t="n">
        <v>1.948</v>
      </c>
      <c r="AC512" s="95" t="n">
        <f aca="false">AE512-AB512</f>
        <v>0</v>
      </c>
      <c r="AD512" s="28"/>
      <c r="AE512" s="28" t="n">
        <v>1.948</v>
      </c>
      <c r="AF512" s="28" t="n">
        <v>1.373</v>
      </c>
      <c r="AG512" s="28" t="n">
        <v>1.983</v>
      </c>
      <c r="AH512" s="28" t="n">
        <v>1.848</v>
      </c>
      <c r="AI512" s="28" t="n">
        <v>1.7605</v>
      </c>
      <c r="AJ512" s="28" t="n">
        <v>1.648</v>
      </c>
      <c r="AK512" s="28" t="n">
        <v>1.8555</v>
      </c>
      <c r="AL512" s="28" t="n">
        <v>1.968</v>
      </c>
      <c r="AM512" s="28" t="n">
        <v>2.148</v>
      </c>
      <c r="AN512" s="28" t="n">
        <v>1.478</v>
      </c>
      <c r="AO512" s="28" t="n">
        <v>2.078</v>
      </c>
      <c r="AP512" s="28" t="n">
        <v>2.173</v>
      </c>
      <c r="AQ512" s="28" t="n">
        <v>1.8805</v>
      </c>
      <c r="AR512" s="4" t="s">
        <v>2</v>
      </c>
      <c r="AS512" s="4"/>
      <c r="AT512" s="28"/>
      <c r="AU512" s="28"/>
      <c r="AV512" s="28"/>
      <c r="AW512" s="28"/>
      <c r="AX512" s="28"/>
      <c r="AY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</row>
    <row r="513" customFormat="false" ht="12.75" hidden="true" customHeight="false" outlineLevel="0" collapsed="false">
      <c r="A513" s="56" t="n">
        <v>36000</v>
      </c>
      <c r="B513" s="90" t="n">
        <f aca="false">B512+1</f>
        <v>507</v>
      </c>
      <c r="C513" s="28"/>
      <c r="D513" s="28" t="s">
        <v>107</v>
      </c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 t="s">
        <v>107</v>
      </c>
      <c r="AA513" s="28" t="n">
        <v>1.96</v>
      </c>
      <c r="AB513" s="28" t="n">
        <v>2.031</v>
      </c>
      <c r="AC513" s="95" t="n">
        <f aca="false">AE513-AB513</f>
        <v>0</v>
      </c>
      <c r="AD513" s="28"/>
      <c r="AE513" s="28" t="n">
        <v>2.031</v>
      </c>
      <c r="AF513" s="28" t="n">
        <v>1.381</v>
      </c>
      <c r="AG513" s="28" t="n">
        <v>2.0635</v>
      </c>
      <c r="AH513" s="28" t="n">
        <v>1.926</v>
      </c>
      <c r="AI513" s="28" t="n">
        <v>1.841</v>
      </c>
      <c r="AJ513" s="28" t="n">
        <v>1.746</v>
      </c>
      <c r="AK513" s="28" t="n">
        <v>1.936</v>
      </c>
      <c r="AL513" s="28" t="n">
        <v>2.0535</v>
      </c>
      <c r="AM513" s="28" t="n">
        <v>2.271</v>
      </c>
      <c r="AN513" s="28" t="n">
        <v>1.501</v>
      </c>
      <c r="AO513" s="28" t="n">
        <v>2.1485</v>
      </c>
      <c r="AP513" s="28" t="n">
        <v>2.256</v>
      </c>
      <c r="AQ513" s="28" t="n">
        <v>1.956</v>
      </c>
      <c r="AR513" s="4" t="s">
        <v>2</v>
      </c>
      <c r="AS513" s="4"/>
      <c r="AT513" s="28"/>
      <c r="AU513" s="28"/>
      <c r="AV513" s="28"/>
      <c r="AW513" s="28"/>
      <c r="AX513" s="28"/>
      <c r="AY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</row>
    <row r="514" customFormat="false" ht="12.75" hidden="true" customHeight="false" outlineLevel="0" collapsed="false">
      <c r="A514" s="56" t="n">
        <v>36003</v>
      </c>
      <c r="B514" s="90" t="n">
        <f aca="false">B513+1</f>
        <v>508</v>
      </c>
      <c r="C514" s="28"/>
      <c r="D514" s="28" t="s">
        <v>107</v>
      </c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 t="s">
        <v>107</v>
      </c>
      <c r="AA514" s="28" t="n">
        <v>2.04</v>
      </c>
      <c r="AB514" s="28" t="n">
        <v>1.965</v>
      </c>
      <c r="AC514" s="95" t="n">
        <f aca="false">AE514-AB514</f>
        <v>0</v>
      </c>
      <c r="AD514" s="28"/>
      <c r="AE514" s="28" t="n">
        <v>1.965</v>
      </c>
      <c r="AF514" s="28" t="n">
        <v>1.375</v>
      </c>
      <c r="AG514" s="28" t="n">
        <v>2.005</v>
      </c>
      <c r="AH514" s="28" t="n">
        <v>1.8875</v>
      </c>
      <c r="AI514" s="28" t="n">
        <v>1.8075</v>
      </c>
      <c r="AJ514" s="28" t="n">
        <v>1.735</v>
      </c>
      <c r="AK514" s="28" t="n">
        <v>1.88</v>
      </c>
      <c r="AL514" s="28" t="n">
        <v>1.9875</v>
      </c>
      <c r="AM514" s="28" t="n">
        <v>2.25</v>
      </c>
      <c r="AN514" s="28" t="n">
        <v>1.515</v>
      </c>
      <c r="AO514" s="28" t="n">
        <v>2.0825</v>
      </c>
      <c r="AP514" s="28" t="n">
        <v>2.19</v>
      </c>
      <c r="AQ514" s="28" t="n">
        <v>1.8975</v>
      </c>
      <c r="AR514" s="4" t="s">
        <v>2</v>
      </c>
      <c r="AS514" s="4"/>
      <c r="AT514" s="28"/>
      <c r="AU514" s="28"/>
      <c r="AV514" s="28"/>
      <c r="AW514" s="28"/>
      <c r="AX514" s="28"/>
      <c r="AY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</row>
    <row r="515" customFormat="false" ht="12.75" hidden="true" customHeight="false" outlineLevel="0" collapsed="false">
      <c r="A515" s="56" t="n">
        <v>36004</v>
      </c>
      <c r="B515" s="90" t="n">
        <f aca="false">B514+1</f>
        <v>509</v>
      </c>
      <c r="C515" s="28"/>
      <c r="D515" s="28" t="s">
        <v>107</v>
      </c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 t="s">
        <v>107</v>
      </c>
      <c r="AA515" s="28" t="n">
        <v>1.955</v>
      </c>
      <c r="AB515" s="28" t="n">
        <v>1.952</v>
      </c>
      <c r="AC515" s="95" t="n">
        <f aca="false">AE515-AB515</f>
        <v>0</v>
      </c>
      <c r="AD515" s="28"/>
      <c r="AE515" s="28" t="n">
        <v>1.952</v>
      </c>
      <c r="AF515" s="28" t="n">
        <v>1.392</v>
      </c>
      <c r="AG515" s="28" t="n">
        <v>1.992</v>
      </c>
      <c r="AH515" s="28" t="n">
        <v>1.8895</v>
      </c>
      <c r="AI515" s="28" t="n">
        <v>1.817</v>
      </c>
      <c r="AJ515" s="28" t="n">
        <v>1.742</v>
      </c>
      <c r="AK515" s="28" t="n">
        <v>1.867</v>
      </c>
      <c r="AL515" s="28" t="n">
        <v>1.977</v>
      </c>
      <c r="AM515" s="28" t="n">
        <v>2.252</v>
      </c>
      <c r="AN515" s="28" t="n">
        <v>1.56</v>
      </c>
      <c r="AO515" s="28" t="n">
        <v>2.0745</v>
      </c>
      <c r="AP515" s="28" t="n">
        <v>2.177</v>
      </c>
      <c r="AQ515" s="28" t="n">
        <v>1.912</v>
      </c>
      <c r="AR515" s="4" t="s">
        <v>2</v>
      </c>
      <c r="AS515" s="4"/>
      <c r="AT515" s="28"/>
      <c r="AU515" s="28"/>
      <c r="AV515" s="28"/>
      <c r="AW515" s="28"/>
      <c r="AX515" s="28"/>
      <c r="AY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</row>
    <row r="516" customFormat="false" ht="12.75" hidden="true" customHeight="false" outlineLevel="0" collapsed="false">
      <c r="A516" s="56" t="n">
        <v>36005</v>
      </c>
      <c r="B516" s="90" t="n">
        <f aca="false">B515+1</f>
        <v>510</v>
      </c>
      <c r="C516" s="28"/>
      <c r="D516" s="28" t="s">
        <v>107</v>
      </c>
      <c r="E516" s="28" t="n">
        <v>1</v>
      </c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 t="s">
        <v>107</v>
      </c>
      <c r="AA516" s="28" t="n">
        <v>1.96</v>
      </c>
      <c r="AB516" s="28" t="n">
        <v>1.942</v>
      </c>
      <c r="AC516" s="95" t="n">
        <f aca="false">AE516-AB516</f>
        <v>0</v>
      </c>
      <c r="AD516" s="28" t="n">
        <v>1</v>
      </c>
      <c r="AE516" s="28" t="n">
        <v>1.942</v>
      </c>
      <c r="AF516" s="28" t="n">
        <v>1.361</v>
      </c>
      <c r="AG516" s="28" t="n">
        <v>1.9845</v>
      </c>
      <c r="AH516" s="28" t="n">
        <v>1.907</v>
      </c>
      <c r="AI516" s="28" t="n">
        <v>1.822</v>
      </c>
      <c r="AJ516" s="28" t="n">
        <v>1.747</v>
      </c>
      <c r="AK516" s="28" t="n">
        <v>1.867</v>
      </c>
      <c r="AL516" s="28" t="n">
        <v>1.9695</v>
      </c>
      <c r="AM516" s="28" t="n">
        <v>2.252</v>
      </c>
      <c r="AN516" s="28" t="n">
        <v>1.57</v>
      </c>
      <c r="AO516" s="28" t="n">
        <v>2.0695</v>
      </c>
      <c r="AP516" s="28" t="n">
        <v>2.167</v>
      </c>
      <c r="AQ516" s="28" t="n">
        <v>1.912</v>
      </c>
      <c r="AR516" s="4" t="s">
        <v>2</v>
      </c>
      <c r="AS516" s="4"/>
      <c r="AT516" s="28"/>
      <c r="AU516" s="28"/>
      <c r="AV516" s="28"/>
      <c r="AW516" s="28"/>
      <c r="AX516" s="28"/>
      <c r="AY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</row>
    <row r="517" customFormat="false" ht="12.75" hidden="true" customHeight="false" outlineLevel="0" collapsed="false">
      <c r="A517" s="56" t="n">
        <v>36006</v>
      </c>
      <c r="B517" s="90" t="n">
        <f aca="false">B516+1</f>
        <v>511</v>
      </c>
      <c r="C517" s="28"/>
      <c r="D517" s="28" t="s">
        <v>108</v>
      </c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 t="s">
        <v>108</v>
      </c>
      <c r="AA517" s="28" t="n">
        <v>1.96</v>
      </c>
      <c r="AB517" s="28" t="n">
        <v>1.906</v>
      </c>
      <c r="AC517" s="95" t="n">
        <f aca="false">AE517-AB517</f>
        <v>0</v>
      </c>
      <c r="AD517" s="28"/>
      <c r="AE517" s="28" t="n">
        <v>1.906</v>
      </c>
      <c r="AF517" s="28" t="n">
        <v>1.45</v>
      </c>
      <c r="AG517" s="28" t="n">
        <v>1.946</v>
      </c>
      <c r="AH517" s="28" t="n">
        <v>1.806</v>
      </c>
      <c r="AI517" s="28" t="n">
        <v>1.736</v>
      </c>
      <c r="AJ517" s="28" t="n">
        <v>1.6385</v>
      </c>
      <c r="AK517" s="28" t="n">
        <v>1.806</v>
      </c>
      <c r="AL517" s="28" t="n">
        <v>1.921</v>
      </c>
      <c r="AM517" s="28" t="n">
        <v>2.1485</v>
      </c>
      <c r="AN517" s="28" t="n">
        <v>1.238</v>
      </c>
      <c r="AO517" s="28" t="n">
        <v>2.0135</v>
      </c>
      <c r="AP517" s="28" t="n">
        <v>2.111</v>
      </c>
      <c r="AQ517" s="28" t="n">
        <v>1.836</v>
      </c>
      <c r="AR517" s="4" t="s">
        <v>2</v>
      </c>
      <c r="AS517" s="4"/>
      <c r="AT517" s="28"/>
      <c r="AU517" s="28"/>
      <c r="AV517" s="28"/>
      <c r="AW517" s="28"/>
      <c r="AX517" s="28"/>
      <c r="AY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</row>
    <row r="518" customFormat="false" ht="12.75" hidden="true" customHeight="false" outlineLevel="0" collapsed="false">
      <c r="A518" s="56" t="n">
        <v>36007</v>
      </c>
      <c r="B518" s="90" t="n">
        <f aca="false">B517+1</f>
        <v>512</v>
      </c>
      <c r="C518" s="28"/>
      <c r="D518" s="28" t="s">
        <v>108</v>
      </c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 t="s">
        <v>108</v>
      </c>
      <c r="AA518" s="28" t="n">
        <v>1.87</v>
      </c>
      <c r="AB518" s="28" t="n">
        <v>1.844</v>
      </c>
      <c r="AC518" s="95" t="n">
        <f aca="false">AE518-AB518</f>
        <v>0</v>
      </c>
      <c r="AD518" s="28"/>
      <c r="AE518" s="28" t="n">
        <v>1.844</v>
      </c>
      <c r="AF518" s="28" t="n">
        <v>1.22</v>
      </c>
      <c r="AG518" s="28" t="n">
        <v>1.8815</v>
      </c>
      <c r="AH518" s="28" t="n">
        <v>1.769</v>
      </c>
      <c r="AI518" s="28" t="n">
        <v>1.689</v>
      </c>
      <c r="AJ518" s="28" t="n">
        <v>1.584</v>
      </c>
      <c r="AK518" s="28" t="n">
        <v>1.749</v>
      </c>
      <c r="AL518" s="28" t="n">
        <v>1.8615</v>
      </c>
      <c r="AM518" s="28" t="n">
        <v>2.1015</v>
      </c>
      <c r="AN518" s="28" t="n">
        <v>1.45</v>
      </c>
      <c r="AO518" s="28" t="n">
        <v>1.9515</v>
      </c>
      <c r="AP518" s="28" t="n">
        <v>2.049</v>
      </c>
      <c r="AQ518" s="28" t="n">
        <v>1.774</v>
      </c>
      <c r="AR518" s="4" t="s">
        <v>2</v>
      </c>
      <c r="AS518" s="4"/>
      <c r="AT518" s="28"/>
      <c r="AU518" s="28"/>
      <c r="AV518" s="28"/>
      <c r="AW518" s="28"/>
      <c r="AX518" s="28"/>
      <c r="AY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</row>
    <row r="519" customFormat="false" ht="12.75" hidden="true" customHeight="false" outlineLevel="0" collapsed="false">
      <c r="A519" s="56" t="n">
        <v>36010</v>
      </c>
      <c r="B519" s="90" t="n">
        <f aca="false">B518+1</f>
        <v>513</v>
      </c>
      <c r="C519" s="28"/>
      <c r="D519" s="28" t="s">
        <v>108</v>
      </c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 t="s">
        <v>108</v>
      </c>
      <c r="AA519" s="28" t="n">
        <v>1.84</v>
      </c>
      <c r="AB519" s="28" t="n">
        <v>1.869</v>
      </c>
      <c r="AC519" s="95" t="n">
        <f aca="false">AE519-AB519</f>
        <v>0</v>
      </c>
      <c r="AD519" s="28"/>
      <c r="AE519" s="28" t="n">
        <v>1.869</v>
      </c>
      <c r="AF519" s="28" t="n">
        <v>1.139</v>
      </c>
      <c r="AG519" s="28" t="n">
        <v>1.909</v>
      </c>
      <c r="AH519" s="28" t="n">
        <v>1.7865</v>
      </c>
      <c r="AI519" s="28" t="n">
        <v>1.719</v>
      </c>
      <c r="AJ519" s="28" t="n">
        <v>1.614</v>
      </c>
      <c r="AK519" s="28" t="n">
        <v>1.774</v>
      </c>
      <c r="AL519" s="28" t="n">
        <v>1.889</v>
      </c>
      <c r="AM519" s="28" t="n">
        <v>2.174</v>
      </c>
      <c r="AN519" s="28" t="n">
        <v>1.383</v>
      </c>
      <c r="AO519" s="28" t="n">
        <v>1.9765</v>
      </c>
      <c r="AP519" s="28" t="n">
        <v>2.074</v>
      </c>
      <c r="AQ519" s="28" t="n">
        <v>1.794</v>
      </c>
      <c r="AR519" s="4" t="s">
        <v>2</v>
      </c>
      <c r="AS519" s="4"/>
      <c r="AT519" s="28"/>
      <c r="AU519" s="28"/>
      <c r="AV519" s="28"/>
      <c r="AW519" s="28"/>
      <c r="AX519" s="28"/>
      <c r="AY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</row>
    <row r="520" customFormat="false" ht="12.75" hidden="true" customHeight="false" outlineLevel="0" collapsed="false">
      <c r="A520" s="56" t="n">
        <v>36011</v>
      </c>
      <c r="B520" s="90" t="n">
        <f aca="false">B519+1</f>
        <v>514</v>
      </c>
      <c r="C520" s="28"/>
      <c r="D520" s="28" t="s">
        <v>108</v>
      </c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 t="s">
        <v>108</v>
      </c>
      <c r="AA520" s="28" t="n">
        <v>1.89</v>
      </c>
      <c r="AB520" s="28" t="n">
        <v>1.895</v>
      </c>
      <c r="AC520" s="95" t="n">
        <f aca="false">AE520-AB520</f>
        <v>0</v>
      </c>
      <c r="AD520" s="28"/>
      <c r="AE520" s="28" t="n">
        <v>1.895</v>
      </c>
      <c r="AF520" s="28" t="n">
        <v>1.075</v>
      </c>
      <c r="AG520" s="28" t="n">
        <v>1.94</v>
      </c>
      <c r="AH520" s="28" t="n">
        <v>1.8</v>
      </c>
      <c r="AI520" s="28" t="n">
        <v>1.74</v>
      </c>
      <c r="AJ520" s="28" t="n">
        <v>1.645</v>
      </c>
      <c r="AK520" s="28" t="n">
        <v>1.795</v>
      </c>
      <c r="AL520" s="28" t="n">
        <v>1.915</v>
      </c>
      <c r="AM520" s="28" t="n">
        <v>2.18</v>
      </c>
      <c r="AN520" s="28" t="n">
        <v>1.379</v>
      </c>
      <c r="AO520" s="28" t="n">
        <v>2.0025</v>
      </c>
      <c r="AP520" s="28" t="n">
        <v>2.095</v>
      </c>
      <c r="AQ520" s="28" t="n">
        <v>1.815</v>
      </c>
      <c r="AR520" s="4" t="s">
        <v>2</v>
      </c>
      <c r="AS520" s="4"/>
      <c r="AT520" s="28"/>
      <c r="AU520" s="28"/>
      <c r="AV520" s="28"/>
      <c r="AW520" s="28"/>
      <c r="AX520" s="28"/>
      <c r="AY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</row>
    <row r="521" customFormat="false" ht="12.75" hidden="true" customHeight="false" outlineLevel="0" collapsed="false">
      <c r="A521" s="56" t="n">
        <v>36012</v>
      </c>
      <c r="B521" s="90" t="n">
        <f aca="false">B520+1</f>
        <v>515</v>
      </c>
      <c r="C521" s="28"/>
      <c r="D521" s="28" t="s">
        <v>108</v>
      </c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 t="s">
        <v>108</v>
      </c>
      <c r="AA521" s="28" t="n">
        <v>1.92</v>
      </c>
      <c r="AB521" s="28" t="n">
        <v>1.873</v>
      </c>
      <c r="AC521" s="95" t="n">
        <f aca="false">AE521-AB521</f>
        <v>0</v>
      </c>
      <c r="AD521" s="28"/>
      <c r="AE521" s="28" t="n">
        <v>1.873</v>
      </c>
      <c r="AF521" s="28" t="n">
        <v>1.121</v>
      </c>
      <c r="AG521" s="28" t="n">
        <v>1.923</v>
      </c>
      <c r="AH521" s="28" t="n">
        <v>1.783</v>
      </c>
      <c r="AI521" s="28" t="n">
        <v>1.723</v>
      </c>
      <c r="AJ521" s="28" t="n">
        <v>1.623</v>
      </c>
      <c r="AK521" s="28" t="n">
        <v>1.7755</v>
      </c>
      <c r="AL521" s="28" t="n">
        <v>1.893</v>
      </c>
      <c r="AM521" s="28" t="n">
        <v>2.168</v>
      </c>
      <c r="AN521" s="28" t="n">
        <v>1.38</v>
      </c>
      <c r="AO521" s="28" t="n">
        <v>1.9805</v>
      </c>
      <c r="AP521" s="28" t="n">
        <v>2.073</v>
      </c>
      <c r="AQ521" s="28" t="n">
        <v>1.7905</v>
      </c>
      <c r="AR521" s="4" t="s">
        <v>2</v>
      </c>
      <c r="AS521" s="4"/>
      <c r="AT521" s="28"/>
      <c r="AU521" s="28"/>
      <c r="AV521" s="28"/>
      <c r="AW521" s="28"/>
      <c r="AX521" s="28"/>
      <c r="AY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</row>
    <row r="522" customFormat="false" ht="12.75" hidden="true" customHeight="false" outlineLevel="0" collapsed="false">
      <c r="A522" s="56" t="n">
        <v>36013</v>
      </c>
      <c r="B522" s="90" t="n">
        <f aca="false">B521+1</f>
        <v>516</v>
      </c>
      <c r="C522" s="28"/>
      <c r="D522" s="28" t="s">
        <v>108</v>
      </c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 t="s">
        <v>108</v>
      </c>
      <c r="AA522" s="28" t="n">
        <v>1.86</v>
      </c>
      <c r="AB522" s="28" t="n">
        <v>1.831</v>
      </c>
      <c r="AC522" s="95" t="n">
        <f aca="false">AE522-AB522</f>
        <v>0</v>
      </c>
      <c r="AD522" s="28"/>
      <c r="AE522" s="28" t="n">
        <v>1.831</v>
      </c>
      <c r="AF522" s="28" t="n">
        <v>1.15</v>
      </c>
      <c r="AG522" s="28" t="n">
        <v>1.8785</v>
      </c>
      <c r="AH522" s="28" t="n">
        <v>1.741</v>
      </c>
      <c r="AI522" s="28" t="n">
        <v>1.681</v>
      </c>
      <c r="AJ522" s="28" t="n">
        <v>1.591</v>
      </c>
      <c r="AK522" s="28" t="n">
        <v>1.736</v>
      </c>
      <c r="AL522" s="28" t="n">
        <v>1.8535</v>
      </c>
      <c r="AM522" s="28" t="n">
        <v>2.126</v>
      </c>
      <c r="AN522" s="28" t="n">
        <v>1.44</v>
      </c>
      <c r="AO522" s="28" t="n">
        <v>1.9435</v>
      </c>
      <c r="AP522" s="28" t="n">
        <v>2.041</v>
      </c>
      <c r="AQ522" s="28" t="n">
        <v>1.771</v>
      </c>
      <c r="AR522" s="4" t="s">
        <v>2</v>
      </c>
      <c r="AS522" s="4"/>
      <c r="AT522" s="28"/>
      <c r="AU522" s="28"/>
      <c r="AV522" s="28"/>
      <c r="AW522" s="28"/>
      <c r="AX522" s="28"/>
      <c r="AY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</row>
    <row r="523" customFormat="false" ht="12.75" hidden="true" customHeight="false" outlineLevel="0" collapsed="false">
      <c r="A523" s="56" t="n">
        <v>36014</v>
      </c>
      <c r="B523" s="90" t="n">
        <f aca="false">B522+1</f>
        <v>517</v>
      </c>
      <c r="C523" s="28"/>
      <c r="D523" s="28" t="s">
        <v>108</v>
      </c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 t="s">
        <v>108</v>
      </c>
      <c r="AA523" s="28" t="n">
        <v>1.82</v>
      </c>
      <c r="AB523" s="28" t="n">
        <v>1.833</v>
      </c>
      <c r="AC523" s="95" t="n">
        <f aca="false">AE523-AB523</f>
        <v>0</v>
      </c>
      <c r="AD523" s="28"/>
      <c r="AE523" s="28" t="n">
        <v>1.833</v>
      </c>
      <c r="AF523" s="28" t="n">
        <v>1.12</v>
      </c>
      <c r="AG523" s="28" t="n">
        <v>1.8805</v>
      </c>
      <c r="AH523" s="28" t="n">
        <v>1.743</v>
      </c>
      <c r="AI523" s="28" t="n">
        <v>1.683</v>
      </c>
      <c r="AJ523" s="28" t="n">
        <v>1.583</v>
      </c>
      <c r="AK523" s="28" t="n">
        <v>1.738</v>
      </c>
      <c r="AL523" s="28" t="n">
        <v>1.8555</v>
      </c>
      <c r="AM523" s="28" t="n">
        <v>2.128</v>
      </c>
      <c r="AN523" s="28" t="n">
        <v>1.42</v>
      </c>
      <c r="AO523" s="28" t="n">
        <v>1.9455</v>
      </c>
      <c r="AP523" s="28" t="n">
        <v>2.043</v>
      </c>
      <c r="AQ523" s="28" t="n">
        <v>1.783</v>
      </c>
      <c r="AR523" s="4" t="s">
        <v>2</v>
      </c>
      <c r="AS523" s="4"/>
      <c r="AT523" s="28"/>
      <c r="AU523" s="28"/>
      <c r="AV523" s="28"/>
      <c r="AW523" s="28"/>
      <c r="AX523" s="28"/>
      <c r="AY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</row>
    <row r="524" customFormat="false" ht="12.75" hidden="true" customHeight="false" outlineLevel="0" collapsed="false">
      <c r="A524" s="56" t="n">
        <v>36017</v>
      </c>
      <c r="B524" s="90" t="n">
        <f aca="false">B523+1</f>
        <v>518</v>
      </c>
      <c r="C524" s="28"/>
      <c r="D524" s="28" t="s">
        <v>108</v>
      </c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 t="s">
        <v>108</v>
      </c>
      <c r="AA524" s="28" t="n">
        <v>1.83</v>
      </c>
      <c r="AB524" s="28" t="n">
        <v>1.895</v>
      </c>
      <c r="AC524" s="95" t="n">
        <f aca="false">AE524-AB524</f>
        <v>0</v>
      </c>
      <c r="AD524" s="28"/>
      <c r="AE524" s="28" t="n">
        <v>1.895</v>
      </c>
      <c r="AF524" s="28" t="n">
        <v>1.141</v>
      </c>
      <c r="AG524" s="28" t="n">
        <v>1.9375</v>
      </c>
      <c r="AH524" s="28" t="n">
        <v>1.7975</v>
      </c>
      <c r="AI524" s="28" t="n">
        <v>1.745</v>
      </c>
      <c r="AJ524" s="28" t="n">
        <v>1.655</v>
      </c>
      <c r="AK524" s="28" t="n">
        <v>1.7975</v>
      </c>
      <c r="AL524" s="28" t="n">
        <v>1.9125</v>
      </c>
      <c r="AM524" s="28" t="n">
        <v>2.225</v>
      </c>
      <c r="AN524" s="28" t="n">
        <v>1.445</v>
      </c>
      <c r="AO524" s="28" t="n">
        <v>2.0075</v>
      </c>
      <c r="AP524" s="28" t="n">
        <v>2.105</v>
      </c>
      <c r="AQ524" s="28" t="n">
        <v>1.835</v>
      </c>
      <c r="AR524" s="4" t="s">
        <v>2</v>
      </c>
      <c r="AS524" s="4"/>
      <c r="AT524" s="28"/>
      <c r="AU524" s="28"/>
      <c r="AV524" s="28"/>
      <c r="AW524" s="28"/>
      <c r="AX524" s="28"/>
      <c r="AY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</row>
    <row r="525" customFormat="false" ht="12.75" hidden="true" customHeight="false" outlineLevel="0" collapsed="false">
      <c r="A525" s="56" t="n">
        <v>36018</v>
      </c>
      <c r="B525" s="90" t="n">
        <f aca="false">B524+1</f>
        <v>519</v>
      </c>
      <c r="C525" s="28"/>
      <c r="D525" s="28" t="s">
        <v>108</v>
      </c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 t="s">
        <v>108</v>
      </c>
      <c r="AA525" s="28" t="n">
        <v>1.9</v>
      </c>
      <c r="AB525" s="28" t="n">
        <v>1.812</v>
      </c>
      <c r="AC525" s="95" t="n">
        <f aca="false">AE525-AB525</f>
        <v>0</v>
      </c>
      <c r="AD525" s="28"/>
      <c r="AE525" s="28" t="n">
        <v>1.812</v>
      </c>
      <c r="AF525" s="28" t="n">
        <v>1.1</v>
      </c>
      <c r="AG525" s="28" t="n">
        <v>1.862</v>
      </c>
      <c r="AH525" s="28" t="n">
        <v>1.727</v>
      </c>
      <c r="AI525" s="28" t="n">
        <v>1.672</v>
      </c>
      <c r="AJ525" s="28" t="n">
        <v>1.567</v>
      </c>
      <c r="AK525" s="28" t="n">
        <v>1.717</v>
      </c>
      <c r="AL525" s="28" t="n">
        <v>1.827</v>
      </c>
      <c r="AM525" s="28" t="n">
        <v>2.132</v>
      </c>
      <c r="AN525" s="28" t="n">
        <v>1.43</v>
      </c>
      <c r="AO525" s="28" t="n">
        <v>1.9245</v>
      </c>
      <c r="AP525" s="28" t="n">
        <v>2.017</v>
      </c>
      <c r="AQ525" s="28" t="n">
        <v>1.752</v>
      </c>
      <c r="AR525" s="4" t="s">
        <v>2</v>
      </c>
      <c r="AS525" s="4"/>
      <c r="AT525" s="28"/>
      <c r="AU525" s="28"/>
      <c r="AV525" s="28"/>
      <c r="AW525" s="28"/>
      <c r="AX525" s="28"/>
      <c r="AY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</row>
    <row r="526" customFormat="false" ht="12.75" hidden="true" customHeight="false" outlineLevel="0" collapsed="false">
      <c r="A526" s="56" t="n">
        <v>36019</v>
      </c>
      <c r="B526" s="90" t="n">
        <f aca="false">B525+1</f>
        <v>520</v>
      </c>
      <c r="C526" s="28"/>
      <c r="D526" s="28" t="s">
        <v>108</v>
      </c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 t="s">
        <v>108</v>
      </c>
      <c r="AA526" s="28" t="n">
        <v>1.815</v>
      </c>
      <c r="AB526" s="28" t="n">
        <v>1.819</v>
      </c>
      <c r="AC526" s="95" t="n">
        <f aca="false">AE526-AB526</f>
        <v>0</v>
      </c>
      <c r="AD526" s="28"/>
      <c r="AE526" s="28" t="n">
        <v>1.819</v>
      </c>
      <c r="AF526" s="28" t="n">
        <v>1.107</v>
      </c>
      <c r="AG526" s="28" t="n">
        <v>1.8715</v>
      </c>
      <c r="AH526" s="28" t="n">
        <v>1.7315</v>
      </c>
      <c r="AI526" s="28" t="n">
        <v>1.679</v>
      </c>
      <c r="AJ526" s="28" t="n">
        <v>1.589</v>
      </c>
      <c r="AK526" s="28" t="n">
        <v>1.724</v>
      </c>
      <c r="AL526" s="28" t="n">
        <v>1.834</v>
      </c>
      <c r="AM526" s="28" t="n">
        <v>2.134</v>
      </c>
      <c r="AN526" s="28" t="n">
        <v>1.429</v>
      </c>
      <c r="AO526" s="28" t="n">
        <v>1.9315</v>
      </c>
      <c r="AP526" s="28" t="n">
        <v>2.024</v>
      </c>
      <c r="AQ526" s="28" t="n">
        <v>1.7565</v>
      </c>
      <c r="AR526" s="4" t="s">
        <v>2</v>
      </c>
      <c r="AS526" s="4"/>
      <c r="AT526" s="28"/>
      <c r="AU526" s="28"/>
      <c r="AV526" s="28"/>
      <c r="AW526" s="28"/>
      <c r="AX526" s="28"/>
      <c r="AY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</row>
    <row r="527" customFormat="false" ht="12.75" hidden="true" customHeight="false" outlineLevel="0" collapsed="false">
      <c r="A527" s="56" t="n">
        <v>36020</v>
      </c>
      <c r="B527" s="90" t="n">
        <f aca="false">B526+1</f>
        <v>521</v>
      </c>
      <c r="C527" s="28"/>
      <c r="D527" s="28" t="s">
        <v>108</v>
      </c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 t="s">
        <v>108</v>
      </c>
      <c r="AA527" s="28" t="n">
        <v>1.795</v>
      </c>
      <c r="AB527" s="28" t="n">
        <v>1.817</v>
      </c>
      <c r="AC527" s="95" t="n">
        <f aca="false">AE527-AB527</f>
        <v>0</v>
      </c>
      <c r="AD527" s="28"/>
      <c r="AE527" s="28" t="n">
        <v>1.817</v>
      </c>
      <c r="AF527" s="28" t="n">
        <v>1.115</v>
      </c>
      <c r="AG527" s="28" t="n">
        <v>1.872</v>
      </c>
      <c r="AH527" s="28" t="n">
        <v>1.7345</v>
      </c>
      <c r="AI527" s="28" t="n">
        <v>1.692</v>
      </c>
      <c r="AJ527" s="28" t="n">
        <v>1.597</v>
      </c>
      <c r="AK527" s="28" t="n">
        <v>1.7245</v>
      </c>
      <c r="AL527" s="28" t="n">
        <v>1.832</v>
      </c>
      <c r="AM527" s="28" t="n">
        <v>2.1545</v>
      </c>
      <c r="AN527" s="28" t="n">
        <v>1.415</v>
      </c>
      <c r="AO527" s="28" t="n">
        <v>1.927</v>
      </c>
      <c r="AP527" s="28" t="n">
        <v>2.022</v>
      </c>
      <c r="AQ527" s="28" t="n">
        <v>1.757</v>
      </c>
      <c r="AR527" s="4" t="s">
        <v>2</v>
      </c>
      <c r="AS527" s="4"/>
      <c r="AT527" s="28"/>
      <c r="AU527" s="28"/>
      <c r="AV527" s="28"/>
      <c r="AW527" s="28"/>
      <c r="AX527" s="28"/>
      <c r="AY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</row>
    <row r="528" customFormat="false" ht="12.75" hidden="true" customHeight="false" outlineLevel="0" collapsed="false">
      <c r="A528" s="56" t="n">
        <v>36021</v>
      </c>
      <c r="B528" s="90" t="n">
        <f aca="false">B527+1</f>
        <v>522</v>
      </c>
      <c r="C528" s="28"/>
      <c r="D528" s="28" t="s">
        <v>108</v>
      </c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 t="s">
        <v>108</v>
      </c>
      <c r="AA528" s="28" t="n">
        <v>1.83</v>
      </c>
      <c r="AB528" s="28" t="n">
        <v>1.877</v>
      </c>
      <c r="AC528" s="95" t="n">
        <f aca="false">AE528-AB528</f>
        <v>0</v>
      </c>
      <c r="AD528" s="28"/>
      <c r="AE528" s="28" t="n">
        <v>1.877</v>
      </c>
      <c r="AF528" s="28" t="n">
        <v>1.145</v>
      </c>
      <c r="AG528" s="28" t="n">
        <v>1.927</v>
      </c>
      <c r="AH528" s="28" t="n">
        <v>1.782</v>
      </c>
      <c r="AI528" s="28" t="n">
        <v>1.7345</v>
      </c>
      <c r="AJ528" s="28" t="n">
        <v>1.657</v>
      </c>
      <c r="AK528" s="28" t="n">
        <v>1.7795</v>
      </c>
      <c r="AL528" s="28" t="n">
        <v>1.892</v>
      </c>
      <c r="AM528" s="28" t="n">
        <v>2.1995</v>
      </c>
      <c r="AN528" s="28" t="n">
        <v>1.437</v>
      </c>
      <c r="AO528" s="28" t="n">
        <v>1.987</v>
      </c>
      <c r="AP528" s="28" t="n">
        <v>2.082</v>
      </c>
      <c r="AQ528" s="28" t="n">
        <v>1.817</v>
      </c>
      <c r="AR528" s="4" t="s">
        <v>2</v>
      </c>
      <c r="AS528" s="4"/>
      <c r="AT528" s="28"/>
      <c r="AU528" s="28"/>
      <c r="AV528" s="28"/>
      <c r="AW528" s="28"/>
      <c r="AX528" s="28"/>
      <c r="AY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</row>
    <row r="529" customFormat="false" ht="12.75" hidden="true" customHeight="false" outlineLevel="0" collapsed="false">
      <c r="A529" s="56" t="n">
        <v>36024</v>
      </c>
      <c r="B529" s="90" t="n">
        <f aca="false">B528+1</f>
        <v>523</v>
      </c>
      <c r="C529" s="28"/>
      <c r="D529" s="28" t="s">
        <v>108</v>
      </c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 t="s">
        <v>108</v>
      </c>
      <c r="AA529" s="28" t="n">
        <v>1.9</v>
      </c>
      <c r="AB529" s="28" t="n">
        <v>2.041</v>
      </c>
      <c r="AC529" s="95" t="n">
        <f aca="false">AE529-AB529</f>
        <v>0</v>
      </c>
      <c r="AD529" s="28"/>
      <c r="AE529" s="28" t="n">
        <v>2.041</v>
      </c>
      <c r="AF529" s="28" t="n">
        <v>1.206</v>
      </c>
      <c r="AG529" s="28" t="n">
        <v>2.0985</v>
      </c>
      <c r="AH529" s="28" t="n">
        <v>1.926</v>
      </c>
      <c r="AI529" s="28" t="n">
        <v>1.8635</v>
      </c>
      <c r="AJ529" s="28" t="n">
        <v>1.771</v>
      </c>
      <c r="AK529" s="28" t="n">
        <v>1.941</v>
      </c>
      <c r="AL529" s="28" t="n">
        <v>2.056</v>
      </c>
      <c r="AM529" s="28" t="n">
        <v>2.3635</v>
      </c>
      <c r="AN529" s="28" t="n">
        <v>1.51</v>
      </c>
      <c r="AO529" s="28" t="n">
        <v>2.151</v>
      </c>
      <c r="AP529" s="28" t="n">
        <v>2.246</v>
      </c>
      <c r="AQ529" s="28" t="n">
        <v>1.941</v>
      </c>
      <c r="AR529" s="4" t="s">
        <v>2</v>
      </c>
      <c r="AS529" s="4"/>
      <c r="AT529" s="28"/>
      <c r="AU529" s="28"/>
      <c r="AV529" s="28"/>
      <c r="AW529" s="28"/>
      <c r="AX529" s="28"/>
      <c r="AY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</row>
    <row r="530" customFormat="false" ht="12.75" hidden="true" customHeight="false" outlineLevel="0" collapsed="false">
      <c r="A530" s="56" t="n">
        <v>36025</v>
      </c>
      <c r="B530" s="90" t="n">
        <f aca="false">B529+1</f>
        <v>524</v>
      </c>
      <c r="C530" s="28"/>
      <c r="D530" s="28" t="s">
        <v>108</v>
      </c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 t="s">
        <v>108</v>
      </c>
      <c r="AA530" s="28" t="n">
        <v>1.985</v>
      </c>
      <c r="AB530" s="28" t="n">
        <v>1.983</v>
      </c>
      <c r="AC530" s="95" t="n">
        <f aca="false">AE530-AB530</f>
        <v>0</v>
      </c>
      <c r="AD530" s="28"/>
      <c r="AE530" s="28" t="n">
        <v>1.983</v>
      </c>
      <c r="AF530" s="28" t="n">
        <v>1.173</v>
      </c>
      <c r="AG530" s="28" t="n">
        <v>2.0405</v>
      </c>
      <c r="AH530" s="28" t="n">
        <v>1.87675</v>
      </c>
      <c r="AI530" s="28" t="n">
        <v>1.81675</v>
      </c>
      <c r="AJ530" s="28" t="n">
        <v>1.733</v>
      </c>
      <c r="AK530" s="28" t="n">
        <v>1.883</v>
      </c>
      <c r="AL530" s="28" t="n">
        <v>1.9955</v>
      </c>
      <c r="AM530" s="28" t="n">
        <v>2.3055</v>
      </c>
      <c r="AN530" s="28" t="n">
        <v>1.518</v>
      </c>
      <c r="AO530" s="28" t="n">
        <v>2.093</v>
      </c>
      <c r="AP530" s="28" t="n">
        <v>2.188</v>
      </c>
      <c r="AQ530" s="28" t="n">
        <v>1.9005</v>
      </c>
      <c r="AR530" s="4" t="s">
        <v>2</v>
      </c>
      <c r="AS530" s="4"/>
      <c r="AT530" s="28"/>
      <c r="AU530" s="28"/>
      <c r="AV530" s="28"/>
      <c r="AW530" s="28"/>
      <c r="AX530" s="28"/>
      <c r="AY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</row>
    <row r="531" customFormat="false" ht="12.75" hidden="true" customHeight="false" outlineLevel="0" collapsed="false">
      <c r="A531" s="56" t="n">
        <v>36026</v>
      </c>
      <c r="B531" s="90" t="n">
        <f aca="false">B530+1</f>
        <v>525</v>
      </c>
      <c r="C531" s="28"/>
      <c r="D531" s="28" t="s">
        <v>108</v>
      </c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 t="s">
        <v>108</v>
      </c>
      <c r="AA531" s="28" t="n">
        <v>2.015</v>
      </c>
      <c r="AB531" s="28" t="n">
        <v>1.917</v>
      </c>
      <c r="AC531" s="95" t="n">
        <f aca="false">AE531-AB531</f>
        <v>0</v>
      </c>
      <c r="AD531" s="28"/>
      <c r="AE531" s="28" t="n">
        <v>1.917</v>
      </c>
      <c r="AF531" s="28" t="n">
        <v>1.207</v>
      </c>
      <c r="AG531" s="28" t="n">
        <v>1.9745</v>
      </c>
      <c r="AH531" s="28" t="n">
        <v>1.812</v>
      </c>
      <c r="AI531" s="28" t="n">
        <v>1.752</v>
      </c>
      <c r="AJ531" s="28" t="n">
        <v>1.677</v>
      </c>
      <c r="AK531" s="28" t="n">
        <v>1.8195</v>
      </c>
      <c r="AL531" s="28" t="n">
        <v>1.9295</v>
      </c>
      <c r="AM531" s="28" t="n">
        <v>2.2395</v>
      </c>
      <c r="AN531" s="28" t="n">
        <v>1.482</v>
      </c>
      <c r="AO531" s="28" t="n">
        <v>2.032</v>
      </c>
      <c r="AP531" s="28" t="n">
        <v>2.122</v>
      </c>
      <c r="AQ531" s="28" t="n">
        <v>1.8345</v>
      </c>
      <c r="AR531" s="4" t="s">
        <v>2</v>
      </c>
      <c r="AS531" s="4"/>
      <c r="AT531" s="28"/>
      <c r="AU531" s="28"/>
      <c r="AV531" s="28"/>
      <c r="AW531" s="28"/>
      <c r="AX531" s="28"/>
      <c r="AY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</row>
    <row r="532" customFormat="false" ht="12.75" hidden="true" customHeight="false" outlineLevel="0" collapsed="false">
      <c r="A532" s="56" t="n">
        <v>36027</v>
      </c>
      <c r="B532" s="90" t="n">
        <f aca="false">B531+1</f>
        <v>526</v>
      </c>
      <c r="C532" s="28"/>
      <c r="D532" s="28" t="s">
        <v>108</v>
      </c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 t="s">
        <v>108</v>
      </c>
      <c r="AA532" s="28" t="n">
        <v>1.92</v>
      </c>
      <c r="AB532" s="28" t="n">
        <v>1.953</v>
      </c>
      <c r="AC532" s="95" t="n">
        <f aca="false">AE532-AB532</f>
        <v>0</v>
      </c>
      <c r="AD532" s="28"/>
      <c r="AE532" s="28" t="n">
        <v>1.953</v>
      </c>
      <c r="AF532" s="28" t="n">
        <v>1.2255</v>
      </c>
      <c r="AG532" s="28" t="n">
        <v>2.008</v>
      </c>
      <c r="AH532" s="28" t="n">
        <v>1.83925</v>
      </c>
      <c r="AI532" s="28" t="n">
        <v>1.7755</v>
      </c>
      <c r="AJ532" s="28" t="n">
        <v>1.703</v>
      </c>
      <c r="AK532" s="28" t="n">
        <v>1.852</v>
      </c>
      <c r="AL532" s="28" t="n">
        <v>1.9655</v>
      </c>
      <c r="AM532" s="28" t="n">
        <v>2.183</v>
      </c>
      <c r="AN532" s="28" t="n">
        <v>1.503</v>
      </c>
      <c r="AO532" s="28" t="n">
        <v>2.068</v>
      </c>
      <c r="AP532" s="28" t="n">
        <v>2.158</v>
      </c>
      <c r="AQ532" s="28" t="n">
        <v>1.878</v>
      </c>
      <c r="AR532" s="4" t="s">
        <v>2</v>
      </c>
      <c r="AS532" s="4"/>
      <c r="AT532" s="28"/>
      <c r="AU532" s="28"/>
      <c r="AV532" s="28"/>
      <c r="AW532" s="28"/>
      <c r="AX532" s="28"/>
      <c r="AY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</row>
    <row r="533" customFormat="false" ht="12.75" hidden="true" customHeight="false" outlineLevel="0" collapsed="false">
      <c r="A533" s="56" t="n">
        <v>36028</v>
      </c>
      <c r="B533" s="90" t="n">
        <f aca="false">B532+1</f>
        <v>527</v>
      </c>
      <c r="C533" s="28"/>
      <c r="D533" s="28" t="s">
        <v>108</v>
      </c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 t="s">
        <v>108</v>
      </c>
      <c r="AA533" s="28" t="n">
        <v>1.98</v>
      </c>
      <c r="AB533" s="28" t="n">
        <v>1.947</v>
      </c>
      <c r="AC533" s="95" t="n">
        <f aca="false">AE533-AB533</f>
        <v>0</v>
      </c>
      <c r="AD533" s="28"/>
      <c r="AE533" s="28" t="n">
        <v>1.947</v>
      </c>
      <c r="AF533" s="28" t="n">
        <v>1.14</v>
      </c>
      <c r="AG533" s="28" t="n">
        <v>1.9995</v>
      </c>
      <c r="AH533" s="28" t="n">
        <v>1.832</v>
      </c>
      <c r="AI533" s="28" t="n">
        <v>1.7695</v>
      </c>
      <c r="AJ533" s="28" t="n">
        <v>1.672</v>
      </c>
      <c r="AK533" s="28" t="n">
        <v>1.8445</v>
      </c>
      <c r="AL533" s="28" t="n">
        <v>1.9595</v>
      </c>
      <c r="AM533" s="28" t="n">
        <v>2.167</v>
      </c>
      <c r="AN533" s="28" t="n">
        <v>1.483</v>
      </c>
      <c r="AO533" s="28" t="n">
        <v>2.062</v>
      </c>
      <c r="AP533" s="28" t="n">
        <v>2.152</v>
      </c>
      <c r="AQ533" s="28" t="n">
        <v>1.857</v>
      </c>
      <c r="AR533" s="4" t="s">
        <v>2</v>
      </c>
      <c r="AS533" s="4"/>
      <c r="AT533" s="28"/>
      <c r="AU533" s="28"/>
      <c r="AV533" s="28"/>
      <c r="AW533" s="28"/>
      <c r="AX533" s="28"/>
      <c r="AY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</row>
    <row r="534" customFormat="false" ht="12.75" hidden="true" customHeight="false" outlineLevel="0" collapsed="false">
      <c r="A534" s="56" t="n">
        <v>36031</v>
      </c>
      <c r="B534" s="90" t="n">
        <f aca="false">B533+1</f>
        <v>528</v>
      </c>
      <c r="C534" s="28"/>
      <c r="D534" s="28" t="s">
        <v>108</v>
      </c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 t="s">
        <v>108</v>
      </c>
      <c r="AA534" s="28" t="n">
        <v>1.91</v>
      </c>
      <c r="AB534" s="28" t="n">
        <v>1.926</v>
      </c>
      <c r="AC534" s="95" t="n">
        <f aca="false">AE534-AB534</f>
        <v>0</v>
      </c>
      <c r="AD534" s="28"/>
      <c r="AE534" s="28" t="n">
        <v>1.926</v>
      </c>
      <c r="AF534" s="28" t="n">
        <v>1.026</v>
      </c>
      <c r="AG534" s="28" t="n">
        <v>1.976</v>
      </c>
      <c r="AH534" s="28" t="n">
        <v>1.8135</v>
      </c>
      <c r="AI534" s="28" t="n">
        <v>1.7485</v>
      </c>
      <c r="AJ534" s="28" t="n">
        <v>1.686</v>
      </c>
      <c r="AK534" s="28" t="n">
        <v>1.821</v>
      </c>
      <c r="AL534" s="28" t="n">
        <v>1.931</v>
      </c>
      <c r="AM534" s="28" t="n">
        <v>2.141</v>
      </c>
      <c r="AN534" s="28" t="n">
        <v>1.481</v>
      </c>
      <c r="AO534" s="28" t="n">
        <v>2.041</v>
      </c>
      <c r="AP534" s="28" t="n">
        <v>2.131</v>
      </c>
      <c r="AQ534" s="28" t="n">
        <v>1.836</v>
      </c>
      <c r="AR534" s="4" t="s">
        <v>2</v>
      </c>
      <c r="AS534" s="4"/>
      <c r="AT534" s="28"/>
      <c r="AU534" s="28"/>
      <c r="AV534" s="28"/>
      <c r="AW534" s="28"/>
      <c r="AX534" s="28"/>
      <c r="AY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</row>
    <row r="535" customFormat="false" ht="12.75" hidden="true" customHeight="false" outlineLevel="0" collapsed="false">
      <c r="A535" s="56" t="n">
        <v>36032</v>
      </c>
      <c r="B535" s="90" t="n">
        <f aca="false">B534+1</f>
        <v>529</v>
      </c>
      <c r="C535" s="28"/>
      <c r="D535" s="28" t="s">
        <v>108</v>
      </c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 t="s">
        <v>108</v>
      </c>
      <c r="AA535" s="28" t="n">
        <v>1.9</v>
      </c>
      <c r="AB535" s="28" t="n">
        <v>1.828</v>
      </c>
      <c r="AC535" s="95" t="n">
        <f aca="false">AE535-AB535</f>
        <v>0</v>
      </c>
      <c r="AD535" s="28"/>
      <c r="AE535" s="28" t="n">
        <v>1.828</v>
      </c>
      <c r="AF535" s="28" t="n">
        <v>1.0460294272442</v>
      </c>
      <c r="AG535" s="28" t="n">
        <v>1.873</v>
      </c>
      <c r="AH535" s="28" t="n">
        <v>1.72425</v>
      </c>
      <c r="AI535" s="28" t="n">
        <v>1.673</v>
      </c>
      <c r="AJ535" s="28" t="n">
        <v>1.633</v>
      </c>
      <c r="AK535" s="28" t="n">
        <v>1.723</v>
      </c>
      <c r="AL535" s="28" t="n">
        <v>1.828</v>
      </c>
      <c r="AM535" s="28" t="n">
        <v>2.093</v>
      </c>
      <c r="AN535" s="28" t="n">
        <v>1.448</v>
      </c>
      <c r="AO535" s="28" t="n">
        <v>1.943</v>
      </c>
      <c r="AP535" s="28" t="n">
        <v>2.023</v>
      </c>
      <c r="AQ535" s="28" t="n">
        <v>1.7405</v>
      </c>
      <c r="AR535" s="4" t="s">
        <v>2</v>
      </c>
      <c r="AS535" s="4"/>
      <c r="AT535" s="28"/>
      <c r="AU535" s="28"/>
      <c r="AV535" s="28"/>
      <c r="AW535" s="28"/>
      <c r="AX535" s="28"/>
      <c r="AY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</row>
    <row r="536" customFormat="false" ht="12.75" hidden="true" customHeight="false" outlineLevel="0" collapsed="false">
      <c r="A536" s="56" t="n">
        <v>36033</v>
      </c>
      <c r="B536" s="90" t="n">
        <f aca="false">B535+1</f>
        <v>530</v>
      </c>
      <c r="C536" s="28"/>
      <c r="D536" s="28" t="s">
        <v>108</v>
      </c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 t="s">
        <v>108</v>
      </c>
      <c r="AA536" s="28" t="n">
        <v>1.81</v>
      </c>
      <c r="AB536" s="28" t="n">
        <v>1.762</v>
      </c>
      <c r="AC536" s="95" t="n">
        <f aca="false">AE536-AB536</f>
        <v>0</v>
      </c>
      <c r="AD536" s="28"/>
      <c r="AE536" s="28" t="n">
        <v>1.762</v>
      </c>
      <c r="AF536" s="28" t="n">
        <v>1.00362857873765</v>
      </c>
      <c r="AG536" s="28" t="n">
        <v>1.7945</v>
      </c>
      <c r="AH536" s="28" t="n">
        <v>1.6545</v>
      </c>
      <c r="AI536" s="28" t="n">
        <v>1.6045</v>
      </c>
      <c r="AJ536" s="28" t="n">
        <v>1.582</v>
      </c>
      <c r="AK536" s="28" t="n">
        <v>1.657</v>
      </c>
      <c r="AL536" s="28" t="n">
        <v>1.762</v>
      </c>
      <c r="AM536" s="28" t="n">
        <v>2.007</v>
      </c>
      <c r="AN536" s="28" t="n">
        <v>1.447</v>
      </c>
      <c r="AO536" s="28" t="n">
        <v>1.867</v>
      </c>
      <c r="AP536" s="28" t="n">
        <v>1.947</v>
      </c>
      <c r="AQ536" s="28" t="n">
        <v>1.6745</v>
      </c>
      <c r="AR536" s="4" t="s">
        <v>2</v>
      </c>
      <c r="AS536" s="4"/>
      <c r="AT536" s="28"/>
      <c r="AU536" s="28"/>
      <c r="AV536" s="28"/>
      <c r="AW536" s="28"/>
      <c r="AX536" s="28"/>
      <c r="AY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</row>
    <row r="537" customFormat="false" ht="12.75" hidden="true" customHeight="false" outlineLevel="0" collapsed="false">
      <c r="A537" s="56" t="n">
        <v>36034</v>
      </c>
      <c r="B537" s="90" t="n">
        <f aca="false">B536+1</f>
        <v>531</v>
      </c>
      <c r="C537" s="28"/>
      <c r="D537" s="28" t="s">
        <v>108</v>
      </c>
      <c r="E537" s="28" t="n">
        <v>1</v>
      </c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 t="s">
        <v>108</v>
      </c>
      <c r="AA537" s="28" t="n">
        <v>1.74</v>
      </c>
      <c r="AB537" s="28" t="n">
        <v>1.672</v>
      </c>
      <c r="AC537" s="95" t="n">
        <f aca="false">AE537-AB537</f>
        <v>0</v>
      </c>
      <c r="AD537" s="28" t="n">
        <v>1</v>
      </c>
      <c r="AE537" s="28" t="n">
        <v>1.672</v>
      </c>
      <c r="AF537" s="28" t="n">
        <v>1.01170777373765</v>
      </c>
      <c r="AG537" s="28" t="n">
        <v>1.7095</v>
      </c>
      <c r="AH537" s="28" t="n">
        <v>1.6</v>
      </c>
      <c r="AI537" s="28" t="n">
        <v>1.56</v>
      </c>
      <c r="AJ537" s="28" t="n">
        <v>1.545</v>
      </c>
      <c r="AK537" s="28" t="n">
        <v>1.5695</v>
      </c>
      <c r="AL537" s="28" t="n">
        <v>1.6745</v>
      </c>
      <c r="AM537" s="28" t="n">
        <v>1.96</v>
      </c>
      <c r="AN537" s="28" t="n">
        <v>1.45</v>
      </c>
      <c r="AO537" s="28" t="n">
        <v>1.767</v>
      </c>
      <c r="AP537" s="28" t="n">
        <v>1.842</v>
      </c>
      <c r="AQ537" s="28" t="n">
        <v>1.592</v>
      </c>
      <c r="AR537" s="4" t="s">
        <v>2</v>
      </c>
      <c r="AS537" s="4"/>
      <c r="AT537" s="28"/>
      <c r="AU537" s="28"/>
      <c r="AV537" s="28"/>
      <c r="AW537" s="28"/>
      <c r="AX537" s="28"/>
      <c r="AY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</row>
    <row r="538" customFormat="false" ht="12.75" hidden="true" customHeight="false" outlineLevel="0" collapsed="false">
      <c r="A538" s="56" t="n">
        <v>36035</v>
      </c>
      <c r="B538" s="90" t="n">
        <f aca="false">B537+1</f>
        <v>532</v>
      </c>
      <c r="C538" s="28"/>
      <c r="D538" s="28" t="s">
        <v>109</v>
      </c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 t="s">
        <v>109</v>
      </c>
      <c r="AA538" s="28" t="n">
        <v>1.675</v>
      </c>
      <c r="AB538" s="28" t="n">
        <v>1.664</v>
      </c>
      <c r="AC538" s="95" t="n">
        <f aca="false">AE538-AB538</f>
        <v>0</v>
      </c>
      <c r="AD538" s="28"/>
      <c r="AE538" s="28" t="n">
        <v>1.664</v>
      </c>
      <c r="AF538" s="28" t="n">
        <v>1.17893124</v>
      </c>
      <c r="AG538" s="28" t="n">
        <v>1.6965</v>
      </c>
      <c r="AH538" s="28" t="n">
        <v>1.564</v>
      </c>
      <c r="AI538" s="28" t="n">
        <v>1.509</v>
      </c>
      <c r="AJ538" s="28" t="n">
        <v>1.499</v>
      </c>
      <c r="AK538" s="28" t="n">
        <v>1.554</v>
      </c>
      <c r="AL538" s="28" t="n">
        <v>1.6415</v>
      </c>
      <c r="AM538" s="28" t="n">
        <v>1.952</v>
      </c>
      <c r="AN538" s="28" t="n">
        <v>1.43</v>
      </c>
      <c r="AO538" s="28" t="n">
        <v>1.759</v>
      </c>
      <c r="AP538" s="28" t="n">
        <v>1.834</v>
      </c>
      <c r="AQ538" s="28" t="n">
        <v>1.564</v>
      </c>
      <c r="AR538" s="4" t="s">
        <v>2</v>
      </c>
      <c r="AS538" s="4"/>
      <c r="AT538" s="28"/>
      <c r="AU538" s="28"/>
      <c r="AV538" s="28"/>
      <c r="AW538" s="28"/>
      <c r="AX538" s="28"/>
      <c r="AY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</row>
    <row r="539" customFormat="false" ht="12.75" hidden="true" customHeight="false" outlineLevel="0" collapsed="false">
      <c r="A539" s="56" t="n">
        <v>36038</v>
      </c>
      <c r="B539" s="90" t="n">
        <f aca="false">B538+1</f>
        <v>533</v>
      </c>
      <c r="C539" s="28"/>
      <c r="D539" s="28" t="s">
        <v>109</v>
      </c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 t="s">
        <v>109</v>
      </c>
      <c r="AA539" s="28" t="n">
        <v>1.695</v>
      </c>
      <c r="AB539" s="28" t="n">
        <v>1.752</v>
      </c>
      <c r="AC539" s="95" t="n">
        <f aca="false">AE539-AB539</f>
        <v>0</v>
      </c>
      <c r="AD539" s="28"/>
      <c r="AE539" s="28" t="n">
        <v>1.752</v>
      </c>
      <c r="AF539" s="28" t="n">
        <v>1.17593124</v>
      </c>
      <c r="AG539" s="28" t="n">
        <v>1.7845</v>
      </c>
      <c r="AH539" s="28" t="n">
        <v>1.63575</v>
      </c>
      <c r="AI539" s="28" t="n">
        <v>1.58575</v>
      </c>
      <c r="AJ539" s="28" t="n">
        <v>1.5745</v>
      </c>
      <c r="AK539" s="28" t="n">
        <v>1.627</v>
      </c>
      <c r="AL539" s="28" t="n">
        <v>1.732</v>
      </c>
      <c r="AM539" s="28" t="n">
        <v>1.93825</v>
      </c>
      <c r="AN539" s="28" t="n">
        <v>1.427</v>
      </c>
      <c r="AO539" s="28" t="n">
        <v>1.852</v>
      </c>
      <c r="AP539" s="28" t="n">
        <v>1.922</v>
      </c>
      <c r="AQ539" s="28" t="n">
        <v>1.652</v>
      </c>
      <c r="AR539" s="4" t="s">
        <v>2</v>
      </c>
      <c r="AS539" s="4"/>
      <c r="AT539" s="28"/>
      <c r="AU539" s="28"/>
      <c r="AV539" s="28"/>
      <c r="AW539" s="28"/>
      <c r="AX539" s="28"/>
      <c r="AY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</row>
    <row r="540" customFormat="false" ht="12.75" hidden="true" customHeight="false" outlineLevel="0" collapsed="false">
      <c r="A540" s="56" t="n">
        <v>36039</v>
      </c>
      <c r="B540" s="90" t="n">
        <f aca="false">B539+1</f>
        <v>534</v>
      </c>
      <c r="C540" s="28"/>
      <c r="D540" s="28" t="s">
        <v>109</v>
      </c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 t="s">
        <v>109</v>
      </c>
      <c r="AA540" s="28" t="n">
        <v>1.81</v>
      </c>
      <c r="AB540" s="28" t="n">
        <v>1.786</v>
      </c>
      <c r="AC540" s="95" t="n">
        <f aca="false">AE540-AB540</f>
        <v>0</v>
      </c>
      <c r="AD540" s="28"/>
      <c r="AE540" s="28" t="n">
        <v>1.786</v>
      </c>
      <c r="AF540" s="28" t="n">
        <v>1.17493124</v>
      </c>
      <c r="AG540" s="28" t="n">
        <v>1.8235</v>
      </c>
      <c r="AH540" s="28" t="n">
        <v>1.661</v>
      </c>
      <c r="AI540" s="28" t="n">
        <v>1.616</v>
      </c>
      <c r="AJ540" s="28" t="n">
        <v>1.596</v>
      </c>
      <c r="AK540" s="28" t="n">
        <v>1.6635</v>
      </c>
      <c r="AL540" s="28" t="n">
        <v>1.766</v>
      </c>
      <c r="AM540" s="28" t="n">
        <v>1.9835</v>
      </c>
      <c r="AN540" s="28" t="n">
        <v>1.521</v>
      </c>
      <c r="AO540" s="28" t="n">
        <v>1.886</v>
      </c>
      <c r="AP540" s="28" t="n">
        <v>1.956</v>
      </c>
      <c r="AQ540" s="28" t="n">
        <v>1.686</v>
      </c>
      <c r="AR540" s="4" t="s">
        <v>2</v>
      </c>
      <c r="AS540" s="4"/>
      <c r="AT540" s="28"/>
      <c r="AU540" s="28"/>
      <c r="AV540" s="28"/>
      <c r="AW540" s="28"/>
      <c r="AX540" s="28"/>
      <c r="AY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</row>
    <row r="541" customFormat="false" ht="12.75" hidden="true" customHeight="false" outlineLevel="0" collapsed="false">
      <c r="A541" s="56" t="n">
        <v>36040</v>
      </c>
      <c r="B541" s="90" t="n">
        <f aca="false">B540+1</f>
        <v>535</v>
      </c>
      <c r="C541" s="28"/>
      <c r="D541" s="28" t="s">
        <v>109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 t="s">
        <v>109</v>
      </c>
      <c r="AA541" s="28" t="n">
        <v>1.7</v>
      </c>
      <c r="AB541" s="28" t="n">
        <v>1.652</v>
      </c>
      <c r="AC541" s="95" t="n">
        <f aca="false">AE541-AB541</f>
        <v>0</v>
      </c>
      <c r="AD541" s="28"/>
      <c r="AE541" s="28" t="n">
        <v>1.652</v>
      </c>
      <c r="AF541" s="28" t="n">
        <v>1.262</v>
      </c>
      <c r="AG541" s="28" t="n">
        <v>1.6945</v>
      </c>
      <c r="AH541" s="28" t="n">
        <v>1.532</v>
      </c>
      <c r="AI541" s="28" t="n">
        <v>1.507</v>
      </c>
      <c r="AJ541" s="28" t="n">
        <v>1.507</v>
      </c>
      <c r="AK541" s="28" t="n">
        <v>1.542</v>
      </c>
      <c r="AL541" s="28" t="n">
        <v>1.637</v>
      </c>
      <c r="AM541" s="28" t="n">
        <v>1.882</v>
      </c>
      <c r="AN541" s="28" t="n">
        <v>1.15</v>
      </c>
      <c r="AO541" s="28" t="n">
        <v>1.752</v>
      </c>
      <c r="AP541" s="28" t="n">
        <v>1.822</v>
      </c>
      <c r="AQ541" s="28" t="n">
        <v>1.557</v>
      </c>
      <c r="AR541" s="4" t="s">
        <v>2</v>
      </c>
      <c r="AS541" s="4"/>
      <c r="AT541" s="28"/>
      <c r="AU541" s="28"/>
      <c r="AV541" s="28"/>
      <c r="AW541" s="28"/>
      <c r="AX541" s="28"/>
      <c r="AY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</row>
    <row r="542" customFormat="false" ht="12.75" hidden="true" customHeight="false" outlineLevel="0" collapsed="false">
      <c r="A542" s="56" t="n">
        <v>36041</v>
      </c>
      <c r="B542" s="90" t="n">
        <f aca="false">B541+1</f>
        <v>536</v>
      </c>
      <c r="C542" s="28"/>
      <c r="D542" s="28" t="s">
        <v>109</v>
      </c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 t="s">
        <v>109</v>
      </c>
      <c r="AA542" s="28" t="n">
        <v>1.7</v>
      </c>
      <c r="AB542" s="28" t="n">
        <v>1.712</v>
      </c>
      <c r="AC542" s="95" t="n">
        <f aca="false">AE542-AB542</f>
        <v>0</v>
      </c>
      <c r="AD542" s="28"/>
      <c r="AE542" s="28" t="n">
        <v>1.712</v>
      </c>
      <c r="AF542" s="28" t="n">
        <v>1.17093124</v>
      </c>
      <c r="AG542" s="28" t="n">
        <v>1.752</v>
      </c>
      <c r="AH542" s="28" t="n">
        <v>1.592</v>
      </c>
      <c r="AI542" s="28" t="n">
        <v>1.5595</v>
      </c>
      <c r="AJ542" s="28" t="n">
        <v>1.5445</v>
      </c>
      <c r="AK542" s="28" t="n">
        <v>1.5995</v>
      </c>
      <c r="AL542" s="28" t="n">
        <v>1.697</v>
      </c>
      <c r="AM542" s="28" t="n">
        <v>1.942</v>
      </c>
      <c r="AN542" s="28" t="n">
        <v>1.542</v>
      </c>
      <c r="AO542" s="28" t="n">
        <v>1.812</v>
      </c>
      <c r="AP542" s="28" t="n">
        <v>1.882</v>
      </c>
      <c r="AQ542" s="28" t="n">
        <v>1.612</v>
      </c>
      <c r="AR542" s="4" t="s">
        <v>2</v>
      </c>
      <c r="AS542" s="4"/>
      <c r="AT542" s="28"/>
      <c r="AU542" s="28"/>
      <c r="AV542" s="28"/>
      <c r="AW542" s="28"/>
      <c r="AX542" s="28"/>
      <c r="AY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</row>
    <row r="543" customFormat="false" ht="12.75" hidden="true" customHeight="false" outlineLevel="0" collapsed="false">
      <c r="A543" s="56" t="n">
        <v>36042</v>
      </c>
      <c r="B543" s="90" t="n">
        <f aca="false">B542+1</f>
        <v>537</v>
      </c>
      <c r="C543" s="28"/>
      <c r="D543" s="28" t="s">
        <v>109</v>
      </c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 t="s">
        <v>109</v>
      </c>
      <c r="AA543" s="28" t="n">
        <v>1.74</v>
      </c>
      <c r="AB543" s="28" t="n">
        <v>1.783</v>
      </c>
      <c r="AC543" s="95" t="n">
        <f aca="false">AE543-AB543</f>
        <v>0</v>
      </c>
      <c r="AD543" s="28"/>
      <c r="AE543" s="28" t="n">
        <v>1.783</v>
      </c>
      <c r="AF543" s="28" t="n">
        <v>1.27054882</v>
      </c>
      <c r="AG543" s="28" t="n">
        <v>1.8255</v>
      </c>
      <c r="AH543" s="28" t="n">
        <v>1.6555</v>
      </c>
      <c r="AI543" s="28" t="n">
        <v>1.608</v>
      </c>
      <c r="AJ543" s="28" t="n">
        <v>1.608</v>
      </c>
      <c r="AK543" s="28" t="n">
        <v>1.6655</v>
      </c>
      <c r="AL543" s="28" t="n">
        <v>1.7705</v>
      </c>
      <c r="AM543" s="28" t="n">
        <v>1.988</v>
      </c>
      <c r="AN543" s="28" t="n">
        <v>1.558</v>
      </c>
      <c r="AO543" s="28" t="n">
        <v>1.883</v>
      </c>
      <c r="AP543" s="28" t="n">
        <v>1.953</v>
      </c>
      <c r="AQ543" s="28" t="n">
        <v>1.683</v>
      </c>
      <c r="AR543" s="4" t="s">
        <v>2</v>
      </c>
      <c r="AS543" s="4"/>
      <c r="AT543" s="28"/>
      <c r="AU543" s="28"/>
      <c r="AV543" s="28"/>
      <c r="AW543" s="28"/>
      <c r="AX543" s="28"/>
      <c r="AY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</row>
    <row r="544" customFormat="false" ht="12.75" hidden="true" customHeight="false" outlineLevel="0" collapsed="false">
      <c r="A544" s="56" t="n">
        <v>36046</v>
      </c>
      <c r="B544" s="90" t="n">
        <f aca="false">B543+1</f>
        <v>538</v>
      </c>
      <c r="C544" s="28"/>
      <c r="D544" s="28" t="s">
        <v>109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 t="s">
        <v>109</v>
      </c>
      <c r="AA544" s="28" t="n">
        <v>1.805</v>
      </c>
      <c r="AB544" s="28" t="n">
        <v>1.874</v>
      </c>
      <c r="AC544" s="95" t="n">
        <f aca="false">AE544-AB544</f>
        <v>0</v>
      </c>
      <c r="AD544" s="28"/>
      <c r="AE544" s="28" t="n">
        <v>1.874</v>
      </c>
      <c r="AF544" s="28" t="n">
        <v>1.27654882</v>
      </c>
      <c r="AG544" s="28" t="n">
        <v>1.914</v>
      </c>
      <c r="AH544" s="28" t="n">
        <v>1.744</v>
      </c>
      <c r="AI544" s="28" t="n">
        <v>1.694</v>
      </c>
      <c r="AJ544" s="28" t="n">
        <v>1.684</v>
      </c>
      <c r="AK544" s="28" t="n">
        <v>1.759</v>
      </c>
      <c r="AL544" s="28" t="n">
        <v>1.8615</v>
      </c>
      <c r="AM544" s="28" t="n">
        <v>2.0915</v>
      </c>
      <c r="AN544" s="28" t="n">
        <v>1.554</v>
      </c>
      <c r="AO544" s="28" t="n">
        <v>1.974</v>
      </c>
      <c r="AP544" s="28" t="n">
        <v>2.044</v>
      </c>
      <c r="AQ544" s="28" t="n">
        <v>1.764</v>
      </c>
      <c r="AR544" s="4" t="s">
        <v>2</v>
      </c>
      <c r="AS544" s="4"/>
      <c r="AT544" s="28"/>
      <c r="AU544" s="28"/>
      <c r="AV544" s="28"/>
      <c r="AW544" s="28"/>
      <c r="AX544" s="28"/>
      <c r="AY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</row>
    <row r="545" customFormat="false" ht="12.75" hidden="true" customHeight="false" outlineLevel="0" collapsed="false">
      <c r="A545" s="56" t="n">
        <v>36047</v>
      </c>
      <c r="B545" s="90" t="n">
        <f aca="false">B544+1</f>
        <v>539</v>
      </c>
      <c r="C545" s="28"/>
      <c r="D545" s="28" t="s">
        <v>109</v>
      </c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 t="s">
        <v>109</v>
      </c>
      <c r="AA545" s="28" t="n">
        <v>1.83</v>
      </c>
      <c r="AB545" s="28" t="n">
        <v>1.833</v>
      </c>
      <c r="AC545" s="95" t="n">
        <f aca="false">AE545-AB545</f>
        <v>0</v>
      </c>
      <c r="AD545" s="28"/>
      <c r="AE545" s="28" t="n">
        <v>1.833</v>
      </c>
      <c r="AF545" s="28" t="n">
        <v>1.27554882</v>
      </c>
      <c r="AG545" s="28" t="n">
        <v>1.868</v>
      </c>
      <c r="AH545" s="28" t="n">
        <v>1.7055</v>
      </c>
      <c r="AI545" s="28" t="n">
        <v>1.648</v>
      </c>
      <c r="AJ545" s="28" t="n">
        <v>1.638</v>
      </c>
      <c r="AK545" s="28" t="n">
        <v>1.7155</v>
      </c>
      <c r="AL545" s="28" t="n">
        <v>1.818</v>
      </c>
      <c r="AM545" s="28" t="n">
        <v>2.0455</v>
      </c>
      <c r="AN545" s="28" t="n">
        <v>1.523</v>
      </c>
      <c r="AO545" s="28" t="n">
        <v>1.933</v>
      </c>
      <c r="AP545" s="28" t="n">
        <v>2.003</v>
      </c>
      <c r="AQ545" s="28" t="n">
        <v>1.723</v>
      </c>
      <c r="AR545" s="4" t="s">
        <v>2</v>
      </c>
      <c r="AS545" s="4"/>
      <c r="AT545" s="28"/>
      <c r="AU545" s="28"/>
      <c r="AV545" s="28"/>
      <c r="AW545" s="28"/>
      <c r="AX545" s="28"/>
      <c r="AY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</row>
    <row r="546" customFormat="false" ht="12.75" hidden="true" customHeight="false" outlineLevel="0" collapsed="false">
      <c r="A546" s="56" t="n">
        <v>36048</v>
      </c>
      <c r="B546" s="90" t="n">
        <f aca="false">B545+1</f>
        <v>540</v>
      </c>
      <c r="C546" s="28"/>
      <c r="D546" s="28" t="s">
        <v>109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 t="s">
        <v>109</v>
      </c>
      <c r="AA546" s="28" t="n">
        <v>1.885</v>
      </c>
      <c r="AB546" s="28" t="n">
        <v>1.958</v>
      </c>
      <c r="AC546" s="95" t="n">
        <f aca="false">AE546-AB546</f>
        <v>0</v>
      </c>
      <c r="AD546" s="28"/>
      <c r="AE546" s="28" t="n">
        <v>1.958</v>
      </c>
      <c r="AF546" s="28" t="n">
        <v>1.27554882</v>
      </c>
      <c r="AG546" s="28" t="n">
        <v>1.993</v>
      </c>
      <c r="AH546" s="28" t="n">
        <v>1.8105</v>
      </c>
      <c r="AI546" s="28" t="n">
        <v>1.743</v>
      </c>
      <c r="AJ546" s="28" t="n">
        <v>1.708</v>
      </c>
      <c r="AK546" s="28" t="n">
        <v>1.833</v>
      </c>
      <c r="AL546" s="28" t="n">
        <v>1.943</v>
      </c>
      <c r="AM546" s="28" t="n">
        <v>2.1405</v>
      </c>
      <c r="AN546" s="28" t="n">
        <v>1.573</v>
      </c>
      <c r="AO546" s="28" t="n">
        <v>2.058</v>
      </c>
      <c r="AP546" s="28" t="n">
        <v>2.128</v>
      </c>
      <c r="AQ546" s="28" t="n">
        <v>1.848</v>
      </c>
      <c r="AR546" s="4" t="s">
        <v>2</v>
      </c>
      <c r="AS546" s="4"/>
      <c r="AT546" s="28"/>
      <c r="AU546" s="28"/>
      <c r="AV546" s="28"/>
      <c r="AW546" s="28"/>
      <c r="AX546" s="28"/>
      <c r="AY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</row>
    <row r="547" customFormat="false" ht="12.75" hidden="true" customHeight="false" outlineLevel="0" collapsed="false">
      <c r="A547" s="89" t="n">
        <v>36049</v>
      </c>
      <c r="B547" s="90" t="n">
        <f aca="false">B546+1</f>
        <v>541</v>
      </c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 t="n">
        <v>1.92</v>
      </c>
      <c r="AB547" s="28" t="n">
        <v>1.878</v>
      </c>
      <c r="AC547" s="95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4"/>
      <c r="AS547" s="4"/>
      <c r="AT547" s="28"/>
      <c r="AU547" s="28"/>
      <c r="AV547" s="28"/>
      <c r="AW547" s="28"/>
      <c r="AX547" s="28"/>
      <c r="AY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</row>
    <row r="548" customFormat="false" ht="12.75" hidden="true" customHeight="false" outlineLevel="0" collapsed="false">
      <c r="A548" s="56" t="n">
        <v>36052</v>
      </c>
      <c r="B548" s="90" t="n">
        <f aca="false">B547+1</f>
        <v>542</v>
      </c>
      <c r="C548" s="28"/>
      <c r="D548" s="28" t="s">
        <v>109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 t="s">
        <v>109</v>
      </c>
      <c r="AA548" s="28" t="n">
        <v>1.85</v>
      </c>
      <c r="AB548" s="28" t="n">
        <v>1.945</v>
      </c>
      <c r="AC548" s="95" t="n">
        <f aca="false">AE548-AB548</f>
        <v>0</v>
      </c>
      <c r="AD548" s="28"/>
      <c r="AE548" s="28" t="n">
        <v>1.945</v>
      </c>
      <c r="AF548" s="28" t="n">
        <v>1.2425</v>
      </c>
      <c r="AG548" s="28" t="n">
        <v>1.9775</v>
      </c>
      <c r="AH548" s="28" t="n">
        <v>1.7825</v>
      </c>
      <c r="AI548" s="28" t="n">
        <v>1.715</v>
      </c>
      <c r="AJ548" s="28" t="n">
        <v>1.6625</v>
      </c>
      <c r="AK548" s="28" t="n">
        <v>1.82</v>
      </c>
      <c r="AL548" s="28" t="n">
        <v>1.93</v>
      </c>
      <c r="AM548" s="28" t="n">
        <v>2.1125</v>
      </c>
      <c r="AN548" s="28" t="n">
        <v>1.56</v>
      </c>
      <c r="AO548" s="28" t="n">
        <v>2.045</v>
      </c>
      <c r="AP548" s="28" t="n">
        <v>2.115</v>
      </c>
      <c r="AQ548" s="28" t="n">
        <v>1.84</v>
      </c>
      <c r="AR548" s="4" t="s">
        <v>2</v>
      </c>
      <c r="AS548" s="4"/>
      <c r="AT548" s="28"/>
      <c r="AU548" s="28"/>
      <c r="AV548" s="28"/>
      <c r="AW548" s="28"/>
      <c r="AX548" s="28"/>
      <c r="AY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</row>
    <row r="549" customFormat="false" ht="12.75" hidden="true" customHeight="false" outlineLevel="0" collapsed="false">
      <c r="A549" s="56" t="n">
        <v>36053</v>
      </c>
      <c r="B549" s="90" t="n">
        <f aca="false">B548+1</f>
        <v>543</v>
      </c>
      <c r="C549" s="28"/>
      <c r="D549" s="28" t="s">
        <v>109</v>
      </c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 t="s">
        <v>109</v>
      </c>
      <c r="AA549" s="28" t="n">
        <v>1.97</v>
      </c>
      <c r="AB549" s="28" t="n">
        <v>2.123</v>
      </c>
      <c r="AC549" s="95" t="n">
        <f aca="false">AE549-AB549</f>
        <v>0</v>
      </c>
      <c r="AD549" s="28"/>
      <c r="AE549" s="28" t="n">
        <v>2.123</v>
      </c>
      <c r="AF549" s="28" t="n">
        <v>1.343</v>
      </c>
      <c r="AG549" s="28" t="n">
        <v>2.1505</v>
      </c>
      <c r="AH549" s="28" t="n">
        <v>1.918</v>
      </c>
      <c r="AI549" s="28" t="n">
        <v>1.823</v>
      </c>
      <c r="AJ549" s="28" t="n">
        <v>1.768</v>
      </c>
      <c r="AK549" s="28" t="n">
        <v>1.9905</v>
      </c>
      <c r="AL549" s="28" t="n">
        <v>2.098</v>
      </c>
      <c r="AM549" s="28" t="n">
        <v>2.208</v>
      </c>
      <c r="AN549" s="28" t="n">
        <v>1.663</v>
      </c>
      <c r="AO549" s="28" t="n">
        <v>2.223</v>
      </c>
      <c r="AP549" s="28" t="n">
        <v>2.293</v>
      </c>
      <c r="AQ549" s="28" t="n">
        <v>2.0155</v>
      </c>
      <c r="AR549" s="4" t="s">
        <v>2</v>
      </c>
      <c r="AS549" s="4"/>
      <c r="AT549" s="28"/>
      <c r="AU549" s="28"/>
      <c r="AV549" s="28"/>
      <c r="AW549" s="28"/>
      <c r="AX549" s="28"/>
      <c r="AY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</row>
    <row r="550" customFormat="false" ht="12.75" hidden="true" customHeight="false" outlineLevel="0" collapsed="false">
      <c r="A550" s="56" t="n">
        <v>36054</v>
      </c>
      <c r="B550" s="90" t="n">
        <f aca="false">B549+1</f>
        <v>544</v>
      </c>
      <c r="C550" s="28"/>
      <c r="D550" s="28" t="s">
        <v>109</v>
      </c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 t="s">
        <v>109</v>
      </c>
      <c r="AA550" s="28" t="n">
        <v>2.135</v>
      </c>
      <c r="AB550" s="28" t="n">
        <v>2.241</v>
      </c>
      <c r="AC550" s="95" t="n">
        <f aca="false">AE550-AB550</f>
        <v>0</v>
      </c>
      <c r="AD550" s="28"/>
      <c r="AE550" s="28" t="n">
        <v>2.241</v>
      </c>
      <c r="AF550" s="28" t="n">
        <v>1.367</v>
      </c>
      <c r="AG550" s="28" t="n">
        <v>2.261</v>
      </c>
      <c r="AH550" s="28" t="n">
        <v>2.011</v>
      </c>
      <c r="AI550" s="28" t="n">
        <v>1.8885</v>
      </c>
      <c r="AJ550" s="28" t="n">
        <v>1.871</v>
      </c>
      <c r="AK550" s="28" t="n">
        <v>2.096</v>
      </c>
      <c r="AL550" s="28" t="n">
        <v>2.1985</v>
      </c>
      <c r="AM550" s="28" t="n">
        <v>2.2485</v>
      </c>
      <c r="AN550" s="28" t="n">
        <v>1.756</v>
      </c>
      <c r="AO550" s="28" t="n">
        <v>2.356</v>
      </c>
      <c r="AP550" s="28" t="n">
        <v>2.411</v>
      </c>
      <c r="AQ550" s="28" t="n">
        <v>2.116</v>
      </c>
      <c r="AR550" s="4" t="s">
        <v>2</v>
      </c>
      <c r="AS550" s="4"/>
      <c r="AT550" s="28"/>
      <c r="AU550" s="28"/>
      <c r="AV550" s="28"/>
      <c r="AW550" s="28"/>
      <c r="AX550" s="28"/>
      <c r="AY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</row>
    <row r="551" customFormat="false" ht="12.75" hidden="true" customHeight="false" outlineLevel="0" collapsed="false">
      <c r="A551" s="56" t="n">
        <v>36055</v>
      </c>
      <c r="B551" s="90" t="n">
        <f aca="false">B550+1</f>
        <v>545</v>
      </c>
      <c r="C551" s="28"/>
      <c r="D551" s="28" t="s">
        <v>109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 t="s">
        <v>109</v>
      </c>
      <c r="AA551" s="28" t="n">
        <v>2.135</v>
      </c>
      <c r="AB551" s="28" t="n">
        <v>2.138</v>
      </c>
      <c r="AC551" s="95" t="n">
        <f aca="false">AE551-AB551</f>
        <v>0</v>
      </c>
      <c r="AD551" s="28"/>
      <c r="AE551" s="28" t="n">
        <v>2.138</v>
      </c>
      <c r="AF551" s="28" t="n">
        <v>1.33709897</v>
      </c>
      <c r="AG551" s="28" t="n">
        <v>2.163</v>
      </c>
      <c r="AH551" s="28" t="n">
        <v>1.943</v>
      </c>
      <c r="AI551" s="28" t="n">
        <v>1.833</v>
      </c>
      <c r="AJ551" s="28" t="n">
        <v>1.818</v>
      </c>
      <c r="AK551" s="28" t="n">
        <v>2.0055</v>
      </c>
      <c r="AL551" s="28" t="n">
        <v>2.108</v>
      </c>
      <c r="AM551" s="28" t="n">
        <v>2.1705</v>
      </c>
      <c r="AN551" s="28" t="n">
        <v>1.658</v>
      </c>
      <c r="AO551" s="28" t="n">
        <v>2.2505</v>
      </c>
      <c r="AP551" s="28" t="n">
        <v>2.308</v>
      </c>
      <c r="AQ551" s="28" t="n">
        <v>2.003</v>
      </c>
      <c r="AR551" s="4" t="s">
        <v>2</v>
      </c>
      <c r="AS551" s="4"/>
      <c r="AT551" s="28"/>
      <c r="AU551" s="28"/>
      <c r="AV551" s="28"/>
      <c r="AW551" s="28"/>
      <c r="AX551" s="28"/>
      <c r="AY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</row>
    <row r="552" customFormat="false" ht="12.75" hidden="true" customHeight="false" outlineLevel="0" collapsed="false">
      <c r="A552" s="56" t="n">
        <v>36056</v>
      </c>
      <c r="B552" s="90" t="n">
        <f aca="false">B551+1</f>
        <v>546</v>
      </c>
      <c r="C552" s="28"/>
      <c r="D552" s="28" t="s">
        <v>109</v>
      </c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 t="s">
        <v>109</v>
      </c>
      <c r="AA552" s="28" t="n">
        <v>2.3</v>
      </c>
      <c r="AB552" s="28" t="n">
        <v>2.26</v>
      </c>
      <c r="AC552" s="95" t="n">
        <f aca="false">AE552-AB552</f>
        <v>0</v>
      </c>
      <c r="AD552" s="28"/>
      <c r="AE552" s="28" t="n">
        <v>2.26</v>
      </c>
      <c r="AF552" s="28" t="n">
        <v>1.35909897</v>
      </c>
      <c r="AG552" s="28" t="n">
        <v>2.2875</v>
      </c>
      <c r="AH552" s="28" t="n">
        <v>2.02375</v>
      </c>
      <c r="AI552" s="28" t="n">
        <v>1.88875</v>
      </c>
      <c r="AJ552" s="28" t="n">
        <v>1.86</v>
      </c>
      <c r="AK552" s="28" t="n">
        <v>2.1225</v>
      </c>
      <c r="AL552" s="28" t="n">
        <v>2.2175</v>
      </c>
      <c r="AM552" s="28" t="n">
        <v>2.2325</v>
      </c>
      <c r="AN552" s="28" t="n">
        <v>1.775</v>
      </c>
      <c r="AO552" s="28" t="n">
        <v>2.36</v>
      </c>
      <c r="AP552" s="28" t="n">
        <v>2.43</v>
      </c>
      <c r="AQ552" s="28" t="n">
        <v>2.125</v>
      </c>
      <c r="AR552" s="4" t="s">
        <v>2</v>
      </c>
      <c r="AS552" s="4"/>
      <c r="AT552" s="28"/>
      <c r="AU552" s="28"/>
      <c r="AV552" s="28"/>
      <c r="AW552" s="28"/>
      <c r="AX552" s="28"/>
      <c r="AY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</row>
    <row r="553" customFormat="false" ht="12.75" hidden="true" customHeight="false" outlineLevel="0" collapsed="false">
      <c r="A553" s="56" t="n">
        <v>36059</v>
      </c>
      <c r="B553" s="90" t="n">
        <f aca="false">B552+1</f>
        <v>547</v>
      </c>
      <c r="C553" s="28"/>
      <c r="D553" s="28" t="s">
        <v>109</v>
      </c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 t="s">
        <v>109</v>
      </c>
      <c r="AA553" s="28" t="n">
        <v>2.17</v>
      </c>
      <c r="AB553" s="28" t="n">
        <v>2.187</v>
      </c>
      <c r="AC553" s="95" t="n">
        <f aca="false">AE553-AB553</f>
        <v>0</v>
      </c>
      <c r="AD553" s="28"/>
      <c r="AE553" s="28" t="n">
        <v>2.187</v>
      </c>
      <c r="AF553" s="28" t="n">
        <v>1.35609897</v>
      </c>
      <c r="AG553" s="28" t="n">
        <v>2.2145</v>
      </c>
      <c r="AH553" s="28" t="n">
        <v>1.9695</v>
      </c>
      <c r="AI553" s="28" t="n">
        <v>1.8395</v>
      </c>
      <c r="AJ553" s="28" t="n">
        <v>1.807</v>
      </c>
      <c r="AK553" s="28" t="n">
        <v>2.052</v>
      </c>
      <c r="AL553" s="28" t="n">
        <v>2.157</v>
      </c>
      <c r="AM553" s="28" t="n">
        <v>2.182</v>
      </c>
      <c r="AN553" s="28" t="n">
        <v>1.707</v>
      </c>
      <c r="AO553" s="28" t="n">
        <v>2.287</v>
      </c>
      <c r="AP553" s="28" t="n">
        <v>2.357</v>
      </c>
      <c r="AQ553" s="28" t="n">
        <v>2.062</v>
      </c>
      <c r="AR553" s="4" t="s">
        <v>2</v>
      </c>
      <c r="AS553" s="4"/>
      <c r="AT553" s="28"/>
      <c r="AU553" s="28"/>
      <c r="AV553" s="28"/>
      <c r="AW553" s="28"/>
      <c r="AX553" s="28"/>
      <c r="AY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</row>
    <row r="554" customFormat="false" ht="12.75" hidden="true" customHeight="false" outlineLevel="0" collapsed="false">
      <c r="A554" s="56" t="n">
        <v>36060</v>
      </c>
      <c r="B554" s="90" t="n">
        <f aca="false">B553+1</f>
        <v>548</v>
      </c>
      <c r="C554" s="28"/>
      <c r="D554" s="28" t="s">
        <v>109</v>
      </c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 t="s">
        <v>109</v>
      </c>
      <c r="AA554" s="28" t="n">
        <v>2.3</v>
      </c>
      <c r="AB554" s="28" t="n">
        <v>2.186</v>
      </c>
      <c r="AC554" s="95" t="n">
        <f aca="false">AE554-AB554</f>
        <v>0</v>
      </c>
      <c r="AD554" s="28"/>
      <c r="AE554" s="28" t="n">
        <v>2.186</v>
      </c>
      <c r="AF554" s="28" t="n">
        <v>1.463213775</v>
      </c>
      <c r="AG554" s="28" t="n">
        <v>2.2185</v>
      </c>
      <c r="AH554" s="28" t="n">
        <v>1.971</v>
      </c>
      <c r="AI554" s="28" t="n">
        <v>1.821</v>
      </c>
      <c r="AJ554" s="28" t="n">
        <v>1.796</v>
      </c>
      <c r="AK554" s="28" t="n">
        <v>2.0535</v>
      </c>
      <c r="AL554" s="28" t="n">
        <v>2.1585</v>
      </c>
      <c r="AM554" s="28" t="n">
        <v>2.171</v>
      </c>
      <c r="AN554" s="28" t="n">
        <v>1.731</v>
      </c>
      <c r="AO554" s="28" t="n">
        <v>2.286</v>
      </c>
      <c r="AP554" s="28" t="n">
        <v>2.356</v>
      </c>
      <c r="AQ554" s="28" t="n">
        <v>2.066</v>
      </c>
      <c r="AR554" s="4" t="s">
        <v>2</v>
      </c>
      <c r="AS554" s="4"/>
      <c r="AT554" s="28"/>
      <c r="AU554" s="28"/>
      <c r="AV554" s="28"/>
      <c r="AW554" s="28"/>
      <c r="AX554" s="28"/>
      <c r="AY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</row>
    <row r="555" customFormat="false" ht="12.75" hidden="true" customHeight="false" outlineLevel="0" collapsed="false">
      <c r="A555" s="56" t="n">
        <v>36061</v>
      </c>
      <c r="B555" s="90" t="n">
        <f aca="false">B554+1</f>
        <v>549</v>
      </c>
      <c r="C555" s="28"/>
      <c r="D555" s="28" t="s">
        <v>109</v>
      </c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 t="s">
        <v>109</v>
      </c>
      <c r="AA555" s="28" t="n">
        <v>2.23</v>
      </c>
      <c r="AB555" s="28" t="n">
        <v>2.131</v>
      </c>
      <c r="AC555" s="95" t="n">
        <f aca="false">AE555-AB555</f>
        <v>0</v>
      </c>
      <c r="AD555" s="28"/>
      <c r="AE555" s="28" t="n">
        <v>2.131</v>
      </c>
      <c r="AF555" s="28" t="n">
        <v>1.468213775</v>
      </c>
      <c r="AG555" s="28" t="n">
        <v>2.1635</v>
      </c>
      <c r="AH555" s="28" t="n">
        <v>1.916</v>
      </c>
      <c r="AI555" s="28" t="n">
        <v>1.7785</v>
      </c>
      <c r="AJ555" s="28" t="n">
        <v>1.7485</v>
      </c>
      <c r="AK555" s="28" t="n">
        <v>1.996</v>
      </c>
      <c r="AL555" s="28" t="n">
        <v>2.101</v>
      </c>
      <c r="AM555" s="28" t="n">
        <v>2.111</v>
      </c>
      <c r="AN555" s="28" t="n">
        <v>1.631</v>
      </c>
      <c r="AO555" s="28" t="n">
        <v>2.231</v>
      </c>
      <c r="AP555" s="28" t="n">
        <v>2.301</v>
      </c>
      <c r="AQ555" s="28" t="n">
        <v>2.0035</v>
      </c>
      <c r="AR555" s="4" t="s">
        <v>2</v>
      </c>
      <c r="AS555" s="4"/>
      <c r="AT555" s="28"/>
      <c r="AU555" s="28"/>
      <c r="AV555" s="28"/>
      <c r="AW555" s="28"/>
      <c r="AX555" s="28"/>
      <c r="AY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</row>
    <row r="556" customFormat="false" ht="12.75" hidden="true" customHeight="false" outlineLevel="0" collapsed="false">
      <c r="A556" s="56" t="n">
        <v>36062</v>
      </c>
      <c r="B556" s="90" t="n">
        <f aca="false">B555+1</f>
        <v>550</v>
      </c>
      <c r="C556" s="28"/>
      <c r="D556" s="28" t="s">
        <v>109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 t="s">
        <v>109</v>
      </c>
      <c r="AA556" s="28" t="n">
        <v>2.165</v>
      </c>
      <c r="AB556" s="28" t="n">
        <v>2.179</v>
      </c>
      <c r="AC556" s="95" t="n">
        <f aca="false">AE556-AB556</f>
        <v>0</v>
      </c>
      <c r="AD556" s="28"/>
      <c r="AE556" s="28" t="n">
        <v>2.179</v>
      </c>
      <c r="AF556" s="28" t="n">
        <v>1.451213775</v>
      </c>
      <c r="AG556" s="28" t="n">
        <v>2.214</v>
      </c>
      <c r="AH556" s="28" t="n">
        <v>1.9565</v>
      </c>
      <c r="AI556" s="28" t="n">
        <v>1.7915</v>
      </c>
      <c r="AJ556" s="28" t="n">
        <v>1.7665</v>
      </c>
      <c r="AK556" s="28" t="n">
        <v>2.0415</v>
      </c>
      <c r="AL556" s="28" t="n">
        <v>2.149</v>
      </c>
      <c r="AM556" s="28" t="n">
        <v>2.124</v>
      </c>
      <c r="AN556" s="28" t="n">
        <v>1.649</v>
      </c>
      <c r="AO556" s="28" t="n">
        <v>2.294</v>
      </c>
      <c r="AP556" s="28" t="n">
        <v>2.349</v>
      </c>
      <c r="AQ556" s="28" t="n">
        <v>2.044</v>
      </c>
      <c r="AR556" s="4" t="s">
        <v>2</v>
      </c>
      <c r="AS556" s="4"/>
      <c r="AT556" s="28"/>
      <c r="AU556" s="28"/>
      <c r="AV556" s="28"/>
      <c r="AW556" s="28"/>
      <c r="AX556" s="28"/>
      <c r="AY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</row>
    <row r="557" customFormat="false" ht="12.75" hidden="true" customHeight="false" outlineLevel="0" collapsed="false">
      <c r="A557" s="56" t="n">
        <v>36063</v>
      </c>
      <c r="B557" s="90" t="n">
        <f aca="false">B556+1</f>
        <v>551</v>
      </c>
      <c r="C557" s="28"/>
      <c r="D557" s="28" t="s">
        <v>109</v>
      </c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 t="s">
        <v>109</v>
      </c>
      <c r="AA557" s="28" t="n">
        <v>2.33</v>
      </c>
      <c r="AB557" s="28" t="n">
        <v>2.181</v>
      </c>
      <c r="AC557" s="95" t="n">
        <f aca="false">AE557-AB557</f>
        <v>0</v>
      </c>
      <c r="AD557" s="28"/>
      <c r="AE557" s="28" t="n">
        <v>2.181</v>
      </c>
      <c r="AF557" s="28" t="n">
        <v>1.518213775</v>
      </c>
      <c r="AG557" s="28" t="n">
        <v>2.216</v>
      </c>
      <c r="AH557" s="28" t="n">
        <v>1.9485</v>
      </c>
      <c r="AI557" s="28" t="n">
        <v>1.7785</v>
      </c>
      <c r="AJ557" s="28" t="n">
        <v>1.7835</v>
      </c>
      <c r="AK557" s="28" t="n">
        <v>2.041</v>
      </c>
      <c r="AL557" s="28" t="n">
        <v>2.1485</v>
      </c>
      <c r="AM557" s="28" t="n">
        <v>2.0885</v>
      </c>
      <c r="AN557" s="28" t="n">
        <v>1.681</v>
      </c>
      <c r="AO557" s="28" t="n">
        <v>2.296</v>
      </c>
      <c r="AP557" s="28" t="n">
        <v>2.351</v>
      </c>
      <c r="AQ557" s="28" t="n">
        <v>2.04475</v>
      </c>
      <c r="AR557" s="4" t="s">
        <v>2</v>
      </c>
      <c r="AS557" s="4"/>
      <c r="AT557" s="28"/>
      <c r="AU557" s="28"/>
      <c r="AV557" s="28"/>
      <c r="AW557" s="28"/>
      <c r="AX557" s="28"/>
      <c r="AY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</row>
    <row r="558" customFormat="false" ht="12.75" hidden="true" customHeight="false" outlineLevel="0" collapsed="false">
      <c r="A558" s="56" t="n">
        <v>36066</v>
      </c>
      <c r="B558" s="90" t="n">
        <f aca="false">B557+1</f>
        <v>552</v>
      </c>
      <c r="C558" s="28"/>
      <c r="D558" s="28" t="s">
        <v>109</v>
      </c>
      <c r="E558" s="28" t="n">
        <v>1</v>
      </c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 t="s">
        <v>109</v>
      </c>
      <c r="AA558" s="28" t="n">
        <v>2.17</v>
      </c>
      <c r="AB558" s="28" t="n">
        <v>2.031</v>
      </c>
      <c r="AC558" s="95" t="n">
        <f aca="false">AE558-AB558</f>
        <v>0</v>
      </c>
      <c r="AD558" s="28" t="n">
        <v>1</v>
      </c>
      <c r="AE558" s="28" t="n">
        <v>2.031</v>
      </c>
      <c r="AF558" s="28" t="n">
        <v>1.48485312</v>
      </c>
      <c r="AG558" s="28" t="n">
        <v>2.0735</v>
      </c>
      <c r="AH558" s="28" t="n">
        <v>1.831</v>
      </c>
      <c r="AI558" s="28" t="n">
        <v>1.661</v>
      </c>
      <c r="AJ558" s="28" t="n">
        <v>1.6385</v>
      </c>
      <c r="AK558" s="28" t="n">
        <v>1.881</v>
      </c>
      <c r="AL558" s="28" t="n">
        <v>2.001</v>
      </c>
      <c r="AM558" s="28" t="n">
        <v>1.9835</v>
      </c>
      <c r="AN558" s="28" t="n">
        <v>1.671</v>
      </c>
      <c r="AO558" s="28" t="n">
        <v>2.146</v>
      </c>
      <c r="AP558" s="28" t="n">
        <v>2.201</v>
      </c>
      <c r="AQ558" s="28" t="n">
        <v>1.881</v>
      </c>
      <c r="AR558" s="4" t="s">
        <v>2</v>
      </c>
      <c r="AS558" s="4"/>
      <c r="AT558" s="28"/>
      <c r="AU558" s="28"/>
      <c r="AV558" s="28"/>
      <c r="AW558" s="28"/>
      <c r="AX558" s="28"/>
      <c r="AY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</row>
    <row r="559" customFormat="false" ht="12.75" hidden="true" customHeight="false" outlineLevel="0" collapsed="false">
      <c r="A559" s="56" t="n">
        <v>36067</v>
      </c>
      <c r="B559" s="90" t="n">
        <f aca="false">B558+1</f>
        <v>553</v>
      </c>
      <c r="C559" s="28"/>
      <c r="D559" s="28" t="s">
        <v>110</v>
      </c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 t="s">
        <v>110</v>
      </c>
      <c r="AA559" s="28" t="n">
        <v>2.28</v>
      </c>
      <c r="AB559" s="28" t="n">
        <v>2.347</v>
      </c>
      <c r="AC559" s="95" t="n">
        <f aca="false">AE559-AB559</f>
        <v>0</v>
      </c>
      <c r="AD559" s="28"/>
      <c r="AE559" s="28" t="n">
        <v>2.347</v>
      </c>
      <c r="AF559" s="28" t="n">
        <v>1.45757452</v>
      </c>
      <c r="AG559" s="28" t="n">
        <v>2.4995</v>
      </c>
      <c r="AH559" s="28" t="n">
        <v>2.1145</v>
      </c>
      <c r="AI559" s="28" t="n">
        <v>2.0045</v>
      </c>
      <c r="AJ559" s="28" t="n">
        <v>2.017</v>
      </c>
      <c r="AK559" s="28" t="n">
        <v>2.192</v>
      </c>
      <c r="AL559" s="28" t="n">
        <v>2.267</v>
      </c>
      <c r="AM559" s="28" t="n">
        <v>2.327</v>
      </c>
      <c r="AN559" s="28" t="n">
        <v>2.027</v>
      </c>
      <c r="AO559" s="28" t="n">
        <v>2.567</v>
      </c>
      <c r="AP559" s="28" t="n">
        <v>2.717</v>
      </c>
      <c r="AQ559" s="28" t="n">
        <v>2.182</v>
      </c>
      <c r="AR559" s="4" t="s">
        <v>2</v>
      </c>
      <c r="AS559" s="4"/>
      <c r="AT559" s="28"/>
      <c r="AU559" s="28"/>
      <c r="AV559" s="28"/>
      <c r="AW559" s="28"/>
      <c r="AX559" s="28"/>
      <c r="AY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</row>
    <row r="560" customFormat="false" ht="12.75" hidden="true" customHeight="false" outlineLevel="0" collapsed="false">
      <c r="A560" s="56" t="n">
        <v>36068</v>
      </c>
      <c r="B560" s="90" t="n">
        <f aca="false">B559+1</f>
        <v>554</v>
      </c>
      <c r="C560" s="28"/>
      <c r="D560" s="28" t="s">
        <v>110</v>
      </c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 t="s">
        <v>110</v>
      </c>
      <c r="AA560" s="28" t="n">
        <v>2.39</v>
      </c>
      <c r="AB560" s="28" t="n">
        <v>2.433</v>
      </c>
      <c r="AC560" s="95" t="n">
        <f aca="false">AE560-AB560</f>
        <v>0</v>
      </c>
      <c r="AD560" s="28"/>
      <c r="AE560" s="28" t="n">
        <v>2.433</v>
      </c>
      <c r="AF560" s="28" t="n">
        <v>1.64857452</v>
      </c>
      <c r="AG560" s="28" t="n">
        <v>2.6005</v>
      </c>
      <c r="AH560" s="28" t="n">
        <v>2.193</v>
      </c>
      <c r="AI560" s="28" t="n">
        <v>2.0755</v>
      </c>
      <c r="AJ560" s="28" t="n">
        <v>2.088</v>
      </c>
      <c r="AK560" s="28" t="n">
        <v>2.263</v>
      </c>
      <c r="AL560" s="28" t="n">
        <v>2.3505</v>
      </c>
      <c r="AM560" s="28" t="n">
        <v>2.383</v>
      </c>
      <c r="AN560" s="28" t="n">
        <v>2.153</v>
      </c>
      <c r="AO560" s="28" t="n">
        <v>2.653</v>
      </c>
      <c r="AP560" s="28" t="n">
        <v>2.833</v>
      </c>
      <c r="AQ560" s="28" t="n">
        <v>2.2555</v>
      </c>
      <c r="AR560" s="4" t="s">
        <v>2</v>
      </c>
      <c r="AS560" s="4"/>
      <c r="AT560" s="28"/>
      <c r="AU560" s="28"/>
      <c r="AV560" s="28"/>
      <c r="AW560" s="28"/>
      <c r="AX560" s="28"/>
      <c r="AY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</row>
    <row r="561" customFormat="false" ht="12.75" hidden="true" customHeight="false" outlineLevel="0" collapsed="false">
      <c r="A561" s="56" t="n">
        <v>36069</v>
      </c>
      <c r="B561" s="90" t="n">
        <f aca="false">B560+1</f>
        <v>555</v>
      </c>
      <c r="C561" s="28"/>
      <c r="D561" s="28" t="s">
        <v>110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 t="s">
        <v>110</v>
      </c>
      <c r="AA561" s="28" t="n">
        <v>2.5</v>
      </c>
      <c r="AB561" s="28" t="n">
        <v>2.414</v>
      </c>
      <c r="AC561" s="95" t="n">
        <f aca="false">AE561-AB561</f>
        <v>0</v>
      </c>
      <c r="AD561" s="28"/>
      <c r="AE561" s="28" t="n">
        <v>2.414</v>
      </c>
      <c r="AF561" s="28" t="n">
        <v>1.66457452</v>
      </c>
      <c r="AG561" s="28" t="n">
        <v>2.589</v>
      </c>
      <c r="AH561" s="28" t="n">
        <v>2.194</v>
      </c>
      <c r="AI561" s="28" t="n">
        <v>2.094</v>
      </c>
      <c r="AJ561" s="28" t="n">
        <v>2.1365</v>
      </c>
      <c r="AK561" s="28" t="n">
        <v>2.2465</v>
      </c>
      <c r="AL561" s="28" t="n">
        <v>2.3365</v>
      </c>
      <c r="AM561" s="28" t="n">
        <v>2.364</v>
      </c>
      <c r="AN561" s="28" t="n">
        <v>2.184</v>
      </c>
      <c r="AO561" s="28" t="n">
        <v>2.677</v>
      </c>
      <c r="AP561" s="28" t="n">
        <v>2.8515</v>
      </c>
      <c r="AQ561" s="28" t="n">
        <v>2.239</v>
      </c>
      <c r="AR561" s="4" t="s">
        <v>2</v>
      </c>
      <c r="AS561" s="4"/>
      <c r="AT561" s="28"/>
      <c r="AU561" s="28"/>
      <c r="AV561" s="28"/>
      <c r="AW561" s="28"/>
      <c r="AX561" s="28"/>
      <c r="AY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</row>
    <row r="562" customFormat="false" ht="12.75" hidden="true" customHeight="false" outlineLevel="0" collapsed="false">
      <c r="A562" s="56" t="n">
        <v>36070</v>
      </c>
      <c r="B562" s="90" t="n">
        <f aca="false">B561+1</f>
        <v>556</v>
      </c>
      <c r="C562" s="28"/>
      <c r="D562" s="28" t="s">
        <v>110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 t="s">
        <v>110</v>
      </c>
      <c r="AA562" s="28" t="n">
        <v>2.37</v>
      </c>
      <c r="AB562" s="28" t="n">
        <v>2.432</v>
      </c>
      <c r="AC562" s="95" t="n">
        <f aca="false">AE562-AB562</f>
        <v>0</v>
      </c>
      <c r="AD562" s="28"/>
      <c r="AE562" s="28" t="n">
        <v>2.432</v>
      </c>
      <c r="AF562" s="28" t="n">
        <v>1.7195</v>
      </c>
      <c r="AG562" s="28" t="n">
        <v>2.6095</v>
      </c>
      <c r="AH562" s="28" t="n">
        <v>2.212</v>
      </c>
      <c r="AI562" s="28" t="n">
        <v>2.152</v>
      </c>
      <c r="AJ562" s="28" t="n">
        <v>2.182</v>
      </c>
      <c r="AK562" s="28" t="n">
        <v>2.2645</v>
      </c>
      <c r="AL562" s="28" t="n">
        <v>2.362</v>
      </c>
      <c r="AM562" s="28" t="n">
        <v>2.442</v>
      </c>
      <c r="AN562" s="28" t="n">
        <v>1.93</v>
      </c>
      <c r="AO562" s="28" t="n">
        <v>2.695</v>
      </c>
      <c r="AP562" s="28" t="n">
        <v>2.882</v>
      </c>
      <c r="AQ562" s="28" t="n">
        <v>2.257</v>
      </c>
      <c r="AR562" s="4" t="s">
        <v>2</v>
      </c>
      <c r="AS562" s="4"/>
      <c r="AT562" s="28"/>
      <c r="AU562" s="28"/>
      <c r="AV562" s="28"/>
      <c r="AW562" s="28"/>
      <c r="AX562" s="28"/>
      <c r="AY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</row>
    <row r="563" customFormat="false" ht="12.75" hidden="true" customHeight="false" outlineLevel="0" collapsed="false">
      <c r="A563" s="89" t="n">
        <v>36073</v>
      </c>
      <c r="B563" s="90" t="n">
        <f aca="false">B562+1</f>
        <v>557</v>
      </c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 t="n">
        <v>2.4</v>
      </c>
      <c r="AB563" s="28" t="n">
        <v>2.393</v>
      </c>
      <c r="AC563" s="95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4"/>
      <c r="AS563" s="4"/>
      <c r="AT563" s="28"/>
      <c r="AU563" s="28"/>
      <c r="AV563" s="28"/>
      <c r="AW563" s="28"/>
      <c r="AX563" s="28"/>
      <c r="AY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</row>
    <row r="564" customFormat="false" ht="12.75" hidden="true" customHeight="false" outlineLevel="0" collapsed="false">
      <c r="A564" s="56" t="n">
        <v>36074</v>
      </c>
      <c r="B564" s="90" t="n">
        <f aca="false">B563+1</f>
        <v>558</v>
      </c>
      <c r="C564" s="28"/>
      <c r="D564" s="28" t="s">
        <v>110</v>
      </c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 t="s">
        <v>110</v>
      </c>
      <c r="AA564" s="28" t="n">
        <v>2.32</v>
      </c>
      <c r="AB564" s="28" t="n">
        <v>2.346</v>
      </c>
      <c r="AC564" s="95" t="n">
        <f aca="false">AE564-AB564</f>
        <v>0</v>
      </c>
      <c r="AD564" s="28"/>
      <c r="AE564" s="28" t="n">
        <v>2.346</v>
      </c>
      <c r="AF564" s="28" t="n">
        <v>1.673639935</v>
      </c>
      <c r="AG564" s="28" t="n">
        <v>2.5135</v>
      </c>
      <c r="AH564" s="28" t="n">
        <v>2.1385</v>
      </c>
      <c r="AI564" s="28" t="n">
        <v>2.0435</v>
      </c>
      <c r="AJ564" s="28" t="n">
        <v>2.1135</v>
      </c>
      <c r="AK564" s="28" t="n">
        <v>2.1885</v>
      </c>
      <c r="AL564" s="28" t="n">
        <v>2.2835</v>
      </c>
      <c r="AM564" s="28" t="n">
        <v>2.3835</v>
      </c>
      <c r="AN564" s="28" t="n">
        <v>2.081</v>
      </c>
      <c r="AO564" s="28" t="n">
        <v>2.609</v>
      </c>
      <c r="AP564" s="28" t="n">
        <v>2.796</v>
      </c>
      <c r="AQ564" s="28" t="n">
        <v>2.181</v>
      </c>
      <c r="AR564" s="4" t="s">
        <v>2</v>
      </c>
      <c r="AS564" s="4"/>
      <c r="AT564" s="28"/>
      <c r="AU564" s="28"/>
      <c r="AV564" s="28"/>
      <c r="AW564" s="28"/>
      <c r="AX564" s="28"/>
      <c r="AY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</row>
    <row r="565" customFormat="false" ht="12.75" hidden="true" customHeight="false" outlineLevel="0" collapsed="false">
      <c r="A565" s="56" t="n">
        <v>36075</v>
      </c>
      <c r="B565" s="90" t="n">
        <f aca="false">B564+1</f>
        <v>559</v>
      </c>
      <c r="C565" s="28"/>
      <c r="D565" s="28" t="s">
        <v>110</v>
      </c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 t="s">
        <v>110</v>
      </c>
      <c r="AA565" s="28" t="n">
        <v>2.38</v>
      </c>
      <c r="AB565" s="28" t="n">
        <v>2.393</v>
      </c>
      <c r="AC565" s="95" t="n">
        <f aca="false">AE565-AB565</f>
        <v>0</v>
      </c>
      <c r="AD565" s="28"/>
      <c r="AE565" s="28" t="n">
        <v>2.393</v>
      </c>
      <c r="AF565" s="28" t="n">
        <v>1.692093625</v>
      </c>
      <c r="AG565" s="28" t="n">
        <v>2.5655</v>
      </c>
      <c r="AH565" s="28" t="n">
        <v>2.1755</v>
      </c>
      <c r="AI565" s="28" t="n">
        <v>2.0855</v>
      </c>
      <c r="AJ565" s="28" t="n">
        <v>2.1455</v>
      </c>
      <c r="AK565" s="28" t="n">
        <v>2.2355</v>
      </c>
      <c r="AL565" s="28" t="n">
        <v>2.3305</v>
      </c>
      <c r="AM565" s="28" t="n">
        <v>2.4055</v>
      </c>
      <c r="AN565" s="28" t="n">
        <v>2.128</v>
      </c>
      <c r="AO565" s="28" t="n">
        <v>2.653</v>
      </c>
      <c r="AP565" s="28" t="n">
        <v>2.843</v>
      </c>
      <c r="AQ565" s="28" t="n">
        <v>2.223</v>
      </c>
      <c r="AR565" s="4" t="s">
        <v>2</v>
      </c>
      <c r="AS565" s="4"/>
      <c r="AT565" s="28"/>
      <c r="AU565" s="28"/>
      <c r="AV565" s="28"/>
      <c r="AW565" s="28"/>
      <c r="AX565" s="28"/>
      <c r="AY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</row>
    <row r="566" customFormat="false" ht="12.75" hidden="true" customHeight="false" outlineLevel="0" collapsed="false">
      <c r="A566" s="56" t="n">
        <v>36076</v>
      </c>
      <c r="B566" s="90" t="n">
        <f aca="false">B565+1</f>
        <v>560</v>
      </c>
      <c r="C566" s="28"/>
      <c r="D566" s="28" t="s">
        <v>110</v>
      </c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 t="s">
        <v>110</v>
      </c>
      <c r="AA566" s="28" t="n">
        <v>2.32</v>
      </c>
      <c r="AB566" s="28" t="n">
        <v>2.254</v>
      </c>
      <c r="AC566" s="95" t="n">
        <f aca="false">AE566-AB566</f>
        <v>0</v>
      </c>
      <c r="AD566" s="28"/>
      <c r="AE566" s="28" t="n">
        <v>2.254</v>
      </c>
      <c r="AF566" s="28" t="n">
        <v>1.553093625</v>
      </c>
      <c r="AG566" s="28" t="n">
        <v>2.4265</v>
      </c>
      <c r="AH566" s="28" t="n">
        <v>2.06525</v>
      </c>
      <c r="AI566" s="28" t="n">
        <v>1.979</v>
      </c>
      <c r="AJ566" s="28" t="n">
        <v>2.044</v>
      </c>
      <c r="AK566" s="28" t="n">
        <v>2.104</v>
      </c>
      <c r="AL566" s="28" t="n">
        <v>2.204</v>
      </c>
      <c r="AM566" s="28" t="n">
        <v>2.299</v>
      </c>
      <c r="AN566" s="28" t="n">
        <v>1.989</v>
      </c>
      <c r="AO566" s="28" t="n">
        <v>2.514</v>
      </c>
      <c r="AP566" s="28" t="n">
        <v>2.704</v>
      </c>
      <c r="AQ566" s="28" t="n">
        <v>2.119</v>
      </c>
      <c r="AR566" s="4" t="s">
        <v>2</v>
      </c>
      <c r="AS566" s="4"/>
      <c r="AT566" s="28"/>
      <c r="AU566" s="28"/>
      <c r="AV566" s="28"/>
      <c r="AW566" s="28"/>
      <c r="AX566" s="28"/>
      <c r="AY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</row>
    <row r="567" customFormat="false" ht="12.75" hidden="true" customHeight="false" outlineLevel="0" collapsed="false">
      <c r="A567" s="56" t="n">
        <v>36077</v>
      </c>
      <c r="B567" s="90" t="n">
        <f aca="false">B566+1</f>
        <v>561</v>
      </c>
      <c r="C567" s="28"/>
      <c r="D567" s="28" t="s">
        <v>110</v>
      </c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 t="s">
        <v>110</v>
      </c>
      <c r="AA567" s="28" t="n">
        <v>2.2</v>
      </c>
      <c r="AB567" s="28" t="n">
        <v>2.191</v>
      </c>
      <c r="AC567" s="95" t="n">
        <f aca="false">AE567-AB567</f>
        <v>0</v>
      </c>
      <c r="AD567" s="28"/>
      <c r="AE567" s="28" t="n">
        <v>2.191</v>
      </c>
      <c r="AF567" s="28" t="n">
        <v>1.639278865</v>
      </c>
      <c r="AG567" s="28" t="n">
        <v>2.3585</v>
      </c>
      <c r="AH567" s="28" t="n">
        <v>2.016</v>
      </c>
      <c r="AI567" s="28" t="n">
        <v>1.946</v>
      </c>
      <c r="AJ567" s="28" t="n">
        <v>2.0085</v>
      </c>
      <c r="AK567" s="28" t="n">
        <v>2.051</v>
      </c>
      <c r="AL567" s="28" t="n">
        <v>2.146</v>
      </c>
      <c r="AM567" s="28" t="n">
        <v>2.2535</v>
      </c>
      <c r="AN567" s="28" t="n">
        <v>1.981</v>
      </c>
      <c r="AO567" s="28" t="n">
        <v>2.451</v>
      </c>
      <c r="AP567" s="28" t="n">
        <v>2.641</v>
      </c>
      <c r="AQ567" s="28" t="n">
        <v>2.056</v>
      </c>
      <c r="AR567" s="4" t="s">
        <v>2</v>
      </c>
      <c r="AS567" s="4"/>
      <c r="AT567" s="28"/>
      <c r="AU567" s="28"/>
      <c r="AV567" s="28"/>
      <c r="AW567" s="28"/>
      <c r="AX567" s="28"/>
      <c r="AY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</row>
    <row r="568" customFormat="false" ht="12.75" hidden="true" customHeight="false" outlineLevel="0" collapsed="false">
      <c r="A568" s="56" t="n">
        <v>36080</v>
      </c>
      <c r="B568" s="90" t="n">
        <f aca="false">B567+1</f>
        <v>562</v>
      </c>
      <c r="C568" s="28"/>
      <c r="D568" s="28" t="s">
        <v>110</v>
      </c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 t="s">
        <v>110</v>
      </c>
      <c r="AA568" s="28" t="n">
        <v>2.14</v>
      </c>
      <c r="AB568" s="28" t="n">
        <v>2.089</v>
      </c>
      <c r="AC568" s="95" t="n">
        <f aca="false">AE568-AB568</f>
        <v>0</v>
      </c>
      <c r="AD568" s="28"/>
      <c r="AE568" s="28" t="n">
        <v>2.089</v>
      </c>
      <c r="AF568" s="28" t="n">
        <v>1.709</v>
      </c>
      <c r="AG568" s="28" t="n">
        <v>2.2565</v>
      </c>
      <c r="AH568" s="28" t="n">
        <v>1.929</v>
      </c>
      <c r="AI568" s="28" t="n">
        <v>1.8715</v>
      </c>
      <c r="AJ568" s="28" t="n">
        <v>1.939</v>
      </c>
      <c r="AK568" s="28" t="n">
        <v>1.9515</v>
      </c>
      <c r="AL568" s="28" t="n">
        <v>2.0515</v>
      </c>
      <c r="AM568" s="28" t="n">
        <v>2.1815</v>
      </c>
      <c r="AN568" s="28" t="n">
        <v>1.914</v>
      </c>
      <c r="AO568" s="28" t="n">
        <v>2.329</v>
      </c>
      <c r="AP568" s="28" t="n">
        <v>2.499</v>
      </c>
      <c r="AQ568" s="28" t="n">
        <v>1.959</v>
      </c>
      <c r="AR568" s="4" t="s">
        <v>2</v>
      </c>
      <c r="AS568" s="4"/>
      <c r="AT568" s="28"/>
      <c r="AU568" s="28"/>
      <c r="AV568" s="28"/>
      <c r="AW568" s="28"/>
      <c r="AX568" s="28"/>
      <c r="AY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</row>
    <row r="569" customFormat="false" ht="12.75" hidden="true" customHeight="false" outlineLevel="0" collapsed="false">
      <c r="A569" s="56" t="n">
        <v>36081</v>
      </c>
      <c r="B569" s="90" t="n">
        <f aca="false">B568+1</f>
        <v>563</v>
      </c>
      <c r="C569" s="28"/>
      <c r="D569" s="28" t="s">
        <v>110</v>
      </c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 t="s">
        <v>110</v>
      </c>
      <c r="AA569" s="28" t="n">
        <v>2.05</v>
      </c>
      <c r="AB569" s="28" t="n">
        <v>2.084</v>
      </c>
      <c r="AC569" s="95" t="n">
        <f aca="false">AE569-AB569</f>
        <v>0</v>
      </c>
      <c r="AD569" s="28"/>
      <c r="AE569" s="28" t="n">
        <v>2.084</v>
      </c>
      <c r="AF569" s="28" t="n">
        <v>1.67312925</v>
      </c>
      <c r="AG569" s="28" t="n">
        <v>2.244</v>
      </c>
      <c r="AH569" s="28" t="n">
        <v>1.934</v>
      </c>
      <c r="AI569" s="28" t="n">
        <v>1.89275</v>
      </c>
      <c r="AJ569" s="28" t="n">
        <v>1.959</v>
      </c>
      <c r="AK569" s="28" t="n">
        <v>1.9565</v>
      </c>
      <c r="AL569" s="28" t="n">
        <v>2.039</v>
      </c>
      <c r="AM569" s="28" t="n">
        <v>2.239</v>
      </c>
      <c r="AN569" s="28" t="n">
        <v>1.92</v>
      </c>
      <c r="AO569" s="28" t="n">
        <v>2.334</v>
      </c>
      <c r="AP569" s="28" t="n">
        <v>2.464</v>
      </c>
      <c r="AQ569" s="28" t="n">
        <v>1.9615</v>
      </c>
      <c r="AR569" s="4" t="s">
        <v>2</v>
      </c>
      <c r="AS569" s="4"/>
      <c r="AT569" s="28"/>
      <c r="AU569" s="28"/>
      <c r="AV569" s="28"/>
      <c r="AW569" s="28"/>
      <c r="AX569" s="28"/>
      <c r="AY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</row>
    <row r="570" customFormat="false" ht="12.75" hidden="true" customHeight="false" outlineLevel="0" collapsed="false">
      <c r="A570" s="56" t="n">
        <v>36082</v>
      </c>
      <c r="B570" s="90" t="n">
        <f aca="false">B569+1</f>
        <v>564</v>
      </c>
      <c r="C570" s="28"/>
      <c r="D570" s="28" t="s">
        <v>110</v>
      </c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 t="s">
        <v>110</v>
      </c>
      <c r="AA570" s="28" t="n">
        <v>2.13</v>
      </c>
      <c r="AB570" s="28" t="n">
        <v>2.041</v>
      </c>
      <c r="AC570" s="95" t="n">
        <f aca="false">AE570-AB570</f>
        <v>0</v>
      </c>
      <c r="AD570" s="28"/>
      <c r="AE570" s="28" t="n">
        <v>2.041</v>
      </c>
      <c r="AF570" s="28" t="n">
        <v>1.6863099</v>
      </c>
      <c r="AG570" s="28" t="n">
        <v>2.1985</v>
      </c>
      <c r="AH570" s="28" t="n">
        <v>1.8985</v>
      </c>
      <c r="AI570" s="28" t="n">
        <v>1.866</v>
      </c>
      <c r="AJ570" s="28" t="n">
        <v>1.946</v>
      </c>
      <c r="AK570" s="28" t="n">
        <v>1.9235</v>
      </c>
      <c r="AL570" s="28" t="n">
        <v>2.011</v>
      </c>
      <c r="AM570" s="28" t="n">
        <v>2.251</v>
      </c>
      <c r="AN570" s="28" t="n">
        <v>1.916</v>
      </c>
      <c r="AO570" s="28" t="n">
        <v>2.291</v>
      </c>
      <c r="AP570" s="28" t="n">
        <v>2.411</v>
      </c>
      <c r="AQ570" s="28" t="n">
        <v>1.9285</v>
      </c>
      <c r="AR570" s="4" t="s">
        <v>2</v>
      </c>
      <c r="AS570" s="4"/>
      <c r="AT570" s="28"/>
      <c r="AU570" s="28"/>
      <c r="AV570" s="28"/>
      <c r="AW570" s="28"/>
      <c r="AX570" s="28"/>
      <c r="AY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</row>
    <row r="571" customFormat="false" ht="12.75" hidden="true" customHeight="false" outlineLevel="0" collapsed="false">
      <c r="A571" s="56" t="n">
        <v>36083</v>
      </c>
      <c r="B571" s="90" t="n">
        <f aca="false">B570+1</f>
        <v>565</v>
      </c>
      <c r="C571" s="28"/>
      <c r="D571" s="28" t="s">
        <v>110</v>
      </c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 t="s">
        <v>110</v>
      </c>
      <c r="AA571" s="28" t="n">
        <v>2.08</v>
      </c>
      <c r="AB571" s="28" t="n">
        <v>2.095</v>
      </c>
      <c r="AC571" s="95" t="n">
        <f aca="false">AE571-AB571</f>
        <v>0</v>
      </c>
      <c r="AD571" s="28"/>
      <c r="AE571" s="28" t="n">
        <v>2.095</v>
      </c>
      <c r="AF571" s="28" t="n">
        <v>1.72659487</v>
      </c>
      <c r="AG571" s="28" t="n">
        <v>2.2575</v>
      </c>
      <c r="AH571" s="28" t="n">
        <v>1.96</v>
      </c>
      <c r="AI571" s="28" t="n">
        <v>1.9225</v>
      </c>
      <c r="AJ571" s="28" t="n">
        <v>2.0175</v>
      </c>
      <c r="AK571" s="28" t="n">
        <v>1.9825</v>
      </c>
      <c r="AL571" s="28" t="n">
        <v>2.065</v>
      </c>
      <c r="AM571" s="28" t="n">
        <v>2.28</v>
      </c>
      <c r="AN571" s="28" t="n">
        <v>2.05</v>
      </c>
      <c r="AO571" s="28" t="n">
        <v>2.345</v>
      </c>
      <c r="AP571" s="28" t="n">
        <v>2.465</v>
      </c>
      <c r="AQ571" s="28" t="n">
        <v>1.9875</v>
      </c>
      <c r="AR571" s="4" t="s">
        <v>2</v>
      </c>
      <c r="AS571" s="4"/>
      <c r="AT571" s="28"/>
      <c r="AU571" s="28"/>
      <c r="AV571" s="28"/>
      <c r="AW571" s="28"/>
      <c r="AX571" s="28"/>
      <c r="AY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</row>
    <row r="572" customFormat="false" ht="12.75" hidden="true" customHeight="false" outlineLevel="0" collapsed="false">
      <c r="A572" s="56" t="n">
        <v>36084</v>
      </c>
      <c r="B572" s="90" t="n">
        <f aca="false">B571+1</f>
        <v>566</v>
      </c>
      <c r="C572" s="28"/>
      <c r="D572" s="28" t="s">
        <v>110</v>
      </c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 t="s">
        <v>110</v>
      </c>
      <c r="AA572" s="28" t="n">
        <v>2.07</v>
      </c>
      <c r="AB572" s="28" t="n">
        <v>2.109</v>
      </c>
      <c r="AC572" s="95" t="n">
        <f aca="false">AE572-AB572</f>
        <v>0</v>
      </c>
      <c r="AD572" s="28"/>
      <c r="AE572" s="28" t="n">
        <v>2.109</v>
      </c>
      <c r="AF572" s="28" t="n">
        <v>1.76222816</v>
      </c>
      <c r="AG572" s="28" t="n">
        <v>2.279</v>
      </c>
      <c r="AH572" s="28" t="n">
        <v>1.969</v>
      </c>
      <c r="AI572" s="28" t="n">
        <v>1.929</v>
      </c>
      <c r="AJ572" s="28" t="n">
        <v>2.019</v>
      </c>
      <c r="AK572" s="28" t="n">
        <v>2.004</v>
      </c>
      <c r="AL572" s="28" t="n">
        <v>2.0815</v>
      </c>
      <c r="AM572" s="28" t="n">
        <v>2.294</v>
      </c>
      <c r="AN572" s="28" t="n">
        <v>2.06</v>
      </c>
      <c r="AO572" s="28" t="n">
        <v>2.359</v>
      </c>
      <c r="AP572" s="28" t="n">
        <v>2.479</v>
      </c>
      <c r="AQ572" s="28" t="n">
        <v>1.999</v>
      </c>
      <c r="AR572" s="4" t="s">
        <v>2</v>
      </c>
      <c r="AS572" s="4"/>
      <c r="AT572" s="28"/>
      <c r="AU572" s="28"/>
      <c r="AV572" s="28"/>
      <c r="AW572" s="28"/>
      <c r="AX572" s="28"/>
      <c r="AY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</row>
    <row r="573" customFormat="false" ht="12.75" hidden="true" customHeight="false" outlineLevel="0" collapsed="false">
      <c r="A573" s="56" t="n">
        <v>36087</v>
      </c>
      <c r="B573" s="90" t="n">
        <f aca="false">B572+1</f>
        <v>567</v>
      </c>
      <c r="C573" s="28"/>
      <c r="D573" s="28" t="s">
        <v>110</v>
      </c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 t="s">
        <v>110</v>
      </c>
      <c r="AA573" s="28" t="n">
        <v>2.13</v>
      </c>
      <c r="AB573" s="28" t="n">
        <v>2.143</v>
      </c>
      <c r="AC573" s="95" t="n">
        <f aca="false">AE573-AB573</f>
        <v>0</v>
      </c>
      <c r="AD573" s="28"/>
      <c r="AE573" s="28" t="n">
        <v>2.143</v>
      </c>
      <c r="AF573" s="28" t="n">
        <v>1.73631304</v>
      </c>
      <c r="AG573" s="28" t="n">
        <v>2.323</v>
      </c>
      <c r="AH573" s="28" t="n">
        <v>2.0005</v>
      </c>
      <c r="AI573" s="28" t="n">
        <v>1.9605</v>
      </c>
      <c r="AJ573" s="28" t="n">
        <v>2.0855</v>
      </c>
      <c r="AK573" s="28" t="n">
        <v>2.033</v>
      </c>
      <c r="AL573" s="28" t="n">
        <v>2.1155</v>
      </c>
      <c r="AM573" s="28" t="n">
        <v>2.333</v>
      </c>
      <c r="AN573" s="28" t="n">
        <v>2.045</v>
      </c>
      <c r="AO573" s="28" t="n">
        <v>2.393</v>
      </c>
      <c r="AP573" s="28" t="n">
        <v>2.513</v>
      </c>
      <c r="AQ573" s="28" t="n">
        <v>2.033</v>
      </c>
      <c r="AR573" s="4" t="s">
        <v>2</v>
      </c>
      <c r="AS573" s="4"/>
      <c r="AT573" s="28"/>
      <c r="AU573" s="28"/>
      <c r="AV573" s="28"/>
      <c r="AW573" s="28"/>
      <c r="AX573" s="28"/>
      <c r="AY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</row>
    <row r="574" customFormat="false" ht="12.75" hidden="true" customHeight="false" outlineLevel="0" collapsed="false">
      <c r="A574" s="56" t="n">
        <v>36088</v>
      </c>
      <c r="B574" s="90" t="n">
        <f aca="false">B573+1</f>
        <v>568</v>
      </c>
      <c r="C574" s="28"/>
      <c r="D574" s="28" t="s">
        <v>110</v>
      </c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 t="s">
        <v>110</v>
      </c>
      <c r="AA574" s="28" t="n">
        <v>2.17</v>
      </c>
      <c r="AB574" s="28" t="n">
        <v>2.202</v>
      </c>
      <c r="AC574" s="95" t="n">
        <f aca="false">AE574-AB574</f>
        <v>0</v>
      </c>
      <c r="AD574" s="28"/>
      <c r="AE574" s="28" t="n">
        <v>2.202</v>
      </c>
      <c r="AF574" s="28" t="n">
        <v>1.72831304</v>
      </c>
      <c r="AG574" s="28" t="n">
        <v>2.3895</v>
      </c>
      <c r="AH574" s="28" t="n">
        <v>2.0645</v>
      </c>
      <c r="AI574" s="28" t="n">
        <v>2.012</v>
      </c>
      <c r="AJ574" s="28" t="n">
        <v>2.1345</v>
      </c>
      <c r="AK574" s="28" t="n">
        <v>2.0945</v>
      </c>
      <c r="AL574" s="28" t="n">
        <v>2.1745</v>
      </c>
      <c r="AM574" s="28" t="n">
        <v>2.432</v>
      </c>
      <c r="AN574" s="28" t="n">
        <v>2.087</v>
      </c>
      <c r="AO574" s="28" t="n">
        <v>2.462</v>
      </c>
      <c r="AP574" s="28" t="n">
        <v>2.582</v>
      </c>
      <c r="AQ574" s="28" t="n">
        <v>2.092</v>
      </c>
      <c r="AR574" s="4" t="s">
        <v>2</v>
      </c>
      <c r="AS574" s="4"/>
      <c r="AT574" s="28"/>
      <c r="AU574" s="28"/>
      <c r="AV574" s="28"/>
      <c r="AW574" s="28"/>
      <c r="AX574" s="28"/>
      <c r="AY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</row>
    <row r="575" customFormat="false" ht="12.75" hidden="true" customHeight="false" outlineLevel="0" collapsed="false">
      <c r="A575" s="56" t="n">
        <v>36089</v>
      </c>
      <c r="B575" s="90" t="n">
        <f aca="false">B574+1</f>
        <v>569</v>
      </c>
      <c r="C575" s="28"/>
      <c r="D575" s="28" t="s">
        <v>110</v>
      </c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 t="s">
        <v>110</v>
      </c>
      <c r="AA575" s="28" t="n">
        <v>2.2</v>
      </c>
      <c r="AB575" s="28" t="n">
        <v>2.18</v>
      </c>
      <c r="AC575" s="95" t="n">
        <f aca="false">AE575-AB575</f>
        <v>0</v>
      </c>
      <c r="AD575" s="28"/>
      <c r="AE575" s="28" t="n">
        <v>2.18</v>
      </c>
      <c r="AF575" s="28" t="n">
        <v>1.7392706</v>
      </c>
      <c r="AG575" s="28" t="n">
        <v>2.3675</v>
      </c>
      <c r="AH575" s="28" t="n">
        <v>2.0675</v>
      </c>
      <c r="AI575" s="28" t="n">
        <v>2.0125</v>
      </c>
      <c r="AJ575" s="28" t="n">
        <v>2.12</v>
      </c>
      <c r="AK575" s="28" t="n">
        <v>2.085</v>
      </c>
      <c r="AL575" s="28" t="n">
        <v>2.155</v>
      </c>
      <c r="AM575" s="28" t="n">
        <v>2.4225</v>
      </c>
      <c r="AN575" s="28" t="n">
        <v>2.18</v>
      </c>
      <c r="AO575" s="28" t="n">
        <v>2.44</v>
      </c>
      <c r="AP575" s="28" t="n">
        <v>2.59</v>
      </c>
      <c r="AQ575" s="28" t="n">
        <v>2.09</v>
      </c>
      <c r="AR575" s="4" t="s">
        <v>2</v>
      </c>
      <c r="AS575" s="4"/>
      <c r="AT575" s="28"/>
      <c r="AU575" s="28"/>
      <c r="AV575" s="28"/>
      <c r="AW575" s="28"/>
      <c r="AX575" s="28"/>
      <c r="AY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</row>
    <row r="576" customFormat="false" ht="12.75" hidden="true" customHeight="false" outlineLevel="0" collapsed="false">
      <c r="A576" s="56" t="n">
        <v>36090</v>
      </c>
      <c r="B576" s="90" t="n">
        <f aca="false">B575+1</f>
        <v>570</v>
      </c>
      <c r="C576" s="28"/>
      <c r="D576" s="28" t="s">
        <v>110</v>
      </c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 t="s">
        <v>110</v>
      </c>
      <c r="AA576" s="28" t="n">
        <v>2.14</v>
      </c>
      <c r="AB576" s="28" t="n">
        <v>2.176</v>
      </c>
      <c r="AC576" s="95" t="n">
        <f aca="false">AE576-AB576</f>
        <v>0</v>
      </c>
      <c r="AD576" s="28"/>
      <c r="AE576" s="28" t="n">
        <v>2.176</v>
      </c>
      <c r="AF576" s="28" t="n">
        <v>1.75674938</v>
      </c>
      <c r="AG576" s="28" t="n">
        <v>2.3385</v>
      </c>
      <c r="AH576" s="28" t="n">
        <v>2.0685</v>
      </c>
      <c r="AI576" s="28" t="n">
        <v>2.02475</v>
      </c>
      <c r="AJ576" s="28" t="n">
        <v>2.131</v>
      </c>
      <c r="AK576" s="28" t="n">
        <v>2.081</v>
      </c>
      <c r="AL576" s="28" t="n">
        <v>2.1535</v>
      </c>
      <c r="AM576" s="28" t="n">
        <v>2.43725</v>
      </c>
      <c r="AN576" s="28" t="n">
        <v>2.151</v>
      </c>
      <c r="AO576" s="28" t="n">
        <v>2.426</v>
      </c>
      <c r="AP576" s="28" t="n">
        <v>2.566</v>
      </c>
      <c r="AQ576" s="28" t="n">
        <v>2.0835</v>
      </c>
      <c r="AR576" s="4" t="s">
        <v>2</v>
      </c>
      <c r="AS576" s="4"/>
      <c r="AT576" s="28"/>
      <c r="AU576" s="28"/>
      <c r="AV576" s="28"/>
      <c r="AW576" s="28"/>
      <c r="AX576" s="28"/>
      <c r="AY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</row>
    <row r="577" customFormat="false" ht="12.75" hidden="true" customHeight="false" outlineLevel="0" collapsed="false">
      <c r="A577" s="56" t="n">
        <v>36091</v>
      </c>
      <c r="B577" s="90" t="n">
        <f aca="false">B576+1</f>
        <v>571</v>
      </c>
      <c r="C577" s="28"/>
      <c r="D577" s="28" t="s">
        <v>110</v>
      </c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 t="s">
        <v>110</v>
      </c>
      <c r="AA577" s="28" t="n">
        <v>2.155</v>
      </c>
      <c r="AB577" s="28" t="n">
        <v>2.164</v>
      </c>
      <c r="AC577" s="95" t="n">
        <f aca="false">AE577-AB577</f>
        <v>0</v>
      </c>
      <c r="AD577" s="28"/>
      <c r="AE577" s="28" t="n">
        <v>2.164</v>
      </c>
      <c r="AF577" s="28" t="n">
        <v>1.75474938</v>
      </c>
      <c r="AG577" s="28" t="n">
        <v>2.319</v>
      </c>
      <c r="AH577" s="28" t="n">
        <v>2.049</v>
      </c>
      <c r="AI577" s="28" t="n">
        <v>2.0015</v>
      </c>
      <c r="AJ577" s="28" t="n">
        <v>2.109</v>
      </c>
      <c r="AK577" s="28" t="n">
        <v>2.0615</v>
      </c>
      <c r="AL577" s="28" t="n">
        <v>2.139</v>
      </c>
      <c r="AM577" s="28" t="n">
        <v>2.4115</v>
      </c>
      <c r="AN577" s="28" t="n">
        <v>2.154</v>
      </c>
      <c r="AO577" s="28" t="n">
        <v>2.414</v>
      </c>
      <c r="AP577" s="28" t="n">
        <v>2.554</v>
      </c>
      <c r="AQ577" s="28" t="n">
        <v>2.069</v>
      </c>
      <c r="AR577" s="4" t="s">
        <v>2</v>
      </c>
      <c r="AS577" s="4"/>
      <c r="AT577" s="28"/>
      <c r="AU577" s="28"/>
      <c r="AV577" s="28"/>
      <c r="AW577" s="28"/>
      <c r="AX577" s="28"/>
      <c r="AY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</row>
    <row r="578" customFormat="false" ht="12.75" hidden="true" customHeight="false" outlineLevel="0" collapsed="false">
      <c r="A578" s="56" t="n">
        <v>36094</v>
      </c>
      <c r="B578" s="90" t="n">
        <f aca="false">B577+1</f>
        <v>572</v>
      </c>
      <c r="C578" s="28"/>
      <c r="D578" s="28" t="s">
        <v>110</v>
      </c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 t="s">
        <v>110</v>
      </c>
      <c r="AA578" s="28" t="n">
        <v>2.19</v>
      </c>
      <c r="AB578" s="28" t="n">
        <v>2.298</v>
      </c>
      <c r="AC578" s="95" t="n">
        <f aca="false">AE578-AB578</f>
        <v>0</v>
      </c>
      <c r="AD578" s="28"/>
      <c r="AE578" s="28" t="n">
        <v>2.298</v>
      </c>
      <c r="AF578" s="28" t="n">
        <v>1.73285244</v>
      </c>
      <c r="AG578" s="28" t="n">
        <v>2.426</v>
      </c>
      <c r="AH578" s="28" t="n">
        <v>2.1305</v>
      </c>
      <c r="AI578" s="28" t="n">
        <v>2.068</v>
      </c>
      <c r="AJ578" s="28" t="n">
        <v>2.183</v>
      </c>
      <c r="AK578" s="28" t="n">
        <v>2.163</v>
      </c>
      <c r="AL578" s="28" t="n">
        <v>2.258</v>
      </c>
      <c r="AM578" s="28" t="n">
        <v>2.488</v>
      </c>
      <c r="AN578" s="28" t="n">
        <v>2.228</v>
      </c>
      <c r="AO578" s="28" t="n">
        <v>2.528</v>
      </c>
      <c r="AP578" s="28" t="n">
        <v>2.673</v>
      </c>
      <c r="AQ578" s="28" t="n">
        <v>2.1655</v>
      </c>
      <c r="AR578" s="2" t="s">
        <v>2</v>
      </c>
      <c r="AT578" s="28"/>
      <c r="AU578" s="28"/>
      <c r="AV578" s="28"/>
      <c r="AW578" s="28"/>
      <c r="AX578" s="28"/>
      <c r="AY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</row>
    <row r="579" customFormat="false" ht="12.75" hidden="true" customHeight="false" outlineLevel="0" collapsed="false">
      <c r="A579" s="56" t="n">
        <v>36095</v>
      </c>
      <c r="B579" s="90" t="n">
        <f aca="false">B578+1</f>
        <v>573</v>
      </c>
      <c r="C579" s="28"/>
      <c r="D579" s="28" t="s">
        <v>110</v>
      </c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 t="s">
        <v>110</v>
      </c>
      <c r="AA579" s="28" t="n">
        <v>2.24</v>
      </c>
      <c r="AB579" s="28" t="n">
        <v>2.108</v>
      </c>
      <c r="AC579" s="95" t="n">
        <f aca="false">AE579-AB579</f>
        <v>0</v>
      </c>
      <c r="AD579" s="28"/>
      <c r="AE579" s="28" t="n">
        <v>2.108</v>
      </c>
      <c r="AF579" s="28" t="n">
        <v>1.661355805</v>
      </c>
      <c r="AG579" s="28" t="n">
        <v>2.2255</v>
      </c>
      <c r="AH579" s="28" t="n">
        <v>1.983</v>
      </c>
      <c r="AI579" s="28" t="n">
        <v>1.923</v>
      </c>
      <c r="AJ579" s="28" t="n">
        <v>2.048</v>
      </c>
      <c r="AK579" s="28" t="n">
        <v>1.993</v>
      </c>
      <c r="AL579" s="28" t="n">
        <v>2.083</v>
      </c>
      <c r="AM579" s="28" t="n">
        <v>2.328</v>
      </c>
      <c r="AN579" s="28" t="n">
        <v>2.118</v>
      </c>
      <c r="AO579" s="28" t="n">
        <v>2.328</v>
      </c>
      <c r="AP579" s="28" t="n">
        <v>2.458</v>
      </c>
      <c r="AQ579" s="28" t="n">
        <v>1.988</v>
      </c>
      <c r="AR579" s="2" t="s">
        <v>2</v>
      </c>
      <c r="AT579" s="28"/>
      <c r="AU579" s="28"/>
      <c r="AV579" s="28"/>
      <c r="AW579" s="28"/>
      <c r="AX579" s="28"/>
      <c r="AY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</row>
    <row r="580" customFormat="false" ht="12.75" hidden="true" customHeight="false" outlineLevel="0" collapsed="false">
      <c r="A580" s="56" t="n">
        <v>36096</v>
      </c>
      <c r="B580" s="90" t="n">
        <f aca="false">B579+1</f>
        <v>574</v>
      </c>
      <c r="C580" s="28"/>
      <c r="D580" s="28" t="s">
        <v>110</v>
      </c>
      <c r="E580" s="28" t="n">
        <v>1</v>
      </c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 t="s">
        <v>110</v>
      </c>
      <c r="AA580" s="28" t="n">
        <v>2.06</v>
      </c>
      <c r="AB580" s="28" t="n">
        <v>1.972</v>
      </c>
      <c r="AC580" s="95" t="n">
        <f aca="false">AE580-AB580</f>
        <v>0</v>
      </c>
      <c r="AD580" s="28" t="n">
        <v>1</v>
      </c>
      <c r="AE580" s="28" t="n">
        <v>1.972</v>
      </c>
      <c r="AF580" s="28" t="n">
        <v>1.70895912</v>
      </c>
      <c r="AG580" s="28" t="n">
        <v>2.0895</v>
      </c>
      <c r="AH580" s="28" t="n">
        <v>1.93</v>
      </c>
      <c r="AI580" s="28" t="n">
        <v>1.857</v>
      </c>
      <c r="AJ580" s="28" t="n">
        <v>1.992</v>
      </c>
      <c r="AK580" s="28" t="n">
        <v>1.872</v>
      </c>
      <c r="AL580" s="28" t="n">
        <v>1.962</v>
      </c>
      <c r="AM580" s="28" t="n">
        <v>2.282</v>
      </c>
      <c r="AN580" s="28" t="n">
        <v>2.055</v>
      </c>
      <c r="AO580" s="28" t="n">
        <v>2.192</v>
      </c>
      <c r="AP580" s="28" t="n">
        <v>2.352</v>
      </c>
      <c r="AQ580" s="28" t="n">
        <v>1.9245</v>
      </c>
      <c r="AR580" s="2" t="s">
        <v>2</v>
      </c>
      <c r="AT580" s="28"/>
      <c r="AU580" s="28"/>
      <c r="AV580" s="28"/>
      <c r="AW580" s="28"/>
      <c r="AX580" s="28"/>
      <c r="AY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</row>
    <row r="581" customFormat="false" ht="12.75" hidden="true" customHeight="false" outlineLevel="0" collapsed="false">
      <c r="A581" s="56" t="n">
        <v>36097</v>
      </c>
      <c r="B581" s="90" t="n">
        <f aca="false">B580+1</f>
        <v>575</v>
      </c>
      <c r="C581" s="28"/>
      <c r="D581" s="28" t="s">
        <v>111</v>
      </c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 t="s">
        <v>111</v>
      </c>
      <c r="AA581" s="28" t="n">
        <v>2.31</v>
      </c>
      <c r="AB581" s="28" t="n">
        <v>2.348</v>
      </c>
      <c r="AC581" s="95" t="n">
        <f aca="false">AE581-AB581</f>
        <v>0</v>
      </c>
      <c r="AD581" s="28"/>
      <c r="AE581" s="28" t="n">
        <v>2.348</v>
      </c>
      <c r="AF581" s="28" t="n">
        <v>2.08495912</v>
      </c>
      <c r="AG581" s="28" t="n">
        <v>2.5705</v>
      </c>
      <c r="AH581" s="28" t="n">
        <v>2.193</v>
      </c>
      <c r="AI581" s="28" t="n">
        <v>2.133</v>
      </c>
      <c r="AJ581" s="28" t="n">
        <v>2.278</v>
      </c>
      <c r="AK581" s="28" t="n">
        <v>2.2405</v>
      </c>
      <c r="AL581" s="28" t="n">
        <v>2.278</v>
      </c>
      <c r="AM581" s="28" t="n">
        <v>2.508</v>
      </c>
      <c r="AN581" s="28" t="n">
        <v>1.79142572</v>
      </c>
      <c r="AO581" s="28" t="n">
        <v>2.608</v>
      </c>
      <c r="AP581" s="28" t="n">
        <v>2.988</v>
      </c>
      <c r="AQ581" s="28" t="n">
        <v>2.203</v>
      </c>
      <c r="AR581" s="2" t="s">
        <v>2</v>
      </c>
      <c r="AT581" s="28"/>
      <c r="AU581" s="28"/>
      <c r="AV581" s="28"/>
      <c r="AW581" s="28"/>
      <c r="AX581" s="28"/>
      <c r="AY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</row>
    <row r="582" customFormat="false" ht="12.75" hidden="true" customHeight="false" outlineLevel="0" collapsed="false">
      <c r="A582" s="56" t="n">
        <v>36098</v>
      </c>
      <c r="B582" s="90" t="n">
        <f aca="false">B581+1</f>
        <v>576</v>
      </c>
      <c r="C582" s="28"/>
      <c r="D582" s="28" t="s">
        <v>111</v>
      </c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 t="s">
        <v>111</v>
      </c>
      <c r="AA582" s="28" t="n">
        <v>2.34</v>
      </c>
      <c r="AB582" s="28" t="n">
        <v>2.275</v>
      </c>
      <c r="AC582" s="95" t="n">
        <f aca="false">AE582-AB582</f>
        <v>0</v>
      </c>
      <c r="AD582" s="28"/>
      <c r="AE582" s="28" t="n">
        <v>2.275</v>
      </c>
      <c r="AF582" s="28" t="n">
        <v>2.01695912</v>
      </c>
      <c r="AG582" s="28" t="n">
        <v>2.5025</v>
      </c>
      <c r="AH582" s="28" t="n">
        <v>2.125</v>
      </c>
      <c r="AI582" s="28" t="n">
        <v>2.065</v>
      </c>
      <c r="AJ582" s="28" t="n">
        <v>2.21</v>
      </c>
      <c r="AK582" s="28" t="n">
        <v>2.1725</v>
      </c>
      <c r="AL582" s="28" t="n">
        <v>2.21</v>
      </c>
      <c r="AM582" s="28" t="n">
        <v>2.44</v>
      </c>
      <c r="AN582" s="28" t="n">
        <v>1.72342572</v>
      </c>
      <c r="AO582" s="28" t="n">
        <v>2.54</v>
      </c>
      <c r="AP582" s="28" t="n">
        <v>2.92</v>
      </c>
      <c r="AQ582" s="28" t="n">
        <v>2.135</v>
      </c>
      <c r="AR582" s="2" t="s">
        <v>2</v>
      </c>
      <c r="AT582" s="28"/>
      <c r="AU582" s="28"/>
      <c r="AV582" s="28"/>
      <c r="AW582" s="28"/>
      <c r="AX582" s="28"/>
      <c r="AY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</row>
    <row r="583" customFormat="false" ht="12.75" hidden="true" customHeight="false" outlineLevel="0" collapsed="false">
      <c r="A583" s="56" t="n">
        <v>36101</v>
      </c>
      <c r="B583" s="90" t="n">
        <f aca="false">B582+1</f>
        <v>577</v>
      </c>
      <c r="C583" s="28"/>
      <c r="D583" s="28" t="s">
        <v>111</v>
      </c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 t="s">
        <v>111</v>
      </c>
      <c r="AA583" s="28" t="n">
        <v>2.245</v>
      </c>
      <c r="AB583" s="28" t="n">
        <v>2.387</v>
      </c>
      <c r="AC583" s="95" t="n">
        <f aca="false">AE583-AB583</f>
        <v>0</v>
      </c>
      <c r="AD583" s="28"/>
      <c r="AE583" s="28" t="n">
        <v>2.387</v>
      </c>
      <c r="AF583" s="28" t="n">
        <v>2.12395912</v>
      </c>
      <c r="AG583" s="28" t="n">
        <v>2.6095</v>
      </c>
      <c r="AH583" s="28" t="n">
        <v>2.232</v>
      </c>
      <c r="AI583" s="28" t="n">
        <v>2.172</v>
      </c>
      <c r="AJ583" s="28" t="n">
        <v>2.317</v>
      </c>
      <c r="AK583" s="28" t="n">
        <v>2.2795</v>
      </c>
      <c r="AL583" s="28" t="n">
        <v>2.317</v>
      </c>
      <c r="AM583" s="28" t="n">
        <v>2.547</v>
      </c>
      <c r="AN583" s="28" t="n">
        <v>1.83042572</v>
      </c>
      <c r="AO583" s="28" t="n">
        <v>2.647</v>
      </c>
      <c r="AP583" s="28" t="n">
        <v>3.027</v>
      </c>
      <c r="AQ583" s="28" t="n">
        <v>2.242</v>
      </c>
      <c r="AR583" s="2" t="s">
        <v>2</v>
      </c>
      <c r="AT583" s="28"/>
      <c r="AU583" s="28"/>
      <c r="AV583" s="28"/>
      <c r="AW583" s="28"/>
      <c r="AX583" s="28"/>
      <c r="AY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</row>
    <row r="584" customFormat="false" ht="12.75" hidden="true" customHeight="false" outlineLevel="0" collapsed="false">
      <c r="A584" s="56" t="n">
        <v>36102</v>
      </c>
      <c r="B584" s="90" t="n">
        <f aca="false">B583+1</f>
        <v>578</v>
      </c>
      <c r="C584" s="28"/>
      <c r="D584" s="28" t="s">
        <v>111</v>
      </c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 t="s">
        <v>111</v>
      </c>
      <c r="AA584" s="28" t="n">
        <v>2.42</v>
      </c>
      <c r="AB584" s="28" t="n">
        <v>2.436</v>
      </c>
      <c r="AC584" s="95" t="n">
        <f aca="false">AE584-AB584</f>
        <v>0</v>
      </c>
      <c r="AD584" s="28"/>
      <c r="AE584" s="28" t="n">
        <v>2.436</v>
      </c>
      <c r="AF584" s="28" t="n">
        <v>1.86531904</v>
      </c>
      <c r="AG584" s="28" t="n">
        <v>2.661</v>
      </c>
      <c r="AH584" s="28" t="n">
        <v>2.271</v>
      </c>
      <c r="AI584" s="28" t="n">
        <v>2.196</v>
      </c>
      <c r="AJ584" s="28" t="n">
        <v>2.316</v>
      </c>
      <c r="AK584" s="28" t="n">
        <v>2.3235</v>
      </c>
      <c r="AL584" s="28" t="n">
        <v>2.361</v>
      </c>
      <c r="AM584" s="28" t="n">
        <v>2.571</v>
      </c>
      <c r="AN584" s="28" t="n">
        <v>2.451</v>
      </c>
      <c r="AO584" s="28" t="n">
        <v>2.706</v>
      </c>
      <c r="AP584" s="28" t="n">
        <v>3.111</v>
      </c>
      <c r="AQ584" s="28" t="n">
        <v>2.3135</v>
      </c>
      <c r="AR584" s="2" t="s">
        <v>2</v>
      </c>
      <c r="AT584" s="28"/>
      <c r="AU584" s="28"/>
      <c r="AV584" s="28"/>
      <c r="AW584" s="28"/>
      <c r="AX584" s="28"/>
      <c r="AY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</row>
    <row r="585" customFormat="false" ht="12.75" hidden="true" customHeight="false" outlineLevel="0" collapsed="false">
      <c r="A585" s="56" t="n">
        <v>36103</v>
      </c>
      <c r="B585" s="90" t="n">
        <f aca="false">B584+1</f>
        <v>579</v>
      </c>
      <c r="C585" s="28"/>
      <c r="D585" s="28" t="s">
        <v>111</v>
      </c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 t="s">
        <v>111</v>
      </c>
      <c r="AA585" s="28" t="n">
        <v>2.41</v>
      </c>
      <c r="AB585" s="28" t="n">
        <v>2.395</v>
      </c>
      <c r="AC585" s="95" t="n">
        <f aca="false">AE585-AB585</f>
        <v>0</v>
      </c>
      <c r="AD585" s="28"/>
      <c r="AE585" s="28" t="n">
        <v>2.395</v>
      </c>
      <c r="AF585" s="28" t="n">
        <v>1.96</v>
      </c>
      <c r="AG585" s="28" t="n">
        <v>2.625</v>
      </c>
      <c r="AH585" s="28" t="n">
        <v>2.225</v>
      </c>
      <c r="AI585" s="28" t="n">
        <v>2.16</v>
      </c>
      <c r="AJ585" s="28" t="n">
        <v>2.275</v>
      </c>
      <c r="AK585" s="28" t="n">
        <v>2.2875</v>
      </c>
      <c r="AL585" s="28" t="n">
        <v>2.325</v>
      </c>
      <c r="AM585" s="28" t="n">
        <v>2.51</v>
      </c>
      <c r="AN585" s="28" t="n">
        <v>2.415</v>
      </c>
      <c r="AO585" s="28" t="n">
        <v>2.685</v>
      </c>
      <c r="AP585" s="28" t="n">
        <v>3.115</v>
      </c>
      <c r="AQ585" s="28" t="n">
        <v>2.2725</v>
      </c>
      <c r="AR585" s="2" t="s">
        <v>2</v>
      </c>
      <c r="AT585" s="28"/>
      <c r="AU585" s="28"/>
      <c r="AV585" s="28"/>
      <c r="AW585" s="28"/>
      <c r="AX585" s="28"/>
      <c r="AY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</row>
    <row r="586" customFormat="false" ht="12.75" hidden="true" customHeight="false" outlineLevel="0" collapsed="false">
      <c r="A586" s="56" t="n">
        <v>36104</v>
      </c>
      <c r="B586" s="90" t="n">
        <f aca="false">B585+1</f>
        <v>580</v>
      </c>
      <c r="C586" s="28"/>
      <c r="D586" s="28" t="s">
        <v>111</v>
      </c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 t="s">
        <v>111</v>
      </c>
      <c r="AA586" s="28" t="n">
        <v>2.44</v>
      </c>
      <c r="AB586" s="28" t="n">
        <v>2.553</v>
      </c>
      <c r="AC586" s="95" t="n">
        <f aca="false">AE586-AB586</f>
        <v>0</v>
      </c>
      <c r="AD586" s="28"/>
      <c r="AE586" s="28" t="n">
        <v>2.553</v>
      </c>
      <c r="AF586" s="28" t="n">
        <v>2.02090599375</v>
      </c>
      <c r="AG586" s="28" t="n">
        <v>2.783</v>
      </c>
      <c r="AH586" s="28" t="n">
        <v>2.373</v>
      </c>
      <c r="AI586" s="28" t="n">
        <v>2.313</v>
      </c>
      <c r="AJ586" s="28" t="n">
        <v>2.3805</v>
      </c>
      <c r="AK586" s="28" t="n">
        <v>2.4455</v>
      </c>
      <c r="AL586" s="28" t="n">
        <v>2.483</v>
      </c>
      <c r="AM586" s="28" t="n">
        <v>2.663</v>
      </c>
      <c r="AN586" s="28" t="n">
        <v>2.54</v>
      </c>
      <c r="AO586" s="28" t="n">
        <v>2.843</v>
      </c>
      <c r="AP586" s="28" t="n">
        <v>3.308</v>
      </c>
      <c r="AQ586" s="28" t="n">
        <v>2.413</v>
      </c>
      <c r="AR586" s="2" t="s">
        <v>2</v>
      </c>
      <c r="AT586" s="28"/>
      <c r="AU586" s="28"/>
      <c r="AV586" s="28"/>
      <c r="AW586" s="28"/>
      <c r="AX586" s="28"/>
      <c r="AY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</row>
    <row r="587" customFormat="false" ht="12.75" hidden="true" customHeight="false" outlineLevel="0" collapsed="false">
      <c r="A587" s="56" t="n">
        <v>36105</v>
      </c>
      <c r="B587" s="90" t="n">
        <f aca="false">B586+1</f>
        <v>581</v>
      </c>
      <c r="C587" s="28"/>
      <c r="D587" s="28" t="s">
        <v>111</v>
      </c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 t="s">
        <v>111</v>
      </c>
      <c r="AA587" s="28" t="n">
        <v>2.52</v>
      </c>
      <c r="AB587" s="28" t="n">
        <v>2.553</v>
      </c>
      <c r="AC587" s="95" t="n">
        <f aca="false">AE587-AB587</f>
        <v>0</v>
      </c>
      <c r="AD587" s="28"/>
      <c r="AE587" s="28" t="n">
        <v>2.553</v>
      </c>
      <c r="AF587" s="28" t="n">
        <v>2.02090599375</v>
      </c>
      <c r="AG587" s="28" t="n">
        <v>2.778</v>
      </c>
      <c r="AH587" s="28" t="n">
        <v>2.383</v>
      </c>
      <c r="AI587" s="28" t="n">
        <v>2.333</v>
      </c>
      <c r="AJ587" s="28" t="n">
        <v>2.4155</v>
      </c>
      <c r="AK587" s="28" t="n">
        <v>2.443</v>
      </c>
      <c r="AL587" s="28" t="n">
        <v>2.488</v>
      </c>
      <c r="AM587" s="28" t="n">
        <v>2.668</v>
      </c>
      <c r="AN587" s="28" t="n">
        <v>2.51</v>
      </c>
      <c r="AO587" s="28" t="n">
        <v>2.843</v>
      </c>
      <c r="AP587" s="28" t="n">
        <v>3.308</v>
      </c>
      <c r="AQ587" s="28" t="n">
        <v>2.413</v>
      </c>
      <c r="AR587" s="2" t="s">
        <v>2</v>
      </c>
      <c r="AT587" s="28"/>
      <c r="AU587" s="28"/>
      <c r="AV587" s="28"/>
      <c r="AW587" s="28"/>
      <c r="AX587" s="28"/>
      <c r="AY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</row>
    <row r="588" customFormat="false" ht="12.75" hidden="true" customHeight="false" outlineLevel="0" collapsed="false">
      <c r="A588" s="56" t="n">
        <v>36108</v>
      </c>
      <c r="B588" s="90" t="n">
        <f aca="false">B587+1</f>
        <v>582</v>
      </c>
      <c r="C588" s="28"/>
      <c r="D588" s="28" t="s">
        <v>111</v>
      </c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 t="s">
        <v>111</v>
      </c>
      <c r="AA588" s="28" t="n">
        <v>2.56</v>
      </c>
      <c r="AB588" s="28" t="n">
        <v>2.442</v>
      </c>
      <c r="AC588" s="95" t="n">
        <f aca="false">AE588-AB588</f>
        <v>0</v>
      </c>
      <c r="AD588" s="28"/>
      <c r="AE588" s="28" t="n">
        <v>2.442</v>
      </c>
      <c r="AF588" s="28" t="n">
        <v>1.99160371640625</v>
      </c>
      <c r="AG588" s="28" t="n">
        <v>2.6695</v>
      </c>
      <c r="AH588" s="28" t="n">
        <v>2.287</v>
      </c>
      <c r="AI588" s="28" t="n">
        <v>2.2345</v>
      </c>
      <c r="AJ588" s="28" t="n">
        <v>2.317</v>
      </c>
      <c r="AK588" s="28" t="n">
        <v>2.3345</v>
      </c>
      <c r="AL588" s="28" t="n">
        <v>2.382</v>
      </c>
      <c r="AM588" s="28" t="n">
        <v>2.5695</v>
      </c>
      <c r="AN588" s="28" t="n">
        <v>2.428</v>
      </c>
      <c r="AO588" s="28" t="n">
        <v>2.722</v>
      </c>
      <c r="AP588" s="28" t="n">
        <v>3.132</v>
      </c>
      <c r="AQ588" s="28" t="n">
        <v>2.302</v>
      </c>
      <c r="AR588" s="2" t="s">
        <v>2</v>
      </c>
      <c r="AT588" s="28"/>
      <c r="AU588" s="28"/>
      <c r="AV588" s="28"/>
      <c r="AW588" s="28"/>
      <c r="AX588" s="28"/>
      <c r="AY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</row>
    <row r="589" customFormat="false" ht="12.75" hidden="true" customHeight="false" outlineLevel="0" collapsed="false">
      <c r="A589" s="89" t="n">
        <v>36109</v>
      </c>
      <c r="B589" s="90" t="n">
        <f aca="false">B588+1</f>
        <v>583</v>
      </c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 t="n">
        <v>2.47</v>
      </c>
      <c r="AB589" s="28" t="n">
        <v>2.478</v>
      </c>
      <c r="AC589" s="95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T589" s="28"/>
      <c r="AU589" s="28"/>
      <c r="AV589" s="28"/>
      <c r="AW589" s="28"/>
      <c r="AX589" s="28"/>
      <c r="AY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</row>
    <row r="590" customFormat="false" ht="12.75" hidden="true" customHeight="false" outlineLevel="0" collapsed="false">
      <c r="A590" s="56" t="n">
        <v>36110</v>
      </c>
      <c r="B590" s="90" t="n">
        <f aca="false">B589+1</f>
        <v>584</v>
      </c>
      <c r="C590" s="28"/>
      <c r="D590" s="28" t="s">
        <v>111</v>
      </c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 t="s">
        <v>111</v>
      </c>
      <c r="AA590" s="28" t="n">
        <v>2.495</v>
      </c>
      <c r="AB590" s="28" t="n">
        <v>2.432</v>
      </c>
      <c r="AC590" s="95" t="n">
        <f aca="false">AE590-AB590</f>
        <v>0</v>
      </c>
      <c r="AD590" s="28"/>
      <c r="AE590" s="28" t="n">
        <v>2.432</v>
      </c>
      <c r="AF590" s="28" t="n">
        <v>1.93232081500933</v>
      </c>
      <c r="AG590" s="28" t="n">
        <v>2.6245</v>
      </c>
      <c r="AH590" s="28" t="n">
        <v>2.312</v>
      </c>
      <c r="AI590" s="28" t="n">
        <v>2.272</v>
      </c>
      <c r="AJ590" s="28" t="n">
        <v>2.302</v>
      </c>
      <c r="AK590" s="28" t="n">
        <v>2.357</v>
      </c>
      <c r="AL590" s="28" t="n">
        <v>2.392</v>
      </c>
      <c r="AM590" s="28" t="n">
        <v>2.592</v>
      </c>
      <c r="AN590" s="28" t="n">
        <v>2.442</v>
      </c>
      <c r="AO590" s="28" t="s">
        <v>2</v>
      </c>
      <c r="AP590" s="28" t="n">
        <v>3.087</v>
      </c>
      <c r="AQ590" s="28" t="n">
        <v>2.332</v>
      </c>
      <c r="AR590" s="2" t="s">
        <v>2</v>
      </c>
      <c r="AT590" s="28"/>
      <c r="AU590" s="28"/>
      <c r="AV590" s="28"/>
      <c r="AW590" s="28"/>
      <c r="AX590" s="28"/>
      <c r="AY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</row>
    <row r="591" customFormat="false" ht="12.75" hidden="true" customHeight="false" outlineLevel="0" collapsed="false">
      <c r="A591" s="56" t="n">
        <v>36111</v>
      </c>
      <c r="B591" s="90" t="n">
        <f aca="false">B590+1</f>
        <v>585</v>
      </c>
      <c r="C591" s="28"/>
      <c r="D591" s="28" t="s">
        <v>111</v>
      </c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 t="s">
        <v>111</v>
      </c>
      <c r="AA591" s="28" t="n">
        <v>2.39</v>
      </c>
      <c r="AB591" s="28" t="n">
        <v>2.394</v>
      </c>
      <c r="AC591" s="95" t="n">
        <f aca="false">AE591-AB591</f>
        <v>0</v>
      </c>
      <c r="AD591" s="28"/>
      <c r="AE591" s="28" t="n">
        <v>2.394</v>
      </c>
      <c r="AF591" s="28" t="n">
        <v>1.96396367893188</v>
      </c>
      <c r="AG591" s="28" t="n">
        <v>2.569</v>
      </c>
      <c r="AH591" s="28" t="n">
        <v>2.2665</v>
      </c>
      <c r="AI591" s="28" t="n">
        <v>2.2315</v>
      </c>
      <c r="AJ591" s="28" t="n">
        <v>2.264</v>
      </c>
      <c r="AK591" s="28" t="n">
        <v>2.3165</v>
      </c>
      <c r="AL591" s="28" t="n">
        <v>2.3565</v>
      </c>
      <c r="AM591" s="28" t="n">
        <v>2.519</v>
      </c>
      <c r="AN591" s="28" t="n">
        <v>2.254</v>
      </c>
      <c r="AO591" s="28" t="s">
        <v>2</v>
      </c>
      <c r="AP591" s="28" t="n">
        <v>2.974</v>
      </c>
      <c r="AQ591" s="28" t="n">
        <v>2.294</v>
      </c>
      <c r="AR591" s="2" t="s">
        <v>2</v>
      </c>
      <c r="AT591" s="28"/>
      <c r="AU591" s="28"/>
      <c r="AV591" s="28"/>
      <c r="AW591" s="28"/>
      <c r="AX591" s="28"/>
      <c r="AY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</row>
    <row r="592" customFormat="false" ht="12.75" hidden="true" customHeight="false" outlineLevel="0" collapsed="false">
      <c r="A592" s="56" t="n">
        <v>36112</v>
      </c>
      <c r="B592" s="90" t="n">
        <f aca="false">B591+1</f>
        <v>586</v>
      </c>
      <c r="C592" s="28"/>
      <c r="D592" s="28" t="s">
        <v>111</v>
      </c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 t="s">
        <v>111</v>
      </c>
      <c r="AA592" s="28" t="n">
        <v>2.405</v>
      </c>
      <c r="AB592" s="28" t="n">
        <v>2.459</v>
      </c>
      <c r="AC592" s="95" t="n">
        <f aca="false">AE592-AB592</f>
        <v>0</v>
      </c>
      <c r="AD592" s="28"/>
      <c r="AE592" s="28" t="n">
        <v>2.459</v>
      </c>
      <c r="AF592" s="28" t="n">
        <v>1.96824621128231</v>
      </c>
      <c r="AG592" s="28" t="n">
        <v>2.639</v>
      </c>
      <c r="AH592" s="28" t="n">
        <v>2.324</v>
      </c>
      <c r="AI592" s="28" t="n">
        <v>2.27775</v>
      </c>
      <c r="AJ592" s="28" t="n">
        <v>2.304</v>
      </c>
      <c r="AK592" s="28" t="n">
        <v>2.3765</v>
      </c>
      <c r="AL592" s="28" t="n">
        <v>2.4215</v>
      </c>
      <c r="AM592" s="28" t="n">
        <v>2.57275</v>
      </c>
      <c r="AN592" s="28" t="n">
        <v>2.299</v>
      </c>
      <c r="AO592" s="28" t="s">
        <v>2</v>
      </c>
      <c r="AP592" s="28" t="n">
        <v>3.039</v>
      </c>
      <c r="AQ592" s="28" t="n">
        <v>2.3465</v>
      </c>
      <c r="AR592" s="2" t="s">
        <v>2</v>
      </c>
      <c r="AT592" s="28"/>
      <c r="AU592" s="28"/>
      <c r="AV592" s="28"/>
      <c r="AW592" s="28"/>
      <c r="AX592" s="28"/>
      <c r="AY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</row>
    <row r="593" customFormat="false" ht="12.75" hidden="true" customHeight="false" outlineLevel="0" collapsed="false">
      <c r="A593" s="56" t="n">
        <v>36115</v>
      </c>
      <c r="B593" s="90" t="n">
        <f aca="false">B592+1</f>
        <v>587</v>
      </c>
      <c r="C593" s="28"/>
      <c r="D593" s="28" t="s">
        <v>111</v>
      </c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 t="s">
        <v>111</v>
      </c>
      <c r="AA593" s="28" t="n">
        <v>2.37</v>
      </c>
      <c r="AB593" s="28" t="n">
        <v>2.305</v>
      </c>
      <c r="AC593" s="95" t="n">
        <f aca="false">AE593-AB593</f>
        <v>0</v>
      </c>
      <c r="AD593" s="28"/>
      <c r="AE593" s="28" t="n">
        <v>2.305</v>
      </c>
      <c r="AF593" s="28" t="n">
        <v>1.95553616814841</v>
      </c>
      <c r="AG593" s="28" t="n">
        <v>2.4675</v>
      </c>
      <c r="AH593" s="28" t="n">
        <v>2.1925</v>
      </c>
      <c r="AI593" s="28" t="n">
        <v>2.1675</v>
      </c>
      <c r="AJ593" s="28" t="n">
        <v>2.19</v>
      </c>
      <c r="AK593" s="28" t="n">
        <v>2.23</v>
      </c>
      <c r="AL593" s="28" t="n">
        <v>2.285</v>
      </c>
      <c r="AM593" s="28" t="n">
        <v>2.455</v>
      </c>
      <c r="AN593" s="28" t="n">
        <v>2.215</v>
      </c>
      <c r="AO593" s="28" t="s">
        <v>2</v>
      </c>
      <c r="AP593" s="28" t="n">
        <v>2.8</v>
      </c>
      <c r="AQ593" s="28" t="n">
        <v>2.2175</v>
      </c>
      <c r="AR593" s="2" t="s">
        <v>2</v>
      </c>
      <c r="AT593" s="28"/>
      <c r="AU593" s="28"/>
      <c r="AV593" s="28"/>
      <c r="AW593" s="28"/>
      <c r="AX593" s="28"/>
      <c r="AY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</row>
    <row r="594" customFormat="false" ht="12.75" hidden="true" customHeight="false" outlineLevel="0" collapsed="false">
      <c r="A594" s="56" t="n">
        <v>36116</v>
      </c>
      <c r="B594" s="90" t="n">
        <f aca="false">B593+1</f>
        <v>588</v>
      </c>
      <c r="C594" s="28"/>
      <c r="D594" s="28" t="s">
        <v>111</v>
      </c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 t="s">
        <v>111</v>
      </c>
      <c r="AA594" s="28" t="n">
        <v>2.27</v>
      </c>
      <c r="AB594" s="28" t="n">
        <v>2.279</v>
      </c>
      <c r="AC594" s="95" t="n">
        <f aca="false">AE594-AB594</f>
        <v>0</v>
      </c>
      <c r="AD594" s="28"/>
      <c r="AE594" s="28" t="n">
        <v>2.279</v>
      </c>
      <c r="AF594" s="28" t="n">
        <v>1.95768114658145</v>
      </c>
      <c r="AG594" s="28" t="n">
        <v>2.4265</v>
      </c>
      <c r="AH594" s="28" t="n">
        <v>2.179</v>
      </c>
      <c r="AI594" s="28" t="n">
        <v>2.159</v>
      </c>
      <c r="AJ594" s="28" t="n">
        <v>2.179</v>
      </c>
      <c r="AK594" s="28" t="n">
        <v>2.2115</v>
      </c>
      <c r="AL594" s="28" t="n">
        <v>2.2665</v>
      </c>
      <c r="AM594" s="28" t="n">
        <v>2.439</v>
      </c>
      <c r="AN594" s="28" t="n">
        <v>2.264</v>
      </c>
      <c r="AO594" s="28" t="s">
        <v>2</v>
      </c>
      <c r="AP594" s="28" t="n">
        <v>2.739</v>
      </c>
      <c r="AQ594" s="28" t="n">
        <v>2.194</v>
      </c>
      <c r="AR594" s="2" t="s">
        <v>2</v>
      </c>
      <c r="AT594" s="28"/>
      <c r="AU594" s="28"/>
      <c r="AV594" s="28"/>
      <c r="AW594" s="28"/>
      <c r="AX594" s="28"/>
      <c r="AY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</row>
    <row r="595" customFormat="false" ht="12.75" hidden="true" customHeight="false" outlineLevel="0" collapsed="false">
      <c r="A595" s="56" t="n">
        <v>36117</v>
      </c>
      <c r="B595" s="90" t="n">
        <f aca="false">B594+1</f>
        <v>589</v>
      </c>
      <c r="C595" s="28"/>
      <c r="D595" s="28" t="s">
        <v>111</v>
      </c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 t="s">
        <v>111</v>
      </c>
      <c r="AA595" s="28" t="n">
        <v>2.25</v>
      </c>
      <c r="AB595" s="28" t="n">
        <v>2.204</v>
      </c>
      <c r="AC595" s="95" t="n">
        <f aca="false">AE595-AB595</f>
        <v>0</v>
      </c>
      <c r="AD595" s="28"/>
      <c r="AE595" s="28" t="n">
        <v>2.204</v>
      </c>
      <c r="AF595" s="28" t="n">
        <v>1.95268114658145</v>
      </c>
      <c r="AG595" s="28" t="n">
        <v>2.3515</v>
      </c>
      <c r="AH595" s="28" t="n">
        <v>2.1315</v>
      </c>
      <c r="AI595" s="28" t="n">
        <v>2.0915</v>
      </c>
      <c r="AJ595" s="28" t="n">
        <v>2.109</v>
      </c>
      <c r="AK595" s="28" t="n">
        <v>2.154</v>
      </c>
      <c r="AL595" s="28" t="n">
        <v>2.199</v>
      </c>
      <c r="AM595" s="28" t="n">
        <v>2.3665</v>
      </c>
      <c r="AN595" s="28" t="n">
        <v>2.174</v>
      </c>
      <c r="AO595" s="28" t="s">
        <v>2</v>
      </c>
      <c r="AP595" s="28" t="n">
        <v>2.644</v>
      </c>
      <c r="AQ595" s="28" t="n">
        <v>2.1515</v>
      </c>
      <c r="AR595" s="2" t="s">
        <v>2</v>
      </c>
      <c r="AT595" s="28"/>
      <c r="AU595" s="28"/>
      <c r="AV595" s="28"/>
      <c r="AW595" s="28"/>
      <c r="AX595" s="28"/>
      <c r="AY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</row>
    <row r="596" customFormat="false" ht="12.75" hidden="true" customHeight="false" outlineLevel="0" collapsed="false">
      <c r="A596" s="56" t="n">
        <v>36118</v>
      </c>
      <c r="B596" s="90" t="n">
        <f aca="false">B595+1</f>
        <v>590</v>
      </c>
      <c r="C596" s="28"/>
      <c r="D596" s="28" t="s">
        <v>111</v>
      </c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 t="s">
        <v>111</v>
      </c>
      <c r="AA596" s="28" t="n">
        <v>2.19</v>
      </c>
      <c r="AB596" s="28" t="n">
        <v>2.213</v>
      </c>
      <c r="AC596" s="95" t="n">
        <f aca="false">AE596-AB596</f>
        <v>0</v>
      </c>
      <c r="AD596" s="28"/>
      <c r="AE596" s="28" t="n">
        <v>2.213</v>
      </c>
      <c r="AF596" s="28" t="n">
        <v>1.93797110344755</v>
      </c>
      <c r="AG596" s="28" t="n">
        <v>2.368</v>
      </c>
      <c r="AH596" s="28" t="n">
        <v>2.12925</v>
      </c>
      <c r="AI596" s="28" t="n">
        <v>2.0755</v>
      </c>
      <c r="AJ596" s="28" t="n">
        <v>2.133</v>
      </c>
      <c r="AK596" s="28" t="n">
        <v>2.153</v>
      </c>
      <c r="AL596" s="28" t="n">
        <v>2.208</v>
      </c>
      <c r="AM596" s="28" t="n">
        <v>2.3605</v>
      </c>
      <c r="AN596" s="28" t="n">
        <v>2.128</v>
      </c>
      <c r="AO596" s="28" t="s">
        <v>2</v>
      </c>
      <c r="AP596" s="28" t="n">
        <v>2.653</v>
      </c>
      <c r="AQ596" s="28" t="n">
        <v>2.1505</v>
      </c>
      <c r="AR596" s="2" t="s">
        <v>2</v>
      </c>
      <c r="AT596" s="28"/>
      <c r="AU596" s="28"/>
      <c r="AV596" s="28"/>
      <c r="AW596" s="28"/>
      <c r="AX596" s="28"/>
      <c r="AY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</row>
    <row r="597" customFormat="false" ht="12.75" hidden="true" customHeight="false" outlineLevel="0" collapsed="false">
      <c r="A597" s="56" t="n">
        <v>36119</v>
      </c>
      <c r="B597" s="90" t="n">
        <f aca="false">B596+1</f>
        <v>591</v>
      </c>
      <c r="C597" s="28"/>
      <c r="D597" s="28" t="s">
        <v>111</v>
      </c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 t="s">
        <v>111</v>
      </c>
      <c r="AA597" s="28" t="n">
        <v>2.2</v>
      </c>
      <c r="AB597" s="28" t="n">
        <v>2.163</v>
      </c>
      <c r="AC597" s="95" t="n">
        <f aca="false">AE597-AB597</f>
        <v>0</v>
      </c>
      <c r="AD597" s="28"/>
      <c r="AE597" s="28" t="n">
        <v>2.163</v>
      </c>
      <c r="AF597" s="28" t="n">
        <v>1.92240603874669</v>
      </c>
      <c r="AG597" s="28" t="n">
        <v>2.323</v>
      </c>
      <c r="AH597" s="28" t="n">
        <v>2.04925</v>
      </c>
      <c r="AI597" s="28" t="n">
        <v>2.013</v>
      </c>
      <c r="AJ597" s="28" t="n">
        <v>2.033</v>
      </c>
      <c r="AK597" s="28" t="n">
        <v>2.093</v>
      </c>
      <c r="AL597" s="28" t="n">
        <v>2.148</v>
      </c>
      <c r="AM597" s="28" t="n">
        <v>2.298</v>
      </c>
      <c r="AN597" s="28" t="n">
        <v>2.073</v>
      </c>
      <c r="AO597" s="28" t="n">
        <v>2.398</v>
      </c>
      <c r="AP597" s="28" t="n">
        <v>2.603</v>
      </c>
      <c r="AQ597" s="28" t="n">
        <v>2.0855</v>
      </c>
      <c r="AR597" s="2" t="s">
        <v>2</v>
      </c>
      <c r="AT597" s="28"/>
      <c r="AU597" s="28"/>
      <c r="AV597" s="28"/>
      <c r="AW597" s="28"/>
      <c r="AX597" s="28"/>
      <c r="AY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</row>
    <row r="598" customFormat="false" ht="12.75" hidden="true" customHeight="false" outlineLevel="0" collapsed="false">
      <c r="A598" s="56" t="n">
        <v>36122</v>
      </c>
      <c r="B598" s="90" t="n">
        <f aca="false">B597+1</f>
        <v>592</v>
      </c>
      <c r="C598" s="28"/>
      <c r="D598" s="28" t="s">
        <v>111</v>
      </c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 t="s">
        <v>111</v>
      </c>
      <c r="AA598" s="28" t="n">
        <v>2.11</v>
      </c>
      <c r="AB598" s="28" t="n">
        <v>2.097</v>
      </c>
      <c r="AC598" s="95" t="n">
        <f aca="false">AE598-AB598</f>
        <v>0</v>
      </c>
      <c r="AD598" s="28"/>
      <c r="AE598" s="28" t="n">
        <v>2.097</v>
      </c>
      <c r="AF598" s="28" t="n">
        <v>1.90372385863891</v>
      </c>
      <c r="AG598" s="28" t="n">
        <v>2.2595</v>
      </c>
      <c r="AH598" s="28" t="n">
        <v>1.987</v>
      </c>
      <c r="AI598" s="28" t="n">
        <v>1.9495</v>
      </c>
      <c r="AJ598" s="28" t="n">
        <v>1.977</v>
      </c>
      <c r="AK598" s="28" t="n">
        <v>2.0245</v>
      </c>
      <c r="AL598" s="28" t="n">
        <v>2.082</v>
      </c>
      <c r="AM598" s="28" t="n">
        <v>2.262</v>
      </c>
      <c r="AN598" s="28" t="n">
        <v>2.002</v>
      </c>
      <c r="AO598" s="28" t="n">
        <v>2.3295</v>
      </c>
      <c r="AP598" s="28" t="n">
        <v>2.537</v>
      </c>
      <c r="AQ598" s="28" t="n">
        <v>2.01575</v>
      </c>
      <c r="AR598" s="2" t="s">
        <v>2</v>
      </c>
      <c r="AT598" s="28"/>
      <c r="AU598" s="28"/>
      <c r="AV598" s="28"/>
      <c r="AW598" s="28"/>
      <c r="AX598" s="28"/>
      <c r="AY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</row>
    <row r="599" customFormat="false" ht="12.75" hidden="true" customHeight="false" outlineLevel="0" collapsed="false">
      <c r="A599" s="56" t="n">
        <v>36123</v>
      </c>
      <c r="B599" s="90" t="n">
        <f aca="false">B598+1</f>
        <v>593</v>
      </c>
      <c r="C599" s="28"/>
      <c r="D599" s="28" t="s">
        <v>111</v>
      </c>
      <c r="E599" s="28" t="n">
        <v>1</v>
      </c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 t="s">
        <v>111</v>
      </c>
      <c r="AA599" s="28" t="n">
        <v>2.07</v>
      </c>
      <c r="AB599" s="28" t="n">
        <v>2.149</v>
      </c>
      <c r="AC599" s="95" t="n">
        <f aca="false">AE599-AB599</f>
        <v>0</v>
      </c>
      <c r="AD599" s="28" t="n">
        <v>1</v>
      </c>
      <c r="AE599" s="28" t="n">
        <v>2.149</v>
      </c>
      <c r="AF599" s="28" t="n">
        <v>1.91054724164478</v>
      </c>
      <c r="AG599" s="28" t="n">
        <v>2.269</v>
      </c>
      <c r="AH599" s="28" t="n">
        <v>2.055</v>
      </c>
      <c r="AI599" s="28" t="n">
        <v>1.99</v>
      </c>
      <c r="AJ599" s="28" t="n">
        <v>2.019</v>
      </c>
      <c r="AK599" s="28" t="n">
        <v>2.069</v>
      </c>
      <c r="AL599" s="28" t="n">
        <v>2.144</v>
      </c>
      <c r="AM599" s="28" t="n">
        <v>2.295</v>
      </c>
      <c r="AN599" s="28" t="n">
        <v>2.079</v>
      </c>
      <c r="AO599" s="28" t="n">
        <v>2.334</v>
      </c>
      <c r="AP599" s="28" t="n">
        <v>2.569</v>
      </c>
      <c r="AQ599" s="28" t="n">
        <v>2.085</v>
      </c>
      <c r="AR599" s="2" t="s">
        <v>2</v>
      </c>
      <c r="AT599" s="28"/>
      <c r="AU599" s="28"/>
      <c r="AV599" s="28"/>
      <c r="AW599" s="28"/>
      <c r="AX599" s="28"/>
      <c r="AY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</row>
    <row r="600" customFormat="false" ht="12.75" hidden="true" customHeight="false" outlineLevel="0" collapsed="false">
      <c r="A600" s="89" t="n">
        <v>36124</v>
      </c>
      <c r="B600" s="90" t="n">
        <f aca="false">B599+1</f>
        <v>594</v>
      </c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 t="n">
        <v>2.26</v>
      </c>
      <c r="AB600" s="28" t="n">
        <v>2.196</v>
      </c>
      <c r="AC600" s="95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T600" s="28"/>
      <c r="AU600" s="28"/>
      <c r="AV600" s="28"/>
      <c r="AW600" s="28"/>
      <c r="AX600" s="28"/>
      <c r="AY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</row>
    <row r="601" customFormat="false" ht="12.75" hidden="true" customHeight="false" outlineLevel="0" collapsed="false">
      <c r="A601" s="56" t="n">
        <v>36129</v>
      </c>
      <c r="B601" s="90" t="n">
        <f aca="false">B600+1</f>
        <v>595</v>
      </c>
      <c r="C601" s="28"/>
      <c r="D601" s="28" t="s">
        <v>112</v>
      </c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 t="s">
        <v>112</v>
      </c>
      <c r="AA601" s="28" t="n">
        <v>2.06</v>
      </c>
      <c r="AB601" s="28" t="n">
        <v>1.976</v>
      </c>
      <c r="AC601" s="95" t="n">
        <f aca="false">AE601-AB601</f>
        <v>0</v>
      </c>
      <c r="AD601" s="28"/>
      <c r="AE601" s="28" t="n">
        <v>1.976</v>
      </c>
      <c r="AF601" s="28" t="n">
        <v>1.73754724164478</v>
      </c>
      <c r="AG601" s="28" t="n">
        <v>2.096</v>
      </c>
      <c r="AH601" s="28" t="n">
        <v>1.862</v>
      </c>
      <c r="AI601" s="28" t="n">
        <v>1.797</v>
      </c>
      <c r="AJ601" s="28" t="n">
        <v>1.846</v>
      </c>
      <c r="AK601" s="28" t="n">
        <v>1.896</v>
      </c>
      <c r="AL601" s="28" t="n">
        <v>1.973</v>
      </c>
      <c r="AM601" s="28" t="n">
        <v>2.102</v>
      </c>
      <c r="AN601" s="28" t="n">
        <v>1.906</v>
      </c>
      <c r="AO601" s="28" t="n">
        <v>2.161</v>
      </c>
      <c r="AP601" s="28" t="n">
        <v>2.376</v>
      </c>
      <c r="AQ601" s="28" t="n">
        <v>1.912</v>
      </c>
      <c r="AR601" s="2" t="s">
        <v>2</v>
      </c>
      <c r="AT601" s="28"/>
      <c r="AU601" s="28"/>
      <c r="AV601" s="28"/>
      <c r="AW601" s="28"/>
      <c r="AX601" s="28"/>
      <c r="AY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</row>
    <row r="602" customFormat="false" ht="12.75" hidden="true" customHeight="false" outlineLevel="0" collapsed="false">
      <c r="A602" s="56" t="n">
        <v>36130</v>
      </c>
      <c r="B602" s="90" t="n">
        <f aca="false">B601+1</f>
        <v>596</v>
      </c>
      <c r="C602" s="28"/>
      <c r="D602" s="28" t="s">
        <v>112</v>
      </c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 t="s">
        <v>112</v>
      </c>
      <c r="AA602" s="28" t="n">
        <v>1.86</v>
      </c>
      <c r="AB602" s="28" t="n">
        <v>1.958</v>
      </c>
      <c r="AC602" s="95" t="n">
        <f aca="false">AE602-AB602</f>
        <v>0</v>
      </c>
      <c r="AD602" s="28"/>
      <c r="AE602" s="28" t="n">
        <v>1.958</v>
      </c>
      <c r="AF602" s="28" t="n">
        <v>1.65125868742156</v>
      </c>
      <c r="AG602" s="28" t="n">
        <v>2.008</v>
      </c>
      <c r="AH602" s="28" t="n">
        <v>1.853</v>
      </c>
      <c r="AI602" s="28" t="n">
        <v>1.80675</v>
      </c>
      <c r="AJ602" s="28" t="n">
        <v>1.873</v>
      </c>
      <c r="AK602" s="28" t="n">
        <v>1.873</v>
      </c>
      <c r="AL602" s="28" t="n">
        <v>1.9205</v>
      </c>
      <c r="AM602" s="28" t="n">
        <v>2.09675</v>
      </c>
      <c r="AN602" s="28" t="n">
        <v>1.948</v>
      </c>
      <c r="AO602" s="28" t="n">
        <v>2.108</v>
      </c>
      <c r="AP602" s="28" t="n">
        <v>2.358</v>
      </c>
      <c r="AQ602" s="28" t="n">
        <v>1.8655</v>
      </c>
      <c r="AR602" s="2" t="s">
        <v>2</v>
      </c>
      <c r="AT602" s="28"/>
      <c r="AU602" s="28"/>
      <c r="AV602" s="28"/>
      <c r="AW602" s="28"/>
      <c r="AX602" s="28"/>
      <c r="AY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</row>
    <row r="603" customFormat="false" ht="12.75" hidden="true" customHeight="false" outlineLevel="0" collapsed="false">
      <c r="A603" s="56" t="n">
        <v>36131</v>
      </c>
      <c r="B603" s="90" t="n">
        <f aca="false">B602+1</f>
        <v>597</v>
      </c>
      <c r="C603" s="28"/>
      <c r="D603" s="28" t="s">
        <v>112</v>
      </c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 t="s">
        <v>112</v>
      </c>
      <c r="AA603" s="28" t="n">
        <v>1.98</v>
      </c>
      <c r="AB603" s="28" t="n">
        <v>1.886</v>
      </c>
      <c r="AC603" s="95" t="n">
        <f aca="false">AE603-AB603</f>
        <v>0</v>
      </c>
      <c r="AD603" s="28"/>
      <c r="AE603" s="28" t="n">
        <v>1.886</v>
      </c>
      <c r="AF603" s="28" t="n">
        <v>1.61131838938632</v>
      </c>
      <c r="AG603" s="28" t="n">
        <v>1.946</v>
      </c>
      <c r="AH603" s="28" t="n">
        <v>1.761</v>
      </c>
      <c r="AI603" s="28" t="n">
        <v>1.746</v>
      </c>
      <c r="AJ603" s="28" t="n">
        <v>1.816</v>
      </c>
      <c r="AK603" s="28" t="n">
        <v>1.806</v>
      </c>
      <c r="AL603" s="28" t="n">
        <v>1.8485</v>
      </c>
      <c r="AM603" s="28" t="n">
        <v>2.0285</v>
      </c>
      <c r="AN603" s="28" t="n">
        <v>1.936</v>
      </c>
      <c r="AO603" s="28" t="n">
        <v>2.036</v>
      </c>
      <c r="AP603" s="28" t="n">
        <v>2.286</v>
      </c>
      <c r="AQ603" s="28" t="n">
        <v>1.7985</v>
      </c>
      <c r="AR603" s="2" t="s">
        <v>2</v>
      </c>
      <c r="AT603" s="28"/>
      <c r="AU603" s="28"/>
      <c r="AV603" s="28"/>
      <c r="AW603" s="28"/>
      <c r="AX603" s="28"/>
      <c r="AY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</row>
    <row r="604" customFormat="false" ht="12.75" hidden="true" customHeight="false" outlineLevel="0" collapsed="false">
      <c r="A604" s="56" t="n">
        <v>36132</v>
      </c>
      <c r="B604" s="90" t="n">
        <f aca="false">B603+1</f>
        <v>598</v>
      </c>
      <c r="C604" s="28"/>
      <c r="D604" s="28" t="s">
        <v>112</v>
      </c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 t="s">
        <v>112</v>
      </c>
      <c r="AA604" s="28" t="n">
        <v>1.85</v>
      </c>
      <c r="AB604" s="28" t="n">
        <v>1.959</v>
      </c>
      <c r="AC604" s="95" t="n">
        <f aca="false">AE604-AB604</f>
        <v>0</v>
      </c>
      <c r="AD604" s="28"/>
      <c r="AE604" s="28" t="n">
        <v>1.959</v>
      </c>
      <c r="AF604" s="28" t="n">
        <v>1.5625547083452</v>
      </c>
      <c r="AG604" s="28" t="n">
        <v>2.034</v>
      </c>
      <c r="AH604" s="28" t="n">
        <v>1.839</v>
      </c>
      <c r="AI604" s="28" t="n">
        <v>1.814</v>
      </c>
      <c r="AJ604" s="28" t="n">
        <v>1.869</v>
      </c>
      <c r="AK604" s="28" t="n">
        <v>1.869</v>
      </c>
      <c r="AL604" s="28" t="n">
        <v>1.929</v>
      </c>
      <c r="AM604" s="28" t="n">
        <v>2.129</v>
      </c>
      <c r="AN604" s="28" t="n">
        <v>1.969</v>
      </c>
      <c r="AO604" s="28" t="n">
        <v>2.109</v>
      </c>
      <c r="AP604" s="28" t="n">
        <v>2.419</v>
      </c>
      <c r="AQ604" s="28" t="n">
        <v>1.849</v>
      </c>
      <c r="AR604" s="2" t="s">
        <v>2</v>
      </c>
      <c r="AT604" s="28"/>
      <c r="AU604" s="28"/>
      <c r="AV604" s="28"/>
      <c r="AW604" s="28"/>
      <c r="AX604" s="28"/>
      <c r="AY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</row>
    <row r="605" customFormat="false" ht="12.75" hidden="true" customHeight="false" outlineLevel="0" collapsed="false">
      <c r="A605" s="56" t="n">
        <v>36133</v>
      </c>
      <c r="B605" s="90" t="n">
        <f aca="false">B604+1</f>
        <v>599</v>
      </c>
      <c r="C605" s="28"/>
      <c r="D605" s="28" t="s">
        <v>112</v>
      </c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 t="s">
        <v>112</v>
      </c>
      <c r="AA605" s="28" t="n">
        <v>1.91</v>
      </c>
      <c r="AB605" s="28" t="n">
        <v>1.978</v>
      </c>
      <c r="AC605" s="95" t="n">
        <f aca="false">AE605-AB605</f>
        <v>0</v>
      </c>
      <c r="AD605" s="28"/>
      <c r="AE605" s="28" t="n">
        <v>1.978</v>
      </c>
      <c r="AF605" s="28" t="n">
        <v>1.61467162337457</v>
      </c>
      <c r="AG605" s="28" t="n">
        <v>2.048</v>
      </c>
      <c r="AH605" s="28" t="n">
        <v>1.863</v>
      </c>
      <c r="AI605" s="28" t="n">
        <v>1.8255</v>
      </c>
      <c r="AJ605" s="28" t="n">
        <v>1.883</v>
      </c>
      <c r="AK605" s="28" t="n">
        <v>1.888</v>
      </c>
      <c r="AL605" s="28" t="n">
        <v>1.948</v>
      </c>
      <c r="AM605" s="28" t="n">
        <v>2.163</v>
      </c>
      <c r="AN605" s="28" t="n">
        <v>2.003</v>
      </c>
      <c r="AO605" s="28" t="n">
        <v>2.128</v>
      </c>
      <c r="AP605" s="28" t="n">
        <v>2.478</v>
      </c>
      <c r="AQ605" s="28" t="n">
        <v>1.888</v>
      </c>
      <c r="AR605" s="2" t="s">
        <v>2</v>
      </c>
      <c r="AT605" s="28"/>
      <c r="AU605" s="28"/>
      <c r="AV605" s="28"/>
      <c r="AW605" s="28"/>
      <c r="AX605" s="28"/>
      <c r="AY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</row>
    <row r="606" customFormat="false" ht="12.75" hidden="true" customHeight="false" outlineLevel="0" collapsed="false">
      <c r="A606" s="56" t="n">
        <v>36136</v>
      </c>
      <c r="B606" s="90" t="n">
        <f aca="false">B605+1</f>
        <v>600</v>
      </c>
      <c r="C606" s="28"/>
      <c r="D606" s="28" t="s">
        <v>112</v>
      </c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 t="s">
        <v>112</v>
      </c>
      <c r="AA606" s="28" t="n">
        <v>2.01</v>
      </c>
      <c r="AB606" s="28" t="n">
        <v>2.101</v>
      </c>
      <c r="AC606" s="95" t="n">
        <f aca="false">AE606-AB606</f>
        <v>0</v>
      </c>
      <c r="AD606" s="28"/>
      <c r="AE606" s="28" t="n">
        <v>2.101</v>
      </c>
      <c r="AF606" s="28" t="n">
        <v>1.69637560245093</v>
      </c>
      <c r="AG606" s="28" t="n">
        <v>2.181</v>
      </c>
      <c r="AH606" s="28" t="n">
        <v>1.986</v>
      </c>
      <c r="AI606" s="28" t="n">
        <v>1.951</v>
      </c>
      <c r="AJ606" s="28" t="n">
        <v>1.996</v>
      </c>
      <c r="AK606" s="28" t="n">
        <v>2.011</v>
      </c>
      <c r="AL606" s="28" t="n">
        <v>2.0685</v>
      </c>
      <c r="AM606" s="28" t="n">
        <v>2.2785</v>
      </c>
      <c r="AN606" s="28" t="n">
        <v>2.121</v>
      </c>
      <c r="AO606" s="28" t="n">
        <v>2.281</v>
      </c>
      <c r="AP606" s="28" t="n">
        <v>2.671</v>
      </c>
      <c r="AQ606" s="28" t="n">
        <v>2.011</v>
      </c>
      <c r="AR606" s="2" t="s">
        <v>2</v>
      </c>
      <c r="AT606" s="28"/>
      <c r="AU606" s="28"/>
      <c r="AV606" s="28"/>
      <c r="AW606" s="28"/>
      <c r="AX606" s="28"/>
      <c r="AY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</row>
    <row r="607" customFormat="false" ht="12.75" hidden="true" customHeight="false" outlineLevel="0" collapsed="false">
      <c r="A607" s="56" t="n">
        <v>36137</v>
      </c>
      <c r="B607" s="90" t="n">
        <f aca="false">B606+1</f>
        <v>601</v>
      </c>
      <c r="C607" s="28"/>
      <c r="D607" s="28" t="s">
        <v>112</v>
      </c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 t="s">
        <v>112</v>
      </c>
      <c r="AA607" s="28" t="n">
        <v>2.03</v>
      </c>
      <c r="AB607" s="28" t="n">
        <v>1.913</v>
      </c>
      <c r="AC607" s="95" t="n">
        <f aca="false">AE607-AB607</f>
        <v>0</v>
      </c>
      <c r="AD607" s="28"/>
      <c r="AE607" s="28" t="n">
        <v>1.913</v>
      </c>
      <c r="AF607" s="28" t="n">
        <v>1.5928482403687</v>
      </c>
      <c r="AG607" s="28" t="n">
        <v>1.9805</v>
      </c>
      <c r="AH607" s="28" t="n">
        <v>1.818</v>
      </c>
      <c r="AI607" s="28" t="n">
        <v>1.7905</v>
      </c>
      <c r="AJ607" s="28" t="n">
        <v>1.833</v>
      </c>
      <c r="AK607" s="28" t="n">
        <v>1.828</v>
      </c>
      <c r="AL607" s="28" t="n">
        <v>1.893</v>
      </c>
      <c r="AM607" s="28" t="n">
        <v>2.103</v>
      </c>
      <c r="AN607" s="28" t="n">
        <v>1.948</v>
      </c>
      <c r="AO607" s="28" t="n">
        <v>2.083</v>
      </c>
      <c r="AP607" s="28" t="n">
        <v>2.453</v>
      </c>
      <c r="AQ607" s="28" t="n">
        <v>1.83175</v>
      </c>
      <c r="AR607" s="2" t="s">
        <v>2</v>
      </c>
      <c r="AT607" s="28"/>
      <c r="AU607" s="28"/>
      <c r="AV607" s="28"/>
      <c r="AW607" s="28"/>
      <c r="AX607" s="28"/>
      <c r="AY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</row>
    <row r="608" customFormat="false" ht="12.75" hidden="true" customHeight="false" outlineLevel="0" collapsed="false">
      <c r="A608" s="56" t="n">
        <v>36138</v>
      </c>
      <c r="B608" s="90" t="n">
        <f aca="false">B607+1</f>
        <v>602</v>
      </c>
      <c r="C608" s="28"/>
      <c r="D608" s="28" t="s">
        <v>112</v>
      </c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 t="s">
        <v>112</v>
      </c>
      <c r="AA608" s="28" t="n">
        <v>1.86</v>
      </c>
      <c r="AB608" s="28" t="n">
        <v>1.847</v>
      </c>
      <c r="AC608" s="95" t="n">
        <f aca="false">AE608-AB608</f>
        <v>0</v>
      </c>
      <c r="AD608" s="28"/>
      <c r="AE608" s="28" t="n">
        <v>1.847</v>
      </c>
      <c r="AF608" s="28" t="n">
        <v>1.58502485736282</v>
      </c>
      <c r="AG608" s="28" t="n">
        <v>1.907</v>
      </c>
      <c r="AH608" s="28" t="n">
        <v>1.757</v>
      </c>
      <c r="AI608" s="28" t="n">
        <v>1.732</v>
      </c>
      <c r="AJ608" s="28" t="n">
        <v>1.782</v>
      </c>
      <c r="AK608" s="28" t="n">
        <v>1.7745</v>
      </c>
      <c r="AL608" s="28" t="n">
        <v>1.837</v>
      </c>
      <c r="AM608" s="28" t="n">
        <v>2.042</v>
      </c>
      <c r="AN608" s="28" t="n">
        <v>1.967</v>
      </c>
      <c r="AO608" s="28" t="n">
        <v>1.997</v>
      </c>
      <c r="AP608" s="28" t="n">
        <v>2.337</v>
      </c>
      <c r="AQ608" s="28" t="n">
        <v>1.767</v>
      </c>
      <c r="AR608" s="2" t="s">
        <v>2</v>
      </c>
      <c r="AT608" s="28"/>
      <c r="AU608" s="28"/>
      <c r="AV608" s="28"/>
      <c r="AW608" s="28"/>
      <c r="AX608" s="28"/>
      <c r="AY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</row>
    <row r="609" customFormat="false" ht="12.75" hidden="true" customHeight="false" outlineLevel="0" collapsed="false">
      <c r="A609" s="56" t="n">
        <v>36139</v>
      </c>
      <c r="B609" s="90" t="n">
        <f aca="false">B608+1</f>
        <v>603</v>
      </c>
      <c r="C609" s="28"/>
      <c r="D609" s="28" t="s">
        <v>112</v>
      </c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 t="s">
        <v>112</v>
      </c>
      <c r="AA609" s="28" t="n">
        <v>1.81</v>
      </c>
      <c r="AB609" s="28" t="n">
        <v>1.84</v>
      </c>
      <c r="AC609" s="95" t="n">
        <f aca="false">AE609-AB609</f>
        <v>0</v>
      </c>
      <c r="AD609" s="28"/>
      <c r="AE609" s="28" t="n">
        <v>1.84</v>
      </c>
      <c r="AF609" s="28" t="n">
        <v>1.58802485736282</v>
      </c>
      <c r="AG609" s="28" t="n">
        <v>1.89</v>
      </c>
      <c r="AH609" s="28" t="n">
        <v>1.755</v>
      </c>
      <c r="AI609" s="28" t="n">
        <v>1.715</v>
      </c>
      <c r="AJ609" s="28" t="n">
        <v>1.77</v>
      </c>
      <c r="AK609" s="28" t="n">
        <v>1.7675</v>
      </c>
      <c r="AL609" s="28" t="n">
        <v>1.83</v>
      </c>
      <c r="AM609" s="28" t="n">
        <v>2.03</v>
      </c>
      <c r="AN609" s="28" t="n">
        <v>1.98</v>
      </c>
      <c r="AO609" s="28" t="n">
        <v>1.97</v>
      </c>
      <c r="AP609" s="28" t="n">
        <v>2.31</v>
      </c>
      <c r="AQ609" s="28" t="n">
        <v>1.76</v>
      </c>
      <c r="AR609" s="2" t="s">
        <v>2</v>
      </c>
      <c r="AT609" s="28"/>
      <c r="AU609" s="28"/>
      <c r="AV609" s="28"/>
      <c r="AW609" s="28"/>
      <c r="AX609" s="28"/>
      <c r="AY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</row>
    <row r="610" customFormat="false" ht="12.75" hidden="true" customHeight="false" outlineLevel="0" collapsed="false">
      <c r="A610" s="89" t="n">
        <v>36140</v>
      </c>
      <c r="B610" s="90" t="n">
        <f aca="false">B609+1</f>
        <v>604</v>
      </c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 t="n">
        <v>1.825</v>
      </c>
      <c r="AB610" s="28" t="n">
        <v>1.858</v>
      </c>
      <c r="AC610" s="95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T610" s="28"/>
      <c r="AU610" s="28"/>
      <c r="AV610" s="28"/>
      <c r="AW610" s="28"/>
      <c r="AX610" s="28"/>
      <c r="AY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</row>
    <row r="611" customFormat="false" ht="12.75" hidden="true" customHeight="false" outlineLevel="0" collapsed="false">
      <c r="A611" s="56" t="n">
        <v>36143</v>
      </c>
      <c r="B611" s="90" t="n">
        <f aca="false">B610+1</f>
        <v>605</v>
      </c>
      <c r="C611" s="28"/>
      <c r="D611" s="28" t="s">
        <v>112</v>
      </c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 t="s">
        <v>112</v>
      </c>
      <c r="AA611" s="28" t="n">
        <v>1.93</v>
      </c>
      <c r="AB611" s="28" t="n">
        <v>1.952</v>
      </c>
      <c r="AC611" s="95" t="n">
        <f aca="false">AE611-AB611</f>
        <v>0</v>
      </c>
      <c r="AD611" s="28"/>
      <c r="AE611" s="28" t="n">
        <v>1.952</v>
      </c>
      <c r="AF611" s="28" t="n">
        <v>1.74096515539807</v>
      </c>
      <c r="AG611" s="28" t="n">
        <v>1.997</v>
      </c>
      <c r="AH611" s="28" t="n">
        <v>1.85825</v>
      </c>
      <c r="AI611" s="28" t="n">
        <v>1.8245</v>
      </c>
      <c r="AJ611" s="28" t="n">
        <v>1.882</v>
      </c>
      <c r="AK611" s="28" t="n">
        <v>1.8795</v>
      </c>
      <c r="AL611" s="28" t="n">
        <v>1.942</v>
      </c>
      <c r="AM611" s="28" t="n">
        <v>2.1245</v>
      </c>
      <c r="AN611" s="28" t="n">
        <v>2.207</v>
      </c>
      <c r="AO611" s="28" t="n">
        <v>2.0895</v>
      </c>
      <c r="AP611" s="28" t="n">
        <v>2.402</v>
      </c>
      <c r="AQ611" s="28" t="n">
        <v>1.8845</v>
      </c>
      <c r="AR611" s="2" t="s">
        <v>2</v>
      </c>
      <c r="AT611" s="28"/>
      <c r="AU611" s="28"/>
      <c r="AV611" s="28"/>
      <c r="AW611" s="28"/>
      <c r="AX611" s="28"/>
      <c r="AY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</row>
    <row r="612" customFormat="false" ht="12.75" hidden="true" customHeight="false" outlineLevel="0" collapsed="false">
      <c r="A612" s="56" t="n">
        <v>36144</v>
      </c>
      <c r="B612" s="90" t="n">
        <f aca="false">B611+1</f>
        <v>606</v>
      </c>
      <c r="C612" s="28"/>
      <c r="D612" s="28" t="s">
        <v>112</v>
      </c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 t="s">
        <v>112</v>
      </c>
      <c r="AA612" s="28" t="n">
        <v>1.96</v>
      </c>
      <c r="AB612" s="28" t="n">
        <v>1.952</v>
      </c>
      <c r="AC612" s="95" t="n">
        <f aca="false">AE612-AB612</f>
        <v>0</v>
      </c>
      <c r="AD612" s="28"/>
      <c r="AE612" s="28" t="n">
        <v>1.952</v>
      </c>
      <c r="AF612" s="28" t="n">
        <v>1.87743281551555</v>
      </c>
      <c r="AG612" s="28" t="n">
        <v>2.007</v>
      </c>
      <c r="AH612" s="28" t="n">
        <v>1.882</v>
      </c>
      <c r="AI612" s="28" t="n">
        <v>1.852</v>
      </c>
      <c r="AJ612" s="28" t="n">
        <v>1.917</v>
      </c>
      <c r="AK612" s="28" t="n">
        <v>1.8895</v>
      </c>
      <c r="AL612" s="28" t="n">
        <v>1.947</v>
      </c>
      <c r="AM612" s="28" t="n">
        <v>2.157</v>
      </c>
      <c r="AN612" s="28" t="n">
        <v>2.417</v>
      </c>
      <c r="AO612" s="28" t="n">
        <v>2.0895</v>
      </c>
      <c r="AP612" s="28" t="n">
        <v>2.402</v>
      </c>
      <c r="AQ612" s="28" t="n">
        <v>1.8845</v>
      </c>
      <c r="AR612" s="2" t="s">
        <v>2</v>
      </c>
      <c r="AT612" s="28"/>
      <c r="AU612" s="28"/>
      <c r="AV612" s="28"/>
      <c r="AW612" s="28"/>
      <c r="AX612" s="28"/>
      <c r="AY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</row>
    <row r="613" customFormat="false" ht="12.75" hidden="true" customHeight="false" outlineLevel="0" collapsed="false">
      <c r="A613" s="56" t="n">
        <v>36145</v>
      </c>
      <c r="B613" s="90" t="n">
        <f aca="false">B612+1</f>
        <v>607</v>
      </c>
      <c r="C613" s="28"/>
      <c r="D613" s="28" t="s">
        <v>112</v>
      </c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 t="s">
        <v>112</v>
      </c>
      <c r="AA613" s="28" t="n">
        <v>2.01</v>
      </c>
      <c r="AB613" s="28" t="n">
        <v>1.99</v>
      </c>
      <c r="AC613" s="95" t="n">
        <f aca="false">AE613-AB613</f>
        <v>0</v>
      </c>
      <c r="AD613" s="28"/>
      <c r="AE613" s="28" t="n">
        <v>1.99</v>
      </c>
      <c r="AF613" s="28" t="n">
        <v>1.97684326256842</v>
      </c>
      <c r="AG613" s="28" t="n">
        <v>2.06</v>
      </c>
      <c r="AH613" s="28" t="n">
        <v>1.92</v>
      </c>
      <c r="AI613" s="28" t="n">
        <v>1.89</v>
      </c>
      <c r="AJ613" s="28" t="n">
        <v>1.9925</v>
      </c>
      <c r="AK613" s="28" t="n">
        <v>1.93</v>
      </c>
      <c r="AL613" s="28" t="n">
        <v>1.985</v>
      </c>
      <c r="AM613" s="28" t="n">
        <v>2.195</v>
      </c>
      <c r="AN613" s="28" t="n">
        <v>2.475</v>
      </c>
      <c r="AO613" s="28" t="n">
        <v>2.135</v>
      </c>
      <c r="AP613" s="28" t="n">
        <v>2.5</v>
      </c>
      <c r="AQ613" s="28" t="n">
        <v>1.9225</v>
      </c>
      <c r="AR613" s="2" t="s">
        <v>2</v>
      </c>
      <c r="AT613" s="28"/>
      <c r="AU613" s="28"/>
      <c r="AV613" s="28"/>
      <c r="AW613" s="28"/>
      <c r="AX613" s="28"/>
      <c r="AY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</row>
    <row r="614" customFormat="false" ht="12.75" hidden="true" customHeight="false" outlineLevel="0" collapsed="false">
      <c r="A614" s="56" t="n">
        <v>36146</v>
      </c>
      <c r="B614" s="90" t="n">
        <f aca="false">B613+1</f>
        <v>608</v>
      </c>
      <c r="C614" s="28"/>
      <c r="D614" s="28" t="s">
        <v>112</v>
      </c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 t="s">
        <v>112</v>
      </c>
      <c r="AA614" s="28" t="n">
        <v>2.03</v>
      </c>
      <c r="AB614" s="28" t="n">
        <v>2.064</v>
      </c>
      <c r="AC614" s="95" t="n">
        <f aca="false">AE614-AB614</f>
        <v>0</v>
      </c>
      <c r="AD614" s="28"/>
      <c r="AE614" s="28" t="n">
        <v>2.064</v>
      </c>
      <c r="AF614" s="28" t="n">
        <v>1.73996266649793</v>
      </c>
      <c r="AG614" s="28" t="n">
        <v>2.1615</v>
      </c>
      <c r="AH614" s="28" t="n">
        <v>2.0115</v>
      </c>
      <c r="AI614" s="28" t="n">
        <v>1.994</v>
      </c>
      <c r="AJ614" s="28" t="n">
        <v>2.079</v>
      </c>
      <c r="AK614" s="28" t="n">
        <v>2.0215</v>
      </c>
      <c r="AL614" s="28" t="n">
        <v>2.0615</v>
      </c>
      <c r="AM614" s="28" t="n">
        <v>2.304</v>
      </c>
      <c r="AN614" s="28" t="n">
        <v>2.644</v>
      </c>
      <c r="AO614" s="28" t="n">
        <v>2.219</v>
      </c>
      <c r="AP614" s="28" t="n">
        <v>2.574</v>
      </c>
      <c r="AQ614" s="28" t="n">
        <v>1.999</v>
      </c>
      <c r="AR614" s="2" t="s">
        <v>2</v>
      </c>
      <c r="AT614" s="28"/>
      <c r="AU614" s="28"/>
      <c r="AV614" s="28"/>
      <c r="AW614" s="28"/>
      <c r="AX614" s="28"/>
      <c r="AY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</row>
    <row r="615" customFormat="false" ht="12.75" hidden="true" customHeight="false" outlineLevel="0" collapsed="false">
      <c r="A615" s="56" t="n">
        <v>36147</v>
      </c>
      <c r="B615" s="90" t="n">
        <f aca="false">B614+1</f>
        <v>609</v>
      </c>
      <c r="C615" s="28"/>
      <c r="D615" s="28" t="s">
        <v>112</v>
      </c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 t="s">
        <v>112</v>
      </c>
      <c r="AA615" s="28" t="n">
        <v>2.06</v>
      </c>
      <c r="AB615" s="28" t="n">
        <v>2.074</v>
      </c>
      <c r="AC615" s="95" t="n">
        <f aca="false">AE615-AB615</f>
        <v>0</v>
      </c>
      <c r="AD615" s="28"/>
      <c r="AE615" s="28" t="n">
        <v>2.074</v>
      </c>
      <c r="AF615" s="28" t="n">
        <v>1.7780795815273</v>
      </c>
      <c r="AG615" s="28" t="n">
        <v>2.174</v>
      </c>
      <c r="AH615" s="28" t="n">
        <v>2.024</v>
      </c>
      <c r="AI615" s="28" t="n">
        <v>1.999</v>
      </c>
      <c r="AJ615" s="28" t="n">
        <v>2.099</v>
      </c>
      <c r="AK615" s="28" t="n">
        <v>2.0365</v>
      </c>
      <c r="AL615" s="28" t="n">
        <v>2.069</v>
      </c>
      <c r="AM615" s="28" t="n">
        <v>2.309</v>
      </c>
      <c r="AN615" s="28" t="n">
        <v>2.954</v>
      </c>
      <c r="AO615" s="28" t="n">
        <v>2.224</v>
      </c>
      <c r="AP615" s="28" t="n">
        <v>2.584</v>
      </c>
      <c r="AQ615" s="28" t="n">
        <v>2.024</v>
      </c>
      <c r="AR615" s="2" t="s">
        <v>2</v>
      </c>
      <c r="AT615" s="28"/>
      <c r="AU615" s="28"/>
      <c r="AV615" s="28"/>
      <c r="AW615" s="28"/>
      <c r="AX615" s="28"/>
      <c r="AY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</row>
    <row r="616" customFormat="false" ht="12.75" hidden="true" customHeight="false" outlineLevel="0" collapsed="false">
      <c r="A616" s="56" t="n">
        <v>36150</v>
      </c>
      <c r="B616" s="90" t="n">
        <f aca="false">B615+1</f>
        <v>610</v>
      </c>
      <c r="C616" s="28"/>
      <c r="D616" s="28" t="s">
        <v>112</v>
      </c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 t="s">
        <v>112</v>
      </c>
      <c r="AA616" s="28" t="n">
        <v>2.1</v>
      </c>
      <c r="AB616" s="28" t="n">
        <v>1.947</v>
      </c>
      <c r="AC616" s="95" t="n">
        <f aca="false">AE616-AB616</f>
        <v>0</v>
      </c>
      <c r="AD616" s="28"/>
      <c r="AE616" s="28" t="n">
        <v>1.947</v>
      </c>
      <c r="AF616" s="28" t="n">
        <v>1.70966913447443</v>
      </c>
      <c r="AG616" s="28" t="n">
        <v>2.022</v>
      </c>
      <c r="AH616" s="28" t="n">
        <v>1.897</v>
      </c>
      <c r="AI616" s="28" t="n">
        <v>1.872</v>
      </c>
      <c r="AJ616" s="28" t="n">
        <v>1.972</v>
      </c>
      <c r="AK616" s="28" t="n">
        <v>1.9045</v>
      </c>
      <c r="AL616" s="28" t="n">
        <v>1.942</v>
      </c>
      <c r="AM616" s="28" t="n">
        <v>2.182</v>
      </c>
      <c r="AN616" s="28" t="n">
        <v>2.897</v>
      </c>
      <c r="AO616" s="28" t="n">
        <v>2.087</v>
      </c>
      <c r="AP616" s="28" t="n">
        <v>2.337</v>
      </c>
      <c r="AQ616" s="28" t="n">
        <v>1.887</v>
      </c>
      <c r="AR616" s="2" t="s">
        <v>2</v>
      </c>
      <c r="AT616" s="28"/>
      <c r="AU616" s="28"/>
      <c r="AV616" s="28"/>
      <c r="AW616" s="28"/>
      <c r="AX616" s="28"/>
      <c r="AY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</row>
    <row r="617" customFormat="false" ht="12.75" hidden="true" customHeight="false" outlineLevel="0" collapsed="false">
      <c r="A617" s="56" t="n">
        <v>36151</v>
      </c>
      <c r="B617" s="90" t="n">
        <f aca="false">B616+1</f>
        <v>611</v>
      </c>
      <c r="C617" s="28"/>
      <c r="D617" s="28" t="s">
        <v>112</v>
      </c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 t="s">
        <v>112</v>
      </c>
      <c r="AA617" s="28" t="n">
        <v>1.955</v>
      </c>
      <c r="AB617" s="28" t="n">
        <v>1.925</v>
      </c>
      <c r="AC617" s="95" t="n">
        <f aca="false">AE617-AB617</f>
        <v>0</v>
      </c>
      <c r="AD617" s="28"/>
      <c r="AE617" s="28" t="n">
        <v>1.925</v>
      </c>
      <c r="AF617" s="28" t="n">
        <v>1.72631590048618</v>
      </c>
      <c r="AG617" s="28" t="n">
        <v>1.985</v>
      </c>
      <c r="AH617" s="28" t="n">
        <v>1.865</v>
      </c>
      <c r="AI617" s="28" t="n">
        <v>1.85</v>
      </c>
      <c r="AJ617" s="28" t="n">
        <v>1.95</v>
      </c>
      <c r="AK617" s="28" t="n">
        <v>1.87</v>
      </c>
      <c r="AL617" s="28" t="n">
        <v>1.92</v>
      </c>
      <c r="AM617" s="28" t="n">
        <v>2.165</v>
      </c>
      <c r="AN617" s="28" t="n">
        <v>3.075</v>
      </c>
      <c r="AO617" s="28" t="n">
        <v>2.025</v>
      </c>
      <c r="AP617" s="28" t="n">
        <v>2.285</v>
      </c>
      <c r="AQ617" s="28" t="n">
        <v>1.865</v>
      </c>
      <c r="AR617" s="2" t="s">
        <v>2</v>
      </c>
      <c r="AT617" s="28"/>
      <c r="AU617" s="28"/>
      <c r="AV617" s="28"/>
      <c r="AW617" s="28"/>
      <c r="AX617" s="28"/>
      <c r="AY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</row>
    <row r="618" customFormat="false" ht="12.75" hidden="true" customHeight="false" outlineLevel="0" collapsed="false">
      <c r="A618" s="56" t="n">
        <v>36152</v>
      </c>
      <c r="B618" s="90" t="n">
        <f aca="false">B617+1</f>
        <v>612</v>
      </c>
      <c r="C618" s="28"/>
      <c r="D618" s="28" t="s">
        <v>112</v>
      </c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 t="s">
        <v>112</v>
      </c>
      <c r="AA618" s="28" t="n">
        <v>1.915</v>
      </c>
      <c r="AB618" s="28" t="n">
        <v>1.906</v>
      </c>
      <c r="AC618" s="95" t="n">
        <f aca="false">AE618-AB618</f>
        <v>0</v>
      </c>
      <c r="AD618" s="28"/>
      <c r="AE618" s="28" t="n">
        <v>1.906</v>
      </c>
      <c r="AF618" s="28" t="n">
        <v>1.69455221944506</v>
      </c>
      <c r="AG618" s="28" t="n">
        <v>1.966</v>
      </c>
      <c r="AH618" s="28" t="n">
        <v>1.846</v>
      </c>
      <c r="AI618" s="28" t="n">
        <v>1.831</v>
      </c>
      <c r="AJ618" s="28" t="n">
        <v>1.921</v>
      </c>
      <c r="AK618" s="28" t="n">
        <v>1.851</v>
      </c>
      <c r="AL618" s="28" t="n">
        <v>1.8985</v>
      </c>
      <c r="AM618" s="28" t="n">
        <v>2.151</v>
      </c>
      <c r="AN618" s="28" t="n">
        <v>3.146</v>
      </c>
      <c r="AO618" s="28" t="n">
        <v>2.011</v>
      </c>
      <c r="AP618" s="28" t="n">
        <v>2.266</v>
      </c>
      <c r="AQ618" s="28" t="n">
        <v>1.866</v>
      </c>
      <c r="AR618" s="2" t="s">
        <v>2</v>
      </c>
      <c r="AT618" s="28"/>
      <c r="AU618" s="28"/>
      <c r="AV618" s="28"/>
      <c r="AW618" s="28"/>
      <c r="AX618" s="28"/>
      <c r="AY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</row>
    <row r="619" customFormat="false" ht="12.75" hidden="true" customHeight="false" outlineLevel="0" collapsed="false">
      <c r="A619" s="56" t="n">
        <v>36153</v>
      </c>
      <c r="B619" s="90" t="n">
        <f aca="false">B618+1</f>
        <v>613</v>
      </c>
      <c r="C619" s="28"/>
      <c r="D619" s="28" t="s">
        <v>112</v>
      </c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 t="s">
        <v>112</v>
      </c>
      <c r="AA619" s="28" t="n">
        <v>1.91</v>
      </c>
      <c r="AB619" s="28" t="n">
        <v>1.881</v>
      </c>
      <c r="AC619" s="95" t="n">
        <f aca="false">AE619-AB619</f>
        <v>0</v>
      </c>
      <c r="AD619" s="28"/>
      <c r="AE619" s="28" t="n">
        <v>1.881</v>
      </c>
      <c r="AF619" s="28" t="n">
        <v>1.66955221944506</v>
      </c>
      <c r="AG619" s="28" t="n">
        <v>1.941</v>
      </c>
      <c r="AH619" s="28" t="n">
        <v>1.806</v>
      </c>
      <c r="AI619" s="28" t="n">
        <v>1.791</v>
      </c>
      <c r="AJ619" s="28" t="n">
        <v>1.891</v>
      </c>
      <c r="AK619" s="28" t="n">
        <v>1.831</v>
      </c>
      <c r="AL619" s="28" t="n">
        <v>1.8735</v>
      </c>
      <c r="AM619" s="28" t="n">
        <v>2.126</v>
      </c>
      <c r="AN619" s="28" t="n">
        <v>3.121</v>
      </c>
      <c r="AO619" s="28" t="n">
        <v>1.986</v>
      </c>
      <c r="AP619" s="28" t="n">
        <v>2.241</v>
      </c>
      <c r="AQ619" s="28" t="n">
        <v>1.836</v>
      </c>
      <c r="AR619" s="2" t="s">
        <v>2</v>
      </c>
      <c r="AT619" s="28"/>
      <c r="AU619" s="28"/>
      <c r="AV619" s="28"/>
      <c r="AW619" s="28"/>
      <c r="AX619" s="28"/>
      <c r="AY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</row>
    <row r="620" customFormat="false" ht="12.75" hidden="true" customHeight="false" outlineLevel="0" collapsed="false">
      <c r="A620" s="56" t="n">
        <v>36157</v>
      </c>
      <c r="B620" s="90" t="n">
        <f aca="false">B619+1</f>
        <v>614</v>
      </c>
      <c r="C620" s="28"/>
      <c r="D620" s="28" t="s">
        <v>112</v>
      </c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 t="s">
        <v>112</v>
      </c>
      <c r="AA620" s="28" t="n">
        <v>1.82</v>
      </c>
      <c r="AB620" s="28" t="n">
        <v>1.788</v>
      </c>
      <c r="AC620" s="95" t="n">
        <f aca="false">AE620-AB620</f>
        <v>0</v>
      </c>
      <c r="AD620" s="28"/>
      <c r="AE620" s="28" t="n">
        <v>1.788</v>
      </c>
      <c r="AF620" s="28" t="n">
        <v>1.578</v>
      </c>
      <c r="AG620" s="28" t="n">
        <v>1.858</v>
      </c>
      <c r="AH620" s="28" t="n">
        <v>1.713</v>
      </c>
      <c r="AI620" s="28" t="n">
        <v>1.698</v>
      </c>
      <c r="AJ620" s="28" t="n">
        <v>1.793</v>
      </c>
      <c r="AK620" s="28" t="n">
        <v>1.753</v>
      </c>
      <c r="AL620" s="28" t="n">
        <v>1.7855</v>
      </c>
      <c r="AM620" s="28" t="n">
        <v>2.033</v>
      </c>
      <c r="AN620" s="28" t="n">
        <v>2.898</v>
      </c>
      <c r="AO620" s="28" t="n">
        <v>1.898</v>
      </c>
      <c r="AP620" s="28" t="n">
        <v>2.148</v>
      </c>
      <c r="AQ620" s="28" t="n">
        <v>1.743</v>
      </c>
      <c r="AR620" s="2" t="s">
        <v>2</v>
      </c>
      <c r="AT620" s="28"/>
      <c r="AU620" s="28"/>
      <c r="AV620" s="28"/>
      <c r="AW620" s="28"/>
      <c r="AX620" s="28"/>
      <c r="AY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</row>
    <row r="621" customFormat="false" ht="12.75" hidden="true" customHeight="false" outlineLevel="0" collapsed="false">
      <c r="A621" s="56" t="n">
        <v>36158</v>
      </c>
      <c r="B621" s="90" t="n">
        <f aca="false">B620+1</f>
        <v>615</v>
      </c>
      <c r="C621" s="28"/>
      <c r="D621" s="28" t="s">
        <v>112</v>
      </c>
      <c r="E621" s="28" t="n">
        <v>1</v>
      </c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 t="s">
        <v>112</v>
      </c>
      <c r="AA621" s="28" t="n">
        <v>1.81</v>
      </c>
      <c r="AB621" s="28" t="n">
        <v>1.765</v>
      </c>
      <c r="AC621" s="95" t="n">
        <f aca="false">AE621-AB621</f>
        <v>0</v>
      </c>
      <c r="AD621" s="28" t="n">
        <v>1</v>
      </c>
      <c r="AE621" s="28" t="n">
        <v>1.765</v>
      </c>
      <c r="AF621" s="28" t="n">
        <v>1.61</v>
      </c>
      <c r="AG621" s="28" t="n">
        <v>1.865</v>
      </c>
      <c r="AH621" s="28" t="n">
        <v>1.7125</v>
      </c>
      <c r="AI621" s="28" t="n">
        <v>1.715</v>
      </c>
      <c r="AJ621" s="28" t="n">
        <v>1.765</v>
      </c>
      <c r="AK621" s="28" t="n">
        <v>1.775</v>
      </c>
      <c r="AL621" s="28" t="n">
        <v>1.77</v>
      </c>
      <c r="AM621" s="28" t="n">
        <v>1.985</v>
      </c>
      <c r="AN621" s="28" t="n">
        <v>3</v>
      </c>
      <c r="AO621" s="28" t="n">
        <v>1.885</v>
      </c>
      <c r="AP621" s="28" t="n">
        <v>2.245</v>
      </c>
      <c r="AQ621" s="28" t="n">
        <v>1.72</v>
      </c>
      <c r="AR621" s="2" t="s">
        <v>2</v>
      </c>
      <c r="AT621" s="28"/>
      <c r="AU621" s="28"/>
      <c r="AV621" s="28"/>
      <c r="AW621" s="28"/>
      <c r="AX621" s="28"/>
      <c r="AY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</row>
    <row r="622" customFormat="false" ht="12.75" hidden="true" customHeight="false" outlineLevel="0" collapsed="false">
      <c r="A622" s="56" t="n">
        <v>36159</v>
      </c>
      <c r="B622" s="90" t="n">
        <f aca="false">B621+1</f>
        <v>616</v>
      </c>
      <c r="C622" s="28"/>
      <c r="D622" s="28" t="s">
        <v>113</v>
      </c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 t="s">
        <v>113</v>
      </c>
      <c r="AA622" s="28" t="n">
        <v>1.84</v>
      </c>
      <c r="AB622" s="28" t="n">
        <v>1.886</v>
      </c>
      <c r="AC622" s="95" t="n">
        <f aca="false">AE622-AB622</f>
        <v>0</v>
      </c>
      <c r="AD622" s="28"/>
      <c r="AE622" s="28" t="n">
        <v>1.886</v>
      </c>
      <c r="AF622" s="28" t="n">
        <v>1.80637560245093</v>
      </c>
      <c r="AG622" s="28" t="n">
        <v>1.996</v>
      </c>
      <c r="AH622" s="28" t="n">
        <v>1.856</v>
      </c>
      <c r="AI622" s="28" t="n">
        <v>1.831</v>
      </c>
      <c r="AJ622" s="28" t="n">
        <v>1.916</v>
      </c>
      <c r="AK622" s="28" t="n">
        <v>1.896</v>
      </c>
      <c r="AL622" s="28" t="n">
        <v>1.896</v>
      </c>
      <c r="AM622" s="28" t="n">
        <v>2.156</v>
      </c>
      <c r="AN622" s="28" t="n">
        <v>2.591</v>
      </c>
      <c r="AO622" s="28" t="n">
        <v>2.031</v>
      </c>
      <c r="AP622" s="28" t="n">
        <v>2.406</v>
      </c>
      <c r="AQ622" s="28" t="n">
        <v>1.876</v>
      </c>
      <c r="AR622" s="2" t="s">
        <v>2</v>
      </c>
      <c r="AT622" s="28"/>
      <c r="AU622" s="28"/>
      <c r="AV622" s="28"/>
      <c r="AW622" s="28"/>
      <c r="AX622" s="28"/>
      <c r="AY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</row>
    <row r="623" customFormat="false" ht="12.75" hidden="true" customHeight="false" outlineLevel="0" collapsed="false">
      <c r="A623" s="89" t="n">
        <v>36160</v>
      </c>
      <c r="B623" s="90" t="n">
        <f aca="false">B622+1</f>
        <v>617</v>
      </c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 t="n">
        <v>1.92</v>
      </c>
      <c r="AB623" s="28" t="n">
        <v>1.945</v>
      </c>
      <c r="AC623" s="95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T623" s="28"/>
      <c r="AU623" s="28"/>
      <c r="AV623" s="28"/>
      <c r="AW623" s="28"/>
      <c r="AX623" s="28"/>
      <c r="AY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</row>
    <row r="624" customFormat="false" ht="12.75" hidden="true" customHeight="false" outlineLevel="0" collapsed="false">
      <c r="A624" s="56" t="n">
        <v>36164</v>
      </c>
      <c r="B624" s="90" t="n">
        <f aca="false">B623+1</f>
        <v>618</v>
      </c>
      <c r="C624" s="28"/>
      <c r="D624" s="28" t="s">
        <v>113</v>
      </c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 t="s">
        <v>113</v>
      </c>
      <c r="AA624" s="28" t="n">
        <v>2.02</v>
      </c>
      <c r="AB624" s="28" t="n">
        <v>2.071</v>
      </c>
      <c r="AC624" s="95" t="n">
        <f aca="false">AE624-AB624</f>
        <v>0</v>
      </c>
      <c r="AD624" s="28"/>
      <c r="AE624" s="28" t="n">
        <v>2.071</v>
      </c>
      <c r="AF624" s="28" t="n">
        <v>1.75712025817066</v>
      </c>
      <c r="AG624" s="28" t="n">
        <v>2.166</v>
      </c>
      <c r="AH624" s="28" t="n">
        <v>1.916</v>
      </c>
      <c r="AI624" s="28" t="n">
        <v>1.866</v>
      </c>
      <c r="AJ624" s="28" t="n">
        <v>1.896</v>
      </c>
      <c r="AK624" s="28" t="n">
        <v>1.996</v>
      </c>
      <c r="AL624" s="28" t="n">
        <v>2.0335</v>
      </c>
      <c r="AM624" s="28" t="n">
        <v>2.141</v>
      </c>
      <c r="AN624" s="28" t="n">
        <v>2.131</v>
      </c>
      <c r="AO624" s="28" t="n">
        <v>2.211</v>
      </c>
      <c r="AP624" s="28" t="n">
        <v>2.691</v>
      </c>
      <c r="AQ624" s="28" t="n">
        <v>1.991</v>
      </c>
      <c r="AR624" s="2" t="s">
        <v>2</v>
      </c>
      <c r="AT624" s="28"/>
      <c r="AU624" s="28"/>
      <c r="AV624" s="28"/>
      <c r="AW624" s="28"/>
      <c r="AX624" s="28"/>
      <c r="AY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</row>
    <row r="625" customFormat="false" ht="12.75" hidden="true" customHeight="false" outlineLevel="0" collapsed="false">
      <c r="A625" s="56" t="n">
        <v>36165</v>
      </c>
      <c r="B625" s="90" t="n">
        <f aca="false">B624+1</f>
        <v>619</v>
      </c>
      <c r="C625" s="28"/>
      <c r="D625" s="28" t="s">
        <v>113</v>
      </c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 t="s">
        <v>113</v>
      </c>
      <c r="AA625" s="28" t="n">
        <v>1.98</v>
      </c>
      <c r="AB625" s="28" t="n">
        <v>1.975</v>
      </c>
      <c r="AC625" s="95" t="n">
        <f aca="false">AE625-AB625</f>
        <v>0</v>
      </c>
      <c r="AD625" s="28"/>
      <c r="AE625" s="28" t="n">
        <v>1.975</v>
      </c>
      <c r="AF625" s="28" t="n">
        <v>1.61</v>
      </c>
      <c r="AG625" s="28" t="n">
        <v>2.055</v>
      </c>
      <c r="AH625" s="28" t="n">
        <v>1.845</v>
      </c>
      <c r="AI625" s="28" t="n">
        <v>1.815</v>
      </c>
      <c r="AJ625" s="28" t="n">
        <v>1.81</v>
      </c>
      <c r="AK625" s="28" t="n">
        <v>1.915</v>
      </c>
      <c r="AL625" s="28" t="n">
        <v>1.9475</v>
      </c>
      <c r="AM625" s="28" t="n">
        <v>2.0475</v>
      </c>
      <c r="AN625" s="28" t="n">
        <v>2.065</v>
      </c>
      <c r="AO625" s="28" t="n">
        <v>2.1</v>
      </c>
      <c r="AP625" s="28" t="n">
        <v>2.555</v>
      </c>
      <c r="AQ625" s="28" t="n">
        <v>1.895</v>
      </c>
      <c r="AR625" s="2" t="s">
        <v>2</v>
      </c>
      <c r="AT625" s="28"/>
      <c r="AU625" s="28"/>
      <c r="AV625" s="28"/>
      <c r="AW625" s="28"/>
      <c r="AX625" s="28"/>
      <c r="AY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</row>
    <row r="626" customFormat="false" ht="12.75" hidden="true" customHeight="false" outlineLevel="0" collapsed="false">
      <c r="A626" s="56" t="n">
        <v>36166</v>
      </c>
      <c r="B626" s="90" t="n">
        <f aca="false">B625+1</f>
        <v>620</v>
      </c>
      <c r="C626" s="28"/>
      <c r="D626" s="28" t="s">
        <v>113</v>
      </c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 t="s">
        <v>113</v>
      </c>
      <c r="AA626" s="28" t="n">
        <v>1.96</v>
      </c>
      <c r="AB626" s="28" t="n">
        <v>1.931</v>
      </c>
      <c r="AC626" s="95" t="n">
        <f aca="false">AE626-AB626</f>
        <v>0</v>
      </c>
      <c r="AD626" s="28"/>
      <c r="AE626" s="28" t="n">
        <v>1.931</v>
      </c>
      <c r="AF626" s="28" t="n">
        <v>1.591</v>
      </c>
      <c r="AG626" s="28" t="n">
        <v>2.011</v>
      </c>
      <c r="AH626" s="28" t="n">
        <v>1.811</v>
      </c>
      <c r="AI626" s="28" t="n">
        <v>1.771</v>
      </c>
      <c r="AJ626" s="28" t="n">
        <v>1.776</v>
      </c>
      <c r="AK626" s="28" t="n">
        <v>1.8685</v>
      </c>
      <c r="AL626" s="28" t="n">
        <v>1.911</v>
      </c>
      <c r="AM626" s="28" t="n">
        <v>2.011</v>
      </c>
      <c r="AN626" s="28" t="n">
        <v>1.996</v>
      </c>
      <c r="AO626" s="28" t="n">
        <v>2.0535</v>
      </c>
      <c r="AP626" s="28" t="n">
        <v>2.481</v>
      </c>
      <c r="AQ626" s="28" t="n">
        <v>1.871</v>
      </c>
      <c r="AR626" s="2" t="s">
        <v>2</v>
      </c>
      <c r="AT626" s="28"/>
      <c r="AU626" s="28"/>
      <c r="AV626" s="28"/>
      <c r="AW626" s="28"/>
      <c r="AX626" s="28"/>
      <c r="AY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</row>
    <row r="627" customFormat="false" ht="12.75" hidden="true" customHeight="false" outlineLevel="0" collapsed="false">
      <c r="A627" s="56" t="n">
        <v>36167</v>
      </c>
      <c r="B627" s="90" t="n">
        <f aca="false">B626+1</f>
        <v>621</v>
      </c>
      <c r="C627" s="28"/>
      <c r="D627" s="28" t="s">
        <v>113</v>
      </c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 t="s">
        <v>113</v>
      </c>
      <c r="AA627" s="28" t="n">
        <v>1.85</v>
      </c>
      <c r="AB627" s="28" t="n">
        <v>1.836</v>
      </c>
      <c r="AC627" s="95" t="n">
        <f aca="false">AE627-AB627</f>
        <v>0</v>
      </c>
      <c r="AD627" s="28"/>
      <c r="AE627" s="28" t="n">
        <v>1.836</v>
      </c>
      <c r="AF627" s="28" t="n">
        <v>1.526</v>
      </c>
      <c r="AG627" s="28" t="n">
        <v>1.9235</v>
      </c>
      <c r="AH627" s="28" t="n">
        <v>1.716</v>
      </c>
      <c r="AI627" s="28" t="n">
        <v>1.671</v>
      </c>
      <c r="AJ627" s="28" t="n">
        <v>1.671</v>
      </c>
      <c r="AK627" s="28" t="n">
        <v>1.7685</v>
      </c>
      <c r="AL627" s="28" t="n">
        <v>1.8235</v>
      </c>
      <c r="AM627" s="28" t="n">
        <v>1.881</v>
      </c>
      <c r="AN627" s="28" t="n">
        <v>1.856</v>
      </c>
      <c r="AO627" s="28" t="n">
        <v>1.946</v>
      </c>
      <c r="AP627" s="28" t="n">
        <v>2.406</v>
      </c>
      <c r="AQ627" s="28" t="n">
        <v>1.761</v>
      </c>
      <c r="AR627" s="2" t="s">
        <v>2</v>
      </c>
      <c r="AT627" s="28"/>
      <c r="AU627" s="28"/>
      <c r="AV627" s="28"/>
      <c r="AW627" s="28"/>
      <c r="AX627" s="28"/>
      <c r="AY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</row>
    <row r="628" customFormat="false" ht="12.75" hidden="true" customHeight="false" outlineLevel="0" collapsed="false">
      <c r="A628" s="56" t="n">
        <v>36168</v>
      </c>
      <c r="B628" s="90" t="n">
        <f aca="false">B627+1</f>
        <v>622</v>
      </c>
      <c r="C628" s="28"/>
      <c r="D628" s="28" t="s">
        <v>113</v>
      </c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 t="s">
        <v>113</v>
      </c>
      <c r="AA628" s="28" t="n">
        <v>1.84</v>
      </c>
      <c r="AB628" s="28" t="n">
        <v>1.83</v>
      </c>
      <c r="AC628" s="95" t="n">
        <f aca="false">AE628-AB628</f>
        <v>0</v>
      </c>
      <c r="AD628" s="28"/>
      <c r="AE628" s="28" t="n">
        <v>1.83</v>
      </c>
      <c r="AF628" s="28" t="n">
        <v>1.51</v>
      </c>
      <c r="AG628" s="28" t="n">
        <v>1.915</v>
      </c>
      <c r="AH628" s="28" t="n">
        <v>1.705</v>
      </c>
      <c r="AI628" s="28" t="n">
        <v>1.65</v>
      </c>
      <c r="AJ628" s="28" t="n">
        <v>1.655</v>
      </c>
      <c r="AK628" s="28" t="n">
        <v>1.7625</v>
      </c>
      <c r="AL628" s="28" t="n">
        <v>1.815</v>
      </c>
      <c r="AM628" s="28" t="n">
        <v>1.8675</v>
      </c>
      <c r="AN628" s="28" t="n">
        <v>1.85</v>
      </c>
      <c r="AO628" s="28" t="n">
        <v>1.94</v>
      </c>
      <c r="AP628" s="28" t="n">
        <v>2.4</v>
      </c>
      <c r="AQ628" s="28" t="n">
        <v>1.755</v>
      </c>
      <c r="AR628" s="2" t="s">
        <v>2</v>
      </c>
      <c r="AT628" s="28"/>
      <c r="AU628" s="28"/>
      <c r="AV628" s="28"/>
      <c r="AW628" s="28"/>
      <c r="AX628" s="28"/>
      <c r="AY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</row>
    <row r="629" customFormat="false" ht="12.75" hidden="true" customHeight="false" outlineLevel="0" collapsed="false">
      <c r="A629" s="56" t="n">
        <v>36171</v>
      </c>
      <c r="B629" s="90" t="n">
        <f aca="false">B628+1</f>
        <v>623</v>
      </c>
      <c r="C629" s="28"/>
      <c r="D629" s="28" t="s">
        <v>113</v>
      </c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 t="s">
        <v>113</v>
      </c>
      <c r="AA629" s="28" t="n">
        <v>1.79</v>
      </c>
      <c r="AB629" s="28" t="n">
        <v>1.779</v>
      </c>
      <c r="AC629" s="95" t="n">
        <f aca="false">AE629-AB629</f>
        <v>0</v>
      </c>
      <c r="AD629" s="28"/>
      <c r="AE629" s="28" t="n">
        <v>1.779</v>
      </c>
      <c r="AF629" s="28" t="n">
        <v>1.459</v>
      </c>
      <c r="AG629" s="28" t="n">
        <v>1.8615</v>
      </c>
      <c r="AH629" s="28" t="n">
        <v>1.664</v>
      </c>
      <c r="AI629" s="28" t="n">
        <v>1.639</v>
      </c>
      <c r="AJ629" s="28" t="n">
        <v>1.639</v>
      </c>
      <c r="AK629" s="28" t="n">
        <v>1.7115</v>
      </c>
      <c r="AL629" s="28" t="n">
        <v>1.7665</v>
      </c>
      <c r="AM629" s="28" t="n">
        <v>1.839</v>
      </c>
      <c r="AN629" s="28" t="n">
        <v>1.799</v>
      </c>
      <c r="AO629" s="28" t="n">
        <v>1.889</v>
      </c>
      <c r="AP629" s="28" t="n">
        <v>2.349</v>
      </c>
      <c r="AQ629" s="28" t="n">
        <v>1.704</v>
      </c>
      <c r="AR629" s="2" t="s">
        <v>2</v>
      </c>
      <c r="AT629" s="28"/>
      <c r="AU629" s="28"/>
      <c r="AV629" s="28"/>
      <c r="AW629" s="28"/>
      <c r="AX629" s="28"/>
      <c r="AY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</row>
    <row r="630" customFormat="false" ht="12.75" hidden="true" customHeight="false" outlineLevel="0" collapsed="false">
      <c r="A630" s="56" t="n">
        <v>36172</v>
      </c>
      <c r="B630" s="90" t="n">
        <f aca="false">B629+1</f>
        <v>624</v>
      </c>
      <c r="C630" s="28"/>
      <c r="D630" s="28" t="s">
        <v>113</v>
      </c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 t="s">
        <v>113</v>
      </c>
      <c r="AA630" s="28" t="n">
        <v>1.77</v>
      </c>
      <c r="AB630" s="28" t="n">
        <v>1.821</v>
      </c>
      <c r="AC630" s="95" t="n">
        <f aca="false">AE630-AB630</f>
        <v>0</v>
      </c>
      <c r="AD630" s="28"/>
      <c r="AE630" s="28" t="n">
        <v>1.821</v>
      </c>
      <c r="AF630" s="28" t="n">
        <v>1.61485252212063</v>
      </c>
      <c r="AG630" s="28" t="n">
        <v>1.9035</v>
      </c>
      <c r="AH630" s="28" t="n">
        <v>1.716</v>
      </c>
      <c r="AI630" s="28" t="n">
        <v>1.686</v>
      </c>
      <c r="AJ630" s="28" t="n">
        <v>1.691</v>
      </c>
      <c r="AK630" s="28" t="n">
        <v>1.756</v>
      </c>
      <c r="AL630" s="28" t="n">
        <v>1.8085</v>
      </c>
      <c r="AM630" s="28" t="n">
        <v>1.911</v>
      </c>
      <c r="AN630" s="28" t="n">
        <v>1.906</v>
      </c>
      <c r="AO630" s="28" t="n">
        <v>1.931</v>
      </c>
      <c r="AP630" s="28" t="n">
        <v>2.391</v>
      </c>
      <c r="AQ630" s="28" t="n">
        <v>1.746</v>
      </c>
      <c r="AR630" s="2" t="s">
        <v>2</v>
      </c>
      <c r="AT630" s="28"/>
      <c r="AU630" s="28"/>
      <c r="AV630" s="28"/>
      <c r="AW630" s="28"/>
      <c r="AX630" s="28"/>
      <c r="AY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</row>
    <row r="631" customFormat="false" ht="12.75" hidden="true" customHeight="false" outlineLevel="0" collapsed="false">
      <c r="A631" s="56" t="n">
        <v>36173</v>
      </c>
      <c r="B631" s="90" t="n">
        <f aca="false">B630+1</f>
        <v>625</v>
      </c>
      <c r="C631" s="28"/>
      <c r="D631" s="28" t="s">
        <v>113</v>
      </c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 t="s">
        <v>113</v>
      </c>
      <c r="AA631" s="28" t="n">
        <v>1.83</v>
      </c>
      <c r="AB631" s="28" t="n">
        <v>1.77</v>
      </c>
      <c r="AC631" s="95" t="n">
        <f aca="false">AE631-AB631</f>
        <v>0</v>
      </c>
      <c r="AD631" s="28"/>
      <c r="AE631" s="28" t="n">
        <v>1.77</v>
      </c>
      <c r="AF631" s="28" t="n">
        <v>1.60385252212063</v>
      </c>
      <c r="AG631" s="28" t="n">
        <v>1.845</v>
      </c>
      <c r="AH631" s="28" t="n">
        <v>1.68</v>
      </c>
      <c r="AI631" s="28" t="n">
        <v>1.645</v>
      </c>
      <c r="AJ631" s="28" t="n">
        <v>1.65</v>
      </c>
      <c r="AK631" s="28" t="n">
        <v>1.705</v>
      </c>
      <c r="AL631" s="28" t="n">
        <v>1.76</v>
      </c>
      <c r="AM631" s="28" t="n">
        <v>1.88</v>
      </c>
      <c r="AN631" s="28" t="n">
        <v>1.89</v>
      </c>
      <c r="AO631" s="28" t="n">
        <v>1.8775</v>
      </c>
      <c r="AP631" s="28" t="n">
        <v>2.31</v>
      </c>
      <c r="AQ631" s="28" t="n">
        <v>1.7</v>
      </c>
      <c r="AR631" s="2" t="s">
        <v>2</v>
      </c>
      <c r="AT631" s="28"/>
      <c r="AU631" s="28"/>
      <c r="AV631" s="28"/>
      <c r="AW631" s="28"/>
      <c r="AX631" s="28"/>
      <c r="AY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</row>
    <row r="632" customFormat="false" ht="12.75" hidden="true" customHeight="false" outlineLevel="0" collapsed="false">
      <c r="A632" s="56" t="n">
        <v>36174</v>
      </c>
      <c r="B632" s="90" t="n">
        <f aca="false">B631+1</f>
        <v>626</v>
      </c>
      <c r="C632" s="28"/>
      <c r="D632" s="28" t="s">
        <v>113</v>
      </c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 t="s">
        <v>113</v>
      </c>
      <c r="AA632" s="28" t="n">
        <v>1.75</v>
      </c>
      <c r="AB632" s="28" t="n">
        <v>1.809</v>
      </c>
      <c r="AC632" s="95" t="n">
        <f aca="false">AE632-AB632</f>
        <v>0</v>
      </c>
      <c r="AD632" s="28"/>
      <c r="AE632" s="28" t="n">
        <v>1.809</v>
      </c>
      <c r="AF632" s="28" t="n">
        <v>1.60485624492465</v>
      </c>
      <c r="AG632" s="28" t="n">
        <v>1.894</v>
      </c>
      <c r="AH632" s="28" t="n">
        <v>1.729</v>
      </c>
      <c r="AI632" s="28" t="n">
        <v>1.699</v>
      </c>
      <c r="AJ632" s="28" t="n">
        <v>1.709</v>
      </c>
      <c r="AK632" s="28" t="n">
        <v>1.749</v>
      </c>
      <c r="AL632" s="28" t="n">
        <v>1.799</v>
      </c>
      <c r="AM632" s="28" t="n">
        <v>1.949</v>
      </c>
      <c r="AN632" s="28" t="n">
        <v>1.884</v>
      </c>
      <c r="AO632" s="28" t="n">
        <v>1.9165</v>
      </c>
      <c r="AP632" s="28" t="n">
        <v>2.349</v>
      </c>
      <c r="AQ632" s="28" t="n">
        <v>1.749</v>
      </c>
      <c r="AR632" s="2" t="s">
        <v>2</v>
      </c>
      <c r="AT632" s="28"/>
      <c r="AU632" s="28"/>
      <c r="AV632" s="28"/>
      <c r="AW632" s="28"/>
      <c r="AX632" s="28"/>
      <c r="AY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</row>
    <row r="633" customFormat="false" ht="12.75" hidden="true" customHeight="false" outlineLevel="0" collapsed="false">
      <c r="A633" s="56" t="n">
        <v>36175</v>
      </c>
      <c r="B633" s="90" t="n">
        <f aca="false">B632+1</f>
        <v>627</v>
      </c>
      <c r="C633" s="28"/>
      <c r="D633" s="28" t="s">
        <v>113</v>
      </c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 t="s">
        <v>113</v>
      </c>
      <c r="AA633" s="28" t="n">
        <v>1.805</v>
      </c>
      <c r="AB633" s="28" t="n">
        <v>1.796</v>
      </c>
      <c r="AC633" s="95" t="n">
        <f aca="false">AE633-AB633</f>
        <v>0</v>
      </c>
      <c r="AD633" s="28"/>
      <c r="AE633" s="28" t="n">
        <v>1.796</v>
      </c>
      <c r="AF633" s="28" t="n">
        <v>1.59185624492465</v>
      </c>
      <c r="AG633" s="28" t="n">
        <v>1.881</v>
      </c>
      <c r="AH633" s="28" t="n">
        <v>1.716</v>
      </c>
      <c r="AI633" s="28" t="n">
        <v>1.686</v>
      </c>
      <c r="AJ633" s="28" t="n">
        <v>1.696</v>
      </c>
      <c r="AK633" s="28" t="n">
        <v>1.7385</v>
      </c>
      <c r="AL633" s="28" t="n">
        <v>1.786</v>
      </c>
      <c r="AM633" s="28" t="n">
        <v>1.936</v>
      </c>
      <c r="AN633" s="28" t="n">
        <v>1.871</v>
      </c>
      <c r="AO633" s="28" t="n">
        <v>1.9035</v>
      </c>
      <c r="AP633" s="28" t="n">
        <v>2.316</v>
      </c>
      <c r="AQ633" s="28" t="n">
        <v>1.736</v>
      </c>
      <c r="AR633" s="2" t="s">
        <v>2</v>
      </c>
      <c r="AT633" s="28"/>
      <c r="AU633" s="28"/>
      <c r="AV633" s="28"/>
      <c r="AW633" s="28"/>
      <c r="AX633" s="28"/>
      <c r="AY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</row>
    <row r="634" customFormat="false" ht="12.75" hidden="true" customHeight="false" outlineLevel="0" collapsed="false">
      <c r="A634" s="56" t="n">
        <v>36179</v>
      </c>
      <c r="B634" s="90" t="n">
        <f aca="false">B633+1</f>
        <v>628</v>
      </c>
      <c r="C634" s="28"/>
      <c r="D634" s="28" t="s">
        <v>113</v>
      </c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 t="s">
        <v>113</v>
      </c>
      <c r="AA634" s="28" t="n">
        <v>1.76</v>
      </c>
      <c r="AB634" s="28" t="n">
        <v>1.817</v>
      </c>
      <c r="AC634" s="95" t="n">
        <f aca="false">AE634-AB634</f>
        <v>0</v>
      </c>
      <c r="AD634" s="28"/>
      <c r="AE634" s="28" t="n">
        <v>1.817</v>
      </c>
      <c r="AF634" s="28" t="n">
        <v>1.62486369053269</v>
      </c>
      <c r="AG634" s="28" t="n">
        <v>1.9095</v>
      </c>
      <c r="AH634" s="28" t="n">
        <v>1.747</v>
      </c>
      <c r="AI634" s="28" t="n">
        <v>1.727</v>
      </c>
      <c r="AJ634" s="28" t="n">
        <v>1.727</v>
      </c>
      <c r="AK634" s="28" t="n">
        <v>1.767</v>
      </c>
      <c r="AL634" s="28" t="n">
        <v>1.8095</v>
      </c>
      <c r="AM634" s="28" t="n">
        <v>1.957</v>
      </c>
      <c r="AN634" s="28" t="n">
        <v>1.977</v>
      </c>
      <c r="AO634" s="28" t="n">
        <v>1.9245</v>
      </c>
      <c r="AP634" s="28" t="n">
        <v>2.337</v>
      </c>
      <c r="AQ634" s="28" t="n">
        <v>1.762</v>
      </c>
      <c r="AR634" s="2" t="s">
        <v>2</v>
      </c>
      <c r="AT634" s="28"/>
      <c r="AU634" s="28"/>
      <c r="AV634" s="28"/>
      <c r="AW634" s="28"/>
      <c r="AX634" s="28"/>
      <c r="AY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</row>
    <row r="635" customFormat="false" ht="12.75" hidden="true" customHeight="false" outlineLevel="0" collapsed="false">
      <c r="A635" s="56" t="n">
        <v>36180</v>
      </c>
      <c r="B635" s="90" t="n">
        <f aca="false">B634+1</f>
        <v>629</v>
      </c>
      <c r="C635" s="28"/>
      <c r="D635" s="28" t="s">
        <v>113</v>
      </c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 t="s">
        <v>113</v>
      </c>
      <c r="AA635" s="28" t="n">
        <v>1.82</v>
      </c>
      <c r="AB635" s="28" t="n">
        <v>1.827</v>
      </c>
      <c r="AC635" s="95" t="n">
        <f aca="false">AE635-AB635</f>
        <v>0</v>
      </c>
      <c r="AD635" s="28"/>
      <c r="AE635" s="28" t="n">
        <v>1.827</v>
      </c>
      <c r="AF635" s="28" t="n">
        <v>1.62186369053269</v>
      </c>
      <c r="AG635" s="28" t="n">
        <v>1.9195</v>
      </c>
      <c r="AH635" s="28" t="n">
        <v>1.757</v>
      </c>
      <c r="AI635" s="28" t="n">
        <v>1.747</v>
      </c>
      <c r="AJ635" s="28" t="n">
        <v>1.752</v>
      </c>
      <c r="AK635" s="28" t="n">
        <v>1.777</v>
      </c>
      <c r="AL635" s="28" t="n">
        <v>1.8195</v>
      </c>
      <c r="AM635" s="28" t="n">
        <v>1.977</v>
      </c>
      <c r="AN635" s="28" t="n">
        <v>2.077</v>
      </c>
      <c r="AO635" s="28" t="n">
        <v>1.9395</v>
      </c>
      <c r="AP635" s="28" t="n">
        <v>2.337</v>
      </c>
      <c r="AQ635" s="28" t="n">
        <v>1.772</v>
      </c>
      <c r="AR635" s="2" t="s">
        <v>2</v>
      </c>
      <c r="AT635" s="28"/>
      <c r="AU635" s="28"/>
      <c r="AV635" s="28"/>
      <c r="AW635" s="28"/>
      <c r="AX635" s="28"/>
      <c r="AY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</row>
    <row r="636" customFormat="false" ht="12.75" hidden="true" customHeight="false" outlineLevel="0" collapsed="false">
      <c r="A636" s="56" t="n">
        <v>36181</v>
      </c>
      <c r="B636" s="90" t="n">
        <f aca="false">B635+1</f>
        <v>630</v>
      </c>
      <c r="C636" s="28"/>
      <c r="D636" s="28" t="s">
        <v>113</v>
      </c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 t="s">
        <v>113</v>
      </c>
      <c r="AA636" s="28" t="n">
        <v>1.87</v>
      </c>
      <c r="AB636" s="28" t="n">
        <v>1.892</v>
      </c>
      <c r="AC636" s="95" t="n">
        <f aca="false">AE636-AB636</f>
        <v>0</v>
      </c>
      <c r="AD636" s="28"/>
      <c r="AE636" s="28" t="n">
        <v>1.892</v>
      </c>
      <c r="AF636" s="28" t="n">
        <v>1.67188230455279</v>
      </c>
      <c r="AG636" s="28" t="n">
        <v>1.987</v>
      </c>
      <c r="AH636" s="28" t="n">
        <v>1.8145</v>
      </c>
      <c r="AI636" s="28" t="n">
        <v>1.792</v>
      </c>
      <c r="AJ636" s="28" t="n">
        <v>1.797</v>
      </c>
      <c r="AK636" s="28" t="n">
        <v>1.837</v>
      </c>
      <c r="AL636" s="28" t="n">
        <v>1.882</v>
      </c>
      <c r="AM636" s="28" t="n">
        <v>2.012</v>
      </c>
      <c r="AN636" s="28" t="n">
        <v>2.082</v>
      </c>
      <c r="AO636" s="28" t="n">
        <v>1.9995</v>
      </c>
      <c r="AP636" s="28" t="n">
        <v>2.417</v>
      </c>
      <c r="AQ636" s="28" t="n">
        <v>1.832</v>
      </c>
      <c r="AR636" s="2" t="s">
        <v>2</v>
      </c>
      <c r="AT636" s="28"/>
      <c r="AU636" s="28"/>
      <c r="AV636" s="28"/>
      <c r="AW636" s="28"/>
      <c r="AX636" s="28"/>
      <c r="AY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</row>
    <row r="637" customFormat="false" ht="12.75" hidden="true" customHeight="false" outlineLevel="0" collapsed="false">
      <c r="A637" s="56" t="n">
        <v>36182</v>
      </c>
      <c r="B637" s="90" t="n">
        <f aca="false">B636+1</f>
        <v>631</v>
      </c>
      <c r="C637" s="28"/>
      <c r="D637" s="28" t="s">
        <v>113</v>
      </c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 t="s">
        <v>113</v>
      </c>
      <c r="AA637" s="28" t="n">
        <v>1.855</v>
      </c>
      <c r="AB637" s="28" t="n">
        <v>1.778</v>
      </c>
      <c r="AC637" s="95" t="n">
        <f aca="false">AE637-AB637</f>
        <v>0</v>
      </c>
      <c r="AD637" s="28"/>
      <c r="AE637" s="28" t="n">
        <v>1.778</v>
      </c>
      <c r="AF637" s="28" t="n">
        <v>1.61885624492465</v>
      </c>
      <c r="AG637" s="28" t="n">
        <v>1.8705</v>
      </c>
      <c r="AH637" s="28" t="n">
        <v>1.708</v>
      </c>
      <c r="AI637" s="28" t="n">
        <v>1.693</v>
      </c>
      <c r="AJ637" s="28" t="n">
        <v>1.693</v>
      </c>
      <c r="AK637" s="28" t="n">
        <v>1.7255</v>
      </c>
      <c r="AL637" s="28" t="n">
        <v>1.7705</v>
      </c>
      <c r="AM637" s="28" t="n">
        <v>1.898</v>
      </c>
      <c r="AN637" s="28" t="n">
        <v>1.908</v>
      </c>
      <c r="AO637" s="28" t="n">
        <v>1.9005</v>
      </c>
      <c r="AP637" s="28" t="n">
        <v>2.283</v>
      </c>
      <c r="AQ637" s="28" t="n">
        <v>1.728</v>
      </c>
      <c r="AR637" s="2" t="s">
        <v>2</v>
      </c>
      <c r="AT637" s="28"/>
      <c r="AU637" s="28"/>
      <c r="AV637" s="28"/>
      <c r="AW637" s="28"/>
      <c r="AX637" s="28"/>
      <c r="AY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</row>
    <row r="638" customFormat="false" ht="12.75" hidden="true" customHeight="false" outlineLevel="0" collapsed="false">
      <c r="A638" s="56" t="n">
        <v>36185</v>
      </c>
      <c r="B638" s="90" t="n">
        <f aca="false">B637+1</f>
        <v>632</v>
      </c>
      <c r="C638" s="28"/>
      <c r="D638" s="28" t="s">
        <v>113</v>
      </c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 t="s">
        <v>113</v>
      </c>
      <c r="AA638" s="28" t="n">
        <v>1.73</v>
      </c>
      <c r="AB638" s="28" t="n">
        <v>1.714</v>
      </c>
      <c r="AC638" s="95" t="n">
        <f aca="false">AE638-AB638</f>
        <v>0</v>
      </c>
      <c r="AD638" s="28"/>
      <c r="AE638" s="28" t="n">
        <v>1.714</v>
      </c>
      <c r="AF638" s="28" t="n">
        <v>1.55485624492465</v>
      </c>
      <c r="AG638" s="28" t="n">
        <v>1.809</v>
      </c>
      <c r="AH638" s="28" t="n">
        <v>1.644</v>
      </c>
      <c r="AI638" s="28" t="n">
        <v>1.624</v>
      </c>
      <c r="AJ638" s="28" t="n">
        <v>1.629</v>
      </c>
      <c r="AK638" s="28" t="n">
        <v>1.674</v>
      </c>
      <c r="AL638" s="28" t="n">
        <v>1.7165</v>
      </c>
      <c r="AM638" s="28" t="n">
        <v>1.844</v>
      </c>
      <c r="AN638" s="28" t="n">
        <v>1.819</v>
      </c>
      <c r="AO638" s="28" t="n">
        <v>1.8365</v>
      </c>
      <c r="AP638" s="28" t="n">
        <v>2.194</v>
      </c>
      <c r="AQ638" s="28" t="n">
        <v>1.669</v>
      </c>
      <c r="AR638" s="2" t="s">
        <v>2</v>
      </c>
      <c r="AT638" s="28"/>
      <c r="AU638" s="28"/>
      <c r="AV638" s="28"/>
      <c r="AW638" s="28"/>
      <c r="AX638" s="28"/>
      <c r="AY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</row>
    <row r="639" customFormat="false" ht="12.75" hidden="true" customHeight="false" outlineLevel="0" collapsed="false">
      <c r="A639" s="56" t="n">
        <v>36186</v>
      </c>
      <c r="B639" s="90" t="n">
        <f aca="false">B638+1</f>
        <v>633</v>
      </c>
      <c r="C639" s="28"/>
      <c r="D639" s="28" t="s">
        <v>113</v>
      </c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 t="s">
        <v>113</v>
      </c>
      <c r="AA639" s="28" t="n">
        <v>1.71</v>
      </c>
      <c r="AB639" s="28" t="n">
        <v>1.714</v>
      </c>
      <c r="AC639" s="95" t="n">
        <f aca="false">AE639-AB639</f>
        <v>0</v>
      </c>
      <c r="AD639" s="28"/>
      <c r="AE639" s="28" t="n">
        <v>1.714</v>
      </c>
      <c r="AF639" s="28" t="n">
        <v>1.59785252212063</v>
      </c>
      <c r="AG639" s="28" t="n">
        <v>1.8265</v>
      </c>
      <c r="AH639" s="28" t="n">
        <v>1.634</v>
      </c>
      <c r="AI639" s="28" t="n">
        <v>1.614</v>
      </c>
      <c r="AJ639" s="28" t="n">
        <v>1.619</v>
      </c>
      <c r="AK639" s="28" t="n">
        <v>1.679</v>
      </c>
      <c r="AL639" s="28" t="n">
        <v>1.719</v>
      </c>
      <c r="AM639" s="28" t="n">
        <v>1.824</v>
      </c>
      <c r="AN639" s="28" t="n">
        <v>1.764</v>
      </c>
      <c r="AO639" s="28" t="n">
        <v>1.834</v>
      </c>
      <c r="AP639" s="28" t="n">
        <v>2.194</v>
      </c>
      <c r="AQ639" s="28" t="n">
        <v>1.664</v>
      </c>
      <c r="AR639" s="2" t="s">
        <v>2</v>
      </c>
      <c r="AT639" s="28"/>
      <c r="AU639" s="28"/>
      <c r="AV639" s="28"/>
      <c r="AW639" s="28"/>
      <c r="AX639" s="28"/>
      <c r="AY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</row>
    <row r="640" customFormat="false" ht="12.75" hidden="true" customHeight="false" outlineLevel="0" collapsed="false">
      <c r="A640" s="56" t="n">
        <v>36187</v>
      </c>
      <c r="B640" s="90" t="n">
        <f aca="false">B639+1</f>
        <v>634</v>
      </c>
      <c r="C640" s="28"/>
      <c r="D640" s="28" t="s">
        <v>113</v>
      </c>
      <c r="E640" s="28" t="n">
        <v>1</v>
      </c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 t="s">
        <v>113</v>
      </c>
      <c r="AA640" s="28" t="n">
        <v>1.735</v>
      </c>
      <c r="AB640" s="28" t="n">
        <v>1.81</v>
      </c>
      <c r="AC640" s="95" t="n">
        <f aca="false">AE640-AB640</f>
        <v>0</v>
      </c>
      <c r="AD640" s="28" t="n">
        <v>1</v>
      </c>
      <c r="AE640" s="28" t="n">
        <v>1.81</v>
      </c>
      <c r="AF640" s="28" t="n">
        <v>1.61084879931661</v>
      </c>
      <c r="AG640" s="28" t="n">
        <v>1.9225</v>
      </c>
      <c r="AH640" s="28" t="n">
        <v>1.685</v>
      </c>
      <c r="AI640" s="28" t="n">
        <v>1.665</v>
      </c>
      <c r="AJ640" s="28" t="n">
        <v>1.62</v>
      </c>
      <c r="AK640" s="28" t="n">
        <v>1.7725</v>
      </c>
      <c r="AL640" s="28" t="n">
        <v>1.78</v>
      </c>
      <c r="AM640" s="28" t="n">
        <v>1.87</v>
      </c>
      <c r="AN640" s="28" t="n">
        <v>1.785</v>
      </c>
      <c r="AO640" s="28" t="n">
        <v>1.93</v>
      </c>
      <c r="AP640" s="28" t="n">
        <v>2.3</v>
      </c>
      <c r="AQ640" s="28" t="n">
        <v>1.77</v>
      </c>
      <c r="AR640" s="2" t="s">
        <v>2</v>
      </c>
      <c r="AT640" s="28"/>
      <c r="AU640" s="28"/>
      <c r="AV640" s="28"/>
      <c r="AW640" s="28"/>
      <c r="AX640" s="28"/>
      <c r="AY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</row>
    <row r="641" customFormat="false" ht="12.75" hidden="true" customHeight="false" outlineLevel="0" collapsed="false">
      <c r="A641" s="56" t="n">
        <v>36188</v>
      </c>
      <c r="B641" s="90" t="n">
        <f aca="false">B640+1</f>
        <v>635</v>
      </c>
      <c r="C641" s="28"/>
      <c r="D641" s="28" t="s">
        <v>114</v>
      </c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 t="s">
        <v>114</v>
      </c>
      <c r="AA641" s="28" t="n">
        <v>1.815</v>
      </c>
      <c r="AB641" s="28" t="n">
        <v>1.86</v>
      </c>
      <c r="AC641" s="95" t="n">
        <f aca="false">AE641-AB641</f>
        <v>0</v>
      </c>
      <c r="AD641" s="28"/>
      <c r="AE641" s="28" t="n">
        <v>1.86</v>
      </c>
      <c r="AF641" s="28" t="n">
        <v>1.66084879931661</v>
      </c>
      <c r="AG641" s="28" t="n">
        <v>1.93</v>
      </c>
      <c r="AH641" s="28" t="n">
        <v>1.735</v>
      </c>
      <c r="AI641" s="28" t="n">
        <v>1.715</v>
      </c>
      <c r="AJ641" s="28" t="n">
        <v>1.67</v>
      </c>
      <c r="AK641" s="28" t="n">
        <v>1.8</v>
      </c>
      <c r="AL641" s="28" t="n">
        <v>1.83</v>
      </c>
      <c r="AM641" s="28" t="n">
        <v>1.92</v>
      </c>
      <c r="AN641" s="28" t="n">
        <v>1.835</v>
      </c>
      <c r="AO641" s="28" t="n">
        <v>1.95</v>
      </c>
      <c r="AP641" s="28" t="n">
        <v>2.47</v>
      </c>
      <c r="AQ641" s="28" t="n">
        <v>1.82</v>
      </c>
      <c r="AR641" s="2" t="s">
        <v>2</v>
      </c>
      <c r="AT641" s="28"/>
      <c r="AU641" s="28"/>
      <c r="AV641" s="28"/>
      <c r="AW641" s="28"/>
      <c r="AX641" s="28"/>
      <c r="AY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</row>
    <row r="642" customFormat="false" ht="12.75" hidden="true" customHeight="false" outlineLevel="0" collapsed="false">
      <c r="A642" s="56" t="n">
        <v>36189</v>
      </c>
      <c r="B642" s="90" t="n">
        <f aca="false">B641+1</f>
        <v>636</v>
      </c>
      <c r="C642" s="28"/>
      <c r="D642" s="28" t="s">
        <v>114</v>
      </c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 t="s">
        <v>114</v>
      </c>
      <c r="AA642" s="28" t="n">
        <v>1.845</v>
      </c>
      <c r="AB642" s="28" t="n">
        <v>1.777</v>
      </c>
      <c r="AC642" s="95" t="n">
        <f aca="false">AE642-AB642</f>
        <v>0</v>
      </c>
      <c r="AD642" s="28"/>
      <c r="AE642" s="28" t="n">
        <v>1.777</v>
      </c>
      <c r="AF642" s="28" t="n">
        <v>1.57784879931661</v>
      </c>
      <c r="AG642" s="28" t="n">
        <v>1.847</v>
      </c>
      <c r="AH642" s="28" t="n">
        <v>1.652</v>
      </c>
      <c r="AI642" s="28" t="n">
        <v>1.632</v>
      </c>
      <c r="AJ642" s="28" t="n">
        <v>1.587</v>
      </c>
      <c r="AK642" s="28" t="n">
        <v>1.717</v>
      </c>
      <c r="AL642" s="28" t="n">
        <v>1.752</v>
      </c>
      <c r="AM642" s="28" t="n">
        <v>1.837</v>
      </c>
      <c r="AN642" s="28" t="n">
        <v>1.752</v>
      </c>
      <c r="AO642" s="28" t="n">
        <v>1.867</v>
      </c>
      <c r="AP642" s="28" t="n">
        <v>2.327</v>
      </c>
      <c r="AQ642" s="28" t="n">
        <v>1.737</v>
      </c>
      <c r="AR642" s="2" t="s">
        <v>2</v>
      </c>
      <c r="AT642" s="28"/>
      <c r="AU642" s="28"/>
      <c r="AV642" s="28"/>
      <c r="AW642" s="28"/>
      <c r="AX642" s="28"/>
      <c r="AY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</row>
    <row r="643" customFormat="false" ht="12.75" hidden="true" customHeight="false" outlineLevel="0" collapsed="false">
      <c r="A643" s="56" t="n">
        <v>36192</v>
      </c>
      <c r="B643" s="90" t="n">
        <f aca="false">B642+1</f>
        <v>637</v>
      </c>
      <c r="C643" s="28"/>
      <c r="D643" s="28" t="s">
        <v>114</v>
      </c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 t="s">
        <v>114</v>
      </c>
      <c r="AA643" s="28" t="n">
        <v>1.735</v>
      </c>
      <c r="AB643" s="28" t="n">
        <v>1.744</v>
      </c>
      <c r="AC643" s="95" t="n">
        <f aca="false">AE643-AB643</f>
        <v>0</v>
      </c>
      <c r="AD643" s="28"/>
      <c r="AE643" s="28" t="n">
        <v>1.744</v>
      </c>
      <c r="AF643" s="28" t="n">
        <v>1.58284135370857</v>
      </c>
      <c r="AG643" s="28" t="n">
        <v>1.824</v>
      </c>
      <c r="AH643" s="28" t="n">
        <v>1.629</v>
      </c>
      <c r="AI643" s="28" t="n">
        <v>1.599</v>
      </c>
      <c r="AJ643" s="28" t="n">
        <v>1.539</v>
      </c>
      <c r="AK643" s="28" t="n">
        <v>1.6865</v>
      </c>
      <c r="AL643" s="28" t="n">
        <v>1.729</v>
      </c>
      <c r="AM643" s="28" t="n">
        <v>1.804</v>
      </c>
      <c r="AN643" s="28" t="n">
        <v>1.719</v>
      </c>
      <c r="AO643" s="28" t="n">
        <v>1.874</v>
      </c>
      <c r="AP643" s="28" t="n">
        <v>2.114</v>
      </c>
      <c r="AQ643" s="28" t="n">
        <v>1.794</v>
      </c>
      <c r="AR643" s="2" t="s">
        <v>2</v>
      </c>
      <c r="AT643" s="28"/>
      <c r="AU643" s="28"/>
      <c r="AV643" s="28"/>
      <c r="AW643" s="28"/>
      <c r="AX643" s="28"/>
      <c r="AY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</row>
    <row r="644" customFormat="false" ht="12.75" hidden="true" customHeight="false" outlineLevel="0" collapsed="false">
      <c r="A644" s="56" t="n">
        <v>36193</v>
      </c>
      <c r="B644" s="90" t="n">
        <f aca="false">B643+1</f>
        <v>638</v>
      </c>
      <c r="C644" s="28"/>
      <c r="D644" s="28" t="s">
        <v>114</v>
      </c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 t="s">
        <v>114</v>
      </c>
      <c r="AA644" s="28" t="n">
        <v>1.75</v>
      </c>
      <c r="AB644" s="28" t="n">
        <v>1.818</v>
      </c>
      <c r="AC644" s="95" t="n">
        <f aca="false">AE644-AB644</f>
        <v>0</v>
      </c>
      <c r="AD644" s="28"/>
      <c r="AE644" s="28" t="n">
        <v>1.818</v>
      </c>
      <c r="AF644" s="28" t="n">
        <v>1.60335066071862</v>
      </c>
      <c r="AG644" s="28" t="n">
        <v>1.8955</v>
      </c>
      <c r="AH644" s="28" t="n">
        <v>1.703</v>
      </c>
      <c r="AI644" s="28" t="n">
        <v>1.658</v>
      </c>
      <c r="AJ644" s="28" t="n">
        <v>1.593</v>
      </c>
      <c r="AK644" s="28" t="n">
        <v>1.7605</v>
      </c>
      <c r="AL644" s="28" t="n">
        <v>1.8055</v>
      </c>
      <c r="AM644" s="28" t="n">
        <v>1.873</v>
      </c>
      <c r="AN644" s="28" t="n">
        <v>1.568</v>
      </c>
      <c r="AO644" s="28" t="n">
        <v>1.948</v>
      </c>
      <c r="AP644" s="28" t="n">
        <v>2.168</v>
      </c>
      <c r="AQ644" s="28" t="n">
        <v>1.763</v>
      </c>
      <c r="AR644" s="2" t="s">
        <v>2</v>
      </c>
      <c r="AT644" s="28"/>
      <c r="AU644" s="28"/>
      <c r="AV644" s="28"/>
      <c r="AW644" s="28"/>
      <c r="AX644" s="28"/>
      <c r="AY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</row>
    <row r="645" customFormat="false" ht="12.75" hidden="true" customHeight="false" outlineLevel="0" collapsed="false">
      <c r="A645" s="56" t="n">
        <v>36194</v>
      </c>
      <c r="B645" s="90" t="n">
        <f aca="false">B644+1</f>
        <v>639</v>
      </c>
      <c r="C645" s="28"/>
      <c r="D645" s="28" t="s">
        <v>114</v>
      </c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 t="s">
        <v>114</v>
      </c>
      <c r="AA645" s="28" t="n">
        <v>1.79</v>
      </c>
      <c r="AB645" s="28" t="n">
        <v>1.765</v>
      </c>
      <c r="AC645" s="95" t="n">
        <f aca="false">AE645-AB645</f>
        <v>0</v>
      </c>
      <c r="AD645" s="28"/>
      <c r="AE645" s="28" t="n">
        <v>1.765</v>
      </c>
      <c r="AF645" s="28" t="n">
        <v>1.58284135370857</v>
      </c>
      <c r="AG645" s="28" t="n">
        <v>1.84</v>
      </c>
      <c r="AH645" s="28" t="n">
        <v>1.655</v>
      </c>
      <c r="AI645" s="28" t="n">
        <v>1.615</v>
      </c>
      <c r="AJ645" s="28" t="n">
        <v>1.555</v>
      </c>
      <c r="AK645" s="28" t="n">
        <v>1.71</v>
      </c>
      <c r="AL645" s="28" t="n">
        <v>1.7525</v>
      </c>
      <c r="AM645" s="28" t="n">
        <v>1.82</v>
      </c>
      <c r="AN645" s="28" t="n">
        <v>1.54</v>
      </c>
      <c r="AO645" s="28" t="n">
        <v>1.89</v>
      </c>
      <c r="AP645" s="28" t="n">
        <v>2.115</v>
      </c>
      <c r="AQ645" s="28" t="n">
        <v>1.71</v>
      </c>
      <c r="AR645" s="2" t="s">
        <v>2</v>
      </c>
      <c r="AT645" s="28"/>
      <c r="AU645" s="28"/>
      <c r="AV645" s="28"/>
      <c r="AW645" s="28"/>
      <c r="AX645" s="28"/>
      <c r="AY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</row>
    <row r="646" customFormat="false" ht="12.75" hidden="true" customHeight="false" outlineLevel="0" collapsed="false">
      <c r="A646" s="56" t="n">
        <v>36195</v>
      </c>
      <c r="B646" s="90" t="n">
        <f aca="false">B645+1</f>
        <v>640</v>
      </c>
      <c r="C646" s="28"/>
      <c r="D646" s="28" t="s">
        <v>114</v>
      </c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 t="s">
        <v>114</v>
      </c>
      <c r="AA646" s="28" t="n">
        <v>1.77</v>
      </c>
      <c r="AB646" s="28" t="n">
        <v>1.829</v>
      </c>
      <c r="AC646" s="95" t="n">
        <f aca="false">AE646-AB646</f>
        <v>0</v>
      </c>
      <c r="AD646" s="28"/>
      <c r="AE646" s="28" t="n">
        <v>1.829</v>
      </c>
      <c r="AF646" s="28" t="n">
        <v>1.59584879931661</v>
      </c>
      <c r="AG646" s="28" t="n">
        <v>1.904</v>
      </c>
      <c r="AH646" s="28" t="n">
        <v>1.7115</v>
      </c>
      <c r="AI646" s="28" t="n">
        <v>1.674</v>
      </c>
      <c r="AJ646" s="28" t="n">
        <v>1.609</v>
      </c>
      <c r="AK646" s="28" t="n">
        <v>1.774</v>
      </c>
      <c r="AL646" s="28" t="n">
        <v>1.819</v>
      </c>
      <c r="AM646" s="28" t="n">
        <v>1.884</v>
      </c>
      <c r="AN646" s="28" t="n">
        <v>1.579</v>
      </c>
      <c r="AO646" s="28" t="n">
        <v>1.959</v>
      </c>
      <c r="AP646" s="28" t="n">
        <v>2.179</v>
      </c>
      <c r="AQ646" s="28" t="n">
        <v>1.774</v>
      </c>
      <c r="AR646" s="2" t="s">
        <v>2</v>
      </c>
      <c r="AT646" s="28"/>
      <c r="AU646" s="28"/>
      <c r="AV646" s="28"/>
      <c r="AW646" s="28"/>
      <c r="AX646" s="28"/>
      <c r="AY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</row>
    <row r="647" customFormat="false" ht="12.75" hidden="true" customHeight="false" outlineLevel="0" collapsed="false">
      <c r="A647" s="56" t="n">
        <v>36196</v>
      </c>
      <c r="B647" s="90" t="n">
        <f aca="false">B646+1</f>
        <v>641</v>
      </c>
      <c r="C647" s="28"/>
      <c r="D647" s="28" t="s">
        <v>114</v>
      </c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 t="s">
        <v>114</v>
      </c>
      <c r="AA647" s="28" t="n">
        <v>1.81</v>
      </c>
      <c r="AB647" s="28" t="n">
        <v>1.8</v>
      </c>
      <c r="AC647" s="95" t="n">
        <f aca="false">AE647-AB647</f>
        <v>0</v>
      </c>
      <c r="AD647" s="28"/>
      <c r="AE647" s="28" t="n">
        <v>1.8</v>
      </c>
      <c r="AF647" s="28" t="n">
        <v>1.56684879931661</v>
      </c>
      <c r="AG647" s="28" t="n">
        <v>1.875</v>
      </c>
      <c r="AH647" s="28" t="n">
        <v>1.685</v>
      </c>
      <c r="AI647" s="28" t="n">
        <v>1.64</v>
      </c>
      <c r="AJ647" s="28" t="n">
        <v>1.575</v>
      </c>
      <c r="AK647" s="28" t="n">
        <v>1.7425</v>
      </c>
      <c r="AL647" s="28" t="n">
        <v>1.79</v>
      </c>
      <c r="AM647" s="28" t="n">
        <v>1.855</v>
      </c>
      <c r="AN647" s="28" t="n">
        <v>1.55</v>
      </c>
      <c r="AO647" s="28" t="n">
        <v>1.9275</v>
      </c>
      <c r="AP647" s="28" t="n">
        <v>2.15</v>
      </c>
      <c r="AQ647" s="28" t="n">
        <v>1.745</v>
      </c>
      <c r="AR647" s="2" t="s">
        <v>2</v>
      </c>
      <c r="AT647" s="28"/>
      <c r="AU647" s="28"/>
      <c r="AV647" s="28"/>
      <c r="AW647" s="28"/>
      <c r="AX647" s="28"/>
      <c r="AY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</row>
    <row r="648" customFormat="false" ht="12.75" hidden="true" customHeight="false" outlineLevel="0" collapsed="false">
      <c r="A648" s="56" t="n">
        <v>36199</v>
      </c>
      <c r="B648" s="90" t="n">
        <f aca="false">B647+1</f>
        <v>642</v>
      </c>
      <c r="C648" s="28"/>
      <c r="D648" s="28" t="s">
        <v>114</v>
      </c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 t="s">
        <v>114</v>
      </c>
      <c r="AA648" s="28" t="n">
        <v>1.805</v>
      </c>
      <c r="AB648" s="28" t="n">
        <v>1.818</v>
      </c>
      <c r="AC648" s="95" t="n">
        <f aca="false">AE648-AB648</f>
        <v>0</v>
      </c>
      <c r="AD648" s="28"/>
      <c r="AE648" s="28" t="n">
        <v>1.818</v>
      </c>
      <c r="AF648" s="28" t="n">
        <v>1.58484879931661</v>
      </c>
      <c r="AG648" s="28" t="n">
        <v>1.893</v>
      </c>
      <c r="AH648" s="28" t="n">
        <v>1.7055</v>
      </c>
      <c r="AI648" s="28" t="n">
        <v>1.6455</v>
      </c>
      <c r="AJ648" s="28" t="n">
        <v>1.593</v>
      </c>
      <c r="AK648" s="28" t="n">
        <v>1.7605</v>
      </c>
      <c r="AL648" s="28" t="n">
        <v>1.808</v>
      </c>
      <c r="AM648" s="28" t="n">
        <v>1.873</v>
      </c>
      <c r="AN648" s="28" t="n">
        <v>1.568</v>
      </c>
      <c r="AO648" s="28" t="n">
        <v>1.9455</v>
      </c>
      <c r="AP648" s="28" t="n">
        <v>2.168</v>
      </c>
      <c r="AQ648" s="28" t="n">
        <v>1.7455</v>
      </c>
      <c r="AR648" s="2" t="s">
        <v>2</v>
      </c>
      <c r="AT648" s="28"/>
      <c r="AU648" s="28"/>
      <c r="AV648" s="28"/>
      <c r="AW648" s="28"/>
      <c r="AX648" s="28"/>
      <c r="AY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</row>
    <row r="649" customFormat="false" ht="12.75" hidden="true" customHeight="false" outlineLevel="0" collapsed="false">
      <c r="A649" s="56" t="n">
        <v>36200</v>
      </c>
      <c r="B649" s="90" t="n">
        <f aca="false">B648+1</f>
        <v>643</v>
      </c>
      <c r="C649" s="28"/>
      <c r="D649" s="28" t="s">
        <v>114</v>
      </c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 t="s">
        <v>114</v>
      </c>
      <c r="AA649" s="28" t="n">
        <v>1.825</v>
      </c>
      <c r="AB649" s="28" t="n">
        <v>1.838</v>
      </c>
      <c r="AC649" s="95" t="n">
        <f aca="false">AE649-AB649</f>
        <v>0</v>
      </c>
      <c r="AD649" s="28"/>
      <c r="AE649" s="28" t="n">
        <v>1.838</v>
      </c>
      <c r="AF649" s="28" t="n">
        <v>1.59684879931661</v>
      </c>
      <c r="AG649" s="28" t="n">
        <v>1.903</v>
      </c>
      <c r="AH649" s="28" t="n">
        <v>1.718</v>
      </c>
      <c r="AI649" s="28" t="n">
        <v>1.663</v>
      </c>
      <c r="AJ649" s="28" t="n">
        <v>1.618</v>
      </c>
      <c r="AK649" s="28" t="n">
        <v>1.778</v>
      </c>
      <c r="AL649" s="28" t="n">
        <v>1.8255</v>
      </c>
      <c r="AM649" s="28" t="n">
        <v>1.888</v>
      </c>
      <c r="AN649" s="28" t="n">
        <v>1.578</v>
      </c>
      <c r="AO649" s="28" t="n">
        <v>1.9655</v>
      </c>
      <c r="AP649" s="28" t="n">
        <v>2.178</v>
      </c>
      <c r="AQ649" s="28" t="n">
        <v>1.783</v>
      </c>
      <c r="AR649" s="2" t="s">
        <v>2</v>
      </c>
      <c r="AT649" s="28"/>
      <c r="AU649" s="28"/>
      <c r="AV649" s="28"/>
      <c r="AW649" s="28"/>
      <c r="AX649" s="28"/>
      <c r="AY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</row>
    <row r="650" customFormat="false" ht="12.75" hidden="true" customHeight="false" outlineLevel="0" collapsed="false">
      <c r="A650" s="56" t="n">
        <v>36201</v>
      </c>
      <c r="B650" s="90" t="n">
        <f aca="false">B649+1</f>
        <v>644</v>
      </c>
      <c r="C650" s="28"/>
      <c r="D650" s="28" t="s">
        <v>114</v>
      </c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 t="s">
        <v>114</v>
      </c>
      <c r="AA650" s="28" t="n">
        <v>1.84</v>
      </c>
      <c r="AB650" s="28" t="n">
        <v>1.775</v>
      </c>
      <c r="AC650" s="95" t="n">
        <f aca="false">AE650-AB650</f>
        <v>0</v>
      </c>
      <c r="AD650" s="28"/>
      <c r="AE650" s="28" t="n">
        <v>1.775</v>
      </c>
      <c r="AF650" s="28" t="n">
        <v>1.60184879931661</v>
      </c>
      <c r="AG650" s="28" t="n">
        <v>1.84</v>
      </c>
      <c r="AH650" s="28" t="n">
        <v>1.66</v>
      </c>
      <c r="AI650" s="28" t="n">
        <v>1.61</v>
      </c>
      <c r="AJ650" s="28" t="n">
        <v>1.575</v>
      </c>
      <c r="AK650" s="28" t="n">
        <v>1.7125</v>
      </c>
      <c r="AL650" s="28" t="n">
        <v>1.76125</v>
      </c>
      <c r="AM650" s="28" t="n">
        <v>1.825</v>
      </c>
      <c r="AN650" s="28" t="n">
        <v>1.555</v>
      </c>
      <c r="AO650" s="28" t="n">
        <v>1.89</v>
      </c>
      <c r="AP650" s="28" t="n">
        <v>2.115</v>
      </c>
      <c r="AQ650" s="28" t="n">
        <v>1.7</v>
      </c>
      <c r="AR650" s="2" t="s">
        <v>2</v>
      </c>
      <c r="AT650" s="28"/>
      <c r="AU650" s="28"/>
      <c r="AV650" s="28"/>
      <c r="AW650" s="28"/>
      <c r="AX650" s="28"/>
      <c r="AY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</row>
    <row r="651" customFormat="false" ht="12.75" hidden="true" customHeight="false" outlineLevel="0" collapsed="false">
      <c r="A651" s="56" t="n">
        <v>36202</v>
      </c>
      <c r="B651" s="90" t="n">
        <f aca="false">B650+1</f>
        <v>645</v>
      </c>
      <c r="C651" s="28"/>
      <c r="D651" s="28" t="s">
        <v>114</v>
      </c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 t="s">
        <v>114</v>
      </c>
      <c r="AA651" s="28" t="n">
        <v>1.78</v>
      </c>
      <c r="AB651" s="28" t="n">
        <v>1.837</v>
      </c>
      <c r="AC651" s="95" t="n">
        <f aca="false">AE651-AB651</f>
        <v>0</v>
      </c>
      <c r="AD651" s="28"/>
      <c r="AE651" s="28" t="n">
        <v>1.837</v>
      </c>
      <c r="AF651" s="28" t="n">
        <v>1.59884879931661</v>
      </c>
      <c r="AG651" s="28" t="n">
        <v>1.8995</v>
      </c>
      <c r="AH651" s="28" t="n">
        <v>1.722</v>
      </c>
      <c r="AI651" s="28" t="n">
        <v>1.662</v>
      </c>
      <c r="AJ651" s="28" t="n">
        <v>1.632</v>
      </c>
      <c r="AK651" s="28" t="n">
        <v>1.777</v>
      </c>
      <c r="AL651" s="28" t="n">
        <v>1.8245</v>
      </c>
      <c r="AM651" s="28" t="n">
        <v>1.887</v>
      </c>
      <c r="AN651" s="28" t="n">
        <v>1.572</v>
      </c>
      <c r="AO651" s="28" t="n">
        <v>1.952</v>
      </c>
      <c r="AP651" s="28" t="n">
        <v>2.157</v>
      </c>
      <c r="AQ651" s="28" t="n">
        <v>1.762</v>
      </c>
      <c r="AR651" s="2" t="s">
        <v>2</v>
      </c>
      <c r="AT651" s="28"/>
      <c r="AU651" s="28"/>
      <c r="AV651" s="28"/>
      <c r="AW651" s="28"/>
      <c r="AX651" s="28"/>
      <c r="AY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</row>
    <row r="652" customFormat="false" ht="12.75" hidden="true" customHeight="false" outlineLevel="0" collapsed="false">
      <c r="A652" s="56" t="n">
        <v>36203</v>
      </c>
      <c r="B652" s="90" t="n">
        <f aca="false">B651+1</f>
        <v>646</v>
      </c>
      <c r="C652" s="28"/>
      <c r="D652" s="28" t="s">
        <v>114</v>
      </c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 t="s">
        <v>114</v>
      </c>
      <c r="AA652" s="28" t="n">
        <v>1.83</v>
      </c>
      <c r="AB652" s="28" t="n">
        <v>1.807</v>
      </c>
      <c r="AC652" s="95" t="n">
        <f aca="false">AE652-AB652</f>
        <v>0</v>
      </c>
      <c r="AD652" s="28"/>
      <c r="AE652" s="28" t="n">
        <v>1.807</v>
      </c>
      <c r="AF652" s="28" t="n">
        <v>1.56884879931661</v>
      </c>
      <c r="AG652" s="28" t="n">
        <v>1.8695</v>
      </c>
      <c r="AH652" s="28" t="n">
        <v>1.692</v>
      </c>
      <c r="AI652" s="28" t="n">
        <v>1.632</v>
      </c>
      <c r="AJ652" s="28" t="n">
        <v>1.597</v>
      </c>
      <c r="AK652" s="28" t="n">
        <v>1.7445</v>
      </c>
      <c r="AL652" s="28" t="n">
        <v>1.7945</v>
      </c>
      <c r="AM652" s="28" t="n">
        <v>1.857</v>
      </c>
      <c r="AN652" s="28" t="n">
        <v>1.542</v>
      </c>
      <c r="AO652" s="28" t="n">
        <v>1.922</v>
      </c>
      <c r="AP652" s="28" t="n">
        <v>2.117</v>
      </c>
      <c r="AQ652" s="28" t="n">
        <v>1.732</v>
      </c>
      <c r="AR652" s="2" t="s">
        <v>2</v>
      </c>
      <c r="AT652" s="28"/>
      <c r="AU652" s="28"/>
      <c r="AV652" s="28"/>
      <c r="AW652" s="28"/>
      <c r="AX652" s="28"/>
      <c r="AY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</row>
    <row r="653" customFormat="false" ht="12.75" hidden="true" customHeight="false" outlineLevel="0" collapsed="false">
      <c r="A653" s="56" t="n">
        <v>36207</v>
      </c>
      <c r="B653" s="90" t="n">
        <f aca="false">B652+1</f>
        <v>647</v>
      </c>
      <c r="C653" s="28"/>
      <c r="D653" s="28" t="s">
        <v>114</v>
      </c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 t="s">
        <v>114</v>
      </c>
      <c r="AA653" s="28" t="n">
        <v>1.805</v>
      </c>
      <c r="AB653" s="28" t="n">
        <v>1.795</v>
      </c>
      <c r="AC653" s="95" t="n">
        <f aca="false">AE653-AB653</f>
        <v>0</v>
      </c>
      <c r="AD653" s="28"/>
      <c r="AE653" s="28" t="n">
        <v>1.795</v>
      </c>
      <c r="AF653" s="28" t="n">
        <v>1.59284507651259</v>
      </c>
      <c r="AG653" s="28" t="n">
        <v>1.86</v>
      </c>
      <c r="AH653" s="28" t="n">
        <v>1.68</v>
      </c>
      <c r="AI653" s="28" t="n">
        <v>1.62</v>
      </c>
      <c r="AJ653" s="28" t="n">
        <v>1.585</v>
      </c>
      <c r="AK653" s="28" t="n">
        <v>1.7325</v>
      </c>
      <c r="AL653" s="28" t="n">
        <v>1.785</v>
      </c>
      <c r="AM653" s="28" t="n">
        <v>1.845</v>
      </c>
      <c r="AN653" s="28" t="n">
        <v>1.553</v>
      </c>
      <c r="AO653" s="28" t="n">
        <v>1.91</v>
      </c>
      <c r="AP653" s="28" t="n">
        <v>2.105</v>
      </c>
      <c r="AQ653" s="28" t="n">
        <v>1.72</v>
      </c>
      <c r="AR653" s="2" t="s">
        <v>2</v>
      </c>
      <c r="AT653" s="28"/>
      <c r="AU653" s="28"/>
      <c r="AV653" s="28"/>
      <c r="AW653" s="28"/>
      <c r="AX653" s="28"/>
      <c r="AY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</row>
    <row r="654" customFormat="false" ht="12.75" hidden="true" customHeight="false" outlineLevel="0" collapsed="false">
      <c r="A654" s="56" t="n">
        <v>36208</v>
      </c>
      <c r="B654" s="90" t="n">
        <f aca="false">B653+1</f>
        <v>648</v>
      </c>
      <c r="C654" s="28"/>
      <c r="D654" s="28" t="s">
        <v>114</v>
      </c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 t="s">
        <v>114</v>
      </c>
      <c r="AA654" s="28" t="n">
        <v>1.79</v>
      </c>
      <c r="AB654" s="28" t="n">
        <v>1.776</v>
      </c>
      <c r="AC654" s="95" t="n">
        <f aca="false">AE654-AB654</f>
        <v>0</v>
      </c>
      <c r="AD654" s="28"/>
      <c r="AE654" s="28" t="n">
        <v>1.776</v>
      </c>
      <c r="AF654" s="28" t="n">
        <v>1.57384507651259</v>
      </c>
      <c r="AG654" s="28" t="n">
        <v>1.836</v>
      </c>
      <c r="AH654" s="28" t="n">
        <v>1.661</v>
      </c>
      <c r="AI654" s="28" t="n">
        <v>1.601</v>
      </c>
      <c r="AJ654" s="28" t="n">
        <v>1.566</v>
      </c>
      <c r="AK654" s="28" t="n">
        <v>1.7135</v>
      </c>
      <c r="AL654" s="28" t="n">
        <v>1.766</v>
      </c>
      <c r="AM654" s="28" t="n">
        <v>1.826</v>
      </c>
      <c r="AN654" s="28" t="n">
        <v>1.534</v>
      </c>
      <c r="AO654" s="28" t="n">
        <v>1.891</v>
      </c>
      <c r="AP654" s="28" t="n">
        <v>2.086</v>
      </c>
      <c r="AQ654" s="28" t="n">
        <v>1.701</v>
      </c>
      <c r="AR654" s="2" t="s">
        <v>2</v>
      </c>
      <c r="AT654" s="28"/>
      <c r="AU654" s="28"/>
      <c r="AV654" s="28"/>
      <c r="AW654" s="28"/>
      <c r="AX654" s="28"/>
      <c r="AY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</row>
    <row r="655" customFormat="false" ht="12.75" hidden="true" customHeight="false" outlineLevel="0" collapsed="false">
      <c r="A655" s="56" t="n">
        <v>36209</v>
      </c>
      <c r="B655" s="90" t="n">
        <f aca="false">B654+1</f>
        <v>649</v>
      </c>
      <c r="C655" s="28"/>
      <c r="D655" s="28" t="s">
        <v>114</v>
      </c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 t="s">
        <v>114</v>
      </c>
      <c r="AA655" s="28" t="n">
        <v>1.775</v>
      </c>
      <c r="AB655" s="28" t="n">
        <v>1.746</v>
      </c>
      <c r="AC655" s="95" t="n">
        <f aca="false">AE655-AB655</f>
        <v>0</v>
      </c>
      <c r="AD655" s="28"/>
      <c r="AE655" s="28" t="n">
        <v>1.746</v>
      </c>
      <c r="AF655" s="28" t="n">
        <v>1.56683763090455</v>
      </c>
      <c r="AG655" s="28" t="n">
        <v>1.8035</v>
      </c>
      <c r="AH655" s="28" t="n">
        <v>1.631</v>
      </c>
      <c r="AI655" s="28" t="n">
        <v>1.586</v>
      </c>
      <c r="AJ655" s="28" t="n">
        <v>1.541</v>
      </c>
      <c r="AK655" s="28" t="n">
        <v>1.681</v>
      </c>
      <c r="AL655" s="28" t="n">
        <v>1.7385</v>
      </c>
      <c r="AM655" s="28" t="n">
        <v>1.806</v>
      </c>
      <c r="AN655" s="28" t="n">
        <v>1.501</v>
      </c>
      <c r="AO655" s="28" t="n">
        <v>1.861</v>
      </c>
      <c r="AP655" s="28" t="n">
        <v>2.056</v>
      </c>
      <c r="AQ655" s="28" t="n">
        <v>1.686</v>
      </c>
      <c r="AR655" s="2" t="s">
        <v>2</v>
      </c>
      <c r="AT655" s="28"/>
      <c r="AU655" s="28"/>
      <c r="AV655" s="28"/>
      <c r="AW655" s="28"/>
      <c r="AX655" s="28"/>
      <c r="AY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</row>
    <row r="656" customFormat="false" ht="12.75" hidden="true" customHeight="false" outlineLevel="0" collapsed="false">
      <c r="A656" s="56" t="n">
        <v>36210</v>
      </c>
      <c r="B656" s="90" t="n">
        <f aca="false">B655+1</f>
        <v>650</v>
      </c>
      <c r="C656" s="28"/>
      <c r="D656" s="28" t="s">
        <v>114</v>
      </c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 t="s">
        <v>114</v>
      </c>
      <c r="AA656" s="28" t="n">
        <v>1.755</v>
      </c>
      <c r="AB656" s="28" t="n">
        <v>1.745</v>
      </c>
      <c r="AC656" s="95" t="n">
        <f aca="false">AE656-AB656</f>
        <v>0</v>
      </c>
      <c r="AD656" s="28"/>
      <c r="AE656" s="28" t="n">
        <v>1.745</v>
      </c>
      <c r="AF656" s="28" t="n">
        <v>1.57784135370857</v>
      </c>
      <c r="AG656" s="28" t="n">
        <v>1.805</v>
      </c>
      <c r="AH656" s="28" t="n">
        <v>1.63</v>
      </c>
      <c r="AI656" s="28" t="n">
        <v>1.585</v>
      </c>
      <c r="AJ656" s="28" t="n">
        <v>1.545</v>
      </c>
      <c r="AK656" s="28" t="n">
        <v>1.6875</v>
      </c>
      <c r="AL656" s="28" t="n">
        <v>1.7375</v>
      </c>
      <c r="AM656" s="28" t="n">
        <v>1.805</v>
      </c>
      <c r="AN656" s="28" t="n">
        <v>1.515</v>
      </c>
      <c r="AO656" s="28" t="n">
        <v>1.86</v>
      </c>
      <c r="AP656" s="28" t="n">
        <v>2.06</v>
      </c>
      <c r="AQ656" s="28" t="n">
        <v>1.685</v>
      </c>
      <c r="AR656" s="2" t="s">
        <v>2</v>
      </c>
      <c r="AT656" s="28"/>
      <c r="AU656" s="28"/>
      <c r="AV656" s="28"/>
      <c r="AW656" s="28"/>
      <c r="AX656" s="28"/>
      <c r="AY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</row>
    <row r="657" customFormat="false" ht="12.75" hidden="true" customHeight="false" outlineLevel="0" collapsed="false">
      <c r="A657" s="56" t="n">
        <v>36213</v>
      </c>
      <c r="B657" s="90" t="n">
        <f aca="false">B656+1</f>
        <v>651</v>
      </c>
      <c r="C657" s="28"/>
      <c r="D657" s="28" t="s">
        <v>114</v>
      </c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 t="s">
        <v>114</v>
      </c>
      <c r="AA657" s="28" t="n">
        <v>1.75</v>
      </c>
      <c r="AB657" s="28" t="n">
        <v>1.704</v>
      </c>
      <c r="AC657" s="95" t="n">
        <f aca="false">AE657-AB657</f>
        <v>0</v>
      </c>
      <c r="AD657" s="28"/>
      <c r="AE657" s="28" t="n">
        <v>1.704</v>
      </c>
      <c r="AF657" s="28" t="n">
        <v>1.57783390810053</v>
      </c>
      <c r="AG657" s="28" t="n">
        <v>1.774</v>
      </c>
      <c r="AH657" s="28" t="n">
        <v>1.594</v>
      </c>
      <c r="AI657" s="28" t="n">
        <v>1.549</v>
      </c>
      <c r="AJ657" s="28" t="n">
        <v>1.514</v>
      </c>
      <c r="AK657" s="28" t="n">
        <v>1.6515</v>
      </c>
      <c r="AL657" s="28" t="n">
        <v>1.704</v>
      </c>
      <c r="AM657" s="28" t="n">
        <v>1.764</v>
      </c>
      <c r="AN657" s="28" t="n">
        <v>1.504</v>
      </c>
      <c r="AO657" s="28" t="n">
        <v>1.824</v>
      </c>
      <c r="AP657" s="28" t="n">
        <v>2.034</v>
      </c>
      <c r="AQ657" s="28" t="n">
        <v>1.644</v>
      </c>
      <c r="AR657" s="2" t="s">
        <v>2</v>
      </c>
      <c r="AT657" s="28"/>
      <c r="AU657" s="28"/>
      <c r="AV657" s="28"/>
      <c r="AW657" s="28"/>
      <c r="AX657" s="28"/>
      <c r="AY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</row>
    <row r="658" customFormat="false" ht="12.75" hidden="true" customHeight="false" outlineLevel="0" collapsed="false">
      <c r="A658" s="56" t="n">
        <v>36214</v>
      </c>
      <c r="B658" s="90" t="n">
        <f aca="false">B657+1</f>
        <v>652</v>
      </c>
      <c r="C658" s="28"/>
      <c r="D658" s="28" t="s">
        <v>114</v>
      </c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 t="s">
        <v>114</v>
      </c>
      <c r="AA658" s="28" t="n">
        <v>1.705</v>
      </c>
      <c r="AB658" s="28" t="n">
        <v>1.71</v>
      </c>
      <c r="AC658" s="95" t="n">
        <f aca="false">AE658-AB658</f>
        <v>0</v>
      </c>
      <c r="AD658" s="28"/>
      <c r="AE658" s="28" t="n">
        <v>1.71</v>
      </c>
      <c r="AF658" s="28" t="n">
        <v>1.5583283238945</v>
      </c>
      <c r="AG658" s="28" t="n">
        <v>1.775</v>
      </c>
      <c r="AH658" s="28" t="n">
        <v>1.6</v>
      </c>
      <c r="AI658" s="28" t="n">
        <v>1.55</v>
      </c>
      <c r="AJ658" s="28" t="n">
        <v>1.52</v>
      </c>
      <c r="AK658" s="28" t="n">
        <v>1.6575</v>
      </c>
      <c r="AL658" s="28" t="n">
        <v>1.71</v>
      </c>
      <c r="AM658" s="28" t="n">
        <v>1.78</v>
      </c>
      <c r="AN658" s="28" t="n">
        <v>1.51</v>
      </c>
      <c r="AO658" s="28" t="n">
        <v>1.83</v>
      </c>
      <c r="AP658" s="28" t="n">
        <v>2.045</v>
      </c>
      <c r="AQ658" s="28" t="n">
        <v>1.645</v>
      </c>
      <c r="AR658" s="2" t="s">
        <v>2</v>
      </c>
      <c r="AT658" s="28"/>
      <c r="AU658" s="28"/>
      <c r="AV658" s="28"/>
      <c r="AW658" s="28"/>
      <c r="AX658" s="28"/>
      <c r="AY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</row>
    <row r="659" customFormat="false" ht="12.75" hidden="true" customHeight="false" outlineLevel="0" collapsed="false">
      <c r="A659" s="56" t="n">
        <v>36215</v>
      </c>
      <c r="B659" s="90" t="n">
        <f aca="false">B658+1</f>
        <v>653</v>
      </c>
      <c r="C659" s="28"/>
      <c r="D659" s="28" t="s">
        <v>114</v>
      </c>
      <c r="E659" s="28" t="n">
        <v>1</v>
      </c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 t="s">
        <v>114</v>
      </c>
      <c r="AA659" s="28" t="n">
        <v>1.71</v>
      </c>
      <c r="AB659" s="28" t="n">
        <v>1.666</v>
      </c>
      <c r="AC659" s="95" t="n">
        <f aca="false">AE659-AB659</f>
        <v>0</v>
      </c>
      <c r="AD659" s="28" t="n">
        <v>1</v>
      </c>
      <c r="AE659" s="28" t="n">
        <v>1.666</v>
      </c>
      <c r="AF659" s="28" t="n">
        <v>1.56883390810053</v>
      </c>
      <c r="AG659" s="28" t="n">
        <v>1.721</v>
      </c>
      <c r="AH659" s="28" t="n">
        <v>1.561</v>
      </c>
      <c r="AI659" s="28" t="n">
        <v>1.516</v>
      </c>
      <c r="AJ659" s="28" t="n">
        <v>1.486</v>
      </c>
      <c r="AK659" s="28" t="n">
        <v>1.626</v>
      </c>
      <c r="AL659" s="28" t="n">
        <v>1.666</v>
      </c>
      <c r="AM659" s="28" t="n">
        <v>1.726</v>
      </c>
      <c r="AN659" s="28" t="n">
        <v>1.5</v>
      </c>
      <c r="AO659" s="28" t="n">
        <v>1.776</v>
      </c>
      <c r="AP659" s="28" t="n">
        <v>1.986</v>
      </c>
      <c r="AQ659" s="28" t="n">
        <v>1.601</v>
      </c>
      <c r="AR659" s="2" t="s">
        <v>2</v>
      </c>
      <c r="AT659" s="28"/>
      <c r="AU659" s="28"/>
      <c r="AV659" s="28"/>
      <c r="AW659" s="28"/>
      <c r="AX659" s="28"/>
      <c r="AY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</row>
    <row r="660" customFormat="false" ht="12.75" hidden="true" customHeight="false" outlineLevel="0" collapsed="false">
      <c r="A660" s="56" t="n">
        <v>36216</v>
      </c>
      <c r="B660" s="90" t="n">
        <f aca="false">B659+1</f>
        <v>654</v>
      </c>
      <c r="C660" s="28"/>
      <c r="D660" s="28" t="s">
        <v>115</v>
      </c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 t="s">
        <v>115</v>
      </c>
      <c r="AA660" s="28" t="n">
        <v>1.69</v>
      </c>
      <c r="AB660" s="28" t="n">
        <v>1.659</v>
      </c>
      <c r="AC660" s="95" t="n">
        <f aca="false">AE660-AB660</f>
        <v>0</v>
      </c>
      <c r="AD660" s="28"/>
      <c r="AE660" s="28" t="n">
        <v>1.659</v>
      </c>
      <c r="AF660" s="28" t="n">
        <v>1.56183390810053</v>
      </c>
      <c r="AG660" s="28" t="n">
        <v>1.704</v>
      </c>
      <c r="AH660" s="28" t="n">
        <v>1.554</v>
      </c>
      <c r="AI660" s="28" t="n">
        <v>1.509</v>
      </c>
      <c r="AJ660" s="28" t="n">
        <v>1.479</v>
      </c>
      <c r="AK660" s="28" t="n">
        <v>1.594</v>
      </c>
      <c r="AL660" s="28" t="n">
        <v>1.659</v>
      </c>
      <c r="AM660" s="28" t="n">
        <v>1.709</v>
      </c>
      <c r="AN660" s="28" t="n">
        <v>1.493</v>
      </c>
      <c r="AO660" s="28" t="n">
        <v>1.759</v>
      </c>
      <c r="AP660" s="28" t="n">
        <v>1.969</v>
      </c>
      <c r="AQ660" s="28" t="n">
        <v>1.594</v>
      </c>
      <c r="AR660" s="2" t="s">
        <v>2</v>
      </c>
      <c r="AT660" s="28"/>
      <c r="AU660" s="28"/>
      <c r="AV660" s="28"/>
      <c r="AW660" s="28"/>
      <c r="AX660" s="28"/>
      <c r="AY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</row>
    <row r="661" customFormat="false" ht="12.75" hidden="true" customHeight="false" outlineLevel="0" collapsed="false">
      <c r="A661" s="56" t="n">
        <v>36217</v>
      </c>
      <c r="B661" s="90" t="n">
        <f aca="false">B660+1</f>
        <v>655</v>
      </c>
      <c r="C661" s="28"/>
      <c r="D661" s="28" t="s">
        <v>115</v>
      </c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 t="s">
        <v>115</v>
      </c>
      <c r="AA661" s="28" t="n">
        <v>1.66</v>
      </c>
      <c r="AB661" s="28" t="n">
        <v>1.628</v>
      </c>
      <c r="AC661" s="95" t="n">
        <f aca="false">AE661-AB661</f>
        <v>0</v>
      </c>
      <c r="AD661" s="28"/>
      <c r="AE661" s="28" t="n">
        <v>1.628</v>
      </c>
      <c r="AF661" s="28" t="n">
        <v>1.53083390810053</v>
      </c>
      <c r="AG661" s="28" t="n">
        <v>1.663</v>
      </c>
      <c r="AH661" s="28" t="n">
        <v>1.523</v>
      </c>
      <c r="AI661" s="28" t="n">
        <v>1.478</v>
      </c>
      <c r="AJ661" s="28" t="n">
        <v>1.438</v>
      </c>
      <c r="AK661" s="28" t="n">
        <v>1.563</v>
      </c>
      <c r="AL661" s="28" t="n">
        <v>1.618</v>
      </c>
      <c r="AM661" s="28" t="n">
        <v>1.678</v>
      </c>
      <c r="AN661" s="28" t="n">
        <v>1.462</v>
      </c>
      <c r="AO661" s="28" t="n">
        <v>1.713</v>
      </c>
      <c r="AP661" s="28" t="n">
        <v>1.918</v>
      </c>
      <c r="AQ661" s="28" t="n">
        <v>1.563</v>
      </c>
      <c r="AR661" s="2" t="s">
        <v>2</v>
      </c>
      <c r="AT661" s="28"/>
      <c r="AU661" s="28"/>
      <c r="AV661" s="28"/>
      <c r="AW661" s="28"/>
      <c r="AX661" s="28"/>
      <c r="AY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</row>
    <row r="662" customFormat="false" ht="12.75" hidden="true" customHeight="false" outlineLevel="0" collapsed="false">
      <c r="A662" s="56" t="n">
        <v>36220</v>
      </c>
      <c r="B662" s="90" t="n">
        <f aca="false">B661+1</f>
        <v>656</v>
      </c>
      <c r="C662" s="28"/>
      <c r="D662" s="28" t="s">
        <v>115</v>
      </c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 t="s">
        <v>115</v>
      </c>
      <c r="AA662" s="28" t="n">
        <v>1.65</v>
      </c>
      <c r="AB662" s="28" t="n">
        <v>1.701</v>
      </c>
      <c r="AC662" s="95" t="n">
        <f aca="false">AE662-AB662</f>
        <v>0</v>
      </c>
      <c r="AD662" s="28"/>
      <c r="AE662" s="28" t="n">
        <v>1.701</v>
      </c>
      <c r="AF662" s="28" t="n">
        <v>1.53317546745974</v>
      </c>
      <c r="AG662" s="28" t="n">
        <v>1.7385</v>
      </c>
      <c r="AH662" s="28" t="n">
        <v>1.551</v>
      </c>
      <c r="AI662" s="28" t="n">
        <v>1.471</v>
      </c>
      <c r="AJ662" s="28" t="n">
        <v>1.431</v>
      </c>
      <c r="AK662" s="28" t="n">
        <v>1.611</v>
      </c>
      <c r="AL662" s="28" t="n">
        <v>1.6885</v>
      </c>
      <c r="AM662" s="28" t="n">
        <v>1.701</v>
      </c>
      <c r="AN662" s="28" t="n">
        <v>1.436</v>
      </c>
      <c r="AO662" s="28" t="n">
        <v>1.8235</v>
      </c>
      <c r="AP662" s="28" t="n">
        <v>1.926</v>
      </c>
      <c r="AQ662" s="28" t="n">
        <v>1.636</v>
      </c>
      <c r="AR662" s="2" t="s">
        <v>2</v>
      </c>
      <c r="AT662" s="28"/>
      <c r="AU662" s="28"/>
      <c r="AV662" s="28"/>
      <c r="AW662" s="28"/>
      <c r="AX662" s="28"/>
      <c r="AY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</row>
    <row r="663" customFormat="false" ht="12.75" hidden="true" customHeight="false" outlineLevel="0" collapsed="false">
      <c r="A663" s="56" t="n">
        <v>36221</v>
      </c>
      <c r="B663" s="90" t="n">
        <f aca="false">B662+1</f>
        <v>657</v>
      </c>
      <c r="C663" s="28"/>
      <c r="D663" s="28" t="s">
        <v>115</v>
      </c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 t="s">
        <v>115</v>
      </c>
      <c r="AA663" s="28" t="n">
        <v>1.72</v>
      </c>
      <c r="AB663" s="28" t="n">
        <v>1.696</v>
      </c>
      <c r="AC663" s="95" t="n">
        <f aca="false">AE663-AB663</f>
        <v>0</v>
      </c>
      <c r="AD663" s="28"/>
      <c r="AE663" s="28" t="n">
        <v>1.696</v>
      </c>
      <c r="AF663" s="28" t="n">
        <v>1.54017170247097</v>
      </c>
      <c r="AG663" s="28" t="n">
        <v>1.7335</v>
      </c>
      <c r="AH663" s="28" t="n">
        <v>1.5435</v>
      </c>
      <c r="AI663" s="28" t="n">
        <v>1.471</v>
      </c>
      <c r="AJ663" s="28" t="n">
        <v>1.426</v>
      </c>
      <c r="AK663" s="28" t="n">
        <v>1.606</v>
      </c>
      <c r="AL663" s="28" t="n">
        <v>1.6835</v>
      </c>
      <c r="AM663" s="28" t="n">
        <v>1.686</v>
      </c>
      <c r="AN663" s="28" t="n">
        <v>1.441</v>
      </c>
      <c r="AO663" s="28" t="n">
        <v>1.8235</v>
      </c>
      <c r="AP663" s="28" t="n">
        <v>1.941</v>
      </c>
      <c r="AQ663" s="28" t="n">
        <v>1.631</v>
      </c>
      <c r="AR663" s="2" t="s">
        <v>2</v>
      </c>
      <c r="AT663" s="28"/>
      <c r="AU663" s="28"/>
      <c r="AV663" s="28"/>
      <c r="AW663" s="28"/>
      <c r="AX663" s="28"/>
      <c r="AY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</row>
    <row r="664" customFormat="false" ht="12.75" hidden="true" customHeight="false" outlineLevel="0" collapsed="false">
      <c r="A664" s="56" t="n">
        <v>36222</v>
      </c>
      <c r="B664" s="90" t="n">
        <f aca="false">B663+1</f>
        <v>658</v>
      </c>
      <c r="C664" s="28"/>
      <c r="D664" s="28" t="s">
        <v>115</v>
      </c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 t="s">
        <v>115</v>
      </c>
      <c r="AA664" s="28" t="n">
        <v>1.71</v>
      </c>
      <c r="AB664" s="28" t="n">
        <v>1.723</v>
      </c>
      <c r="AC664" s="95" t="n">
        <f aca="false">AE664-AB664</f>
        <v>0</v>
      </c>
      <c r="AD664" s="28"/>
      <c r="AE664" s="28" t="n">
        <v>1.723</v>
      </c>
      <c r="AF664" s="28" t="n">
        <v>1.58116417249344</v>
      </c>
      <c r="AG664" s="28" t="n">
        <v>1.7605</v>
      </c>
      <c r="AH664" s="28" t="n">
        <v>1.563</v>
      </c>
      <c r="AI664" s="28" t="n">
        <v>1.483</v>
      </c>
      <c r="AJ664" s="28" t="n">
        <v>1.448</v>
      </c>
      <c r="AK664" s="28" t="n">
        <v>1.633</v>
      </c>
      <c r="AL664" s="28" t="n">
        <v>1.7105</v>
      </c>
      <c r="AM664" s="28" t="n">
        <v>1.703</v>
      </c>
      <c r="AN664" s="28" t="n">
        <v>1.503</v>
      </c>
      <c r="AO664" s="28" t="n">
        <v>1.8505</v>
      </c>
      <c r="AP664" s="28" t="n">
        <v>1.9655</v>
      </c>
      <c r="AQ664" s="28" t="n">
        <v>1.658</v>
      </c>
      <c r="AR664" s="2" t="s">
        <v>2</v>
      </c>
      <c r="AT664" s="28"/>
      <c r="AU664" s="28"/>
      <c r="AV664" s="28"/>
      <c r="AW664" s="28"/>
      <c r="AX664" s="28"/>
      <c r="AY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</row>
    <row r="665" customFormat="false" ht="12.75" hidden="true" customHeight="false" outlineLevel="0" collapsed="false">
      <c r="A665" s="56" t="n">
        <v>36223</v>
      </c>
      <c r="B665" s="90" t="n">
        <f aca="false">B664+1</f>
        <v>659</v>
      </c>
      <c r="C665" s="28"/>
      <c r="D665" s="28" t="s">
        <v>115</v>
      </c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 t="s">
        <v>115</v>
      </c>
      <c r="AA665" s="28" t="n">
        <v>1.745</v>
      </c>
      <c r="AB665" s="28" t="n">
        <v>1.762</v>
      </c>
      <c r="AC665" s="95" t="n">
        <f aca="false">AE665-AB665</f>
        <v>0</v>
      </c>
      <c r="AD665" s="28"/>
      <c r="AE665" s="28" t="n">
        <v>1.762</v>
      </c>
      <c r="AF665" s="28" t="n">
        <v>1.57965099503275</v>
      </c>
      <c r="AG665" s="28" t="n">
        <v>1.802</v>
      </c>
      <c r="AH665" s="28" t="n">
        <v>1.597</v>
      </c>
      <c r="AI665" s="28" t="n">
        <v>1.502</v>
      </c>
      <c r="AJ665" s="28" t="n">
        <v>1.477</v>
      </c>
      <c r="AK665" s="28" t="n">
        <v>1.662</v>
      </c>
      <c r="AL665" s="28" t="n">
        <v>1.747</v>
      </c>
      <c r="AM665" s="28" t="n">
        <v>1.722</v>
      </c>
      <c r="AN665" s="28" t="n">
        <v>1.472</v>
      </c>
      <c r="AO665" s="28" t="n">
        <v>1.8845</v>
      </c>
      <c r="AP665" s="28" t="n">
        <v>2.007</v>
      </c>
      <c r="AQ665" s="28" t="n">
        <v>1.672</v>
      </c>
      <c r="AR665" s="2" t="s">
        <v>2</v>
      </c>
      <c r="AT665" s="28"/>
      <c r="AU665" s="28"/>
      <c r="AV665" s="28"/>
      <c r="AW665" s="28"/>
      <c r="AX665" s="28"/>
      <c r="AY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</row>
    <row r="666" customFormat="false" ht="12.75" hidden="true" customHeight="false" outlineLevel="0" collapsed="false">
      <c r="A666" s="56" t="n">
        <v>36224</v>
      </c>
      <c r="B666" s="90" t="n">
        <f aca="false">B665+1</f>
        <v>660</v>
      </c>
      <c r="C666" s="28"/>
      <c r="D666" s="28" t="s">
        <v>115</v>
      </c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 t="s">
        <v>115</v>
      </c>
      <c r="AA666" s="28" t="n">
        <v>1.755</v>
      </c>
      <c r="AB666" s="28" t="n">
        <v>1.853</v>
      </c>
      <c r="AC666" s="95" t="n">
        <f aca="false">AE666-AB666</f>
        <v>0</v>
      </c>
      <c r="AD666" s="28"/>
      <c r="AE666" s="28" t="n">
        <v>1.853</v>
      </c>
      <c r="AF666" s="28" t="n">
        <v>1.60304529587328</v>
      </c>
      <c r="AG666" s="28" t="n">
        <v>1.898</v>
      </c>
      <c r="AH666" s="28" t="n">
        <v>1.678</v>
      </c>
      <c r="AI666" s="28" t="n">
        <v>1.578</v>
      </c>
      <c r="AJ666" s="28" t="n">
        <v>1.548</v>
      </c>
      <c r="AK666" s="28" t="n">
        <v>1.7505</v>
      </c>
      <c r="AL666" s="28" t="n">
        <v>1.838</v>
      </c>
      <c r="AM666" s="28" t="n">
        <v>1.773</v>
      </c>
      <c r="AN666" s="28" t="n">
        <v>1.508</v>
      </c>
      <c r="AO666" s="28" t="n">
        <v>1.983</v>
      </c>
      <c r="AP666" s="28" t="n">
        <v>2.098</v>
      </c>
      <c r="AQ666" s="28" t="n">
        <v>1.763</v>
      </c>
      <c r="AR666" s="2" t="s">
        <v>2</v>
      </c>
      <c r="AT666" s="28"/>
      <c r="AU666" s="28"/>
      <c r="AV666" s="28"/>
      <c r="AW666" s="28"/>
      <c r="AX666" s="28"/>
      <c r="AY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</row>
    <row r="667" customFormat="false" ht="12.75" hidden="true" customHeight="false" outlineLevel="0" collapsed="false">
      <c r="A667" s="56" t="n">
        <v>36227</v>
      </c>
      <c r="B667" s="90" t="n">
        <f aca="false">B666+1</f>
        <v>661</v>
      </c>
      <c r="C667" s="28"/>
      <c r="D667" s="28" t="s">
        <v>115</v>
      </c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 t="s">
        <v>115</v>
      </c>
      <c r="AA667" s="28" t="n">
        <v>1.905</v>
      </c>
      <c r="AB667" s="28" t="n">
        <v>1.859</v>
      </c>
      <c r="AC667" s="95" t="n">
        <f aca="false">AE667-AB667</f>
        <v>0</v>
      </c>
      <c r="AD667" s="28"/>
      <c r="AE667" s="28" t="n">
        <v>1.859</v>
      </c>
      <c r="AF667" s="28" t="n">
        <v>1.62288189325149</v>
      </c>
      <c r="AG667" s="28" t="n">
        <v>1.904</v>
      </c>
      <c r="AH667" s="28" t="n">
        <v>1.6865</v>
      </c>
      <c r="AI667" s="28" t="n">
        <v>1.574</v>
      </c>
      <c r="AJ667" s="28" t="n">
        <v>1.5565</v>
      </c>
      <c r="AK667" s="28" t="n">
        <v>1.7515</v>
      </c>
      <c r="AL667" s="28" t="n">
        <v>1.844</v>
      </c>
      <c r="AM667" s="28" t="n">
        <v>1.739</v>
      </c>
      <c r="AN667" s="28" t="n">
        <v>1.504</v>
      </c>
      <c r="AO667" s="28" t="n">
        <v>1.9865</v>
      </c>
      <c r="AP667" s="28" t="n">
        <v>2.109</v>
      </c>
      <c r="AQ667" s="28" t="n">
        <v>1.749</v>
      </c>
      <c r="AR667" s="2" t="s">
        <v>2</v>
      </c>
      <c r="AT667" s="28"/>
      <c r="AU667" s="28"/>
      <c r="AV667" s="28"/>
      <c r="AW667" s="28"/>
      <c r="AX667" s="28"/>
      <c r="AY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</row>
    <row r="668" customFormat="false" ht="12.75" hidden="true" customHeight="false" outlineLevel="0" collapsed="false">
      <c r="A668" s="56" t="n">
        <v>36228</v>
      </c>
      <c r="B668" s="90" t="n">
        <f aca="false">B667+1</f>
        <v>662</v>
      </c>
      <c r="C668" s="28"/>
      <c r="D668" s="28" t="s">
        <v>115</v>
      </c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 t="s">
        <v>115</v>
      </c>
      <c r="AA668" s="28" t="n">
        <v>1.845</v>
      </c>
      <c r="AB668" s="28" t="n">
        <v>1.928</v>
      </c>
      <c r="AC668" s="95" t="n">
        <f aca="false">AE668-AB668</f>
        <v>0</v>
      </c>
      <c r="AD668" s="28"/>
      <c r="AE668" s="28" t="n">
        <v>1.928</v>
      </c>
      <c r="AF668" s="28" t="n">
        <v>1.70571849062971</v>
      </c>
      <c r="AG668" s="28" t="n">
        <v>1.978</v>
      </c>
      <c r="AH668" s="28" t="n">
        <v>1.753</v>
      </c>
      <c r="AI668" s="28" t="n">
        <v>1.6355</v>
      </c>
      <c r="AJ668" s="28" t="n">
        <v>1.6155</v>
      </c>
      <c r="AK668" s="28" t="n">
        <v>1.8205</v>
      </c>
      <c r="AL668" s="28" t="n">
        <v>1.913</v>
      </c>
      <c r="AM668" s="28" t="n">
        <v>1.808</v>
      </c>
      <c r="AN668" s="28" t="n">
        <v>1.623</v>
      </c>
      <c r="AO668" s="28" t="n">
        <v>2.0655</v>
      </c>
      <c r="AP668" s="28" t="n">
        <v>2.178</v>
      </c>
      <c r="AQ668" s="28" t="n">
        <v>1.818</v>
      </c>
      <c r="AR668" s="2" t="s">
        <v>2</v>
      </c>
      <c r="AT668" s="28"/>
      <c r="AU668" s="28"/>
      <c r="AV668" s="28"/>
      <c r="AW668" s="28"/>
      <c r="AX668" s="28"/>
      <c r="AY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</row>
    <row r="669" customFormat="false" ht="12.75" hidden="true" customHeight="false" outlineLevel="0" collapsed="false">
      <c r="A669" s="56" t="n">
        <v>36229</v>
      </c>
      <c r="B669" s="90" t="n">
        <f aca="false">B668+1</f>
        <v>663</v>
      </c>
      <c r="C669" s="28"/>
      <c r="D669" s="28" t="s">
        <v>115</v>
      </c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 t="s">
        <v>115</v>
      </c>
      <c r="AA669" s="28" t="n">
        <v>1.94</v>
      </c>
      <c r="AB669" s="28" t="n">
        <v>1.941</v>
      </c>
      <c r="AC669" s="95" t="n">
        <f aca="false">AE669-AB669</f>
        <v>0</v>
      </c>
      <c r="AD669" s="28"/>
      <c r="AE669" s="28" t="n">
        <v>1.941</v>
      </c>
      <c r="AF669" s="28" t="n">
        <v>1.72909593866338</v>
      </c>
      <c r="AG669" s="28" t="n">
        <v>1.991</v>
      </c>
      <c r="AH669" s="28" t="n">
        <v>1.7535</v>
      </c>
      <c r="AI669" s="28" t="n">
        <v>1.656</v>
      </c>
      <c r="AJ669" s="28" t="n">
        <v>1.6185</v>
      </c>
      <c r="AK669" s="28" t="n">
        <v>1.8385</v>
      </c>
      <c r="AL669" s="28" t="n">
        <v>1.926</v>
      </c>
      <c r="AM669" s="28" t="n">
        <v>1.8185</v>
      </c>
      <c r="AN669" s="28" t="n">
        <v>1.636</v>
      </c>
      <c r="AO669" s="28" t="n">
        <v>2.0785</v>
      </c>
      <c r="AP669" s="28" t="n">
        <v>2.191</v>
      </c>
      <c r="AQ669" s="28" t="n">
        <v>1.826</v>
      </c>
      <c r="AR669" s="2" t="s">
        <v>2</v>
      </c>
      <c r="AT669" s="28"/>
      <c r="AU669" s="28"/>
      <c r="AV669" s="28"/>
      <c r="AW669" s="28"/>
      <c r="AX669" s="28"/>
      <c r="AY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</row>
    <row r="670" customFormat="false" ht="12.75" hidden="true" customHeight="false" outlineLevel="0" collapsed="false">
      <c r="A670" s="56" t="n">
        <v>36230</v>
      </c>
      <c r="B670" s="90" t="n">
        <f aca="false">B669+1</f>
        <v>664</v>
      </c>
      <c r="C670" s="28"/>
      <c r="D670" s="28" t="s">
        <v>115</v>
      </c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 t="s">
        <v>115</v>
      </c>
      <c r="AA670" s="28" t="n">
        <v>1.885</v>
      </c>
      <c r="AB670" s="28" t="n">
        <v>1.82</v>
      </c>
      <c r="AC670" s="95" t="n">
        <f aca="false">AE670-AB670</f>
        <v>0</v>
      </c>
      <c r="AD670" s="28"/>
      <c r="AE670" s="28" t="n">
        <v>1.82</v>
      </c>
      <c r="AF670" s="28" t="n">
        <v>1.58429039980595</v>
      </c>
      <c r="AG670" s="28" t="n">
        <v>1.8675</v>
      </c>
      <c r="AH670" s="28" t="n">
        <v>1.655</v>
      </c>
      <c r="AI670" s="28" t="n">
        <v>1.55</v>
      </c>
      <c r="AJ670" s="28" t="n">
        <v>1.53</v>
      </c>
      <c r="AK670" s="28" t="n">
        <v>1.73</v>
      </c>
      <c r="AL670" s="28" t="n">
        <v>1.8075</v>
      </c>
      <c r="AM670" s="28" t="n">
        <v>1.71</v>
      </c>
      <c r="AN670" s="28" t="n">
        <v>1.52</v>
      </c>
      <c r="AO670" s="28" t="n">
        <v>1.9575</v>
      </c>
      <c r="AP670" s="28" t="n">
        <v>2.0675</v>
      </c>
      <c r="AQ670" s="28" t="n">
        <v>1.715</v>
      </c>
      <c r="AR670" s="2" t="s">
        <v>2</v>
      </c>
      <c r="AT670" s="28"/>
      <c r="AU670" s="28"/>
      <c r="AV670" s="28"/>
      <c r="AW670" s="28"/>
      <c r="AX670" s="28"/>
      <c r="AY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</row>
    <row r="671" customFormat="false" ht="12.75" hidden="true" customHeight="false" outlineLevel="0" collapsed="false">
      <c r="A671" s="56" t="n">
        <v>36231</v>
      </c>
      <c r="B671" s="90" t="n">
        <f aca="false">B670+1</f>
        <v>665</v>
      </c>
      <c r="C671" s="28"/>
      <c r="D671" s="28" t="s">
        <v>115</v>
      </c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 t="s">
        <v>115</v>
      </c>
      <c r="AA671" s="28" t="n">
        <v>1.805</v>
      </c>
      <c r="AB671" s="28" t="n">
        <v>1.759</v>
      </c>
      <c r="AC671" s="95" t="n">
        <f aca="false">AE671-AB671</f>
        <v>0</v>
      </c>
      <c r="AD671" s="28"/>
      <c r="AE671" s="28" t="n">
        <v>1.759</v>
      </c>
      <c r="AF671" s="28" t="n">
        <v>1.57637210111684</v>
      </c>
      <c r="AG671" s="28" t="n">
        <v>1.8015</v>
      </c>
      <c r="AH671" s="28" t="n">
        <v>1.594</v>
      </c>
      <c r="AI671" s="28" t="n">
        <v>1.4865</v>
      </c>
      <c r="AJ671" s="28" t="n">
        <v>1.469</v>
      </c>
      <c r="AK671" s="28" t="n">
        <v>1.664</v>
      </c>
      <c r="AL671" s="28" t="n">
        <v>1.7465</v>
      </c>
      <c r="AM671" s="28" t="n">
        <v>1.68</v>
      </c>
      <c r="AN671" s="28" t="n">
        <v>1.514</v>
      </c>
      <c r="AO671" s="28" t="n">
        <v>1.8965</v>
      </c>
      <c r="AP671" s="28" t="n">
        <v>2.0065</v>
      </c>
      <c r="AQ671" s="28" t="n">
        <v>1.659</v>
      </c>
      <c r="AR671" s="2" t="s">
        <v>2</v>
      </c>
      <c r="AT671" s="28"/>
      <c r="AU671" s="28"/>
      <c r="AV671" s="28"/>
      <c r="AW671" s="28"/>
      <c r="AX671" s="28"/>
      <c r="AY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</row>
    <row r="672" customFormat="false" ht="12.75" hidden="true" customHeight="false" outlineLevel="0" collapsed="false">
      <c r="A672" s="56" t="n">
        <v>36234</v>
      </c>
      <c r="B672" s="90" t="n">
        <f aca="false">B671+1</f>
        <v>666</v>
      </c>
      <c r="C672" s="28"/>
      <c r="D672" s="28" t="s">
        <v>115</v>
      </c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 t="s">
        <v>115</v>
      </c>
      <c r="AA672" s="28" t="n">
        <v>1.75</v>
      </c>
      <c r="AB672" s="28" t="n">
        <v>1.717</v>
      </c>
      <c r="AC672" s="95" t="n">
        <f aca="false">AE672-AB672</f>
        <v>0</v>
      </c>
      <c r="AD672" s="28"/>
      <c r="AE672" s="28" t="n">
        <v>1.717</v>
      </c>
      <c r="AF672" s="28" t="n">
        <v>1.54591915293026</v>
      </c>
      <c r="AG672" s="28" t="n">
        <v>1.762</v>
      </c>
      <c r="AH672" s="28" t="n">
        <v>1.5495</v>
      </c>
      <c r="AI672" s="28" t="n">
        <v>1.4695</v>
      </c>
      <c r="AJ672" s="28" t="n">
        <v>1.4445</v>
      </c>
      <c r="AK672" s="28" t="n">
        <v>1.6295</v>
      </c>
      <c r="AL672" s="28" t="n">
        <v>1.707</v>
      </c>
      <c r="AM672" s="28" t="n">
        <v>1.657</v>
      </c>
      <c r="AN672" s="28" t="n">
        <v>1.47</v>
      </c>
      <c r="AO672" s="28" t="n">
        <v>1.852</v>
      </c>
      <c r="AP672" s="28" t="n">
        <v>1.9645</v>
      </c>
      <c r="AQ672" s="28" t="n">
        <v>1.622</v>
      </c>
      <c r="AR672" s="2" t="s">
        <v>2</v>
      </c>
      <c r="AT672" s="28"/>
      <c r="AU672" s="28"/>
      <c r="AV672" s="28"/>
      <c r="AW672" s="28"/>
      <c r="AX672" s="28"/>
      <c r="AY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</row>
    <row r="673" customFormat="false" ht="12.75" hidden="true" customHeight="false" outlineLevel="0" collapsed="false">
      <c r="A673" s="56" t="n">
        <v>36235</v>
      </c>
      <c r="B673" s="90" t="n">
        <f aca="false">B672+1</f>
        <v>667</v>
      </c>
      <c r="C673" s="28"/>
      <c r="D673" s="28" t="s">
        <v>115</v>
      </c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 t="s">
        <v>115</v>
      </c>
      <c r="AA673" s="28" t="n">
        <v>1.73</v>
      </c>
      <c r="AB673" s="28" t="n">
        <v>1.717</v>
      </c>
      <c r="AC673" s="95" t="n">
        <f aca="false">AE673-AB673</f>
        <v>0</v>
      </c>
      <c r="AD673" s="28"/>
      <c r="AE673" s="28" t="n">
        <v>1.717</v>
      </c>
      <c r="AF673" s="28" t="n">
        <v>1.54591915293026</v>
      </c>
      <c r="AG673" s="28" t="n">
        <v>1.762</v>
      </c>
      <c r="AH673" s="28" t="n">
        <v>1.5595</v>
      </c>
      <c r="AI673" s="28" t="n">
        <v>1.482</v>
      </c>
      <c r="AJ673" s="28" t="n">
        <v>1.447</v>
      </c>
      <c r="AK673" s="28" t="n">
        <v>1.6245</v>
      </c>
      <c r="AL673" s="28" t="n">
        <v>1.707</v>
      </c>
      <c r="AM673" s="28" t="n">
        <v>1.672</v>
      </c>
      <c r="AN673" s="28" t="n">
        <v>1.47</v>
      </c>
      <c r="AO673" s="28" t="n">
        <v>1.8545</v>
      </c>
      <c r="AP673" s="28" t="n">
        <v>1.9645</v>
      </c>
      <c r="AQ673" s="28" t="n">
        <v>1.6245</v>
      </c>
      <c r="AR673" s="2" t="s">
        <v>2</v>
      </c>
      <c r="AT673" s="28"/>
      <c r="AU673" s="28"/>
      <c r="AV673" s="28"/>
      <c r="AW673" s="28"/>
      <c r="AX673" s="28"/>
      <c r="AY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</row>
    <row r="674" customFormat="false" ht="12.75" hidden="true" customHeight="false" outlineLevel="0" collapsed="false">
      <c r="A674" s="56" t="n">
        <v>36236</v>
      </c>
      <c r="B674" s="90" t="n">
        <f aca="false">B673+1</f>
        <v>668</v>
      </c>
      <c r="C674" s="28"/>
      <c r="D674" s="28" t="s">
        <v>115</v>
      </c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 t="s">
        <v>115</v>
      </c>
      <c r="AA674" s="28" t="n">
        <v>1.745</v>
      </c>
      <c r="AB674" s="28" t="n">
        <v>1.748</v>
      </c>
      <c r="AC674" s="95" t="n">
        <f aca="false">AE674-AB674</f>
        <v>0</v>
      </c>
      <c r="AD674" s="28"/>
      <c r="AE674" s="28" t="n">
        <v>1.748</v>
      </c>
      <c r="AF674" s="28" t="n">
        <v>1.54891915293026</v>
      </c>
      <c r="AG674" s="28" t="n">
        <v>1.793</v>
      </c>
      <c r="AH674" s="28" t="n">
        <v>1.6005</v>
      </c>
      <c r="AI674" s="28" t="n">
        <v>1.523</v>
      </c>
      <c r="AJ674" s="28" t="n">
        <v>1.483</v>
      </c>
      <c r="AK674" s="28" t="n">
        <v>1.6555</v>
      </c>
      <c r="AL674" s="28" t="n">
        <v>1.738</v>
      </c>
      <c r="AM674" s="28" t="n">
        <v>1.718</v>
      </c>
      <c r="AN674" s="28" t="n">
        <v>1.493</v>
      </c>
      <c r="AO674" s="28" t="n">
        <v>1.8855</v>
      </c>
      <c r="AP674" s="28" t="n">
        <v>1.978</v>
      </c>
      <c r="AQ674" s="28" t="n">
        <v>1.6555</v>
      </c>
      <c r="AR674" s="2" t="s">
        <v>2</v>
      </c>
      <c r="AT674" s="28"/>
      <c r="AU674" s="28"/>
      <c r="AV674" s="28"/>
      <c r="AW674" s="28"/>
      <c r="AX674" s="28"/>
      <c r="AY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</row>
    <row r="675" customFormat="false" ht="12.75" hidden="true" customHeight="false" outlineLevel="0" collapsed="false">
      <c r="A675" s="56" t="n">
        <v>36237</v>
      </c>
      <c r="B675" s="90" t="n">
        <f aca="false">B674+1</f>
        <v>669</v>
      </c>
      <c r="C675" s="28"/>
      <c r="D675" s="28" t="s">
        <v>115</v>
      </c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 t="s">
        <v>115</v>
      </c>
      <c r="AA675" s="28" t="n">
        <v>1.755</v>
      </c>
      <c r="AB675" s="28" t="n">
        <v>1.687</v>
      </c>
      <c r="AC675" s="95" t="n">
        <f aca="false">AE675-AB675</f>
        <v>0</v>
      </c>
      <c r="AD675" s="28"/>
      <c r="AE675" s="28" t="n">
        <v>1.687</v>
      </c>
      <c r="AF675" s="28" t="n">
        <v>1.48791915293026</v>
      </c>
      <c r="AG675" s="28" t="n">
        <v>1.732</v>
      </c>
      <c r="AH675" s="28" t="n">
        <v>1.5395</v>
      </c>
      <c r="AI675" s="28" t="n">
        <v>1.462</v>
      </c>
      <c r="AJ675" s="28" t="n">
        <v>1.422</v>
      </c>
      <c r="AK675" s="28" t="n">
        <v>1.607</v>
      </c>
      <c r="AL675" s="28" t="n">
        <v>1.683</v>
      </c>
      <c r="AM675" s="28" t="n">
        <v>1.657</v>
      </c>
      <c r="AN675" s="28" t="n">
        <v>1.432</v>
      </c>
      <c r="AO675" s="28" t="n">
        <v>1.827</v>
      </c>
      <c r="AP675" s="28" t="n">
        <v>1.937</v>
      </c>
      <c r="AQ675" s="28" t="n">
        <v>1.5945</v>
      </c>
      <c r="AR675" s="2" t="s">
        <v>2</v>
      </c>
      <c r="AT675" s="28"/>
      <c r="AU675" s="28"/>
      <c r="AV675" s="28"/>
      <c r="AW675" s="28"/>
      <c r="AX675" s="28"/>
      <c r="AY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</row>
    <row r="676" customFormat="false" ht="12.75" hidden="true" customHeight="false" outlineLevel="0" collapsed="false">
      <c r="A676" s="56" t="n">
        <v>36238</v>
      </c>
      <c r="B676" s="90" t="n">
        <f aca="false">B675+1</f>
        <v>670</v>
      </c>
      <c r="C676" s="28"/>
      <c r="D676" s="28" t="s">
        <v>115</v>
      </c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 t="s">
        <v>115</v>
      </c>
      <c r="AA676" s="28" t="n">
        <v>1.69</v>
      </c>
      <c r="AB676" s="28" t="n">
        <v>1.699</v>
      </c>
      <c r="AC676" s="95" t="n">
        <f aca="false">AE676-AB676</f>
        <v>0</v>
      </c>
      <c r="AD676" s="28"/>
      <c r="AE676" s="28" t="n">
        <v>1.699</v>
      </c>
      <c r="AF676" s="28" t="n">
        <v>1.53901772814039</v>
      </c>
      <c r="AG676" s="28" t="n">
        <v>1.7515</v>
      </c>
      <c r="AH676" s="28" t="n">
        <v>1.5665</v>
      </c>
      <c r="AI676" s="28" t="n">
        <v>1.509</v>
      </c>
      <c r="AJ676" s="28" t="n">
        <v>1.459</v>
      </c>
      <c r="AK676" s="28" t="n">
        <v>1.6215</v>
      </c>
      <c r="AL676" s="28" t="n">
        <v>1.694</v>
      </c>
      <c r="AM676" s="28" t="n">
        <v>1.699</v>
      </c>
      <c r="AN676" s="28" t="n">
        <v>1.46</v>
      </c>
      <c r="AO676" s="28" t="n">
        <v>1.844</v>
      </c>
      <c r="AP676" s="28" t="n">
        <v>1.949</v>
      </c>
      <c r="AQ676" s="28" t="n">
        <v>1.619</v>
      </c>
      <c r="AR676" s="2" t="s">
        <v>2</v>
      </c>
      <c r="AT676" s="28"/>
      <c r="AU676" s="28"/>
      <c r="AV676" s="28"/>
      <c r="AW676" s="28"/>
      <c r="AX676" s="28"/>
      <c r="AY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</row>
    <row r="677" customFormat="false" ht="12.75" hidden="true" customHeight="false" outlineLevel="0" collapsed="false">
      <c r="A677" s="56" t="n">
        <v>36241</v>
      </c>
      <c r="B677" s="90" t="n">
        <f aca="false">B676+1</f>
        <v>671</v>
      </c>
      <c r="C677" s="28"/>
      <c r="D677" s="28" t="s">
        <v>115</v>
      </c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 t="s">
        <v>115</v>
      </c>
      <c r="AA677" s="28" t="n">
        <v>1.69</v>
      </c>
      <c r="AB677" s="28" t="n">
        <v>1.769</v>
      </c>
      <c r="AC677" s="95" t="n">
        <f aca="false">AE677-AB677</f>
        <v>0</v>
      </c>
      <c r="AD677" s="28"/>
      <c r="AE677" s="28" t="n">
        <v>1.769</v>
      </c>
      <c r="AF677" s="28" t="n">
        <v>1.53901772814039</v>
      </c>
      <c r="AG677" s="28" t="n">
        <v>1.8215</v>
      </c>
      <c r="AH677" s="28" t="n">
        <v>1.624</v>
      </c>
      <c r="AI677" s="28" t="n">
        <v>1.554</v>
      </c>
      <c r="AJ677" s="28" t="n">
        <v>1.499</v>
      </c>
      <c r="AK677" s="28" t="n">
        <v>1.689</v>
      </c>
      <c r="AL677" s="28" t="n">
        <v>1.764</v>
      </c>
      <c r="AM677" s="28" t="n">
        <v>1.7715</v>
      </c>
      <c r="AN677" s="28" t="n">
        <v>1.465</v>
      </c>
      <c r="AO677" s="28" t="n">
        <v>1.914</v>
      </c>
      <c r="AP677" s="28" t="n">
        <v>2.019</v>
      </c>
      <c r="AQ677" s="28" t="n">
        <v>1.689</v>
      </c>
      <c r="AR677" s="2" t="s">
        <v>2</v>
      </c>
      <c r="AT677" s="28"/>
      <c r="AU677" s="28"/>
      <c r="AV677" s="28"/>
      <c r="AW677" s="28"/>
      <c r="AX677" s="28"/>
      <c r="AY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</row>
    <row r="678" customFormat="false" ht="12.75" hidden="true" customHeight="false" outlineLevel="0" collapsed="false">
      <c r="A678" s="56" t="n">
        <v>36242</v>
      </c>
      <c r="B678" s="90" t="n">
        <f aca="false">B677+1</f>
        <v>672</v>
      </c>
      <c r="C678" s="28"/>
      <c r="D678" s="28" t="s">
        <v>115</v>
      </c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 t="s">
        <v>115</v>
      </c>
      <c r="AA678" s="28" t="n">
        <v>1.8</v>
      </c>
      <c r="AB678" s="28" t="n">
        <v>1.754</v>
      </c>
      <c r="AC678" s="95" t="n">
        <f aca="false">AE678-AB678</f>
        <v>0</v>
      </c>
      <c r="AD678" s="28"/>
      <c r="AE678" s="28" t="n">
        <v>1.754</v>
      </c>
      <c r="AF678" s="28" t="n">
        <v>1.54936986532519</v>
      </c>
      <c r="AG678" s="28" t="n">
        <v>1.799</v>
      </c>
      <c r="AH678" s="28" t="n">
        <v>1.614</v>
      </c>
      <c r="AI678" s="28" t="n">
        <v>1.549</v>
      </c>
      <c r="AJ678" s="28" t="n">
        <v>1.4965</v>
      </c>
      <c r="AK678" s="28" t="n">
        <v>1.6715</v>
      </c>
      <c r="AL678" s="28" t="n">
        <v>1.749</v>
      </c>
      <c r="AM678" s="28" t="n">
        <v>1.7565</v>
      </c>
      <c r="AN678" s="28" t="n">
        <v>1.48</v>
      </c>
      <c r="AO678" s="28" t="n">
        <v>1.8965</v>
      </c>
      <c r="AP678" s="28" t="n">
        <v>2.0115</v>
      </c>
      <c r="AQ678" s="28" t="n">
        <v>1.669</v>
      </c>
      <c r="AR678" s="2" t="s">
        <v>2</v>
      </c>
      <c r="AT678" s="28"/>
      <c r="AU678" s="28"/>
      <c r="AV678" s="28"/>
      <c r="AW678" s="28"/>
      <c r="AX678" s="28"/>
      <c r="AY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</row>
    <row r="679" customFormat="false" ht="12.75" hidden="true" customHeight="false" outlineLevel="0" collapsed="false">
      <c r="A679" s="56" t="n">
        <v>36243</v>
      </c>
      <c r="B679" s="90" t="n">
        <f aca="false">B678+1</f>
        <v>673</v>
      </c>
      <c r="C679" s="28"/>
      <c r="D679" s="28" t="s">
        <v>115</v>
      </c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 t="s">
        <v>115</v>
      </c>
      <c r="AA679" s="28" t="n">
        <v>1.75</v>
      </c>
      <c r="AB679" s="28" t="n">
        <v>1.759</v>
      </c>
      <c r="AC679" s="95" t="n">
        <f aca="false">AE679-AB679</f>
        <v>0</v>
      </c>
      <c r="AD679" s="28"/>
      <c r="AE679" s="28" t="n">
        <v>1.759</v>
      </c>
      <c r="AF679" s="28" t="n">
        <v>1.54246844053532</v>
      </c>
      <c r="AG679" s="28" t="n">
        <v>1.804</v>
      </c>
      <c r="AH679" s="28" t="n">
        <v>1.6165</v>
      </c>
      <c r="AI679" s="28" t="n">
        <v>1.559</v>
      </c>
      <c r="AJ679" s="28" t="n">
        <v>1.504</v>
      </c>
      <c r="AK679" s="28" t="n">
        <v>1.679</v>
      </c>
      <c r="AL679" s="28" t="n">
        <v>1.7565</v>
      </c>
      <c r="AM679" s="28" t="n">
        <v>1.749</v>
      </c>
      <c r="AN679" s="28" t="n">
        <v>1.475</v>
      </c>
      <c r="AO679" s="28" t="n">
        <v>1.899</v>
      </c>
      <c r="AP679" s="28" t="n">
        <v>2.0165</v>
      </c>
      <c r="AQ679" s="28" t="n">
        <v>1.674</v>
      </c>
      <c r="AR679" s="2" t="s">
        <v>2</v>
      </c>
      <c r="AT679" s="28"/>
      <c r="AU679" s="28"/>
      <c r="AV679" s="28"/>
      <c r="AW679" s="28"/>
      <c r="AX679" s="28"/>
      <c r="AY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</row>
    <row r="680" customFormat="false" ht="12.75" hidden="true" customHeight="false" outlineLevel="0" collapsed="false">
      <c r="A680" s="56" t="n">
        <v>36244</v>
      </c>
      <c r="B680" s="90" t="n">
        <f aca="false">B679+1</f>
        <v>674</v>
      </c>
      <c r="C680" s="28"/>
      <c r="D680" s="28" t="s">
        <v>115</v>
      </c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 t="s">
        <v>115</v>
      </c>
      <c r="AA680" s="28" t="n">
        <v>1.77</v>
      </c>
      <c r="AB680" s="28" t="n">
        <v>1.835</v>
      </c>
      <c r="AC680" s="95" t="n">
        <f aca="false">AE680-AB680</f>
        <v>0</v>
      </c>
      <c r="AD680" s="28"/>
      <c r="AE680" s="28" t="n">
        <v>1.835</v>
      </c>
      <c r="AF680" s="28" t="n">
        <v>1.52521487856066</v>
      </c>
      <c r="AG680" s="28" t="n">
        <v>1.88</v>
      </c>
      <c r="AH680" s="28" t="n">
        <v>1.68</v>
      </c>
      <c r="AI680" s="28" t="n">
        <v>1.6</v>
      </c>
      <c r="AJ680" s="28" t="n">
        <v>1.54</v>
      </c>
      <c r="AK680" s="28" t="n">
        <v>1.7525</v>
      </c>
      <c r="AL680" s="28" t="n">
        <v>1.8325</v>
      </c>
      <c r="AM680" s="28" t="n">
        <v>1.785</v>
      </c>
      <c r="AN680" s="28" t="n">
        <v>1.475</v>
      </c>
      <c r="AO680" s="28" t="n">
        <v>1.975</v>
      </c>
      <c r="AP680" s="28" t="n">
        <v>2.0925</v>
      </c>
      <c r="AQ680" s="28" t="n">
        <v>1.7425</v>
      </c>
      <c r="AR680" s="2" t="s">
        <v>2</v>
      </c>
      <c r="AT680" s="28"/>
      <c r="AU680" s="28"/>
      <c r="AV680" s="28"/>
      <c r="AW680" s="28"/>
      <c r="AX680" s="28"/>
      <c r="AY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</row>
    <row r="681" customFormat="false" ht="12.75" hidden="true" customHeight="false" outlineLevel="0" collapsed="false">
      <c r="A681" s="56" t="n">
        <v>36245</v>
      </c>
      <c r="B681" s="90" t="n">
        <f aca="false">B680+1</f>
        <v>675</v>
      </c>
      <c r="C681" s="28"/>
      <c r="D681" s="28" t="s">
        <v>115</v>
      </c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 t="s">
        <v>115</v>
      </c>
      <c r="AA681" s="28" t="n">
        <v>1.83</v>
      </c>
      <c r="AB681" s="28" t="n">
        <v>1.854</v>
      </c>
      <c r="AC681" s="95" t="n">
        <f aca="false">AE681-AB681</f>
        <v>0</v>
      </c>
      <c r="AD681" s="28"/>
      <c r="AE681" s="28" t="n">
        <v>1.854</v>
      </c>
      <c r="AF681" s="28" t="n">
        <v>1.53801772814039</v>
      </c>
      <c r="AG681" s="28" t="n">
        <v>1.8965</v>
      </c>
      <c r="AH681" s="28" t="n">
        <v>1.694</v>
      </c>
      <c r="AI681" s="28" t="n">
        <v>1.604</v>
      </c>
      <c r="AJ681" s="28" t="n">
        <v>1.524</v>
      </c>
      <c r="AK681" s="28" t="n">
        <v>1.759</v>
      </c>
      <c r="AL681" s="28" t="n">
        <v>1.849</v>
      </c>
      <c r="AM681" s="28" t="n">
        <v>1.779</v>
      </c>
      <c r="AN681" s="28" t="n">
        <v>1.499</v>
      </c>
      <c r="AO681" s="28" t="n">
        <v>1.989</v>
      </c>
      <c r="AP681" s="28" t="n">
        <v>2.1115</v>
      </c>
      <c r="AQ681" s="28" t="n">
        <v>1.754</v>
      </c>
      <c r="AR681" s="2" t="s">
        <v>2</v>
      </c>
      <c r="AT681" s="28"/>
      <c r="AU681" s="28"/>
      <c r="AV681" s="28"/>
      <c r="AW681" s="28"/>
      <c r="AX681" s="28"/>
      <c r="AY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</row>
    <row r="682" customFormat="false" ht="12.75" hidden="true" customHeight="false" outlineLevel="0" collapsed="false">
      <c r="A682" s="56" t="n">
        <v>36248</v>
      </c>
      <c r="B682" s="90" t="n">
        <f aca="false">B681+1</f>
        <v>676</v>
      </c>
      <c r="C682" s="28"/>
      <c r="D682" s="28" t="s">
        <v>115</v>
      </c>
      <c r="E682" s="28" t="n">
        <v>1</v>
      </c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 t="s">
        <v>115</v>
      </c>
      <c r="AA682" s="28" t="n">
        <v>1.835</v>
      </c>
      <c r="AB682" s="28" t="n">
        <v>1.852</v>
      </c>
      <c r="AC682" s="95" t="n">
        <f aca="false">AE682-AB682</f>
        <v>0</v>
      </c>
      <c r="AD682" s="28" t="n">
        <v>1</v>
      </c>
      <c r="AE682" s="28" t="n">
        <v>1.852</v>
      </c>
      <c r="AF682" s="28" t="n">
        <v>1.53982057772013</v>
      </c>
      <c r="AG682" s="28" t="n">
        <v>1.872</v>
      </c>
      <c r="AH682" s="28" t="n">
        <v>1.672</v>
      </c>
      <c r="AI682" s="28" t="n">
        <v>1.602</v>
      </c>
      <c r="AJ682" s="28" t="n">
        <v>1.522</v>
      </c>
      <c r="AK682" s="28" t="n">
        <v>1.727</v>
      </c>
      <c r="AL682" s="28" t="n">
        <v>1.847</v>
      </c>
      <c r="AM682" s="28" t="n">
        <v>1.782</v>
      </c>
      <c r="AN682" s="28" t="n">
        <v>1.497</v>
      </c>
      <c r="AO682" s="28" t="n">
        <v>1.962</v>
      </c>
      <c r="AP682" s="28" t="n">
        <v>2.1095</v>
      </c>
      <c r="AQ682" s="28" t="n">
        <v>1.752</v>
      </c>
      <c r="AR682" s="2" t="s">
        <v>2</v>
      </c>
      <c r="AT682" s="28"/>
      <c r="AU682" s="28"/>
      <c r="AV682" s="28"/>
      <c r="AW682" s="28"/>
      <c r="AX682" s="28"/>
      <c r="AY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</row>
    <row r="683" customFormat="false" ht="12.75" hidden="true" customHeight="false" outlineLevel="0" collapsed="false">
      <c r="A683" s="56" t="n">
        <v>36249</v>
      </c>
      <c r="B683" s="90" t="n">
        <f aca="false">B682+1</f>
        <v>677</v>
      </c>
      <c r="C683" s="28"/>
      <c r="D683" s="28" t="s">
        <v>116</v>
      </c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 t="s">
        <v>116</v>
      </c>
      <c r="AA683" s="28" t="n">
        <v>1.89</v>
      </c>
      <c r="AB683" s="28" t="n">
        <v>1.978</v>
      </c>
      <c r="AC683" s="95" t="n">
        <f aca="false">AE683-AB683</f>
        <v>0</v>
      </c>
      <c r="AD683" s="28"/>
      <c r="AE683" s="28" t="n">
        <v>1.978</v>
      </c>
      <c r="AF683" s="28" t="n">
        <v>1.67882057772013</v>
      </c>
      <c r="AG683" s="28" t="n">
        <v>2.008</v>
      </c>
      <c r="AH683" s="28" t="n">
        <v>1.798</v>
      </c>
      <c r="AI683" s="28" t="n">
        <v>1.728</v>
      </c>
      <c r="AJ683" s="28" t="n">
        <v>1.648</v>
      </c>
      <c r="AK683" s="28" t="n">
        <v>1.878</v>
      </c>
      <c r="AL683" s="28" t="n">
        <v>1.973</v>
      </c>
      <c r="AM683" s="28" t="n">
        <v>1.898</v>
      </c>
      <c r="AN683" s="28" t="n">
        <v>1.636</v>
      </c>
      <c r="AO683" s="28" t="n">
        <v>2.108</v>
      </c>
      <c r="AP683" s="28" t="n">
        <v>2.258</v>
      </c>
      <c r="AQ683" s="28" t="n">
        <v>1.878</v>
      </c>
      <c r="AR683" s="2" t="s">
        <v>2</v>
      </c>
      <c r="AT683" s="28"/>
      <c r="AU683" s="28"/>
      <c r="AV683" s="28"/>
      <c r="AW683" s="28"/>
      <c r="AX683" s="28"/>
      <c r="AY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</row>
    <row r="684" customFormat="false" ht="12.75" hidden="true" customHeight="false" outlineLevel="0" collapsed="false">
      <c r="A684" s="56" t="n">
        <v>36250</v>
      </c>
      <c r="B684" s="90" t="n">
        <f aca="false">B683+1</f>
        <v>678</v>
      </c>
      <c r="C684" s="28"/>
      <c r="D684" s="28" t="s">
        <v>116</v>
      </c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 t="s">
        <v>116</v>
      </c>
      <c r="AA684" s="28" t="n">
        <v>2.01</v>
      </c>
      <c r="AB684" s="28" t="n">
        <v>2.013</v>
      </c>
      <c r="AC684" s="95" t="n">
        <f aca="false">AE684-AB684</f>
        <v>0</v>
      </c>
      <c r="AD684" s="28"/>
      <c r="AE684" s="28" t="n">
        <v>2.013</v>
      </c>
      <c r="AF684" s="28" t="n">
        <v>1.72710877337299</v>
      </c>
      <c r="AG684" s="28" t="n">
        <v>2.043</v>
      </c>
      <c r="AH684" s="28" t="n">
        <v>1.833</v>
      </c>
      <c r="AI684" s="28" t="n">
        <v>1.763</v>
      </c>
      <c r="AJ684" s="28" t="n">
        <v>1.683</v>
      </c>
      <c r="AK684" s="28" t="n">
        <v>1.913</v>
      </c>
      <c r="AL684" s="28" t="n">
        <v>2.008</v>
      </c>
      <c r="AM684" s="28" t="n">
        <v>1.933</v>
      </c>
      <c r="AN684" s="28" t="n">
        <v>1.671</v>
      </c>
      <c r="AO684" s="28" t="n">
        <v>2.143</v>
      </c>
      <c r="AP684" s="28" t="n">
        <v>2.293</v>
      </c>
      <c r="AQ684" s="28" t="n">
        <v>1.913</v>
      </c>
      <c r="AR684" s="2" t="s">
        <v>2</v>
      </c>
      <c r="AT684" s="28"/>
      <c r="AU684" s="28"/>
      <c r="AV684" s="28"/>
      <c r="AW684" s="28"/>
      <c r="AX684" s="28"/>
      <c r="AY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</row>
    <row r="685" customFormat="false" ht="12.75" hidden="true" customHeight="false" outlineLevel="0" collapsed="false">
      <c r="A685" s="56" t="n">
        <v>36251</v>
      </c>
      <c r="B685" s="90" t="n">
        <f aca="false">B684+1</f>
        <v>679</v>
      </c>
      <c r="C685" s="28"/>
      <c r="D685" s="28" t="s">
        <v>116</v>
      </c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 t="s">
        <v>116</v>
      </c>
      <c r="AA685" s="28" t="n">
        <v>1.96</v>
      </c>
      <c r="AB685" s="28" t="n">
        <v>2.038</v>
      </c>
      <c r="AC685" s="95" t="n">
        <f aca="false">AE685-AB685</f>
        <v>0</v>
      </c>
      <c r="AD685" s="28"/>
      <c r="AE685" s="28" t="n">
        <v>2.038</v>
      </c>
      <c r="AF685" s="28" t="n">
        <v>1.75922744961559</v>
      </c>
      <c r="AG685" s="28" t="n">
        <v>2.096</v>
      </c>
      <c r="AH685" s="28" t="n">
        <v>1.848</v>
      </c>
      <c r="AI685" s="28" t="n">
        <v>1.778</v>
      </c>
      <c r="AJ685" s="28" t="n">
        <v>1.708</v>
      </c>
      <c r="AK685" s="28" t="n">
        <v>1.946</v>
      </c>
      <c r="AL685" s="28" t="n">
        <v>2.046</v>
      </c>
      <c r="AM685" s="28" t="n">
        <v>1.958</v>
      </c>
      <c r="AN685" s="28" t="n">
        <v>1.696</v>
      </c>
      <c r="AO685" s="28" t="n">
        <v>2.236</v>
      </c>
      <c r="AP685" s="28" t="n">
        <v>2.336</v>
      </c>
      <c r="AQ685" s="28" t="n">
        <v>1.918</v>
      </c>
      <c r="AR685" s="2" t="s">
        <v>2</v>
      </c>
      <c r="AT685" s="28"/>
      <c r="AU685" s="28"/>
      <c r="AV685" s="28"/>
      <c r="AW685" s="28"/>
      <c r="AX685" s="28"/>
      <c r="AY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</row>
    <row r="686" customFormat="false" ht="12.75" hidden="true" customHeight="false" outlineLevel="0" collapsed="false">
      <c r="A686" s="56" t="n">
        <v>36255</v>
      </c>
      <c r="B686" s="90" t="n">
        <f aca="false">B685+1</f>
        <v>680</v>
      </c>
      <c r="C686" s="28"/>
      <c r="D686" s="28" t="s">
        <v>116</v>
      </c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 t="s">
        <v>116</v>
      </c>
      <c r="AA686" s="28" t="n">
        <v>2.045</v>
      </c>
      <c r="AB686" s="28" t="n">
        <v>2.03</v>
      </c>
      <c r="AC686" s="95" t="n">
        <f aca="false">AE686-AB686</f>
        <v>0</v>
      </c>
      <c r="AD686" s="28"/>
      <c r="AE686" s="28" t="n">
        <v>2.03</v>
      </c>
      <c r="AF686" s="28" t="n">
        <v>1.72637017867059</v>
      </c>
      <c r="AG686" s="28" t="n">
        <v>2.0475</v>
      </c>
      <c r="AH686" s="28" t="n">
        <v>1.8625</v>
      </c>
      <c r="AI686" s="28" t="n">
        <v>1.775</v>
      </c>
      <c r="AJ686" s="28" t="n">
        <v>1.68</v>
      </c>
      <c r="AK686" s="28" t="n">
        <v>1.92</v>
      </c>
      <c r="AL686" s="28" t="n">
        <v>2.02</v>
      </c>
      <c r="AM686" s="28" t="n">
        <v>1.975</v>
      </c>
      <c r="AN686" s="28" t="n">
        <v>1.63</v>
      </c>
      <c r="AO686" s="28" t="n">
        <v>2.165</v>
      </c>
      <c r="AP686" s="28" t="n">
        <v>2.255</v>
      </c>
      <c r="AQ686" s="28" t="n">
        <v>1.92</v>
      </c>
      <c r="AR686" s="2" t="s">
        <v>2</v>
      </c>
      <c r="AT686" s="28"/>
      <c r="AU686" s="28"/>
      <c r="AV686" s="28"/>
      <c r="AW686" s="28"/>
      <c r="AX686" s="28"/>
      <c r="AY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</row>
    <row r="687" customFormat="false" ht="12.75" hidden="true" customHeight="false" outlineLevel="0" collapsed="false">
      <c r="A687" s="56" t="n">
        <v>36256</v>
      </c>
      <c r="B687" s="90" t="n">
        <f aca="false">B686+1</f>
        <v>681</v>
      </c>
      <c r="C687" s="28"/>
      <c r="D687" s="28" t="s">
        <v>116</v>
      </c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 t="s">
        <v>116</v>
      </c>
      <c r="AA687" s="28" t="n">
        <v>2</v>
      </c>
      <c r="AB687" s="28" t="n">
        <v>2.013</v>
      </c>
      <c r="AC687" s="95" t="n">
        <f aca="false">AE687-AB687</f>
        <v>0</v>
      </c>
      <c r="AD687" s="28"/>
      <c r="AE687" s="28" t="n">
        <v>2.013</v>
      </c>
      <c r="AF687" s="28" t="n">
        <v>1.70480829810061</v>
      </c>
      <c r="AG687" s="28" t="n">
        <v>2.0305</v>
      </c>
      <c r="AH687" s="28" t="n">
        <v>1.843</v>
      </c>
      <c r="AI687" s="28" t="n">
        <v>1.778</v>
      </c>
      <c r="AJ687" s="28" t="n">
        <v>1.673</v>
      </c>
      <c r="AK687" s="28" t="n">
        <v>1.9005</v>
      </c>
      <c r="AL687" s="28" t="n">
        <v>2.003</v>
      </c>
      <c r="AM687" s="28" t="n">
        <v>1.983</v>
      </c>
      <c r="AN687" s="28" t="n">
        <v>1.643</v>
      </c>
      <c r="AO687" s="28" t="n">
        <v>2.148</v>
      </c>
      <c r="AP687" s="28" t="n">
        <v>2.238</v>
      </c>
      <c r="AQ687" s="28" t="n">
        <v>1.908</v>
      </c>
      <c r="AR687" s="2" t="s">
        <v>2</v>
      </c>
      <c r="AT687" s="28"/>
      <c r="AU687" s="28"/>
      <c r="AV687" s="28"/>
      <c r="AW687" s="28"/>
      <c r="AX687" s="28"/>
      <c r="AY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</row>
    <row r="688" customFormat="false" ht="12.75" hidden="true" customHeight="false" outlineLevel="0" collapsed="false">
      <c r="A688" s="56" t="n">
        <v>36257</v>
      </c>
      <c r="B688" s="90" t="n">
        <f aca="false">B687+1</f>
        <v>682</v>
      </c>
      <c r="C688" s="28"/>
      <c r="D688" s="28" t="s">
        <v>116</v>
      </c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 t="s">
        <v>116</v>
      </c>
      <c r="AA688" s="28" t="n">
        <v>2.05</v>
      </c>
      <c r="AB688" s="28" t="n">
        <v>2.024</v>
      </c>
      <c r="AC688" s="95" t="n">
        <f aca="false">AE688-AB688</f>
        <v>0</v>
      </c>
      <c r="AD688" s="28"/>
      <c r="AE688" s="28" t="n">
        <v>2.024</v>
      </c>
      <c r="AF688" s="28" t="n">
        <v>1.71032749046783</v>
      </c>
      <c r="AG688" s="28" t="n">
        <v>2.044</v>
      </c>
      <c r="AH688" s="28" t="n">
        <v>1.864</v>
      </c>
      <c r="AI688" s="28" t="n">
        <v>1.789</v>
      </c>
      <c r="AJ688" s="28" t="n">
        <v>1.679</v>
      </c>
      <c r="AK688" s="28" t="n">
        <v>1.909</v>
      </c>
      <c r="AL688" s="28" t="n">
        <v>2.0165</v>
      </c>
      <c r="AM688" s="28" t="n">
        <v>1.989</v>
      </c>
      <c r="AN688" s="28" t="n">
        <v>1.66</v>
      </c>
      <c r="AO688" s="28" t="n">
        <v>2.159</v>
      </c>
      <c r="AP688" s="28" t="n">
        <v>2.249</v>
      </c>
      <c r="AQ688" s="28" t="n">
        <v>1.919</v>
      </c>
      <c r="AR688" s="2" t="s">
        <v>2</v>
      </c>
      <c r="AT688" s="28"/>
      <c r="AU688" s="28"/>
      <c r="AV688" s="28"/>
      <c r="AW688" s="28"/>
      <c r="AX688" s="28"/>
      <c r="AY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</row>
    <row r="689" customFormat="false" ht="12.75" hidden="true" customHeight="false" outlineLevel="0" collapsed="false">
      <c r="A689" s="56" t="n">
        <v>36258</v>
      </c>
      <c r="B689" s="90" t="n">
        <f aca="false">B688+1</f>
        <v>683</v>
      </c>
      <c r="C689" s="28"/>
      <c r="D689" s="28" t="s">
        <v>116</v>
      </c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 t="s">
        <v>116</v>
      </c>
      <c r="AA689" s="28" t="n">
        <v>2.065</v>
      </c>
      <c r="AB689" s="28" t="n">
        <v>2.069</v>
      </c>
      <c r="AC689" s="95" t="n">
        <f aca="false">AE689-AB689</f>
        <v>0</v>
      </c>
      <c r="AD689" s="28"/>
      <c r="AE689" s="28" t="n">
        <v>2.069</v>
      </c>
      <c r="AF689" s="28" t="n">
        <v>1.73563077752676</v>
      </c>
      <c r="AG689" s="28" t="n">
        <v>2.089</v>
      </c>
      <c r="AH689" s="28" t="n">
        <v>1.904</v>
      </c>
      <c r="AI689" s="28" t="n">
        <v>1.829</v>
      </c>
      <c r="AJ689" s="28" t="n">
        <v>1.714</v>
      </c>
      <c r="AK689" s="28" t="n">
        <v>1.9515</v>
      </c>
      <c r="AL689" s="28" t="n">
        <v>2.0615</v>
      </c>
      <c r="AM689" s="28" t="n">
        <v>2.029</v>
      </c>
      <c r="AN689" s="28" t="n">
        <v>1.659</v>
      </c>
      <c r="AO689" s="28" t="n">
        <v>2.1965</v>
      </c>
      <c r="AP689" s="28" t="n">
        <v>2.294</v>
      </c>
      <c r="AQ689" s="28" t="n">
        <v>1.959</v>
      </c>
      <c r="AR689" s="2" t="s">
        <v>2</v>
      </c>
      <c r="AT689" s="28"/>
      <c r="AU689" s="28"/>
      <c r="AV689" s="28"/>
      <c r="AW689" s="28"/>
      <c r="AX689" s="28"/>
      <c r="AY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</row>
    <row r="690" customFormat="false" ht="12.75" hidden="true" customHeight="false" outlineLevel="0" collapsed="false">
      <c r="A690" s="89" t="n">
        <v>36259</v>
      </c>
      <c r="B690" s="90" t="n">
        <f aca="false">B689+1</f>
        <v>684</v>
      </c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 t="n">
        <v>2.11</v>
      </c>
      <c r="AB690" s="28" t="n">
        <v>2.096</v>
      </c>
      <c r="AC690" s="95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T690" s="28"/>
      <c r="AU690" s="28"/>
      <c r="AV690" s="28"/>
      <c r="AW690" s="28"/>
      <c r="AX690" s="28"/>
      <c r="AY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</row>
    <row r="691" customFormat="false" ht="12.75" hidden="true" customHeight="false" outlineLevel="0" collapsed="false">
      <c r="A691" s="56" t="n">
        <v>36262</v>
      </c>
      <c r="B691" s="90" t="n">
        <f aca="false">B690+1</f>
        <v>685</v>
      </c>
      <c r="C691" s="28"/>
      <c r="D691" s="28" t="s">
        <v>116</v>
      </c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 t="s">
        <v>116</v>
      </c>
      <c r="AA691" s="28" t="n">
        <v>2.055</v>
      </c>
      <c r="AB691" s="28" t="n">
        <v>2.128</v>
      </c>
      <c r="AC691" s="95" t="n">
        <f aca="false">AE691-AB691</f>
        <v>0</v>
      </c>
      <c r="AD691" s="28"/>
      <c r="AE691" s="28" t="n">
        <v>2.128</v>
      </c>
      <c r="AF691" s="28" t="n">
        <v>1.78200816593695</v>
      </c>
      <c r="AG691" s="28" t="n">
        <v>2.1505</v>
      </c>
      <c r="AH691" s="28" t="n">
        <v>1.968</v>
      </c>
      <c r="AI691" s="28" t="n">
        <v>1.888</v>
      </c>
      <c r="AJ691" s="28" t="n">
        <v>1.7705</v>
      </c>
      <c r="AK691" s="28" t="n">
        <v>2.013</v>
      </c>
      <c r="AL691" s="28" t="n">
        <v>2.1205</v>
      </c>
      <c r="AM691" s="28" t="n">
        <v>2.078</v>
      </c>
      <c r="AN691" s="28" t="n">
        <v>1.733</v>
      </c>
      <c r="AO691" s="28" t="n">
        <v>2.253</v>
      </c>
      <c r="AP691" s="28" t="n">
        <v>2.3555</v>
      </c>
      <c r="AQ691" s="28" t="n">
        <v>2.018</v>
      </c>
      <c r="AR691" s="2" t="s">
        <v>2</v>
      </c>
      <c r="AT691" s="28"/>
      <c r="AU691" s="28"/>
      <c r="AV691" s="28"/>
      <c r="AW691" s="28"/>
      <c r="AX691" s="28"/>
      <c r="AY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</row>
    <row r="692" customFormat="false" ht="12.75" hidden="true" customHeight="false" outlineLevel="0" collapsed="false">
      <c r="A692" s="56" t="n">
        <v>36263</v>
      </c>
      <c r="B692" s="90" t="n">
        <f aca="false">B691+1</f>
        <v>686</v>
      </c>
      <c r="C692" s="28"/>
      <c r="D692" s="28" t="s">
        <v>116</v>
      </c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 t="s">
        <v>116</v>
      </c>
      <c r="AA692" s="28" t="n">
        <v>2.15</v>
      </c>
      <c r="AB692" s="28" t="n">
        <v>2.136</v>
      </c>
      <c r="AC692" s="95" t="n">
        <f aca="false">AE692-AB692</f>
        <v>0</v>
      </c>
      <c r="AD692" s="28"/>
      <c r="AE692" s="28" t="n">
        <v>2.136</v>
      </c>
      <c r="AF692" s="28" t="n">
        <v>1.79595410400469</v>
      </c>
      <c r="AG692" s="28" t="n">
        <v>2.1635</v>
      </c>
      <c r="AH692" s="28" t="n">
        <v>1.976</v>
      </c>
      <c r="AI692" s="28" t="n">
        <v>1.896</v>
      </c>
      <c r="AJ692" s="28" t="n">
        <v>1.7785</v>
      </c>
      <c r="AK692" s="28" t="n">
        <v>2.021</v>
      </c>
      <c r="AL692" s="28" t="n">
        <v>2.1285</v>
      </c>
      <c r="AM692" s="28" t="n">
        <v>2.086</v>
      </c>
      <c r="AN692" s="28" t="n">
        <v>1.756</v>
      </c>
      <c r="AO692" s="28" t="n">
        <v>2.2635</v>
      </c>
      <c r="AP692" s="28" t="n">
        <v>2.3635</v>
      </c>
      <c r="AQ692" s="28" t="n">
        <v>2.026</v>
      </c>
      <c r="AR692" s="2" t="s">
        <v>2</v>
      </c>
      <c r="AT692" s="28"/>
      <c r="AU692" s="28"/>
      <c r="AV692" s="28"/>
      <c r="AW692" s="28"/>
      <c r="AX692" s="28"/>
      <c r="AY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</row>
    <row r="693" customFormat="false" ht="12.75" hidden="true" customHeight="false" outlineLevel="0" collapsed="false">
      <c r="A693" s="56" t="n">
        <v>36264</v>
      </c>
      <c r="B693" s="90" t="n">
        <f aca="false">B692+1</f>
        <v>687</v>
      </c>
      <c r="C693" s="28"/>
      <c r="D693" s="28" t="s">
        <v>116</v>
      </c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 t="s">
        <v>116</v>
      </c>
      <c r="AA693" s="28" t="n">
        <v>2.12</v>
      </c>
      <c r="AB693" s="28" t="n">
        <v>2.096</v>
      </c>
      <c r="AC693" s="95" t="n">
        <f aca="false">AE693-AB693</f>
        <v>0</v>
      </c>
      <c r="AD693" s="28"/>
      <c r="AE693" s="28" t="n">
        <v>2.096</v>
      </c>
      <c r="AF693" s="28" t="n">
        <v>1.78089314106976</v>
      </c>
      <c r="AG693" s="28" t="n">
        <v>2.131</v>
      </c>
      <c r="AH693" s="28" t="n">
        <v>1.9335</v>
      </c>
      <c r="AI693" s="28" t="n">
        <v>1.8535</v>
      </c>
      <c r="AJ693" s="28" t="n">
        <v>1.746</v>
      </c>
      <c r="AK693" s="28" t="n">
        <v>1.981</v>
      </c>
      <c r="AL693" s="28" t="n">
        <v>2.091</v>
      </c>
      <c r="AM693" s="28" t="n">
        <v>2.046</v>
      </c>
      <c r="AN693" s="28" t="n">
        <v>1.788</v>
      </c>
      <c r="AO693" s="28" t="n">
        <v>2.226</v>
      </c>
      <c r="AP693" s="28" t="n">
        <v>2.326</v>
      </c>
      <c r="AQ693" s="28" t="n">
        <v>1.9885</v>
      </c>
      <c r="AR693" s="2" t="s">
        <v>2</v>
      </c>
      <c r="AT693" s="28"/>
      <c r="AU693" s="28"/>
      <c r="AV693" s="28"/>
      <c r="AW693" s="28"/>
      <c r="AX693" s="28"/>
      <c r="AY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</row>
    <row r="694" customFormat="false" ht="12.75" hidden="true" customHeight="false" outlineLevel="0" collapsed="false">
      <c r="A694" s="56" t="n">
        <v>36265</v>
      </c>
      <c r="B694" s="90" t="n">
        <f aca="false">B693+1</f>
        <v>688</v>
      </c>
      <c r="C694" s="28"/>
      <c r="D694" s="28" t="s">
        <v>116</v>
      </c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 t="s">
        <v>116</v>
      </c>
      <c r="AA694" s="28" t="n">
        <v>2.13</v>
      </c>
      <c r="AB694" s="28" t="n">
        <v>2.137</v>
      </c>
      <c r="AC694" s="95" t="n">
        <f aca="false">AE694-AB694</f>
        <v>0</v>
      </c>
      <c r="AD694" s="28"/>
      <c r="AE694" s="28" t="n">
        <v>2.137</v>
      </c>
      <c r="AF694" s="28" t="n">
        <v>1.78753209865745</v>
      </c>
      <c r="AG694" s="28" t="n">
        <v>2.1745</v>
      </c>
      <c r="AH694" s="28" t="n">
        <v>1.9695</v>
      </c>
      <c r="AI694" s="28" t="n">
        <v>1.8845</v>
      </c>
      <c r="AJ694" s="28" t="n">
        <v>1.777</v>
      </c>
      <c r="AK694" s="28" t="n">
        <v>2.0295</v>
      </c>
      <c r="AL694" s="28" t="n">
        <v>2.132</v>
      </c>
      <c r="AM694" s="28" t="n">
        <v>2.0845</v>
      </c>
      <c r="AN694" s="28" t="n">
        <v>1.756</v>
      </c>
      <c r="AO694" s="28" t="n">
        <v>2.2695</v>
      </c>
      <c r="AP694" s="28" t="n">
        <v>2.367</v>
      </c>
      <c r="AQ694" s="28" t="n">
        <v>2.032</v>
      </c>
      <c r="AR694" s="2" t="s">
        <v>2</v>
      </c>
      <c r="AT694" s="28"/>
      <c r="AU694" s="28"/>
      <c r="AV694" s="28"/>
      <c r="AW694" s="28"/>
      <c r="AX694" s="28"/>
      <c r="AY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</row>
    <row r="695" customFormat="false" ht="12.75" hidden="true" customHeight="false" outlineLevel="0" collapsed="false">
      <c r="A695" s="56" t="n">
        <v>36266</v>
      </c>
      <c r="B695" s="90" t="n">
        <f aca="false">B694+1</f>
        <v>689</v>
      </c>
      <c r="C695" s="28"/>
      <c r="D695" s="28" t="s">
        <v>116</v>
      </c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 t="s">
        <v>116</v>
      </c>
      <c r="AA695" s="28" t="n">
        <v>2.16</v>
      </c>
      <c r="AB695" s="28" t="n">
        <v>2.124</v>
      </c>
      <c r="AC695" s="95" t="n">
        <f aca="false">AE695-AB695</f>
        <v>0</v>
      </c>
      <c r="AD695" s="28"/>
      <c r="AE695" s="28" t="n">
        <v>2.124</v>
      </c>
      <c r="AF695" s="28" t="n">
        <v>1.79759928642336</v>
      </c>
      <c r="AG695" s="28" t="n">
        <v>2.164</v>
      </c>
      <c r="AH695" s="28" t="n">
        <v>1.959</v>
      </c>
      <c r="AI695" s="28" t="n">
        <v>1.8765</v>
      </c>
      <c r="AJ695" s="28" t="n">
        <v>1.769</v>
      </c>
      <c r="AK695" s="28" t="n">
        <v>2.0165</v>
      </c>
      <c r="AL695" s="28" t="n">
        <v>2.1215</v>
      </c>
      <c r="AM695" s="28" t="n">
        <v>2.0665</v>
      </c>
      <c r="AN695" s="28" t="n">
        <v>1.779</v>
      </c>
      <c r="AO695" s="28" t="n">
        <v>2.2565</v>
      </c>
      <c r="AP695" s="28" t="n">
        <v>2.354</v>
      </c>
      <c r="AQ695" s="28" t="n">
        <v>2.0165</v>
      </c>
      <c r="AR695" s="2" t="s">
        <v>2</v>
      </c>
      <c r="AT695" s="28"/>
      <c r="AU695" s="28"/>
      <c r="AV695" s="28"/>
      <c r="AW695" s="28"/>
      <c r="AX695" s="28"/>
      <c r="AY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</row>
    <row r="696" customFormat="false" ht="12.75" hidden="true" customHeight="false" outlineLevel="0" collapsed="false">
      <c r="A696" s="56" t="n">
        <v>36269</v>
      </c>
      <c r="B696" s="90" t="n">
        <f aca="false">B695+1</f>
        <v>690</v>
      </c>
      <c r="C696" s="28"/>
      <c r="D696" s="28" t="s">
        <v>116</v>
      </c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 t="s">
        <v>116</v>
      </c>
      <c r="AA696" s="28" t="n">
        <v>2.095</v>
      </c>
      <c r="AB696" s="28" t="n">
        <v>2.169</v>
      </c>
      <c r="AC696" s="95" t="n">
        <f aca="false">AE696-AB696</f>
        <v>0</v>
      </c>
      <c r="AD696" s="28"/>
      <c r="AE696" s="28" t="n">
        <v>2.169</v>
      </c>
      <c r="AF696" s="28" t="n">
        <v>1.82898353046881</v>
      </c>
      <c r="AG696" s="28" t="n">
        <v>2.209</v>
      </c>
      <c r="AH696" s="28" t="n">
        <v>2.004</v>
      </c>
      <c r="AI696" s="28" t="n">
        <v>1.9215</v>
      </c>
      <c r="AJ696" s="28" t="n">
        <v>1.81025</v>
      </c>
      <c r="AK696" s="28" t="n">
        <v>2.0665</v>
      </c>
      <c r="AL696" s="28" t="n">
        <v>2.169</v>
      </c>
      <c r="AM696" s="28" t="n">
        <v>2.114</v>
      </c>
      <c r="AN696" s="28" t="n">
        <v>1.765</v>
      </c>
      <c r="AO696" s="28" t="n">
        <v>2.304</v>
      </c>
      <c r="AP696" s="28" t="n">
        <v>2.399</v>
      </c>
      <c r="AQ696" s="28" t="n">
        <v>2.064</v>
      </c>
      <c r="AR696" s="2" t="s">
        <v>2</v>
      </c>
      <c r="AT696" s="28"/>
      <c r="AU696" s="28"/>
      <c r="AV696" s="28"/>
      <c r="AW696" s="28"/>
      <c r="AX696" s="28"/>
      <c r="AY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</row>
    <row r="697" customFormat="false" ht="12.75" hidden="true" customHeight="false" outlineLevel="0" collapsed="false">
      <c r="A697" s="56" t="n">
        <v>36270</v>
      </c>
      <c r="B697" s="90" t="n">
        <f aca="false">B696+1</f>
        <v>691</v>
      </c>
      <c r="C697" s="28"/>
      <c r="D697" s="28" t="s">
        <v>116</v>
      </c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 t="s">
        <v>116</v>
      </c>
      <c r="AA697" s="28" t="n">
        <v>2.17</v>
      </c>
      <c r="AB697" s="28" t="n">
        <v>2.144</v>
      </c>
      <c r="AC697" s="95" t="n">
        <f aca="false">AE697-AB697</f>
        <v>0</v>
      </c>
      <c r="AD697" s="28"/>
      <c r="AE697" s="28" t="n">
        <v>2.144</v>
      </c>
      <c r="AF697" s="28" t="n">
        <v>1.81732925747578</v>
      </c>
      <c r="AG697" s="28" t="n">
        <v>2.184</v>
      </c>
      <c r="AH697" s="28" t="n">
        <v>1.984</v>
      </c>
      <c r="AI697" s="28" t="n">
        <v>1.909</v>
      </c>
      <c r="AJ697" s="28" t="n">
        <v>1.789</v>
      </c>
      <c r="AK697" s="28" t="n">
        <v>2.044</v>
      </c>
      <c r="AL697" s="28" t="n">
        <v>2.144</v>
      </c>
      <c r="AM697" s="28" t="n">
        <v>2.094</v>
      </c>
      <c r="AN697" s="28" t="n">
        <v>1.7765</v>
      </c>
      <c r="AO697" s="28" t="n">
        <v>2.284</v>
      </c>
      <c r="AP697" s="28" t="n">
        <v>2.374</v>
      </c>
      <c r="AQ697" s="28" t="n">
        <v>2.044</v>
      </c>
      <c r="AR697" s="2" t="s">
        <v>2</v>
      </c>
      <c r="AT697" s="28"/>
      <c r="AU697" s="28"/>
      <c r="AV697" s="28"/>
      <c r="AW697" s="28"/>
      <c r="AX697" s="28"/>
      <c r="AY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</row>
    <row r="698" customFormat="false" ht="12.75" hidden="true" customHeight="false" outlineLevel="0" collapsed="false">
      <c r="A698" s="56" t="n">
        <v>36271</v>
      </c>
      <c r="B698" s="90" t="n">
        <f aca="false">B697+1</f>
        <v>692</v>
      </c>
      <c r="C698" s="28"/>
      <c r="D698" s="28" t="s">
        <v>116</v>
      </c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 t="s">
        <v>116</v>
      </c>
      <c r="AA698" s="28" t="n">
        <v>2.135</v>
      </c>
      <c r="AB698" s="28" t="n">
        <v>2.174</v>
      </c>
      <c r="AC698" s="95" t="n">
        <f aca="false">AE698-AB698</f>
        <v>0</v>
      </c>
      <c r="AD698" s="28"/>
      <c r="AE698" s="28" t="n">
        <v>2.174</v>
      </c>
      <c r="AF698" s="28" t="n">
        <v>1.8214321061378</v>
      </c>
      <c r="AG698" s="28" t="n">
        <v>2.214</v>
      </c>
      <c r="AH698" s="28" t="n">
        <v>2.019</v>
      </c>
      <c r="AI698" s="28" t="n">
        <v>1.939</v>
      </c>
      <c r="AJ698" s="28" t="n">
        <v>1.83775</v>
      </c>
      <c r="AK698" s="28" t="n">
        <v>2.079</v>
      </c>
      <c r="AL698" s="28" t="n">
        <v>2.179</v>
      </c>
      <c r="AM698" s="28" t="n">
        <v>2.129</v>
      </c>
      <c r="AN698" s="28" t="n">
        <v>1.796</v>
      </c>
      <c r="AO698" s="28" t="n">
        <v>2.324</v>
      </c>
      <c r="AP698" s="28" t="n">
        <v>2.404</v>
      </c>
      <c r="AQ698" s="28" t="n">
        <v>2.079</v>
      </c>
      <c r="AR698" s="2" t="s">
        <v>2</v>
      </c>
      <c r="AT698" s="28"/>
      <c r="AU698" s="28"/>
      <c r="AV698" s="28"/>
      <c r="AW698" s="28"/>
      <c r="AX698" s="28"/>
      <c r="AY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</row>
    <row r="699" customFormat="false" ht="12.75" hidden="true" customHeight="false" outlineLevel="0" collapsed="false">
      <c r="A699" s="56" t="n">
        <v>36272</v>
      </c>
      <c r="B699" s="90" t="n">
        <f aca="false">B698+1</f>
        <v>693</v>
      </c>
      <c r="C699" s="28"/>
      <c r="D699" s="28" t="s">
        <v>116</v>
      </c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 t="s">
        <v>116</v>
      </c>
      <c r="AA699" s="28" t="n">
        <v>2.215</v>
      </c>
      <c r="AB699" s="28" t="n">
        <v>2.225</v>
      </c>
      <c r="AC699" s="95" t="n">
        <f aca="false">AE699-AB699</f>
        <v>0</v>
      </c>
      <c r="AD699" s="28"/>
      <c r="AE699" s="28" t="n">
        <v>2.225</v>
      </c>
      <c r="AF699" s="28" t="n">
        <v>1.83075924263431</v>
      </c>
      <c r="AG699" s="28" t="n">
        <v>2.2675</v>
      </c>
      <c r="AH699" s="28" t="n">
        <v>2.0675</v>
      </c>
      <c r="AI699" s="28" t="n">
        <v>1.98875</v>
      </c>
      <c r="AJ699" s="28" t="n">
        <v>1.885</v>
      </c>
      <c r="AK699" s="28" t="n">
        <v>2.13</v>
      </c>
      <c r="AL699" s="28" t="n">
        <v>2.2325</v>
      </c>
      <c r="AM699" s="28" t="n">
        <v>2.1725</v>
      </c>
      <c r="AN699" s="28" t="n">
        <v>1.8375</v>
      </c>
      <c r="AO699" s="28" t="n">
        <v>2.375</v>
      </c>
      <c r="AP699" s="28" t="n">
        <v>2.455</v>
      </c>
      <c r="AQ699" s="28" t="n">
        <v>2.1375</v>
      </c>
      <c r="AR699" s="2" t="s">
        <v>2</v>
      </c>
      <c r="AT699" s="28"/>
      <c r="AU699" s="28"/>
      <c r="AV699" s="28"/>
      <c r="AW699" s="28"/>
      <c r="AX699" s="28"/>
      <c r="AY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</row>
    <row r="700" customFormat="false" ht="12.75" hidden="true" customHeight="false" outlineLevel="0" collapsed="false">
      <c r="A700" s="56" t="n">
        <v>36273</v>
      </c>
      <c r="B700" s="90" t="n">
        <f aca="false">B699+1</f>
        <v>694</v>
      </c>
      <c r="C700" s="28"/>
      <c r="D700" s="28" t="s">
        <v>116</v>
      </c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 t="s">
        <v>116</v>
      </c>
      <c r="AA700" s="28" t="n">
        <v>2.215</v>
      </c>
      <c r="AB700" s="28" t="n">
        <v>2.226</v>
      </c>
      <c r="AC700" s="95" t="n">
        <f aca="false">AE700-AB700</f>
        <v>0</v>
      </c>
      <c r="AD700" s="28"/>
      <c r="AE700" s="28" t="n">
        <v>2.226</v>
      </c>
      <c r="AF700" s="28" t="n">
        <v>1.83695915645733</v>
      </c>
      <c r="AG700" s="28" t="n">
        <v>2.266</v>
      </c>
      <c r="AH700" s="28" t="n">
        <v>2.0685</v>
      </c>
      <c r="AI700" s="28" t="n">
        <v>1.98725</v>
      </c>
      <c r="AJ700" s="28" t="n">
        <v>1.881</v>
      </c>
      <c r="AK700" s="28" t="n">
        <v>2.136</v>
      </c>
      <c r="AL700" s="28" t="n">
        <v>2.236</v>
      </c>
      <c r="AM700" s="28" t="n">
        <v>2.176</v>
      </c>
      <c r="AN700" s="28" t="n">
        <v>1.8415</v>
      </c>
      <c r="AO700" s="28" t="n">
        <v>2.3785</v>
      </c>
      <c r="AP700" s="28" t="n">
        <v>2.456</v>
      </c>
      <c r="AQ700" s="28" t="n">
        <v>2.136</v>
      </c>
      <c r="AR700" s="2" t="s">
        <v>2</v>
      </c>
      <c r="AT700" s="28"/>
      <c r="AU700" s="28"/>
      <c r="AV700" s="28"/>
      <c r="AW700" s="28"/>
      <c r="AX700" s="28"/>
      <c r="AY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</row>
    <row r="701" customFormat="false" ht="12.75" hidden="true" customHeight="false" outlineLevel="0" collapsed="false">
      <c r="A701" s="56" t="n">
        <v>36276</v>
      </c>
      <c r="B701" s="90" t="n">
        <f aca="false">B700+1</f>
        <v>695</v>
      </c>
      <c r="C701" s="28"/>
      <c r="D701" s="28" t="s">
        <v>116</v>
      </c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 t="s">
        <v>116</v>
      </c>
      <c r="AA701" s="28" t="n">
        <v>2.205</v>
      </c>
      <c r="AB701" s="28" t="n">
        <v>2.299</v>
      </c>
      <c r="AC701" s="95" t="n">
        <f aca="false">AE701-AB701</f>
        <v>0</v>
      </c>
      <c r="AD701" s="28"/>
      <c r="AE701" s="28" t="n">
        <v>2.299</v>
      </c>
      <c r="AF701" s="28" t="n">
        <v>1.83764089730833</v>
      </c>
      <c r="AG701" s="28" t="n">
        <v>2.3415</v>
      </c>
      <c r="AH701" s="28" t="n">
        <v>2.1415</v>
      </c>
      <c r="AI701" s="28" t="n">
        <v>2.044</v>
      </c>
      <c r="AJ701" s="28" t="n">
        <v>1.934</v>
      </c>
      <c r="AK701" s="28" t="n">
        <v>2.2015</v>
      </c>
      <c r="AL701" s="28" t="n">
        <v>2.3115</v>
      </c>
      <c r="AM701" s="28" t="n">
        <v>2.2265</v>
      </c>
      <c r="AN701" s="28" t="n">
        <v>1.959</v>
      </c>
      <c r="AO701" s="28" t="n">
        <v>2.459</v>
      </c>
      <c r="AP701" s="28" t="n">
        <v>2.544</v>
      </c>
      <c r="AQ701" s="28" t="n">
        <v>2.209</v>
      </c>
      <c r="AR701" s="2" t="s">
        <v>2</v>
      </c>
      <c r="AT701" s="28"/>
      <c r="AU701" s="28"/>
      <c r="AV701" s="28"/>
      <c r="AW701" s="28"/>
      <c r="AX701" s="28"/>
      <c r="AY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</row>
    <row r="702" customFormat="false" ht="12.75" hidden="true" customHeight="false" outlineLevel="0" collapsed="false">
      <c r="A702" s="56" t="n">
        <v>36277</v>
      </c>
      <c r="B702" s="90" t="n">
        <f aca="false">B701+1</f>
        <v>696</v>
      </c>
      <c r="C702" s="28"/>
      <c r="D702" s="28" t="s">
        <v>116</v>
      </c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 t="s">
        <v>116</v>
      </c>
      <c r="AA702" s="28" t="n">
        <v>2.32</v>
      </c>
      <c r="AB702" s="28" t="n">
        <v>2.331</v>
      </c>
      <c r="AC702" s="95" t="n">
        <f aca="false">AE702-AB702</f>
        <v>0</v>
      </c>
      <c r="AD702" s="28"/>
      <c r="AE702" s="28" t="n">
        <v>2.331</v>
      </c>
      <c r="AF702" s="28" t="n">
        <v>1.85378679225914</v>
      </c>
      <c r="AG702" s="28" t="n">
        <v>2.3635</v>
      </c>
      <c r="AH702" s="28" t="n">
        <v>2.161</v>
      </c>
      <c r="AI702" s="28" t="n">
        <v>2.05975</v>
      </c>
      <c r="AJ702" s="28" t="n">
        <v>1.971</v>
      </c>
      <c r="AK702" s="28" t="n">
        <v>2.221</v>
      </c>
      <c r="AL702" s="28" t="n">
        <v>2.336</v>
      </c>
      <c r="AM702" s="28" t="n">
        <v>2.2285</v>
      </c>
      <c r="AN702" s="28" t="n">
        <v>1.938</v>
      </c>
      <c r="AO702" s="28" t="n">
        <v>2.486</v>
      </c>
      <c r="AP702" s="28" t="n">
        <v>2.5835</v>
      </c>
      <c r="AQ702" s="28" t="n">
        <v>2.2335</v>
      </c>
      <c r="AR702" s="2" t="s">
        <v>2</v>
      </c>
      <c r="AT702" s="28"/>
      <c r="AU702" s="28"/>
      <c r="AV702" s="28"/>
      <c r="AW702" s="28"/>
      <c r="AX702" s="28"/>
      <c r="AY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</row>
    <row r="703" customFormat="false" ht="12.75" hidden="true" customHeight="false" outlineLevel="0" collapsed="false">
      <c r="A703" s="56" t="n">
        <v>36278</v>
      </c>
      <c r="B703" s="90" t="n">
        <f aca="false">B702+1</f>
        <v>697</v>
      </c>
      <c r="C703" s="28"/>
      <c r="D703" s="28" t="s">
        <v>116</v>
      </c>
      <c r="E703" s="28" t="n">
        <v>1</v>
      </c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 t="s">
        <v>116</v>
      </c>
      <c r="AA703" s="28" t="n">
        <v>2.32</v>
      </c>
      <c r="AB703" s="28" t="n">
        <v>2.348</v>
      </c>
      <c r="AC703" s="95" t="n">
        <f aca="false">AE703-AB703</f>
        <v>0</v>
      </c>
      <c r="AD703" s="28" t="n">
        <v>1</v>
      </c>
      <c r="AE703" s="28" t="n">
        <v>2.348</v>
      </c>
      <c r="AF703" s="28" t="n">
        <v>1.99081995689252</v>
      </c>
      <c r="AG703" s="28" t="n">
        <v>2.378</v>
      </c>
      <c r="AH703" s="28" t="n">
        <v>2.148</v>
      </c>
      <c r="AI703" s="28" t="n">
        <v>2.048</v>
      </c>
      <c r="AJ703" s="28" t="n">
        <v>1.973</v>
      </c>
      <c r="AK703" s="28" t="n">
        <v>2.218</v>
      </c>
      <c r="AL703" s="28" t="n">
        <v>2.343</v>
      </c>
      <c r="AM703" s="28" t="n">
        <v>2.228</v>
      </c>
      <c r="AN703" s="28" t="n">
        <v>1.935</v>
      </c>
      <c r="AO703" s="28" t="n">
        <v>2.503</v>
      </c>
      <c r="AP703" s="28" t="n">
        <v>2.588</v>
      </c>
      <c r="AQ703" s="28" t="n">
        <v>2.2505</v>
      </c>
      <c r="AR703" s="2" t="s">
        <v>2</v>
      </c>
      <c r="AT703" s="28"/>
      <c r="AU703" s="28"/>
      <c r="AV703" s="28"/>
      <c r="AW703" s="28"/>
      <c r="AX703" s="28"/>
      <c r="AY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</row>
    <row r="704" customFormat="false" ht="12.75" hidden="true" customHeight="false" outlineLevel="0" collapsed="false">
      <c r="A704" s="56" t="n">
        <v>36279</v>
      </c>
      <c r="B704" s="90" t="n">
        <f aca="false">B703+1</f>
        <v>698</v>
      </c>
      <c r="C704" s="28"/>
      <c r="D704" s="28" t="s">
        <v>117</v>
      </c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 t="s">
        <v>117</v>
      </c>
      <c r="AA704" s="28" t="n">
        <v>2.4</v>
      </c>
      <c r="AB704" s="28" t="n">
        <v>2.339</v>
      </c>
      <c r="AC704" s="95" t="n">
        <f aca="false">AE704-AB704</f>
        <v>0</v>
      </c>
      <c r="AD704" s="28"/>
      <c r="AE704" s="28" t="n">
        <v>2.339</v>
      </c>
      <c r="AF704" s="28" t="n">
        <v>1.98464581914503</v>
      </c>
      <c r="AG704" s="28" t="n">
        <v>2.369</v>
      </c>
      <c r="AH704" s="28" t="n">
        <v>2.139</v>
      </c>
      <c r="AI704" s="28" t="n">
        <v>2.039</v>
      </c>
      <c r="AJ704" s="28" t="n">
        <v>1.969</v>
      </c>
      <c r="AK704" s="28" t="n">
        <v>2.209</v>
      </c>
      <c r="AL704" s="28" t="n">
        <v>2.339</v>
      </c>
      <c r="AM704" s="28" t="n">
        <v>2.219</v>
      </c>
      <c r="AN704" s="28" t="n">
        <v>1.926</v>
      </c>
      <c r="AO704" s="28" t="n">
        <v>2.494</v>
      </c>
      <c r="AP704" s="28" t="n">
        <v>2.579</v>
      </c>
      <c r="AQ704" s="28" t="n">
        <v>2.2415</v>
      </c>
      <c r="AR704" s="2" t="s">
        <v>2</v>
      </c>
      <c r="AT704" s="28"/>
      <c r="AU704" s="28"/>
      <c r="AV704" s="28"/>
      <c r="AW704" s="28"/>
      <c r="AX704" s="28"/>
      <c r="AY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</row>
    <row r="705" customFormat="false" ht="12.75" hidden="true" customHeight="false" outlineLevel="0" collapsed="false">
      <c r="A705" s="56" t="n">
        <v>36280</v>
      </c>
      <c r="B705" s="90" t="n">
        <f aca="false">B704+1</f>
        <v>699</v>
      </c>
      <c r="C705" s="28"/>
      <c r="D705" s="28" t="s">
        <v>117</v>
      </c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 t="s">
        <v>117</v>
      </c>
      <c r="AA705" s="28" t="n">
        <v>2.285</v>
      </c>
      <c r="AB705" s="28" t="n">
        <v>2.253</v>
      </c>
      <c r="AC705" s="95" t="n">
        <f aca="false">AE705-AB705</f>
        <v>0</v>
      </c>
      <c r="AD705" s="28"/>
      <c r="AE705" s="28" t="n">
        <v>2.253</v>
      </c>
      <c r="AF705" s="28" t="n">
        <v>1.89864581914503</v>
      </c>
      <c r="AG705" s="28" t="n">
        <v>2.283</v>
      </c>
      <c r="AH705" s="28" t="n">
        <v>2.053</v>
      </c>
      <c r="AI705" s="28" t="n">
        <v>1.953</v>
      </c>
      <c r="AJ705" s="28" t="n">
        <v>1.883</v>
      </c>
      <c r="AK705" s="28" t="n">
        <v>2.123</v>
      </c>
      <c r="AL705" s="28" t="n">
        <v>2.253</v>
      </c>
      <c r="AM705" s="28" t="n">
        <v>2.133</v>
      </c>
      <c r="AN705" s="28" t="n">
        <v>1.84</v>
      </c>
      <c r="AO705" s="28" t="n">
        <v>2.408</v>
      </c>
      <c r="AP705" s="28" t="n">
        <v>2.493</v>
      </c>
      <c r="AQ705" s="28" t="n">
        <v>2.1555</v>
      </c>
      <c r="AR705" s="2" t="s">
        <v>2</v>
      </c>
      <c r="AT705" s="28"/>
      <c r="AU705" s="28"/>
      <c r="AV705" s="28"/>
      <c r="AW705" s="28"/>
      <c r="AX705" s="28"/>
      <c r="AY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</row>
    <row r="706" customFormat="false" ht="12.75" hidden="true" customHeight="false" outlineLevel="0" collapsed="false">
      <c r="A706" s="56" t="n">
        <v>36283</v>
      </c>
      <c r="B706" s="90" t="n">
        <f aca="false">B705+1</f>
        <v>700</v>
      </c>
      <c r="C706" s="28"/>
      <c r="D706" s="28" t="s">
        <v>117</v>
      </c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 t="s">
        <v>117</v>
      </c>
      <c r="AA706" s="28" t="n">
        <v>2.23</v>
      </c>
      <c r="AB706" s="28" t="n">
        <v>2.311</v>
      </c>
      <c r="AC706" s="95" t="n">
        <f aca="false">AE706-AB706</f>
        <v>0</v>
      </c>
      <c r="AD706" s="28"/>
      <c r="AE706" s="28" t="n">
        <v>2.311</v>
      </c>
      <c r="AF706" s="28" t="n">
        <v>1.95434582354461</v>
      </c>
      <c r="AG706" s="28" t="n">
        <v>2.3435</v>
      </c>
      <c r="AH706" s="28" t="n">
        <v>2.136</v>
      </c>
      <c r="AI706" s="28" t="n">
        <v>2.021</v>
      </c>
      <c r="AJ706" s="28" t="n">
        <v>1.916</v>
      </c>
      <c r="AK706" s="28" t="n">
        <v>2.201</v>
      </c>
      <c r="AL706" s="28" t="n">
        <v>2.3185</v>
      </c>
      <c r="AM706" s="28" t="n">
        <v>2.211</v>
      </c>
      <c r="AN706" s="28" t="n">
        <v>1.835</v>
      </c>
      <c r="AO706" s="28" t="n">
        <v>2.451</v>
      </c>
      <c r="AP706" s="28" t="n">
        <v>2.541</v>
      </c>
      <c r="AQ706" s="28" t="n">
        <v>2.211</v>
      </c>
      <c r="AR706" s="2" t="s">
        <v>2</v>
      </c>
      <c r="AT706" s="28"/>
      <c r="AU706" s="28"/>
      <c r="AV706" s="28"/>
      <c r="AW706" s="28"/>
      <c r="AX706" s="28"/>
      <c r="AY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</row>
    <row r="707" customFormat="false" ht="12.75" hidden="true" customHeight="false" outlineLevel="0" collapsed="false">
      <c r="A707" s="56" t="n">
        <v>36284</v>
      </c>
      <c r="B707" s="90" t="n">
        <f aca="false">B706+1</f>
        <v>701</v>
      </c>
      <c r="C707" s="28"/>
      <c r="D707" s="28" t="s">
        <v>117</v>
      </c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 t="s">
        <v>117</v>
      </c>
      <c r="AA707" s="28" t="n">
        <v>2.32</v>
      </c>
      <c r="AB707" s="28" t="n">
        <v>2.359</v>
      </c>
      <c r="AC707" s="95" t="n">
        <f aca="false">AE707-AB707</f>
        <v>0</v>
      </c>
      <c r="AD707" s="28"/>
      <c r="AE707" s="28" t="n">
        <v>2.359</v>
      </c>
      <c r="AF707" s="28" t="n">
        <v>2.00234582354461</v>
      </c>
      <c r="AG707" s="28" t="n">
        <v>2.3965</v>
      </c>
      <c r="AH707" s="28" t="n">
        <v>2.184</v>
      </c>
      <c r="AI707" s="28" t="n">
        <v>2.029</v>
      </c>
      <c r="AJ707" s="28" t="n">
        <v>1.969</v>
      </c>
      <c r="AK707" s="28" t="n">
        <v>2.2465</v>
      </c>
      <c r="AL707" s="28" t="n">
        <v>2.3665</v>
      </c>
      <c r="AM707" s="28" t="n">
        <v>2.264</v>
      </c>
      <c r="AN707" s="28" t="n">
        <v>1.883</v>
      </c>
      <c r="AO707" s="28" t="n">
        <v>2.499</v>
      </c>
      <c r="AP707" s="28" t="n">
        <v>2.589</v>
      </c>
      <c r="AQ707" s="28" t="n">
        <v>2.259</v>
      </c>
      <c r="AR707" s="2" t="s">
        <v>2</v>
      </c>
      <c r="AT707" s="28"/>
      <c r="AU707" s="28"/>
      <c r="AV707" s="28"/>
      <c r="AW707" s="28"/>
      <c r="AX707" s="28"/>
      <c r="AY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</row>
    <row r="708" customFormat="false" ht="12.75" hidden="true" customHeight="false" outlineLevel="0" collapsed="false">
      <c r="A708" s="56" t="n">
        <v>36285</v>
      </c>
      <c r="B708" s="90" t="n">
        <f aca="false">B707+1</f>
        <v>702</v>
      </c>
      <c r="C708" s="28"/>
      <c r="D708" s="28" t="s">
        <v>117</v>
      </c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 t="s">
        <v>117</v>
      </c>
      <c r="AA708" s="28" t="n">
        <v>2.38</v>
      </c>
      <c r="AB708" s="28" t="n">
        <v>2.359</v>
      </c>
      <c r="AC708" s="95" t="n">
        <f aca="false">AE708-AB708</f>
        <v>0</v>
      </c>
      <c r="AD708" s="28"/>
      <c r="AE708" s="28" t="n">
        <v>2.359</v>
      </c>
      <c r="AF708" s="28" t="n">
        <v>2.01694249501143</v>
      </c>
      <c r="AG708" s="28" t="n">
        <v>2.399</v>
      </c>
      <c r="AH708" s="28" t="n">
        <v>2.179</v>
      </c>
      <c r="AI708" s="28" t="n">
        <v>2.029</v>
      </c>
      <c r="AJ708" s="28" t="n">
        <v>1.969</v>
      </c>
      <c r="AK708" s="28" t="n">
        <v>2.2415</v>
      </c>
      <c r="AL708" s="28" t="n">
        <v>2.3665</v>
      </c>
      <c r="AM708" s="28" t="n">
        <v>2.264</v>
      </c>
      <c r="AN708" s="28" t="n">
        <v>1.899</v>
      </c>
      <c r="AO708" s="28" t="n">
        <v>2.504</v>
      </c>
      <c r="AP708" s="28" t="n">
        <v>2.589</v>
      </c>
      <c r="AQ708" s="28" t="n">
        <v>2.259</v>
      </c>
      <c r="AR708" s="2" t="s">
        <v>2</v>
      </c>
      <c r="AT708" s="28"/>
      <c r="AU708" s="28"/>
      <c r="AV708" s="28"/>
      <c r="AW708" s="28"/>
      <c r="AX708" s="28"/>
      <c r="AY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</row>
    <row r="709" customFormat="false" ht="12.75" hidden="true" customHeight="false" outlineLevel="0" collapsed="false">
      <c r="A709" s="56" t="n">
        <v>36286</v>
      </c>
      <c r="B709" s="90" t="n">
        <f aca="false">B708+1</f>
        <v>703</v>
      </c>
      <c r="C709" s="28"/>
      <c r="D709" s="28" t="s">
        <v>117</v>
      </c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 t="s">
        <v>117</v>
      </c>
      <c r="AA709" s="28" t="n">
        <v>2.33</v>
      </c>
      <c r="AB709" s="28" t="n">
        <v>2.295</v>
      </c>
      <c r="AC709" s="95" t="n">
        <f aca="false">AE709-AB709</f>
        <v>0</v>
      </c>
      <c r="AD709" s="28"/>
      <c r="AE709" s="28" t="n">
        <v>2.295</v>
      </c>
      <c r="AF709" s="28" t="n">
        <v>1.94654684886923</v>
      </c>
      <c r="AG709" s="28" t="n">
        <v>2.335</v>
      </c>
      <c r="AH709" s="28" t="n">
        <v>2.135</v>
      </c>
      <c r="AI709" s="28" t="n">
        <v>1.98</v>
      </c>
      <c r="AJ709" s="28" t="n">
        <v>1.9375</v>
      </c>
      <c r="AK709" s="28" t="n">
        <v>2.1825</v>
      </c>
      <c r="AL709" s="28" t="n">
        <v>2.305</v>
      </c>
      <c r="AM709" s="28" t="n">
        <v>2.215</v>
      </c>
      <c r="AN709" s="28" t="n">
        <v>1.85</v>
      </c>
      <c r="AO709" s="28" t="n">
        <v>2.4375</v>
      </c>
      <c r="AP709" s="28" t="n">
        <v>2.525</v>
      </c>
      <c r="AQ709" s="28" t="n">
        <v>2.1975</v>
      </c>
      <c r="AR709" s="2" t="s">
        <v>2</v>
      </c>
      <c r="AT709" s="28"/>
      <c r="AU709" s="28"/>
      <c r="AV709" s="28"/>
      <c r="AW709" s="28"/>
      <c r="AX709" s="28"/>
      <c r="AY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</row>
    <row r="710" customFormat="false" ht="12.75" hidden="true" customHeight="false" outlineLevel="0" collapsed="false">
      <c r="A710" s="56" t="n">
        <v>36287</v>
      </c>
      <c r="B710" s="90" t="n">
        <f aca="false">B709+1</f>
        <v>704</v>
      </c>
      <c r="C710" s="28"/>
      <c r="D710" s="28" t="s">
        <v>117</v>
      </c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 t="s">
        <v>117</v>
      </c>
      <c r="AA710" s="28" t="n">
        <v>2.255</v>
      </c>
      <c r="AB710" s="28" t="n">
        <v>2.273</v>
      </c>
      <c r="AC710" s="95" t="n">
        <f aca="false">AE710-AB710</f>
        <v>0</v>
      </c>
      <c r="AD710" s="28"/>
      <c r="AE710" s="28" t="n">
        <v>2.273</v>
      </c>
      <c r="AF710" s="28" t="n">
        <v>1.90873094866741</v>
      </c>
      <c r="AG710" s="28" t="n">
        <v>2.313</v>
      </c>
      <c r="AH710" s="28" t="n">
        <v>2.098</v>
      </c>
      <c r="AI710" s="28" t="n">
        <v>1.973</v>
      </c>
      <c r="AJ710" s="28" t="n">
        <v>1.903</v>
      </c>
      <c r="AK710" s="28" t="n">
        <v>2.1605</v>
      </c>
      <c r="AL710" s="28" t="n">
        <v>2.283</v>
      </c>
      <c r="AM710" s="28" t="n">
        <v>2.178</v>
      </c>
      <c r="AN710" s="28" t="n">
        <v>1.813</v>
      </c>
      <c r="AO710" s="28" t="n">
        <v>2.4155</v>
      </c>
      <c r="AP710" s="28" t="n">
        <v>2.503</v>
      </c>
      <c r="AQ710" s="28" t="n">
        <v>2.168</v>
      </c>
      <c r="AR710" s="2" t="s">
        <v>2</v>
      </c>
      <c r="AT710" s="28"/>
      <c r="AU710" s="28"/>
      <c r="AV710" s="28"/>
      <c r="AW710" s="28"/>
      <c r="AX710" s="28"/>
      <c r="AY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</row>
    <row r="711" customFormat="false" ht="12.75" hidden="true" customHeight="false" outlineLevel="0" collapsed="false">
      <c r="A711" s="56" t="n">
        <v>36290</v>
      </c>
      <c r="B711" s="90" t="n">
        <f aca="false">B710+1</f>
        <v>705</v>
      </c>
      <c r="C711" s="28"/>
      <c r="D711" s="28" t="s">
        <v>117</v>
      </c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 t="s">
        <v>117</v>
      </c>
      <c r="AA711" s="28" t="n">
        <v>2.255</v>
      </c>
      <c r="AB711" s="28" t="n">
        <v>2.302</v>
      </c>
      <c r="AC711" s="95" t="n">
        <f aca="false">AE711-AB711</f>
        <v>0</v>
      </c>
      <c r="AD711" s="28"/>
      <c r="AE711" s="28" t="n">
        <v>2.302</v>
      </c>
      <c r="AF711" s="28" t="n">
        <v>1.9409360962017</v>
      </c>
      <c r="AG711" s="28" t="n">
        <v>2.3495</v>
      </c>
      <c r="AH711" s="28" t="n">
        <v>2.1419</v>
      </c>
      <c r="AI711" s="28" t="n">
        <v>2.0145</v>
      </c>
      <c r="AJ711" s="28" t="n">
        <v>1.947</v>
      </c>
      <c r="AK711" s="28" t="n">
        <v>2.1895</v>
      </c>
      <c r="AL711" s="28" t="n">
        <v>2.312</v>
      </c>
      <c r="AM711" s="28" t="n">
        <v>2.2245</v>
      </c>
      <c r="AN711" s="28" t="n">
        <v>1.8395</v>
      </c>
      <c r="AO711" s="28" t="n">
        <v>2.447</v>
      </c>
      <c r="AP711" s="28" t="n">
        <v>2.532</v>
      </c>
      <c r="AQ711" s="28" t="n">
        <v>2.202</v>
      </c>
      <c r="AR711" s="2" t="s">
        <v>2</v>
      </c>
      <c r="AT711" s="28"/>
      <c r="AU711" s="28"/>
      <c r="AV711" s="28"/>
      <c r="AW711" s="28"/>
      <c r="AX711" s="28"/>
      <c r="AY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</row>
    <row r="712" customFormat="false" ht="12.75" hidden="true" customHeight="false" outlineLevel="0" collapsed="false">
      <c r="A712" s="56" t="n">
        <v>36291</v>
      </c>
      <c r="B712" s="90" t="n">
        <f aca="false">B711+1</f>
        <v>706</v>
      </c>
      <c r="C712" s="28"/>
      <c r="D712" s="28" t="s">
        <v>117</v>
      </c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 t="s">
        <v>117</v>
      </c>
      <c r="AA712" s="28" t="n">
        <v>2.29</v>
      </c>
      <c r="AB712" s="28" t="n">
        <v>2.236</v>
      </c>
      <c r="AC712" s="95" t="n">
        <f aca="false">AE712-AB712</f>
        <v>0</v>
      </c>
      <c r="AD712" s="28"/>
      <c r="AE712" s="28" t="n">
        <v>2.236</v>
      </c>
      <c r="AF712" s="28" t="n">
        <v>1.9389360962017</v>
      </c>
      <c r="AG712" s="28" t="n">
        <v>2.2785</v>
      </c>
      <c r="AH712" s="28" t="n">
        <v>2.086</v>
      </c>
      <c r="AI712" s="28" t="n">
        <v>1.961</v>
      </c>
      <c r="AJ712" s="28" t="n">
        <v>1.901</v>
      </c>
      <c r="AK712" s="28" t="n">
        <v>2.1285</v>
      </c>
      <c r="AL712" s="28" t="n">
        <v>2.246</v>
      </c>
      <c r="AM712" s="28" t="n">
        <v>2.1785</v>
      </c>
      <c r="AN712" s="28" t="n">
        <v>1.8175</v>
      </c>
      <c r="AO712" s="28" t="n">
        <v>2.3785</v>
      </c>
      <c r="AP712" s="28" t="n">
        <v>2.456</v>
      </c>
      <c r="AQ712" s="28" t="n">
        <v>2.136</v>
      </c>
      <c r="AR712" s="2" t="s">
        <v>2</v>
      </c>
      <c r="AT712" s="28"/>
      <c r="AU712" s="28"/>
      <c r="AV712" s="28"/>
      <c r="AW712" s="28"/>
      <c r="AX712" s="28"/>
      <c r="AY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</row>
    <row r="713" customFormat="false" ht="12.75" hidden="true" customHeight="false" outlineLevel="0" collapsed="false">
      <c r="A713" s="56" t="n">
        <v>36292</v>
      </c>
      <c r="B713" s="90" t="n">
        <f aca="false">B712+1</f>
        <v>707</v>
      </c>
      <c r="C713" s="28"/>
      <c r="D713" s="28" t="s">
        <v>117</v>
      </c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 t="s">
        <v>117</v>
      </c>
      <c r="AA713" s="28" t="n">
        <v>2.2</v>
      </c>
      <c r="AB713" s="28" t="n">
        <v>2.191</v>
      </c>
      <c r="AC713" s="95" t="n">
        <f aca="false">AE713-AB713</f>
        <v>0</v>
      </c>
      <c r="AD713" s="28"/>
      <c r="AE713" s="28" t="n">
        <v>2.191</v>
      </c>
      <c r="AF713" s="28" t="n">
        <v>1.88648353389774</v>
      </c>
      <c r="AG713" s="28" t="n">
        <v>2.236</v>
      </c>
      <c r="AH713" s="28" t="n">
        <v>2.04725</v>
      </c>
      <c r="AI713" s="28" t="n">
        <v>1.9385</v>
      </c>
      <c r="AJ713" s="28" t="n">
        <v>1.8885</v>
      </c>
      <c r="AK713" s="28" t="n">
        <v>2.091</v>
      </c>
      <c r="AL713" s="28" t="n">
        <v>2.201</v>
      </c>
      <c r="AM713" s="28" t="n">
        <v>2.146</v>
      </c>
      <c r="AN713" s="28" t="n">
        <v>1.78</v>
      </c>
      <c r="AO713" s="28" t="n">
        <v>2.331</v>
      </c>
      <c r="AP713" s="28" t="n">
        <v>2.411</v>
      </c>
      <c r="AQ713" s="28" t="n">
        <v>2.106</v>
      </c>
      <c r="AR713" s="2" t="s">
        <v>2</v>
      </c>
      <c r="AT713" s="28"/>
      <c r="AU713" s="28"/>
      <c r="AV713" s="28"/>
      <c r="AW713" s="28"/>
      <c r="AX713" s="28"/>
      <c r="AY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</row>
    <row r="714" customFormat="false" ht="12.75" hidden="true" customHeight="false" outlineLevel="0" collapsed="false">
      <c r="A714" s="56" t="n">
        <v>36293</v>
      </c>
      <c r="B714" s="90" t="n">
        <f aca="false">B713+1</f>
        <v>708</v>
      </c>
      <c r="C714" s="28"/>
      <c r="D714" s="28" t="s">
        <v>117</v>
      </c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 t="s">
        <v>117</v>
      </c>
      <c r="AA714" s="28" t="n">
        <v>2.175</v>
      </c>
      <c r="AB714" s="28" t="n">
        <v>2.282</v>
      </c>
      <c r="AC714" s="95" t="n">
        <f aca="false">AE714-AB714</f>
        <v>0</v>
      </c>
      <c r="AD714" s="28"/>
      <c r="AE714" s="28" t="n">
        <v>2.282</v>
      </c>
      <c r="AF714" s="28" t="n">
        <v>1.95702318665135</v>
      </c>
      <c r="AG714" s="28" t="n">
        <v>2.3295</v>
      </c>
      <c r="AH714" s="28" t="n">
        <v>2.132</v>
      </c>
      <c r="AI714" s="28" t="n">
        <v>2.017</v>
      </c>
      <c r="AJ714" s="28" t="n">
        <v>1.9495</v>
      </c>
      <c r="AK714" s="28" t="n">
        <v>2.1745</v>
      </c>
      <c r="AL714" s="28" t="n">
        <v>2.292</v>
      </c>
      <c r="AM714" s="28" t="n">
        <v>2.237</v>
      </c>
      <c r="AN714" s="28" t="n">
        <v>1.88</v>
      </c>
      <c r="AO714" s="28" t="n">
        <v>2.422</v>
      </c>
      <c r="AP714" s="28" t="n">
        <v>2.497</v>
      </c>
      <c r="AQ714" s="28" t="n">
        <v>2.1895</v>
      </c>
      <c r="AR714" s="2" t="s">
        <v>2</v>
      </c>
      <c r="AT714" s="28"/>
      <c r="AU714" s="28"/>
      <c r="AV714" s="28"/>
      <c r="AW714" s="28"/>
      <c r="AX714" s="28"/>
      <c r="AY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</row>
    <row r="715" customFormat="false" ht="12.75" hidden="true" customHeight="false" outlineLevel="0" collapsed="false">
      <c r="A715" s="56" t="n">
        <v>36294</v>
      </c>
      <c r="B715" s="90" t="n">
        <f aca="false">B714+1</f>
        <v>709</v>
      </c>
      <c r="C715" s="28"/>
      <c r="D715" s="28" t="s">
        <v>117</v>
      </c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 t="s">
        <v>117</v>
      </c>
      <c r="AA715" s="28" t="n">
        <v>2.295</v>
      </c>
      <c r="AB715" s="28" t="n">
        <v>2.288</v>
      </c>
      <c r="AC715" s="95" t="n">
        <f aca="false">AE715-AB715</f>
        <v>0</v>
      </c>
      <c r="AD715" s="28"/>
      <c r="AE715" s="28" t="n">
        <v>2.288</v>
      </c>
      <c r="AF715" s="28" t="n">
        <v>1.973</v>
      </c>
      <c r="AG715" s="28" t="n">
        <v>2.3355</v>
      </c>
      <c r="AH715" s="28" t="n">
        <v>2.14425</v>
      </c>
      <c r="AI715" s="28" t="n">
        <v>2.0355</v>
      </c>
      <c r="AJ715" s="28" t="n">
        <v>1.968</v>
      </c>
      <c r="AK715" s="28" t="n">
        <v>2.183</v>
      </c>
      <c r="AL715" s="28" t="n">
        <v>2.298</v>
      </c>
      <c r="AM715" s="28" t="n">
        <v>2.243</v>
      </c>
      <c r="AN715" s="28" t="n">
        <v>1.878</v>
      </c>
      <c r="AO715" s="28" t="n">
        <v>2.428</v>
      </c>
      <c r="AP715" s="28" t="n">
        <v>2.498</v>
      </c>
      <c r="AQ715" s="28" t="n">
        <v>2.203</v>
      </c>
      <c r="AR715" s="2" t="s">
        <v>2</v>
      </c>
      <c r="AT715" s="28"/>
      <c r="AU715" s="28"/>
      <c r="AV715" s="28"/>
      <c r="AW715" s="28"/>
      <c r="AX715" s="28"/>
      <c r="AY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</row>
    <row r="716" customFormat="false" ht="12.75" hidden="true" customHeight="false" outlineLevel="0" collapsed="false">
      <c r="A716" s="56" t="n">
        <v>36297</v>
      </c>
      <c r="B716" s="90" t="n">
        <f aca="false">B715+1</f>
        <v>710</v>
      </c>
      <c r="C716" s="28"/>
      <c r="D716" s="28" t="s">
        <v>117</v>
      </c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 t="s">
        <v>117</v>
      </c>
      <c r="AA716" s="28" t="n">
        <v>2.28</v>
      </c>
      <c r="AB716" s="28" t="n">
        <v>2.343</v>
      </c>
      <c r="AC716" s="95" t="n">
        <f aca="false">AE716-AB716</f>
        <v>0</v>
      </c>
      <c r="AD716" s="28"/>
      <c r="AE716" s="28" t="n">
        <v>2.343</v>
      </c>
      <c r="AF716" s="28" t="n">
        <v>2.00715713203679</v>
      </c>
      <c r="AG716" s="28" t="n">
        <v>2.3905</v>
      </c>
      <c r="AH716" s="28" t="n">
        <v>2.193</v>
      </c>
      <c r="AI716" s="28" t="n">
        <v>2.073</v>
      </c>
      <c r="AJ716" s="28" t="n">
        <v>2.003</v>
      </c>
      <c r="AK716" s="28" t="n">
        <v>2.2355</v>
      </c>
      <c r="AL716" s="28" t="n">
        <v>2.353</v>
      </c>
      <c r="AM716" s="28" t="n">
        <v>2.293</v>
      </c>
      <c r="AN716" s="28" t="n">
        <v>1.928</v>
      </c>
      <c r="AO716" s="28" t="n">
        <v>2.483</v>
      </c>
      <c r="AP716" s="28" t="n">
        <v>2.553</v>
      </c>
      <c r="AQ716" s="28" t="n">
        <v>2.248</v>
      </c>
      <c r="AR716" s="2" t="s">
        <v>2</v>
      </c>
      <c r="AT716" s="28"/>
      <c r="AU716" s="28"/>
      <c r="AV716" s="28"/>
      <c r="AW716" s="28"/>
      <c r="AX716" s="28"/>
      <c r="AY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</row>
    <row r="717" customFormat="false" ht="12.75" hidden="true" customHeight="false" outlineLevel="0" collapsed="false">
      <c r="A717" s="56" t="n">
        <v>36298</v>
      </c>
      <c r="B717" s="90" t="n">
        <f aca="false">B716+1</f>
        <v>711</v>
      </c>
      <c r="C717" s="28"/>
      <c r="D717" s="28" t="s">
        <v>117</v>
      </c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 t="s">
        <v>117</v>
      </c>
      <c r="AA717" s="28" t="n">
        <v>2.31</v>
      </c>
      <c r="AB717" s="28" t="n">
        <v>2.262</v>
      </c>
      <c r="AC717" s="95" t="n">
        <f aca="false">AE717-AB717</f>
        <v>0</v>
      </c>
      <c r="AD717" s="28"/>
      <c r="AE717" s="28" t="n">
        <v>2.262</v>
      </c>
      <c r="AF717" s="28" t="n">
        <v>1.93766974802834</v>
      </c>
      <c r="AG717" s="28" t="n">
        <v>2.3095</v>
      </c>
      <c r="AH717" s="28" t="n">
        <v>2.117</v>
      </c>
      <c r="AI717" s="28" t="n">
        <v>1.997</v>
      </c>
      <c r="AJ717" s="28" t="n">
        <v>1.942</v>
      </c>
      <c r="AK717" s="28" t="n">
        <v>2.157</v>
      </c>
      <c r="AL717" s="28" t="n">
        <v>2.272</v>
      </c>
      <c r="AM717" s="28" t="n">
        <v>2.222</v>
      </c>
      <c r="AN717" s="28" t="n">
        <v>1.877</v>
      </c>
      <c r="AO717" s="28" t="n">
        <v>2.397</v>
      </c>
      <c r="AP717" s="28" t="n">
        <v>2.472</v>
      </c>
      <c r="AQ717" s="28" t="n">
        <v>2.167</v>
      </c>
      <c r="AR717" s="2" t="s">
        <v>2</v>
      </c>
      <c r="AT717" s="28"/>
      <c r="AU717" s="28"/>
      <c r="AV717" s="28"/>
      <c r="AW717" s="28"/>
      <c r="AX717" s="28"/>
      <c r="AY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</row>
    <row r="718" customFormat="false" ht="12.75" hidden="true" customHeight="false" outlineLevel="0" collapsed="false">
      <c r="A718" s="56" t="n">
        <v>36299</v>
      </c>
      <c r="B718" s="90" t="n">
        <f aca="false">B717+1</f>
        <v>712</v>
      </c>
      <c r="C718" s="28"/>
      <c r="D718" s="28" t="s">
        <v>117</v>
      </c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 t="s">
        <v>117</v>
      </c>
      <c r="AA718" s="28" t="n">
        <v>2.25</v>
      </c>
      <c r="AB718" s="28" t="n">
        <v>2.254</v>
      </c>
      <c r="AC718" s="95" t="n">
        <f aca="false">AE718-AB718</f>
        <v>0</v>
      </c>
      <c r="AD718" s="28"/>
      <c r="AE718" s="28" t="n">
        <v>2.254</v>
      </c>
      <c r="AF718" s="28" t="n">
        <v>1.949</v>
      </c>
      <c r="AG718" s="28" t="n">
        <v>2.304</v>
      </c>
      <c r="AH718" s="28" t="n">
        <v>2.109</v>
      </c>
      <c r="AI718" s="28" t="n">
        <v>1.9965</v>
      </c>
      <c r="AJ718" s="28" t="n">
        <v>1.9365</v>
      </c>
      <c r="AK718" s="28" t="n">
        <v>2.1515</v>
      </c>
      <c r="AL718" s="28" t="n">
        <v>2.264</v>
      </c>
      <c r="AM718" s="28" t="n">
        <v>2.21775</v>
      </c>
      <c r="AN718" s="28" t="n">
        <v>1.879</v>
      </c>
      <c r="AO718" s="28" t="n">
        <v>2.389</v>
      </c>
      <c r="AP718" s="28" t="n">
        <v>2.464</v>
      </c>
      <c r="AQ718" s="28" t="n">
        <v>2.1615</v>
      </c>
      <c r="AR718" s="2" t="s">
        <v>2</v>
      </c>
      <c r="AT718" s="28"/>
      <c r="AU718" s="28"/>
      <c r="AV718" s="28"/>
      <c r="AW718" s="28"/>
      <c r="AX718" s="28"/>
      <c r="AY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</row>
    <row r="719" customFormat="false" ht="12.75" hidden="true" customHeight="false" outlineLevel="0" collapsed="false">
      <c r="A719" s="56" t="n">
        <v>36300</v>
      </c>
      <c r="B719" s="90" t="n">
        <f aca="false">B718+1</f>
        <v>713</v>
      </c>
      <c r="C719" s="28"/>
      <c r="D719" s="28" t="s">
        <v>117</v>
      </c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 t="s">
        <v>117</v>
      </c>
      <c r="AA719" s="28" t="n">
        <v>2.28</v>
      </c>
      <c r="AB719" s="28" t="n">
        <v>2.218</v>
      </c>
      <c r="AC719" s="95" t="n">
        <f aca="false">AE719-AB719</f>
        <v>0</v>
      </c>
      <c r="AD719" s="28"/>
      <c r="AE719" s="28" t="n">
        <v>2.218</v>
      </c>
      <c r="AF719" s="28" t="n">
        <v>1.9533188854303</v>
      </c>
      <c r="AG719" s="28" t="n">
        <v>2.268</v>
      </c>
      <c r="AH719" s="28" t="n">
        <v>2.078</v>
      </c>
      <c r="AI719" s="28" t="n">
        <v>1.963</v>
      </c>
      <c r="AJ719" s="28" t="n">
        <v>1.90675</v>
      </c>
      <c r="AK719" s="28" t="n">
        <v>2.118</v>
      </c>
      <c r="AL719" s="28" t="n">
        <v>2.228</v>
      </c>
      <c r="AM719" s="28" t="n">
        <v>2.18425</v>
      </c>
      <c r="AN719" s="28" t="n">
        <v>1.883</v>
      </c>
      <c r="AO719" s="28" t="n">
        <v>2.3555</v>
      </c>
      <c r="AP719" s="28" t="n">
        <v>2.428</v>
      </c>
      <c r="AQ719" s="28" t="n">
        <v>2.128</v>
      </c>
      <c r="AR719" s="2" t="s">
        <v>2</v>
      </c>
      <c r="AT719" s="28"/>
      <c r="AU719" s="28"/>
      <c r="AV719" s="28"/>
      <c r="AW719" s="28"/>
      <c r="AX719" s="28"/>
      <c r="AY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</row>
    <row r="720" customFormat="false" ht="12.75" hidden="true" customHeight="false" outlineLevel="0" collapsed="false">
      <c r="A720" s="56" t="n">
        <v>36301</v>
      </c>
      <c r="B720" s="90" t="n">
        <f aca="false">B719+1</f>
        <v>714</v>
      </c>
      <c r="C720" s="28"/>
      <c r="D720" s="28" t="s">
        <v>117</v>
      </c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 t="s">
        <v>117</v>
      </c>
      <c r="AA720" s="28" t="n">
        <v>2.23</v>
      </c>
      <c r="AB720" s="28" t="n">
        <v>2.225</v>
      </c>
      <c r="AC720" s="95" t="n">
        <f aca="false">AE720-AB720</f>
        <v>0</v>
      </c>
      <c r="AD720" s="28"/>
      <c r="AE720" s="28" t="n">
        <v>2.225</v>
      </c>
      <c r="AF720" s="28" t="n">
        <v>1.95414641794212</v>
      </c>
      <c r="AG720" s="28" t="n">
        <v>2.2725</v>
      </c>
      <c r="AH720" s="28" t="n">
        <v>2.08</v>
      </c>
      <c r="AI720" s="28" t="n">
        <v>1.96</v>
      </c>
      <c r="AJ720" s="28" t="n">
        <v>1.915</v>
      </c>
      <c r="AK720" s="28" t="n">
        <v>2.1225</v>
      </c>
      <c r="AL720" s="28" t="n">
        <v>2.235</v>
      </c>
      <c r="AM720" s="28" t="n">
        <v>2.195</v>
      </c>
      <c r="AN720" s="28" t="n">
        <v>1.885</v>
      </c>
      <c r="AO720" s="28" t="n">
        <v>2.3625</v>
      </c>
      <c r="AP720" s="28" t="n">
        <v>2.435</v>
      </c>
      <c r="AQ720" s="28" t="n">
        <v>2.13</v>
      </c>
      <c r="AR720" s="2" t="s">
        <v>2</v>
      </c>
      <c r="AT720" s="28"/>
      <c r="AU720" s="28"/>
      <c r="AV720" s="28"/>
      <c r="AW720" s="28"/>
      <c r="AX720" s="28"/>
      <c r="AY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</row>
    <row r="721" customFormat="false" ht="12.75" hidden="true" customHeight="false" outlineLevel="0" collapsed="false">
      <c r="A721" s="56" t="n">
        <v>36304</v>
      </c>
      <c r="B721" s="90" t="n">
        <f aca="false">B720+1</f>
        <v>715</v>
      </c>
      <c r="C721" s="28"/>
      <c r="D721" s="28" t="s">
        <v>117</v>
      </c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 t="s">
        <v>117</v>
      </c>
      <c r="AA721" s="28" t="n">
        <v>2.22</v>
      </c>
      <c r="AB721" s="28" t="n">
        <v>2.176</v>
      </c>
      <c r="AC721" s="95" t="n">
        <f aca="false">AE721-AB721</f>
        <v>0</v>
      </c>
      <c r="AD721" s="28"/>
      <c r="AE721" s="28" t="n">
        <v>2.176</v>
      </c>
      <c r="AF721" s="28" t="n">
        <v>1.94052376244821</v>
      </c>
      <c r="AG721" s="28" t="n">
        <v>2.2235</v>
      </c>
      <c r="AH721" s="28" t="n">
        <v>2.041</v>
      </c>
      <c r="AI721" s="28" t="n">
        <v>1.9385</v>
      </c>
      <c r="AJ721" s="28" t="n">
        <v>1.896</v>
      </c>
      <c r="AK721" s="28" t="n">
        <v>2.0785</v>
      </c>
      <c r="AL721" s="28" t="n">
        <v>2.1885</v>
      </c>
      <c r="AM721" s="28" t="n">
        <v>2.1735</v>
      </c>
      <c r="AN721" s="28" t="n">
        <v>1.871</v>
      </c>
      <c r="AO721" s="28" t="n">
        <v>2.3185</v>
      </c>
      <c r="AP721" s="28" t="n">
        <v>2.3835</v>
      </c>
      <c r="AQ721" s="28" t="n">
        <v>2.091</v>
      </c>
      <c r="AR721" s="2" t="s">
        <v>2</v>
      </c>
      <c r="AT721" s="28"/>
      <c r="AU721" s="28"/>
      <c r="AV721" s="28"/>
      <c r="AW721" s="28"/>
      <c r="AX721" s="28"/>
      <c r="AY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</row>
    <row r="722" customFormat="false" ht="12.75" hidden="true" customHeight="false" outlineLevel="0" collapsed="false">
      <c r="A722" s="56" t="n">
        <v>36305</v>
      </c>
      <c r="B722" s="90" t="n">
        <f aca="false">B721+1</f>
        <v>716</v>
      </c>
      <c r="C722" s="28"/>
      <c r="D722" s="28" t="s">
        <v>117</v>
      </c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 t="s">
        <v>117</v>
      </c>
      <c r="AA722" s="28" t="n">
        <v>2.165</v>
      </c>
      <c r="AB722" s="28" t="n">
        <v>2.2</v>
      </c>
      <c r="AC722" s="95" t="n">
        <f aca="false">AE722-AB722</f>
        <v>0</v>
      </c>
      <c r="AD722" s="28"/>
      <c r="AE722" s="28" t="n">
        <v>2.2</v>
      </c>
      <c r="AF722" s="28" t="n">
        <v>1.96249488218663</v>
      </c>
      <c r="AG722" s="28" t="n">
        <v>2.25</v>
      </c>
      <c r="AH722" s="28" t="n">
        <v>2.0625</v>
      </c>
      <c r="AI722" s="28" t="n">
        <v>1.96</v>
      </c>
      <c r="AJ722" s="28" t="n">
        <v>1.9075</v>
      </c>
      <c r="AK722" s="28" t="n">
        <v>2.1025</v>
      </c>
      <c r="AL722" s="28" t="n">
        <v>2.2125</v>
      </c>
      <c r="AM722" s="28" t="n">
        <v>2.19625</v>
      </c>
      <c r="AN722" s="28" t="n">
        <v>1.87</v>
      </c>
      <c r="AO722" s="28" t="n">
        <v>2.3425</v>
      </c>
      <c r="AP722" s="28" t="n">
        <v>2.4025</v>
      </c>
      <c r="AQ722" s="28" t="n">
        <v>2.1175</v>
      </c>
      <c r="AR722" s="2" t="s">
        <v>2</v>
      </c>
      <c r="AT722" s="28"/>
      <c r="AU722" s="28"/>
      <c r="AV722" s="28"/>
      <c r="AW722" s="28"/>
      <c r="AX722" s="28"/>
      <c r="AY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</row>
    <row r="723" customFormat="false" ht="12.75" hidden="true" customHeight="false" outlineLevel="0" collapsed="false">
      <c r="A723" s="56" t="n">
        <v>36306</v>
      </c>
      <c r="B723" s="90" t="n">
        <f aca="false">B722+1</f>
        <v>717</v>
      </c>
      <c r="C723" s="28"/>
      <c r="D723" s="28" t="s">
        <v>117</v>
      </c>
      <c r="E723" s="28" t="n">
        <v>1</v>
      </c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 t="s">
        <v>117</v>
      </c>
      <c r="AA723" s="28" t="n">
        <v>2.22</v>
      </c>
      <c r="AB723" s="28" t="n">
        <v>2.226</v>
      </c>
      <c r="AC723" s="95" t="n">
        <f aca="false">AE723-AB723</f>
        <v>0</v>
      </c>
      <c r="AD723" s="28" t="n">
        <v>1</v>
      </c>
      <c r="AE723" s="28" t="n">
        <v>2.226</v>
      </c>
      <c r="AF723" s="28" t="n">
        <v>1.96849488218663</v>
      </c>
      <c r="AG723" s="28" t="n">
        <v>2.271</v>
      </c>
      <c r="AH723" s="28" t="n">
        <v>2.0835</v>
      </c>
      <c r="AI723" s="28" t="n">
        <v>1.96975</v>
      </c>
      <c r="AJ723" s="28" t="n">
        <v>1.931</v>
      </c>
      <c r="AK723" s="28" t="n">
        <v>2.111</v>
      </c>
      <c r="AL723" s="28" t="n">
        <v>2.2385</v>
      </c>
      <c r="AM723" s="28" t="n">
        <v>2.2085</v>
      </c>
      <c r="AN723" s="28" t="n">
        <v>1.8885</v>
      </c>
      <c r="AO723" s="28" t="n">
        <v>2.366</v>
      </c>
      <c r="AP723" s="28" t="n">
        <v>2.4285</v>
      </c>
      <c r="AQ723" s="28" t="n">
        <v>2.136</v>
      </c>
      <c r="AR723" s="2" t="s">
        <v>2</v>
      </c>
      <c r="AT723" s="28"/>
      <c r="AU723" s="28"/>
      <c r="AV723" s="28"/>
      <c r="AW723" s="28"/>
      <c r="AX723" s="28"/>
      <c r="AY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</row>
    <row r="724" customFormat="false" ht="12.75" hidden="true" customHeight="false" outlineLevel="0" collapsed="false">
      <c r="A724" s="56" t="n">
        <v>36307</v>
      </c>
      <c r="B724" s="90" t="n">
        <f aca="false">B723+1</f>
        <v>718</v>
      </c>
      <c r="C724" s="28"/>
      <c r="D724" s="28" t="s">
        <v>118</v>
      </c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 t="s">
        <v>118</v>
      </c>
      <c r="AA724" s="28" t="n">
        <v>2.265</v>
      </c>
      <c r="AB724" s="28" t="n">
        <v>2.282</v>
      </c>
      <c r="AC724" s="95" t="n">
        <f aca="false">AE724-AB724</f>
        <v>0</v>
      </c>
      <c r="AD724" s="28"/>
      <c r="AE724" s="28" t="n">
        <v>2.282</v>
      </c>
      <c r="AF724" s="28" t="n">
        <v>2.02349488218663</v>
      </c>
      <c r="AG724" s="28" t="n">
        <v>2.342</v>
      </c>
      <c r="AH724" s="28" t="n">
        <v>2.137</v>
      </c>
      <c r="AI724" s="28" t="n">
        <v>2.02575</v>
      </c>
      <c r="AJ724" s="28" t="n">
        <v>1.987</v>
      </c>
      <c r="AK724" s="28" t="n">
        <v>2.177</v>
      </c>
      <c r="AL724" s="28" t="n">
        <v>2.292</v>
      </c>
      <c r="AM724" s="28" t="n">
        <v>2.2645</v>
      </c>
      <c r="AN724" s="28" t="n">
        <v>1.956</v>
      </c>
      <c r="AO724" s="28" t="n">
        <v>2.422</v>
      </c>
      <c r="AP724" s="28" t="n">
        <v>2.4845</v>
      </c>
      <c r="AQ724" s="28" t="n">
        <v>2.187</v>
      </c>
      <c r="AR724" s="2" t="s">
        <v>2</v>
      </c>
      <c r="AT724" s="28"/>
      <c r="AU724" s="28"/>
      <c r="AV724" s="28"/>
      <c r="AW724" s="28"/>
      <c r="AX724" s="28"/>
      <c r="AY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</row>
    <row r="725" customFormat="false" ht="12.75" hidden="true" customHeight="false" outlineLevel="0" collapsed="false">
      <c r="A725" s="56" t="n">
        <v>36308</v>
      </c>
      <c r="B725" s="90" t="n">
        <f aca="false">B724+1</f>
        <v>719</v>
      </c>
      <c r="C725" s="28"/>
      <c r="D725" s="28" t="s">
        <v>118</v>
      </c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 t="s">
        <v>118</v>
      </c>
      <c r="AA725" s="28" t="n">
        <v>2.26</v>
      </c>
      <c r="AB725" s="28" t="n">
        <v>2.358</v>
      </c>
      <c r="AC725" s="95" t="n">
        <f aca="false">AE725-AB725</f>
        <v>0</v>
      </c>
      <c r="AD725" s="28"/>
      <c r="AE725" s="28" t="n">
        <v>2.358</v>
      </c>
      <c r="AF725" s="28" t="n">
        <v>2.09949488218663</v>
      </c>
      <c r="AG725" s="28" t="n">
        <v>2.418</v>
      </c>
      <c r="AH725" s="28" t="n">
        <v>2.213</v>
      </c>
      <c r="AI725" s="28" t="n">
        <v>2.10175</v>
      </c>
      <c r="AJ725" s="28" t="n">
        <v>2.063</v>
      </c>
      <c r="AK725" s="28" t="n">
        <v>2.253</v>
      </c>
      <c r="AL725" s="28" t="n">
        <v>2.363</v>
      </c>
      <c r="AM725" s="28" t="n">
        <v>2.3405</v>
      </c>
      <c r="AN725" s="28" t="n">
        <v>2.032</v>
      </c>
      <c r="AO725" s="28" t="n">
        <v>2.498</v>
      </c>
      <c r="AP725" s="28" t="n">
        <v>2.5605</v>
      </c>
      <c r="AQ725" s="28" t="n">
        <v>2.263</v>
      </c>
      <c r="AR725" s="2" t="s">
        <v>2</v>
      </c>
      <c r="AT725" s="28"/>
      <c r="AU725" s="28"/>
      <c r="AV725" s="28"/>
      <c r="AW725" s="28"/>
      <c r="AX725" s="28"/>
      <c r="AY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</row>
    <row r="726" customFormat="false" ht="12.75" hidden="true" customHeight="false" outlineLevel="0" collapsed="false">
      <c r="A726" s="56" t="n">
        <v>36312</v>
      </c>
      <c r="B726" s="90" t="n">
        <f aca="false">B725+1</f>
        <v>720</v>
      </c>
      <c r="C726" s="28"/>
      <c r="D726" s="28" t="s">
        <v>118</v>
      </c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 t="s">
        <v>118</v>
      </c>
      <c r="AA726" s="28" t="n">
        <v>2.375</v>
      </c>
      <c r="AB726" s="28" t="n">
        <v>2.343</v>
      </c>
      <c r="AC726" s="95" t="n">
        <f aca="false">AE726-AB726</f>
        <v>0</v>
      </c>
      <c r="AD726" s="28"/>
      <c r="AE726" s="28" t="n">
        <v>2.343</v>
      </c>
      <c r="AF726" s="28" t="n">
        <v>2.0845</v>
      </c>
      <c r="AG726" s="28" t="n">
        <v>2.397</v>
      </c>
      <c r="AH726" s="28" t="n">
        <v>2.198</v>
      </c>
      <c r="AI726" s="28" t="n">
        <v>2.087</v>
      </c>
      <c r="AJ726" s="28" t="n">
        <v>2.048</v>
      </c>
      <c r="AK726" s="28" t="n">
        <v>2.237</v>
      </c>
      <c r="AL726" s="28" t="n">
        <v>2.348</v>
      </c>
      <c r="AM726" s="28" t="n">
        <v>2.3255</v>
      </c>
      <c r="AN726" s="28" t="n">
        <v>2.017</v>
      </c>
      <c r="AO726" s="28" t="n">
        <v>2.467</v>
      </c>
      <c r="AP726" s="28" t="n">
        <v>2.538</v>
      </c>
      <c r="AQ726" s="28" t="n">
        <v>2.248</v>
      </c>
      <c r="AR726" s="2" t="s">
        <v>2</v>
      </c>
      <c r="AT726" s="28"/>
      <c r="AU726" s="28"/>
      <c r="AV726" s="28"/>
      <c r="AW726" s="28"/>
      <c r="AX726" s="28"/>
      <c r="AY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</row>
    <row r="727" customFormat="false" ht="12.75" hidden="true" customHeight="false" outlineLevel="0" collapsed="false">
      <c r="A727" s="56" t="n">
        <v>36313</v>
      </c>
      <c r="B727" s="90" t="n">
        <f aca="false">B726+1</f>
        <v>721</v>
      </c>
      <c r="C727" s="28"/>
      <c r="D727" s="28" t="s">
        <v>118</v>
      </c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 t="s">
        <v>118</v>
      </c>
      <c r="AA727" s="28" t="n">
        <v>2.38</v>
      </c>
      <c r="AB727" s="28" t="n">
        <v>2.407</v>
      </c>
      <c r="AC727" s="95" t="n">
        <f aca="false">AE727-AB727</f>
        <v>0</v>
      </c>
      <c r="AD727" s="28"/>
      <c r="AE727" s="28" t="n">
        <v>2.407</v>
      </c>
      <c r="AF727" s="28" t="n">
        <v>2.05507936110867</v>
      </c>
      <c r="AG727" s="28" t="n">
        <v>2.437</v>
      </c>
      <c r="AH727" s="28" t="n">
        <v>2.25325</v>
      </c>
      <c r="AI727" s="28" t="n">
        <v>2.107</v>
      </c>
      <c r="AJ727" s="28" t="n">
        <v>2.01825</v>
      </c>
      <c r="AK727" s="28" t="n">
        <v>2.2895</v>
      </c>
      <c r="AL727" s="28" t="n">
        <v>2.4195</v>
      </c>
      <c r="AM727" s="28" t="n">
        <v>2.3645</v>
      </c>
      <c r="AN727" s="28" t="n">
        <v>1.922</v>
      </c>
      <c r="AO727" s="28" t="n">
        <v>2.532</v>
      </c>
      <c r="AP727" s="28" t="n">
        <v>2.617</v>
      </c>
      <c r="AQ727" s="28" t="n">
        <v>2.3095</v>
      </c>
      <c r="AR727" s="2" t="s">
        <v>2</v>
      </c>
      <c r="AT727" s="28"/>
      <c r="AU727" s="28"/>
      <c r="AV727" s="28"/>
      <c r="AW727" s="28"/>
      <c r="AX727" s="28"/>
      <c r="AY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</row>
    <row r="728" customFormat="false" ht="12.75" hidden="true" customHeight="false" outlineLevel="0" collapsed="false">
      <c r="A728" s="56" t="n">
        <v>36314</v>
      </c>
      <c r="B728" s="90" t="n">
        <f aca="false">B727+1</f>
        <v>722</v>
      </c>
      <c r="C728" s="28"/>
      <c r="D728" s="28" t="s">
        <v>118</v>
      </c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 t="s">
        <v>118</v>
      </c>
      <c r="AA728" s="28" t="n">
        <v>2.43</v>
      </c>
      <c r="AB728" s="28" t="n">
        <v>2.397</v>
      </c>
      <c r="AC728" s="95" t="n">
        <f aca="false">AE728-AB728</f>
        <v>0</v>
      </c>
      <c r="AD728" s="28"/>
      <c r="AE728" s="28" t="n">
        <v>2.397</v>
      </c>
      <c r="AF728" s="28" t="n">
        <v>2.03458046591066</v>
      </c>
      <c r="AG728" s="28" t="n">
        <v>2.427</v>
      </c>
      <c r="AH728" s="28" t="n">
        <v>2.24325</v>
      </c>
      <c r="AI728" s="28" t="n">
        <v>2.097</v>
      </c>
      <c r="AJ728" s="28" t="n">
        <v>2.0095</v>
      </c>
      <c r="AK728" s="28" t="n">
        <v>2.2795</v>
      </c>
      <c r="AL728" s="28" t="n">
        <v>2.4095</v>
      </c>
      <c r="AM728" s="28" t="n">
        <v>2.3545</v>
      </c>
      <c r="AN728" s="28" t="n">
        <v>1.9175</v>
      </c>
      <c r="AO728" s="28" t="n">
        <v>2.522</v>
      </c>
      <c r="AP728" s="28" t="n">
        <v>2.607</v>
      </c>
      <c r="AQ728" s="28" t="n">
        <v>2.2995</v>
      </c>
      <c r="AR728" s="2" t="s">
        <v>2</v>
      </c>
      <c r="AT728" s="28"/>
      <c r="AU728" s="28"/>
      <c r="AV728" s="28"/>
      <c r="AW728" s="28"/>
      <c r="AX728" s="28"/>
      <c r="AY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</row>
    <row r="729" customFormat="false" ht="12.75" hidden="true" customHeight="false" outlineLevel="0" collapsed="false">
      <c r="A729" s="56" t="n">
        <v>36315</v>
      </c>
      <c r="B729" s="90" t="n">
        <f aca="false">B728+1</f>
        <v>723</v>
      </c>
      <c r="C729" s="28"/>
      <c r="D729" s="28" t="s">
        <v>118</v>
      </c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 t="s">
        <v>118</v>
      </c>
      <c r="AA729" s="28" t="n">
        <v>2.375</v>
      </c>
      <c r="AB729" s="28" t="n">
        <v>2.437</v>
      </c>
      <c r="AC729" s="95" t="n">
        <f aca="false">AE729-AB729</f>
        <v>0</v>
      </c>
      <c r="AD729" s="28"/>
      <c r="AE729" s="28" t="n">
        <v>2.437</v>
      </c>
      <c r="AF729" s="28" t="n">
        <v>2.04583321873666</v>
      </c>
      <c r="AG729" s="28" t="n">
        <v>2.467</v>
      </c>
      <c r="AH729" s="28" t="n">
        <v>2.282</v>
      </c>
      <c r="AI729" s="28" t="n">
        <v>2.132</v>
      </c>
      <c r="AJ729" s="28" t="n">
        <v>2.037</v>
      </c>
      <c r="AK729" s="28" t="n">
        <v>2.317</v>
      </c>
      <c r="AL729" s="28" t="n">
        <v>2.4495</v>
      </c>
      <c r="AM729" s="28" t="n">
        <v>2.392</v>
      </c>
      <c r="AN729" s="28" t="n">
        <v>1.927</v>
      </c>
      <c r="AO729" s="28" t="n">
        <v>2.557</v>
      </c>
      <c r="AP729" s="28" t="n">
        <v>2.647</v>
      </c>
      <c r="AQ729" s="28" t="n">
        <v>2.3395</v>
      </c>
      <c r="AR729" s="2" t="s">
        <v>2</v>
      </c>
      <c r="AT729" s="28"/>
      <c r="AU729" s="28"/>
      <c r="AV729" s="28"/>
      <c r="AW729" s="28"/>
      <c r="AX729" s="28"/>
      <c r="AY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</row>
    <row r="730" customFormat="false" ht="12.75" hidden="true" customHeight="false" outlineLevel="0" collapsed="false">
      <c r="A730" s="56" t="n">
        <v>36318</v>
      </c>
      <c r="B730" s="90" t="n">
        <f aca="false">B729+1</f>
        <v>724</v>
      </c>
      <c r="C730" s="28"/>
      <c r="D730" s="28" t="s">
        <v>118</v>
      </c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 t="s">
        <v>118</v>
      </c>
      <c r="AA730" s="28" t="n">
        <v>2.45</v>
      </c>
      <c r="AB730" s="28" t="n">
        <v>2.442</v>
      </c>
      <c r="AC730" s="95" t="n">
        <f aca="false">AE730-AB730</f>
        <v>0</v>
      </c>
      <c r="AD730" s="28"/>
      <c r="AE730" s="28" t="n">
        <v>2.442</v>
      </c>
      <c r="AF730" s="28" t="n">
        <v>2.05595959514965</v>
      </c>
      <c r="AG730" s="28" t="n">
        <v>2.4695</v>
      </c>
      <c r="AH730" s="28" t="n">
        <v>2.287</v>
      </c>
      <c r="AI730" s="28" t="n">
        <v>2.157</v>
      </c>
      <c r="AJ730" s="28" t="n">
        <v>2.0595</v>
      </c>
      <c r="AK730" s="28" t="n">
        <v>2.3195</v>
      </c>
      <c r="AL730" s="28" t="n">
        <v>2.4545</v>
      </c>
      <c r="AM730" s="28" t="n">
        <v>2.3945</v>
      </c>
      <c r="AN730" s="28" t="n">
        <v>1.96</v>
      </c>
      <c r="AO730" s="28" t="n">
        <v>2.562</v>
      </c>
      <c r="AP730" s="28" t="n">
        <v>2.652</v>
      </c>
      <c r="AQ730" s="28" t="n">
        <v>2.342</v>
      </c>
      <c r="AR730" s="2" t="s">
        <v>2</v>
      </c>
      <c r="AT730" s="28"/>
      <c r="AU730" s="28"/>
      <c r="AV730" s="28"/>
      <c r="AW730" s="28"/>
      <c r="AX730" s="28"/>
      <c r="AY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</row>
    <row r="731" customFormat="false" ht="12.75" hidden="true" customHeight="false" outlineLevel="0" collapsed="false">
      <c r="A731" s="56" t="n">
        <v>36319</v>
      </c>
      <c r="B731" s="90" t="n">
        <f aca="false">B730+1</f>
        <v>725</v>
      </c>
      <c r="C731" s="28"/>
      <c r="D731" s="28" t="s">
        <v>118</v>
      </c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 t="s">
        <v>118</v>
      </c>
      <c r="AA731" s="28" t="n">
        <v>2.41</v>
      </c>
      <c r="AB731" s="28" t="n">
        <v>2.393</v>
      </c>
      <c r="AC731" s="95" t="n">
        <f aca="false">AE731-AB731</f>
        <v>0</v>
      </c>
      <c r="AD731" s="28"/>
      <c r="AE731" s="28" t="n">
        <v>2.393</v>
      </c>
      <c r="AF731" s="28" t="n">
        <v>2.03614365411716</v>
      </c>
      <c r="AG731" s="28" t="n">
        <v>2.418</v>
      </c>
      <c r="AH731" s="28" t="n">
        <v>2.2405</v>
      </c>
      <c r="AI731" s="28" t="n">
        <v>2.12925</v>
      </c>
      <c r="AJ731" s="28" t="n">
        <v>2.028</v>
      </c>
      <c r="AK731" s="28" t="n">
        <v>2.2755</v>
      </c>
      <c r="AL731" s="28" t="n">
        <v>2.403</v>
      </c>
      <c r="AM731" s="28" t="n">
        <v>2.388</v>
      </c>
      <c r="AN731" s="28" t="n">
        <v>1.953</v>
      </c>
      <c r="AO731" s="28" t="n">
        <v>2.513</v>
      </c>
      <c r="AP731" s="28" t="n">
        <v>2.598</v>
      </c>
      <c r="AQ731" s="28" t="n">
        <v>2.298</v>
      </c>
      <c r="AR731" s="2" t="s">
        <v>2</v>
      </c>
      <c r="AT731" s="28"/>
      <c r="AU731" s="28"/>
      <c r="AV731" s="28"/>
      <c r="AW731" s="28"/>
      <c r="AX731" s="28"/>
      <c r="AY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</row>
    <row r="732" customFormat="false" ht="12.75" hidden="true" customHeight="false" outlineLevel="0" collapsed="false">
      <c r="A732" s="56" t="n">
        <v>36320</v>
      </c>
      <c r="B732" s="90" t="n">
        <f aca="false">B731+1</f>
        <v>726</v>
      </c>
      <c r="C732" s="28"/>
      <c r="D732" s="28" t="s">
        <v>118</v>
      </c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 t="s">
        <v>118</v>
      </c>
      <c r="AA732" s="28" t="n">
        <v>2.38</v>
      </c>
      <c r="AB732" s="28" t="n">
        <v>2.46</v>
      </c>
      <c r="AC732" s="95" t="n">
        <f aca="false">AE732-AB732</f>
        <v>0</v>
      </c>
      <c r="AD732" s="28"/>
      <c r="AE732" s="28" t="n">
        <v>2.46</v>
      </c>
      <c r="AF732" s="28" t="n">
        <v>2.04739640694316</v>
      </c>
      <c r="AG732" s="28" t="n">
        <v>2.485</v>
      </c>
      <c r="AH732" s="28" t="n">
        <v>2.3025</v>
      </c>
      <c r="AI732" s="28" t="n">
        <v>2.19</v>
      </c>
      <c r="AJ732" s="28" t="n">
        <v>2.0875</v>
      </c>
      <c r="AK732" s="28" t="n">
        <v>2.3375</v>
      </c>
      <c r="AL732" s="28" t="n">
        <v>2.47</v>
      </c>
      <c r="AM732" s="28" t="n">
        <v>2.44</v>
      </c>
      <c r="AN732" s="28" t="n">
        <v>1.95</v>
      </c>
      <c r="AO732" s="28" t="n">
        <v>2.58</v>
      </c>
      <c r="AP732" s="28" t="n">
        <v>2.665</v>
      </c>
      <c r="AQ732" s="28" t="n">
        <v>2.36</v>
      </c>
      <c r="AR732" s="2" t="s">
        <v>2</v>
      </c>
      <c r="AT732" s="28"/>
      <c r="AU732" s="28"/>
      <c r="AV732" s="28"/>
      <c r="AW732" s="28"/>
      <c r="AX732" s="28"/>
      <c r="AY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8"/>
      <c r="BR732" s="28"/>
    </row>
    <row r="733" customFormat="false" ht="12.75" hidden="true" customHeight="false" outlineLevel="0" collapsed="false">
      <c r="A733" s="56" t="n">
        <v>36321</v>
      </c>
      <c r="B733" s="90" t="n">
        <f aca="false">B732+1</f>
        <v>727</v>
      </c>
      <c r="C733" s="28"/>
      <c r="D733" s="28" t="s">
        <v>118</v>
      </c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 t="s">
        <v>118</v>
      </c>
      <c r="AA733" s="28" t="n">
        <v>2.42</v>
      </c>
      <c r="AB733" s="28" t="n">
        <v>2.355</v>
      </c>
      <c r="AC733" s="95" t="n">
        <f aca="false">AE733-AB733</f>
        <v>0</v>
      </c>
      <c r="AD733" s="28"/>
      <c r="AE733" s="28" t="n">
        <v>2.355</v>
      </c>
      <c r="AF733" s="28" t="n">
        <v>2.02245408949767</v>
      </c>
      <c r="AG733" s="28" t="n">
        <v>2.3775</v>
      </c>
      <c r="AH733" s="28" t="n">
        <v>2.21</v>
      </c>
      <c r="AI733" s="28" t="n">
        <v>2.11375</v>
      </c>
      <c r="AJ733" s="28" t="n">
        <v>2.0275</v>
      </c>
      <c r="AK733" s="28" t="n">
        <v>2.235</v>
      </c>
      <c r="AL733" s="28" t="n">
        <v>2.365</v>
      </c>
      <c r="AM733" s="28" t="n">
        <v>2.3575</v>
      </c>
      <c r="AN733" s="28" t="n">
        <v>1.935</v>
      </c>
      <c r="AO733" s="28" t="n">
        <v>2.475</v>
      </c>
      <c r="AP733" s="28" t="n">
        <v>2.56</v>
      </c>
      <c r="AQ733" s="28" t="n">
        <v>2.26</v>
      </c>
      <c r="AR733" s="2" t="s">
        <v>2</v>
      </c>
      <c r="AT733" s="28"/>
      <c r="AU733" s="28"/>
      <c r="AV733" s="28"/>
      <c r="AW733" s="28"/>
      <c r="AX733" s="28"/>
      <c r="AY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</row>
    <row r="734" customFormat="false" ht="12.75" hidden="true" customHeight="false" outlineLevel="0" collapsed="false">
      <c r="A734" s="56" t="n">
        <v>36322</v>
      </c>
      <c r="B734" s="90" t="n">
        <f aca="false">B733+1</f>
        <v>728</v>
      </c>
      <c r="C734" s="28"/>
      <c r="D734" s="28" t="s">
        <v>118</v>
      </c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 t="s">
        <v>118</v>
      </c>
      <c r="AA734" s="28" t="n">
        <v>2.33</v>
      </c>
      <c r="AB734" s="28" t="n">
        <v>2.378</v>
      </c>
      <c r="AC734" s="95" t="n">
        <f aca="false">AE734-AB734</f>
        <v>0</v>
      </c>
      <c r="AD734" s="28"/>
      <c r="AE734" s="28" t="n">
        <v>2.378</v>
      </c>
      <c r="AF734" s="28" t="n">
        <v>2.04029318975005</v>
      </c>
      <c r="AG734" s="28" t="n">
        <v>2.4005</v>
      </c>
      <c r="AH734" s="28" t="n">
        <v>2.233</v>
      </c>
      <c r="AI734" s="28" t="n">
        <v>2.138</v>
      </c>
      <c r="AJ734" s="28" t="n">
        <v>2.058</v>
      </c>
      <c r="AK734" s="28" t="n">
        <v>2.2605</v>
      </c>
      <c r="AL734" s="28" t="n">
        <v>2.388</v>
      </c>
      <c r="AM734" s="28" t="n">
        <v>2.388</v>
      </c>
      <c r="AN734" s="28" t="n">
        <v>1.978</v>
      </c>
      <c r="AO734" s="28" t="n">
        <v>2.498</v>
      </c>
      <c r="AP734" s="28" t="n">
        <v>2.5805</v>
      </c>
      <c r="AQ734" s="28" t="n">
        <v>2.283</v>
      </c>
      <c r="AR734" s="2" t="s">
        <v>2</v>
      </c>
      <c r="AT734" s="28"/>
      <c r="AU734" s="28"/>
      <c r="AV734" s="28"/>
      <c r="AW734" s="28"/>
      <c r="AX734" s="28"/>
      <c r="AY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8"/>
      <c r="BR734" s="28"/>
    </row>
    <row r="735" customFormat="false" ht="12.75" hidden="true" customHeight="false" outlineLevel="0" collapsed="false">
      <c r="A735" s="56" t="n">
        <v>36325</v>
      </c>
      <c r="B735" s="90" t="n">
        <f aca="false">B734+1</f>
        <v>729</v>
      </c>
      <c r="C735" s="28"/>
      <c r="D735" s="28" t="s">
        <v>118</v>
      </c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 t="s">
        <v>118</v>
      </c>
      <c r="AA735" s="28" t="n">
        <v>2.35</v>
      </c>
      <c r="AB735" s="28" t="n">
        <v>2.372</v>
      </c>
      <c r="AC735" s="95" t="n">
        <f aca="false">AE735-AB735</f>
        <v>0</v>
      </c>
      <c r="AD735" s="28"/>
      <c r="AE735" s="28" t="n">
        <v>2.372</v>
      </c>
      <c r="AF735" s="28" t="n">
        <v>2.02232771308467</v>
      </c>
      <c r="AG735" s="28" t="n">
        <v>2.3995</v>
      </c>
      <c r="AH735" s="28" t="n">
        <v>2.222</v>
      </c>
      <c r="AI735" s="28" t="n">
        <v>2.132</v>
      </c>
      <c r="AJ735" s="28" t="n">
        <v>2.067</v>
      </c>
      <c r="AK735" s="28" t="n">
        <v>2.2545</v>
      </c>
      <c r="AL735" s="28" t="n">
        <v>2.3795</v>
      </c>
      <c r="AM735" s="28" t="n">
        <v>2.3795</v>
      </c>
      <c r="AN735" s="28" t="n">
        <v>1.952</v>
      </c>
      <c r="AO735" s="28" t="n">
        <v>2.492</v>
      </c>
      <c r="AP735" s="28" t="n">
        <v>2.5745</v>
      </c>
      <c r="AQ735" s="28" t="n">
        <v>2.277</v>
      </c>
      <c r="AR735" s="2" t="s">
        <v>2</v>
      </c>
      <c r="AT735" s="28"/>
      <c r="AU735" s="28"/>
      <c r="AV735" s="28"/>
      <c r="AW735" s="28"/>
      <c r="AX735" s="28"/>
      <c r="AY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</row>
    <row r="736" customFormat="false" ht="12.75" hidden="true" customHeight="false" outlineLevel="0" collapsed="false">
      <c r="A736" s="56" t="n">
        <v>36326</v>
      </c>
      <c r="B736" s="90" t="n">
        <f aca="false">B735+1</f>
        <v>730</v>
      </c>
      <c r="C736" s="28"/>
      <c r="D736" s="28" t="s">
        <v>118</v>
      </c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 t="s">
        <v>118</v>
      </c>
      <c r="AA736" s="28" t="n">
        <v>2.36</v>
      </c>
      <c r="AB736" s="28" t="n">
        <v>2.367</v>
      </c>
      <c r="AC736" s="95" t="n">
        <f aca="false">AE736-AB736</f>
        <v>0</v>
      </c>
      <c r="AD736" s="28"/>
      <c r="AE736" s="28" t="n">
        <v>2.367</v>
      </c>
      <c r="AF736" s="28" t="n">
        <v>2.01589090129117</v>
      </c>
      <c r="AG736" s="28" t="n">
        <v>2.3945</v>
      </c>
      <c r="AH736" s="28" t="n">
        <v>2.21575</v>
      </c>
      <c r="AI736" s="28" t="n">
        <v>2.1195</v>
      </c>
      <c r="AJ736" s="28" t="n">
        <v>2.062</v>
      </c>
      <c r="AK736" s="28" t="n">
        <v>2.2445</v>
      </c>
      <c r="AL736" s="28" t="n">
        <v>2.367</v>
      </c>
      <c r="AM736" s="28" t="n">
        <v>2.372</v>
      </c>
      <c r="AN736" s="28" t="n">
        <v>1.957</v>
      </c>
      <c r="AO736" s="28" t="n">
        <v>2.472</v>
      </c>
      <c r="AP736" s="28" t="n">
        <v>2.5645</v>
      </c>
      <c r="AQ736" s="28" t="n">
        <v>2.272</v>
      </c>
      <c r="AR736" s="2" t="s">
        <v>2</v>
      </c>
      <c r="AT736" s="28"/>
      <c r="AU736" s="28"/>
      <c r="AV736" s="28"/>
      <c r="AW736" s="28"/>
      <c r="AX736" s="28"/>
      <c r="AY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8"/>
      <c r="BR736" s="28"/>
    </row>
    <row r="737" customFormat="false" ht="12.75" hidden="true" customHeight="false" outlineLevel="0" collapsed="false">
      <c r="A737" s="56" t="n">
        <v>36327</v>
      </c>
      <c r="B737" s="90" t="n">
        <f aca="false">B736+1</f>
        <v>731</v>
      </c>
      <c r="C737" s="28"/>
      <c r="D737" s="28" t="s">
        <v>118</v>
      </c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 t="s">
        <v>118</v>
      </c>
      <c r="AA737" s="28" t="n">
        <v>2.355</v>
      </c>
      <c r="AB737" s="28" t="n">
        <v>2.327</v>
      </c>
      <c r="AC737" s="95" t="n">
        <f aca="false">AE737-AB737</f>
        <v>0</v>
      </c>
      <c r="AD737" s="28"/>
      <c r="AE737" s="28" t="n">
        <v>2.327</v>
      </c>
      <c r="AF737" s="28" t="n">
        <v>2.03101727770416</v>
      </c>
      <c r="AG737" s="28" t="n">
        <v>2.357</v>
      </c>
      <c r="AH737" s="28" t="n">
        <v>2.182</v>
      </c>
      <c r="AI737" s="28" t="n">
        <v>2.0995</v>
      </c>
      <c r="AJ737" s="28" t="n">
        <v>2.037</v>
      </c>
      <c r="AK737" s="28" t="n">
        <v>2.207</v>
      </c>
      <c r="AL737" s="28" t="n">
        <v>2.3295</v>
      </c>
      <c r="AM737" s="28" t="n">
        <v>2.357</v>
      </c>
      <c r="AN737" s="28" t="n">
        <v>1.96</v>
      </c>
      <c r="AO737" s="28" t="n">
        <v>2.432</v>
      </c>
      <c r="AP737" s="28" t="n">
        <v>2.522</v>
      </c>
      <c r="AQ737" s="28" t="n">
        <v>2.232</v>
      </c>
      <c r="AR737" s="2" t="s">
        <v>2</v>
      </c>
      <c r="AT737" s="28"/>
      <c r="AU737" s="28"/>
      <c r="AV737" s="28"/>
      <c r="AW737" s="28"/>
      <c r="AX737" s="28"/>
      <c r="AY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</row>
    <row r="738" customFormat="false" ht="12.75" hidden="true" customHeight="false" outlineLevel="0" collapsed="false">
      <c r="A738" s="56" t="n">
        <v>36328</v>
      </c>
      <c r="B738" s="90" t="n">
        <f aca="false">B737+1</f>
        <v>732</v>
      </c>
      <c r="C738" s="28"/>
      <c r="D738" s="28" t="s">
        <v>118</v>
      </c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 t="s">
        <v>118</v>
      </c>
      <c r="AA738" s="28" t="n">
        <v>2.345</v>
      </c>
      <c r="AB738" s="28" t="n">
        <v>2.285</v>
      </c>
      <c r="AC738" s="95" t="n">
        <f aca="false">AE738-AB738</f>
        <v>0</v>
      </c>
      <c r="AD738" s="28"/>
      <c r="AE738" s="28" t="n">
        <v>2.285</v>
      </c>
      <c r="AF738" s="28" t="n">
        <v>2.02545408949767</v>
      </c>
      <c r="AG738" s="28" t="n">
        <v>2.315</v>
      </c>
      <c r="AH738" s="28" t="n">
        <v>2.15</v>
      </c>
      <c r="AI738" s="28" t="n">
        <v>2.07</v>
      </c>
      <c r="AJ738" s="28" t="n">
        <v>2.00625</v>
      </c>
      <c r="AK738" s="28" t="n">
        <v>2.1675</v>
      </c>
      <c r="AL738" s="28" t="n">
        <v>2.29</v>
      </c>
      <c r="AM738" s="28" t="n">
        <v>2.32</v>
      </c>
      <c r="AN738" s="28" t="n">
        <v>1.948</v>
      </c>
      <c r="AO738" s="28" t="n">
        <v>2.3975</v>
      </c>
      <c r="AP738" s="28" t="n">
        <v>2.48</v>
      </c>
      <c r="AQ738" s="28" t="n">
        <v>2.205</v>
      </c>
      <c r="AR738" s="2" t="s">
        <v>2</v>
      </c>
      <c r="AT738" s="28"/>
      <c r="AU738" s="28"/>
      <c r="AV738" s="28"/>
      <c r="AW738" s="28"/>
      <c r="AX738" s="28"/>
      <c r="AY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Q738" s="28"/>
      <c r="BR738" s="28"/>
    </row>
    <row r="739" customFormat="false" ht="12.75" hidden="true" customHeight="false" outlineLevel="0" collapsed="false">
      <c r="A739" s="56" t="n">
        <v>36329</v>
      </c>
      <c r="B739" s="90" t="n">
        <f aca="false">B738+1</f>
        <v>733</v>
      </c>
      <c r="C739" s="28"/>
      <c r="D739" s="28" t="s">
        <v>118</v>
      </c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 t="s">
        <v>118</v>
      </c>
      <c r="AA739" s="28" t="n">
        <v>2.305</v>
      </c>
      <c r="AB739" s="28" t="n">
        <v>2.308</v>
      </c>
      <c r="AC739" s="95" t="n">
        <f aca="false">AE739-AB739</f>
        <v>0</v>
      </c>
      <c r="AD739" s="28"/>
      <c r="AE739" s="28" t="n">
        <v>2.308</v>
      </c>
      <c r="AF739" s="28" t="n">
        <v>2.01832771308467</v>
      </c>
      <c r="AG739" s="28" t="n">
        <v>2.338</v>
      </c>
      <c r="AH739" s="28" t="n">
        <v>2.168</v>
      </c>
      <c r="AI739" s="28" t="n">
        <v>2.0855</v>
      </c>
      <c r="AJ739" s="28" t="n">
        <v>2.018</v>
      </c>
      <c r="AK739" s="28" t="n">
        <v>2.1905</v>
      </c>
      <c r="AL739" s="28" t="n">
        <v>2.313</v>
      </c>
      <c r="AM739" s="28" t="n">
        <v>2.348</v>
      </c>
      <c r="AN739" s="28" t="n">
        <v>1.963</v>
      </c>
      <c r="AO739" s="28" t="n">
        <v>2.418</v>
      </c>
      <c r="AP739" s="28" t="n">
        <v>2.503</v>
      </c>
      <c r="AQ739" s="28" t="n">
        <v>2.2255</v>
      </c>
      <c r="AR739" s="2" t="s">
        <v>2</v>
      </c>
      <c r="AT739" s="28"/>
      <c r="AU739" s="28"/>
      <c r="AV739" s="28"/>
      <c r="AW739" s="28"/>
      <c r="AX739" s="28"/>
      <c r="AY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</row>
    <row r="740" customFormat="false" ht="12.75" hidden="true" customHeight="false" outlineLevel="0" collapsed="false">
      <c r="A740" s="56" t="n">
        <v>36332</v>
      </c>
      <c r="B740" s="90" t="n">
        <f aca="false">B739+1</f>
        <v>734</v>
      </c>
      <c r="C740" s="28"/>
      <c r="D740" s="28" t="s">
        <v>118</v>
      </c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 t="s">
        <v>118</v>
      </c>
      <c r="AA740" s="28" t="n">
        <v>2.26</v>
      </c>
      <c r="AB740" s="28" t="n">
        <v>2.237</v>
      </c>
      <c r="AC740" s="95" t="n">
        <f aca="false">AE740-AB740</f>
        <v>0</v>
      </c>
      <c r="AD740" s="28"/>
      <c r="AE740" s="28" t="n">
        <v>2.237</v>
      </c>
      <c r="AF740" s="28" t="n">
        <v>2.00512423211698</v>
      </c>
      <c r="AG740" s="28" t="n">
        <v>2.267</v>
      </c>
      <c r="AH740" s="28" t="n">
        <v>2.0995</v>
      </c>
      <c r="AI740" s="28" t="n">
        <v>2.0195</v>
      </c>
      <c r="AJ740" s="28" t="n">
        <v>1.952</v>
      </c>
      <c r="AK740" s="28" t="n">
        <v>2.122</v>
      </c>
      <c r="AL740" s="28" t="n">
        <v>2.242</v>
      </c>
      <c r="AM740" s="28" t="n">
        <v>2.27325</v>
      </c>
      <c r="AN740" s="28" t="n">
        <v>1.922</v>
      </c>
      <c r="AO740" s="28" t="n">
        <v>2.3445</v>
      </c>
      <c r="AP740" s="28" t="n">
        <v>2.432</v>
      </c>
      <c r="AQ740" s="28" t="n">
        <v>2.1545</v>
      </c>
      <c r="AR740" s="2" t="s">
        <v>2</v>
      </c>
      <c r="AT740" s="28"/>
      <c r="AU740" s="28"/>
      <c r="AV740" s="28"/>
      <c r="AW740" s="28"/>
      <c r="AX740" s="28"/>
      <c r="AY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</row>
    <row r="741" customFormat="false" ht="12.75" hidden="true" customHeight="false" outlineLevel="0" collapsed="false">
      <c r="A741" s="56" t="n">
        <v>36333</v>
      </c>
      <c r="B741" s="90" t="n">
        <f aca="false">B740+1</f>
        <v>735</v>
      </c>
      <c r="C741" s="28"/>
      <c r="D741" s="28" t="s">
        <v>118</v>
      </c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 t="s">
        <v>118</v>
      </c>
      <c r="AA741" s="28" t="n">
        <v>2.24</v>
      </c>
      <c r="AB741" s="28" t="n">
        <v>2.238</v>
      </c>
      <c r="AC741" s="95" t="n">
        <f aca="false">AE741-AB741</f>
        <v>0</v>
      </c>
      <c r="AD741" s="28"/>
      <c r="AE741" s="28" t="n">
        <v>2.238</v>
      </c>
      <c r="AF741" s="28" t="n">
        <v>1.96822594838729</v>
      </c>
      <c r="AG741" s="28" t="n">
        <v>2.2755</v>
      </c>
      <c r="AH741" s="28" t="n">
        <v>2.10675</v>
      </c>
      <c r="AI741" s="28" t="n">
        <v>2.00925</v>
      </c>
      <c r="AJ741" s="28" t="n">
        <v>1.948</v>
      </c>
      <c r="AK741" s="28" t="n">
        <v>2.1205</v>
      </c>
      <c r="AL741" s="28" t="n">
        <v>2.243</v>
      </c>
      <c r="AM741" s="28" t="n">
        <v>2.2705</v>
      </c>
      <c r="AN741" s="28" t="n">
        <v>1.916</v>
      </c>
      <c r="AO741" s="28" t="n">
        <v>2.348</v>
      </c>
      <c r="AP741" s="28" t="n">
        <v>2.433</v>
      </c>
      <c r="AQ741" s="28" t="n">
        <v>2.158</v>
      </c>
      <c r="AR741" s="2" t="s">
        <v>2</v>
      </c>
      <c r="AT741" s="28"/>
      <c r="AU741" s="28"/>
      <c r="AV741" s="28"/>
      <c r="AW741" s="28"/>
      <c r="AX741" s="28"/>
      <c r="AY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</row>
    <row r="742" customFormat="false" ht="12.75" hidden="true" customHeight="false" outlineLevel="0" collapsed="false">
      <c r="A742" s="56" t="n">
        <v>36334</v>
      </c>
      <c r="B742" s="90" t="n">
        <f aca="false">B741+1</f>
        <v>736</v>
      </c>
      <c r="C742" s="28"/>
      <c r="D742" s="28" t="s">
        <v>118</v>
      </c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 t="s">
        <v>118</v>
      </c>
      <c r="AA742" s="28" t="n">
        <v>2.25</v>
      </c>
      <c r="AB742" s="28" t="n">
        <v>2.264</v>
      </c>
      <c r="AC742" s="95" t="n">
        <f aca="false">AE742-AB742</f>
        <v>0</v>
      </c>
      <c r="AD742" s="28"/>
      <c r="AE742" s="28" t="n">
        <v>2.264</v>
      </c>
      <c r="AF742" s="28" t="n">
        <v>1.97122594838729</v>
      </c>
      <c r="AG742" s="28" t="n">
        <v>2.3015</v>
      </c>
      <c r="AH742" s="28" t="n">
        <v>2.1315</v>
      </c>
      <c r="AI742" s="28" t="n">
        <v>2.0165</v>
      </c>
      <c r="AJ742" s="28" t="n">
        <v>1.9615</v>
      </c>
      <c r="AK742" s="28" t="n">
        <v>2.1465</v>
      </c>
      <c r="AL742" s="28" t="n">
        <v>2.269</v>
      </c>
      <c r="AM742" s="28" t="n">
        <v>2.29525</v>
      </c>
      <c r="AN742" s="28" t="n">
        <v>1.919</v>
      </c>
      <c r="AO742" s="28" t="n">
        <v>2.374</v>
      </c>
      <c r="AP742" s="28" t="n">
        <v>2.464</v>
      </c>
      <c r="AQ742" s="28" t="n">
        <v>2.184</v>
      </c>
      <c r="AR742" s="2" t="s">
        <v>2</v>
      </c>
      <c r="AT742" s="28"/>
      <c r="AU742" s="28"/>
      <c r="AV742" s="28"/>
      <c r="AW742" s="28"/>
      <c r="AX742" s="28"/>
      <c r="AY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</row>
    <row r="743" customFormat="false" ht="12.75" hidden="true" customHeight="false" outlineLevel="0" collapsed="false">
      <c r="A743" s="56" t="n">
        <v>36335</v>
      </c>
      <c r="B743" s="90" t="n">
        <f aca="false">B742+1</f>
        <v>737</v>
      </c>
      <c r="C743" s="28"/>
      <c r="D743" s="28" t="s">
        <v>118</v>
      </c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 t="s">
        <v>118</v>
      </c>
      <c r="AA743" s="28" t="n">
        <v>2.265</v>
      </c>
      <c r="AB743" s="28" t="n">
        <v>2.295</v>
      </c>
      <c r="AC743" s="95" t="n">
        <f aca="false">AE743-AB743</f>
        <v>0</v>
      </c>
      <c r="AD743" s="28"/>
      <c r="AE743" s="28" t="n">
        <v>2.295</v>
      </c>
      <c r="AF743" s="28" t="n">
        <v>1.97440560513323</v>
      </c>
      <c r="AG743" s="28" t="n">
        <v>2.33</v>
      </c>
      <c r="AH743" s="28" t="n">
        <v>2.16125</v>
      </c>
      <c r="AI743" s="28" t="n">
        <v>2.04</v>
      </c>
      <c r="AJ743" s="28" t="n">
        <v>1.9925</v>
      </c>
      <c r="AK743" s="28" t="n">
        <v>2.175</v>
      </c>
      <c r="AL743" s="28" t="n">
        <v>2.3</v>
      </c>
      <c r="AM743" s="28" t="n">
        <v>2.3225</v>
      </c>
      <c r="AN743" s="28" t="n">
        <v>1.935</v>
      </c>
      <c r="AO743" s="28" t="n">
        <v>2.405</v>
      </c>
      <c r="AP743" s="28" t="n">
        <v>2.4925</v>
      </c>
      <c r="AQ743" s="28" t="n">
        <v>2.215</v>
      </c>
      <c r="AR743" s="2" t="s">
        <v>2</v>
      </c>
      <c r="AT743" s="28"/>
      <c r="AU743" s="28"/>
      <c r="AV743" s="28"/>
      <c r="AW743" s="28"/>
      <c r="AX743" s="28"/>
      <c r="AY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</row>
    <row r="744" customFormat="false" ht="12.75" hidden="true" customHeight="false" outlineLevel="0" collapsed="false">
      <c r="A744" s="56" t="n">
        <v>36336</v>
      </c>
      <c r="B744" s="90" t="n">
        <f aca="false">B743+1</f>
        <v>738</v>
      </c>
      <c r="C744" s="28"/>
      <c r="D744" s="28" t="s">
        <v>118</v>
      </c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 t="s">
        <v>118</v>
      </c>
      <c r="AA744" s="28" t="n">
        <v>2.31</v>
      </c>
      <c r="AB744" s="28" t="n">
        <v>2.258</v>
      </c>
      <c r="AC744" s="95" t="n">
        <f aca="false">AE744-AB744</f>
        <v>0</v>
      </c>
      <c r="AD744" s="28"/>
      <c r="AE744" s="28" t="n">
        <v>2.258</v>
      </c>
      <c r="AF744" s="28" t="n">
        <v>1.97440560513323</v>
      </c>
      <c r="AG744" s="28" t="n">
        <v>2.2905</v>
      </c>
      <c r="AH744" s="28" t="n">
        <v>2.1455</v>
      </c>
      <c r="AI744" s="28" t="n">
        <v>2.023</v>
      </c>
      <c r="AJ744" s="28" t="n">
        <v>1.9705</v>
      </c>
      <c r="AK744" s="28" t="n">
        <v>2.1405</v>
      </c>
      <c r="AL744" s="28" t="n">
        <v>2.2605</v>
      </c>
      <c r="AM744" s="28" t="n">
        <v>2.30675</v>
      </c>
      <c r="AN744" s="28" t="n">
        <v>1.925</v>
      </c>
      <c r="AO744" s="28" t="n">
        <v>2.363</v>
      </c>
      <c r="AP744" s="28" t="n">
        <v>2.4555</v>
      </c>
      <c r="AQ744" s="28" t="n">
        <v>2.183</v>
      </c>
      <c r="AR744" s="2" t="s">
        <v>2</v>
      </c>
      <c r="AT744" s="28"/>
      <c r="AU744" s="28"/>
      <c r="AV744" s="28"/>
      <c r="AW744" s="28"/>
      <c r="AX744" s="28"/>
      <c r="AY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</row>
    <row r="745" customFormat="false" ht="12.75" hidden="true" customHeight="false" outlineLevel="0" collapsed="false">
      <c r="A745" s="56" t="n">
        <v>36339</v>
      </c>
      <c r="B745" s="90" t="n">
        <f aca="false">B744+1</f>
        <v>739</v>
      </c>
      <c r="C745" s="28"/>
      <c r="D745" s="28" t="s">
        <v>118</v>
      </c>
      <c r="E745" s="28" t="n">
        <v>1</v>
      </c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 t="s">
        <v>118</v>
      </c>
      <c r="AA745" s="28" t="n">
        <v>2.253</v>
      </c>
      <c r="AB745" s="28" t="n">
        <v>2.262</v>
      </c>
      <c r="AC745" s="95" t="n">
        <f aca="false">AE745-AB745</f>
        <v>0</v>
      </c>
      <c r="AD745" s="28" t="n">
        <v>1</v>
      </c>
      <c r="AE745" s="28" t="n">
        <v>2.262</v>
      </c>
      <c r="AF745" s="28" t="n">
        <v>2.00671406048995</v>
      </c>
      <c r="AG745" s="28" t="n">
        <v>2.2995</v>
      </c>
      <c r="AH745" s="28" t="n">
        <v>2.167</v>
      </c>
      <c r="AI745" s="28" t="n">
        <v>2.047</v>
      </c>
      <c r="AJ745" s="28" t="n">
        <v>1.987</v>
      </c>
      <c r="AK745" s="28" t="n">
        <v>2.1545</v>
      </c>
      <c r="AL745" s="28" t="n">
        <v>2.267</v>
      </c>
      <c r="AM745" s="28" t="n">
        <v>2.357</v>
      </c>
      <c r="AN745" s="28" t="n">
        <v>1.9325</v>
      </c>
      <c r="AO745" s="28" t="n">
        <v>2.372</v>
      </c>
      <c r="AP745" s="28" t="n">
        <v>2.472</v>
      </c>
      <c r="AQ745" s="28" t="n">
        <v>2.192</v>
      </c>
      <c r="AR745" s="2" t="s">
        <v>2</v>
      </c>
      <c r="AT745" s="28"/>
      <c r="AU745" s="28"/>
      <c r="AV745" s="28"/>
      <c r="AW745" s="28"/>
      <c r="AX745" s="28"/>
      <c r="AY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</row>
    <row r="746" customFormat="false" ht="12.75" hidden="true" customHeight="false" outlineLevel="0" collapsed="false">
      <c r="A746" s="56" t="n">
        <v>36340</v>
      </c>
      <c r="B746" s="90" t="n">
        <f aca="false">B745+1</f>
        <v>740</v>
      </c>
      <c r="C746" s="28"/>
      <c r="D746" s="28" t="s">
        <v>119</v>
      </c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 t="s">
        <v>119</v>
      </c>
      <c r="AA746" s="28" t="n">
        <v>2.36</v>
      </c>
      <c r="AB746" s="28" t="n">
        <v>2.4</v>
      </c>
      <c r="AC746" s="95" t="n">
        <f aca="false">AE746-AB746</f>
        <v>0</v>
      </c>
      <c r="AD746" s="28"/>
      <c r="AE746" s="28" t="n">
        <v>2.4</v>
      </c>
      <c r="AF746" s="28" t="n">
        <v>2.11958526187917</v>
      </c>
      <c r="AG746" s="28" t="n">
        <v>2.45</v>
      </c>
      <c r="AH746" s="28" t="n">
        <v>2.328</v>
      </c>
      <c r="AI746" s="28" t="n">
        <v>2.198</v>
      </c>
      <c r="AJ746" s="28" t="n">
        <v>2.128</v>
      </c>
      <c r="AK746" s="28" t="n">
        <v>2.32</v>
      </c>
      <c r="AL746" s="28" t="n">
        <v>2.42</v>
      </c>
      <c r="AM746" s="28" t="n">
        <v>2.528</v>
      </c>
      <c r="AN746" s="28" t="n">
        <v>2.0705</v>
      </c>
      <c r="AO746" s="28" t="n">
        <v>2.53</v>
      </c>
      <c r="AP746" s="28" t="n">
        <v>2.64</v>
      </c>
      <c r="AQ746" s="28" t="n">
        <v>2.368</v>
      </c>
      <c r="AR746" s="2" t="s">
        <v>2</v>
      </c>
      <c r="AT746" s="28"/>
      <c r="AU746" s="28"/>
      <c r="AV746" s="28"/>
      <c r="AW746" s="28"/>
      <c r="AX746" s="28"/>
      <c r="AY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</row>
    <row r="747" customFormat="false" ht="12.75" hidden="true" customHeight="false" outlineLevel="0" collapsed="false">
      <c r="A747" s="56" t="n">
        <v>36341</v>
      </c>
      <c r="B747" s="90" t="n">
        <f aca="false">B746+1</f>
        <v>741</v>
      </c>
      <c r="C747" s="28"/>
      <c r="D747" s="28" t="s">
        <v>119</v>
      </c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 t="s">
        <v>119</v>
      </c>
      <c r="AA747" s="28" t="n">
        <v>2.415</v>
      </c>
      <c r="AB747" s="28" t="n">
        <v>2.394</v>
      </c>
      <c r="AC747" s="95" t="n">
        <f aca="false">AE747-AB747</f>
        <v>0</v>
      </c>
      <c r="AD747" s="28"/>
      <c r="AE747" s="28" t="n">
        <v>2.394</v>
      </c>
      <c r="AF747" s="28" t="n">
        <v>2.11358526187917</v>
      </c>
      <c r="AG747" s="28" t="n">
        <v>2.444</v>
      </c>
      <c r="AH747" s="28" t="n">
        <v>2.322</v>
      </c>
      <c r="AI747" s="28" t="n">
        <v>2.192</v>
      </c>
      <c r="AJ747" s="28" t="n">
        <v>2.122</v>
      </c>
      <c r="AK747" s="28" t="n">
        <v>2.314</v>
      </c>
      <c r="AL747" s="28" t="n">
        <v>2.414</v>
      </c>
      <c r="AM747" s="28" t="n">
        <v>2.522</v>
      </c>
      <c r="AN747" s="28" t="n">
        <v>2.0645</v>
      </c>
      <c r="AO747" s="28" t="n">
        <v>2.524</v>
      </c>
      <c r="AP747" s="28" t="n">
        <v>2.634</v>
      </c>
      <c r="AQ747" s="28" t="n">
        <v>2.362</v>
      </c>
      <c r="AR747" s="2" t="s">
        <v>2</v>
      </c>
      <c r="AT747" s="28"/>
      <c r="AU747" s="28"/>
      <c r="AV747" s="28"/>
      <c r="AW747" s="28"/>
      <c r="AX747" s="28"/>
      <c r="AY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</row>
    <row r="748" customFormat="false" ht="12.75" hidden="true" customHeight="false" outlineLevel="0" collapsed="false">
      <c r="A748" s="56" t="n">
        <v>36342</v>
      </c>
      <c r="B748" s="90" t="n">
        <f aca="false">B747+1</f>
        <v>742</v>
      </c>
      <c r="C748" s="28"/>
      <c r="D748" s="28" t="s">
        <v>119</v>
      </c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 t="s">
        <v>119</v>
      </c>
      <c r="AA748" s="28" t="n">
        <v>2.34</v>
      </c>
      <c r="AB748" s="28" t="n">
        <v>2.309</v>
      </c>
      <c r="AC748" s="95" t="n">
        <f aca="false">AE748-AB748</f>
        <v>0</v>
      </c>
      <c r="AD748" s="28"/>
      <c r="AE748" s="28" t="n">
        <v>2.309</v>
      </c>
      <c r="AF748" s="28" t="n">
        <v>2.02421732963403</v>
      </c>
      <c r="AG748" s="28" t="n">
        <v>2.359</v>
      </c>
      <c r="AH748" s="28" t="n">
        <v>2.237</v>
      </c>
      <c r="AI748" s="28" t="n">
        <v>2.107</v>
      </c>
      <c r="AJ748" s="28" t="n">
        <v>2.037</v>
      </c>
      <c r="AK748" s="28" t="n">
        <v>2.229</v>
      </c>
      <c r="AL748" s="28" t="n">
        <v>2.3365</v>
      </c>
      <c r="AM748" s="28" t="n">
        <v>2.437</v>
      </c>
      <c r="AN748" s="28" t="n">
        <v>1.9795</v>
      </c>
      <c r="AO748" s="28" t="n">
        <v>2.439</v>
      </c>
      <c r="AP748" s="28" t="n">
        <v>2.559</v>
      </c>
      <c r="AQ748" s="28" t="n">
        <v>2.277</v>
      </c>
      <c r="AR748" s="2" t="s">
        <v>2</v>
      </c>
      <c r="AT748" s="28"/>
      <c r="AU748" s="28"/>
      <c r="AV748" s="28"/>
      <c r="AW748" s="28"/>
      <c r="AX748" s="28"/>
      <c r="AY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</row>
    <row r="749" customFormat="false" ht="12.75" hidden="true" customHeight="false" outlineLevel="0" collapsed="false">
      <c r="A749" s="56" t="n">
        <v>36343</v>
      </c>
      <c r="B749" s="90" t="n">
        <f aca="false">B748+1</f>
        <v>743</v>
      </c>
      <c r="C749" s="28"/>
      <c r="D749" s="28" t="s">
        <v>119</v>
      </c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 t="s">
        <v>119</v>
      </c>
      <c r="AA749" s="28" t="n">
        <v>2.305</v>
      </c>
      <c r="AB749" s="28" t="n">
        <v>2.287</v>
      </c>
      <c r="AC749" s="95" t="n">
        <f aca="false">AE749-AB749</f>
        <v>0</v>
      </c>
      <c r="AD749" s="28"/>
      <c r="AE749" s="28" t="n">
        <v>2.287</v>
      </c>
      <c r="AF749" s="28" t="n">
        <v>1.96204629164135</v>
      </c>
      <c r="AG749" s="28" t="n">
        <v>2.3245</v>
      </c>
      <c r="AH749" s="28" t="n">
        <v>2.17825</v>
      </c>
      <c r="AI749" s="28" t="n">
        <v>2.077</v>
      </c>
      <c r="AJ749" s="28" t="n">
        <v>2.002</v>
      </c>
      <c r="AK749" s="28" t="n">
        <v>2.1795</v>
      </c>
      <c r="AL749" s="28" t="n">
        <v>2.2995</v>
      </c>
      <c r="AM749" s="28" t="n">
        <v>2.4295</v>
      </c>
      <c r="AN749" s="28" t="n">
        <v>2.022</v>
      </c>
      <c r="AO749" s="28" t="n">
        <v>2.4045</v>
      </c>
      <c r="AP749" s="28" t="n">
        <v>2.512</v>
      </c>
      <c r="AQ749" s="28" t="n">
        <v>2.227</v>
      </c>
      <c r="AR749" s="2" t="s">
        <v>2</v>
      </c>
      <c r="AT749" s="28"/>
      <c r="AU749" s="28"/>
      <c r="AV749" s="28"/>
      <c r="AW749" s="28"/>
      <c r="AX749" s="28"/>
      <c r="AY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</row>
    <row r="750" customFormat="false" ht="12.75" hidden="true" customHeight="false" outlineLevel="0" collapsed="false">
      <c r="A750" s="56" t="n">
        <v>36347</v>
      </c>
      <c r="B750" s="90" t="n">
        <f aca="false">B749+1</f>
        <v>744</v>
      </c>
      <c r="C750" s="28"/>
      <c r="D750" s="28" t="s">
        <v>119</v>
      </c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 t="s">
        <v>119</v>
      </c>
      <c r="AA750" s="28" t="n">
        <v>2.3</v>
      </c>
      <c r="AB750" s="28" t="n">
        <v>2.191</v>
      </c>
      <c r="AC750" s="95" t="n">
        <f aca="false">AE750-AB750</f>
        <v>0</v>
      </c>
      <c r="AD750" s="28"/>
      <c r="AE750" s="28" t="n">
        <v>2.191</v>
      </c>
      <c r="AF750" s="28" t="n">
        <v>1.93950732140353</v>
      </c>
      <c r="AG750" s="28" t="n">
        <v>2.2285</v>
      </c>
      <c r="AH750" s="28" t="n">
        <v>2.091</v>
      </c>
      <c r="AI750" s="28" t="n">
        <v>1.98725</v>
      </c>
      <c r="AJ750" s="28" t="n">
        <v>1.931</v>
      </c>
      <c r="AK750" s="28" t="n">
        <v>2.0835</v>
      </c>
      <c r="AL750" s="28" t="n">
        <v>2.2035</v>
      </c>
      <c r="AM750" s="28" t="n">
        <v>2.341</v>
      </c>
      <c r="AN750" s="28" t="n">
        <v>2.046</v>
      </c>
      <c r="AO750" s="28" t="n">
        <v>2.3085</v>
      </c>
      <c r="AP750" s="28" t="n">
        <v>2.416</v>
      </c>
      <c r="AQ750" s="28" t="n">
        <v>2.1285</v>
      </c>
      <c r="AR750" s="2" t="s">
        <v>2</v>
      </c>
      <c r="AT750" s="28"/>
      <c r="AU750" s="28"/>
      <c r="AV750" s="28"/>
      <c r="AW750" s="28"/>
      <c r="AX750" s="28"/>
      <c r="AY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</row>
    <row r="751" customFormat="false" ht="12.75" hidden="true" customHeight="false" outlineLevel="0" collapsed="false">
      <c r="A751" s="56" t="n">
        <v>36348</v>
      </c>
      <c r="B751" s="90" t="n">
        <f aca="false">B750+1</f>
        <v>745</v>
      </c>
      <c r="C751" s="28"/>
      <c r="D751" s="28" t="s">
        <v>119</v>
      </c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 t="s">
        <v>119</v>
      </c>
      <c r="AA751" s="28" t="n">
        <v>2.185</v>
      </c>
      <c r="AB751" s="28" t="n">
        <v>2.141</v>
      </c>
      <c r="AC751" s="95" t="n">
        <f aca="false">AE751-AB751</f>
        <v>0</v>
      </c>
      <c r="AD751" s="28"/>
      <c r="AE751" s="28" t="n">
        <v>2.141</v>
      </c>
      <c r="AF751" s="28" t="n">
        <v>1.93491749303056</v>
      </c>
      <c r="AG751" s="28" t="n">
        <v>2.177</v>
      </c>
      <c r="AH751" s="28" t="n">
        <v>2.0585</v>
      </c>
      <c r="AI751" s="28" t="n">
        <v>1.956</v>
      </c>
      <c r="AJ751" s="28" t="n">
        <v>1.9035</v>
      </c>
      <c r="AK751" s="28" t="n">
        <v>2.0445</v>
      </c>
      <c r="AL751" s="28" t="n">
        <v>2.1585</v>
      </c>
      <c r="AM751" s="28" t="n">
        <v>2.3385</v>
      </c>
      <c r="AN751" s="28" t="n">
        <v>1.89</v>
      </c>
      <c r="AO751" s="28" t="n">
        <v>2.256</v>
      </c>
      <c r="AP751" s="28" t="n">
        <v>2.3585</v>
      </c>
      <c r="AQ751" s="28" t="n">
        <v>2.091</v>
      </c>
      <c r="AR751" s="2" t="s">
        <v>2</v>
      </c>
      <c r="AT751" s="28"/>
      <c r="AU751" s="28"/>
      <c r="AV751" s="28"/>
      <c r="AW751" s="28"/>
      <c r="AX751" s="28"/>
      <c r="AY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</row>
    <row r="752" customFormat="false" ht="12" hidden="true" customHeight="true" outlineLevel="0" collapsed="false">
      <c r="A752" s="56" t="n">
        <v>36349</v>
      </c>
      <c r="B752" s="90" t="n">
        <f aca="false">B751+1</f>
        <v>746</v>
      </c>
      <c r="C752" s="28"/>
      <c r="D752" s="28" t="s">
        <v>119</v>
      </c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 t="s">
        <v>119</v>
      </c>
      <c r="AA752" s="28" t="n">
        <v>2.185</v>
      </c>
      <c r="AB752" s="28" t="n">
        <v>2.162</v>
      </c>
      <c r="AC752" s="95" t="n">
        <f aca="false">AE752-AB752</f>
        <v>0</v>
      </c>
      <c r="AD752" s="28"/>
      <c r="AE752" s="28" t="n">
        <v>2.162</v>
      </c>
      <c r="AF752" s="28" t="n">
        <v>1.93191749303056</v>
      </c>
      <c r="AG752" s="28" t="n">
        <v>2.198</v>
      </c>
      <c r="AH752" s="28" t="n">
        <v>2.07575</v>
      </c>
      <c r="AI752" s="28" t="n">
        <v>1.977</v>
      </c>
      <c r="AJ752" s="28" t="n">
        <v>1.92575</v>
      </c>
      <c r="AK752" s="28" t="n">
        <v>2.062</v>
      </c>
      <c r="AL752" s="28" t="n">
        <v>2.177</v>
      </c>
      <c r="AM752" s="28" t="n">
        <v>2.3445</v>
      </c>
      <c r="AN752" s="28" t="n">
        <v>1.887</v>
      </c>
      <c r="AO752" s="28" t="n">
        <v>2.282</v>
      </c>
      <c r="AP752" s="28" t="n">
        <v>2.3845</v>
      </c>
      <c r="AQ752" s="28" t="n">
        <v>2.107</v>
      </c>
      <c r="AR752" s="2" t="s">
        <v>2</v>
      </c>
      <c r="AT752" s="28"/>
      <c r="AU752" s="28"/>
      <c r="AV752" s="28"/>
      <c r="AW752" s="28"/>
      <c r="AX752" s="28"/>
      <c r="AY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</row>
    <row r="753" customFormat="false" ht="12" hidden="true" customHeight="true" outlineLevel="0" collapsed="false">
      <c r="A753" s="56" t="n">
        <v>36350</v>
      </c>
      <c r="B753" s="90" t="n">
        <f aca="false">B752+1</f>
        <v>747</v>
      </c>
      <c r="C753" s="28"/>
      <c r="D753" s="28" t="s">
        <v>119</v>
      </c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 t="s">
        <v>119</v>
      </c>
      <c r="AA753" s="28" t="n">
        <v>2.15</v>
      </c>
      <c r="AB753" s="28" t="n">
        <v>2.163</v>
      </c>
      <c r="AC753" s="95" t="n">
        <f aca="false">AE753-AB753</f>
        <v>0</v>
      </c>
      <c r="AD753" s="28"/>
      <c r="AE753" s="28" t="n">
        <v>2.163</v>
      </c>
      <c r="AF753" s="28" t="n">
        <v>1.92791749303056</v>
      </c>
      <c r="AG753" s="28" t="n">
        <v>2.199</v>
      </c>
      <c r="AH753" s="28" t="n">
        <v>2.078</v>
      </c>
      <c r="AI753" s="28" t="n">
        <v>1.9855</v>
      </c>
      <c r="AJ753" s="28" t="n">
        <v>1.9255</v>
      </c>
      <c r="AK753" s="28" t="n">
        <v>2.063</v>
      </c>
      <c r="AL753" s="28" t="n">
        <v>2.178</v>
      </c>
      <c r="AM753" s="28" t="n">
        <v>2.363</v>
      </c>
      <c r="AN753" s="28" t="n">
        <v>1.928</v>
      </c>
      <c r="AO753" s="28" t="n">
        <v>2.283</v>
      </c>
      <c r="AP753" s="28" t="n">
        <v>2.3855</v>
      </c>
      <c r="AQ753" s="28" t="n">
        <v>2.108</v>
      </c>
      <c r="AR753" s="2" t="s">
        <v>2</v>
      </c>
      <c r="AT753" s="28"/>
      <c r="AU753" s="28"/>
      <c r="AV753" s="28"/>
      <c r="AW753" s="28"/>
      <c r="AX753" s="28"/>
      <c r="AY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</row>
    <row r="754" customFormat="false" ht="12" hidden="true" customHeight="true" outlineLevel="0" collapsed="false">
      <c r="A754" s="56" t="n">
        <v>36353</v>
      </c>
      <c r="B754" s="90" t="n">
        <f aca="false">B753+1</f>
        <v>748</v>
      </c>
      <c r="C754" s="28"/>
      <c r="D754" s="28" t="s">
        <v>119</v>
      </c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 t="s">
        <v>119</v>
      </c>
      <c r="AA754" s="28" t="n">
        <v>2.135</v>
      </c>
      <c r="AB754" s="28" t="n">
        <v>2.144</v>
      </c>
      <c r="AC754" s="95" t="n">
        <f aca="false">AE754-AB754</f>
        <v>0</v>
      </c>
      <c r="AD754" s="28"/>
      <c r="AE754" s="28" t="n">
        <v>2.144</v>
      </c>
      <c r="AF754" s="28" t="n">
        <v>1.90878869441978</v>
      </c>
      <c r="AG754" s="28" t="n">
        <v>2.18</v>
      </c>
      <c r="AH754" s="28" t="n">
        <v>2.059</v>
      </c>
      <c r="AI754" s="28" t="n">
        <v>1.96025</v>
      </c>
      <c r="AJ754" s="28" t="n">
        <v>1.91025</v>
      </c>
      <c r="AK754" s="28" t="n">
        <v>2.049</v>
      </c>
      <c r="AL754" s="28" t="n">
        <v>2.159</v>
      </c>
      <c r="AM754" s="28" t="n">
        <v>2.349</v>
      </c>
      <c r="AN754" s="28" t="n">
        <v>1.909</v>
      </c>
      <c r="AO754" s="28" t="n">
        <v>2.264</v>
      </c>
      <c r="AP754" s="28" t="n">
        <v>2.369</v>
      </c>
      <c r="AQ754" s="28" t="n">
        <v>2.094</v>
      </c>
      <c r="AR754" s="2" t="s">
        <v>2</v>
      </c>
      <c r="AT754" s="28"/>
      <c r="AU754" s="28"/>
      <c r="AV754" s="28"/>
      <c r="AW754" s="28"/>
      <c r="AX754" s="28"/>
      <c r="AY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</row>
    <row r="755" customFormat="false" ht="12" hidden="true" customHeight="true" outlineLevel="0" collapsed="false">
      <c r="A755" s="56" t="n">
        <v>36354</v>
      </c>
      <c r="B755" s="90" t="n">
        <f aca="false">B754+1</f>
        <v>749</v>
      </c>
      <c r="C755" s="28"/>
      <c r="D755" s="28" t="s">
        <v>119</v>
      </c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 t="s">
        <v>119</v>
      </c>
      <c r="AA755" s="28" t="n">
        <v>2.15</v>
      </c>
      <c r="AB755" s="28" t="n">
        <v>2.176</v>
      </c>
      <c r="AC755" s="95" t="n">
        <f aca="false">AE755-AB755</f>
        <v>0</v>
      </c>
      <c r="AD755" s="28"/>
      <c r="AE755" s="28" t="n">
        <v>2.176</v>
      </c>
      <c r="AF755" s="28" t="n">
        <v>1.92732766465759</v>
      </c>
      <c r="AG755" s="28" t="n">
        <v>2.216</v>
      </c>
      <c r="AH755" s="28" t="n">
        <v>2.0885</v>
      </c>
      <c r="AI755" s="28" t="n">
        <v>1.98475</v>
      </c>
      <c r="AJ755" s="28" t="n">
        <v>1.93475</v>
      </c>
      <c r="AK755" s="28" t="n">
        <v>2.0785</v>
      </c>
      <c r="AL755" s="28" t="n">
        <v>2.191</v>
      </c>
      <c r="AM755" s="28" t="n">
        <v>2.371</v>
      </c>
      <c r="AN755" s="28" t="n">
        <v>1.946</v>
      </c>
      <c r="AO755" s="28" t="n">
        <v>2.296</v>
      </c>
      <c r="AP755" s="28" t="n">
        <v>2.401</v>
      </c>
      <c r="AQ755" s="28" t="n">
        <v>2.121</v>
      </c>
      <c r="AR755" s="2" t="s">
        <v>2</v>
      </c>
      <c r="AT755" s="28"/>
      <c r="AU755" s="28"/>
      <c r="AV755" s="28"/>
      <c r="AW755" s="28"/>
      <c r="AX755" s="28"/>
      <c r="AY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</row>
    <row r="756" customFormat="false" ht="12" hidden="true" customHeight="true" outlineLevel="0" collapsed="false">
      <c r="A756" s="56" t="n">
        <v>36355</v>
      </c>
      <c r="B756" s="90" t="n">
        <f aca="false">B755+1</f>
        <v>750</v>
      </c>
      <c r="C756" s="28"/>
      <c r="D756" s="28" t="s">
        <v>119</v>
      </c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 t="s">
        <v>119</v>
      </c>
      <c r="AA756" s="28" t="n">
        <v>2.17</v>
      </c>
      <c r="AB756" s="28" t="n">
        <v>2.146</v>
      </c>
      <c r="AC756" s="95" t="n">
        <f aca="false">AE756-AB756</f>
        <v>0</v>
      </c>
      <c r="AD756" s="28"/>
      <c r="AE756" s="28" t="n">
        <v>2.146</v>
      </c>
      <c r="AF756" s="28" t="n">
        <v>1.8914293809279</v>
      </c>
      <c r="AG756" s="28" t="n">
        <v>2.1885</v>
      </c>
      <c r="AH756" s="28" t="n">
        <v>2.06225</v>
      </c>
      <c r="AI756" s="28" t="n">
        <v>1.9685</v>
      </c>
      <c r="AJ756" s="28" t="n">
        <v>1.9185</v>
      </c>
      <c r="AK756" s="28" t="n">
        <v>2.0485</v>
      </c>
      <c r="AL756" s="28" t="n">
        <v>2.161</v>
      </c>
      <c r="AM756" s="28" t="n">
        <v>2.346</v>
      </c>
      <c r="AN756" s="28" t="n">
        <v>1.931</v>
      </c>
      <c r="AO756" s="28" t="n">
        <v>2.2785</v>
      </c>
      <c r="AP756" s="28" t="n">
        <v>2.376</v>
      </c>
      <c r="AQ756" s="28" t="n">
        <v>2.091</v>
      </c>
      <c r="AR756" s="2" t="s">
        <v>2</v>
      </c>
      <c r="AT756" s="28"/>
      <c r="AU756" s="28"/>
      <c r="AV756" s="28"/>
      <c r="AW756" s="28"/>
      <c r="AX756" s="28"/>
      <c r="AY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</row>
    <row r="757" customFormat="false" ht="12" hidden="true" customHeight="true" outlineLevel="0" collapsed="false">
      <c r="A757" s="56" t="n">
        <v>36356</v>
      </c>
      <c r="B757" s="90" t="n">
        <f aca="false">B756+1</f>
        <v>751</v>
      </c>
      <c r="C757" s="28"/>
      <c r="D757" s="28" t="s">
        <v>119</v>
      </c>
      <c r="E757" s="82"/>
      <c r="F757" s="82"/>
      <c r="G757" s="82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28" t="s">
        <v>119</v>
      </c>
      <c r="AA757" s="28" t="n">
        <v>2.115</v>
      </c>
      <c r="AB757" s="28" t="n">
        <v>2.179</v>
      </c>
      <c r="AC757" s="95" t="n">
        <f aca="false">AE757-AB757</f>
        <v>0</v>
      </c>
      <c r="AD757" s="82"/>
      <c r="AE757" s="82" t="n">
        <v>2.179</v>
      </c>
      <c r="AF757" s="91" t="n">
        <v>1.909</v>
      </c>
      <c r="AG757" s="91" t="n">
        <v>2.2265</v>
      </c>
      <c r="AH757" s="91" t="n">
        <v>2.104</v>
      </c>
      <c r="AI757" s="91" t="n">
        <v>1.994</v>
      </c>
      <c r="AJ757" s="91" t="n">
        <v>1.944</v>
      </c>
      <c r="AK757" s="91" t="n">
        <v>2.0865</v>
      </c>
      <c r="AL757" s="91" t="n">
        <v>2.1965</v>
      </c>
      <c r="AM757" s="91" t="n">
        <v>2.3915</v>
      </c>
      <c r="AN757" s="91" t="n">
        <v>1.949</v>
      </c>
      <c r="AO757" s="91" t="n">
        <v>2.319</v>
      </c>
      <c r="AP757" s="91" t="n">
        <v>2.4115</v>
      </c>
      <c r="AQ757" s="91" t="n">
        <v>2.124</v>
      </c>
      <c r="AR757" s="58" t="s">
        <v>2</v>
      </c>
      <c r="AS757" s="58"/>
      <c r="AT757" s="82"/>
      <c r="AU757" s="82"/>
      <c r="AV757" s="82"/>
      <c r="AW757" s="82"/>
      <c r="AX757" s="82"/>
      <c r="AY757" s="82"/>
      <c r="AZ757" s="5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</row>
    <row r="758" customFormat="false" ht="12" hidden="true" customHeight="true" outlineLevel="0" collapsed="false">
      <c r="A758" s="56" t="n">
        <v>36357</v>
      </c>
      <c r="B758" s="90" t="n">
        <f aca="false">B757+1</f>
        <v>752</v>
      </c>
      <c r="C758" s="28"/>
      <c r="D758" s="28" t="s">
        <v>119</v>
      </c>
      <c r="E758" s="82"/>
      <c r="F758" s="82"/>
      <c r="G758" s="82"/>
      <c r="H758" s="82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28" t="s">
        <v>119</v>
      </c>
      <c r="AA758" s="28" t="n">
        <v>2.19</v>
      </c>
      <c r="AB758" s="28" t="n">
        <v>2.187</v>
      </c>
      <c r="AC758" s="95" t="n">
        <f aca="false">AE758-AB758</f>
        <v>0</v>
      </c>
      <c r="AD758" s="82"/>
      <c r="AE758" s="82" t="n">
        <v>2.187</v>
      </c>
      <c r="AF758" s="91" t="n">
        <v>1.917</v>
      </c>
      <c r="AG758" s="91" t="n">
        <v>2.2345</v>
      </c>
      <c r="AH758" s="91" t="n">
        <v>2.102</v>
      </c>
      <c r="AI758" s="91" t="n">
        <v>1.997</v>
      </c>
      <c r="AJ758" s="91" t="n">
        <v>1.947</v>
      </c>
      <c r="AK758" s="91" t="n">
        <v>2.0895</v>
      </c>
      <c r="AL758" s="91" t="n">
        <v>2.207</v>
      </c>
      <c r="AM758" s="91" t="n">
        <v>2.367</v>
      </c>
      <c r="AN758" s="91" t="n">
        <v>1.947</v>
      </c>
      <c r="AO758" s="91" t="n">
        <v>2.327</v>
      </c>
      <c r="AP758" s="91" t="n">
        <v>2.422</v>
      </c>
      <c r="AQ758" s="91" t="n">
        <v>2.132</v>
      </c>
      <c r="AR758" s="58" t="s">
        <v>2</v>
      </c>
      <c r="AS758" s="58"/>
      <c r="AT758" s="82"/>
      <c r="AU758" s="82"/>
      <c r="AV758" s="82"/>
      <c r="AW758" s="82"/>
      <c r="AX758" s="82"/>
      <c r="AY758" s="82"/>
      <c r="AZ758" s="5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</row>
    <row r="759" customFormat="false" ht="12" hidden="true" customHeight="true" outlineLevel="0" collapsed="false">
      <c r="A759" s="56" t="n">
        <v>36360</v>
      </c>
      <c r="B759" s="90" t="n">
        <f aca="false">B758+1</f>
        <v>753</v>
      </c>
      <c r="C759" s="28"/>
      <c r="D759" s="28" t="s">
        <v>119</v>
      </c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28" t="s">
        <v>119</v>
      </c>
      <c r="AA759" s="28" t="n">
        <v>2.185</v>
      </c>
      <c r="AB759" s="28" t="n">
        <v>2.207</v>
      </c>
      <c r="AC759" s="95" t="n">
        <f aca="false">AE759-AB759</f>
        <v>0</v>
      </c>
      <c r="AD759" s="82"/>
      <c r="AE759" s="82" t="n">
        <v>2.207</v>
      </c>
      <c r="AF759" s="91" t="n">
        <v>1.937</v>
      </c>
      <c r="AG759" s="91" t="n">
        <v>2.2595</v>
      </c>
      <c r="AH759" s="91" t="n">
        <v>2.122</v>
      </c>
      <c r="AI759" s="91" t="n">
        <v>2.012</v>
      </c>
      <c r="AJ759" s="91" t="n">
        <v>1.9595</v>
      </c>
      <c r="AK759" s="91" t="n">
        <v>2.112</v>
      </c>
      <c r="AL759" s="91" t="n">
        <v>2.2245</v>
      </c>
      <c r="AM759" s="91" t="n">
        <v>2.382</v>
      </c>
      <c r="AN759" s="91" t="n">
        <v>1.957</v>
      </c>
      <c r="AO759" s="91" t="n">
        <v>2.352</v>
      </c>
      <c r="AP759" s="91" t="n">
        <v>2.447</v>
      </c>
      <c r="AQ759" s="91" t="n">
        <v>2.152</v>
      </c>
      <c r="AR759" s="58" t="s">
        <v>2</v>
      </c>
      <c r="AS759" s="58"/>
      <c r="AT759" s="82"/>
      <c r="AU759" s="82"/>
      <c r="AV759" s="82"/>
      <c r="AW759" s="82"/>
      <c r="AX759" s="82"/>
      <c r="AY759" s="82"/>
      <c r="AZ759" s="5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</row>
    <row r="760" customFormat="false" ht="12" hidden="true" customHeight="true" outlineLevel="0" collapsed="false">
      <c r="A760" s="56" t="n">
        <v>36361</v>
      </c>
      <c r="B760" s="90" t="n">
        <f aca="false">B759+1</f>
        <v>754</v>
      </c>
      <c r="C760" s="28"/>
      <c r="D760" s="28" t="s">
        <v>119</v>
      </c>
      <c r="E760" s="82"/>
      <c r="F760" s="82"/>
      <c r="G760" s="82"/>
      <c r="H760" s="82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28" t="s">
        <v>119</v>
      </c>
      <c r="AA760" s="28" t="n">
        <v>2.22</v>
      </c>
      <c r="AB760" s="28" t="n">
        <v>2.198</v>
      </c>
      <c r="AC760" s="95" t="n">
        <f aca="false">AE760-AB760</f>
        <v>0</v>
      </c>
      <c r="AD760" s="82"/>
      <c r="AE760" s="82" t="n">
        <v>2.198</v>
      </c>
      <c r="AF760" s="91" t="n">
        <v>1.918</v>
      </c>
      <c r="AG760" s="91" t="n">
        <v>2.248</v>
      </c>
      <c r="AH760" s="91" t="n">
        <v>2.108</v>
      </c>
      <c r="AI760" s="91" t="n">
        <v>1.993</v>
      </c>
      <c r="AJ760" s="91" t="n">
        <v>1.928</v>
      </c>
      <c r="AK760" s="91" t="n">
        <v>2.108</v>
      </c>
      <c r="AL760" s="91" t="n">
        <v>2.218</v>
      </c>
      <c r="AM760" s="91" t="n">
        <v>2.368</v>
      </c>
      <c r="AN760" s="91" t="n">
        <v>1.938</v>
      </c>
      <c r="AO760" s="91" t="n">
        <v>2.343</v>
      </c>
      <c r="AP760" s="91" t="n">
        <v>2.443</v>
      </c>
      <c r="AQ760" s="91" t="n">
        <v>2.143</v>
      </c>
      <c r="AR760" s="58" t="s">
        <v>2</v>
      </c>
      <c r="AS760" s="58"/>
      <c r="AT760" s="82"/>
      <c r="AU760" s="82"/>
      <c r="AV760" s="82"/>
      <c r="AW760" s="82"/>
      <c r="AX760" s="82"/>
      <c r="AY760" s="82"/>
      <c r="AZ760" s="5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</row>
    <row r="761" customFormat="false" ht="12" hidden="true" customHeight="true" outlineLevel="0" collapsed="false">
      <c r="A761" s="56" t="n">
        <v>36362</v>
      </c>
      <c r="B761" s="90" t="n">
        <f aca="false">B760+1</f>
        <v>755</v>
      </c>
      <c r="C761" s="28"/>
      <c r="D761" s="28" t="s">
        <v>119</v>
      </c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 t="s">
        <v>119</v>
      </c>
      <c r="AA761" s="28" t="n">
        <v>2.205</v>
      </c>
      <c r="AB761" s="28" t="n">
        <v>2.253</v>
      </c>
      <c r="AC761" s="95" t="n">
        <f aca="false">AE761-AB761</f>
        <v>0</v>
      </c>
      <c r="AD761" s="28"/>
      <c r="AE761" s="28" t="n">
        <v>2.253</v>
      </c>
      <c r="AF761" s="28" t="n">
        <v>1.95036151739798</v>
      </c>
      <c r="AG761" s="28" t="n">
        <v>2.30925</v>
      </c>
      <c r="AH761" s="28" t="n">
        <v>2.16925</v>
      </c>
      <c r="AI761" s="28" t="n">
        <v>2.028</v>
      </c>
      <c r="AJ761" s="28" t="n">
        <v>1.973</v>
      </c>
      <c r="AK761" s="28" t="n">
        <v>2.16175</v>
      </c>
      <c r="AL761" s="28" t="n">
        <v>2.27675</v>
      </c>
      <c r="AM761" s="28" t="n">
        <v>2.368</v>
      </c>
      <c r="AN761" s="28" t="n">
        <v>1.973</v>
      </c>
      <c r="AO761" s="28" t="n">
        <v>2.4005</v>
      </c>
      <c r="AP761" s="28" t="n">
        <v>2.5005</v>
      </c>
      <c r="AQ761" s="28" t="n">
        <v>2.198</v>
      </c>
      <c r="AR761" s="2" t="n">
        <v>2.173</v>
      </c>
      <c r="AT761" s="28"/>
      <c r="AU761" s="28"/>
      <c r="AV761" s="28"/>
      <c r="AW761" s="28"/>
      <c r="AX761" s="28"/>
      <c r="AY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</row>
    <row r="762" customFormat="false" ht="12" hidden="true" customHeight="true" outlineLevel="0" collapsed="false">
      <c r="A762" s="56" t="n">
        <v>36363</v>
      </c>
      <c r="B762" s="90" t="n">
        <f aca="false">B761+1</f>
        <v>756</v>
      </c>
      <c r="C762" s="28"/>
      <c r="D762" s="28" t="s">
        <v>119</v>
      </c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 t="s">
        <v>119</v>
      </c>
      <c r="AA762" s="28" t="n">
        <v>2.295</v>
      </c>
      <c r="AB762" s="28" t="n">
        <v>2.395</v>
      </c>
      <c r="AC762" s="95" t="n">
        <f aca="false">AE762-AB762</f>
        <v>0</v>
      </c>
      <c r="AD762" s="28"/>
      <c r="AE762" s="28" t="n">
        <v>2.395</v>
      </c>
      <c r="AF762" s="28" t="n">
        <v>1.97090502756193</v>
      </c>
      <c r="AG762" s="28" t="n">
        <v>2.45625</v>
      </c>
      <c r="AH762" s="28" t="n">
        <v>2.30375</v>
      </c>
      <c r="AI762" s="28" t="n">
        <v>2.135</v>
      </c>
      <c r="AJ762" s="28" t="n">
        <v>2.0725</v>
      </c>
      <c r="AK762" s="28" t="n">
        <v>2.3025</v>
      </c>
      <c r="AL762" s="28" t="n">
        <v>2.41625</v>
      </c>
      <c r="AM762" s="28" t="n">
        <v>2.465</v>
      </c>
      <c r="AN762" s="28" t="n">
        <v>2.035</v>
      </c>
      <c r="AO762" s="28" t="n">
        <v>2.545</v>
      </c>
      <c r="AP762" s="28" t="n">
        <v>2.645</v>
      </c>
      <c r="AQ762" s="28" t="n">
        <v>2.3325</v>
      </c>
      <c r="AR762" s="2" t="n">
        <v>2.24</v>
      </c>
      <c r="AT762" s="28"/>
      <c r="AU762" s="28"/>
      <c r="AV762" s="28"/>
      <c r="AW762" s="28"/>
      <c r="AX762" s="28"/>
      <c r="AY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8"/>
      <c r="BR762" s="28"/>
    </row>
    <row r="763" customFormat="false" ht="12" hidden="true" customHeight="true" outlineLevel="0" collapsed="false">
      <c r="A763" s="56" t="n">
        <v>36364</v>
      </c>
      <c r="B763" s="90" t="n">
        <f aca="false">B762+1</f>
        <v>757</v>
      </c>
      <c r="C763" s="28"/>
      <c r="D763" s="28" t="s">
        <v>119</v>
      </c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 t="s">
        <v>119</v>
      </c>
      <c r="AA763" s="28" t="n">
        <v>2.42</v>
      </c>
      <c r="AB763" s="28" t="n">
        <v>2.528</v>
      </c>
      <c r="AC763" s="95" t="n">
        <f aca="false">AE763-AB763</f>
        <v>0</v>
      </c>
      <c r="AD763" s="28"/>
      <c r="AE763" s="28" t="n">
        <v>2.528</v>
      </c>
      <c r="AF763" s="28" t="n">
        <v>2.01195869031015</v>
      </c>
      <c r="AG763" s="28" t="n">
        <v>2.59425</v>
      </c>
      <c r="AH763" s="28" t="n">
        <v>2.4155</v>
      </c>
      <c r="AI763" s="28" t="n">
        <v>2.218</v>
      </c>
      <c r="AJ763" s="28" t="n">
        <v>2.1205</v>
      </c>
      <c r="AK763" s="28" t="n">
        <v>2.4205</v>
      </c>
      <c r="AL763" s="28" t="n">
        <v>2.5405</v>
      </c>
      <c r="AM763" s="28" t="n">
        <v>2.5455</v>
      </c>
      <c r="AN763" s="28" t="n">
        <v>2.078</v>
      </c>
      <c r="AO763" s="28" t="n">
        <v>2.6755</v>
      </c>
      <c r="AP763" s="28" t="n">
        <v>2.77925</v>
      </c>
      <c r="AQ763" s="28" t="n">
        <v>2.458</v>
      </c>
      <c r="AR763" s="2" t="n">
        <v>2.528</v>
      </c>
      <c r="AT763" s="28"/>
      <c r="AU763" s="28"/>
      <c r="AV763" s="28"/>
      <c r="AW763" s="28"/>
      <c r="AX763" s="28"/>
      <c r="AY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8"/>
      <c r="BR763" s="28"/>
    </row>
    <row r="764" customFormat="false" ht="12.75" hidden="true" customHeight="false" outlineLevel="0" collapsed="false">
      <c r="A764" s="56" t="n">
        <v>36367</v>
      </c>
      <c r="B764" s="90" t="n">
        <f aca="false">B763+1</f>
        <v>758</v>
      </c>
      <c r="C764" s="28"/>
      <c r="D764" s="28" t="s">
        <v>119</v>
      </c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 t="s">
        <v>119</v>
      </c>
      <c r="AA764" s="28" t="n">
        <v>2.55</v>
      </c>
      <c r="AB764" s="28" t="n">
        <v>2.542</v>
      </c>
      <c r="AC764" s="95" t="n">
        <f aca="false">AE764-AB764</f>
        <v>0</v>
      </c>
      <c r="AD764" s="28"/>
      <c r="AE764" s="28" t="n">
        <v>2.542</v>
      </c>
      <c r="AF764" s="28" t="n">
        <v>2.02972282932645</v>
      </c>
      <c r="AG764" s="28" t="n">
        <v>2.60325</v>
      </c>
      <c r="AH764" s="28" t="n">
        <v>2.4245</v>
      </c>
      <c r="AI764" s="28" t="n">
        <v>2.247</v>
      </c>
      <c r="AJ764" s="28" t="n">
        <v>2.1595</v>
      </c>
      <c r="AK764" s="28" t="n">
        <v>2.43825</v>
      </c>
      <c r="AL764" s="28" t="n">
        <v>2.5545</v>
      </c>
      <c r="AM764" s="28" t="n">
        <v>2.5595</v>
      </c>
      <c r="AN764" s="28" t="n">
        <v>2.122</v>
      </c>
      <c r="AO764" s="28" t="n">
        <v>2.692</v>
      </c>
      <c r="AP764" s="28" t="n">
        <v>2.807</v>
      </c>
      <c r="AQ764" s="28" t="n">
        <v>2.472</v>
      </c>
      <c r="AR764" s="2" t="n">
        <v>2.542</v>
      </c>
      <c r="AT764" s="28"/>
      <c r="AU764" s="28"/>
      <c r="AV764" s="28"/>
      <c r="AW764" s="28"/>
      <c r="AX764" s="28"/>
      <c r="AY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</row>
    <row r="765" customFormat="false" ht="12.75" hidden="true" customHeight="false" outlineLevel="0" collapsed="false">
      <c r="A765" s="56" t="n">
        <v>36368</v>
      </c>
      <c r="B765" s="90" t="n">
        <f aca="false">B764+1</f>
        <v>759</v>
      </c>
      <c r="C765" s="28"/>
      <c r="D765" s="28" t="s">
        <v>119</v>
      </c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 t="s">
        <v>119</v>
      </c>
      <c r="AA765" s="28" t="n">
        <v>2.5</v>
      </c>
      <c r="AB765" s="28" t="n">
        <v>2.574</v>
      </c>
      <c r="AC765" s="95" t="n">
        <f aca="false">AE765-AB765</f>
        <v>0</v>
      </c>
      <c r="AD765" s="28"/>
      <c r="AE765" s="28" t="n">
        <v>2.574</v>
      </c>
      <c r="AF765" s="28" t="n">
        <v>2.00097300873247</v>
      </c>
      <c r="AG765" s="28" t="n">
        <v>2.63525</v>
      </c>
      <c r="AH765" s="28" t="n">
        <v>2.449</v>
      </c>
      <c r="AI765" s="28" t="n">
        <v>2.2815</v>
      </c>
      <c r="AJ765" s="28" t="n">
        <v>2.184</v>
      </c>
      <c r="AK765" s="28" t="n">
        <v>2.47025</v>
      </c>
      <c r="AL765" s="28" t="n">
        <v>2.5865</v>
      </c>
      <c r="AM765" s="28" t="n">
        <v>2.599</v>
      </c>
      <c r="AN765" s="28" t="n">
        <v>2.154</v>
      </c>
      <c r="AO765" s="28" t="n">
        <v>2.72775</v>
      </c>
      <c r="AP765" s="28" t="n">
        <v>2.849</v>
      </c>
      <c r="AQ765" s="28" t="n">
        <v>2.504</v>
      </c>
      <c r="AR765" s="2" t="n">
        <v>2.574</v>
      </c>
      <c r="AT765" s="28"/>
      <c r="AU765" s="28"/>
      <c r="AV765" s="28"/>
      <c r="AW765" s="28"/>
      <c r="AX765" s="28"/>
      <c r="AY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</row>
    <row r="766" customFormat="false" ht="12.75" hidden="true" customHeight="false" outlineLevel="0" collapsed="false">
      <c r="A766" s="56" t="n">
        <v>36369</v>
      </c>
      <c r="B766" s="90" t="n">
        <f aca="false">B765+1</f>
        <v>760</v>
      </c>
      <c r="C766" s="28"/>
      <c r="D766" s="28" t="s">
        <v>119</v>
      </c>
      <c r="E766" s="28" t="n">
        <v>1</v>
      </c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 t="s">
        <v>119</v>
      </c>
      <c r="AA766" s="28" t="n">
        <v>2.55</v>
      </c>
      <c r="AB766" s="28" t="n">
        <v>2.601</v>
      </c>
      <c r="AC766" s="95" t="n">
        <f aca="false">AE766-AB766</f>
        <v>0</v>
      </c>
      <c r="AD766" s="28" t="n">
        <v>1</v>
      </c>
      <c r="AE766" s="28" t="n">
        <v>2.601</v>
      </c>
      <c r="AF766" s="28" t="n">
        <v>2.18302924053983</v>
      </c>
      <c r="AG766" s="28" t="n">
        <v>2.6635</v>
      </c>
      <c r="AH766" s="28" t="n">
        <v>2.456</v>
      </c>
      <c r="AI766" s="28" t="n">
        <v>2.276</v>
      </c>
      <c r="AJ766" s="28" t="n">
        <v>2.151</v>
      </c>
      <c r="AK766" s="28" t="n">
        <v>2.491</v>
      </c>
      <c r="AL766" s="28" t="n">
        <v>2.6085</v>
      </c>
      <c r="AM766" s="28" t="n">
        <v>2.581</v>
      </c>
      <c r="AN766" s="28" t="n">
        <v>2.601</v>
      </c>
      <c r="AO766" s="28" t="n">
        <v>2.741</v>
      </c>
      <c r="AP766" s="28" t="n">
        <v>2.8335</v>
      </c>
      <c r="AQ766" s="28" t="n">
        <v>2.506</v>
      </c>
      <c r="AR766" s="2" t="n">
        <v>2.601</v>
      </c>
      <c r="AT766" s="28"/>
      <c r="AU766" s="28"/>
      <c r="AV766" s="28"/>
      <c r="AW766" s="28"/>
      <c r="AX766" s="28"/>
      <c r="AY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</row>
    <row r="767" customFormat="false" ht="12.75" hidden="true" customHeight="false" outlineLevel="0" collapsed="false">
      <c r="A767" s="56" t="n">
        <v>36370</v>
      </c>
      <c r="B767" s="90" t="n">
        <f aca="false">B766+1</f>
        <v>761</v>
      </c>
      <c r="C767" s="28"/>
      <c r="D767" s="28" t="s">
        <v>120</v>
      </c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 t="s">
        <v>120</v>
      </c>
      <c r="AA767" s="28" t="n">
        <v>2.67</v>
      </c>
      <c r="AB767" s="28" t="n">
        <v>2.569</v>
      </c>
      <c r="AC767" s="95" t="n">
        <f aca="false">AE767-AB767</f>
        <v>0</v>
      </c>
      <c r="AD767" s="28"/>
      <c r="AE767" s="28" t="n">
        <v>2.569</v>
      </c>
      <c r="AF767" s="28" t="n">
        <v>2.17501462026991</v>
      </c>
      <c r="AG767" s="28" t="n">
        <v>2.63025</v>
      </c>
      <c r="AH767" s="28" t="n">
        <v>2.434</v>
      </c>
      <c r="AI767" s="28" t="n">
        <v>2.269</v>
      </c>
      <c r="AJ767" s="28" t="n">
        <v>2.159</v>
      </c>
      <c r="AK767" s="28" t="n">
        <v>2.46275</v>
      </c>
      <c r="AL767" s="28" t="n">
        <v>2.57775</v>
      </c>
      <c r="AM767" s="28" t="n">
        <v>2.579</v>
      </c>
      <c r="AN767" s="28" t="n">
        <v>2.389</v>
      </c>
      <c r="AO767" s="28" t="n">
        <v>2.709</v>
      </c>
      <c r="AP767" s="28" t="n">
        <v>2.80025</v>
      </c>
      <c r="AQ767" s="28" t="n">
        <v>2.479</v>
      </c>
      <c r="AR767" s="28" t="n">
        <v>2.474</v>
      </c>
      <c r="AT767" s="28"/>
      <c r="AU767" s="28"/>
      <c r="AV767" s="28"/>
      <c r="AW767" s="28"/>
      <c r="AX767" s="28"/>
      <c r="AY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</row>
    <row r="768" customFormat="false" ht="12.75" hidden="true" customHeight="false" outlineLevel="0" collapsed="false">
      <c r="A768" s="56" t="n">
        <v>36371</v>
      </c>
      <c r="B768" s="90" t="n">
        <f aca="false">B767+1</f>
        <v>762</v>
      </c>
      <c r="C768" s="28"/>
      <c r="D768" s="28" t="s">
        <v>120</v>
      </c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 t="s">
        <v>120</v>
      </c>
      <c r="AA768" s="28" t="n">
        <v>2.55</v>
      </c>
      <c r="AB768" s="28" t="n">
        <v>2.543</v>
      </c>
      <c r="AC768" s="95" t="n">
        <f aca="false">AE768-AB768</f>
        <v>0</v>
      </c>
      <c r="AD768" s="28"/>
      <c r="AE768" s="28" t="n">
        <v>2.543</v>
      </c>
      <c r="AF768" s="28" t="n">
        <v>2.173</v>
      </c>
      <c r="AG768" s="28" t="n">
        <v>2.603</v>
      </c>
      <c r="AH768" s="28" t="n">
        <v>2.418</v>
      </c>
      <c r="AI768" s="28" t="n">
        <v>2.268</v>
      </c>
      <c r="AJ768" s="28" t="n">
        <v>2.173</v>
      </c>
      <c r="AK768" s="28" t="n">
        <v>2.4405</v>
      </c>
      <c r="AL768" s="28" t="n">
        <v>2.553</v>
      </c>
      <c r="AM768" s="28" t="n">
        <v>2.583</v>
      </c>
      <c r="AN768" s="28" t="n">
        <v>2.183</v>
      </c>
      <c r="AO768" s="28" t="n">
        <v>2.683</v>
      </c>
      <c r="AP768" s="28" t="n">
        <v>2.773</v>
      </c>
      <c r="AQ768" s="28" t="n">
        <v>2.458</v>
      </c>
      <c r="AR768" s="28" t="n">
        <v>2.353</v>
      </c>
      <c r="AT768" s="28"/>
      <c r="AU768" s="28"/>
      <c r="AV768" s="28"/>
      <c r="AW768" s="28"/>
      <c r="AX768" s="28"/>
      <c r="AY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</row>
    <row r="769" customFormat="false" ht="12.75" hidden="true" customHeight="false" outlineLevel="0" collapsed="false">
      <c r="A769" s="56" t="n">
        <v>36374</v>
      </c>
      <c r="B769" s="90" t="n">
        <f aca="false">B768+1</f>
        <v>763</v>
      </c>
      <c r="C769" s="28"/>
      <c r="D769" s="28" t="s">
        <v>120</v>
      </c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 t="s">
        <v>120</v>
      </c>
      <c r="AA769" s="28" t="n">
        <v>2.5</v>
      </c>
      <c r="AB769" s="28" t="n">
        <v>2.575</v>
      </c>
      <c r="AC769" s="95" t="n">
        <f aca="false">AE769-AB769</f>
        <v>0</v>
      </c>
      <c r="AD769" s="28"/>
      <c r="AE769" s="28" t="n">
        <v>2.575</v>
      </c>
      <c r="AF769" s="28" t="n">
        <v>2.145</v>
      </c>
      <c r="AG769" s="28" t="n">
        <v>2.6325</v>
      </c>
      <c r="AH769" s="28" t="n">
        <v>2.46</v>
      </c>
      <c r="AI769" s="28" t="n">
        <v>2.305</v>
      </c>
      <c r="AJ769" s="28" t="n">
        <v>2.215</v>
      </c>
      <c r="AK769" s="28" t="n">
        <v>2.475</v>
      </c>
      <c r="AL769" s="28" t="n">
        <v>2.5875</v>
      </c>
      <c r="AM769" s="28" t="n">
        <v>2.635</v>
      </c>
      <c r="AN769" s="28" t="n">
        <v>2.175</v>
      </c>
      <c r="AO769" s="28" t="n">
        <v>2.71</v>
      </c>
      <c r="AP769" s="28" t="n">
        <v>2.8075</v>
      </c>
      <c r="AQ769" s="28" t="n">
        <v>2.49</v>
      </c>
      <c r="AR769" s="28" t="n">
        <v>2.385</v>
      </c>
      <c r="AT769" s="28"/>
      <c r="AU769" s="28"/>
      <c r="AV769" s="28"/>
      <c r="AW769" s="28"/>
      <c r="AX769" s="28"/>
      <c r="AY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</row>
    <row r="770" customFormat="false" ht="12" hidden="true" customHeight="true" outlineLevel="0" collapsed="false">
      <c r="A770" s="56" t="n">
        <v>36375</v>
      </c>
      <c r="B770" s="90" t="n">
        <f aca="false">B769+1</f>
        <v>764</v>
      </c>
      <c r="C770" s="28"/>
      <c r="D770" s="28" t="s">
        <v>120</v>
      </c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 t="s">
        <v>120</v>
      </c>
      <c r="AA770" s="28" t="n">
        <v>2.595</v>
      </c>
      <c r="AB770" s="28" t="n">
        <v>2.598</v>
      </c>
      <c r="AC770" s="95" t="n">
        <f aca="false">AE770-AB770</f>
        <v>0</v>
      </c>
      <c r="AD770" s="28"/>
      <c r="AE770" s="28" t="n">
        <v>2.598</v>
      </c>
      <c r="AF770" s="28" t="n">
        <v>2.168</v>
      </c>
      <c r="AG770" s="28" t="n">
        <v>2.653</v>
      </c>
      <c r="AH770" s="28" t="n">
        <v>2.478</v>
      </c>
      <c r="AI770" s="28" t="n">
        <v>2.298</v>
      </c>
      <c r="AJ770" s="28" t="n">
        <v>2.218</v>
      </c>
      <c r="AK770" s="28" t="n">
        <v>2.493</v>
      </c>
      <c r="AL770" s="28" t="n">
        <v>2.61175</v>
      </c>
      <c r="AM770" s="28" t="n">
        <v>2.628</v>
      </c>
      <c r="AN770" s="28" t="n">
        <v>2.208</v>
      </c>
      <c r="AO770" s="28" t="n">
        <v>2.7355</v>
      </c>
      <c r="AP770" s="28" t="n">
        <v>2.8305</v>
      </c>
      <c r="AQ770" s="28" t="n">
        <v>2.523</v>
      </c>
      <c r="AR770" s="28" t="n">
        <v>2.398</v>
      </c>
      <c r="AT770" s="28"/>
      <c r="AU770" s="28"/>
      <c r="AV770" s="28"/>
      <c r="AW770" s="28"/>
      <c r="AX770" s="28"/>
      <c r="AY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</row>
    <row r="771" customFormat="false" ht="12" hidden="true" customHeight="true" outlineLevel="0" collapsed="false">
      <c r="A771" s="56" t="n">
        <v>36376</v>
      </c>
      <c r="B771" s="90" t="n">
        <f aca="false">B770+1</f>
        <v>765</v>
      </c>
      <c r="C771" s="28"/>
      <c r="D771" s="28" t="s">
        <v>120</v>
      </c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 t="s">
        <v>120</v>
      </c>
      <c r="AA771" s="28" t="n">
        <v>2.62</v>
      </c>
      <c r="AB771" s="28" t="n">
        <v>2.642</v>
      </c>
      <c r="AC771" s="95" t="n">
        <f aca="false">AE771-AB771</f>
        <v>0</v>
      </c>
      <c r="AD771" s="28"/>
      <c r="AE771" s="28" t="n">
        <v>2.642</v>
      </c>
      <c r="AF771" s="28" t="n">
        <v>2.218778862</v>
      </c>
      <c r="AG771" s="28" t="n">
        <v>2.697</v>
      </c>
      <c r="AH771" s="28" t="n">
        <v>2.522</v>
      </c>
      <c r="AI771" s="28" t="n">
        <v>2.332</v>
      </c>
      <c r="AJ771" s="28" t="n">
        <v>2.242</v>
      </c>
      <c r="AK771" s="28" t="n">
        <v>2.5345</v>
      </c>
      <c r="AL771" s="28" t="n">
        <v>2.65575</v>
      </c>
      <c r="AM771" s="28" t="n">
        <v>2.652</v>
      </c>
      <c r="AN771" s="28" t="n">
        <v>2.232</v>
      </c>
      <c r="AO771" s="28" t="n">
        <v>2.777</v>
      </c>
      <c r="AP771" s="28" t="n">
        <v>2.8695</v>
      </c>
      <c r="AQ771" s="28" t="n">
        <v>2.562</v>
      </c>
      <c r="AR771" s="28" t="n">
        <v>2.452</v>
      </c>
      <c r="AT771" s="28"/>
      <c r="AU771" s="28"/>
      <c r="AV771" s="28"/>
      <c r="AW771" s="28"/>
      <c r="AX771" s="28"/>
      <c r="AY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</row>
    <row r="772" customFormat="false" ht="12" hidden="true" customHeight="true" outlineLevel="0" collapsed="false">
      <c r="A772" s="56" t="n">
        <v>36377</v>
      </c>
      <c r="B772" s="90" t="n">
        <f aca="false">B771+1</f>
        <v>766</v>
      </c>
      <c r="C772" s="28"/>
      <c r="D772" s="28" t="s">
        <v>120</v>
      </c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 t="s">
        <v>120</v>
      </c>
      <c r="AA772" s="28" t="n">
        <v>2.64</v>
      </c>
      <c r="AB772" s="28" t="n">
        <v>2.647</v>
      </c>
      <c r="AC772" s="95" t="n">
        <f aca="false">AE772-AB772</f>
        <v>0</v>
      </c>
      <c r="AD772" s="28"/>
      <c r="AE772" s="28" t="n">
        <v>2.647</v>
      </c>
      <c r="AF772" s="28" t="n">
        <v>2.25148605</v>
      </c>
      <c r="AG772" s="28" t="n">
        <v>2.697</v>
      </c>
      <c r="AH772" s="28" t="n">
        <v>2.517</v>
      </c>
      <c r="AI772" s="28" t="n">
        <v>2.357</v>
      </c>
      <c r="AJ772" s="28" t="n">
        <v>2.257</v>
      </c>
      <c r="AK772" s="28" t="n">
        <v>2.537</v>
      </c>
      <c r="AL772" s="28" t="n">
        <v>2.662</v>
      </c>
      <c r="AM772" s="28" t="n">
        <v>2.662</v>
      </c>
      <c r="AN772" s="28" t="n">
        <v>2.247</v>
      </c>
      <c r="AO772" s="28" t="n">
        <v>2.782</v>
      </c>
      <c r="AP772" s="28" t="n">
        <v>2.877</v>
      </c>
      <c r="AQ772" s="28" t="n">
        <v>2.567</v>
      </c>
      <c r="AR772" s="28" t="n">
        <v>2.447</v>
      </c>
      <c r="AT772" s="28"/>
      <c r="AU772" s="28"/>
      <c r="AV772" s="28"/>
      <c r="AW772" s="28"/>
      <c r="AX772" s="28"/>
      <c r="AY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8"/>
      <c r="BR772" s="28"/>
    </row>
    <row r="773" customFormat="false" ht="12" hidden="true" customHeight="true" outlineLevel="0" collapsed="false">
      <c r="A773" s="56" t="n">
        <v>36378</v>
      </c>
      <c r="B773" s="90" t="n">
        <f aca="false">B772+1</f>
        <v>767</v>
      </c>
      <c r="C773" s="28"/>
      <c r="D773" s="28" t="s">
        <v>120</v>
      </c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 t="s">
        <v>120</v>
      </c>
      <c r="AA773" s="28" t="n">
        <v>2.67</v>
      </c>
      <c r="AB773" s="28" t="n">
        <v>2.698</v>
      </c>
      <c r="AC773" s="95" t="n">
        <f aca="false">AE773-AB773</f>
        <v>0</v>
      </c>
      <c r="AD773" s="28"/>
      <c r="AE773" s="28" t="n">
        <v>2.698</v>
      </c>
      <c r="AF773" s="28" t="n">
        <v>2.266428015</v>
      </c>
      <c r="AG773" s="28" t="n">
        <v>2.748</v>
      </c>
      <c r="AH773" s="28" t="n">
        <v>2.5655</v>
      </c>
      <c r="AI773" s="28" t="n">
        <v>2.388</v>
      </c>
      <c r="AJ773" s="28" t="n">
        <v>2.308</v>
      </c>
      <c r="AK773" s="28" t="n">
        <v>2.5905</v>
      </c>
      <c r="AL773" s="28" t="n">
        <v>2.713</v>
      </c>
      <c r="AM773" s="28" t="n">
        <v>2.698</v>
      </c>
      <c r="AN773" s="28" t="n">
        <v>2.298</v>
      </c>
      <c r="AO773" s="28" t="n">
        <v>2.833</v>
      </c>
      <c r="AP773" s="28" t="n">
        <v>2.928</v>
      </c>
      <c r="AQ773" s="28" t="n">
        <v>2.618</v>
      </c>
      <c r="AR773" s="28" t="n">
        <v>2.498</v>
      </c>
      <c r="AT773" s="28"/>
      <c r="AU773" s="28"/>
      <c r="AV773" s="28"/>
      <c r="AW773" s="28"/>
      <c r="AX773" s="28"/>
      <c r="AY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</row>
    <row r="774" customFormat="false" ht="12" hidden="true" customHeight="true" outlineLevel="0" collapsed="false">
      <c r="A774" s="56" t="n">
        <v>36381</v>
      </c>
      <c r="B774" s="90" t="n">
        <f aca="false">B773+1</f>
        <v>768</v>
      </c>
      <c r="C774" s="28"/>
      <c r="D774" s="28" t="s">
        <v>120</v>
      </c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 t="s">
        <v>120</v>
      </c>
      <c r="AA774" s="28" t="n">
        <v>2.715</v>
      </c>
      <c r="AB774" s="28" t="n">
        <v>2.721</v>
      </c>
      <c r="AC774" s="95" t="n">
        <f aca="false">AE774-AB774</f>
        <v>0</v>
      </c>
      <c r="AD774" s="28"/>
      <c r="AE774" s="28" t="n">
        <v>2.721</v>
      </c>
      <c r="AF774" s="28" t="n">
        <v>2.30255016</v>
      </c>
      <c r="AG774" s="28" t="n">
        <v>2.7735</v>
      </c>
      <c r="AH774" s="28" t="n">
        <v>2.586</v>
      </c>
      <c r="AI774" s="28" t="n">
        <v>2.381</v>
      </c>
      <c r="AJ774" s="28" t="n">
        <v>2.306</v>
      </c>
      <c r="AK774" s="28" t="n">
        <v>2.611</v>
      </c>
      <c r="AL774" s="28" t="n">
        <v>2.73475</v>
      </c>
      <c r="AM774" s="28" t="n">
        <v>2.701</v>
      </c>
      <c r="AN774" s="28" t="n">
        <v>2.271</v>
      </c>
      <c r="AO774" s="28" t="n">
        <v>2.861</v>
      </c>
      <c r="AP774" s="28" t="n">
        <v>2.9535</v>
      </c>
      <c r="AQ774" s="28" t="n">
        <v>2.636</v>
      </c>
      <c r="AR774" s="2" t="n">
        <v>2.471</v>
      </c>
      <c r="AT774" s="28"/>
      <c r="AU774" s="28"/>
      <c r="AV774" s="28"/>
      <c r="AW774" s="28"/>
      <c r="AX774" s="28"/>
      <c r="AY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</row>
    <row r="775" customFormat="false" ht="12" hidden="true" customHeight="true" outlineLevel="0" collapsed="false">
      <c r="A775" s="56" t="n">
        <v>36382</v>
      </c>
      <c r="B775" s="90" t="n">
        <f aca="false">B774+1</f>
        <v>769</v>
      </c>
      <c r="C775" s="28"/>
      <c r="D775" s="28" t="s">
        <v>120</v>
      </c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 t="s">
        <v>120</v>
      </c>
      <c r="AA775" s="28" t="n">
        <v>2.76</v>
      </c>
      <c r="AB775" s="28" t="n">
        <v>2.748</v>
      </c>
      <c r="AC775" s="95" t="n">
        <f aca="false">AE775-AB775</f>
        <v>0</v>
      </c>
      <c r="AD775" s="28"/>
      <c r="AE775" s="28" t="n">
        <v>2.748</v>
      </c>
      <c r="AF775" s="28" t="n">
        <v>2.328</v>
      </c>
      <c r="AG775" s="28" t="n">
        <v>2.798</v>
      </c>
      <c r="AH775" s="28" t="n">
        <v>2.613</v>
      </c>
      <c r="AI775" s="28" t="n">
        <v>2.383</v>
      </c>
      <c r="AJ775" s="28" t="n">
        <v>2.298</v>
      </c>
      <c r="AK775" s="28" t="n">
        <v>2.638</v>
      </c>
      <c r="AL775" s="28" t="n">
        <v>2.763</v>
      </c>
      <c r="AM775" s="28" t="n">
        <v>2.713</v>
      </c>
      <c r="AN775" s="28" t="n">
        <v>2.298</v>
      </c>
      <c r="AO775" s="28" t="n">
        <v>2.888</v>
      </c>
      <c r="AP775" s="28" t="n">
        <v>2.983</v>
      </c>
      <c r="AQ775" s="28" t="n">
        <v>2.663</v>
      </c>
      <c r="AR775" s="28" t="n">
        <v>2.478</v>
      </c>
      <c r="AT775" s="28"/>
      <c r="AU775" s="28"/>
      <c r="AV775" s="28"/>
      <c r="AW775" s="28"/>
      <c r="AX775" s="28"/>
      <c r="AY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</row>
    <row r="776" customFormat="false" ht="12" hidden="true" customHeight="true" outlineLevel="0" collapsed="false">
      <c r="A776" s="56" t="n">
        <v>36383</v>
      </c>
      <c r="B776" s="90" t="n">
        <f aca="false">B775+1</f>
        <v>770</v>
      </c>
      <c r="C776" s="28"/>
      <c r="D776" s="28" t="s">
        <v>120</v>
      </c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 t="s">
        <v>120</v>
      </c>
      <c r="AA776" s="28" t="n">
        <v>2.765</v>
      </c>
      <c r="AB776" s="28" t="n">
        <v>2.704</v>
      </c>
      <c r="AC776" s="95" t="n">
        <f aca="false">AE776-AB776</f>
        <v>0</v>
      </c>
      <c r="AD776" s="28"/>
      <c r="AE776" s="28" t="n">
        <v>2.704</v>
      </c>
      <c r="AF776" s="28" t="n">
        <v>2.274</v>
      </c>
      <c r="AG776" s="28" t="n">
        <v>2.754</v>
      </c>
      <c r="AH776" s="28" t="n">
        <v>2.574</v>
      </c>
      <c r="AI776" s="28" t="n">
        <v>2.329</v>
      </c>
      <c r="AJ776" s="28" t="n">
        <v>2.244</v>
      </c>
      <c r="AK776" s="28" t="n">
        <v>2.594</v>
      </c>
      <c r="AL776" s="28" t="n">
        <v>2.719</v>
      </c>
      <c r="AM776" s="28" t="n">
        <v>2.664</v>
      </c>
      <c r="AN776" s="28" t="n">
        <v>2.254</v>
      </c>
      <c r="AO776" s="28" t="n">
        <v>2.844</v>
      </c>
      <c r="AP776" s="28" t="n">
        <v>2.939</v>
      </c>
      <c r="AQ776" s="28" t="n">
        <v>2.619</v>
      </c>
      <c r="AR776" s="28" t="n">
        <v>2.424</v>
      </c>
      <c r="AT776" s="28"/>
      <c r="AU776" s="28"/>
      <c r="AV776" s="28"/>
      <c r="AW776" s="28"/>
      <c r="AX776" s="28"/>
      <c r="AY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Q776" s="28"/>
      <c r="BR776" s="28"/>
    </row>
    <row r="777" customFormat="false" ht="12" hidden="true" customHeight="true" outlineLevel="0" collapsed="false">
      <c r="A777" s="56" t="n">
        <v>36384</v>
      </c>
      <c r="B777" s="90" t="n">
        <f aca="false">B776+1</f>
        <v>771</v>
      </c>
      <c r="C777" s="28"/>
      <c r="D777" s="28" t="s">
        <v>120</v>
      </c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 t="s">
        <v>120</v>
      </c>
      <c r="AA777" s="28" t="n">
        <v>2.74</v>
      </c>
      <c r="AB777" s="28" t="n">
        <v>2.723</v>
      </c>
      <c r="AC777" s="95" t="n">
        <f aca="false">AE777-AB777</f>
        <v>0</v>
      </c>
      <c r="AD777" s="28"/>
      <c r="AE777" s="28" t="n">
        <v>2.723</v>
      </c>
      <c r="AF777" s="28" t="n">
        <v>2.28563125</v>
      </c>
      <c r="AG777" s="28" t="n">
        <v>2.7745</v>
      </c>
      <c r="AH777" s="28" t="n">
        <v>2.597</v>
      </c>
      <c r="AI777" s="28" t="n">
        <v>2.3445</v>
      </c>
      <c r="AJ777" s="28" t="n">
        <v>2.2595</v>
      </c>
      <c r="AK777" s="28" t="n">
        <v>2.61575</v>
      </c>
      <c r="AL777" s="28" t="n">
        <v>2.740125</v>
      </c>
      <c r="AM777" s="28" t="n">
        <v>2.6745</v>
      </c>
      <c r="AN777" s="28" t="n">
        <v>2.2695</v>
      </c>
      <c r="AO777" s="28" t="n">
        <v>2.86325</v>
      </c>
      <c r="AP777" s="28" t="n">
        <v>2.9595</v>
      </c>
      <c r="AQ777" s="28" t="n">
        <v>2.642</v>
      </c>
      <c r="AR777" s="28" t="n">
        <v>2.4345</v>
      </c>
      <c r="AT777" s="28"/>
      <c r="AU777" s="28"/>
      <c r="AV777" s="28"/>
      <c r="AW777" s="28"/>
      <c r="AX777" s="28"/>
      <c r="AY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</row>
    <row r="778" customFormat="false" ht="12.75" hidden="true" customHeight="false" outlineLevel="0" collapsed="false">
      <c r="A778" s="56" t="n">
        <v>36385</v>
      </c>
      <c r="B778" s="90" t="n">
        <f aca="false">B777+1</f>
        <v>772</v>
      </c>
      <c r="C778" s="28"/>
      <c r="D778" s="28" t="s">
        <v>120</v>
      </c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 t="s">
        <v>120</v>
      </c>
      <c r="AA778" s="28" t="n">
        <v>2.69</v>
      </c>
      <c r="AB778" s="28" t="n">
        <v>2.745</v>
      </c>
      <c r="AC778" s="95" t="n">
        <f aca="false">AE778-AB778</f>
        <v>0</v>
      </c>
      <c r="AD778" s="28"/>
      <c r="AE778" s="28" t="n">
        <v>2.745</v>
      </c>
      <c r="AF778" s="28" t="n">
        <v>2.2972625</v>
      </c>
      <c r="AG778" s="28" t="n">
        <v>2.795</v>
      </c>
      <c r="AH778" s="28" t="n">
        <v>2.62</v>
      </c>
      <c r="AI778" s="28" t="n">
        <v>2.36</v>
      </c>
      <c r="AJ778" s="28" t="n">
        <v>2.275</v>
      </c>
      <c r="AK778" s="28" t="n">
        <v>2.6375</v>
      </c>
      <c r="AL778" s="28" t="n">
        <v>2.76125</v>
      </c>
      <c r="AM778" s="28" t="n">
        <v>2.685</v>
      </c>
      <c r="AN778" s="28" t="n">
        <v>2.285</v>
      </c>
      <c r="AO778" s="28" t="n">
        <v>2.8825</v>
      </c>
      <c r="AP778" s="28" t="n">
        <v>2.98</v>
      </c>
      <c r="AQ778" s="28" t="n">
        <v>2.665</v>
      </c>
      <c r="AR778" s="2" t="n">
        <v>2.445</v>
      </c>
      <c r="AT778" s="28"/>
      <c r="AU778" s="28"/>
      <c r="AV778" s="28"/>
      <c r="AW778" s="28"/>
      <c r="AX778" s="28"/>
      <c r="AY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8"/>
      <c r="BR778" s="28"/>
    </row>
    <row r="779" customFormat="false" ht="12.75" hidden="true" customHeight="false" outlineLevel="0" collapsed="false">
      <c r="A779" s="56" t="n">
        <v>36388</v>
      </c>
      <c r="B779" s="90" t="n">
        <f aca="false">B778+1</f>
        <v>773</v>
      </c>
      <c r="C779" s="28"/>
      <c r="D779" s="28" t="s">
        <v>120</v>
      </c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 t="s">
        <v>120</v>
      </c>
      <c r="AA779" s="28" t="n">
        <v>2.725</v>
      </c>
      <c r="AB779" s="28" t="n">
        <v>2.7</v>
      </c>
      <c r="AC779" s="95" t="n">
        <f aca="false">AE779-AB779</f>
        <v>0</v>
      </c>
      <c r="AD779" s="28"/>
      <c r="AE779" s="28" t="n">
        <v>2.7</v>
      </c>
      <c r="AF779" s="28" t="n">
        <v>2.2948228125</v>
      </c>
      <c r="AG779" s="28" t="n">
        <v>2.75125</v>
      </c>
      <c r="AH779" s="28" t="n">
        <v>2.58</v>
      </c>
      <c r="AI779" s="28" t="n">
        <v>2.3675</v>
      </c>
      <c r="AJ779" s="28" t="n">
        <v>2.27</v>
      </c>
      <c r="AK779" s="28" t="n">
        <v>2.5925</v>
      </c>
      <c r="AL779" s="28" t="n">
        <v>2.71625</v>
      </c>
      <c r="AM779" s="28" t="n">
        <v>2.675</v>
      </c>
      <c r="AN779" s="28" t="n">
        <v>2.24</v>
      </c>
      <c r="AO779" s="28" t="n">
        <v>2.8375</v>
      </c>
      <c r="AP779" s="28" t="n">
        <v>2.9275</v>
      </c>
      <c r="AQ779" s="28" t="n">
        <v>2.62375</v>
      </c>
      <c r="AR779" s="2" t="n">
        <v>2.43</v>
      </c>
      <c r="AT779" s="28"/>
      <c r="AU779" s="28"/>
      <c r="AV779" s="28"/>
      <c r="AW779" s="28"/>
      <c r="AX779" s="28"/>
      <c r="AY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</row>
    <row r="780" customFormat="false" ht="12.75" hidden="true" customHeight="false" outlineLevel="0" collapsed="false">
      <c r="A780" s="56" t="n">
        <v>36389</v>
      </c>
      <c r="B780" s="90" t="n">
        <f aca="false">B779+1</f>
        <v>774</v>
      </c>
      <c r="C780" s="28"/>
      <c r="D780" s="28" t="s">
        <v>120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 t="s">
        <v>120</v>
      </c>
      <c r="AA780" s="28" t="n">
        <v>2.68</v>
      </c>
      <c r="AB780" s="28" t="n">
        <v>2.708</v>
      </c>
      <c r="AC780" s="95" t="n">
        <f aca="false">AE780-AB780</f>
        <v>0</v>
      </c>
      <c r="AD780" s="28"/>
      <c r="AE780" s="28" t="n">
        <v>2.708</v>
      </c>
      <c r="AF780" s="28" t="n">
        <v>2.30178845</v>
      </c>
      <c r="AG780" s="28" t="n">
        <v>2.76175</v>
      </c>
      <c r="AH780" s="28" t="n">
        <v>2.5905</v>
      </c>
      <c r="AI780" s="28" t="n">
        <v>2.368</v>
      </c>
      <c r="AJ780" s="28" t="n">
        <v>2.298</v>
      </c>
      <c r="AK780" s="28" t="n">
        <v>2.60425</v>
      </c>
      <c r="AL780" s="28" t="n">
        <v>2.72425</v>
      </c>
      <c r="AM780" s="28" t="n">
        <v>2.6755</v>
      </c>
      <c r="AN780" s="28" t="n">
        <v>2.278</v>
      </c>
      <c r="AO780" s="28" t="n">
        <v>2.8455</v>
      </c>
      <c r="AP780" s="28" t="n">
        <v>2.9405</v>
      </c>
      <c r="AQ780" s="28" t="n">
        <v>2.633</v>
      </c>
      <c r="AR780" s="2" t="n">
        <v>2.4355</v>
      </c>
      <c r="AT780" s="28"/>
      <c r="AU780" s="28"/>
      <c r="AV780" s="28"/>
      <c r="AW780" s="28"/>
      <c r="AX780" s="28"/>
      <c r="AY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</row>
    <row r="781" customFormat="false" ht="12.75" hidden="true" customHeight="false" outlineLevel="0" collapsed="false">
      <c r="A781" s="56" t="n">
        <v>36390</v>
      </c>
      <c r="B781" s="90" t="n">
        <f aca="false">B780+1</f>
        <v>775</v>
      </c>
      <c r="C781" s="28"/>
      <c r="D781" s="28" t="s">
        <v>120</v>
      </c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 t="s">
        <v>120</v>
      </c>
      <c r="AA781" s="28" t="n">
        <v>2.73</v>
      </c>
      <c r="AB781" s="28" t="n">
        <v>2.792</v>
      </c>
      <c r="AC781" s="95" t="n">
        <f aca="false">AE781-AB781</f>
        <v>0</v>
      </c>
      <c r="AD781" s="28"/>
      <c r="AE781" s="28" t="n">
        <v>2.792</v>
      </c>
      <c r="AF781" s="28" t="n">
        <v>2.346531</v>
      </c>
      <c r="AG781" s="28" t="n">
        <v>2.8445</v>
      </c>
      <c r="AH781" s="28" t="n">
        <v>2.6495</v>
      </c>
      <c r="AI781" s="28" t="n">
        <v>2.422</v>
      </c>
      <c r="AJ781" s="28" t="n">
        <v>2.327</v>
      </c>
      <c r="AK781" s="28" t="n">
        <v>2.682</v>
      </c>
      <c r="AL781" s="28" t="n">
        <v>2.8045</v>
      </c>
      <c r="AM781" s="28" t="n">
        <v>2.712</v>
      </c>
      <c r="AN781" s="28" t="n">
        <v>2.332</v>
      </c>
      <c r="AO781" s="28" t="n">
        <v>2.9345</v>
      </c>
      <c r="AP781" s="28" t="n">
        <v>3.02825</v>
      </c>
      <c r="AQ781" s="28" t="n">
        <v>2.7095</v>
      </c>
      <c r="AR781" s="2" t="n">
        <v>2.492</v>
      </c>
      <c r="AT781" s="28"/>
      <c r="AU781" s="28"/>
      <c r="AV781" s="28"/>
      <c r="AW781" s="28"/>
      <c r="AX781" s="28"/>
      <c r="AY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</row>
    <row r="782" customFormat="false" ht="12.75" hidden="true" customHeight="false" outlineLevel="0" collapsed="false">
      <c r="A782" s="56" t="n">
        <v>36391</v>
      </c>
      <c r="B782" s="90" t="n">
        <f aca="false">B781+1</f>
        <v>776</v>
      </c>
      <c r="C782" s="28"/>
      <c r="D782" s="28" t="s">
        <v>120</v>
      </c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 t="s">
        <v>120</v>
      </c>
      <c r="AA782" s="28" t="n">
        <v>2.85</v>
      </c>
      <c r="AB782" s="28" t="n">
        <v>2.898</v>
      </c>
      <c r="AC782" s="95" t="n">
        <f aca="false">AE782-AB782</f>
        <v>0</v>
      </c>
      <c r="AD782" s="28"/>
      <c r="AE782" s="28" t="n">
        <v>2.898</v>
      </c>
      <c r="AF782" s="28" t="n">
        <v>2.431353</v>
      </c>
      <c r="AG782" s="28" t="n">
        <v>2.9555</v>
      </c>
      <c r="AH782" s="28" t="n">
        <v>2.738</v>
      </c>
      <c r="AI782" s="28" t="n">
        <v>2.508</v>
      </c>
      <c r="AJ782" s="28" t="n">
        <v>2.418</v>
      </c>
      <c r="AK782" s="28" t="n">
        <v>2.783</v>
      </c>
      <c r="AL782" s="28" t="n">
        <v>2.9055</v>
      </c>
      <c r="AM782" s="28" t="n">
        <v>2.798</v>
      </c>
      <c r="AN782" s="28" t="n">
        <v>2.388</v>
      </c>
      <c r="AO782" s="28" t="n">
        <v>3.0455</v>
      </c>
      <c r="AP782" s="28" t="n">
        <v>3.1355</v>
      </c>
      <c r="AQ782" s="28" t="n">
        <v>2.808</v>
      </c>
      <c r="AR782" s="2" t="n">
        <v>2.548</v>
      </c>
      <c r="AT782" s="28"/>
      <c r="AU782" s="28"/>
      <c r="AV782" s="28"/>
      <c r="AW782" s="28"/>
      <c r="AX782" s="28"/>
      <c r="AY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</row>
    <row r="783" customFormat="false" ht="12.75" hidden="true" customHeight="false" outlineLevel="0" collapsed="false">
      <c r="A783" s="56" t="n">
        <v>36392</v>
      </c>
      <c r="B783" s="90" t="n">
        <f aca="false">B782+1</f>
        <v>777</v>
      </c>
      <c r="C783" s="28"/>
      <c r="D783" s="28" t="s">
        <v>120</v>
      </c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 t="s">
        <v>120</v>
      </c>
      <c r="AA783" s="28" t="n">
        <v>2.96</v>
      </c>
      <c r="AB783" s="28" t="n">
        <v>2.938</v>
      </c>
      <c r="AC783" s="95" t="n">
        <f aca="false">AE783-AB783</f>
        <v>0</v>
      </c>
      <c r="AD783" s="28"/>
      <c r="AE783" s="28" t="n">
        <v>2.938</v>
      </c>
      <c r="AF783" s="28" t="n">
        <v>2.373703</v>
      </c>
      <c r="AG783" s="28" t="n">
        <v>3.0005</v>
      </c>
      <c r="AH783" s="28" t="n">
        <v>2.7805</v>
      </c>
      <c r="AI783" s="28" t="n">
        <v>2.528</v>
      </c>
      <c r="AJ783" s="28" t="n">
        <v>2.438</v>
      </c>
      <c r="AK783" s="28" t="n">
        <v>2.82175</v>
      </c>
      <c r="AL783" s="28" t="n">
        <v>2.94175</v>
      </c>
      <c r="AM783" s="28" t="n">
        <v>2.8155</v>
      </c>
      <c r="AN783" s="28" t="n">
        <v>2.373</v>
      </c>
      <c r="AO783" s="28" t="n">
        <v>3.08675</v>
      </c>
      <c r="AP783" s="28" t="n">
        <v>3.17675</v>
      </c>
      <c r="AQ783" s="28" t="n">
        <v>2.838</v>
      </c>
      <c r="AR783" s="2" t="n">
        <v>2.538</v>
      </c>
      <c r="AT783" s="28"/>
      <c r="AU783" s="28"/>
      <c r="AV783" s="28"/>
      <c r="AW783" s="28"/>
      <c r="AX783" s="28"/>
      <c r="AY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</row>
    <row r="784" customFormat="false" ht="12.75" hidden="true" customHeight="false" outlineLevel="0" collapsed="false">
      <c r="A784" s="56" t="n">
        <v>36395</v>
      </c>
      <c r="B784" s="90" t="n">
        <f aca="false">B783+1</f>
        <v>778</v>
      </c>
      <c r="C784" s="28"/>
      <c r="D784" s="28" t="s">
        <v>120</v>
      </c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 t="s">
        <v>120</v>
      </c>
      <c r="AA784" s="28" t="n">
        <v>2.91</v>
      </c>
      <c r="AB784" s="28" t="n">
        <v>3.064</v>
      </c>
      <c r="AC784" s="95" t="n">
        <f aca="false">AE784-AB784</f>
        <v>0</v>
      </c>
      <c r="AD784" s="28"/>
      <c r="AE784" s="28" t="n">
        <v>3.064</v>
      </c>
      <c r="AF784" s="28" t="n">
        <v>2.4364952</v>
      </c>
      <c r="AG784" s="28" t="n">
        <v>3.12525</v>
      </c>
      <c r="AH784" s="28" t="n">
        <v>2.8965</v>
      </c>
      <c r="AI784" s="28" t="n">
        <v>2.644</v>
      </c>
      <c r="AJ784" s="28" t="n">
        <v>2.529</v>
      </c>
      <c r="AK784" s="28" t="n">
        <v>2.93775</v>
      </c>
      <c r="AL784" s="28" t="n">
        <v>3.06525</v>
      </c>
      <c r="AM784" s="28" t="n">
        <v>2.894</v>
      </c>
      <c r="AN784" s="28" t="n">
        <v>2.434</v>
      </c>
      <c r="AO784" s="28" t="n">
        <v>3.214</v>
      </c>
      <c r="AP784" s="28" t="n">
        <v>3.3065</v>
      </c>
      <c r="AQ784" s="28" t="n">
        <v>2.974</v>
      </c>
      <c r="AR784" s="2" t="n">
        <v>2.634</v>
      </c>
      <c r="AT784" s="28"/>
      <c r="AU784" s="28"/>
      <c r="AV784" s="28"/>
      <c r="AW784" s="28"/>
      <c r="AX784" s="28"/>
      <c r="AY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</row>
    <row r="785" customFormat="false" ht="12.75" hidden="true" customHeight="false" outlineLevel="0" collapsed="false">
      <c r="A785" s="56" t="n">
        <v>36396</v>
      </c>
      <c r="B785" s="90" t="n">
        <f aca="false">B784+1</f>
        <v>779</v>
      </c>
      <c r="C785" s="28"/>
      <c r="D785" s="28" t="s">
        <v>120</v>
      </c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 t="s">
        <v>120</v>
      </c>
      <c r="AA785" s="28" t="n">
        <v>3.04</v>
      </c>
      <c r="AB785" s="28" t="n">
        <v>3.059</v>
      </c>
      <c r="AC785" s="95" t="n">
        <f aca="false">AE785-AB785</f>
        <v>0</v>
      </c>
      <c r="AD785" s="28"/>
      <c r="AE785" s="28" t="n">
        <v>3.059</v>
      </c>
      <c r="AF785" s="28" t="n">
        <v>2.459</v>
      </c>
      <c r="AG785" s="28" t="n">
        <v>3.119</v>
      </c>
      <c r="AH785" s="28" t="n">
        <v>2.889</v>
      </c>
      <c r="AI785" s="28" t="n">
        <v>2.659</v>
      </c>
      <c r="AJ785" s="28" t="n">
        <v>2.559</v>
      </c>
      <c r="AK785" s="28" t="n">
        <v>2.934</v>
      </c>
      <c r="AL785" s="28" t="n">
        <v>3.0615</v>
      </c>
      <c r="AM785" s="28" t="n">
        <v>2.909</v>
      </c>
      <c r="AN785" s="28" t="n">
        <v>2.459</v>
      </c>
      <c r="AO785" s="28" t="n">
        <v>3.2065</v>
      </c>
      <c r="AP785" s="28" t="n">
        <v>3.299</v>
      </c>
      <c r="AQ785" s="28" t="n">
        <v>2.9715</v>
      </c>
      <c r="AR785" s="28" t="n">
        <v>2.659</v>
      </c>
      <c r="AT785" s="28"/>
      <c r="AU785" s="28"/>
      <c r="AV785" s="28"/>
      <c r="AW785" s="28"/>
      <c r="AX785" s="28"/>
      <c r="AY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8"/>
      <c r="BR785" s="28"/>
    </row>
    <row r="786" customFormat="false" ht="12.75" hidden="true" customHeight="false" outlineLevel="0" collapsed="false">
      <c r="A786" s="56" t="n">
        <v>36397</v>
      </c>
      <c r="B786" s="90" t="n">
        <f aca="false">B785+1</f>
        <v>780</v>
      </c>
      <c r="C786" s="28"/>
      <c r="D786" s="28" t="s">
        <v>120</v>
      </c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 t="s">
        <v>120</v>
      </c>
      <c r="AA786" s="28" t="n">
        <v>3.095</v>
      </c>
      <c r="AB786" s="28" t="n">
        <v>3.03</v>
      </c>
      <c r="AC786" s="95" t="n">
        <f aca="false">AE786-AB786</f>
        <v>0</v>
      </c>
      <c r="AD786" s="28"/>
      <c r="AE786" s="28" t="n">
        <v>3.03</v>
      </c>
      <c r="AF786" s="28" t="n">
        <v>2.45</v>
      </c>
      <c r="AG786" s="28" t="n">
        <v>3.085</v>
      </c>
      <c r="AH786" s="28" t="n">
        <v>2.87</v>
      </c>
      <c r="AI786" s="28" t="n">
        <v>2.61</v>
      </c>
      <c r="AJ786" s="28" t="n">
        <v>2.53</v>
      </c>
      <c r="AK786" s="28" t="n">
        <v>2.9075</v>
      </c>
      <c r="AL786" s="28" t="n">
        <v>3.0325</v>
      </c>
      <c r="AM786" s="28" t="n">
        <v>2.89</v>
      </c>
      <c r="AN786" s="28" t="n">
        <v>2.45</v>
      </c>
      <c r="AO786" s="28" t="n">
        <v>3.175</v>
      </c>
      <c r="AP786" s="28" t="n">
        <v>3.27</v>
      </c>
      <c r="AQ786" s="28" t="n">
        <v>2.945</v>
      </c>
      <c r="AR786" s="28" t="n">
        <v>2.65</v>
      </c>
      <c r="AT786" s="28"/>
      <c r="AU786" s="28"/>
      <c r="AV786" s="28"/>
      <c r="AW786" s="28"/>
      <c r="AX786" s="28"/>
      <c r="AY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Q786" s="28"/>
      <c r="BR786" s="28"/>
    </row>
    <row r="787" customFormat="false" ht="12.75" hidden="true" customHeight="false" outlineLevel="0" collapsed="false">
      <c r="A787" s="56" t="n">
        <v>36398</v>
      </c>
      <c r="B787" s="90" t="n">
        <f aca="false">B786+1</f>
        <v>781</v>
      </c>
      <c r="C787" s="28"/>
      <c r="D787" s="28" t="s">
        <v>120</v>
      </c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 t="s">
        <v>120</v>
      </c>
      <c r="AA787" s="28" t="n">
        <v>3.005</v>
      </c>
      <c r="AB787" s="28" t="n">
        <v>2.948</v>
      </c>
      <c r="AC787" s="95" t="n">
        <f aca="false">AE787-AB787</f>
        <v>0</v>
      </c>
      <c r="AD787" s="28"/>
      <c r="AE787" s="28" t="n">
        <v>2.948</v>
      </c>
      <c r="AF787" s="28" t="n">
        <v>2.408211575</v>
      </c>
      <c r="AG787" s="28" t="n">
        <v>3.0005</v>
      </c>
      <c r="AH787" s="28" t="n">
        <v>2.823</v>
      </c>
      <c r="AI787" s="28" t="n">
        <v>2.668</v>
      </c>
      <c r="AJ787" s="28" t="n">
        <v>2.568</v>
      </c>
      <c r="AK787" s="28" t="n">
        <v>2.828</v>
      </c>
      <c r="AL787" s="28" t="n">
        <v>2.95175</v>
      </c>
      <c r="AM787" s="28" t="n">
        <v>2.948</v>
      </c>
      <c r="AN787" s="28" t="n">
        <v>2.468</v>
      </c>
      <c r="AO787" s="28" t="n">
        <v>3.088</v>
      </c>
      <c r="AP787" s="28" t="n">
        <v>3.1805</v>
      </c>
      <c r="AQ787" s="28" t="n">
        <v>2.863</v>
      </c>
      <c r="AR787" s="28" t="n">
        <v>2.648</v>
      </c>
      <c r="AT787" s="28"/>
      <c r="AU787" s="28"/>
      <c r="AV787" s="28"/>
      <c r="AW787" s="28"/>
      <c r="AX787" s="28"/>
      <c r="AY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</row>
    <row r="788" customFormat="false" ht="12.75" hidden="true" customHeight="false" outlineLevel="0" collapsed="false">
      <c r="A788" s="56" t="n">
        <v>36399</v>
      </c>
      <c r="B788" s="90" t="n">
        <f aca="false">B787+1</f>
        <v>782</v>
      </c>
      <c r="C788" s="28"/>
      <c r="D788" s="28" t="s">
        <v>120</v>
      </c>
      <c r="E788" s="28" t="n">
        <v>1</v>
      </c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 t="s">
        <v>120</v>
      </c>
      <c r="AA788" s="28" t="n">
        <v>2.9</v>
      </c>
      <c r="AB788" s="28" t="n">
        <v>2.912</v>
      </c>
      <c r="AC788" s="95" t="n">
        <f aca="false">AE788-AB788</f>
        <v>0</v>
      </c>
      <c r="AD788" s="28" t="n">
        <v>1</v>
      </c>
      <c r="AE788" s="28" t="n">
        <v>2.912</v>
      </c>
      <c r="AF788" s="28" t="n">
        <v>2.4386325</v>
      </c>
      <c r="AG788" s="28" t="n">
        <v>2.967</v>
      </c>
      <c r="AH788" s="28" t="n">
        <v>2.787</v>
      </c>
      <c r="AI788" s="28" t="n">
        <v>2.662</v>
      </c>
      <c r="AJ788" s="28" t="n">
        <v>2.552</v>
      </c>
      <c r="AK788" s="28" t="n">
        <v>2.792</v>
      </c>
      <c r="AL788" s="28" t="n">
        <v>2.91575</v>
      </c>
      <c r="AM788" s="28" t="n">
        <v>2.912</v>
      </c>
      <c r="AN788" s="28" t="n">
        <v>2.502</v>
      </c>
      <c r="AO788" s="28" t="n">
        <v>3.052</v>
      </c>
      <c r="AP788" s="28" t="n">
        <v>3.142</v>
      </c>
      <c r="AQ788" s="28" t="n">
        <v>2.822</v>
      </c>
      <c r="AR788" s="28" t="n">
        <v>2.652</v>
      </c>
      <c r="AT788" s="28"/>
      <c r="AU788" s="28"/>
      <c r="AV788" s="28"/>
      <c r="AW788" s="28"/>
      <c r="AX788" s="28"/>
      <c r="AY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</row>
    <row r="789" customFormat="false" ht="12.75" hidden="true" customHeight="false" outlineLevel="0" collapsed="false">
      <c r="A789" s="56" t="n">
        <v>36402</v>
      </c>
      <c r="B789" s="90" t="n">
        <f aca="false">B788+1</f>
        <v>783</v>
      </c>
      <c r="C789" s="28"/>
      <c r="D789" s="28" t="s">
        <v>121</v>
      </c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 t="s">
        <v>121</v>
      </c>
      <c r="AA789" s="28" t="n">
        <v>2.88</v>
      </c>
      <c r="AB789" s="28" t="n">
        <v>2.969</v>
      </c>
      <c r="AC789" s="95" t="n">
        <f aca="false">AE789-AB789</f>
        <v>0</v>
      </c>
      <c r="AD789" s="28"/>
      <c r="AE789" s="28" t="n">
        <v>2.969</v>
      </c>
      <c r="AF789" s="28" t="n">
        <v>2.4386325</v>
      </c>
      <c r="AG789" s="28" t="n">
        <v>3.024</v>
      </c>
      <c r="AH789" s="28" t="n">
        <v>2.809</v>
      </c>
      <c r="AI789" s="28" t="n">
        <v>2.649</v>
      </c>
      <c r="AJ789" s="28" t="n">
        <v>2.569</v>
      </c>
      <c r="AK789" s="28" t="n">
        <v>2.839</v>
      </c>
      <c r="AL789" s="28" t="n">
        <v>2.97275</v>
      </c>
      <c r="AM789" s="28" t="n">
        <v>2.929</v>
      </c>
      <c r="AN789" s="28" t="n">
        <v>2.559</v>
      </c>
      <c r="AO789" s="28" t="n">
        <v>3.109</v>
      </c>
      <c r="AP789" s="28" t="n">
        <v>3.199</v>
      </c>
      <c r="AQ789" s="28" t="n">
        <v>2.869</v>
      </c>
      <c r="AR789" s="28" t="n">
        <v>2.709</v>
      </c>
      <c r="AT789" s="28"/>
      <c r="AU789" s="28"/>
      <c r="AV789" s="28"/>
      <c r="AW789" s="28"/>
      <c r="AX789" s="28"/>
      <c r="AY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</row>
    <row r="790" customFormat="false" ht="12.75" hidden="true" customHeight="false" outlineLevel="0" collapsed="false">
      <c r="A790" s="56" t="n">
        <v>36403</v>
      </c>
      <c r="B790" s="90" t="n">
        <f aca="false">B789+1</f>
        <v>784</v>
      </c>
      <c r="C790" s="28"/>
      <c r="D790" s="28" t="s">
        <v>121</v>
      </c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 t="s">
        <v>121</v>
      </c>
      <c r="AA790" s="28" t="n">
        <v>2.95</v>
      </c>
      <c r="AB790" s="28" t="n">
        <v>2.825</v>
      </c>
      <c r="AC790" s="95" t="n">
        <f aca="false">AE790-AB790</f>
        <v>0</v>
      </c>
      <c r="AD790" s="28"/>
      <c r="AE790" s="28" t="n">
        <v>2.825</v>
      </c>
      <c r="AF790" s="28" t="n">
        <v>2.3890686</v>
      </c>
      <c r="AG790" s="28" t="n">
        <v>2.8825</v>
      </c>
      <c r="AH790" s="28" t="n">
        <v>2.67</v>
      </c>
      <c r="AI790" s="28" t="n">
        <v>2.54</v>
      </c>
      <c r="AJ790" s="28" t="n">
        <v>2.445</v>
      </c>
      <c r="AK790" s="28" t="n">
        <v>2.697</v>
      </c>
      <c r="AL790" s="28" t="n">
        <v>2.82875</v>
      </c>
      <c r="AM790" s="28" t="n">
        <v>2.815</v>
      </c>
      <c r="AN790" s="28" t="n">
        <v>2.4</v>
      </c>
      <c r="AO790" s="28" t="n">
        <v>2.975</v>
      </c>
      <c r="AP790" s="28" t="n">
        <v>3.0725</v>
      </c>
      <c r="AQ790" s="28" t="n">
        <v>2.715</v>
      </c>
      <c r="AR790" s="28" t="n">
        <v>2.58</v>
      </c>
      <c r="AT790" s="28"/>
      <c r="AU790" s="28"/>
      <c r="AV790" s="28"/>
      <c r="AW790" s="28"/>
      <c r="AX790" s="28"/>
      <c r="AY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Q790" s="28"/>
      <c r="BR790" s="28"/>
    </row>
    <row r="791" customFormat="false" ht="12.75" hidden="true" customHeight="false" outlineLevel="0" collapsed="false">
      <c r="A791" s="56" t="n">
        <v>36404</v>
      </c>
      <c r="B791" s="90" t="n">
        <f aca="false">B790+1</f>
        <v>785</v>
      </c>
      <c r="C791" s="28"/>
      <c r="D791" s="28" t="s">
        <v>121</v>
      </c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 t="s">
        <v>121</v>
      </c>
      <c r="AA791" s="28" t="n">
        <v>2.77</v>
      </c>
      <c r="AB791" s="28" t="n">
        <v>2.737</v>
      </c>
      <c r="AC791" s="95" t="n">
        <f aca="false">AE791-AB791</f>
        <v>0</v>
      </c>
      <c r="AD791" s="28"/>
      <c r="AE791" s="28" t="n">
        <v>2.737</v>
      </c>
      <c r="AF791" s="28" t="n">
        <v>2.30754875</v>
      </c>
      <c r="AG791" s="28" t="n">
        <v>2.792</v>
      </c>
      <c r="AH791" s="28" t="n">
        <v>2.592</v>
      </c>
      <c r="AI791" s="28" t="n">
        <v>2.467</v>
      </c>
      <c r="AJ791" s="28" t="n">
        <v>2.357</v>
      </c>
      <c r="AK791" s="28" t="n">
        <v>2.6145</v>
      </c>
      <c r="AL791" s="28" t="n">
        <v>2.732</v>
      </c>
      <c r="AM791" s="28" t="n">
        <v>2.757</v>
      </c>
      <c r="AN791" s="28" t="n">
        <v>2.302</v>
      </c>
      <c r="AO791" s="28" t="n">
        <v>2.8845</v>
      </c>
      <c r="AP791" s="28" t="n">
        <v>2.9845</v>
      </c>
      <c r="AQ791" s="28" t="n">
        <v>2.627</v>
      </c>
      <c r="AR791" s="28" t="n">
        <v>2.502</v>
      </c>
      <c r="AT791" s="28"/>
      <c r="AU791" s="28"/>
      <c r="AV791" s="28"/>
      <c r="AW791" s="28"/>
      <c r="AX791" s="28"/>
      <c r="AY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</row>
    <row r="792" customFormat="false" ht="12.75" hidden="true" customHeight="false" outlineLevel="0" collapsed="false">
      <c r="A792" s="56" t="n">
        <v>36405</v>
      </c>
      <c r="B792" s="90" t="n">
        <f aca="false">B791+1</f>
        <v>786</v>
      </c>
      <c r="C792" s="28"/>
      <c r="D792" s="28" t="s">
        <v>121</v>
      </c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 t="s">
        <v>121</v>
      </c>
      <c r="AA792" s="28" t="n">
        <v>2.6</v>
      </c>
      <c r="AB792" s="28" t="n">
        <v>2.471</v>
      </c>
      <c r="AC792" s="95" t="n">
        <f aca="false">AE792-AB792</f>
        <v>0</v>
      </c>
      <c r="AD792" s="28"/>
      <c r="AE792" s="28" t="n">
        <v>2.471</v>
      </c>
      <c r="AF792" s="28" t="n">
        <v>2.1776466</v>
      </c>
      <c r="AG792" s="28" t="n">
        <v>2.5235</v>
      </c>
      <c r="AH792" s="28" t="n">
        <v>2.346</v>
      </c>
      <c r="AI792" s="28" t="n">
        <v>2.221</v>
      </c>
      <c r="AJ792" s="28" t="n">
        <v>2.141</v>
      </c>
      <c r="AK792" s="28" t="n">
        <v>2.35475</v>
      </c>
      <c r="AL792" s="28" t="n">
        <v>2.466</v>
      </c>
      <c r="AM792" s="28" t="n">
        <v>2.516</v>
      </c>
      <c r="AN792" s="28" t="n">
        <v>2.111</v>
      </c>
      <c r="AO792" s="28" t="n">
        <v>2.616</v>
      </c>
      <c r="AP792" s="28" t="n">
        <v>2.711</v>
      </c>
      <c r="AQ792" s="28" t="n">
        <v>2.371</v>
      </c>
      <c r="AR792" s="28" t="n">
        <v>2.296</v>
      </c>
      <c r="AT792" s="28"/>
      <c r="AU792" s="28"/>
      <c r="AV792" s="28"/>
      <c r="AW792" s="28"/>
      <c r="AX792" s="28"/>
      <c r="AY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</row>
    <row r="793" customFormat="false" ht="12.75" hidden="true" customHeight="false" outlineLevel="0" collapsed="false">
      <c r="A793" s="56" t="n">
        <v>36406</v>
      </c>
      <c r="B793" s="90" t="n">
        <f aca="false">B792+1</f>
        <v>787</v>
      </c>
      <c r="C793" s="28"/>
      <c r="D793" s="28" t="s">
        <v>121</v>
      </c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 t="s">
        <v>121</v>
      </c>
      <c r="AA793" s="28" t="n">
        <v>2.48</v>
      </c>
      <c r="AB793" s="28" t="n">
        <v>2.561</v>
      </c>
      <c r="AC793" s="95" t="n">
        <f aca="false">AE793-AB793</f>
        <v>0</v>
      </c>
      <c r="AD793" s="28"/>
      <c r="AE793" s="28" t="n">
        <v>2.561</v>
      </c>
      <c r="AF793" s="28" t="n">
        <v>2.1841665</v>
      </c>
      <c r="AG793" s="28" t="n">
        <v>2.61725</v>
      </c>
      <c r="AH793" s="28" t="n">
        <v>2.421</v>
      </c>
      <c r="AI793" s="28" t="n">
        <v>2.286</v>
      </c>
      <c r="AJ793" s="28" t="n">
        <v>2.201</v>
      </c>
      <c r="AK793" s="28" t="n">
        <v>2.436</v>
      </c>
      <c r="AL793" s="28" t="n">
        <v>2.55475</v>
      </c>
      <c r="AM793" s="28" t="n">
        <v>2.571</v>
      </c>
      <c r="AN793" s="28" t="n">
        <v>2.181</v>
      </c>
      <c r="AO793" s="28" t="n">
        <v>2.70475</v>
      </c>
      <c r="AP793" s="28" t="n">
        <v>2.801</v>
      </c>
      <c r="AQ793" s="28" t="n">
        <v>2.4585</v>
      </c>
      <c r="AR793" s="28" t="n">
        <v>2.361</v>
      </c>
      <c r="AT793" s="28"/>
      <c r="AU793" s="28"/>
      <c r="AV793" s="28"/>
      <c r="AW793" s="28"/>
      <c r="AX793" s="28"/>
      <c r="AY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</row>
    <row r="794" customFormat="false" ht="12.75" hidden="true" customHeight="false" outlineLevel="0" collapsed="false">
      <c r="A794" s="56" t="n">
        <v>36410</v>
      </c>
      <c r="B794" s="90" t="n">
        <f aca="false">B793+1</f>
        <v>788</v>
      </c>
      <c r="C794" s="28"/>
      <c r="D794" s="28" t="s">
        <v>121</v>
      </c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 t="s">
        <v>121</v>
      </c>
      <c r="AA794" s="28" t="n">
        <v>2.54</v>
      </c>
      <c r="AB794" s="28" t="n">
        <v>2.677</v>
      </c>
      <c r="AC794" s="95" t="n">
        <f aca="false">AE794-AB794</f>
        <v>0</v>
      </c>
      <c r="AD794" s="28"/>
      <c r="AE794" s="28" t="n">
        <v>2.677</v>
      </c>
      <c r="AF794" s="28" t="n">
        <v>2.182536525</v>
      </c>
      <c r="AG794" s="28" t="n">
        <v>2.73325</v>
      </c>
      <c r="AH794" s="28" t="n">
        <v>2.532</v>
      </c>
      <c r="AI794" s="28" t="n">
        <v>2.382</v>
      </c>
      <c r="AJ794" s="28" t="n">
        <v>2.282</v>
      </c>
      <c r="AK794" s="28" t="n">
        <v>2.5495</v>
      </c>
      <c r="AL794" s="28" t="n">
        <v>2.67075</v>
      </c>
      <c r="AM794" s="28" t="n">
        <v>2.672</v>
      </c>
      <c r="AN794" s="28" t="n">
        <v>2.247</v>
      </c>
      <c r="AO794" s="28" t="n">
        <v>2.82075</v>
      </c>
      <c r="AP794" s="28" t="n">
        <v>2.9145</v>
      </c>
      <c r="AQ794" s="28" t="n">
        <v>2.5745</v>
      </c>
      <c r="AR794" s="28" t="n">
        <v>2.457</v>
      </c>
      <c r="AT794" s="28"/>
      <c r="AU794" s="28"/>
      <c r="AV794" s="28"/>
      <c r="AW794" s="28"/>
      <c r="AX794" s="28"/>
      <c r="AY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</row>
    <row r="795" customFormat="false" ht="12.75" hidden="true" customHeight="false" outlineLevel="0" collapsed="false">
      <c r="A795" s="56" t="n">
        <v>36411</v>
      </c>
      <c r="B795" s="90" t="n">
        <f aca="false">B794+1</f>
        <v>789</v>
      </c>
      <c r="C795" s="28"/>
      <c r="D795" s="28" t="s">
        <v>121</v>
      </c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 t="s">
        <v>121</v>
      </c>
      <c r="AA795" s="28" t="n">
        <v>2.66</v>
      </c>
      <c r="AB795" s="28" t="n">
        <v>2.612</v>
      </c>
      <c r="AC795" s="95" t="n">
        <f aca="false">AE795-AB795</f>
        <v>0</v>
      </c>
      <c r="AD795" s="28"/>
      <c r="AE795" s="28" t="n">
        <v>2.612</v>
      </c>
      <c r="AF795" s="28" t="n">
        <v>2.233224</v>
      </c>
      <c r="AG795" s="28" t="n">
        <v>2.672</v>
      </c>
      <c r="AH795" s="28" t="n">
        <v>2.4745</v>
      </c>
      <c r="AI795" s="28" t="n">
        <v>2.332</v>
      </c>
      <c r="AJ795" s="28" t="n">
        <v>2.242</v>
      </c>
      <c r="AK795" s="28" t="n">
        <v>2.49075</v>
      </c>
      <c r="AL795" s="28" t="n">
        <v>2.60575</v>
      </c>
      <c r="AM795" s="28" t="n">
        <v>2.627</v>
      </c>
      <c r="AN795" s="28" t="n">
        <v>2.212</v>
      </c>
      <c r="AO795" s="28" t="n">
        <v>2.7545</v>
      </c>
      <c r="AP795" s="28" t="n">
        <v>2.8545</v>
      </c>
      <c r="AQ795" s="28" t="n">
        <v>2.5095</v>
      </c>
      <c r="AR795" s="28" t="n">
        <v>2.422</v>
      </c>
      <c r="AT795" s="28"/>
      <c r="AU795" s="28"/>
      <c r="AV795" s="28"/>
      <c r="AW795" s="28"/>
      <c r="AX795" s="28"/>
      <c r="AY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</row>
    <row r="796" customFormat="false" ht="12.75" hidden="true" customHeight="false" outlineLevel="0" collapsed="false">
      <c r="A796" s="56" t="n">
        <v>36412</v>
      </c>
      <c r="B796" s="90" t="n">
        <f aca="false">B795+1</f>
        <v>790</v>
      </c>
      <c r="C796" s="28"/>
      <c r="D796" s="28" t="s">
        <v>121</v>
      </c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 t="s">
        <v>121</v>
      </c>
      <c r="AA796" s="28" t="n">
        <v>2.7</v>
      </c>
      <c r="AB796" s="28" t="n">
        <v>2.851</v>
      </c>
      <c r="AC796" s="95" t="n">
        <f aca="false">AE796-AB796</f>
        <v>0</v>
      </c>
      <c r="AD796" s="28"/>
      <c r="AE796" s="28" t="n">
        <v>2.851</v>
      </c>
      <c r="AF796" s="28" t="n">
        <v>2.3641917</v>
      </c>
      <c r="AG796" s="28" t="n">
        <v>2.916</v>
      </c>
      <c r="AH796" s="28" t="n">
        <v>2.6985</v>
      </c>
      <c r="AI796" s="28" t="n">
        <v>2.5135</v>
      </c>
      <c r="AJ796" s="28" t="n">
        <v>2.431</v>
      </c>
      <c r="AK796" s="28" t="n">
        <v>2.7185</v>
      </c>
      <c r="AL796" s="28" t="n">
        <v>2.83975</v>
      </c>
      <c r="AM796" s="28" t="n">
        <v>2.811</v>
      </c>
      <c r="AN796" s="28" t="n">
        <v>2.401</v>
      </c>
      <c r="AO796" s="28" t="n">
        <v>2.996</v>
      </c>
      <c r="AP796" s="28" t="n">
        <v>3.0985</v>
      </c>
      <c r="AQ796" s="28" t="n">
        <v>2.736</v>
      </c>
      <c r="AR796" s="28" t="n">
        <v>2.626</v>
      </c>
      <c r="AT796" s="28"/>
      <c r="AU796" s="28"/>
      <c r="AV796" s="28"/>
      <c r="AW796" s="28"/>
      <c r="AX796" s="28"/>
      <c r="AY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</row>
    <row r="797" customFormat="false" ht="12.75" hidden="true" customHeight="false" outlineLevel="0" collapsed="false">
      <c r="A797" s="56" t="n">
        <v>36413</v>
      </c>
      <c r="B797" s="90" t="n">
        <f aca="false">B796+1</f>
        <v>791</v>
      </c>
      <c r="C797" s="28"/>
      <c r="D797" s="28" t="s">
        <v>121</v>
      </c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 t="s">
        <v>121</v>
      </c>
      <c r="AA797" s="28" t="n">
        <v>2.88</v>
      </c>
      <c r="AB797" s="28" t="n">
        <v>2.801</v>
      </c>
      <c r="AC797" s="95" t="n">
        <f aca="false">AE797-AB797</f>
        <v>0</v>
      </c>
      <c r="AD797" s="28"/>
      <c r="AE797" s="28" t="n">
        <v>2.801</v>
      </c>
      <c r="AF797" s="28" t="n">
        <v>2.37118635</v>
      </c>
      <c r="AG797" s="28" t="n">
        <v>2.8635</v>
      </c>
      <c r="AH797" s="28" t="n">
        <v>2.651</v>
      </c>
      <c r="AI797" s="28" t="n">
        <v>2.506</v>
      </c>
      <c r="AJ797" s="28" t="n">
        <v>2.416</v>
      </c>
      <c r="AK797" s="28" t="n">
        <v>2.671</v>
      </c>
      <c r="AL797" s="28" t="n">
        <v>2.7885</v>
      </c>
      <c r="AM797" s="28" t="n">
        <v>2.796</v>
      </c>
      <c r="AN797" s="28" t="n">
        <v>2.401</v>
      </c>
      <c r="AO797" s="28" t="n">
        <v>2.946</v>
      </c>
      <c r="AP797" s="28" t="n">
        <v>3.05475</v>
      </c>
      <c r="AQ797" s="28" t="n">
        <v>2.686</v>
      </c>
      <c r="AR797" s="28" t="n">
        <v>2.576</v>
      </c>
      <c r="AT797" s="28"/>
      <c r="AU797" s="28"/>
      <c r="AV797" s="28"/>
      <c r="AW797" s="28"/>
      <c r="AX797" s="28"/>
      <c r="AY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</row>
    <row r="798" customFormat="false" ht="12.75" hidden="true" customHeight="false" outlineLevel="0" collapsed="false">
      <c r="A798" s="56" t="n">
        <v>36416</v>
      </c>
      <c r="B798" s="90" t="n">
        <f aca="false">B797+1</f>
        <v>792</v>
      </c>
      <c r="C798" s="28"/>
      <c r="D798" s="28" t="s">
        <v>121</v>
      </c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 t="s">
        <v>121</v>
      </c>
      <c r="AA798" s="28" t="n">
        <v>2.86</v>
      </c>
      <c r="AB798" s="28" t="n">
        <v>2.781</v>
      </c>
      <c r="AC798" s="95" t="n">
        <f aca="false">AE798-AB798</f>
        <v>0</v>
      </c>
      <c r="AD798" s="28"/>
      <c r="AE798" s="28" t="n">
        <v>2.781</v>
      </c>
      <c r="AF798" s="28" t="n">
        <v>2.396116</v>
      </c>
      <c r="AG798" s="28" t="n">
        <v>2.83975</v>
      </c>
      <c r="AH798" s="28" t="n">
        <v>2.6285</v>
      </c>
      <c r="AI798" s="28" t="n">
        <v>2.501</v>
      </c>
      <c r="AJ798" s="28" t="n">
        <v>2.426</v>
      </c>
      <c r="AK798" s="28" t="n">
        <v>2.646</v>
      </c>
      <c r="AL798" s="28" t="n">
        <v>2.7735</v>
      </c>
      <c r="AM798" s="28" t="n">
        <v>2.7935</v>
      </c>
      <c r="AN798" s="28" t="n">
        <v>2.411</v>
      </c>
      <c r="AO798" s="28" t="n">
        <v>2.9285</v>
      </c>
      <c r="AP798" s="28" t="n">
        <v>3.03725</v>
      </c>
      <c r="AQ798" s="28" t="n">
        <v>2.66975</v>
      </c>
      <c r="AR798" s="28" t="n">
        <v>2.606</v>
      </c>
      <c r="AT798" s="28"/>
      <c r="AU798" s="28"/>
      <c r="AV798" s="28"/>
      <c r="AW798" s="28"/>
      <c r="AX798" s="28"/>
      <c r="AY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Q798" s="28"/>
      <c r="BR798" s="28"/>
    </row>
    <row r="799" customFormat="false" ht="12.75" hidden="true" customHeight="false" outlineLevel="0" collapsed="false">
      <c r="A799" s="56" t="n">
        <v>36417</v>
      </c>
      <c r="B799" s="90" t="n">
        <f aca="false">B798+1</f>
        <v>793</v>
      </c>
      <c r="C799" s="28"/>
      <c r="D799" s="28" t="s">
        <v>121</v>
      </c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 t="s">
        <v>121</v>
      </c>
      <c r="AA799" s="28" t="n">
        <v>2.69</v>
      </c>
      <c r="AB799" s="28" t="n">
        <v>2.636</v>
      </c>
      <c r="AC799" s="95" t="n">
        <f aca="false">AE799-AB799</f>
        <v>0</v>
      </c>
      <c r="AD799" s="28"/>
      <c r="AE799" s="28" t="n">
        <v>2.636</v>
      </c>
      <c r="AF799" s="28" t="n">
        <v>2.31396315</v>
      </c>
      <c r="AG799" s="28" t="n">
        <v>2.69475</v>
      </c>
      <c r="AH799" s="28" t="n">
        <v>2.4835</v>
      </c>
      <c r="AI799" s="28" t="n">
        <v>2.381</v>
      </c>
      <c r="AJ799" s="28" t="n">
        <v>2.331</v>
      </c>
      <c r="AK799" s="28" t="n">
        <v>2.50225</v>
      </c>
      <c r="AL799" s="28" t="n">
        <v>2.61975</v>
      </c>
      <c r="AM799" s="28" t="n">
        <v>2.671</v>
      </c>
      <c r="AN799" s="28" t="n">
        <v>2.386</v>
      </c>
      <c r="AO799" s="28" t="n">
        <v>2.77725</v>
      </c>
      <c r="AP799" s="28" t="n">
        <v>2.88725</v>
      </c>
      <c r="AQ799" s="28" t="n">
        <v>2.5235</v>
      </c>
      <c r="AR799" s="28" t="n">
        <v>2.501</v>
      </c>
      <c r="AT799" s="28"/>
      <c r="AU799" s="28"/>
      <c r="AV799" s="28"/>
      <c r="AW799" s="28"/>
      <c r="AX799" s="28"/>
      <c r="AY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8"/>
      <c r="BR799" s="28"/>
    </row>
    <row r="800" customFormat="false" ht="12.75" hidden="true" customHeight="false" outlineLevel="0" collapsed="false">
      <c r="A800" s="56" t="n">
        <v>36418</v>
      </c>
      <c r="B800" s="90" t="n">
        <f aca="false">B799+1</f>
        <v>794</v>
      </c>
      <c r="C800" s="28"/>
      <c r="D800" s="28" t="s">
        <v>121</v>
      </c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 t="s">
        <v>121</v>
      </c>
      <c r="AA800" s="28" t="n">
        <v>2.56</v>
      </c>
      <c r="AB800" s="28" t="n">
        <v>2.628</v>
      </c>
      <c r="AC800" s="95" t="n">
        <f aca="false">AE800-AB800</f>
        <v>0</v>
      </c>
      <c r="AD800" s="28"/>
      <c r="AE800" s="28" t="n">
        <v>2.628</v>
      </c>
      <c r="AF800" s="28" t="n">
        <v>2.1887874</v>
      </c>
      <c r="AG800" s="28" t="n">
        <v>2.6905</v>
      </c>
      <c r="AH800" s="28" t="n">
        <v>2.468</v>
      </c>
      <c r="AI800" s="28" t="n">
        <v>2.373</v>
      </c>
      <c r="AJ800" s="28" t="n">
        <v>2.333</v>
      </c>
      <c r="AK800" s="28" t="n">
        <v>2.4955</v>
      </c>
      <c r="AL800" s="28" t="n">
        <v>2.6105</v>
      </c>
      <c r="AM800" s="28" t="n">
        <v>2.658</v>
      </c>
      <c r="AN800" s="28" t="n">
        <v>2.228</v>
      </c>
      <c r="AO800" s="28" t="n">
        <v>2.76675</v>
      </c>
      <c r="AP800" s="28" t="n">
        <v>2.87675</v>
      </c>
      <c r="AQ800" s="28" t="n">
        <v>2.5155</v>
      </c>
      <c r="AR800" s="28" t="n">
        <v>2.478</v>
      </c>
      <c r="AT800" s="28"/>
      <c r="AU800" s="28"/>
      <c r="AV800" s="28"/>
      <c r="AW800" s="28"/>
      <c r="AX800" s="28"/>
      <c r="AY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Q800" s="28"/>
      <c r="BR800" s="28"/>
    </row>
    <row r="801" customFormat="false" ht="12.75" hidden="true" customHeight="false" outlineLevel="0" collapsed="false">
      <c r="A801" s="56" t="n">
        <v>36419</v>
      </c>
      <c r="B801" s="90" t="n">
        <f aca="false">B800+1</f>
        <v>795</v>
      </c>
      <c r="C801" s="28"/>
      <c r="D801" s="28" t="s">
        <v>121</v>
      </c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 t="s">
        <v>121</v>
      </c>
      <c r="AA801" s="28" t="n">
        <v>2.54</v>
      </c>
      <c r="AB801" s="28" t="n">
        <v>2.546</v>
      </c>
      <c r="AC801" s="95" t="n">
        <f aca="false">AE801-AB801</f>
        <v>0</v>
      </c>
      <c r="AD801" s="28"/>
      <c r="AE801" s="28" t="n">
        <v>2.546</v>
      </c>
      <c r="AF801" s="28" t="n">
        <v>2.2569826</v>
      </c>
      <c r="AG801" s="28" t="n">
        <v>2.60725</v>
      </c>
      <c r="AH801" s="28" t="n">
        <v>2.391</v>
      </c>
      <c r="AI801" s="28" t="n">
        <v>2.281</v>
      </c>
      <c r="AJ801" s="28" t="n">
        <v>2.241</v>
      </c>
      <c r="AK801" s="28" t="n">
        <v>2.411</v>
      </c>
      <c r="AL801" s="28" t="n">
        <v>2.5285</v>
      </c>
      <c r="AM801" s="28" t="n">
        <v>2.586</v>
      </c>
      <c r="AN801" s="28" t="n">
        <v>2.226</v>
      </c>
      <c r="AO801" s="28" t="n">
        <v>2.68475</v>
      </c>
      <c r="AP801" s="28" t="n">
        <v>2.79475</v>
      </c>
      <c r="AQ801" s="28" t="n">
        <v>2.431</v>
      </c>
      <c r="AR801" s="28" t="n">
        <v>2.391</v>
      </c>
      <c r="AT801" s="28"/>
      <c r="AU801" s="28"/>
      <c r="AV801" s="28"/>
      <c r="AW801" s="28"/>
      <c r="AX801" s="28"/>
      <c r="AY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8"/>
      <c r="BR801" s="28"/>
    </row>
    <row r="802" customFormat="false" ht="12.75" hidden="true" customHeight="false" outlineLevel="0" collapsed="false">
      <c r="A802" s="56" t="n">
        <v>36420</v>
      </c>
      <c r="B802" s="90" t="n">
        <f aca="false">B801+1</f>
        <v>796</v>
      </c>
      <c r="C802" s="28"/>
      <c r="D802" s="28" t="s">
        <v>121</v>
      </c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 t="s">
        <v>121</v>
      </c>
      <c r="AA802" s="28" t="n">
        <v>2.52</v>
      </c>
      <c r="AB802" s="28" t="n">
        <v>2.608</v>
      </c>
      <c r="AC802" s="95" t="n">
        <f aca="false">AE802-AB802</f>
        <v>0</v>
      </c>
      <c r="AD802" s="28"/>
      <c r="AE802" s="28" t="n">
        <v>2.608</v>
      </c>
      <c r="AF802" s="28" t="n">
        <v>2.2603164</v>
      </c>
      <c r="AG802" s="28" t="n">
        <v>2.67175</v>
      </c>
      <c r="AH802" s="28" t="n">
        <v>2.448</v>
      </c>
      <c r="AI802" s="28" t="n">
        <v>2.323</v>
      </c>
      <c r="AJ802" s="28" t="n">
        <v>2.293</v>
      </c>
      <c r="AK802" s="28" t="n">
        <v>2.47175</v>
      </c>
      <c r="AL802" s="28" t="n">
        <v>2.59175</v>
      </c>
      <c r="AM802" s="28" t="n">
        <v>2.643</v>
      </c>
      <c r="AN802" s="28" t="n">
        <v>2.278</v>
      </c>
      <c r="AO802" s="28" t="n">
        <v>2.7505</v>
      </c>
      <c r="AP802" s="28" t="n">
        <v>2.85675</v>
      </c>
      <c r="AQ802" s="28" t="n">
        <v>2.493</v>
      </c>
      <c r="AR802" s="28" t="n">
        <v>2.433</v>
      </c>
      <c r="AT802" s="28"/>
      <c r="AU802" s="28"/>
      <c r="AV802" s="28"/>
      <c r="AW802" s="28"/>
      <c r="AX802" s="28"/>
      <c r="AY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Q802" s="28"/>
      <c r="BR802" s="28"/>
    </row>
    <row r="803" customFormat="false" ht="12.75" hidden="true" customHeight="false" outlineLevel="0" collapsed="false">
      <c r="A803" s="56" t="n">
        <v>36423</v>
      </c>
      <c r="B803" s="90" t="n">
        <f aca="false">B802+1</f>
        <v>797</v>
      </c>
      <c r="C803" s="28"/>
      <c r="D803" s="28" t="s">
        <v>121</v>
      </c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 t="s">
        <v>121</v>
      </c>
      <c r="AA803" s="28" t="n">
        <v>2.595</v>
      </c>
      <c r="AB803" s="28" t="n">
        <v>2.519</v>
      </c>
      <c r="AC803" s="95" t="n">
        <f aca="false">AE803-AB803</f>
        <v>0</v>
      </c>
      <c r="AD803" s="28"/>
      <c r="AE803" s="28" t="n">
        <v>2.519</v>
      </c>
      <c r="AF803" s="28" t="n">
        <v>2.246517</v>
      </c>
      <c r="AG803" s="28" t="n">
        <v>2.584</v>
      </c>
      <c r="AH803" s="28" t="n">
        <v>2.374</v>
      </c>
      <c r="AI803" s="28" t="n">
        <v>2.269</v>
      </c>
      <c r="AJ803" s="28" t="n">
        <v>2.239</v>
      </c>
      <c r="AK803" s="28" t="n">
        <v>2.389</v>
      </c>
      <c r="AL803" s="28" t="n">
        <v>2.499</v>
      </c>
      <c r="AM803" s="28" t="n">
        <v>2.584</v>
      </c>
      <c r="AN803" s="28" t="n">
        <v>2.199</v>
      </c>
      <c r="AO803" s="28" t="n">
        <v>2.6615</v>
      </c>
      <c r="AP803" s="28" t="n">
        <v>2.7765</v>
      </c>
      <c r="AQ803" s="28" t="n">
        <v>2.404</v>
      </c>
      <c r="AR803" s="28" t="n">
        <v>2.3865</v>
      </c>
      <c r="AT803" s="28"/>
      <c r="AU803" s="28"/>
      <c r="AV803" s="28"/>
      <c r="AW803" s="28"/>
      <c r="AX803" s="28"/>
      <c r="AY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8"/>
      <c r="BR803" s="28"/>
    </row>
    <row r="804" customFormat="false" ht="12.75" hidden="true" customHeight="false" outlineLevel="0" collapsed="false">
      <c r="A804" s="56" t="n">
        <v>36424</v>
      </c>
      <c r="B804" s="90" t="n">
        <f aca="false">B803+1</f>
        <v>798</v>
      </c>
      <c r="C804" s="28"/>
      <c r="D804" s="28" t="s">
        <v>121</v>
      </c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 t="s">
        <v>121</v>
      </c>
      <c r="AA804" s="28" t="n">
        <v>2.44</v>
      </c>
      <c r="AB804" s="28" t="n">
        <v>2.427</v>
      </c>
      <c r="AC804" s="95" t="n">
        <f aca="false">AE804-AB804</f>
        <v>0</v>
      </c>
      <c r="AD804" s="28"/>
      <c r="AE804" s="28" t="n">
        <v>2.427</v>
      </c>
      <c r="AF804" s="28" t="n">
        <v>2.24215985</v>
      </c>
      <c r="AG804" s="28" t="n">
        <v>2.492</v>
      </c>
      <c r="AH804" s="28" t="n">
        <v>2.282</v>
      </c>
      <c r="AI804" s="28" t="n">
        <v>2.1845</v>
      </c>
      <c r="AJ804" s="28" t="n">
        <v>2.167</v>
      </c>
      <c r="AK804" s="28" t="n">
        <v>2.30325</v>
      </c>
      <c r="AL804" s="28" t="n">
        <v>2.40825</v>
      </c>
      <c r="AM804" s="28" t="n">
        <v>2.507</v>
      </c>
      <c r="AN804" s="28" t="n">
        <v>2.127</v>
      </c>
      <c r="AO804" s="28" t="n">
        <v>2.5695</v>
      </c>
      <c r="AP804" s="28" t="n">
        <v>2.6745</v>
      </c>
      <c r="AQ804" s="28" t="n">
        <v>2.3095</v>
      </c>
      <c r="AR804" s="28" t="n">
        <v>2.327</v>
      </c>
      <c r="AT804" s="28"/>
      <c r="AU804" s="28"/>
      <c r="AV804" s="28"/>
      <c r="AW804" s="28"/>
      <c r="AX804" s="28"/>
      <c r="AY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</row>
    <row r="805" customFormat="false" ht="12.75" hidden="true" customHeight="false" outlineLevel="0" collapsed="false">
      <c r="A805" s="56" t="n">
        <v>36425</v>
      </c>
      <c r="B805" s="90" t="n">
        <f aca="false">B804+1</f>
        <v>799</v>
      </c>
      <c r="C805" s="28"/>
      <c r="D805" s="28" t="s">
        <v>121</v>
      </c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 t="s">
        <v>121</v>
      </c>
      <c r="AA805" s="28" t="n">
        <v>2.42</v>
      </c>
      <c r="AB805" s="28" t="n">
        <v>2.426</v>
      </c>
      <c r="AC805" s="95" t="n">
        <f aca="false">AE805-AB805</f>
        <v>0</v>
      </c>
      <c r="AD805" s="28"/>
      <c r="AE805" s="28" t="n">
        <v>2.426</v>
      </c>
      <c r="AF805" s="28" t="n">
        <v>2.245462</v>
      </c>
      <c r="AG805" s="28" t="n">
        <v>2.4885</v>
      </c>
      <c r="AH805" s="28" t="n">
        <v>2.271</v>
      </c>
      <c r="AI805" s="28" t="n">
        <v>2.171</v>
      </c>
      <c r="AJ805" s="28" t="n">
        <v>2.1585</v>
      </c>
      <c r="AK805" s="28" t="n">
        <v>2.2985</v>
      </c>
      <c r="AL805" s="28" t="n">
        <v>2.40725</v>
      </c>
      <c r="AM805" s="28" t="n">
        <v>2.4985</v>
      </c>
      <c r="AN805" s="28" t="n">
        <v>2.166</v>
      </c>
      <c r="AO805" s="28" t="n">
        <v>2.57225</v>
      </c>
      <c r="AP805" s="28" t="n">
        <v>2.6785</v>
      </c>
      <c r="AQ805" s="28" t="n">
        <v>2.3085</v>
      </c>
      <c r="AR805" s="28" t="n">
        <v>2.326</v>
      </c>
      <c r="AT805" s="28"/>
      <c r="AU805" s="28"/>
      <c r="AV805" s="28"/>
      <c r="AW805" s="28"/>
      <c r="AX805" s="28"/>
      <c r="AY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</row>
    <row r="806" customFormat="false" ht="12.75" hidden="true" customHeight="false" outlineLevel="0" collapsed="false">
      <c r="A806" s="56" t="n">
        <v>36426</v>
      </c>
      <c r="B806" s="90" t="n">
        <f aca="false">B805+1</f>
        <v>800</v>
      </c>
      <c r="C806" s="28"/>
      <c r="D806" s="28" t="s">
        <v>121</v>
      </c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 t="s">
        <v>121</v>
      </c>
      <c r="AA806" s="28" t="n">
        <v>2.52</v>
      </c>
      <c r="AB806" s="28" t="n">
        <v>2.697</v>
      </c>
      <c r="AC806" s="95" t="n">
        <f aca="false">AE806-AB806</f>
        <v>0</v>
      </c>
      <c r="AD806" s="28"/>
      <c r="AE806" s="28" t="n">
        <v>2.697</v>
      </c>
      <c r="AF806" s="28" t="n">
        <v>2.2746222</v>
      </c>
      <c r="AG806" s="28" t="n">
        <v>2.762</v>
      </c>
      <c r="AH806" s="28" t="n">
        <v>2.5345</v>
      </c>
      <c r="AI806" s="28" t="n">
        <v>2.407</v>
      </c>
      <c r="AJ806" s="28" t="n">
        <v>2.3995</v>
      </c>
      <c r="AK806" s="28" t="n">
        <v>2.57075</v>
      </c>
      <c r="AL806" s="28" t="n">
        <v>2.67825</v>
      </c>
      <c r="AM806" s="28" t="n">
        <v>2.742</v>
      </c>
      <c r="AN806" s="28" t="n">
        <v>2.347</v>
      </c>
      <c r="AO806" s="28" t="n">
        <v>2.84325</v>
      </c>
      <c r="AP806" s="28" t="n">
        <v>2.952</v>
      </c>
      <c r="AQ806" s="28" t="n">
        <v>2.57075</v>
      </c>
      <c r="AR806" s="28" t="n">
        <v>2.582</v>
      </c>
      <c r="AT806" s="28"/>
      <c r="AU806" s="28"/>
      <c r="AV806" s="28"/>
      <c r="AW806" s="28"/>
      <c r="AX806" s="28"/>
      <c r="AY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</row>
    <row r="807" customFormat="false" ht="12.75" hidden="true" customHeight="false" outlineLevel="0" collapsed="false">
      <c r="A807" s="56" t="n">
        <v>36427</v>
      </c>
      <c r="B807" s="90" t="n">
        <f aca="false">B806+1</f>
        <v>801</v>
      </c>
      <c r="C807" s="28"/>
      <c r="D807" s="28" t="s">
        <v>121</v>
      </c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 t="s">
        <v>121</v>
      </c>
      <c r="AA807" s="28" t="n">
        <v>2.685</v>
      </c>
      <c r="AB807" s="28" t="n">
        <v>2.63</v>
      </c>
      <c r="AC807" s="95" t="n">
        <f aca="false">AE807-AB807</f>
        <v>0</v>
      </c>
      <c r="AD807" s="28"/>
      <c r="AE807" s="28" t="n">
        <v>2.63</v>
      </c>
      <c r="AF807" s="28" t="n">
        <v>2.2960809</v>
      </c>
      <c r="AG807" s="28" t="n">
        <v>2.69</v>
      </c>
      <c r="AH807" s="28" t="n">
        <v>2.4675</v>
      </c>
      <c r="AI807" s="28" t="n">
        <v>2.355</v>
      </c>
      <c r="AJ807" s="28" t="n">
        <v>2.35</v>
      </c>
      <c r="AK807" s="28" t="n">
        <v>2.5075</v>
      </c>
      <c r="AL807" s="28" t="n">
        <v>2.61125</v>
      </c>
      <c r="AM807" s="28" t="n">
        <v>2.69</v>
      </c>
      <c r="AN807" s="28" t="n">
        <v>2.3</v>
      </c>
      <c r="AO807" s="28" t="n">
        <v>2.76875</v>
      </c>
      <c r="AP807" s="28" t="n">
        <v>2.8825</v>
      </c>
      <c r="AQ807" s="28" t="n">
        <v>2.505</v>
      </c>
      <c r="AR807" s="28" t="n">
        <v>2.515</v>
      </c>
      <c r="AT807" s="28"/>
      <c r="AU807" s="28"/>
      <c r="AV807" s="28"/>
      <c r="AW807" s="28"/>
      <c r="AX807" s="28"/>
      <c r="AY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</row>
    <row r="808" customFormat="false" ht="12.75" hidden="true" customHeight="false" outlineLevel="0" collapsed="false">
      <c r="A808" s="56" t="n">
        <v>36430</v>
      </c>
      <c r="B808" s="90" t="n">
        <f aca="false">B807+1</f>
        <v>802</v>
      </c>
      <c r="C808" s="28"/>
      <c r="D808" s="28" t="s">
        <v>121</v>
      </c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 t="s">
        <v>121</v>
      </c>
      <c r="AA808" s="28" t="n">
        <v>2.6</v>
      </c>
      <c r="AB808" s="28" t="n">
        <v>2.632</v>
      </c>
      <c r="AC808" s="95" t="n">
        <f aca="false">AE808-AB808</f>
        <v>0</v>
      </c>
      <c r="AD808" s="28"/>
      <c r="AE808" s="28" t="n">
        <v>2.632</v>
      </c>
      <c r="AF808" s="28" t="n">
        <v>2.310028</v>
      </c>
      <c r="AG808" s="28" t="n">
        <v>2.6895</v>
      </c>
      <c r="AH808" s="28" t="n">
        <v>2.4645</v>
      </c>
      <c r="AI808" s="28" t="n">
        <v>2.392</v>
      </c>
      <c r="AJ808" s="28" t="n">
        <v>2.397</v>
      </c>
      <c r="AK808" s="28" t="n">
        <v>2.5095</v>
      </c>
      <c r="AL808" s="28" t="n">
        <v>2.61325</v>
      </c>
      <c r="AM808" s="28" t="n">
        <v>2.737</v>
      </c>
      <c r="AN808" s="28" t="n">
        <v>2.372</v>
      </c>
      <c r="AO808" s="28" t="n">
        <v>2.7645</v>
      </c>
      <c r="AP808" s="28" t="n">
        <v>2.87575</v>
      </c>
      <c r="AQ808" s="28" t="n">
        <v>2.507</v>
      </c>
      <c r="AR808" s="28" t="n">
        <v>2.557</v>
      </c>
      <c r="AT808" s="28"/>
      <c r="AU808" s="28"/>
      <c r="AV808" s="28"/>
      <c r="AW808" s="28"/>
      <c r="AX808" s="28"/>
      <c r="AY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</row>
    <row r="809" customFormat="false" ht="12.75" hidden="true" customHeight="false" outlineLevel="0" collapsed="false">
      <c r="A809" s="56" t="n">
        <v>36431</v>
      </c>
      <c r="B809" s="90" t="n">
        <f aca="false">B808+1</f>
        <v>803</v>
      </c>
      <c r="C809" s="28"/>
      <c r="D809" s="28" t="s">
        <v>121</v>
      </c>
      <c r="E809" s="28" t="n">
        <v>1</v>
      </c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 t="s">
        <v>121</v>
      </c>
      <c r="AA809" s="28" t="n">
        <v>2.61</v>
      </c>
      <c r="AB809" s="28" t="n">
        <v>2.56</v>
      </c>
      <c r="AC809" s="95" t="n">
        <f aca="false">AE809-AB809</f>
        <v>0</v>
      </c>
      <c r="AD809" s="28" t="n">
        <v>1</v>
      </c>
      <c r="AE809" s="28" t="n">
        <v>2.56</v>
      </c>
      <c r="AF809" s="28" t="n">
        <v>2.29860235</v>
      </c>
      <c r="AG809" s="28" t="n">
        <v>2.625</v>
      </c>
      <c r="AH809" s="28" t="n">
        <v>2.43</v>
      </c>
      <c r="AI809" s="28" t="n">
        <v>2.34</v>
      </c>
      <c r="AJ809" s="28" t="n">
        <v>2.37</v>
      </c>
      <c r="AK809" s="28" t="n">
        <v>2.455</v>
      </c>
      <c r="AL809" s="28" t="n">
        <v>2.5475</v>
      </c>
      <c r="AM809" s="28" t="n">
        <v>2.68</v>
      </c>
      <c r="AN809" s="28" t="n">
        <v>2.38</v>
      </c>
      <c r="AO809" s="28" t="n">
        <v>2.69</v>
      </c>
      <c r="AP809" s="28" t="n">
        <v>2.805</v>
      </c>
      <c r="AQ809" s="28" t="n">
        <v>2.45</v>
      </c>
      <c r="AR809" s="28" t="n">
        <v>2.645</v>
      </c>
      <c r="AT809" s="28"/>
      <c r="AU809" s="28"/>
      <c r="AV809" s="28"/>
      <c r="AW809" s="28"/>
      <c r="AX809" s="28"/>
      <c r="AY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</row>
    <row r="810" customFormat="false" ht="12.75" hidden="true" customHeight="false" outlineLevel="0" collapsed="false">
      <c r="A810" s="56" t="n">
        <v>36432</v>
      </c>
      <c r="B810" s="90" t="n">
        <f aca="false">B809+1</f>
        <v>804</v>
      </c>
      <c r="C810" s="28"/>
      <c r="D810" s="28" t="s">
        <v>122</v>
      </c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 t="s">
        <v>122</v>
      </c>
      <c r="AA810" s="28" t="n">
        <v>2.86</v>
      </c>
      <c r="AB810" s="28" t="n">
        <v>2.824</v>
      </c>
      <c r="AC810" s="95" t="n">
        <f aca="false">AE810-AB810</f>
        <v>0</v>
      </c>
      <c r="AD810" s="28"/>
      <c r="AE810" s="28" t="n">
        <v>2.824</v>
      </c>
      <c r="AF810" s="28" t="n">
        <v>2.509</v>
      </c>
      <c r="AG810" s="28" t="n">
        <v>2.9665</v>
      </c>
      <c r="AH810" s="28" t="n">
        <v>2.6515</v>
      </c>
      <c r="AI810" s="28" t="n">
        <v>2.544</v>
      </c>
      <c r="AJ810" s="28" t="n">
        <v>2.5715</v>
      </c>
      <c r="AK810" s="28" t="n">
        <v>2.699</v>
      </c>
      <c r="AL810" s="28" t="n">
        <v>2.7815</v>
      </c>
      <c r="AM810" s="28" t="n">
        <v>2.8615</v>
      </c>
      <c r="AN810" s="28" t="n">
        <v>2.719</v>
      </c>
      <c r="AO810" s="28" t="n">
        <v>3.059</v>
      </c>
      <c r="AP810" s="28" t="n">
        <v>3.079</v>
      </c>
      <c r="AQ810" s="28" t="n">
        <v>2.6865</v>
      </c>
      <c r="AR810" s="28" t="n">
        <v>2.769</v>
      </c>
      <c r="AT810" s="28"/>
      <c r="AU810" s="28"/>
      <c r="AV810" s="28"/>
      <c r="AW810" s="28"/>
      <c r="AX810" s="28"/>
      <c r="AY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</row>
    <row r="811" customFormat="false" ht="12.75" hidden="true" customHeight="false" outlineLevel="0" collapsed="false">
      <c r="A811" s="56" t="n">
        <v>36433</v>
      </c>
      <c r="B811" s="90" t="n">
        <f aca="false">B810+1</f>
        <v>805</v>
      </c>
      <c r="C811" s="28"/>
      <c r="D811" s="28" t="s">
        <v>122</v>
      </c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 t="s">
        <v>122</v>
      </c>
      <c r="AA811" s="28" t="n">
        <v>2.76</v>
      </c>
      <c r="AB811" s="28" t="n">
        <v>2.744</v>
      </c>
      <c r="AC811" s="95" t="n">
        <f aca="false">AE811-AB811</f>
        <v>0</v>
      </c>
      <c r="AD811" s="28"/>
      <c r="AE811" s="28" t="n">
        <v>2.744</v>
      </c>
      <c r="AF811" s="28" t="n">
        <v>2.429</v>
      </c>
      <c r="AG811" s="28" t="n">
        <v>2.8765</v>
      </c>
      <c r="AH811" s="28" t="n">
        <v>2.589</v>
      </c>
      <c r="AI811" s="28" t="n">
        <v>2.489</v>
      </c>
      <c r="AJ811" s="28" t="n">
        <v>2.5215</v>
      </c>
      <c r="AK811" s="28" t="n">
        <v>2.62275</v>
      </c>
      <c r="AL811" s="28" t="n">
        <v>2.7015</v>
      </c>
      <c r="AM811" s="28" t="n">
        <v>2.7965</v>
      </c>
      <c r="AN811" s="28" t="n">
        <v>2.649</v>
      </c>
      <c r="AO811" s="28" t="n">
        <v>2.97525</v>
      </c>
      <c r="AP811" s="28" t="n">
        <v>3.234</v>
      </c>
      <c r="AQ811" s="28" t="n">
        <v>2.599</v>
      </c>
      <c r="AR811" s="28" t="n">
        <v>2.744</v>
      </c>
      <c r="AT811" s="28"/>
      <c r="AU811" s="28"/>
      <c r="AV811" s="28"/>
      <c r="AW811" s="28"/>
      <c r="AX811" s="28"/>
      <c r="AY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</row>
    <row r="812" customFormat="false" ht="12.75" hidden="true" customHeight="false" outlineLevel="0" collapsed="false">
      <c r="A812" s="56" t="n">
        <v>36434</v>
      </c>
      <c r="B812" s="90" t="n">
        <f aca="false">B811+1</f>
        <v>806</v>
      </c>
      <c r="C812" s="28"/>
      <c r="D812" s="28" t="s">
        <v>122</v>
      </c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 t="s">
        <v>122</v>
      </c>
      <c r="AA812" s="28" t="n">
        <v>2.755</v>
      </c>
      <c r="AB812" s="28" t="n">
        <v>2.793</v>
      </c>
      <c r="AC812" s="95" t="n">
        <f aca="false">AE812-AB812</f>
        <v>0</v>
      </c>
      <c r="AD812" s="28"/>
      <c r="AE812" s="28" t="n">
        <v>2.793</v>
      </c>
      <c r="AF812" s="28" t="n">
        <v>2.468</v>
      </c>
      <c r="AG812" s="28" t="n">
        <v>2.93425</v>
      </c>
      <c r="AH812" s="28" t="n">
        <v>2.638</v>
      </c>
      <c r="AI812" s="28" t="n">
        <v>2.5455</v>
      </c>
      <c r="AJ812" s="28" t="n">
        <v>2.5705</v>
      </c>
      <c r="AK812" s="28" t="n">
        <v>2.6755</v>
      </c>
      <c r="AL812" s="28" t="n">
        <v>2.75175</v>
      </c>
      <c r="AM812" s="28" t="n">
        <v>2.843</v>
      </c>
      <c r="AN812" s="28" t="n">
        <v>2.683</v>
      </c>
      <c r="AO812" s="28" t="n">
        <v>3.02425</v>
      </c>
      <c r="AP812" s="28" t="n">
        <v>3.27425</v>
      </c>
      <c r="AQ812" s="28" t="n">
        <v>2.678</v>
      </c>
      <c r="AR812" s="28" t="n">
        <v>2.803</v>
      </c>
      <c r="AT812" s="28"/>
      <c r="AU812" s="28"/>
      <c r="AV812" s="28"/>
      <c r="AW812" s="28"/>
      <c r="AX812" s="28"/>
      <c r="AY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</row>
    <row r="813" customFormat="false" ht="12.75" hidden="true" customHeight="false" outlineLevel="0" collapsed="false">
      <c r="A813" s="56" t="n">
        <v>36437</v>
      </c>
      <c r="B813" s="90" t="n">
        <f aca="false">B812+1</f>
        <v>807</v>
      </c>
      <c r="C813" s="28"/>
      <c r="D813" s="28" t="s">
        <v>122</v>
      </c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 t="s">
        <v>122</v>
      </c>
      <c r="AA813" s="28" t="n">
        <v>2.765</v>
      </c>
      <c r="AB813" s="28" t="n">
        <v>2.625</v>
      </c>
      <c r="AC813" s="95" t="n">
        <f aca="false">AE813-AB813</f>
        <v>0</v>
      </c>
      <c r="AD813" s="28"/>
      <c r="AE813" s="28" t="n">
        <v>2.625</v>
      </c>
      <c r="AF813" s="28" t="n">
        <v>2.355</v>
      </c>
      <c r="AG813" s="28" t="n">
        <v>2.76</v>
      </c>
      <c r="AH813" s="28" t="n">
        <v>2.49</v>
      </c>
      <c r="AI813" s="28" t="n">
        <v>2.4225</v>
      </c>
      <c r="AJ813" s="28" t="n">
        <v>2.44</v>
      </c>
      <c r="AK813" s="28" t="n">
        <v>2.5175</v>
      </c>
      <c r="AL813" s="28" t="n">
        <v>2.58625</v>
      </c>
      <c r="AM813" s="28" t="n">
        <v>2.755</v>
      </c>
      <c r="AN813" s="28" t="n">
        <v>2.53</v>
      </c>
      <c r="AO813" s="28" t="n">
        <v>2.855</v>
      </c>
      <c r="AP813" s="28" t="n">
        <v>3.1</v>
      </c>
      <c r="AQ813" s="28" t="n">
        <v>2.5075</v>
      </c>
      <c r="AR813" s="28" t="n">
        <v>2.66</v>
      </c>
      <c r="AT813" s="28"/>
      <c r="AU813" s="28"/>
      <c r="AV813" s="28"/>
      <c r="AW813" s="28"/>
      <c r="AX813" s="28"/>
      <c r="AY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</row>
    <row r="814" customFormat="false" ht="12.75" hidden="true" customHeight="false" outlineLevel="0" collapsed="false">
      <c r="A814" s="56" t="n">
        <v>36438</v>
      </c>
      <c r="B814" s="90" t="n">
        <f aca="false">B813+1</f>
        <v>808</v>
      </c>
      <c r="C814" s="28"/>
      <c r="D814" s="28" t="s">
        <v>122</v>
      </c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 t="s">
        <v>122</v>
      </c>
      <c r="AA814" s="28" t="n">
        <v>2.64</v>
      </c>
      <c r="AB814" s="28" t="n">
        <v>2.586</v>
      </c>
      <c r="AC814" s="95" t="n">
        <f aca="false">AE814-AB814</f>
        <v>0</v>
      </c>
      <c r="AD814" s="28"/>
      <c r="AE814" s="28" t="n">
        <v>2.586</v>
      </c>
      <c r="AF814" s="28" t="n">
        <v>2.361</v>
      </c>
      <c r="AG814" s="28" t="n">
        <v>2.7185</v>
      </c>
      <c r="AH814" s="28" t="n">
        <v>2.441</v>
      </c>
      <c r="AI814" s="28" t="n">
        <v>2.3835</v>
      </c>
      <c r="AJ814" s="28" t="n">
        <v>2.401</v>
      </c>
      <c r="AK814" s="28" t="n">
        <v>2.4785</v>
      </c>
      <c r="AL814" s="28" t="n">
        <v>2.54725</v>
      </c>
      <c r="AM814" s="28" t="n">
        <v>2.706</v>
      </c>
      <c r="AN814" s="28" t="n">
        <v>2.541</v>
      </c>
      <c r="AO814" s="28" t="n">
        <v>2.816</v>
      </c>
      <c r="AP814" s="28" t="n">
        <v>3.041</v>
      </c>
      <c r="AQ814" s="28" t="n">
        <v>2.466</v>
      </c>
      <c r="AR814" s="28" t="n">
        <v>2.641</v>
      </c>
      <c r="AT814" s="28"/>
      <c r="AU814" s="28"/>
      <c r="AV814" s="28"/>
      <c r="AW814" s="28"/>
      <c r="AX814" s="28"/>
      <c r="AY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</row>
    <row r="815" customFormat="false" ht="12.75" hidden="true" customHeight="false" outlineLevel="0" collapsed="false">
      <c r="A815" s="56" t="n">
        <v>36439</v>
      </c>
      <c r="B815" s="90" t="n">
        <f aca="false">B814+1</f>
        <v>809</v>
      </c>
      <c r="C815" s="28"/>
      <c r="D815" s="28" t="s">
        <v>122</v>
      </c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 t="s">
        <v>122</v>
      </c>
      <c r="AA815" s="28" t="n">
        <v>2.61</v>
      </c>
      <c r="AB815" s="28" t="n">
        <v>2.601</v>
      </c>
      <c r="AC815" s="95" t="n">
        <f aca="false">AE815-AB815</f>
        <v>0</v>
      </c>
      <c r="AD815" s="28"/>
      <c r="AE815" s="28" t="n">
        <v>2.601</v>
      </c>
      <c r="AF815" s="28" t="n">
        <v>2.381</v>
      </c>
      <c r="AG815" s="28" t="n">
        <v>2.73225</v>
      </c>
      <c r="AH815" s="28" t="n">
        <v>2.461</v>
      </c>
      <c r="AI815" s="28" t="n">
        <v>2.3935</v>
      </c>
      <c r="AJ815" s="28" t="n">
        <v>2.421</v>
      </c>
      <c r="AK815" s="28" t="n">
        <v>2.4935</v>
      </c>
      <c r="AL815" s="28" t="n">
        <v>2.566</v>
      </c>
      <c r="AM815" s="28" t="n">
        <v>2.701</v>
      </c>
      <c r="AN815" s="28" t="n">
        <v>2.561</v>
      </c>
      <c r="AO815" s="28" t="n">
        <v>2.82225</v>
      </c>
      <c r="AP815" s="28" t="n">
        <v>3.041</v>
      </c>
      <c r="AQ815" s="28" t="n">
        <v>2.4885</v>
      </c>
      <c r="AR815" s="28" t="n">
        <v>2.641</v>
      </c>
      <c r="AT815" s="28"/>
      <c r="AU815" s="28"/>
      <c r="AV815" s="28"/>
      <c r="AW815" s="28"/>
      <c r="AX815" s="28"/>
      <c r="AY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</row>
    <row r="816" customFormat="false" ht="12.75" hidden="true" customHeight="false" outlineLevel="0" collapsed="false">
      <c r="A816" s="56" t="n">
        <v>36440</v>
      </c>
      <c r="B816" s="90" t="n">
        <f aca="false">B815+1</f>
        <v>810</v>
      </c>
      <c r="C816" s="28"/>
      <c r="D816" s="28" t="s">
        <v>122</v>
      </c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 t="s">
        <v>122</v>
      </c>
      <c r="AA816" s="28" t="n">
        <v>2.635</v>
      </c>
      <c r="AB816" s="28" t="n">
        <v>2.642</v>
      </c>
      <c r="AC816" s="95" t="n">
        <f aca="false">AE816-AB816</f>
        <v>0</v>
      </c>
      <c r="AD816" s="28"/>
      <c r="AE816" s="28" t="n">
        <v>2.642</v>
      </c>
      <c r="AF816" s="28" t="n">
        <v>2.432</v>
      </c>
      <c r="AG816" s="28" t="n">
        <v>2.76825</v>
      </c>
      <c r="AH816" s="28" t="n">
        <v>2.497</v>
      </c>
      <c r="AI816" s="28" t="n">
        <v>2.4295</v>
      </c>
      <c r="AJ816" s="28" t="n">
        <v>2.4545</v>
      </c>
      <c r="AK816" s="28" t="n">
        <v>2.53575</v>
      </c>
      <c r="AL816" s="28" t="n">
        <v>2.60575</v>
      </c>
      <c r="AM816" s="28" t="n">
        <v>2.7495</v>
      </c>
      <c r="AN816" s="28" t="n">
        <v>2.632</v>
      </c>
      <c r="AO816" s="28" t="n">
        <v>2.8495</v>
      </c>
      <c r="AP816" s="28" t="n">
        <v>3.057</v>
      </c>
      <c r="AQ816" s="28" t="n">
        <v>2.5295</v>
      </c>
      <c r="AR816" s="28" t="n">
        <v>2.6745</v>
      </c>
      <c r="AT816" s="28"/>
      <c r="AU816" s="28"/>
      <c r="AV816" s="28"/>
      <c r="AW816" s="28"/>
      <c r="AX816" s="28"/>
      <c r="AY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</row>
    <row r="817" customFormat="false" ht="12.75" hidden="true" customHeight="false" outlineLevel="0" collapsed="false">
      <c r="A817" s="56" t="n">
        <v>36441</v>
      </c>
      <c r="B817" s="90" t="n">
        <f aca="false">B816+1</f>
        <v>811</v>
      </c>
      <c r="C817" s="28"/>
      <c r="D817" s="28" t="s">
        <v>122</v>
      </c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 t="s">
        <v>122</v>
      </c>
      <c r="AA817" s="28" t="n">
        <v>2.56</v>
      </c>
      <c r="AB817" s="28" t="n">
        <v>2.692</v>
      </c>
      <c r="AC817" s="95" t="n">
        <f aca="false">AE817-AB817</f>
        <v>0</v>
      </c>
      <c r="AD817" s="28"/>
      <c r="AE817" s="28" t="n">
        <v>2.692</v>
      </c>
      <c r="AF817" s="28" t="n">
        <v>2.482</v>
      </c>
      <c r="AG817" s="28" t="n">
        <v>2.8195</v>
      </c>
      <c r="AH817" s="28" t="n">
        <v>2.542</v>
      </c>
      <c r="AI817" s="28" t="n">
        <v>2.4795</v>
      </c>
      <c r="AJ817" s="28" t="n">
        <v>2.497</v>
      </c>
      <c r="AK817" s="28" t="n">
        <v>2.58325</v>
      </c>
      <c r="AL817" s="28" t="n">
        <v>2.65575</v>
      </c>
      <c r="AM817" s="28" t="n">
        <v>2.802</v>
      </c>
      <c r="AN817" s="28" t="n">
        <v>2.682</v>
      </c>
      <c r="AO817" s="28" t="n">
        <v>2.9145</v>
      </c>
      <c r="AP817" s="28" t="n">
        <v>3.1045</v>
      </c>
      <c r="AQ817" s="28" t="n">
        <v>2.567</v>
      </c>
      <c r="AR817" s="28" t="n">
        <v>2.7295</v>
      </c>
      <c r="AT817" s="28"/>
      <c r="AU817" s="28"/>
      <c r="AV817" s="28"/>
      <c r="AW817" s="28"/>
      <c r="AX817" s="28"/>
      <c r="AY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</row>
    <row r="818" customFormat="false" ht="12.75" hidden="true" customHeight="false" outlineLevel="0" collapsed="false">
      <c r="A818" s="56" t="n">
        <v>36444</v>
      </c>
      <c r="B818" s="90" t="n">
        <f aca="false">B817+1</f>
        <v>812</v>
      </c>
      <c r="C818" s="28"/>
      <c r="D818" s="28" t="s">
        <v>122</v>
      </c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 t="s">
        <v>122</v>
      </c>
      <c r="AA818" s="28" t="n">
        <v>2.715</v>
      </c>
      <c r="AB818" s="28" t="n">
        <v>2.825</v>
      </c>
      <c r="AC818" s="95" t="n">
        <f aca="false">AE818-AB818</f>
        <v>0</v>
      </c>
      <c r="AD818" s="28"/>
      <c r="AE818" s="28" t="n">
        <v>2.825</v>
      </c>
      <c r="AF818" s="28" t="n">
        <v>2.51</v>
      </c>
      <c r="AG818" s="28" t="n">
        <v>2.9575</v>
      </c>
      <c r="AH818" s="28" t="n">
        <v>2.675</v>
      </c>
      <c r="AI818" s="28" t="n">
        <v>2.59</v>
      </c>
      <c r="AJ818" s="28" t="n">
        <v>2.615</v>
      </c>
      <c r="AK818" s="28" t="n">
        <v>2.72</v>
      </c>
      <c r="AL818" s="28" t="n">
        <v>2.79375</v>
      </c>
      <c r="AM818" s="28" t="n">
        <v>2.8975</v>
      </c>
      <c r="AN818" s="28" t="n">
        <v>2.815</v>
      </c>
      <c r="AO818" s="28" t="n">
        <v>3.0475</v>
      </c>
      <c r="AP818" s="28" t="n">
        <v>3.2525</v>
      </c>
      <c r="AQ818" s="28" t="n">
        <v>2.7125</v>
      </c>
      <c r="AR818" s="28" t="n">
        <v>2.845</v>
      </c>
      <c r="AT818" s="28"/>
      <c r="AU818" s="28"/>
      <c r="AV818" s="28"/>
      <c r="AW818" s="28"/>
      <c r="AX818" s="28"/>
      <c r="AY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</row>
    <row r="819" customFormat="false" ht="12.75" hidden="true" customHeight="false" outlineLevel="0" collapsed="false">
      <c r="A819" s="56" t="n">
        <v>36445</v>
      </c>
      <c r="B819" s="90" t="n">
        <f aca="false">B818+1</f>
        <v>813</v>
      </c>
      <c r="C819" s="28"/>
      <c r="D819" s="28" t="s">
        <v>122</v>
      </c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 t="s">
        <v>122</v>
      </c>
      <c r="AA819" s="28" t="n">
        <v>2.86</v>
      </c>
      <c r="AB819" s="28" t="n">
        <v>2.927</v>
      </c>
      <c r="AC819" s="95" t="n">
        <f aca="false">AE819-AB819</f>
        <v>0</v>
      </c>
      <c r="AD819" s="28"/>
      <c r="AE819" s="28" t="n">
        <v>2.927</v>
      </c>
      <c r="AF819" s="28" t="n">
        <v>2.597</v>
      </c>
      <c r="AG819" s="28" t="n">
        <v>3.062</v>
      </c>
      <c r="AH819" s="28" t="n">
        <v>2.7795</v>
      </c>
      <c r="AI819" s="28" t="n">
        <v>2.687</v>
      </c>
      <c r="AJ819" s="28" t="n">
        <v>2.717</v>
      </c>
      <c r="AK819" s="28" t="n">
        <v>2.8245</v>
      </c>
      <c r="AL819" s="28" t="n">
        <v>2.9045</v>
      </c>
      <c r="AM819" s="28" t="n">
        <v>3.007</v>
      </c>
      <c r="AN819" s="28" t="n">
        <v>2.917</v>
      </c>
      <c r="AO819" s="28" t="n">
        <v>3.1545</v>
      </c>
      <c r="AP819" s="28" t="n">
        <v>3.372</v>
      </c>
      <c r="AQ819" s="28" t="n">
        <v>2.8145</v>
      </c>
      <c r="AR819" s="28" t="n">
        <v>2.927</v>
      </c>
      <c r="AT819" s="28"/>
      <c r="AU819" s="28"/>
      <c r="AV819" s="28"/>
      <c r="AW819" s="28"/>
      <c r="AX819" s="28"/>
      <c r="AY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</row>
    <row r="820" customFormat="false" ht="12.75" hidden="true" customHeight="false" outlineLevel="0" collapsed="false">
      <c r="A820" s="56" t="n">
        <v>36446</v>
      </c>
      <c r="B820" s="90" t="n">
        <f aca="false">B819+1</f>
        <v>814</v>
      </c>
      <c r="C820" s="28"/>
      <c r="D820" s="28" t="s">
        <v>122</v>
      </c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 t="s">
        <v>122</v>
      </c>
      <c r="AA820" s="28" t="n">
        <v>2.98</v>
      </c>
      <c r="AB820" s="28" t="n">
        <v>2.97</v>
      </c>
      <c r="AC820" s="95" t="n">
        <f aca="false">AE820-AB820</f>
        <v>0</v>
      </c>
      <c r="AD820" s="28"/>
      <c r="AE820" s="28" t="n">
        <v>2.97</v>
      </c>
      <c r="AF820" s="28" t="n">
        <v>2.645</v>
      </c>
      <c r="AG820" s="28" t="n">
        <v>3.10625</v>
      </c>
      <c r="AH820" s="28" t="n">
        <v>2.82</v>
      </c>
      <c r="AI820" s="28" t="n">
        <v>2.74</v>
      </c>
      <c r="AJ820" s="28" t="n">
        <v>2.7875</v>
      </c>
      <c r="AK820" s="28" t="n">
        <v>2.8725</v>
      </c>
      <c r="AL820" s="28" t="n">
        <v>2.95</v>
      </c>
      <c r="AM820" s="28" t="n">
        <v>3.0625</v>
      </c>
      <c r="AN820" s="28" t="n">
        <v>2.9625</v>
      </c>
      <c r="AO820" s="28" t="n">
        <v>3.2025</v>
      </c>
      <c r="AP820" s="28" t="n">
        <v>3.415</v>
      </c>
      <c r="AQ820" s="28" t="n">
        <v>2.8575</v>
      </c>
      <c r="AR820" s="28" t="n">
        <v>3.01</v>
      </c>
      <c r="AT820" s="28"/>
      <c r="AU820" s="28"/>
      <c r="AV820" s="28"/>
      <c r="AW820" s="28"/>
      <c r="AX820" s="28"/>
      <c r="AY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</row>
    <row r="821" customFormat="false" ht="12.75" hidden="true" customHeight="false" outlineLevel="0" collapsed="false">
      <c r="A821" s="56" t="n">
        <v>36447</v>
      </c>
      <c r="B821" s="90" t="n">
        <f aca="false">B820+1</f>
        <v>815</v>
      </c>
      <c r="C821" s="28"/>
      <c r="D821" s="28" t="s">
        <v>122</v>
      </c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 t="s">
        <v>122</v>
      </c>
      <c r="AA821" s="28" t="n">
        <v>2.92</v>
      </c>
      <c r="AB821" s="28" t="n">
        <v>2.834</v>
      </c>
      <c r="AC821" s="95" t="n">
        <f aca="false">AE821-AB821</f>
        <v>0</v>
      </c>
      <c r="AD821" s="28"/>
      <c r="AE821" s="28" t="n">
        <v>2.834</v>
      </c>
      <c r="AF821" s="28" t="n">
        <v>2.609</v>
      </c>
      <c r="AG821" s="28" t="n">
        <v>2.96275</v>
      </c>
      <c r="AH821" s="28" t="n">
        <v>2.6965</v>
      </c>
      <c r="AI821" s="28" t="n">
        <v>2.6465</v>
      </c>
      <c r="AJ821" s="28" t="n">
        <v>2.679</v>
      </c>
      <c r="AK821" s="28" t="n">
        <v>2.7415</v>
      </c>
      <c r="AL821" s="28" t="n">
        <v>2.8165</v>
      </c>
      <c r="AM821" s="28" t="n">
        <v>2.9615</v>
      </c>
      <c r="AN821" s="28" t="n">
        <v>2.879</v>
      </c>
      <c r="AO821" s="28" t="n">
        <v>3.059</v>
      </c>
      <c r="AP821" s="28" t="n">
        <v>3.279</v>
      </c>
      <c r="AQ821" s="28" t="n">
        <v>2.729</v>
      </c>
      <c r="AR821" s="28" t="n">
        <v>2.894</v>
      </c>
      <c r="AT821" s="28"/>
      <c r="AU821" s="28"/>
      <c r="AV821" s="28"/>
      <c r="AW821" s="28"/>
      <c r="AX821" s="28"/>
      <c r="AY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</row>
    <row r="822" customFormat="false" ht="12.75" hidden="true" customHeight="false" outlineLevel="0" collapsed="false">
      <c r="A822" s="56" t="n">
        <v>36448</v>
      </c>
      <c r="B822" s="90" t="n">
        <f aca="false">B821+1</f>
        <v>816</v>
      </c>
      <c r="C822" s="28"/>
      <c r="D822" s="28" t="s">
        <v>122</v>
      </c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 t="s">
        <v>122</v>
      </c>
      <c r="AA822" s="28" t="n">
        <v>2.83</v>
      </c>
      <c r="AB822" s="28" t="n">
        <v>2.975</v>
      </c>
      <c r="AC822" s="95" t="n">
        <f aca="false">AE822-AB822</f>
        <v>0</v>
      </c>
      <c r="AD822" s="28"/>
      <c r="AE822" s="28" t="n">
        <v>2.975</v>
      </c>
      <c r="AF822" s="28" t="n">
        <v>2.75</v>
      </c>
      <c r="AG822" s="28" t="n">
        <v>3.11</v>
      </c>
      <c r="AH822" s="28" t="n">
        <v>2.8275</v>
      </c>
      <c r="AI822" s="28" t="n">
        <v>2.735</v>
      </c>
      <c r="AJ822" s="28" t="n">
        <v>2.7925</v>
      </c>
      <c r="AK822" s="28" t="n">
        <v>2.875</v>
      </c>
      <c r="AL822" s="28" t="n">
        <v>2.9575</v>
      </c>
      <c r="AM822" s="28" t="n">
        <v>3.0575</v>
      </c>
      <c r="AN822" s="28" t="n">
        <v>3.025</v>
      </c>
      <c r="AO822" s="28" t="n">
        <v>3.195</v>
      </c>
      <c r="AP822" s="28" t="n">
        <v>3.405</v>
      </c>
      <c r="AQ822" s="28" t="n">
        <v>2.8725</v>
      </c>
      <c r="AR822" s="28" t="n">
        <v>3.05</v>
      </c>
      <c r="AT822" s="28"/>
      <c r="AU822" s="28"/>
      <c r="AV822" s="28"/>
      <c r="AW822" s="28"/>
      <c r="AX822" s="28"/>
      <c r="AY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</row>
    <row r="823" customFormat="false" ht="12.75" hidden="true" customHeight="false" outlineLevel="0" collapsed="false">
      <c r="A823" s="56" t="n">
        <v>36451</v>
      </c>
      <c r="B823" s="90" t="n">
        <f aca="false">B822+1</f>
        <v>817</v>
      </c>
      <c r="C823" s="28"/>
      <c r="D823" s="28" t="s">
        <v>122</v>
      </c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 t="s">
        <v>122</v>
      </c>
      <c r="AA823" s="28" t="n">
        <v>2.99</v>
      </c>
      <c r="AB823" s="28" t="n">
        <v>2.92</v>
      </c>
      <c r="AC823" s="95" t="n">
        <f aca="false">AE823-AB823</f>
        <v>0</v>
      </c>
      <c r="AD823" s="28"/>
      <c r="AE823" s="28" t="n">
        <v>2.92</v>
      </c>
      <c r="AF823" s="28" t="n">
        <v>2.695</v>
      </c>
      <c r="AG823" s="28" t="n">
        <v>3.0625</v>
      </c>
      <c r="AH823" s="28" t="n">
        <v>2.78</v>
      </c>
      <c r="AI823" s="28" t="n">
        <v>2.715</v>
      </c>
      <c r="AJ823" s="28" t="n">
        <v>2.7475</v>
      </c>
      <c r="AK823" s="28" t="n">
        <v>2.82625</v>
      </c>
      <c r="AL823" s="28" t="n">
        <v>2.9025</v>
      </c>
      <c r="AM823" s="28" t="n">
        <v>3.0075</v>
      </c>
      <c r="AN823" s="28" t="n">
        <v>2.94</v>
      </c>
      <c r="AO823" s="28" t="n">
        <v>3.145</v>
      </c>
      <c r="AP823" s="28" t="n">
        <v>3.3575</v>
      </c>
      <c r="AQ823" s="28" t="n">
        <v>2.8125</v>
      </c>
      <c r="AR823" s="28" t="n">
        <v>2.985</v>
      </c>
      <c r="AT823" s="28"/>
      <c r="AU823" s="28"/>
      <c r="AV823" s="28"/>
      <c r="AW823" s="28"/>
      <c r="AX823" s="28"/>
      <c r="AY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</row>
    <row r="824" customFormat="false" ht="12.75" hidden="true" customHeight="false" outlineLevel="0" collapsed="false">
      <c r="A824" s="56" t="n">
        <v>36452</v>
      </c>
      <c r="B824" s="90" t="n">
        <f aca="false">B823+1</f>
        <v>818</v>
      </c>
      <c r="C824" s="28"/>
      <c r="D824" s="28" t="s">
        <v>122</v>
      </c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 t="s">
        <v>122</v>
      </c>
      <c r="AA824" s="28" t="n">
        <v>2.98</v>
      </c>
      <c r="AB824" s="28" t="n">
        <v>3.007</v>
      </c>
      <c r="AC824" s="95" t="n">
        <f aca="false">AE824-AB824</f>
        <v>0</v>
      </c>
      <c r="AD824" s="28"/>
      <c r="AE824" s="28" t="n">
        <v>3.007</v>
      </c>
      <c r="AF824" s="28" t="n">
        <v>2.717</v>
      </c>
      <c r="AG824" s="28" t="n">
        <v>3.15325</v>
      </c>
      <c r="AH824" s="28" t="n">
        <v>2.8595</v>
      </c>
      <c r="AI824" s="28" t="n">
        <v>2.792</v>
      </c>
      <c r="AJ824" s="28" t="n">
        <v>2.822</v>
      </c>
      <c r="AK824" s="28" t="n">
        <v>2.91575</v>
      </c>
      <c r="AL824" s="28" t="n">
        <v>2.9895</v>
      </c>
      <c r="AM824" s="28" t="n">
        <v>3.067</v>
      </c>
      <c r="AN824" s="28" t="n">
        <v>3.007</v>
      </c>
      <c r="AO824" s="28" t="n">
        <v>3.242</v>
      </c>
      <c r="AP824" s="28" t="n">
        <v>3.452</v>
      </c>
      <c r="AQ824" s="28" t="n">
        <v>2.897</v>
      </c>
      <c r="AR824" s="28" t="n">
        <v>3.037</v>
      </c>
      <c r="AT824" s="28"/>
      <c r="AU824" s="28"/>
      <c r="AV824" s="28"/>
      <c r="AW824" s="28"/>
      <c r="AX824" s="28"/>
      <c r="AY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</row>
    <row r="825" customFormat="false" ht="12.75" hidden="true" customHeight="false" outlineLevel="0" collapsed="false">
      <c r="A825" s="56" t="n">
        <v>36453</v>
      </c>
      <c r="B825" s="90" t="n">
        <f aca="false">B824+1</f>
        <v>819</v>
      </c>
      <c r="C825" s="28"/>
      <c r="D825" s="28" t="s">
        <v>122</v>
      </c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 t="s">
        <v>122</v>
      </c>
      <c r="AA825" s="28" t="n">
        <v>2.97</v>
      </c>
      <c r="AB825" s="28" t="n">
        <v>2.978</v>
      </c>
      <c r="AC825" s="95" t="n">
        <f aca="false">AE825-AB825</f>
        <v>0</v>
      </c>
      <c r="AD825" s="28"/>
      <c r="AE825" s="28" t="n">
        <v>2.978</v>
      </c>
      <c r="AF825" s="28" t="n">
        <v>2.623</v>
      </c>
      <c r="AG825" s="28" t="n">
        <v>3.12425</v>
      </c>
      <c r="AH825" s="28" t="n">
        <v>2.83675</v>
      </c>
      <c r="AI825" s="28" t="n">
        <v>2.773</v>
      </c>
      <c r="AJ825" s="28" t="n">
        <v>2.798</v>
      </c>
      <c r="AK825" s="28" t="n">
        <v>2.8905</v>
      </c>
      <c r="AL825" s="28" t="n">
        <v>2.963</v>
      </c>
      <c r="AM825" s="28" t="n">
        <v>3.023</v>
      </c>
      <c r="AN825" s="28" t="n">
        <v>2.963</v>
      </c>
      <c r="AO825" s="28" t="n">
        <v>3.21175</v>
      </c>
      <c r="AP825" s="28" t="n">
        <v>3.4205</v>
      </c>
      <c r="AQ825" s="28" t="n">
        <v>2.873</v>
      </c>
      <c r="AR825" s="28" t="n">
        <v>2.993</v>
      </c>
      <c r="AT825" s="28"/>
      <c r="AU825" s="28"/>
      <c r="AV825" s="28"/>
      <c r="AW825" s="28"/>
      <c r="AX825" s="28"/>
      <c r="AY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</row>
    <row r="826" customFormat="false" ht="12.75" hidden="true" customHeight="false" outlineLevel="0" collapsed="false">
      <c r="A826" s="56" t="n">
        <v>36454</v>
      </c>
      <c r="B826" s="90" t="n">
        <f aca="false">B825+1</f>
        <v>820</v>
      </c>
      <c r="C826" s="28"/>
      <c r="D826" s="28" t="s">
        <v>122</v>
      </c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 t="s">
        <v>122</v>
      </c>
      <c r="AA826" s="28" t="n">
        <v>3.065</v>
      </c>
      <c r="AB826" s="28" t="n">
        <v>3.064</v>
      </c>
      <c r="AC826" s="95" t="n">
        <f aca="false">AE826-AB826</f>
        <v>0</v>
      </c>
      <c r="AD826" s="28"/>
      <c r="AE826" s="28" t="n">
        <v>3.064</v>
      </c>
      <c r="AF826" s="28" t="n">
        <v>2.689</v>
      </c>
      <c r="AG826" s="28" t="n">
        <v>3.21525</v>
      </c>
      <c r="AH826" s="28" t="n">
        <v>2.9215</v>
      </c>
      <c r="AI826" s="28" t="n">
        <v>2.859</v>
      </c>
      <c r="AJ826" s="28" t="n">
        <v>2.884</v>
      </c>
      <c r="AK826" s="28" t="n">
        <v>2.97025</v>
      </c>
      <c r="AL826" s="28" t="n">
        <v>3.04525</v>
      </c>
      <c r="AM826" s="28" t="n">
        <v>3.109</v>
      </c>
      <c r="AN826" s="28" t="n">
        <v>3.049</v>
      </c>
      <c r="AO826" s="28" t="n">
        <v>3.30525</v>
      </c>
      <c r="AP826" s="28" t="n">
        <v>3.51775</v>
      </c>
      <c r="AQ826" s="28" t="n">
        <v>2.959</v>
      </c>
      <c r="AR826" s="28" t="n">
        <v>3.079</v>
      </c>
      <c r="AT826" s="28"/>
      <c r="AU826" s="28"/>
      <c r="AV826" s="28"/>
      <c r="AW826" s="28"/>
      <c r="AX826" s="28"/>
      <c r="AY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</row>
    <row r="827" customFormat="false" ht="12.75" hidden="true" customHeight="false" outlineLevel="0" collapsed="false">
      <c r="A827" s="56" t="n">
        <v>36455</v>
      </c>
      <c r="B827" s="90" t="n">
        <f aca="false">B826+1</f>
        <v>821</v>
      </c>
      <c r="C827" s="28"/>
      <c r="D827" s="28" t="s">
        <v>122</v>
      </c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 t="s">
        <v>122</v>
      </c>
      <c r="AA827" s="28" t="n">
        <v>3.06</v>
      </c>
      <c r="AB827" s="28" t="n">
        <v>3.072</v>
      </c>
      <c r="AC827" s="95" t="n">
        <f aca="false">AE827-AB827</f>
        <v>0</v>
      </c>
      <c r="AD827" s="28"/>
      <c r="AE827" s="28" t="n">
        <v>3.072</v>
      </c>
      <c r="AF827" s="28" t="n">
        <v>2.702</v>
      </c>
      <c r="AG827" s="28" t="n">
        <v>3.22825</v>
      </c>
      <c r="AH827" s="28" t="n">
        <v>2.9295</v>
      </c>
      <c r="AI827" s="28" t="n">
        <v>2.857</v>
      </c>
      <c r="AJ827" s="28" t="n">
        <v>2.872</v>
      </c>
      <c r="AK827" s="28" t="n">
        <v>2.9745</v>
      </c>
      <c r="AL827" s="28" t="n">
        <v>3.0495</v>
      </c>
      <c r="AM827" s="28" t="n">
        <v>3.082</v>
      </c>
      <c r="AN827" s="28" t="n">
        <v>2.952</v>
      </c>
      <c r="AO827" s="28" t="n">
        <v>3.31825</v>
      </c>
      <c r="AP827" s="28" t="n">
        <v>3.537</v>
      </c>
      <c r="AQ827" s="28" t="n">
        <v>2.967</v>
      </c>
      <c r="AR827" s="28" t="n">
        <v>3.0245</v>
      </c>
      <c r="AT827" s="28"/>
      <c r="AU827" s="28"/>
      <c r="AV827" s="28"/>
      <c r="AW827" s="28"/>
      <c r="AX827" s="28"/>
      <c r="AY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</row>
    <row r="828" customFormat="false" ht="12.75" hidden="true" customHeight="false" outlineLevel="0" collapsed="false">
      <c r="A828" s="56" t="n">
        <v>36458</v>
      </c>
      <c r="B828" s="90" t="n">
        <f aca="false">B827+1</f>
        <v>822</v>
      </c>
      <c r="C828" s="28"/>
      <c r="D828" s="28" t="s">
        <v>122</v>
      </c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 t="s">
        <v>122</v>
      </c>
      <c r="AA828" s="28" t="n">
        <v>2.995</v>
      </c>
      <c r="AB828" s="28" t="n">
        <v>3.016</v>
      </c>
      <c r="AC828" s="95" t="n">
        <f aca="false">AE828-AB828</f>
        <v>0</v>
      </c>
      <c r="AD828" s="28"/>
      <c r="AE828" s="28" t="n">
        <v>3.016</v>
      </c>
      <c r="AF828" s="28" t="n">
        <v>2.706</v>
      </c>
      <c r="AG828" s="28" t="n">
        <v>3.1735</v>
      </c>
      <c r="AH828" s="28" t="n">
        <v>2.881</v>
      </c>
      <c r="AI828" s="28" t="n">
        <v>2.8435</v>
      </c>
      <c r="AJ828" s="28" t="n">
        <v>2.846</v>
      </c>
      <c r="AK828" s="28" t="n">
        <v>2.9235</v>
      </c>
      <c r="AL828" s="28" t="n">
        <v>2.99475</v>
      </c>
      <c r="AM828" s="28" t="n">
        <v>3.086</v>
      </c>
      <c r="AN828" s="28" t="n">
        <v>2.926</v>
      </c>
      <c r="AO828" s="28" t="n">
        <v>3.2485</v>
      </c>
      <c r="AP828" s="28" t="n">
        <v>3.46725</v>
      </c>
      <c r="AQ828" s="28" t="n">
        <v>2.911</v>
      </c>
      <c r="AR828" s="28" t="n">
        <v>3.026</v>
      </c>
      <c r="AT828" s="28"/>
      <c r="AU828" s="28"/>
      <c r="AV828" s="28"/>
      <c r="AW828" s="28"/>
      <c r="AX828" s="28"/>
      <c r="AY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</row>
    <row r="829" customFormat="false" ht="12.75" hidden="true" customHeight="false" outlineLevel="0" collapsed="false">
      <c r="A829" s="56" t="n">
        <v>36459</v>
      </c>
      <c r="B829" s="90" t="n">
        <f aca="false">B828+1</f>
        <v>823</v>
      </c>
      <c r="C829" s="28"/>
      <c r="D829" s="28" t="s">
        <v>122</v>
      </c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 t="s">
        <v>122</v>
      </c>
      <c r="AA829" s="28" t="n">
        <v>2.965</v>
      </c>
      <c r="AB829" s="28" t="n">
        <v>3.011</v>
      </c>
      <c r="AC829" s="95" t="n">
        <f aca="false">AE829-AB829</f>
        <v>0</v>
      </c>
      <c r="AD829" s="28"/>
      <c r="AE829" s="28" t="n">
        <v>3.011</v>
      </c>
      <c r="AF829" s="28" t="n">
        <v>2.691</v>
      </c>
      <c r="AG829" s="28" t="n">
        <v>3.1685</v>
      </c>
      <c r="AH829" s="28" t="n">
        <v>2.8735</v>
      </c>
      <c r="AI829" s="28" t="n">
        <v>2.851</v>
      </c>
      <c r="AJ829" s="28" t="n">
        <v>2.8535</v>
      </c>
      <c r="AK829" s="28" t="n">
        <v>2.91975</v>
      </c>
      <c r="AL829" s="28" t="n">
        <v>2.99225</v>
      </c>
      <c r="AM829" s="28" t="n">
        <v>3.071</v>
      </c>
      <c r="AN829" s="28" t="n">
        <v>2.921</v>
      </c>
      <c r="AO829" s="28" t="n">
        <v>3.24225</v>
      </c>
      <c r="AP829" s="28" t="n">
        <v>3.45475</v>
      </c>
      <c r="AQ829" s="28" t="n">
        <v>2.906</v>
      </c>
      <c r="AR829" s="28" t="n">
        <v>2.996</v>
      </c>
      <c r="AT829" s="28"/>
      <c r="AU829" s="28"/>
      <c r="AV829" s="28"/>
      <c r="AW829" s="28"/>
      <c r="AX829" s="28"/>
      <c r="AY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</row>
    <row r="830" customFormat="false" ht="12.75" hidden="true" customHeight="false" outlineLevel="0" collapsed="false">
      <c r="A830" s="56" t="n">
        <v>36460</v>
      </c>
      <c r="B830" s="90" t="n">
        <f aca="false">B829+1</f>
        <v>824</v>
      </c>
      <c r="C830" s="28"/>
      <c r="D830" s="28" t="s">
        <v>122</v>
      </c>
      <c r="E830" s="28" t="n">
        <v>1</v>
      </c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 t="s">
        <v>122</v>
      </c>
      <c r="AA830" s="28" t="n">
        <v>3.02</v>
      </c>
      <c r="AB830" s="28" t="n">
        <v>3.092</v>
      </c>
      <c r="AC830" s="95" t="n">
        <f aca="false">AE830-AB830</f>
        <v>0</v>
      </c>
      <c r="AD830" s="28" t="n">
        <v>1</v>
      </c>
      <c r="AE830" s="28" t="n">
        <v>3.092</v>
      </c>
      <c r="AF830" s="28" t="n">
        <v>2.772</v>
      </c>
      <c r="AG830" s="28" t="n">
        <v>3.252</v>
      </c>
      <c r="AH830" s="28" t="n">
        <v>2.927</v>
      </c>
      <c r="AI830" s="28" t="n">
        <v>2.882</v>
      </c>
      <c r="AJ830" s="28" t="n">
        <v>2.892</v>
      </c>
      <c r="AK830" s="28" t="n">
        <v>2.992</v>
      </c>
      <c r="AL830" s="28" t="n">
        <v>3.067</v>
      </c>
      <c r="AM830" s="28" t="n">
        <v>3.092</v>
      </c>
      <c r="AN830" s="28" t="n">
        <v>3.002</v>
      </c>
      <c r="AO830" s="28" t="n">
        <v>3.327</v>
      </c>
      <c r="AP830" s="28" t="n">
        <v>3.557</v>
      </c>
      <c r="AQ830" s="28" t="n">
        <v>2.977</v>
      </c>
      <c r="AR830" s="28" t="n">
        <v>3.077</v>
      </c>
      <c r="AT830" s="28"/>
      <c r="AU830" s="28"/>
      <c r="AV830" s="28"/>
      <c r="AW830" s="28"/>
      <c r="AX830" s="28"/>
      <c r="AY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</row>
    <row r="831" customFormat="false" ht="12.75" hidden="true" customHeight="false" outlineLevel="0" collapsed="false">
      <c r="A831" s="56" t="n">
        <v>36461</v>
      </c>
      <c r="B831" s="90" t="n">
        <f aca="false">B830+1</f>
        <v>825</v>
      </c>
      <c r="C831" s="28"/>
      <c r="D831" s="28" t="s">
        <v>123</v>
      </c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 t="s">
        <v>123</v>
      </c>
      <c r="AA831" s="28" t="n">
        <v>3.18</v>
      </c>
      <c r="AB831" s="28" t="n">
        <v>2.965</v>
      </c>
      <c r="AC831" s="95" t="n">
        <f aca="false">AE831-AB831</f>
        <v>0</v>
      </c>
      <c r="AD831" s="28"/>
      <c r="AE831" s="28" t="n">
        <v>2.965</v>
      </c>
      <c r="AF831" s="28" t="n">
        <v>2.75</v>
      </c>
      <c r="AG831" s="28" t="n">
        <v>3.125</v>
      </c>
      <c r="AH831" s="28" t="n">
        <v>2.815</v>
      </c>
      <c r="AI831" s="28" t="n">
        <v>2.745</v>
      </c>
      <c r="AJ831" s="28" t="n">
        <v>2.795</v>
      </c>
      <c r="AK831" s="28" t="n">
        <v>2.86</v>
      </c>
      <c r="AL831" s="28" t="n">
        <v>2.9</v>
      </c>
      <c r="AM831" s="28" t="n">
        <v>2.98</v>
      </c>
      <c r="AN831" s="28" t="n">
        <v>3.01</v>
      </c>
      <c r="AO831" s="28" t="n">
        <v>3.225</v>
      </c>
      <c r="AP831" s="28" t="n">
        <v>3.55</v>
      </c>
      <c r="AQ831" s="28" t="n">
        <v>2.845</v>
      </c>
      <c r="AR831" s="28" t="n">
        <v>2.95</v>
      </c>
      <c r="AT831" s="28"/>
      <c r="AU831" s="28"/>
      <c r="AV831" s="28"/>
      <c r="AW831" s="28"/>
      <c r="AX831" s="28"/>
      <c r="AY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</row>
    <row r="832" customFormat="false" ht="12.75" hidden="true" customHeight="false" outlineLevel="0" collapsed="false">
      <c r="A832" s="56" t="n">
        <v>36462</v>
      </c>
      <c r="B832" s="90" t="n">
        <f aca="false">B831+1</f>
        <v>826</v>
      </c>
      <c r="C832" s="28"/>
      <c r="D832" s="28" t="s">
        <v>123</v>
      </c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 t="s">
        <v>123</v>
      </c>
      <c r="AA832" s="28" t="n">
        <v>2.94</v>
      </c>
      <c r="AB832" s="28" t="n">
        <v>2.961</v>
      </c>
      <c r="AC832" s="95" t="n">
        <f aca="false">AE832-AB832</f>
        <v>0</v>
      </c>
      <c r="AD832" s="28"/>
      <c r="AE832" s="28" t="n">
        <v>2.961</v>
      </c>
      <c r="AF832" s="28" t="n">
        <v>2.731</v>
      </c>
      <c r="AG832" s="28" t="n">
        <v>3.1135</v>
      </c>
      <c r="AH832" s="28" t="n">
        <v>2.806</v>
      </c>
      <c r="AI832" s="28" t="n">
        <v>2.756</v>
      </c>
      <c r="AJ832" s="28" t="n">
        <v>2.7885</v>
      </c>
      <c r="AK832" s="28" t="n">
        <v>2.85475</v>
      </c>
      <c r="AL832" s="28" t="n">
        <v>2.8985</v>
      </c>
      <c r="AM832" s="28" t="n">
        <v>2.9885</v>
      </c>
      <c r="AN832" s="28" t="n">
        <v>3.0085</v>
      </c>
      <c r="AO832" s="28" t="n">
        <v>3.191</v>
      </c>
      <c r="AP832" s="28" t="n">
        <v>3.566</v>
      </c>
      <c r="AQ832" s="28" t="n">
        <v>2.8435</v>
      </c>
      <c r="AR832" s="28" t="n">
        <v>2.936</v>
      </c>
      <c r="AT832" s="28"/>
      <c r="AU832" s="28"/>
      <c r="AV832" s="28"/>
      <c r="AW832" s="28"/>
      <c r="AX832" s="28"/>
      <c r="AY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</row>
    <row r="833" customFormat="false" ht="12.75" hidden="true" customHeight="false" outlineLevel="0" collapsed="false">
      <c r="A833" s="56" t="n">
        <v>36465</v>
      </c>
      <c r="B833" s="90" t="n">
        <f aca="false">B832+1</f>
        <v>827</v>
      </c>
      <c r="C833" s="28"/>
      <c r="D833" s="28" t="s">
        <v>123</v>
      </c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 t="s">
        <v>123</v>
      </c>
      <c r="AA833" s="28" t="n">
        <v>2.885</v>
      </c>
      <c r="AB833" s="28" t="n">
        <v>2.914</v>
      </c>
      <c r="AC833" s="95" t="n">
        <f aca="false">AE833-AB833</f>
        <v>0</v>
      </c>
      <c r="AD833" s="28"/>
      <c r="AE833" s="28" t="n">
        <v>2.914</v>
      </c>
      <c r="AF833" s="28" t="n">
        <v>2.629</v>
      </c>
      <c r="AG833" s="28" t="n">
        <v>3.03775</v>
      </c>
      <c r="AH833" s="28" t="n">
        <v>2.774</v>
      </c>
      <c r="AI833" s="28" t="n">
        <v>2.7315</v>
      </c>
      <c r="AJ833" s="28" t="n">
        <v>2.754</v>
      </c>
      <c r="AK833" s="28" t="n">
        <v>2.8115</v>
      </c>
      <c r="AL833" s="28" t="n">
        <v>2.8565</v>
      </c>
      <c r="AM833" s="28" t="n">
        <v>2.964</v>
      </c>
      <c r="AN833" s="28" t="n">
        <v>2.954</v>
      </c>
      <c r="AO833" s="28" t="n">
        <v>3.124</v>
      </c>
      <c r="AP833" s="28" t="n">
        <v>3.494</v>
      </c>
      <c r="AQ833" s="28" t="n">
        <v>2.7965</v>
      </c>
      <c r="AR833" s="28" t="n">
        <v>2.904</v>
      </c>
      <c r="AT833" s="28"/>
      <c r="AU833" s="28"/>
      <c r="AV833" s="28"/>
      <c r="AW833" s="28"/>
      <c r="AX833" s="28"/>
      <c r="AY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</row>
    <row r="834" customFormat="false" ht="12.75" hidden="true" customHeight="false" outlineLevel="0" collapsed="false">
      <c r="A834" s="56" t="n">
        <v>36466</v>
      </c>
      <c r="B834" s="90" t="n">
        <f aca="false">B833+1</f>
        <v>828</v>
      </c>
      <c r="C834" s="28"/>
      <c r="D834" s="28" t="s">
        <v>123</v>
      </c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 t="s">
        <v>123</v>
      </c>
      <c r="AA834" s="28" t="n">
        <v>2.87</v>
      </c>
      <c r="AB834" s="28" t="n">
        <v>2.837</v>
      </c>
      <c r="AC834" s="95" t="n">
        <f aca="false">AE834-AB834</f>
        <v>0</v>
      </c>
      <c r="AD834" s="28"/>
      <c r="AE834" s="28" t="n">
        <v>2.837</v>
      </c>
      <c r="AF834" s="28" t="n">
        <v>2.512</v>
      </c>
      <c r="AG834" s="28" t="n">
        <v>2.9595</v>
      </c>
      <c r="AH834" s="28" t="n">
        <v>2.687</v>
      </c>
      <c r="AI834" s="28" t="n">
        <v>2.64325</v>
      </c>
      <c r="AJ834" s="28" t="n">
        <v>2.667</v>
      </c>
      <c r="AK834" s="28" t="n">
        <v>2.727</v>
      </c>
      <c r="AL834" s="28" t="n">
        <v>2.77825</v>
      </c>
      <c r="AM834" s="28" t="n">
        <v>2.8645</v>
      </c>
      <c r="AN834" s="28" t="n">
        <v>2.812</v>
      </c>
      <c r="AO834" s="28" t="n">
        <v>3.047</v>
      </c>
      <c r="AP834" s="28" t="n">
        <v>3.382</v>
      </c>
      <c r="AQ834" s="28" t="n">
        <v>2.7195</v>
      </c>
      <c r="AR834" s="28" t="n">
        <v>2.812</v>
      </c>
      <c r="AT834" s="28"/>
      <c r="AU834" s="28"/>
      <c r="AV834" s="28"/>
      <c r="AW834" s="28"/>
      <c r="AX834" s="28"/>
      <c r="AY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</row>
    <row r="835" customFormat="false" ht="12.75" hidden="true" customHeight="false" outlineLevel="0" collapsed="false">
      <c r="A835" s="56" t="n">
        <v>36467</v>
      </c>
      <c r="B835" s="90" t="n">
        <f aca="false">B834+1</f>
        <v>829</v>
      </c>
      <c r="C835" s="28"/>
      <c r="D835" s="28" t="s">
        <v>123</v>
      </c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 t="s">
        <v>123</v>
      </c>
      <c r="AA835" s="28" t="n">
        <v>2.9</v>
      </c>
      <c r="AB835" s="28" t="n">
        <v>2.873</v>
      </c>
      <c r="AC835" s="95" t="n">
        <f aca="false">AE835-AB835</f>
        <v>0</v>
      </c>
      <c r="AD835" s="28"/>
      <c r="AE835" s="28" t="n">
        <v>2.873</v>
      </c>
      <c r="AF835" s="28" t="n">
        <v>2.5455</v>
      </c>
      <c r="AG835" s="28" t="n">
        <v>2.9955</v>
      </c>
      <c r="AH835" s="28" t="n">
        <v>2.708</v>
      </c>
      <c r="AI835" s="28" t="n">
        <v>2.648</v>
      </c>
      <c r="AJ835" s="28" t="n">
        <v>2.703</v>
      </c>
      <c r="AK835" s="28" t="n">
        <v>2.75675</v>
      </c>
      <c r="AL835" s="28" t="n">
        <v>2.81175</v>
      </c>
      <c r="AM835" s="28" t="n">
        <v>2.863</v>
      </c>
      <c r="AN835" s="28" t="n">
        <v>2.848</v>
      </c>
      <c r="AO835" s="28" t="n">
        <v>3.0555</v>
      </c>
      <c r="AP835" s="28" t="n">
        <v>3.4155</v>
      </c>
      <c r="AQ835" s="28" t="n">
        <v>2.733</v>
      </c>
      <c r="AR835" s="28" t="n">
        <v>2.848</v>
      </c>
      <c r="AT835" s="28"/>
      <c r="AU835" s="28"/>
      <c r="AV835" s="28"/>
      <c r="AW835" s="28"/>
      <c r="AX835" s="28"/>
      <c r="AY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</row>
    <row r="836" customFormat="false" ht="12.75" hidden="true" customHeight="false" outlineLevel="0" collapsed="false">
      <c r="A836" s="56" t="n">
        <v>36468</v>
      </c>
      <c r="B836" s="90" t="n">
        <f aca="false">B835+1</f>
        <v>830</v>
      </c>
      <c r="C836" s="28"/>
      <c r="D836" s="28" t="s">
        <v>123</v>
      </c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 t="s">
        <v>123</v>
      </c>
      <c r="AA836" s="28" t="n">
        <v>2.895</v>
      </c>
      <c r="AB836" s="28" t="n">
        <v>2.826</v>
      </c>
      <c r="AC836" s="95" t="n">
        <f aca="false">AE836-AB836</f>
        <v>0</v>
      </c>
      <c r="AD836" s="28"/>
      <c r="AE836" s="28" t="n">
        <v>2.826</v>
      </c>
      <c r="AF836" s="28" t="n">
        <v>2.521</v>
      </c>
      <c r="AG836" s="28" t="n">
        <v>2.946</v>
      </c>
      <c r="AH836" s="28" t="n">
        <v>2.6685</v>
      </c>
      <c r="AI836" s="28" t="n">
        <v>2.6085</v>
      </c>
      <c r="AJ836" s="28" t="n">
        <v>2.6335</v>
      </c>
      <c r="AK836" s="28" t="n">
        <v>2.706</v>
      </c>
      <c r="AL836" s="28" t="n">
        <v>2.7635</v>
      </c>
      <c r="AM836" s="28" t="n">
        <v>2.841</v>
      </c>
      <c r="AN836" s="28" t="n">
        <v>2.791</v>
      </c>
      <c r="AO836" s="28" t="n">
        <v>3.001</v>
      </c>
      <c r="AP836" s="28" t="n">
        <v>3.3685</v>
      </c>
      <c r="AQ836" s="28" t="n">
        <v>2.686</v>
      </c>
      <c r="AR836" s="28" t="n">
        <v>2.791</v>
      </c>
      <c r="AT836" s="28"/>
      <c r="AU836" s="28"/>
      <c r="AV836" s="28"/>
      <c r="AW836" s="28"/>
      <c r="AX836" s="28"/>
      <c r="AY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</row>
    <row r="837" customFormat="false" ht="12.75" hidden="true" customHeight="false" outlineLevel="0" collapsed="false">
      <c r="A837" s="56" t="n">
        <v>36469</v>
      </c>
      <c r="B837" s="90" t="n">
        <f aca="false">B836+1</f>
        <v>831</v>
      </c>
      <c r="C837" s="28"/>
      <c r="D837" s="28" t="s">
        <v>123</v>
      </c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 t="s">
        <v>123</v>
      </c>
      <c r="AA837" s="28" t="n">
        <v>2.795</v>
      </c>
      <c r="AB837" s="28" t="n">
        <v>2.884</v>
      </c>
      <c r="AC837" s="95" t="n">
        <f aca="false">AE837-AB837</f>
        <v>0</v>
      </c>
      <c r="AD837" s="28"/>
      <c r="AE837" s="28" t="n">
        <v>2.884</v>
      </c>
      <c r="AF837" s="28" t="n">
        <v>2.564</v>
      </c>
      <c r="AG837" s="28" t="n">
        <v>3.004</v>
      </c>
      <c r="AH837" s="28" t="n">
        <v>2.704</v>
      </c>
      <c r="AI837" s="28" t="n">
        <v>2.654</v>
      </c>
      <c r="AJ837" s="28" t="n">
        <v>2.674</v>
      </c>
      <c r="AK837" s="28" t="n">
        <v>2.76025</v>
      </c>
      <c r="AL837" s="28" t="n">
        <v>2.819</v>
      </c>
      <c r="AM837" s="28" t="n">
        <v>2.879</v>
      </c>
      <c r="AN837" s="28" t="n">
        <v>2.804</v>
      </c>
      <c r="AO837" s="28" t="n">
        <v>3.059</v>
      </c>
      <c r="AP837" s="28" t="n">
        <v>3.414</v>
      </c>
      <c r="AQ837" s="28" t="n">
        <v>2.744</v>
      </c>
      <c r="AR837" s="28" t="n">
        <v>2.829</v>
      </c>
      <c r="AT837" s="28"/>
      <c r="AU837" s="28"/>
      <c r="AV837" s="28"/>
      <c r="AW837" s="28"/>
      <c r="AX837" s="28"/>
      <c r="AY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</row>
    <row r="838" customFormat="false" ht="12.75" hidden="true" customHeight="false" outlineLevel="0" collapsed="false">
      <c r="A838" s="56" t="n">
        <v>36472</v>
      </c>
      <c r="B838" s="90" t="n">
        <f aca="false">B837+1</f>
        <v>832</v>
      </c>
      <c r="C838" s="28"/>
      <c r="D838" s="28" t="s">
        <v>123</v>
      </c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 t="s">
        <v>123</v>
      </c>
      <c r="AA838" s="28" t="n">
        <v>2.78</v>
      </c>
      <c r="AB838" s="28" t="n">
        <v>2.665</v>
      </c>
      <c r="AC838" s="95" t="n">
        <f aca="false">AE838-AB838</f>
        <v>0</v>
      </c>
      <c r="AD838" s="28"/>
      <c r="AE838" s="28" t="n">
        <v>2.665</v>
      </c>
      <c r="AF838" s="28" t="n">
        <v>2.395</v>
      </c>
      <c r="AG838" s="28" t="n">
        <v>2.77</v>
      </c>
      <c r="AH838" s="28" t="n">
        <v>2.48</v>
      </c>
      <c r="AI838" s="28" t="n">
        <v>2.4275</v>
      </c>
      <c r="AJ838" s="28" t="n">
        <v>2.4475</v>
      </c>
      <c r="AK838" s="28" t="n">
        <v>2.535</v>
      </c>
      <c r="AL838" s="28" t="n">
        <v>2.60625</v>
      </c>
      <c r="AM838" s="28" t="n">
        <v>2.675</v>
      </c>
      <c r="AN838" s="28" t="n">
        <v>2.59</v>
      </c>
      <c r="AO838" s="28" t="n">
        <v>2.84</v>
      </c>
      <c r="AP838" s="28" t="n">
        <v>3.195</v>
      </c>
      <c r="AQ838" s="28" t="n">
        <v>2.525</v>
      </c>
      <c r="AR838" s="28" t="n">
        <v>2.635</v>
      </c>
      <c r="AT838" s="28"/>
      <c r="AU838" s="28"/>
      <c r="AV838" s="28"/>
      <c r="AW838" s="28"/>
      <c r="AX838" s="28"/>
      <c r="AY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</row>
    <row r="839" customFormat="false" ht="12.75" hidden="true" customHeight="false" outlineLevel="0" collapsed="false">
      <c r="A839" s="56" t="n">
        <v>36473</v>
      </c>
      <c r="B839" s="90" t="n">
        <f aca="false">B838+1</f>
        <v>833</v>
      </c>
      <c r="C839" s="28"/>
      <c r="D839" s="28" t="s">
        <v>123</v>
      </c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 t="s">
        <v>123</v>
      </c>
      <c r="AA839" s="28" t="n">
        <v>2.64</v>
      </c>
      <c r="AB839" s="28" t="n">
        <v>2.643</v>
      </c>
      <c r="AC839" s="95" t="n">
        <f aca="false">AE839-AB839</f>
        <v>0</v>
      </c>
      <c r="AD839" s="28"/>
      <c r="AE839" s="28" t="n">
        <v>2.643</v>
      </c>
      <c r="AF839" s="28" t="n">
        <v>2.348</v>
      </c>
      <c r="AG839" s="28" t="n">
        <v>2.73425</v>
      </c>
      <c r="AH839" s="28" t="n">
        <v>2.448</v>
      </c>
      <c r="AI839" s="28" t="n">
        <v>2.383</v>
      </c>
      <c r="AJ839" s="28" t="n">
        <v>2.3855</v>
      </c>
      <c r="AK839" s="28" t="n">
        <v>2.5105</v>
      </c>
      <c r="AL839" s="28" t="n">
        <v>2.5805</v>
      </c>
      <c r="AM839" s="28" t="n">
        <v>2.633</v>
      </c>
      <c r="AN839" s="28" t="n">
        <v>2.548</v>
      </c>
      <c r="AO839" s="28" t="n">
        <v>2.80925</v>
      </c>
      <c r="AP839" s="28" t="n">
        <v>3.148</v>
      </c>
      <c r="AQ839" s="28" t="n">
        <v>2.488</v>
      </c>
      <c r="AR839" s="28" t="n">
        <v>2.5855</v>
      </c>
      <c r="AT839" s="28"/>
      <c r="AU839" s="28"/>
      <c r="AV839" s="28"/>
      <c r="AW839" s="28"/>
      <c r="AX839" s="28"/>
      <c r="AY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</row>
    <row r="840" customFormat="false" ht="12.75" hidden="true" customHeight="false" outlineLevel="0" collapsed="false">
      <c r="A840" s="56" t="n">
        <v>36474</v>
      </c>
      <c r="B840" s="90" t="n">
        <f aca="false">B839+1</f>
        <v>834</v>
      </c>
      <c r="C840" s="28"/>
      <c r="D840" s="28" t="s">
        <v>123</v>
      </c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 t="s">
        <v>123</v>
      </c>
      <c r="AA840" s="28" t="n">
        <v>2.61</v>
      </c>
      <c r="AB840" s="28" t="n">
        <v>2.657</v>
      </c>
      <c r="AC840" s="95" t="n">
        <f aca="false">AE840-AB840</f>
        <v>0</v>
      </c>
      <c r="AD840" s="28"/>
      <c r="AE840" s="28" t="n">
        <v>2.657</v>
      </c>
      <c r="AF840" s="28" t="n">
        <v>2.337</v>
      </c>
      <c r="AG840" s="28" t="n">
        <v>2.742</v>
      </c>
      <c r="AH840" s="28" t="n">
        <v>2.437</v>
      </c>
      <c r="AI840" s="28" t="n">
        <v>2.357</v>
      </c>
      <c r="AJ840" s="28" t="n">
        <v>2.357</v>
      </c>
      <c r="AK840" s="28" t="n">
        <v>2.517</v>
      </c>
      <c r="AL840" s="28" t="n">
        <v>2.59325</v>
      </c>
      <c r="AM840" s="28" t="n">
        <v>2.617</v>
      </c>
      <c r="AN840" s="28" t="n">
        <v>2.467</v>
      </c>
      <c r="AO840" s="28" t="n">
        <v>2.822</v>
      </c>
      <c r="AP840" s="28" t="n">
        <v>3.177</v>
      </c>
      <c r="AQ840" s="28" t="n">
        <v>2.4995</v>
      </c>
      <c r="AR840" s="28" t="n">
        <v>2.572</v>
      </c>
      <c r="AT840" s="28"/>
      <c r="AU840" s="28"/>
      <c r="AV840" s="28"/>
      <c r="AW840" s="28"/>
      <c r="AX840" s="28"/>
      <c r="AY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</row>
    <row r="841" customFormat="false" ht="12.75" hidden="true" customHeight="false" outlineLevel="0" collapsed="false">
      <c r="A841" s="56" t="n">
        <v>36475</v>
      </c>
      <c r="B841" s="90" t="n">
        <f aca="false">B840+1</f>
        <v>835</v>
      </c>
      <c r="C841" s="28"/>
      <c r="D841" s="28" t="s">
        <v>123</v>
      </c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 t="s">
        <v>123</v>
      </c>
      <c r="AA841" s="28" t="n">
        <v>2.67</v>
      </c>
      <c r="AB841" s="28" t="n">
        <v>2.522</v>
      </c>
      <c r="AC841" s="95" t="n">
        <f aca="false">AE841-AB841</f>
        <v>0</v>
      </c>
      <c r="AD841" s="28"/>
      <c r="AE841" s="28" t="n">
        <v>2.522</v>
      </c>
      <c r="AF841" s="28" t="n">
        <v>2.272</v>
      </c>
      <c r="AG841" s="28" t="n">
        <v>2.5945</v>
      </c>
      <c r="AH841" s="28" t="n">
        <v>2.312</v>
      </c>
      <c r="AI841" s="28" t="n">
        <v>2.2645</v>
      </c>
      <c r="AJ841" s="28" t="n">
        <v>2.247</v>
      </c>
      <c r="AK841" s="28" t="n">
        <v>2.3695</v>
      </c>
      <c r="AL841" s="28" t="n">
        <v>2.4595</v>
      </c>
      <c r="AM841" s="28" t="n">
        <v>2.552</v>
      </c>
      <c r="AN841" s="28" t="n">
        <v>2.397</v>
      </c>
      <c r="AO841" s="28" t="n">
        <v>2.6795</v>
      </c>
      <c r="AP841" s="28" t="n">
        <v>3.0395</v>
      </c>
      <c r="AQ841" s="28" t="n">
        <v>2.357</v>
      </c>
      <c r="AR841" s="28" t="n">
        <v>2.447</v>
      </c>
      <c r="AT841" s="28"/>
      <c r="AU841" s="28"/>
      <c r="AV841" s="28"/>
      <c r="AW841" s="28"/>
      <c r="AX841" s="28"/>
      <c r="AY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</row>
    <row r="842" customFormat="false" ht="12.75" hidden="true" customHeight="false" outlineLevel="0" collapsed="false">
      <c r="A842" s="56" t="n">
        <v>36476</v>
      </c>
      <c r="B842" s="90" t="n">
        <f aca="false">B841+1</f>
        <v>836</v>
      </c>
      <c r="C842" s="28"/>
      <c r="D842" s="28" t="s">
        <v>123</v>
      </c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 t="s">
        <v>123</v>
      </c>
      <c r="AA842" s="28" t="n">
        <v>2.56</v>
      </c>
      <c r="AB842" s="28" t="n">
        <v>2.649</v>
      </c>
      <c r="AC842" s="95" t="n">
        <f aca="false">AE842-AB842</f>
        <v>0</v>
      </c>
      <c r="AD842" s="28"/>
      <c r="AE842" s="28" t="n">
        <v>2.649</v>
      </c>
      <c r="AF842" s="28" t="n">
        <v>2.3365</v>
      </c>
      <c r="AG842" s="28" t="n">
        <v>2.74025</v>
      </c>
      <c r="AH842" s="28" t="n">
        <v>2.439</v>
      </c>
      <c r="AI842" s="28" t="n">
        <v>2.3565</v>
      </c>
      <c r="AJ842" s="28" t="n">
        <v>2.349</v>
      </c>
      <c r="AK842" s="28" t="n">
        <v>2.4915</v>
      </c>
      <c r="AL842" s="28" t="n">
        <v>2.5865</v>
      </c>
      <c r="AM842" s="28" t="n">
        <v>2.6515</v>
      </c>
      <c r="AN842" s="28" t="n">
        <v>2.499</v>
      </c>
      <c r="AO842" s="28" t="n">
        <v>2.814</v>
      </c>
      <c r="AP842" s="28" t="n">
        <v>3.1665</v>
      </c>
      <c r="AQ842" s="28" t="n">
        <v>2.484</v>
      </c>
      <c r="AR842" s="28" t="n">
        <v>2.569</v>
      </c>
      <c r="AT842" s="28"/>
      <c r="AU842" s="28"/>
      <c r="AV842" s="28"/>
      <c r="AW842" s="28"/>
      <c r="AX842" s="28"/>
      <c r="AY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</row>
    <row r="843" customFormat="false" ht="12.75" hidden="true" customHeight="false" outlineLevel="0" collapsed="false">
      <c r="A843" s="56" t="n">
        <v>36479</v>
      </c>
      <c r="B843" s="90" t="n">
        <f aca="false">B842+1</f>
        <v>837</v>
      </c>
      <c r="C843" s="28"/>
      <c r="D843" s="28" t="s">
        <v>123</v>
      </c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 t="s">
        <v>123</v>
      </c>
      <c r="AA843" s="28" t="n">
        <v>2.585</v>
      </c>
      <c r="AB843" s="28" t="n">
        <v>2.524</v>
      </c>
      <c r="AC843" s="95" t="n">
        <f aca="false">AE843-AB843</f>
        <v>0</v>
      </c>
      <c r="AD843" s="28"/>
      <c r="AE843" s="28" t="n">
        <v>2.524</v>
      </c>
      <c r="AF843" s="28" t="n">
        <v>2.299</v>
      </c>
      <c r="AG843" s="28" t="n">
        <v>2.61525</v>
      </c>
      <c r="AH843" s="28" t="n">
        <v>2.314</v>
      </c>
      <c r="AI843" s="28" t="n">
        <v>2.2315</v>
      </c>
      <c r="AJ843" s="28" t="n">
        <v>2.214</v>
      </c>
      <c r="AK843" s="28" t="n">
        <v>2.3715</v>
      </c>
      <c r="AL843" s="28" t="n">
        <v>2.46525</v>
      </c>
      <c r="AM843" s="28" t="n">
        <v>2.5165</v>
      </c>
      <c r="AN843" s="28" t="n">
        <v>2.379</v>
      </c>
      <c r="AO843" s="28" t="n">
        <v>2.694</v>
      </c>
      <c r="AP843" s="28" t="n">
        <v>3.0715</v>
      </c>
      <c r="AQ843" s="28" t="n">
        <v>2.359</v>
      </c>
      <c r="AR843" s="28" t="n">
        <v>2.404</v>
      </c>
      <c r="AT843" s="28"/>
      <c r="AU843" s="28"/>
      <c r="AV843" s="28"/>
      <c r="AW843" s="28"/>
      <c r="AX843" s="28"/>
      <c r="AY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</row>
    <row r="844" customFormat="false" ht="12.75" hidden="true" customHeight="false" outlineLevel="0" collapsed="false">
      <c r="A844" s="56" t="n">
        <v>36480</v>
      </c>
      <c r="B844" s="90" t="n">
        <f aca="false">B843+1</f>
        <v>838</v>
      </c>
      <c r="C844" s="28"/>
      <c r="D844" s="28" t="s">
        <v>123</v>
      </c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 t="s">
        <v>123</v>
      </c>
      <c r="AA844" s="28" t="n">
        <v>2.45</v>
      </c>
      <c r="AB844" s="28" t="n">
        <v>2.451</v>
      </c>
      <c r="AC844" s="95" t="n">
        <f aca="false">AE844-AB844</f>
        <v>0</v>
      </c>
      <c r="AD844" s="28"/>
      <c r="AE844" s="28" t="n">
        <v>2.451</v>
      </c>
      <c r="AF844" s="28" t="n">
        <v>2.251</v>
      </c>
      <c r="AG844" s="28" t="n">
        <v>2.526</v>
      </c>
      <c r="AH844" s="28" t="n">
        <v>2.231</v>
      </c>
      <c r="AI844" s="28" t="n">
        <v>2.1685</v>
      </c>
      <c r="AJ844" s="28" t="n">
        <v>2.156</v>
      </c>
      <c r="AK844" s="28" t="n">
        <v>2.2985</v>
      </c>
      <c r="AL844" s="28" t="n">
        <v>2.39475</v>
      </c>
      <c r="AM844" s="28" t="n">
        <v>2.446</v>
      </c>
      <c r="AN844" s="28" t="n">
        <v>2.2635</v>
      </c>
      <c r="AO844" s="28" t="n">
        <v>2.611</v>
      </c>
      <c r="AP844" s="28" t="n">
        <v>2.991</v>
      </c>
      <c r="AQ844" s="28" t="n">
        <v>2.291</v>
      </c>
      <c r="AR844" s="28" t="n">
        <v>2.326</v>
      </c>
      <c r="AT844" s="28"/>
      <c r="AU844" s="28"/>
      <c r="AV844" s="28"/>
      <c r="AW844" s="28"/>
      <c r="AX844" s="28"/>
      <c r="AY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</row>
    <row r="845" customFormat="false" ht="12.75" hidden="true" customHeight="false" outlineLevel="0" collapsed="false">
      <c r="A845" s="56" t="n">
        <v>36481</v>
      </c>
      <c r="B845" s="90" t="n">
        <f aca="false">B844+1</f>
        <v>839</v>
      </c>
      <c r="C845" s="28"/>
      <c r="D845" s="28" t="s">
        <v>123</v>
      </c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 t="s">
        <v>123</v>
      </c>
      <c r="AA845" s="28" t="n">
        <v>2.48</v>
      </c>
      <c r="AB845" s="28" t="n">
        <v>2.456</v>
      </c>
      <c r="AC845" s="95" t="n">
        <f aca="false">AE845-AB845</f>
        <v>0</v>
      </c>
      <c r="AD845" s="28"/>
      <c r="AE845" s="28" t="n">
        <v>2.456</v>
      </c>
      <c r="AF845" s="28" t="n">
        <v>2.256</v>
      </c>
      <c r="AG845" s="28" t="n">
        <v>2.52225</v>
      </c>
      <c r="AH845" s="28" t="n">
        <v>2.236</v>
      </c>
      <c r="AI845" s="28" t="n">
        <v>2.186</v>
      </c>
      <c r="AJ845" s="28" t="n">
        <v>2.1785</v>
      </c>
      <c r="AK845" s="28" t="n">
        <v>2.3035</v>
      </c>
      <c r="AL845" s="28" t="n">
        <v>2.4035</v>
      </c>
      <c r="AM845" s="28" t="n">
        <v>2.461</v>
      </c>
      <c r="AN845" s="28" t="n">
        <v>2.291</v>
      </c>
      <c r="AO845" s="28" t="n">
        <v>2.606</v>
      </c>
      <c r="AP845" s="28" t="n">
        <v>2.9835</v>
      </c>
      <c r="AQ845" s="28" t="n">
        <v>2.301</v>
      </c>
      <c r="AR845" s="28" t="n">
        <v>2.366</v>
      </c>
      <c r="AT845" s="28"/>
      <c r="AU845" s="28"/>
      <c r="AV845" s="28"/>
      <c r="AW845" s="28"/>
      <c r="AX845" s="28"/>
      <c r="AY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</row>
    <row r="846" customFormat="false" ht="12.75" hidden="true" customHeight="false" outlineLevel="0" collapsed="false">
      <c r="A846" s="56" t="n">
        <v>36482</v>
      </c>
      <c r="B846" s="90" t="n">
        <f aca="false">B845+1</f>
        <v>840</v>
      </c>
      <c r="C846" s="28"/>
      <c r="D846" s="28" t="s">
        <v>123</v>
      </c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 t="s">
        <v>123</v>
      </c>
      <c r="AA846" s="28" t="n">
        <v>2.465</v>
      </c>
      <c r="AB846" s="28" t="n">
        <v>2.496</v>
      </c>
      <c r="AC846" s="95" t="n">
        <f aca="false">AE846-AB846</f>
        <v>0</v>
      </c>
      <c r="AD846" s="28"/>
      <c r="AE846" s="28" t="n">
        <v>2.496</v>
      </c>
      <c r="AF846" s="28" t="n">
        <v>2.286</v>
      </c>
      <c r="AG846" s="28" t="n">
        <v>2.556</v>
      </c>
      <c r="AH846" s="28" t="n">
        <v>2.301</v>
      </c>
      <c r="AI846" s="28" t="n">
        <v>2.246</v>
      </c>
      <c r="AJ846" s="28" t="n">
        <v>2.246</v>
      </c>
      <c r="AK846" s="28" t="n">
        <v>2.346</v>
      </c>
      <c r="AL846" s="28" t="n">
        <v>2.4435</v>
      </c>
      <c r="AM846" s="28" t="n">
        <v>2.521</v>
      </c>
      <c r="AN846" s="28" t="n">
        <v>2.396</v>
      </c>
      <c r="AO846" s="28" t="n">
        <v>2.646</v>
      </c>
      <c r="AP846" s="28" t="n">
        <v>3.016</v>
      </c>
      <c r="AQ846" s="28" t="n">
        <v>2.341</v>
      </c>
      <c r="AR846" s="28" t="n">
        <v>2.426</v>
      </c>
      <c r="AT846" s="28"/>
      <c r="AU846" s="28"/>
      <c r="AV846" s="28"/>
      <c r="AW846" s="28"/>
      <c r="AX846" s="28"/>
      <c r="AY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</row>
    <row r="847" customFormat="false" ht="12.75" hidden="true" customHeight="false" outlineLevel="0" collapsed="false">
      <c r="A847" s="56" t="n">
        <v>36483</v>
      </c>
      <c r="B847" s="90" t="n">
        <f aca="false">B846+1</f>
        <v>841</v>
      </c>
      <c r="C847" s="28"/>
      <c r="D847" s="28" t="s">
        <v>123</v>
      </c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 t="s">
        <v>123</v>
      </c>
      <c r="AA847" s="28" t="n">
        <v>2.5</v>
      </c>
      <c r="AB847" s="28" t="n">
        <v>2.434</v>
      </c>
      <c r="AC847" s="95" t="n">
        <f aca="false">AE847-AB847</f>
        <v>0</v>
      </c>
      <c r="AD847" s="28"/>
      <c r="AE847" s="28" t="n">
        <v>2.434</v>
      </c>
      <c r="AF847" s="28" t="n">
        <v>2.269</v>
      </c>
      <c r="AG847" s="28" t="n">
        <v>2.489</v>
      </c>
      <c r="AH847" s="28" t="n">
        <v>2.264</v>
      </c>
      <c r="AI847" s="28" t="n">
        <v>2.234</v>
      </c>
      <c r="AJ847" s="28" t="n">
        <v>2.2415</v>
      </c>
      <c r="AK847" s="28" t="n">
        <v>2.304</v>
      </c>
      <c r="AL847" s="28" t="n">
        <v>2.384</v>
      </c>
      <c r="AM847" s="28" t="n">
        <v>2.499</v>
      </c>
      <c r="AN847" s="28" t="n">
        <v>2.349</v>
      </c>
      <c r="AO847" s="28" t="n">
        <v>2.5615</v>
      </c>
      <c r="AP847" s="28" t="n">
        <v>2.919</v>
      </c>
      <c r="AQ847" s="28" t="n">
        <v>2.2915</v>
      </c>
      <c r="AR847" s="28" t="n">
        <v>2.414</v>
      </c>
      <c r="AT847" s="28"/>
      <c r="AU847" s="28"/>
      <c r="AV847" s="28"/>
      <c r="AW847" s="28"/>
      <c r="AX847" s="28"/>
      <c r="AY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</row>
    <row r="848" customFormat="false" ht="12.75" hidden="true" customHeight="false" outlineLevel="0" collapsed="false">
      <c r="A848" s="56" t="n">
        <v>36486</v>
      </c>
      <c r="B848" s="90" t="n">
        <f aca="false">B847+1</f>
        <v>842</v>
      </c>
      <c r="C848" s="28"/>
      <c r="D848" s="28" t="s">
        <v>123</v>
      </c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 t="s">
        <v>123</v>
      </c>
      <c r="AA848" s="28" t="n">
        <v>2.34</v>
      </c>
      <c r="AB848" s="28" t="n">
        <v>2.197</v>
      </c>
      <c r="AC848" s="95" t="n">
        <f aca="false">AE848-AB848</f>
        <v>0</v>
      </c>
      <c r="AD848" s="28"/>
      <c r="AE848" s="28" t="n">
        <v>2.197</v>
      </c>
      <c r="AF848" s="28" t="n">
        <v>2.232</v>
      </c>
      <c r="AG848" s="28" t="n">
        <v>2.237</v>
      </c>
      <c r="AH848" s="28" t="n">
        <v>2.067</v>
      </c>
      <c r="AI848" s="28" t="n">
        <v>2.067</v>
      </c>
      <c r="AJ848" s="28" t="n">
        <v>2.0695</v>
      </c>
      <c r="AK848" s="28" t="n">
        <v>2.082</v>
      </c>
      <c r="AL848" s="28" t="n">
        <v>2.14825</v>
      </c>
      <c r="AM848" s="28" t="n">
        <v>2.337</v>
      </c>
      <c r="AN848" s="28" t="n">
        <v>2.222</v>
      </c>
      <c r="AO848" s="28" t="n">
        <v>2.3095</v>
      </c>
      <c r="AP848" s="28" t="n">
        <v>2.6545</v>
      </c>
      <c r="AQ848" s="28" t="n">
        <v>2.082</v>
      </c>
      <c r="AR848" s="28" t="n">
        <v>2.272</v>
      </c>
      <c r="AT848" s="28"/>
      <c r="AU848" s="28"/>
      <c r="AV848" s="28"/>
      <c r="AW848" s="28"/>
      <c r="AX848" s="28"/>
      <c r="AY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</row>
    <row r="849" customFormat="false" ht="12.75" hidden="true" customHeight="false" outlineLevel="0" collapsed="false">
      <c r="A849" s="56" t="n">
        <v>36487</v>
      </c>
      <c r="B849" s="90" t="n">
        <f aca="false">B848+1</f>
        <v>843</v>
      </c>
      <c r="C849" s="28"/>
      <c r="D849" s="28" t="s">
        <v>123</v>
      </c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 t="s">
        <v>123</v>
      </c>
      <c r="AA849" s="28" t="n">
        <v>2.255</v>
      </c>
      <c r="AB849" s="28" t="n">
        <v>2.189</v>
      </c>
      <c r="AC849" s="95" t="n">
        <f aca="false">AE849-AB849</f>
        <v>0</v>
      </c>
      <c r="AD849" s="28"/>
      <c r="AE849" s="28" t="n">
        <v>2.189</v>
      </c>
      <c r="AF849" s="28" t="n">
        <v>2.239</v>
      </c>
      <c r="AG849" s="28" t="n">
        <v>2.2215</v>
      </c>
      <c r="AH849" s="28" t="n">
        <v>2.0815</v>
      </c>
      <c r="AI849" s="28" t="n">
        <v>2.0665</v>
      </c>
      <c r="AJ849" s="28" t="n">
        <v>2.084</v>
      </c>
      <c r="AK849" s="28" t="n">
        <v>2.0715</v>
      </c>
      <c r="AL849" s="28" t="n">
        <v>2.15275</v>
      </c>
      <c r="AM849" s="28" t="n">
        <v>2.3515</v>
      </c>
      <c r="AN849" s="28" t="n">
        <v>2.254</v>
      </c>
      <c r="AO849" s="28" t="n">
        <v>2.29775</v>
      </c>
      <c r="AP849" s="28" t="n">
        <v>2.6565</v>
      </c>
      <c r="AQ849" s="28" t="n">
        <v>2.0815</v>
      </c>
      <c r="AR849" s="28" t="n">
        <v>2.304</v>
      </c>
      <c r="AT849" s="28"/>
      <c r="AU849" s="28"/>
      <c r="AV849" s="28"/>
      <c r="AW849" s="28"/>
      <c r="AX849" s="28"/>
      <c r="AY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</row>
    <row r="850" customFormat="false" ht="12.75" hidden="true" customHeight="false" outlineLevel="0" collapsed="false">
      <c r="A850" s="56" t="n">
        <v>36488</v>
      </c>
      <c r="B850" s="90" t="n">
        <f aca="false">B849+1</f>
        <v>844</v>
      </c>
      <c r="C850" s="28"/>
      <c r="D850" s="28" t="s">
        <v>123</v>
      </c>
      <c r="E850" s="28" t="n">
        <v>1</v>
      </c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 t="s">
        <v>123</v>
      </c>
      <c r="AA850" s="28" t="n">
        <v>2.205</v>
      </c>
      <c r="AB850" s="28" t="n">
        <v>2.12</v>
      </c>
      <c r="AC850" s="95" t="n">
        <f aca="false">AE850-AB850</f>
        <v>0</v>
      </c>
      <c r="AD850" s="28" t="n">
        <v>1</v>
      </c>
      <c r="AE850" s="28" t="n">
        <v>2.12</v>
      </c>
      <c r="AF850" s="28" t="n">
        <v>2.24</v>
      </c>
      <c r="AG850" s="28" t="n">
        <v>2.19</v>
      </c>
      <c r="AH850" s="28" t="n">
        <v>2.06</v>
      </c>
      <c r="AI850" s="28" t="n">
        <v>2.07</v>
      </c>
      <c r="AJ850" s="28" t="n">
        <v>2.07</v>
      </c>
      <c r="AK850" s="28" t="n">
        <v>2.07</v>
      </c>
      <c r="AL850" s="28" t="n">
        <v>2.1</v>
      </c>
      <c r="AM850" s="28" t="n">
        <v>2.32</v>
      </c>
      <c r="AN850" s="28" t="n">
        <v>2.23</v>
      </c>
      <c r="AO850" s="28" t="n">
        <v>2.25</v>
      </c>
      <c r="AP850" s="28" t="n">
        <v>2.61</v>
      </c>
      <c r="AQ850" s="28" t="n">
        <v>2.06</v>
      </c>
      <c r="AR850" s="28" t="n">
        <v>2.27</v>
      </c>
      <c r="AT850" s="28"/>
      <c r="AU850" s="28"/>
      <c r="AV850" s="28"/>
      <c r="AW850" s="28"/>
      <c r="AX850" s="28"/>
      <c r="AY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</row>
    <row r="851" customFormat="false" ht="12.75" hidden="true" customHeight="false" outlineLevel="0" collapsed="false">
      <c r="A851" s="56" t="n">
        <v>36493</v>
      </c>
      <c r="B851" s="90" t="n">
        <f aca="false">B850+1</f>
        <v>845</v>
      </c>
      <c r="C851" s="28"/>
      <c r="D851" s="28" t="s">
        <v>124</v>
      </c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 t="s">
        <v>124</v>
      </c>
      <c r="AA851" s="28" t="n">
        <v>2.33</v>
      </c>
      <c r="AB851" s="28" t="n">
        <v>2.352</v>
      </c>
      <c r="AC851" s="95" t="n">
        <f aca="false">AE851-AB851</f>
        <v>0</v>
      </c>
      <c r="AD851" s="28"/>
      <c r="AE851" s="28" t="n">
        <v>2.352</v>
      </c>
      <c r="AF851" s="28" t="n">
        <v>2.077</v>
      </c>
      <c r="AG851" s="28" t="n">
        <v>2.417</v>
      </c>
      <c r="AH851" s="28" t="n">
        <v>2.2095</v>
      </c>
      <c r="AI851" s="28" t="n">
        <v>2.177</v>
      </c>
      <c r="AJ851" s="28" t="n">
        <v>2.1795</v>
      </c>
      <c r="AK851" s="28" t="n">
        <v>2.232</v>
      </c>
      <c r="AL851" s="28" t="n">
        <v>2.30575</v>
      </c>
      <c r="AM851" s="28" t="n">
        <v>2.417</v>
      </c>
      <c r="AN851" s="28" t="n">
        <v>2.452</v>
      </c>
      <c r="AO851" s="28" t="n">
        <v>2.507</v>
      </c>
      <c r="AP851" s="28" t="n">
        <v>2.932</v>
      </c>
      <c r="AQ851" s="28" t="n">
        <v>2.2195</v>
      </c>
      <c r="AR851" s="28" t="n">
        <v>2.407</v>
      </c>
      <c r="AT851" s="28"/>
      <c r="AU851" s="28"/>
      <c r="AV851" s="28"/>
      <c r="AW851" s="28"/>
      <c r="AX851" s="28"/>
      <c r="AY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</row>
    <row r="852" customFormat="false" ht="12.75" hidden="true" customHeight="false" outlineLevel="0" collapsed="false">
      <c r="A852" s="56" t="n">
        <v>36494</v>
      </c>
      <c r="B852" s="90" t="n">
        <f aca="false">B851+1</f>
        <v>846</v>
      </c>
      <c r="C852" s="28"/>
      <c r="D852" s="28" t="s">
        <v>124</v>
      </c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 t="s">
        <v>124</v>
      </c>
      <c r="AA852" s="28" t="n">
        <v>2.41</v>
      </c>
      <c r="AB852" s="28" t="n">
        <v>2.304</v>
      </c>
      <c r="AC852" s="95" t="n">
        <f aca="false">AE852-AB852</f>
        <v>0</v>
      </c>
      <c r="AD852" s="28"/>
      <c r="AE852" s="28" t="n">
        <v>2.304</v>
      </c>
      <c r="AF852" s="28" t="n">
        <v>2.029</v>
      </c>
      <c r="AG852" s="28" t="n">
        <v>2.369</v>
      </c>
      <c r="AH852" s="28" t="n">
        <v>2.1615</v>
      </c>
      <c r="AI852" s="28" t="n">
        <v>2.174</v>
      </c>
      <c r="AJ852" s="28" t="n">
        <v>2.1765</v>
      </c>
      <c r="AK852" s="28" t="n">
        <v>2.18275</v>
      </c>
      <c r="AL852" s="28" t="n">
        <v>2.25775</v>
      </c>
      <c r="AM852" s="28" t="n">
        <v>2.444</v>
      </c>
      <c r="AN852" s="28" t="n">
        <v>2.329</v>
      </c>
      <c r="AO852" s="28" t="n">
        <v>2.459</v>
      </c>
      <c r="AP852" s="28" t="n">
        <v>2.884</v>
      </c>
      <c r="AQ852" s="28" t="n">
        <v>2.169</v>
      </c>
      <c r="AR852" s="28" t="n">
        <v>2.379</v>
      </c>
      <c r="AT852" s="28"/>
      <c r="AU852" s="28"/>
      <c r="AV852" s="28"/>
      <c r="AW852" s="28"/>
      <c r="AX852" s="28"/>
      <c r="AY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</row>
    <row r="853" customFormat="false" ht="12.75" hidden="true" customHeight="false" outlineLevel="0" collapsed="false">
      <c r="A853" s="56" t="n">
        <v>36495</v>
      </c>
      <c r="B853" s="90" t="n">
        <f aca="false">B852+1</f>
        <v>847</v>
      </c>
      <c r="C853" s="28"/>
      <c r="D853" s="28" t="s">
        <v>124</v>
      </c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 t="s">
        <v>124</v>
      </c>
      <c r="AA853" s="28" t="n">
        <v>2.38</v>
      </c>
      <c r="AB853" s="28" t="n">
        <v>2.393</v>
      </c>
      <c r="AC853" s="95" t="n">
        <f aca="false">AE853-AB853</f>
        <v>0</v>
      </c>
      <c r="AD853" s="28"/>
      <c r="AE853" s="28" t="n">
        <v>2.393</v>
      </c>
      <c r="AF853" s="28" t="n">
        <v>2.103</v>
      </c>
      <c r="AG853" s="28" t="n">
        <v>2.46425</v>
      </c>
      <c r="AH853" s="28" t="n">
        <v>2.233</v>
      </c>
      <c r="AI853" s="28" t="n">
        <v>2.2105</v>
      </c>
      <c r="AJ853" s="28" t="n">
        <v>2.2205</v>
      </c>
      <c r="AK853" s="28" t="n">
        <v>2.2705</v>
      </c>
      <c r="AL853" s="28" t="n">
        <v>2.3505</v>
      </c>
      <c r="AM853" s="28" t="n">
        <v>2.423</v>
      </c>
      <c r="AN853" s="28" t="n">
        <v>2.408</v>
      </c>
      <c r="AO853" s="28" t="n">
        <v>2.5705</v>
      </c>
      <c r="AP853" s="28" t="n">
        <v>3.1655</v>
      </c>
      <c r="AQ853" s="28" t="n">
        <v>2.263</v>
      </c>
      <c r="AR853" s="28" t="n">
        <v>2.418</v>
      </c>
      <c r="AT853" s="28"/>
      <c r="AU853" s="28"/>
      <c r="AV853" s="28"/>
      <c r="AW853" s="28"/>
      <c r="AX853" s="28"/>
      <c r="AY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</row>
    <row r="854" customFormat="false" ht="12.75" hidden="true" customHeight="false" outlineLevel="0" collapsed="false">
      <c r="A854" s="56" t="n">
        <v>36496</v>
      </c>
      <c r="B854" s="90" t="n">
        <f aca="false">B853+1</f>
        <v>848</v>
      </c>
      <c r="C854" s="28"/>
      <c r="D854" s="28" t="s">
        <v>124</v>
      </c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 t="s">
        <v>124</v>
      </c>
      <c r="AA854" s="28" t="n">
        <v>2.37</v>
      </c>
      <c r="AB854" s="28" t="n">
        <v>2.461</v>
      </c>
      <c r="AC854" s="95" t="n">
        <f aca="false">AE854-AB854</f>
        <v>0</v>
      </c>
      <c r="AD854" s="28"/>
      <c r="AE854" s="28" t="n">
        <v>2.461</v>
      </c>
      <c r="AF854" s="28" t="n">
        <v>2.171</v>
      </c>
      <c r="AG854" s="28" t="n">
        <v>2.531</v>
      </c>
      <c r="AH854" s="28" t="n">
        <v>2.296</v>
      </c>
      <c r="AI854" s="28" t="n">
        <v>2.2485</v>
      </c>
      <c r="AJ854" s="28" t="n">
        <v>2.251</v>
      </c>
      <c r="AK854" s="28" t="n">
        <v>2.3385</v>
      </c>
      <c r="AL854" s="28" t="n">
        <v>2.4185</v>
      </c>
      <c r="AM854" s="28" t="n">
        <v>2.441</v>
      </c>
      <c r="AN854" s="28" t="n">
        <v>2.476</v>
      </c>
      <c r="AO854" s="28" t="n">
        <v>2.626</v>
      </c>
      <c r="AP854" s="28" t="n">
        <v>3.241</v>
      </c>
      <c r="AQ854" s="28" t="n">
        <v>2.331</v>
      </c>
      <c r="AR854" s="28" t="n">
        <v>2.441</v>
      </c>
      <c r="AT854" s="28"/>
      <c r="AU854" s="28"/>
      <c r="AV854" s="28"/>
      <c r="AW854" s="28"/>
      <c r="AX854" s="28"/>
      <c r="AY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</row>
    <row r="855" customFormat="false" ht="12.75" hidden="true" customHeight="false" outlineLevel="0" collapsed="false">
      <c r="A855" s="56" t="n">
        <v>36497</v>
      </c>
      <c r="B855" s="90" t="n">
        <f aca="false">B854+1</f>
        <v>849</v>
      </c>
      <c r="C855" s="28"/>
      <c r="D855" s="28" t="s">
        <v>124</v>
      </c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 t="s">
        <v>124</v>
      </c>
      <c r="AA855" s="28" t="n">
        <v>2.41</v>
      </c>
      <c r="AB855" s="28" t="n">
        <v>2.331</v>
      </c>
      <c r="AC855" s="95" t="n">
        <f aca="false">AE855-AB855</f>
        <v>0</v>
      </c>
      <c r="AD855" s="28"/>
      <c r="AE855" s="28" t="n">
        <v>2.331</v>
      </c>
      <c r="AF855" s="28" t="n">
        <v>2.331</v>
      </c>
      <c r="AG855" s="28" t="n">
        <v>2.3935</v>
      </c>
      <c r="AH855" s="28" t="n">
        <v>2.176</v>
      </c>
      <c r="AI855" s="28" t="n">
        <v>2.161</v>
      </c>
      <c r="AJ855" s="28" t="n">
        <v>2.161</v>
      </c>
      <c r="AK855" s="28" t="n">
        <v>2.211</v>
      </c>
      <c r="AL855" s="28" t="n">
        <v>2.2885</v>
      </c>
      <c r="AM855" s="28" t="n">
        <v>2.386</v>
      </c>
      <c r="AN855" s="28" t="n">
        <v>2.396</v>
      </c>
      <c r="AO855" s="28" t="n">
        <v>2.491</v>
      </c>
      <c r="AP855" s="28" t="n">
        <v>3.031</v>
      </c>
      <c r="AQ855" s="28" t="n">
        <v>2.201</v>
      </c>
      <c r="AR855" s="28" t="n">
        <v>2.336</v>
      </c>
      <c r="AT855" s="28"/>
      <c r="AU855" s="28"/>
      <c r="AV855" s="28"/>
      <c r="AW855" s="28"/>
      <c r="AX855" s="28"/>
      <c r="AY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</row>
    <row r="856" customFormat="false" ht="12.75" hidden="true" customHeight="false" outlineLevel="0" collapsed="false">
      <c r="A856" s="56" t="n">
        <v>36500</v>
      </c>
      <c r="B856" s="90" t="n">
        <f aca="false">B855+1</f>
        <v>850</v>
      </c>
      <c r="C856" s="28"/>
      <c r="D856" s="28" t="s">
        <v>124</v>
      </c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 t="s">
        <v>124</v>
      </c>
      <c r="AA856" s="28" t="n">
        <v>2.265</v>
      </c>
      <c r="AB856" s="28" t="n">
        <v>2.224</v>
      </c>
      <c r="AC856" s="95" t="n">
        <f aca="false">AE856-AB856</f>
        <v>0</v>
      </c>
      <c r="AD856" s="28"/>
      <c r="AE856" s="28" t="n">
        <v>2.224</v>
      </c>
      <c r="AF856" s="28" t="n">
        <v>2.224</v>
      </c>
      <c r="AG856" s="28" t="n">
        <v>2.269</v>
      </c>
      <c r="AH856" s="28" t="n">
        <v>2.1265</v>
      </c>
      <c r="AI856" s="28" t="n">
        <v>2.1215</v>
      </c>
      <c r="AJ856" s="28" t="n">
        <v>2.124</v>
      </c>
      <c r="AK856" s="28" t="n">
        <v>2.119</v>
      </c>
      <c r="AL856" s="28" t="n">
        <v>2.194</v>
      </c>
      <c r="AM856" s="28" t="n">
        <v>2.329</v>
      </c>
      <c r="AN856" s="28" t="n">
        <v>2.364</v>
      </c>
      <c r="AO856" s="28" t="n">
        <v>2.369</v>
      </c>
      <c r="AP856" s="28" t="n">
        <v>2.824</v>
      </c>
      <c r="AQ856" s="28" t="n">
        <v>2.1115</v>
      </c>
      <c r="AR856" s="28" t="n">
        <v>2.269</v>
      </c>
      <c r="AT856" s="28"/>
      <c r="AU856" s="28"/>
      <c r="AV856" s="28"/>
      <c r="AW856" s="28"/>
      <c r="AX856" s="28"/>
      <c r="AY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</row>
    <row r="857" customFormat="false" ht="12.75" hidden="true" customHeight="false" outlineLevel="0" collapsed="false">
      <c r="A857" s="56" t="n">
        <v>36501</v>
      </c>
      <c r="B857" s="90" t="n">
        <f aca="false">B856+1</f>
        <v>851</v>
      </c>
      <c r="C857" s="28"/>
      <c r="D857" s="28" t="s">
        <v>124</v>
      </c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 t="s">
        <v>124</v>
      </c>
      <c r="AA857" s="28" t="n">
        <v>2.22</v>
      </c>
      <c r="AB857" s="28" t="n">
        <v>2.271</v>
      </c>
      <c r="AC857" s="95" t="n">
        <f aca="false">AE857-AB857</f>
        <v>0</v>
      </c>
      <c r="AD857" s="28"/>
      <c r="AE857" s="28" t="n">
        <v>2.271</v>
      </c>
      <c r="AF857" s="28" t="n">
        <v>2.271</v>
      </c>
      <c r="AG857" s="28" t="n">
        <v>2.311</v>
      </c>
      <c r="AH857" s="28" t="n">
        <v>2.1735</v>
      </c>
      <c r="AI857" s="28" t="n">
        <v>2.161</v>
      </c>
      <c r="AJ857" s="28" t="n">
        <v>2.1635</v>
      </c>
      <c r="AK857" s="28" t="n">
        <v>2.171</v>
      </c>
      <c r="AL857" s="28" t="n">
        <v>2.246</v>
      </c>
      <c r="AM857" s="28" t="n">
        <v>2.3635</v>
      </c>
      <c r="AN857" s="28" t="n">
        <v>2.461</v>
      </c>
      <c r="AO857" s="28" t="n">
        <v>2.4185</v>
      </c>
      <c r="AP857" s="28" t="n">
        <v>2.836</v>
      </c>
      <c r="AQ857" s="28" t="n">
        <v>2.1585</v>
      </c>
      <c r="AR857" s="28" t="n">
        <v>2.336</v>
      </c>
      <c r="AT857" s="28"/>
      <c r="AU857" s="28"/>
      <c r="AV857" s="28"/>
      <c r="AW857" s="28"/>
      <c r="AX857" s="28"/>
      <c r="AY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</row>
    <row r="858" customFormat="false" ht="12.75" hidden="true" customHeight="false" outlineLevel="0" collapsed="false">
      <c r="A858" s="56" t="n">
        <v>36502</v>
      </c>
      <c r="B858" s="90" t="n">
        <f aca="false">B857+1</f>
        <v>852</v>
      </c>
      <c r="C858" s="28"/>
      <c r="D858" s="28" t="s">
        <v>124</v>
      </c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 t="s">
        <v>124</v>
      </c>
      <c r="AA858" s="28" t="n">
        <v>2.29</v>
      </c>
      <c r="AB858" s="28" t="n">
        <v>2.288</v>
      </c>
      <c r="AC858" s="95" t="n">
        <f aca="false">AE858-AB858</f>
        <v>0</v>
      </c>
      <c r="AD858" s="28"/>
      <c r="AE858" s="28" t="n">
        <v>2.288</v>
      </c>
      <c r="AF858" s="28" t="n">
        <v>2.288</v>
      </c>
      <c r="AG858" s="28" t="n">
        <v>2.3305</v>
      </c>
      <c r="AH858" s="28" t="n">
        <v>2.1905</v>
      </c>
      <c r="AI858" s="28" t="n">
        <v>2.193</v>
      </c>
      <c r="AJ858" s="28" t="n">
        <v>2.1955</v>
      </c>
      <c r="AK858" s="28" t="n">
        <v>2.19175</v>
      </c>
      <c r="AL858" s="28" t="n">
        <v>2.2655</v>
      </c>
      <c r="AM858" s="28" t="n">
        <v>2.398</v>
      </c>
      <c r="AN858" s="28" t="n">
        <v>2.4805</v>
      </c>
      <c r="AO858" s="28" t="n">
        <v>2.433</v>
      </c>
      <c r="AP858" s="28" t="n">
        <v>2.8705</v>
      </c>
      <c r="AQ858" s="28" t="n">
        <v>2.1905</v>
      </c>
      <c r="AR858" s="28" t="n">
        <v>2.3655</v>
      </c>
      <c r="AS858" s="28" t="n">
        <v>2.835</v>
      </c>
      <c r="AT858" s="28" t="n">
        <v>3</v>
      </c>
      <c r="AU858" s="28" t="n">
        <v>2.47</v>
      </c>
      <c r="AV858" s="28" t="n">
        <v>2.425</v>
      </c>
      <c r="AW858" s="28"/>
      <c r="AX858" s="28"/>
      <c r="AY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</row>
    <row r="859" customFormat="false" ht="12.75" hidden="true" customHeight="false" outlineLevel="0" collapsed="false">
      <c r="A859" s="56" t="n">
        <v>36503</v>
      </c>
      <c r="B859" s="90" t="n">
        <f aca="false">B858+1</f>
        <v>853</v>
      </c>
      <c r="C859" s="28"/>
      <c r="D859" s="28" t="s">
        <v>124</v>
      </c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 t="s">
        <v>124</v>
      </c>
      <c r="AA859" s="28" t="n">
        <v>2.3</v>
      </c>
      <c r="AB859" s="28" t="n">
        <v>2.285</v>
      </c>
      <c r="AC859" s="95" t="n">
        <f aca="false">AE859-AB859</f>
        <v>0.00299999999999967</v>
      </c>
      <c r="AD859" s="28"/>
      <c r="AE859" s="28" t="n">
        <v>2.288</v>
      </c>
      <c r="AF859" s="28" t="n">
        <v>2.288</v>
      </c>
      <c r="AG859" s="28" t="n">
        <v>2.3405</v>
      </c>
      <c r="AH859" s="28" t="n">
        <v>2.2005</v>
      </c>
      <c r="AI859" s="28" t="n">
        <v>2.203</v>
      </c>
      <c r="AJ859" s="28" t="n">
        <v>2.208</v>
      </c>
      <c r="AK859" s="28" t="n">
        <v>2.1955</v>
      </c>
      <c r="AL859" s="28" t="n">
        <v>2.2705</v>
      </c>
      <c r="AM859" s="28" t="n">
        <v>2.413</v>
      </c>
      <c r="AN859" s="28" t="n">
        <v>2.508</v>
      </c>
      <c r="AO859" s="28" t="n">
        <v>2.428</v>
      </c>
      <c r="AP859" s="28" t="n">
        <v>2.868</v>
      </c>
      <c r="AQ859" s="28" t="n">
        <v>2.1905</v>
      </c>
      <c r="AR859" s="28" t="n">
        <v>2.383</v>
      </c>
      <c r="AS859" s="28" t="n">
        <v>2.925</v>
      </c>
      <c r="AT859" s="28" t="n">
        <v>3.1</v>
      </c>
      <c r="AU859" s="28" t="n">
        <v>2.47</v>
      </c>
      <c r="AV859" s="28" t="n">
        <v>2.425</v>
      </c>
      <c r="AW859" s="28"/>
      <c r="AX859" s="28"/>
      <c r="AY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</row>
    <row r="860" customFormat="false" ht="12.75" hidden="true" customHeight="false" outlineLevel="0" collapsed="false">
      <c r="A860" s="56" t="n">
        <v>36504</v>
      </c>
      <c r="B860" s="90" t="n">
        <f aca="false">B859+1</f>
        <v>854</v>
      </c>
      <c r="C860" s="28"/>
      <c r="D860" s="28" t="s">
        <v>124</v>
      </c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 t="s">
        <v>124</v>
      </c>
      <c r="AA860" s="28" t="n">
        <v>2.365</v>
      </c>
      <c r="AB860" s="28" t="n">
        <v>2.446</v>
      </c>
      <c r="AC860" s="95" t="n">
        <f aca="false">AE860-AB860</f>
        <v>0</v>
      </c>
      <c r="AD860" s="28"/>
      <c r="AE860" s="28" t="n">
        <v>2.446</v>
      </c>
      <c r="AF860" s="28" t="n">
        <v>2.446</v>
      </c>
      <c r="AG860" s="28" t="n">
        <v>2.501</v>
      </c>
      <c r="AH860" s="28" t="n">
        <v>2.3185</v>
      </c>
      <c r="AI860" s="28" t="n">
        <v>2.326</v>
      </c>
      <c r="AJ860" s="28" t="n">
        <v>2.326</v>
      </c>
      <c r="AK860" s="28" t="n">
        <v>2.3485</v>
      </c>
      <c r="AL860" s="28" t="n">
        <v>2.42225</v>
      </c>
      <c r="AM860" s="28" t="n">
        <v>2.5335</v>
      </c>
      <c r="AN860" s="28" t="n">
        <v>2.616</v>
      </c>
      <c r="AO860" s="28" t="n">
        <v>2.581</v>
      </c>
      <c r="AP860" s="28" t="n">
        <v>3.086</v>
      </c>
      <c r="AQ860" s="28" t="n">
        <v>2.346</v>
      </c>
      <c r="AR860" s="28" t="n">
        <v>2.511</v>
      </c>
      <c r="AS860" s="28" t="n">
        <v>2.955</v>
      </c>
      <c r="AT860" s="28" t="n">
        <v>3.13</v>
      </c>
      <c r="AU860" s="28" t="n">
        <v>2.6</v>
      </c>
      <c r="AV860" s="28" t="n">
        <v>2.5</v>
      </c>
      <c r="AW860" s="28"/>
      <c r="AX860" s="28"/>
      <c r="AY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</row>
    <row r="861" customFormat="false" ht="12.75" hidden="true" customHeight="false" outlineLevel="0" collapsed="false">
      <c r="A861" s="56" t="n">
        <v>36507</v>
      </c>
      <c r="B861" s="90" t="n">
        <f aca="false">B860+1</f>
        <v>855</v>
      </c>
      <c r="C861" s="28"/>
      <c r="D861" s="1" t="s">
        <v>124</v>
      </c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1" t="s">
        <v>124</v>
      </c>
      <c r="AA861" s="1" t="n">
        <v>2.435</v>
      </c>
      <c r="AB861" s="1" t="n">
        <v>2.509</v>
      </c>
      <c r="AC861" s="95" t="n">
        <f aca="false">AE861-AB861</f>
        <v>0</v>
      </c>
      <c r="AD861" s="28"/>
      <c r="AE861" s="28" t="n">
        <v>2.509</v>
      </c>
      <c r="AF861" s="28" t="n">
        <v>2.509</v>
      </c>
      <c r="AG861" s="28" t="n">
        <v>2.5665</v>
      </c>
      <c r="AH861" s="28" t="n">
        <v>2.384</v>
      </c>
      <c r="AI861" s="28" t="n">
        <v>2.3665</v>
      </c>
      <c r="AJ861" s="28" t="n">
        <v>2.379</v>
      </c>
      <c r="AK861" s="28" t="n">
        <v>2.4115</v>
      </c>
      <c r="AL861" s="28" t="n">
        <v>2.489</v>
      </c>
      <c r="AM861" s="28" t="n">
        <v>2.5715</v>
      </c>
      <c r="AN861" s="28" t="n">
        <v>2.634</v>
      </c>
      <c r="AO861" s="28" t="n">
        <v>2.649</v>
      </c>
      <c r="AP861" s="28" t="n">
        <v>3.149</v>
      </c>
      <c r="AQ861" s="28" t="n">
        <v>2.4165</v>
      </c>
      <c r="AR861" s="28" t="n">
        <v>2.534</v>
      </c>
      <c r="AS861" s="28" t="n">
        <v>2.855</v>
      </c>
      <c r="AT861" s="28" t="n">
        <v>3</v>
      </c>
      <c r="AU861" s="28" t="n">
        <v>2.6</v>
      </c>
      <c r="AV861" s="28" t="n">
        <v>2.475</v>
      </c>
      <c r="AW861" s="28"/>
      <c r="AX861" s="28"/>
      <c r="AY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</row>
    <row r="862" customFormat="false" ht="12.75" hidden="true" customHeight="false" outlineLevel="0" collapsed="false">
      <c r="A862" s="56" t="n">
        <v>36508</v>
      </c>
      <c r="B862" s="90" t="n">
        <f aca="false">B861+1</f>
        <v>856</v>
      </c>
      <c r="C862" s="28"/>
      <c r="D862" s="1" t="s">
        <v>124</v>
      </c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1" t="s">
        <v>124</v>
      </c>
      <c r="AA862" s="1" t="n">
        <v>2.55</v>
      </c>
      <c r="AB862" s="1" t="n">
        <v>2.585</v>
      </c>
      <c r="AC862" s="95" t="n">
        <f aca="false">AE862-AB862</f>
        <v>0</v>
      </c>
      <c r="AD862" s="28"/>
      <c r="AE862" s="28" t="n">
        <v>2.585</v>
      </c>
      <c r="AF862" s="28" t="n">
        <v>2.585</v>
      </c>
      <c r="AG862" s="28" t="n">
        <v>2.65875</v>
      </c>
      <c r="AH862" s="28" t="n">
        <v>2.4425</v>
      </c>
      <c r="AI862" s="28" t="n">
        <v>2.4225</v>
      </c>
      <c r="AJ862" s="28" t="n">
        <v>2.4275</v>
      </c>
      <c r="AK862" s="28" t="n">
        <v>2.4875</v>
      </c>
      <c r="AL862" s="28" t="n">
        <v>2.56</v>
      </c>
      <c r="AM862" s="28" t="n">
        <v>2.6375</v>
      </c>
      <c r="AN862" s="28" t="n">
        <v>2.675</v>
      </c>
      <c r="AO862" s="28" t="n">
        <v>2.73</v>
      </c>
      <c r="AP862" s="28" t="n">
        <v>3.255</v>
      </c>
      <c r="AQ862" s="28" t="n">
        <v>2.4875</v>
      </c>
      <c r="AR862" s="28" t="n">
        <v>2.5875</v>
      </c>
      <c r="AS862" s="28" t="n">
        <v>2.855</v>
      </c>
      <c r="AT862" s="28" t="n">
        <v>3.025</v>
      </c>
      <c r="AU862" s="28" t="n">
        <v>2.6</v>
      </c>
      <c r="AV862" s="28" t="n">
        <v>2.525</v>
      </c>
      <c r="AW862" s="28"/>
      <c r="AX862" s="28"/>
      <c r="AY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</row>
    <row r="863" customFormat="false" ht="12.75" hidden="true" customHeight="false" outlineLevel="0" collapsed="false">
      <c r="A863" s="56" t="n">
        <v>36509</v>
      </c>
      <c r="B863" s="90" t="n">
        <f aca="false">B862+1</f>
        <v>857</v>
      </c>
      <c r="C863" s="28"/>
      <c r="D863" s="1" t="s">
        <v>124</v>
      </c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1" t="s">
        <v>124</v>
      </c>
      <c r="AA863" s="1" t="n">
        <v>2.58</v>
      </c>
      <c r="AB863" s="1" t="n">
        <v>2.486</v>
      </c>
      <c r="AC863" s="95" t="n">
        <f aca="false">AE863-AB863</f>
        <v>0</v>
      </c>
      <c r="AD863" s="28"/>
      <c r="AE863" s="28" t="n">
        <v>2.486</v>
      </c>
      <c r="AF863" s="28" t="n">
        <v>2.486</v>
      </c>
      <c r="AG863" s="28" t="n">
        <v>2.556</v>
      </c>
      <c r="AH863" s="28" t="n">
        <v>2.3785</v>
      </c>
      <c r="AI863" s="28" t="n">
        <v>2.381</v>
      </c>
      <c r="AJ863" s="28" t="n">
        <v>2.381</v>
      </c>
      <c r="AK863" s="28" t="n">
        <v>2.391</v>
      </c>
      <c r="AL863" s="28" t="n">
        <v>2.4635</v>
      </c>
      <c r="AM863" s="28" t="n">
        <v>2.601</v>
      </c>
      <c r="AN863" s="28" t="n">
        <v>2.706</v>
      </c>
      <c r="AO863" s="28" t="n">
        <v>2.621</v>
      </c>
      <c r="AP863" s="28" t="n">
        <v>3.141</v>
      </c>
      <c r="AQ863" s="28" t="n">
        <v>2.391</v>
      </c>
      <c r="AR863" s="28" t="n">
        <v>2.571</v>
      </c>
      <c r="AS863" s="28" t="n">
        <v>2.875</v>
      </c>
      <c r="AT863" s="28" t="n">
        <v>3.02</v>
      </c>
      <c r="AU863" s="28" t="n">
        <v>2.675</v>
      </c>
      <c r="AV863" s="28" t="n">
        <v>2.62</v>
      </c>
      <c r="AW863" s="28"/>
      <c r="AX863" s="28"/>
      <c r="AY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</row>
    <row r="864" customFormat="false" ht="12.75" hidden="true" customHeight="false" outlineLevel="0" collapsed="false">
      <c r="A864" s="56" t="n">
        <v>36510</v>
      </c>
      <c r="B864" s="90" t="n">
        <f aca="false">B863+1</f>
        <v>858</v>
      </c>
      <c r="C864" s="28"/>
      <c r="D864" s="1" t="s">
        <v>124</v>
      </c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1" t="s">
        <v>124</v>
      </c>
      <c r="AA864" s="1" t="n">
        <v>2.535</v>
      </c>
      <c r="AB864" s="1" t="n">
        <v>2.636</v>
      </c>
      <c r="AC864" s="95" t="n">
        <f aca="false">AE864-AB864</f>
        <v>0</v>
      </c>
      <c r="AD864" s="28"/>
      <c r="AE864" s="28" t="n">
        <v>2.636</v>
      </c>
      <c r="AF864" s="28" t="n">
        <v>2.636</v>
      </c>
      <c r="AG864" s="28" t="n">
        <v>2.706</v>
      </c>
      <c r="AH864" s="28" t="n">
        <v>2.501</v>
      </c>
      <c r="AI864" s="28" t="n">
        <v>2.476</v>
      </c>
      <c r="AJ864" s="28" t="n">
        <v>2.486</v>
      </c>
      <c r="AK864" s="28" t="n">
        <v>2.536</v>
      </c>
      <c r="AL864" s="28" t="n">
        <v>2.60975</v>
      </c>
      <c r="AM864" s="28" t="n">
        <v>2.696</v>
      </c>
      <c r="AN864" s="28" t="n">
        <v>2.671</v>
      </c>
      <c r="AO864" s="28" t="n">
        <v>2.771</v>
      </c>
      <c r="AP864" s="28" t="n">
        <v>3.311</v>
      </c>
      <c r="AQ864" s="28" t="n">
        <v>2.526</v>
      </c>
      <c r="AR864" s="28" t="n">
        <v>2.646</v>
      </c>
      <c r="AS864" s="28" t="n">
        <v>2.97</v>
      </c>
      <c r="AT864" s="28" t="n">
        <v>3.072</v>
      </c>
      <c r="AU864" s="28" t="n">
        <v>2.65</v>
      </c>
      <c r="AV864" s="28" t="n">
        <v>2.65</v>
      </c>
      <c r="AW864" s="28"/>
      <c r="AX864" s="28"/>
      <c r="AY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</row>
    <row r="865" customFormat="false" ht="12.75" hidden="true" customHeight="false" outlineLevel="0" collapsed="false">
      <c r="A865" s="56" t="n">
        <v>36511</v>
      </c>
      <c r="B865" s="90" t="n">
        <f aca="false">B864+1</f>
        <v>859</v>
      </c>
      <c r="C865" s="28"/>
      <c r="D865" s="1" t="s">
        <v>124</v>
      </c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1" t="s">
        <v>124</v>
      </c>
      <c r="AA865" s="1" t="n">
        <v>2.64</v>
      </c>
      <c r="AB865" s="1" t="n">
        <v>2.655</v>
      </c>
      <c r="AC865" s="95" t="n">
        <f aca="false">AE865-AB865</f>
        <v>0</v>
      </c>
      <c r="AD865" s="28"/>
      <c r="AE865" s="28" t="n">
        <v>2.655</v>
      </c>
      <c r="AF865" s="28" t="n">
        <v>2.655</v>
      </c>
      <c r="AG865" s="28" t="n">
        <v>2.72875</v>
      </c>
      <c r="AH865" s="28" t="n">
        <v>2.5175</v>
      </c>
      <c r="AI865" s="28" t="n">
        <v>2.495</v>
      </c>
      <c r="AJ865" s="28" t="n">
        <v>2.495</v>
      </c>
      <c r="AK865" s="28" t="n">
        <v>2.555</v>
      </c>
      <c r="AL865" s="28" t="n">
        <v>2.6275</v>
      </c>
      <c r="AM865" s="28" t="n">
        <v>2.6975</v>
      </c>
      <c r="AN865" s="28" t="n">
        <v>2.685</v>
      </c>
      <c r="AO865" s="28" t="n">
        <v>2.79</v>
      </c>
      <c r="AP865" s="28" t="n">
        <v>3.35</v>
      </c>
      <c r="AQ865" s="28" t="n">
        <v>2.55</v>
      </c>
      <c r="AR865" s="28" t="n">
        <v>2.645</v>
      </c>
      <c r="AS865" s="28" t="n">
        <v>2.95</v>
      </c>
      <c r="AT865" s="28" t="n">
        <v>3.04</v>
      </c>
      <c r="AU865" s="28" t="n">
        <v>2.65</v>
      </c>
      <c r="AV865" s="28" t="n">
        <v>2.7</v>
      </c>
      <c r="AW865" s="28"/>
      <c r="AX865" s="28"/>
      <c r="AY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</row>
    <row r="866" customFormat="false" ht="12.75" hidden="true" customHeight="false" outlineLevel="0" collapsed="false">
      <c r="A866" s="56" t="n">
        <v>36514</v>
      </c>
      <c r="B866" s="90" t="n">
        <f aca="false">B865+1</f>
        <v>860</v>
      </c>
      <c r="C866" s="28"/>
      <c r="D866" s="1" t="s">
        <v>124</v>
      </c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1" t="s">
        <v>124</v>
      </c>
      <c r="AA866" s="1" t="n">
        <v>2.68</v>
      </c>
      <c r="AB866" s="1" t="n">
        <v>2.629</v>
      </c>
      <c r="AC866" s="95" t="n">
        <f aca="false">AE866-AB866</f>
        <v>0</v>
      </c>
      <c r="AD866" s="28"/>
      <c r="AE866" s="28" t="n">
        <v>2.629</v>
      </c>
      <c r="AF866" s="28" t="n">
        <v>2.629</v>
      </c>
      <c r="AG866" s="28" t="n">
        <v>2.71025</v>
      </c>
      <c r="AH866" s="28" t="n">
        <v>2.469</v>
      </c>
      <c r="AI866" s="28" t="n">
        <v>2.429</v>
      </c>
      <c r="AJ866" s="28" t="n">
        <v>2.434</v>
      </c>
      <c r="AK866" s="28" t="n">
        <v>2.52275</v>
      </c>
      <c r="AL866" s="28" t="n">
        <v>2.6015</v>
      </c>
      <c r="AM866" s="28" t="n">
        <v>2.609</v>
      </c>
      <c r="AN866" s="28" t="n">
        <v>2.539</v>
      </c>
      <c r="AO866" s="28" t="n">
        <v>2.769</v>
      </c>
      <c r="AP866" s="28" t="n">
        <v>3.329</v>
      </c>
      <c r="AQ866" s="28" t="n">
        <v>2.524</v>
      </c>
      <c r="AR866" s="28" t="n">
        <v>2.5465</v>
      </c>
      <c r="AS866" s="28" t="n">
        <v>2.975</v>
      </c>
      <c r="AT866" s="28" t="n">
        <v>3.07</v>
      </c>
      <c r="AU866" s="28" t="n">
        <v>2.725</v>
      </c>
      <c r="AV866" s="28" t="n">
        <v>2.725</v>
      </c>
      <c r="AW866" s="28"/>
      <c r="AX866" s="28"/>
      <c r="AY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</row>
    <row r="867" customFormat="false" ht="12.75" hidden="true" customHeight="false" outlineLevel="0" collapsed="false">
      <c r="A867" s="56" t="n">
        <v>36515</v>
      </c>
      <c r="B867" s="90" t="n">
        <f aca="false">B866+1</f>
        <v>861</v>
      </c>
      <c r="C867" s="28"/>
      <c r="D867" s="1" t="s">
        <v>124</v>
      </c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1" t="s">
        <v>124</v>
      </c>
      <c r="AA867" s="1" t="n">
        <v>2.605</v>
      </c>
      <c r="AB867" s="1" t="n">
        <v>2.522</v>
      </c>
      <c r="AC867" s="95" t="n">
        <f aca="false">AE867-AB867</f>
        <v>0</v>
      </c>
      <c r="AD867" s="28"/>
      <c r="AE867" s="28" t="n">
        <v>2.522</v>
      </c>
      <c r="AF867" s="28" t="n">
        <v>2.522</v>
      </c>
      <c r="AG867" s="28" t="n">
        <v>2.592</v>
      </c>
      <c r="AH867" s="28" t="n">
        <v>2.4145</v>
      </c>
      <c r="AI867" s="28" t="n">
        <v>2.417</v>
      </c>
      <c r="AJ867" s="28" t="n">
        <v>2.417</v>
      </c>
      <c r="AK867" s="28" t="n">
        <v>2.427</v>
      </c>
      <c r="AL867" s="28" t="n">
        <v>2.4995</v>
      </c>
      <c r="AM867" s="28" t="n">
        <v>2.637</v>
      </c>
      <c r="AN867" s="28" t="n">
        <v>2.742</v>
      </c>
      <c r="AO867" s="28" t="n">
        <v>2.657</v>
      </c>
      <c r="AP867" s="28" t="n">
        <v>3.177</v>
      </c>
      <c r="AQ867" s="28" t="n">
        <v>2.427</v>
      </c>
      <c r="AR867" s="28" t="n">
        <v>2.607</v>
      </c>
      <c r="AS867" s="28" t="n">
        <v>2.975</v>
      </c>
      <c r="AT867" s="28" t="n">
        <v>3.07</v>
      </c>
      <c r="AU867" s="28" t="n">
        <v>2.725</v>
      </c>
      <c r="AV867" s="28" t="n">
        <v>2.725</v>
      </c>
      <c r="AW867" s="28"/>
      <c r="AX867" s="28"/>
      <c r="AY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</row>
    <row r="868" customFormat="false" ht="12.75" hidden="true" customHeight="false" outlineLevel="0" collapsed="false">
      <c r="A868" s="56" t="n">
        <v>36516</v>
      </c>
      <c r="B868" s="90" t="n">
        <f aca="false">B867+1</f>
        <v>862</v>
      </c>
      <c r="C868" s="28"/>
      <c r="D868" s="1" t="s">
        <v>124</v>
      </c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1" t="s">
        <v>124</v>
      </c>
      <c r="AA868" s="1" t="n">
        <v>2.47</v>
      </c>
      <c r="AB868" s="1" t="n">
        <v>2.444</v>
      </c>
      <c r="AC868" s="95" t="n">
        <f aca="false">AE868-AB868</f>
        <v>0</v>
      </c>
      <c r="AD868" s="28"/>
      <c r="AE868" s="28" t="n">
        <v>2.444</v>
      </c>
      <c r="AF868" s="28" t="n">
        <v>2.444</v>
      </c>
      <c r="AG868" s="28" t="n">
        <v>2.5215</v>
      </c>
      <c r="AH868" s="28" t="n">
        <v>2.304</v>
      </c>
      <c r="AI868" s="28" t="n">
        <v>2.279</v>
      </c>
      <c r="AJ868" s="28" t="n">
        <v>2.2765</v>
      </c>
      <c r="AK868" s="28" t="n">
        <v>2.349</v>
      </c>
      <c r="AL868" s="28" t="n">
        <v>2.424</v>
      </c>
      <c r="AM868" s="28" t="n">
        <v>2.464</v>
      </c>
      <c r="AN868" s="28" t="n">
        <v>2.384</v>
      </c>
      <c r="AO868" s="28" t="n">
        <v>2.584</v>
      </c>
      <c r="AP868" s="28" t="n">
        <v>3.174</v>
      </c>
      <c r="AQ868" s="28" t="n">
        <v>2.3415</v>
      </c>
      <c r="AR868" s="28" t="n">
        <v>2.414</v>
      </c>
      <c r="AS868" s="28" t="n">
        <v>2.975</v>
      </c>
      <c r="AT868" s="28" t="n">
        <v>3.1</v>
      </c>
      <c r="AU868" s="28" t="n">
        <v>2.6</v>
      </c>
      <c r="AV868" s="28" t="n">
        <v>2.525</v>
      </c>
      <c r="AW868" s="28"/>
      <c r="AX868" s="28"/>
      <c r="AY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</row>
    <row r="869" customFormat="false" ht="12.75" hidden="true" customHeight="false" outlineLevel="0" collapsed="false">
      <c r="A869" s="56" t="n">
        <v>36517</v>
      </c>
      <c r="B869" s="90" t="n">
        <f aca="false">B868+1</f>
        <v>863</v>
      </c>
      <c r="C869" s="28"/>
      <c r="D869" s="1" t="s">
        <v>124</v>
      </c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1" t="s">
        <v>124</v>
      </c>
      <c r="AA869" s="1" t="n">
        <v>2.44</v>
      </c>
      <c r="AB869" s="1" t="n">
        <v>2.399</v>
      </c>
      <c r="AC869" s="95" t="n">
        <f aca="false">AE869-AB869</f>
        <v>0</v>
      </c>
      <c r="AD869" s="28"/>
      <c r="AE869" s="28" t="n">
        <v>2.399</v>
      </c>
      <c r="AF869" s="28" t="n">
        <v>2.399</v>
      </c>
      <c r="AG869" s="28" t="n">
        <v>2.466</v>
      </c>
      <c r="AH869" s="28" t="n">
        <v>2.2565</v>
      </c>
      <c r="AI869" s="28" t="n">
        <v>2.2365</v>
      </c>
      <c r="AJ869" s="28" t="n">
        <v>2.2315</v>
      </c>
      <c r="AK869" s="28" t="n">
        <v>2.3015</v>
      </c>
      <c r="AL869" s="28" t="n">
        <v>2.37775</v>
      </c>
      <c r="AM869" s="28" t="n">
        <v>2.409</v>
      </c>
      <c r="AN869" s="28" t="n">
        <v>2.289</v>
      </c>
      <c r="AO869" s="28" t="n">
        <v>2.539</v>
      </c>
      <c r="AP869" s="28" t="n">
        <v>3.1215</v>
      </c>
      <c r="AQ869" s="28" t="n">
        <v>2.294</v>
      </c>
      <c r="AR869" s="28" t="n">
        <v>2.369</v>
      </c>
      <c r="AS869" s="28" t="n">
        <v>3</v>
      </c>
      <c r="AT869" s="28" t="n">
        <v>3.125</v>
      </c>
      <c r="AU869" s="28" t="n">
        <v>2.6</v>
      </c>
      <c r="AV869" s="28" t="n">
        <v>2.3</v>
      </c>
      <c r="AW869" s="28"/>
      <c r="AX869" s="28"/>
      <c r="AY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</row>
    <row r="870" customFormat="false" ht="12.75" hidden="true" customHeight="false" outlineLevel="0" collapsed="false">
      <c r="A870" s="56" t="n">
        <v>36521</v>
      </c>
      <c r="B870" s="90" t="n">
        <f aca="false">B869+1</f>
        <v>864</v>
      </c>
      <c r="C870" s="28"/>
      <c r="D870" s="1" t="s">
        <v>124</v>
      </c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1" t="s">
        <v>124</v>
      </c>
      <c r="AA870" s="1" t="n">
        <v>2.37</v>
      </c>
      <c r="AB870" s="1" t="n">
        <v>2.271</v>
      </c>
      <c r="AC870" s="95" t="n">
        <f aca="false">AE870-AB870</f>
        <v>0</v>
      </c>
      <c r="AD870" s="28"/>
      <c r="AE870" s="28" t="n">
        <v>2.271</v>
      </c>
      <c r="AF870" s="28" t="n">
        <v>2.271</v>
      </c>
      <c r="AG870" s="28" t="n">
        <v>2.33725</v>
      </c>
      <c r="AH870" s="28" t="n">
        <v>2.131</v>
      </c>
      <c r="AI870" s="28" t="n">
        <v>2.136</v>
      </c>
      <c r="AJ870" s="28" t="n">
        <v>2.1335</v>
      </c>
      <c r="AK870" s="28" t="n">
        <v>2.1735</v>
      </c>
      <c r="AL870" s="28" t="n">
        <v>2.25725</v>
      </c>
      <c r="AM870" s="28" t="n">
        <v>2.341</v>
      </c>
      <c r="AN870" s="28" t="n">
        <v>2.161</v>
      </c>
      <c r="AO870" s="28" t="n">
        <v>2.411</v>
      </c>
      <c r="AP870" s="28" t="n">
        <v>3.291</v>
      </c>
      <c r="AQ870" s="28" t="n">
        <v>2.176</v>
      </c>
      <c r="AR870" s="28" t="n">
        <v>2.291</v>
      </c>
      <c r="AS870" s="28" t="n">
        <v>3.1</v>
      </c>
      <c r="AT870" s="28" t="n">
        <v>3.2</v>
      </c>
      <c r="AU870" s="28" t="n">
        <v>2.3</v>
      </c>
      <c r="AV870" s="28" t="n">
        <v>2.3</v>
      </c>
      <c r="AW870" s="28"/>
      <c r="AX870" s="28"/>
      <c r="AY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</row>
    <row r="871" customFormat="false" ht="12.75" hidden="true" customHeight="false" outlineLevel="0" collapsed="false">
      <c r="A871" s="56" t="n">
        <v>36522</v>
      </c>
      <c r="B871" s="90" t="n">
        <f aca="false">B870+1</f>
        <v>865</v>
      </c>
      <c r="C871" s="28"/>
      <c r="D871" s="1" t="s">
        <v>124</v>
      </c>
      <c r="E871" s="28" t="n">
        <v>1</v>
      </c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1" t="s">
        <v>124</v>
      </c>
      <c r="AA871" s="1" t="n">
        <v>2.32</v>
      </c>
      <c r="AB871" s="1" t="n">
        <v>2.344</v>
      </c>
      <c r="AC871" s="95" t="n">
        <f aca="false">AE871-AB871</f>
        <v>0</v>
      </c>
      <c r="AD871" s="28" t="n">
        <v>1</v>
      </c>
      <c r="AE871" s="28" t="n">
        <v>2.344</v>
      </c>
      <c r="AF871" s="28" t="n">
        <v>2.344</v>
      </c>
      <c r="AG871" s="28" t="n">
        <v>2.419</v>
      </c>
      <c r="AH871" s="28" t="n">
        <v>2.209</v>
      </c>
      <c r="AI871" s="28" t="n">
        <v>2.194</v>
      </c>
      <c r="AJ871" s="28" t="n">
        <v>2.194</v>
      </c>
      <c r="AK871" s="28" t="n">
        <v>2.244</v>
      </c>
      <c r="AL871" s="28" t="n">
        <v>2.334</v>
      </c>
      <c r="AM871" s="28" t="n">
        <v>2.404</v>
      </c>
      <c r="AN871" s="28" t="n">
        <v>2.294</v>
      </c>
      <c r="AO871" s="28" t="n">
        <v>2.4815</v>
      </c>
      <c r="AP871" s="28" t="n">
        <v>3.694</v>
      </c>
      <c r="AQ871" s="28" t="n">
        <v>2.244</v>
      </c>
      <c r="AR871" s="28" t="n">
        <v>2.344</v>
      </c>
      <c r="AS871" s="28" t="n">
        <v>3.1</v>
      </c>
      <c r="AT871" s="28" t="n">
        <v>3.25</v>
      </c>
      <c r="AU871" s="28" t="n">
        <v>2.325</v>
      </c>
      <c r="AV871" s="28" t="n">
        <v>2.28</v>
      </c>
      <c r="AW871" s="28"/>
      <c r="AX871" s="28"/>
      <c r="AY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</row>
    <row r="872" customFormat="false" ht="12.75" hidden="true" customHeight="false" outlineLevel="0" collapsed="false">
      <c r="A872" s="56" t="n">
        <v>36523</v>
      </c>
      <c r="B872" s="90" t="n">
        <f aca="false">B871+1</f>
        <v>866</v>
      </c>
      <c r="C872" s="28"/>
      <c r="D872" s="1" t="s">
        <v>125</v>
      </c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1" t="s">
        <v>125</v>
      </c>
      <c r="AA872" s="1" t="n">
        <v>2.38</v>
      </c>
      <c r="AB872" s="1" t="n">
        <v>2.394</v>
      </c>
      <c r="AC872" s="95" t="n">
        <f aca="false">AE872-AB872</f>
        <v>-0.004</v>
      </c>
      <c r="AD872" s="28"/>
      <c r="AE872" s="28" t="n">
        <v>2.39</v>
      </c>
      <c r="AF872" s="28" t="n">
        <v>2.39</v>
      </c>
      <c r="AG872" s="28" t="n">
        <v>2.4625</v>
      </c>
      <c r="AH872" s="28" t="n">
        <v>2.255</v>
      </c>
      <c r="AI872" s="28" t="n">
        <v>2.245</v>
      </c>
      <c r="AJ872" s="28" t="n">
        <v>2.25</v>
      </c>
      <c r="AK872" s="28" t="n">
        <v>2.2875</v>
      </c>
      <c r="AL872" s="28" t="n">
        <v>2.38</v>
      </c>
      <c r="AM872" s="28" t="n">
        <v>2.44</v>
      </c>
      <c r="AN872" s="28" t="n">
        <v>2.34</v>
      </c>
      <c r="AO872" s="28" t="n">
        <v>2.5275</v>
      </c>
      <c r="AP872" s="28" t="n">
        <v>3.165</v>
      </c>
      <c r="AQ872" s="28" t="n">
        <v>2.29</v>
      </c>
      <c r="AR872" s="28" t="n">
        <v>2.38</v>
      </c>
      <c r="AS872" s="28" t="n">
        <v>2.8</v>
      </c>
      <c r="AT872" s="28" t="n">
        <v>2.91</v>
      </c>
      <c r="AU872" s="28" t="n">
        <v>2.7</v>
      </c>
      <c r="AV872" s="28" t="n">
        <v>2.3</v>
      </c>
      <c r="AW872" s="28"/>
      <c r="AX872" s="28"/>
      <c r="AY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</row>
    <row r="873" customFormat="false" ht="12.75" hidden="true" customHeight="false" outlineLevel="0" collapsed="false">
      <c r="A873" s="56" t="n">
        <v>36524</v>
      </c>
      <c r="B873" s="90" t="n">
        <f aca="false">B872+1</f>
        <v>867</v>
      </c>
      <c r="C873" s="28"/>
      <c r="D873" s="1" t="s">
        <v>125</v>
      </c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1" t="s">
        <v>125</v>
      </c>
      <c r="AA873" s="1" t="n">
        <v>2.37</v>
      </c>
      <c r="AB873" s="1" t="n">
        <v>2.329</v>
      </c>
      <c r="AC873" s="95" t="n">
        <f aca="false">AE873-AB873</f>
        <v>0</v>
      </c>
      <c r="AD873" s="28"/>
      <c r="AE873" s="28" t="n">
        <v>2.329</v>
      </c>
      <c r="AF873" s="28" t="n">
        <v>2.329</v>
      </c>
      <c r="AG873" s="28" t="n">
        <v>2.399</v>
      </c>
      <c r="AH873" s="28" t="n">
        <v>2.199</v>
      </c>
      <c r="AI873" s="28" t="n">
        <v>2.194</v>
      </c>
      <c r="AJ873" s="28" t="n">
        <v>2.204</v>
      </c>
      <c r="AK873" s="28" t="n">
        <v>2.229</v>
      </c>
      <c r="AL873" s="28" t="n">
        <v>2.32025</v>
      </c>
      <c r="AM873" s="28" t="n">
        <v>2.389</v>
      </c>
      <c r="AN873" s="28" t="n">
        <v>2.279</v>
      </c>
      <c r="AO873" s="28" t="n">
        <v>2.46525</v>
      </c>
      <c r="AP873" s="28" t="n">
        <v>3.064</v>
      </c>
      <c r="AQ873" s="28" t="n">
        <v>2.2365</v>
      </c>
      <c r="AR873" s="28" t="n">
        <v>2.364</v>
      </c>
      <c r="AS873" s="28" t="n">
        <v>2.78</v>
      </c>
      <c r="AT873" s="28" t="n">
        <v>2.8875</v>
      </c>
      <c r="AU873" s="28" t="n">
        <v>2.12</v>
      </c>
      <c r="AV873" s="28" t="n">
        <v>2.12</v>
      </c>
      <c r="AW873" s="28"/>
      <c r="AX873" s="28"/>
      <c r="AY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</row>
    <row r="874" customFormat="false" ht="12.75" hidden="true" customHeight="false" outlineLevel="0" collapsed="false">
      <c r="A874" s="56" t="n">
        <v>36529</v>
      </c>
      <c r="B874" s="90" t="n">
        <f aca="false">B873+1</f>
        <v>868</v>
      </c>
      <c r="C874" s="28"/>
      <c r="D874" s="1" t="s">
        <v>125</v>
      </c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1" t="s">
        <v>125</v>
      </c>
      <c r="AA874" s="1" t="n">
        <v>2.18</v>
      </c>
      <c r="AB874" s="1" t="n">
        <v>2.176</v>
      </c>
      <c r="AC874" s="95" t="n">
        <f aca="false">AE874-AB874</f>
        <v>0</v>
      </c>
      <c r="AD874" s="28"/>
      <c r="AE874" s="28" t="n">
        <v>2.176</v>
      </c>
      <c r="AF874" s="28" t="n">
        <v>2.176</v>
      </c>
      <c r="AG874" s="28" t="n">
        <v>2.2335</v>
      </c>
      <c r="AH874" s="28" t="n">
        <v>2.081</v>
      </c>
      <c r="AI874" s="28" t="n">
        <v>2.081</v>
      </c>
      <c r="AJ874" s="28" t="n">
        <v>2.081</v>
      </c>
      <c r="AK874" s="28" t="n">
        <v>2.086</v>
      </c>
      <c r="AL874" s="28" t="n">
        <v>2.176</v>
      </c>
      <c r="AM874" s="28" t="n">
        <v>2.2935</v>
      </c>
      <c r="AN874" s="28" t="n">
        <v>2.146</v>
      </c>
      <c r="AO874" s="28" t="n">
        <v>2.3035</v>
      </c>
      <c r="AP874" s="28" t="n">
        <v>2.8135</v>
      </c>
      <c r="AQ874" s="28" t="n">
        <v>2.086</v>
      </c>
      <c r="AR874" s="28" t="n">
        <v>2.256</v>
      </c>
      <c r="AS874" s="28" t="n">
        <v>2.795</v>
      </c>
      <c r="AT874" s="28" t="n">
        <v>2.85</v>
      </c>
      <c r="AU874" s="28" t="n">
        <v>2.15</v>
      </c>
      <c r="AV874" s="28" t="n">
        <v>2.15</v>
      </c>
      <c r="AW874" s="28"/>
      <c r="AX874" s="28"/>
      <c r="AY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</row>
    <row r="875" customFormat="false" ht="12.75" hidden="true" customHeight="false" outlineLevel="0" collapsed="false">
      <c r="A875" s="56" t="n">
        <v>36530</v>
      </c>
      <c r="B875" s="90" t="n">
        <f aca="false">B874+1</f>
        <v>869</v>
      </c>
      <c r="C875" s="28"/>
      <c r="D875" s="1" t="s">
        <v>125</v>
      </c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1" t="s">
        <v>125</v>
      </c>
      <c r="AA875" s="1" t="n">
        <v>2.18</v>
      </c>
      <c r="AB875" s="1" t="n">
        <v>2.168</v>
      </c>
      <c r="AC875" s="95" t="n">
        <f aca="false">AE875-AB875</f>
        <v>0</v>
      </c>
      <c r="AD875" s="28"/>
      <c r="AE875" s="28" t="n">
        <v>2.168</v>
      </c>
      <c r="AF875" s="28" t="n">
        <v>2.168</v>
      </c>
      <c r="AG875" s="28" t="n">
        <v>2.233</v>
      </c>
      <c r="AH875" s="28" t="n">
        <v>2.0755</v>
      </c>
      <c r="AI875" s="28" t="n">
        <v>2.073</v>
      </c>
      <c r="AJ875" s="28" t="n">
        <v>2.073</v>
      </c>
      <c r="AK875" s="28" t="n">
        <v>2.078</v>
      </c>
      <c r="AL875" s="28" t="n">
        <v>2.17175</v>
      </c>
      <c r="AM875" s="28" t="n">
        <v>2.293</v>
      </c>
      <c r="AN875" s="28" t="n">
        <v>2.128</v>
      </c>
      <c r="AO875" s="28" t="n">
        <v>2.2955</v>
      </c>
      <c r="AP875" s="28" t="n">
        <v>2.783</v>
      </c>
      <c r="AQ875" s="28" t="n">
        <v>2.0955</v>
      </c>
      <c r="AR875" s="28" t="n">
        <v>2.238</v>
      </c>
      <c r="AS875" s="28" t="n">
        <v>2.8</v>
      </c>
      <c r="AT875" s="28" t="n">
        <v>2.855</v>
      </c>
      <c r="AU875" s="28" t="n">
        <v>2.15</v>
      </c>
      <c r="AV875" s="28" t="n">
        <v>2.15</v>
      </c>
      <c r="AW875" s="28"/>
      <c r="AX875" s="28"/>
      <c r="AY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</row>
    <row r="876" customFormat="false" ht="12.75" hidden="true" customHeight="false" outlineLevel="0" collapsed="false">
      <c r="A876" s="56" t="n">
        <v>36531</v>
      </c>
      <c r="B876" s="90" t="n">
        <f aca="false">B875+1</f>
        <v>870</v>
      </c>
      <c r="C876" s="28"/>
      <c r="D876" s="1" t="s">
        <v>125</v>
      </c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1" t="s">
        <v>125</v>
      </c>
      <c r="AA876" s="1" t="n">
        <v>2.175</v>
      </c>
      <c r="AB876" s="1" t="n">
        <v>2.196</v>
      </c>
      <c r="AC876" s="95" t="n">
        <f aca="false">AE876-AB876</f>
        <v>0</v>
      </c>
      <c r="AD876" s="28"/>
      <c r="AE876" s="28" t="n">
        <v>2.196</v>
      </c>
      <c r="AF876" s="28" t="n">
        <v>2.196</v>
      </c>
      <c r="AG876" s="28" t="n">
        <v>2.266</v>
      </c>
      <c r="AH876" s="28" t="n">
        <v>2.101</v>
      </c>
      <c r="AI876" s="28" t="n">
        <v>2.101</v>
      </c>
      <c r="AJ876" s="28" t="n">
        <v>2.0935</v>
      </c>
      <c r="AK876" s="28" t="n">
        <v>2.1035</v>
      </c>
      <c r="AL876" s="28" t="n">
        <v>2.19975</v>
      </c>
      <c r="AM876" s="28" t="n">
        <v>2.311</v>
      </c>
      <c r="AN876" s="28" t="n">
        <v>2.156</v>
      </c>
      <c r="AO876" s="28" t="n">
        <v>2.3285</v>
      </c>
      <c r="AP876" s="28" t="n">
        <v>2.856</v>
      </c>
      <c r="AQ876" s="28" t="n">
        <v>2.1235</v>
      </c>
      <c r="AR876" s="28" t="n">
        <v>2.266</v>
      </c>
      <c r="AS876" s="28"/>
      <c r="AT876" s="28"/>
      <c r="AU876" s="28"/>
      <c r="AV876" s="28"/>
      <c r="AW876" s="28"/>
      <c r="AX876" s="28"/>
      <c r="AY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</row>
    <row r="877" customFormat="false" ht="12.75" hidden="true" customHeight="false" outlineLevel="0" collapsed="false">
      <c r="A877" s="56" t="n">
        <v>36532</v>
      </c>
      <c r="B877" s="90" t="n">
        <f aca="false">B876+1</f>
        <v>871</v>
      </c>
      <c r="C877" s="28"/>
      <c r="D877" s="1" t="s">
        <v>125</v>
      </c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1" t="s">
        <v>125</v>
      </c>
      <c r="AA877" s="1" t="n">
        <v>2.21</v>
      </c>
      <c r="AB877" s="1" t="n">
        <v>2.173</v>
      </c>
      <c r="AC877" s="95" t="n">
        <f aca="false">AE877-AB877</f>
        <v>0</v>
      </c>
      <c r="AD877" s="28"/>
      <c r="AE877" s="28" t="n">
        <v>2.173</v>
      </c>
      <c r="AF877" s="28" t="n">
        <v>2.173</v>
      </c>
      <c r="AG877" s="28" t="n">
        <v>2.243</v>
      </c>
      <c r="AH877" s="28" t="n">
        <v>2.078</v>
      </c>
      <c r="AI877" s="28" t="n">
        <v>2.078</v>
      </c>
      <c r="AJ877" s="28" t="n">
        <v>2.0705</v>
      </c>
      <c r="AK877" s="28" t="n">
        <v>2.0805</v>
      </c>
      <c r="AL877" s="28" t="n">
        <v>2.17675</v>
      </c>
      <c r="AM877" s="28" t="n">
        <v>2.288</v>
      </c>
      <c r="AN877" s="28" t="n">
        <v>2.133</v>
      </c>
      <c r="AO877" s="28" t="n">
        <v>2.3055</v>
      </c>
      <c r="AP877" s="28" t="n">
        <v>2.833</v>
      </c>
      <c r="AQ877" s="28" t="n">
        <v>2.1005</v>
      </c>
      <c r="AR877" s="28" t="n">
        <v>2.243</v>
      </c>
      <c r="AS877" s="28"/>
      <c r="AT877" s="28"/>
      <c r="AU877" s="28"/>
      <c r="AV877" s="28"/>
      <c r="AW877" s="28"/>
      <c r="AX877" s="28"/>
      <c r="AY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</row>
    <row r="878" customFormat="false" ht="12.75" hidden="true" customHeight="false" outlineLevel="0" collapsed="false">
      <c r="A878" s="56" t="n">
        <v>36535</v>
      </c>
      <c r="B878" s="90" t="n">
        <f aca="false">B877+1</f>
        <v>872</v>
      </c>
      <c r="C878" s="28"/>
      <c r="D878" s="1" t="s">
        <v>125</v>
      </c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1" t="s">
        <v>125</v>
      </c>
      <c r="AA878" s="1" t="n">
        <v>2.18</v>
      </c>
      <c r="AB878" s="1" t="n">
        <v>2.216</v>
      </c>
      <c r="AC878" s="95" t="n">
        <f aca="false">AE878-AB878</f>
        <v>0</v>
      </c>
      <c r="AD878" s="28"/>
      <c r="AE878" s="28" t="n">
        <v>2.216</v>
      </c>
      <c r="AF878" s="28" t="n">
        <v>2.216</v>
      </c>
      <c r="AG878" s="28" t="n">
        <v>2.286</v>
      </c>
      <c r="AH878" s="28" t="n">
        <v>2.116</v>
      </c>
      <c r="AI878" s="28" t="n">
        <v>2.111</v>
      </c>
      <c r="AJ878" s="28" t="n">
        <v>2.1035</v>
      </c>
      <c r="AK878" s="28" t="n">
        <v>2.1235</v>
      </c>
      <c r="AL878" s="28" t="n">
        <v>2.21975</v>
      </c>
      <c r="AM878" s="28" t="n">
        <v>2.336</v>
      </c>
      <c r="AN878" s="28" t="n">
        <v>2.176</v>
      </c>
      <c r="AO878" s="28" t="n">
        <v>2.3485</v>
      </c>
      <c r="AP878" s="28" t="n">
        <v>2.921</v>
      </c>
      <c r="AQ878" s="28" t="n">
        <v>2.136</v>
      </c>
      <c r="AR878" s="28" t="n">
        <v>2.286</v>
      </c>
      <c r="AS878" s="28"/>
      <c r="AT878" s="28"/>
      <c r="AU878" s="28"/>
      <c r="AV878" s="28"/>
      <c r="AW878" s="28"/>
      <c r="AX878" s="28"/>
      <c r="AY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8"/>
      <c r="BR878" s="28"/>
    </row>
    <row r="879" customFormat="false" ht="12.75" hidden="true" customHeight="false" outlineLevel="0" collapsed="false">
      <c r="A879" s="56" t="n">
        <v>36536</v>
      </c>
      <c r="B879" s="90" t="n">
        <f aca="false">B878+1</f>
        <v>873</v>
      </c>
      <c r="C879" s="28"/>
      <c r="D879" s="1" t="s">
        <v>125</v>
      </c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1" t="s">
        <v>125</v>
      </c>
      <c r="AA879" s="1" t="n">
        <v>2.25</v>
      </c>
      <c r="AB879" s="1" t="n">
        <v>2.26</v>
      </c>
      <c r="AC879" s="95" t="n">
        <f aca="false">AE879-AB879</f>
        <v>0</v>
      </c>
      <c r="AD879" s="28"/>
      <c r="AE879" s="28" t="n">
        <v>2.26</v>
      </c>
      <c r="AF879" s="28" t="n">
        <v>2.26</v>
      </c>
      <c r="AG879" s="28" t="n">
        <v>2.33</v>
      </c>
      <c r="AH879" s="28" t="n">
        <v>2.1525</v>
      </c>
      <c r="AI879" s="28" t="n">
        <v>2.15</v>
      </c>
      <c r="AJ879" s="28" t="n">
        <v>2.1475</v>
      </c>
      <c r="AK879" s="28" t="n">
        <v>2.16375</v>
      </c>
      <c r="AL879" s="28" t="n">
        <v>2.26375</v>
      </c>
      <c r="AM879" s="28" t="n">
        <v>2.38</v>
      </c>
      <c r="AN879" s="28" t="n">
        <v>2.2175</v>
      </c>
      <c r="AO879" s="28" t="n">
        <v>2.3925</v>
      </c>
      <c r="AP879" s="28" t="n">
        <v>3.135</v>
      </c>
      <c r="AQ879" s="28" t="n">
        <v>2.18</v>
      </c>
      <c r="AR879" s="28" t="n">
        <v>2.325</v>
      </c>
      <c r="AS879" s="28"/>
      <c r="AT879" s="28"/>
      <c r="AU879" s="28"/>
      <c r="AV879" s="28"/>
      <c r="AW879" s="28"/>
      <c r="AX879" s="28"/>
      <c r="AY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</row>
    <row r="880" customFormat="false" ht="12.75" hidden="true" customHeight="false" outlineLevel="0" collapsed="false">
      <c r="A880" s="56" t="n">
        <v>36537</v>
      </c>
      <c r="B880" s="90" t="n">
        <f aca="false">B879+1</f>
        <v>874</v>
      </c>
      <c r="C880" s="28"/>
      <c r="D880" s="1" t="s">
        <v>125</v>
      </c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1" t="s">
        <v>125</v>
      </c>
      <c r="AA880" s="1" t="n">
        <v>2.28</v>
      </c>
      <c r="AB880" s="1" t="n">
        <v>2.244</v>
      </c>
      <c r="AC880" s="95" t="n">
        <f aca="false">AE880-AB880</f>
        <v>0</v>
      </c>
      <c r="AD880" s="28"/>
      <c r="AE880" s="28" t="n">
        <v>2.244</v>
      </c>
      <c r="AF880" s="28" t="n">
        <v>2.244</v>
      </c>
      <c r="AG880" s="28" t="n">
        <v>2.314</v>
      </c>
      <c r="AH880" s="28" t="n">
        <v>2.129</v>
      </c>
      <c r="AI880" s="28" t="n">
        <v>2.1265</v>
      </c>
      <c r="AJ880" s="28" t="n">
        <v>2.129</v>
      </c>
      <c r="AK880" s="28" t="n">
        <v>2.15025</v>
      </c>
      <c r="AL880" s="28" t="n">
        <v>2.2465</v>
      </c>
      <c r="AM880" s="28" t="n">
        <v>2.3765</v>
      </c>
      <c r="AN880" s="28" t="n">
        <v>2.1965</v>
      </c>
      <c r="AO880" s="28" t="n">
        <v>2.37775</v>
      </c>
      <c r="AP880" s="28" t="n">
        <v>3.194</v>
      </c>
      <c r="AQ880" s="28" t="n">
        <v>2.16025</v>
      </c>
      <c r="AR880" s="28" t="n">
        <v>2.314</v>
      </c>
      <c r="AS880" s="28"/>
      <c r="AT880" s="28"/>
      <c r="AU880" s="28"/>
      <c r="AV880" s="28"/>
      <c r="AW880" s="28"/>
      <c r="AX880" s="28"/>
      <c r="AY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</row>
    <row r="881" customFormat="false" ht="12.75" hidden="true" customHeight="false" outlineLevel="0" collapsed="false">
      <c r="A881" s="56" t="n">
        <v>36538</v>
      </c>
      <c r="B881" s="90" t="n">
        <f aca="false">B880+1</f>
        <v>875</v>
      </c>
      <c r="C881" s="28"/>
      <c r="D881" s="1" t="s">
        <v>125</v>
      </c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1" t="s">
        <v>125</v>
      </c>
      <c r="AA881" s="1" t="n">
        <v>2.28</v>
      </c>
      <c r="AB881" s="1" t="n">
        <v>2.252</v>
      </c>
      <c r="AC881" s="95" t="n">
        <f aca="false">AE881-AB881</f>
        <v>0</v>
      </c>
      <c r="AD881" s="28"/>
      <c r="AE881" s="28" t="n">
        <v>2.252</v>
      </c>
      <c r="AF881" s="28" t="n">
        <v>2.252</v>
      </c>
      <c r="AG881" s="28" t="n">
        <v>2.317</v>
      </c>
      <c r="AH881" s="28" t="n">
        <v>2.1395</v>
      </c>
      <c r="AI881" s="28" t="n">
        <v>2.132</v>
      </c>
      <c r="AJ881" s="28" t="n">
        <v>2.132</v>
      </c>
      <c r="AK881" s="28" t="n">
        <v>2.1545</v>
      </c>
      <c r="AL881" s="28" t="n">
        <v>2.25325</v>
      </c>
      <c r="AM881" s="28" t="n">
        <v>2.372</v>
      </c>
      <c r="AN881" s="28" t="n">
        <v>2.207</v>
      </c>
      <c r="AO881" s="28" t="n">
        <v>2.39575</v>
      </c>
      <c r="AP881" s="28" t="n">
        <v>3.277</v>
      </c>
      <c r="AQ881" s="28" t="n">
        <v>2.167</v>
      </c>
      <c r="AR881" s="28" t="n">
        <v>2.317</v>
      </c>
      <c r="AS881" s="28"/>
      <c r="AT881" s="28"/>
      <c r="AU881" s="28"/>
      <c r="AV881" s="28"/>
      <c r="AW881" s="28"/>
      <c r="AX881" s="28"/>
      <c r="AY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</row>
    <row r="882" customFormat="false" ht="12.75" hidden="true" customHeight="false" outlineLevel="0" collapsed="false">
      <c r="A882" s="56" t="n">
        <v>36539</v>
      </c>
      <c r="B882" s="90" t="n">
        <f aca="false">B881+1</f>
        <v>876</v>
      </c>
      <c r="C882" s="28"/>
      <c r="D882" s="1" t="s">
        <v>125</v>
      </c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1" t="s">
        <v>125</v>
      </c>
      <c r="AA882" s="1" t="n">
        <v>2.28</v>
      </c>
      <c r="AB882" s="1" t="n">
        <v>2.322</v>
      </c>
      <c r="AC882" s="95" t="n">
        <f aca="false">AE882-AB882</f>
        <v>0</v>
      </c>
      <c r="AD882" s="28"/>
      <c r="AE882" s="28" t="n">
        <v>2.322</v>
      </c>
      <c r="AF882" s="28" t="n">
        <v>2.322</v>
      </c>
      <c r="AG882" s="28" t="n">
        <v>2.3895</v>
      </c>
      <c r="AH882" s="28" t="n">
        <v>2.1895</v>
      </c>
      <c r="AI882" s="28" t="n">
        <v>2.172</v>
      </c>
      <c r="AJ882" s="28" t="n">
        <v>2.172</v>
      </c>
      <c r="AK882" s="28" t="n">
        <v>2.2195</v>
      </c>
      <c r="AL882" s="28" t="n">
        <v>2.32325</v>
      </c>
      <c r="AM882" s="28" t="n">
        <v>2.422</v>
      </c>
      <c r="AN882" s="28" t="n">
        <v>2.2645</v>
      </c>
      <c r="AO882" s="28" t="n">
        <v>2.46325</v>
      </c>
      <c r="AP882" s="28" t="n">
        <v>3.322</v>
      </c>
      <c r="AQ882" s="28" t="n">
        <v>2.237</v>
      </c>
      <c r="AR882" s="28" t="n">
        <v>2.377</v>
      </c>
      <c r="AS882" s="28"/>
      <c r="AT882" s="28"/>
      <c r="AU882" s="28"/>
      <c r="AV882" s="28"/>
      <c r="AW882" s="28"/>
      <c r="AX882" s="28"/>
      <c r="AY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</row>
    <row r="883" customFormat="false" ht="12.75" hidden="true" customHeight="false" outlineLevel="0" collapsed="false">
      <c r="A883" s="56" t="n">
        <v>36543</v>
      </c>
      <c r="B883" s="90" t="n">
        <f aca="false">B882+1</f>
        <v>877</v>
      </c>
      <c r="C883" s="28"/>
      <c r="D883" s="1" t="s">
        <v>125</v>
      </c>
      <c r="Z883" s="1" t="s">
        <v>125</v>
      </c>
      <c r="AA883" s="1" t="n">
        <v>2.36</v>
      </c>
      <c r="AB883" s="1" t="n">
        <v>2.383</v>
      </c>
      <c r="AC883" s="95" t="n">
        <f aca="false">AE883-AB883</f>
        <v>0</v>
      </c>
      <c r="AE883" s="28" t="n">
        <v>2.383</v>
      </c>
      <c r="AF883" s="28" t="n">
        <v>2.383</v>
      </c>
      <c r="AG883" s="28" t="n">
        <v>2.45425</v>
      </c>
      <c r="AH883" s="28" t="n">
        <v>2.2505</v>
      </c>
      <c r="AI883" s="28" t="n">
        <v>2.223</v>
      </c>
      <c r="AJ883" s="28" t="n">
        <v>2.223</v>
      </c>
      <c r="AK883" s="28" t="n">
        <v>2.283</v>
      </c>
      <c r="AL883" s="28" t="n">
        <v>2.383</v>
      </c>
      <c r="AM883" s="28" t="n">
        <v>2.438</v>
      </c>
      <c r="AN883" s="28" t="n">
        <v>2.303</v>
      </c>
      <c r="AO883" s="28" t="n">
        <v>2.52425</v>
      </c>
      <c r="AP883" s="28" t="n">
        <v>3.433</v>
      </c>
      <c r="AQ883" s="28" t="n">
        <v>2.288</v>
      </c>
      <c r="AR883" s="28" t="n">
        <v>2.388</v>
      </c>
      <c r="AS883" s="28" t="n">
        <v>2.8</v>
      </c>
      <c r="AT883" s="28" t="n">
        <v>2.9</v>
      </c>
      <c r="AU883" s="28" t="n">
        <v>2.13</v>
      </c>
      <c r="AV883" s="28" t="n">
        <v>2.15</v>
      </c>
      <c r="AW883" s="28" t="n">
        <v>2.53</v>
      </c>
      <c r="AX883" s="28"/>
      <c r="AY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</row>
    <row r="884" customFormat="false" ht="12.75" hidden="true" customHeight="false" outlineLevel="0" collapsed="false">
      <c r="A884" s="56" t="n">
        <v>36544</v>
      </c>
      <c r="B884" s="90" t="n">
        <f aca="false">B883+1</f>
        <v>878</v>
      </c>
      <c r="C884" s="28"/>
      <c r="D884" s="1" t="s">
        <v>125</v>
      </c>
      <c r="Z884" s="1" t="s">
        <v>125</v>
      </c>
      <c r="AA884" s="1" t="n">
        <v>2.39</v>
      </c>
      <c r="AB884" s="1" t="n">
        <v>2.417</v>
      </c>
      <c r="AC884" s="95" t="n">
        <f aca="false">AE884-AB884</f>
        <v>0</v>
      </c>
      <c r="AE884" s="28" t="n">
        <v>2.417</v>
      </c>
      <c r="AF884" s="28" t="n">
        <v>2.417</v>
      </c>
      <c r="AG884" s="28" t="n">
        <v>2.48825</v>
      </c>
      <c r="AH884" s="28" t="n">
        <v>2.292</v>
      </c>
      <c r="AI884" s="28" t="n">
        <v>2.257</v>
      </c>
      <c r="AJ884" s="28" t="n">
        <v>2.257</v>
      </c>
      <c r="AK884" s="28" t="n">
        <v>2.3195</v>
      </c>
      <c r="AL884" s="28" t="n">
        <v>2.412</v>
      </c>
      <c r="AM884" s="28" t="n">
        <v>2.4645</v>
      </c>
      <c r="AN884" s="28" t="n">
        <v>2.312</v>
      </c>
      <c r="AO884" s="28" t="n">
        <v>2.5595</v>
      </c>
      <c r="AP884" s="28" t="n">
        <v>3.667</v>
      </c>
      <c r="AQ884" s="28" t="n">
        <v>2.322</v>
      </c>
      <c r="AR884" s="28" t="n">
        <v>2.417</v>
      </c>
      <c r="AS884" s="28" t="n">
        <v>2.81</v>
      </c>
      <c r="AT884" s="28" t="n">
        <v>2.925</v>
      </c>
      <c r="AU884" s="28" t="n">
        <v>2.13</v>
      </c>
      <c r="AV884" s="28" t="n">
        <v>2.125</v>
      </c>
      <c r="AW884" s="28" t="n">
        <v>2.53</v>
      </c>
      <c r="AX884" s="28"/>
      <c r="AY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</row>
    <row r="885" customFormat="false" ht="12.75" hidden="true" customHeight="false" outlineLevel="0" collapsed="false">
      <c r="A885" s="56" t="n">
        <v>36545</v>
      </c>
      <c r="B885" s="90" t="n">
        <f aca="false">B884+1</f>
        <v>879</v>
      </c>
      <c r="C885" s="28"/>
      <c r="D885" s="1" t="s">
        <v>125</v>
      </c>
      <c r="Z885" s="1" t="s">
        <v>125</v>
      </c>
      <c r="AA885" s="1" t="n">
        <v>2.47</v>
      </c>
      <c r="AB885" s="1" t="n">
        <v>2.559</v>
      </c>
      <c r="AC885" s="95" t="n">
        <f aca="false">AE885-AB885</f>
        <v>0</v>
      </c>
      <c r="AE885" s="28" t="n">
        <v>2.559</v>
      </c>
      <c r="AF885" s="28" t="n">
        <v>2.559</v>
      </c>
      <c r="AG885" s="28" t="n">
        <v>2.634</v>
      </c>
      <c r="AH885" s="28" t="n">
        <v>2.419</v>
      </c>
      <c r="AI885" s="28" t="n">
        <v>2.379</v>
      </c>
      <c r="AJ885" s="28" t="n">
        <v>2.374</v>
      </c>
      <c r="AK885" s="28" t="n">
        <v>2.4565</v>
      </c>
      <c r="AL885" s="28" t="n">
        <v>2.554</v>
      </c>
      <c r="AM885" s="28" t="n">
        <v>2.564</v>
      </c>
      <c r="AN885" s="28" t="n">
        <v>2.4315</v>
      </c>
      <c r="AO885" s="28" t="n">
        <v>2.709</v>
      </c>
      <c r="AP885" s="28" t="n">
        <v>4.359</v>
      </c>
      <c r="AQ885" s="28" t="n">
        <v>2.4515</v>
      </c>
      <c r="AR885" s="28" t="n">
        <v>2.534</v>
      </c>
      <c r="AS885" s="28" t="n">
        <v>2.81</v>
      </c>
      <c r="AT885" s="28" t="n">
        <v>2.935</v>
      </c>
      <c r="AU885" s="28" t="n">
        <v>2.13</v>
      </c>
      <c r="AV885" s="28" t="n">
        <v>2.175</v>
      </c>
      <c r="AW885" s="28" t="n">
        <v>2.53</v>
      </c>
      <c r="AX885" s="28"/>
      <c r="AY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</row>
    <row r="886" customFormat="false" ht="12.75" hidden="true" customHeight="false" outlineLevel="0" collapsed="false">
      <c r="A886" s="56" t="n">
        <v>36546</v>
      </c>
      <c r="B886" s="90" t="n">
        <f aca="false">B885+1</f>
        <v>880</v>
      </c>
      <c r="C886" s="28"/>
      <c r="D886" s="1" t="s">
        <v>125</v>
      </c>
      <c r="Z886" s="1" t="s">
        <v>125</v>
      </c>
      <c r="AA886" s="1" t="n">
        <v>2.61</v>
      </c>
      <c r="AB886" s="1" t="n">
        <v>2.485</v>
      </c>
      <c r="AC886" s="95" t="n">
        <f aca="false">AE886-AB886</f>
        <v>0</v>
      </c>
      <c r="AE886" s="28" t="n">
        <v>2.485</v>
      </c>
      <c r="AF886" s="28" t="n">
        <v>2.485</v>
      </c>
      <c r="AG886" s="28" t="n">
        <v>2.555</v>
      </c>
      <c r="AH886" s="28" t="n">
        <v>2.345</v>
      </c>
      <c r="AI886" s="28" t="n">
        <v>2.32</v>
      </c>
      <c r="AJ886" s="28" t="n">
        <v>2.32</v>
      </c>
      <c r="AK886" s="28" t="n">
        <v>2.3825</v>
      </c>
      <c r="AL886" s="28" t="n">
        <v>2.48</v>
      </c>
      <c r="AM886" s="28" t="n">
        <v>2.51</v>
      </c>
      <c r="AN886" s="28" t="n">
        <v>2.3575</v>
      </c>
      <c r="AO886" s="28" t="n">
        <v>2.635</v>
      </c>
      <c r="AP886" s="28" t="n">
        <v>4.085</v>
      </c>
      <c r="AQ886" s="28" t="n">
        <v>2.385</v>
      </c>
      <c r="AR886" s="28" t="n">
        <v>2.46</v>
      </c>
      <c r="AS886" s="28" t="n">
        <v>2.85</v>
      </c>
      <c r="AT886" s="28" t="n">
        <v>2.95</v>
      </c>
      <c r="AU886" s="28" t="n">
        <v>2.15</v>
      </c>
      <c r="AV886" s="28" t="n">
        <v>2.175</v>
      </c>
      <c r="AW886" s="28" t="n">
        <v>2.5</v>
      </c>
      <c r="AX886" s="28"/>
      <c r="AY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</row>
    <row r="887" customFormat="false" ht="12.75" hidden="true" customHeight="false" outlineLevel="0" collapsed="false">
      <c r="A887" s="56" t="n">
        <v>36549</v>
      </c>
      <c r="B887" s="90" t="n">
        <f aca="false">B886+1</f>
        <v>881</v>
      </c>
      <c r="C887" s="28"/>
      <c r="D887" s="1" t="s">
        <v>125</v>
      </c>
      <c r="Z887" s="1" t="s">
        <v>125</v>
      </c>
      <c r="AA887" s="1" t="n">
        <v>2.53</v>
      </c>
      <c r="AB887" s="1" t="n">
        <v>2.528</v>
      </c>
      <c r="AC887" s="95" t="n">
        <f aca="false">AE887-AB887</f>
        <v>0</v>
      </c>
      <c r="AE887" s="28" t="n">
        <v>2.528</v>
      </c>
      <c r="AF887" s="28" t="n">
        <v>2.528</v>
      </c>
      <c r="AG887" s="28" t="n">
        <v>2.6005</v>
      </c>
      <c r="AH887" s="28" t="n">
        <v>2.3805</v>
      </c>
      <c r="AI887" s="28" t="n">
        <v>2.3455</v>
      </c>
      <c r="AJ887" s="28" t="n">
        <v>2.343</v>
      </c>
      <c r="AK887" s="28" t="n">
        <v>2.42675</v>
      </c>
      <c r="AL887" s="28" t="n">
        <v>2.52175</v>
      </c>
      <c r="AM887" s="28" t="n">
        <v>2.538</v>
      </c>
      <c r="AN887" s="28" t="n">
        <v>2.358</v>
      </c>
      <c r="AO887" s="28" t="n">
        <v>2.67425</v>
      </c>
      <c r="AP887" s="28" t="n">
        <v>4.428</v>
      </c>
      <c r="AQ887" s="28" t="n">
        <v>2.428</v>
      </c>
      <c r="AR887" s="28" t="n">
        <v>2.478</v>
      </c>
      <c r="AS887" s="28" t="n">
        <v>2.825</v>
      </c>
      <c r="AT887" s="28" t="n">
        <v>2.95</v>
      </c>
      <c r="AU887" s="28" t="n">
        <v>2.15</v>
      </c>
      <c r="AV887" s="28" t="n">
        <v>2.35</v>
      </c>
      <c r="AW887" s="28" t="n">
        <v>2.55</v>
      </c>
      <c r="AX887" s="28"/>
      <c r="AY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</row>
    <row r="888" customFormat="false" ht="12.75" hidden="true" customHeight="false" outlineLevel="0" collapsed="false">
      <c r="A888" s="56" t="n">
        <v>36550</v>
      </c>
      <c r="B888" s="90" t="n">
        <f aca="false">B887+1</f>
        <v>882</v>
      </c>
      <c r="C888" s="28"/>
      <c r="D888" s="1" t="s">
        <v>125</v>
      </c>
      <c r="Z888" s="1" t="s">
        <v>125</v>
      </c>
      <c r="AA888" s="1" t="n">
        <v>2.6</v>
      </c>
      <c r="AB888" s="1" t="n">
        <v>2.616</v>
      </c>
      <c r="AC888" s="95" t="n">
        <f aca="false">AE888-AB888</f>
        <v>0</v>
      </c>
      <c r="AE888" s="28" t="n">
        <v>2.616</v>
      </c>
      <c r="AF888" s="28" t="n">
        <v>2.616</v>
      </c>
      <c r="AG888" s="28" t="n">
        <v>2.696</v>
      </c>
      <c r="AH888" s="28" t="n">
        <v>2.441</v>
      </c>
      <c r="AI888" s="28" t="n">
        <v>2.406</v>
      </c>
      <c r="AJ888" s="28" t="n">
        <v>2.401</v>
      </c>
      <c r="AK888" s="28" t="n">
        <v>2.4985</v>
      </c>
      <c r="AL888" s="28" t="n">
        <v>2.586</v>
      </c>
      <c r="AM888" s="28" t="n">
        <v>2.586</v>
      </c>
      <c r="AN888" s="28" t="n">
        <v>2.446</v>
      </c>
      <c r="AO888" s="28" t="n">
        <v>2.7685</v>
      </c>
      <c r="AP888" s="28" t="n">
        <v>4.766</v>
      </c>
      <c r="AQ888" s="28" t="n">
        <v>2.501</v>
      </c>
      <c r="AR888" s="28" t="n">
        <v>2.5385</v>
      </c>
      <c r="AS888" s="28" t="n">
        <v>2.85</v>
      </c>
      <c r="AT888" s="28" t="n">
        <v>2.96</v>
      </c>
      <c r="AU888" s="28" t="n">
        <v>2.4</v>
      </c>
      <c r="AV888" s="28" t="n">
        <v>2.5</v>
      </c>
      <c r="AW888" s="28" t="n">
        <v>2.675</v>
      </c>
      <c r="AX888" s="28"/>
      <c r="AY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8"/>
      <c r="BR888" s="28"/>
    </row>
    <row r="889" customFormat="false" ht="12.75" hidden="true" customHeight="false" outlineLevel="0" collapsed="false">
      <c r="A889" s="56" t="n">
        <v>36551</v>
      </c>
      <c r="B889" s="90" t="n">
        <f aca="false">B888+1</f>
        <v>883</v>
      </c>
      <c r="C889" s="28"/>
      <c r="D889" s="1" t="s">
        <v>125</v>
      </c>
      <c r="Z889" s="1" t="s">
        <v>125</v>
      </c>
      <c r="AA889" s="1" t="n">
        <v>2.67</v>
      </c>
      <c r="AB889" s="1" t="n">
        <v>2.523</v>
      </c>
      <c r="AC889" s="95" t="n">
        <f aca="false">AE889-AB889</f>
        <v>0</v>
      </c>
      <c r="AE889" s="28" t="n">
        <v>2.523</v>
      </c>
      <c r="AF889" s="28" t="n">
        <v>2.523</v>
      </c>
      <c r="AG889" s="28" t="n">
        <v>2.59925</v>
      </c>
      <c r="AH889" s="28" t="n">
        <v>2.358</v>
      </c>
      <c r="AI889" s="28" t="n">
        <v>2.318</v>
      </c>
      <c r="AJ889" s="28" t="n">
        <v>2.3205</v>
      </c>
      <c r="AK889" s="28" t="n">
        <v>2.4105</v>
      </c>
      <c r="AL889" s="28" t="n">
        <v>2.5005</v>
      </c>
      <c r="AM889" s="28" t="n">
        <v>2.523</v>
      </c>
      <c r="AN889" s="28" t="n">
        <v>2.313</v>
      </c>
      <c r="AO889" s="28" t="n">
        <v>2.673</v>
      </c>
      <c r="AP889" s="28" t="n">
        <v>5.073</v>
      </c>
      <c r="AQ889" s="28" t="n">
        <v>2.403</v>
      </c>
      <c r="AR889" s="28" t="n">
        <v>2.458</v>
      </c>
      <c r="AS889" s="28" t="n">
        <v>2.85</v>
      </c>
      <c r="AT889" s="28" t="n">
        <v>2.975</v>
      </c>
      <c r="AU889" s="28" t="n">
        <v>2.25</v>
      </c>
      <c r="AV889" s="28" t="n">
        <v>2.4</v>
      </c>
      <c r="AW889" s="28" t="n">
        <v>2.6</v>
      </c>
      <c r="AX889" s="28"/>
      <c r="AY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</row>
    <row r="890" customFormat="false" ht="12.75" hidden="true" customHeight="false" outlineLevel="0" collapsed="false">
      <c r="A890" s="56" t="n">
        <v>36552</v>
      </c>
      <c r="B890" s="90" t="n">
        <f aca="false">B889+1</f>
        <v>884</v>
      </c>
      <c r="C890" s="28"/>
      <c r="D890" s="1" t="s">
        <v>125</v>
      </c>
      <c r="E890" s="2" t="n">
        <v>1</v>
      </c>
      <c r="Z890" s="1" t="s">
        <v>125</v>
      </c>
      <c r="AA890" s="1" t="n">
        <v>2.54</v>
      </c>
      <c r="AB890" s="1" t="n">
        <v>2.61</v>
      </c>
      <c r="AC890" s="95" t="n">
        <f aca="false">AE890-AB890</f>
        <v>0</v>
      </c>
      <c r="AD890" s="2" t="n">
        <v>1</v>
      </c>
      <c r="AE890" s="28" t="n">
        <v>2.61</v>
      </c>
      <c r="AF890" s="28" t="n">
        <v>2.61</v>
      </c>
      <c r="AG890" s="28" t="n">
        <v>2.685</v>
      </c>
      <c r="AH890" s="28" t="n">
        <v>2.445</v>
      </c>
      <c r="AI890" s="28" t="n">
        <v>2.405</v>
      </c>
      <c r="AJ890" s="28" t="n">
        <v>2.4075</v>
      </c>
      <c r="AK890" s="28" t="n">
        <v>2.4975</v>
      </c>
      <c r="AL890" s="28" t="n">
        <v>2.58</v>
      </c>
      <c r="AM890" s="28" t="n">
        <v>2.61</v>
      </c>
      <c r="AN890" s="28" t="n">
        <v>2.4</v>
      </c>
      <c r="AO890" s="28" t="n">
        <v>2.76</v>
      </c>
      <c r="AP890" s="28" t="n">
        <v>5.31</v>
      </c>
      <c r="AQ890" s="28" t="n">
        <v>2.49</v>
      </c>
      <c r="AR890" s="28" t="n">
        <v>2.545</v>
      </c>
      <c r="AS890" s="28" t="n">
        <v>2.9</v>
      </c>
      <c r="AT890" s="28" t="n">
        <v>3</v>
      </c>
      <c r="AU890" s="28" t="n">
        <v>2.26</v>
      </c>
      <c r="AV890" s="28" t="n">
        <v>2.285</v>
      </c>
      <c r="AW890" s="28" t="n">
        <v>2.585</v>
      </c>
      <c r="AX890" s="28"/>
      <c r="AY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</row>
    <row r="891" customFormat="false" ht="12.75" hidden="true" customHeight="false" outlineLevel="0" collapsed="false">
      <c r="A891" s="56" t="n">
        <v>36553</v>
      </c>
      <c r="B891" s="90" t="n">
        <f aca="false">B890+1</f>
        <v>885</v>
      </c>
      <c r="C891" s="28"/>
      <c r="D891" s="1" t="s">
        <v>126</v>
      </c>
      <c r="Z891" s="1" t="s">
        <v>126</v>
      </c>
      <c r="AA891" s="1" t="n">
        <v>2.56</v>
      </c>
      <c r="AB891" s="1" t="n">
        <v>2.532</v>
      </c>
      <c r="AC891" s="95" t="n">
        <f aca="false">AE891-AB891</f>
        <v>0</v>
      </c>
      <c r="AE891" s="28" t="n">
        <v>2.532</v>
      </c>
      <c r="AF891" s="28" t="n">
        <v>2.532</v>
      </c>
      <c r="AG891" s="28" t="n">
        <v>2.6045</v>
      </c>
      <c r="AH891" s="28" t="n">
        <v>2.352</v>
      </c>
      <c r="AI891" s="28" t="n">
        <v>2.297</v>
      </c>
      <c r="AJ891" s="28" t="n">
        <v>2.287</v>
      </c>
      <c r="AK891" s="28" t="n">
        <v>2.4145</v>
      </c>
      <c r="AL891" s="28" t="n">
        <v>2.507</v>
      </c>
      <c r="AM891" s="28" t="n">
        <v>2.517</v>
      </c>
      <c r="AN891" s="28" t="n">
        <v>2.262</v>
      </c>
      <c r="AO891" s="28" t="n">
        <v>2.6845</v>
      </c>
      <c r="AP891" s="28" t="n">
        <v>3.342</v>
      </c>
      <c r="AQ891" s="28" t="n">
        <v>2.412</v>
      </c>
      <c r="AR891" s="28" t="n">
        <v>2.452</v>
      </c>
      <c r="AS891" s="28" t="n">
        <v>2.825</v>
      </c>
      <c r="AT891" s="28" t="n">
        <v>2.82</v>
      </c>
      <c r="AU891" s="28" t="n">
        <v>2.25</v>
      </c>
      <c r="AV891" s="28" t="n">
        <v>2.29</v>
      </c>
      <c r="AW891" s="28" t="n">
        <v>2.5</v>
      </c>
      <c r="AX891" s="28"/>
      <c r="AY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</row>
    <row r="892" customFormat="false" ht="12.75" hidden="true" customHeight="false" outlineLevel="0" collapsed="false">
      <c r="A892" s="56" t="n">
        <v>36556</v>
      </c>
      <c r="B892" s="90" t="n">
        <f aca="false">B891+1</f>
        <v>886</v>
      </c>
      <c r="C892" s="28"/>
      <c r="D892" s="1" t="s">
        <v>126</v>
      </c>
      <c r="Z892" s="1" t="s">
        <v>126</v>
      </c>
      <c r="AA892" s="1" t="n">
        <v>2.575</v>
      </c>
      <c r="AB892" s="1" t="n">
        <v>2.662</v>
      </c>
      <c r="AC892" s="95" t="n">
        <f aca="false">AE892-AB892</f>
        <v>0</v>
      </c>
      <c r="AE892" s="28" t="n">
        <v>2.662</v>
      </c>
      <c r="AF892" s="28" t="n">
        <v>2.662</v>
      </c>
      <c r="AG892" s="28" t="n">
        <v>2.7345</v>
      </c>
      <c r="AH892" s="28" t="n">
        <v>2.477</v>
      </c>
      <c r="AI892" s="28" t="n">
        <v>2.407</v>
      </c>
      <c r="AJ892" s="28" t="n">
        <v>2.397</v>
      </c>
      <c r="AK892" s="28" t="n">
        <v>2.537</v>
      </c>
      <c r="AL892" s="28" t="n">
        <v>2.637</v>
      </c>
      <c r="AM892" s="28" t="n">
        <v>2.637</v>
      </c>
      <c r="AN892" s="28" t="n">
        <v>2.392</v>
      </c>
      <c r="AO892" s="28" t="n">
        <v>2.8145</v>
      </c>
      <c r="AP892" s="28" t="n">
        <v>3.472</v>
      </c>
      <c r="AQ892" s="28" t="n">
        <v>2.542</v>
      </c>
      <c r="AR892" s="28" t="n">
        <v>2.582</v>
      </c>
      <c r="AS892" s="28" t="n">
        <v>2.85</v>
      </c>
      <c r="AT892" s="28" t="n">
        <v>2.86</v>
      </c>
      <c r="AU892" s="28" t="n">
        <v>2.25</v>
      </c>
      <c r="AV892" s="28" t="n">
        <v>2.29</v>
      </c>
      <c r="AW892" s="28" t="n">
        <v>2.45</v>
      </c>
      <c r="AX892" s="28"/>
      <c r="AY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</row>
    <row r="893" customFormat="false" ht="12.75" hidden="true" customHeight="false" outlineLevel="0" collapsed="false">
      <c r="A893" s="56" t="n">
        <v>36557</v>
      </c>
      <c r="B893" s="90" t="n">
        <f aca="false">B892+1</f>
        <v>887</v>
      </c>
      <c r="C893" s="28"/>
      <c r="D893" s="1" t="s">
        <v>126</v>
      </c>
      <c r="Z893" s="1" t="s">
        <v>126</v>
      </c>
      <c r="AA893" s="1" t="n">
        <v>2.69</v>
      </c>
      <c r="AB893" s="1" t="n">
        <v>2.699</v>
      </c>
      <c r="AC893" s="95" t="n">
        <f aca="false">AE893-AB893</f>
        <v>0</v>
      </c>
      <c r="AE893" s="28" t="n">
        <v>2.699</v>
      </c>
      <c r="AF893" s="28" t="n">
        <v>2.699</v>
      </c>
      <c r="AG893" s="28" t="n">
        <v>2.764</v>
      </c>
      <c r="AH893" s="28" t="n">
        <v>2.519</v>
      </c>
      <c r="AI893" s="28" t="n">
        <v>2.459</v>
      </c>
      <c r="AJ893" s="28" t="n">
        <v>2.439</v>
      </c>
      <c r="AK893" s="28" t="n">
        <v>2.5765</v>
      </c>
      <c r="AL893" s="28" t="n">
        <v>2.6765</v>
      </c>
      <c r="AM893" s="28" t="n">
        <v>2.679</v>
      </c>
      <c r="AN893" s="28" t="n">
        <v>2.414</v>
      </c>
      <c r="AO893" s="28" t="n">
        <v>2.854</v>
      </c>
      <c r="AP893" s="28" t="n">
        <v>3.599</v>
      </c>
      <c r="AQ893" s="28" t="n">
        <v>2.579</v>
      </c>
      <c r="AR893" s="28" t="n">
        <v>2.629</v>
      </c>
      <c r="AS893" s="28" t="n">
        <v>2.9</v>
      </c>
      <c r="AT893" s="28" t="n">
        <v>2.88</v>
      </c>
      <c r="AU893" s="28" t="n">
        <v>2.29</v>
      </c>
      <c r="AV893" s="28" t="n">
        <v>2.25</v>
      </c>
      <c r="AW893" s="28" t="n">
        <v>2.45</v>
      </c>
      <c r="AX893" s="28"/>
      <c r="AY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</row>
    <row r="894" customFormat="false" ht="12.75" hidden="true" customHeight="false" outlineLevel="0" collapsed="false">
      <c r="A894" s="56" t="n">
        <v>36558</v>
      </c>
      <c r="B894" s="90" t="n">
        <f aca="false">B893+1</f>
        <v>888</v>
      </c>
      <c r="C894" s="28"/>
      <c r="D894" s="1" t="s">
        <v>126</v>
      </c>
      <c r="Z894" s="1" t="s">
        <v>126</v>
      </c>
      <c r="AA894" s="1" t="n">
        <v>2.77</v>
      </c>
      <c r="AB894" s="1" t="n">
        <v>2.759</v>
      </c>
      <c r="AC894" s="95" t="n">
        <f aca="false">AE894-AB894</f>
        <v>0</v>
      </c>
      <c r="AE894" s="28" t="n">
        <v>2.759</v>
      </c>
      <c r="AF894" s="28" t="n">
        <v>2.759</v>
      </c>
      <c r="AG894" s="28" t="n">
        <v>2.824</v>
      </c>
      <c r="AH894" s="28" t="n">
        <v>2.5565</v>
      </c>
      <c r="AI894" s="28" t="n">
        <v>2.479</v>
      </c>
      <c r="AJ894" s="28" t="n">
        <v>2.4665</v>
      </c>
      <c r="AK894" s="28" t="n">
        <v>2.619</v>
      </c>
      <c r="AL894" s="28" t="n">
        <v>2.7165</v>
      </c>
      <c r="AM894" s="28" t="n">
        <v>2.6965</v>
      </c>
      <c r="AN894" s="28" t="n">
        <v>2.439</v>
      </c>
      <c r="AO894" s="28" t="n">
        <v>2.9215</v>
      </c>
      <c r="AP894" s="28" t="n">
        <v>3.999</v>
      </c>
      <c r="AQ894" s="28" t="n">
        <v>2.6215</v>
      </c>
      <c r="AR894" s="28" t="n">
        <v>2.634</v>
      </c>
      <c r="AS894" s="28" t="n">
        <v>2.9</v>
      </c>
      <c r="AT894" s="28" t="n">
        <v>2.885</v>
      </c>
      <c r="AU894" s="28" t="n">
        <v>2.3</v>
      </c>
      <c r="AV894" s="28" t="n">
        <v>2.25</v>
      </c>
      <c r="AW894" s="28" t="n">
        <v>2.575</v>
      </c>
      <c r="AX894" s="28"/>
      <c r="AY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</row>
    <row r="895" customFormat="false" ht="12.75" hidden="true" customHeight="false" outlineLevel="0" collapsed="false">
      <c r="A895" s="56" t="n">
        <v>36559</v>
      </c>
      <c r="B895" s="90" t="n">
        <f aca="false">B894+1</f>
        <v>889</v>
      </c>
      <c r="C895" s="28"/>
      <c r="D895" s="1" t="s">
        <v>126</v>
      </c>
      <c r="Z895" s="1" t="s">
        <v>126</v>
      </c>
      <c r="AA895" s="1" t="n">
        <v>2.71</v>
      </c>
      <c r="AB895" s="1" t="n">
        <v>2.659</v>
      </c>
      <c r="AC895" s="95" t="n">
        <f aca="false">AE895-AB895</f>
        <v>0</v>
      </c>
      <c r="AE895" s="28" t="n">
        <v>2.659</v>
      </c>
      <c r="AF895" s="28" t="n">
        <v>2.659</v>
      </c>
      <c r="AG895" s="28" t="n">
        <v>2.724</v>
      </c>
      <c r="AH895" s="28" t="n">
        <v>2.469</v>
      </c>
      <c r="AI895" s="28" t="n">
        <v>2.379</v>
      </c>
      <c r="AJ895" s="28" t="n">
        <v>2.349</v>
      </c>
      <c r="AK895" s="28" t="n">
        <v>2.524</v>
      </c>
      <c r="AL895" s="28" t="n">
        <v>2.6215</v>
      </c>
      <c r="AM895" s="28" t="n">
        <v>2.594</v>
      </c>
      <c r="AN895" s="28" t="n">
        <v>2.269</v>
      </c>
      <c r="AO895" s="28" t="n">
        <v>2.819</v>
      </c>
      <c r="AP895" s="28" t="n">
        <v>4.059</v>
      </c>
      <c r="AQ895" s="28" t="n">
        <v>2.524</v>
      </c>
      <c r="AR895" s="28" t="n">
        <v>2.494</v>
      </c>
      <c r="AS895" s="28" t="n">
        <v>2.9</v>
      </c>
      <c r="AT895" s="28" t="n">
        <v>2.8</v>
      </c>
      <c r="AU895" s="28" t="n">
        <v>2.3</v>
      </c>
      <c r="AV895" s="28" t="n">
        <v>2.25</v>
      </c>
      <c r="AW895" s="28" t="n">
        <v>2.575</v>
      </c>
      <c r="AX895" s="28"/>
      <c r="AY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</row>
    <row r="896" customFormat="false" ht="12.75" hidden="true" customHeight="false" outlineLevel="0" collapsed="false">
      <c r="A896" s="56" t="n">
        <v>36560</v>
      </c>
      <c r="B896" s="90" t="n">
        <f aca="false">B895+1</f>
        <v>890</v>
      </c>
      <c r="C896" s="28"/>
      <c r="D896" s="1" t="s">
        <v>126</v>
      </c>
      <c r="Z896" s="1" t="s">
        <v>126</v>
      </c>
      <c r="AA896" s="1" t="n">
        <v>2.62</v>
      </c>
      <c r="AB896" s="1" t="n">
        <v>2.742</v>
      </c>
      <c r="AC896" s="95" t="n">
        <f aca="false">AE896-AB896</f>
        <v>0</v>
      </c>
      <c r="AE896" s="28" t="n">
        <v>2.742</v>
      </c>
      <c r="AF896" s="28" t="n">
        <v>2.742</v>
      </c>
      <c r="AG896" s="28" t="n">
        <v>2.802</v>
      </c>
      <c r="AH896" s="28" t="n">
        <v>2.532</v>
      </c>
      <c r="AI896" s="28" t="n">
        <v>2.442</v>
      </c>
      <c r="AJ896" s="28" t="n">
        <v>2.3945</v>
      </c>
      <c r="AK896" s="28" t="n">
        <v>2.592</v>
      </c>
      <c r="AL896" s="28" t="n">
        <v>2.702</v>
      </c>
      <c r="AM896" s="28" t="n">
        <v>2.657</v>
      </c>
      <c r="AN896" s="28" t="n">
        <v>2.332</v>
      </c>
      <c r="AO896" s="28" t="n">
        <v>2.8995</v>
      </c>
      <c r="AP896" s="28" t="n">
        <v>4.022</v>
      </c>
      <c r="AQ896" s="28" t="n">
        <v>2.6045</v>
      </c>
      <c r="AR896" s="28" t="n">
        <v>2.542</v>
      </c>
      <c r="AS896" s="28" t="n">
        <v>2.95</v>
      </c>
      <c r="AT896" s="28" t="n">
        <v>2.825</v>
      </c>
      <c r="AU896" s="28" t="n">
        <v>2.335</v>
      </c>
      <c r="AV896" s="28" t="n">
        <v>2.25</v>
      </c>
      <c r="AW896" s="28" t="n">
        <v>2.575</v>
      </c>
      <c r="AX896" s="28"/>
      <c r="AY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</row>
    <row r="897" customFormat="false" ht="12.75" hidden="true" customHeight="false" outlineLevel="0" collapsed="false">
      <c r="A897" s="56" t="n">
        <v>36563</v>
      </c>
      <c r="B897" s="90" t="n">
        <f aca="false">B896+1</f>
        <v>891</v>
      </c>
      <c r="C897" s="28"/>
      <c r="D897" s="1" t="s">
        <v>126</v>
      </c>
      <c r="Z897" s="1" t="s">
        <v>126</v>
      </c>
      <c r="AA897" s="1" t="n">
        <v>2.695</v>
      </c>
      <c r="AB897" s="1" t="n">
        <v>2.562</v>
      </c>
      <c r="AC897" s="95" t="n">
        <f aca="false">AE897-AB897</f>
        <v>0</v>
      </c>
      <c r="AE897" s="28" t="n">
        <v>2.562</v>
      </c>
      <c r="AF897" s="28" t="n">
        <v>2.562</v>
      </c>
      <c r="AG897" s="28" t="n">
        <v>2.617</v>
      </c>
      <c r="AH897" s="28" t="n">
        <v>2.367</v>
      </c>
      <c r="AI897" s="28" t="n">
        <v>2.282</v>
      </c>
      <c r="AJ897" s="28" t="n">
        <v>2.262</v>
      </c>
      <c r="AK897" s="28" t="n">
        <v>2.422</v>
      </c>
      <c r="AL897" s="28" t="n">
        <v>2.532</v>
      </c>
      <c r="AM897" s="28" t="n">
        <v>2.517</v>
      </c>
      <c r="AN897" s="28" t="n">
        <v>2.192</v>
      </c>
      <c r="AO897" s="28" t="n">
        <v>2.722</v>
      </c>
      <c r="AP897" s="28" t="n">
        <v>3.412</v>
      </c>
      <c r="AQ897" s="28" t="n">
        <v>2.422</v>
      </c>
      <c r="AR897" s="28" t="n">
        <v>2.392</v>
      </c>
      <c r="AS897" s="28" t="n">
        <v>2.95</v>
      </c>
      <c r="AT897" s="28" t="n">
        <v>2.8</v>
      </c>
      <c r="AU897" s="28" t="n">
        <v>2.3</v>
      </c>
      <c r="AV897" s="28" t="n">
        <v>2.2</v>
      </c>
      <c r="AW897" s="28" t="n">
        <v>2.525</v>
      </c>
      <c r="AX897" s="28"/>
      <c r="AY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</row>
    <row r="898" customFormat="false" ht="12.75" hidden="true" customHeight="false" outlineLevel="0" collapsed="false">
      <c r="A898" s="56" t="n">
        <v>36564</v>
      </c>
      <c r="B898" s="90" t="n">
        <f aca="false">B897+1</f>
        <v>892</v>
      </c>
      <c r="C898" s="28"/>
      <c r="D898" s="1" t="s">
        <v>126</v>
      </c>
      <c r="Z898" s="1" t="s">
        <v>126</v>
      </c>
      <c r="AA898" s="1" t="n">
        <v>2.53</v>
      </c>
      <c r="AB898" s="1" t="n">
        <v>2.495</v>
      </c>
      <c r="AC898" s="95" t="n">
        <f aca="false">AE898-AB898</f>
        <v>0</v>
      </c>
      <c r="AE898" s="28" t="n">
        <v>2.495</v>
      </c>
      <c r="AF898" s="28" t="n">
        <v>2.495</v>
      </c>
      <c r="AG898" s="28" t="n">
        <v>2.5575</v>
      </c>
      <c r="AH898" s="28" t="n">
        <v>2.31</v>
      </c>
      <c r="AI898" s="28" t="n">
        <v>2.2575</v>
      </c>
      <c r="AJ898" s="28" t="n">
        <v>2.2325</v>
      </c>
      <c r="AK898" s="28" t="n">
        <v>2.36</v>
      </c>
      <c r="AL898" s="28" t="n">
        <v>2.4725</v>
      </c>
      <c r="AM898" s="28" t="n">
        <v>2.5</v>
      </c>
      <c r="AN898" s="28" t="n">
        <v>2.18</v>
      </c>
      <c r="AO898" s="28" t="n">
        <v>2.645</v>
      </c>
      <c r="AP898" s="28" t="n">
        <v>3.245</v>
      </c>
      <c r="AQ898" s="28" t="n">
        <v>2.365</v>
      </c>
      <c r="AR898" s="28" t="n">
        <v>2.39</v>
      </c>
      <c r="AS898" s="28" t="n">
        <v>2.96</v>
      </c>
      <c r="AT898" s="28" t="n">
        <v>2.85</v>
      </c>
      <c r="AU898" s="28" t="n">
        <v>2.3</v>
      </c>
      <c r="AV898" s="28" t="n">
        <v>2.2</v>
      </c>
      <c r="AW898" s="28" t="n">
        <v>2.475</v>
      </c>
      <c r="AX898" s="28"/>
      <c r="AY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</row>
    <row r="899" customFormat="false" ht="12.75" hidden="true" customHeight="false" outlineLevel="0" collapsed="false">
      <c r="A899" s="56" t="n">
        <v>36565</v>
      </c>
      <c r="B899" s="90" t="n">
        <f aca="false">B898+1</f>
        <v>893</v>
      </c>
      <c r="C899" s="28"/>
      <c r="D899" s="1" t="s">
        <v>126</v>
      </c>
      <c r="Z899" s="1" t="s">
        <v>126</v>
      </c>
      <c r="AA899" s="1" t="n">
        <v>2.52</v>
      </c>
      <c r="AB899" s="1" t="n">
        <v>2.54</v>
      </c>
      <c r="AC899" s="95" t="n">
        <f aca="false">AE899-AB899</f>
        <v>0</v>
      </c>
      <c r="AE899" s="28" t="n">
        <v>2.54</v>
      </c>
      <c r="AF899" s="28" t="n">
        <v>2.54</v>
      </c>
      <c r="AG899" s="28" t="n">
        <v>2.605</v>
      </c>
      <c r="AH899" s="28" t="n">
        <v>2.36</v>
      </c>
      <c r="AI899" s="28" t="n">
        <v>2.3</v>
      </c>
      <c r="AJ899" s="28" t="n">
        <v>2.29</v>
      </c>
      <c r="AK899" s="28" t="n">
        <v>2.4025</v>
      </c>
      <c r="AL899" s="28" t="n">
        <v>2.5125</v>
      </c>
      <c r="AM899" s="28" t="n">
        <v>2.545</v>
      </c>
      <c r="AN899" s="28" t="n">
        <v>2.255</v>
      </c>
      <c r="AO899" s="28" t="n">
        <v>2.69</v>
      </c>
      <c r="AP899" s="28" t="n">
        <v>3.14</v>
      </c>
      <c r="AQ899" s="28" t="n">
        <v>2.41</v>
      </c>
      <c r="AR899" s="28" t="n">
        <v>2.425</v>
      </c>
      <c r="AS899" s="28" t="n">
        <v>3</v>
      </c>
      <c r="AT899" s="28" t="n">
        <v>2.825</v>
      </c>
      <c r="AU899" s="28" t="n">
        <v>2.325</v>
      </c>
      <c r="AV899" s="28" t="n">
        <v>2.19</v>
      </c>
      <c r="AW899" s="28" t="n">
        <v>2.485</v>
      </c>
      <c r="AX899" s="28"/>
      <c r="AY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</row>
    <row r="900" customFormat="false" ht="12.75" hidden="true" customHeight="false" outlineLevel="0" collapsed="false">
      <c r="A900" s="56" t="n">
        <v>36566</v>
      </c>
      <c r="B900" s="90" t="n">
        <f aca="false">B899+1</f>
        <v>894</v>
      </c>
      <c r="C900" s="28"/>
      <c r="D900" s="1" t="s">
        <v>126</v>
      </c>
      <c r="Z900" s="1" t="s">
        <v>126</v>
      </c>
      <c r="AA900" s="1" t="n">
        <v>2.57</v>
      </c>
      <c r="AB900" s="1" t="n">
        <v>2.592</v>
      </c>
      <c r="AC900" s="95" t="n">
        <f aca="false">AE900-AB900</f>
        <v>0</v>
      </c>
      <c r="AE900" s="28" t="n">
        <v>2.592</v>
      </c>
      <c r="AF900" s="28" t="n">
        <v>2.592</v>
      </c>
      <c r="AG900" s="28" t="n">
        <v>2.662</v>
      </c>
      <c r="AH900" s="28" t="n">
        <v>2.397</v>
      </c>
      <c r="AI900" s="28" t="n">
        <v>2.357</v>
      </c>
      <c r="AJ900" s="28" t="n">
        <v>2.3095</v>
      </c>
      <c r="AK900" s="28" t="n">
        <v>2.44825</v>
      </c>
      <c r="AL900" s="28" t="n">
        <v>2.5595</v>
      </c>
      <c r="AM900" s="28" t="n">
        <v>2.557</v>
      </c>
      <c r="AN900" s="28" t="n">
        <v>2.282</v>
      </c>
      <c r="AO900" s="28" t="n">
        <v>2.762</v>
      </c>
      <c r="AP900" s="28" t="n">
        <v>3.292</v>
      </c>
      <c r="AQ900" s="28" t="n">
        <v>2.452</v>
      </c>
      <c r="AR900" s="28" t="n">
        <v>2.427</v>
      </c>
      <c r="AS900" s="28" t="n">
        <v>3.04</v>
      </c>
      <c r="AT900" s="28" t="n">
        <v>2.845</v>
      </c>
      <c r="AU900" s="28" t="n">
        <v>2.36</v>
      </c>
      <c r="AV900" s="28" t="n">
        <v>2.2</v>
      </c>
      <c r="AW900" s="28" t="n">
        <v>2.5</v>
      </c>
      <c r="AX900" s="28"/>
      <c r="AY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</row>
    <row r="901" customFormat="false" ht="12.75" hidden="true" customHeight="false" outlineLevel="0" collapsed="false">
      <c r="A901" s="56" t="n">
        <v>36567</v>
      </c>
      <c r="B901" s="90" t="n">
        <f aca="false">B900+1</f>
        <v>895</v>
      </c>
      <c r="C901" s="28"/>
      <c r="D901" s="1" t="s">
        <v>126</v>
      </c>
      <c r="Z901" s="1" t="s">
        <v>126</v>
      </c>
      <c r="AA901" s="1" t="n">
        <v>2.615</v>
      </c>
      <c r="AB901" s="1" t="n">
        <v>2.57</v>
      </c>
      <c r="AC901" s="95" t="n">
        <f aca="false">AE901-AB901</f>
        <v>0</v>
      </c>
      <c r="AE901" s="28" t="n">
        <v>2.57</v>
      </c>
      <c r="AF901" s="28" t="n">
        <v>2.57</v>
      </c>
      <c r="AG901" s="28" t="n">
        <v>2.6425</v>
      </c>
      <c r="AH901" s="28" t="n">
        <v>2.385</v>
      </c>
      <c r="AI901" s="28" t="n">
        <v>2.35</v>
      </c>
      <c r="AJ901" s="28" t="n">
        <v>2.3222</v>
      </c>
      <c r="AK901" s="28" t="n">
        <v>2.4325</v>
      </c>
      <c r="AL901" s="28" t="n">
        <v>2.5425</v>
      </c>
      <c r="AM901" s="28" t="n">
        <v>2.575</v>
      </c>
      <c r="AN901" s="28" t="n">
        <v>2.27</v>
      </c>
      <c r="AO901" s="28" t="n">
        <v>2.7275</v>
      </c>
      <c r="AP901" s="28" t="n">
        <v>3.27</v>
      </c>
      <c r="AQ901" s="28" t="n">
        <v>2.425</v>
      </c>
      <c r="AR901" s="28" t="n">
        <v>2.42</v>
      </c>
      <c r="AS901" s="28" t="n">
        <v>3.1</v>
      </c>
      <c r="AT901" s="28" t="n">
        <v>2.9</v>
      </c>
      <c r="AU901" s="28" t="n">
        <v>2.45</v>
      </c>
      <c r="AV901" s="28" t="n">
        <v>2.22</v>
      </c>
      <c r="AW901" s="28" t="n">
        <v>2.54</v>
      </c>
      <c r="AX901" s="28"/>
      <c r="AY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</row>
    <row r="902" customFormat="false" ht="12.75" hidden="true" customHeight="false" outlineLevel="0" collapsed="false">
      <c r="A902" s="56" t="n">
        <v>36570</v>
      </c>
      <c r="B902" s="90" t="n">
        <f aca="false">B901+1</f>
        <v>896</v>
      </c>
      <c r="C902" s="28"/>
      <c r="D902" s="1" t="s">
        <v>126</v>
      </c>
      <c r="Z902" s="1" t="s">
        <v>126</v>
      </c>
      <c r="AA902" s="1" t="n">
        <v>2.53</v>
      </c>
      <c r="AB902" s="1" t="n">
        <v>2.541</v>
      </c>
      <c r="AC902" s="95" t="n">
        <f aca="false">AE902-AB902</f>
        <v>0</v>
      </c>
      <c r="AE902" s="28" t="n">
        <v>2.541</v>
      </c>
      <c r="AF902" s="28" t="n">
        <v>2.541</v>
      </c>
      <c r="AG902" s="28" t="n">
        <v>2.611</v>
      </c>
      <c r="AH902" s="28" t="n">
        <v>2.361</v>
      </c>
      <c r="AI902" s="28" t="n">
        <v>2.326</v>
      </c>
      <c r="AJ902" s="28" t="n">
        <v>2.306</v>
      </c>
      <c r="AK902" s="28" t="n">
        <v>2.4085</v>
      </c>
      <c r="AL902" s="28" t="n">
        <v>2.516</v>
      </c>
      <c r="AM902" s="28" t="n">
        <v>2.571</v>
      </c>
      <c r="AN902" s="28" t="n">
        <v>2.261</v>
      </c>
      <c r="AO902" s="28" t="n">
        <v>2.691</v>
      </c>
      <c r="AP902" s="28" t="n">
        <v>3.141</v>
      </c>
      <c r="AQ902" s="28" t="n">
        <v>2.4085</v>
      </c>
      <c r="AR902" s="28" t="n">
        <v>2.441</v>
      </c>
      <c r="AS902" s="28" t="n">
        <v>3.17</v>
      </c>
      <c r="AT902" s="28" t="n">
        <v>2.97</v>
      </c>
      <c r="AU902" s="28" t="n">
        <v>2.485</v>
      </c>
      <c r="AV902" s="28" t="n">
        <v>2.26</v>
      </c>
      <c r="AW902" s="28" t="n">
        <v>2.55</v>
      </c>
      <c r="AX902" s="28"/>
      <c r="AY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</row>
    <row r="903" customFormat="false" ht="12.75" hidden="true" customHeight="false" outlineLevel="0" collapsed="false">
      <c r="A903" s="56" t="n">
        <v>36571</v>
      </c>
      <c r="B903" s="90" t="n">
        <f aca="false">B902+1</f>
        <v>897</v>
      </c>
      <c r="C903" s="28"/>
      <c r="D903" s="1" t="s">
        <v>126</v>
      </c>
      <c r="Z903" s="1" t="s">
        <v>126</v>
      </c>
      <c r="AA903" s="1" t="n">
        <v>2.56</v>
      </c>
      <c r="AB903" s="1" t="n">
        <v>2.618</v>
      </c>
      <c r="AC903" s="95" t="n">
        <f aca="false">AE903-AB903</f>
        <v>0</v>
      </c>
      <c r="AE903" s="28" t="n">
        <v>2.618</v>
      </c>
      <c r="AF903" s="28" t="n">
        <v>2.618</v>
      </c>
      <c r="AG903" s="28" t="n">
        <v>2.688</v>
      </c>
      <c r="AH903" s="28" t="n">
        <v>2.438</v>
      </c>
      <c r="AI903" s="28" t="n">
        <v>2.393</v>
      </c>
      <c r="AJ903" s="28" t="n">
        <v>2.363</v>
      </c>
      <c r="AK903" s="28" t="n">
        <v>2.4855</v>
      </c>
      <c r="AL903" s="28" t="n">
        <v>2.5905</v>
      </c>
      <c r="AM903" s="28" t="n">
        <v>2.618</v>
      </c>
      <c r="AN903" s="28" t="n">
        <v>2.318</v>
      </c>
      <c r="AO903" s="28" t="n">
        <v>2.773</v>
      </c>
      <c r="AP903" s="28" t="n">
        <v>3.168</v>
      </c>
      <c r="AQ903" s="28" t="n">
        <v>2.4855</v>
      </c>
      <c r="AR903" s="28" t="n">
        <v>2.498</v>
      </c>
      <c r="AS903" s="28" t="n">
        <v>3.175</v>
      </c>
      <c r="AT903" s="28" t="n">
        <v>2.97</v>
      </c>
      <c r="AU903" s="28" t="n">
        <v>2.5</v>
      </c>
      <c r="AV903" s="28" t="n">
        <v>2.29</v>
      </c>
      <c r="AW903" s="28" t="n">
        <v>2.6</v>
      </c>
      <c r="AX903" s="28"/>
      <c r="AY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</row>
    <row r="904" customFormat="false" ht="12.75" hidden="true" customHeight="false" outlineLevel="0" collapsed="false">
      <c r="A904" s="56" t="n">
        <v>36572</v>
      </c>
      <c r="B904" s="90" t="n">
        <f aca="false">B903+1</f>
        <v>898</v>
      </c>
      <c r="C904" s="28"/>
      <c r="D904" s="1" t="s">
        <v>126</v>
      </c>
      <c r="Z904" s="1" t="s">
        <v>126</v>
      </c>
      <c r="AA904" s="1" t="n">
        <v>2.615</v>
      </c>
      <c r="AB904" s="1" t="n">
        <v>2.564</v>
      </c>
      <c r="AC904" s="95" t="n">
        <f aca="false">AE904-AB904</f>
        <v>0</v>
      </c>
      <c r="AE904" s="28" t="n">
        <v>2.564</v>
      </c>
      <c r="AF904" s="28" t="n">
        <v>2.564</v>
      </c>
      <c r="AG904" s="28" t="n">
        <v>2.6315</v>
      </c>
      <c r="AH904" s="28" t="n">
        <v>2.404</v>
      </c>
      <c r="AI904" s="28" t="n">
        <v>2.359</v>
      </c>
      <c r="AJ904" s="28" t="n">
        <v>2.334</v>
      </c>
      <c r="AK904" s="28" t="n">
        <v>2.4415</v>
      </c>
      <c r="AL904" s="28" t="n">
        <v>2.544</v>
      </c>
      <c r="AM904" s="28" t="n">
        <v>2.589</v>
      </c>
      <c r="AN904" s="28" t="n">
        <v>2.314</v>
      </c>
      <c r="AO904" s="28" t="n">
        <v>2.7165</v>
      </c>
      <c r="AP904" s="28" t="n">
        <v>3.149</v>
      </c>
      <c r="AQ904" s="28" t="n">
        <v>2.449</v>
      </c>
      <c r="AR904" s="28" t="n">
        <v>2.479</v>
      </c>
      <c r="AS904" s="28" t="n">
        <v>3.19</v>
      </c>
      <c r="AT904" s="28" t="n">
        <v>3.05</v>
      </c>
      <c r="AU904" s="28" t="n">
        <v>2.525</v>
      </c>
      <c r="AV904" s="28" t="n">
        <v>2.29</v>
      </c>
      <c r="AW904" s="28" t="n">
        <v>2.6</v>
      </c>
      <c r="AX904" s="28"/>
      <c r="AY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</row>
    <row r="905" customFormat="false" ht="12.75" hidden="true" customHeight="false" outlineLevel="0" collapsed="false">
      <c r="A905" s="56" t="n">
        <v>36573</v>
      </c>
      <c r="B905" s="90" t="n">
        <f aca="false">B904+1</f>
        <v>899</v>
      </c>
      <c r="C905" s="28"/>
      <c r="D905" s="1" t="s">
        <v>126</v>
      </c>
      <c r="Z905" s="1" t="s">
        <v>126</v>
      </c>
      <c r="AA905" s="1" t="n">
        <v>2.59</v>
      </c>
      <c r="AB905" s="1" t="n">
        <v>2.667</v>
      </c>
      <c r="AC905" s="95" t="n">
        <f aca="false">AE905-AB905</f>
        <v>0</v>
      </c>
      <c r="AE905" s="28" t="n">
        <v>2.667</v>
      </c>
      <c r="AF905" s="28" t="n">
        <v>2.667</v>
      </c>
      <c r="AG905" s="28" t="n">
        <v>2.7345</v>
      </c>
      <c r="AH905" s="28" t="n">
        <v>2.4995</v>
      </c>
      <c r="AI905" s="28" t="n">
        <v>2.4495</v>
      </c>
      <c r="AJ905" s="28" t="n">
        <v>2.432</v>
      </c>
      <c r="AK905" s="28" t="n">
        <v>2.542</v>
      </c>
      <c r="AL905" s="28" t="n">
        <v>2.6445</v>
      </c>
      <c r="AM905" s="28" t="n">
        <v>2.672</v>
      </c>
      <c r="AN905" s="28" t="n">
        <v>2.3845</v>
      </c>
      <c r="AO905" s="28" t="n">
        <v>2.822</v>
      </c>
      <c r="AP905" s="28" t="n">
        <v>3.262</v>
      </c>
      <c r="AQ905" s="28" t="n">
        <v>2.5495</v>
      </c>
      <c r="AR905" s="28" t="n">
        <v>2.567</v>
      </c>
      <c r="AS905" s="28" t="n">
        <v>3.2</v>
      </c>
      <c r="AT905" s="28" t="n">
        <v>3.1</v>
      </c>
      <c r="AU905" s="28" t="n">
        <v>2.5</v>
      </c>
      <c r="AV905" s="28" t="n">
        <v>2.25</v>
      </c>
      <c r="AW905" s="28" t="n">
        <v>2.6</v>
      </c>
      <c r="AX905" s="28"/>
      <c r="AY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</row>
    <row r="906" customFormat="false" ht="12.75" hidden="true" customHeight="false" outlineLevel="0" collapsed="false">
      <c r="A906" s="56" t="n">
        <v>36574</v>
      </c>
      <c r="B906" s="90" t="n">
        <f aca="false">B905+1</f>
        <v>900</v>
      </c>
      <c r="C906" s="28"/>
      <c r="D906" s="1" t="s">
        <v>126</v>
      </c>
      <c r="Z906" s="1" t="s">
        <v>126</v>
      </c>
      <c r="AA906" s="1" t="n">
        <v>2.61</v>
      </c>
      <c r="AB906" s="1" t="n">
        <v>2.633</v>
      </c>
      <c r="AC906" s="95" t="n">
        <f aca="false">AE906-AB906</f>
        <v>0</v>
      </c>
      <c r="AE906" s="28" t="n">
        <v>2.633</v>
      </c>
      <c r="AF906" s="28" t="n">
        <v>2.633</v>
      </c>
      <c r="AG906" s="28" t="n">
        <v>2.6955</v>
      </c>
      <c r="AH906" s="28" t="n">
        <v>2.478</v>
      </c>
      <c r="AI906" s="28" t="n">
        <v>2.418</v>
      </c>
      <c r="AJ906" s="28" t="n">
        <v>2.4155</v>
      </c>
      <c r="AK906" s="28" t="n">
        <v>2.5105</v>
      </c>
      <c r="AL906" s="28" t="n">
        <v>2.6105</v>
      </c>
      <c r="AM906" s="28" t="n">
        <v>2.663</v>
      </c>
      <c r="AN906" s="28" t="n">
        <v>2.3605</v>
      </c>
      <c r="AO906" s="28" t="n">
        <v>2.788</v>
      </c>
      <c r="AP906" s="28" t="n">
        <v>3.213</v>
      </c>
      <c r="AQ906" s="28" t="n">
        <v>2.5105</v>
      </c>
      <c r="AR906" s="28" t="n">
        <v>2.518</v>
      </c>
      <c r="AS906" s="28" t="n">
        <v>3.2</v>
      </c>
      <c r="AT906" s="28" t="n">
        <v>3.1</v>
      </c>
      <c r="AU906" s="28" t="n">
        <v>2.5</v>
      </c>
      <c r="AV906" s="28" t="n">
        <v>2.27</v>
      </c>
      <c r="AW906" s="28" t="n">
        <v>2.59</v>
      </c>
      <c r="AX906" s="28"/>
      <c r="AY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</row>
    <row r="907" customFormat="false" ht="12.75" hidden="true" customHeight="false" outlineLevel="0" collapsed="false">
      <c r="A907" s="56" t="n">
        <v>36578</v>
      </c>
      <c r="B907" s="90" t="n">
        <f aca="false">B906+1</f>
        <v>901</v>
      </c>
      <c r="C907" s="28"/>
      <c r="D907" s="1" t="s">
        <v>126</v>
      </c>
      <c r="Z907" s="1" t="s">
        <v>126</v>
      </c>
      <c r="AA907" s="1" t="n">
        <v>2.555</v>
      </c>
      <c r="AB907" s="1" t="n">
        <v>2.515</v>
      </c>
      <c r="AC907" s="95" t="n">
        <f aca="false">AE907-AB907</f>
        <v>0</v>
      </c>
      <c r="AE907" s="28" t="n">
        <v>2.515</v>
      </c>
      <c r="AF907" s="28" t="n">
        <v>2.515</v>
      </c>
      <c r="AG907" s="28" t="n">
        <v>2.5775</v>
      </c>
      <c r="AH907" s="28" t="n">
        <v>2.375</v>
      </c>
      <c r="AI907" s="28" t="n">
        <v>2.3525</v>
      </c>
      <c r="AJ907" s="28" t="n">
        <v>2.335</v>
      </c>
      <c r="AK907" s="28" t="n">
        <v>2.405</v>
      </c>
      <c r="AL907" s="28" t="n">
        <v>2.495</v>
      </c>
      <c r="AM907" s="28" t="n">
        <v>2.595</v>
      </c>
      <c r="AN907" s="28" t="n">
        <v>2.2775</v>
      </c>
      <c r="AO907" s="28" t="n">
        <v>2.665</v>
      </c>
      <c r="AP907" s="28" t="n">
        <v>3.02</v>
      </c>
      <c r="AQ907" s="28" t="n">
        <v>2.41</v>
      </c>
      <c r="AR907" s="28" t="n">
        <v>2.445</v>
      </c>
      <c r="AS907" s="28" t="n">
        <v>3.15</v>
      </c>
      <c r="AT907" s="28" t="n">
        <v>3</v>
      </c>
      <c r="AU907" s="28" t="n">
        <v>2.4</v>
      </c>
      <c r="AV907" s="28" t="n">
        <v>2.17</v>
      </c>
      <c r="AW907" s="28" t="n">
        <v>2.55</v>
      </c>
      <c r="AX907" s="28"/>
      <c r="AY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</row>
    <row r="908" customFormat="false" ht="12.75" hidden="true" customHeight="false" outlineLevel="0" collapsed="false">
      <c r="A908" s="56" t="n">
        <v>36579</v>
      </c>
      <c r="B908" s="90" t="n">
        <f aca="false">B907+1</f>
        <v>902</v>
      </c>
      <c r="C908" s="28"/>
      <c r="D908" s="1" t="s">
        <v>126</v>
      </c>
      <c r="Z908" s="1" t="s">
        <v>126</v>
      </c>
      <c r="AA908" s="1" t="n">
        <v>2.485</v>
      </c>
      <c r="AB908" s="1" t="n">
        <v>2.53</v>
      </c>
      <c r="AC908" s="95" t="n">
        <f aca="false">AE908-AB908</f>
        <v>0</v>
      </c>
      <c r="AE908" s="28" t="n">
        <v>2.53</v>
      </c>
      <c r="AF908" s="28" t="n">
        <v>2.53</v>
      </c>
      <c r="AG908" s="28" t="n">
        <v>2.585</v>
      </c>
      <c r="AH908" s="28" t="n">
        <v>2.3925</v>
      </c>
      <c r="AI908" s="28" t="n">
        <v>2.3625</v>
      </c>
      <c r="AJ908" s="28" t="n">
        <v>2.335</v>
      </c>
      <c r="AK908" s="28" t="n">
        <v>2.4175</v>
      </c>
      <c r="AL908" s="28" t="n">
        <v>2.5175</v>
      </c>
      <c r="AM908" s="28" t="n">
        <v>2.595</v>
      </c>
      <c r="AN908" s="28" t="n">
        <v>2.2925</v>
      </c>
      <c r="AO908" s="28" t="n">
        <v>2.6725</v>
      </c>
      <c r="AP908" s="28" t="n">
        <v>2.975</v>
      </c>
      <c r="AQ908" s="28" t="n">
        <v>2.425</v>
      </c>
      <c r="AR908" s="28" t="n">
        <v>2.455</v>
      </c>
      <c r="AS908" s="28" t="n">
        <v>3.05</v>
      </c>
      <c r="AT908" s="28" t="n">
        <v>2.9</v>
      </c>
      <c r="AU908" s="28" t="n">
        <v>2.365</v>
      </c>
      <c r="AV908" s="28" t="n">
        <v>2.15</v>
      </c>
      <c r="AW908" s="28" t="n">
        <v>2.5</v>
      </c>
      <c r="AX908" s="28"/>
      <c r="AY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</row>
    <row r="909" customFormat="false" ht="12.75" hidden="true" customHeight="false" outlineLevel="0" collapsed="false">
      <c r="A909" s="56" t="n">
        <v>36580</v>
      </c>
      <c r="B909" s="90" t="n">
        <f aca="false">B908+1</f>
        <v>903</v>
      </c>
      <c r="C909" s="28"/>
      <c r="D909" s="1" t="s">
        <v>126</v>
      </c>
      <c r="Z909" s="1" t="s">
        <v>126</v>
      </c>
      <c r="AA909" s="1" t="n">
        <v>2.525</v>
      </c>
      <c r="AB909" s="1" t="n">
        <v>2.549</v>
      </c>
      <c r="AC909" s="95" t="n">
        <f aca="false">AE909-AB909</f>
        <v>0</v>
      </c>
      <c r="AE909" s="28" t="n">
        <v>2.549</v>
      </c>
      <c r="AF909" s="28" t="n">
        <v>2.549</v>
      </c>
      <c r="AG909" s="28" t="n">
        <v>2.609</v>
      </c>
      <c r="AH909" s="28" t="n">
        <v>2.414</v>
      </c>
      <c r="AI909" s="28" t="n">
        <v>2.3665</v>
      </c>
      <c r="AJ909" s="28" t="n">
        <v>2.344</v>
      </c>
      <c r="AK909" s="28" t="n">
        <v>2.4365</v>
      </c>
      <c r="AL909" s="28" t="n">
        <v>2.534</v>
      </c>
      <c r="AM909" s="28" t="n">
        <v>2.5815</v>
      </c>
      <c r="AN909" s="28" t="n">
        <v>2.314</v>
      </c>
      <c r="AO909" s="28" t="n">
        <v>2.6965</v>
      </c>
      <c r="AP909" s="28" t="n">
        <v>3.049</v>
      </c>
      <c r="AQ909" s="28" t="n">
        <v>2.4415</v>
      </c>
      <c r="AR909" s="28" t="n">
        <v>2.459</v>
      </c>
      <c r="AS909" s="28" t="n">
        <v>3.05</v>
      </c>
      <c r="AT909" s="28" t="n">
        <v>2.925</v>
      </c>
      <c r="AU909" s="28" t="n">
        <v>2.38</v>
      </c>
      <c r="AV909" s="28" t="n">
        <v>2.19</v>
      </c>
      <c r="AW909" s="28" t="n">
        <v>2.475</v>
      </c>
      <c r="AX909" s="28"/>
      <c r="AY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</row>
    <row r="910" customFormat="false" ht="12.75" hidden="true" customHeight="false" outlineLevel="0" collapsed="false">
      <c r="A910" s="56" t="n">
        <v>36581</v>
      </c>
      <c r="B910" s="90" t="n">
        <f aca="false">B909+1</f>
        <v>904</v>
      </c>
      <c r="C910" s="28"/>
      <c r="D910" s="1" t="s">
        <v>126</v>
      </c>
      <c r="E910" s="2" t="n">
        <v>1</v>
      </c>
      <c r="Z910" s="1" t="s">
        <v>126</v>
      </c>
      <c r="AA910" s="1" t="n">
        <v>2.54</v>
      </c>
      <c r="AB910" s="1" t="n">
        <v>2.603</v>
      </c>
      <c r="AC910" s="95" t="n">
        <f aca="false">AE910-AB910</f>
        <v>0</v>
      </c>
      <c r="AD910" s="2" t="n">
        <v>1</v>
      </c>
      <c r="AE910" s="28" t="n">
        <v>2.603</v>
      </c>
      <c r="AF910" s="28" t="n">
        <v>2.603</v>
      </c>
      <c r="AG910" s="28" t="n">
        <v>2.668</v>
      </c>
      <c r="AH910" s="28" t="n">
        <v>2.438</v>
      </c>
      <c r="AI910" s="28" t="n">
        <v>2.373</v>
      </c>
      <c r="AJ910" s="28" t="n">
        <v>2.358</v>
      </c>
      <c r="AK910" s="28" t="n">
        <v>2.4855</v>
      </c>
      <c r="AL910" s="28" t="n">
        <v>2.593</v>
      </c>
      <c r="AM910" s="28" t="n">
        <v>2.593</v>
      </c>
      <c r="AN910" s="28" t="n">
        <v>2.368</v>
      </c>
      <c r="AO910" s="28" t="n">
        <v>2.743</v>
      </c>
      <c r="AP910" s="28" t="n">
        <v>3.103</v>
      </c>
      <c r="AQ910" s="28" t="n">
        <v>2.4855</v>
      </c>
      <c r="AR910" s="28" t="n">
        <v>2.513</v>
      </c>
      <c r="AS910" s="28" t="n">
        <v>3.025</v>
      </c>
      <c r="AT910" s="28" t="n">
        <v>2.85</v>
      </c>
      <c r="AU910" s="28" t="n">
        <v>2.5</v>
      </c>
      <c r="AV910" s="28" t="n">
        <v>2.185</v>
      </c>
      <c r="AW910" s="28" t="n">
        <v>2.465</v>
      </c>
      <c r="AX910" s="28"/>
      <c r="AY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</row>
    <row r="911" customFormat="false" ht="12.75" hidden="true" customHeight="false" outlineLevel="0" collapsed="false">
      <c r="A911" s="56" t="n">
        <v>36584</v>
      </c>
      <c r="B911" s="90" t="n">
        <f aca="false">B910+1</f>
        <v>905</v>
      </c>
      <c r="C911" s="28"/>
      <c r="D911" s="96" t="s">
        <v>384</v>
      </c>
      <c r="Z911" s="96" t="s">
        <v>384</v>
      </c>
      <c r="AA911" s="96" t="n">
        <v>2.59</v>
      </c>
      <c r="AB911" s="96" t="n">
        <v>2.686</v>
      </c>
      <c r="AC911" s="95" t="n">
        <f aca="false">AE911-AB911</f>
        <v>0</v>
      </c>
      <c r="AE911" s="28" t="n">
        <v>2.686</v>
      </c>
      <c r="AF911" s="28" t="n">
        <v>2.686</v>
      </c>
      <c r="AG911" s="28" t="n">
        <v>2.746</v>
      </c>
      <c r="AH911" s="28" t="n">
        <v>2.521</v>
      </c>
      <c r="AI911" s="28" t="n">
        <v>2.446</v>
      </c>
      <c r="AJ911" s="28" t="n">
        <v>2.391</v>
      </c>
      <c r="AK911" s="28" t="n">
        <v>2.5685</v>
      </c>
      <c r="AL911" s="28" t="n">
        <v>2.691</v>
      </c>
      <c r="AM911" s="28" t="n">
        <v>2.6685</v>
      </c>
      <c r="AN911" s="28" t="n">
        <v>2.386</v>
      </c>
      <c r="AO911" s="28" t="n">
        <v>2.826</v>
      </c>
      <c r="AP911" s="28" t="n">
        <v>3.041</v>
      </c>
      <c r="AQ911" s="28" t="n">
        <v>2.5685</v>
      </c>
      <c r="AR911" s="28" t="n">
        <v>2.526</v>
      </c>
      <c r="AS911" s="28" t="n">
        <v>3.24</v>
      </c>
      <c r="AT911" s="28" t="n">
        <v>2.9</v>
      </c>
      <c r="AU911" s="28" t="n">
        <v>2.5</v>
      </c>
      <c r="AV911" s="28" t="n">
        <v>2.35</v>
      </c>
      <c r="AW911" s="28" t="n">
        <v>2.55</v>
      </c>
      <c r="AX911" s="28"/>
      <c r="AY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</row>
    <row r="912" customFormat="false" ht="12.75" hidden="true" customHeight="false" outlineLevel="0" collapsed="false">
      <c r="A912" s="56" t="n">
        <v>36585</v>
      </c>
      <c r="B912" s="90" t="n">
        <f aca="false">B911+1</f>
        <v>906</v>
      </c>
      <c r="C912" s="28"/>
      <c r="D912" s="96" t="s">
        <v>384</v>
      </c>
      <c r="Z912" s="96" t="s">
        <v>384</v>
      </c>
      <c r="AA912" s="96" t="n">
        <v>2.675</v>
      </c>
      <c r="AB912" s="96" t="n">
        <v>2.761</v>
      </c>
      <c r="AC912" s="95" t="n">
        <f aca="false">AE912-AB912</f>
        <v>0</v>
      </c>
      <c r="AE912" s="28" t="n">
        <v>2.761</v>
      </c>
      <c r="AF912" s="28" t="n">
        <v>2.761</v>
      </c>
      <c r="AG912" s="28" t="n">
        <v>2.826</v>
      </c>
      <c r="AH912" s="28" t="n">
        <v>2.601</v>
      </c>
      <c r="AI912" s="28" t="n">
        <v>2.521</v>
      </c>
      <c r="AJ912" s="28" t="n">
        <v>2.471</v>
      </c>
      <c r="AK912" s="28" t="n">
        <v>2.641</v>
      </c>
      <c r="AL912" s="28" t="n">
        <v>2.766</v>
      </c>
      <c r="AM912" s="28" t="n">
        <v>2.741</v>
      </c>
      <c r="AN912" s="28" t="n">
        <v>2.476</v>
      </c>
      <c r="AO912" s="28" t="n">
        <v>2.926</v>
      </c>
      <c r="AP912" s="28" t="n">
        <v>3.1235</v>
      </c>
      <c r="AQ912" s="28" t="n">
        <v>2.651</v>
      </c>
      <c r="AR912" s="28" t="n">
        <v>2.601</v>
      </c>
      <c r="AS912" s="28" t="n">
        <v>3.24</v>
      </c>
      <c r="AT912" s="28" t="n">
        <v>2.9</v>
      </c>
      <c r="AU912" s="28" t="n">
        <v>2.5</v>
      </c>
      <c r="AV912" s="28" t="n">
        <v>2.35</v>
      </c>
      <c r="AW912" s="28" t="n">
        <v>2.55</v>
      </c>
      <c r="AX912" s="28"/>
      <c r="AY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</row>
    <row r="913" customFormat="false" ht="12.75" hidden="true" customHeight="false" outlineLevel="0" collapsed="false">
      <c r="A913" s="56" t="n">
        <v>36586</v>
      </c>
      <c r="B913" s="90" t="n">
        <f aca="false">B912+1</f>
        <v>907</v>
      </c>
      <c r="C913" s="28"/>
      <c r="D913" s="96" t="s">
        <v>384</v>
      </c>
      <c r="Z913" s="96" t="s">
        <v>384</v>
      </c>
      <c r="AA913" s="96" t="n">
        <v>2.745</v>
      </c>
      <c r="AB913" s="96" t="n">
        <v>2.815</v>
      </c>
      <c r="AC913" s="95" t="n">
        <f aca="false">AE913-AB913</f>
        <v>0</v>
      </c>
      <c r="AE913" s="28" t="n">
        <v>2.815</v>
      </c>
      <c r="AF913" s="28" t="n">
        <v>2.815</v>
      </c>
      <c r="AG913" s="28" t="n">
        <v>2.88</v>
      </c>
      <c r="AH913" s="28" t="n">
        <v>2.66</v>
      </c>
      <c r="AI913" s="28" t="n">
        <v>2.58</v>
      </c>
      <c r="AJ913" s="28" t="n">
        <v>2.53</v>
      </c>
      <c r="AK913" s="28" t="n">
        <v>2.6975</v>
      </c>
      <c r="AL913" s="28" t="n">
        <v>2.82</v>
      </c>
      <c r="AM913" s="28" t="n">
        <v>2.7875</v>
      </c>
      <c r="AN913" s="28" t="n">
        <v>2.54</v>
      </c>
      <c r="AO913" s="28" t="n">
        <v>2.98</v>
      </c>
      <c r="AP913" s="28" t="n">
        <v>3.1775</v>
      </c>
      <c r="AQ913" s="28" t="n">
        <v>2.71</v>
      </c>
      <c r="AR913" s="28" t="n">
        <v>2.67</v>
      </c>
      <c r="AS913" s="28" t="n">
        <v>3.33</v>
      </c>
      <c r="AT913" s="28" t="n">
        <v>3.05</v>
      </c>
      <c r="AU913" s="28" t="n">
        <v>2.6</v>
      </c>
      <c r="AV913" s="28" t="n">
        <v>2.4</v>
      </c>
      <c r="AW913" s="28" t="n">
        <v>2.575</v>
      </c>
      <c r="AX913" s="28"/>
      <c r="AY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</row>
    <row r="914" customFormat="false" ht="12.75" hidden="true" customHeight="false" outlineLevel="0" collapsed="false">
      <c r="A914" s="56" t="n">
        <v>36587</v>
      </c>
      <c r="B914" s="90" t="n">
        <f aca="false">B913+1</f>
        <v>908</v>
      </c>
      <c r="C914" s="28"/>
      <c r="D914" s="96" t="s">
        <v>384</v>
      </c>
      <c r="Z914" s="96" t="s">
        <v>384</v>
      </c>
      <c r="AA914" s="96" t="n">
        <v>2.82</v>
      </c>
      <c r="AB914" s="96" t="n">
        <v>2.783</v>
      </c>
      <c r="AC914" s="95" t="n">
        <f aca="false">AE914-AB914</f>
        <v>0</v>
      </c>
      <c r="AE914" s="28" t="n">
        <v>2.783</v>
      </c>
      <c r="AF914" s="28" t="n">
        <v>2.783</v>
      </c>
      <c r="AG914" s="28" t="n">
        <v>2.8455</v>
      </c>
      <c r="AH914" s="28" t="n">
        <v>2.6455</v>
      </c>
      <c r="AI914" s="28" t="n">
        <v>2.563</v>
      </c>
      <c r="AJ914" s="28" t="n">
        <v>2.523</v>
      </c>
      <c r="AK914" s="28" t="n">
        <v>2.6705</v>
      </c>
      <c r="AL914" s="28" t="n">
        <v>2.793</v>
      </c>
      <c r="AM914" s="28" t="n">
        <v>2.773</v>
      </c>
      <c r="AN914" s="28" t="n">
        <v>2.538</v>
      </c>
      <c r="AO914" s="28" t="n">
        <v>2.948</v>
      </c>
      <c r="AP914" s="28" t="n">
        <v>3.143</v>
      </c>
      <c r="AQ914" s="28" t="n">
        <v>2.678</v>
      </c>
      <c r="AR914" s="28" t="n">
        <v>2.678</v>
      </c>
      <c r="AS914" s="28" t="n">
        <v>3.36</v>
      </c>
      <c r="AT914" s="28" t="n">
        <v>3.07</v>
      </c>
      <c r="AU914" s="28" t="n">
        <v>2.74</v>
      </c>
      <c r="AV914" s="28" t="n">
        <v>2.42</v>
      </c>
      <c r="AW914" s="28" t="n">
        <v>2.59</v>
      </c>
      <c r="AX914" s="28"/>
      <c r="AY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  <c r="BP914" s="28"/>
      <c r="BQ914" s="28"/>
      <c r="BR914" s="28"/>
    </row>
    <row r="915" customFormat="false" ht="12.75" hidden="true" customHeight="false" outlineLevel="0" collapsed="false">
      <c r="A915" s="56" t="n">
        <v>36588</v>
      </c>
      <c r="B915" s="90" t="n">
        <f aca="false">B914+1</f>
        <v>909</v>
      </c>
      <c r="C915" s="28"/>
      <c r="D915" s="96" t="s">
        <v>384</v>
      </c>
      <c r="Z915" s="96" t="s">
        <v>384</v>
      </c>
      <c r="AA915" s="96" t="n">
        <v>2.76</v>
      </c>
      <c r="AB915" s="96" t="n">
        <v>2.825</v>
      </c>
      <c r="AC915" s="95" t="n">
        <f aca="false">AE915-AB915</f>
        <v>0</v>
      </c>
      <c r="AE915" s="28" t="n">
        <v>2.825</v>
      </c>
      <c r="AF915" s="28" t="n">
        <v>2.825</v>
      </c>
      <c r="AG915" s="28" t="n">
        <v>2.885</v>
      </c>
      <c r="AH915" s="28" t="n">
        <v>2.68</v>
      </c>
      <c r="AI915" s="28" t="n">
        <v>2.615</v>
      </c>
      <c r="AJ915" s="28" t="n">
        <v>2.56</v>
      </c>
      <c r="AK915" s="28" t="n">
        <v>2.7125</v>
      </c>
      <c r="AL915" s="28" t="n">
        <v>2.8375</v>
      </c>
      <c r="AM915" s="28" t="n">
        <v>2.8225</v>
      </c>
      <c r="AN915" s="28" t="n">
        <v>2.5625</v>
      </c>
      <c r="AO915" s="28" t="n">
        <v>2.985</v>
      </c>
      <c r="AP915" s="28" t="n">
        <v>3.1825</v>
      </c>
      <c r="AQ915" s="28" t="n">
        <v>2.72</v>
      </c>
      <c r="AR915" s="28" t="n">
        <v>2.725</v>
      </c>
      <c r="AS915" s="28" t="n">
        <v>3.34</v>
      </c>
      <c r="AT915" s="28" t="n">
        <v>3.06</v>
      </c>
      <c r="AU915" s="28" t="n">
        <v>2.72</v>
      </c>
      <c r="AV915" s="28" t="n">
        <v>2.42</v>
      </c>
      <c r="AW915" s="28" t="n">
        <v>2.59</v>
      </c>
      <c r="AX915" s="28"/>
      <c r="AY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Q915" s="28"/>
      <c r="BR915" s="28"/>
    </row>
    <row r="916" customFormat="false" ht="12.75" hidden="true" customHeight="false" outlineLevel="0" collapsed="false">
      <c r="A916" s="56" t="n">
        <v>36591</v>
      </c>
      <c r="B916" s="90" t="n">
        <f aca="false">B915+1</f>
        <v>910</v>
      </c>
      <c r="C916" s="28"/>
      <c r="D916" s="96" t="s">
        <v>384</v>
      </c>
      <c r="Z916" s="96" t="s">
        <v>384</v>
      </c>
      <c r="AA916" s="96" t="n">
        <v>2.795</v>
      </c>
      <c r="AB916" s="96" t="n">
        <v>2.85</v>
      </c>
      <c r="AC916" s="95" t="n">
        <f aca="false">AE916-AB916</f>
        <v>0</v>
      </c>
      <c r="AE916" s="28" t="n">
        <v>2.85</v>
      </c>
      <c r="AF916" s="28" t="n">
        <v>2.85</v>
      </c>
      <c r="AG916" s="28" t="n">
        <v>2.905</v>
      </c>
      <c r="AH916" s="28" t="n">
        <v>2.71</v>
      </c>
      <c r="AI916" s="28" t="n">
        <v>2.645</v>
      </c>
      <c r="AJ916" s="28" t="n">
        <v>2.5975</v>
      </c>
      <c r="AK916" s="28" t="n">
        <v>2.735</v>
      </c>
      <c r="AL916" s="28" t="n">
        <v>2.8675</v>
      </c>
      <c r="AM916" s="28" t="n">
        <v>2.87</v>
      </c>
      <c r="AN916" s="28" t="n">
        <v>2.605</v>
      </c>
      <c r="AO916" s="28" t="n">
        <v>3.01</v>
      </c>
      <c r="AP916" s="28" t="n">
        <v>3.205</v>
      </c>
      <c r="AQ916" s="28" t="n">
        <v>2.7525</v>
      </c>
      <c r="AR916" s="28" t="n">
        <v>2.77</v>
      </c>
      <c r="AS916" s="28" t="n">
        <v>3.4</v>
      </c>
      <c r="AT916" s="28" t="n">
        <v>3.075</v>
      </c>
      <c r="AU916" s="28" t="n">
        <v>2.73</v>
      </c>
      <c r="AV916" s="28" t="n">
        <v>2.425</v>
      </c>
      <c r="AW916" s="28" t="n">
        <v>2.6</v>
      </c>
      <c r="AX916" s="28"/>
      <c r="AY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  <c r="BP916" s="28"/>
      <c r="BQ916" s="28"/>
      <c r="BR916" s="28"/>
    </row>
    <row r="917" customFormat="false" ht="12.75" hidden="true" customHeight="false" outlineLevel="0" collapsed="false">
      <c r="A917" s="56" t="n">
        <v>36592</v>
      </c>
      <c r="B917" s="90" t="n">
        <f aca="false">B916+1</f>
        <v>911</v>
      </c>
      <c r="C917" s="28"/>
      <c r="D917" s="96" t="s">
        <v>384</v>
      </c>
      <c r="Z917" s="96" t="s">
        <v>384</v>
      </c>
      <c r="AA917" s="96" t="n">
        <v>2.87</v>
      </c>
      <c r="AB917" s="96" t="n">
        <v>2.799</v>
      </c>
      <c r="AC917" s="95" t="n">
        <f aca="false">AE917-AB917</f>
        <v>0</v>
      </c>
      <c r="AE917" s="28" t="n">
        <v>2.799</v>
      </c>
      <c r="AF917" s="28" t="n">
        <v>2.799</v>
      </c>
      <c r="AG917" s="28" t="n">
        <v>2.854</v>
      </c>
      <c r="AH917" s="28" t="n">
        <v>2.669</v>
      </c>
      <c r="AI917" s="28" t="n">
        <v>2.609</v>
      </c>
      <c r="AJ917" s="28" t="n">
        <v>2.564</v>
      </c>
      <c r="AK917" s="28" t="n">
        <v>2.689</v>
      </c>
      <c r="AL917" s="28" t="n">
        <v>2.819</v>
      </c>
      <c r="AM917" s="28" t="n">
        <v>2.839</v>
      </c>
      <c r="AN917" s="28" t="n">
        <v>2.569</v>
      </c>
      <c r="AO917" s="28" t="n">
        <v>2.9565</v>
      </c>
      <c r="AP917" s="28" t="n">
        <v>3.1415</v>
      </c>
      <c r="AQ917" s="28" t="n">
        <v>2.7015</v>
      </c>
      <c r="AR917" s="28" t="n">
        <v>2.729</v>
      </c>
      <c r="AS917" s="28" t="n">
        <v>3.45</v>
      </c>
      <c r="AT917" s="28" t="n">
        <v>3.1</v>
      </c>
      <c r="AU917" s="28" t="n">
        <v>2.76</v>
      </c>
      <c r="AV917" s="28" t="n">
        <v>2.433</v>
      </c>
      <c r="AW917" s="28" t="n">
        <v>2.63</v>
      </c>
      <c r="AX917" s="28"/>
      <c r="AY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8"/>
      <c r="BR917" s="28"/>
    </row>
    <row r="918" customFormat="false" ht="12.75" hidden="true" customHeight="false" outlineLevel="0" collapsed="false">
      <c r="A918" s="56" t="n">
        <v>36593</v>
      </c>
      <c r="B918" s="90" t="n">
        <f aca="false">B917+1</f>
        <v>912</v>
      </c>
      <c r="C918" s="28"/>
      <c r="D918" s="96" t="s">
        <v>384</v>
      </c>
      <c r="Z918" s="96" t="s">
        <v>384</v>
      </c>
      <c r="AA918" s="96" t="n">
        <v>2.785</v>
      </c>
      <c r="AB918" s="96" t="n">
        <v>2.71</v>
      </c>
      <c r="AC918" s="95" t="n">
        <f aca="false">AE918-AB918</f>
        <v>0</v>
      </c>
      <c r="AE918" s="28" t="n">
        <v>2.71</v>
      </c>
      <c r="AF918" s="28" t="n">
        <v>2.71</v>
      </c>
      <c r="AG918" s="28" t="n">
        <v>2.765</v>
      </c>
      <c r="AH918" s="28" t="n">
        <v>2.585</v>
      </c>
      <c r="AI918" s="28" t="n">
        <v>2.525</v>
      </c>
      <c r="AJ918" s="28" t="n">
        <v>2.49</v>
      </c>
      <c r="AK918" s="28" t="n">
        <v>2.605</v>
      </c>
      <c r="AL918" s="28" t="n">
        <v>2.73</v>
      </c>
      <c r="AM918" s="28" t="n">
        <v>2.7575</v>
      </c>
      <c r="AN918" s="28" t="n">
        <v>2.49</v>
      </c>
      <c r="AO918" s="28" t="n">
        <v>2.86</v>
      </c>
      <c r="AP918" s="28" t="n">
        <v>3.035</v>
      </c>
      <c r="AQ918" s="28" t="n">
        <v>2.625</v>
      </c>
      <c r="AR918" s="28" t="n">
        <v>2.65</v>
      </c>
      <c r="AS918" s="28" t="n">
        <v>3.408</v>
      </c>
      <c r="AT918" s="28" t="n">
        <v>3.079</v>
      </c>
      <c r="AU918" s="28" t="n">
        <v>2.763</v>
      </c>
      <c r="AV918" s="28" t="n">
        <v>2.446</v>
      </c>
      <c r="AW918" s="28" t="n">
        <v>2.689</v>
      </c>
      <c r="AX918" s="28"/>
      <c r="AY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</row>
    <row r="919" customFormat="false" ht="12.75" hidden="true" customHeight="false" outlineLevel="0" collapsed="false">
      <c r="A919" s="56" t="n">
        <v>36594</v>
      </c>
      <c r="B919" s="90" t="n">
        <f aca="false">B918+1</f>
        <v>913</v>
      </c>
      <c r="C919" s="28"/>
      <c r="D919" s="96" t="s">
        <v>384</v>
      </c>
      <c r="Z919" s="96" t="s">
        <v>384</v>
      </c>
      <c r="AA919" s="96" t="n">
        <v>2.71</v>
      </c>
      <c r="AB919" s="96" t="n">
        <v>2.786</v>
      </c>
      <c r="AC919" s="95" t="n">
        <f aca="false">AE919-AB919</f>
        <v>0</v>
      </c>
      <c r="AE919" s="28" t="n">
        <v>2.786</v>
      </c>
      <c r="AF919" s="28" t="n">
        <v>2.786</v>
      </c>
      <c r="AG919" s="28" t="n">
        <v>2.841</v>
      </c>
      <c r="AH919" s="28" t="n">
        <v>2.6485</v>
      </c>
      <c r="AI919" s="28" t="n">
        <v>2.5835</v>
      </c>
      <c r="AJ919" s="28" t="n">
        <v>2.531</v>
      </c>
      <c r="AK919" s="28" t="n">
        <v>2.681</v>
      </c>
      <c r="AL919" s="28" t="n">
        <v>2.806</v>
      </c>
      <c r="AM919" s="28" t="n">
        <v>2.811</v>
      </c>
      <c r="AN919" s="28" t="n">
        <v>2.5785</v>
      </c>
      <c r="AO919" s="28" t="n">
        <v>2.936</v>
      </c>
      <c r="AP919" s="28" t="n">
        <v>3.096</v>
      </c>
      <c r="AQ919" s="28" t="n">
        <v>2.6935</v>
      </c>
      <c r="AR919" s="28" t="n">
        <v>2.746</v>
      </c>
      <c r="AS919" s="28" t="n">
        <v>3.425</v>
      </c>
      <c r="AT919" s="28" t="n">
        <v>3.09</v>
      </c>
      <c r="AU919" s="28" t="n">
        <v>2.76</v>
      </c>
      <c r="AV919" s="28" t="n">
        <v>2.435</v>
      </c>
      <c r="AW919" s="28" t="n">
        <v>2.716</v>
      </c>
      <c r="AX919" s="28"/>
      <c r="AY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</row>
    <row r="920" customFormat="false" ht="12.75" hidden="true" customHeight="false" outlineLevel="0" collapsed="false">
      <c r="A920" s="56" t="n">
        <v>36595</v>
      </c>
      <c r="B920" s="90" t="n">
        <f aca="false">B919+1</f>
        <v>914</v>
      </c>
      <c r="C920" s="28"/>
      <c r="D920" s="96" t="s">
        <v>384</v>
      </c>
      <c r="Z920" s="96" t="s">
        <v>384</v>
      </c>
      <c r="AA920" s="96" t="n">
        <v>2.81</v>
      </c>
      <c r="AB920" s="96" t="n">
        <v>2.774</v>
      </c>
      <c r="AC920" s="95" t="n">
        <f aca="false">AE920-AB920</f>
        <v>0</v>
      </c>
      <c r="AE920" s="28" t="n">
        <v>2.774</v>
      </c>
      <c r="AF920" s="28" t="n">
        <v>2.774</v>
      </c>
      <c r="AG920" s="28" t="n">
        <v>2.8315</v>
      </c>
      <c r="AH920" s="28" t="n">
        <v>2.6415</v>
      </c>
      <c r="AI920" s="28" t="n">
        <v>2.5815</v>
      </c>
      <c r="AJ920" s="28" t="n">
        <v>2.529</v>
      </c>
      <c r="AK920" s="28" t="n">
        <v>2.669</v>
      </c>
      <c r="AL920" s="28" t="n">
        <v>2.7915</v>
      </c>
      <c r="AM920" s="28" t="n">
        <v>2.8115</v>
      </c>
      <c r="AN920" s="28" t="n">
        <v>2.5315</v>
      </c>
      <c r="AO920" s="28" t="n">
        <v>2.9265</v>
      </c>
      <c r="AP920" s="28" t="n">
        <v>3.0815</v>
      </c>
      <c r="AQ920" s="28" t="n">
        <v>2.684</v>
      </c>
      <c r="AR920" s="28" t="n">
        <v>2.7365</v>
      </c>
      <c r="AS920" s="28" t="n">
        <v>3.44</v>
      </c>
      <c r="AT920" s="28" t="n">
        <v>3.1</v>
      </c>
      <c r="AU920" s="28" t="n">
        <v>2.78</v>
      </c>
      <c r="AV920" s="28" t="n">
        <v>2.45</v>
      </c>
      <c r="AW920" s="28" t="n">
        <v>2.75</v>
      </c>
      <c r="AX920" s="28"/>
      <c r="AY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</row>
    <row r="921" customFormat="false" ht="12.75" hidden="true" customHeight="false" outlineLevel="0" collapsed="false">
      <c r="A921" s="56" t="n">
        <v>36598</v>
      </c>
      <c r="B921" s="90" t="n">
        <f aca="false">B920+1</f>
        <v>915</v>
      </c>
      <c r="C921" s="28"/>
      <c r="D921" s="96" t="s">
        <v>384</v>
      </c>
      <c r="Z921" s="96" t="s">
        <v>384</v>
      </c>
      <c r="AA921" s="96" t="n">
        <v>2.81</v>
      </c>
      <c r="AB921" s="96" t="n">
        <v>2.86</v>
      </c>
      <c r="AC921" s="95" t="n">
        <f aca="false">AE921-AB921</f>
        <v>0</v>
      </c>
      <c r="AE921" s="28" t="n">
        <v>2.86</v>
      </c>
      <c r="AF921" s="28" t="n">
        <v>2.86</v>
      </c>
      <c r="AG921" s="28" t="n">
        <v>2.9175</v>
      </c>
      <c r="AH921" s="28" t="n">
        <v>2.725</v>
      </c>
      <c r="AI921" s="28" t="n">
        <v>2.64</v>
      </c>
      <c r="AJ921" s="28" t="n">
        <v>2.6</v>
      </c>
      <c r="AK921" s="28" t="n">
        <v>2.7525</v>
      </c>
      <c r="AL921" s="28" t="n">
        <v>2.875</v>
      </c>
      <c r="AM921" s="28" t="n">
        <v>2.875</v>
      </c>
      <c r="AN921" s="28" t="n">
        <v>2.615</v>
      </c>
      <c r="AO921" s="28" t="n">
        <v>3.0125</v>
      </c>
      <c r="AP921" s="28" t="n">
        <v>3.1825</v>
      </c>
      <c r="AQ921" s="28" t="n">
        <v>2.77</v>
      </c>
      <c r="AR921" s="28" t="n">
        <v>2.79</v>
      </c>
      <c r="AS921" s="28" t="n">
        <v>3.4</v>
      </c>
      <c r="AT921" s="28" t="n">
        <v>3.1</v>
      </c>
      <c r="AU921" s="28" t="n">
        <v>2.85</v>
      </c>
      <c r="AV921" s="28" t="n">
        <v>2.475</v>
      </c>
      <c r="AW921" s="28" t="n">
        <v>2.74</v>
      </c>
      <c r="AX921" s="28"/>
      <c r="AY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</row>
    <row r="922" customFormat="false" ht="12.75" hidden="true" customHeight="false" outlineLevel="0" collapsed="false">
      <c r="A922" s="56" t="n">
        <v>36599</v>
      </c>
      <c r="B922" s="90" t="n">
        <f aca="false">B921+1</f>
        <v>916</v>
      </c>
      <c r="C922" s="28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  <c r="AA922" s="83" t="n">
        <v>2.85</v>
      </c>
      <c r="AB922" s="83" t="n">
        <v>2.809</v>
      </c>
      <c r="AC922" s="95" t="n">
        <f aca="false">AE922-AB922</f>
        <v>0</v>
      </c>
      <c r="AD922" s="83"/>
      <c r="AE922" s="83" t="n">
        <v>2.809</v>
      </c>
      <c r="AF922" s="83" t="n">
        <v>2.809</v>
      </c>
      <c r="AG922" s="83" t="n">
        <v>2.8665</v>
      </c>
      <c r="AH922" s="83" t="n">
        <v>2.6765</v>
      </c>
      <c r="AI922" s="83" t="n">
        <v>2.604</v>
      </c>
      <c r="AJ922" s="83" t="n">
        <v>2.5615</v>
      </c>
      <c r="AK922" s="83" t="n">
        <v>2.704</v>
      </c>
      <c r="AL922" s="83" t="n">
        <v>2.8265</v>
      </c>
      <c r="AM922" s="83" t="n">
        <v>2.8415</v>
      </c>
      <c r="AN922" s="83" t="n">
        <v>2.584</v>
      </c>
      <c r="AO922" s="83" t="n">
        <v>2.964</v>
      </c>
      <c r="AP922" s="83" t="n">
        <v>3.119</v>
      </c>
      <c r="AQ922" s="83" t="n">
        <v>2.8265</v>
      </c>
      <c r="AR922" s="83" t="n">
        <v>2.7515</v>
      </c>
      <c r="AS922" s="83"/>
      <c r="AT922" s="83"/>
      <c r="AU922" s="83"/>
      <c r="AV922" s="83"/>
      <c r="AW922" s="83"/>
      <c r="AX922" s="83"/>
      <c r="AY922" s="83"/>
      <c r="AZ922" s="83"/>
      <c r="BA922" s="83"/>
      <c r="BB922" s="83"/>
      <c r="BC922" s="83"/>
      <c r="BD922" s="83"/>
      <c r="BE922" s="83" t="n">
        <v>2.70571428571429</v>
      </c>
      <c r="BF922" s="83" t="n">
        <v>2.46571428571429</v>
      </c>
      <c r="BG922" s="83" t="n">
        <v>2.75071428571429</v>
      </c>
      <c r="BH922" s="83" t="n">
        <v>2.55821428571429</v>
      </c>
      <c r="BI922" s="83" t="n">
        <v>2.50821428571429</v>
      </c>
      <c r="BJ922" s="83" t="n">
        <v>2.42071428571429</v>
      </c>
      <c r="BK922" s="83" t="n">
        <v>2.59571428571429</v>
      </c>
      <c r="BL922" s="83" t="n">
        <v>2.72321428571429</v>
      </c>
      <c r="BM922" s="83" t="n">
        <v>2.82571428571429</v>
      </c>
      <c r="BN922" s="83" t="n">
        <v>2.45071428571429</v>
      </c>
      <c r="BO922" s="83" t="n">
        <v>2.85821428571429</v>
      </c>
      <c r="BP922" s="83" t="n">
        <v>2.97678571428571</v>
      </c>
      <c r="BQ922" s="83" t="n">
        <v>2.72321428571429</v>
      </c>
      <c r="BR922" s="83" t="n">
        <v>2.63321428571429</v>
      </c>
      <c r="BW922" s="97"/>
    </row>
    <row r="923" customFormat="false" ht="12.75" hidden="true" customHeight="false" outlineLevel="0" collapsed="false">
      <c r="A923" s="56" t="n">
        <v>36600</v>
      </c>
      <c r="B923" s="90" t="n">
        <f aca="false">B922+1</f>
        <v>917</v>
      </c>
      <c r="C923" s="28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  <c r="AA923" s="83" t="n">
        <v>2.785</v>
      </c>
      <c r="AB923" s="83" t="n">
        <v>2.866</v>
      </c>
      <c r="AC923" s="95" t="n">
        <f aca="false">AE923-AB923</f>
        <v>0</v>
      </c>
      <c r="AD923" s="83"/>
      <c r="AE923" s="83" t="n">
        <v>2.866</v>
      </c>
      <c r="AF923" s="83" t="n">
        <v>2.866</v>
      </c>
      <c r="AG923" s="83" t="n">
        <v>2.9235</v>
      </c>
      <c r="AH923" s="83" t="n">
        <v>2.7335</v>
      </c>
      <c r="AI923" s="83" t="n">
        <v>2.6585</v>
      </c>
      <c r="AJ923" s="83" t="n">
        <v>2.616</v>
      </c>
      <c r="AK923" s="83" t="n">
        <v>2.761</v>
      </c>
      <c r="AL923" s="83" t="n">
        <v>2.881</v>
      </c>
      <c r="AM923" s="83" t="n">
        <v>2.896</v>
      </c>
      <c r="AN923" s="83" t="n">
        <v>2.631</v>
      </c>
      <c r="AO923" s="83" t="n">
        <v>3.021</v>
      </c>
      <c r="AP923" s="83" t="n">
        <v>3.1735</v>
      </c>
      <c r="AQ923" s="83" t="n">
        <v>2.881</v>
      </c>
      <c r="AR923" s="83" t="n">
        <v>2.821</v>
      </c>
      <c r="AS923" s="83"/>
      <c r="AT923" s="83"/>
      <c r="AU923" s="83"/>
      <c r="AV923" s="83"/>
      <c r="AW923" s="83"/>
      <c r="AX923" s="83"/>
      <c r="AY923" s="83"/>
      <c r="AZ923" s="83"/>
      <c r="BA923" s="83"/>
      <c r="BB923" s="83"/>
      <c r="BC923" s="83"/>
      <c r="BD923" s="83"/>
      <c r="BE923" s="83" t="n">
        <v>2.72714285714286</v>
      </c>
      <c r="BF923" s="83" t="n">
        <v>2.48714285714286</v>
      </c>
      <c r="BG923" s="83" t="n">
        <v>2.77214285714286</v>
      </c>
      <c r="BH923" s="83" t="n">
        <v>2.57964285714286</v>
      </c>
      <c r="BI923" s="83" t="n">
        <v>2.52964285714286</v>
      </c>
      <c r="BJ923" s="83" t="n">
        <v>2.44714285714286</v>
      </c>
      <c r="BK923" s="83" t="n">
        <v>2.61714285714286</v>
      </c>
      <c r="BL923" s="83" t="n">
        <v>2.74464285714286</v>
      </c>
      <c r="BM923" s="83" t="n">
        <v>2.85035714285714</v>
      </c>
      <c r="BN923" s="83" t="n">
        <v>2.49214285714286</v>
      </c>
      <c r="BO923" s="83" t="n">
        <v>2.87964285714286</v>
      </c>
      <c r="BP923" s="83" t="n">
        <v>2.99821428571429</v>
      </c>
      <c r="BQ923" s="83" t="n">
        <v>2.74464285714286</v>
      </c>
      <c r="BR923" s="83" t="n">
        <v>2.65464285714286</v>
      </c>
      <c r="BW923" s="97"/>
    </row>
    <row r="924" customFormat="false" ht="12.75" hidden="true" customHeight="false" outlineLevel="0" collapsed="false">
      <c r="A924" s="56" t="n">
        <v>36601</v>
      </c>
      <c r="B924" s="90" t="n">
        <f aca="false">B923+1</f>
        <v>918</v>
      </c>
      <c r="C924" s="28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  <c r="AA924" s="83" t="n">
        <v>2.86</v>
      </c>
      <c r="AB924" s="83" t="n">
        <v>2.851</v>
      </c>
      <c r="AC924" s="95" t="n">
        <f aca="false">AE924-AB924</f>
        <v>0</v>
      </c>
      <c r="AD924" s="83"/>
      <c r="AE924" s="83" t="n">
        <v>2.851</v>
      </c>
      <c r="AF924" s="83" t="n">
        <v>2.851</v>
      </c>
      <c r="AG924" s="83" t="n">
        <v>2.911</v>
      </c>
      <c r="AH924" s="83" t="n">
        <v>2.7135</v>
      </c>
      <c r="AI924" s="83" t="n">
        <v>2.641</v>
      </c>
      <c r="AJ924" s="83" t="n">
        <v>2.6035</v>
      </c>
      <c r="AK924" s="83" t="n">
        <v>2.746</v>
      </c>
      <c r="AL924" s="83" t="n">
        <v>2.866</v>
      </c>
      <c r="AM924" s="83" t="n">
        <v>2.876</v>
      </c>
      <c r="AN924" s="83" t="n">
        <v>2.628</v>
      </c>
      <c r="AO924" s="83" t="n">
        <v>3.006</v>
      </c>
      <c r="AP924" s="83" t="n">
        <v>3.1585</v>
      </c>
      <c r="AQ924" s="83" t="n">
        <v>2.866</v>
      </c>
      <c r="AR924" s="83" t="n">
        <v>2.806</v>
      </c>
      <c r="AS924" s="83"/>
      <c r="AT924" s="83"/>
      <c r="AU924" s="83"/>
      <c r="AV924" s="83"/>
      <c r="AW924" s="83"/>
      <c r="AX924" s="83"/>
      <c r="AY924" s="83"/>
      <c r="AZ924" s="83"/>
      <c r="BA924" s="83"/>
      <c r="BB924" s="83"/>
      <c r="BC924" s="83"/>
      <c r="BD924" s="83"/>
      <c r="BE924" s="83" t="n">
        <v>2.71357142857143</v>
      </c>
      <c r="BF924" s="83" t="n">
        <v>2.47357142857143</v>
      </c>
      <c r="BG924" s="83" t="n">
        <v>2.75857142857143</v>
      </c>
      <c r="BH924" s="83" t="n">
        <v>2.56607142857143</v>
      </c>
      <c r="BI924" s="83" t="n">
        <v>2.51607142857143</v>
      </c>
      <c r="BJ924" s="83" t="n">
        <v>2.43607142857143</v>
      </c>
      <c r="BK924" s="83" t="n">
        <v>2.60357142857143</v>
      </c>
      <c r="BL924" s="83" t="n">
        <v>2.73107142857143</v>
      </c>
      <c r="BM924" s="83" t="n">
        <v>2.83678571428571</v>
      </c>
      <c r="BN924" s="83" t="n">
        <v>2.48857142857143</v>
      </c>
      <c r="BO924" s="83" t="n">
        <v>2.86607142857143</v>
      </c>
      <c r="BP924" s="83" t="n">
        <v>2.98464285714286</v>
      </c>
      <c r="BQ924" s="83" t="n">
        <v>2.73107142857143</v>
      </c>
      <c r="BR924" s="83" t="n">
        <v>2.64107142857143</v>
      </c>
      <c r="BW924" s="97"/>
    </row>
    <row r="925" customFormat="false" ht="12.75" hidden="true" customHeight="false" outlineLevel="0" collapsed="false">
      <c r="A925" s="56" t="n">
        <v>36602</v>
      </c>
      <c r="B925" s="90" t="n">
        <f aca="false">B924+1</f>
        <v>919</v>
      </c>
      <c r="C925" s="28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  <c r="AA925" s="83" t="n">
        <v>2.845</v>
      </c>
      <c r="AB925" s="83" t="n">
        <v>2.785</v>
      </c>
      <c r="AC925" s="95" t="n">
        <f aca="false">AE925-AB925</f>
        <v>0</v>
      </c>
      <c r="AD925" s="83"/>
      <c r="AE925" s="83" t="n">
        <v>2.785</v>
      </c>
      <c r="AF925" s="83" t="n">
        <v>2.785</v>
      </c>
      <c r="AG925" s="83" t="n">
        <v>2.845</v>
      </c>
      <c r="AH925" s="83" t="n">
        <v>2.6575</v>
      </c>
      <c r="AI925" s="83" t="n">
        <v>2.5875</v>
      </c>
      <c r="AJ925" s="83" t="n">
        <v>2.545</v>
      </c>
      <c r="AK925" s="83" t="n">
        <v>2.6825</v>
      </c>
      <c r="AL925" s="83" t="n">
        <v>2.8</v>
      </c>
      <c r="AM925" s="83" t="n">
        <v>2.83</v>
      </c>
      <c r="AN925" s="83" t="n">
        <v>2.565</v>
      </c>
      <c r="AO925" s="83" t="n">
        <v>2.9325</v>
      </c>
      <c r="AP925" s="83" t="n">
        <v>3.105</v>
      </c>
      <c r="AQ925" s="83" t="n">
        <v>2.8</v>
      </c>
      <c r="AR925" s="83" t="n">
        <v>2.74</v>
      </c>
      <c r="AS925" s="83"/>
      <c r="AT925" s="83"/>
      <c r="AU925" s="83"/>
      <c r="AV925" s="83"/>
      <c r="AW925" s="83"/>
      <c r="AX925" s="83"/>
      <c r="AY925" s="83"/>
      <c r="AZ925" s="83"/>
      <c r="BA925" s="83"/>
      <c r="BB925" s="83"/>
      <c r="BC925" s="83"/>
      <c r="BD925" s="83"/>
      <c r="BE925" s="83" t="n">
        <v>2.69257142857143</v>
      </c>
      <c r="BF925" s="83" t="n">
        <v>2.45257142857143</v>
      </c>
      <c r="BG925" s="83" t="n">
        <v>2.73757142857143</v>
      </c>
      <c r="BH925" s="83" t="n">
        <v>2.54507142857143</v>
      </c>
      <c r="BI925" s="83" t="n">
        <v>2.49507142857143</v>
      </c>
      <c r="BJ925" s="83" t="n">
        <v>2.41507142857143</v>
      </c>
      <c r="BK925" s="83" t="n">
        <v>2.58257142857143</v>
      </c>
      <c r="BL925" s="83" t="n">
        <v>2.71007142857143</v>
      </c>
      <c r="BM925" s="83" t="n">
        <v>2.81578571428572</v>
      </c>
      <c r="BN925" s="83" t="n">
        <v>2.47257142857143</v>
      </c>
      <c r="BO925" s="83" t="n">
        <v>2.84507142857143</v>
      </c>
      <c r="BP925" s="83" t="n">
        <v>2.96364285714286</v>
      </c>
      <c r="BQ925" s="83" t="n">
        <v>2.71007142857143</v>
      </c>
      <c r="BR925" s="83" t="n">
        <v>2.62007142857143</v>
      </c>
      <c r="BW925" s="97"/>
    </row>
    <row r="926" customFormat="false" ht="12.75" hidden="true" customHeight="false" outlineLevel="0" collapsed="false">
      <c r="A926" s="56" t="n">
        <v>36605</v>
      </c>
      <c r="B926" s="90" t="n">
        <f aca="false">B925+1</f>
        <v>920</v>
      </c>
      <c r="C926" s="28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  <c r="AA926" s="83" t="n">
        <v>2.76</v>
      </c>
      <c r="AB926" s="83" t="n">
        <v>2.714</v>
      </c>
      <c r="AC926" s="95" t="n">
        <f aca="false">AE926-AB926</f>
        <v>0</v>
      </c>
      <c r="AD926" s="83"/>
      <c r="AE926" s="83" t="n">
        <v>2.714</v>
      </c>
      <c r="AF926" s="83" t="n">
        <v>2.714</v>
      </c>
      <c r="AG926" s="83" t="n">
        <v>2.774</v>
      </c>
      <c r="AH926" s="83" t="n">
        <v>2.5865</v>
      </c>
      <c r="AI926" s="83" t="n">
        <v>2.524</v>
      </c>
      <c r="AJ926" s="83" t="n">
        <v>2.4815</v>
      </c>
      <c r="AK926" s="83" t="n">
        <v>2.614</v>
      </c>
      <c r="AL926" s="83" t="n">
        <v>2.729</v>
      </c>
      <c r="AM926" s="83" t="n">
        <v>2.7665</v>
      </c>
      <c r="AN926" s="83" t="n">
        <v>2.494</v>
      </c>
      <c r="AO926" s="83" t="n">
        <v>2.8665</v>
      </c>
      <c r="AP926" s="83" t="n">
        <v>3.034</v>
      </c>
      <c r="AQ926" s="83" t="n">
        <v>2.729</v>
      </c>
      <c r="AR926" s="83" t="n">
        <v>2.684</v>
      </c>
      <c r="AS926" s="83"/>
      <c r="AT926" s="83"/>
      <c r="AU926" s="83"/>
      <c r="AV926" s="83"/>
      <c r="AW926" s="83"/>
      <c r="AX926" s="83"/>
      <c r="AY926" s="83"/>
      <c r="AZ926" s="83"/>
      <c r="BA926" s="83"/>
      <c r="BB926" s="83"/>
      <c r="BC926" s="83"/>
      <c r="BD926" s="83"/>
      <c r="BE926" s="83" t="n">
        <v>2.66771428571429</v>
      </c>
      <c r="BF926" s="83" t="n">
        <v>2.42771428571429</v>
      </c>
      <c r="BG926" s="83" t="n">
        <v>2.71521428571429</v>
      </c>
      <c r="BH926" s="83" t="n">
        <v>2.52021428571429</v>
      </c>
      <c r="BI926" s="83" t="n">
        <v>2.47021428571429</v>
      </c>
      <c r="BJ926" s="83" t="n">
        <v>2.39021428571429</v>
      </c>
      <c r="BK926" s="83" t="n">
        <v>2.55771428571429</v>
      </c>
      <c r="BL926" s="83" t="n">
        <v>2.68521428571429</v>
      </c>
      <c r="BM926" s="83" t="n">
        <v>2.79092857142857</v>
      </c>
      <c r="BN926" s="83" t="n">
        <v>2.44771428571429</v>
      </c>
      <c r="BO926" s="83" t="n">
        <v>2.82021428571429</v>
      </c>
      <c r="BP926" s="83" t="n">
        <v>2.93878571428571</v>
      </c>
      <c r="BQ926" s="83" t="n">
        <v>2.68521428571429</v>
      </c>
      <c r="BR926" s="83" t="n">
        <v>2.59521428571429</v>
      </c>
      <c r="BW926" s="97"/>
    </row>
    <row r="927" customFormat="false" ht="12.75" hidden="true" customHeight="false" outlineLevel="0" collapsed="false">
      <c r="A927" s="56" t="n">
        <v>36606</v>
      </c>
      <c r="B927" s="90" t="n">
        <f aca="false">B926+1</f>
        <v>921</v>
      </c>
      <c r="C927" s="28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  <c r="AA927" s="83" t="n">
        <v>2.74</v>
      </c>
      <c r="AB927" s="83" t="n">
        <v>2.751</v>
      </c>
      <c r="AC927" s="95" t="n">
        <f aca="false">AE927-AB927</f>
        <v>0</v>
      </c>
      <c r="AD927" s="83"/>
      <c r="AE927" s="83" t="n">
        <v>2.751</v>
      </c>
      <c r="AF927" s="83" t="n">
        <v>2.751</v>
      </c>
      <c r="AG927" s="83" t="n">
        <v>2.8135</v>
      </c>
      <c r="AH927" s="83" t="n">
        <v>2.6235</v>
      </c>
      <c r="AI927" s="83" t="n">
        <v>2.5585</v>
      </c>
      <c r="AJ927" s="83" t="n">
        <v>2.511</v>
      </c>
      <c r="AK927" s="83" t="n">
        <v>2.6485</v>
      </c>
      <c r="AL927" s="83" t="n">
        <v>2.766</v>
      </c>
      <c r="AM927" s="83" t="n">
        <v>2.8035</v>
      </c>
      <c r="AN927" s="83" t="n">
        <v>2.531</v>
      </c>
      <c r="AO927" s="83" t="n">
        <v>2.906</v>
      </c>
      <c r="AP927" s="83" t="n">
        <v>3.071</v>
      </c>
      <c r="AQ927" s="83" t="n">
        <v>2.766</v>
      </c>
      <c r="AR927" s="83" t="n">
        <v>2.726</v>
      </c>
      <c r="AS927" s="83"/>
      <c r="AT927" s="83"/>
      <c r="AU927" s="83"/>
      <c r="AV927" s="83"/>
      <c r="AW927" s="83"/>
      <c r="AX927" s="83"/>
      <c r="AY927" s="83"/>
      <c r="AZ927" s="83"/>
      <c r="BA927" s="83"/>
      <c r="BB927" s="83"/>
      <c r="BC927" s="83"/>
      <c r="BD927" s="83"/>
      <c r="BE927" s="83" t="n">
        <v>2.68728571428571</v>
      </c>
      <c r="BF927" s="83" t="n">
        <v>2.44728571428571</v>
      </c>
      <c r="BG927" s="83" t="n">
        <v>2.73728571428571</v>
      </c>
      <c r="BH927" s="83" t="n">
        <v>2.53978571428571</v>
      </c>
      <c r="BI927" s="83" t="n">
        <v>2.48978571428571</v>
      </c>
      <c r="BJ927" s="83" t="n">
        <v>2.40978571428571</v>
      </c>
      <c r="BK927" s="83" t="n">
        <v>2.57728571428571</v>
      </c>
      <c r="BL927" s="83" t="n">
        <v>2.70478571428571</v>
      </c>
      <c r="BM927" s="83" t="n">
        <v>2.8155</v>
      </c>
      <c r="BN927" s="83" t="n">
        <v>2.46728571428571</v>
      </c>
      <c r="BO927" s="83" t="n">
        <v>2.83978571428571</v>
      </c>
      <c r="BP927" s="83" t="n">
        <v>2.95835714285714</v>
      </c>
      <c r="BQ927" s="83" t="n">
        <v>2.70478571428571</v>
      </c>
      <c r="BR927" s="83" t="n">
        <v>2.61478571428571</v>
      </c>
      <c r="BW927" s="97"/>
    </row>
    <row r="928" customFormat="false" ht="12.75" hidden="true" customHeight="false" outlineLevel="0" collapsed="false">
      <c r="A928" s="56" t="n">
        <v>36607</v>
      </c>
      <c r="B928" s="90" t="n">
        <f aca="false">B927+1</f>
        <v>922</v>
      </c>
      <c r="C928" s="28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  <c r="AA928" s="83" t="n">
        <v>2.78</v>
      </c>
      <c r="AB928" s="83" t="n">
        <v>2.794</v>
      </c>
      <c r="AC928" s="95" t="n">
        <f aca="false">AE928-AB928</f>
        <v>0</v>
      </c>
      <c r="AD928" s="83"/>
      <c r="AE928" s="83" t="n">
        <v>2.794</v>
      </c>
      <c r="AF928" s="83" t="n">
        <v>2.794</v>
      </c>
      <c r="AG928" s="83" t="n">
        <v>2.8565</v>
      </c>
      <c r="AH928" s="83" t="n">
        <v>2.6665</v>
      </c>
      <c r="AI928" s="83" t="n">
        <v>2.6015</v>
      </c>
      <c r="AJ928" s="83" t="n">
        <v>2.559</v>
      </c>
      <c r="AK928" s="83" t="n">
        <v>2.694</v>
      </c>
      <c r="AL928" s="83" t="n">
        <v>2.809</v>
      </c>
      <c r="AM928" s="83" t="n">
        <v>2.8565</v>
      </c>
      <c r="AN928" s="83" t="n">
        <v>2.574</v>
      </c>
      <c r="AO928" s="83" t="n">
        <v>2.9515</v>
      </c>
      <c r="AP928" s="83" t="n">
        <v>3.114</v>
      </c>
      <c r="AQ928" s="83" t="n">
        <v>2.809</v>
      </c>
      <c r="AR928" s="83" t="n">
        <v>2.769</v>
      </c>
      <c r="AS928" s="83"/>
      <c r="AT928" s="83"/>
      <c r="AU928" s="83"/>
      <c r="AV928" s="83"/>
      <c r="AW928" s="83"/>
      <c r="AX928" s="83"/>
      <c r="AY928" s="83"/>
      <c r="AZ928" s="83"/>
      <c r="BA928" s="83"/>
      <c r="BB928" s="83"/>
      <c r="BC928" s="83"/>
      <c r="BD928" s="83"/>
      <c r="BE928" s="83" t="n">
        <v>2.69857142857143</v>
      </c>
      <c r="BF928" s="83" t="n">
        <v>2.45857142857143</v>
      </c>
      <c r="BG928" s="83" t="n">
        <v>2.74857142857143</v>
      </c>
      <c r="BH928" s="83" t="n">
        <v>2.55107142857143</v>
      </c>
      <c r="BI928" s="83" t="n">
        <v>2.50107142857143</v>
      </c>
      <c r="BJ928" s="83" t="n">
        <v>2.42107142857143</v>
      </c>
      <c r="BK928" s="83" t="n">
        <v>2.58857142857143</v>
      </c>
      <c r="BL928" s="83" t="n">
        <v>2.71607142857143</v>
      </c>
      <c r="BM928" s="83" t="n">
        <v>2.83178571428571</v>
      </c>
      <c r="BN928" s="83" t="n">
        <v>2.47857142857143</v>
      </c>
      <c r="BO928" s="83" t="n">
        <v>2.85107142857143</v>
      </c>
      <c r="BP928" s="83" t="n">
        <v>2.96964285714286</v>
      </c>
      <c r="BQ928" s="83" t="n">
        <v>2.71607142857143</v>
      </c>
      <c r="BR928" s="83" t="n">
        <v>2.62607142857143</v>
      </c>
      <c r="BW928" s="97"/>
    </row>
    <row r="929" customFormat="false" ht="12.75" hidden="true" customHeight="false" outlineLevel="0" collapsed="false">
      <c r="A929" s="56" t="n">
        <v>36608</v>
      </c>
      <c r="B929" s="90" t="n">
        <f aca="false">B928+1</f>
        <v>923</v>
      </c>
      <c r="C929" s="28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  <c r="AA929" s="83" t="n">
        <v>2.775</v>
      </c>
      <c r="AB929" s="83" t="n">
        <v>2.847</v>
      </c>
      <c r="AC929" s="95" t="n">
        <f aca="false">AE929-AB929</f>
        <v>0</v>
      </c>
      <c r="AD929" s="83"/>
      <c r="AE929" s="83" t="n">
        <v>2.847</v>
      </c>
      <c r="AF929" s="83" t="n">
        <v>2.847</v>
      </c>
      <c r="AG929" s="83" t="n">
        <v>2.9045</v>
      </c>
      <c r="AH929" s="83" t="n">
        <v>2.717</v>
      </c>
      <c r="AI929" s="83" t="n">
        <v>2.6545</v>
      </c>
      <c r="AJ929" s="83" t="n">
        <v>2.607</v>
      </c>
      <c r="AK929" s="83" t="n">
        <v>2.7445</v>
      </c>
      <c r="AL929" s="83" t="n">
        <v>2.8595</v>
      </c>
      <c r="AM929" s="83" t="n">
        <v>2.912</v>
      </c>
      <c r="AN929" s="83" t="n">
        <v>2.627</v>
      </c>
      <c r="AO929" s="83" t="n">
        <v>2.9995</v>
      </c>
      <c r="AP929" s="83" t="n">
        <v>3.162</v>
      </c>
      <c r="AQ929" s="83" t="n">
        <v>2.8595</v>
      </c>
      <c r="AR929" s="83" t="n">
        <v>2.8195</v>
      </c>
      <c r="AS929" s="83"/>
      <c r="AT929" s="83"/>
      <c r="AU929" s="83"/>
      <c r="AV929" s="83"/>
      <c r="AW929" s="83"/>
      <c r="AX929" s="83"/>
      <c r="AY929" s="83"/>
      <c r="AZ929" s="83"/>
      <c r="BA929" s="83"/>
      <c r="BB929" s="83"/>
      <c r="BC929" s="83"/>
      <c r="BD929" s="83"/>
      <c r="BE929" s="83" t="n">
        <v>2.71571428571429</v>
      </c>
      <c r="BF929" s="83" t="n">
        <v>2.47571428571429</v>
      </c>
      <c r="BG929" s="83" t="n">
        <v>2.76571428571429</v>
      </c>
      <c r="BH929" s="83" t="n">
        <v>2.56821428571429</v>
      </c>
      <c r="BI929" s="83" t="n">
        <v>2.51821428571429</v>
      </c>
      <c r="BJ929" s="83" t="n">
        <v>2.43821428571429</v>
      </c>
      <c r="BK929" s="83" t="n">
        <v>2.60571428571429</v>
      </c>
      <c r="BL929" s="83" t="n">
        <v>2.73321428571429</v>
      </c>
      <c r="BM929" s="83" t="n">
        <v>2.85107142857143</v>
      </c>
      <c r="BN929" s="83" t="n">
        <v>2.49571428571429</v>
      </c>
      <c r="BO929" s="83" t="n">
        <v>2.86821428571429</v>
      </c>
      <c r="BP929" s="83" t="n">
        <v>2.98678571428571</v>
      </c>
      <c r="BQ929" s="83" t="n">
        <v>2.73321428571429</v>
      </c>
      <c r="BR929" s="83" t="n">
        <v>2.64321428571429</v>
      </c>
      <c r="BW929" s="97"/>
    </row>
    <row r="930" customFormat="false" ht="12.75" hidden="true" customHeight="false" outlineLevel="0" collapsed="false">
      <c r="A930" s="56" t="n">
        <v>36609</v>
      </c>
      <c r="B930" s="90" t="n">
        <f aca="false">B929+1</f>
        <v>924</v>
      </c>
      <c r="C930" s="28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  <c r="AA930" s="83" t="n">
        <v>2.845</v>
      </c>
      <c r="AB930" s="83" t="n">
        <v>2.836</v>
      </c>
      <c r="AC930" s="95" t="n">
        <f aca="false">AE930-AB930</f>
        <v>0</v>
      </c>
      <c r="AD930" s="83"/>
      <c r="AE930" s="83" t="n">
        <v>2.836</v>
      </c>
      <c r="AF930" s="83" t="n">
        <v>2.836</v>
      </c>
      <c r="AG930" s="83" t="n">
        <v>2.8885</v>
      </c>
      <c r="AH930" s="83" t="n">
        <v>2.706</v>
      </c>
      <c r="AI930" s="83" t="n">
        <v>2.641</v>
      </c>
      <c r="AJ930" s="83" t="n">
        <v>2.591</v>
      </c>
      <c r="AK930" s="83" t="n">
        <v>2.736</v>
      </c>
      <c r="AL930" s="83" t="n">
        <v>2.8485</v>
      </c>
      <c r="AM930" s="83" t="n">
        <v>2.8985</v>
      </c>
      <c r="AN930" s="83" t="n">
        <v>2.616</v>
      </c>
      <c r="AO930" s="83" t="n">
        <v>2.9885</v>
      </c>
      <c r="AP930" s="83" t="n">
        <v>3.136</v>
      </c>
      <c r="AQ930" s="83" t="n">
        <v>2.8485</v>
      </c>
      <c r="AR930" s="83" t="n">
        <v>2.7985</v>
      </c>
      <c r="AS930" s="83"/>
      <c r="AT930" s="83"/>
      <c r="AU930" s="83"/>
      <c r="AV930" s="83"/>
      <c r="AW930" s="83"/>
      <c r="AX930" s="83"/>
      <c r="AY930" s="83"/>
      <c r="AZ930" s="83"/>
      <c r="BA930" s="83"/>
      <c r="BB930" s="83"/>
      <c r="BC930" s="83"/>
      <c r="BD930" s="83"/>
      <c r="BE930" s="83" t="n">
        <v>2.70057142857143</v>
      </c>
      <c r="BF930" s="83" t="n">
        <v>2.46057142857143</v>
      </c>
      <c r="BG930" s="83" t="n">
        <v>2.75057142857143</v>
      </c>
      <c r="BH930" s="83" t="n">
        <v>2.55307142857143</v>
      </c>
      <c r="BI930" s="83" t="n">
        <v>2.50307142857143</v>
      </c>
      <c r="BJ930" s="83" t="n">
        <v>2.42307142857143</v>
      </c>
      <c r="BK930" s="83" t="n">
        <v>2.59057142857143</v>
      </c>
      <c r="BL930" s="83" t="n">
        <v>2.71807142857143</v>
      </c>
      <c r="BM930" s="83" t="n">
        <v>2.83342857142857</v>
      </c>
      <c r="BN930" s="83" t="n">
        <v>2.47757142857143</v>
      </c>
      <c r="BO930" s="83" t="n">
        <v>2.85307142857143</v>
      </c>
      <c r="BP930" s="83" t="n">
        <v>2.97164285714286</v>
      </c>
      <c r="BQ930" s="83" t="n">
        <v>2.71807142857143</v>
      </c>
      <c r="BR930" s="83" t="n">
        <v>2.62807142857143</v>
      </c>
      <c r="BW930" s="97"/>
    </row>
    <row r="931" customFormat="false" ht="12.75" hidden="true" customHeight="false" outlineLevel="0" collapsed="false">
      <c r="A931" s="56" t="n">
        <v>36612</v>
      </c>
      <c r="B931" s="90" t="n">
        <f aca="false">B930+1</f>
        <v>925</v>
      </c>
      <c r="C931" s="28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  <c r="AA931" s="83" t="n">
        <v>2.83</v>
      </c>
      <c r="AB931" s="83" t="n">
        <v>2.914</v>
      </c>
      <c r="AC931" s="95" t="n">
        <f aca="false">AE931-AB931</f>
        <v>0</v>
      </c>
      <c r="AD931" s="83"/>
      <c r="AE931" s="83" t="n">
        <v>2.914</v>
      </c>
      <c r="AF931" s="83" t="n">
        <v>2.914</v>
      </c>
      <c r="AG931" s="83" t="n">
        <v>2.9665</v>
      </c>
      <c r="AH931" s="83" t="n">
        <v>2.7815</v>
      </c>
      <c r="AI931" s="83" t="n">
        <v>2.7165</v>
      </c>
      <c r="AJ931" s="83" t="n">
        <v>2.6665</v>
      </c>
      <c r="AK931" s="83" t="n">
        <v>2.814</v>
      </c>
      <c r="AL931" s="83" t="n">
        <v>2.924</v>
      </c>
      <c r="AM931" s="83" t="n">
        <v>2.974</v>
      </c>
      <c r="AN931" s="83" t="n">
        <v>2.694</v>
      </c>
      <c r="AO931" s="83" t="n">
        <v>3.0615</v>
      </c>
      <c r="AP931" s="83" t="n">
        <v>3.204</v>
      </c>
      <c r="AQ931" s="83" t="n">
        <v>2.924</v>
      </c>
      <c r="AR931" s="83" t="n">
        <v>2.8565</v>
      </c>
      <c r="AS931" s="83"/>
      <c r="AT931" s="83"/>
      <c r="AU931" s="83"/>
      <c r="AV931" s="83"/>
      <c r="AW931" s="83"/>
      <c r="AX931" s="83"/>
      <c r="AY931" s="83"/>
      <c r="AZ931" s="83"/>
      <c r="BA931" s="83"/>
      <c r="BB931" s="83"/>
      <c r="BC931" s="83"/>
      <c r="BD931" s="83"/>
      <c r="BE931" s="83" t="n">
        <v>2.72614285714286</v>
      </c>
      <c r="BF931" s="83" t="n">
        <v>2.48614285714286</v>
      </c>
      <c r="BG931" s="83" t="n">
        <v>2.77614285714286</v>
      </c>
      <c r="BH931" s="83" t="n">
        <v>2.57864285714286</v>
      </c>
      <c r="BI931" s="83" t="n">
        <v>2.52864285714286</v>
      </c>
      <c r="BJ931" s="83" t="n">
        <v>2.44864285714286</v>
      </c>
      <c r="BK931" s="83" t="n">
        <v>2.61614285714286</v>
      </c>
      <c r="BL931" s="83" t="n">
        <v>2.74364285714286</v>
      </c>
      <c r="BM931" s="83" t="n">
        <v>2.85435714285714</v>
      </c>
      <c r="BN931" s="83" t="n">
        <v>2.50314285714286</v>
      </c>
      <c r="BO931" s="83" t="n">
        <v>2.87864285714286</v>
      </c>
      <c r="BP931" s="83" t="n">
        <v>2.99721428571429</v>
      </c>
      <c r="BQ931" s="83" t="n">
        <v>2.74364285714286</v>
      </c>
      <c r="BR931" s="83" t="n">
        <v>2.65364285714286</v>
      </c>
      <c r="BW931" s="97"/>
    </row>
    <row r="932" customFormat="false" ht="12.75" hidden="true" customHeight="false" outlineLevel="0" collapsed="false">
      <c r="A932" s="56" t="n">
        <v>36613</v>
      </c>
      <c r="B932" s="90" t="n">
        <f aca="false">B931+1</f>
        <v>926</v>
      </c>
      <c r="C932" s="28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  <c r="AA932" s="83" t="n">
        <v>2.945</v>
      </c>
      <c r="AB932" s="83" t="n">
        <v>2.963</v>
      </c>
      <c r="AC932" s="95" t="n">
        <f aca="false">AE932-AB932</f>
        <v>0</v>
      </c>
      <c r="AD932" s="83"/>
      <c r="AE932" s="83" t="n">
        <v>2.963</v>
      </c>
      <c r="AF932" s="83" t="n">
        <v>2.963</v>
      </c>
      <c r="AG932" s="83" t="n">
        <v>3.013</v>
      </c>
      <c r="AH932" s="83" t="n">
        <v>2.8405</v>
      </c>
      <c r="AI932" s="83" t="n">
        <v>2.7755</v>
      </c>
      <c r="AJ932" s="83" t="n">
        <v>2.723</v>
      </c>
      <c r="AK932" s="83" t="n">
        <v>2.863</v>
      </c>
      <c r="AL932" s="83" t="n">
        <v>2.973</v>
      </c>
      <c r="AM932" s="83" t="n">
        <v>3.0305</v>
      </c>
      <c r="AN932" s="83" t="n">
        <v>2.753</v>
      </c>
      <c r="AO932" s="83" t="n">
        <v>3.1005</v>
      </c>
      <c r="AP932" s="83" t="n">
        <v>3.253</v>
      </c>
      <c r="AQ932" s="83" t="n">
        <v>2.973</v>
      </c>
      <c r="AR932" s="83" t="n">
        <v>2.923</v>
      </c>
      <c r="AS932" s="83"/>
      <c r="AT932" s="83"/>
      <c r="AU932" s="83"/>
      <c r="AV932" s="83"/>
      <c r="AW932" s="83"/>
      <c r="AX932" s="83"/>
      <c r="AY932" s="83"/>
      <c r="AZ932" s="83"/>
      <c r="BA932" s="83"/>
      <c r="BB932" s="83"/>
      <c r="BC932" s="83"/>
      <c r="BD932" s="83"/>
      <c r="BE932" s="83" t="n">
        <v>2.733</v>
      </c>
      <c r="BF932" s="83" t="n">
        <v>2.493</v>
      </c>
      <c r="BG932" s="83" t="n">
        <v>2.783</v>
      </c>
      <c r="BH932" s="83" t="n">
        <v>2.5855</v>
      </c>
      <c r="BI932" s="83" t="n">
        <v>2.5355</v>
      </c>
      <c r="BJ932" s="83" t="n">
        <v>2.4555</v>
      </c>
      <c r="BK932" s="83" t="n">
        <v>2.623</v>
      </c>
      <c r="BL932" s="83" t="n">
        <v>2.7505</v>
      </c>
      <c r="BM932" s="83" t="n">
        <v>2.8705</v>
      </c>
      <c r="BN932" s="83" t="n">
        <v>2.51</v>
      </c>
      <c r="BO932" s="83" t="n">
        <v>2.8855</v>
      </c>
      <c r="BP932" s="83" t="n">
        <v>3.00407142857143</v>
      </c>
      <c r="BQ932" s="83" t="n">
        <v>2.7505</v>
      </c>
      <c r="BR932" s="83" t="n">
        <v>2.6605</v>
      </c>
      <c r="BW932" s="97"/>
    </row>
    <row r="933" customFormat="false" ht="12.75" hidden="true" customHeight="false" outlineLevel="0" collapsed="false">
      <c r="A933" s="56" t="n">
        <v>36614</v>
      </c>
      <c r="B933" s="90" t="n">
        <f aca="false">B932+1</f>
        <v>927</v>
      </c>
      <c r="C933" s="28"/>
      <c r="D933" s="83"/>
      <c r="E933" s="83" t="n">
        <v>1</v>
      </c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  <c r="AA933" s="83" t="n">
        <v>2.95</v>
      </c>
      <c r="AB933" s="83" t="n">
        <v>2.9</v>
      </c>
      <c r="AC933" s="95" t="n">
        <f aca="false">AE933-AB933</f>
        <v>0</v>
      </c>
      <c r="AD933" s="83" t="n">
        <v>1</v>
      </c>
      <c r="AE933" s="83" t="n">
        <v>2.9</v>
      </c>
      <c r="AF933" s="83" t="n">
        <v>2.9</v>
      </c>
      <c r="AG933" s="83" t="n">
        <v>2.95</v>
      </c>
      <c r="AH933" s="83" t="n">
        <v>2.82</v>
      </c>
      <c r="AI933" s="83" t="n">
        <v>2.76</v>
      </c>
      <c r="AJ933" s="83" t="n">
        <v>2.72</v>
      </c>
      <c r="AK933" s="83" t="n">
        <v>2.8</v>
      </c>
      <c r="AL933" s="83" t="n">
        <v>2.91</v>
      </c>
      <c r="AM933" s="83" t="n">
        <v>3.02</v>
      </c>
      <c r="AN933" s="83" t="n">
        <v>2.71</v>
      </c>
      <c r="AO933" s="83" t="n">
        <v>3.025</v>
      </c>
      <c r="AP933" s="83" t="n">
        <v>3.18</v>
      </c>
      <c r="AQ933" s="83" t="n">
        <v>2.91</v>
      </c>
      <c r="AR933" s="83" t="n">
        <v>2.915</v>
      </c>
      <c r="AS933" s="83"/>
      <c r="AT933" s="83"/>
      <c r="AU933" s="83"/>
      <c r="AV933" s="83"/>
      <c r="AW933" s="83"/>
      <c r="AX933" s="83"/>
      <c r="AY933" s="83"/>
      <c r="AZ933" s="83"/>
      <c r="BA933" s="83"/>
      <c r="BB933" s="83"/>
      <c r="BC933" s="83"/>
      <c r="BD933" s="83"/>
      <c r="BE933" s="83" t="n">
        <v>2.713</v>
      </c>
      <c r="BF933" s="83" t="n">
        <v>2.473</v>
      </c>
      <c r="BG933" s="83" t="n">
        <v>2.763</v>
      </c>
      <c r="BH933" s="83" t="n">
        <v>2.5655</v>
      </c>
      <c r="BI933" s="83" t="n">
        <v>2.5155</v>
      </c>
      <c r="BJ933" s="83" t="n">
        <v>2.4355</v>
      </c>
      <c r="BK933" s="83" t="n">
        <v>2.603</v>
      </c>
      <c r="BL933" s="83" t="n">
        <v>2.7305</v>
      </c>
      <c r="BM933" s="83" t="n">
        <v>2.853</v>
      </c>
      <c r="BN933" s="83" t="n">
        <v>2.49</v>
      </c>
      <c r="BO933" s="83" t="n">
        <v>2.8655</v>
      </c>
      <c r="BP933" s="83" t="n">
        <v>2.98407142857143</v>
      </c>
      <c r="BQ933" s="83" t="n">
        <v>2.7305</v>
      </c>
      <c r="BR933" s="83" t="n">
        <v>2.6405</v>
      </c>
      <c r="BW933" s="97"/>
    </row>
    <row r="934" customFormat="false" ht="12.75" hidden="true" customHeight="false" outlineLevel="0" collapsed="false">
      <c r="A934" s="56" t="n">
        <v>36615</v>
      </c>
      <c r="B934" s="90" t="n">
        <f aca="false">B933+1</f>
        <v>928</v>
      </c>
      <c r="C934" s="28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  <c r="AA934" s="83" t="n">
        <v>2.85</v>
      </c>
      <c r="AB934" s="83" t="n">
        <v>2.873</v>
      </c>
      <c r="AC934" s="95" t="n">
        <f aca="false">AE934-AB934</f>
        <v>0.0269999999999997</v>
      </c>
      <c r="AD934" s="83"/>
      <c r="AE934" s="83" t="n">
        <v>2.9</v>
      </c>
      <c r="AF934" s="83" t="n">
        <v>2.9</v>
      </c>
      <c r="AG934" s="83" t="n">
        <v>2.94</v>
      </c>
      <c r="AH934" s="83" t="n">
        <v>2.805</v>
      </c>
      <c r="AI934" s="83" t="n">
        <v>2.76</v>
      </c>
      <c r="AJ934" s="83" t="n">
        <v>2.71</v>
      </c>
      <c r="AK934" s="83" t="n">
        <v>2.79</v>
      </c>
      <c r="AL934" s="83" t="n">
        <v>2.895</v>
      </c>
      <c r="AM934" s="83" t="n">
        <v>3.02</v>
      </c>
      <c r="AN934" s="83" t="n">
        <v>2.71</v>
      </c>
      <c r="AO934" s="83" t="n">
        <v>3</v>
      </c>
      <c r="AP934" s="83" t="n">
        <v>3.12</v>
      </c>
      <c r="AQ934" s="83" t="n">
        <v>2.895</v>
      </c>
      <c r="AR934" s="83" t="n">
        <v>2.905</v>
      </c>
      <c r="AS934" s="83"/>
      <c r="AT934" s="83"/>
      <c r="AU934" s="83"/>
      <c r="AV934" s="83"/>
      <c r="AW934" s="83"/>
      <c r="AX934" s="83"/>
      <c r="AY934" s="83"/>
      <c r="AZ934" s="83"/>
      <c r="BA934" s="83"/>
      <c r="BB934" s="83"/>
      <c r="BC934" s="83"/>
      <c r="BD934" s="83"/>
      <c r="BE934" s="83" t="n">
        <v>2.69571428571429</v>
      </c>
      <c r="BF934" s="83" t="n">
        <v>2.45571428571429</v>
      </c>
      <c r="BG934" s="83" t="n">
        <v>2.74571428571429</v>
      </c>
      <c r="BH934" s="83" t="n">
        <v>2.54821428571429</v>
      </c>
      <c r="BI934" s="83" t="n">
        <v>2.49821428571429</v>
      </c>
      <c r="BJ934" s="83" t="n">
        <v>2.41571428571429</v>
      </c>
      <c r="BK934" s="83" t="n">
        <v>2.58571428571429</v>
      </c>
      <c r="BL934" s="83" t="n">
        <v>2.71321428571429</v>
      </c>
      <c r="BM934" s="83" t="n">
        <v>2.83571428571429</v>
      </c>
      <c r="BN934" s="83" t="n">
        <v>2.47271428571429</v>
      </c>
      <c r="BO934" s="83" t="n">
        <v>2.84821428571429</v>
      </c>
      <c r="BP934" s="83" t="n">
        <v>2.96678571428571</v>
      </c>
      <c r="BQ934" s="83" t="n">
        <v>2.71321428571429</v>
      </c>
      <c r="BR934" s="83" t="n">
        <v>2.62321428571429</v>
      </c>
      <c r="BW934" s="97"/>
    </row>
    <row r="935" customFormat="false" ht="12.75" hidden="true" customHeight="false" outlineLevel="0" collapsed="false">
      <c r="A935" s="56" t="n">
        <v>36616</v>
      </c>
      <c r="B935" s="90" t="n">
        <f aca="false">B934+1</f>
        <v>929</v>
      </c>
      <c r="C935" s="28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  <c r="AA935" s="83" t="n">
        <v>2.915</v>
      </c>
      <c r="AB935" s="83" t="n">
        <v>2.945</v>
      </c>
      <c r="AC935" s="95" t="n">
        <f aca="false">AE935-AB935</f>
        <v>-0.0449999999999999</v>
      </c>
      <c r="AD935" s="83"/>
      <c r="AE935" s="83" t="n">
        <v>2.9</v>
      </c>
      <c r="AF935" s="83" t="n">
        <v>2.9</v>
      </c>
      <c r="AG935" s="83" t="n">
        <v>2.94</v>
      </c>
      <c r="AH935" s="83" t="n">
        <v>2.805</v>
      </c>
      <c r="AI935" s="83" t="n">
        <v>2.76</v>
      </c>
      <c r="AJ935" s="83" t="n">
        <v>2.71</v>
      </c>
      <c r="AK935" s="83" t="n">
        <v>2.79</v>
      </c>
      <c r="AL935" s="83" t="n">
        <v>2.895</v>
      </c>
      <c r="AM935" s="83" t="n">
        <v>3.02</v>
      </c>
      <c r="AN935" s="83" t="n">
        <v>2.71</v>
      </c>
      <c r="AO935" s="83" t="n">
        <v>3</v>
      </c>
      <c r="AP935" s="83" t="n">
        <v>3.12</v>
      </c>
      <c r="AQ935" s="83" t="n">
        <v>2.895</v>
      </c>
      <c r="AR935" s="83" t="n">
        <v>2.905</v>
      </c>
      <c r="AS935" s="83"/>
      <c r="AT935" s="83"/>
      <c r="AU935" s="83"/>
      <c r="AV935" s="83"/>
      <c r="AW935" s="83"/>
      <c r="AX935" s="83"/>
      <c r="AY935" s="83"/>
      <c r="AZ935" s="83"/>
      <c r="BA935" s="83"/>
      <c r="BB935" s="83"/>
      <c r="BC935" s="83"/>
      <c r="BD935" s="83"/>
      <c r="BE935" s="83" t="n">
        <v>2.71657142857143</v>
      </c>
      <c r="BF935" s="83" t="n">
        <v>2.47657142857143</v>
      </c>
      <c r="BG935" s="83" t="n">
        <v>2.76657142857143</v>
      </c>
      <c r="BH935" s="83" t="n">
        <v>2.56907142857143</v>
      </c>
      <c r="BI935" s="83" t="n">
        <v>2.51907142857143</v>
      </c>
      <c r="BJ935" s="83" t="n">
        <v>2.43157142857143</v>
      </c>
      <c r="BK935" s="83" t="n">
        <v>2.60657142857143</v>
      </c>
      <c r="BL935" s="83" t="n">
        <v>2.73407142857143</v>
      </c>
      <c r="BM935" s="83" t="n">
        <v>2.85657142857143</v>
      </c>
      <c r="BN935" s="83" t="n">
        <v>2.49357142857143</v>
      </c>
      <c r="BO935" s="83" t="n">
        <v>2.86907142857143</v>
      </c>
      <c r="BP935" s="83" t="n">
        <v>2.98764285714286</v>
      </c>
      <c r="BQ935" s="83" t="n">
        <v>2.73407142857143</v>
      </c>
      <c r="BR935" s="83" t="n">
        <v>2.64407142857143</v>
      </c>
      <c r="BW935" s="97"/>
    </row>
    <row r="936" customFormat="false" ht="12.75" hidden="true" customHeight="false" outlineLevel="0" collapsed="false">
      <c r="A936" s="56" t="n">
        <v>36619</v>
      </c>
      <c r="B936" s="90" t="n">
        <f aca="false">B935+1</f>
        <v>930</v>
      </c>
      <c r="C936" s="28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  <c r="AA936" s="83" t="n">
        <v>2.94</v>
      </c>
      <c r="AB936" s="83" t="n">
        <v>2.889</v>
      </c>
      <c r="AC936" s="95" t="n">
        <f aca="false">AE936-AB936</f>
        <v>0</v>
      </c>
      <c r="AD936" s="83"/>
      <c r="AE936" s="83" t="n">
        <v>2.889</v>
      </c>
      <c r="AF936" s="83" t="n">
        <v>2.889</v>
      </c>
      <c r="AG936" s="83" t="n">
        <v>2.939</v>
      </c>
      <c r="AH936" s="83" t="n">
        <v>2.764</v>
      </c>
      <c r="AI936" s="83" t="n">
        <v>2.6765</v>
      </c>
      <c r="AJ936" s="83" t="n">
        <v>2.599</v>
      </c>
      <c r="AK936" s="83" t="n">
        <v>2.789</v>
      </c>
      <c r="AL936" s="83" t="n">
        <v>2.9065</v>
      </c>
      <c r="AM936" s="83" t="n">
        <v>2.979</v>
      </c>
      <c r="AN936" s="83" t="n">
        <v>2.599</v>
      </c>
      <c r="AO936" s="83" t="n">
        <v>3.0015</v>
      </c>
      <c r="AP936" s="83" t="n">
        <v>3.1615</v>
      </c>
      <c r="AQ936" s="83" t="n">
        <v>2.9065</v>
      </c>
      <c r="AR936" s="83" t="n">
        <v>2.8215</v>
      </c>
      <c r="AS936" s="83"/>
      <c r="AT936" s="83"/>
      <c r="AU936" s="83"/>
      <c r="AV936" s="83"/>
      <c r="AW936" s="83"/>
      <c r="AX936" s="83"/>
      <c r="AY936" s="83"/>
      <c r="AZ936" s="83"/>
      <c r="BA936" s="83"/>
      <c r="BB936" s="83"/>
      <c r="BC936" s="83"/>
      <c r="BD936" s="83"/>
      <c r="BE936" s="83" t="n">
        <v>2.70328571428571</v>
      </c>
      <c r="BF936" s="83" t="n">
        <v>2.46328571428571</v>
      </c>
      <c r="BG936" s="83" t="n">
        <v>2.75328571428571</v>
      </c>
      <c r="BH936" s="83" t="n">
        <v>2.55578571428571</v>
      </c>
      <c r="BI936" s="83" t="n">
        <v>2.50578571428571</v>
      </c>
      <c r="BJ936" s="83" t="n">
        <v>2.41828571428571</v>
      </c>
      <c r="BK936" s="83" t="n">
        <v>2.59328571428571</v>
      </c>
      <c r="BL936" s="83" t="n">
        <v>2.72078571428571</v>
      </c>
      <c r="BM936" s="83" t="n">
        <v>2.84328571428571</v>
      </c>
      <c r="BN936" s="83" t="n">
        <v>2.48028571428571</v>
      </c>
      <c r="BO936" s="83" t="n">
        <v>2.85578571428571</v>
      </c>
      <c r="BP936" s="83" t="n">
        <v>2.97435714285714</v>
      </c>
      <c r="BQ936" s="83" t="n">
        <v>2.72078571428571</v>
      </c>
      <c r="BR936" s="83" t="n">
        <v>2.63078571428571</v>
      </c>
      <c r="BW936" s="97"/>
    </row>
    <row r="937" customFormat="false" ht="12.75" hidden="true" customHeight="false" outlineLevel="0" collapsed="false">
      <c r="A937" s="56" t="n">
        <v>36620</v>
      </c>
      <c r="B937" s="90" t="n">
        <f aca="false">B936+1</f>
        <v>931</v>
      </c>
      <c r="C937" s="28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  <c r="AA937" s="83" t="n">
        <v>2.86</v>
      </c>
      <c r="AB937" s="83" t="n">
        <v>2.822</v>
      </c>
      <c r="AC937" s="95" t="n">
        <f aca="false">AE937-AB937</f>
        <v>0</v>
      </c>
      <c r="AD937" s="83"/>
      <c r="AE937" s="83" t="n">
        <v>2.822</v>
      </c>
      <c r="AF937" s="83" t="n">
        <v>2.822</v>
      </c>
      <c r="AG937" s="83" t="n">
        <v>2.872</v>
      </c>
      <c r="AH937" s="83" t="n">
        <v>2.702</v>
      </c>
      <c r="AI937" s="83" t="n">
        <v>2.6195</v>
      </c>
      <c r="AJ937" s="83" t="n">
        <v>2.542</v>
      </c>
      <c r="AK937" s="83" t="n">
        <v>2.7195</v>
      </c>
      <c r="AL937" s="83" t="n">
        <v>2.837</v>
      </c>
      <c r="AM937" s="83" t="n">
        <v>2.917</v>
      </c>
      <c r="AN937" s="83" t="n">
        <v>2.547</v>
      </c>
      <c r="AO937" s="83" t="n">
        <v>2.972</v>
      </c>
      <c r="AP937" s="83" t="n">
        <v>3.0945</v>
      </c>
      <c r="AQ937" s="83" t="n">
        <v>2.837</v>
      </c>
      <c r="AR937" s="83" t="n">
        <v>2.7645</v>
      </c>
      <c r="AS937" s="83"/>
      <c r="AT937" s="83"/>
      <c r="AU937" s="83"/>
      <c r="AV937" s="83"/>
      <c r="AW937" s="83"/>
      <c r="AX937" s="83"/>
      <c r="AY937" s="83"/>
      <c r="AZ937" s="83"/>
      <c r="BA937" s="83"/>
      <c r="BB937" s="83"/>
      <c r="BC937" s="83"/>
      <c r="BD937" s="83"/>
      <c r="BE937" s="83" t="n">
        <v>2.678</v>
      </c>
      <c r="BF937" s="83" t="n">
        <v>2.438</v>
      </c>
      <c r="BG937" s="83" t="n">
        <v>2.728</v>
      </c>
      <c r="BH937" s="83" t="n">
        <v>2.5305</v>
      </c>
      <c r="BI937" s="83" t="n">
        <v>2.483</v>
      </c>
      <c r="BJ937" s="83" t="n">
        <v>2.393</v>
      </c>
      <c r="BK937" s="83" t="n">
        <v>2.568</v>
      </c>
      <c r="BL937" s="83" t="n">
        <v>2.6955</v>
      </c>
      <c r="BM937" s="83" t="n">
        <v>2.818</v>
      </c>
      <c r="BN937" s="83" t="n">
        <v>2.455</v>
      </c>
      <c r="BO937" s="83" t="n">
        <v>2.8305</v>
      </c>
      <c r="BP937" s="83" t="n">
        <v>2.94907142857143</v>
      </c>
      <c r="BQ937" s="83" t="n">
        <v>2.6955</v>
      </c>
      <c r="BR937" s="83" t="n">
        <v>2.6055</v>
      </c>
      <c r="BW937" s="97"/>
    </row>
    <row r="938" customFormat="false" ht="12.75" hidden="true" customHeight="false" outlineLevel="0" collapsed="false">
      <c r="A938" s="56" t="n">
        <v>36621</v>
      </c>
      <c r="B938" s="90" t="n">
        <f aca="false">B937+1</f>
        <v>932</v>
      </c>
      <c r="C938" s="28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  <c r="AA938" s="83" t="n">
        <v>2.84</v>
      </c>
      <c r="AB938" s="83" t="n">
        <v>2.888</v>
      </c>
      <c r="AC938" s="95" t="n">
        <f aca="false">AE938-AB938</f>
        <v>0</v>
      </c>
      <c r="AD938" s="83"/>
      <c r="AE938" s="83" t="n">
        <v>2.888</v>
      </c>
      <c r="AF938" s="83" t="n">
        <v>2.888</v>
      </c>
      <c r="AG938" s="83" t="n">
        <v>2.938</v>
      </c>
      <c r="AH938" s="83" t="n">
        <v>2.763</v>
      </c>
      <c r="AI938" s="83" t="n">
        <v>2.6805</v>
      </c>
      <c r="AJ938" s="83" t="n">
        <v>2.608</v>
      </c>
      <c r="AK938" s="83" t="n">
        <v>2.7855</v>
      </c>
      <c r="AL938" s="83" t="n">
        <v>2.898</v>
      </c>
      <c r="AM938" s="83" t="n">
        <v>2.958</v>
      </c>
      <c r="AN938" s="83" t="n">
        <v>2.633</v>
      </c>
      <c r="AO938" s="83" t="n">
        <v>3.038</v>
      </c>
      <c r="AP938" s="83" t="n">
        <v>3.1605</v>
      </c>
      <c r="AQ938" s="83" t="n">
        <v>2.898</v>
      </c>
      <c r="AR938" s="83" t="n">
        <v>2.838</v>
      </c>
      <c r="AS938" s="83"/>
      <c r="AT938" s="83"/>
      <c r="AU938" s="83"/>
      <c r="AV938" s="83"/>
      <c r="AW938" s="83"/>
      <c r="AX938" s="83"/>
      <c r="AY938" s="83"/>
      <c r="AZ938" s="83"/>
      <c r="BA938" s="83"/>
      <c r="BB938" s="83"/>
      <c r="BC938" s="83"/>
      <c r="BD938" s="83"/>
      <c r="BE938" s="83" t="n">
        <v>2.693</v>
      </c>
      <c r="BF938" s="83" t="n">
        <v>2.46</v>
      </c>
      <c r="BG938" s="83" t="n">
        <v>2.743</v>
      </c>
      <c r="BH938" s="83" t="n">
        <v>2.5505</v>
      </c>
      <c r="BI938" s="83" t="n">
        <v>2.498</v>
      </c>
      <c r="BJ938" s="83" t="n">
        <v>2.408</v>
      </c>
      <c r="BK938" s="83" t="n">
        <v>2.583</v>
      </c>
      <c r="BL938" s="83" t="n">
        <v>2.7105</v>
      </c>
      <c r="BM938" s="83" t="n">
        <v>2.833</v>
      </c>
      <c r="BN938" s="83" t="n">
        <v>2.478</v>
      </c>
      <c r="BO938" s="83" t="n">
        <v>2.8455</v>
      </c>
      <c r="BP938" s="83" t="n">
        <v>2.96407142857143</v>
      </c>
      <c r="BQ938" s="83" t="n">
        <v>2.7105</v>
      </c>
      <c r="BR938" s="83" t="n">
        <v>2.6655</v>
      </c>
      <c r="BW938" s="97"/>
    </row>
    <row r="939" customFormat="false" ht="12.75" hidden="true" customHeight="false" outlineLevel="0" collapsed="false">
      <c r="A939" s="56" t="n">
        <v>36622</v>
      </c>
      <c r="B939" s="90" t="n">
        <f aca="false">B938+1</f>
        <v>933</v>
      </c>
      <c r="C939" s="28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  <c r="AA939" s="83" t="n">
        <v>2.92</v>
      </c>
      <c r="AB939" s="83" t="n">
        <v>2.956</v>
      </c>
      <c r="AC939" s="95" t="n">
        <f aca="false">AE939-AB939</f>
        <v>0</v>
      </c>
      <c r="AD939" s="83"/>
      <c r="AE939" s="83" t="n">
        <v>2.956</v>
      </c>
      <c r="AF939" s="83" t="n">
        <v>2.956</v>
      </c>
      <c r="AG939" s="83" t="n">
        <v>3.006</v>
      </c>
      <c r="AH939" s="83" t="n">
        <v>2.821</v>
      </c>
      <c r="AI939" s="83" t="n">
        <v>2.731</v>
      </c>
      <c r="AJ939" s="83" t="n">
        <v>2.6585</v>
      </c>
      <c r="AK939" s="83" t="n">
        <v>2.851</v>
      </c>
      <c r="AL939" s="83" t="n">
        <v>2.966</v>
      </c>
      <c r="AM939" s="83" t="n">
        <v>3.011</v>
      </c>
      <c r="AN939" s="83" t="n">
        <v>2.678</v>
      </c>
      <c r="AO939" s="83" t="n">
        <v>3.106</v>
      </c>
      <c r="AP939" s="83" t="n">
        <v>3.2285</v>
      </c>
      <c r="AQ939" s="83" t="n">
        <v>2.966</v>
      </c>
      <c r="AR939" s="83" t="n">
        <v>2.871</v>
      </c>
      <c r="AS939" s="83"/>
      <c r="AT939" s="83"/>
      <c r="AU939" s="83"/>
      <c r="AV939" s="83"/>
      <c r="AW939" s="83"/>
      <c r="AX939" s="83"/>
      <c r="AY939" s="83"/>
      <c r="AZ939" s="83"/>
      <c r="BA939" s="83"/>
      <c r="BB939" s="83"/>
      <c r="BC939" s="83"/>
      <c r="BD939" s="83"/>
      <c r="BE939" s="83" t="n">
        <v>2.71571428571429</v>
      </c>
      <c r="BF939" s="83" t="n">
        <v>2.49071428571429</v>
      </c>
      <c r="BG939" s="83" t="n">
        <v>2.76571428571429</v>
      </c>
      <c r="BH939" s="83" t="n">
        <v>2.57821428571429</v>
      </c>
      <c r="BI939" s="83" t="n">
        <v>2.51821428571429</v>
      </c>
      <c r="BJ939" s="83" t="n">
        <v>2.43071428571429</v>
      </c>
      <c r="BK939" s="83" t="n">
        <v>2.60571428571429</v>
      </c>
      <c r="BL939" s="83" t="n">
        <v>2.73321428571429</v>
      </c>
      <c r="BM939" s="83" t="n">
        <v>2.84571428571429</v>
      </c>
      <c r="BN939" s="83" t="n">
        <v>2.50071428571429</v>
      </c>
      <c r="BO939" s="83" t="n">
        <v>2.86821428571429</v>
      </c>
      <c r="BP939" s="83" t="n">
        <v>2.98678571428571</v>
      </c>
      <c r="BQ939" s="83" t="n">
        <v>2.73321428571429</v>
      </c>
      <c r="BR939" s="83" t="n">
        <v>2.66821428571429</v>
      </c>
      <c r="BW939" s="97"/>
    </row>
    <row r="940" customFormat="false" ht="12.75" hidden="true" customHeight="false" outlineLevel="0" collapsed="false">
      <c r="A940" s="56" t="n">
        <v>36623</v>
      </c>
      <c r="B940" s="90" t="n">
        <f aca="false">B939+1</f>
        <v>934</v>
      </c>
      <c r="C940" s="28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  <c r="AA940" s="83" t="n">
        <v>2.985</v>
      </c>
      <c r="AB940" s="83" t="n">
        <v>2.971</v>
      </c>
      <c r="AC940" s="95" t="n">
        <f aca="false">AE940-AB940</f>
        <v>0</v>
      </c>
      <c r="AD940" s="83"/>
      <c r="AE940" s="83" t="n">
        <v>2.971</v>
      </c>
      <c r="AF940" s="83" t="n">
        <v>2.971</v>
      </c>
      <c r="AG940" s="83" t="n">
        <v>3.021</v>
      </c>
      <c r="AH940" s="83" t="n">
        <v>2.8335</v>
      </c>
      <c r="AI940" s="83" t="n">
        <v>2.7285</v>
      </c>
      <c r="AJ940" s="83" t="n">
        <v>2.661</v>
      </c>
      <c r="AK940" s="83" t="n">
        <v>2.866</v>
      </c>
      <c r="AL940" s="83" t="n">
        <v>2.9785</v>
      </c>
      <c r="AM940" s="83" t="n">
        <v>3.0235</v>
      </c>
      <c r="AN940" s="83" t="n">
        <v>2.693</v>
      </c>
      <c r="AO940" s="83" t="n">
        <v>3.126</v>
      </c>
      <c r="AP940" s="83" t="n">
        <v>3.261</v>
      </c>
      <c r="AQ940" s="83" t="n">
        <v>2.9785</v>
      </c>
      <c r="AR940" s="83" t="n">
        <v>2.896</v>
      </c>
      <c r="AS940" s="83"/>
      <c r="AT940" s="83"/>
      <c r="AU940" s="83"/>
      <c r="AV940" s="83"/>
      <c r="AW940" s="83"/>
      <c r="AX940" s="83"/>
      <c r="AY940" s="83"/>
      <c r="AZ940" s="83"/>
      <c r="BA940" s="83"/>
      <c r="BB940" s="83"/>
      <c r="BC940" s="83"/>
      <c r="BD940" s="83"/>
      <c r="BE940" s="83" t="n">
        <v>2.73371428571429</v>
      </c>
      <c r="BF940" s="83" t="n">
        <v>2.50871428571429</v>
      </c>
      <c r="BG940" s="83" t="n">
        <v>2.78371428571429</v>
      </c>
      <c r="BH940" s="83" t="n">
        <v>2.59621428571429</v>
      </c>
      <c r="BI940" s="83" t="n">
        <v>2.53371428571429</v>
      </c>
      <c r="BJ940" s="83" t="n">
        <v>2.44371428571429</v>
      </c>
      <c r="BK940" s="83" t="n">
        <v>2.62371428571429</v>
      </c>
      <c r="BL940" s="83" t="n">
        <v>2.75121428571429</v>
      </c>
      <c r="BM940" s="83" t="n">
        <v>2.87121428571429</v>
      </c>
      <c r="BN940" s="83" t="n">
        <v>2.51871428571429</v>
      </c>
      <c r="BO940" s="83" t="n">
        <v>2.88621428571429</v>
      </c>
      <c r="BP940" s="83" t="n">
        <v>3.00478571428571</v>
      </c>
      <c r="BQ940" s="83" t="n">
        <v>2.75121428571429</v>
      </c>
      <c r="BR940" s="83" t="n">
        <v>2.69121428571429</v>
      </c>
      <c r="BW940" s="97"/>
    </row>
    <row r="941" customFormat="false" ht="12.75" hidden="true" customHeight="false" outlineLevel="0" collapsed="false">
      <c r="A941" s="56" t="n">
        <v>36626</v>
      </c>
      <c r="B941" s="90" t="n">
        <f aca="false">B940+1</f>
        <v>935</v>
      </c>
      <c r="C941" s="28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  <c r="AA941" s="83" t="n">
        <v>2.97</v>
      </c>
      <c r="AB941" s="83" t="n">
        <v>2.971</v>
      </c>
      <c r="AC941" s="95" t="n">
        <f aca="false">AE941-AB941</f>
        <v>0</v>
      </c>
      <c r="AD941" s="83"/>
      <c r="AE941" s="83" t="n">
        <v>2.971</v>
      </c>
      <c r="AF941" s="83" t="n">
        <v>2.971</v>
      </c>
      <c r="AG941" s="83" t="n">
        <v>3.021</v>
      </c>
      <c r="AH941" s="83" t="n">
        <v>2.826</v>
      </c>
      <c r="AI941" s="83" t="n">
        <v>2.726</v>
      </c>
      <c r="AJ941" s="83" t="n">
        <v>2.6535</v>
      </c>
      <c r="AK941" s="83" t="n">
        <v>2.866</v>
      </c>
      <c r="AL941" s="83" t="n">
        <v>2.976</v>
      </c>
      <c r="AM941" s="83" t="n">
        <v>3.0235</v>
      </c>
      <c r="AN941" s="83" t="n">
        <v>2.663</v>
      </c>
      <c r="AO941" s="83" t="n">
        <v>3.126</v>
      </c>
      <c r="AP941" s="83" t="n">
        <v>3.261</v>
      </c>
      <c r="AQ941" s="83" t="n">
        <v>2.976</v>
      </c>
      <c r="AR941" s="83" t="n">
        <v>2.891</v>
      </c>
      <c r="AS941" s="83"/>
      <c r="AT941" s="83"/>
      <c r="AU941" s="83"/>
      <c r="AV941" s="83"/>
      <c r="AW941" s="83"/>
      <c r="AX941" s="83"/>
      <c r="AY941" s="83"/>
      <c r="AZ941" s="83"/>
      <c r="BA941" s="83"/>
      <c r="BB941" s="83"/>
      <c r="BC941" s="83"/>
      <c r="BD941" s="83"/>
      <c r="BE941" s="83" t="n">
        <v>2.74014285714286</v>
      </c>
      <c r="BF941" s="83" t="n">
        <v>2.51514285714286</v>
      </c>
      <c r="BG941" s="83" t="n">
        <v>2.79014285714286</v>
      </c>
      <c r="BH941" s="83" t="n">
        <v>2.60264285714286</v>
      </c>
      <c r="BI941" s="83" t="n">
        <v>2.54014285714286</v>
      </c>
      <c r="BJ941" s="83" t="n">
        <v>2.45014285714286</v>
      </c>
      <c r="BK941" s="83" t="n">
        <v>2.63014285714286</v>
      </c>
      <c r="BL941" s="83" t="n">
        <v>2.75764285714286</v>
      </c>
      <c r="BM941" s="83" t="n">
        <v>2.87764285714286</v>
      </c>
      <c r="BN941" s="83" t="n">
        <v>2.52514285714286</v>
      </c>
      <c r="BO941" s="83" t="n">
        <v>2.89264285714286</v>
      </c>
      <c r="BP941" s="83" t="n">
        <v>3.01121428571429</v>
      </c>
      <c r="BQ941" s="83" t="n">
        <v>2.75764285714286</v>
      </c>
      <c r="BR941" s="83" t="n">
        <v>2.69764285714286</v>
      </c>
      <c r="BW941" s="97"/>
    </row>
    <row r="942" customFormat="false" ht="12.75" hidden="true" customHeight="false" outlineLevel="0" collapsed="false">
      <c r="A942" s="56" t="n">
        <v>36627</v>
      </c>
      <c r="B942" s="90" t="n">
        <f aca="false">B941+1</f>
        <v>936</v>
      </c>
      <c r="C942" s="28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  <c r="AA942" s="83" t="n">
        <v>2.96</v>
      </c>
      <c r="AB942" s="83" t="n">
        <v>2.949</v>
      </c>
      <c r="AC942" s="95" t="n">
        <f aca="false">AE942-AB942</f>
        <v>0</v>
      </c>
      <c r="AD942" s="83"/>
      <c r="AE942" s="83" t="n">
        <v>2.949</v>
      </c>
      <c r="AF942" s="83" t="n">
        <v>2.949</v>
      </c>
      <c r="AG942" s="83" t="n">
        <v>3.004</v>
      </c>
      <c r="AH942" s="83" t="n">
        <v>2.809</v>
      </c>
      <c r="AI942" s="83" t="n">
        <v>2.704</v>
      </c>
      <c r="AJ942" s="83" t="n">
        <v>2.644</v>
      </c>
      <c r="AK942" s="83" t="n">
        <v>2.849</v>
      </c>
      <c r="AL942" s="83" t="n">
        <v>2.954</v>
      </c>
      <c r="AM942" s="83" t="n">
        <v>2.989</v>
      </c>
      <c r="AN942" s="83" t="n">
        <v>2.666</v>
      </c>
      <c r="AO942" s="83" t="n">
        <v>3.104</v>
      </c>
      <c r="AP942" s="83" t="n">
        <v>3.239</v>
      </c>
      <c r="AQ942" s="83" t="n">
        <v>2.954</v>
      </c>
      <c r="AR942" s="83" t="n">
        <v>2.884</v>
      </c>
      <c r="AS942" s="83"/>
      <c r="AT942" s="83"/>
      <c r="AU942" s="83"/>
      <c r="AV942" s="83"/>
      <c r="AW942" s="83"/>
      <c r="AX942" s="83"/>
      <c r="AY942" s="83"/>
      <c r="AZ942" s="83"/>
      <c r="BA942" s="83"/>
      <c r="BB942" s="83"/>
      <c r="BC942" s="83"/>
      <c r="BD942" s="83"/>
      <c r="BE942" s="83" t="n">
        <v>2.73171428571429</v>
      </c>
      <c r="BF942" s="83" t="n">
        <v>2.50671428571429</v>
      </c>
      <c r="BG942" s="83" t="n">
        <v>2.78171428571429</v>
      </c>
      <c r="BH942" s="83" t="n">
        <v>2.59421428571429</v>
      </c>
      <c r="BI942" s="83" t="n">
        <v>2.52921428571429</v>
      </c>
      <c r="BJ942" s="83" t="n">
        <v>2.44671428571429</v>
      </c>
      <c r="BK942" s="83" t="n">
        <v>2.62171428571429</v>
      </c>
      <c r="BL942" s="83" t="n">
        <v>2.74921428571429</v>
      </c>
      <c r="BM942" s="83" t="n">
        <v>2.87207142857143</v>
      </c>
      <c r="BN942" s="83" t="n">
        <v>2.51671428571429</v>
      </c>
      <c r="BO942" s="83" t="n">
        <v>2.88421428571429</v>
      </c>
      <c r="BP942" s="83" t="n">
        <v>3.00278571428571</v>
      </c>
      <c r="BQ942" s="83" t="n">
        <v>2.74921428571429</v>
      </c>
      <c r="BR942" s="83" t="n">
        <v>2.71921428571429</v>
      </c>
      <c r="BW942" s="97"/>
    </row>
    <row r="943" customFormat="false" ht="12.75" hidden="true" customHeight="false" outlineLevel="0" collapsed="false">
      <c r="A943" s="56" t="n">
        <v>36628</v>
      </c>
      <c r="B943" s="90" t="n">
        <f aca="false">B942+1</f>
        <v>937</v>
      </c>
      <c r="C943" s="28"/>
      <c r="Z943" s="1"/>
      <c r="AA943" s="1" t="n">
        <v>2.96</v>
      </c>
      <c r="AB943" s="1" t="n">
        <v>3.021</v>
      </c>
      <c r="AC943" s="95" t="n">
        <f aca="false">AE943-AB943</f>
        <v>0</v>
      </c>
      <c r="AE943" s="83" t="n">
        <v>3.021</v>
      </c>
      <c r="AF943" s="83" t="n">
        <v>3.021</v>
      </c>
      <c r="AG943" s="83" t="n">
        <v>3.0785</v>
      </c>
      <c r="AH943" s="83" t="n">
        <v>2.876</v>
      </c>
      <c r="AI943" s="83" t="n">
        <v>2.7635</v>
      </c>
      <c r="AJ943" s="83" t="n">
        <v>2.711</v>
      </c>
      <c r="AK943" s="83" t="n">
        <v>2.921</v>
      </c>
      <c r="AL943" s="83" t="n">
        <v>3.0285</v>
      </c>
      <c r="AM943" s="83" t="n">
        <v>3.041</v>
      </c>
      <c r="AN943" s="83" t="n">
        <v>2.731</v>
      </c>
      <c r="AO943" s="83" t="n">
        <v>3.176</v>
      </c>
      <c r="AP943" s="83" t="n">
        <v>3.311</v>
      </c>
      <c r="AQ943" s="83" t="n">
        <v>3.0285</v>
      </c>
      <c r="AR943" s="83" t="n">
        <v>2.9535</v>
      </c>
      <c r="AS943" s="83"/>
      <c r="AT943" s="83"/>
      <c r="AU943" s="83"/>
      <c r="AV943" s="83"/>
      <c r="AW943" s="83"/>
      <c r="AX943" s="83"/>
      <c r="AY943" s="83"/>
      <c r="AZ943" s="83"/>
      <c r="BA943" s="83"/>
      <c r="BB943" s="83"/>
      <c r="BC943" s="83"/>
      <c r="BD943" s="83"/>
      <c r="BE943" s="83" t="n">
        <v>2.76171428571429</v>
      </c>
      <c r="BF943" s="83" t="n">
        <v>2.53871428571429</v>
      </c>
      <c r="BG943" s="83" t="n">
        <v>2.81171428571429</v>
      </c>
      <c r="BH943" s="83" t="n">
        <v>2.62671428571429</v>
      </c>
      <c r="BI943" s="83" t="n">
        <v>2.55921428571429</v>
      </c>
      <c r="BJ943" s="83" t="n">
        <v>2.47671428571429</v>
      </c>
      <c r="BK943" s="83" t="n">
        <v>2.65171428571429</v>
      </c>
      <c r="BL943" s="83" t="n">
        <v>2.77921428571429</v>
      </c>
      <c r="BM943" s="83" t="n">
        <v>2.90207142857143</v>
      </c>
      <c r="BN943" s="83" t="n">
        <v>2.54671428571429</v>
      </c>
      <c r="BO943" s="83" t="n">
        <v>2.91421428571429</v>
      </c>
      <c r="BP943" s="83" t="n">
        <v>3.03278571428571</v>
      </c>
      <c r="BQ943" s="83" t="n">
        <v>2.77921428571429</v>
      </c>
      <c r="BR943" s="83" t="n">
        <v>2.74921428571429</v>
      </c>
      <c r="BW943" s="97"/>
    </row>
    <row r="944" customFormat="false" ht="12.75" hidden="true" customHeight="false" outlineLevel="0" collapsed="false">
      <c r="A944" s="56" t="n">
        <v>36629</v>
      </c>
      <c r="B944" s="90" t="n">
        <f aca="false">B943+1</f>
        <v>938</v>
      </c>
      <c r="C944" s="28"/>
      <c r="Z944" s="1"/>
      <c r="AA944" s="1" t="n">
        <v>3.055</v>
      </c>
      <c r="AB944" s="1" t="n">
        <v>3.087</v>
      </c>
      <c r="AC944" s="95" t="n">
        <f aca="false">AE944-AB944</f>
        <v>0</v>
      </c>
      <c r="AE944" s="83" t="n">
        <v>3.087</v>
      </c>
      <c r="AF944" s="83" t="n">
        <v>3.087</v>
      </c>
      <c r="AG944" s="83" t="n">
        <v>3.142</v>
      </c>
      <c r="AH944" s="83" t="n">
        <v>2.932</v>
      </c>
      <c r="AI944" s="83" t="n">
        <v>2.827</v>
      </c>
      <c r="AJ944" s="83" t="n">
        <v>2.772</v>
      </c>
      <c r="AK944" s="83" t="n">
        <v>2.982</v>
      </c>
      <c r="AL944" s="83" t="n">
        <v>3.0945</v>
      </c>
      <c r="AM944" s="83" t="n">
        <v>3.087</v>
      </c>
      <c r="AN944" s="83" t="n">
        <v>2.797</v>
      </c>
      <c r="AO944" s="83" t="n">
        <v>3.247</v>
      </c>
      <c r="AP944" s="83" t="n">
        <v>3.377</v>
      </c>
      <c r="AQ944" s="83" t="n">
        <v>3.0945</v>
      </c>
      <c r="AR944" s="83" t="n">
        <v>3.012</v>
      </c>
      <c r="AS944" s="83"/>
      <c r="AT944" s="83"/>
      <c r="AU944" s="83"/>
      <c r="AV944" s="83"/>
      <c r="AW944" s="83"/>
      <c r="AX944" s="83"/>
      <c r="AY944" s="83"/>
      <c r="AZ944" s="83"/>
      <c r="BA944" s="83"/>
      <c r="BB944" s="83"/>
      <c r="BC944" s="83"/>
      <c r="BD944" s="83"/>
      <c r="BE944" s="83" t="n">
        <v>2.78814285714286</v>
      </c>
      <c r="BF944" s="83" t="n">
        <v>2.56814285714286</v>
      </c>
      <c r="BG944" s="83" t="n">
        <v>2.83814285714286</v>
      </c>
      <c r="BH944" s="83" t="n">
        <v>2.65814285714286</v>
      </c>
      <c r="BI944" s="83" t="n">
        <v>2.58564285714286</v>
      </c>
      <c r="BJ944" s="83" t="n">
        <v>2.50064285714286</v>
      </c>
      <c r="BK944" s="83" t="n">
        <v>2.67814285714286</v>
      </c>
      <c r="BL944" s="83" t="n">
        <v>2.80564285714286</v>
      </c>
      <c r="BM944" s="83" t="n">
        <v>2.9285</v>
      </c>
      <c r="BN944" s="83" t="n">
        <v>2.57314285714286</v>
      </c>
      <c r="BO944" s="83" t="n">
        <v>2.94814285714286</v>
      </c>
      <c r="BP944" s="83" t="n">
        <v>3.05921428571429</v>
      </c>
      <c r="BQ944" s="83" t="n">
        <v>2.80564285714286</v>
      </c>
      <c r="BR944" s="83" t="n">
        <v>2.78814285714286</v>
      </c>
      <c r="BW944" s="97"/>
    </row>
    <row r="945" customFormat="false" ht="12.75" hidden="true" customHeight="false" outlineLevel="0" collapsed="false">
      <c r="A945" s="56" t="n">
        <v>36630</v>
      </c>
      <c r="B945" s="90" t="n">
        <f aca="false">B944+1</f>
        <v>939</v>
      </c>
      <c r="C945" s="28"/>
      <c r="Z945" s="1"/>
      <c r="AA945" s="1" t="n">
        <v>3.065</v>
      </c>
      <c r="AB945" s="1" t="n">
        <v>3.078</v>
      </c>
      <c r="AC945" s="95" t="n">
        <f aca="false">AE945-AB945</f>
        <v>0</v>
      </c>
      <c r="AE945" s="83" t="n">
        <v>3.078</v>
      </c>
      <c r="AF945" s="83" t="n">
        <v>3.078</v>
      </c>
      <c r="AG945" s="83" t="n">
        <v>3.133</v>
      </c>
      <c r="AH945" s="83" t="n">
        <v>2.918</v>
      </c>
      <c r="AI945" s="83" t="n">
        <v>2.8155</v>
      </c>
      <c r="AJ945" s="83" t="n">
        <v>2.7655</v>
      </c>
      <c r="AK945" s="83" t="n">
        <v>2.973</v>
      </c>
      <c r="AL945" s="83" t="n">
        <v>3.0855</v>
      </c>
      <c r="AM945" s="83" t="n">
        <v>3.058</v>
      </c>
      <c r="AN945" s="83" t="n">
        <v>2.773</v>
      </c>
      <c r="AO945" s="83" t="n">
        <v>3.238</v>
      </c>
      <c r="AP945" s="83" t="n">
        <v>3.368</v>
      </c>
      <c r="AQ945" s="83" t="n">
        <v>3.0855</v>
      </c>
      <c r="AR945" s="83" t="n">
        <v>2.9955</v>
      </c>
      <c r="AS945" s="83"/>
      <c r="AT945" s="83"/>
      <c r="AU945" s="83"/>
      <c r="AV945" s="83"/>
      <c r="AW945" s="83"/>
      <c r="AX945" s="83"/>
      <c r="AY945" s="83"/>
      <c r="AZ945" s="83"/>
      <c r="BA945" s="83"/>
      <c r="BB945" s="83"/>
      <c r="BC945" s="83"/>
      <c r="BD945" s="83"/>
      <c r="BE945" s="83" t="n">
        <v>2.78814285714286</v>
      </c>
      <c r="BF945" s="83" t="n">
        <v>2.57314285714286</v>
      </c>
      <c r="BG945" s="83" t="n">
        <v>2.83814285714286</v>
      </c>
      <c r="BH945" s="83" t="n">
        <v>2.67314285714286</v>
      </c>
      <c r="BI945" s="83" t="n">
        <v>2.58564285714286</v>
      </c>
      <c r="BJ945" s="83" t="n">
        <v>2.50064285714286</v>
      </c>
      <c r="BK945" s="83" t="n">
        <v>2.68064285714286</v>
      </c>
      <c r="BL945" s="83" t="n">
        <v>2.80564285714286</v>
      </c>
      <c r="BM945" s="83" t="n">
        <v>2.9285</v>
      </c>
      <c r="BN945" s="83" t="n">
        <v>2.57314285714286</v>
      </c>
      <c r="BO945" s="83" t="n">
        <v>2.94814285714286</v>
      </c>
      <c r="BP945" s="83" t="n">
        <v>3.05921428571429</v>
      </c>
      <c r="BQ945" s="83" t="n">
        <v>2.80564285714286</v>
      </c>
      <c r="BR945" s="83" t="n">
        <v>2.78814285714286</v>
      </c>
      <c r="BW945" s="97"/>
    </row>
    <row r="946" customFormat="false" ht="12.75" hidden="true" customHeight="false" outlineLevel="0" collapsed="false">
      <c r="A946" s="56" t="n">
        <v>36633</v>
      </c>
      <c r="B946" s="90" t="n">
        <f aca="false">B945+1</f>
        <v>940</v>
      </c>
      <c r="C946" s="28"/>
      <c r="Z946" s="1"/>
      <c r="AA946" s="1" t="n">
        <v>3.11</v>
      </c>
      <c r="AB946" s="1" t="n">
        <v>3.158</v>
      </c>
      <c r="AC946" s="95" t="n">
        <f aca="false">AE946-AB946</f>
        <v>0</v>
      </c>
      <c r="AE946" s="83" t="n">
        <v>3.158</v>
      </c>
      <c r="AF946" s="83" t="n">
        <v>3.158</v>
      </c>
      <c r="AG946" s="83" t="n">
        <v>3.208</v>
      </c>
      <c r="AH946" s="83" t="n">
        <v>2.978</v>
      </c>
      <c r="AI946" s="83" t="n">
        <v>2.858</v>
      </c>
      <c r="AJ946" s="83" t="n">
        <v>2.813</v>
      </c>
      <c r="AK946" s="83" t="n">
        <v>3.048</v>
      </c>
      <c r="AL946" s="83" t="n">
        <v>3.163</v>
      </c>
      <c r="AM946" s="83" t="n">
        <v>3.0955</v>
      </c>
      <c r="AN946" s="83" t="n">
        <v>2.843</v>
      </c>
      <c r="AO946" s="83" t="n">
        <v>3.323</v>
      </c>
      <c r="AP946" s="83" t="n">
        <v>3.453</v>
      </c>
      <c r="AQ946" s="83" t="n">
        <v>3.163</v>
      </c>
      <c r="AR946" s="83" t="n">
        <v>3.0605</v>
      </c>
      <c r="AS946" s="83"/>
      <c r="AT946" s="83"/>
      <c r="AU946" s="83"/>
      <c r="AV946" s="83"/>
      <c r="AW946" s="83"/>
      <c r="AX946" s="83"/>
      <c r="AY946" s="83"/>
      <c r="AZ946" s="83"/>
      <c r="BA946" s="83"/>
      <c r="BB946" s="83"/>
      <c r="BC946" s="83"/>
      <c r="BD946" s="83"/>
      <c r="BE946" s="83" t="n">
        <v>2.82214285714286</v>
      </c>
      <c r="BF946" s="83" t="n">
        <v>2.60714285714286</v>
      </c>
      <c r="BG946" s="83" t="n">
        <v>2.86964285714286</v>
      </c>
      <c r="BH946" s="83" t="n">
        <v>2.70714285714286</v>
      </c>
      <c r="BI946" s="83" t="n">
        <v>2.61964285714286</v>
      </c>
      <c r="BJ946" s="83" t="n">
        <v>2.53464285714286</v>
      </c>
      <c r="BK946" s="83" t="n">
        <v>2.71464285714286</v>
      </c>
      <c r="BL946" s="83" t="n">
        <v>2.83964285714286</v>
      </c>
      <c r="BM946" s="83" t="n">
        <v>2.9625</v>
      </c>
      <c r="BN946" s="83" t="n">
        <v>2.60714285714286</v>
      </c>
      <c r="BO946" s="83" t="n">
        <v>2.98214285714286</v>
      </c>
      <c r="BP946" s="83" t="n">
        <v>3.09321428571429</v>
      </c>
      <c r="BQ946" s="83" t="n">
        <v>2.83964285714286</v>
      </c>
      <c r="BR946" s="83" t="n">
        <v>2.84714285714286</v>
      </c>
      <c r="BW946" s="56"/>
      <c r="BX946" s="83"/>
      <c r="BY946" s="83"/>
      <c r="BZ946" s="83"/>
      <c r="CA946" s="83"/>
    </row>
    <row r="947" customFormat="false" ht="12.75" hidden="true" customHeight="false" outlineLevel="0" collapsed="false">
      <c r="A947" s="56" t="n">
        <v>36634</v>
      </c>
      <c r="B947" s="90" t="n">
        <f aca="false">B946+1</f>
        <v>941</v>
      </c>
      <c r="C947" s="28"/>
      <c r="Z947" s="1"/>
      <c r="AA947" s="1" t="n">
        <v>3.15</v>
      </c>
      <c r="AB947" s="1" t="n">
        <v>3.098</v>
      </c>
      <c r="AC947" s="95" t="n">
        <f aca="false">AE947-AB947</f>
        <v>0</v>
      </c>
      <c r="AE947" s="83" t="n">
        <v>3.098</v>
      </c>
      <c r="AF947" s="83" t="n">
        <v>3.098</v>
      </c>
      <c r="AG947" s="83" t="n">
        <v>3.148</v>
      </c>
      <c r="AH947" s="83" t="n">
        <v>2.933</v>
      </c>
      <c r="AI947" s="83" t="n">
        <v>2.813</v>
      </c>
      <c r="AJ947" s="83" t="n">
        <v>2.768</v>
      </c>
      <c r="AK947" s="83" t="n">
        <v>2.9905</v>
      </c>
      <c r="AL947" s="83" t="n">
        <v>3.103</v>
      </c>
      <c r="AM947" s="83" t="n">
        <v>3.058</v>
      </c>
      <c r="AN947" s="83" t="n">
        <v>2.793</v>
      </c>
      <c r="AO947" s="83" t="n">
        <v>3.263</v>
      </c>
      <c r="AP947" s="83" t="n">
        <v>3.393</v>
      </c>
      <c r="AQ947" s="83" t="n">
        <v>3.103</v>
      </c>
      <c r="AR947" s="83" t="n">
        <v>3.0155</v>
      </c>
      <c r="AS947" s="83"/>
      <c r="AT947" s="83"/>
      <c r="AU947" s="83"/>
      <c r="AV947" s="83"/>
      <c r="AW947" s="83"/>
      <c r="AX947" s="83"/>
      <c r="AY947" s="83"/>
      <c r="AZ947" s="83"/>
      <c r="BA947" s="83"/>
      <c r="BB947" s="83"/>
      <c r="BC947" s="83"/>
      <c r="BD947" s="83"/>
      <c r="BE947" s="83" t="n">
        <v>2.80814285714286</v>
      </c>
      <c r="BF947" s="83" t="n">
        <v>2.60314285714286</v>
      </c>
      <c r="BG947" s="83" t="n">
        <v>2.85564285714286</v>
      </c>
      <c r="BH947" s="83" t="n">
        <v>2.69314285714286</v>
      </c>
      <c r="BI947" s="83" t="n">
        <v>2.60564285714286</v>
      </c>
      <c r="BJ947" s="83" t="n">
        <v>2.52064285714286</v>
      </c>
      <c r="BK947" s="83" t="n">
        <v>2.70064285714286</v>
      </c>
      <c r="BL947" s="83" t="n">
        <v>2.82564285714286</v>
      </c>
      <c r="BM947" s="83" t="n">
        <v>2.9485</v>
      </c>
      <c r="BN947" s="83" t="n">
        <v>2.60314285714286</v>
      </c>
      <c r="BO947" s="83" t="n">
        <v>2.96814285714286</v>
      </c>
      <c r="BP947" s="83" t="n">
        <v>3.07921428571429</v>
      </c>
      <c r="BQ947" s="83" t="n">
        <v>2.82564285714286</v>
      </c>
      <c r="BR947" s="83" t="n">
        <v>2.83314285714286</v>
      </c>
      <c r="BS947" s="83"/>
      <c r="BT947" s="83"/>
      <c r="BU947" s="83"/>
      <c r="BV947" s="83"/>
      <c r="BW947" s="56"/>
      <c r="BX947" s="83"/>
      <c r="BY947" s="83"/>
      <c r="BZ947" s="83"/>
      <c r="CA947" s="83"/>
      <c r="CB947" s="83"/>
      <c r="CC947" s="83"/>
    </row>
    <row r="948" customFormat="false" ht="12.75" hidden="true" customHeight="false" outlineLevel="0" collapsed="false">
      <c r="A948" s="56" t="n">
        <v>36635</v>
      </c>
      <c r="B948" s="90" t="n">
        <f aca="false">B947+1</f>
        <v>942</v>
      </c>
      <c r="C948" s="28"/>
      <c r="Z948" s="1"/>
      <c r="AA948" s="1" t="n">
        <v>3.105</v>
      </c>
      <c r="AB948" s="1" t="n">
        <v>3.055</v>
      </c>
      <c r="AC948" s="95" t="n">
        <f aca="false">AE948-AB948</f>
        <v>0</v>
      </c>
      <c r="AE948" s="83" t="n">
        <v>3.055</v>
      </c>
      <c r="AF948" s="83" t="n">
        <v>3.055</v>
      </c>
      <c r="AG948" s="83" t="n">
        <v>3.11</v>
      </c>
      <c r="AH948" s="83" t="n">
        <v>2.895</v>
      </c>
      <c r="AI948" s="83" t="n">
        <v>2.78</v>
      </c>
      <c r="AJ948" s="83" t="n">
        <v>2.7375</v>
      </c>
      <c r="AK948" s="83" t="n">
        <v>2.95</v>
      </c>
      <c r="AL948" s="83" t="n">
        <v>3.06</v>
      </c>
      <c r="AM948" s="83" t="n">
        <v>3.0275</v>
      </c>
      <c r="AN948" s="83" t="n">
        <v>2.755</v>
      </c>
      <c r="AO948" s="83" t="n">
        <v>3.22</v>
      </c>
      <c r="AP948" s="83" t="n">
        <v>3.35</v>
      </c>
      <c r="AQ948" s="83" t="n">
        <v>3.06</v>
      </c>
      <c r="AR948" s="83" t="n">
        <v>2.9625</v>
      </c>
      <c r="AS948" s="83"/>
      <c r="AT948" s="83"/>
      <c r="AU948" s="83"/>
      <c r="AV948" s="83"/>
      <c r="AW948" s="83"/>
      <c r="AX948" s="83"/>
      <c r="AY948" s="83"/>
      <c r="AZ948" s="83"/>
      <c r="BA948" s="83"/>
      <c r="BB948" s="83"/>
      <c r="BC948" s="83"/>
      <c r="BD948" s="83"/>
      <c r="BE948" s="83" t="n">
        <v>2.80071428571429</v>
      </c>
      <c r="BF948" s="83" t="n">
        <v>2.60071428571429</v>
      </c>
      <c r="BG948" s="83" t="n">
        <v>2.84571428571429</v>
      </c>
      <c r="BH948" s="83" t="n">
        <v>2.68571428571429</v>
      </c>
      <c r="BI948" s="83" t="n">
        <v>2.59821428571429</v>
      </c>
      <c r="BJ948" s="83" t="n">
        <v>2.51321428571429</v>
      </c>
      <c r="BK948" s="83" t="n">
        <v>2.69321428571429</v>
      </c>
      <c r="BL948" s="83" t="n">
        <v>2.81821428571429</v>
      </c>
      <c r="BM948" s="83" t="n">
        <v>2.94107142857143</v>
      </c>
      <c r="BN948" s="83" t="n">
        <v>2.59571428571429</v>
      </c>
      <c r="BO948" s="83" t="n">
        <v>2.96071428571429</v>
      </c>
      <c r="BP948" s="83" t="n">
        <v>3.07178571428571</v>
      </c>
      <c r="BQ948" s="83" t="n">
        <v>2.81821428571429</v>
      </c>
      <c r="BR948" s="83" t="n">
        <v>2.82571428571429</v>
      </c>
      <c r="BS948" s="83"/>
      <c r="BT948" s="83"/>
      <c r="BU948" s="83"/>
      <c r="BV948" s="83"/>
      <c r="BW948" s="97"/>
      <c r="CB948" s="83"/>
      <c r="CC948" s="83"/>
    </row>
    <row r="949" customFormat="false" ht="12.75" hidden="true" customHeight="false" outlineLevel="0" collapsed="false">
      <c r="A949" s="56" t="n">
        <v>36636</v>
      </c>
      <c r="B949" s="90" t="n">
        <f aca="false">B948+1</f>
        <v>943</v>
      </c>
      <c r="C949" s="28"/>
      <c r="Z949" s="1"/>
      <c r="AA949" s="1" t="n">
        <v>3.06</v>
      </c>
      <c r="AB949" s="1" t="n">
        <v>3.073</v>
      </c>
      <c r="AC949" s="95" t="n">
        <f aca="false">AE949-AB949</f>
        <v>0</v>
      </c>
      <c r="AE949" s="83" t="n">
        <v>3.073</v>
      </c>
      <c r="AF949" s="83" t="n">
        <v>3.073</v>
      </c>
      <c r="AG949" s="83" t="n">
        <v>3.128</v>
      </c>
      <c r="AH949" s="83" t="n">
        <v>2.898</v>
      </c>
      <c r="AI949" s="83" t="n">
        <v>2.788</v>
      </c>
      <c r="AJ949" s="83" t="n">
        <v>2.743</v>
      </c>
      <c r="AK949" s="83" t="n">
        <v>2.968</v>
      </c>
      <c r="AL949" s="83" t="n">
        <v>3.078</v>
      </c>
      <c r="AM949" s="83" t="n">
        <v>3.023</v>
      </c>
      <c r="AN949" s="83" t="n">
        <v>2.755</v>
      </c>
      <c r="AO949" s="83" t="n">
        <v>3.238</v>
      </c>
      <c r="AP949" s="83" t="n">
        <v>3.368</v>
      </c>
      <c r="AQ949" s="83" t="n">
        <v>3.078</v>
      </c>
      <c r="AR949" s="83" t="n">
        <v>2.9705</v>
      </c>
      <c r="AS949" s="83"/>
      <c r="AT949" s="83"/>
      <c r="AU949" s="83"/>
      <c r="AV949" s="83"/>
      <c r="AW949" s="83"/>
      <c r="AX949" s="83"/>
      <c r="AY949" s="83"/>
      <c r="AZ949" s="83"/>
      <c r="BA949" s="83"/>
      <c r="BB949" s="83"/>
      <c r="BC949" s="83"/>
      <c r="BD949" s="83"/>
      <c r="BE949" s="83" t="n">
        <v>2.80571428571429</v>
      </c>
      <c r="BF949" s="83" t="n">
        <v>2.60571428571429</v>
      </c>
      <c r="BG949" s="83" t="n">
        <v>2.85071428571429</v>
      </c>
      <c r="BH949" s="83" t="n">
        <v>2.69071428571429</v>
      </c>
      <c r="BI949" s="83" t="n">
        <v>2.60321428571429</v>
      </c>
      <c r="BJ949" s="83" t="n">
        <v>2.51821428571429</v>
      </c>
      <c r="BK949" s="83" t="n">
        <v>2.70071428571429</v>
      </c>
      <c r="BL949" s="83" t="n">
        <v>2.82321428571429</v>
      </c>
      <c r="BM949" s="83" t="n">
        <v>2.94607142857143</v>
      </c>
      <c r="BN949" s="83" t="n">
        <v>2.60571428571429</v>
      </c>
      <c r="BO949" s="83" t="n">
        <v>2.96571428571429</v>
      </c>
      <c r="BP949" s="83" t="n">
        <v>3.07678571428572</v>
      </c>
      <c r="BQ949" s="83" t="n">
        <v>2.82321428571429</v>
      </c>
      <c r="BR949" s="83" t="n">
        <v>2.83071428571429</v>
      </c>
      <c r="BW949" s="97"/>
    </row>
    <row r="950" customFormat="false" ht="12.75" hidden="true" customHeight="false" outlineLevel="0" collapsed="false">
      <c r="A950" s="56" t="n">
        <v>36640</v>
      </c>
      <c r="B950" s="90" t="n">
        <f aca="false">B949+1</f>
        <v>944</v>
      </c>
      <c r="C950" s="28"/>
      <c r="Z950" s="1"/>
      <c r="AA950" s="1" t="n">
        <v>3.11</v>
      </c>
      <c r="AB950" s="1" t="n">
        <v>3.137</v>
      </c>
      <c r="AC950" s="95" t="n">
        <f aca="false">AE950-AB950</f>
        <v>0</v>
      </c>
      <c r="AE950" s="28" t="n">
        <v>3.137</v>
      </c>
      <c r="AF950" s="28" t="n">
        <v>3.137</v>
      </c>
      <c r="AG950" s="28" t="n">
        <v>3.187</v>
      </c>
      <c r="AH950" s="28" t="n">
        <v>2.9395</v>
      </c>
      <c r="AI950" s="28" t="n">
        <v>2.8345</v>
      </c>
      <c r="AJ950" s="28" t="n">
        <v>2.782</v>
      </c>
      <c r="AK950" s="28" t="n">
        <v>3.022</v>
      </c>
      <c r="AL950" s="28" t="n">
        <v>3.1395</v>
      </c>
      <c r="AM950" s="28" t="n">
        <v>3.067</v>
      </c>
      <c r="AN950" s="28" t="n">
        <v>2.797</v>
      </c>
      <c r="AO950" s="28" t="n">
        <v>3.312</v>
      </c>
      <c r="AP950" s="28" t="n">
        <v>3.442</v>
      </c>
      <c r="AQ950" s="28" t="n">
        <v>3.1395</v>
      </c>
      <c r="AR950" s="28" t="n">
        <v>2.987</v>
      </c>
      <c r="AS950" s="28"/>
      <c r="AT950" s="28"/>
      <c r="AU950" s="28"/>
      <c r="AV950" s="28"/>
      <c r="AW950" s="28"/>
      <c r="AX950" s="28"/>
      <c r="AY950" s="28"/>
      <c r="BE950" s="28" t="n">
        <v>2.83928571428572</v>
      </c>
      <c r="BF950" s="28" t="n">
        <v>2.63428571428571</v>
      </c>
      <c r="BG950" s="28" t="n">
        <v>2.88428571428572</v>
      </c>
      <c r="BH950" s="28" t="n">
        <v>2.72428571428571</v>
      </c>
      <c r="BI950" s="28" t="n">
        <v>2.62928571428572</v>
      </c>
      <c r="BJ950" s="28" t="n">
        <v>2.54428571428572</v>
      </c>
      <c r="BK950" s="28" t="n">
        <v>2.73428571428572</v>
      </c>
      <c r="BL950" s="28" t="n">
        <v>2.85678571428572</v>
      </c>
      <c r="BM950" s="28" t="n">
        <v>2.97214285714286</v>
      </c>
      <c r="BN950" s="28" t="n">
        <v>2.63428571428572</v>
      </c>
      <c r="BO950" s="28" t="n">
        <v>2.99928571428572</v>
      </c>
      <c r="BP950" s="28" t="n">
        <v>3.12785714285714</v>
      </c>
      <c r="BQ950" s="28" t="n">
        <v>2.85678571428572</v>
      </c>
      <c r="BR950" s="28" t="n">
        <v>2.86428571428571</v>
      </c>
      <c r="BW950" s="97"/>
    </row>
    <row r="951" customFormat="false" ht="12.75" hidden="true" customHeight="false" outlineLevel="0" collapsed="false">
      <c r="A951" s="56" t="n">
        <v>36641</v>
      </c>
      <c r="B951" s="90" t="n">
        <f aca="false">B950+1</f>
        <v>945</v>
      </c>
      <c r="C951" s="28"/>
      <c r="Z951" s="1"/>
      <c r="AA951" s="1" t="n">
        <v>3.155</v>
      </c>
      <c r="AB951" s="1" t="n">
        <v>3.11</v>
      </c>
      <c r="AC951" s="95" t="n">
        <f aca="false">AE951-AB951</f>
        <v>0</v>
      </c>
      <c r="AE951" s="28" t="n">
        <v>3.11</v>
      </c>
      <c r="AF951" s="28" t="n">
        <v>3.11</v>
      </c>
      <c r="AG951" s="28" t="n">
        <v>3.1525</v>
      </c>
      <c r="AH951" s="28" t="n">
        <v>2.895</v>
      </c>
      <c r="AI951" s="28" t="n">
        <v>2.7925</v>
      </c>
      <c r="AJ951" s="28" t="n">
        <v>2.7425</v>
      </c>
      <c r="AK951" s="28" t="n">
        <v>2.9875</v>
      </c>
      <c r="AL951" s="28" t="n">
        <v>3.1075</v>
      </c>
      <c r="AM951" s="28" t="n">
        <v>3.035</v>
      </c>
      <c r="AN951" s="28" t="n">
        <v>2.75</v>
      </c>
      <c r="AO951" s="28" t="n">
        <v>3.29</v>
      </c>
      <c r="AP951" s="28" t="n">
        <v>3.4475</v>
      </c>
      <c r="AQ951" s="28" t="n">
        <v>3.1075</v>
      </c>
      <c r="AR951" s="28" t="n">
        <v>2.96</v>
      </c>
      <c r="AS951" s="28"/>
      <c r="AT951" s="28"/>
      <c r="AU951" s="28"/>
      <c r="AV951" s="28"/>
      <c r="AW951" s="28"/>
      <c r="AX951" s="28"/>
      <c r="AY951" s="28"/>
      <c r="BE951" s="28" t="n">
        <v>2.83428571428571</v>
      </c>
      <c r="BF951" s="28" t="n">
        <v>2.62428571428571</v>
      </c>
      <c r="BG951" s="28" t="n">
        <v>2.87928571428571</v>
      </c>
      <c r="BH951" s="28" t="n">
        <v>2.71428571428571</v>
      </c>
      <c r="BI951" s="28" t="n">
        <v>2.62428571428571</v>
      </c>
      <c r="BJ951" s="28" t="n">
        <v>2.53928571428571</v>
      </c>
      <c r="BK951" s="28" t="n">
        <v>2.72928571428571</v>
      </c>
      <c r="BL951" s="28" t="n">
        <v>2.85178571428571</v>
      </c>
      <c r="BM951" s="28" t="n">
        <v>2.96142857142857</v>
      </c>
      <c r="BN951" s="28" t="n">
        <v>2.62428571428571</v>
      </c>
      <c r="BO951" s="28" t="n">
        <v>2.99428571428571</v>
      </c>
      <c r="BP951" s="28" t="n">
        <v>3.13892857142857</v>
      </c>
      <c r="BQ951" s="28" t="n">
        <v>2.85178571428571</v>
      </c>
      <c r="BR951" s="28" t="n">
        <v>2.85928571428571</v>
      </c>
      <c r="BW951" s="97"/>
    </row>
    <row r="952" customFormat="false" ht="12.75" hidden="true" customHeight="false" outlineLevel="0" collapsed="false">
      <c r="A952" s="56" t="n">
        <v>36642</v>
      </c>
      <c r="B952" s="90" t="n">
        <f aca="false">B951+1</f>
        <v>946</v>
      </c>
      <c r="C952" s="28"/>
      <c r="E952" s="2" t="n">
        <v>1</v>
      </c>
      <c r="Z952" s="1"/>
      <c r="AA952" s="1" t="n">
        <v>3.12</v>
      </c>
      <c r="AB952" s="1" t="n">
        <v>3.089</v>
      </c>
      <c r="AC952" s="95" t="n">
        <f aca="false">AE952-AB952</f>
        <v>0</v>
      </c>
      <c r="AD952" s="2" t="n">
        <v>1</v>
      </c>
      <c r="AE952" s="28" t="n">
        <v>3.089</v>
      </c>
      <c r="AF952" s="28" t="n">
        <v>3.089</v>
      </c>
      <c r="AG952" s="28" t="n">
        <v>3.119</v>
      </c>
      <c r="AH952" s="28" t="n">
        <v>2.87</v>
      </c>
      <c r="AI952" s="28" t="n">
        <v>2.782</v>
      </c>
      <c r="AJ952" s="28" t="n">
        <v>2.705</v>
      </c>
      <c r="AK952" s="28" t="n">
        <v>2.949</v>
      </c>
      <c r="AL952" s="28" t="n">
        <v>3.075</v>
      </c>
      <c r="AM952" s="28" t="n">
        <v>3.04</v>
      </c>
      <c r="AN952" s="28" t="n">
        <v>2.75</v>
      </c>
      <c r="AO952" s="28" t="n">
        <v>3.279</v>
      </c>
      <c r="AP952" s="28" t="n">
        <v>3.434</v>
      </c>
      <c r="AQ952" s="28" t="n">
        <v>3.075</v>
      </c>
      <c r="AR952" s="28" t="n">
        <v>2.94</v>
      </c>
      <c r="AS952" s="28"/>
      <c r="AT952" s="28"/>
      <c r="AU952" s="28"/>
      <c r="AV952" s="28"/>
      <c r="AW952" s="28"/>
      <c r="AX952" s="28"/>
      <c r="AY952" s="28"/>
      <c r="BE952" s="28" t="n">
        <v>2.81857142857143</v>
      </c>
      <c r="BF952" s="28" t="n">
        <v>2.60857142857143</v>
      </c>
      <c r="BG952" s="28" t="n">
        <v>2.86357142857143</v>
      </c>
      <c r="BH952" s="28" t="n">
        <v>2.69857142857143</v>
      </c>
      <c r="BI952" s="28" t="n">
        <v>2.60857142857143</v>
      </c>
      <c r="BJ952" s="28" t="n">
        <v>2.52357142857143</v>
      </c>
      <c r="BK952" s="28" t="n">
        <v>2.71357142857143</v>
      </c>
      <c r="BL952" s="28" t="n">
        <v>2.83607142857143</v>
      </c>
      <c r="BM952" s="28" t="n">
        <v>2.94571428571429</v>
      </c>
      <c r="BN952" s="28" t="n">
        <v>2.60857142857143</v>
      </c>
      <c r="BO952" s="28" t="n">
        <v>2.97857142857143</v>
      </c>
      <c r="BP952" s="28" t="n">
        <v>3.12321428571429</v>
      </c>
      <c r="BQ952" s="28" t="n">
        <v>2.83607142857143</v>
      </c>
      <c r="BR952" s="28" t="n">
        <v>2.84357142857143</v>
      </c>
      <c r="BW952" s="97"/>
    </row>
    <row r="953" customFormat="false" ht="12.75" hidden="true" customHeight="false" outlineLevel="0" collapsed="false">
      <c r="A953" s="56" t="n">
        <v>36643</v>
      </c>
      <c r="B953" s="90" t="n">
        <f aca="false">B952+1</f>
        <v>947</v>
      </c>
      <c r="C953" s="28"/>
      <c r="Z953" s="1"/>
      <c r="AA953" s="1" t="n">
        <v>3.055</v>
      </c>
      <c r="AB953" s="1" t="n">
        <v>3.055</v>
      </c>
      <c r="AC953" s="95" t="n">
        <f aca="false">AE953-AB953</f>
        <v>0</v>
      </c>
      <c r="AE953" s="28" t="n">
        <v>3.055</v>
      </c>
      <c r="AF953" s="28" t="n">
        <v>3.055</v>
      </c>
      <c r="AG953" s="28" t="n">
        <v>3.105</v>
      </c>
      <c r="AH953" s="28" t="n">
        <v>2.885</v>
      </c>
      <c r="AI953" s="28" t="n">
        <v>2.7675</v>
      </c>
      <c r="AJ953" s="28" t="n">
        <v>2.705</v>
      </c>
      <c r="AK953" s="28" t="n">
        <v>2.935</v>
      </c>
      <c r="AL953" s="28" t="n">
        <v>3.06</v>
      </c>
      <c r="AM953" s="28" t="n">
        <v>3.0225</v>
      </c>
      <c r="AN953" s="28" t="n">
        <v>2.71</v>
      </c>
      <c r="AO953" s="28" t="n">
        <v>3.22</v>
      </c>
      <c r="AP953" s="28" t="n">
        <v>3.345</v>
      </c>
      <c r="AQ953" s="28" t="n">
        <v>3.06</v>
      </c>
      <c r="AR953" s="28" t="n">
        <v>2.9575</v>
      </c>
      <c r="AS953" s="28"/>
      <c r="AT953" s="28"/>
      <c r="AU953" s="28"/>
      <c r="AV953" s="28"/>
      <c r="AW953" s="28"/>
      <c r="AX953" s="28"/>
      <c r="AY953" s="28"/>
      <c r="BE953" s="28" t="n">
        <v>2.80585714285714</v>
      </c>
      <c r="BF953" s="28" t="n">
        <v>2.59785714285714</v>
      </c>
      <c r="BG953" s="28" t="n">
        <v>2.85085714285714</v>
      </c>
      <c r="BH953" s="28" t="n">
        <v>2.68585714285714</v>
      </c>
      <c r="BI953" s="28" t="n">
        <v>2.59835714285714</v>
      </c>
      <c r="BJ953" s="28" t="n">
        <v>2.51085714285714</v>
      </c>
      <c r="BK953" s="28" t="n">
        <v>2.70085714285714</v>
      </c>
      <c r="BL953" s="28" t="n">
        <v>2.82335714285714</v>
      </c>
      <c r="BM953" s="28" t="n">
        <v>2.9305</v>
      </c>
      <c r="BN953" s="28" t="n">
        <v>2.59585714285714</v>
      </c>
      <c r="BO953" s="28" t="n">
        <v>2.96835714285714</v>
      </c>
      <c r="BP953" s="28" t="n">
        <v>3.1105</v>
      </c>
      <c r="BQ953" s="28" t="n">
        <v>2.82335714285714</v>
      </c>
      <c r="BR953" s="28" t="n">
        <v>2.83085714285714</v>
      </c>
      <c r="BW953" s="97"/>
    </row>
    <row r="954" customFormat="false" ht="12.75" hidden="true" customHeight="false" outlineLevel="0" collapsed="false">
      <c r="A954" s="56" t="n">
        <v>36644</v>
      </c>
      <c r="B954" s="90" t="n">
        <f aca="false">B953+1</f>
        <v>948</v>
      </c>
      <c r="C954" s="28"/>
      <c r="Z954" s="1"/>
      <c r="AA954" s="1" t="n">
        <v>3.06</v>
      </c>
      <c r="AB954" s="1" t="n">
        <v>3.141</v>
      </c>
      <c r="AC954" s="95" t="n">
        <f aca="false">AE954-AB954</f>
        <v>0</v>
      </c>
      <c r="AE954" s="28" t="n">
        <v>3.141</v>
      </c>
      <c r="AF954" s="28" t="n">
        <v>3.141</v>
      </c>
      <c r="AG954" s="28" t="n">
        <v>3.191</v>
      </c>
      <c r="AH954" s="28" t="n">
        <v>2.9335</v>
      </c>
      <c r="AI954" s="28" t="n">
        <v>2.8035</v>
      </c>
      <c r="AJ954" s="28" t="n">
        <v>2.746</v>
      </c>
      <c r="AK954" s="28" t="n">
        <v>3.011</v>
      </c>
      <c r="AL954" s="28" t="n">
        <v>3.141</v>
      </c>
      <c r="AM954" s="28" t="n">
        <v>3.0685</v>
      </c>
      <c r="AN954" s="28" t="n">
        <v>2.771</v>
      </c>
      <c r="AO954" s="28" t="n">
        <v>3.306</v>
      </c>
      <c r="AP954" s="28" t="n">
        <v>3.431</v>
      </c>
      <c r="AQ954" s="28" t="n">
        <v>3.141</v>
      </c>
      <c r="AR954" s="28" t="n">
        <v>2.9985</v>
      </c>
      <c r="AS954" s="28"/>
      <c r="AT954" s="28"/>
      <c r="AU954" s="28"/>
      <c r="AV954" s="28"/>
      <c r="AW954" s="28"/>
      <c r="AX954" s="28"/>
      <c r="AY954" s="28"/>
      <c r="BE954" s="28" t="n">
        <v>2.839</v>
      </c>
      <c r="BF954" s="28" t="n">
        <v>2.631</v>
      </c>
      <c r="BG954" s="28" t="n">
        <v>2.884</v>
      </c>
      <c r="BH954" s="28" t="n">
        <v>2.719</v>
      </c>
      <c r="BI954" s="28" t="n">
        <v>2.619</v>
      </c>
      <c r="BJ954" s="28" t="n">
        <v>2.5165</v>
      </c>
      <c r="BK954" s="28" t="n">
        <v>2.729</v>
      </c>
      <c r="BL954" s="28" t="n">
        <v>2.85292857142857</v>
      </c>
      <c r="BM954" s="28" t="n">
        <v>2.96364285714286</v>
      </c>
      <c r="BN954" s="28" t="n">
        <v>2.599</v>
      </c>
      <c r="BO954" s="28" t="n">
        <v>3.0015</v>
      </c>
      <c r="BP954" s="28" t="n">
        <v>3.14364285714286</v>
      </c>
      <c r="BQ954" s="28" t="n">
        <v>2.85292857142857</v>
      </c>
      <c r="BR954" s="28" t="n">
        <v>2.864</v>
      </c>
      <c r="BW954" s="97"/>
    </row>
    <row r="955" customFormat="false" ht="12.75" hidden="true" customHeight="false" outlineLevel="0" collapsed="false">
      <c r="A955" s="56" t="n">
        <v>36647</v>
      </c>
      <c r="B955" s="90" t="n">
        <f aca="false">B954+1</f>
        <v>949</v>
      </c>
      <c r="C955" s="28"/>
      <c r="Z955" s="1"/>
      <c r="AA955" s="1" t="n">
        <v>3.175</v>
      </c>
      <c r="AB955" s="1" t="n">
        <v>3.216</v>
      </c>
      <c r="AC955" s="95" t="n">
        <f aca="false">AE955-AB955</f>
        <v>0</v>
      </c>
      <c r="AE955" s="28" t="n">
        <v>3.216</v>
      </c>
      <c r="AF955" s="28" t="n">
        <v>3.216</v>
      </c>
      <c r="AG955" s="28" t="n">
        <v>3.2585</v>
      </c>
      <c r="AH955" s="28" t="n">
        <v>3.006</v>
      </c>
      <c r="AI955" s="28" t="n">
        <v>2.8835</v>
      </c>
      <c r="AJ955" s="28" t="n">
        <v>2.811</v>
      </c>
      <c r="AK955" s="28" t="n">
        <v>3.0785</v>
      </c>
      <c r="AL955" s="28" t="n">
        <v>3.2135</v>
      </c>
      <c r="AM955" s="28" t="n">
        <v>3.1785</v>
      </c>
      <c r="AN955" s="28" t="n">
        <v>2.836</v>
      </c>
      <c r="AO955" s="28" t="n">
        <v>3.3735</v>
      </c>
      <c r="AP955" s="28" t="n">
        <v>3.4985</v>
      </c>
      <c r="AQ955" s="28" t="n">
        <v>3.2135</v>
      </c>
      <c r="AR955" s="28" t="n">
        <v>3.076</v>
      </c>
      <c r="AS955" s="28"/>
      <c r="AT955" s="28"/>
      <c r="AU955" s="28"/>
      <c r="AV955" s="28"/>
      <c r="AW955" s="28"/>
      <c r="AX955" s="28"/>
      <c r="AY955" s="28"/>
      <c r="BE955" s="28" t="n">
        <v>2.88185714285714</v>
      </c>
      <c r="BF955" s="28" t="n">
        <v>2.67385714285714</v>
      </c>
      <c r="BG955" s="28" t="n">
        <v>2.92685714285714</v>
      </c>
      <c r="BH955" s="28" t="n">
        <v>2.76185714285714</v>
      </c>
      <c r="BI955" s="28" t="n">
        <v>2.66185714285714</v>
      </c>
      <c r="BJ955" s="28" t="n">
        <v>2.55935714285714</v>
      </c>
      <c r="BK955" s="28" t="n">
        <v>2.76935714285714</v>
      </c>
      <c r="BL955" s="28" t="n">
        <v>2.89578571428571</v>
      </c>
      <c r="BM955" s="28" t="n">
        <v>3.0065</v>
      </c>
      <c r="BN955" s="28" t="n">
        <v>2.64185714285714</v>
      </c>
      <c r="BO955" s="28" t="n">
        <v>3.04435714285714</v>
      </c>
      <c r="BP955" s="28" t="n">
        <v>3.1865</v>
      </c>
      <c r="BQ955" s="28" t="n">
        <v>2.89578571428571</v>
      </c>
      <c r="BR955" s="28" t="n">
        <v>2.90685714285714</v>
      </c>
      <c r="BW955" s="97"/>
    </row>
    <row r="956" customFormat="false" ht="12.75" hidden="true" customHeight="false" outlineLevel="0" collapsed="false">
      <c r="A956" s="56" t="n">
        <v>36648</v>
      </c>
      <c r="B956" s="90" t="n">
        <f aca="false">B955+1</f>
        <v>950</v>
      </c>
      <c r="C956" s="28"/>
      <c r="Z956" s="1"/>
      <c r="AA956" s="1" t="n">
        <v>3.23</v>
      </c>
      <c r="AB956" s="1" t="n">
        <v>3.217</v>
      </c>
      <c r="AC956" s="95" t="n">
        <f aca="false">AE956-AB956</f>
        <v>0</v>
      </c>
      <c r="AE956" s="28" t="n">
        <v>3.217</v>
      </c>
      <c r="AF956" s="28" t="n">
        <v>3.217</v>
      </c>
      <c r="AG956" s="28" t="n">
        <v>3.257</v>
      </c>
      <c r="AH956" s="28" t="n">
        <v>3.017</v>
      </c>
      <c r="AI956" s="28" t="n">
        <v>2.9045</v>
      </c>
      <c r="AJ956" s="28" t="n">
        <v>2.8295</v>
      </c>
      <c r="AK956" s="28" t="n">
        <v>3.077</v>
      </c>
      <c r="AL956" s="28" t="n">
        <v>3.212</v>
      </c>
      <c r="AM956" s="28" t="n">
        <v>3.212</v>
      </c>
      <c r="AN956" s="28" t="n">
        <v>2.857</v>
      </c>
      <c r="AO956" s="28" t="n">
        <v>3.3745</v>
      </c>
      <c r="AP956" s="28" t="n">
        <v>3.502</v>
      </c>
      <c r="AQ956" s="28" t="n">
        <v>3.212</v>
      </c>
      <c r="AR956" s="28" t="n">
        <v>3.0795</v>
      </c>
      <c r="AS956" s="28"/>
      <c r="AT956" s="28"/>
      <c r="AU956" s="28"/>
      <c r="AV956" s="28"/>
      <c r="AW956" s="28"/>
      <c r="AX956" s="28"/>
      <c r="AY956" s="28"/>
      <c r="BE956" s="28" t="n">
        <v>2.892</v>
      </c>
      <c r="BF956" s="28" t="n">
        <v>2.682</v>
      </c>
      <c r="BG956" s="28" t="n">
        <v>2.937</v>
      </c>
      <c r="BH956" s="28" t="n">
        <v>2.772</v>
      </c>
      <c r="BI956" s="28" t="n">
        <v>2.672</v>
      </c>
      <c r="BJ956" s="28" t="n">
        <v>2.5695</v>
      </c>
      <c r="BK956" s="28" t="n">
        <v>2.777</v>
      </c>
      <c r="BL956" s="28" t="n">
        <v>2.9045</v>
      </c>
      <c r="BM956" s="28" t="n">
        <v>3.01664285714286</v>
      </c>
      <c r="BN956" s="28" t="n">
        <v>2.652</v>
      </c>
      <c r="BO956" s="28" t="n">
        <v>3.057</v>
      </c>
      <c r="BP956" s="28" t="n">
        <v>3.19664285714286</v>
      </c>
      <c r="BQ956" s="28" t="n">
        <v>2.9045</v>
      </c>
      <c r="BR956" s="28" t="n">
        <v>2.917</v>
      </c>
      <c r="BW956" s="97"/>
    </row>
    <row r="957" customFormat="false" ht="12.75" hidden="true" customHeight="false" outlineLevel="0" collapsed="false">
      <c r="A957" s="56" t="n">
        <v>36649</v>
      </c>
      <c r="B957" s="90" t="n">
        <f aca="false">B956+1</f>
        <v>951</v>
      </c>
      <c r="C957" s="28"/>
      <c r="Z957" s="1"/>
      <c r="AA957" s="1" t="n">
        <v>3.185</v>
      </c>
      <c r="AB957" s="1" t="n">
        <v>3.126</v>
      </c>
      <c r="AC957" s="95" t="n">
        <f aca="false">AE957-AB957</f>
        <v>0</v>
      </c>
      <c r="AE957" s="28" t="n">
        <v>3.126</v>
      </c>
      <c r="AF957" s="28" t="n">
        <v>3.126</v>
      </c>
      <c r="AG957" s="28" t="n">
        <v>3.166</v>
      </c>
      <c r="AH957" s="28" t="n">
        <v>2.941</v>
      </c>
      <c r="AI957" s="28" t="n">
        <v>2.8285</v>
      </c>
      <c r="AJ957" s="28" t="n">
        <v>2.7535</v>
      </c>
      <c r="AK957" s="28" t="n">
        <v>2.9885</v>
      </c>
      <c r="AL957" s="28" t="n">
        <v>3.1235</v>
      </c>
      <c r="AM957" s="28" t="n">
        <v>3.1235</v>
      </c>
      <c r="AN957" s="28" t="n">
        <v>2.766</v>
      </c>
      <c r="AO957" s="28" t="n">
        <v>3.2835</v>
      </c>
      <c r="AP957" s="28" t="n">
        <v>3.411</v>
      </c>
      <c r="AQ957" s="28" t="n">
        <v>3.1235</v>
      </c>
      <c r="AR957" s="28" t="n">
        <v>2.9885</v>
      </c>
      <c r="AS957" s="28"/>
      <c r="AT957" s="28"/>
      <c r="AU957" s="28"/>
      <c r="AV957" s="28"/>
      <c r="AW957" s="28"/>
      <c r="AX957" s="28"/>
      <c r="AY957" s="28"/>
      <c r="BE957" s="28" t="n">
        <v>2.86157142857143</v>
      </c>
      <c r="BF957" s="28" t="n">
        <v>2.64657142857143</v>
      </c>
      <c r="BG957" s="28" t="n">
        <v>2.90657142857143</v>
      </c>
      <c r="BH957" s="28" t="n">
        <v>2.74157142857143</v>
      </c>
      <c r="BI957" s="28" t="n">
        <v>2.64157142857143</v>
      </c>
      <c r="BJ957" s="28" t="n">
        <v>2.53907142857143</v>
      </c>
      <c r="BK957" s="28" t="n">
        <v>2.74657142857143</v>
      </c>
      <c r="BL957" s="28" t="n">
        <v>2.87407142857143</v>
      </c>
      <c r="BM957" s="28" t="n">
        <v>2.98621428571429</v>
      </c>
      <c r="BN957" s="28" t="n">
        <v>2.62157142857143</v>
      </c>
      <c r="BO957" s="28" t="n">
        <v>3.02657142857143</v>
      </c>
      <c r="BP957" s="28" t="n">
        <v>3.16621428571429</v>
      </c>
      <c r="BQ957" s="28" t="n">
        <v>2.87407142857143</v>
      </c>
      <c r="BR957" s="28" t="n">
        <v>2.88657142857143</v>
      </c>
    </row>
    <row r="958" customFormat="false" ht="12.75" hidden="true" customHeight="false" outlineLevel="0" collapsed="false">
      <c r="A958" s="56" t="n">
        <v>36650</v>
      </c>
      <c r="B958" s="90" t="n">
        <f aca="false">B957+1</f>
        <v>952</v>
      </c>
      <c r="C958" s="28"/>
      <c r="Z958" s="1"/>
      <c r="AA958" s="1" t="n">
        <v>3.09</v>
      </c>
      <c r="AB958" s="1" t="n">
        <v>3.107</v>
      </c>
      <c r="AC958" s="95" t="n">
        <f aca="false">AE958-AB958</f>
        <v>0</v>
      </c>
      <c r="AE958" s="28" t="n">
        <v>3.107</v>
      </c>
      <c r="AF958" s="28" t="n">
        <v>3.107</v>
      </c>
      <c r="AG958" s="28" t="n">
        <v>3.152</v>
      </c>
      <c r="AH958" s="28" t="n">
        <v>2.927</v>
      </c>
      <c r="AI958" s="28" t="n">
        <v>2.807</v>
      </c>
      <c r="AJ958" s="28" t="n">
        <v>2.7245</v>
      </c>
      <c r="AK958" s="28" t="n">
        <v>2.972</v>
      </c>
      <c r="AL958" s="28" t="n">
        <v>3.107</v>
      </c>
      <c r="AM958" s="28" t="n">
        <v>3.1195</v>
      </c>
      <c r="AN958" s="28" t="n">
        <v>2.742</v>
      </c>
      <c r="AO958" s="28" t="n">
        <v>3.267</v>
      </c>
      <c r="AP958" s="28" t="n">
        <v>3.3995</v>
      </c>
      <c r="AQ958" s="28" t="n">
        <v>3.107</v>
      </c>
      <c r="AR958" s="28" t="n">
        <v>2.977</v>
      </c>
      <c r="AS958" s="28"/>
      <c r="AT958" s="28"/>
      <c r="AU958" s="28"/>
      <c r="AV958" s="28"/>
      <c r="AW958" s="28"/>
      <c r="AX958" s="28"/>
      <c r="AY958" s="28"/>
      <c r="BE958" s="28" t="n">
        <v>2.84971428571429</v>
      </c>
      <c r="BF958" s="28" t="n">
        <v>2.63471428571429</v>
      </c>
      <c r="BG958" s="28" t="n">
        <v>2.89471428571429</v>
      </c>
      <c r="BH958" s="28" t="n">
        <v>2.72971428571429</v>
      </c>
      <c r="BI958" s="28" t="n">
        <v>2.62471428571429</v>
      </c>
      <c r="BJ958" s="28" t="n">
        <v>2.52721428571429</v>
      </c>
      <c r="BK958" s="28" t="n">
        <v>2.73471428571429</v>
      </c>
      <c r="BL958" s="28" t="n">
        <v>2.86221428571429</v>
      </c>
      <c r="BM958" s="28" t="n">
        <v>2.96685714285714</v>
      </c>
      <c r="BN958" s="28" t="n">
        <v>2.60971428571429</v>
      </c>
      <c r="BO958" s="28" t="n">
        <v>3.01471428571429</v>
      </c>
      <c r="BP958" s="28" t="n">
        <v>3.15435714285714</v>
      </c>
      <c r="BQ958" s="28" t="n">
        <v>2.86221428571429</v>
      </c>
      <c r="BR958" s="28" t="n">
        <v>2.88471428571429</v>
      </c>
    </row>
    <row r="959" customFormat="false" ht="12.75" hidden="true" customHeight="false" outlineLevel="0" collapsed="false">
      <c r="A959" s="56" t="n">
        <v>36651</v>
      </c>
      <c r="B959" s="90" t="n">
        <f aca="false">B958+1</f>
        <v>953</v>
      </c>
      <c r="C959" s="28"/>
      <c r="Z959" s="1"/>
      <c r="AA959" s="1" t="n">
        <v>3.125</v>
      </c>
      <c r="AB959" s="1" t="n">
        <v>3.025</v>
      </c>
      <c r="AC959" s="95" t="n">
        <f aca="false">AE959-AB959</f>
        <v>0</v>
      </c>
      <c r="AE959" s="28" t="n">
        <v>3.025</v>
      </c>
      <c r="AF959" s="28" t="n">
        <v>3.025</v>
      </c>
      <c r="AG959" s="28" t="n">
        <v>3.07</v>
      </c>
      <c r="AH959" s="28" t="n">
        <v>2.8325</v>
      </c>
      <c r="AI959" s="28" t="n">
        <v>2.715</v>
      </c>
      <c r="AJ959" s="28" t="n">
        <v>2.6425</v>
      </c>
      <c r="AK959" s="28" t="n">
        <v>2.8875</v>
      </c>
      <c r="AL959" s="28" t="n">
        <v>3.025</v>
      </c>
      <c r="AM959" s="28" t="n">
        <v>3.0275</v>
      </c>
      <c r="AN959" s="28" t="n">
        <v>2.657</v>
      </c>
      <c r="AO959" s="28" t="n">
        <v>3.185</v>
      </c>
      <c r="AP959" s="28" t="n">
        <v>3.32</v>
      </c>
      <c r="AQ959" s="28" t="n">
        <v>3.025</v>
      </c>
      <c r="AR959" s="28" t="n">
        <v>2.88</v>
      </c>
      <c r="AS959" s="28"/>
      <c r="AT959" s="28"/>
      <c r="AU959" s="28"/>
      <c r="AV959" s="28"/>
      <c r="AW959" s="28"/>
      <c r="AX959" s="28"/>
      <c r="AY959" s="28"/>
      <c r="BE959" s="28" t="n">
        <v>2.824</v>
      </c>
      <c r="BF959" s="28" t="n">
        <v>2.589</v>
      </c>
      <c r="BG959" s="28" t="n">
        <v>2.869</v>
      </c>
      <c r="BH959" s="28" t="n">
        <v>2.684</v>
      </c>
      <c r="BI959" s="28" t="n">
        <v>2.5965</v>
      </c>
      <c r="BJ959" s="28" t="n">
        <v>2.494</v>
      </c>
      <c r="BK959" s="28" t="n">
        <v>2.709</v>
      </c>
      <c r="BL959" s="28" t="n">
        <v>2.8365</v>
      </c>
      <c r="BM959" s="28" t="n">
        <v>2.93757142857143</v>
      </c>
      <c r="BN959" s="28" t="n">
        <v>2.564</v>
      </c>
      <c r="BO959" s="28" t="n">
        <v>2.989</v>
      </c>
      <c r="BP959" s="28" t="n">
        <v>3.12864285714286</v>
      </c>
      <c r="BQ959" s="28" t="n">
        <v>2.8365</v>
      </c>
      <c r="BR959" s="28" t="n">
        <v>2.849</v>
      </c>
    </row>
    <row r="960" customFormat="false" ht="12.75" hidden="true" customHeight="false" outlineLevel="0" collapsed="false">
      <c r="A960" s="56" t="n">
        <v>36654</v>
      </c>
      <c r="B960" s="90" t="n">
        <f aca="false">B959+1</f>
        <v>954</v>
      </c>
      <c r="C960" s="28"/>
      <c r="Z960" s="1"/>
      <c r="AA960" s="1" t="n">
        <v>3.065</v>
      </c>
      <c r="AB960" s="1" t="n">
        <v>3.17</v>
      </c>
      <c r="AC960" s="95" t="n">
        <f aca="false">AE960-AB960</f>
        <v>0</v>
      </c>
      <c r="AE960" s="28" t="n">
        <v>3.17</v>
      </c>
      <c r="AF960" s="28" t="n">
        <v>3.17</v>
      </c>
      <c r="AG960" s="28" t="n">
        <v>3.2175</v>
      </c>
      <c r="AH960" s="28" t="n">
        <v>2.975</v>
      </c>
      <c r="AI960" s="28" t="n">
        <v>2.825</v>
      </c>
      <c r="AJ960" s="28" t="n">
        <v>2.7575</v>
      </c>
      <c r="AK960" s="28" t="n">
        <v>3.025</v>
      </c>
      <c r="AL960" s="28" t="n">
        <v>3.17</v>
      </c>
      <c r="AM960" s="28" t="n">
        <v>3.1325</v>
      </c>
      <c r="AN960" s="28" t="n">
        <v>2.775</v>
      </c>
      <c r="AO960" s="28" t="n">
        <v>3.335</v>
      </c>
      <c r="AP960" s="28" t="n">
        <v>3.485</v>
      </c>
      <c r="AQ960" s="28" t="n">
        <v>3.17</v>
      </c>
      <c r="AR960" s="28" t="n">
        <v>2.99</v>
      </c>
      <c r="AS960" s="28"/>
      <c r="AT960" s="28"/>
      <c r="AU960" s="28"/>
      <c r="AV960" s="28"/>
      <c r="AW960" s="28"/>
      <c r="AX960" s="28"/>
      <c r="AY960" s="28"/>
      <c r="BE960" s="28" t="n">
        <v>2.87128571428571</v>
      </c>
      <c r="BF960" s="28" t="n">
        <v>2.60628571428571</v>
      </c>
      <c r="BG960" s="28" t="n">
        <v>2.91628571428571</v>
      </c>
      <c r="BH960" s="28" t="n">
        <v>2.72628571428571</v>
      </c>
      <c r="BI960" s="28" t="n">
        <v>2.63128571428571</v>
      </c>
      <c r="BJ960" s="28" t="n">
        <v>2.52378571428571</v>
      </c>
      <c r="BK960" s="28" t="n">
        <v>2.75628571428571</v>
      </c>
      <c r="BL960" s="28" t="n">
        <v>2.88378571428571</v>
      </c>
      <c r="BM960" s="28" t="n">
        <v>2.97235714285714</v>
      </c>
      <c r="BN960" s="28" t="n">
        <v>2.59128571428571</v>
      </c>
      <c r="BO960" s="28" t="n">
        <v>3.03628571428571</v>
      </c>
      <c r="BP960" s="28" t="n">
        <v>3.17592857142857</v>
      </c>
      <c r="BQ960" s="28" t="n">
        <v>2.88378571428571</v>
      </c>
      <c r="BR960" s="28" t="n">
        <v>2.89378571428571</v>
      </c>
    </row>
    <row r="961" customFormat="false" ht="12.75" hidden="true" customHeight="false" outlineLevel="0" collapsed="false">
      <c r="A961" s="56" t="n">
        <v>36655</v>
      </c>
      <c r="B961" s="90" t="n">
        <f aca="false">B960+1</f>
        <v>955</v>
      </c>
      <c r="C961" s="28"/>
      <c r="Z961" s="1"/>
      <c r="AA961" s="1" t="n">
        <v>3.2</v>
      </c>
      <c r="AB961" s="1" t="n">
        <v>3.183</v>
      </c>
      <c r="AC961" s="95" t="n">
        <f aca="false">AE961-AB961</f>
        <v>0</v>
      </c>
      <c r="AE961" s="28" t="n">
        <v>3.183</v>
      </c>
      <c r="AF961" s="28" t="n">
        <v>3.183</v>
      </c>
      <c r="AG961" s="28" t="n">
        <v>3.2305</v>
      </c>
      <c r="AH961" s="28" t="n">
        <v>2.9905</v>
      </c>
      <c r="AI961" s="28" t="n">
        <v>2.8255</v>
      </c>
      <c r="AJ961" s="28" t="n">
        <v>2.758</v>
      </c>
      <c r="AK961" s="28" t="n">
        <v>3.0405</v>
      </c>
      <c r="AL961" s="28" t="n">
        <v>3.1805</v>
      </c>
      <c r="AM961" s="28" t="n">
        <v>3.143</v>
      </c>
      <c r="AN961" s="28" t="n">
        <v>2.788</v>
      </c>
      <c r="AO961" s="28" t="n">
        <v>3.348</v>
      </c>
      <c r="AP961" s="28" t="n">
        <v>3.508</v>
      </c>
      <c r="AQ961" s="28" t="n">
        <v>3.1805</v>
      </c>
      <c r="AR961" s="28" t="n">
        <v>2.978</v>
      </c>
      <c r="AS961" s="28"/>
      <c r="AT961" s="28"/>
      <c r="AU961" s="28"/>
      <c r="AV961" s="28"/>
      <c r="AW961" s="28"/>
      <c r="AX961" s="28"/>
      <c r="AY961" s="28"/>
      <c r="BE961" s="28" t="n">
        <v>2.88728571428571</v>
      </c>
      <c r="BF961" s="28" t="n">
        <v>2.61228571428571</v>
      </c>
      <c r="BG961" s="28" t="n">
        <v>2.93228571428571</v>
      </c>
      <c r="BH961" s="28" t="n">
        <v>2.74228571428571</v>
      </c>
      <c r="BI961" s="28" t="n">
        <v>2.63978571428571</v>
      </c>
      <c r="BJ961" s="28" t="n">
        <v>2.52478571428571</v>
      </c>
      <c r="BK961" s="28" t="n">
        <v>2.77228571428571</v>
      </c>
      <c r="BL961" s="28" t="n">
        <v>2.89942857142857</v>
      </c>
      <c r="BM961" s="28" t="n">
        <v>2.98728571428571</v>
      </c>
      <c r="BN961" s="28" t="n">
        <v>2.60728571428571</v>
      </c>
      <c r="BO961" s="28" t="n">
        <v>3.05228571428571</v>
      </c>
      <c r="BP961" s="28" t="n">
        <v>3.19192857142857</v>
      </c>
      <c r="BQ961" s="28" t="n">
        <v>2.89942857142857</v>
      </c>
      <c r="BR961" s="28" t="n">
        <v>2.89728571428571</v>
      </c>
    </row>
    <row r="962" customFormat="false" ht="12.75" hidden="true" customHeight="false" outlineLevel="0" collapsed="false">
      <c r="A962" s="56" t="n">
        <v>36656</v>
      </c>
      <c r="B962" s="90" t="n">
        <f aca="false">B961+1</f>
        <v>956</v>
      </c>
      <c r="C962" s="28"/>
      <c r="Z962" s="1"/>
      <c r="AA962" s="1" t="n">
        <v>3.175</v>
      </c>
      <c r="AB962" s="1" t="n">
        <v>3.317</v>
      </c>
      <c r="AC962" s="95" t="n">
        <f aca="false">AE962-AB962</f>
        <v>0</v>
      </c>
      <c r="AE962" s="28" t="n">
        <v>3.317</v>
      </c>
      <c r="AF962" s="28" t="n">
        <v>3.317</v>
      </c>
      <c r="AG962" s="28" t="n">
        <v>3.3595</v>
      </c>
      <c r="AH962" s="28" t="n">
        <v>3.1195</v>
      </c>
      <c r="AI962" s="28" t="n">
        <v>2.9295</v>
      </c>
      <c r="AJ962" s="28" t="n">
        <v>2.857</v>
      </c>
      <c r="AK962" s="28" t="n">
        <v>3.167</v>
      </c>
      <c r="AL962" s="28" t="n">
        <v>3.3145</v>
      </c>
      <c r="AM962" s="28" t="n">
        <v>3.2445</v>
      </c>
      <c r="AN962" s="28" t="n">
        <v>2.887</v>
      </c>
      <c r="AO962" s="28" t="n">
        <v>3.477</v>
      </c>
      <c r="AP962" s="28" t="n">
        <v>3.6395</v>
      </c>
      <c r="AQ962" s="28" t="n">
        <v>3.3145</v>
      </c>
      <c r="AR962" s="28" t="n">
        <v>3.072</v>
      </c>
      <c r="AS962" s="28"/>
      <c r="AT962" s="28"/>
      <c r="AU962" s="28"/>
      <c r="AV962" s="28"/>
      <c r="AW962" s="28"/>
      <c r="AX962" s="28"/>
      <c r="AY962" s="28"/>
      <c r="BE962" s="28" t="n">
        <v>2.94957142857143</v>
      </c>
      <c r="BF962" s="28" t="n">
        <v>2.66957142857143</v>
      </c>
      <c r="BG962" s="28" t="n">
        <v>2.99457142857143</v>
      </c>
      <c r="BH962" s="28" t="n">
        <v>2.79707142857143</v>
      </c>
      <c r="BI962" s="28" t="n">
        <v>2.68207142857143</v>
      </c>
      <c r="BJ962" s="28" t="n">
        <v>2.56957142857143</v>
      </c>
      <c r="BK962" s="28" t="n">
        <v>2.83457142857143</v>
      </c>
      <c r="BL962" s="28" t="n">
        <v>2.96171428571429</v>
      </c>
      <c r="BM962" s="28" t="n">
        <v>3.03207142857143</v>
      </c>
      <c r="BN962" s="28" t="n">
        <v>2.65957142857143</v>
      </c>
      <c r="BO962" s="28" t="n">
        <v>3.11457142857143</v>
      </c>
      <c r="BP962" s="28" t="n">
        <v>3.25421428571429</v>
      </c>
      <c r="BQ962" s="28" t="n">
        <v>2.96171428571429</v>
      </c>
      <c r="BR962" s="28" t="n">
        <v>2.95207142857143</v>
      </c>
    </row>
    <row r="963" customFormat="false" ht="12.75" hidden="true" customHeight="false" outlineLevel="0" collapsed="false">
      <c r="A963" s="56" t="n">
        <v>36657</v>
      </c>
      <c r="B963" s="90" t="n">
        <f aca="false">B962+1</f>
        <v>957</v>
      </c>
      <c r="C963" s="28"/>
      <c r="Z963" s="1"/>
      <c r="AA963" s="1" t="n">
        <v>3.325</v>
      </c>
      <c r="AB963" s="1" t="n">
        <v>3.352</v>
      </c>
      <c r="AC963" s="95" t="n">
        <f aca="false">AE963-AB963</f>
        <v>0</v>
      </c>
      <c r="AE963" s="28" t="n">
        <v>3.352</v>
      </c>
      <c r="AF963" s="28" t="n">
        <v>3.352</v>
      </c>
      <c r="AG963" s="28" t="n">
        <v>3.392</v>
      </c>
      <c r="AH963" s="28" t="n">
        <v>3.142</v>
      </c>
      <c r="AI963" s="28" t="n">
        <v>2.932</v>
      </c>
      <c r="AJ963" s="28" t="n">
        <v>2.862</v>
      </c>
      <c r="AK963" s="28" t="n">
        <v>3.197</v>
      </c>
      <c r="AL963" s="28" t="n">
        <v>3.3445</v>
      </c>
      <c r="AM963" s="28" t="n">
        <v>3.2445</v>
      </c>
      <c r="AN963" s="28" t="n">
        <v>2.882</v>
      </c>
      <c r="AO963" s="28" t="n">
        <v>3.512</v>
      </c>
      <c r="AP963" s="28" t="n">
        <v>3.6745</v>
      </c>
      <c r="AQ963" s="28" t="n">
        <v>3.3445</v>
      </c>
      <c r="AR963" s="28" t="n">
        <v>3.112</v>
      </c>
      <c r="AS963" s="28"/>
      <c r="AT963" s="28"/>
      <c r="AU963" s="28"/>
      <c r="AV963" s="28"/>
      <c r="AW963" s="28"/>
      <c r="AX963" s="28"/>
      <c r="AY963" s="28"/>
      <c r="BE963" s="28" t="n">
        <v>2.99028571428571</v>
      </c>
      <c r="BF963" s="28" t="n">
        <v>2.71028571428572</v>
      </c>
      <c r="BG963" s="28" t="n">
        <v>3.03528571428571</v>
      </c>
      <c r="BH963" s="28" t="n">
        <v>2.83278571428571</v>
      </c>
      <c r="BI963" s="28" t="n">
        <v>2.71528571428571</v>
      </c>
      <c r="BJ963" s="28" t="n">
        <v>2.60028571428571</v>
      </c>
      <c r="BK963" s="28" t="n">
        <v>2.86528571428571</v>
      </c>
      <c r="BL963" s="28" t="n">
        <v>2.99278571428571</v>
      </c>
      <c r="BM963" s="28" t="n">
        <v>3.07778571428571</v>
      </c>
      <c r="BN963" s="28" t="n">
        <v>2.69028571428572</v>
      </c>
      <c r="BO963" s="28" t="n">
        <v>3.15528571428571</v>
      </c>
      <c r="BP963" s="28" t="n">
        <v>3.31028571428571</v>
      </c>
      <c r="BQ963" s="28" t="n">
        <v>2.99278571428571</v>
      </c>
      <c r="BR963" s="28" t="n">
        <v>2.98778571428571</v>
      </c>
    </row>
    <row r="964" customFormat="false" ht="12.75" hidden="true" customHeight="false" outlineLevel="0" collapsed="false">
      <c r="A964" s="56" t="n">
        <v>36658</v>
      </c>
      <c r="B964" s="90" t="n">
        <f aca="false">B963+1</f>
        <v>958</v>
      </c>
      <c r="C964" s="28"/>
      <c r="Z964" s="1"/>
      <c r="AA964" s="1" t="n">
        <v>3.32</v>
      </c>
      <c r="AB964" s="1" t="n">
        <v>3.354</v>
      </c>
      <c r="AC964" s="95" t="n">
        <f aca="false">AE964-AB964</f>
        <v>0</v>
      </c>
      <c r="AE964" s="28" t="n">
        <v>3.354</v>
      </c>
      <c r="AF964" s="28" t="n">
        <v>3.354</v>
      </c>
      <c r="AG964" s="28" t="n">
        <v>3.394</v>
      </c>
      <c r="AH964" s="28" t="n">
        <v>3.1365</v>
      </c>
      <c r="AI964" s="28" t="n">
        <v>2.949</v>
      </c>
      <c r="AJ964" s="28" t="n">
        <v>2.869</v>
      </c>
      <c r="AK964" s="28" t="n">
        <v>3.2015</v>
      </c>
      <c r="AL964" s="28" t="n">
        <v>3.3465</v>
      </c>
      <c r="AM964" s="28" t="n">
        <v>3.2715</v>
      </c>
      <c r="AN964" s="28" t="n">
        <v>2.894</v>
      </c>
      <c r="AO964" s="28" t="n">
        <v>3.514</v>
      </c>
      <c r="AP964" s="28" t="n">
        <v>3.6765</v>
      </c>
      <c r="AQ964" s="28" t="n">
        <v>3.3465</v>
      </c>
      <c r="AR964" s="28" t="n">
        <v>3.1315</v>
      </c>
      <c r="AS964" s="28"/>
      <c r="AT964" s="28"/>
      <c r="AU964" s="28"/>
      <c r="AV964" s="28"/>
      <c r="AW964" s="28"/>
      <c r="AX964" s="28"/>
      <c r="AY964" s="28"/>
      <c r="BE964" s="28" t="n">
        <v>3.00871428571429</v>
      </c>
      <c r="BF964" s="28" t="n">
        <v>2.72871428571429</v>
      </c>
      <c r="BG964" s="28" t="n">
        <v>3.05371428571429</v>
      </c>
      <c r="BH964" s="28" t="n">
        <v>2.85371428571429</v>
      </c>
      <c r="BI964" s="28" t="n">
        <v>2.73871428571429</v>
      </c>
      <c r="BJ964" s="28" t="n">
        <v>2.62121428571429</v>
      </c>
      <c r="BK964" s="28" t="n">
        <v>2.88621428571429</v>
      </c>
      <c r="BL964" s="28" t="n">
        <v>3.01121428571429</v>
      </c>
      <c r="BM964" s="28" t="n">
        <v>3.09871428571429</v>
      </c>
      <c r="BN964" s="28" t="n">
        <v>2.71371428571429</v>
      </c>
      <c r="BO964" s="28" t="n">
        <v>3.17371428571429</v>
      </c>
      <c r="BP964" s="28" t="n">
        <v>3.33871428571429</v>
      </c>
      <c r="BQ964" s="28" t="n">
        <v>3.01121428571429</v>
      </c>
      <c r="BR964" s="28" t="n">
        <v>3.01121428571429</v>
      </c>
    </row>
    <row r="965" customFormat="false" ht="12.75" hidden="true" customHeight="false" outlineLevel="0" collapsed="false">
      <c r="A965" s="56" t="n">
        <v>36661</v>
      </c>
      <c r="B965" s="90" t="n">
        <f aca="false">B964+1</f>
        <v>959</v>
      </c>
      <c r="C965" s="28"/>
      <c r="Z965" s="1"/>
      <c r="AA965" s="1" t="n">
        <v>3.33</v>
      </c>
      <c r="AB965" s="1" t="n">
        <v>3.396</v>
      </c>
      <c r="AC965" s="95" t="n">
        <f aca="false">AE965-AB965</f>
        <v>0</v>
      </c>
      <c r="AE965" s="28" t="n">
        <v>3.396</v>
      </c>
      <c r="AF965" s="28" t="n">
        <v>3.396</v>
      </c>
      <c r="AG965" s="28" t="n">
        <v>3.441</v>
      </c>
      <c r="AH965" s="28" t="n">
        <v>3.1935</v>
      </c>
      <c r="AI965" s="28" t="n">
        <v>3.011</v>
      </c>
      <c r="AJ965" s="28" t="n">
        <v>2.911</v>
      </c>
      <c r="AK965" s="28" t="n">
        <v>3.246</v>
      </c>
      <c r="AL965" s="28" t="n">
        <v>3.3885</v>
      </c>
      <c r="AM965" s="28" t="n">
        <v>3.341</v>
      </c>
      <c r="AN965" s="28" t="n">
        <v>2.926</v>
      </c>
      <c r="AO965" s="28" t="n">
        <v>3.556</v>
      </c>
      <c r="AP965" s="28" t="n">
        <v>3.716</v>
      </c>
      <c r="AQ965" s="28" t="n">
        <v>3.3885</v>
      </c>
      <c r="AR965" s="28" t="n">
        <v>3.156</v>
      </c>
      <c r="AS965" s="28"/>
      <c r="AT965" s="28"/>
      <c r="AU965" s="28"/>
      <c r="AV965" s="28"/>
      <c r="AW965" s="28"/>
      <c r="AX965" s="28"/>
      <c r="AY965" s="28"/>
      <c r="BE965" s="28" t="n">
        <v>3.046</v>
      </c>
      <c r="BF965" s="28" t="n">
        <v>2.766</v>
      </c>
      <c r="BG965" s="28" t="n">
        <v>3.091</v>
      </c>
      <c r="BH965" s="28" t="n">
        <v>2.891</v>
      </c>
      <c r="BI965" s="28" t="n">
        <v>2.776</v>
      </c>
      <c r="BJ965" s="28" t="n">
        <v>2.651</v>
      </c>
      <c r="BK965" s="28" t="n">
        <v>2.9235</v>
      </c>
      <c r="BL965" s="28" t="n">
        <v>3.0485</v>
      </c>
      <c r="BM965" s="28" t="n">
        <v>3.141</v>
      </c>
      <c r="BN965" s="28" t="n">
        <v>2.751</v>
      </c>
      <c r="BO965" s="28" t="n">
        <v>3.211</v>
      </c>
      <c r="BP965" s="28" t="n">
        <v>3.376</v>
      </c>
      <c r="BQ965" s="28" t="n">
        <v>3.0485</v>
      </c>
      <c r="BR965" s="28" t="n">
        <v>3.0435</v>
      </c>
    </row>
    <row r="966" customFormat="false" ht="12.75" hidden="true" customHeight="false" outlineLevel="0" collapsed="false">
      <c r="A966" s="56" t="n">
        <v>36662</v>
      </c>
      <c r="B966" s="90" t="n">
        <f aca="false">B965+1</f>
        <v>960</v>
      </c>
      <c r="C966" s="28"/>
      <c r="Z966" s="1"/>
      <c r="AA966" s="1" t="n">
        <v>3.425</v>
      </c>
      <c r="AB966" s="1" t="n">
        <v>3.448</v>
      </c>
      <c r="AC966" s="95" t="n">
        <f aca="false">AE966-AB966</f>
        <v>0</v>
      </c>
      <c r="AE966" s="28" t="n">
        <v>3.448</v>
      </c>
      <c r="AF966" s="28" t="n">
        <v>3.448</v>
      </c>
      <c r="AG966" s="28" t="n">
        <v>3.493</v>
      </c>
      <c r="AH966" s="28" t="n">
        <v>3.258</v>
      </c>
      <c r="AI966" s="28" t="n">
        <v>3.078</v>
      </c>
      <c r="AJ966" s="28" t="n">
        <v>2.9755</v>
      </c>
      <c r="AK966" s="28" t="n">
        <v>3.298</v>
      </c>
      <c r="AL966" s="28" t="n">
        <v>3.443</v>
      </c>
      <c r="AM966" s="28" t="n">
        <v>3.443</v>
      </c>
      <c r="AN966" s="28" t="n">
        <v>2.983</v>
      </c>
      <c r="AO966" s="28" t="n">
        <v>3.608</v>
      </c>
      <c r="AP966" s="28" t="n">
        <v>3.7705</v>
      </c>
      <c r="AQ966" s="28" t="n">
        <v>3.443</v>
      </c>
      <c r="AR966" s="28" t="n">
        <v>3.2205</v>
      </c>
      <c r="AS966" s="28"/>
      <c r="AT966" s="28"/>
      <c r="AU966" s="28"/>
      <c r="AV966" s="28"/>
      <c r="AW966" s="28"/>
      <c r="AX966" s="28"/>
      <c r="AY966" s="28"/>
      <c r="BE966" s="28" t="n">
        <v>3.118</v>
      </c>
      <c r="BF966" s="28" t="n">
        <v>2.848</v>
      </c>
      <c r="BG966" s="28" t="n">
        <v>3.163</v>
      </c>
      <c r="BH966" s="28" t="n">
        <v>2.963</v>
      </c>
      <c r="BI966" s="28" t="n">
        <v>2.848</v>
      </c>
      <c r="BJ966" s="28" t="n">
        <v>2.728</v>
      </c>
      <c r="BK966" s="28" t="n">
        <v>2.993</v>
      </c>
      <c r="BL966" s="28" t="n">
        <v>3.1205</v>
      </c>
      <c r="BM966" s="28" t="n">
        <v>3.2205</v>
      </c>
      <c r="BN966" s="28" t="n">
        <v>2.828</v>
      </c>
      <c r="BO966" s="28" t="n">
        <v>3.283</v>
      </c>
      <c r="BP966" s="28" t="n">
        <v>3.448</v>
      </c>
      <c r="BQ966" s="28" t="n">
        <v>3.1205</v>
      </c>
      <c r="BR966" s="28" t="n">
        <v>3.123</v>
      </c>
    </row>
    <row r="967" customFormat="false" ht="12.75" hidden="true" customHeight="false" outlineLevel="0" collapsed="false">
      <c r="A967" s="56" t="n">
        <v>36663</v>
      </c>
      <c r="B967" s="90" t="n">
        <f aca="false">B966+1</f>
        <v>961</v>
      </c>
      <c r="C967" s="28"/>
      <c r="Z967" s="1"/>
      <c r="AA967" s="1" t="n">
        <v>3.455</v>
      </c>
      <c r="AB967" s="1" t="n">
        <v>3.689</v>
      </c>
      <c r="AC967" s="95" t="n">
        <f aca="false">AE967-AB967</f>
        <v>0</v>
      </c>
      <c r="AE967" s="28" t="n">
        <v>3.689</v>
      </c>
      <c r="AF967" s="28" t="n">
        <v>3.689</v>
      </c>
      <c r="AG967" s="28" t="n">
        <v>3.744</v>
      </c>
      <c r="AH967" s="28" t="n">
        <v>3.504</v>
      </c>
      <c r="AI967" s="28" t="n">
        <v>3.3015</v>
      </c>
      <c r="AJ967" s="28" t="n">
        <v>3.199</v>
      </c>
      <c r="AK967" s="28" t="n">
        <v>3.5365</v>
      </c>
      <c r="AL967" s="28" t="n">
        <v>3.6865</v>
      </c>
      <c r="AM967" s="28" t="n">
        <v>3.714</v>
      </c>
      <c r="AN967" s="28" t="n">
        <v>3.204</v>
      </c>
      <c r="AO967" s="28" t="n">
        <v>3.849</v>
      </c>
      <c r="AP967" s="28" t="n">
        <v>4.0115</v>
      </c>
      <c r="AQ967" s="28" t="n">
        <v>3.6865</v>
      </c>
      <c r="AR967" s="28" t="n">
        <v>3.464</v>
      </c>
      <c r="AS967" s="28"/>
      <c r="AT967" s="28"/>
      <c r="AU967" s="28"/>
      <c r="AV967" s="28"/>
      <c r="AW967" s="28"/>
      <c r="AX967" s="28"/>
      <c r="AY967" s="28"/>
      <c r="BE967" s="28" t="n">
        <v>3.24514285714286</v>
      </c>
      <c r="BF967" s="28" t="n">
        <v>2.99514285714286</v>
      </c>
      <c r="BG967" s="28" t="n">
        <v>3.29014285714286</v>
      </c>
      <c r="BH967" s="28" t="n">
        <v>3.08514285714286</v>
      </c>
      <c r="BI967" s="28" t="n">
        <v>2.96514285714286</v>
      </c>
      <c r="BJ967" s="28" t="n">
        <v>2.84514285714286</v>
      </c>
      <c r="BK967" s="28" t="n">
        <v>3.12014285714286</v>
      </c>
      <c r="BL967" s="28" t="n">
        <v>3.24764285714286</v>
      </c>
      <c r="BM967" s="28" t="n">
        <v>3.34264285714286</v>
      </c>
      <c r="BN967" s="28" t="n">
        <v>2.96514285714286</v>
      </c>
      <c r="BO967" s="28" t="n">
        <v>3.41514285714286</v>
      </c>
      <c r="BP967" s="28" t="n">
        <v>3.59514285714286</v>
      </c>
      <c r="BQ967" s="28" t="n">
        <v>3.24764285714286</v>
      </c>
      <c r="BR967" s="28" t="n">
        <v>3.26014285714286</v>
      </c>
    </row>
    <row r="968" customFormat="false" ht="12.75" hidden="true" customHeight="false" outlineLevel="0" collapsed="false">
      <c r="A968" s="56" t="n">
        <v>36664</v>
      </c>
      <c r="B968" s="90" t="n">
        <f aca="false">B967+1</f>
        <v>962</v>
      </c>
      <c r="C968" s="28"/>
      <c r="Z968" s="1"/>
      <c r="AA968" s="1" t="n">
        <v>3.695</v>
      </c>
      <c r="AB968" s="1" t="n">
        <v>3.71</v>
      </c>
      <c r="AC968" s="95" t="n">
        <f aca="false">AE968-AB968</f>
        <v>0</v>
      </c>
      <c r="AE968" s="28" t="n">
        <v>3.71</v>
      </c>
      <c r="AF968" s="28" t="n">
        <v>3.71</v>
      </c>
      <c r="AG968" s="28" t="n">
        <v>3.7675</v>
      </c>
      <c r="AH968" s="28" t="n">
        <v>3.56</v>
      </c>
      <c r="AI968" s="28" t="n">
        <v>3.4</v>
      </c>
      <c r="AJ968" s="28" t="n">
        <v>3.305</v>
      </c>
      <c r="AK968" s="28" t="n">
        <v>3.575</v>
      </c>
      <c r="AL968" s="28" t="n">
        <v>3.71</v>
      </c>
      <c r="AM968" s="28" t="n">
        <v>3.865</v>
      </c>
      <c r="AN968" s="28" t="n">
        <v>3.292</v>
      </c>
      <c r="AO968" s="28" t="n">
        <v>3.8725</v>
      </c>
      <c r="AP968" s="28" t="n">
        <v>4.035</v>
      </c>
      <c r="AQ968" s="28" t="n">
        <v>3.71</v>
      </c>
      <c r="AR968" s="28" t="n">
        <v>3.555</v>
      </c>
      <c r="AS968" s="28"/>
      <c r="AT968" s="28"/>
      <c r="AU968" s="28"/>
      <c r="AV968" s="28"/>
      <c r="AW968" s="28"/>
      <c r="AX968" s="28"/>
      <c r="AY968" s="28"/>
      <c r="BE968" s="28" t="n">
        <v>3.26657142857143</v>
      </c>
      <c r="BF968" s="28" t="n">
        <v>3.03657142857143</v>
      </c>
      <c r="BG968" s="28" t="n">
        <v>3.31157142857143</v>
      </c>
      <c r="BH968" s="28" t="n">
        <v>3.13157142857143</v>
      </c>
      <c r="BI968" s="28" t="n">
        <v>3.03157142857143</v>
      </c>
      <c r="BJ968" s="28" t="n">
        <v>2.91157142857143</v>
      </c>
      <c r="BK968" s="28" t="n">
        <v>3.14157142857143</v>
      </c>
      <c r="BL968" s="28" t="n">
        <v>3.26907142857143</v>
      </c>
      <c r="BM968" s="28" t="n">
        <v>3.41407142857143</v>
      </c>
      <c r="BN968" s="28" t="n">
        <v>3.00657142857143</v>
      </c>
      <c r="BO968" s="28" t="n">
        <v>3.43657142857143</v>
      </c>
      <c r="BP968" s="28" t="n">
        <v>3.61657142857143</v>
      </c>
      <c r="BQ968" s="28" t="n">
        <v>3.26907142857143</v>
      </c>
      <c r="BR968" s="28" t="n">
        <v>3.30657142857143</v>
      </c>
    </row>
    <row r="969" customFormat="false" ht="12.75" hidden="true" customHeight="false" outlineLevel="0" collapsed="false">
      <c r="A969" s="56" t="n">
        <v>36665</v>
      </c>
      <c r="B969" s="90" t="n">
        <f aca="false">B968+1</f>
        <v>963</v>
      </c>
      <c r="C969" s="28"/>
      <c r="Z969" s="1"/>
      <c r="AA969" s="1" t="n">
        <v>3.755</v>
      </c>
      <c r="AB969" s="1" t="n">
        <v>3.825</v>
      </c>
      <c r="AC969" s="95" t="n">
        <f aca="false">AE969-AB969</f>
        <v>0</v>
      </c>
      <c r="AE969" s="28" t="n">
        <v>3.825</v>
      </c>
      <c r="AF969" s="28" t="n">
        <v>3.825</v>
      </c>
      <c r="AG969" s="28" t="n">
        <v>3.8825</v>
      </c>
      <c r="AH969" s="28" t="n">
        <v>3.685</v>
      </c>
      <c r="AI969" s="28" t="n">
        <v>3.5225</v>
      </c>
      <c r="AJ969" s="28" t="n">
        <v>3.3925</v>
      </c>
      <c r="AK969" s="28" t="n">
        <v>3.69</v>
      </c>
      <c r="AL969" s="28" t="n">
        <v>3.825</v>
      </c>
      <c r="AM969" s="28" t="n">
        <v>3.9875</v>
      </c>
      <c r="AN969" s="28" t="n">
        <v>3.395</v>
      </c>
      <c r="AO969" s="28" t="n">
        <v>3.9875</v>
      </c>
      <c r="AP969" s="28" t="n">
        <v>4.15</v>
      </c>
      <c r="AQ969" s="28" t="n">
        <v>3.825</v>
      </c>
      <c r="AR969" s="28" t="n">
        <v>3.6775</v>
      </c>
      <c r="AS969" s="28"/>
      <c r="AT969" s="28"/>
      <c r="AU969" s="28"/>
      <c r="AV969" s="28"/>
      <c r="AW969" s="28"/>
      <c r="AX969" s="28"/>
      <c r="AY969" s="28"/>
      <c r="BE969" s="28" t="n">
        <v>3.34185714285714</v>
      </c>
      <c r="BF969" s="28" t="n">
        <v>3.11685714285714</v>
      </c>
      <c r="BG969" s="28" t="n">
        <v>3.39185714285714</v>
      </c>
      <c r="BH969" s="28" t="n">
        <v>3.21185714285714</v>
      </c>
      <c r="BI969" s="28" t="n">
        <v>3.09935714285714</v>
      </c>
      <c r="BJ969" s="28" t="n">
        <v>2.96685714285714</v>
      </c>
      <c r="BK969" s="28" t="n">
        <v>3.21685714285714</v>
      </c>
      <c r="BL969" s="28" t="n">
        <v>3.34685714285714</v>
      </c>
      <c r="BM969" s="28" t="n">
        <v>3.50685714285714</v>
      </c>
      <c r="BN969" s="28" t="n">
        <v>3.09185714285714</v>
      </c>
      <c r="BO969" s="28" t="n">
        <v>3.51185714285714</v>
      </c>
      <c r="BP969" s="28" t="n">
        <v>3.71185714285714</v>
      </c>
      <c r="BQ969" s="28" t="n">
        <v>3.34685714285714</v>
      </c>
      <c r="BR969" s="28" t="n">
        <v>3.38435714285714</v>
      </c>
    </row>
    <row r="970" customFormat="false" ht="12.75" hidden="true" customHeight="false" outlineLevel="0" collapsed="false">
      <c r="A970" s="56" t="n">
        <v>36668</v>
      </c>
      <c r="B970" s="90" t="n">
        <f aca="false">B969+1</f>
        <v>964</v>
      </c>
      <c r="C970" s="28"/>
      <c r="Z970" s="1"/>
      <c r="AA970" s="1" t="n">
        <v>3.94</v>
      </c>
      <c r="AB970" s="1" t="n">
        <v>3.747</v>
      </c>
      <c r="AC970" s="95" t="n">
        <f aca="false">AE970-AB970</f>
        <v>0</v>
      </c>
      <c r="AE970" s="28" t="n">
        <v>3.747</v>
      </c>
      <c r="AF970" s="28" t="n">
        <v>3.747</v>
      </c>
      <c r="AG970" s="28" t="n">
        <v>3.8045</v>
      </c>
      <c r="AH970" s="28" t="n">
        <v>3.637</v>
      </c>
      <c r="AI970" s="28" t="n">
        <v>3.5195</v>
      </c>
      <c r="AJ970" s="28" t="n">
        <v>3.3845</v>
      </c>
      <c r="AK970" s="28" t="n">
        <v>3.6245</v>
      </c>
      <c r="AL970" s="28" t="n">
        <v>3.7545</v>
      </c>
      <c r="AM970" s="28" t="n">
        <v>4.0795</v>
      </c>
      <c r="AN970" s="28" t="n">
        <v>3.372</v>
      </c>
      <c r="AO970" s="28" t="n">
        <v>3.9095</v>
      </c>
      <c r="AP970" s="28" t="n">
        <v>4.072</v>
      </c>
      <c r="AQ970" s="28" t="n">
        <v>3.7545</v>
      </c>
      <c r="AR970" s="28" t="n">
        <v>3.5995</v>
      </c>
      <c r="AS970" s="28"/>
      <c r="AT970" s="28"/>
      <c r="AU970" s="28"/>
      <c r="AV970" s="28"/>
      <c r="AW970" s="28"/>
      <c r="AX970" s="28"/>
      <c r="AY970" s="28"/>
      <c r="BE970" s="28" t="n">
        <v>3.31514285714286</v>
      </c>
      <c r="BF970" s="28" t="n">
        <v>3.10514285714286</v>
      </c>
      <c r="BG970" s="28" t="n">
        <v>3.37014285714286</v>
      </c>
      <c r="BH970" s="28" t="n">
        <v>3.19014285714286</v>
      </c>
      <c r="BI970" s="28" t="n">
        <v>3.09264285714286</v>
      </c>
      <c r="BJ970" s="28" t="n">
        <v>2.94514285714286</v>
      </c>
      <c r="BK970" s="28" t="n">
        <v>3.19514285714286</v>
      </c>
      <c r="BL970" s="28" t="n">
        <v>3.32014285714286</v>
      </c>
      <c r="BM970" s="28" t="n">
        <v>3.51014285714286</v>
      </c>
      <c r="BN970" s="28" t="n">
        <v>3.08514285714286</v>
      </c>
      <c r="BO970" s="28" t="n">
        <v>3.48514285714286</v>
      </c>
      <c r="BP970" s="28" t="n">
        <v>3.68514285714286</v>
      </c>
      <c r="BQ970" s="28" t="n">
        <v>3.32014285714286</v>
      </c>
      <c r="BR970" s="28" t="n">
        <v>3.35764285714286</v>
      </c>
    </row>
    <row r="971" customFormat="false" ht="12.75" hidden="true" customHeight="false" outlineLevel="0" collapsed="false">
      <c r="A971" s="56" t="n">
        <v>36669</v>
      </c>
      <c r="B971" s="90" t="n">
        <f aca="false">B970+1</f>
        <v>965</v>
      </c>
      <c r="C971" s="28"/>
      <c r="Z971" s="1"/>
      <c r="AA971" s="1" t="n">
        <v>3.81</v>
      </c>
      <c r="AB971" s="1" t="n">
        <v>3.814</v>
      </c>
      <c r="AC971" s="95" t="n">
        <f aca="false">AE971-AB971</f>
        <v>0</v>
      </c>
      <c r="AE971" s="28" t="n">
        <v>3.814</v>
      </c>
      <c r="AF971" s="28" t="n">
        <v>3.814</v>
      </c>
      <c r="AG971" s="28" t="n">
        <v>3.874</v>
      </c>
      <c r="AH971" s="28" t="n">
        <v>3.709</v>
      </c>
      <c r="AI971" s="28" t="n">
        <v>3.564</v>
      </c>
      <c r="AJ971" s="28" t="n">
        <v>3.4065</v>
      </c>
      <c r="AK971" s="28" t="n">
        <v>3.694</v>
      </c>
      <c r="AL971" s="28" t="n">
        <v>3.824</v>
      </c>
      <c r="AM971" s="28" t="n">
        <v>4.004</v>
      </c>
      <c r="AN971" s="28" t="n">
        <v>3.409</v>
      </c>
      <c r="AO971" s="28" t="n">
        <v>3.9765</v>
      </c>
      <c r="AP971" s="28" t="n">
        <v>4.164</v>
      </c>
      <c r="AQ971" s="28" t="n">
        <v>3.824</v>
      </c>
      <c r="AR971" s="28" t="n">
        <v>3.6665</v>
      </c>
      <c r="AS971" s="28"/>
      <c r="AT971" s="28"/>
      <c r="AU971" s="28"/>
      <c r="AV971" s="28"/>
      <c r="AW971" s="28"/>
      <c r="AX971" s="28"/>
      <c r="AY971" s="28"/>
      <c r="BE971" s="28" t="n">
        <v>3.353</v>
      </c>
      <c r="BF971" s="28" t="n">
        <v>3.13</v>
      </c>
      <c r="BG971" s="28" t="n">
        <v>3.408</v>
      </c>
      <c r="BH971" s="28" t="n">
        <v>3.228</v>
      </c>
      <c r="BI971" s="28" t="n">
        <v>3.1055</v>
      </c>
      <c r="BJ971" s="28" t="n">
        <v>2.958</v>
      </c>
      <c r="BK971" s="28" t="n">
        <v>3.233</v>
      </c>
      <c r="BL971" s="28" t="n">
        <v>3.3605</v>
      </c>
      <c r="BM971" s="28" t="n">
        <v>3.523</v>
      </c>
      <c r="BN971" s="28" t="n">
        <v>3.123</v>
      </c>
      <c r="BO971" s="28" t="n">
        <v>3.523</v>
      </c>
      <c r="BP971" s="28" t="n">
        <v>3.723</v>
      </c>
      <c r="BQ971" s="28" t="n">
        <v>3.3605</v>
      </c>
      <c r="BR971" s="28" t="n">
        <v>3.3955</v>
      </c>
    </row>
    <row r="972" customFormat="false" ht="12.75" hidden="true" customHeight="false" outlineLevel="0" collapsed="false">
      <c r="A972" s="56" t="n">
        <v>36670</v>
      </c>
      <c r="B972" s="90" t="n">
        <f aca="false">B971+1</f>
        <v>966</v>
      </c>
      <c r="C972" s="28"/>
      <c r="Z972" s="1"/>
      <c r="AA972" s="1" t="n">
        <v>3.88</v>
      </c>
      <c r="AB972" s="1" t="n">
        <v>4.073</v>
      </c>
      <c r="AC972" s="95" t="n">
        <f aca="false">AE972-AB972</f>
        <v>0</v>
      </c>
      <c r="AE972" s="28" t="n">
        <v>4.073</v>
      </c>
      <c r="AF972" s="28" t="n">
        <v>4.073</v>
      </c>
      <c r="AG972" s="28" t="n">
        <v>4.1455</v>
      </c>
      <c r="AH972" s="28" t="n">
        <v>3.938</v>
      </c>
      <c r="AI972" s="28" t="n">
        <v>3.7705</v>
      </c>
      <c r="AJ972" s="28" t="n">
        <v>3.5755</v>
      </c>
      <c r="AK972" s="28" t="n">
        <v>3.9355</v>
      </c>
      <c r="AL972" s="28" t="n">
        <v>4.0805</v>
      </c>
      <c r="AM972" s="28" t="n">
        <v>4.128</v>
      </c>
      <c r="AN972" s="28" t="n">
        <v>3.563</v>
      </c>
      <c r="AO972" s="28" t="n">
        <v>4.2405</v>
      </c>
      <c r="AP972" s="28" t="n">
        <v>4.448</v>
      </c>
      <c r="AQ972" s="28" t="n">
        <v>4.0805</v>
      </c>
      <c r="AR972" s="28" t="n">
        <v>3.8355</v>
      </c>
      <c r="AS972" s="28"/>
      <c r="AT972" s="28"/>
      <c r="AU972" s="28"/>
      <c r="AV972" s="28"/>
      <c r="AW972" s="28"/>
      <c r="AX972" s="28"/>
      <c r="AY972" s="28"/>
      <c r="BE972" s="28" t="n">
        <v>3.49114285714286</v>
      </c>
      <c r="BF972" s="28" t="n">
        <v>3.23114285714286</v>
      </c>
      <c r="BG972" s="28" t="n">
        <v>3.54614285714286</v>
      </c>
      <c r="BH972" s="28" t="n">
        <v>3.35114285714286</v>
      </c>
      <c r="BI972" s="28" t="n">
        <v>3.21614285714286</v>
      </c>
      <c r="BJ972" s="28" t="n">
        <v>3.05864285714286</v>
      </c>
      <c r="BK972" s="28" t="n">
        <v>3.36364285714286</v>
      </c>
      <c r="BL972" s="28" t="n">
        <v>3.49864285714286</v>
      </c>
      <c r="BM972" s="28" t="n">
        <v>3.63114285714286</v>
      </c>
      <c r="BN972" s="28" t="n">
        <v>3.22614285714286</v>
      </c>
      <c r="BO972" s="28" t="n">
        <v>3.66614285714286</v>
      </c>
      <c r="BP972" s="28" t="n">
        <v>3.90114285714286</v>
      </c>
      <c r="BQ972" s="28" t="n">
        <v>3.49864285714286</v>
      </c>
      <c r="BR972" s="28" t="n">
        <v>3.50864285714286</v>
      </c>
    </row>
    <row r="973" customFormat="false" ht="12.75" hidden="true" customHeight="false" outlineLevel="0" collapsed="false">
      <c r="A973" s="56" t="n">
        <v>36671</v>
      </c>
      <c r="B973" s="90" t="n">
        <f aca="false">B972+1</f>
        <v>967</v>
      </c>
      <c r="C973" s="28"/>
      <c r="Z973" s="1"/>
      <c r="AA973" s="1" t="n">
        <v>4.12</v>
      </c>
      <c r="AB973" s="1" t="n">
        <v>4.236</v>
      </c>
      <c r="AC973" s="95" t="n">
        <f aca="false">AE973-AB973</f>
        <v>0</v>
      </c>
      <c r="AE973" s="28" t="n">
        <v>4.236</v>
      </c>
      <c r="AF973" s="28" t="n">
        <v>4.236</v>
      </c>
      <c r="AG973" s="28" t="n">
        <v>4.3135</v>
      </c>
      <c r="AH973" s="28" t="n">
        <v>4.086</v>
      </c>
      <c r="AI973" s="28" t="n">
        <v>3.9085</v>
      </c>
      <c r="AJ973" s="28" t="n">
        <v>3.681</v>
      </c>
      <c r="AK973" s="28" t="n">
        <v>4.0985</v>
      </c>
      <c r="AL973" s="28" t="n">
        <v>4.2385</v>
      </c>
      <c r="AM973" s="28" t="n">
        <v>4.301</v>
      </c>
      <c r="AN973" s="28" t="n">
        <v>3.666</v>
      </c>
      <c r="AO973" s="28" t="n">
        <v>4.406</v>
      </c>
      <c r="AP973" s="28" t="n">
        <v>4.631</v>
      </c>
      <c r="AQ973" s="28" t="n">
        <v>4.2385</v>
      </c>
      <c r="AR973" s="28" t="n">
        <v>3.951</v>
      </c>
      <c r="AS973" s="28"/>
      <c r="AT973" s="28"/>
      <c r="AU973" s="28"/>
      <c r="AV973" s="28"/>
      <c r="AW973" s="28"/>
      <c r="AX973" s="28"/>
      <c r="AY973" s="28"/>
      <c r="BE973" s="28" t="n">
        <v>3.62857142857143</v>
      </c>
      <c r="BF973" s="28" t="n">
        <v>3.36857142857143</v>
      </c>
      <c r="BG973" s="28" t="n">
        <v>3.69357142857143</v>
      </c>
      <c r="BH973" s="28" t="n">
        <v>3.48857142857143</v>
      </c>
      <c r="BI973" s="28" t="n">
        <v>3.36107142857143</v>
      </c>
      <c r="BJ973" s="28" t="n">
        <v>3.20357142857143</v>
      </c>
      <c r="BK973" s="28" t="n">
        <v>3.49857142857143</v>
      </c>
      <c r="BL973" s="28" t="n">
        <v>3.63607142857143</v>
      </c>
      <c r="BM973" s="28" t="n">
        <v>3.76357142857143</v>
      </c>
      <c r="BN973" s="28" t="n">
        <v>3.36857142857143</v>
      </c>
      <c r="BO973" s="28" t="n">
        <v>3.81357142857143</v>
      </c>
      <c r="BP973" s="28" t="n">
        <v>4.09857142857143</v>
      </c>
      <c r="BQ973" s="28" t="n">
        <v>3.63607142857143</v>
      </c>
      <c r="BR973" s="28" t="n">
        <v>3.64357142857143</v>
      </c>
    </row>
    <row r="974" customFormat="false" ht="12.75" hidden="true" customHeight="false" outlineLevel="0" collapsed="false">
      <c r="A974" s="56" t="n">
        <v>36672</v>
      </c>
      <c r="B974" s="90" t="n">
        <f aca="false">B973+1</f>
        <v>968</v>
      </c>
      <c r="C974" s="28"/>
      <c r="E974" s="2" t="n">
        <v>1</v>
      </c>
      <c r="Z974" s="1"/>
      <c r="AA974" s="1" t="n">
        <v>4.27</v>
      </c>
      <c r="AB974" s="1" t="n">
        <v>4.406</v>
      </c>
      <c r="AC974" s="95" t="n">
        <f aca="false">AE974-AB974</f>
        <v>0</v>
      </c>
      <c r="AD974" s="2" t="n">
        <v>1</v>
      </c>
      <c r="AE974" s="28" t="n">
        <v>4.406</v>
      </c>
      <c r="AF974" s="28" t="n">
        <v>4.406</v>
      </c>
      <c r="AG974" s="28" t="n">
        <v>4.466</v>
      </c>
      <c r="AH974" s="28" t="n">
        <v>4.171</v>
      </c>
      <c r="AI974" s="28" t="n">
        <v>3.89</v>
      </c>
      <c r="AJ974" s="28" t="n">
        <v>3.65</v>
      </c>
      <c r="AK974" s="28" t="n">
        <v>4.226</v>
      </c>
      <c r="AL974" s="28" t="n">
        <v>4.3754</v>
      </c>
      <c r="AM974" s="28" t="n">
        <v>4.34</v>
      </c>
      <c r="AN974" s="28" t="n">
        <v>3.67</v>
      </c>
      <c r="AO974" s="28" t="n">
        <v>4.556</v>
      </c>
      <c r="AP974" s="28" t="n">
        <v>4.756</v>
      </c>
      <c r="AQ974" s="28" t="n">
        <v>4.3754</v>
      </c>
      <c r="AR974" s="28" t="n">
        <v>3.94</v>
      </c>
      <c r="AS974" s="28"/>
      <c r="AT974" s="28"/>
      <c r="AU974" s="28"/>
      <c r="AV974" s="28"/>
      <c r="AW974" s="28"/>
      <c r="AX974" s="28"/>
      <c r="AY974" s="28"/>
      <c r="BE974" s="28" t="n">
        <v>3.68057142857143</v>
      </c>
      <c r="BF974" s="28" t="n">
        <v>3.42057142857143</v>
      </c>
      <c r="BG974" s="28" t="n">
        <v>3.74307142857143</v>
      </c>
      <c r="BH974" s="28" t="n">
        <v>3.53557142857143</v>
      </c>
      <c r="BI974" s="28" t="n">
        <v>3.42057142857143</v>
      </c>
      <c r="BJ974" s="28" t="n">
        <v>3.25057142857143</v>
      </c>
      <c r="BK974" s="28" t="n">
        <v>3.55057142857143</v>
      </c>
      <c r="BL974" s="28" t="n">
        <v>3.68807142857143</v>
      </c>
      <c r="BM974" s="28" t="n">
        <v>3.83557142857143</v>
      </c>
      <c r="BN974" s="28" t="n">
        <v>3.42057142857143</v>
      </c>
      <c r="BO974" s="28" t="n">
        <v>3.86557142857143</v>
      </c>
      <c r="BP974" s="28" t="n">
        <v>4.15057142857143</v>
      </c>
      <c r="BQ974" s="28" t="n">
        <v>3.68807142857143</v>
      </c>
      <c r="BR974" s="28" t="n">
        <v>3.69557142857143</v>
      </c>
    </row>
    <row r="975" customFormat="false" ht="12.75" hidden="true" customHeight="false" outlineLevel="0" collapsed="false">
      <c r="A975" s="56" t="n">
        <v>36676</v>
      </c>
      <c r="B975" s="90" t="n">
        <f aca="false">B974+1</f>
        <v>969</v>
      </c>
      <c r="C975" s="28"/>
      <c r="Z975" s="1"/>
      <c r="AA975" s="1" t="n">
        <v>4.32</v>
      </c>
      <c r="AB975" s="1" t="n">
        <v>4.354</v>
      </c>
      <c r="AC975" s="95" t="n">
        <f aca="false">AE975-AB975</f>
        <v>0</v>
      </c>
      <c r="AE975" s="28" t="n">
        <v>4.354</v>
      </c>
      <c r="AF975" s="28" t="n">
        <v>4.354</v>
      </c>
      <c r="AG975" s="28" t="n">
        <v>4.429</v>
      </c>
      <c r="AH975" s="28" t="n">
        <v>4.244</v>
      </c>
      <c r="AI975" s="28" t="n">
        <v>4.119</v>
      </c>
      <c r="AJ975" s="28" t="n">
        <v>3.874</v>
      </c>
      <c r="AK975" s="28" t="n">
        <v>4.229</v>
      </c>
      <c r="AL975" s="28" t="n">
        <v>4.364</v>
      </c>
      <c r="AM975" s="28" t="n">
        <v>4.684</v>
      </c>
      <c r="AN975" s="28" t="n">
        <v>3.879</v>
      </c>
      <c r="AO975" s="28" t="n">
        <v>4.549</v>
      </c>
      <c r="AP975" s="28" t="n">
        <v>4.864</v>
      </c>
      <c r="AQ975" s="28" t="n">
        <v>4.364</v>
      </c>
      <c r="AR975" s="28" t="n">
        <v>4.219</v>
      </c>
      <c r="AS975" s="28"/>
      <c r="AT975" s="28"/>
      <c r="AU975" s="28"/>
      <c r="AV975" s="28"/>
      <c r="AW975" s="28"/>
      <c r="AX975" s="28"/>
      <c r="AY975" s="28"/>
      <c r="BE975" s="28" t="n">
        <v>3.74085714285714</v>
      </c>
      <c r="BF975" s="28" t="n">
        <v>3.49085714285714</v>
      </c>
      <c r="BG975" s="28" t="n">
        <v>3.80335714285714</v>
      </c>
      <c r="BH975" s="28" t="n">
        <v>3.60335714285714</v>
      </c>
      <c r="BI975" s="28" t="n">
        <v>3.50585714285714</v>
      </c>
      <c r="BJ975" s="28" t="n">
        <v>3.32835714285714</v>
      </c>
      <c r="BK975" s="28" t="n">
        <v>3.61085714285714</v>
      </c>
      <c r="BL975" s="28" t="n">
        <v>3.74835714285714</v>
      </c>
      <c r="BM975" s="28" t="n">
        <v>3.95085714285714</v>
      </c>
      <c r="BN975" s="28" t="n">
        <v>3.48085714285714</v>
      </c>
      <c r="BO975" s="28" t="n">
        <v>3.92585714285714</v>
      </c>
      <c r="BP975" s="28" t="n">
        <v>4.21085714285714</v>
      </c>
      <c r="BQ975" s="28" t="n">
        <v>3.74835714285714</v>
      </c>
      <c r="BR975" s="28" t="n">
        <v>3.77585714285714</v>
      </c>
    </row>
    <row r="976" customFormat="false" ht="12.75" hidden="true" customHeight="false" outlineLevel="0" collapsed="false">
      <c r="A976" s="56" t="n">
        <v>36677</v>
      </c>
      <c r="B976" s="90" t="n">
        <f aca="false">B975+1</f>
        <v>970</v>
      </c>
      <c r="C976" s="28"/>
      <c r="Z976" s="1"/>
      <c r="AA976" s="1" t="n">
        <v>4.45</v>
      </c>
      <c r="AB976" s="1" t="n">
        <v>4.356</v>
      </c>
      <c r="AC976" s="95" t="n">
        <f aca="false">AE976-AB976</f>
        <v>0</v>
      </c>
      <c r="AE976" s="28" t="n">
        <v>4.356</v>
      </c>
      <c r="AF976" s="28" t="n">
        <v>4.356</v>
      </c>
      <c r="AG976" s="28" t="n">
        <v>4.4435</v>
      </c>
      <c r="AH976" s="28" t="n">
        <v>4.251</v>
      </c>
      <c r="AI976" s="28" t="n">
        <v>4.136</v>
      </c>
      <c r="AJ976" s="28" t="n">
        <v>3.986</v>
      </c>
      <c r="AK976" s="28" t="n">
        <v>4.231</v>
      </c>
      <c r="AL976" s="28" t="n">
        <v>4.361</v>
      </c>
      <c r="AM976" s="28" t="n">
        <v>4.686</v>
      </c>
      <c r="AN976" s="28" t="n">
        <v>3.976</v>
      </c>
      <c r="AO976" s="28" t="n">
        <v>4.551</v>
      </c>
      <c r="AP976" s="28" t="n">
        <v>4.881</v>
      </c>
      <c r="AQ976" s="28" t="n">
        <v>4.361</v>
      </c>
      <c r="AR976" s="28" t="n">
        <v>4.281</v>
      </c>
      <c r="AS976" s="28"/>
      <c r="AT976" s="28"/>
      <c r="AU976" s="28"/>
      <c r="AV976" s="28"/>
      <c r="AW976" s="28"/>
      <c r="AX976" s="28"/>
      <c r="AY976" s="28"/>
      <c r="BE976" s="28" t="n">
        <v>3.77728571428571</v>
      </c>
      <c r="BF976" s="28" t="n">
        <v>3.54728571428571</v>
      </c>
      <c r="BG976" s="28" t="n">
        <v>3.84728571428571</v>
      </c>
      <c r="BH976" s="28" t="n">
        <v>3.65228571428571</v>
      </c>
      <c r="BI976" s="28" t="n">
        <v>3.56228571428571</v>
      </c>
      <c r="BJ976" s="28" t="n">
        <v>3.39478571428571</v>
      </c>
      <c r="BK976" s="28" t="n">
        <v>3.65478571428571</v>
      </c>
      <c r="BL976" s="28" t="n">
        <v>3.78728571428571</v>
      </c>
      <c r="BM976" s="28" t="n">
        <v>4.01478571428571</v>
      </c>
      <c r="BN976" s="28" t="n">
        <v>3.54728571428571</v>
      </c>
      <c r="BO976" s="28" t="n">
        <v>3.96228571428571</v>
      </c>
      <c r="BP976" s="28" t="n">
        <v>4.24728571428571</v>
      </c>
      <c r="BQ976" s="28" t="n">
        <v>3.78728571428571</v>
      </c>
      <c r="BR976" s="28" t="n">
        <v>3.81728571428571</v>
      </c>
    </row>
    <row r="977" customFormat="false" ht="12.75" hidden="true" customHeight="false" outlineLevel="0" collapsed="false">
      <c r="A977" s="56" t="n">
        <v>36678</v>
      </c>
      <c r="B977" s="90" t="n">
        <f aca="false">B976+1</f>
        <v>971</v>
      </c>
      <c r="C977" s="28"/>
      <c r="Z977" s="1"/>
      <c r="AA977" s="1" t="n">
        <v>4.365</v>
      </c>
      <c r="AB977" s="1" t="n">
        <v>4.064</v>
      </c>
      <c r="AC977" s="95" t="n">
        <f aca="false">AE977-AB977</f>
        <v>0</v>
      </c>
      <c r="AE977" s="28" t="n">
        <v>4.064</v>
      </c>
      <c r="AF977" s="28" t="n">
        <v>4.064</v>
      </c>
      <c r="AG977" s="28" t="n">
        <v>4.1415</v>
      </c>
      <c r="AH977" s="28" t="n">
        <v>3.959</v>
      </c>
      <c r="AI977" s="28" t="n">
        <v>3.8465</v>
      </c>
      <c r="AJ977" s="28" t="n">
        <v>3.6665</v>
      </c>
      <c r="AK977" s="28" t="n">
        <v>3.939</v>
      </c>
      <c r="AL977" s="28" t="n">
        <v>4.0715</v>
      </c>
      <c r="AM977" s="28" t="n">
        <v>4.384</v>
      </c>
      <c r="AN977" s="28" t="n">
        <v>3.659</v>
      </c>
      <c r="AO977" s="28" t="n">
        <v>4.259</v>
      </c>
      <c r="AP977" s="28" t="n">
        <v>4.574</v>
      </c>
      <c r="AQ977" s="28" t="n">
        <v>4.0715</v>
      </c>
      <c r="AR977" s="28" t="n">
        <v>3.9815</v>
      </c>
      <c r="AS977" s="28"/>
      <c r="AT977" s="28"/>
      <c r="AU977" s="28"/>
      <c r="AV977" s="28"/>
      <c r="AW977" s="28"/>
      <c r="AX977" s="28"/>
      <c r="AY977" s="28"/>
      <c r="BE977" s="28" t="n">
        <v>3.50928571428571</v>
      </c>
      <c r="BF977" s="28" t="n">
        <v>3.28928571428571</v>
      </c>
      <c r="BG977" s="28" t="n">
        <v>3.58428571428571</v>
      </c>
      <c r="BH977" s="28" t="n">
        <v>3.38178571428571</v>
      </c>
      <c r="BI977" s="28" t="n">
        <v>3.29178571428571</v>
      </c>
      <c r="BJ977" s="28" t="n">
        <v>3.11428571428571</v>
      </c>
      <c r="BK977" s="28" t="n">
        <v>3.38928571428571</v>
      </c>
      <c r="BL977" s="28" t="n">
        <v>3.51928571428571</v>
      </c>
      <c r="BM977" s="28" t="n">
        <v>3.73678571428571</v>
      </c>
      <c r="BN977" s="28" t="n">
        <v>3.28928571428571</v>
      </c>
      <c r="BO977" s="28" t="n">
        <v>3.69428571428571</v>
      </c>
      <c r="BP977" s="28" t="n">
        <v>3.95928571428571</v>
      </c>
      <c r="BQ977" s="28" t="n">
        <v>3.51928571428571</v>
      </c>
      <c r="BR977" s="28" t="n">
        <v>3.54428571428571</v>
      </c>
    </row>
    <row r="978" customFormat="false" ht="12.75" hidden="true" customHeight="false" outlineLevel="0" collapsed="false">
      <c r="A978" s="56" t="n">
        <v>36679</v>
      </c>
      <c r="B978" s="90" t="n">
        <f aca="false">B977+1</f>
        <v>972</v>
      </c>
      <c r="C978" s="28"/>
      <c r="Z978" s="1"/>
      <c r="AA978" s="1" t="n">
        <v>4.13</v>
      </c>
      <c r="AB978" s="1" t="n">
        <v>4.043</v>
      </c>
      <c r="AC978" s="95" t="n">
        <f aca="false">AE978-AB978</f>
        <v>0</v>
      </c>
      <c r="AE978" s="28" t="n">
        <v>4.043</v>
      </c>
      <c r="AF978" s="28" t="n">
        <v>4.043</v>
      </c>
      <c r="AG978" s="28" t="n">
        <v>4.1205</v>
      </c>
      <c r="AH978" s="28" t="n">
        <v>3.923</v>
      </c>
      <c r="AI978" s="28" t="n">
        <v>3.793</v>
      </c>
      <c r="AJ978" s="28" t="n">
        <v>3.5605</v>
      </c>
      <c r="AK978" s="28" t="n">
        <v>3.9105</v>
      </c>
      <c r="AL978" s="28" t="n">
        <v>4.0505</v>
      </c>
      <c r="AM978" s="28" t="n">
        <v>4.303</v>
      </c>
      <c r="AN978" s="28" t="n">
        <v>3.573</v>
      </c>
      <c r="AO978" s="28" t="n">
        <v>4.238</v>
      </c>
      <c r="AP978" s="28" t="n">
        <v>4.553</v>
      </c>
      <c r="AQ978" s="28" t="n">
        <v>4.0505</v>
      </c>
      <c r="AR978" s="28" t="n">
        <v>3.9105</v>
      </c>
      <c r="AS978" s="28"/>
      <c r="AT978" s="28"/>
      <c r="AU978" s="28"/>
      <c r="AV978" s="28"/>
      <c r="AW978" s="28"/>
      <c r="AX978" s="28"/>
      <c r="AY978" s="28"/>
      <c r="BE978" s="28" t="n">
        <v>3.48357142857143</v>
      </c>
      <c r="BF978" s="28" t="n">
        <v>3.25557142857143</v>
      </c>
      <c r="BG978" s="28" t="n">
        <v>3.55857142857143</v>
      </c>
      <c r="BH978" s="28" t="n">
        <v>3.34857142857143</v>
      </c>
      <c r="BI978" s="28" t="n">
        <v>3.25607142857143</v>
      </c>
      <c r="BJ978" s="28" t="n">
        <v>3.05607142857143</v>
      </c>
      <c r="BK978" s="28" t="n">
        <v>3.35857142857143</v>
      </c>
      <c r="BL978" s="28" t="n">
        <v>3.49357142857143</v>
      </c>
      <c r="BM978" s="28" t="n">
        <v>3.67857142857143</v>
      </c>
      <c r="BN978" s="28" t="n">
        <v>3.26357142857143</v>
      </c>
      <c r="BO978" s="28" t="n">
        <v>3.66857142857143</v>
      </c>
      <c r="BP978" s="28" t="n">
        <v>3.93357142857143</v>
      </c>
      <c r="BQ978" s="28" t="n">
        <v>3.49357142857143</v>
      </c>
      <c r="BR978" s="28" t="n">
        <v>3.51857142857143</v>
      </c>
    </row>
    <row r="979" customFormat="false" ht="12.75" hidden="true" customHeight="false" outlineLevel="0" collapsed="false">
      <c r="A979" s="56" t="n">
        <v>36682</v>
      </c>
      <c r="B979" s="90" t="n">
        <f aca="false">B978+1</f>
        <v>973</v>
      </c>
      <c r="C979" s="28"/>
      <c r="Z979" s="1"/>
      <c r="AA979" s="1" t="n">
        <v>4.08</v>
      </c>
      <c r="AB979" s="1" t="n">
        <v>4.398</v>
      </c>
      <c r="AC979" s="95" t="n">
        <f aca="false">AE979-AB979</f>
        <v>0</v>
      </c>
      <c r="AE979" s="28" t="n">
        <v>4.398</v>
      </c>
      <c r="AF979" s="28" t="n">
        <v>4.398</v>
      </c>
      <c r="AG979" s="28" t="n">
        <v>4.4755</v>
      </c>
      <c r="AH979" s="28" t="n">
        <v>4.253</v>
      </c>
      <c r="AI979" s="28" t="n">
        <v>4.1105</v>
      </c>
      <c r="AJ979" s="28" t="n">
        <v>3.838</v>
      </c>
      <c r="AK979" s="28" t="n">
        <v>4.2555</v>
      </c>
      <c r="AL979" s="28" t="n">
        <v>4.4005</v>
      </c>
      <c r="AM979" s="28" t="n">
        <v>4.603</v>
      </c>
      <c r="AN979" s="28" t="n">
        <v>3.858</v>
      </c>
      <c r="AO979" s="28" t="n">
        <v>4.598</v>
      </c>
      <c r="AP979" s="28" t="n">
        <v>4.9305</v>
      </c>
      <c r="AQ979" s="28" t="n">
        <v>4.4005</v>
      </c>
      <c r="AR979" s="28" t="n">
        <v>4.223</v>
      </c>
      <c r="AS979" s="28"/>
      <c r="AT979" s="28"/>
      <c r="AU979" s="28"/>
      <c r="AV979" s="28"/>
      <c r="AW979" s="28"/>
      <c r="AX979" s="28"/>
      <c r="AY979" s="28"/>
      <c r="BE979" s="28" t="n">
        <v>3.66285714285714</v>
      </c>
      <c r="BF979" s="28" t="n">
        <v>3.42285714285714</v>
      </c>
      <c r="BG979" s="28" t="n">
        <v>3.73785714285714</v>
      </c>
      <c r="BH979" s="28" t="n">
        <v>3.52285714285714</v>
      </c>
      <c r="BI979" s="28" t="n">
        <v>3.41535714285714</v>
      </c>
      <c r="BJ979" s="28" t="n">
        <v>3.22035714285714</v>
      </c>
      <c r="BK979" s="28" t="n">
        <v>3.53535714285714</v>
      </c>
      <c r="BL979" s="28" t="n">
        <v>3.67285714285714</v>
      </c>
      <c r="BM979" s="28" t="n">
        <v>3.84035714285714</v>
      </c>
      <c r="BN979" s="28" t="n">
        <v>3.42785714285714</v>
      </c>
      <c r="BO979" s="28" t="n">
        <v>3.84785714285714</v>
      </c>
      <c r="BP979" s="28" t="n">
        <v>4.11285714285714</v>
      </c>
      <c r="BQ979" s="28" t="n">
        <v>3.67285714285714</v>
      </c>
      <c r="BR979" s="28" t="n">
        <v>3.66785714285714</v>
      </c>
    </row>
    <row r="980" customFormat="false" ht="12.75" hidden="true" customHeight="false" outlineLevel="0" collapsed="false">
      <c r="A980" s="56" t="n">
        <v>36683</v>
      </c>
      <c r="B980" s="90" t="n">
        <f aca="false">B979+1</f>
        <v>974</v>
      </c>
      <c r="C980" s="28"/>
      <c r="Z980" s="1"/>
      <c r="AA980" s="1" t="n">
        <v>4.465</v>
      </c>
      <c r="AB980" s="1" t="n">
        <v>4.294</v>
      </c>
      <c r="AC980" s="95" t="n">
        <f aca="false">AE980-AB980</f>
        <v>0</v>
      </c>
      <c r="AE980" s="28" t="n">
        <v>4.294</v>
      </c>
      <c r="AF980" s="28" t="n">
        <v>4.294</v>
      </c>
      <c r="AG980" s="28" t="n">
        <v>4.369</v>
      </c>
      <c r="AH980" s="28" t="n">
        <v>4.1365</v>
      </c>
      <c r="AI980" s="28" t="n">
        <v>3.974</v>
      </c>
      <c r="AJ980" s="28" t="n">
        <v>3.724</v>
      </c>
      <c r="AK980" s="28" t="n">
        <v>4.1465</v>
      </c>
      <c r="AL980" s="28" t="n">
        <v>4.294</v>
      </c>
      <c r="AM980" s="28" t="n">
        <v>4.464</v>
      </c>
      <c r="AN980" s="28" t="n">
        <v>3.714</v>
      </c>
      <c r="AO980" s="28" t="n">
        <v>4.494</v>
      </c>
      <c r="AP980" s="28" t="n">
        <v>4.8265</v>
      </c>
      <c r="AQ980" s="28" t="n">
        <v>4.294</v>
      </c>
      <c r="AR980" s="28" t="n">
        <v>4.104</v>
      </c>
      <c r="AS980" s="28"/>
      <c r="AT980" s="28"/>
      <c r="AU980" s="28"/>
      <c r="AV980" s="28"/>
      <c r="AW980" s="28"/>
      <c r="AX980" s="28"/>
      <c r="AY980" s="28"/>
      <c r="BE980" s="28" t="n">
        <v>3.57285714285714</v>
      </c>
      <c r="BF980" s="28" t="n">
        <v>3.32285714285714</v>
      </c>
      <c r="BG980" s="28" t="n">
        <v>3.64785714285714</v>
      </c>
      <c r="BH980" s="28" t="n">
        <v>3.43035714285714</v>
      </c>
      <c r="BI980" s="28" t="n">
        <v>3.33035714285714</v>
      </c>
      <c r="BJ980" s="28" t="n">
        <v>3.13535714285714</v>
      </c>
      <c r="BK980" s="28" t="n">
        <v>3.44535714285714</v>
      </c>
      <c r="BL980" s="28" t="n">
        <v>3.58285714285714</v>
      </c>
      <c r="BM980" s="28" t="n">
        <v>3.74035714285714</v>
      </c>
      <c r="BN980" s="28" t="n">
        <v>3.33285714285714</v>
      </c>
      <c r="BO980" s="28" t="n">
        <v>3.75785714285714</v>
      </c>
      <c r="BP980" s="28" t="n">
        <v>4.02285714285714</v>
      </c>
      <c r="BQ980" s="28" t="n">
        <v>3.58285714285714</v>
      </c>
      <c r="BR980" s="28" t="n">
        <v>3.58035714285714</v>
      </c>
    </row>
    <row r="981" customFormat="false" ht="12.75" hidden="true" customHeight="false" outlineLevel="0" collapsed="false">
      <c r="A981" s="56" t="n">
        <v>36684</v>
      </c>
      <c r="B981" s="90" t="n">
        <f aca="false">B980+1</f>
        <v>975</v>
      </c>
      <c r="C981" s="28"/>
      <c r="Z981" s="1"/>
      <c r="AA981" s="1" t="n">
        <v>4.21</v>
      </c>
      <c r="AB981" s="1" t="n">
        <v>3.945</v>
      </c>
      <c r="AC981" s="95" t="n">
        <f aca="false">AE981-AB981</f>
        <v>0</v>
      </c>
      <c r="AE981" s="28" t="n">
        <v>3.945</v>
      </c>
      <c r="AF981" s="28" t="n">
        <v>3.945</v>
      </c>
      <c r="AG981" s="28" t="n">
        <v>4.0175</v>
      </c>
      <c r="AH981" s="28" t="n">
        <v>3.815</v>
      </c>
      <c r="AI981" s="28" t="n">
        <v>3.705</v>
      </c>
      <c r="AJ981" s="28" t="n">
        <v>3.475</v>
      </c>
      <c r="AK981" s="28" t="n">
        <v>3.8025</v>
      </c>
      <c r="AL981" s="28" t="n">
        <v>3.945</v>
      </c>
      <c r="AM981" s="28" t="n">
        <v>4.245</v>
      </c>
      <c r="AN981" s="28" t="n">
        <v>3.455</v>
      </c>
      <c r="AO981" s="28" t="n">
        <v>4.145</v>
      </c>
      <c r="AP981" s="28" t="n">
        <v>4.4775</v>
      </c>
      <c r="AQ981" s="28" t="n">
        <v>3.945</v>
      </c>
      <c r="AR981" s="28" t="n">
        <v>3.77</v>
      </c>
      <c r="AS981" s="28"/>
      <c r="AT981" s="28"/>
      <c r="AU981" s="28"/>
      <c r="AV981" s="28"/>
      <c r="AW981" s="28"/>
      <c r="AX981" s="28"/>
      <c r="AY981" s="28"/>
      <c r="BE981" s="28" t="n">
        <v>3.32142857142857</v>
      </c>
      <c r="BF981" s="28" t="n">
        <v>3.09142857142857</v>
      </c>
      <c r="BG981" s="28" t="n">
        <v>3.39142857142857</v>
      </c>
      <c r="BH981" s="28" t="n">
        <v>3.18642857142857</v>
      </c>
      <c r="BI981" s="28" t="n">
        <v>3.10392857142857</v>
      </c>
      <c r="BJ981" s="28" t="n">
        <v>2.90642857142857</v>
      </c>
      <c r="BK981" s="28" t="n">
        <v>3.19892857142857</v>
      </c>
      <c r="BL981" s="28" t="n">
        <v>3.33142857142857</v>
      </c>
      <c r="BM981" s="28" t="n">
        <v>3.55892857142857</v>
      </c>
      <c r="BN981" s="28" t="n">
        <v>3.10142857142857</v>
      </c>
      <c r="BO981" s="28" t="n">
        <v>3.50642857142857</v>
      </c>
      <c r="BP981" s="28" t="n">
        <v>3.77142857142857</v>
      </c>
      <c r="BQ981" s="28" t="n">
        <v>3.33142857142857</v>
      </c>
      <c r="BR981" s="28" t="n">
        <v>3.34642857142857</v>
      </c>
    </row>
    <row r="982" customFormat="false" ht="12.75" hidden="true" customHeight="false" outlineLevel="0" collapsed="false">
      <c r="A982" s="56" t="n">
        <v>36685</v>
      </c>
      <c r="B982" s="90" t="n">
        <f aca="false">B981+1</f>
        <v>976</v>
      </c>
      <c r="C982" s="28"/>
      <c r="Z982" s="1"/>
      <c r="AA982" s="1" t="n">
        <v>3.92</v>
      </c>
      <c r="AB982" s="1" t="n">
        <v>4.133</v>
      </c>
      <c r="AC982" s="95" t="n">
        <f aca="false">AE982-AB982</f>
        <v>0</v>
      </c>
      <c r="AE982" s="28" t="n">
        <v>4.133</v>
      </c>
      <c r="AF982" s="28" t="n">
        <v>4.133</v>
      </c>
      <c r="AG982" s="28" t="n">
        <v>4.213</v>
      </c>
      <c r="AH982" s="28" t="n">
        <v>4.0255</v>
      </c>
      <c r="AI982" s="28" t="n">
        <v>3.9155</v>
      </c>
      <c r="AJ982" s="28" t="n">
        <v>3.698</v>
      </c>
      <c r="AK982" s="28" t="n">
        <v>3.9855</v>
      </c>
      <c r="AL982" s="28" t="n">
        <v>4.133</v>
      </c>
      <c r="AM982" s="28" t="n">
        <v>4.508</v>
      </c>
      <c r="AN982" s="28" t="n">
        <v>3.673</v>
      </c>
      <c r="AO982" s="28" t="n">
        <v>4.333</v>
      </c>
      <c r="AP982" s="28" t="n">
        <v>4.638</v>
      </c>
      <c r="AQ982" s="28" t="n">
        <v>4.133</v>
      </c>
      <c r="AR982" s="28" t="n">
        <v>3.988</v>
      </c>
      <c r="AS982" s="28"/>
      <c r="AT982" s="28"/>
      <c r="AU982" s="28"/>
      <c r="AV982" s="28"/>
      <c r="AW982" s="28"/>
      <c r="AX982" s="28"/>
      <c r="AY982" s="28"/>
      <c r="BE982" s="28" t="n">
        <v>3.418</v>
      </c>
      <c r="BF982" s="28" t="n">
        <v>3.188</v>
      </c>
      <c r="BG982" s="28" t="n">
        <v>3.488</v>
      </c>
      <c r="BH982" s="28" t="n">
        <v>3.2855</v>
      </c>
      <c r="BI982" s="28" t="n">
        <v>3.1955</v>
      </c>
      <c r="BJ982" s="28" t="n">
        <v>3.008</v>
      </c>
      <c r="BK982" s="28" t="n">
        <v>3.2855</v>
      </c>
      <c r="BL982" s="28" t="n">
        <v>3.428</v>
      </c>
      <c r="BM982" s="28" t="n">
        <v>3.6655</v>
      </c>
      <c r="BN982" s="28" t="n">
        <v>3.193</v>
      </c>
      <c r="BO982" s="28" t="n">
        <v>3.603</v>
      </c>
      <c r="BP982" s="28" t="n">
        <v>3.868</v>
      </c>
      <c r="BQ982" s="28" t="n">
        <v>3.428</v>
      </c>
      <c r="BR982" s="28" t="n">
        <v>3.453</v>
      </c>
    </row>
    <row r="983" customFormat="false" ht="12.75" hidden="true" customHeight="false" outlineLevel="0" collapsed="false">
      <c r="A983" s="56" t="n">
        <v>36686</v>
      </c>
      <c r="B983" s="90" t="n">
        <f aca="false">B982+1</f>
        <v>977</v>
      </c>
      <c r="C983" s="28"/>
      <c r="Z983" s="1"/>
      <c r="AA983" s="1" t="n">
        <v>4.08</v>
      </c>
      <c r="AB983" s="1" t="n">
        <v>4.16</v>
      </c>
      <c r="AC983" s="95" t="n">
        <f aca="false">AE983-AB983</f>
        <v>0</v>
      </c>
      <c r="AE983" s="28" t="n">
        <v>4.16</v>
      </c>
      <c r="AF983" s="28" t="n">
        <v>4.16</v>
      </c>
      <c r="AG983" s="28" t="n">
        <v>4.245</v>
      </c>
      <c r="AH983" s="28" t="n">
        <v>4.05</v>
      </c>
      <c r="AI983" s="28" t="n">
        <v>3.9325</v>
      </c>
      <c r="AJ983" s="28" t="n">
        <v>3.705</v>
      </c>
      <c r="AK983" s="28" t="n">
        <v>4.01</v>
      </c>
      <c r="AL983" s="28" t="n">
        <v>4.16</v>
      </c>
      <c r="AM983" s="28" t="n">
        <v>4.6</v>
      </c>
      <c r="AN983" s="28" t="n">
        <v>3.7</v>
      </c>
      <c r="AO983" s="28" t="n">
        <v>4.36</v>
      </c>
      <c r="AP983" s="28" t="n">
        <v>4.665</v>
      </c>
      <c r="AQ983" s="28" t="n">
        <v>4.16</v>
      </c>
      <c r="AR983" s="28" t="n">
        <v>4.015</v>
      </c>
      <c r="AS983" s="28"/>
      <c r="AT983" s="28"/>
      <c r="AU983" s="28"/>
      <c r="AV983" s="28"/>
      <c r="AW983" s="28"/>
      <c r="AX983" s="28"/>
      <c r="AY983" s="28"/>
      <c r="BE983" s="28" t="n">
        <v>3.42328571428571</v>
      </c>
      <c r="BF983" s="28" t="n">
        <v>3.19328571428571</v>
      </c>
      <c r="BG983" s="28" t="n">
        <v>3.49578571428571</v>
      </c>
      <c r="BH983" s="28" t="n">
        <v>3.29078571428571</v>
      </c>
      <c r="BI983" s="28" t="n">
        <v>3.19328571428571</v>
      </c>
      <c r="BJ983" s="28" t="n">
        <v>3.01578571428571</v>
      </c>
      <c r="BK983" s="28" t="n">
        <v>3.29578571428571</v>
      </c>
      <c r="BL983" s="28" t="n">
        <v>3.43328571428571</v>
      </c>
      <c r="BM983" s="28" t="n">
        <v>3.70328571428571</v>
      </c>
      <c r="BN983" s="28" t="n">
        <v>3.19828571428571</v>
      </c>
      <c r="BO983" s="28" t="n">
        <v>3.60828571428571</v>
      </c>
      <c r="BP983" s="28" t="n">
        <v>3.89328571428571</v>
      </c>
      <c r="BQ983" s="28" t="n">
        <v>3.43328571428571</v>
      </c>
      <c r="BR983" s="28" t="n">
        <v>3.46578571428571</v>
      </c>
    </row>
    <row r="984" customFormat="false" ht="12.75" hidden="true" customHeight="false" outlineLevel="0" collapsed="false">
      <c r="A984" s="56" t="n">
        <v>36689</v>
      </c>
      <c r="B984" s="90" t="n">
        <f aca="false">B983+1</f>
        <v>978</v>
      </c>
      <c r="C984" s="28"/>
      <c r="Z984" s="1"/>
      <c r="AA984" s="1" t="n">
        <v>4.18</v>
      </c>
      <c r="AB984" s="1" t="n">
        <v>4.212</v>
      </c>
      <c r="AC984" s="95" t="n">
        <f aca="false">AE984-AB984</f>
        <v>0</v>
      </c>
      <c r="AE984" s="28" t="n">
        <v>4.212</v>
      </c>
      <c r="AF984" s="28" t="n">
        <v>4.212</v>
      </c>
      <c r="AG984" s="28" t="n">
        <v>4.302</v>
      </c>
      <c r="AH984" s="28" t="n">
        <v>4.1145</v>
      </c>
      <c r="AI984" s="28" t="n">
        <v>3.9995</v>
      </c>
      <c r="AJ984" s="28" t="n">
        <v>3.737</v>
      </c>
      <c r="AK984" s="28" t="n">
        <v>4.0595</v>
      </c>
      <c r="AL984" s="28" t="n">
        <v>4.212</v>
      </c>
      <c r="AM984" s="28" t="n">
        <v>4.672</v>
      </c>
      <c r="AN984" s="28" t="n">
        <v>3.727</v>
      </c>
      <c r="AO984" s="28" t="n">
        <v>4.412</v>
      </c>
      <c r="AP984" s="28" t="n">
        <v>4.712</v>
      </c>
      <c r="AQ984" s="28" t="n">
        <v>4.212</v>
      </c>
      <c r="AR984" s="28" t="n">
        <v>4.067</v>
      </c>
      <c r="AS984" s="28"/>
      <c r="AT984" s="28"/>
      <c r="AU984" s="28"/>
      <c r="AV984" s="28"/>
      <c r="AW984" s="28"/>
      <c r="AX984" s="28"/>
      <c r="AY984" s="28"/>
      <c r="BE984" s="28" t="n">
        <v>3.47314285714286</v>
      </c>
      <c r="BF984" s="28" t="n">
        <v>3.24314285714286</v>
      </c>
      <c r="BG984" s="28" t="n">
        <v>3.54564285714286</v>
      </c>
      <c r="BH984" s="28" t="n">
        <v>3.33814285714286</v>
      </c>
      <c r="BI984" s="28" t="n">
        <v>3.23314285714286</v>
      </c>
      <c r="BJ984" s="28" t="n">
        <v>3.06314285714286</v>
      </c>
      <c r="BK984" s="28" t="n">
        <v>3.34814285714286</v>
      </c>
      <c r="BL984" s="28" t="n">
        <v>3.48314285714286</v>
      </c>
      <c r="BM984" s="28" t="n">
        <v>3.76314285714286</v>
      </c>
      <c r="BN984" s="28" t="n">
        <v>3.24814285714286</v>
      </c>
      <c r="BO984" s="28" t="n">
        <v>3.65814285714286</v>
      </c>
      <c r="BP984" s="28" t="n">
        <v>3.94314285714286</v>
      </c>
      <c r="BQ984" s="28" t="n">
        <v>3.48314285714286</v>
      </c>
      <c r="BR984" s="28" t="n">
        <v>3.52564285714286</v>
      </c>
    </row>
    <row r="985" customFormat="false" ht="12.75" hidden="true" customHeight="false" outlineLevel="0" collapsed="false">
      <c r="A985" s="56" t="n">
        <v>36690</v>
      </c>
      <c r="B985" s="90" t="n">
        <f aca="false">B984+1</f>
        <v>979</v>
      </c>
      <c r="C985" s="28"/>
      <c r="Z985" s="1"/>
      <c r="AA985" s="1" t="n">
        <v>4.24</v>
      </c>
      <c r="AB985" s="1" t="n">
        <v>4.158</v>
      </c>
      <c r="AC985" s="95" t="n">
        <f aca="false">AE985-AB985</f>
        <v>0</v>
      </c>
      <c r="AE985" s="28" t="n">
        <v>4.158</v>
      </c>
      <c r="AF985" s="28" t="n">
        <v>4.158</v>
      </c>
      <c r="AG985" s="28" t="n">
        <v>4.238</v>
      </c>
      <c r="AH985" s="28" t="n">
        <v>4.048</v>
      </c>
      <c r="AI985" s="28" t="n">
        <v>3.928</v>
      </c>
      <c r="AJ985" s="28" t="n">
        <v>3.633</v>
      </c>
      <c r="AK985" s="28" t="n">
        <v>4.003</v>
      </c>
      <c r="AL985" s="28" t="n">
        <v>4.158</v>
      </c>
      <c r="AM985" s="28" t="n">
        <v>4.618</v>
      </c>
      <c r="AN985" s="28" t="n">
        <v>3.648</v>
      </c>
      <c r="AO985" s="28" t="n">
        <v>4.358</v>
      </c>
      <c r="AP985" s="28" t="n">
        <v>4.658</v>
      </c>
      <c r="AQ985" s="28" t="n">
        <v>4.158</v>
      </c>
      <c r="AR985" s="28" t="n">
        <v>4.053</v>
      </c>
      <c r="AS985" s="28"/>
      <c r="AT985" s="28"/>
      <c r="AU985" s="28"/>
      <c r="AV985" s="28"/>
      <c r="AW985" s="28"/>
      <c r="AX985" s="28"/>
      <c r="AY985" s="28"/>
      <c r="BE985" s="28" t="n">
        <v>3.44514285714286</v>
      </c>
      <c r="BF985" s="28" t="n">
        <v>3.20714285714286</v>
      </c>
      <c r="BG985" s="28" t="n">
        <v>3.51764285714286</v>
      </c>
      <c r="BH985" s="28" t="n">
        <v>3.31014285714286</v>
      </c>
      <c r="BI985" s="28" t="n">
        <v>3.20764285714286</v>
      </c>
      <c r="BJ985" s="28" t="n">
        <v>3.02014285714286</v>
      </c>
      <c r="BK985" s="28" t="n">
        <v>3.32014285714286</v>
      </c>
      <c r="BL985" s="28" t="n">
        <v>3.45514285714286</v>
      </c>
      <c r="BM985" s="28" t="n">
        <v>3.74014285714286</v>
      </c>
      <c r="BN985" s="28" t="n">
        <v>3.21014285714286</v>
      </c>
      <c r="BO985" s="28" t="n">
        <v>3.63014285714286</v>
      </c>
      <c r="BP985" s="28" t="n">
        <v>3.91514285714286</v>
      </c>
      <c r="BQ985" s="28" t="n">
        <v>3.45514285714286</v>
      </c>
      <c r="BR985" s="28" t="n">
        <v>3.49764285714286</v>
      </c>
    </row>
    <row r="986" customFormat="false" ht="12.75" hidden="true" customHeight="false" outlineLevel="0" collapsed="false">
      <c r="A986" s="56" t="n">
        <v>36691</v>
      </c>
      <c r="B986" s="90" t="n">
        <f aca="false">B985+1</f>
        <v>980</v>
      </c>
      <c r="C986" s="28"/>
      <c r="Z986" s="1"/>
      <c r="AA986" s="1" t="n">
        <v>4.1</v>
      </c>
      <c r="AB986" s="1" t="n">
        <v>4.256</v>
      </c>
      <c r="AC986" s="95" t="n">
        <f aca="false">AE986-AB986</f>
        <v>0</v>
      </c>
      <c r="AE986" s="28" t="n">
        <v>4.256</v>
      </c>
      <c r="AF986" s="28" t="n">
        <v>4.256</v>
      </c>
      <c r="AG986" s="28" t="n">
        <v>4.336</v>
      </c>
      <c r="AH986" s="28" t="n">
        <v>4.141</v>
      </c>
      <c r="AI986" s="28" t="n">
        <v>4.006</v>
      </c>
      <c r="AJ986" s="28" t="n">
        <v>3.7185</v>
      </c>
      <c r="AK986" s="28" t="n">
        <v>4.106</v>
      </c>
      <c r="AL986" s="28" t="n">
        <v>4.2535</v>
      </c>
      <c r="AM986" s="28" t="n">
        <v>4.6735</v>
      </c>
      <c r="AN986" s="28" t="n">
        <v>3.741</v>
      </c>
      <c r="AO986" s="28" t="n">
        <v>4.451</v>
      </c>
      <c r="AP986" s="28" t="n">
        <v>4.756</v>
      </c>
      <c r="AQ986" s="28" t="n">
        <v>4.256</v>
      </c>
      <c r="AR986" s="28" t="n">
        <v>4.146</v>
      </c>
      <c r="AS986" s="28"/>
      <c r="AT986" s="28"/>
      <c r="AU986" s="28"/>
      <c r="AV986" s="28"/>
      <c r="AW986" s="28"/>
      <c r="AX986" s="28"/>
      <c r="AY986" s="28"/>
      <c r="BE986" s="28" t="n">
        <v>3.48157142857143</v>
      </c>
      <c r="BF986" s="28" t="n">
        <v>3.23657142857143</v>
      </c>
      <c r="BG986" s="28" t="n">
        <v>3.55407142857143</v>
      </c>
      <c r="BH986" s="28" t="n">
        <v>3.34657142857143</v>
      </c>
      <c r="BI986" s="28" t="n">
        <v>3.23907142857143</v>
      </c>
      <c r="BJ986" s="28" t="n">
        <v>3.04907142857143</v>
      </c>
      <c r="BK986" s="28" t="n">
        <v>3.35657142857143</v>
      </c>
      <c r="BL986" s="28" t="n">
        <v>3.49157142857143</v>
      </c>
      <c r="BM986" s="28" t="n">
        <v>3.76907142857143</v>
      </c>
      <c r="BN986" s="28" t="n">
        <v>3.24157142857143</v>
      </c>
      <c r="BO986" s="28" t="n">
        <v>3.66657142857143</v>
      </c>
      <c r="BP986" s="28" t="n">
        <v>3.95157142857143</v>
      </c>
      <c r="BQ986" s="28" t="n">
        <v>3.49157142857143</v>
      </c>
      <c r="BR986" s="28" t="n">
        <v>3.53657142857143</v>
      </c>
    </row>
    <row r="987" customFormat="false" ht="12.75" hidden="true" customHeight="false" outlineLevel="0" collapsed="false">
      <c r="A987" s="56" t="n">
        <v>36692</v>
      </c>
      <c r="B987" s="90" t="n">
        <f aca="false">B986+1</f>
        <v>981</v>
      </c>
      <c r="C987" s="28"/>
      <c r="Z987" s="1"/>
      <c r="AA987" s="1" t="n">
        <v>4.33</v>
      </c>
      <c r="AB987" s="1" t="n">
        <v>4.463</v>
      </c>
      <c r="AC987" s="95" t="n">
        <f aca="false">AE987-AB987</f>
        <v>0</v>
      </c>
      <c r="AE987" s="28" t="n">
        <v>4.463</v>
      </c>
      <c r="AF987" s="28" t="n">
        <v>4.463</v>
      </c>
      <c r="AG987" s="28" t="n">
        <v>4.5405</v>
      </c>
      <c r="AH987" s="28" t="n">
        <v>4.333</v>
      </c>
      <c r="AI987" s="28" t="n">
        <v>4.1755</v>
      </c>
      <c r="AJ987" s="28" t="n">
        <v>3.928</v>
      </c>
      <c r="AK987" s="28" t="n">
        <v>4.298</v>
      </c>
      <c r="AL987" s="28" t="n">
        <v>4.453</v>
      </c>
      <c r="AM987" s="28" t="n">
        <v>4.788</v>
      </c>
      <c r="AN987" s="28" t="n">
        <v>3.988</v>
      </c>
      <c r="AO987" s="28" t="n">
        <v>4.658</v>
      </c>
      <c r="AP987" s="28" t="n">
        <v>4.963</v>
      </c>
      <c r="AQ987" s="28" t="n">
        <v>4.463</v>
      </c>
      <c r="AR987" s="28" t="n">
        <v>4.3355</v>
      </c>
      <c r="AS987" s="28"/>
      <c r="AT987" s="28"/>
      <c r="AU987" s="28"/>
      <c r="AV987" s="28"/>
      <c r="AW987" s="28"/>
      <c r="AX987" s="28"/>
      <c r="AY987" s="28"/>
      <c r="BE987" s="28" t="n">
        <v>3.58085714285714</v>
      </c>
      <c r="BF987" s="28" t="n">
        <v>3.33585714285714</v>
      </c>
      <c r="BG987" s="28" t="n">
        <v>3.65585714285714</v>
      </c>
      <c r="BH987" s="28" t="n">
        <v>3.44335714285714</v>
      </c>
      <c r="BI987" s="28" t="n">
        <v>3.33335714285714</v>
      </c>
      <c r="BJ987" s="28" t="n">
        <v>3.14585714285714</v>
      </c>
      <c r="BK987" s="28" t="n">
        <v>3.45085714285714</v>
      </c>
      <c r="BL987" s="28" t="n">
        <v>3.59085714285714</v>
      </c>
      <c r="BM987" s="28" t="n">
        <v>3.85335714285714</v>
      </c>
      <c r="BN987" s="28" t="n">
        <v>3.34585714285714</v>
      </c>
      <c r="BO987" s="28" t="n">
        <v>3.76585714285714</v>
      </c>
      <c r="BP987" s="28" t="n">
        <v>4.05085714285714</v>
      </c>
      <c r="BQ987" s="28" t="n">
        <v>3.59085714285714</v>
      </c>
      <c r="BR987" s="28" t="n">
        <v>3.62085714285714</v>
      </c>
    </row>
    <row r="988" customFormat="false" ht="12.75" hidden="true" customHeight="false" outlineLevel="0" collapsed="false">
      <c r="A988" s="56" t="n">
        <v>36693</v>
      </c>
      <c r="B988" s="90" t="n">
        <f aca="false">B987+1</f>
        <v>982</v>
      </c>
      <c r="C988" s="28"/>
      <c r="Z988" s="1"/>
      <c r="AA988" s="1" t="n">
        <v>4.43</v>
      </c>
      <c r="AB988" s="1" t="n">
        <v>4.488</v>
      </c>
      <c r="AC988" s="95" t="n">
        <f aca="false">AE988-AB988</f>
        <v>0</v>
      </c>
      <c r="AE988" s="28" t="n">
        <v>4.488</v>
      </c>
      <c r="AF988" s="28" t="n">
        <v>4.488</v>
      </c>
      <c r="AG988" s="28" t="n">
        <v>4.5605</v>
      </c>
      <c r="AH988" s="28" t="n">
        <v>4.343</v>
      </c>
      <c r="AI988" s="28" t="n">
        <v>4.2105</v>
      </c>
      <c r="AJ988" s="28" t="n">
        <v>3.923</v>
      </c>
      <c r="AK988" s="28" t="n">
        <v>4.318</v>
      </c>
      <c r="AL988" s="28" t="n">
        <v>4.473</v>
      </c>
      <c r="AM988" s="28" t="n">
        <v>4.778</v>
      </c>
      <c r="AN988" s="28" t="n">
        <v>3.958</v>
      </c>
      <c r="AO988" s="28" t="n">
        <v>4.683</v>
      </c>
      <c r="AP988" s="28" t="n">
        <v>4.988</v>
      </c>
      <c r="AQ988" s="28" t="n">
        <v>4.473</v>
      </c>
      <c r="AR988" s="28" t="n">
        <v>4.358</v>
      </c>
      <c r="AS988" s="28"/>
      <c r="AT988" s="28"/>
      <c r="AU988" s="28"/>
      <c r="AV988" s="28"/>
      <c r="AW988" s="28"/>
      <c r="AX988" s="28"/>
      <c r="AY988" s="28"/>
      <c r="BE988" s="28" t="n">
        <v>3.61714285714286</v>
      </c>
      <c r="BF988" s="28" t="n">
        <v>3.37214285714286</v>
      </c>
      <c r="BG988" s="28" t="n">
        <v>3.69214285714286</v>
      </c>
      <c r="BH988" s="28" t="n">
        <v>3.47964285714286</v>
      </c>
      <c r="BI988" s="28" t="n">
        <v>3.37214285714286</v>
      </c>
      <c r="BJ988" s="28" t="n">
        <v>3.18214285714286</v>
      </c>
      <c r="BK988" s="28" t="n">
        <v>3.48714285714286</v>
      </c>
      <c r="BL988" s="28" t="n">
        <v>3.62714285714286</v>
      </c>
      <c r="BM988" s="28" t="n">
        <v>3.88464285714286</v>
      </c>
      <c r="BN988" s="28" t="n">
        <v>3.37714285714286</v>
      </c>
      <c r="BO988" s="28" t="n">
        <v>3.80214285714286</v>
      </c>
      <c r="BP988" s="28" t="n">
        <v>4.08714285714286</v>
      </c>
      <c r="BQ988" s="28" t="n">
        <v>3.62714285714286</v>
      </c>
      <c r="BR988" s="28" t="n">
        <v>3.65214285714286</v>
      </c>
    </row>
    <row r="989" customFormat="false" ht="12.75" hidden="true" customHeight="false" outlineLevel="0" collapsed="false">
      <c r="A989" s="56" t="n">
        <v>36696</v>
      </c>
      <c r="B989" s="90" t="n">
        <f aca="false">B988+1</f>
        <v>983</v>
      </c>
      <c r="C989" s="28"/>
      <c r="Z989" s="1"/>
      <c r="AA989" s="1" t="n">
        <v>4.45</v>
      </c>
      <c r="AB989" s="1" t="n">
        <v>4.063</v>
      </c>
      <c r="AC989" s="95" t="n">
        <f aca="false">AE989-AB989</f>
        <v>0</v>
      </c>
      <c r="AE989" s="28" t="n">
        <v>4.063</v>
      </c>
      <c r="AF989" s="28" t="n">
        <v>4.063</v>
      </c>
      <c r="AG989" s="28" t="n">
        <v>4.133</v>
      </c>
      <c r="AH989" s="28" t="n">
        <v>3.913</v>
      </c>
      <c r="AI989" s="28" t="n">
        <v>3.793</v>
      </c>
      <c r="AJ989" s="28" t="n">
        <v>3.518</v>
      </c>
      <c r="AK989" s="28" t="n">
        <v>3.898</v>
      </c>
      <c r="AL989" s="28" t="n">
        <v>4.053</v>
      </c>
      <c r="AM989" s="28" t="n">
        <v>4.358</v>
      </c>
      <c r="AN989" s="28" t="n">
        <v>3.583</v>
      </c>
      <c r="AO989" s="28" t="n">
        <v>4.253</v>
      </c>
      <c r="AP989" s="28" t="n">
        <v>4.538</v>
      </c>
      <c r="AQ989" s="28" t="n">
        <v>4.053</v>
      </c>
      <c r="AR989" s="28" t="n">
        <v>3.9455</v>
      </c>
      <c r="AS989" s="28"/>
      <c r="AT989" s="28"/>
      <c r="AU989" s="28"/>
      <c r="AV989" s="28"/>
      <c r="AW989" s="28"/>
      <c r="AX989" s="28"/>
      <c r="AY989" s="28"/>
      <c r="BE989" s="28" t="n">
        <v>3.36642857142857</v>
      </c>
      <c r="BF989" s="28" t="n">
        <v>3.13642857142857</v>
      </c>
      <c r="BG989" s="28" t="n">
        <v>3.44142857142857</v>
      </c>
      <c r="BH989" s="28" t="n">
        <v>3.22642857142857</v>
      </c>
      <c r="BI989" s="28" t="n">
        <v>3.13142857142857</v>
      </c>
      <c r="BJ989" s="28" t="n">
        <v>2.95392857142857</v>
      </c>
      <c r="BK989" s="28" t="n">
        <v>3.23642857142857</v>
      </c>
      <c r="BL989" s="28" t="n">
        <v>3.37642857142857</v>
      </c>
      <c r="BM989" s="28" t="n">
        <v>3.63142857142857</v>
      </c>
      <c r="BN989" s="28" t="n">
        <v>3.13642857142857</v>
      </c>
      <c r="BO989" s="28" t="n">
        <v>3.55142857142857</v>
      </c>
      <c r="BP989" s="28" t="n">
        <v>3.83642857142857</v>
      </c>
      <c r="BQ989" s="28" t="n">
        <v>3.37642857142857</v>
      </c>
      <c r="BR989" s="28" t="n">
        <v>3.39642857142857</v>
      </c>
    </row>
    <row r="990" customFormat="false" ht="12.75" hidden="true" customHeight="false" outlineLevel="0" collapsed="false">
      <c r="A990" s="56" t="n">
        <v>36697</v>
      </c>
      <c r="B990" s="90" t="n">
        <f aca="false">B989+1</f>
        <v>984</v>
      </c>
      <c r="C990" s="28"/>
      <c r="Z990" s="1"/>
      <c r="AA990" s="1" t="n">
        <v>4</v>
      </c>
      <c r="AB990" s="1" t="n">
        <v>4.107</v>
      </c>
      <c r="AC990" s="95" t="n">
        <f aca="false">AE990-AB990</f>
        <v>0</v>
      </c>
      <c r="AE990" s="28" t="n">
        <v>4.107</v>
      </c>
      <c r="AF990" s="28" t="n">
        <v>4.107</v>
      </c>
      <c r="AG990" s="28" t="n">
        <v>4.182</v>
      </c>
      <c r="AH990" s="28" t="n">
        <v>3.972</v>
      </c>
      <c r="AI990" s="28" t="n">
        <v>3.847</v>
      </c>
      <c r="AJ990" s="28" t="n">
        <v>3.567</v>
      </c>
      <c r="AK990" s="28" t="n">
        <v>3.937</v>
      </c>
      <c r="AL990" s="28" t="n">
        <v>4.0995</v>
      </c>
      <c r="AM990" s="28" t="n">
        <v>4.412</v>
      </c>
      <c r="AN990" s="28" t="n">
        <v>3.627</v>
      </c>
      <c r="AO990" s="28" t="n">
        <v>4.297</v>
      </c>
      <c r="AP990" s="28" t="n">
        <v>4.567</v>
      </c>
      <c r="AQ990" s="28" t="n">
        <v>4.0995</v>
      </c>
      <c r="AR990" s="28" t="n">
        <v>3.987</v>
      </c>
      <c r="AS990" s="28"/>
      <c r="AT990" s="28"/>
      <c r="AU990" s="28"/>
      <c r="AV990" s="28"/>
      <c r="AW990" s="28"/>
      <c r="AX990" s="28"/>
      <c r="AY990" s="28"/>
      <c r="BE990" s="28" t="n">
        <v>3.41642857142857</v>
      </c>
      <c r="BF990" s="28" t="n">
        <v>3.17642857142857</v>
      </c>
      <c r="BG990" s="28" t="n">
        <v>3.49142857142857</v>
      </c>
      <c r="BH990" s="28" t="n">
        <v>3.27642857142857</v>
      </c>
      <c r="BI990" s="28" t="n">
        <v>3.17892857142857</v>
      </c>
      <c r="BJ990" s="28" t="n">
        <v>3.01392857142857</v>
      </c>
      <c r="BK990" s="28" t="n">
        <v>3.29142857142857</v>
      </c>
      <c r="BL990" s="28" t="n">
        <v>3.42642857142857</v>
      </c>
      <c r="BM990" s="28" t="n">
        <v>3.68392857142857</v>
      </c>
      <c r="BN990" s="28" t="n">
        <v>3.17642857142857</v>
      </c>
      <c r="BO990" s="28" t="n">
        <v>3.60142857142857</v>
      </c>
      <c r="BP990" s="28" t="n">
        <v>3.88642857142857</v>
      </c>
      <c r="BQ990" s="28" t="n">
        <v>3.42642857142857</v>
      </c>
      <c r="BR990" s="28" t="n">
        <v>3.45392857142857</v>
      </c>
    </row>
    <row r="991" customFormat="false" ht="12.75" hidden="true" customHeight="false" outlineLevel="0" collapsed="false">
      <c r="A991" s="56" t="n">
        <v>36698</v>
      </c>
      <c r="B991" s="90" t="n">
        <f aca="false">B990+1</f>
        <v>985</v>
      </c>
      <c r="C991" s="28"/>
      <c r="Z991" s="1"/>
      <c r="AA991" s="1" t="n">
        <v>4.11</v>
      </c>
      <c r="AB991" s="1" t="n">
        <v>4.378</v>
      </c>
      <c r="AC991" s="95" t="n">
        <f aca="false">AE991-AB991</f>
        <v>0</v>
      </c>
      <c r="AE991" s="28" t="n">
        <v>4.378</v>
      </c>
      <c r="AF991" s="28" t="n">
        <v>4.378</v>
      </c>
      <c r="AG991" s="28" t="n">
        <v>4.4505</v>
      </c>
      <c r="AH991" s="28" t="n">
        <v>4.243</v>
      </c>
      <c r="AI991" s="28" t="n">
        <v>4.0805</v>
      </c>
      <c r="AJ991" s="28" t="n">
        <v>3.813</v>
      </c>
      <c r="AK991" s="28" t="n">
        <v>4.208</v>
      </c>
      <c r="AL991" s="28" t="n">
        <v>4.3705</v>
      </c>
      <c r="AM991" s="28" t="n">
        <v>4.6605</v>
      </c>
      <c r="AN991" s="28" t="n">
        <v>3.888</v>
      </c>
      <c r="AO991" s="28" t="n">
        <v>4.568</v>
      </c>
      <c r="AP991" s="28" t="n">
        <v>4.838</v>
      </c>
      <c r="AQ991" s="28" t="n">
        <v>4.3705</v>
      </c>
      <c r="AR991" s="28" t="n">
        <v>4.238</v>
      </c>
      <c r="AS991" s="28"/>
      <c r="AT991" s="28"/>
      <c r="AU991" s="28"/>
      <c r="AV991" s="28"/>
      <c r="AW991" s="28"/>
      <c r="AX991" s="28"/>
      <c r="AY991" s="28"/>
      <c r="BE991" s="28" t="n">
        <v>3.54642857142857</v>
      </c>
      <c r="BF991" s="28" t="n">
        <v>3.29642857142857</v>
      </c>
      <c r="BG991" s="28" t="n">
        <v>3.62142857142857</v>
      </c>
      <c r="BH991" s="28" t="n">
        <v>3.40642857142857</v>
      </c>
      <c r="BI991" s="28" t="n">
        <v>3.30142857142857</v>
      </c>
      <c r="BJ991" s="28" t="n">
        <v>3.13142857142857</v>
      </c>
      <c r="BK991" s="28" t="n">
        <v>3.41392857142857</v>
      </c>
      <c r="BL991" s="28" t="n">
        <v>3.55642857142857</v>
      </c>
      <c r="BM991" s="28" t="n">
        <v>3.81142857142857</v>
      </c>
      <c r="BN991" s="28" t="n">
        <v>3.30142857142857</v>
      </c>
      <c r="BO991" s="28" t="n">
        <v>3.73142857142857</v>
      </c>
      <c r="BP991" s="28" t="n">
        <v>4.01642857142857</v>
      </c>
      <c r="BQ991" s="28" t="n">
        <v>3.55642857142857</v>
      </c>
      <c r="BR991" s="28" t="n">
        <v>3.57642857142857</v>
      </c>
    </row>
    <row r="992" customFormat="false" ht="12.75" hidden="true" customHeight="false" outlineLevel="0" collapsed="false">
      <c r="A992" s="56" t="n">
        <v>36699</v>
      </c>
      <c r="B992" s="90" t="n">
        <f aca="false">B991+1</f>
        <v>986</v>
      </c>
      <c r="C992" s="28"/>
      <c r="Z992" s="1"/>
      <c r="AA992" s="1" t="n">
        <v>4.43</v>
      </c>
      <c r="AB992" s="1" t="n">
        <v>4.551</v>
      </c>
      <c r="AC992" s="95" t="n">
        <f aca="false">AE992-AB992</f>
        <v>0</v>
      </c>
      <c r="AE992" s="28" t="n">
        <v>4.551</v>
      </c>
      <c r="AF992" s="28" t="n">
        <v>4.551</v>
      </c>
      <c r="AG992" s="28" t="n">
        <v>4.626</v>
      </c>
      <c r="AH992" s="28" t="n">
        <v>4.431</v>
      </c>
      <c r="AI992" s="28" t="n">
        <v>4.236</v>
      </c>
      <c r="AJ992" s="28" t="n">
        <v>3.981</v>
      </c>
      <c r="AK992" s="28" t="n">
        <v>4.376</v>
      </c>
      <c r="AL992" s="28" t="n">
        <v>4.5335</v>
      </c>
      <c r="AM992" s="28" t="n">
        <v>4.8685</v>
      </c>
      <c r="AN992" s="28" t="n">
        <v>4.061</v>
      </c>
      <c r="AO992" s="28" t="n">
        <v>4.7335</v>
      </c>
      <c r="AP992" s="28" t="n">
        <v>5.011</v>
      </c>
      <c r="AQ992" s="28" t="n">
        <v>4.5335</v>
      </c>
      <c r="AR992" s="28" t="n">
        <v>4.431</v>
      </c>
      <c r="AS992" s="28"/>
      <c r="AT992" s="28"/>
      <c r="AU992" s="28"/>
      <c r="AV992" s="28"/>
      <c r="AW992" s="28"/>
      <c r="AX992" s="28"/>
      <c r="AY992" s="28"/>
      <c r="BE992" s="28" t="n">
        <v>3.61357142857143</v>
      </c>
      <c r="BF992" s="28" t="n">
        <v>3.36357142857143</v>
      </c>
      <c r="BG992" s="28" t="n">
        <v>3.68857142857143</v>
      </c>
      <c r="BH992" s="28" t="n">
        <v>3.47607142857143</v>
      </c>
      <c r="BI992" s="28" t="n">
        <v>3.36857142857143</v>
      </c>
      <c r="BJ992" s="28" t="n">
        <v>3.20357142857143</v>
      </c>
      <c r="BK992" s="28" t="n">
        <v>3.48107142857143</v>
      </c>
      <c r="BL992" s="28" t="n">
        <v>3.62357142857143</v>
      </c>
      <c r="BM992" s="28" t="n">
        <v>3.89107142857143</v>
      </c>
      <c r="BN992" s="28" t="n">
        <v>3.36857142857143</v>
      </c>
      <c r="BO992" s="28" t="n">
        <v>3.79857142857143</v>
      </c>
      <c r="BP992" s="28" t="n">
        <v>4.08357142857143</v>
      </c>
      <c r="BQ992" s="28" t="n">
        <v>3.62357142857143</v>
      </c>
      <c r="BR992" s="28" t="n">
        <v>3.64357142857143</v>
      </c>
    </row>
    <row r="993" customFormat="false" ht="12.75" hidden="true" customHeight="false" outlineLevel="0" collapsed="false">
      <c r="A993" s="56" t="n">
        <v>36700</v>
      </c>
      <c r="B993" s="90" t="n">
        <f aca="false">B992+1</f>
        <v>987</v>
      </c>
      <c r="C993" s="28"/>
      <c r="Z993" s="1"/>
      <c r="AA993" s="1" t="n">
        <v>4.48</v>
      </c>
      <c r="AB993" s="1" t="n">
        <v>4.448</v>
      </c>
      <c r="AC993" s="95" t="n">
        <f aca="false">AE993-AB993</f>
        <v>0</v>
      </c>
      <c r="AE993" s="28" t="n">
        <v>4.448</v>
      </c>
      <c r="AF993" s="28" t="n">
        <v>4.448</v>
      </c>
      <c r="AG993" s="28" t="n">
        <v>4.5155</v>
      </c>
      <c r="AH993" s="28" t="n">
        <v>4.318</v>
      </c>
      <c r="AI993" s="28" t="n">
        <v>4.0955</v>
      </c>
      <c r="AJ993" s="28" t="n">
        <v>3.803</v>
      </c>
      <c r="AK993" s="28" t="n">
        <v>4.268</v>
      </c>
      <c r="AL993" s="28" t="n">
        <v>4.4305</v>
      </c>
      <c r="AM993" s="28" t="n">
        <v>4.723</v>
      </c>
      <c r="AN993" s="28" t="n">
        <v>3.933</v>
      </c>
      <c r="AO993" s="28" t="n">
        <v>4.628</v>
      </c>
      <c r="AP993" s="28" t="n">
        <v>4.878</v>
      </c>
      <c r="AQ993" s="28" t="n">
        <v>4.4305</v>
      </c>
      <c r="AR993" s="28" t="n">
        <v>4.313</v>
      </c>
      <c r="AS993" s="28"/>
      <c r="AT993" s="28"/>
      <c r="AU993" s="28"/>
      <c r="AV993" s="28"/>
      <c r="AW993" s="28"/>
      <c r="AX993" s="28"/>
      <c r="AY993" s="28"/>
      <c r="BE993" s="28" t="n">
        <v>3.52828571428572</v>
      </c>
      <c r="BF993" s="28" t="n">
        <v>3.27828571428572</v>
      </c>
      <c r="BG993" s="28" t="n">
        <v>3.60328571428572</v>
      </c>
      <c r="BH993" s="28" t="n">
        <v>3.38828571428572</v>
      </c>
      <c r="BI993" s="28" t="n">
        <v>3.27578571428572</v>
      </c>
      <c r="BJ993" s="28" t="n">
        <v>3.10328571428572</v>
      </c>
      <c r="BK993" s="28" t="n">
        <v>3.39578571428572</v>
      </c>
      <c r="BL993" s="28" t="n">
        <v>3.53828571428571</v>
      </c>
      <c r="BM993" s="28" t="n">
        <v>3.80578571428571</v>
      </c>
      <c r="BN993" s="28" t="n">
        <v>3.28828571428572</v>
      </c>
      <c r="BO993" s="28" t="n">
        <v>3.71328571428572</v>
      </c>
      <c r="BP993" s="28" t="n">
        <v>3.99828571428572</v>
      </c>
      <c r="BQ993" s="28" t="n">
        <v>3.53828571428571</v>
      </c>
      <c r="BR993" s="28" t="n">
        <v>3.55828571428571</v>
      </c>
    </row>
    <row r="994" customFormat="false" ht="12.75" hidden="true" customHeight="false" outlineLevel="0" collapsed="false">
      <c r="A994" s="56" t="n">
        <v>36703</v>
      </c>
      <c r="B994" s="90" t="n">
        <f aca="false">B993+1</f>
        <v>988</v>
      </c>
      <c r="C994" s="28"/>
      <c r="Z994" s="1"/>
      <c r="AA994" s="1" t="n">
        <v>4.35</v>
      </c>
      <c r="AB994" s="1" t="n">
        <v>4.56</v>
      </c>
      <c r="AC994" s="95" t="n">
        <f aca="false">AE994-AB994</f>
        <v>0</v>
      </c>
      <c r="AE994" s="28" t="n">
        <v>4.56</v>
      </c>
      <c r="AF994" s="28" t="n">
        <v>4.56</v>
      </c>
      <c r="AG994" s="28" t="n">
        <v>4.615</v>
      </c>
      <c r="AH994" s="28" t="n">
        <v>4.415</v>
      </c>
      <c r="AI994" s="28" t="n">
        <v>4.195</v>
      </c>
      <c r="AJ994" s="28" t="n">
        <v>3.9275</v>
      </c>
      <c r="AK994" s="28" t="n">
        <v>4.375</v>
      </c>
      <c r="AL994" s="28" t="n">
        <v>4.54</v>
      </c>
      <c r="AM994" s="28" t="n">
        <v>4.885</v>
      </c>
      <c r="AN994" s="28" t="n">
        <v>4.07</v>
      </c>
      <c r="AO994" s="28" t="n">
        <v>4.74</v>
      </c>
      <c r="AP994" s="28" t="n">
        <v>5.03</v>
      </c>
      <c r="AQ994" s="28" t="n">
        <v>4.54</v>
      </c>
      <c r="AR994" s="28" t="n">
        <v>4.465</v>
      </c>
      <c r="AS994" s="28"/>
      <c r="AT994" s="28"/>
      <c r="AU994" s="28"/>
      <c r="AV994" s="28"/>
      <c r="AW994" s="28"/>
      <c r="AX994" s="28"/>
      <c r="AY994" s="28"/>
      <c r="BE994" s="28" t="n">
        <v>3.54585714285714</v>
      </c>
      <c r="BF994" s="28" t="n">
        <v>3.29085714285714</v>
      </c>
      <c r="BG994" s="28" t="n">
        <v>3.62085714285714</v>
      </c>
      <c r="BH994" s="28" t="n">
        <v>3.40835714285714</v>
      </c>
      <c r="BI994" s="28" t="n">
        <v>3.29585714285714</v>
      </c>
      <c r="BJ994" s="28" t="n">
        <v>3.12335714285714</v>
      </c>
      <c r="BK994" s="28" t="n">
        <v>3.41335714285714</v>
      </c>
      <c r="BL994" s="28" t="n">
        <v>3.55585714285714</v>
      </c>
      <c r="BM994" s="28" t="n">
        <v>3.82835714285714</v>
      </c>
      <c r="BN994" s="28" t="n">
        <v>3.30585714285714</v>
      </c>
      <c r="BO994" s="28" t="n">
        <v>3.73085714285714</v>
      </c>
      <c r="BP994" s="28" t="n">
        <v>4.01585714285714</v>
      </c>
      <c r="BQ994" s="28" t="n">
        <v>3.55585714285714</v>
      </c>
      <c r="BR994" s="28" t="n">
        <v>3.57585714285714</v>
      </c>
    </row>
    <row r="995" customFormat="false" ht="12.75" hidden="true" customHeight="false" outlineLevel="0" collapsed="false">
      <c r="A995" s="56" t="n">
        <v>36704</v>
      </c>
      <c r="B995" s="90" t="n">
        <f aca="false">B994+1</f>
        <v>989</v>
      </c>
      <c r="C995" s="28"/>
      <c r="Z995" s="1"/>
      <c r="AA995" s="1" t="n">
        <v>4.65</v>
      </c>
      <c r="AB995" s="1" t="n">
        <v>4.686</v>
      </c>
      <c r="AC995" s="95" t="n">
        <f aca="false">AE995-AB995</f>
        <v>0</v>
      </c>
      <c r="AE995" s="28" t="n">
        <v>4.686</v>
      </c>
      <c r="AF995" s="28" t="n">
        <v>4.686</v>
      </c>
      <c r="AG995" s="28" t="n">
        <v>4.741</v>
      </c>
      <c r="AH995" s="28" t="n">
        <v>4.5285</v>
      </c>
      <c r="AI995" s="28" t="n">
        <v>4.291</v>
      </c>
      <c r="AJ995" s="28" t="n">
        <v>4.036</v>
      </c>
      <c r="AK995" s="28" t="n">
        <v>4.501</v>
      </c>
      <c r="AL995" s="28" t="n">
        <v>4.656</v>
      </c>
      <c r="AM995" s="28" t="n">
        <v>5.016</v>
      </c>
      <c r="AN995" s="28" t="n">
        <v>4.126</v>
      </c>
      <c r="AO995" s="28" t="n">
        <v>4.8535</v>
      </c>
      <c r="AP995" s="28" t="n">
        <v>5.196</v>
      </c>
      <c r="AQ995" s="28" t="n">
        <v>4.656</v>
      </c>
      <c r="AR995" s="28" t="n">
        <v>4.576</v>
      </c>
      <c r="AS995" s="28"/>
      <c r="AT995" s="28"/>
      <c r="AU995" s="28"/>
      <c r="AV995" s="28"/>
      <c r="AW995" s="28"/>
      <c r="AX995" s="28"/>
      <c r="AY995" s="28"/>
      <c r="BE995" s="28" t="n">
        <v>3.57671428571429</v>
      </c>
      <c r="BF995" s="28" t="n">
        <v>3.31171428571429</v>
      </c>
      <c r="BG995" s="28" t="n">
        <v>3.65171428571429</v>
      </c>
      <c r="BH995" s="28" t="n">
        <v>3.43671428571429</v>
      </c>
      <c r="BI995" s="28" t="n">
        <v>3.32921428571429</v>
      </c>
      <c r="BJ995" s="28" t="n">
        <v>3.15671428571429</v>
      </c>
      <c r="BK995" s="28" t="n">
        <v>3.43921428571429</v>
      </c>
      <c r="BL995" s="28" t="n">
        <v>3.58671428571429</v>
      </c>
      <c r="BM995" s="28" t="n">
        <v>3.86171428571429</v>
      </c>
      <c r="BN995" s="28" t="n">
        <v>3.33171428571429</v>
      </c>
      <c r="BO995" s="28" t="n">
        <v>3.76171428571429</v>
      </c>
      <c r="BP995" s="28" t="n">
        <v>4.04671428571429</v>
      </c>
      <c r="BQ995" s="28" t="n">
        <v>3.58671428571429</v>
      </c>
      <c r="BR995" s="28" t="n">
        <v>3.60671428571429</v>
      </c>
    </row>
    <row r="996" customFormat="false" ht="12.75" hidden="true" customHeight="false" outlineLevel="0" collapsed="false">
      <c r="A996" s="56" t="n">
        <v>36705</v>
      </c>
      <c r="B996" s="90" t="n">
        <f aca="false">B995+1</f>
        <v>990</v>
      </c>
      <c r="C996" s="28"/>
      <c r="E996" s="2" t="n">
        <v>1</v>
      </c>
      <c r="Z996" s="1"/>
      <c r="AA996" s="1" t="n">
        <v>4.595</v>
      </c>
      <c r="AB996" s="1" t="n">
        <v>4.369</v>
      </c>
      <c r="AC996" s="95" t="n">
        <f aca="false">AE996-AB996</f>
        <v>0</v>
      </c>
      <c r="AD996" s="2" t="n">
        <v>1</v>
      </c>
      <c r="AE996" s="28" t="n">
        <v>4.369</v>
      </c>
      <c r="AF996" s="28" t="n">
        <v>4.369</v>
      </c>
      <c r="AG996" s="28" t="n">
        <v>4.43</v>
      </c>
      <c r="AH996" s="28" t="n">
        <v>4.349</v>
      </c>
      <c r="AI996" s="28" t="n">
        <v>4.139</v>
      </c>
      <c r="AJ996" s="28" t="n">
        <v>3.869</v>
      </c>
      <c r="AK996" s="28" t="n">
        <v>4.22</v>
      </c>
      <c r="AL996" s="28" t="n">
        <v>4.359</v>
      </c>
      <c r="AM996" s="28" t="n">
        <v>4.949</v>
      </c>
      <c r="AN996" s="28" t="n">
        <v>4.079</v>
      </c>
      <c r="AO996" s="28" t="n">
        <v>4.549</v>
      </c>
      <c r="AP996" s="28" t="n">
        <v>4.899</v>
      </c>
      <c r="AQ996" s="28" t="n">
        <v>4.359</v>
      </c>
      <c r="AR996" s="28" t="n">
        <v>4.479</v>
      </c>
      <c r="AS996" s="28"/>
      <c r="AT996" s="28"/>
      <c r="AU996" s="28"/>
      <c r="AV996" s="28"/>
      <c r="AW996" s="28"/>
      <c r="AX996" s="28"/>
      <c r="AY996" s="28"/>
      <c r="BE996" s="28" t="n">
        <v>3.43757142857143</v>
      </c>
      <c r="BF996" s="28" t="n">
        <v>3.17757142857143</v>
      </c>
      <c r="BG996" s="28" t="n">
        <v>3.51257142857143</v>
      </c>
      <c r="BH996" s="28" t="n">
        <v>3.30257142857143</v>
      </c>
      <c r="BI996" s="28" t="n">
        <v>3.19757142857143</v>
      </c>
      <c r="BJ996" s="28" t="n">
        <v>3.02757142857143</v>
      </c>
      <c r="BK996" s="28" t="n">
        <v>3.30257142857143</v>
      </c>
      <c r="BL996" s="28" t="n">
        <v>3.44757142857143</v>
      </c>
      <c r="BM996" s="28" t="n">
        <v>3.76507142857143</v>
      </c>
      <c r="BN996" s="28" t="n">
        <v>3.19257142857143</v>
      </c>
      <c r="BO996" s="28" t="n">
        <v>3.62257142857143</v>
      </c>
      <c r="BP996" s="28" t="n">
        <v>3.90757142857143</v>
      </c>
      <c r="BQ996" s="28" t="n">
        <v>3.44757142857143</v>
      </c>
      <c r="BR996" s="28" t="n">
        <v>3.46757142857143</v>
      </c>
    </row>
    <row r="997" customFormat="false" ht="12.75" hidden="true" customHeight="false" outlineLevel="0" collapsed="false">
      <c r="A997" s="56" t="n">
        <v>36706</v>
      </c>
      <c r="B997" s="90" t="n">
        <f aca="false">B996+1</f>
        <v>991</v>
      </c>
      <c r="C997" s="28"/>
      <c r="Z997" s="1"/>
      <c r="AA997" s="1" t="n">
        <v>4.345</v>
      </c>
      <c r="AB997" s="1" t="n">
        <v>4.423</v>
      </c>
      <c r="AC997" s="95" t="n">
        <f aca="false">AE997-AB997</f>
        <v>0</v>
      </c>
      <c r="AE997" s="28" t="n">
        <v>4.423</v>
      </c>
      <c r="AF997" s="28" t="n">
        <v>4.423</v>
      </c>
      <c r="AG997" s="28" t="n">
        <v>4.483</v>
      </c>
      <c r="AH997" s="28" t="n">
        <v>4.313</v>
      </c>
      <c r="AI997" s="28" t="n">
        <v>4.138</v>
      </c>
      <c r="AJ997" s="28" t="n">
        <v>3.873</v>
      </c>
      <c r="AK997" s="28" t="n">
        <v>4.253</v>
      </c>
      <c r="AL997" s="28" t="n">
        <v>4.418</v>
      </c>
      <c r="AM997" s="28" t="n">
        <v>4.8155</v>
      </c>
      <c r="AN997" s="28" t="n">
        <v>3.898</v>
      </c>
      <c r="AO997" s="28" t="n">
        <v>4.613</v>
      </c>
      <c r="AP997" s="28" t="n">
        <v>4.968</v>
      </c>
      <c r="AQ997" s="28" t="n">
        <v>4.318</v>
      </c>
      <c r="AR997" s="28" t="n">
        <v>4.3405</v>
      </c>
      <c r="AS997" s="28"/>
      <c r="AT997" s="28"/>
      <c r="AU997" s="28"/>
      <c r="AV997" s="28"/>
      <c r="AW997" s="28"/>
      <c r="AX997" s="28"/>
      <c r="AY997" s="28"/>
      <c r="BE997" s="28" t="n">
        <v>3.44514285714286</v>
      </c>
      <c r="BF997" s="28" t="n">
        <v>3.17514285714286</v>
      </c>
      <c r="BG997" s="28" t="n">
        <v>3.51764285714286</v>
      </c>
      <c r="BH997" s="28" t="n">
        <v>3.30764285714286</v>
      </c>
      <c r="BI997" s="28" t="n">
        <v>3.19014285714286</v>
      </c>
      <c r="BJ997" s="28" t="n">
        <v>3.01514285714286</v>
      </c>
      <c r="BK997" s="28" t="n">
        <v>3.31014285714286</v>
      </c>
      <c r="BL997" s="28" t="n">
        <v>3.45514285714286</v>
      </c>
      <c r="BM997" s="28" t="n">
        <v>3.78264285714286</v>
      </c>
      <c r="BN997" s="28" t="n">
        <v>3.19214285714286</v>
      </c>
      <c r="BO997" s="28" t="n">
        <v>3.63014285714286</v>
      </c>
      <c r="BP997" s="28" t="n">
        <v>3.91514285714286</v>
      </c>
      <c r="BQ997" s="28" t="n">
        <v>3.36514285714286</v>
      </c>
      <c r="BR997" s="28" t="n">
        <v>3.47514285714286</v>
      </c>
    </row>
    <row r="998" customFormat="false" ht="12.75" hidden="true" customHeight="false" outlineLevel="0" collapsed="false">
      <c r="A998" s="56" t="n">
        <v>36707</v>
      </c>
      <c r="B998" s="90" t="n">
        <f aca="false">B997+1</f>
        <v>992</v>
      </c>
      <c r="C998" s="28"/>
      <c r="Z998" s="1"/>
      <c r="AA998" s="1" t="n">
        <v>4.41</v>
      </c>
      <c r="AB998" s="1" t="n">
        <v>4.476</v>
      </c>
      <c r="AC998" s="95" t="n">
        <f aca="false">AE998-AB998</f>
        <v>0</v>
      </c>
      <c r="AE998" s="28" t="n">
        <v>4.476</v>
      </c>
      <c r="AF998" s="28" t="n">
        <v>4.476</v>
      </c>
      <c r="AG998" s="28" t="n">
        <v>4.5335</v>
      </c>
      <c r="AH998" s="28" t="n">
        <v>4.356</v>
      </c>
      <c r="AI998" s="28" t="n">
        <v>4.1935</v>
      </c>
      <c r="AJ998" s="28" t="n">
        <v>3.936</v>
      </c>
      <c r="AK998" s="28" t="n">
        <v>4.306</v>
      </c>
      <c r="AL998" s="28" t="n">
        <v>4.4735</v>
      </c>
      <c r="AM998" s="28" t="n">
        <v>4.9085</v>
      </c>
      <c r="AN998" s="28" t="n">
        <v>3.941</v>
      </c>
      <c r="AO998" s="28" t="n">
        <v>4.661</v>
      </c>
      <c r="AP998" s="28" t="n">
        <v>5.0435</v>
      </c>
      <c r="AQ998" s="28" t="n">
        <v>4.371</v>
      </c>
      <c r="AR998" s="28" t="n">
        <v>4.396</v>
      </c>
      <c r="AS998" s="28"/>
      <c r="AT998" s="28"/>
      <c r="AU998" s="28"/>
      <c r="AV998" s="28"/>
      <c r="AW998" s="28"/>
      <c r="AX998" s="28"/>
      <c r="AY998" s="28"/>
      <c r="BE998" s="28" t="n">
        <v>3.47285714285714</v>
      </c>
      <c r="BF998" s="28" t="n">
        <v>3.19785714285714</v>
      </c>
      <c r="BG998" s="28" t="n">
        <v>3.54535714285714</v>
      </c>
      <c r="BH998" s="28" t="n">
        <v>3.34035714285714</v>
      </c>
      <c r="BI998" s="28" t="n">
        <v>3.23285714285714</v>
      </c>
      <c r="BJ998" s="28" t="n">
        <v>3.03785714285714</v>
      </c>
      <c r="BK998" s="28" t="n">
        <v>3.33785714285714</v>
      </c>
      <c r="BL998" s="28" t="n">
        <v>3.48285714285714</v>
      </c>
      <c r="BM998" s="28" t="n">
        <v>3.84285714285714</v>
      </c>
      <c r="BN998" s="28" t="n">
        <v>3.21485714285714</v>
      </c>
      <c r="BO998" s="28" t="n">
        <v>3.65785714285714</v>
      </c>
      <c r="BP998" s="28" t="n">
        <v>3.94285714285714</v>
      </c>
      <c r="BQ998" s="28" t="n">
        <v>3.39285714285714</v>
      </c>
      <c r="BR998" s="28" t="n">
        <v>3.53285714285714</v>
      </c>
    </row>
    <row r="999" customFormat="false" ht="12.75" hidden="true" customHeight="false" outlineLevel="0" collapsed="false">
      <c r="A999" s="56" t="n">
        <v>36712</v>
      </c>
      <c r="B999" s="90" t="n">
        <f aca="false">B998+1</f>
        <v>993</v>
      </c>
      <c r="C999" s="28"/>
      <c r="Z999" s="1"/>
      <c r="AA999" s="1" t="n">
        <v>4.27</v>
      </c>
      <c r="AB999" s="1" t="n">
        <v>4.109</v>
      </c>
      <c r="AC999" s="95" t="n">
        <f aca="false">AE999-AB999</f>
        <v>0.260000000000001</v>
      </c>
      <c r="AE999" s="28" t="n">
        <v>4.369</v>
      </c>
      <c r="AF999" s="28" t="n">
        <v>4.369</v>
      </c>
      <c r="AG999" s="28" t="n">
        <v>4.43</v>
      </c>
      <c r="AH999" s="28" t="n">
        <v>4.349</v>
      </c>
      <c r="AI999" s="28" t="n">
        <v>4.139</v>
      </c>
      <c r="AJ999" s="28" t="n">
        <v>3.869</v>
      </c>
      <c r="AK999" s="28" t="n">
        <v>4.21</v>
      </c>
      <c r="AL999" s="28" t="n">
        <v>4.359</v>
      </c>
      <c r="AM999" s="28" t="n">
        <v>4.949</v>
      </c>
      <c r="AN999" s="28" t="n">
        <v>4.054</v>
      </c>
      <c r="AO999" s="28" t="n">
        <v>4.549</v>
      </c>
      <c r="AP999" s="28" t="n">
        <v>4.929</v>
      </c>
      <c r="AQ999" s="28" t="n">
        <v>4.364</v>
      </c>
      <c r="AR999" s="28" t="n">
        <v>4.479</v>
      </c>
      <c r="AS999" s="28"/>
      <c r="AT999" s="28"/>
      <c r="AU999" s="28"/>
      <c r="AV999" s="28"/>
      <c r="AW999" s="28"/>
      <c r="AX999" s="28"/>
      <c r="AY999" s="28"/>
      <c r="BE999" s="28" t="n">
        <v>3.55242857142857</v>
      </c>
      <c r="BF999" s="28" t="n">
        <v>3.302</v>
      </c>
      <c r="BG999" s="28" t="n">
        <v>3.63671428571429</v>
      </c>
      <c r="BH999" s="28" t="n">
        <v>3.41564285714286</v>
      </c>
      <c r="BI999" s="28" t="n">
        <v>3.31207142857143</v>
      </c>
      <c r="BJ999" s="28" t="n">
        <v>3.13314285714286</v>
      </c>
      <c r="BK999" s="28" t="n">
        <v>3.4135</v>
      </c>
      <c r="BL999" s="28" t="n">
        <v>3.55492857142857</v>
      </c>
      <c r="BM999" s="28" t="n">
        <v>3.89207142857143</v>
      </c>
      <c r="BN999" s="28" t="n">
        <v>3.30914285714286</v>
      </c>
      <c r="BO999" s="28" t="n">
        <v>3.761</v>
      </c>
      <c r="BP999" s="28" t="n">
        <v>4.1385</v>
      </c>
      <c r="BQ999" s="28" t="n">
        <v>3.46742857142857</v>
      </c>
      <c r="BR999" s="28" t="n">
        <v>3.62385714285714</v>
      </c>
    </row>
    <row r="1000" customFormat="false" ht="12.75" hidden="true" customHeight="false" outlineLevel="0" collapsed="false">
      <c r="A1000" s="56" t="n">
        <v>36713</v>
      </c>
      <c r="B1000" s="90" t="n">
        <f aca="false">B999+1</f>
        <v>994</v>
      </c>
      <c r="C1000" s="28"/>
      <c r="Z1000" s="1"/>
      <c r="AA1000" s="1" t="n">
        <v>4.01</v>
      </c>
      <c r="AB1000" s="1" t="n">
        <v>4.066</v>
      </c>
      <c r="AC1000" s="95" t="n">
        <f aca="false">AE1000-AB1000</f>
        <v>0.0430000000000002</v>
      </c>
      <c r="AE1000" s="28" t="n">
        <v>4.109</v>
      </c>
      <c r="AF1000" s="28" t="n">
        <v>4.109</v>
      </c>
      <c r="AG1000" s="28" t="n">
        <v>4.1665</v>
      </c>
      <c r="AH1000" s="28" t="n">
        <v>4.014</v>
      </c>
      <c r="AI1000" s="28" t="n">
        <v>3.849</v>
      </c>
      <c r="AJ1000" s="28" t="n">
        <v>3.614</v>
      </c>
      <c r="AK1000" s="28" t="n">
        <v>3.949</v>
      </c>
      <c r="AL1000" s="28" t="n">
        <v>4.114</v>
      </c>
      <c r="AM1000" s="28" t="n">
        <v>4.584</v>
      </c>
      <c r="AN1000" s="28" t="n">
        <v>3.619</v>
      </c>
      <c r="AO1000" s="28" t="n">
        <v>4.294</v>
      </c>
      <c r="AP1000" s="28" t="n">
        <v>4.624</v>
      </c>
      <c r="AQ1000" s="28" t="n">
        <v>4.019</v>
      </c>
      <c r="AR1000" s="28" t="n">
        <v>4.039</v>
      </c>
      <c r="AS1000" s="28"/>
      <c r="AT1000" s="28"/>
      <c r="AU1000" s="28"/>
      <c r="AV1000" s="28"/>
      <c r="AW1000" s="28"/>
      <c r="AX1000" s="28"/>
      <c r="AY1000" s="28"/>
      <c r="BE1000" s="28" t="n">
        <v>3.27085714285714</v>
      </c>
      <c r="BF1000" s="28" t="n">
        <v>2.99585714285714</v>
      </c>
      <c r="BG1000" s="28" t="n">
        <v>3.34085714285714</v>
      </c>
      <c r="BH1000" s="28" t="n">
        <v>3.14085714285714</v>
      </c>
      <c r="BI1000" s="28" t="n">
        <v>3.03085714285714</v>
      </c>
      <c r="BJ1000" s="28" t="n">
        <v>2.85085714285714</v>
      </c>
      <c r="BK1000" s="28" t="n">
        <v>3.13585714285714</v>
      </c>
      <c r="BL1000" s="28" t="n">
        <v>3.28085714285714</v>
      </c>
      <c r="BM1000" s="28" t="n">
        <v>3.66085714285714</v>
      </c>
      <c r="BN1000" s="28" t="n">
        <v>3.01285714285714</v>
      </c>
      <c r="BO1000" s="28" t="n">
        <v>3.45585714285714</v>
      </c>
      <c r="BP1000" s="28" t="n">
        <v>3.74085714285714</v>
      </c>
      <c r="BQ1000" s="28" t="n">
        <v>3.19335714285714</v>
      </c>
      <c r="BR1000" s="28" t="n">
        <v>3.32085714285714</v>
      </c>
    </row>
    <row r="1001" customFormat="false" ht="12.75" hidden="true" customHeight="false" outlineLevel="0" collapsed="false">
      <c r="A1001" s="56" t="n">
        <v>36714</v>
      </c>
      <c r="B1001" s="90" t="n">
        <f aca="false">B1000+1</f>
        <v>995</v>
      </c>
      <c r="C1001" s="28"/>
      <c r="Z1001" s="1"/>
      <c r="AA1001" s="1" t="n">
        <v>4.03</v>
      </c>
      <c r="AB1001" s="1" t="n">
        <v>4.262</v>
      </c>
      <c r="AC1001" s="95" t="n">
        <f aca="false">AE1001-AB1001</f>
        <v>0</v>
      </c>
      <c r="AE1001" s="28" t="n">
        <v>4.262</v>
      </c>
      <c r="AF1001" s="28" t="n">
        <v>4.262</v>
      </c>
      <c r="AG1001" s="28" t="n">
        <v>4.322</v>
      </c>
      <c r="AH1001" s="28" t="n">
        <v>4.117</v>
      </c>
      <c r="AI1001" s="28" t="n">
        <v>3.942</v>
      </c>
      <c r="AJ1001" s="28" t="n">
        <v>3.692</v>
      </c>
      <c r="AK1001" s="28" t="n">
        <v>4.097</v>
      </c>
      <c r="AL1001" s="28" t="n">
        <v>4.267</v>
      </c>
      <c r="AM1001" s="28" t="n">
        <v>4.6545</v>
      </c>
      <c r="AN1001" s="28" t="n">
        <v>3.707</v>
      </c>
      <c r="AO1001" s="28" t="n">
        <v>4.432</v>
      </c>
      <c r="AP1001" s="28" t="n">
        <v>4.747</v>
      </c>
      <c r="AQ1001" s="28" t="n">
        <v>4.1545</v>
      </c>
      <c r="AR1001" s="28" t="n">
        <v>4.077</v>
      </c>
      <c r="AS1001" s="28"/>
      <c r="AT1001" s="28"/>
      <c r="AU1001" s="28"/>
      <c r="AV1001" s="28"/>
      <c r="AW1001" s="28"/>
      <c r="AX1001" s="28"/>
      <c r="AY1001" s="28"/>
      <c r="BE1001" s="28" t="n">
        <v>3.49171428571429</v>
      </c>
      <c r="BF1001" s="28" t="n">
        <v>3.20871428571429</v>
      </c>
      <c r="BG1001" s="28" t="n">
        <v>3.56171428571429</v>
      </c>
      <c r="BH1001" s="28" t="n">
        <v>3.36171428571429</v>
      </c>
      <c r="BI1001" s="28" t="n">
        <v>3.25171428571429</v>
      </c>
      <c r="BJ1001" s="28" t="n">
        <v>3.05171428571429</v>
      </c>
      <c r="BK1001" s="28" t="n">
        <v>3.35671428571429</v>
      </c>
      <c r="BL1001" s="28" t="n">
        <v>3.50171428571429</v>
      </c>
      <c r="BM1001" s="28" t="n">
        <v>3.85171428571429</v>
      </c>
      <c r="BN1001" s="28" t="n">
        <v>3.23371428571429</v>
      </c>
      <c r="BO1001" s="28" t="n">
        <v>3.67671428571429</v>
      </c>
      <c r="BP1001" s="28" t="n">
        <v>3.93314285714286</v>
      </c>
      <c r="BQ1001" s="28" t="n">
        <v>3.41421428571429</v>
      </c>
      <c r="BR1001" s="28" t="n">
        <v>3.52171428571429</v>
      </c>
    </row>
    <row r="1002" customFormat="false" ht="12.75" hidden="true" customHeight="false" outlineLevel="0" collapsed="false">
      <c r="A1002" s="56" t="n">
        <v>36717</v>
      </c>
      <c r="B1002" s="90" t="n">
        <f aca="false">B1001+1</f>
        <v>996</v>
      </c>
      <c r="C1002" s="28"/>
      <c r="Z1002" s="1"/>
      <c r="AA1002" s="1" t="n">
        <v>4.19</v>
      </c>
      <c r="AB1002" s="1" t="n">
        <v>4.228</v>
      </c>
      <c r="AC1002" s="95" t="n">
        <f aca="false">AE1002-AB1002</f>
        <v>0</v>
      </c>
      <c r="AE1002" s="28" t="n">
        <v>4.228</v>
      </c>
      <c r="AF1002" s="28" t="n">
        <v>4.228</v>
      </c>
      <c r="AG1002" s="28" t="n">
        <v>4.283</v>
      </c>
      <c r="AH1002" s="28" t="n">
        <v>4.093</v>
      </c>
      <c r="AI1002" s="28" t="n">
        <v>3.923</v>
      </c>
      <c r="AJ1002" s="28" t="n">
        <v>3.673</v>
      </c>
      <c r="AK1002" s="28" t="n">
        <v>4.0705</v>
      </c>
      <c r="AL1002" s="28" t="n">
        <v>4.233</v>
      </c>
      <c r="AM1002" s="28" t="n">
        <v>4.6455</v>
      </c>
      <c r="AN1002" s="28" t="n">
        <v>3.668</v>
      </c>
      <c r="AO1002" s="28" t="n">
        <v>4.398</v>
      </c>
      <c r="AP1002" s="28" t="n">
        <v>4.673</v>
      </c>
      <c r="AQ1002" s="28" t="n">
        <v>4.1255</v>
      </c>
      <c r="AR1002" s="28" t="n">
        <v>4.098</v>
      </c>
      <c r="AS1002" s="28"/>
      <c r="AT1002" s="28"/>
      <c r="AU1002" s="28"/>
      <c r="AV1002" s="28"/>
      <c r="AW1002" s="28"/>
      <c r="AX1002" s="28"/>
      <c r="AY1002" s="28"/>
      <c r="BE1002" s="28" t="n">
        <v>3.52528571428572</v>
      </c>
      <c r="BF1002" s="28" t="n">
        <v>3.24028571428571</v>
      </c>
      <c r="BG1002" s="28" t="n">
        <v>3.59528571428571</v>
      </c>
      <c r="BH1002" s="28" t="n">
        <v>3.39528571428572</v>
      </c>
      <c r="BI1002" s="28" t="n">
        <v>3.28528571428572</v>
      </c>
      <c r="BJ1002" s="28" t="n">
        <v>3.08528571428572</v>
      </c>
      <c r="BK1002" s="28" t="n">
        <v>3.39028571428571</v>
      </c>
      <c r="BL1002" s="28" t="n">
        <v>3.53528571428571</v>
      </c>
      <c r="BM1002" s="28" t="n">
        <v>3.88528571428571</v>
      </c>
      <c r="BN1002" s="28" t="n">
        <v>3.26728571428572</v>
      </c>
      <c r="BO1002" s="28" t="n">
        <v>3.71028571428572</v>
      </c>
      <c r="BP1002" s="28" t="n">
        <v>3.96671428571429</v>
      </c>
      <c r="BQ1002" s="28" t="n">
        <v>3.44778571428571</v>
      </c>
      <c r="BR1002" s="28" t="n">
        <v>3.56278571428572</v>
      </c>
    </row>
    <row r="1003" customFormat="false" ht="12.75" hidden="true" customHeight="false" outlineLevel="0" collapsed="false">
      <c r="A1003" s="56" t="n">
        <v>36718</v>
      </c>
      <c r="B1003" s="90" t="n">
        <f aca="false">B1002+1</f>
        <v>997</v>
      </c>
      <c r="C1003" s="28"/>
      <c r="Z1003" s="1"/>
      <c r="AA1003" s="1" t="n">
        <v>4.18</v>
      </c>
      <c r="AB1003" s="1" t="n">
        <v>4.257</v>
      </c>
      <c r="AC1003" s="95" t="n">
        <f aca="false">AE1003-AB1003</f>
        <v>-0.0289999999999999</v>
      </c>
      <c r="AE1003" s="28" t="n">
        <v>4.228</v>
      </c>
      <c r="AF1003" s="28" t="n">
        <v>4.228</v>
      </c>
      <c r="AG1003" s="28" t="n">
        <v>4.283</v>
      </c>
      <c r="AH1003" s="28" t="n">
        <v>4.093</v>
      </c>
      <c r="AI1003" s="28" t="n">
        <v>3.923</v>
      </c>
      <c r="AJ1003" s="28" t="n">
        <v>3.673</v>
      </c>
      <c r="AK1003" s="28" t="n">
        <v>4.0705</v>
      </c>
      <c r="AL1003" s="28" t="n">
        <v>4.233</v>
      </c>
      <c r="AM1003" s="28" t="n">
        <v>4.6455</v>
      </c>
      <c r="AN1003" s="28" t="n">
        <v>3.668</v>
      </c>
      <c r="AO1003" s="28" t="n">
        <v>4.398</v>
      </c>
      <c r="AP1003" s="28" t="n">
        <v>4.673</v>
      </c>
      <c r="AQ1003" s="28" t="n">
        <v>4.1255</v>
      </c>
      <c r="AR1003" s="28" t="n">
        <v>4.098</v>
      </c>
      <c r="AS1003" s="28"/>
      <c r="AT1003" s="28"/>
      <c r="AU1003" s="28"/>
      <c r="AV1003" s="28"/>
      <c r="AW1003" s="28"/>
      <c r="AX1003" s="28"/>
      <c r="AY1003" s="28"/>
      <c r="BE1003" s="28" t="n">
        <v>3.52528571428572</v>
      </c>
      <c r="BF1003" s="28" t="n">
        <v>3.24028571428571</v>
      </c>
      <c r="BG1003" s="28" t="n">
        <v>3.59528571428571</v>
      </c>
      <c r="BH1003" s="28" t="n">
        <v>3.39528571428572</v>
      </c>
      <c r="BI1003" s="28" t="n">
        <v>3.28528571428572</v>
      </c>
      <c r="BJ1003" s="28" t="n">
        <v>3.08528571428572</v>
      </c>
      <c r="BK1003" s="28" t="n">
        <v>3.39028571428571</v>
      </c>
      <c r="BL1003" s="28" t="n">
        <v>3.53528571428571</v>
      </c>
      <c r="BM1003" s="28" t="n">
        <v>3.88528571428571</v>
      </c>
      <c r="BN1003" s="28" t="n">
        <v>3.26728571428572</v>
      </c>
      <c r="BO1003" s="28" t="n">
        <v>3.71028571428572</v>
      </c>
      <c r="BP1003" s="28" t="n">
        <v>3.96671428571429</v>
      </c>
      <c r="BQ1003" s="28" t="n">
        <v>3.44778571428571</v>
      </c>
      <c r="BR1003" s="28" t="n">
        <v>3.56278571428572</v>
      </c>
    </row>
    <row r="1004" customFormat="false" ht="12.75" hidden="true" customHeight="false" outlineLevel="0" collapsed="false">
      <c r="A1004" s="56" t="n">
        <v>36719</v>
      </c>
      <c r="B1004" s="90" t="n">
        <f aca="false">B1003+1</f>
        <v>998</v>
      </c>
      <c r="C1004" s="28"/>
      <c r="Z1004" s="1"/>
      <c r="AA1004" s="1" t="n">
        <v>4.3</v>
      </c>
      <c r="AB1004" s="1" t="n">
        <v>4.031</v>
      </c>
      <c r="AC1004" s="95" t="n">
        <f aca="false">AE1004-AB1004</f>
        <v>0</v>
      </c>
      <c r="AE1004" s="28" t="n">
        <v>4.031</v>
      </c>
      <c r="AF1004" s="28" t="n">
        <v>4.031</v>
      </c>
      <c r="AG1004" s="28" t="n">
        <v>4.086</v>
      </c>
      <c r="AH1004" s="28" t="n">
        <v>3.941</v>
      </c>
      <c r="AI1004" s="28" t="n">
        <v>3.7435</v>
      </c>
      <c r="AJ1004" s="28" t="n">
        <v>3.501</v>
      </c>
      <c r="AK1004" s="28" t="n">
        <v>3.876</v>
      </c>
      <c r="AL1004" s="28" t="n">
        <v>4.0435</v>
      </c>
      <c r="AM1004" s="28" t="n">
        <v>4.5085</v>
      </c>
      <c r="AN1004" s="28" t="n">
        <v>3.501</v>
      </c>
      <c r="AO1004" s="28" t="n">
        <v>4.196</v>
      </c>
      <c r="AP1004" s="28" t="n">
        <v>4.461</v>
      </c>
      <c r="AQ1004" s="28" t="n">
        <v>3.951</v>
      </c>
      <c r="AR1004" s="28" t="n">
        <v>3.9535</v>
      </c>
      <c r="AS1004" s="28"/>
      <c r="AT1004" s="28"/>
      <c r="AU1004" s="28"/>
      <c r="AV1004" s="28"/>
      <c r="AW1004" s="28"/>
      <c r="AX1004" s="28"/>
      <c r="AY1004" s="28"/>
      <c r="BE1004" s="28" t="n">
        <v>3.47114285714286</v>
      </c>
      <c r="BF1004" s="28" t="n">
        <v>3.18614285714286</v>
      </c>
      <c r="BG1004" s="28" t="n">
        <v>3.53364285714286</v>
      </c>
      <c r="BH1004" s="28" t="n">
        <v>3.34614285714286</v>
      </c>
      <c r="BI1004" s="28" t="n">
        <v>3.23614285714286</v>
      </c>
      <c r="BJ1004" s="28" t="n">
        <v>3.04114285714286</v>
      </c>
      <c r="BK1004" s="28" t="n">
        <v>3.33864285714286</v>
      </c>
      <c r="BL1004" s="28" t="n">
        <v>3.48114285714286</v>
      </c>
      <c r="BM1004" s="28" t="n">
        <v>3.84757142857143</v>
      </c>
      <c r="BN1004" s="28" t="n">
        <v>3.21114285714286</v>
      </c>
      <c r="BO1004" s="28" t="n">
        <v>3.65614285714286</v>
      </c>
      <c r="BP1004" s="28" t="n">
        <v>3.91257142857143</v>
      </c>
      <c r="BQ1004" s="28" t="n">
        <v>3.39364285714286</v>
      </c>
      <c r="BR1004" s="28" t="n">
        <v>3.51614285714286</v>
      </c>
    </row>
    <row r="1005" customFormat="false" ht="12.75" hidden="true" customHeight="false" outlineLevel="0" collapsed="false">
      <c r="A1005" s="56" t="n">
        <v>36720</v>
      </c>
      <c r="B1005" s="90" t="n">
        <f aca="false">B1004+1</f>
        <v>999</v>
      </c>
      <c r="C1005" s="28"/>
      <c r="Z1005" s="1"/>
      <c r="AA1005" s="1" t="n">
        <v>4.04</v>
      </c>
      <c r="AB1005" s="1" t="n">
        <v>4.166</v>
      </c>
      <c r="AC1005" s="95" t="n">
        <f aca="false">AE1005-AB1005</f>
        <v>-0.135</v>
      </c>
      <c r="AE1005" s="28" t="n">
        <v>4.031</v>
      </c>
      <c r="AF1005" s="28" t="n">
        <v>4.031</v>
      </c>
      <c r="AG1005" s="28" t="n">
        <v>4.086</v>
      </c>
      <c r="AH1005" s="28" t="n">
        <v>3.941</v>
      </c>
      <c r="AI1005" s="28" t="n">
        <v>3.7435</v>
      </c>
      <c r="AJ1005" s="28" t="n">
        <v>3.501</v>
      </c>
      <c r="AK1005" s="28" t="n">
        <v>3.876</v>
      </c>
      <c r="AL1005" s="28" t="n">
        <v>4.0435</v>
      </c>
      <c r="AM1005" s="28" t="n">
        <v>4.5085</v>
      </c>
      <c r="AN1005" s="28" t="n">
        <v>3.501</v>
      </c>
      <c r="AO1005" s="28" t="n">
        <v>4.196</v>
      </c>
      <c r="AP1005" s="28" t="n">
        <v>4.461</v>
      </c>
      <c r="AQ1005" s="28" t="n">
        <v>3.951</v>
      </c>
      <c r="AR1005" s="28" t="n">
        <v>3.9535</v>
      </c>
      <c r="AS1005" s="28"/>
      <c r="AT1005" s="28"/>
      <c r="AU1005" s="28"/>
      <c r="AV1005" s="28"/>
      <c r="AW1005" s="28"/>
      <c r="AX1005" s="28"/>
      <c r="AY1005" s="28"/>
      <c r="BE1005" s="28" t="n">
        <v>3.47114285714286</v>
      </c>
      <c r="BF1005" s="28" t="n">
        <v>3.18614285714286</v>
      </c>
      <c r="BG1005" s="28" t="n">
        <v>3.53364285714286</v>
      </c>
      <c r="BH1005" s="28" t="n">
        <v>3.34614285714286</v>
      </c>
      <c r="BI1005" s="28" t="n">
        <v>3.23614285714286</v>
      </c>
      <c r="BJ1005" s="28" t="n">
        <v>3.04114285714286</v>
      </c>
      <c r="BK1005" s="28" t="n">
        <v>3.33864285714286</v>
      </c>
      <c r="BL1005" s="28" t="n">
        <v>3.48114285714286</v>
      </c>
      <c r="BM1005" s="28" t="n">
        <v>3.84757142857143</v>
      </c>
      <c r="BN1005" s="28" t="n">
        <v>3.21114285714286</v>
      </c>
      <c r="BO1005" s="28" t="n">
        <v>3.65614285714286</v>
      </c>
      <c r="BP1005" s="28" t="n">
        <v>3.91257142857143</v>
      </c>
      <c r="BQ1005" s="28" t="n">
        <v>3.39364285714286</v>
      </c>
      <c r="BR1005" s="28" t="n">
        <v>3.51614285714286</v>
      </c>
    </row>
    <row r="1006" customFormat="false" ht="12.75" hidden="true" customHeight="false" outlineLevel="0" collapsed="false">
      <c r="A1006" s="56" t="n">
        <v>36721</v>
      </c>
      <c r="B1006" s="90" t="n">
        <f aca="false">B1005+1</f>
        <v>1000</v>
      </c>
      <c r="C1006" s="28"/>
      <c r="Z1006" s="1"/>
      <c r="AA1006" s="1" t="n">
        <v>4.14</v>
      </c>
      <c r="AB1006" s="1" t="n">
        <v>4.15</v>
      </c>
      <c r="AC1006" s="95" t="n">
        <f aca="false">AE1006-AB1006</f>
        <v>0</v>
      </c>
      <c r="AE1006" s="28" t="n">
        <v>4.15</v>
      </c>
      <c r="AF1006" s="28" t="n">
        <v>4.15</v>
      </c>
      <c r="AG1006" s="28" t="n">
        <v>4.205</v>
      </c>
      <c r="AH1006" s="28" t="n">
        <v>4.085</v>
      </c>
      <c r="AI1006" s="28" t="n">
        <v>3.7875</v>
      </c>
      <c r="AJ1006" s="28" t="n">
        <v>3.54</v>
      </c>
      <c r="AK1006" s="28" t="n">
        <v>3.9975</v>
      </c>
      <c r="AL1006" s="28" t="n">
        <v>4.17</v>
      </c>
      <c r="AM1006" s="28" t="n">
        <v>4.6725</v>
      </c>
      <c r="AN1006" s="28" t="n">
        <v>3.555</v>
      </c>
      <c r="AO1006" s="28" t="n">
        <v>4.315</v>
      </c>
      <c r="AP1006" s="28" t="n">
        <v>4.545</v>
      </c>
      <c r="AQ1006" s="28" t="n">
        <v>4.095</v>
      </c>
      <c r="AR1006" s="28" t="n">
        <v>4</v>
      </c>
      <c r="AS1006" s="28"/>
      <c r="AT1006" s="28"/>
      <c r="AU1006" s="28"/>
      <c r="AV1006" s="28"/>
      <c r="AW1006" s="28"/>
      <c r="AX1006" s="28"/>
      <c r="AY1006" s="28"/>
      <c r="BE1006" s="28" t="n">
        <v>3.63542857142857</v>
      </c>
      <c r="BF1006" s="28" t="n">
        <v>3.33242857142857</v>
      </c>
      <c r="BG1006" s="28" t="n">
        <v>3.69792857142857</v>
      </c>
      <c r="BH1006" s="28" t="n">
        <v>3.51042857142857</v>
      </c>
      <c r="BI1006" s="28" t="n">
        <v>3.38792857142857</v>
      </c>
      <c r="BJ1006" s="28" t="n">
        <v>3.18292857142857</v>
      </c>
      <c r="BK1006" s="28" t="n">
        <v>3.50292857142857</v>
      </c>
      <c r="BL1006" s="28" t="n">
        <v>3.64792857142857</v>
      </c>
      <c r="BM1006" s="28" t="n">
        <v>4.02935714285714</v>
      </c>
      <c r="BN1006" s="28" t="n">
        <v>3.36542857142857</v>
      </c>
      <c r="BO1006" s="28" t="n">
        <v>3.82042857142857</v>
      </c>
      <c r="BP1006" s="28" t="n">
        <v>4.05685714285714</v>
      </c>
      <c r="BQ1006" s="28" t="n">
        <v>3.56042857142857</v>
      </c>
      <c r="BR1006" s="28" t="n">
        <v>3.68042857142857</v>
      </c>
    </row>
    <row r="1007" customFormat="false" ht="12.75" hidden="true" customHeight="false" outlineLevel="0" collapsed="false">
      <c r="A1007" s="56" t="n">
        <v>36724</v>
      </c>
      <c r="B1007" s="90" t="n">
        <f aca="false">B1006+1</f>
        <v>1001</v>
      </c>
      <c r="C1007" s="28"/>
      <c r="Z1007" s="1"/>
      <c r="AA1007" s="1" t="n">
        <v>4.135</v>
      </c>
      <c r="AB1007" s="1" t="n">
        <v>4.002</v>
      </c>
      <c r="AC1007" s="95" t="n">
        <f aca="false">AE1007-AB1007</f>
        <v>0</v>
      </c>
      <c r="AE1007" s="28" t="n">
        <v>4.002</v>
      </c>
      <c r="AF1007" s="28" t="n">
        <v>4.002</v>
      </c>
      <c r="AG1007" s="28" t="n">
        <v>4.057</v>
      </c>
      <c r="AH1007" s="28" t="n">
        <v>3.962</v>
      </c>
      <c r="AI1007" s="28" t="n">
        <v>3.6545</v>
      </c>
      <c r="AJ1007" s="28" t="n">
        <v>3.402</v>
      </c>
      <c r="AK1007" s="28" t="n">
        <v>3.852</v>
      </c>
      <c r="AL1007" s="28" t="n">
        <v>4.032</v>
      </c>
      <c r="AM1007" s="28" t="n">
        <v>4.602</v>
      </c>
      <c r="AN1007" s="28" t="n">
        <v>3.382</v>
      </c>
      <c r="AO1007" s="28" t="n">
        <v>4.167</v>
      </c>
      <c r="AP1007" s="28" t="n">
        <v>4.372</v>
      </c>
      <c r="AQ1007" s="28" t="n">
        <v>3.972</v>
      </c>
      <c r="AR1007" s="28" t="n">
        <v>3.867</v>
      </c>
      <c r="AS1007" s="28"/>
      <c r="AT1007" s="28"/>
      <c r="AU1007" s="28"/>
      <c r="AV1007" s="28"/>
      <c r="AW1007" s="28"/>
      <c r="AX1007" s="28"/>
      <c r="AY1007" s="28"/>
      <c r="BE1007" s="28" t="n">
        <v>3.54842857142857</v>
      </c>
      <c r="BF1007" s="28" t="n">
        <v>3.24842857142857</v>
      </c>
      <c r="BG1007" s="28" t="n">
        <v>3.61092857142857</v>
      </c>
      <c r="BH1007" s="28" t="n">
        <v>3.42842857142857</v>
      </c>
      <c r="BI1007" s="28" t="n">
        <v>3.30092857142857</v>
      </c>
      <c r="BJ1007" s="28" t="n">
        <v>3.10092857142857</v>
      </c>
      <c r="BK1007" s="28" t="n">
        <v>3.41592857142857</v>
      </c>
      <c r="BL1007" s="28" t="n">
        <v>3.56092857142857</v>
      </c>
      <c r="BM1007" s="28" t="n">
        <v>3.94735714285714</v>
      </c>
      <c r="BN1007" s="28" t="n">
        <v>3.27842857142857</v>
      </c>
      <c r="BO1007" s="28" t="n">
        <v>3.73342857142857</v>
      </c>
      <c r="BP1007" s="28" t="n">
        <v>3.96985714285714</v>
      </c>
      <c r="BQ1007" s="28" t="n">
        <v>3.48342857142857</v>
      </c>
      <c r="BR1007" s="28" t="n">
        <v>3.60342857142857</v>
      </c>
    </row>
    <row r="1008" customFormat="false" ht="12.75" hidden="true" customHeight="false" outlineLevel="0" collapsed="false">
      <c r="A1008" s="56" t="n">
        <v>36725</v>
      </c>
      <c r="B1008" s="90" t="n">
        <f aca="false">B1007+1</f>
        <v>1002</v>
      </c>
      <c r="C1008" s="28"/>
      <c r="Z1008" s="1"/>
      <c r="AA1008" s="1" t="n">
        <v>3.95</v>
      </c>
      <c r="AB1008" s="1" t="n">
        <v>4.044</v>
      </c>
      <c r="AC1008" s="95" t="n">
        <f aca="false">AE1008-AB1008</f>
        <v>0</v>
      </c>
      <c r="AE1008" s="28" t="n">
        <v>4.044</v>
      </c>
      <c r="AF1008" s="28" t="n">
        <v>4.044</v>
      </c>
      <c r="AG1008" s="28" t="n">
        <v>4.0965</v>
      </c>
      <c r="AH1008" s="28" t="n">
        <v>3.999</v>
      </c>
      <c r="AI1008" s="28" t="n">
        <v>3.699</v>
      </c>
      <c r="AJ1008" s="28" t="n">
        <v>3.379</v>
      </c>
      <c r="AK1008" s="28" t="n">
        <v>3.894</v>
      </c>
      <c r="AL1008" s="28" t="n">
        <v>4.0715</v>
      </c>
      <c r="AM1008" s="28" t="n">
        <v>4.759</v>
      </c>
      <c r="AN1008" s="28" t="n">
        <v>3.379</v>
      </c>
      <c r="AO1008" s="28" t="n">
        <v>4.209</v>
      </c>
      <c r="AP1008" s="28" t="n">
        <v>4.404</v>
      </c>
      <c r="AQ1008" s="28" t="n">
        <v>4.004</v>
      </c>
      <c r="AR1008" s="28" t="n">
        <v>3.919</v>
      </c>
      <c r="AS1008" s="28"/>
      <c r="AT1008" s="28"/>
      <c r="AU1008" s="28"/>
      <c r="AV1008" s="28"/>
      <c r="AW1008" s="28"/>
      <c r="AX1008" s="28"/>
      <c r="AY1008" s="28"/>
      <c r="BE1008" s="28" t="n">
        <v>3.56628571428571</v>
      </c>
      <c r="BF1008" s="28" t="n">
        <v>3.25128571428571</v>
      </c>
      <c r="BG1008" s="28" t="n">
        <v>3.62878571428571</v>
      </c>
      <c r="BH1008" s="28" t="n">
        <v>3.44378571428571</v>
      </c>
      <c r="BI1008" s="28" t="n">
        <v>3.31878571428571</v>
      </c>
      <c r="BJ1008" s="28" t="n">
        <v>3.11378571428571</v>
      </c>
      <c r="BK1008" s="28" t="n">
        <v>3.43128571428571</v>
      </c>
      <c r="BL1008" s="28" t="n">
        <v>3.57878571428571</v>
      </c>
      <c r="BM1008" s="28" t="n">
        <v>3.99021428571429</v>
      </c>
      <c r="BN1008" s="28" t="n">
        <v>3.27628571428571</v>
      </c>
      <c r="BO1008" s="28" t="n">
        <v>3.75128571428571</v>
      </c>
      <c r="BP1008" s="28" t="n">
        <v>3.98771428571429</v>
      </c>
      <c r="BQ1008" s="28" t="n">
        <v>3.49378571428571</v>
      </c>
      <c r="BR1008" s="28" t="n">
        <v>3.62128571428571</v>
      </c>
    </row>
    <row r="1009" customFormat="false" ht="12.75" hidden="true" customHeight="false" outlineLevel="0" collapsed="false">
      <c r="A1009" s="56" t="n">
        <v>36726</v>
      </c>
      <c r="B1009" s="90" t="n">
        <f aca="false">B1008+1</f>
        <v>1003</v>
      </c>
      <c r="C1009" s="28"/>
      <c r="Z1009" s="1"/>
      <c r="AA1009" s="1" t="n">
        <v>4.04</v>
      </c>
      <c r="AB1009" s="1" t="n">
        <v>3.884</v>
      </c>
      <c r="AC1009" s="95" t="n">
        <f aca="false">AE1009-AB1009</f>
        <v>0</v>
      </c>
      <c r="AE1009" s="28" t="n">
        <v>3.884</v>
      </c>
      <c r="AF1009" s="28" t="n">
        <v>3.884</v>
      </c>
      <c r="AG1009" s="28" t="n">
        <v>3.9365</v>
      </c>
      <c r="AH1009" s="28" t="n">
        <v>3.844</v>
      </c>
      <c r="AI1009" s="28" t="n">
        <v>3.594</v>
      </c>
      <c r="AJ1009" s="28" t="n">
        <v>3.249</v>
      </c>
      <c r="AK1009" s="28" t="n">
        <v>3.739</v>
      </c>
      <c r="AL1009" s="28" t="n">
        <v>3.9115</v>
      </c>
      <c r="AM1009" s="28" t="n">
        <v>4.619</v>
      </c>
      <c r="AN1009" s="28" t="n">
        <v>3.264</v>
      </c>
      <c r="AO1009" s="28" t="n">
        <v>4.049</v>
      </c>
      <c r="AP1009" s="28" t="n">
        <v>4.244</v>
      </c>
      <c r="AQ1009" s="28" t="n">
        <v>3.844</v>
      </c>
      <c r="AR1009" s="28" t="n">
        <v>3.809</v>
      </c>
      <c r="AS1009" s="28"/>
      <c r="AT1009" s="28"/>
      <c r="AU1009" s="28"/>
      <c r="AV1009" s="28"/>
      <c r="AW1009" s="28"/>
      <c r="AX1009" s="28"/>
      <c r="AY1009" s="28"/>
      <c r="BE1009" s="28" t="n">
        <v>3.48328571428571</v>
      </c>
      <c r="BF1009" s="28" t="n">
        <v>3.17328571428571</v>
      </c>
      <c r="BG1009" s="28" t="n">
        <v>3.54328571428571</v>
      </c>
      <c r="BH1009" s="28" t="n">
        <v>3.36328571428571</v>
      </c>
      <c r="BI1009" s="28" t="n">
        <v>3.23828571428571</v>
      </c>
      <c r="BJ1009" s="28" t="n">
        <v>3.02828571428571</v>
      </c>
      <c r="BK1009" s="28" t="n">
        <v>3.35328571428571</v>
      </c>
      <c r="BL1009" s="28" t="n">
        <v>3.49578571428571</v>
      </c>
      <c r="BM1009" s="28" t="n">
        <v>3.92721428571429</v>
      </c>
      <c r="BN1009" s="28" t="n">
        <v>3.19828571428571</v>
      </c>
      <c r="BO1009" s="28" t="n">
        <v>3.66828571428571</v>
      </c>
      <c r="BP1009" s="28" t="n">
        <v>3.88614285714286</v>
      </c>
      <c r="BQ1009" s="28" t="n">
        <v>3.41328571428571</v>
      </c>
      <c r="BR1009" s="28" t="n">
        <v>3.54828571428571</v>
      </c>
    </row>
    <row r="1010" customFormat="false" ht="12.75" hidden="true" customHeight="false" outlineLevel="0" collapsed="false">
      <c r="A1010" s="56" t="n">
        <v>36727</v>
      </c>
      <c r="B1010" s="90" t="n">
        <f aca="false">B1009+1</f>
        <v>1004</v>
      </c>
      <c r="C1010" s="28"/>
      <c r="Z1010" s="1"/>
      <c r="AA1010" s="1" t="n">
        <v>3.86</v>
      </c>
      <c r="AB1010" s="1" t="n">
        <v>3.86</v>
      </c>
      <c r="AC1010" s="95" t="n">
        <f aca="false">AE1010-AB1010</f>
        <v>0</v>
      </c>
      <c r="AE1010" s="28" t="n">
        <v>3.86</v>
      </c>
      <c r="AF1010" s="28" t="n">
        <v>3.86</v>
      </c>
      <c r="AG1010" s="28" t="n">
        <v>3.9175</v>
      </c>
      <c r="AH1010" s="28" t="n">
        <v>3.83</v>
      </c>
      <c r="AI1010" s="28" t="n">
        <v>3.6225</v>
      </c>
      <c r="AJ1010" s="28" t="n">
        <v>3.235</v>
      </c>
      <c r="AK1010" s="28" t="n">
        <v>3.725</v>
      </c>
      <c r="AL1010" s="28" t="n">
        <v>3.89</v>
      </c>
      <c r="AM1010" s="28" t="n">
        <v>4.5925</v>
      </c>
      <c r="AN1010" s="28" t="n">
        <v>3.24</v>
      </c>
      <c r="AO1010" s="28" t="n">
        <v>4.025</v>
      </c>
      <c r="AP1010" s="28" t="n">
        <v>4.22</v>
      </c>
      <c r="AQ1010" s="28" t="n">
        <v>3.835</v>
      </c>
      <c r="AR1010" s="28" t="n">
        <v>3.89</v>
      </c>
      <c r="AS1010" s="28"/>
      <c r="AT1010" s="28"/>
      <c r="AU1010" s="28"/>
      <c r="AV1010" s="28"/>
      <c r="AW1010" s="28"/>
      <c r="AX1010" s="28"/>
      <c r="AY1010" s="28"/>
      <c r="BE1010" s="28" t="n">
        <v>3.48128571428571</v>
      </c>
      <c r="BF1010" s="28" t="n">
        <v>3.17128571428571</v>
      </c>
      <c r="BG1010" s="28" t="n">
        <v>3.54378571428571</v>
      </c>
      <c r="BH1010" s="28" t="n">
        <v>3.36128571428571</v>
      </c>
      <c r="BI1010" s="28" t="n">
        <v>3.24128571428571</v>
      </c>
      <c r="BJ1010" s="28" t="n">
        <v>3.03128571428571</v>
      </c>
      <c r="BK1010" s="28" t="n">
        <v>3.35128571428571</v>
      </c>
      <c r="BL1010" s="28" t="n">
        <v>3.49378571428571</v>
      </c>
      <c r="BM1010" s="28" t="n">
        <v>3.93021428571429</v>
      </c>
      <c r="BN1010" s="28" t="n">
        <v>3.19128571428571</v>
      </c>
      <c r="BO1010" s="28" t="n">
        <v>3.66628571428571</v>
      </c>
      <c r="BP1010" s="28" t="n">
        <v>3.88414285714286</v>
      </c>
      <c r="BQ1010" s="28" t="n">
        <v>3.41128571428571</v>
      </c>
      <c r="BR1010" s="28" t="n">
        <v>3.56628571428571</v>
      </c>
    </row>
    <row r="1011" customFormat="false" ht="12.75" hidden="true" customHeight="false" outlineLevel="0" collapsed="false">
      <c r="A1011" s="56" t="n">
        <v>36728</v>
      </c>
      <c r="B1011" s="90" t="n">
        <f aca="false">B1010+1</f>
        <v>1005</v>
      </c>
      <c r="C1011" s="28"/>
      <c r="Z1011" s="1"/>
      <c r="AA1011" s="1" t="n">
        <v>3.88</v>
      </c>
      <c r="AB1011" s="1" t="n">
        <v>3.834</v>
      </c>
      <c r="AC1011" s="95" t="n">
        <f aca="false">AE1011-AB1011</f>
        <v>0</v>
      </c>
      <c r="AE1011" s="28" t="n">
        <v>3.834</v>
      </c>
      <c r="AF1011" s="28" t="n">
        <v>3.834</v>
      </c>
      <c r="AG1011" s="28" t="n">
        <v>3.8915</v>
      </c>
      <c r="AH1011" s="28" t="n">
        <v>3.819</v>
      </c>
      <c r="AI1011" s="28" t="n">
        <v>3.604</v>
      </c>
      <c r="AJ1011" s="28" t="n">
        <v>3.184</v>
      </c>
      <c r="AK1011" s="28" t="n">
        <v>3.6915</v>
      </c>
      <c r="AL1011" s="28" t="n">
        <v>3.8665</v>
      </c>
      <c r="AM1011" s="28" t="n">
        <v>4.6115</v>
      </c>
      <c r="AN1011" s="28" t="n">
        <v>3.214</v>
      </c>
      <c r="AO1011" s="28" t="n">
        <v>3.999</v>
      </c>
      <c r="AP1011" s="28" t="n">
        <v>4.189</v>
      </c>
      <c r="AQ1011" s="28" t="n">
        <v>3.839</v>
      </c>
      <c r="AR1011" s="28" t="n">
        <v>3.864</v>
      </c>
      <c r="AS1011" s="28"/>
      <c r="AT1011" s="28"/>
      <c r="AU1011" s="28"/>
      <c r="AV1011" s="28"/>
      <c r="AW1011" s="28"/>
      <c r="AX1011" s="28"/>
      <c r="AY1011" s="28"/>
      <c r="BE1011" s="28" t="n">
        <v>3.46457142857143</v>
      </c>
      <c r="BF1011" s="28" t="n">
        <v>3.14957142857143</v>
      </c>
      <c r="BG1011" s="28" t="n">
        <v>3.52707142857143</v>
      </c>
      <c r="BH1011" s="28" t="n">
        <v>3.34957142857143</v>
      </c>
      <c r="BI1011" s="28" t="n">
        <v>3.22707142857143</v>
      </c>
      <c r="BJ1011" s="28" t="n">
        <v>3.00957142857143</v>
      </c>
      <c r="BK1011" s="28" t="n">
        <v>3.33207142857143</v>
      </c>
      <c r="BL1011" s="28" t="n">
        <v>3.47707142857143</v>
      </c>
      <c r="BM1011" s="28" t="n">
        <v>3.9135</v>
      </c>
      <c r="BN1011" s="28" t="n">
        <v>3.17457142857143</v>
      </c>
      <c r="BO1011" s="28" t="n">
        <v>3.64957142857143</v>
      </c>
      <c r="BP1011" s="28" t="n">
        <v>3.86742857142857</v>
      </c>
      <c r="BQ1011" s="28" t="n">
        <v>3.39957142857143</v>
      </c>
      <c r="BR1011" s="28" t="n">
        <v>3.54957142857143</v>
      </c>
    </row>
    <row r="1012" customFormat="false" ht="12.75" hidden="true" customHeight="false" outlineLevel="0" collapsed="false">
      <c r="A1012" s="56" t="n">
        <v>36731</v>
      </c>
      <c r="B1012" s="90" t="n">
        <f aca="false">B1011+1</f>
        <v>1006</v>
      </c>
      <c r="C1012" s="28"/>
      <c r="Z1012" s="1"/>
      <c r="AA1012" s="1" t="n">
        <v>3.75</v>
      </c>
      <c r="AB1012" s="1" t="n">
        <v>3.715</v>
      </c>
      <c r="AC1012" s="95" t="n">
        <f aca="false">AE1012-AB1012</f>
        <v>0</v>
      </c>
      <c r="AE1012" s="28" t="n">
        <v>3.715</v>
      </c>
      <c r="AF1012" s="28" t="n">
        <v>3.715</v>
      </c>
      <c r="AG1012" s="28" t="n">
        <v>3.7675</v>
      </c>
      <c r="AH1012" s="28" t="n">
        <v>3.73</v>
      </c>
      <c r="AI1012" s="28" t="n">
        <v>3.5275</v>
      </c>
      <c r="AJ1012" s="28" t="n">
        <v>3.055</v>
      </c>
      <c r="AK1012" s="28" t="n">
        <v>3.585</v>
      </c>
      <c r="AL1012" s="28" t="n">
        <v>3.755</v>
      </c>
      <c r="AM1012" s="28" t="n">
        <v>4.595</v>
      </c>
      <c r="AN1012" s="28" t="n">
        <v>3.05</v>
      </c>
      <c r="AO1012" s="28" t="n">
        <v>3.88</v>
      </c>
      <c r="AP1012" s="28" t="n">
        <v>4.07</v>
      </c>
      <c r="AQ1012" s="28" t="n">
        <v>3.735</v>
      </c>
      <c r="AR1012" s="28" t="n">
        <v>3.885</v>
      </c>
      <c r="AS1012" s="28"/>
      <c r="AT1012" s="28"/>
      <c r="AU1012" s="28"/>
      <c r="AV1012" s="28"/>
      <c r="AW1012" s="28"/>
      <c r="AX1012" s="28"/>
      <c r="AY1012" s="28"/>
      <c r="BE1012" s="28" t="n">
        <v>3.40128571428571</v>
      </c>
      <c r="BF1012" s="28" t="n">
        <v>3.08128571428571</v>
      </c>
      <c r="BG1012" s="28" t="n">
        <v>3.46378571428571</v>
      </c>
      <c r="BH1012" s="28" t="n">
        <v>3.28878571428571</v>
      </c>
      <c r="BI1012" s="28" t="n">
        <v>3.16378571428571</v>
      </c>
      <c r="BJ1012" s="28" t="n">
        <v>2.94628571428571</v>
      </c>
      <c r="BK1012" s="28" t="n">
        <v>3.27128571428571</v>
      </c>
      <c r="BL1012" s="28" t="n">
        <v>3.41628571428571</v>
      </c>
      <c r="BM1012" s="28" t="n">
        <v>3.85771428571429</v>
      </c>
      <c r="BN1012" s="28" t="n">
        <v>3.11128571428571</v>
      </c>
      <c r="BO1012" s="28" t="n">
        <v>3.58628571428571</v>
      </c>
      <c r="BP1012" s="28" t="n">
        <v>3.80414285714286</v>
      </c>
      <c r="BQ1012" s="28" t="n">
        <v>3.34128571428571</v>
      </c>
      <c r="BR1012" s="28" t="n">
        <v>3.48128571428571</v>
      </c>
    </row>
    <row r="1013" customFormat="false" ht="12.75" hidden="true" customHeight="false" outlineLevel="0" collapsed="false">
      <c r="A1013" s="56" t="n">
        <v>36732</v>
      </c>
      <c r="B1013" s="90" t="n">
        <f aca="false">B1012+1</f>
        <v>1007</v>
      </c>
      <c r="C1013" s="28"/>
      <c r="Z1013" s="1"/>
      <c r="AA1013" s="1" t="n">
        <v>3.66</v>
      </c>
      <c r="AB1013" s="1" t="n">
        <v>3.66</v>
      </c>
      <c r="AC1013" s="95" t="n">
        <f aca="false">AE1013-AB1013</f>
        <v>0</v>
      </c>
      <c r="AE1013" s="28" t="n">
        <v>3.66</v>
      </c>
      <c r="AF1013" s="28" t="n">
        <v>3.66</v>
      </c>
      <c r="AG1013" s="28" t="n">
        <v>3.715</v>
      </c>
      <c r="AH1013" s="28" t="n">
        <v>3.7</v>
      </c>
      <c r="AI1013" s="28" t="n">
        <v>3.4925</v>
      </c>
      <c r="AJ1013" s="28" t="n">
        <v>3.02</v>
      </c>
      <c r="AK1013" s="28" t="n">
        <v>3.53</v>
      </c>
      <c r="AL1013" s="28" t="n">
        <v>3.6975</v>
      </c>
      <c r="AM1013" s="28" t="n">
        <v>4.515</v>
      </c>
      <c r="AN1013" s="28" t="n">
        <v>3.03</v>
      </c>
      <c r="AO1013" s="28" t="n">
        <v>3.81</v>
      </c>
      <c r="AP1013" s="28" t="n">
        <v>3.975</v>
      </c>
      <c r="AQ1013" s="28" t="n">
        <v>3.675</v>
      </c>
      <c r="AR1013" s="28" t="n">
        <v>3.86</v>
      </c>
      <c r="AS1013" s="28"/>
      <c r="AT1013" s="28"/>
      <c r="AU1013" s="28"/>
      <c r="AV1013" s="28"/>
      <c r="AW1013" s="28"/>
      <c r="AX1013" s="28"/>
      <c r="AY1013" s="28"/>
      <c r="BE1013" s="28" t="n">
        <v>3.38657142857143</v>
      </c>
      <c r="BF1013" s="28" t="n">
        <v>3.06657142857143</v>
      </c>
      <c r="BG1013" s="28" t="n">
        <v>3.44657142857143</v>
      </c>
      <c r="BH1013" s="28" t="n">
        <v>3.27407142857143</v>
      </c>
      <c r="BI1013" s="28" t="n">
        <v>3.14407142857143</v>
      </c>
      <c r="BJ1013" s="28" t="n">
        <v>2.92657142857143</v>
      </c>
      <c r="BK1013" s="28" t="n">
        <v>3.25407142857143</v>
      </c>
      <c r="BL1013" s="28" t="n">
        <v>3.40157142857143</v>
      </c>
      <c r="BM1013" s="28" t="n">
        <v>3.8105</v>
      </c>
      <c r="BN1013" s="28" t="n">
        <v>3.09657142857143</v>
      </c>
      <c r="BO1013" s="28" t="n">
        <v>3.57157142857143</v>
      </c>
      <c r="BP1013" s="28" t="n">
        <v>3.78942857142857</v>
      </c>
      <c r="BQ1013" s="28" t="n">
        <v>3.32657142857143</v>
      </c>
      <c r="BR1013" s="28" t="n">
        <v>3.46157142857143</v>
      </c>
    </row>
    <row r="1014" customFormat="false" ht="12.75" hidden="true" customHeight="false" outlineLevel="0" collapsed="false">
      <c r="A1014" s="56" t="n">
        <v>36733</v>
      </c>
      <c r="B1014" s="90" t="n">
        <f aca="false">B1013+1</f>
        <v>1008</v>
      </c>
      <c r="C1014" s="28"/>
      <c r="Z1014" s="1"/>
      <c r="AA1014" s="1" t="n">
        <v>3.62</v>
      </c>
      <c r="AB1014" s="1" t="n">
        <v>3.763</v>
      </c>
      <c r="AC1014" s="95" t="n">
        <f aca="false">AE1014-AB1014</f>
        <v>0</v>
      </c>
      <c r="AE1014" s="28" t="n">
        <v>3.763</v>
      </c>
      <c r="AF1014" s="28" t="n">
        <v>3.763</v>
      </c>
      <c r="AG1014" s="28" t="n">
        <v>3.823</v>
      </c>
      <c r="AH1014" s="28" t="n">
        <v>3.753</v>
      </c>
      <c r="AI1014" s="28" t="n">
        <v>3.5305</v>
      </c>
      <c r="AJ1014" s="28" t="n">
        <v>3.043</v>
      </c>
      <c r="AK1014" s="28" t="n">
        <v>3.623</v>
      </c>
      <c r="AL1014" s="28" t="n">
        <v>3.798</v>
      </c>
      <c r="AM1014" s="28" t="n">
        <v>4.513</v>
      </c>
      <c r="AN1014" s="28" t="n">
        <v>3.073</v>
      </c>
      <c r="AO1014" s="28" t="n">
        <v>3.913</v>
      </c>
      <c r="AP1014" s="28" t="n">
        <v>4.078</v>
      </c>
      <c r="AQ1014" s="28" t="n">
        <v>3.753</v>
      </c>
      <c r="AR1014" s="28" t="n">
        <v>3.913</v>
      </c>
      <c r="AS1014" s="28"/>
      <c r="AT1014" s="28"/>
      <c r="AU1014" s="28"/>
      <c r="AV1014" s="28"/>
      <c r="AW1014" s="28"/>
      <c r="AX1014" s="28"/>
      <c r="AY1014" s="28"/>
      <c r="BE1014" s="28" t="n">
        <v>3.47471428571429</v>
      </c>
      <c r="BF1014" s="28" t="n">
        <v>3.15471428571429</v>
      </c>
      <c r="BG1014" s="28" t="n">
        <v>3.53471428571429</v>
      </c>
      <c r="BH1014" s="28" t="n">
        <v>3.36221428571429</v>
      </c>
      <c r="BI1014" s="28" t="n">
        <v>3.23471428571429</v>
      </c>
      <c r="BJ1014" s="28" t="n">
        <v>3.00971428571429</v>
      </c>
      <c r="BK1014" s="28" t="n">
        <v>3.34221428571429</v>
      </c>
      <c r="BL1014" s="28" t="n">
        <v>3.48971428571429</v>
      </c>
      <c r="BM1014" s="28" t="n">
        <v>3.87864285714286</v>
      </c>
      <c r="BN1014" s="28" t="n">
        <v>3.18471428571429</v>
      </c>
      <c r="BO1014" s="28" t="n">
        <v>3.65971428571429</v>
      </c>
      <c r="BP1014" s="28" t="n">
        <v>3.87757142857143</v>
      </c>
      <c r="BQ1014" s="28" t="n">
        <v>3.41221428571429</v>
      </c>
      <c r="BR1014" s="28" t="n">
        <v>3.53971428571429</v>
      </c>
    </row>
    <row r="1015" customFormat="false" ht="12.75" hidden="true" customHeight="false" outlineLevel="0" collapsed="false">
      <c r="A1015" s="56" t="n">
        <v>36734</v>
      </c>
      <c r="B1015" s="90" t="n">
        <f aca="false">B1014+1</f>
        <v>1009</v>
      </c>
      <c r="C1015" s="28"/>
      <c r="E1015" s="2" t="n">
        <v>1</v>
      </c>
      <c r="Z1015" s="1"/>
      <c r="AA1015" s="1" t="n">
        <v>3.81</v>
      </c>
      <c r="AB1015" s="1" t="n">
        <v>3.82</v>
      </c>
      <c r="AC1015" s="95" t="n">
        <f aca="false">AE1015-AB1015</f>
        <v>0</v>
      </c>
      <c r="AD1015" s="2" t="n">
        <v>1</v>
      </c>
      <c r="AE1015" s="28" t="n">
        <v>3.82</v>
      </c>
      <c r="AF1015" s="28" t="n">
        <v>3.82</v>
      </c>
      <c r="AG1015" s="28" t="n">
        <v>3.885</v>
      </c>
      <c r="AH1015" s="28" t="n">
        <v>3.795</v>
      </c>
      <c r="AI1015" s="28" t="n">
        <v>3.48</v>
      </c>
      <c r="AJ1015" s="28" t="n">
        <v>3.1</v>
      </c>
      <c r="AK1015" s="28" t="n">
        <v>3.685</v>
      </c>
      <c r="AL1015" s="28" t="n">
        <v>3.855</v>
      </c>
      <c r="AM1015" s="28" t="n">
        <v>4.51</v>
      </c>
      <c r="AN1015" s="28" t="n">
        <v>3.12</v>
      </c>
      <c r="AO1015" s="28" t="n">
        <v>3.9725</v>
      </c>
      <c r="AP1015" s="28" t="n">
        <v>4.16</v>
      </c>
      <c r="AQ1015" s="28" t="n">
        <v>3.81</v>
      </c>
      <c r="AR1015" s="28" t="n">
        <v>3.96</v>
      </c>
      <c r="AS1015" s="28"/>
      <c r="AT1015" s="28"/>
      <c r="AU1015" s="28"/>
      <c r="AV1015" s="28"/>
      <c r="AW1015" s="28"/>
      <c r="AX1015" s="28"/>
      <c r="AY1015" s="28"/>
      <c r="BE1015" s="28" t="n">
        <v>3.55642857142857</v>
      </c>
      <c r="BF1015" s="28" t="n">
        <v>3.22142857142857</v>
      </c>
      <c r="BG1015" s="28" t="n">
        <v>3.61892857142857</v>
      </c>
      <c r="BH1015" s="28" t="n">
        <v>3.44142857142857</v>
      </c>
      <c r="BI1015" s="28" t="n">
        <v>3.30892857142857</v>
      </c>
      <c r="BJ1015" s="28" t="n">
        <v>3.08642857142857</v>
      </c>
      <c r="BK1015" s="28" t="n">
        <v>3.42392857142857</v>
      </c>
      <c r="BL1015" s="28" t="n">
        <v>3.57142857142857</v>
      </c>
      <c r="BM1015" s="28" t="n">
        <v>3.92785714285714</v>
      </c>
      <c r="BN1015" s="28" t="n">
        <v>3.25142857142857</v>
      </c>
      <c r="BO1015" s="28" t="n">
        <v>3.74142857142857</v>
      </c>
      <c r="BP1015" s="28" t="n">
        <v>3.95928571428571</v>
      </c>
      <c r="BQ1015" s="28" t="n">
        <v>3.48642857142857</v>
      </c>
      <c r="BR1015" s="28" t="n">
        <v>3.62642857142857</v>
      </c>
    </row>
    <row r="1016" customFormat="false" ht="12.75" hidden="true" customHeight="false" outlineLevel="0" collapsed="false">
      <c r="A1016" s="56" t="n">
        <v>36735</v>
      </c>
      <c r="B1016" s="90" t="n">
        <f aca="false">B1015+1</f>
        <v>1010</v>
      </c>
      <c r="C1016" s="28"/>
      <c r="Z1016" s="1"/>
      <c r="AA1016" s="1" t="n">
        <v>3.93</v>
      </c>
      <c r="AB1016" s="1" t="n">
        <v>3.845</v>
      </c>
      <c r="AC1016" s="95" t="n">
        <f aca="false">AE1016-AB1016</f>
        <v>0</v>
      </c>
      <c r="AE1016" s="28" t="n">
        <v>3.845</v>
      </c>
      <c r="AF1016" s="28" t="n">
        <v>3.845</v>
      </c>
      <c r="AG1016" s="28" t="n">
        <v>3.895</v>
      </c>
      <c r="AH1016" s="28" t="n">
        <v>3.785</v>
      </c>
      <c r="AI1016" s="28" t="n">
        <v>3.585</v>
      </c>
      <c r="AJ1016" s="28" t="n">
        <v>3.235</v>
      </c>
      <c r="AK1016" s="28" t="n">
        <v>3.7075</v>
      </c>
      <c r="AL1016" s="28" t="n">
        <v>3.8625</v>
      </c>
      <c r="AM1016" s="28" t="n">
        <v>4.57</v>
      </c>
      <c r="AN1016" s="28" t="n">
        <v>3.245</v>
      </c>
      <c r="AO1016" s="28" t="n">
        <v>4.02</v>
      </c>
      <c r="AP1016" s="28" t="n">
        <v>4.215</v>
      </c>
      <c r="AQ1016" s="28" t="n">
        <v>3.785</v>
      </c>
      <c r="AR1016" s="28" t="n">
        <v>4.005</v>
      </c>
      <c r="AS1016" s="28"/>
      <c r="AT1016" s="28"/>
      <c r="AU1016" s="28"/>
      <c r="AV1016" s="28"/>
      <c r="AW1016" s="28"/>
      <c r="AX1016" s="28"/>
      <c r="AY1016" s="28"/>
      <c r="BE1016" s="28" t="n">
        <v>3.57642857142857</v>
      </c>
      <c r="BF1016" s="28" t="n">
        <v>3.24142857142857</v>
      </c>
      <c r="BG1016" s="28" t="n">
        <v>3.63892857142857</v>
      </c>
      <c r="BH1016" s="28" t="n">
        <v>3.46142857142857</v>
      </c>
      <c r="BI1016" s="28" t="n">
        <v>3.32142857142857</v>
      </c>
      <c r="BJ1016" s="28" t="n">
        <v>3.09142857142857</v>
      </c>
      <c r="BK1016" s="28" t="n">
        <v>3.44142857142857</v>
      </c>
      <c r="BL1016" s="28" t="n">
        <v>3.59142857142857</v>
      </c>
      <c r="BM1016" s="28" t="n">
        <v>3.94285714285714</v>
      </c>
      <c r="BN1016" s="28" t="n">
        <v>3.27142857142857</v>
      </c>
      <c r="BO1016" s="28" t="n">
        <v>3.76142857142857</v>
      </c>
      <c r="BP1016" s="28" t="n">
        <v>3.98928571428571</v>
      </c>
      <c r="BQ1016" s="28" t="n">
        <v>3.50642857142857</v>
      </c>
      <c r="BR1016" s="28" t="n">
        <v>3.62642857142857</v>
      </c>
    </row>
    <row r="1017" customFormat="false" ht="12.75" hidden="true" customHeight="false" outlineLevel="0" collapsed="false">
      <c r="A1017" s="56" t="n">
        <v>36738</v>
      </c>
      <c r="B1017" s="90" t="n">
        <f aca="false">B1016+1</f>
        <v>1011</v>
      </c>
      <c r="C1017" s="28"/>
      <c r="Z1017" s="1"/>
      <c r="AA1017" s="1" t="n">
        <v>3.8</v>
      </c>
      <c r="AB1017" s="1" t="n">
        <v>3.774</v>
      </c>
      <c r="AC1017" s="95" t="n">
        <f aca="false">AE1017-AB1017</f>
        <v>0</v>
      </c>
      <c r="AE1017" s="28" t="n">
        <v>3.774</v>
      </c>
      <c r="AF1017" s="28" t="n">
        <v>3.774</v>
      </c>
      <c r="AG1017" s="28" t="n">
        <v>3.834</v>
      </c>
      <c r="AH1017" s="28" t="n">
        <v>3.739</v>
      </c>
      <c r="AI1017" s="28" t="n">
        <v>3.524</v>
      </c>
      <c r="AJ1017" s="28" t="n">
        <v>3.149</v>
      </c>
      <c r="AK1017" s="28" t="n">
        <v>3.6465</v>
      </c>
      <c r="AL1017" s="28" t="n">
        <v>3.799</v>
      </c>
      <c r="AM1017" s="28" t="n">
        <v>4.549</v>
      </c>
      <c r="AN1017" s="28" t="n">
        <v>3.144</v>
      </c>
      <c r="AO1017" s="28" t="n">
        <v>3.949</v>
      </c>
      <c r="AP1017" s="28" t="n">
        <v>4.144</v>
      </c>
      <c r="AQ1017" s="28" t="n">
        <v>3.744</v>
      </c>
      <c r="AR1017" s="28" t="n">
        <v>3.874</v>
      </c>
      <c r="AS1017" s="28"/>
      <c r="AT1017" s="28"/>
      <c r="AU1017" s="28"/>
      <c r="AV1017" s="28"/>
      <c r="AW1017" s="28"/>
      <c r="AX1017" s="28"/>
      <c r="AY1017" s="28"/>
      <c r="BE1017" s="28" t="n">
        <v>3.54871428571429</v>
      </c>
      <c r="BF1017" s="28" t="n">
        <v>3.21371428571429</v>
      </c>
      <c r="BG1017" s="28" t="n">
        <v>3.61121428571429</v>
      </c>
      <c r="BH1017" s="28" t="n">
        <v>3.43371428571429</v>
      </c>
      <c r="BI1017" s="28" t="n">
        <v>3.29871428571429</v>
      </c>
      <c r="BJ1017" s="28" t="n">
        <v>3.07371428571429</v>
      </c>
      <c r="BK1017" s="28" t="n">
        <v>3.41621428571429</v>
      </c>
      <c r="BL1017" s="28" t="n">
        <v>3.56121428571429</v>
      </c>
      <c r="BM1017" s="28" t="n">
        <v>3.93121428571429</v>
      </c>
      <c r="BN1017" s="28" t="n">
        <v>3.23871428571429</v>
      </c>
      <c r="BO1017" s="28" t="n">
        <v>3.73371428571429</v>
      </c>
      <c r="BP1017" s="28" t="n">
        <v>3.96157142857143</v>
      </c>
      <c r="BQ1017" s="28" t="n">
        <v>3.47871428571429</v>
      </c>
      <c r="BR1017" s="28" t="n">
        <v>3.61371428571429</v>
      </c>
    </row>
    <row r="1018" customFormat="false" ht="12.75" hidden="true" customHeight="false" outlineLevel="0" collapsed="false">
      <c r="A1018" s="56" t="n">
        <v>36739</v>
      </c>
      <c r="B1018" s="90" t="n">
        <f aca="false">B1017+1</f>
        <v>1012</v>
      </c>
      <c r="C1018" s="28"/>
      <c r="Z1018" s="1"/>
      <c r="AA1018" s="1" t="n">
        <v>3.775</v>
      </c>
      <c r="AB1018" s="1" t="n">
        <v>3.987</v>
      </c>
      <c r="AC1018" s="95" t="n">
        <f aca="false">AE1018-AB1018</f>
        <v>0</v>
      </c>
      <c r="AE1018" s="28" t="n">
        <v>3.987</v>
      </c>
      <c r="AF1018" s="28" t="n">
        <v>3.987</v>
      </c>
      <c r="AG1018" s="28" t="n">
        <v>4.057</v>
      </c>
      <c r="AH1018" s="28" t="n">
        <v>3.917</v>
      </c>
      <c r="AI1018" s="28" t="n">
        <v>3.652</v>
      </c>
      <c r="AJ1018" s="28" t="n">
        <v>3.267</v>
      </c>
      <c r="AK1018" s="28" t="n">
        <v>3.8595</v>
      </c>
      <c r="AL1018" s="28" t="n">
        <v>4.0095</v>
      </c>
      <c r="AM1018" s="28" t="n">
        <v>4.577</v>
      </c>
      <c r="AN1018" s="28" t="n">
        <v>3.282</v>
      </c>
      <c r="AO1018" s="28" t="n">
        <v>4.162</v>
      </c>
      <c r="AP1018" s="28" t="n">
        <v>4.362</v>
      </c>
      <c r="AQ1018" s="28" t="n">
        <v>3.927</v>
      </c>
      <c r="AR1018" s="28" t="n">
        <v>3.987</v>
      </c>
      <c r="AS1018" s="28"/>
      <c r="AT1018" s="28"/>
      <c r="AU1018" s="28"/>
      <c r="AV1018" s="28"/>
      <c r="AW1018" s="28"/>
      <c r="AX1018" s="28"/>
      <c r="AY1018" s="28"/>
      <c r="BE1018" s="28" t="n">
        <v>3.63</v>
      </c>
      <c r="BF1018" s="28" t="n">
        <v>3.275</v>
      </c>
      <c r="BG1018" s="28" t="n">
        <v>3.6925</v>
      </c>
      <c r="BH1018" s="28" t="n">
        <v>3.5075</v>
      </c>
      <c r="BI1018" s="28" t="n">
        <v>3.3475</v>
      </c>
      <c r="BJ1018" s="28" t="n">
        <v>3.115</v>
      </c>
      <c r="BK1018" s="28" t="n">
        <v>3.495</v>
      </c>
      <c r="BL1018" s="28" t="n">
        <v>3.6425</v>
      </c>
      <c r="BM1018" s="28" t="n">
        <v>3.91</v>
      </c>
      <c r="BN1018" s="28" t="n">
        <v>3.29</v>
      </c>
      <c r="BO1018" s="28" t="n">
        <v>3.815</v>
      </c>
      <c r="BP1018" s="28" t="n">
        <v>4.04285714285714</v>
      </c>
      <c r="BQ1018" s="28" t="n">
        <v>3.55</v>
      </c>
      <c r="BR1018" s="28" t="n">
        <v>3.66</v>
      </c>
    </row>
    <row r="1019" customFormat="false" ht="12.75" hidden="true" customHeight="false" outlineLevel="0" collapsed="false">
      <c r="A1019" s="56" t="n">
        <v>36740</v>
      </c>
      <c r="B1019" s="90" t="n">
        <f aca="false">B1018+1</f>
        <v>1013</v>
      </c>
      <c r="C1019" s="28"/>
      <c r="Z1019" s="1"/>
      <c r="AA1019" s="1" t="n">
        <v>4.06</v>
      </c>
      <c r="AB1019" s="1" t="n">
        <v>4.214</v>
      </c>
      <c r="AC1019" s="95" t="n">
        <f aca="false">AE1019-AB1019</f>
        <v>0</v>
      </c>
      <c r="AE1019" s="28" t="n">
        <v>4.214</v>
      </c>
      <c r="AF1019" s="28" t="n">
        <v>4.214</v>
      </c>
      <c r="AG1019" s="28" t="n">
        <v>4.284</v>
      </c>
      <c r="AH1019" s="28" t="n">
        <v>4.089</v>
      </c>
      <c r="AI1019" s="28" t="n">
        <v>3.694</v>
      </c>
      <c r="AJ1019" s="28" t="n">
        <v>3.384</v>
      </c>
      <c r="AK1019" s="28" t="n">
        <v>4.0765</v>
      </c>
      <c r="AL1019" s="28" t="n">
        <v>4.229</v>
      </c>
      <c r="AM1019" s="28" t="n">
        <v>4.6515</v>
      </c>
      <c r="AN1019" s="28" t="n">
        <v>3.394</v>
      </c>
      <c r="AO1019" s="28" t="n">
        <v>4.389</v>
      </c>
      <c r="AP1019" s="28" t="n">
        <v>4.589</v>
      </c>
      <c r="AQ1019" s="28" t="n">
        <v>4.114</v>
      </c>
      <c r="AR1019" s="28" t="n">
        <v>4.114</v>
      </c>
      <c r="AS1019" s="28"/>
      <c r="AT1019" s="28"/>
      <c r="AU1019" s="28"/>
      <c r="AV1019" s="28"/>
      <c r="AW1019" s="28"/>
      <c r="AX1019" s="28"/>
      <c r="AY1019" s="28"/>
      <c r="BE1019" s="28" t="n">
        <v>3.73785714285714</v>
      </c>
      <c r="BF1019" s="28" t="n">
        <v>3.36285714285714</v>
      </c>
      <c r="BG1019" s="28" t="n">
        <v>3.79785714285714</v>
      </c>
      <c r="BH1019" s="28" t="n">
        <v>3.61035714285714</v>
      </c>
      <c r="BI1019" s="28" t="n">
        <v>3.42285714285714</v>
      </c>
      <c r="BJ1019" s="28" t="n">
        <v>3.17785714285714</v>
      </c>
      <c r="BK1019" s="28" t="n">
        <v>3.60285714285714</v>
      </c>
      <c r="BL1019" s="28" t="n">
        <v>3.75035714285714</v>
      </c>
      <c r="BM1019" s="28" t="n">
        <v>3.99785714285714</v>
      </c>
      <c r="BN1019" s="28" t="n">
        <v>3.37285714285714</v>
      </c>
      <c r="BO1019" s="28" t="n">
        <v>3.92357142857143</v>
      </c>
      <c r="BP1019" s="28" t="n">
        <v>4.17</v>
      </c>
      <c r="BQ1019" s="28" t="n">
        <v>3.64785714285714</v>
      </c>
      <c r="BR1019" s="28" t="n">
        <v>3.75785714285714</v>
      </c>
    </row>
    <row r="1020" customFormat="false" ht="12.75" hidden="true" customHeight="false" outlineLevel="0" collapsed="false">
      <c r="A1020" s="56" t="n">
        <v>36741</v>
      </c>
      <c r="B1020" s="90" t="n">
        <f aca="false">B1019+1</f>
        <v>1014</v>
      </c>
      <c r="C1020" s="28"/>
      <c r="Z1020" s="1"/>
      <c r="AA1020" s="1" t="n">
        <v>4.23</v>
      </c>
      <c r="AB1020" s="1" t="n">
        <v>4.25</v>
      </c>
      <c r="AC1020" s="95" t="n">
        <f aca="false">AE1020-AB1020</f>
        <v>0</v>
      </c>
      <c r="AE1020" s="28" t="n">
        <v>4.25</v>
      </c>
      <c r="AF1020" s="28" t="n">
        <v>4.25</v>
      </c>
      <c r="AG1020" s="28" t="n">
        <v>4.32</v>
      </c>
      <c r="AH1020" s="28" t="n">
        <v>4.14</v>
      </c>
      <c r="AI1020" s="28" t="n">
        <v>3.695</v>
      </c>
      <c r="AJ1020" s="28" t="n">
        <v>3.45</v>
      </c>
      <c r="AK1020" s="28" t="n">
        <v>4.1125</v>
      </c>
      <c r="AL1020" s="28" t="n">
        <v>4.265</v>
      </c>
      <c r="AM1020" s="28" t="n">
        <v>4.79</v>
      </c>
      <c r="AN1020" s="28" t="n">
        <v>3.44</v>
      </c>
      <c r="AO1020" s="28" t="n">
        <v>4.425</v>
      </c>
      <c r="AP1020" s="28" t="n">
        <v>4.625</v>
      </c>
      <c r="AQ1020" s="28" t="n">
        <v>4.16</v>
      </c>
      <c r="AR1020" s="28" t="n">
        <v>4.2</v>
      </c>
      <c r="AS1020" s="28"/>
      <c r="AT1020" s="28"/>
      <c r="AU1020" s="28"/>
      <c r="AV1020" s="28"/>
      <c r="AW1020" s="28"/>
      <c r="AX1020" s="28"/>
      <c r="AY1020" s="28"/>
      <c r="BE1020" s="28" t="n">
        <v>3.75628571428571</v>
      </c>
      <c r="BF1020" s="28" t="n">
        <v>3.38628571428571</v>
      </c>
      <c r="BG1020" s="28" t="n">
        <v>3.81628571428571</v>
      </c>
      <c r="BH1020" s="28" t="n">
        <v>3.63378571428571</v>
      </c>
      <c r="BI1020" s="28" t="n">
        <v>3.45378571428572</v>
      </c>
      <c r="BJ1020" s="28" t="n">
        <v>3.21128571428571</v>
      </c>
      <c r="BK1020" s="28" t="n">
        <v>3.62128571428571</v>
      </c>
      <c r="BL1020" s="28" t="n">
        <v>3.76878571428572</v>
      </c>
      <c r="BM1020" s="28" t="n">
        <v>4.03628571428571</v>
      </c>
      <c r="BN1020" s="28" t="n">
        <v>3.39128571428572</v>
      </c>
      <c r="BO1020" s="28" t="n">
        <v>3.942</v>
      </c>
      <c r="BP1020" s="28" t="n">
        <v>4.18842857142857</v>
      </c>
      <c r="BQ1020" s="28" t="n">
        <v>3.67128571428571</v>
      </c>
      <c r="BR1020" s="28" t="n">
        <v>3.79128571428572</v>
      </c>
    </row>
    <row r="1021" customFormat="false" ht="12.75" hidden="true" customHeight="false" outlineLevel="0" collapsed="false">
      <c r="A1021" s="56" t="n">
        <v>36742</v>
      </c>
      <c r="B1021" s="90" t="n">
        <f aca="false">B1020+1</f>
        <v>1015</v>
      </c>
      <c r="C1021" s="28"/>
      <c r="Z1021" s="1"/>
      <c r="AA1021" s="1" t="n">
        <v>4.29</v>
      </c>
      <c r="AB1021" s="1" t="n">
        <v>4.296</v>
      </c>
      <c r="AC1021" s="95" t="n">
        <f aca="false">AE1021-AB1021</f>
        <v>0</v>
      </c>
      <c r="AE1021" s="28" t="n">
        <v>4.296</v>
      </c>
      <c r="AF1021" s="28" t="n">
        <v>4.296</v>
      </c>
      <c r="AG1021" s="28" t="n">
        <v>4.361</v>
      </c>
      <c r="AH1021" s="28" t="n">
        <v>4.176</v>
      </c>
      <c r="AI1021" s="28" t="n">
        <v>3.6585</v>
      </c>
      <c r="AJ1021" s="28" t="n">
        <v>3.476</v>
      </c>
      <c r="AK1021" s="28" t="n">
        <v>4.156</v>
      </c>
      <c r="AL1021" s="28" t="n">
        <v>4.311</v>
      </c>
      <c r="AM1021" s="28" t="n">
        <v>4.776</v>
      </c>
      <c r="AN1021" s="28" t="n">
        <v>3.466</v>
      </c>
      <c r="AO1021" s="28" t="n">
        <v>4.471</v>
      </c>
      <c r="AP1021" s="28" t="n">
        <v>4.656</v>
      </c>
      <c r="AQ1021" s="28" t="n">
        <v>4.196</v>
      </c>
      <c r="AR1021" s="28" t="n">
        <v>4.196</v>
      </c>
      <c r="AS1021" s="28"/>
      <c r="AT1021" s="28"/>
      <c r="AU1021" s="28"/>
      <c r="AV1021" s="28"/>
      <c r="AW1021" s="28"/>
      <c r="AX1021" s="28"/>
      <c r="AY1021" s="28"/>
      <c r="BE1021" s="28" t="n">
        <v>3.71528571428571</v>
      </c>
      <c r="BF1021" s="28" t="n">
        <v>3.34028571428571</v>
      </c>
      <c r="BG1021" s="28" t="n">
        <v>3.77528571428571</v>
      </c>
      <c r="BH1021" s="28" t="n">
        <v>3.58778571428571</v>
      </c>
      <c r="BI1021" s="28" t="n">
        <v>3.41528571428571</v>
      </c>
      <c r="BJ1021" s="28" t="n">
        <v>3.16028571428571</v>
      </c>
      <c r="BK1021" s="28" t="n">
        <v>3.58028571428571</v>
      </c>
      <c r="BL1021" s="28" t="n">
        <v>3.72778571428571</v>
      </c>
      <c r="BM1021" s="28" t="n">
        <v>3.99778571428571</v>
      </c>
      <c r="BN1021" s="28" t="n">
        <v>3.35028571428571</v>
      </c>
      <c r="BO1021" s="28" t="n">
        <v>3.901</v>
      </c>
      <c r="BP1021" s="28" t="n">
        <v>4.14742857142857</v>
      </c>
      <c r="BQ1021" s="28" t="n">
        <v>3.62528571428571</v>
      </c>
      <c r="BR1021" s="28" t="n">
        <v>3.74528571428571</v>
      </c>
    </row>
    <row r="1022" customFormat="false" ht="12.75" hidden="true" customHeight="false" outlineLevel="0" collapsed="false">
      <c r="A1022" s="56" t="n">
        <v>36745</v>
      </c>
      <c r="B1022" s="90" t="n">
        <f aca="false">B1021+1</f>
        <v>1016</v>
      </c>
      <c r="C1022" s="28"/>
      <c r="Z1022" s="1"/>
      <c r="AA1022" s="1" t="n">
        <v>4.38</v>
      </c>
      <c r="AB1022" s="1" t="n">
        <v>4.348</v>
      </c>
      <c r="AC1022" s="95" t="n">
        <f aca="false">AE1022-AB1022</f>
        <v>0</v>
      </c>
      <c r="AE1022" s="28" t="n">
        <v>4.348</v>
      </c>
      <c r="AF1022" s="28" t="n">
        <v>4.348</v>
      </c>
      <c r="AG1022" s="28" t="n">
        <v>4.4155</v>
      </c>
      <c r="AH1022" s="28" t="n">
        <v>4.233</v>
      </c>
      <c r="AI1022" s="28" t="n">
        <v>3.5755</v>
      </c>
      <c r="AJ1022" s="28" t="n">
        <v>3.458</v>
      </c>
      <c r="AK1022" s="28" t="n">
        <v>4.2105</v>
      </c>
      <c r="AL1022" s="28" t="n">
        <v>4.363</v>
      </c>
      <c r="AM1022" s="28" t="n">
        <v>4.703</v>
      </c>
      <c r="AN1022" s="28" t="n">
        <v>3.463</v>
      </c>
      <c r="AO1022" s="28" t="n">
        <v>4.523</v>
      </c>
      <c r="AP1022" s="28" t="n">
        <v>4.728</v>
      </c>
      <c r="AQ1022" s="28" t="n">
        <v>4.2605</v>
      </c>
      <c r="AR1022" s="28" t="n">
        <v>4.168</v>
      </c>
      <c r="AS1022" s="28"/>
      <c r="AT1022" s="28"/>
      <c r="AU1022" s="28"/>
      <c r="AV1022" s="28"/>
      <c r="AW1022" s="28"/>
      <c r="AX1022" s="28"/>
      <c r="AY1022" s="28"/>
      <c r="BE1022" s="28" t="n">
        <v>3.63071428571429</v>
      </c>
      <c r="BF1022" s="28" t="n">
        <v>3.25071428571429</v>
      </c>
      <c r="BG1022" s="28" t="n">
        <v>3.69071428571429</v>
      </c>
      <c r="BH1022" s="28" t="n">
        <v>3.50321428571429</v>
      </c>
      <c r="BI1022" s="28" t="n">
        <v>3.28821428571429</v>
      </c>
      <c r="BJ1022" s="28" t="n">
        <v>3.04071428571429</v>
      </c>
      <c r="BK1022" s="28" t="n">
        <v>3.49571428571429</v>
      </c>
      <c r="BL1022" s="28" t="n">
        <v>3.64321428571429</v>
      </c>
      <c r="BM1022" s="28" t="n">
        <v>3.89821428571429</v>
      </c>
      <c r="BN1022" s="28" t="n">
        <v>3.26571428571429</v>
      </c>
      <c r="BO1022" s="28" t="n">
        <v>3.81642857142857</v>
      </c>
      <c r="BP1022" s="28" t="n">
        <v>4.073</v>
      </c>
      <c r="BQ1022" s="28" t="n">
        <v>3.54321428571429</v>
      </c>
      <c r="BR1022" s="28" t="n">
        <v>3.64571428571429</v>
      </c>
    </row>
    <row r="1023" customFormat="false" ht="12.75" hidden="true" customHeight="false" outlineLevel="0" collapsed="false">
      <c r="A1023" s="56" t="n">
        <v>36746</v>
      </c>
      <c r="B1023" s="90" t="n">
        <f aca="false">B1022+1</f>
        <v>1017</v>
      </c>
      <c r="C1023" s="28"/>
      <c r="Z1023" s="1"/>
      <c r="AA1023" s="1" t="n">
        <v>4.45</v>
      </c>
      <c r="AB1023" s="1" t="n">
        <v>4.409</v>
      </c>
      <c r="AC1023" s="95" t="n">
        <f aca="false">AE1023-AB1023</f>
        <v>0</v>
      </c>
      <c r="AE1023" s="28" t="n">
        <v>4.409</v>
      </c>
      <c r="AF1023" s="28" t="n">
        <v>4.409</v>
      </c>
      <c r="AG1023" s="28" t="n">
        <v>4.4715</v>
      </c>
      <c r="AH1023" s="28" t="n">
        <v>4.289</v>
      </c>
      <c r="AI1023" s="28" t="n">
        <v>3.5965</v>
      </c>
      <c r="AJ1023" s="28" t="n">
        <v>3.499</v>
      </c>
      <c r="AK1023" s="28" t="n">
        <v>4.2715</v>
      </c>
      <c r="AL1023" s="28" t="n">
        <v>4.424</v>
      </c>
      <c r="AM1023" s="28" t="n">
        <v>4.789</v>
      </c>
      <c r="AN1023" s="28" t="n">
        <v>3.499</v>
      </c>
      <c r="AO1023" s="28" t="n">
        <v>4.584</v>
      </c>
      <c r="AP1023" s="28" t="n">
        <v>4.784</v>
      </c>
      <c r="AQ1023" s="28" t="n">
        <v>4.324</v>
      </c>
      <c r="AR1023" s="28" t="n">
        <v>4.229</v>
      </c>
      <c r="AS1023" s="28"/>
      <c r="AT1023" s="28"/>
      <c r="AU1023" s="28"/>
      <c r="AV1023" s="28"/>
      <c r="AW1023" s="28"/>
      <c r="AX1023" s="28"/>
      <c r="AY1023" s="28"/>
      <c r="BE1023" s="28" t="n">
        <v>3.59985714285714</v>
      </c>
      <c r="BF1023" s="28" t="n">
        <v>3.22485714285714</v>
      </c>
      <c r="BG1023" s="28" t="n">
        <v>3.65985714285714</v>
      </c>
      <c r="BH1023" s="28" t="n">
        <v>3.47235714285714</v>
      </c>
      <c r="BI1023" s="28" t="n">
        <v>3.26735714285714</v>
      </c>
      <c r="BJ1023" s="28" t="n">
        <v>3.01485714285714</v>
      </c>
      <c r="BK1023" s="28" t="n">
        <v>3.46485714285714</v>
      </c>
      <c r="BL1023" s="28" t="n">
        <v>3.61235714285714</v>
      </c>
      <c r="BM1023" s="28" t="n">
        <v>3.87985714285714</v>
      </c>
      <c r="BN1023" s="28" t="n">
        <v>3.23485714285714</v>
      </c>
      <c r="BO1023" s="28" t="n">
        <v>3.78557142857143</v>
      </c>
      <c r="BP1023" s="28" t="n">
        <v>4.04214285714286</v>
      </c>
      <c r="BQ1023" s="28" t="n">
        <v>3.51235714285714</v>
      </c>
      <c r="BR1023" s="28" t="n">
        <v>3.61985714285714</v>
      </c>
    </row>
    <row r="1024" customFormat="false" ht="12.75" hidden="true" customHeight="false" outlineLevel="0" collapsed="false">
      <c r="A1024" s="56" t="n">
        <v>36747</v>
      </c>
      <c r="B1024" s="90" t="n">
        <f aca="false">B1023+1</f>
        <v>1018</v>
      </c>
      <c r="C1024" s="28"/>
      <c r="Z1024" s="1"/>
      <c r="AA1024" s="1" t="n">
        <v>4.45</v>
      </c>
      <c r="AB1024" s="1" t="n">
        <v>4.419</v>
      </c>
      <c r="AC1024" s="95" t="n">
        <f aca="false">AE1024-AB1024</f>
        <v>0</v>
      </c>
      <c r="AE1024" s="28" t="n">
        <v>4.419</v>
      </c>
      <c r="AF1024" s="28" t="n">
        <v>4.419</v>
      </c>
      <c r="AG1024" s="28" t="n">
        <v>4.4915</v>
      </c>
      <c r="AH1024" s="28" t="n">
        <v>4.274</v>
      </c>
      <c r="AI1024" s="28" t="n">
        <v>3.5315</v>
      </c>
      <c r="AJ1024" s="28" t="n">
        <v>3.419</v>
      </c>
      <c r="AK1024" s="28" t="n">
        <v>4.2815</v>
      </c>
      <c r="AL1024" s="28" t="n">
        <v>4.434</v>
      </c>
      <c r="AM1024" s="28" t="n">
        <v>4.684</v>
      </c>
      <c r="AN1024" s="28" t="n">
        <v>3.419</v>
      </c>
      <c r="AO1024" s="28" t="n">
        <v>4.594</v>
      </c>
      <c r="AP1024" s="28" t="n">
        <v>4.794</v>
      </c>
      <c r="AQ1024" s="28" t="n">
        <v>4.329</v>
      </c>
      <c r="AR1024" s="28" t="n">
        <v>4.159</v>
      </c>
      <c r="AS1024" s="28"/>
      <c r="AT1024" s="28"/>
      <c r="AU1024" s="28"/>
      <c r="AV1024" s="28"/>
      <c r="AW1024" s="28"/>
      <c r="AX1024" s="28"/>
      <c r="AY1024" s="28"/>
      <c r="BE1024" s="28" t="n">
        <v>3.58685714285714</v>
      </c>
      <c r="BF1024" s="28" t="n">
        <v>3.20385714285714</v>
      </c>
      <c r="BG1024" s="28" t="n">
        <v>3.64685714285714</v>
      </c>
      <c r="BH1024" s="28" t="n">
        <v>3.45935714285714</v>
      </c>
      <c r="BI1024" s="28" t="n">
        <v>3.23185714285714</v>
      </c>
      <c r="BJ1024" s="28" t="n">
        <v>2.98935714285714</v>
      </c>
      <c r="BK1024" s="28" t="n">
        <v>3.45185714285714</v>
      </c>
      <c r="BL1024" s="28" t="n">
        <v>3.59935714285714</v>
      </c>
      <c r="BM1024" s="28" t="n">
        <v>3.84685714285714</v>
      </c>
      <c r="BN1024" s="28" t="n">
        <v>3.20685714285714</v>
      </c>
      <c r="BO1024" s="28" t="n">
        <v>3.77257142857143</v>
      </c>
      <c r="BP1024" s="28" t="n">
        <v>4.02914285714286</v>
      </c>
      <c r="BQ1024" s="28" t="n">
        <v>3.49935714285714</v>
      </c>
      <c r="BR1024" s="28" t="n">
        <v>3.60685714285714</v>
      </c>
    </row>
    <row r="1025" customFormat="false" ht="12.75" hidden="true" customHeight="false" outlineLevel="0" collapsed="false">
      <c r="A1025" s="56" t="n">
        <v>36748</v>
      </c>
      <c r="B1025" s="90" t="n">
        <f aca="false">B1024+1</f>
        <v>1019</v>
      </c>
      <c r="C1025" s="28"/>
      <c r="Z1025" s="1"/>
      <c r="AA1025" s="1" t="n">
        <v>4.41</v>
      </c>
      <c r="AB1025" s="1" t="n">
        <v>4.468</v>
      </c>
      <c r="AC1025" s="95" t="n">
        <f aca="false">AE1025-AB1025</f>
        <v>0</v>
      </c>
      <c r="AE1025" s="28" t="n">
        <v>4.468</v>
      </c>
      <c r="AF1025" s="28" t="n">
        <v>4.468</v>
      </c>
      <c r="AG1025" s="28" t="n">
        <v>4.5405</v>
      </c>
      <c r="AH1025" s="28" t="n">
        <v>4.328</v>
      </c>
      <c r="AI1025" s="28" t="n">
        <v>3.6355</v>
      </c>
      <c r="AJ1025" s="28" t="n">
        <v>3.398</v>
      </c>
      <c r="AK1025" s="28" t="n">
        <v>4.328</v>
      </c>
      <c r="AL1025" s="28" t="n">
        <v>4.483</v>
      </c>
      <c r="AM1025" s="28" t="n">
        <v>4.7505</v>
      </c>
      <c r="AN1025" s="28" t="n">
        <v>3.388</v>
      </c>
      <c r="AO1025" s="28" t="n">
        <v>4.643</v>
      </c>
      <c r="AP1025" s="28" t="n">
        <v>4.843</v>
      </c>
      <c r="AQ1025" s="28" t="n">
        <v>4.388</v>
      </c>
      <c r="AR1025" s="28" t="n">
        <v>4.268</v>
      </c>
      <c r="AS1025" s="28"/>
      <c r="AT1025" s="28"/>
      <c r="AU1025" s="28"/>
      <c r="AV1025" s="28"/>
      <c r="AW1025" s="28"/>
      <c r="AX1025" s="28"/>
      <c r="AY1025" s="28"/>
      <c r="BE1025" s="28" t="n">
        <v>3.61585714285714</v>
      </c>
      <c r="BF1025" s="28" t="n">
        <v>3.24085714285714</v>
      </c>
      <c r="BG1025" s="28" t="n">
        <v>3.67585714285714</v>
      </c>
      <c r="BH1025" s="28" t="n">
        <v>3.48835714285714</v>
      </c>
      <c r="BI1025" s="28" t="n">
        <v>3.26585714285714</v>
      </c>
      <c r="BJ1025" s="28" t="n">
        <v>3.00335714285714</v>
      </c>
      <c r="BK1025" s="28" t="n">
        <v>3.48085714285714</v>
      </c>
      <c r="BL1025" s="28" t="n">
        <v>3.62835714285714</v>
      </c>
      <c r="BM1025" s="28" t="n">
        <v>3.92178571428571</v>
      </c>
      <c r="BN1025" s="28" t="n">
        <v>3.23585714285714</v>
      </c>
      <c r="BO1025" s="28" t="n">
        <v>3.80157142857143</v>
      </c>
      <c r="BP1025" s="28" t="n">
        <v>4.05814285714286</v>
      </c>
      <c r="BQ1025" s="28" t="n">
        <v>3.52585714285714</v>
      </c>
      <c r="BR1025" s="28" t="n">
        <v>3.64585714285714</v>
      </c>
    </row>
    <row r="1026" customFormat="false" ht="12.75" hidden="true" customHeight="false" outlineLevel="0" collapsed="false">
      <c r="A1026" s="56" t="n">
        <v>36749</v>
      </c>
      <c r="B1026" s="90" t="n">
        <f aca="false">B1025+1</f>
        <v>1020</v>
      </c>
      <c r="C1026" s="28"/>
      <c r="Z1026" s="1"/>
      <c r="AA1026" s="1" t="n">
        <v>4.455</v>
      </c>
      <c r="AB1026" s="1" t="n">
        <v>4.475</v>
      </c>
      <c r="AC1026" s="95" t="n">
        <f aca="false">AE1026-AB1026</f>
        <v>0</v>
      </c>
      <c r="AE1026" s="28" t="n">
        <v>4.475</v>
      </c>
      <c r="AF1026" s="28" t="n">
        <v>4.475</v>
      </c>
      <c r="AG1026" s="28" t="n">
        <v>4.5425</v>
      </c>
      <c r="AH1026" s="28" t="n">
        <v>4.325</v>
      </c>
      <c r="AI1026" s="28" t="n">
        <v>3.5675</v>
      </c>
      <c r="AJ1026" s="28" t="n">
        <v>3.305</v>
      </c>
      <c r="AK1026" s="28" t="n">
        <v>4.3325</v>
      </c>
      <c r="AL1026" s="28" t="n">
        <v>4.49</v>
      </c>
      <c r="AM1026" s="28" t="n">
        <v>4.71</v>
      </c>
      <c r="AN1026" s="28" t="n">
        <v>3.285</v>
      </c>
      <c r="AO1026" s="28" t="n">
        <v>4.65</v>
      </c>
      <c r="AP1026" s="28" t="n">
        <v>4.845</v>
      </c>
      <c r="AQ1026" s="28" t="n">
        <v>4.3875</v>
      </c>
      <c r="AR1026" s="28" t="n">
        <v>4.255</v>
      </c>
      <c r="AS1026" s="28"/>
      <c r="AT1026" s="28"/>
      <c r="AU1026" s="28"/>
      <c r="AV1026" s="28"/>
      <c r="AW1026" s="28"/>
      <c r="AX1026" s="28"/>
      <c r="AY1026" s="28"/>
      <c r="BE1026" s="28" t="n">
        <v>3.63028571428572</v>
      </c>
      <c r="BF1026" s="28" t="n">
        <v>3.22528571428571</v>
      </c>
      <c r="BG1026" s="28" t="n">
        <v>3.69028571428572</v>
      </c>
      <c r="BH1026" s="28" t="n">
        <v>3.50028571428572</v>
      </c>
      <c r="BI1026" s="28" t="n">
        <v>3.23278571428572</v>
      </c>
      <c r="BJ1026" s="28" t="n">
        <v>2.97028571428571</v>
      </c>
      <c r="BK1026" s="28" t="n">
        <v>3.49278571428571</v>
      </c>
      <c r="BL1026" s="28" t="n">
        <v>3.64278571428572</v>
      </c>
      <c r="BM1026" s="28" t="n">
        <v>3.91371428571429</v>
      </c>
      <c r="BN1026" s="28" t="n">
        <v>3.22528571428571</v>
      </c>
      <c r="BO1026" s="28" t="n">
        <v>3.816</v>
      </c>
      <c r="BP1026" s="28" t="n">
        <v>4.07257142857143</v>
      </c>
      <c r="BQ1026" s="28" t="n">
        <v>3.53778571428572</v>
      </c>
      <c r="BR1026" s="28" t="n">
        <v>3.66028571428571</v>
      </c>
    </row>
    <row r="1027" customFormat="false" ht="12.75" hidden="true" customHeight="false" outlineLevel="0" collapsed="false">
      <c r="A1027" s="56" t="n">
        <v>36752</v>
      </c>
      <c r="B1027" s="90" t="n">
        <f aca="false">B1026+1</f>
        <v>1021</v>
      </c>
      <c r="C1027" s="28"/>
      <c r="Z1027" s="1"/>
      <c r="AA1027" s="1" t="n">
        <v>4.435</v>
      </c>
      <c r="AB1027" s="1" t="n">
        <v>4.318</v>
      </c>
      <c r="AC1027" s="95" t="n">
        <f aca="false">AE1027-AB1027</f>
        <v>0</v>
      </c>
      <c r="AE1027" s="28" t="n">
        <v>4.318</v>
      </c>
      <c r="AF1027" s="28" t="n">
        <v>4.318</v>
      </c>
      <c r="AG1027" s="28" t="n">
        <v>4.383</v>
      </c>
      <c r="AH1027" s="28" t="n">
        <v>4.198</v>
      </c>
      <c r="AI1027" s="28" t="n">
        <v>3.5255</v>
      </c>
      <c r="AJ1027" s="28" t="n">
        <v>3.168</v>
      </c>
      <c r="AK1027" s="28" t="n">
        <v>4.1805</v>
      </c>
      <c r="AL1027" s="28" t="n">
        <v>4.3305</v>
      </c>
      <c r="AM1027" s="28" t="n">
        <v>4.728</v>
      </c>
      <c r="AN1027" s="28" t="n">
        <v>3.158</v>
      </c>
      <c r="AO1027" s="28" t="n">
        <v>4.493</v>
      </c>
      <c r="AP1027" s="28" t="n">
        <v>4.668</v>
      </c>
      <c r="AQ1027" s="28" t="n">
        <v>4.2405</v>
      </c>
      <c r="AR1027" s="28" t="n">
        <v>4.208</v>
      </c>
      <c r="AS1027" s="28"/>
      <c r="AT1027" s="28"/>
      <c r="AU1027" s="28"/>
      <c r="AV1027" s="28"/>
      <c r="AW1027" s="28"/>
      <c r="AX1027" s="28"/>
      <c r="AY1027" s="28"/>
      <c r="BE1027" s="28" t="n">
        <v>3.59871428571429</v>
      </c>
      <c r="BF1027" s="28" t="n">
        <v>3.18871428571429</v>
      </c>
      <c r="BG1027" s="28" t="n">
        <v>3.65371428571429</v>
      </c>
      <c r="BH1027" s="28" t="n">
        <v>3.47371428571429</v>
      </c>
      <c r="BI1027" s="28" t="n">
        <v>3.22121428571429</v>
      </c>
      <c r="BJ1027" s="28" t="n">
        <v>2.94371428571429</v>
      </c>
      <c r="BK1027" s="28" t="n">
        <v>3.46121428571429</v>
      </c>
      <c r="BL1027" s="28" t="n">
        <v>3.61121428571429</v>
      </c>
      <c r="BM1027" s="28" t="n">
        <v>3.93228571428571</v>
      </c>
      <c r="BN1027" s="28" t="n">
        <v>3.19371428571429</v>
      </c>
      <c r="BO1027" s="28" t="n">
        <v>3.78442857142857</v>
      </c>
      <c r="BP1027" s="28" t="n">
        <v>4.041</v>
      </c>
      <c r="BQ1027" s="28" t="n">
        <v>3.50871428571429</v>
      </c>
      <c r="BR1027" s="28" t="n">
        <v>3.63871428571429</v>
      </c>
    </row>
    <row r="1028" customFormat="false" ht="12.75" hidden="true" customHeight="false" outlineLevel="0" collapsed="false">
      <c r="A1028" s="56" t="n">
        <v>36753</v>
      </c>
      <c r="B1028" s="90" t="n">
        <f aca="false">B1027+1</f>
        <v>1022</v>
      </c>
      <c r="C1028" s="28"/>
      <c r="Z1028" s="1"/>
      <c r="AA1028" s="1" t="n">
        <v>4.27</v>
      </c>
      <c r="AB1028" s="1" t="n">
        <v>4.234</v>
      </c>
      <c r="AC1028" s="95" t="n">
        <f aca="false">AE1028-AB1028</f>
        <v>0</v>
      </c>
      <c r="AE1028" s="28" t="n">
        <v>4.234</v>
      </c>
      <c r="AF1028" s="28" t="n">
        <v>4.234</v>
      </c>
      <c r="AG1028" s="28" t="n">
        <v>4.2915</v>
      </c>
      <c r="AH1028" s="28" t="n">
        <v>4.144</v>
      </c>
      <c r="AI1028" s="28" t="n">
        <v>3.5265</v>
      </c>
      <c r="AJ1028" s="28" t="n">
        <v>3.209</v>
      </c>
      <c r="AK1028" s="28" t="n">
        <v>4.099</v>
      </c>
      <c r="AL1028" s="28" t="n">
        <v>4.2465</v>
      </c>
      <c r="AM1028" s="28" t="n">
        <v>4.734</v>
      </c>
      <c r="AN1028" s="28" t="n">
        <v>3.199</v>
      </c>
      <c r="AO1028" s="28" t="n">
        <v>4.4015</v>
      </c>
      <c r="AP1028" s="28" t="n">
        <v>4.584</v>
      </c>
      <c r="AQ1028" s="28" t="n">
        <v>4.174</v>
      </c>
      <c r="AR1028" s="28" t="n">
        <v>4.174</v>
      </c>
      <c r="AS1028" s="28"/>
      <c r="AT1028" s="28"/>
      <c r="AU1028" s="28"/>
      <c r="AV1028" s="28"/>
      <c r="AW1028" s="28"/>
      <c r="AX1028" s="28"/>
      <c r="AY1028" s="28"/>
      <c r="BE1028" s="28" t="n">
        <v>3.56771428571429</v>
      </c>
      <c r="BF1028" s="28" t="n">
        <v>3.16771428571429</v>
      </c>
      <c r="BG1028" s="28" t="n">
        <v>3.62271428571429</v>
      </c>
      <c r="BH1028" s="28" t="n">
        <v>3.44271428571429</v>
      </c>
      <c r="BI1028" s="28" t="n">
        <v>3.19771428571429</v>
      </c>
      <c r="BJ1028" s="28" t="n">
        <v>2.91771428571429</v>
      </c>
      <c r="BK1028" s="28" t="n">
        <v>3.43271428571429</v>
      </c>
      <c r="BL1028" s="28" t="n">
        <v>3.58021428571429</v>
      </c>
      <c r="BM1028" s="28" t="n">
        <v>3.89807142857143</v>
      </c>
      <c r="BN1028" s="28" t="n">
        <v>3.16771428571429</v>
      </c>
      <c r="BO1028" s="28" t="n">
        <v>3.75342857142857</v>
      </c>
      <c r="BP1028" s="28" t="n">
        <v>4.01</v>
      </c>
      <c r="BQ1028" s="28" t="n">
        <v>3.47521428571429</v>
      </c>
      <c r="BR1028" s="28" t="n">
        <v>3.61271428571429</v>
      </c>
    </row>
    <row r="1029" customFormat="false" ht="12.75" hidden="true" customHeight="false" outlineLevel="0" collapsed="false">
      <c r="A1029" s="56" t="n">
        <v>36754</v>
      </c>
      <c r="B1029" s="90" t="n">
        <f aca="false">B1028+1</f>
        <v>1023</v>
      </c>
      <c r="C1029" s="28"/>
      <c r="Z1029" s="1"/>
      <c r="AA1029" s="1" t="n">
        <v>4.25</v>
      </c>
      <c r="AB1029" s="1" t="n">
        <v>4.413</v>
      </c>
      <c r="AC1029" s="95" t="n">
        <f aca="false">AE1029-AB1029</f>
        <v>0</v>
      </c>
      <c r="AE1029" s="28" t="n">
        <v>4.413</v>
      </c>
      <c r="AF1029" s="28" t="n">
        <v>4.413</v>
      </c>
      <c r="AG1029" s="28" t="n">
        <v>4.4705</v>
      </c>
      <c r="AH1029" s="28" t="n">
        <v>4.333</v>
      </c>
      <c r="AI1029" s="28" t="n">
        <v>3.813</v>
      </c>
      <c r="AJ1029" s="28" t="n">
        <v>3.513</v>
      </c>
      <c r="AK1029" s="28" t="n">
        <v>4.2805</v>
      </c>
      <c r="AL1029" s="28" t="n">
        <v>4.4255</v>
      </c>
      <c r="AM1029" s="28" t="n">
        <v>4.9905</v>
      </c>
      <c r="AN1029" s="28" t="n">
        <v>3.503</v>
      </c>
      <c r="AO1029" s="28" t="n">
        <v>4.5805</v>
      </c>
      <c r="AP1029" s="28" t="n">
        <v>4.753</v>
      </c>
      <c r="AQ1029" s="28" t="n">
        <v>4.358</v>
      </c>
      <c r="AR1029" s="28" t="n">
        <v>4.463</v>
      </c>
      <c r="AS1029" s="28"/>
      <c r="AT1029" s="28"/>
      <c r="AU1029" s="28"/>
      <c r="AV1029" s="28"/>
      <c r="AW1029" s="28"/>
      <c r="AX1029" s="28"/>
      <c r="AY1029" s="28"/>
      <c r="BE1029" s="28" t="n">
        <v>3.63557142857143</v>
      </c>
      <c r="BF1029" s="28" t="n">
        <v>3.24057142857143</v>
      </c>
      <c r="BG1029" s="28" t="n">
        <v>3.69057142857143</v>
      </c>
      <c r="BH1029" s="28" t="n">
        <v>3.51307142857143</v>
      </c>
      <c r="BI1029" s="28" t="n">
        <v>3.30807142857143</v>
      </c>
      <c r="BJ1029" s="28" t="n">
        <v>3.02557142857143</v>
      </c>
      <c r="BK1029" s="28" t="n">
        <v>3.50057142857143</v>
      </c>
      <c r="BL1029" s="28" t="n">
        <v>3.64807142857143</v>
      </c>
      <c r="BM1029" s="28" t="n">
        <v>4.02342857142857</v>
      </c>
      <c r="BN1029" s="28" t="n">
        <v>3.24057142857143</v>
      </c>
      <c r="BO1029" s="28" t="n">
        <v>3.82128571428571</v>
      </c>
      <c r="BP1029" s="28" t="n">
        <v>4.07785714285714</v>
      </c>
      <c r="BQ1029" s="28" t="n">
        <v>3.54557142857143</v>
      </c>
      <c r="BR1029" s="28" t="n">
        <v>3.69557142857143</v>
      </c>
    </row>
    <row r="1030" customFormat="false" ht="12.75" hidden="true" customHeight="false" outlineLevel="0" collapsed="false">
      <c r="A1030" s="56" t="n">
        <v>36755</v>
      </c>
      <c r="B1030" s="90" t="n">
        <f aca="false">B1029+1</f>
        <v>1024</v>
      </c>
      <c r="C1030" s="28"/>
      <c r="Z1030" s="1"/>
      <c r="AA1030" s="1" t="n">
        <v>4.4</v>
      </c>
      <c r="AB1030" s="1" t="n">
        <v>4.406</v>
      </c>
      <c r="AC1030" s="95" t="n">
        <f aca="false">AE1030-AB1030</f>
        <v>0</v>
      </c>
      <c r="AE1030" s="28" t="n">
        <v>4.406</v>
      </c>
      <c r="AF1030" s="28" t="n">
        <v>4.406</v>
      </c>
      <c r="AG1030" s="28" t="n">
        <v>4.4635</v>
      </c>
      <c r="AH1030" s="28" t="n">
        <v>4.331</v>
      </c>
      <c r="AI1030" s="28" t="n">
        <v>3.791</v>
      </c>
      <c r="AJ1030" s="28" t="n">
        <v>3.606</v>
      </c>
      <c r="AK1030" s="28" t="n">
        <v>4.276</v>
      </c>
      <c r="AL1030" s="28" t="n">
        <v>4.4185</v>
      </c>
      <c r="AM1030" s="28" t="n">
        <v>5.0235</v>
      </c>
      <c r="AN1030" s="28" t="n">
        <v>3.548</v>
      </c>
      <c r="AO1030" s="28" t="n">
        <v>4.5735</v>
      </c>
      <c r="AP1030" s="28" t="n">
        <v>4.746</v>
      </c>
      <c r="AQ1030" s="28" t="n">
        <v>4.351</v>
      </c>
      <c r="AR1030" s="28" t="n">
        <v>4.606</v>
      </c>
      <c r="AS1030" s="28"/>
      <c r="AT1030" s="28"/>
      <c r="AU1030" s="28"/>
      <c r="AV1030" s="28"/>
      <c r="AW1030" s="28"/>
      <c r="AX1030" s="28"/>
      <c r="AY1030" s="28"/>
      <c r="BE1030" s="28" t="n">
        <v>3.66914285714286</v>
      </c>
      <c r="BF1030" s="28" t="n">
        <v>3.29414285714286</v>
      </c>
      <c r="BG1030" s="28" t="n">
        <v>3.72664285714286</v>
      </c>
      <c r="BH1030" s="28" t="n">
        <v>3.54664285714286</v>
      </c>
      <c r="BI1030" s="28" t="n">
        <v>3.37664285714286</v>
      </c>
      <c r="BJ1030" s="28" t="n">
        <v>3.10414285714286</v>
      </c>
      <c r="BK1030" s="28" t="n">
        <v>3.53414285714286</v>
      </c>
      <c r="BL1030" s="28" t="n">
        <v>3.68164285714286</v>
      </c>
      <c r="BM1030" s="28" t="n">
        <v>4.08235714285714</v>
      </c>
      <c r="BN1030" s="28" t="n">
        <v>3.28414285714286</v>
      </c>
      <c r="BO1030" s="28" t="n">
        <v>3.85485714285714</v>
      </c>
      <c r="BP1030" s="28" t="n">
        <v>4.11142857142857</v>
      </c>
      <c r="BQ1030" s="28" t="n">
        <v>3.57914285714286</v>
      </c>
      <c r="BR1030" s="28" t="n">
        <v>3.77914285714286</v>
      </c>
    </row>
    <row r="1031" customFormat="false" ht="12.75" hidden="true" customHeight="false" outlineLevel="0" collapsed="false">
      <c r="A1031" s="56" t="n">
        <v>36756</v>
      </c>
      <c r="B1031" s="90" t="n">
        <f aca="false">B1030+1</f>
        <v>1025</v>
      </c>
      <c r="C1031" s="28"/>
      <c r="Z1031" s="1"/>
      <c r="AA1031" s="1" t="n">
        <v>4.43</v>
      </c>
      <c r="AB1031" s="1" t="n">
        <v>4.436</v>
      </c>
      <c r="AC1031" s="95" t="n">
        <f aca="false">AE1031-AB1031</f>
        <v>0</v>
      </c>
      <c r="AE1031" s="28" t="n">
        <v>4.436</v>
      </c>
      <c r="AF1031" s="28" t="n">
        <v>4.436</v>
      </c>
      <c r="AG1031" s="28" t="n">
        <v>4.4985</v>
      </c>
      <c r="AH1031" s="28" t="n">
        <v>4.366</v>
      </c>
      <c r="AI1031" s="28" t="n">
        <v>3.746</v>
      </c>
      <c r="AJ1031" s="28" t="n">
        <v>3.631</v>
      </c>
      <c r="AK1031" s="28" t="n">
        <v>4.306</v>
      </c>
      <c r="AL1031" s="28" t="n">
        <v>4.4485</v>
      </c>
      <c r="AM1031" s="28" t="n">
        <v>5.046</v>
      </c>
      <c r="AN1031" s="28" t="n">
        <v>3.601</v>
      </c>
      <c r="AO1031" s="28" t="n">
        <v>4.6035</v>
      </c>
      <c r="AP1031" s="28" t="n">
        <v>4.776</v>
      </c>
      <c r="AQ1031" s="28" t="n">
        <v>4.386</v>
      </c>
      <c r="AR1031" s="28" t="n">
        <v>4.616</v>
      </c>
      <c r="AS1031" s="28"/>
      <c r="AT1031" s="28"/>
      <c r="AU1031" s="28"/>
      <c r="AV1031" s="28"/>
      <c r="AW1031" s="28"/>
      <c r="AX1031" s="28"/>
      <c r="AY1031" s="28"/>
      <c r="BE1031" s="28" t="n">
        <v>3.711</v>
      </c>
      <c r="BF1031" s="28" t="n">
        <v>3.328</v>
      </c>
      <c r="BG1031" s="28" t="n">
        <v>3.771</v>
      </c>
      <c r="BH1031" s="28" t="n">
        <v>3.5835</v>
      </c>
      <c r="BI1031" s="28" t="n">
        <v>3.406</v>
      </c>
      <c r="BJ1031" s="28" t="n">
        <v>3.146</v>
      </c>
      <c r="BK1031" s="28" t="n">
        <v>3.5785</v>
      </c>
      <c r="BL1031" s="28" t="n">
        <v>3.7235</v>
      </c>
      <c r="BM1031" s="28" t="n">
        <v>4.12635714285714</v>
      </c>
      <c r="BN1031" s="28" t="n">
        <v>3.326</v>
      </c>
      <c r="BO1031" s="28" t="n">
        <v>3.89671428571429</v>
      </c>
      <c r="BP1031" s="28" t="n">
        <v>4.15328571428571</v>
      </c>
      <c r="BQ1031" s="28" t="n">
        <v>3.6185</v>
      </c>
      <c r="BR1031" s="28" t="n">
        <v>3.831</v>
      </c>
    </row>
    <row r="1032" customFormat="false" ht="12.75" hidden="true" customHeight="false" outlineLevel="0" collapsed="false">
      <c r="A1032" s="56" t="n">
        <v>36759</v>
      </c>
      <c r="B1032" s="90" t="n">
        <f aca="false">B1031+1</f>
        <v>1026</v>
      </c>
      <c r="C1032" s="28"/>
      <c r="Z1032" s="1"/>
      <c r="AA1032" s="1" t="n">
        <v>4.54</v>
      </c>
      <c r="AB1032" s="1" t="n">
        <v>4.747</v>
      </c>
      <c r="AC1032" s="95" t="n">
        <f aca="false">AE1032-AB1032</f>
        <v>0</v>
      </c>
      <c r="AE1032" s="28" t="n">
        <v>4.747</v>
      </c>
      <c r="AF1032" s="28" t="n">
        <v>4.747</v>
      </c>
      <c r="AG1032" s="28" t="n">
        <v>4.8045</v>
      </c>
      <c r="AH1032" s="28" t="n">
        <v>4.6195</v>
      </c>
      <c r="AI1032" s="28" t="n">
        <v>3.887</v>
      </c>
      <c r="AJ1032" s="28" t="n">
        <v>3.847</v>
      </c>
      <c r="AK1032" s="28" t="n">
        <v>4.602</v>
      </c>
      <c r="AL1032" s="28" t="n">
        <v>4.7545</v>
      </c>
      <c r="AM1032" s="28" t="n">
        <v>5.607</v>
      </c>
      <c r="AN1032" s="28" t="n">
        <v>3.817</v>
      </c>
      <c r="AO1032" s="28" t="n">
        <v>4.9195</v>
      </c>
      <c r="AP1032" s="28" t="n">
        <v>5.072</v>
      </c>
      <c r="AQ1032" s="28" t="n">
        <v>4.687</v>
      </c>
      <c r="AR1032" s="28" t="n">
        <v>5.127</v>
      </c>
      <c r="AS1032" s="28"/>
      <c r="AT1032" s="28"/>
      <c r="AU1032" s="28"/>
      <c r="AV1032" s="28"/>
      <c r="AW1032" s="28"/>
      <c r="AX1032" s="28"/>
      <c r="AY1032" s="28"/>
      <c r="BE1032" s="28" t="n">
        <v>3.86285714285714</v>
      </c>
      <c r="BF1032" s="28" t="n">
        <v>3.48785714285714</v>
      </c>
      <c r="BG1032" s="28" t="n">
        <v>3.92285714285714</v>
      </c>
      <c r="BH1032" s="28" t="n">
        <v>3.73785714285714</v>
      </c>
      <c r="BI1032" s="28" t="n">
        <v>3.54535714285714</v>
      </c>
      <c r="BJ1032" s="28" t="n">
        <v>3.28785714285714</v>
      </c>
      <c r="BK1032" s="28" t="n">
        <v>3.72785714285714</v>
      </c>
      <c r="BL1032" s="28" t="n">
        <v>3.87535714285714</v>
      </c>
      <c r="BM1032" s="28" t="n">
        <v>4.29071428571429</v>
      </c>
      <c r="BN1032" s="28" t="n">
        <v>3.48785714285714</v>
      </c>
      <c r="BO1032" s="28" t="n">
        <v>4.04857142857143</v>
      </c>
      <c r="BP1032" s="28" t="n">
        <v>4.30514285714286</v>
      </c>
      <c r="BQ1032" s="28" t="n">
        <v>3.77535714285714</v>
      </c>
      <c r="BR1032" s="28" t="n">
        <v>3.98785714285714</v>
      </c>
    </row>
    <row r="1033" customFormat="false" ht="12.75" hidden="true" customHeight="false" outlineLevel="0" collapsed="false">
      <c r="A1033" s="56" t="n">
        <v>36760</v>
      </c>
      <c r="B1033" s="90" t="n">
        <f aca="false">B1032+1</f>
        <v>1027</v>
      </c>
      <c r="C1033" s="28"/>
      <c r="Z1033" s="1"/>
      <c r="AA1033" s="1" t="n">
        <v>4.81</v>
      </c>
      <c r="AB1033" s="1" t="n">
        <v>4.52</v>
      </c>
      <c r="AC1033" s="95" t="n">
        <f aca="false">AE1033-AB1033</f>
        <v>0</v>
      </c>
      <c r="AE1033" s="28" t="n">
        <v>4.52</v>
      </c>
      <c r="AF1033" s="28" t="n">
        <v>4.52</v>
      </c>
      <c r="AG1033" s="28" t="n">
        <v>4.5775</v>
      </c>
      <c r="AH1033" s="28" t="n">
        <v>4.365</v>
      </c>
      <c r="AI1033" s="28" t="n">
        <v>3.63</v>
      </c>
      <c r="AJ1033" s="28" t="n">
        <v>3.565</v>
      </c>
      <c r="AK1033" s="28" t="n">
        <v>4.38</v>
      </c>
      <c r="AL1033" s="28" t="n">
        <v>4.5325</v>
      </c>
      <c r="AM1033" s="28" t="n">
        <v>5.63</v>
      </c>
      <c r="AN1033" s="28" t="n">
        <v>3.535</v>
      </c>
      <c r="AO1033" s="28" t="n">
        <v>4.695</v>
      </c>
      <c r="AP1033" s="28" t="n">
        <v>4.85</v>
      </c>
      <c r="AQ1033" s="28" t="n">
        <v>4.455</v>
      </c>
      <c r="AR1033" s="28" t="n">
        <v>4.99</v>
      </c>
      <c r="AS1033" s="28"/>
      <c r="AT1033" s="28"/>
      <c r="AU1033" s="28"/>
      <c r="AV1033" s="28"/>
      <c r="AW1033" s="28"/>
      <c r="AX1033" s="28"/>
      <c r="AY1033" s="28"/>
      <c r="BE1033" s="28" t="n">
        <v>3.73514285714286</v>
      </c>
      <c r="BF1033" s="28" t="n">
        <v>3.35514285714286</v>
      </c>
      <c r="BG1033" s="28" t="n">
        <v>3.79514285714286</v>
      </c>
      <c r="BH1033" s="28" t="n">
        <v>3.60514285714286</v>
      </c>
      <c r="BI1033" s="28" t="n">
        <v>3.39264285714286</v>
      </c>
      <c r="BJ1033" s="28" t="n">
        <v>3.14014285714286</v>
      </c>
      <c r="BK1033" s="28" t="n">
        <v>3.60014285714286</v>
      </c>
      <c r="BL1033" s="28" t="n">
        <v>3.74764285714286</v>
      </c>
      <c r="BM1033" s="28" t="n">
        <v>4.323</v>
      </c>
      <c r="BN1033" s="28" t="n">
        <v>3.35514285714286</v>
      </c>
      <c r="BO1033" s="28" t="n">
        <v>3.92085714285714</v>
      </c>
      <c r="BP1033" s="28" t="n">
        <v>4.17742857142857</v>
      </c>
      <c r="BQ1033" s="28" t="n">
        <v>3.64764285714286</v>
      </c>
      <c r="BR1033" s="28" t="n">
        <v>3.87514285714286</v>
      </c>
    </row>
    <row r="1034" customFormat="false" ht="12.75" hidden="true" customHeight="false" outlineLevel="0" collapsed="false">
      <c r="A1034" s="56" t="n">
        <v>36761</v>
      </c>
      <c r="B1034" s="90" t="n">
        <f aca="false">B1033+1</f>
        <v>1028</v>
      </c>
      <c r="C1034" s="28"/>
      <c r="Z1034" s="1"/>
      <c r="AA1034" s="1" t="n">
        <v>4.7</v>
      </c>
      <c r="AB1034" s="1" t="n">
        <v>4.605</v>
      </c>
      <c r="AC1034" s="95" t="n">
        <f aca="false">AE1034-AB1034</f>
        <v>0</v>
      </c>
      <c r="AE1034" s="28" t="n">
        <v>4.605</v>
      </c>
      <c r="AF1034" s="28" t="n">
        <v>4.605</v>
      </c>
      <c r="AG1034" s="28" t="n">
        <v>4.66</v>
      </c>
      <c r="AH1034" s="28" t="n">
        <v>4.445</v>
      </c>
      <c r="AI1034" s="28" t="n">
        <v>3.655</v>
      </c>
      <c r="AJ1034" s="28" t="n">
        <v>3.605</v>
      </c>
      <c r="AK1034" s="28" t="n">
        <v>4.46</v>
      </c>
      <c r="AL1034" s="28" t="n">
        <v>4.615</v>
      </c>
      <c r="AM1034" s="28" t="n">
        <v>5.735</v>
      </c>
      <c r="AN1034" s="28" t="n">
        <v>3.58</v>
      </c>
      <c r="AO1034" s="28" t="n">
        <v>4.78</v>
      </c>
      <c r="AP1034" s="28" t="n">
        <v>4.935</v>
      </c>
      <c r="AQ1034" s="28" t="n">
        <v>4.535</v>
      </c>
      <c r="AR1034" s="28" t="n">
        <v>5.13</v>
      </c>
      <c r="AS1034" s="28"/>
      <c r="AT1034" s="28"/>
      <c r="AU1034" s="28"/>
      <c r="AV1034" s="28"/>
      <c r="AW1034" s="28"/>
      <c r="AX1034" s="28"/>
      <c r="AY1034" s="28"/>
      <c r="BE1034" s="28" t="n">
        <v>3.74242857142857</v>
      </c>
      <c r="BF1034" s="28" t="n">
        <v>3.35742857142857</v>
      </c>
      <c r="BG1034" s="28" t="n">
        <v>3.80242857142857</v>
      </c>
      <c r="BH1034" s="28" t="n">
        <v>3.61242857142857</v>
      </c>
      <c r="BI1034" s="28" t="n">
        <v>3.39242857142857</v>
      </c>
      <c r="BJ1034" s="28" t="n">
        <v>3.13992857142857</v>
      </c>
      <c r="BK1034" s="28" t="n">
        <v>3.60742857142857</v>
      </c>
      <c r="BL1034" s="28" t="n">
        <v>3.75492857142857</v>
      </c>
      <c r="BM1034" s="28" t="n">
        <v>4.33778571428571</v>
      </c>
      <c r="BN1034" s="28" t="n">
        <v>3.36242857142857</v>
      </c>
      <c r="BO1034" s="28" t="n">
        <v>3.92814285714286</v>
      </c>
      <c r="BP1034" s="28" t="n">
        <v>4.18471428571429</v>
      </c>
      <c r="BQ1034" s="28" t="n">
        <v>3.65492857142857</v>
      </c>
      <c r="BR1034" s="28" t="n">
        <v>3.88242857142857</v>
      </c>
    </row>
    <row r="1035" customFormat="false" ht="12.75" hidden="true" customHeight="false" outlineLevel="0" collapsed="false">
      <c r="A1035" s="56" t="n">
        <v>36762</v>
      </c>
      <c r="B1035" s="90" t="n">
        <f aca="false">B1034+1</f>
        <v>1029</v>
      </c>
      <c r="C1035" s="28"/>
      <c r="Z1035" s="1"/>
      <c r="AA1035" s="1" t="n">
        <v>4.49</v>
      </c>
      <c r="AB1035" s="1" t="n">
        <v>4.54</v>
      </c>
      <c r="AC1035" s="95" t="n">
        <f aca="false">AE1035-AB1035</f>
        <v>0</v>
      </c>
      <c r="AE1035" s="28" t="n">
        <v>4.54</v>
      </c>
      <c r="AF1035" s="28" t="n">
        <v>4.54</v>
      </c>
      <c r="AG1035" s="28" t="n">
        <v>4.5925</v>
      </c>
      <c r="AH1035" s="28" t="n">
        <v>4.395</v>
      </c>
      <c r="AI1035" s="28" t="n">
        <v>3.575</v>
      </c>
      <c r="AJ1035" s="28" t="n">
        <v>3.48</v>
      </c>
      <c r="AK1035" s="28" t="n">
        <v>4.3975</v>
      </c>
      <c r="AL1035" s="28" t="n">
        <v>4.5525</v>
      </c>
      <c r="AM1035" s="28" t="n">
        <v>5.945</v>
      </c>
      <c r="AN1035" s="28" t="n">
        <v>3.47</v>
      </c>
      <c r="AO1035" s="28" t="n">
        <v>4.715</v>
      </c>
      <c r="AP1035" s="28" t="n">
        <v>4.86</v>
      </c>
      <c r="AQ1035" s="28" t="n">
        <v>4.475</v>
      </c>
      <c r="AR1035" s="28" t="n">
        <v>5.14</v>
      </c>
      <c r="AS1035" s="28"/>
      <c r="AT1035" s="28"/>
      <c r="AU1035" s="28"/>
      <c r="AV1035" s="28"/>
      <c r="AW1035" s="28"/>
      <c r="AX1035" s="28"/>
      <c r="AY1035" s="28"/>
      <c r="BE1035" s="28" t="n">
        <v>3.71185714285714</v>
      </c>
      <c r="BF1035" s="28" t="n">
        <v>3.32185714285714</v>
      </c>
      <c r="BG1035" s="28" t="n">
        <v>3.76685714285714</v>
      </c>
      <c r="BH1035" s="28" t="n">
        <v>3.57685714285714</v>
      </c>
      <c r="BI1035" s="28" t="n">
        <v>3.35435714285714</v>
      </c>
      <c r="BJ1035" s="28" t="n">
        <v>3.10185714285714</v>
      </c>
      <c r="BK1035" s="28" t="n">
        <v>3.57685714285714</v>
      </c>
      <c r="BL1035" s="28" t="n">
        <v>3.72435714285714</v>
      </c>
      <c r="BM1035" s="28" t="n">
        <v>4.48221428571429</v>
      </c>
      <c r="BN1035" s="28" t="n">
        <v>3.33185714285714</v>
      </c>
      <c r="BO1035" s="28" t="n">
        <v>3.89757142857143</v>
      </c>
      <c r="BP1035" s="28" t="n">
        <v>4.15414285714286</v>
      </c>
      <c r="BQ1035" s="28" t="n">
        <v>3.62185714285714</v>
      </c>
      <c r="BR1035" s="28" t="n">
        <v>3.89185714285714</v>
      </c>
    </row>
    <row r="1036" customFormat="false" ht="12.75" hidden="true" customHeight="false" outlineLevel="0" collapsed="false">
      <c r="A1036" s="56" t="n">
        <v>36763</v>
      </c>
      <c r="B1036" s="90" t="n">
        <f aca="false">B1035+1</f>
        <v>1030</v>
      </c>
      <c r="C1036" s="28"/>
      <c r="Z1036" s="1"/>
      <c r="AA1036" s="1" t="n">
        <v>4.6</v>
      </c>
      <c r="AB1036" s="1" t="n">
        <v>4.628</v>
      </c>
      <c r="AC1036" s="95" t="n">
        <f aca="false">AE1036-AB1036</f>
        <v>0</v>
      </c>
      <c r="AE1036" s="28" t="n">
        <v>4.628</v>
      </c>
      <c r="AF1036" s="28" t="n">
        <v>4.628</v>
      </c>
      <c r="AG1036" s="28" t="n">
        <v>4.683</v>
      </c>
      <c r="AH1036" s="28" t="n">
        <v>4.478</v>
      </c>
      <c r="AI1036" s="28" t="n">
        <v>3.518</v>
      </c>
      <c r="AJ1036" s="28" t="n">
        <v>3.448</v>
      </c>
      <c r="AK1036" s="28" t="n">
        <v>4.483</v>
      </c>
      <c r="AL1036" s="28" t="n">
        <v>4.633</v>
      </c>
      <c r="AM1036" s="28" t="n">
        <v>6.863</v>
      </c>
      <c r="AN1036" s="28" t="n">
        <v>3.448</v>
      </c>
      <c r="AO1036" s="28" t="n">
        <v>4.798</v>
      </c>
      <c r="AP1036" s="28" t="n">
        <v>4.943</v>
      </c>
      <c r="AQ1036" s="28" t="n">
        <v>4.568</v>
      </c>
      <c r="AR1036" s="28" t="n">
        <v>5.553</v>
      </c>
      <c r="AS1036" s="28"/>
      <c r="AT1036" s="28"/>
      <c r="AU1036" s="28"/>
      <c r="AV1036" s="28"/>
      <c r="AW1036" s="28"/>
      <c r="AX1036" s="28"/>
      <c r="AY1036" s="28"/>
      <c r="BE1036" s="28" t="n">
        <v>3.77571428571429</v>
      </c>
      <c r="BF1036" s="28" t="n">
        <v>3.40571428571429</v>
      </c>
      <c r="BG1036" s="28" t="n">
        <v>3.83071428571429</v>
      </c>
      <c r="BH1036" s="28" t="n">
        <v>3.63821428571429</v>
      </c>
      <c r="BI1036" s="28" t="n">
        <v>3.37821428571429</v>
      </c>
      <c r="BJ1036" s="28" t="n">
        <v>3.13571428571429</v>
      </c>
      <c r="BK1036" s="28" t="n">
        <v>3.64071428571429</v>
      </c>
      <c r="BL1036" s="28" t="n">
        <v>3.78821428571429</v>
      </c>
      <c r="BM1036" s="28" t="n">
        <v>4.64607142857143</v>
      </c>
      <c r="BN1036" s="28" t="n">
        <v>3.39571428571429</v>
      </c>
      <c r="BO1036" s="28" t="n">
        <v>3.96142857142857</v>
      </c>
      <c r="BP1036" s="28" t="n">
        <v>4.218</v>
      </c>
      <c r="BQ1036" s="28" t="n">
        <v>3.68571428571429</v>
      </c>
      <c r="BR1036" s="28" t="n">
        <v>3.99571428571429</v>
      </c>
    </row>
    <row r="1037" customFormat="false" ht="12.75" hidden="true" customHeight="false" outlineLevel="0" collapsed="false">
      <c r="A1037" s="56" t="n">
        <v>36766</v>
      </c>
      <c r="B1037" s="90" t="n">
        <f aca="false">B1036+1</f>
        <v>1031</v>
      </c>
      <c r="C1037" s="28"/>
      <c r="Z1037" s="1"/>
      <c r="AA1037" s="1" t="n">
        <v>4.61</v>
      </c>
      <c r="AB1037" s="1" t="n">
        <v>4.685</v>
      </c>
      <c r="AC1037" s="95" t="n">
        <f aca="false">AE1037-AB1037</f>
        <v>0</v>
      </c>
      <c r="AE1037" s="28" t="n">
        <v>4.685</v>
      </c>
      <c r="AF1037" s="28" t="n">
        <v>4.685</v>
      </c>
      <c r="AG1037" s="28" t="n">
        <v>4.735</v>
      </c>
      <c r="AH1037" s="28" t="n">
        <v>4.52</v>
      </c>
      <c r="AI1037" s="28" t="n">
        <v>3.445</v>
      </c>
      <c r="AJ1037" s="28" t="n">
        <v>3.445</v>
      </c>
      <c r="AK1037" s="28" t="n">
        <v>4.545</v>
      </c>
      <c r="AL1037" s="28" t="n">
        <v>4.685</v>
      </c>
      <c r="AM1037" s="28" t="n">
        <v>7.185</v>
      </c>
      <c r="AN1037" s="28" t="n">
        <v>3.445</v>
      </c>
      <c r="AO1037" s="28" t="n">
        <v>4.855</v>
      </c>
      <c r="AP1037" s="28" t="n">
        <v>5</v>
      </c>
      <c r="AQ1037" s="28" t="n">
        <v>4.6225</v>
      </c>
      <c r="AR1037" s="28" t="n">
        <v>5.79</v>
      </c>
      <c r="AS1037" s="28"/>
      <c r="AT1037" s="28"/>
      <c r="AU1037" s="28"/>
      <c r="AV1037" s="28"/>
      <c r="AW1037" s="28"/>
      <c r="AX1037" s="28"/>
      <c r="AY1037" s="28"/>
      <c r="BE1037" s="28" t="n">
        <v>3.82371428571429</v>
      </c>
      <c r="BF1037" s="28" t="n">
        <v>3.44371428571429</v>
      </c>
      <c r="BG1037" s="28" t="n">
        <v>3.87871428571429</v>
      </c>
      <c r="BH1037" s="28" t="n">
        <v>3.68371428571429</v>
      </c>
      <c r="BI1037" s="28" t="n">
        <v>3.38121428571429</v>
      </c>
      <c r="BJ1037" s="28" t="n">
        <v>3.15371428571429</v>
      </c>
      <c r="BK1037" s="28" t="n">
        <v>3.68621428571429</v>
      </c>
      <c r="BL1037" s="28" t="n">
        <v>3.83621428571429</v>
      </c>
      <c r="BM1037" s="28" t="n">
        <v>4.72514285714286</v>
      </c>
      <c r="BN1037" s="28" t="n">
        <v>3.44871428571429</v>
      </c>
      <c r="BO1037" s="28" t="n">
        <v>4.00942857142857</v>
      </c>
      <c r="BP1037" s="28" t="n">
        <v>4.266</v>
      </c>
      <c r="BQ1037" s="28" t="n">
        <v>3.73621428571429</v>
      </c>
      <c r="BR1037" s="28" t="n">
        <v>4.04371428571429</v>
      </c>
    </row>
    <row r="1038" customFormat="false" ht="12.75" hidden="true" customHeight="false" outlineLevel="0" collapsed="false">
      <c r="A1038" s="56" t="n">
        <v>36767</v>
      </c>
      <c r="B1038" s="90" t="n">
        <f aca="false">B1037+1</f>
        <v>1032</v>
      </c>
      <c r="C1038" s="28"/>
      <c r="E1038" s="2" t="n">
        <v>1</v>
      </c>
      <c r="Z1038" s="1"/>
      <c r="AA1038" s="1" t="n">
        <v>4.65</v>
      </c>
      <c r="AB1038" s="1" t="n">
        <v>4.618</v>
      </c>
      <c r="AC1038" s="95" t="n">
        <f aca="false">AE1038-AB1038</f>
        <v>0</v>
      </c>
      <c r="AD1038" s="2" t="n">
        <v>1</v>
      </c>
      <c r="AE1038" s="28" t="n">
        <v>4.618</v>
      </c>
      <c r="AF1038" s="28" t="n">
        <v>4.618</v>
      </c>
      <c r="AG1038" s="28" t="n">
        <v>4.66999999</v>
      </c>
      <c r="AH1038" s="28" t="n">
        <v>4.433</v>
      </c>
      <c r="AI1038" s="28" t="n">
        <v>3.413</v>
      </c>
      <c r="AJ1038" s="28" t="n">
        <v>3.403</v>
      </c>
      <c r="AK1038" s="28" t="n">
        <v>4.48</v>
      </c>
      <c r="AL1038" s="28" t="n">
        <v>4.62</v>
      </c>
      <c r="AM1038" s="28" t="n">
        <v>7.223</v>
      </c>
      <c r="AN1038" s="28" t="n">
        <v>3.398</v>
      </c>
      <c r="AO1038" s="28" t="n">
        <v>4.788</v>
      </c>
      <c r="AP1038" s="28" t="n">
        <v>4.938</v>
      </c>
      <c r="AQ1038" s="28" t="n">
        <v>4.543</v>
      </c>
      <c r="AR1038" s="28" t="n">
        <v>5.953</v>
      </c>
      <c r="AS1038" s="28"/>
      <c r="AT1038" s="28"/>
      <c r="AU1038" s="28"/>
      <c r="AV1038" s="28"/>
      <c r="AW1038" s="28"/>
      <c r="AX1038" s="28"/>
      <c r="AY1038" s="28"/>
      <c r="BE1038" s="28" t="n">
        <v>3.83428571428571</v>
      </c>
      <c r="BF1038" s="28" t="n">
        <v>3.46428571428571</v>
      </c>
      <c r="BG1038" s="28" t="n">
        <v>3.88928571428571</v>
      </c>
      <c r="BH1038" s="28" t="n">
        <v>3.69428571428571</v>
      </c>
      <c r="BI1038" s="28" t="n">
        <v>3.39428571428571</v>
      </c>
      <c r="BJ1038" s="28" t="n">
        <v>3.16428571428571</v>
      </c>
      <c r="BK1038" s="28" t="n">
        <v>3.69678571428571</v>
      </c>
      <c r="BL1038" s="28" t="n">
        <v>3.84678571428571</v>
      </c>
      <c r="BM1038" s="28" t="n">
        <v>4.72571428571429</v>
      </c>
      <c r="BN1038" s="28" t="n">
        <v>3.45928571428571</v>
      </c>
      <c r="BO1038" s="28" t="n">
        <v>4.02</v>
      </c>
      <c r="BP1038" s="28" t="n">
        <v>4.27657142857143</v>
      </c>
      <c r="BQ1038" s="28" t="n">
        <v>3.74678571428571</v>
      </c>
      <c r="BR1038" s="28" t="n">
        <v>4.05428571428571</v>
      </c>
    </row>
    <row r="1039" customFormat="false" ht="12.75" hidden="true" customHeight="false" outlineLevel="0" collapsed="false">
      <c r="A1039" s="56" t="n">
        <v>36768</v>
      </c>
      <c r="B1039" s="90" t="n">
        <f aca="false">B1038+1</f>
        <v>1033</v>
      </c>
      <c r="C1039" s="28"/>
      <c r="Z1039" s="1"/>
      <c r="AA1039" s="1" t="n">
        <v>4.665</v>
      </c>
      <c r="AB1039" s="1" t="n">
        <v>4.801</v>
      </c>
      <c r="AC1039" s="95" t="n">
        <f aca="false">AE1039-AB1039</f>
        <v>0</v>
      </c>
      <c r="AE1039" s="28" t="n">
        <v>4.801</v>
      </c>
      <c r="AF1039" s="28" t="n">
        <v>4.801</v>
      </c>
      <c r="AG1039" s="28" t="n">
        <v>4.856</v>
      </c>
      <c r="AH1039" s="28" t="n">
        <v>4.651</v>
      </c>
      <c r="AI1039" s="28" t="n">
        <v>3.946</v>
      </c>
      <c r="AJ1039" s="28" t="n">
        <v>3.951</v>
      </c>
      <c r="AK1039" s="28" t="n">
        <v>4.6585</v>
      </c>
      <c r="AL1039" s="28" t="n">
        <v>4.7885</v>
      </c>
      <c r="AM1039" s="28" t="n">
        <v>5.461</v>
      </c>
      <c r="AN1039" s="28" t="n">
        <v>4.221</v>
      </c>
      <c r="AO1039" s="28" t="n">
        <v>4.9935</v>
      </c>
      <c r="AP1039" s="28" t="n">
        <v>5.2385</v>
      </c>
      <c r="AQ1039" s="28" t="n">
        <v>4.706</v>
      </c>
      <c r="AR1039" s="28" t="n">
        <v>4.901</v>
      </c>
      <c r="AS1039" s="28"/>
      <c r="AT1039" s="28"/>
      <c r="AU1039" s="28"/>
      <c r="AV1039" s="28"/>
      <c r="AW1039" s="28"/>
      <c r="AX1039" s="28"/>
      <c r="AY1039" s="28"/>
      <c r="BE1039" s="28" t="n">
        <v>3.92728571428572</v>
      </c>
      <c r="BF1039" s="28" t="n">
        <v>3.54728571428572</v>
      </c>
      <c r="BG1039" s="28" t="n">
        <v>3.98478571428572</v>
      </c>
      <c r="BH1039" s="28" t="n">
        <v>3.78228571428572</v>
      </c>
      <c r="BI1039" s="28" t="n">
        <v>3.46728571428572</v>
      </c>
      <c r="BJ1039" s="28" t="n">
        <v>3.25228571428572</v>
      </c>
      <c r="BK1039" s="28" t="n">
        <v>3.78978571428571</v>
      </c>
      <c r="BL1039" s="28" t="n">
        <v>3.93978571428572</v>
      </c>
      <c r="BM1039" s="28" t="n">
        <v>4.37871428571429</v>
      </c>
      <c r="BN1039" s="28" t="n">
        <v>3.54228571428571</v>
      </c>
      <c r="BO1039" s="28" t="n">
        <v>4.118</v>
      </c>
      <c r="BP1039" s="28" t="n">
        <v>4.36957142857143</v>
      </c>
      <c r="BQ1039" s="28" t="n">
        <v>3.84228571428572</v>
      </c>
      <c r="BR1039" s="28" t="n">
        <v>4.05728571428572</v>
      </c>
    </row>
    <row r="1040" customFormat="false" ht="12.75" hidden="true" customHeight="false" outlineLevel="0" collapsed="false">
      <c r="A1040" s="56" t="n">
        <v>36769</v>
      </c>
      <c r="B1040" s="90" t="n">
        <f aca="false">B1039+1</f>
        <v>1034</v>
      </c>
      <c r="C1040" s="28"/>
      <c r="Z1040" s="1"/>
      <c r="AA1040" s="1" t="n">
        <v>4.82</v>
      </c>
      <c r="AB1040" s="1" t="n">
        <v>4.782</v>
      </c>
      <c r="AC1040" s="95" t="n">
        <f aca="false">AE1040-AB1040</f>
        <v>0</v>
      </c>
      <c r="AE1040" s="28" t="n">
        <v>4.782</v>
      </c>
      <c r="AF1040" s="28" t="n">
        <v>4.782</v>
      </c>
      <c r="AG1040" s="28" t="n">
        <v>4.8395</v>
      </c>
      <c r="AH1040" s="28" t="n">
        <v>4.602</v>
      </c>
      <c r="AI1040" s="28" t="n">
        <v>3.8645</v>
      </c>
      <c r="AJ1040" s="28" t="n">
        <v>3.842</v>
      </c>
      <c r="AK1040" s="28" t="n">
        <v>4.6345</v>
      </c>
      <c r="AL1040" s="28" t="n">
        <v>4.7695</v>
      </c>
      <c r="AM1040" s="28" t="n">
        <v>5.682</v>
      </c>
      <c r="AN1040" s="28" t="n">
        <v>4.257</v>
      </c>
      <c r="AO1040" s="28" t="n">
        <v>4.9745</v>
      </c>
      <c r="AP1040" s="28" t="n">
        <v>5.222</v>
      </c>
      <c r="AQ1040" s="28" t="n">
        <v>4.6795</v>
      </c>
      <c r="AR1040" s="28" t="n">
        <v>5.182</v>
      </c>
      <c r="AS1040" s="28"/>
      <c r="AT1040" s="28"/>
      <c r="AU1040" s="28"/>
      <c r="AV1040" s="28"/>
      <c r="AW1040" s="28"/>
      <c r="AX1040" s="28"/>
      <c r="AY1040" s="28"/>
      <c r="BE1040" s="28" t="n">
        <v>3.93785714285714</v>
      </c>
      <c r="BF1040" s="28" t="n">
        <v>3.56785714285714</v>
      </c>
      <c r="BG1040" s="28" t="n">
        <v>3.99535714285714</v>
      </c>
      <c r="BH1040" s="28" t="n">
        <v>3.78785714285714</v>
      </c>
      <c r="BI1040" s="28" t="n">
        <v>3.45785714285714</v>
      </c>
      <c r="BJ1040" s="28" t="n">
        <v>3.21785714285714</v>
      </c>
      <c r="BK1040" s="28" t="n">
        <v>3.79785714285714</v>
      </c>
      <c r="BL1040" s="28" t="n">
        <v>3.95035714285714</v>
      </c>
      <c r="BM1040" s="28" t="n">
        <v>4.45857142857143</v>
      </c>
      <c r="BN1040" s="28" t="n">
        <v>3.55285714285714</v>
      </c>
      <c r="BO1040" s="28" t="n">
        <v>4.12857142857143</v>
      </c>
      <c r="BP1040" s="28" t="n">
        <v>4.38014285714286</v>
      </c>
      <c r="BQ1040" s="28" t="n">
        <v>3.85285714285714</v>
      </c>
      <c r="BR1040" s="28" t="n">
        <v>4.13785714285714</v>
      </c>
    </row>
    <row r="1041" customFormat="false" ht="12.75" hidden="true" customHeight="false" outlineLevel="0" collapsed="false">
      <c r="A1041" s="56" t="n">
        <v>36770</v>
      </c>
      <c r="B1041" s="90" t="n">
        <f aca="false">B1040+1</f>
        <v>1035</v>
      </c>
      <c r="C1041" s="28"/>
      <c r="Z1041" s="1"/>
      <c r="AA1041" s="1" t="n">
        <v>4.75</v>
      </c>
      <c r="AB1041" s="1" t="n">
        <v>4.835</v>
      </c>
      <c r="AC1041" s="95" t="n">
        <f aca="false">AE1041-AB1041</f>
        <v>0</v>
      </c>
      <c r="AE1041" s="28" t="n">
        <v>4.835</v>
      </c>
      <c r="AF1041" s="28" t="n">
        <v>4.835</v>
      </c>
      <c r="AG1041" s="28" t="n">
        <v>4.8925</v>
      </c>
      <c r="AH1041" s="28" t="n">
        <v>4.67</v>
      </c>
      <c r="AI1041" s="28" t="n">
        <v>4.105</v>
      </c>
      <c r="AJ1041" s="28" t="n">
        <v>4.06</v>
      </c>
      <c r="AK1041" s="28" t="n">
        <v>4.6875</v>
      </c>
      <c r="AL1041" s="28" t="n">
        <v>4.825</v>
      </c>
      <c r="AM1041" s="28" t="n">
        <v>5.69</v>
      </c>
      <c r="AN1041" s="28" t="n">
        <v>4.345</v>
      </c>
      <c r="AO1041" s="28" t="n">
        <v>5.0325</v>
      </c>
      <c r="AP1041" s="28" t="n">
        <v>5.275</v>
      </c>
      <c r="AQ1041" s="28" t="n">
        <v>4.7375</v>
      </c>
      <c r="AR1041" s="28" t="n">
        <v>5.235</v>
      </c>
      <c r="AS1041" s="28"/>
      <c r="AT1041" s="28"/>
      <c r="AU1041" s="28"/>
      <c r="AV1041" s="28"/>
      <c r="AW1041" s="28"/>
      <c r="AX1041" s="28"/>
      <c r="AY1041" s="28"/>
      <c r="BE1041" s="28" t="n">
        <v>3.98214285714286</v>
      </c>
      <c r="BF1041" s="28" t="n">
        <v>3.60714285714286</v>
      </c>
      <c r="BG1041" s="28" t="n">
        <v>4.03964285714286</v>
      </c>
      <c r="BH1041" s="28" t="n">
        <v>3.83214285714286</v>
      </c>
      <c r="BI1041" s="28" t="n">
        <v>3.54214285714286</v>
      </c>
      <c r="BJ1041" s="28" t="n">
        <v>3.29214285714286</v>
      </c>
      <c r="BK1041" s="28" t="n">
        <v>3.84214285714286</v>
      </c>
      <c r="BL1041" s="28" t="n">
        <v>3.99464285714286</v>
      </c>
      <c r="BM1041" s="28" t="n">
        <v>4.42785714285714</v>
      </c>
      <c r="BN1041" s="28" t="n">
        <v>3.59714285714286</v>
      </c>
      <c r="BO1041" s="28" t="n">
        <v>4.17285714285714</v>
      </c>
      <c r="BP1041" s="28" t="n">
        <v>4.42442857142857</v>
      </c>
      <c r="BQ1041" s="28" t="n">
        <v>3.89714285714286</v>
      </c>
      <c r="BR1041" s="28" t="n">
        <v>4.18214285714286</v>
      </c>
    </row>
    <row r="1042" customFormat="false" ht="12.75" hidden="true" customHeight="false" outlineLevel="0" collapsed="false">
      <c r="A1042" s="56" t="n">
        <v>36774</v>
      </c>
      <c r="B1042" s="90" t="n">
        <f aca="false">B1041+1</f>
        <v>1036</v>
      </c>
      <c r="C1042" s="28"/>
      <c r="Z1042" s="1"/>
      <c r="AA1042" s="1" t="n">
        <v>4.85</v>
      </c>
      <c r="AB1042" s="1" t="n">
        <v>4.95</v>
      </c>
      <c r="AC1042" s="95" t="n">
        <f aca="false">AE1042-AB1042</f>
        <v>0</v>
      </c>
      <c r="AE1042" s="28" t="n">
        <v>4.95</v>
      </c>
      <c r="AF1042" s="28" t="n">
        <v>4.95</v>
      </c>
      <c r="AG1042" s="28" t="n">
        <v>5.0075</v>
      </c>
      <c r="AH1042" s="28" t="n">
        <v>4.84</v>
      </c>
      <c r="AI1042" s="28" t="n">
        <v>4.44</v>
      </c>
      <c r="AJ1042" s="28" t="n">
        <v>4.34</v>
      </c>
      <c r="AK1042" s="28" t="n">
        <v>4.8075</v>
      </c>
      <c r="AL1042" s="28" t="n">
        <v>4.95</v>
      </c>
      <c r="AM1042" s="28" t="n">
        <v>5.815</v>
      </c>
      <c r="AN1042" s="28" t="n">
        <v>4.57</v>
      </c>
      <c r="AO1042" s="28" t="n">
        <v>5.15</v>
      </c>
      <c r="AP1042" s="28" t="n">
        <v>5.4</v>
      </c>
      <c r="AQ1042" s="28" t="n">
        <v>4.89</v>
      </c>
      <c r="AR1042" s="28" t="n">
        <v>5.35</v>
      </c>
      <c r="AS1042" s="28"/>
      <c r="AT1042" s="28"/>
      <c r="AU1042" s="28"/>
      <c r="AV1042" s="28"/>
      <c r="AW1042" s="28"/>
      <c r="AX1042" s="28"/>
      <c r="AY1042" s="28"/>
      <c r="BE1042" s="28" t="n">
        <v>4.06328571428572</v>
      </c>
      <c r="BF1042" s="28" t="n">
        <v>3.71828571428571</v>
      </c>
      <c r="BG1042" s="28" t="n">
        <v>4.12078571428572</v>
      </c>
      <c r="BH1042" s="28" t="n">
        <v>3.91828571428571</v>
      </c>
      <c r="BI1042" s="28" t="n">
        <v>3.70828571428571</v>
      </c>
      <c r="BJ1042" s="28" t="n">
        <v>3.45828571428571</v>
      </c>
      <c r="BK1042" s="28" t="n">
        <v>3.92328571428571</v>
      </c>
      <c r="BL1042" s="28" t="n">
        <v>4.07578571428572</v>
      </c>
      <c r="BM1042" s="28" t="n">
        <v>4.524</v>
      </c>
      <c r="BN1042" s="28" t="n">
        <v>3.71828571428571</v>
      </c>
      <c r="BO1042" s="28" t="n">
        <v>4.259</v>
      </c>
      <c r="BP1042" s="28" t="n">
        <v>4.50557142857143</v>
      </c>
      <c r="BQ1042" s="28" t="n">
        <v>3.97828571428571</v>
      </c>
      <c r="BR1042" s="28" t="n">
        <v>4.26328571428572</v>
      </c>
    </row>
    <row r="1043" customFormat="false" ht="12.75" hidden="true" customHeight="false" outlineLevel="0" collapsed="false">
      <c r="A1043" s="56" t="n">
        <v>36775</v>
      </c>
      <c r="B1043" s="90" t="n">
        <f aca="false">B1042+1</f>
        <v>1037</v>
      </c>
      <c r="C1043" s="28"/>
      <c r="Z1043" s="1"/>
      <c r="AA1043" s="1" t="n">
        <v>4.99</v>
      </c>
      <c r="AB1043" s="1" t="n">
        <v>5.071</v>
      </c>
      <c r="AC1043" s="95" t="n">
        <f aca="false">AE1043-AB1043</f>
        <v>0</v>
      </c>
      <c r="AE1043" s="28" t="n">
        <v>5.071</v>
      </c>
      <c r="AF1043" s="28" t="n">
        <v>5.071</v>
      </c>
      <c r="AG1043" s="28" t="n">
        <v>5.131</v>
      </c>
      <c r="AH1043" s="28" t="n">
        <v>4.9535</v>
      </c>
      <c r="AI1043" s="28" t="n">
        <v>4.651</v>
      </c>
      <c r="AJ1043" s="28" t="n">
        <v>4.541</v>
      </c>
      <c r="AK1043" s="28" t="n">
        <v>4.9335</v>
      </c>
      <c r="AL1043" s="28" t="n">
        <v>5.0735</v>
      </c>
      <c r="AM1043" s="28" t="n">
        <v>5.961</v>
      </c>
      <c r="AN1043" s="28" t="n">
        <v>4.711</v>
      </c>
      <c r="AO1043" s="28" t="n">
        <v>5.271</v>
      </c>
      <c r="AP1043" s="28" t="n">
        <v>5.546</v>
      </c>
      <c r="AQ1043" s="28" t="n">
        <v>5.011</v>
      </c>
      <c r="AR1043" s="28" t="n">
        <v>5.471</v>
      </c>
      <c r="AS1043" s="28"/>
      <c r="AT1043" s="28"/>
      <c r="AU1043" s="28"/>
      <c r="AV1043" s="28"/>
      <c r="AW1043" s="28"/>
      <c r="AX1043" s="28"/>
      <c r="AY1043" s="28"/>
      <c r="BE1043" s="28" t="n">
        <v>4.16885714285714</v>
      </c>
      <c r="BF1043" s="28" t="n">
        <v>3.81885714285714</v>
      </c>
      <c r="BG1043" s="28" t="n">
        <v>4.22885714285714</v>
      </c>
      <c r="BH1043" s="28" t="n">
        <v>4.02385714285714</v>
      </c>
      <c r="BI1043" s="28" t="n">
        <v>3.80135714285714</v>
      </c>
      <c r="BJ1043" s="28" t="n">
        <v>3.55885714285714</v>
      </c>
      <c r="BK1043" s="28" t="n">
        <v>4.03135714285714</v>
      </c>
      <c r="BL1043" s="28" t="n">
        <v>4.18135714285714</v>
      </c>
      <c r="BM1043" s="28" t="n">
        <v>4.62385714285714</v>
      </c>
      <c r="BN1043" s="28" t="n">
        <v>3.82385714285714</v>
      </c>
      <c r="BO1043" s="28" t="n">
        <v>4.36457142857143</v>
      </c>
      <c r="BP1043" s="28" t="n">
        <v>4.61114285714286</v>
      </c>
      <c r="BQ1043" s="28" t="n">
        <v>4.08385714285714</v>
      </c>
      <c r="BR1043" s="28" t="n">
        <v>4.36885714285714</v>
      </c>
    </row>
    <row r="1044" customFormat="false" ht="12.75" hidden="true" customHeight="false" outlineLevel="0" collapsed="false">
      <c r="A1044" s="56" t="n">
        <v>36776</v>
      </c>
      <c r="B1044" s="90" t="n">
        <f aca="false">B1043+1</f>
        <v>1038</v>
      </c>
      <c r="C1044" s="28"/>
      <c r="Z1044" s="1"/>
      <c r="AA1044" s="1" t="n">
        <v>4.96</v>
      </c>
      <c r="AB1044" s="1" t="n">
        <v>4.998</v>
      </c>
      <c r="AC1044" s="95" t="n">
        <f aca="false">AE1044-AB1044</f>
        <v>0</v>
      </c>
      <c r="AE1044" s="28" t="n">
        <v>4.998</v>
      </c>
      <c r="AF1044" s="28" t="n">
        <v>4.998</v>
      </c>
      <c r="AG1044" s="28" t="n">
        <v>5.0655</v>
      </c>
      <c r="AH1044" s="28" t="n">
        <v>4.883</v>
      </c>
      <c r="AI1044" s="28" t="n">
        <v>4.523</v>
      </c>
      <c r="AJ1044" s="28" t="n">
        <v>4.398</v>
      </c>
      <c r="AK1044" s="28" t="n">
        <v>4.863</v>
      </c>
      <c r="AL1044" s="28" t="n">
        <v>5.0005</v>
      </c>
      <c r="AM1044" s="28" t="n">
        <v>5.918</v>
      </c>
      <c r="AN1044" s="28" t="n">
        <v>4.588</v>
      </c>
      <c r="AO1044" s="28" t="n">
        <v>5.198</v>
      </c>
      <c r="AP1044" s="28" t="n">
        <v>5.458</v>
      </c>
      <c r="AQ1044" s="28" t="n">
        <v>4.938</v>
      </c>
      <c r="AR1044" s="28" t="n">
        <v>5.398</v>
      </c>
      <c r="AS1044" s="28"/>
      <c r="AT1044" s="28"/>
      <c r="AU1044" s="28"/>
      <c r="AV1044" s="28"/>
      <c r="AW1044" s="28"/>
      <c r="AX1044" s="28"/>
      <c r="AY1044" s="28"/>
      <c r="BE1044" s="28" t="n">
        <v>4.17457142857143</v>
      </c>
      <c r="BF1044" s="28" t="n">
        <v>3.81957142857143</v>
      </c>
      <c r="BG1044" s="28" t="n">
        <v>4.23207142857143</v>
      </c>
      <c r="BH1044" s="28" t="n">
        <v>4.03207142857143</v>
      </c>
      <c r="BI1044" s="28" t="n">
        <v>3.81707142857143</v>
      </c>
      <c r="BJ1044" s="28" t="n">
        <v>3.57457142857143</v>
      </c>
      <c r="BK1044" s="28" t="n">
        <v>4.03707142857143</v>
      </c>
      <c r="BL1044" s="28" t="n">
        <v>4.18707142857143</v>
      </c>
      <c r="BM1044" s="28" t="n">
        <v>4.63242857142857</v>
      </c>
      <c r="BN1044" s="28" t="n">
        <v>3.82457142857143</v>
      </c>
      <c r="BO1044" s="28" t="n">
        <v>4.37028571428571</v>
      </c>
      <c r="BP1044" s="28" t="n">
        <v>4.61685714285714</v>
      </c>
      <c r="BQ1044" s="28" t="n">
        <v>4.08957142857143</v>
      </c>
      <c r="BR1044" s="28" t="n">
        <v>4.37457142857143</v>
      </c>
    </row>
    <row r="1045" customFormat="false" ht="12.75" hidden="true" customHeight="false" outlineLevel="0" collapsed="false">
      <c r="A1045" s="56" t="n">
        <v>36777</v>
      </c>
      <c r="B1045" s="90" t="n">
        <f aca="false">B1044+1</f>
        <v>1039</v>
      </c>
      <c r="C1045" s="28"/>
      <c r="Z1045" s="1"/>
      <c r="AA1045" s="1" t="n">
        <v>4.91</v>
      </c>
      <c r="AB1045" s="1" t="n">
        <v>4.88</v>
      </c>
      <c r="AC1045" s="95" t="n">
        <f aca="false">AE1045-AB1045</f>
        <v>0</v>
      </c>
      <c r="AE1045" s="28" t="n">
        <v>4.88</v>
      </c>
      <c r="AF1045" s="28" t="n">
        <v>4.88</v>
      </c>
      <c r="AG1045" s="28" t="n">
        <v>4.9625</v>
      </c>
      <c r="AH1045" s="28" t="n">
        <v>4.76</v>
      </c>
      <c r="AI1045" s="28" t="n">
        <v>4.38</v>
      </c>
      <c r="AJ1045" s="28" t="n">
        <v>4.27</v>
      </c>
      <c r="AK1045" s="28" t="n">
        <v>4.755</v>
      </c>
      <c r="AL1045" s="28" t="n">
        <v>4.8825</v>
      </c>
      <c r="AM1045" s="28" t="n">
        <v>5.91</v>
      </c>
      <c r="AN1045" s="28" t="n">
        <v>4.47</v>
      </c>
      <c r="AO1045" s="28" t="n">
        <v>5.1025</v>
      </c>
      <c r="AP1045" s="28" t="n">
        <v>5.34</v>
      </c>
      <c r="AQ1045" s="28" t="n">
        <v>4.82</v>
      </c>
      <c r="AR1045" s="28" t="n">
        <v>5.33</v>
      </c>
      <c r="AS1045" s="28"/>
      <c r="AT1045" s="28"/>
      <c r="AU1045" s="28"/>
      <c r="AV1045" s="28"/>
      <c r="AW1045" s="28"/>
      <c r="AX1045" s="28"/>
      <c r="AY1045" s="28"/>
      <c r="BE1045" s="28" t="n">
        <v>4.15814285714286</v>
      </c>
      <c r="BF1045" s="28" t="n">
        <v>3.79314285714286</v>
      </c>
      <c r="BG1045" s="28" t="n">
        <v>4.22314285714286</v>
      </c>
      <c r="BH1045" s="28" t="n">
        <v>4.01564285714286</v>
      </c>
      <c r="BI1045" s="28" t="n">
        <v>3.80314285714286</v>
      </c>
      <c r="BJ1045" s="28" t="n">
        <v>3.55314285714286</v>
      </c>
      <c r="BK1045" s="28" t="n">
        <v>4.02064285714286</v>
      </c>
      <c r="BL1045" s="28" t="n">
        <v>4.17064285714286</v>
      </c>
      <c r="BM1045" s="28" t="n">
        <v>4.6285</v>
      </c>
      <c r="BN1045" s="28" t="n">
        <v>3.80314285714286</v>
      </c>
      <c r="BO1045" s="28" t="n">
        <v>4.35385714285714</v>
      </c>
      <c r="BP1045" s="28" t="n">
        <v>4.60042857142857</v>
      </c>
      <c r="BQ1045" s="28" t="n">
        <v>4.08314285714286</v>
      </c>
      <c r="BR1045" s="28" t="n">
        <v>4.35814285714286</v>
      </c>
    </row>
    <row r="1046" customFormat="false" ht="12.75" hidden="true" customHeight="false" outlineLevel="0" collapsed="false">
      <c r="A1046" s="56" t="n">
        <v>36780</v>
      </c>
      <c r="B1046" s="90" t="n">
        <f aca="false">B1045+1</f>
        <v>1040</v>
      </c>
      <c r="C1046" s="28"/>
      <c r="Z1046" s="1"/>
      <c r="AA1046" s="1" t="n">
        <v>4.91</v>
      </c>
      <c r="AB1046" s="1" t="n">
        <v>5.011</v>
      </c>
      <c r="AC1046" s="95" t="n">
        <f aca="false">AE1046-AB1046</f>
        <v>0</v>
      </c>
      <c r="AE1046" s="28" t="n">
        <v>5.011</v>
      </c>
      <c r="AF1046" s="28" t="n">
        <v>5.011</v>
      </c>
      <c r="AG1046" s="28" t="n">
        <v>5.096</v>
      </c>
      <c r="AH1046" s="28" t="n">
        <v>4.901</v>
      </c>
      <c r="AI1046" s="28" t="n">
        <v>4.526</v>
      </c>
      <c r="AJ1046" s="28" t="n">
        <v>4.411</v>
      </c>
      <c r="AK1046" s="28" t="n">
        <v>4.891</v>
      </c>
      <c r="AL1046" s="28" t="n">
        <v>5.0135</v>
      </c>
      <c r="AM1046" s="28" t="n">
        <v>6.091</v>
      </c>
      <c r="AN1046" s="28" t="n">
        <v>4.591</v>
      </c>
      <c r="AO1046" s="28" t="n">
        <v>5.2335</v>
      </c>
      <c r="AP1046" s="28" t="n">
        <v>5.486</v>
      </c>
      <c r="AQ1046" s="28" t="n">
        <v>4.951</v>
      </c>
      <c r="AR1046" s="28" t="n">
        <v>5.611</v>
      </c>
      <c r="AS1046" s="28"/>
      <c r="AT1046" s="28"/>
      <c r="AU1046" s="28"/>
      <c r="AV1046" s="28"/>
      <c r="AW1046" s="28"/>
      <c r="AX1046" s="28"/>
      <c r="AY1046" s="28"/>
      <c r="BE1046" s="28" t="n">
        <v>4.26114285714286</v>
      </c>
      <c r="BF1046" s="28" t="n">
        <v>3.91114285714286</v>
      </c>
      <c r="BG1046" s="28" t="n">
        <v>4.32614285714286</v>
      </c>
      <c r="BH1046" s="28" t="n">
        <v>4.12114285714286</v>
      </c>
      <c r="BI1046" s="28" t="n">
        <v>3.91614285714286</v>
      </c>
      <c r="BJ1046" s="28" t="n">
        <v>3.66864285714286</v>
      </c>
      <c r="BK1046" s="28" t="n">
        <v>4.12614285714286</v>
      </c>
      <c r="BL1046" s="28" t="n">
        <v>4.27364285714286</v>
      </c>
      <c r="BM1046" s="28" t="n">
        <v>4.73578571428571</v>
      </c>
      <c r="BN1046" s="28" t="n">
        <v>3.91114285714286</v>
      </c>
      <c r="BO1046" s="28" t="n">
        <v>4.45685714285714</v>
      </c>
      <c r="BP1046" s="28" t="n">
        <v>4.70342857142857</v>
      </c>
      <c r="BQ1046" s="28" t="n">
        <v>4.18614285714286</v>
      </c>
      <c r="BR1046" s="28" t="n">
        <v>4.46114285714286</v>
      </c>
    </row>
    <row r="1047" customFormat="false" ht="12.75" hidden="true" customHeight="false" outlineLevel="0" collapsed="false">
      <c r="A1047" s="56" t="n">
        <v>36781</v>
      </c>
      <c r="B1047" s="90" t="n">
        <f aca="false">B1046+1</f>
        <v>1041</v>
      </c>
      <c r="C1047" s="28"/>
      <c r="Z1047" s="1"/>
      <c r="AA1047" s="1" t="n">
        <v>5.06</v>
      </c>
      <c r="AB1047" s="1" t="n">
        <v>5.008</v>
      </c>
      <c r="AC1047" s="95" t="n">
        <f aca="false">AE1047-AB1047</f>
        <v>0</v>
      </c>
      <c r="AE1047" s="28" t="n">
        <v>5.008</v>
      </c>
      <c r="AF1047" s="28" t="n">
        <v>5.008</v>
      </c>
      <c r="AG1047" s="28" t="n">
        <v>5.113</v>
      </c>
      <c r="AH1047" s="28" t="n">
        <v>4.9105</v>
      </c>
      <c r="AI1047" s="28" t="n">
        <v>4.618</v>
      </c>
      <c r="AJ1047" s="28" t="n">
        <v>4.478</v>
      </c>
      <c r="AK1047" s="28" t="n">
        <v>4.8955</v>
      </c>
      <c r="AL1047" s="28" t="n">
        <v>5.0205</v>
      </c>
      <c r="AM1047" s="28" t="n">
        <v>6.1005</v>
      </c>
      <c r="AN1047" s="28" t="n">
        <v>4.658</v>
      </c>
      <c r="AO1047" s="28" t="n">
        <v>5.243</v>
      </c>
      <c r="AP1047" s="28" t="n">
        <v>5.493</v>
      </c>
      <c r="AQ1047" s="28" t="n">
        <v>4.958</v>
      </c>
      <c r="AR1047" s="28" t="n">
        <v>5.608</v>
      </c>
      <c r="AS1047" s="28"/>
      <c r="AT1047" s="28"/>
      <c r="AU1047" s="28"/>
      <c r="AV1047" s="28"/>
      <c r="AW1047" s="28"/>
      <c r="AX1047" s="28"/>
      <c r="AY1047" s="28"/>
      <c r="BE1047" s="28" t="n">
        <v>4.23671428571429</v>
      </c>
      <c r="BF1047" s="28" t="n">
        <v>3.88671428571429</v>
      </c>
      <c r="BG1047" s="28" t="n">
        <v>4.30171428571429</v>
      </c>
      <c r="BH1047" s="28" t="n">
        <v>4.09671428571429</v>
      </c>
      <c r="BI1047" s="28" t="n">
        <v>3.91171428571429</v>
      </c>
      <c r="BJ1047" s="28" t="n">
        <v>3.67171428571429</v>
      </c>
      <c r="BK1047" s="28" t="n">
        <v>4.10171428571429</v>
      </c>
      <c r="BL1047" s="28" t="n">
        <v>4.25528571428572</v>
      </c>
      <c r="BM1047" s="28" t="n">
        <v>4.70885714285714</v>
      </c>
      <c r="BN1047" s="28" t="n">
        <v>3.88671428571429</v>
      </c>
      <c r="BO1047" s="28" t="n">
        <v>4.43242857142857</v>
      </c>
      <c r="BP1047" s="28" t="n">
        <v>4.679</v>
      </c>
      <c r="BQ1047" s="28" t="n">
        <v>4.17171428571429</v>
      </c>
      <c r="BR1047" s="28" t="n">
        <v>4.43671428571429</v>
      </c>
    </row>
    <row r="1048" customFormat="false" ht="12.75" hidden="true" customHeight="false" outlineLevel="0" collapsed="false">
      <c r="A1048" s="56" t="n">
        <v>36782</v>
      </c>
      <c r="B1048" s="90" t="n">
        <f aca="false">B1047+1</f>
        <v>1042</v>
      </c>
      <c r="C1048" s="28"/>
      <c r="Z1048" s="1"/>
      <c r="AA1048" s="1" t="n">
        <v>5.08</v>
      </c>
      <c r="AB1048" s="1" t="n">
        <v>5.055</v>
      </c>
      <c r="AC1048" s="95" t="n">
        <f aca="false">AE1048-AB1048</f>
        <v>0</v>
      </c>
      <c r="AE1048" s="28" t="n">
        <v>5.055</v>
      </c>
      <c r="AF1048" s="28" t="n">
        <v>5.055</v>
      </c>
      <c r="AG1048" s="28" t="n">
        <v>5.1575</v>
      </c>
      <c r="AH1048" s="28" t="n">
        <v>4.96</v>
      </c>
      <c r="AI1048" s="28" t="n">
        <v>4.67</v>
      </c>
      <c r="AJ1048" s="28" t="n">
        <v>4.53</v>
      </c>
      <c r="AK1048" s="28" t="n">
        <v>4.94</v>
      </c>
      <c r="AL1048" s="28" t="n">
        <v>5.0675</v>
      </c>
      <c r="AM1048" s="28" t="n">
        <v>6.115</v>
      </c>
      <c r="AN1048" s="28" t="n">
        <v>4.69</v>
      </c>
      <c r="AO1048" s="28" t="n">
        <v>5.31</v>
      </c>
      <c r="AP1048" s="28" t="n">
        <v>5.55</v>
      </c>
      <c r="AQ1048" s="28" t="n">
        <v>5.005</v>
      </c>
      <c r="AR1048" s="28" t="n">
        <v>5.655</v>
      </c>
      <c r="AS1048" s="28"/>
      <c r="AT1048" s="28"/>
      <c r="AU1048" s="28"/>
      <c r="AV1048" s="28"/>
      <c r="AW1048" s="28"/>
      <c r="AX1048" s="28"/>
      <c r="AY1048" s="28"/>
      <c r="BE1048" s="28" t="n">
        <v>4.27114285714286</v>
      </c>
      <c r="BF1048" s="28" t="n">
        <v>3.91614285714286</v>
      </c>
      <c r="BG1048" s="28" t="n">
        <v>4.34114285714286</v>
      </c>
      <c r="BH1048" s="28" t="n">
        <v>4.13114285714286</v>
      </c>
      <c r="BI1048" s="28" t="n">
        <v>3.95614285714286</v>
      </c>
      <c r="BJ1048" s="28" t="n">
        <v>3.71864285714286</v>
      </c>
      <c r="BK1048" s="28" t="n">
        <v>4.14114285714286</v>
      </c>
      <c r="BL1048" s="28" t="n">
        <v>4.29114285714286</v>
      </c>
      <c r="BM1048" s="28" t="n">
        <v>4.72578571428571</v>
      </c>
      <c r="BN1048" s="28" t="n">
        <v>3.92114285714286</v>
      </c>
      <c r="BO1048" s="28" t="n">
        <v>4.47257142857143</v>
      </c>
      <c r="BP1048" s="28" t="n">
        <v>4.71342857142857</v>
      </c>
      <c r="BQ1048" s="28" t="n">
        <v>4.20614285714286</v>
      </c>
      <c r="BR1048" s="28" t="n">
        <v>4.47114285714286</v>
      </c>
    </row>
    <row r="1049" customFormat="false" ht="12.75" hidden="true" customHeight="false" outlineLevel="0" collapsed="false">
      <c r="A1049" s="56" t="n">
        <v>36783</v>
      </c>
      <c r="B1049" s="90" t="n">
        <f aca="false">B1048+1</f>
        <v>1043</v>
      </c>
      <c r="C1049" s="28"/>
      <c r="Z1049" s="1"/>
      <c r="AA1049" s="1" t="n">
        <v>5.1</v>
      </c>
      <c r="AB1049" s="1" t="n">
        <v>5.195</v>
      </c>
      <c r="AC1049" s="95" t="n">
        <f aca="false">AE1049-AB1049</f>
        <v>0</v>
      </c>
      <c r="AE1049" s="28" t="n">
        <v>5.195</v>
      </c>
      <c r="AF1049" s="28" t="n">
        <v>5.195</v>
      </c>
      <c r="AG1049" s="28" t="n">
        <v>5.305</v>
      </c>
      <c r="AH1049" s="28" t="n">
        <v>5.085</v>
      </c>
      <c r="AI1049" s="28" t="n">
        <v>4.8075</v>
      </c>
      <c r="AJ1049" s="28" t="n">
        <v>4.6325</v>
      </c>
      <c r="AK1049" s="28" t="n">
        <v>5.08</v>
      </c>
      <c r="AL1049" s="28" t="n">
        <v>5.2075</v>
      </c>
      <c r="AM1049" s="28" t="n">
        <v>6.205</v>
      </c>
      <c r="AN1049" s="28" t="n">
        <v>4.815</v>
      </c>
      <c r="AO1049" s="28" t="n">
        <v>5.44</v>
      </c>
      <c r="AP1049" s="28" t="n">
        <v>5.69</v>
      </c>
      <c r="AQ1049" s="28" t="n">
        <v>5.145</v>
      </c>
      <c r="AR1049" s="28" t="n">
        <v>5.795</v>
      </c>
      <c r="AS1049" s="28"/>
      <c r="AT1049" s="28"/>
      <c r="AU1049" s="28"/>
      <c r="AV1049" s="28"/>
      <c r="AW1049" s="28"/>
      <c r="AX1049" s="28"/>
      <c r="AY1049" s="28"/>
      <c r="BE1049" s="28" t="n">
        <v>4.36957142857143</v>
      </c>
      <c r="BF1049" s="28" t="n">
        <v>4.00957142857143</v>
      </c>
      <c r="BG1049" s="28" t="n">
        <v>4.43707142857143</v>
      </c>
      <c r="BH1049" s="28" t="n">
        <v>4.24457142857143</v>
      </c>
      <c r="BI1049" s="28" t="n">
        <v>4.06457142857143</v>
      </c>
      <c r="BJ1049" s="28" t="n">
        <v>3.81457142857143</v>
      </c>
      <c r="BK1049" s="28" t="n">
        <v>4.24207142857143</v>
      </c>
      <c r="BL1049" s="28" t="n">
        <v>4.39207142857143</v>
      </c>
      <c r="BM1049" s="28" t="n">
        <v>4.80921428571429</v>
      </c>
      <c r="BN1049" s="28" t="n">
        <v>4.01957142857143</v>
      </c>
      <c r="BO1049" s="28" t="n">
        <v>4.571</v>
      </c>
      <c r="BP1049" s="28" t="n">
        <v>4.81185714285714</v>
      </c>
      <c r="BQ1049" s="28" t="n">
        <v>4.30457142857143</v>
      </c>
      <c r="BR1049" s="28" t="n">
        <v>4.56957142857143</v>
      </c>
    </row>
    <row r="1050" customFormat="false" ht="12.75" hidden="true" customHeight="false" outlineLevel="0" collapsed="false">
      <c r="A1050" s="56" t="n">
        <v>36784</v>
      </c>
      <c r="B1050" s="90" t="n">
        <f aca="false">B1049+1</f>
        <v>1044</v>
      </c>
      <c r="C1050" s="28"/>
      <c r="Z1050" s="1"/>
      <c r="AA1050" s="1" t="n">
        <v>5.28</v>
      </c>
      <c r="AB1050" s="1" t="n">
        <v>5.206</v>
      </c>
      <c r="AC1050" s="95" t="n">
        <f aca="false">AE1050-AB1050</f>
        <v>0</v>
      </c>
      <c r="AE1050" s="28" t="n">
        <v>5.206</v>
      </c>
      <c r="AF1050" s="28" t="n">
        <v>5.206</v>
      </c>
      <c r="AG1050" s="28" t="n">
        <v>5.316</v>
      </c>
      <c r="AH1050" s="28" t="n">
        <v>5.066</v>
      </c>
      <c r="AI1050" s="28" t="n">
        <v>4.616</v>
      </c>
      <c r="AJ1050" s="28" t="n">
        <v>4.546</v>
      </c>
      <c r="AK1050" s="28" t="n">
        <v>5.091</v>
      </c>
      <c r="AL1050" s="28" t="n">
        <v>5.2085</v>
      </c>
      <c r="AM1050" s="28" t="n">
        <v>5.906</v>
      </c>
      <c r="AN1050" s="28" t="n">
        <v>4.816</v>
      </c>
      <c r="AO1050" s="28" t="n">
        <v>5.451</v>
      </c>
      <c r="AP1050" s="28" t="n">
        <v>5.701</v>
      </c>
      <c r="AQ1050" s="28" t="n">
        <v>5.156</v>
      </c>
      <c r="AR1050" s="28" t="n">
        <v>5.556</v>
      </c>
      <c r="AS1050" s="28"/>
      <c r="AT1050" s="28"/>
      <c r="AU1050" s="28"/>
      <c r="AV1050" s="28"/>
      <c r="AW1050" s="28"/>
      <c r="AX1050" s="28"/>
      <c r="AY1050" s="28"/>
      <c r="BE1050" s="28" t="n">
        <v>4.36142857142857</v>
      </c>
      <c r="BF1050" s="28" t="n">
        <v>4.00142857142857</v>
      </c>
      <c r="BG1050" s="28" t="n">
        <v>4.42642857142857</v>
      </c>
      <c r="BH1050" s="28" t="n">
        <v>4.22892857142857</v>
      </c>
      <c r="BI1050" s="28" t="n">
        <v>4.07392857142857</v>
      </c>
      <c r="BJ1050" s="28" t="n">
        <v>3.83142857142857</v>
      </c>
      <c r="BK1050" s="28" t="n">
        <v>4.23392857142857</v>
      </c>
      <c r="BL1050" s="28" t="n">
        <v>4.38392857142857</v>
      </c>
      <c r="BM1050" s="28" t="n">
        <v>4.69607142857143</v>
      </c>
      <c r="BN1050" s="28" t="n">
        <v>4.01642857142857</v>
      </c>
      <c r="BO1050" s="28" t="n">
        <v>4.56285714285714</v>
      </c>
      <c r="BP1050" s="28" t="n">
        <v>4.80371428571429</v>
      </c>
      <c r="BQ1050" s="28" t="n">
        <v>4.29642857142857</v>
      </c>
      <c r="BR1050" s="28" t="n">
        <v>4.48142857142857</v>
      </c>
    </row>
    <row r="1051" customFormat="false" ht="12.75" hidden="true" customHeight="false" outlineLevel="0" collapsed="false">
      <c r="A1051" s="56" t="n">
        <v>36787</v>
      </c>
      <c r="B1051" s="90" t="n">
        <f aca="false">B1050+1</f>
        <v>1045</v>
      </c>
      <c r="C1051" s="28"/>
      <c r="Z1051" s="1"/>
      <c r="AA1051" s="1" t="n">
        <v>5.11</v>
      </c>
      <c r="AB1051" s="1" t="n">
        <v>5.295</v>
      </c>
      <c r="AC1051" s="95" t="n">
        <f aca="false">AE1051-AB1051</f>
        <v>0</v>
      </c>
      <c r="AE1051" s="28" t="n">
        <v>5.295</v>
      </c>
      <c r="AF1051" s="28" t="n">
        <v>5.295</v>
      </c>
      <c r="AG1051" s="28" t="n">
        <v>5.41</v>
      </c>
      <c r="AH1051" s="28" t="n">
        <v>5.135</v>
      </c>
      <c r="AI1051" s="28" t="n">
        <v>4.6325</v>
      </c>
      <c r="AJ1051" s="28" t="n">
        <v>4.5175</v>
      </c>
      <c r="AK1051" s="28" t="n">
        <v>5.18</v>
      </c>
      <c r="AL1051" s="28" t="n">
        <v>5.2925</v>
      </c>
      <c r="AM1051" s="28" t="n">
        <v>5.9925</v>
      </c>
      <c r="AN1051" s="28" t="n">
        <v>4.865</v>
      </c>
      <c r="AO1051" s="28" t="n">
        <v>5.54</v>
      </c>
      <c r="AP1051" s="28" t="n">
        <v>5.775</v>
      </c>
      <c r="AQ1051" s="28" t="n">
        <v>5.245</v>
      </c>
      <c r="AR1051" s="28" t="n">
        <v>5.645</v>
      </c>
      <c r="AS1051" s="28"/>
      <c r="AT1051" s="28"/>
      <c r="AU1051" s="28"/>
      <c r="AV1051" s="28"/>
      <c r="AW1051" s="28"/>
      <c r="AX1051" s="28"/>
      <c r="AY1051" s="28"/>
      <c r="BE1051" s="28" t="n">
        <v>4.41928571428571</v>
      </c>
      <c r="BF1051" s="28" t="n">
        <v>4.05428571428571</v>
      </c>
      <c r="BG1051" s="28" t="n">
        <v>4.48178571428571</v>
      </c>
      <c r="BH1051" s="28" t="n">
        <v>4.28178571428571</v>
      </c>
      <c r="BI1051" s="28" t="n">
        <v>4.11928571428572</v>
      </c>
      <c r="BJ1051" s="28" t="n">
        <v>3.86178571428571</v>
      </c>
      <c r="BK1051" s="28" t="n">
        <v>4.28928571428572</v>
      </c>
      <c r="BL1051" s="28" t="n">
        <v>4.44178571428571</v>
      </c>
      <c r="BM1051" s="28" t="n">
        <v>4.72428571428571</v>
      </c>
      <c r="BN1051" s="28" t="n">
        <v>4.06928571428572</v>
      </c>
      <c r="BO1051" s="28" t="n">
        <v>4.62071428571429</v>
      </c>
      <c r="BP1051" s="28" t="n">
        <v>4.86157142857143</v>
      </c>
      <c r="BQ1051" s="28" t="n">
        <v>4.35428571428571</v>
      </c>
      <c r="BR1051" s="28" t="n">
        <v>4.53928571428572</v>
      </c>
    </row>
    <row r="1052" customFormat="false" ht="12.75" hidden="true" customHeight="false" outlineLevel="0" collapsed="false">
      <c r="A1052" s="56" t="n">
        <v>36788</v>
      </c>
      <c r="B1052" s="90" t="n">
        <f aca="false">B1051+1</f>
        <v>1046</v>
      </c>
      <c r="C1052" s="28"/>
      <c r="Z1052" s="1"/>
      <c r="AA1052" s="1" t="n">
        <v>5.27</v>
      </c>
      <c r="AB1052" s="1" t="n">
        <v>5.363</v>
      </c>
      <c r="AC1052" s="95" t="n">
        <f aca="false">AE1052-AB1052</f>
        <v>0</v>
      </c>
      <c r="AE1052" s="28" t="n">
        <v>5.363</v>
      </c>
      <c r="AF1052" s="28" t="n">
        <v>5.363</v>
      </c>
      <c r="AG1052" s="28" t="n">
        <v>5.483</v>
      </c>
      <c r="AH1052" s="28" t="n">
        <v>5.1855</v>
      </c>
      <c r="AI1052" s="28" t="n">
        <v>4.5155</v>
      </c>
      <c r="AJ1052" s="28" t="n">
        <v>4.378</v>
      </c>
      <c r="AK1052" s="28" t="n">
        <v>5.248</v>
      </c>
      <c r="AL1052" s="28" t="n">
        <v>5.358</v>
      </c>
      <c r="AM1052" s="28" t="n">
        <v>5.8855</v>
      </c>
      <c r="AN1052" s="28" t="n">
        <v>4.843</v>
      </c>
      <c r="AO1052" s="28" t="n">
        <v>5.613</v>
      </c>
      <c r="AP1052" s="28" t="n">
        <v>5.843</v>
      </c>
      <c r="AQ1052" s="28" t="n">
        <v>5.258</v>
      </c>
      <c r="AR1052" s="28" t="n">
        <v>5.563</v>
      </c>
      <c r="AS1052" s="28"/>
      <c r="AT1052" s="28"/>
      <c r="AU1052" s="28"/>
      <c r="AV1052" s="28"/>
      <c r="AW1052" s="28"/>
      <c r="AX1052" s="28"/>
      <c r="AY1052" s="28"/>
      <c r="BE1052" s="28" t="n">
        <v>4.48642857142857</v>
      </c>
      <c r="BF1052" s="28" t="n">
        <v>4.09642857142857</v>
      </c>
      <c r="BG1052" s="28" t="n">
        <v>4.54892857142857</v>
      </c>
      <c r="BH1052" s="28" t="n">
        <v>4.34142857142857</v>
      </c>
      <c r="BI1052" s="28" t="n">
        <v>4.15892857142857</v>
      </c>
      <c r="BJ1052" s="28" t="n">
        <v>3.90142857142857</v>
      </c>
      <c r="BK1052" s="28" t="n">
        <v>4.35642857142857</v>
      </c>
      <c r="BL1052" s="28" t="n">
        <v>4.50642857142857</v>
      </c>
      <c r="BM1052" s="28" t="n">
        <v>4.77071428571429</v>
      </c>
      <c r="BN1052" s="28" t="n">
        <v>4.12642857142857</v>
      </c>
      <c r="BO1052" s="28" t="n">
        <v>4.68785714285714</v>
      </c>
      <c r="BP1052" s="28" t="n">
        <v>4.92871428571429</v>
      </c>
      <c r="BQ1052" s="28" t="n">
        <v>4.42642857142857</v>
      </c>
      <c r="BR1052" s="28" t="n">
        <v>4.59142857142857</v>
      </c>
    </row>
    <row r="1053" customFormat="false" ht="12.75" hidden="true" customHeight="false" outlineLevel="0" collapsed="false">
      <c r="A1053" s="56" t="n">
        <v>36789</v>
      </c>
      <c r="B1053" s="90" t="n">
        <f aca="false">B1052+1</f>
        <v>1047</v>
      </c>
      <c r="C1053" s="28"/>
      <c r="Z1053" s="1"/>
      <c r="AA1053" s="1" t="n">
        <v>5.34</v>
      </c>
      <c r="AB1053" s="1" t="n">
        <v>5.318</v>
      </c>
      <c r="AC1053" s="95" t="n">
        <f aca="false">AE1053-AB1053</f>
        <v>0</v>
      </c>
      <c r="AE1053" s="28" t="n">
        <v>5.318</v>
      </c>
      <c r="AF1053" s="28" t="n">
        <v>5.318</v>
      </c>
      <c r="AG1053" s="28" t="n">
        <v>5.4505</v>
      </c>
      <c r="AH1053" s="28" t="n">
        <v>5.1405</v>
      </c>
      <c r="AI1053" s="28" t="n">
        <v>4.463</v>
      </c>
      <c r="AJ1053" s="28" t="n">
        <v>4.3555</v>
      </c>
      <c r="AK1053" s="28" t="n">
        <v>5.208</v>
      </c>
      <c r="AL1053" s="28" t="n">
        <v>5.3105</v>
      </c>
      <c r="AM1053" s="28" t="n">
        <v>5.813</v>
      </c>
      <c r="AN1053" s="28" t="n">
        <v>4.813</v>
      </c>
      <c r="AO1053" s="28" t="n">
        <v>5.578</v>
      </c>
      <c r="AP1053" s="28" t="n">
        <v>5.798</v>
      </c>
      <c r="AQ1053" s="28" t="n">
        <v>5.203</v>
      </c>
      <c r="AR1053" s="28" t="n">
        <v>5.468</v>
      </c>
      <c r="AS1053" s="28"/>
      <c r="AT1053" s="28"/>
      <c r="AU1053" s="28"/>
      <c r="AV1053" s="28"/>
      <c r="AW1053" s="28"/>
      <c r="AX1053" s="28"/>
      <c r="AY1053" s="28"/>
      <c r="BE1053" s="28" t="n">
        <v>4.48857142857143</v>
      </c>
      <c r="BF1053" s="28" t="n">
        <v>4.10557142857143</v>
      </c>
      <c r="BG1053" s="28" t="n">
        <v>4.55107142857143</v>
      </c>
      <c r="BH1053" s="28" t="n">
        <v>4.34357142857143</v>
      </c>
      <c r="BI1053" s="28" t="n">
        <v>4.16857142857143</v>
      </c>
      <c r="BJ1053" s="28" t="n">
        <v>3.90607142857143</v>
      </c>
      <c r="BK1053" s="28" t="n">
        <v>4.36107142857143</v>
      </c>
      <c r="BL1053" s="28" t="n">
        <v>4.50857142857143</v>
      </c>
      <c r="BM1053" s="28" t="n">
        <v>4.77392857142857</v>
      </c>
      <c r="BN1053" s="28" t="n">
        <v>4.12857142857143</v>
      </c>
      <c r="BO1053" s="28" t="n">
        <v>4.70857142857143</v>
      </c>
      <c r="BP1053" s="28" t="n">
        <v>4.93085714285714</v>
      </c>
      <c r="BQ1053" s="28" t="n">
        <v>4.42857142857143</v>
      </c>
      <c r="BR1053" s="28" t="n">
        <v>4.59357142857143</v>
      </c>
    </row>
    <row r="1054" customFormat="false" ht="12.75" hidden="true" customHeight="false" outlineLevel="0" collapsed="false">
      <c r="A1054" s="56" t="n">
        <v>36790</v>
      </c>
      <c r="B1054" s="90" t="n">
        <f aca="false">B1053+1</f>
        <v>1048</v>
      </c>
      <c r="C1054" s="28"/>
      <c r="Z1054" s="1"/>
      <c r="AA1054" s="1" t="n">
        <v>5.27</v>
      </c>
      <c r="AB1054" s="1" t="n">
        <v>5.287</v>
      </c>
      <c r="AC1054" s="95" t="n">
        <f aca="false">AE1054-AB1054</f>
        <v>0</v>
      </c>
      <c r="AE1054" s="28" t="n">
        <v>5.287</v>
      </c>
      <c r="AF1054" s="28" t="n">
        <v>5.287</v>
      </c>
      <c r="AG1054" s="28" t="n">
        <v>5.4195</v>
      </c>
      <c r="AH1054" s="28" t="n">
        <v>5.1045</v>
      </c>
      <c r="AI1054" s="28" t="n">
        <v>4.3345</v>
      </c>
      <c r="AJ1054" s="28" t="n">
        <v>4.247</v>
      </c>
      <c r="AK1054" s="28" t="n">
        <v>5.177</v>
      </c>
      <c r="AL1054" s="28" t="n">
        <v>5.2795</v>
      </c>
      <c r="AM1054" s="28" t="n">
        <v>5.507</v>
      </c>
      <c r="AN1054" s="28" t="n">
        <v>4.867</v>
      </c>
      <c r="AO1054" s="28" t="n">
        <v>5.547</v>
      </c>
      <c r="AP1054" s="28" t="n">
        <v>5.767</v>
      </c>
      <c r="AQ1054" s="28" t="n">
        <v>5.162</v>
      </c>
      <c r="AR1054" s="28" t="n">
        <v>5.287</v>
      </c>
      <c r="AS1054" s="28"/>
      <c r="AT1054" s="28"/>
      <c r="AU1054" s="28"/>
      <c r="AV1054" s="28"/>
      <c r="AW1054" s="28"/>
      <c r="AX1054" s="28"/>
      <c r="AY1054" s="28"/>
      <c r="BE1054" s="28" t="n">
        <v>4.51371428571429</v>
      </c>
      <c r="BF1054" s="28" t="n">
        <v>4.12371428571429</v>
      </c>
      <c r="BG1054" s="28" t="n">
        <v>4.57621428571429</v>
      </c>
      <c r="BH1054" s="28" t="n">
        <v>4.36871428571429</v>
      </c>
      <c r="BI1054" s="28" t="n">
        <v>4.13371428571429</v>
      </c>
      <c r="BJ1054" s="28" t="n">
        <v>3.90871428571429</v>
      </c>
      <c r="BK1054" s="28" t="n">
        <v>4.38371428571429</v>
      </c>
      <c r="BL1054" s="28" t="n">
        <v>4.53371428571429</v>
      </c>
      <c r="BM1054" s="28" t="n">
        <v>4.75264285714286</v>
      </c>
      <c r="BN1054" s="28" t="n">
        <v>4.13371428571429</v>
      </c>
      <c r="BO1054" s="28" t="n">
        <v>4.73371428571429</v>
      </c>
      <c r="BP1054" s="28" t="n">
        <v>4.956</v>
      </c>
      <c r="BQ1054" s="28" t="n">
        <v>4.44871428571429</v>
      </c>
      <c r="BR1054" s="28" t="n">
        <v>4.61871428571429</v>
      </c>
    </row>
    <row r="1055" customFormat="false" ht="12.75" hidden="true" customHeight="false" outlineLevel="0" collapsed="false">
      <c r="A1055" s="56" t="n">
        <v>36791</v>
      </c>
      <c r="B1055" s="90" t="n">
        <f aca="false">B1054+1</f>
        <v>1049</v>
      </c>
      <c r="C1055" s="28"/>
      <c r="Z1055" s="1"/>
      <c r="AA1055" s="1" t="n">
        <v>5.23</v>
      </c>
      <c r="AB1055" s="1" t="n">
        <v>5.131</v>
      </c>
      <c r="AC1055" s="95" t="n">
        <f aca="false">AE1055-AB1055</f>
        <v>0</v>
      </c>
      <c r="AE1055" s="28" t="n">
        <v>5.131</v>
      </c>
      <c r="AF1055" s="28" t="n">
        <v>5.131</v>
      </c>
      <c r="AG1055" s="28" t="n">
        <v>5.261</v>
      </c>
      <c r="AH1055" s="28" t="n">
        <v>4.9485</v>
      </c>
      <c r="AI1055" s="28" t="n">
        <v>4.2185</v>
      </c>
      <c r="AJ1055" s="28" t="n">
        <v>4.1385</v>
      </c>
      <c r="AK1055" s="28" t="n">
        <v>5.0235</v>
      </c>
      <c r="AL1055" s="28" t="n">
        <v>5.1235</v>
      </c>
      <c r="AM1055" s="28" t="n">
        <v>5.401</v>
      </c>
      <c r="AN1055" s="28" t="n">
        <v>4.731</v>
      </c>
      <c r="AO1055" s="28" t="n">
        <v>5.391</v>
      </c>
      <c r="AP1055" s="28" t="n">
        <v>5.611</v>
      </c>
      <c r="AQ1055" s="28" t="n">
        <v>5.006</v>
      </c>
      <c r="AR1055" s="28" t="n">
        <v>5.031</v>
      </c>
      <c r="AS1055" s="28"/>
      <c r="AT1055" s="28"/>
      <c r="AU1055" s="28"/>
      <c r="AV1055" s="28"/>
      <c r="AW1055" s="28"/>
      <c r="AX1055" s="28"/>
      <c r="AY1055" s="28"/>
      <c r="BE1055" s="28" t="n">
        <v>4.48428571428571</v>
      </c>
      <c r="BF1055" s="28" t="n">
        <v>4.09428571428571</v>
      </c>
      <c r="BG1055" s="28" t="n">
        <v>4.54678571428571</v>
      </c>
      <c r="BH1055" s="28" t="n">
        <v>4.34428571428571</v>
      </c>
      <c r="BI1055" s="28" t="n">
        <v>4.13678571428571</v>
      </c>
      <c r="BJ1055" s="28" t="n">
        <v>3.87928571428571</v>
      </c>
      <c r="BK1055" s="28" t="n">
        <v>4.35428571428571</v>
      </c>
      <c r="BL1055" s="28" t="n">
        <v>4.50428571428571</v>
      </c>
      <c r="BM1055" s="28" t="n">
        <v>4.76428571428571</v>
      </c>
      <c r="BN1055" s="28" t="n">
        <v>4.11428571428571</v>
      </c>
      <c r="BO1055" s="28" t="n">
        <v>4.70428571428571</v>
      </c>
      <c r="BP1055" s="28" t="n">
        <v>4.92657142857143</v>
      </c>
      <c r="BQ1055" s="28" t="n">
        <v>4.42428571428571</v>
      </c>
      <c r="BR1055" s="28" t="n">
        <v>4.57428571428571</v>
      </c>
    </row>
    <row r="1056" customFormat="false" ht="12.75" hidden="true" customHeight="false" outlineLevel="0" collapsed="false">
      <c r="A1056" s="56" t="n">
        <v>36794</v>
      </c>
      <c r="B1056" s="90" t="n">
        <f aca="false">B1055+1</f>
        <v>1050</v>
      </c>
      <c r="C1056" s="28"/>
      <c r="Z1056" s="1"/>
      <c r="AA1056" s="1" t="n">
        <v>5.1</v>
      </c>
      <c r="AB1056" s="1" t="n">
        <v>5.276</v>
      </c>
      <c r="AC1056" s="95" t="n">
        <f aca="false">AE1056-AB1056</f>
        <v>0</v>
      </c>
      <c r="AE1056" s="28" t="n">
        <v>5.276</v>
      </c>
      <c r="AF1056" s="28" t="n">
        <v>5.276</v>
      </c>
      <c r="AG1056" s="28" t="n">
        <v>5.4085</v>
      </c>
      <c r="AH1056" s="28" t="n">
        <v>5.0935</v>
      </c>
      <c r="AI1056" s="28" t="n">
        <v>4.301</v>
      </c>
      <c r="AJ1056" s="28" t="n">
        <v>4.196</v>
      </c>
      <c r="AK1056" s="28" t="n">
        <v>5.1685</v>
      </c>
      <c r="AL1056" s="28" t="n">
        <v>5.266</v>
      </c>
      <c r="AM1056" s="28" t="n">
        <v>5.486</v>
      </c>
      <c r="AN1056" s="28" t="n">
        <v>4.866</v>
      </c>
      <c r="AO1056" s="28" t="n">
        <v>5.536</v>
      </c>
      <c r="AP1056" s="28" t="n">
        <v>5.756</v>
      </c>
      <c r="AQ1056" s="28" t="n">
        <v>5.1485</v>
      </c>
      <c r="AR1056" s="28" t="n">
        <v>5.146</v>
      </c>
      <c r="AS1056" s="28"/>
      <c r="AT1056" s="28"/>
      <c r="AU1056" s="28"/>
      <c r="AV1056" s="28"/>
      <c r="AW1056" s="28"/>
      <c r="AX1056" s="28"/>
      <c r="AY1056" s="28"/>
      <c r="BE1056" s="28" t="n">
        <v>4.58871428571429</v>
      </c>
      <c r="BF1056" s="28" t="n">
        <v>4.19871428571429</v>
      </c>
      <c r="BG1056" s="28" t="n">
        <v>4.65121428571429</v>
      </c>
      <c r="BH1056" s="28" t="n">
        <v>4.44871428571429</v>
      </c>
      <c r="BI1056" s="28" t="n">
        <v>4.23871428571429</v>
      </c>
      <c r="BJ1056" s="28" t="n">
        <v>3.98371428571429</v>
      </c>
      <c r="BK1056" s="28" t="n">
        <v>4.46121428571429</v>
      </c>
      <c r="BL1056" s="28" t="n">
        <v>4.60871428571429</v>
      </c>
      <c r="BM1056" s="28" t="n">
        <v>4.8855</v>
      </c>
      <c r="BN1056" s="28" t="n">
        <v>4.21871428571429</v>
      </c>
      <c r="BO1056" s="28" t="n">
        <v>4.80871428571429</v>
      </c>
      <c r="BP1056" s="28" t="n">
        <v>5.031</v>
      </c>
      <c r="BQ1056" s="28" t="n">
        <v>4.52871428571429</v>
      </c>
      <c r="BR1056" s="28" t="n">
        <v>4.68871428571429</v>
      </c>
    </row>
    <row r="1057" customFormat="false" ht="12.75" hidden="true" customHeight="false" outlineLevel="0" collapsed="false">
      <c r="A1057" s="56" t="n">
        <v>36795</v>
      </c>
      <c r="B1057" s="90" t="n">
        <f aca="false">B1056+1</f>
        <v>1051</v>
      </c>
      <c r="C1057" s="28"/>
      <c r="Z1057" s="1"/>
      <c r="AA1057" s="1" t="n">
        <v>5.33</v>
      </c>
      <c r="AB1057" s="1" t="n">
        <v>5.324</v>
      </c>
      <c r="AC1057" s="95" t="n">
        <f aca="false">AE1057-AB1057</f>
        <v>0</v>
      </c>
      <c r="AE1057" s="28" t="n">
        <v>5.324</v>
      </c>
      <c r="AF1057" s="28" t="n">
        <v>5.324</v>
      </c>
      <c r="AG1057" s="28" t="n">
        <v>5.459</v>
      </c>
      <c r="AH1057" s="28" t="n">
        <v>5.1415</v>
      </c>
      <c r="AI1057" s="28" t="n">
        <v>4.5215</v>
      </c>
      <c r="AJ1057" s="28" t="n">
        <v>4.319</v>
      </c>
      <c r="AK1057" s="28" t="n">
        <v>5.219</v>
      </c>
      <c r="AL1057" s="28" t="n">
        <v>5.3115</v>
      </c>
      <c r="AM1057" s="28" t="n">
        <v>5.624</v>
      </c>
      <c r="AN1057" s="28" t="n">
        <v>4.859</v>
      </c>
      <c r="AO1057" s="28" t="n">
        <v>5.584</v>
      </c>
      <c r="AP1057" s="28" t="n">
        <v>5.794</v>
      </c>
      <c r="AQ1057" s="28" t="n">
        <v>5.1965</v>
      </c>
      <c r="AR1057" s="28" t="n">
        <v>5.194</v>
      </c>
      <c r="AS1057" s="28"/>
      <c r="AT1057" s="28"/>
      <c r="AU1057" s="28"/>
      <c r="AV1057" s="28"/>
      <c r="AW1057" s="28"/>
      <c r="AX1057" s="28"/>
      <c r="AY1057" s="28"/>
      <c r="BE1057" s="28" t="n">
        <v>4.60914285714286</v>
      </c>
      <c r="BF1057" s="28" t="n">
        <v>4.22414285714286</v>
      </c>
      <c r="BG1057" s="28" t="n">
        <v>4.66914285714286</v>
      </c>
      <c r="BH1057" s="28" t="n">
        <v>4.46914285714286</v>
      </c>
      <c r="BI1057" s="28" t="n">
        <v>4.26164285714286</v>
      </c>
      <c r="BJ1057" s="28" t="n">
        <v>4.00664285714286</v>
      </c>
      <c r="BK1057" s="28" t="n">
        <v>4.48164285714286</v>
      </c>
      <c r="BL1057" s="28" t="n">
        <v>4.62664285714286</v>
      </c>
      <c r="BM1057" s="28" t="n">
        <v>4.9295</v>
      </c>
      <c r="BN1057" s="28" t="n">
        <v>4.22414285714286</v>
      </c>
      <c r="BO1057" s="28" t="n">
        <v>4.82914285714286</v>
      </c>
      <c r="BP1057" s="28" t="n">
        <v>5.05142857142857</v>
      </c>
      <c r="BQ1057" s="28" t="n">
        <v>4.54914285714286</v>
      </c>
      <c r="BR1057" s="28" t="n">
        <v>4.70914285714286</v>
      </c>
    </row>
    <row r="1058" customFormat="false" ht="12.75" hidden="true" customHeight="false" outlineLevel="0" collapsed="false">
      <c r="A1058" s="56" t="n">
        <v>36796</v>
      </c>
      <c r="B1058" s="90" t="n">
        <f aca="false">B1057+1</f>
        <v>1052</v>
      </c>
      <c r="C1058" s="28"/>
      <c r="Z1058" s="1"/>
      <c r="AA1058" s="1" t="n">
        <v>5.41</v>
      </c>
      <c r="AB1058" s="1" t="n">
        <v>5.312</v>
      </c>
      <c r="AC1058" s="95" t="n">
        <f aca="false">AE1058-AB1058</f>
        <v>0</v>
      </c>
      <c r="AE1058" s="28" t="n">
        <v>5.312</v>
      </c>
      <c r="AF1058" s="28" t="n">
        <v>5.312</v>
      </c>
      <c r="AG1058" s="28" t="n">
        <v>5.452</v>
      </c>
      <c r="AH1058" s="28" t="n">
        <v>5.122</v>
      </c>
      <c r="AI1058" s="28" t="n">
        <v>4.582</v>
      </c>
      <c r="AJ1058" s="28" t="n">
        <v>4.312</v>
      </c>
      <c r="AK1058" s="28" t="n">
        <v>5.212</v>
      </c>
      <c r="AL1058" s="28" t="n">
        <v>5.322</v>
      </c>
      <c r="AM1058" s="28" t="n">
        <v>5.662</v>
      </c>
      <c r="AN1058" s="28" t="n">
        <v>4.932</v>
      </c>
      <c r="AO1058" s="28" t="n">
        <v>5.572</v>
      </c>
      <c r="AP1058" s="28" t="n">
        <v>5.782</v>
      </c>
      <c r="AQ1058" s="28" t="n">
        <v>5.192</v>
      </c>
      <c r="AR1058" s="28" t="n">
        <v>5.342</v>
      </c>
      <c r="AS1058" s="28"/>
      <c r="AT1058" s="28"/>
      <c r="AU1058" s="28"/>
      <c r="AV1058" s="28"/>
      <c r="AW1058" s="28"/>
      <c r="AX1058" s="28"/>
      <c r="AY1058" s="28"/>
      <c r="BB1058" s="2" t="n">
        <v>5.29</v>
      </c>
      <c r="BE1058" s="28" t="n">
        <v>4.61114285714286</v>
      </c>
      <c r="BF1058" s="28" t="n">
        <v>4.22614285714286</v>
      </c>
      <c r="BG1058" s="28" t="n">
        <v>4.67864285714286</v>
      </c>
      <c r="BH1058" s="28" t="n">
        <v>4.47364285714286</v>
      </c>
      <c r="BI1058" s="28" t="n">
        <v>4.27114285714286</v>
      </c>
      <c r="BJ1058" s="28" t="n">
        <v>4.01864285714286</v>
      </c>
      <c r="BK1058" s="28" t="n">
        <v>4.48364285714286</v>
      </c>
      <c r="BL1058" s="28" t="n">
        <v>4.62864285714286</v>
      </c>
      <c r="BM1058" s="28" t="n">
        <v>4.95721428571429</v>
      </c>
      <c r="BN1058" s="28" t="n">
        <v>4.24114285714286</v>
      </c>
      <c r="BO1058" s="28" t="n">
        <v>4.83114285714286</v>
      </c>
      <c r="BP1058" s="28" t="n">
        <v>5.05342857142857</v>
      </c>
      <c r="BQ1058" s="28" t="n">
        <v>4.55114285714286</v>
      </c>
      <c r="BR1058" s="28" t="n">
        <v>4.71114285714286</v>
      </c>
    </row>
    <row r="1059" customFormat="false" ht="12.75" hidden="true" customHeight="false" outlineLevel="0" collapsed="false">
      <c r="A1059" s="56" t="n">
        <v>36797</v>
      </c>
      <c r="B1059" s="90" t="n">
        <f aca="false">B1058+1</f>
        <v>1053</v>
      </c>
      <c r="C1059" s="28"/>
      <c r="Z1059" s="1"/>
      <c r="AA1059" s="1" t="n">
        <v>5.39</v>
      </c>
      <c r="AB1059" s="1" t="n">
        <v>5.124</v>
      </c>
      <c r="AC1059" s="95" t="n">
        <f aca="false">AE1059-AB1059</f>
        <v>0</v>
      </c>
      <c r="AE1059" s="28" t="n">
        <v>5.124</v>
      </c>
      <c r="AF1059" s="28" t="n">
        <v>5.124</v>
      </c>
      <c r="AG1059" s="28" t="n">
        <v>5.2415</v>
      </c>
      <c r="AH1059" s="28" t="n">
        <v>4.969</v>
      </c>
      <c r="AI1059" s="28" t="n">
        <v>4.649</v>
      </c>
      <c r="AJ1059" s="28" t="n">
        <v>4.539</v>
      </c>
      <c r="AK1059" s="28" t="n">
        <v>4.999</v>
      </c>
      <c r="AL1059" s="28" t="n">
        <v>5.0915</v>
      </c>
      <c r="AM1059" s="28" t="n">
        <v>5.594</v>
      </c>
      <c r="AN1059" s="28" t="n">
        <v>5.009</v>
      </c>
      <c r="AO1059" s="28" t="n">
        <v>5.444</v>
      </c>
      <c r="AP1059" s="28" t="n">
        <v>5.864</v>
      </c>
      <c r="AQ1059" s="28" t="n">
        <v>5.009</v>
      </c>
      <c r="AR1059" s="28" t="n">
        <v>5.369</v>
      </c>
      <c r="AS1059" s="28"/>
      <c r="AT1059" s="28"/>
      <c r="AU1059" s="28"/>
      <c r="AV1059" s="28"/>
      <c r="AW1059" s="28"/>
      <c r="AX1059" s="28"/>
      <c r="AY1059" s="28"/>
      <c r="BB1059" s="2" t="n">
        <v>5.383</v>
      </c>
      <c r="BE1059" s="28" t="n">
        <v>4.40714285714286</v>
      </c>
      <c r="BF1059" s="28" t="n">
        <v>4.02714285714286</v>
      </c>
      <c r="BG1059" s="28" t="n">
        <v>4.47214285714286</v>
      </c>
      <c r="BH1059" s="28" t="n">
        <v>4.26964285714286</v>
      </c>
      <c r="BI1059" s="28" t="n">
        <v>4.08714285714286</v>
      </c>
      <c r="BJ1059" s="28" t="n">
        <v>3.82964285714286</v>
      </c>
      <c r="BK1059" s="28" t="n">
        <v>4.28214285714286</v>
      </c>
      <c r="BL1059" s="28" t="n">
        <v>4.42464285714286</v>
      </c>
      <c r="BM1059" s="28" t="n">
        <v>4.80285714285714</v>
      </c>
      <c r="BN1059" s="28" t="n">
        <v>4.03714285714286</v>
      </c>
      <c r="BO1059" s="28" t="n">
        <v>4.62714285714286</v>
      </c>
      <c r="BP1059" s="28" t="n">
        <v>4.84942857142857</v>
      </c>
      <c r="BQ1059" s="28" t="n">
        <v>4.34714285714286</v>
      </c>
      <c r="BR1059" s="28" t="n">
        <v>4.53714285714286</v>
      </c>
    </row>
    <row r="1060" customFormat="false" ht="12.75" hidden="true" customHeight="false" outlineLevel="0" collapsed="false">
      <c r="A1060" s="56" t="n">
        <v>36798</v>
      </c>
      <c r="B1060" s="90" t="n">
        <f aca="false">B1059+1</f>
        <v>1054</v>
      </c>
      <c r="C1060" s="28"/>
      <c r="Z1060" s="1"/>
      <c r="AA1060" s="1" t="n">
        <v>5.28</v>
      </c>
      <c r="AB1060" s="1" t="n">
        <v>5.186</v>
      </c>
      <c r="AC1060" s="95" t="n">
        <f aca="false">AE1060-AB1060</f>
        <v>0</v>
      </c>
      <c r="AE1060" s="28" t="n">
        <v>5.186</v>
      </c>
      <c r="AF1060" s="28" t="n">
        <v>5.186</v>
      </c>
      <c r="AG1060" s="28" t="n">
        <v>5.3035</v>
      </c>
      <c r="AH1060" s="28" t="n">
        <v>5.0435</v>
      </c>
      <c r="AI1060" s="28" t="n">
        <v>4.886</v>
      </c>
      <c r="AJ1060" s="28" t="n">
        <v>4.706</v>
      </c>
      <c r="AK1060" s="28" t="n">
        <v>5.066</v>
      </c>
      <c r="AL1060" s="28" t="n">
        <v>5.1535</v>
      </c>
      <c r="AM1060" s="28" t="n">
        <v>5.611</v>
      </c>
      <c r="AN1060" s="28" t="n">
        <v>4.996</v>
      </c>
      <c r="AO1060" s="28" t="n">
        <v>5.506</v>
      </c>
      <c r="AP1060" s="28" t="n">
        <v>5.926</v>
      </c>
      <c r="AQ1060" s="28" t="n">
        <v>5.0785</v>
      </c>
      <c r="AR1060" s="28" t="n">
        <v>5.431</v>
      </c>
      <c r="AS1060" s="28"/>
      <c r="AT1060" s="28"/>
      <c r="AU1060" s="28"/>
      <c r="AV1060" s="28"/>
      <c r="AW1060" s="28"/>
      <c r="AX1060" s="28"/>
      <c r="AY1060" s="28"/>
      <c r="BB1060" s="2" t="n">
        <v>5.348</v>
      </c>
      <c r="BE1060" s="28" t="n">
        <v>4.44442857142857</v>
      </c>
      <c r="BF1060" s="28" t="n">
        <v>4.06442857142857</v>
      </c>
      <c r="BG1060" s="28" t="n">
        <v>4.51442857142857</v>
      </c>
      <c r="BH1060" s="28" t="n">
        <v>4.30942857142857</v>
      </c>
      <c r="BI1060" s="28" t="n">
        <v>4.14442857142857</v>
      </c>
      <c r="BJ1060" s="28" t="n">
        <v>3.88692857142857</v>
      </c>
      <c r="BK1060" s="28" t="n">
        <v>4.31942857142857</v>
      </c>
      <c r="BL1060" s="28" t="n">
        <v>4.46192857142857</v>
      </c>
      <c r="BM1060" s="28" t="n">
        <v>4.82335714285714</v>
      </c>
      <c r="BN1060" s="28" t="n">
        <v>4.08442857142857</v>
      </c>
      <c r="BO1060" s="28" t="n">
        <v>4.66442857142857</v>
      </c>
      <c r="BP1060" s="28" t="n">
        <v>4.88671428571429</v>
      </c>
      <c r="BQ1060" s="28" t="n">
        <v>4.38442857142857</v>
      </c>
      <c r="BR1060" s="28" t="n">
        <v>4.57442857142857</v>
      </c>
    </row>
    <row r="1061" customFormat="false" ht="12.75" hidden="true" customHeight="false" outlineLevel="0" collapsed="false">
      <c r="A1061" s="56" t="n">
        <v>36801</v>
      </c>
      <c r="B1061" s="90" t="n">
        <f aca="false">B1060+1</f>
        <v>1055</v>
      </c>
      <c r="C1061" s="28"/>
      <c r="Z1061" s="1"/>
      <c r="AA1061" s="1" t="n">
        <v>5.32</v>
      </c>
      <c r="AB1061" s="1" t="n">
        <v>5.352</v>
      </c>
      <c r="AC1061" s="95" t="n">
        <f aca="false">AE1061-AB1061</f>
        <v>0</v>
      </c>
      <c r="AE1061" s="28" t="n">
        <v>5.352</v>
      </c>
      <c r="AF1061" s="28" t="n">
        <v>5.352</v>
      </c>
      <c r="AG1061" s="28" t="n">
        <v>5.4695</v>
      </c>
      <c r="AH1061" s="28" t="n">
        <v>5.207</v>
      </c>
      <c r="AI1061" s="28" t="n">
        <v>5.017</v>
      </c>
      <c r="AJ1061" s="28" t="n">
        <v>4.837</v>
      </c>
      <c r="AK1061" s="28" t="n">
        <v>5.232</v>
      </c>
      <c r="AL1061" s="28" t="n">
        <v>5.322</v>
      </c>
      <c r="AM1061" s="28" t="n">
        <v>5.852</v>
      </c>
      <c r="AN1061" s="28" t="n">
        <v>5.102</v>
      </c>
      <c r="AO1061" s="28" t="n">
        <v>5.682</v>
      </c>
      <c r="AP1061" s="28" t="n">
        <v>6.092</v>
      </c>
      <c r="AQ1061" s="28" t="n">
        <v>5.2445</v>
      </c>
      <c r="AR1061" s="28" t="n">
        <v>5.597</v>
      </c>
      <c r="AS1061" s="28"/>
      <c r="AT1061" s="28"/>
      <c r="AU1061" s="28"/>
      <c r="AV1061" s="28"/>
      <c r="AW1061" s="28"/>
      <c r="AX1061" s="28"/>
      <c r="AY1061" s="28"/>
      <c r="BB1061" s="2" t="n">
        <v>5.118</v>
      </c>
      <c r="BE1061" s="28" t="n">
        <v>4.54842857142857</v>
      </c>
      <c r="BF1061" s="28" t="n">
        <v>4.15342857142857</v>
      </c>
      <c r="BG1061" s="28" t="n">
        <v>4.61842857142857</v>
      </c>
      <c r="BH1061" s="28" t="n">
        <v>4.41092857142857</v>
      </c>
      <c r="BI1061" s="28" t="n">
        <v>4.22842857142857</v>
      </c>
      <c r="BJ1061" s="28" t="n">
        <v>3.97592857142857</v>
      </c>
      <c r="BK1061" s="28" t="n">
        <v>4.42342857142857</v>
      </c>
      <c r="BL1061" s="28" t="n">
        <v>4.56592857142857</v>
      </c>
      <c r="BM1061" s="28" t="n">
        <v>4.96985714285714</v>
      </c>
      <c r="BN1061" s="28" t="n">
        <v>4.18842857142857</v>
      </c>
      <c r="BO1061" s="28" t="n">
        <v>4.76842857142857</v>
      </c>
      <c r="BP1061" s="28" t="n">
        <v>4.99071428571429</v>
      </c>
      <c r="BQ1061" s="28" t="n">
        <v>4.48842857142857</v>
      </c>
      <c r="BR1061" s="28" t="n">
        <v>4.67842857142857</v>
      </c>
    </row>
    <row r="1062" customFormat="false" ht="12.75" hidden="true" customHeight="false" outlineLevel="0" collapsed="false">
      <c r="A1062" s="56" t="n">
        <v>36802</v>
      </c>
      <c r="B1062" s="90" t="n">
        <f aca="false">B1061+1</f>
        <v>1056</v>
      </c>
      <c r="C1062" s="28"/>
      <c r="Z1062" s="1"/>
      <c r="AA1062" s="1" t="n">
        <v>5.35</v>
      </c>
      <c r="AB1062" s="1" t="n">
        <v>5.348</v>
      </c>
      <c r="AC1062" s="95" t="n">
        <f aca="false">AE1062-AB1062</f>
        <v>0</v>
      </c>
      <c r="AE1062" s="28" t="n">
        <v>5.348</v>
      </c>
      <c r="AF1062" s="28" t="n">
        <v>5.348</v>
      </c>
      <c r="AG1062" s="28" t="n">
        <v>5.4655</v>
      </c>
      <c r="AH1062" s="28" t="n">
        <v>5.208</v>
      </c>
      <c r="AI1062" s="28" t="n">
        <v>5.0055</v>
      </c>
      <c r="AJ1062" s="28" t="n">
        <v>4.788</v>
      </c>
      <c r="AK1062" s="28" t="n">
        <v>5.228</v>
      </c>
      <c r="AL1062" s="28" t="n">
        <v>5.3205</v>
      </c>
      <c r="AM1062" s="28" t="n">
        <v>5.808</v>
      </c>
      <c r="AN1062" s="28" t="n">
        <v>5.128</v>
      </c>
      <c r="AO1062" s="28" t="n">
        <v>5.6605</v>
      </c>
      <c r="AP1062" s="28" t="n">
        <v>6.083</v>
      </c>
      <c r="AQ1062" s="28" t="n">
        <v>5.2455</v>
      </c>
      <c r="AR1062" s="28" t="n">
        <v>5.593</v>
      </c>
      <c r="AS1062" s="28"/>
      <c r="AT1062" s="28"/>
      <c r="AU1062" s="28"/>
      <c r="AV1062" s="28"/>
      <c r="AW1062" s="28"/>
      <c r="AX1062" s="28"/>
      <c r="AY1062" s="28"/>
      <c r="BB1062" s="2" t="n">
        <v>4.864</v>
      </c>
      <c r="BE1062" s="28" t="n">
        <v>4.547</v>
      </c>
      <c r="BF1062" s="28" t="n">
        <v>4.147</v>
      </c>
      <c r="BG1062" s="28" t="n">
        <v>4.61414285714286</v>
      </c>
      <c r="BH1062" s="28" t="n">
        <v>4.412</v>
      </c>
      <c r="BI1062" s="28" t="n">
        <v>4.20878571428571</v>
      </c>
      <c r="BJ1062" s="28" t="n">
        <v>3.95842857142857</v>
      </c>
      <c r="BK1062" s="28" t="n">
        <v>4.422</v>
      </c>
      <c r="BL1062" s="28" t="n">
        <v>4.5645</v>
      </c>
      <c r="BM1062" s="28" t="n">
        <v>4.94842857142857</v>
      </c>
      <c r="BN1062" s="28" t="n">
        <v>4.177</v>
      </c>
      <c r="BO1062" s="28" t="n">
        <v>4.767</v>
      </c>
      <c r="BP1062" s="28" t="n">
        <v>4.98928571428571</v>
      </c>
      <c r="BQ1062" s="28" t="n">
        <v>4.487</v>
      </c>
      <c r="BR1062" s="28" t="n">
        <v>4.677</v>
      </c>
    </row>
    <row r="1063" customFormat="false" ht="12.75" hidden="true" customHeight="false" outlineLevel="0" collapsed="false">
      <c r="A1063" s="56" t="n">
        <v>36803</v>
      </c>
      <c r="B1063" s="90" t="n">
        <f aca="false">B1062+1</f>
        <v>1057</v>
      </c>
      <c r="C1063" s="28"/>
      <c r="Z1063" s="1"/>
      <c r="AA1063" s="1" t="n">
        <v>5.28</v>
      </c>
      <c r="AB1063" s="1" t="n">
        <v>5.29</v>
      </c>
      <c r="AC1063" s="95" t="n">
        <f aca="false">AE1063-AB1063</f>
        <v>0</v>
      </c>
      <c r="AE1063" s="28" t="n">
        <v>5.29</v>
      </c>
      <c r="AF1063" s="28" t="n">
        <v>5.29</v>
      </c>
      <c r="AG1063" s="28" t="n">
        <v>5.29</v>
      </c>
      <c r="AH1063" s="28" t="n">
        <v>5.29</v>
      </c>
      <c r="AI1063" s="28" t="n">
        <v>4.99</v>
      </c>
      <c r="AJ1063" s="28" t="n">
        <v>4.79</v>
      </c>
      <c r="AK1063" s="28" t="n">
        <v>5.29</v>
      </c>
      <c r="AL1063" s="28" t="n">
        <v>5.29</v>
      </c>
      <c r="AM1063" s="28" t="n">
        <v>5.77</v>
      </c>
      <c r="AN1063" s="28" t="n">
        <v>5.29</v>
      </c>
      <c r="AO1063" s="28" t="n">
        <v>5.29</v>
      </c>
      <c r="AP1063" s="28" t="n">
        <v>5.29</v>
      </c>
      <c r="AQ1063" s="28" t="n">
        <v>5.29</v>
      </c>
      <c r="AR1063" s="28" t="n">
        <v>5.29</v>
      </c>
      <c r="AS1063" s="28"/>
      <c r="AT1063" s="28"/>
      <c r="AU1063" s="28"/>
      <c r="AV1063" s="28"/>
      <c r="AW1063" s="28"/>
      <c r="AX1063" s="28"/>
      <c r="AY1063" s="28"/>
      <c r="BB1063" s="2" t="n">
        <v>4.61</v>
      </c>
      <c r="BC1063" s="2" t="n">
        <v>4.61</v>
      </c>
      <c r="BE1063" s="28" t="n">
        <v>4.516</v>
      </c>
      <c r="BF1063" s="28" t="n">
        <v>4.116</v>
      </c>
      <c r="BG1063" s="28" t="n">
        <v>4.58314285714286</v>
      </c>
      <c r="BH1063" s="28" t="n">
        <v>4.381</v>
      </c>
      <c r="BI1063" s="28" t="n">
        <v>4.17778571428571</v>
      </c>
      <c r="BJ1063" s="28" t="n">
        <v>3.92742857142857</v>
      </c>
      <c r="BK1063" s="28" t="n">
        <v>4.391</v>
      </c>
      <c r="BL1063" s="28" t="n">
        <v>4.5335</v>
      </c>
      <c r="BM1063" s="28" t="n">
        <v>4.91742857142857</v>
      </c>
      <c r="BN1063" s="28" t="n">
        <v>4.146</v>
      </c>
      <c r="BO1063" s="28" t="n">
        <v>4.736</v>
      </c>
      <c r="BP1063" s="28" t="n">
        <v>4.95828571428571</v>
      </c>
      <c r="BQ1063" s="28" t="n">
        <v>4.456</v>
      </c>
      <c r="BR1063" s="28" t="n">
        <v>4.646</v>
      </c>
    </row>
    <row r="1064" customFormat="false" ht="12.75" hidden="true" customHeight="false" outlineLevel="0" collapsed="false">
      <c r="A1064" s="56" t="n">
        <v>36804</v>
      </c>
      <c r="B1064" s="90" t="n">
        <f aca="false">B1063+1</f>
        <v>1058</v>
      </c>
      <c r="C1064" s="28"/>
      <c r="Z1064" s="1"/>
      <c r="AA1064" s="1" t="n">
        <v>5.3</v>
      </c>
      <c r="AB1064" s="1" t="n">
        <v>5.152</v>
      </c>
      <c r="AC1064" s="95" t="n">
        <f aca="false">AE1064-AB1064</f>
        <v>0</v>
      </c>
      <c r="AE1064" s="28" t="n">
        <v>5.152</v>
      </c>
      <c r="AF1064" s="28" t="n">
        <v>5.152</v>
      </c>
      <c r="AG1064" s="28" t="n">
        <v>5.262</v>
      </c>
      <c r="AH1064" s="28" t="n">
        <v>5.022</v>
      </c>
      <c r="AI1064" s="28" t="n">
        <v>4.787</v>
      </c>
      <c r="AJ1064" s="28" t="n">
        <v>4.632</v>
      </c>
      <c r="AK1064" s="28" t="n">
        <v>5.032</v>
      </c>
      <c r="AL1064" s="28" t="n">
        <v>5.132</v>
      </c>
      <c r="AM1064" s="28" t="n">
        <v>5.622</v>
      </c>
      <c r="AN1064" s="28" t="n">
        <v>5.012</v>
      </c>
      <c r="AO1064" s="28" t="n">
        <v>5.437</v>
      </c>
      <c r="AP1064" s="28" t="n">
        <v>5.882</v>
      </c>
      <c r="AQ1064" s="28" t="n">
        <v>5.052</v>
      </c>
      <c r="AR1064" s="28" t="n">
        <v>5.397</v>
      </c>
      <c r="AS1064" s="28"/>
      <c r="AT1064" s="28"/>
      <c r="AU1064" s="28"/>
      <c r="AV1064" s="28"/>
      <c r="AW1064" s="28"/>
      <c r="AX1064" s="28"/>
      <c r="AY1064" s="28"/>
      <c r="BB1064" s="2" t="n">
        <v>4.525</v>
      </c>
      <c r="BE1064" s="28" t="n">
        <v>4.45242857142857</v>
      </c>
      <c r="BF1064" s="28" t="n">
        <v>4.05742857142857</v>
      </c>
      <c r="BG1064" s="28" t="n">
        <v>4.51742857142857</v>
      </c>
      <c r="BH1064" s="28" t="n">
        <v>4.31992857142857</v>
      </c>
      <c r="BI1064" s="28" t="n">
        <v>4.12421428571429</v>
      </c>
      <c r="BJ1064" s="28" t="n">
        <v>3.86885714285714</v>
      </c>
      <c r="BK1064" s="28" t="n">
        <v>4.32742857142857</v>
      </c>
      <c r="BL1064" s="28" t="n">
        <v>4.47242857142857</v>
      </c>
      <c r="BM1064" s="28" t="n">
        <v>4.87242857142857</v>
      </c>
      <c r="BN1064" s="28" t="n">
        <v>4.08242857142857</v>
      </c>
      <c r="BO1064" s="28" t="n">
        <v>4.67242857142857</v>
      </c>
      <c r="BP1064" s="28" t="n">
        <v>4.89471428571429</v>
      </c>
      <c r="BQ1064" s="28" t="n">
        <v>4.39242857142857</v>
      </c>
      <c r="BR1064" s="28" t="n">
        <v>4.60242857142857</v>
      </c>
    </row>
    <row r="1065" customFormat="false" ht="12.75" hidden="true" customHeight="false" outlineLevel="0" collapsed="false">
      <c r="A1065" s="56" t="n">
        <v>36805</v>
      </c>
      <c r="B1065" s="90" t="n">
        <f aca="false">B1064+1</f>
        <v>1059</v>
      </c>
      <c r="C1065" s="28"/>
      <c r="Z1065" s="1"/>
      <c r="AA1065" s="1" t="n">
        <v>5.11</v>
      </c>
      <c r="AB1065" s="1" t="n">
        <v>5.008</v>
      </c>
      <c r="AC1065" s="95" t="n">
        <f aca="false">AE1065-AB1065</f>
        <v>0</v>
      </c>
      <c r="AE1065" s="28" t="n">
        <v>5.008</v>
      </c>
      <c r="AF1065" s="28" t="n">
        <v>5.008</v>
      </c>
      <c r="AG1065" s="28" t="n">
        <v>5.118</v>
      </c>
      <c r="AH1065" s="28" t="n">
        <v>4.863</v>
      </c>
      <c r="AI1065" s="28" t="n">
        <v>4.618</v>
      </c>
      <c r="AJ1065" s="28" t="n">
        <v>4.4305</v>
      </c>
      <c r="AK1065" s="28" t="n">
        <v>4.898</v>
      </c>
      <c r="AL1065" s="28" t="n">
        <v>4.983</v>
      </c>
      <c r="AM1065" s="28" t="n">
        <v>5.478</v>
      </c>
      <c r="AN1065" s="28" t="n">
        <v>4.908</v>
      </c>
      <c r="AO1065" s="28" t="n">
        <v>5.283</v>
      </c>
      <c r="AP1065" s="28" t="n">
        <v>5.718</v>
      </c>
      <c r="AQ1065" s="28" t="n">
        <v>4.908</v>
      </c>
      <c r="AR1065" s="28" t="n">
        <v>5.253</v>
      </c>
      <c r="AS1065" s="28"/>
      <c r="AT1065" s="28"/>
      <c r="AU1065" s="28"/>
      <c r="AV1065" s="28"/>
      <c r="AW1065" s="28"/>
      <c r="AX1065" s="28"/>
      <c r="AY1065" s="28"/>
      <c r="BB1065" s="2" t="n">
        <v>4.51</v>
      </c>
      <c r="BE1065" s="28" t="n">
        <v>4.35985714285714</v>
      </c>
      <c r="BF1065" s="28" t="n">
        <v>3.95985714285714</v>
      </c>
      <c r="BG1065" s="28" t="n">
        <v>4.42485714285714</v>
      </c>
      <c r="BH1065" s="28" t="n">
        <v>4.22485714285714</v>
      </c>
      <c r="BI1065" s="28" t="n">
        <v>4.00914285714286</v>
      </c>
      <c r="BJ1065" s="28" t="n">
        <v>3.75878571428571</v>
      </c>
      <c r="BK1065" s="28" t="n">
        <v>4.23985714285714</v>
      </c>
      <c r="BL1065" s="28" t="n">
        <v>4.37985714285714</v>
      </c>
      <c r="BM1065" s="28" t="n">
        <v>4.777</v>
      </c>
      <c r="BN1065" s="28" t="n">
        <v>3.99985714285714</v>
      </c>
      <c r="BO1065" s="28" t="n">
        <v>4.57985714285714</v>
      </c>
      <c r="BP1065" s="28" t="n">
        <v>4.80214285714286</v>
      </c>
      <c r="BQ1065" s="28" t="n">
        <v>4.29985714285714</v>
      </c>
      <c r="BR1065" s="28" t="n">
        <v>4.53985714285714</v>
      </c>
    </row>
    <row r="1066" customFormat="false" ht="12.75" hidden="true" customHeight="false" outlineLevel="0" collapsed="false">
      <c r="A1066" s="56" t="n">
        <v>36808</v>
      </c>
      <c r="B1066" s="90" t="n">
        <f aca="false">B1065+1</f>
        <v>1060</v>
      </c>
      <c r="C1066" s="28"/>
      <c r="Z1066" s="1"/>
      <c r="AA1066" s="1" t="n">
        <v>5.07</v>
      </c>
      <c r="AB1066" s="1" t="n">
        <v>5.15</v>
      </c>
      <c r="AC1066" s="95" t="n">
        <f aca="false">AE1066-AB1066</f>
        <v>0</v>
      </c>
      <c r="AE1066" s="28" t="n">
        <v>5.15</v>
      </c>
      <c r="AF1066" s="28" t="n">
        <v>5.15</v>
      </c>
      <c r="AG1066" s="28" t="n">
        <v>5.265</v>
      </c>
      <c r="AH1066" s="28" t="n">
        <v>5.0075</v>
      </c>
      <c r="AI1066" s="28" t="n">
        <v>4.7275</v>
      </c>
      <c r="AJ1066" s="28" t="n">
        <v>4.61</v>
      </c>
      <c r="AK1066" s="28" t="n">
        <v>5.04</v>
      </c>
      <c r="AL1066" s="28" t="n">
        <v>5.1275</v>
      </c>
      <c r="AM1066" s="28" t="n">
        <v>5.58</v>
      </c>
      <c r="AN1066" s="28" t="n">
        <v>5.07</v>
      </c>
      <c r="AO1066" s="28" t="n">
        <v>5.425</v>
      </c>
      <c r="AP1066" s="28" t="n">
        <v>5.86</v>
      </c>
      <c r="AQ1066" s="28" t="n">
        <v>5.05</v>
      </c>
      <c r="AR1066" s="28" t="n">
        <v>5.395</v>
      </c>
      <c r="AS1066" s="28"/>
      <c r="AT1066" s="28"/>
      <c r="AU1066" s="28"/>
      <c r="AV1066" s="28"/>
      <c r="AW1066" s="28"/>
      <c r="AX1066" s="28"/>
      <c r="AY1066" s="28"/>
      <c r="BB1066" s="2" t="n">
        <v>4.495</v>
      </c>
      <c r="BE1066" s="28" t="n">
        <v>4.44328571428571</v>
      </c>
      <c r="BF1066" s="28" t="n">
        <v>4.04328571428571</v>
      </c>
      <c r="BG1066" s="28" t="n">
        <v>4.50828571428572</v>
      </c>
      <c r="BH1066" s="28" t="n">
        <v>4.30828571428572</v>
      </c>
      <c r="BI1066" s="28" t="n">
        <v>4.09257142857143</v>
      </c>
      <c r="BJ1066" s="28" t="n">
        <v>3.83971428571429</v>
      </c>
      <c r="BK1066" s="28" t="n">
        <v>4.32328571428571</v>
      </c>
      <c r="BL1066" s="28" t="n">
        <v>4.46328571428571</v>
      </c>
      <c r="BM1066" s="28" t="n">
        <v>4.86042857142857</v>
      </c>
      <c r="BN1066" s="28" t="n">
        <v>4.08328571428571</v>
      </c>
      <c r="BO1066" s="28" t="n">
        <v>4.66328571428571</v>
      </c>
      <c r="BP1066" s="28" t="n">
        <v>4.88557142857143</v>
      </c>
      <c r="BQ1066" s="28" t="n">
        <v>4.38328571428572</v>
      </c>
      <c r="BR1066" s="28" t="n">
        <v>4.62328571428571</v>
      </c>
    </row>
    <row r="1067" customFormat="false" ht="12.75" hidden="true" customHeight="false" outlineLevel="0" collapsed="false">
      <c r="A1067" s="56" t="n">
        <v>36809</v>
      </c>
      <c r="B1067" s="90" t="n">
        <f aca="false">B1066+1</f>
        <v>1061</v>
      </c>
      <c r="C1067" s="28"/>
      <c r="Z1067" s="1"/>
      <c r="AA1067" s="1" t="n">
        <v>5.13</v>
      </c>
      <c r="AB1067" s="1" t="n">
        <v>5.134</v>
      </c>
      <c r="AC1067" s="95" t="n">
        <f aca="false">AE1067-AB1067</f>
        <v>0</v>
      </c>
      <c r="AE1067" s="28" t="n">
        <v>5.134</v>
      </c>
      <c r="AF1067" s="28" t="n">
        <v>5.134</v>
      </c>
      <c r="AG1067" s="28" t="n">
        <v>5.249</v>
      </c>
      <c r="AH1067" s="28" t="n">
        <v>4.9965</v>
      </c>
      <c r="AI1067" s="28" t="n">
        <v>4.704</v>
      </c>
      <c r="AJ1067" s="28" t="n">
        <v>4.584</v>
      </c>
      <c r="AK1067" s="28" t="n">
        <v>5.024</v>
      </c>
      <c r="AL1067" s="28" t="n">
        <v>5.114</v>
      </c>
      <c r="AM1067" s="28" t="n">
        <v>5.484</v>
      </c>
      <c r="AN1067" s="28" t="n">
        <v>5.059</v>
      </c>
      <c r="AO1067" s="28" t="n">
        <v>5.419</v>
      </c>
      <c r="AP1067" s="28" t="n">
        <v>5.834</v>
      </c>
      <c r="AQ1067" s="28" t="n">
        <v>5.0315</v>
      </c>
      <c r="AR1067" s="28" t="n">
        <v>5.324</v>
      </c>
      <c r="AS1067" s="28"/>
      <c r="AT1067" s="28"/>
      <c r="AU1067" s="28"/>
      <c r="AV1067" s="28"/>
      <c r="AW1067" s="28"/>
      <c r="AX1067" s="28"/>
      <c r="AY1067" s="28"/>
      <c r="BB1067" s="2" t="n">
        <v>4.495</v>
      </c>
      <c r="BE1067" s="28" t="n">
        <v>4.44157142857143</v>
      </c>
      <c r="BF1067" s="28" t="n">
        <v>4.04157142857143</v>
      </c>
      <c r="BG1067" s="28" t="n">
        <v>4.50657142857143</v>
      </c>
      <c r="BH1067" s="28" t="n">
        <v>4.30657142857143</v>
      </c>
      <c r="BI1067" s="28" t="n">
        <v>4.08835714285714</v>
      </c>
      <c r="BJ1067" s="28" t="n">
        <v>3.843</v>
      </c>
      <c r="BK1067" s="28" t="n">
        <v>4.32157142857143</v>
      </c>
      <c r="BL1067" s="28" t="n">
        <v>4.46157142857143</v>
      </c>
      <c r="BM1067" s="28" t="n">
        <v>4.83228571428572</v>
      </c>
      <c r="BN1067" s="28" t="n">
        <v>4.07657142857143</v>
      </c>
      <c r="BO1067" s="28" t="n">
        <v>4.66157142857143</v>
      </c>
      <c r="BP1067" s="28" t="n">
        <v>4.88385714285714</v>
      </c>
      <c r="BQ1067" s="28" t="n">
        <v>4.38157142857143</v>
      </c>
      <c r="BR1067" s="28" t="n">
        <v>4.62157142857143</v>
      </c>
    </row>
    <row r="1068" customFormat="false" ht="12.75" hidden="true" customHeight="false" outlineLevel="0" collapsed="false">
      <c r="A1068" s="56" t="n">
        <v>36810</v>
      </c>
      <c r="B1068" s="90" t="n">
        <f aca="false">B1067+1</f>
        <v>1062</v>
      </c>
      <c r="C1068" s="28"/>
      <c r="Z1068" s="1"/>
      <c r="AA1068" s="1" t="n">
        <v>5.18</v>
      </c>
      <c r="AB1068" s="1" t="n">
        <v>5.508</v>
      </c>
      <c r="AC1068" s="95" t="n">
        <f aca="false">AE1068-AB1068</f>
        <v>0</v>
      </c>
      <c r="AE1068" s="28" t="n">
        <v>5.508</v>
      </c>
      <c r="AF1068" s="28" t="n">
        <v>5.508</v>
      </c>
      <c r="AG1068" s="28" t="n">
        <v>5.653</v>
      </c>
      <c r="AH1068" s="28" t="n">
        <v>5.3705</v>
      </c>
      <c r="AI1068" s="28" t="n">
        <v>5.078</v>
      </c>
      <c r="AJ1068" s="28" t="n">
        <v>4.958</v>
      </c>
      <c r="AK1068" s="28" t="n">
        <v>5.4005</v>
      </c>
      <c r="AL1068" s="28" t="n">
        <v>5.488</v>
      </c>
      <c r="AM1068" s="28" t="n">
        <v>5.733</v>
      </c>
      <c r="AN1068" s="28" t="n">
        <v>5.418</v>
      </c>
      <c r="AO1068" s="28" t="n">
        <v>5.798</v>
      </c>
      <c r="AP1068" s="28" t="n">
        <v>6.233</v>
      </c>
      <c r="AQ1068" s="28" t="n">
        <v>5.413</v>
      </c>
      <c r="AR1068" s="28" t="n">
        <v>5.698</v>
      </c>
      <c r="AS1068" s="28"/>
      <c r="AT1068" s="28"/>
      <c r="AU1068" s="28"/>
      <c r="AV1068" s="28"/>
      <c r="AW1068" s="28"/>
      <c r="AX1068" s="28"/>
      <c r="AY1068" s="28"/>
      <c r="BB1068" s="2" t="n">
        <v>4.485</v>
      </c>
      <c r="BE1068" s="28" t="n">
        <v>4.67714285714286</v>
      </c>
      <c r="BF1068" s="28" t="n">
        <v>4.26714285714286</v>
      </c>
      <c r="BG1068" s="28" t="n">
        <v>4.74428571428571</v>
      </c>
      <c r="BH1068" s="28" t="n">
        <v>4.54214285714286</v>
      </c>
      <c r="BI1068" s="28" t="n">
        <v>4.32392857142857</v>
      </c>
      <c r="BJ1068" s="28" t="n">
        <v>4.07857142857143</v>
      </c>
      <c r="BK1068" s="28" t="n">
        <v>4.55714285714286</v>
      </c>
      <c r="BL1068" s="28" t="n">
        <v>4.69714285714286</v>
      </c>
      <c r="BM1068" s="28" t="n">
        <v>5.05428571428571</v>
      </c>
      <c r="BN1068" s="28" t="n">
        <v>4.30214285714286</v>
      </c>
      <c r="BO1068" s="28" t="n">
        <v>4.89714285714286</v>
      </c>
      <c r="BP1068" s="28" t="n">
        <v>5.12785714285714</v>
      </c>
      <c r="BQ1068" s="28" t="n">
        <v>4.61</v>
      </c>
      <c r="BR1068" s="28" t="n">
        <v>4.85714285714286</v>
      </c>
    </row>
    <row r="1069" customFormat="false" ht="12.75" hidden="true" customHeight="false" outlineLevel="0" collapsed="false">
      <c r="A1069" s="56" t="n">
        <v>36811</v>
      </c>
      <c r="B1069" s="90" t="n">
        <f aca="false">B1068+1</f>
        <v>1063</v>
      </c>
      <c r="C1069" s="28"/>
      <c r="Z1069" s="1"/>
      <c r="AA1069" s="1" t="n">
        <v>5.52</v>
      </c>
      <c r="AB1069" s="1" t="n">
        <v>5.63</v>
      </c>
      <c r="AC1069" s="95" t="n">
        <f aca="false">AE1069-AB1069</f>
        <v>0</v>
      </c>
      <c r="AE1069" s="28" t="n">
        <v>5.63</v>
      </c>
      <c r="AF1069" s="28" t="n">
        <v>5.63</v>
      </c>
      <c r="AG1069" s="28" t="n">
        <v>5.78</v>
      </c>
      <c r="AH1069" s="28" t="n">
        <v>5.4875</v>
      </c>
      <c r="AI1069" s="28" t="n">
        <v>5.16</v>
      </c>
      <c r="AJ1069" s="28" t="n">
        <v>5.07</v>
      </c>
      <c r="AK1069" s="28" t="n">
        <v>5.5075</v>
      </c>
      <c r="AL1069" s="28" t="n">
        <v>5.6075</v>
      </c>
      <c r="AM1069" s="28" t="n">
        <v>5.81</v>
      </c>
      <c r="AN1069" s="28" t="n">
        <v>5.62</v>
      </c>
      <c r="AO1069" s="28" t="n">
        <v>5.925</v>
      </c>
      <c r="AP1069" s="28" t="n">
        <v>6.36</v>
      </c>
      <c r="AQ1069" s="28" t="n">
        <v>5.53</v>
      </c>
      <c r="AR1069" s="28" t="n">
        <v>5.75</v>
      </c>
      <c r="AS1069" s="28"/>
      <c r="AT1069" s="28"/>
      <c r="AU1069" s="28"/>
      <c r="AV1069" s="28"/>
      <c r="AW1069" s="28"/>
      <c r="AX1069" s="28"/>
      <c r="AY1069" s="28"/>
      <c r="BB1069" s="2" t="n">
        <v>4.49</v>
      </c>
      <c r="BE1069" s="28" t="n">
        <v>4.79485714285714</v>
      </c>
      <c r="BF1069" s="28" t="n">
        <v>4.37985714285714</v>
      </c>
      <c r="BG1069" s="28" t="n">
        <v>4.862</v>
      </c>
      <c r="BH1069" s="28" t="n">
        <v>4.65914285714286</v>
      </c>
      <c r="BI1069" s="28" t="n">
        <v>4.43414285714286</v>
      </c>
      <c r="BJ1069" s="28" t="n">
        <v>4.18378571428571</v>
      </c>
      <c r="BK1069" s="28" t="n">
        <v>4.67485714285714</v>
      </c>
      <c r="BL1069" s="28" t="n">
        <v>4.81485714285714</v>
      </c>
      <c r="BM1069" s="28" t="n">
        <v>5.15271428571429</v>
      </c>
      <c r="BN1069" s="28" t="n">
        <v>4.41485714285714</v>
      </c>
      <c r="BO1069" s="28" t="n">
        <v>5.01485714285714</v>
      </c>
      <c r="BP1069" s="28" t="n">
        <v>5.24557142857143</v>
      </c>
      <c r="BQ1069" s="28" t="n">
        <v>4.72771428571429</v>
      </c>
      <c r="BR1069" s="28" t="n">
        <v>4.97485714285714</v>
      </c>
    </row>
    <row r="1070" customFormat="false" ht="12.75" hidden="true" customHeight="false" outlineLevel="0" collapsed="false">
      <c r="A1070" s="56" t="n">
        <v>36812</v>
      </c>
      <c r="B1070" s="90" t="n">
        <f aca="false">B1069+1</f>
        <v>1064</v>
      </c>
      <c r="C1070" s="28"/>
      <c r="Z1070" s="1"/>
      <c r="AA1070" s="1" t="n">
        <v>5.57</v>
      </c>
      <c r="AB1070" s="1" t="n">
        <v>5.537</v>
      </c>
      <c r="AC1070" s="95" t="n">
        <f aca="false">AE1070-AB1070</f>
        <v>0</v>
      </c>
      <c r="AE1070" s="28" t="n">
        <v>5.537</v>
      </c>
      <c r="AF1070" s="28" t="n">
        <v>5.537</v>
      </c>
      <c r="AG1070" s="28" t="n">
        <v>5.687</v>
      </c>
      <c r="AH1070" s="28" t="n">
        <v>5.3945</v>
      </c>
      <c r="AI1070" s="28" t="n">
        <v>5.072</v>
      </c>
      <c r="AJ1070" s="28" t="n">
        <v>4.977</v>
      </c>
      <c r="AK1070" s="28" t="n">
        <v>5.4145</v>
      </c>
      <c r="AL1070" s="28" t="n">
        <v>5.5145</v>
      </c>
      <c r="AM1070" s="28" t="n">
        <v>5.697</v>
      </c>
      <c r="AN1070" s="28" t="n">
        <v>5.517</v>
      </c>
      <c r="AO1070" s="28" t="n">
        <v>5.832</v>
      </c>
      <c r="AP1070" s="28" t="n">
        <v>6.237</v>
      </c>
      <c r="AQ1070" s="28" t="n">
        <v>5.437</v>
      </c>
      <c r="AR1070" s="28" t="n">
        <v>5.617</v>
      </c>
      <c r="AS1070" s="28"/>
      <c r="AT1070" s="28"/>
      <c r="AU1070" s="28"/>
      <c r="AV1070" s="28"/>
      <c r="AW1070" s="28"/>
      <c r="AX1070" s="28"/>
      <c r="AY1070" s="28"/>
      <c r="BB1070" s="2" t="n">
        <v>4.612</v>
      </c>
      <c r="BE1070" s="28" t="n">
        <v>4.74342857142857</v>
      </c>
      <c r="BF1070" s="28" t="n">
        <v>4.32842857142857</v>
      </c>
      <c r="BG1070" s="28" t="n">
        <v>4.81057142857143</v>
      </c>
      <c r="BH1070" s="28" t="n">
        <v>4.60771428571429</v>
      </c>
      <c r="BI1070" s="28" t="n">
        <v>4.37771428571429</v>
      </c>
      <c r="BJ1070" s="28" t="n">
        <v>4.13835714285714</v>
      </c>
      <c r="BK1070" s="28" t="n">
        <v>4.62342857142857</v>
      </c>
      <c r="BL1070" s="28" t="n">
        <v>4.76342857142857</v>
      </c>
      <c r="BM1070" s="28" t="n">
        <v>5.10342857142857</v>
      </c>
      <c r="BN1070" s="28" t="n">
        <v>4.36342857142857</v>
      </c>
      <c r="BO1070" s="28" t="n">
        <v>4.96342857142857</v>
      </c>
      <c r="BP1070" s="28" t="n">
        <v>5.19414285714286</v>
      </c>
      <c r="BQ1070" s="28" t="n">
        <v>4.67628571428572</v>
      </c>
      <c r="BR1070" s="28" t="n">
        <v>4.92342857142857</v>
      </c>
    </row>
    <row r="1071" customFormat="false" ht="12.75" hidden="true" customHeight="false" outlineLevel="0" collapsed="false">
      <c r="A1071" s="56" t="n">
        <v>36815</v>
      </c>
      <c r="B1071" s="90" t="n">
        <f aca="false">B1070+1</f>
        <v>1065</v>
      </c>
      <c r="C1071" s="28"/>
      <c r="Z1071" s="1"/>
      <c r="AA1071" s="1" t="n">
        <v>5.45</v>
      </c>
      <c r="AB1071" s="1" t="n">
        <v>5.364</v>
      </c>
      <c r="AC1071" s="95" t="n">
        <f aca="false">AE1071-AB1071</f>
        <v>0</v>
      </c>
      <c r="AE1071" s="28" t="n">
        <v>5.364</v>
      </c>
      <c r="AF1071" s="28" t="n">
        <v>5.364</v>
      </c>
      <c r="AG1071" s="28" t="n">
        <v>5.5015</v>
      </c>
      <c r="AH1071" s="28" t="n">
        <v>5.2215</v>
      </c>
      <c r="AI1071" s="28" t="n">
        <v>4.954</v>
      </c>
      <c r="AJ1071" s="28" t="n">
        <v>4.874</v>
      </c>
      <c r="AK1071" s="28" t="n">
        <v>5.249</v>
      </c>
      <c r="AL1071" s="28" t="n">
        <v>5.3415</v>
      </c>
      <c r="AM1071" s="28" t="n">
        <v>5.544</v>
      </c>
      <c r="AN1071" s="28" t="n">
        <v>5.344</v>
      </c>
      <c r="AO1071" s="28" t="n">
        <v>5.644</v>
      </c>
      <c r="AP1071" s="28" t="n">
        <v>6.049</v>
      </c>
      <c r="AQ1071" s="28" t="n">
        <v>5.264</v>
      </c>
      <c r="AR1071" s="28" t="n">
        <v>5.444</v>
      </c>
      <c r="AS1071" s="28"/>
      <c r="AT1071" s="28"/>
      <c r="AU1071" s="28"/>
      <c r="AV1071" s="28"/>
      <c r="AW1071" s="28"/>
      <c r="AX1071" s="28"/>
      <c r="AY1071" s="28"/>
      <c r="BB1071" s="2" t="n">
        <v>4.722</v>
      </c>
      <c r="BE1071" s="28" t="n">
        <v>4.644</v>
      </c>
      <c r="BF1071" s="28" t="n">
        <v>4.229</v>
      </c>
      <c r="BG1071" s="28" t="n">
        <v>4.7115</v>
      </c>
      <c r="BH1071" s="28" t="n">
        <v>4.50828571428571</v>
      </c>
      <c r="BI1071" s="28" t="n">
        <v>4.27328571428572</v>
      </c>
      <c r="BJ1071" s="28" t="n">
        <v>4.04614285714286</v>
      </c>
      <c r="BK1071" s="28" t="n">
        <v>4.524</v>
      </c>
      <c r="BL1071" s="28" t="n">
        <v>4.664</v>
      </c>
      <c r="BM1071" s="28" t="n">
        <v>5.02078571428571</v>
      </c>
      <c r="BN1071" s="28" t="n">
        <v>4.264</v>
      </c>
      <c r="BO1071" s="28" t="n">
        <v>4.864</v>
      </c>
      <c r="BP1071" s="28" t="n">
        <v>5.09471428571429</v>
      </c>
      <c r="BQ1071" s="28" t="n">
        <v>4.57685714285714</v>
      </c>
      <c r="BR1071" s="28" t="n">
        <v>4.824</v>
      </c>
    </row>
    <row r="1072" customFormat="false" ht="12.75" hidden="true" customHeight="false" outlineLevel="0" collapsed="false">
      <c r="A1072" s="56" t="n">
        <v>36816</v>
      </c>
      <c r="B1072" s="90" t="n">
        <f aca="false">B1071+1</f>
        <v>1066</v>
      </c>
      <c r="C1072" s="28"/>
      <c r="Z1072" s="1"/>
      <c r="AA1072" s="1" t="n">
        <v>5.35</v>
      </c>
      <c r="AB1072" s="1" t="n">
        <v>5.439</v>
      </c>
      <c r="AC1072" s="95" t="n">
        <f aca="false">AE1072-AB1072</f>
        <v>0</v>
      </c>
      <c r="AE1072" s="28" t="n">
        <v>5.439</v>
      </c>
      <c r="AF1072" s="28" t="n">
        <v>5.439</v>
      </c>
      <c r="AG1072" s="28" t="n">
        <v>5.5765</v>
      </c>
      <c r="AH1072" s="28" t="n">
        <v>5.2965</v>
      </c>
      <c r="AI1072" s="28" t="n">
        <v>5.079</v>
      </c>
      <c r="AJ1072" s="28" t="n">
        <v>4.989</v>
      </c>
      <c r="AK1072" s="28" t="n">
        <v>5.3215</v>
      </c>
      <c r="AL1072" s="28" t="n">
        <v>5.4165</v>
      </c>
      <c r="AM1072" s="28" t="n">
        <v>5.629</v>
      </c>
      <c r="AN1072" s="28" t="n">
        <v>5.419</v>
      </c>
      <c r="AO1072" s="28" t="n">
        <v>5.724</v>
      </c>
      <c r="AP1072" s="28" t="n">
        <v>6.099</v>
      </c>
      <c r="AQ1072" s="28" t="n">
        <v>5.339</v>
      </c>
      <c r="AR1072" s="28" t="n">
        <v>5.519</v>
      </c>
      <c r="AS1072" s="28"/>
      <c r="AT1072" s="28"/>
      <c r="AU1072" s="28"/>
      <c r="AV1072" s="28"/>
      <c r="AW1072" s="28"/>
      <c r="AX1072" s="28"/>
      <c r="AY1072" s="28"/>
      <c r="BB1072" s="2" t="n">
        <v>4.702</v>
      </c>
      <c r="BE1072" s="28" t="n">
        <v>4.68357142857143</v>
      </c>
      <c r="BF1072" s="28" t="n">
        <v>4.25857142857143</v>
      </c>
      <c r="BG1072" s="28" t="n">
        <v>4.75107142857143</v>
      </c>
      <c r="BH1072" s="28" t="n">
        <v>4.54785714285714</v>
      </c>
      <c r="BI1072" s="28" t="n">
        <v>4.31535714285714</v>
      </c>
      <c r="BJ1072" s="28" t="n">
        <v>4.08571428571428</v>
      </c>
      <c r="BK1072" s="28" t="n">
        <v>4.56357142857143</v>
      </c>
      <c r="BL1072" s="28" t="n">
        <v>4.70357142857143</v>
      </c>
      <c r="BM1072" s="28" t="n">
        <v>5.06035714285714</v>
      </c>
      <c r="BN1072" s="28" t="n">
        <v>4.29857142857143</v>
      </c>
      <c r="BO1072" s="28" t="n">
        <v>4.90357142857143</v>
      </c>
      <c r="BP1072" s="28" t="n">
        <v>5.13428571428571</v>
      </c>
      <c r="BQ1072" s="28" t="n">
        <v>4.61642857142857</v>
      </c>
      <c r="BR1072" s="28" t="n">
        <v>4.86357142857143</v>
      </c>
    </row>
    <row r="1073" customFormat="false" ht="12.75" hidden="true" customHeight="false" outlineLevel="0" collapsed="false">
      <c r="A1073" s="56" t="n">
        <v>36817</v>
      </c>
      <c r="B1073" s="90" t="n">
        <f aca="false">B1072+1</f>
        <v>1067</v>
      </c>
      <c r="C1073" s="28"/>
      <c r="Z1073" s="1"/>
      <c r="AA1073" s="1" t="n">
        <v>5.48</v>
      </c>
      <c r="AB1073" s="1" t="n">
        <v>5.228</v>
      </c>
      <c r="AC1073" s="95" t="n">
        <f aca="false">AE1073-AB1073</f>
        <v>0</v>
      </c>
      <c r="AE1073" s="28" t="n">
        <v>5.228</v>
      </c>
      <c r="AF1073" s="28" t="n">
        <v>5.228</v>
      </c>
      <c r="AG1073" s="28" t="n">
        <v>5.363</v>
      </c>
      <c r="AH1073" s="28" t="n">
        <v>5.093</v>
      </c>
      <c r="AI1073" s="28" t="n">
        <v>4.9255</v>
      </c>
      <c r="AJ1073" s="28" t="n">
        <v>4.833</v>
      </c>
      <c r="AK1073" s="28" t="n">
        <v>5.113</v>
      </c>
      <c r="AL1073" s="28" t="n">
        <v>5.2055</v>
      </c>
      <c r="AM1073" s="28" t="n">
        <v>5.463</v>
      </c>
      <c r="AN1073" s="28" t="n">
        <v>5.288</v>
      </c>
      <c r="AO1073" s="28" t="n">
        <v>5.518</v>
      </c>
      <c r="AP1073" s="28" t="n">
        <v>5.878</v>
      </c>
      <c r="AQ1073" s="28" t="n">
        <v>5.133</v>
      </c>
      <c r="AR1073" s="28" t="n">
        <v>5.318</v>
      </c>
      <c r="AS1073" s="28"/>
      <c r="AT1073" s="28"/>
      <c r="AU1073" s="28"/>
      <c r="AV1073" s="28"/>
      <c r="AW1073" s="28"/>
      <c r="AX1073" s="28"/>
      <c r="AY1073" s="28"/>
      <c r="BB1073" s="2" t="n">
        <v>4.491</v>
      </c>
      <c r="BE1073" s="28" t="n">
        <v>4.54414285714286</v>
      </c>
      <c r="BF1073" s="28" t="n">
        <v>4.13914285714286</v>
      </c>
      <c r="BG1073" s="28" t="n">
        <v>4.60914285714286</v>
      </c>
      <c r="BH1073" s="28" t="n">
        <v>4.40842857142857</v>
      </c>
      <c r="BI1073" s="28" t="n">
        <v>4.19842857142857</v>
      </c>
      <c r="BJ1073" s="28" t="n">
        <v>3.95378571428571</v>
      </c>
      <c r="BK1073" s="28" t="n">
        <v>4.42414285714286</v>
      </c>
      <c r="BL1073" s="28" t="n">
        <v>4.56414285714286</v>
      </c>
      <c r="BM1073" s="28" t="n">
        <v>4.94735714285714</v>
      </c>
      <c r="BN1073" s="28" t="n">
        <v>4.17414285714286</v>
      </c>
      <c r="BO1073" s="28" t="n">
        <v>4.76414285714286</v>
      </c>
      <c r="BP1073" s="28" t="n">
        <v>4.99485714285714</v>
      </c>
      <c r="BQ1073" s="28" t="n">
        <v>4.477</v>
      </c>
      <c r="BR1073" s="28" t="n">
        <v>4.72414285714286</v>
      </c>
    </row>
    <row r="1074" customFormat="false" ht="12.75" hidden="true" customHeight="false" outlineLevel="0" collapsed="false">
      <c r="A1074" s="56" t="n">
        <v>36818</v>
      </c>
      <c r="B1074" s="90" t="n">
        <f aca="false">B1073+1</f>
        <v>1068</v>
      </c>
      <c r="C1074" s="28"/>
      <c r="Z1074" s="1"/>
      <c r="AA1074" s="1" t="n">
        <v>5.14</v>
      </c>
      <c r="AB1074" s="1" t="n">
        <v>4.951</v>
      </c>
      <c r="AC1074" s="95" t="n">
        <f aca="false">AE1074-AB1074</f>
        <v>0</v>
      </c>
      <c r="AE1074" s="28" t="n">
        <v>4.951</v>
      </c>
      <c r="AF1074" s="28" t="n">
        <v>4.951</v>
      </c>
      <c r="AG1074" s="28" t="n">
        <v>5.071</v>
      </c>
      <c r="AH1074" s="28" t="n">
        <v>4.8135</v>
      </c>
      <c r="AI1074" s="28" t="n">
        <v>4.6435</v>
      </c>
      <c r="AJ1074" s="28" t="n">
        <v>4.566</v>
      </c>
      <c r="AK1074" s="28" t="n">
        <v>4.8385</v>
      </c>
      <c r="AL1074" s="28" t="n">
        <v>4.9285</v>
      </c>
      <c r="AM1074" s="28" t="n">
        <v>5.266</v>
      </c>
      <c r="AN1074" s="28" t="n">
        <v>5.051</v>
      </c>
      <c r="AO1074" s="28" t="n">
        <v>5.231</v>
      </c>
      <c r="AP1074" s="28" t="n">
        <v>5.601</v>
      </c>
      <c r="AQ1074" s="28" t="n">
        <v>4.856</v>
      </c>
      <c r="AR1074" s="28" t="n">
        <v>5.041</v>
      </c>
      <c r="AS1074" s="28"/>
      <c r="AT1074" s="28"/>
      <c r="AU1074" s="28"/>
      <c r="AV1074" s="28"/>
      <c r="AW1074" s="28"/>
      <c r="AX1074" s="28"/>
      <c r="AY1074" s="28"/>
      <c r="BB1074" s="2" t="n">
        <v>4.29</v>
      </c>
      <c r="BE1074" s="28" t="n">
        <v>4.34428571428571</v>
      </c>
      <c r="BF1074" s="28" t="n">
        <v>3.93428571428571</v>
      </c>
      <c r="BG1074" s="28" t="n">
        <v>4.40928571428572</v>
      </c>
      <c r="BH1074" s="28" t="n">
        <v>4.20964285714286</v>
      </c>
      <c r="BI1074" s="28" t="n">
        <v>3.99857142857143</v>
      </c>
      <c r="BJ1074" s="28" t="n">
        <v>3.75642857142857</v>
      </c>
      <c r="BK1074" s="28" t="n">
        <v>4.22428571428571</v>
      </c>
      <c r="BL1074" s="28" t="n">
        <v>4.36428571428571</v>
      </c>
      <c r="BM1074" s="28" t="n">
        <v>4.765</v>
      </c>
      <c r="BN1074" s="28" t="n">
        <v>3.97428571428571</v>
      </c>
      <c r="BO1074" s="28" t="n">
        <v>4.56428571428571</v>
      </c>
      <c r="BP1074" s="28" t="n">
        <v>4.795</v>
      </c>
      <c r="BQ1074" s="28" t="n">
        <v>4.27714285714286</v>
      </c>
      <c r="BR1074" s="28" t="n">
        <v>4.52428571428571</v>
      </c>
    </row>
    <row r="1075" customFormat="false" ht="12.75" hidden="true" customHeight="false" outlineLevel="0" collapsed="false">
      <c r="A1075" s="56" t="n">
        <v>36819</v>
      </c>
      <c r="B1075" s="90" t="n">
        <f aca="false">B1074+1</f>
        <v>1069</v>
      </c>
      <c r="C1075" s="28"/>
      <c r="Z1075" s="1"/>
      <c r="AA1075" s="1" t="n">
        <v>4.98</v>
      </c>
      <c r="AB1075" s="1" t="n">
        <v>4.937</v>
      </c>
      <c r="AC1075" s="95" t="n">
        <f aca="false">AE1075-AB1075</f>
        <v>0</v>
      </c>
      <c r="AE1075" s="28" t="n">
        <v>4.937</v>
      </c>
      <c r="AF1075" s="28" t="n">
        <v>4.937</v>
      </c>
      <c r="AG1075" s="28" t="n">
        <v>5.067</v>
      </c>
      <c r="AH1075" s="28" t="n">
        <v>4.7995</v>
      </c>
      <c r="AI1075" s="28" t="n">
        <v>4.6145</v>
      </c>
      <c r="AJ1075" s="28" t="n">
        <v>4.557</v>
      </c>
      <c r="AK1075" s="28" t="n">
        <v>4.8245</v>
      </c>
      <c r="AL1075" s="28" t="n">
        <v>4.912</v>
      </c>
      <c r="AM1075" s="28" t="n">
        <v>5.247</v>
      </c>
      <c r="AN1075" s="28" t="n">
        <v>5.017</v>
      </c>
      <c r="AO1075" s="28" t="n">
        <v>5.207</v>
      </c>
      <c r="AP1075" s="28" t="n">
        <v>5.577</v>
      </c>
      <c r="AQ1075" s="28" t="n">
        <v>4.842</v>
      </c>
      <c r="AR1075" s="28" t="n">
        <v>5.027</v>
      </c>
      <c r="AS1075" s="28"/>
      <c r="AT1075" s="28"/>
      <c r="AU1075" s="28"/>
      <c r="AV1075" s="28"/>
      <c r="AW1075" s="28"/>
      <c r="AX1075" s="28"/>
      <c r="AY1075" s="28"/>
      <c r="BE1075" s="28" t="n">
        <v>4.33314285714286</v>
      </c>
      <c r="BF1075" s="28" t="n">
        <v>3.91314285714286</v>
      </c>
      <c r="BG1075" s="28" t="n">
        <v>4.39814285714286</v>
      </c>
      <c r="BH1075" s="28" t="n">
        <v>4.1985</v>
      </c>
      <c r="BI1075" s="28" t="n">
        <v>3.93992857142857</v>
      </c>
      <c r="BJ1075" s="28" t="n">
        <v>3.72278571428572</v>
      </c>
      <c r="BK1075" s="28" t="n">
        <v>4.21314285714286</v>
      </c>
      <c r="BL1075" s="28" t="n">
        <v>4.35314285714286</v>
      </c>
      <c r="BM1075" s="28" t="n">
        <v>4.75635714285714</v>
      </c>
      <c r="BN1075" s="28" t="n">
        <v>3.96314285714286</v>
      </c>
      <c r="BO1075" s="28" t="n">
        <v>4.55314285714286</v>
      </c>
      <c r="BP1075" s="28" t="n">
        <v>4.78385714285714</v>
      </c>
      <c r="BQ1075" s="28" t="n">
        <v>4.266</v>
      </c>
      <c r="BR1075" s="28" t="n">
        <v>4.51314285714286</v>
      </c>
    </row>
    <row r="1076" customFormat="false" ht="12.75" hidden="true" customHeight="false" outlineLevel="0" collapsed="false">
      <c r="A1076" s="56" t="n">
        <v>36822</v>
      </c>
      <c r="B1076" s="90" t="n">
        <f aca="false">B1075+1</f>
        <v>1070</v>
      </c>
      <c r="C1076" s="28"/>
      <c r="Z1076" s="1"/>
      <c r="AA1076" s="1" t="n">
        <v>4.94</v>
      </c>
      <c r="AB1076" s="1" t="n">
        <v>5.072</v>
      </c>
      <c r="AC1076" s="95" t="n">
        <f aca="false">AE1076-AB1076</f>
        <v>0</v>
      </c>
      <c r="AE1076" s="28" t="n">
        <v>5.072</v>
      </c>
      <c r="AF1076" s="28" t="n">
        <v>5.072</v>
      </c>
      <c r="AG1076" s="28" t="n">
        <v>5.197</v>
      </c>
      <c r="AH1076" s="28" t="n">
        <v>4.937</v>
      </c>
      <c r="AI1076" s="28" t="n">
        <v>4.7795</v>
      </c>
      <c r="AJ1076" s="28" t="n">
        <v>4.707</v>
      </c>
      <c r="AK1076" s="28" t="n">
        <v>4.952</v>
      </c>
      <c r="AL1076" s="28" t="n">
        <v>5.047</v>
      </c>
      <c r="AM1076" s="28" t="n">
        <v>5.347</v>
      </c>
      <c r="AN1076" s="28" t="n">
        <v>5.102</v>
      </c>
      <c r="AO1076" s="28" t="n">
        <v>5.332</v>
      </c>
      <c r="AP1076" s="28" t="n">
        <v>5.702</v>
      </c>
      <c r="AQ1076" s="28" t="n">
        <v>4.977</v>
      </c>
      <c r="AR1076" s="28" t="n">
        <v>5.292</v>
      </c>
      <c r="AS1076" s="28"/>
      <c r="AT1076" s="28"/>
      <c r="AU1076" s="28"/>
      <c r="AV1076" s="28"/>
      <c r="AW1076" s="28"/>
      <c r="AX1076" s="28"/>
      <c r="AY1076" s="28"/>
      <c r="BE1076" s="28" t="n">
        <v>4.406</v>
      </c>
      <c r="BF1076" s="28" t="n">
        <v>3.981</v>
      </c>
      <c r="BG1076" s="28" t="n">
        <v>4.471</v>
      </c>
      <c r="BH1076" s="28" t="n">
        <v>4.27135714285714</v>
      </c>
      <c r="BI1076" s="28" t="n">
        <v>4.02028571428571</v>
      </c>
      <c r="BJ1076" s="28" t="n">
        <v>3.80064285714286</v>
      </c>
      <c r="BK1076" s="28" t="n">
        <v>4.286</v>
      </c>
      <c r="BL1076" s="28" t="n">
        <v>4.426</v>
      </c>
      <c r="BM1076" s="28" t="n">
        <v>4.82171428571429</v>
      </c>
      <c r="BN1076" s="28" t="n">
        <v>4.026</v>
      </c>
      <c r="BO1076" s="28" t="n">
        <v>4.626</v>
      </c>
      <c r="BP1076" s="28" t="n">
        <v>4.85671428571429</v>
      </c>
      <c r="BQ1076" s="28" t="n">
        <v>4.33885714285714</v>
      </c>
      <c r="BR1076" s="28" t="n">
        <v>4.606</v>
      </c>
    </row>
    <row r="1077" customFormat="false" ht="12.75" hidden="true" customHeight="false" outlineLevel="0" collapsed="false">
      <c r="A1077" s="56" t="n">
        <v>36823</v>
      </c>
      <c r="B1077" s="90" t="n">
        <f aca="false">B1076+1</f>
        <v>1071</v>
      </c>
      <c r="C1077" s="28"/>
      <c r="Z1077" s="1"/>
      <c r="AA1077" s="1" t="n">
        <v>4.995</v>
      </c>
      <c r="AB1077" s="1" t="n">
        <v>4.82</v>
      </c>
      <c r="AC1077" s="95" t="n">
        <f aca="false">AE1077-AB1077</f>
        <v>0</v>
      </c>
      <c r="AE1077" s="28" t="n">
        <v>4.82</v>
      </c>
      <c r="AF1077" s="28" t="n">
        <v>4.82</v>
      </c>
      <c r="AG1077" s="28" t="n">
        <v>4.93</v>
      </c>
      <c r="AH1077" s="28" t="n">
        <v>4.695</v>
      </c>
      <c r="AI1077" s="28" t="n">
        <v>4.62</v>
      </c>
      <c r="AJ1077" s="28" t="n">
        <v>4.56</v>
      </c>
      <c r="AK1077" s="28" t="n">
        <v>4.705</v>
      </c>
      <c r="AL1077" s="28" t="n">
        <v>4.795</v>
      </c>
      <c r="AM1077" s="28" t="n">
        <v>5.165</v>
      </c>
      <c r="AN1077" s="28" t="n">
        <v>4.86</v>
      </c>
      <c r="AO1077" s="28" t="n">
        <v>5.08</v>
      </c>
      <c r="AP1077" s="28" t="n">
        <v>5.4</v>
      </c>
      <c r="AQ1077" s="28" t="n">
        <v>4.73</v>
      </c>
      <c r="AR1077" s="28" t="n">
        <v>5.12</v>
      </c>
      <c r="AS1077" s="28"/>
      <c r="AT1077" s="28"/>
      <c r="AU1077" s="28"/>
      <c r="AV1077" s="28"/>
      <c r="AW1077" s="28"/>
      <c r="AX1077" s="28"/>
      <c r="AY1077" s="28"/>
      <c r="BE1077" s="28" t="n">
        <v>4.24085714285714</v>
      </c>
      <c r="BF1077" s="28" t="n">
        <v>3.82085714285714</v>
      </c>
      <c r="BG1077" s="28" t="n">
        <v>4.30585714285714</v>
      </c>
      <c r="BH1077" s="28" t="n">
        <v>4.10621428571429</v>
      </c>
      <c r="BI1077" s="28" t="n">
        <v>3.85514285714286</v>
      </c>
      <c r="BJ1077" s="28" t="n">
        <v>3.6355</v>
      </c>
      <c r="BK1077" s="28" t="n">
        <v>4.12085714285714</v>
      </c>
      <c r="BL1077" s="28" t="n">
        <v>4.26085714285714</v>
      </c>
      <c r="BM1077" s="28" t="n">
        <v>4.6705</v>
      </c>
      <c r="BN1077" s="28" t="n">
        <v>3.86085714285714</v>
      </c>
      <c r="BO1077" s="28" t="n">
        <v>4.45085714285714</v>
      </c>
      <c r="BP1077" s="28" t="n">
        <v>4.69157142857143</v>
      </c>
      <c r="BQ1077" s="28" t="n">
        <v>4.17371428571429</v>
      </c>
      <c r="BR1077" s="28" t="n">
        <v>4.44085714285714</v>
      </c>
    </row>
    <row r="1078" customFormat="false" ht="12.75" hidden="true" customHeight="false" outlineLevel="0" collapsed="false">
      <c r="A1078" s="56" t="n">
        <v>36824</v>
      </c>
      <c r="B1078" s="90" t="n">
        <f aca="false">B1077+1</f>
        <v>1072</v>
      </c>
      <c r="C1078" s="28"/>
      <c r="Z1078" s="1"/>
      <c r="AA1078" s="1" t="n">
        <v>4.77</v>
      </c>
      <c r="AB1078" s="1" t="n">
        <v>4.659</v>
      </c>
      <c r="AC1078" s="95" t="n">
        <f aca="false">AE1078-AB1078</f>
        <v>0</v>
      </c>
      <c r="AE1078" s="28" t="n">
        <v>4.659</v>
      </c>
      <c r="AF1078" s="28" t="n">
        <v>4.659</v>
      </c>
      <c r="AG1078" s="28" t="n">
        <v>4.769</v>
      </c>
      <c r="AH1078" s="28" t="n">
        <v>4.5465</v>
      </c>
      <c r="AI1078" s="28" t="n">
        <v>4.464</v>
      </c>
      <c r="AJ1078" s="28" t="n">
        <v>4.404</v>
      </c>
      <c r="AK1078" s="28" t="n">
        <v>4.549</v>
      </c>
      <c r="AL1078" s="28" t="n">
        <v>4.6365</v>
      </c>
      <c r="AM1078" s="28" t="n">
        <v>5.0415</v>
      </c>
      <c r="AN1078" s="28" t="n">
        <v>4.739</v>
      </c>
      <c r="AO1078" s="28" t="n">
        <v>4.909</v>
      </c>
      <c r="AP1078" s="28" t="n">
        <v>5.229</v>
      </c>
      <c r="AQ1078" s="28" t="n">
        <v>4.574</v>
      </c>
      <c r="AR1078" s="28" t="n">
        <v>5.039</v>
      </c>
      <c r="AS1078" s="28"/>
      <c r="AT1078" s="28"/>
      <c r="AU1078" s="28"/>
      <c r="AV1078" s="28"/>
      <c r="AW1078" s="28"/>
      <c r="AX1078" s="28"/>
      <c r="AY1078" s="28"/>
      <c r="BE1078" s="28" t="n">
        <v>4.10271428571429</v>
      </c>
      <c r="BF1078" s="28" t="n">
        <v>3.69271428571429</v>
      </c>
      <c r="BG1078" s="28" t="n">
        <v>4.16271428571429</v>
      </c>
      <c r="BH1078" s="28" t="n">
        <v>3.96807142857143</v>
      </c>
      <c r="BI1078" s="28" t="n">
        <v>3.722</v>
      </c>
      <c r="BJ1078" s="28" t="n">
        <v>3.50485714285714</v>
      </c>
      <c r="BK1078" s="28" t="n">
        <v>3.98271428571429</v>
      </c>
      <c r="BL1078" s="28" t="n">
        <v>4.12271428571429</v>
      </c>
      <c r="BM1078" s="28" t="n">
        <v>4.55842857142857</v>
      </c>
      <c r="BN1078" s="28" t="n">
        <v>3.73271428571429</v>
      </c>
      <c r="BO1078" s="28" t="n">
        <v>4.31271428571429</v>
      </c>
      <c r="BP1078" s="28" t="n">
        <v>4.54914285714286</v>
      </c>
      <c r="BQ1078" s="28" t="n">
        <v>4.03557142857143</v>
      </c>
      <c r="BR1078" s="28" t="n">
        <v>4.32271428571429</v>
      </c>
    </row>
    <row r="1079" customFormat="false" ht="12.75" hidden="true" customHeight="false" outlineLevel="0" collapsed="false">
      <c r="A1079" s="56" t="n">
        <v>36825</v>
      </c>
      <c r="B1079" s="90" t="n">
        <f aca="false">B1078+1</f>
        <v>1073</v>
      </c>
      <c r="C1079" s="28"/>
      <c r="Z1079" s="1"/>
      <c r="AA1079" s="1" t="n">
        <v>4.705</v>
      </c>
      <c r="AB1079" s="1" t="n">
        <v>4.664</v>
      </c>
      <c r="AC1079" s="95" t="n">
        <f aca="false">AE1079-AB1079</f>
        <v>0</v>
      </c>
      <c r="AE1079" s="28" t="n">
        <v>4.664</v>
      </c>
      <c r="AF1079" s="28" t="n">
        <v>4.664</v>
      </c>
      <c r="AG1079" s="28" t="n">
        <v>4.769</v>
      </c>
      <c r="AH1079" s="28" t="n">
        <v>4.559</v>
      </c>
      <c r="AI1079" s="28" t="n">
        <v>4.474</v>
      </c>
      <c r="AJ1079" s="28" t="n">
        <v>4.399</v>
      </c>
      <c r="AK1079" s="28" t="n">
        <v>4.5515</v>
      </c>
      <c r="AL1079" s="28" t="n">
        <v>4.649</v>
      </c>
      <c r="AM1079" s="28" t="n">
        <v>5.139</v>
      </c>
      <c r="AN1079" s="28" t="n">
        <v>4.754</v>
      </c>
      <c r="AO1079" s="28" t="n">
        <v>4.899</v>
      </c>
      <c r="AP1079" s="28" t="n">
        <v>5.189</v>
      </c>
      <c r="AQ1079" s="28" t="n">
        <v>4.574</v>
      </c>
      <c r="AR1079" s="28" t="n">
        <v>5.049</v>
      </c>
      <c r="AS1079" s="28"/>
      <c r="AT1079" s="28"/>
      <c r="AU1079" s="28"/>
      <c r="AV1079" s="28"/>
      <c r="AW1079" s="28"/>
      <c r="AX1079" s="28"/>
      <c r="AY1079" s="28"/>
      <c r="BE1079" s="28" t="n">
        <v>4.08385714285714</v>
      </c>
      <c r="BF1079" s="28" t="n">
        <v>3.67385714285714</v>
      </c>
      <c r="BG1079" s="28" t="n">
        <v>4.14385714285714</v>
      </c>
      <c r="BH1079" s="28" t="n">
        <v>3.94921428571429</v>
      </c>
      <c r="BI1079" s="28" t="n">
        <v>3.69314285714286</v>
      </c>
      <c r="BJ1079" s="28" t="n">
        <v>3.4785</v>
      </c>
      <c r="BK1079" s="28" t="n">
        <v>3.96385714285714</v>
      </c>
      <c r="BL1079" s="28" t="n">
        <v>4.10385714285714</v>
      </c>
      <c r="BM1079" s="28" t="n">
        <v>4.5585</v>
      </c>
      <c r="BN1079" s="28" t="n">
        <v>3.71385714285714</v>
      </c>
      <c r="BO1079" s="28" t="n">
        <v>4.28385714285714</v>
      </c>
      <c r="BP1079" s="28" t="n">
        <v>4.52457142857143</v>
      </c>
      <c r="BQ1079" s="28" t="n">
        <v>4.01671428571429</v>
      </c>
      <c r="BR1079" s="28" t="n">
        <v>4.30385714285714</v>
      </c>
    </row>
    <row r="1080" customFormat="false" ht="12.75" hidden="true" customHeight="false" outlineLevel="0" collapsed="false">
      <c r="A1080" s="56" t="n">
        <v>36826</v>
      </c>
      <c r="B1080" s="90" t="n">
        <f aca="false">B1079+1</f>
        <v>1074</v>
      </c>
      <c r="C1080" s="28"/>
      <c r="Z1080" s="1"/>
      <c r="AA1080" s="1" t="n">
        <v>4.59</v>
      </c>
      <c r="AB1080" s="1" t="n">
        <v>4.541</v>
      </c>
      <c r="AC1080" s="95" t="n">
        <f aca="false">AE1080-AB1080</f>
        <v>0</v>
      </c>
      <c r="AE1080" s="28" t="n">
        <v>4.541</v>
      </c>
      <c r="AF1080" s="28" t="n">
        <v>4.541</v>
      </c>
      <c r="AG1080" s="28" t="n">
        <v>4.646</v>
      </c>
      <c r="AH1080" s="28" t="n">
        <v>4.47</v>
      </c>
      <c r="AI1080" s="28" t="n">
        <v>4.331</v>
      </c>
      <c r="AJ1080" s="28" t="n">
        <v>4.301</v>
      </c>
      <c r="AK1080" s="28" t="n">
        <v>4.4285</v>
      </c>
      <c r="AL1080" s="28" t="n">
        <v>4.525</v>
      </c>
      <c r="AM1080" s="28" t="n">
        <v>5.201</v>
      </c>
      <c r="AN1080" s="28" t="n">
        <v>4.731</v>
      </c>
      <c r="AO1080" s="28" t="n">
        <v>4.771</v>
      </c>
      <c r="AP1080" s="28" t="n">
        <v>5.091</v>
      </c>
      <c r="AQ1080" s="28" t="n">
        <v>4.47</v>
      </c>
      <c r="AR1080" s="28" t="n">
        <v>5.041</v>
      </c>
      <c r="AS1080" s="28"/>
      <c r="AT1080" s="28"/>
      <c r="AU1080" s="28"/>
      <c r="AV1080" s="28"/>
      <c r="AW1080" s="28"/>
      <c r="AX1080" s="28"/>
      <c r="AY1080" s="28"/>
      <c r="BE1080" s="28" t="n">
        <v>3.98857142857143</v>
      </c>
      <c r="BF1080" s="28" t="n">
        <v>3.58857142857143</v>
      </c>
      <c r="BG1080" s="28" t="n">
        <v>4.04857142857143</v>
      </c>
      <c r="BH1080" s="28" t="n">
        <v>3.85392857142857</v>
      </c>
      <c r="BI1080" s="28" t="n">
        <v>3.58535714285714</v>
      </c>
      <c r="BJ1080" s="28" t="n">
        <v>3.37321428571429</v>
      </c>
      <c r="BK1080" s="28" t="n">
        <v>3.86857142857143</v>
      </c>
      <c r="BL1080" s="28" t="n">
        <v>4.00857142857143</v>
      </c>
      <c r="BM1080" s="28" t="n">
        <v>4.42178571428571</v>
      </c>
      <c r="BN1080" s="28" t="n">
        <v>3.62357142857143</v>
      </c>
      <c r="BO1080" s="28" t="n">
        <v>4.18857142857143</v>
      </c>
      <c r="BP1080" s="28" t="n">
        <v>4.42357142857143</v>
      </c>
      <c r="BQ1080" s="28" t="n">
        <v>3.92142857142857</v>
      </c>
      <c r="BR1080" s="28" t="n">
        <v>4.20857142857143</v>
      </c>
    </row>
    <row r="1081" customFormat="false" ht="12.75" hidden="true" customHeight="false" outlineLevel="0" collapsed="false">
      <c r="A1081" s="56" t="n">
        <v>36829</v>
      </c>
      <c r="B1081" s="90" t="n">
        <f aca="false">B1080+1</f>
        <v>1075</v>
      </c>
      <c r="C1081" s="28"/>
      <c r="Z1081" s="1"/>
      <c r="AA1081" s="1" t="n">
        <v>4.61</v>
      </c>
      <c r="AB1081" s="1" t="n">
        <v>4.485</v>
      </c>
      <c r="AC1081" s="95" t="n">
        <f aca="false">AE1081-AB1081</f>
        <v>0.00499999999999989</v>
      </c>
      <c r="AE1081" s="28" t="n">
        <v>4.49</v>
      </c>
      <c r="AF1081" s="28" t="n">
        <v>4.49</v>
      </c>
      <c r="AG1081" s="28" t="n">
        <v>4.59</v>
      </c>
      <c r="AH1081" s="28" t="n">
        <v>4.36</v>
      </c>
      <c r="AI1081" s="28" t="n">
        <v>4.24</v>
      </c>
      <c r="AJ1081" s="28" t="n">
        <v>4.22</v>
      </c>
      <c r="AK1081" s="28" t="n">
        <v>4.3575</v>
      </c>
      <c r="AL1081" s="28" t="n">
        <v>4.4425</v>
      </c>
      <c r="AM1081" s="28" t="n">
        <v>4.845</v>
      </c>
      <c r="AN1081" s="28" t="n">
        <v>4.9</v>
      </c>
      <c r="AO1081" s="28" t="n">
        <v>4.74</v>
      </c>
      <c r="AP1081" s="28" t="n">
        <v>5.49</v>
      </c>
      <c r="AQ1081" s="28" t="n">
        <v>4.4</v>
      </c>
      <c r="AR1081" s="28" t="n">
        <v>4.855</v>
      </c>
      <c r="AS1081" s="28"/>
      <c r="AT1081" s="28"/>
      <c r="AU1081" s="28"/>
      <c r="AV1081" s="28"/>
      <c r="AW1081" s="28"/>
      <c r="AX1081" s="28"/>
      <c r="AY1081" s="28"/>
      <c r="BE1081" s="28" t="n">
        <v>3.94071428571429</v>
      </c>
      <c r="BF1081" s="28" t="n">
        <v>3.55071428571429</v>
      </c>
      <c r="BG1081" s="28" t="n">
        <v>4.00071428571429</v>
      </c>
      <c r="BH1081" s="28" t="n">
        <v>3.80607142857143</v>
      </c>
      <c r="BI1081" s="28" t="n">
        <v>3.51</v>
      </c>
      <c r="BJ1081" s="28" t="n">
        <v>3.31535714285714</v>
      </c>
      <c r="BK1081" s="28" t="n">
        <v>3.82071428571429</v>
      </c>
      <c r="BL1081" s="28" t="n">
        <v>3.96071428571429</v>
      </c>
      <c r="BM1081" s="28" t="n">
        <v>4.39107142857143</v>
      </c>
      <c r="BN1081" s="28" t="n">
        <v>3.57571428571429</v>
      </c>
      <c r="BO1081" s="28" t="n">
        <v>4.14071428571429</v>
      </c>
      <c r="BP1081" s="28" t="n">
        <v>4.37571428571429</v>
      </c>
      <c r="BQ1081" s="28" t="n">
        <v>3.87357142857143</v>
      </c>
      <c r="BR1081" s="28" t="n">
        <v>4.16071428571429</v>
      </c>
    </row>
    <row r="1082" customFormat="false" ht="12.75" hidden="true" customHeight="false" outlineLevel="0" collapsed="false">
      <c r="A1082" s="56" t="n">
        <v>36830</v>
      </c>
      <c r="B1082" s="90" t="n">
        <f aca="false">B1081+1</f>
        <v>1076</v>
      </c>
      <c r="C1082" s="28"/>
      <c r="Z1082" s="1"/>
      <c r="AA1082" s="1" t="n">
        <v>4.53</v>
      </c>
      <c r="AB1082" s="1" t="n">
        <v>4.49</v>
      </c>
      <c r="AC1082" s="95" t="n">
        <f aca="false">AE1082-AB1082</f>
        <v>0</v>
      </c>
      <c r="AE1082" s="28" t="n">
        <v>4.49</v>
      </c>
      <c r="AF1082" s="28" t="n">
        <v>4.49</v>
      </c>
      <c r="AG1082" s="28" t="n">
        <v>4.59</v>
      </c>
      <c r="AH1082" s="28" t="n">
        <v>4.36</v>
      </c>
      <c r="AI1082" s="28" t="n">
        <v>4.24</v>
      </c>
      <c r="AJ1082" s="28" t="n">
        <v>4.22</v>
      </c>
      <c r="AK1082" s="28" t="n">
        <v>4.3575</v>
      </c>
      <c r="AL1082" s="28" t="n">
        <v>4.4425</v>
      </c>
      <c r="AM1082" s="28" t="n">
        <v>4.845</v>
      </c>
      <c r="AN1082" s="28" t="n">
        <v>4.9</v>
      </c>
      <c r="AO1082" s="28" t="n">
        <v>4.74</v>
      </c>
      <c r="AP1082" s="28" t="n">
        <v>5.49</v>
      </c>
      <c r="AQ1082" s="28" t="n">
        <v>4.4</v>
      </c>
      <c r="AR1082" s="28" t="n">
        <v>4.855</v>
      </c>
      <c r="AS1082" s="28"/>
      <c r="AT1082" s="28"/>
      <c r="AU1082" s="28"/>
      <c r="AV1082" s="28"/>
      <c r="AW1082" s="28"/>
      <c r="AX1082" s="28"/>
      <c r="AY1082" s="28"/>
      <c r="BE1082" s="28" t="n">
        <v>3.94071428571429</v>
      </c>
      <c r="BF1082" s="28" t="n">
        <v>3.55071428571429</v>
      </c>
      <c r="BG1082" s="28" t="n">
        <v>4.00071428571429</v>
      </c>
      <c r="BH1082" s="28" t="n">
        <v>3.80607142857143</v>
      </c>
      <c r="BI1082" s="28" t="n">
        <v>3.51</v>
      </c>
      <c r="BJ1082" s="28" t="n">
        <v>3.31535714285714</v>
      </c>
      <c r="BK1082" s="28" t="n">
        <v>3.82071428571429</v>
      </c>
      <c r="BL1082" s="28" t="n">
        <v>3.96071428571429</v>
      </c>
      <c r="BM1082" s="28" t="n">
        <v>4.39107142857143</v>
      </c>
      <c r="BN1082" s="28" t="n">
        <v>3.57571428571429</v>
      </c>
      <c r="BO1082" s="28" t="n">
        <v>4.14071428571429</v>
      </c>
      <c r="BP1082" s="28" t="n">
        <v>4.37571428571429</v>
      </c>
      <c r="BQ1082" s="28" t="n">
        <v>3.87357142857143</v>
      </c>
      <c r="BR1082" s="28" t="n">
        <v>4.16071428571429</v>
      </c>
    </row>
    <row r="1083" customFormat="false" ht="12.75" hidden="true" customHeight="false" outlineLevel="0" collapsed="false">
      <c r="A1083" s="56" t="n">
        <v>36831</v>
      </c>
      <c r="B1083" s="90" t="n">
        <f aca="false">B1082+1</f>
        <v>1077</v>
      </c>
      <c r="C1083" s="28"/>
      <c r="Z1083" s="1"/>
      <c r="AA1083" s="1" t="n">
        <v>4.61</v>
      </c>
      <c r="AB1083" s="1" t="n">
        <v>4.686</v>
      </c>
      <c r="AC1083" s="95" t="n">
        <f aca="false">AE1083-AB1083</f>
        <v>0</v>
      </c>
      <c r="AE1083" s="28" t="n">
        <v>4.686</v>
      </c>
      <c r="AF1083" s="28" t="n">
        <v>4.686</v>
      </c>
      <c r="AG1083" s="28" t="n">
        <v>4.786</v>
      </c>
      <c r="AH1083" s="28" t="n">
        <v>4.556</v>
      </c>
      <c r="AI1083" s="28" t="n">
        <v>4.416</v>
      </c>
      <c r="AJ1083" s="28" t="n">
        <v>4.386</v>
      </c>
      <c r="AK1083" s="28" t="n">
        <v>4.5535</v>
      </c>
      <c r="AL1083" s="28" t="n">
        <v>4.6385</v>
      </c>
      <c r="AM1083" s="28" t="n">
        <v>5.106</v>
      </c>
      <c r="AN1083" s="28" t="n">
        <v>5.136</v>
      </c>
      <c r="AO1083" s="28" t="n">
        <v>4.936</v>
      </c>
      <c r="AP1083" s="28" t="n">
        <v>5.686</v>
      </c>
      <c r="AQ1083" s="28" t="n">
        <v>4.596</v>
      </c>
      <c r="AR1083" s="28" t="n">
        <v>5.106</v>
      </c>
      <c r="AS1083" s="28"/>
      <c r="AT1083" s="28"/>
      <c r="AU1083" s="28"/>
      <c r="AV1083" s="28"/>
      <c r="AW1083" s="28"/>
      <c r="AX1083" s="28"/>
      <c r="AY1083" s="28"/>
      <c r="BE1083" s="28" t="n">
        <v>4.10585714285714</v>
      </c>
      <c r="BF1083" s="28" t="n">
        <v>3.72085714285714</v>
      </c>
      <c r="BG1083" s="28" t="n">
        <v>4.16585714285714</v>
      </c>
      <c r="BH1083" s="28" t="n">
        <v>3.97121428571429</v>
      </c>
      <c r="BI1083" s="28" t="n">
        <v>3.66514285714286</v>
      </c>
      <c r="BJ1083" s="28" t="n">
        <v>3.4705</v>
      </c>
      <c r="BK1083" s="28" t="n">
        <v>3.98585714285714</v>
      </c>
      <c r="BL1083" s="28" t="n">
        <v>4.12585714285714</v>
      </c>
      <c r="BM1083" s="28" t="n">
        <v>4.5655</v>
      </c>
      <c r="BN1083" s="28" t="n">
        <v>3.75085714285714</v>
      </c>
      <c r="BO1083" s="28" t="n">
        <v>4.30585714285714</v>
      </c>
      <c r="BP1083" s="28" t="n">
        <v>4.54085714285714</v>
      </c>
      <c r="BQ1083" s="28" t="n">
        <v>4.03871428571429</v>
      </c>
      <c r="BR1083" s="28" t="n">
        <v>4.32585714285714</v>
      </c>
    </row>
    <row r="1084" customFormat="false" ht="12.75" hidden="true" customHeight="false" outlineLevel="0" collapsed="false">
      <c r="A1084" s="56" t="n">
        <v>36832</v>
      </c>
      <c r="B1084" s="90" t="n">
        <f aca="false">B1083+1</f>
        <v>1078</v>
      </c>
      <c r="C1084" s="28"/>
      <c r="Z1084" s="1"/>
      <c r="AA1084" s="1" t="n">
        <v>4.67</v>
      </c>
      <c r="AB1084" s="1" t="n">
        <v>4.76</v>
      </c>
      <c r="AC1084" s="95" t="n">
        <f aca="false">AE1084-AB1084</f>
        <v>0</v>
      </c>
      <c r="AE1084" s="28" t="n">
        <v>4.76</v>
      </c>
      <c r="AF1084" s="28" t="n">
        <v>4.76</v>
      </c>
      <c r="AG1084" s="28" t="n">
        <v>4.845</v>
      </c>
      <c r="AH1084" s="28" t="n">
        <v>4.63</v>
      </c>
      <c r="AI1084" s="28" t="n">
        <v>4.5225</v>
      </c>
      <c r="AJ1084" s="28" t="n">
        <v>4.485</v>
      </c>
      <c r="AK1084" s="28" t="n">
        <v>4.6225</v>
      </c>
      <c r="AL1084" s="28" t="n">
        <v>4.71</v>
      </c>
      <c r="AM1084" s="28" t="n">
        <v>5.225</v>
      </c>
      <c r="AN1084" s="28" t="n">
        <v>5.21</v>
      </c>
      <c r="AO1084" s="28" t="n">
        <v>5</v>
      </c>
      <c r="AP1084" s="28" t="n">
        <v>5.68</v>
      </c>
      <c r="AQ1084" s="28" t="n">
        <v>4.67</v>
      </c>
      <c r="AR1084" s="28" t="n">
        <v>5.22</v>
      </c>
      <c r="AS1084" s="28"/>
      <c r="AT1084" s="28"/>
      <c r="AU1084" s="28"/>
      <c r="AV1084" s="28"/>
      <c r="AW1084" s="28"/>
      <c r="AX1084" s="28"/>
      <c r="AY1084" s="28"/>
      <c r="BE1084" s="28" t="n">
        <v>4.196</v>
      </c>
      <c r="BF1084" s="28" t="n">
        <v>3.816</v>
      </c>
      <c r="BG1084" s="28" t="n">
        <v>4.256</v>
      </c>
      <c r="BH1084" s="28" t="n">
        <v>4.06135714285714</v>
      </c>
      <c r="BI1084" s="28" t="n">
        <v>3.76635714285714</v>
      </c>
      <c r="BJ1084" s="28" t="n">
        <v>3.57421428571429</v>
      </c>
      <c r="BK1084" s="28" t="n">
        <v>4.076</v>
      </c>
      <c r="BL1084" s="28" t="n">
        <v>4.216</v>
      </c>
      <c r="BM1084" s="28" t="n">
        <v>4.72742857142857</v>
      </c>
      <c r="BN1084" s="28" t="n">
        <v>3.846</v>
      </c>
      <c r="BO1084" s="28" t="n">
        <v>4.386</v>
      </c>
      <c r="BP1084" s="28" t="n">
        <v>4.626</v>
      </c>
      <c r="BQ1084" s="28" t="n">
        <v>4.12885714285714</v>
      </c>
      <c r="BR1084" s="28" t="n">
        <v>4.466</v>
      </c>
    </row>
    <row r="1085" customFormat="false" ht="12.75" hidden="true" customHeight="false" outlineLevel="0" collapsed="false">
      <c r="A1085" s="56" t="n">
        <v>36833</v>
      </c>
      <c r="B1085" s="90" t="n">
        <f aca="false">B1084+1</f>
        <v>1079</v>
      </c>
      <c r="C1085" s="28"/>
      <c r="Z1085" s="1"/>
      <c r="AA1085" s="1" t="n">
        <v>4.88</v>
      </c>
      <c r="AB1085" s="1" t="n">
        <v>4.931</v>
      </c>
      <c r="AC1085" s="95" t="n">
        <f aca="false">AE1085-AB1085</f>
        <v>0</v>
      </c>
      <c r="AE1085" s="28" t="n">
        <v>4.931</v>
      </c>
      <c r="AF1085" s="28" t="n">
        <v>4.931</v>
      </c>
      <c r="AG1085" s="28" t="n">
        <v>5.031</v>
      </c>
      <c r="AH1085" s="28" t="n">
        <v>4.801</v>
      </c>
      <c r="AI1085" s="28" t="n">
        <v>4.671</v>
      </c>
      <c r="AJ1085" s="28" t="n">
        <v>4.651</v>
      </c>
      <c r="AK1085" s="28" t="n">
        <v>4.7935</v>
      </c>
      <c r="AL1085" s="28" t="n">
        <v>4.881</v>
      </c>
      <c r="AM1085" s="28" t="n">
        <v>5.396</v>
      </c>
      <c r="AN1085" s="28" t="n">
        <v>5.381</v>
      </c>
      <c r="AO1085" s="28" t="n">
        <v>5.176</v>
      </c>
      <c r="AP1085" s="28" t="n">
        <v>5.896</v>
      </c>
      <c r="AQ1085" s="28" t="n">
        <v>4.841</v>
      </c>
      <c r="AR1085" s="28" t="n">
        <v>5.371</v>
      </c>
      <c r="AS1085" s="28"/>
      <c r="AT1085" s="28"/>
      <c r="AU1085" s="28"/>
      <c r="AV1085" s="28"/>
      <c r="AW1085" s="28"/>
      <c r="AX1085" s="28"/>
      <c r="AY1085" s="28"/>
      <c r="BE1085" s="28" t="n">
        <v>4.31842857142857</v>
      </c>
      <c r="BF1085" s="28" t="n">
        <v>3.94342857142857</v>
      </c>
      <c r="BG1085" s="28" t="n">
        <v>4.37842857142857</v>
      </c>
      <c r="BH1085" s="28" t="n">
        <v>4.18378571428571</v>
      </c>
      <c r="BI1085" s="28" t="n">
        <v>3.87378571428572</v>
      </c>
      <c r="BJ1085" s="28" t="n">
        <v>3.68914285714286</v>
      </c>
      <c r="BK1085" s="28" t="n">
        <v>4.19842857142857</v>
      </c>
      <c r="BL1085" s="28" t="n">
        <v>4.33842857142857</v>
      </c>
      <c r="BM1085" s="28" t="n">
        <v>4.85985714285714</v>
      </c>
      <c r="BN1085" s="28" t="n">
        <v>3.97342857142857</v>
      </c>
      <c r="BO1085" s="28" t="n">
        <v>4.50842857142857</v>
      </c>
      <c r="BP1085" s="28" t="n">
        <v>4.74842857142857</v>
      </c>
      <c r="BQ1085" s="28" t="n">
        <v>4.25128571428572</v>
      </c>
      <c r="BR1085" s="28" t="n">
        <v>4.62842857142857</v>
      </c>
    </row>
    <row r="1086" customFormat="false" ht="12.75" hidden="true" customHeight="false" outlineLevel="0" collapsed="false">
      <c r="A1086" s="56" t="n">
        <v>36836</v>
      </c>
      <c r="B1086" s="90" t="n">
        <f aca="false">B1085+1</f>
        <v>1080</v>
      </c>
      <c r="C1086" s="28"/>
      <c r="Z1086" s="1"/>
      <c r="AA1086" s="1" t="n">
        <v>4.95</v>
      </c>
      <c r="AB1086" s="1" t="n">
        <v>4.849</v>
      </c>
      <c r="AC1086" s="95" t="n">
        <f aca="false">AE1086-AB1086</f>
        <v>0</v>
      </c>
      <c r="AE1086" s="28" t="n">
        <v>4.849</v>
      </c>
      <c r="AF1086" s="28" t="n">
        <v>4.849</v>
      </c>
      <c r="AG1086" s="28" t="n">
        <v>4.939</v>
      </c>
      <c r="AH1086" s="28" t="n">
        <v>4.709</v>
      </c>
      <c r="AI1086" s="28" t="n">
        <v>4.594</v>
      </c>
      <c r="AJ1086" s="28" t="n">
        <v>4.5565</v>
      </c>
      <c r="AK1086" s="28" t="n">
        <v>4.7115</v>
      </c>
      <c r="AL1086" s="28" t="n">
        <v>4.804</v>
      </c>
      <c r="AM1086" s="28" t="n">
        <v>5.314</v>
      </c>
      <c r="AN1086" s="28" t="n">
        <v>5.249</v>
      </c>
      <c r="AO1086" s="28" t="n">
        <v>5.094</v>
      </c>
      <c r="AP1086" s="28" t="n">
        <v>5.779</v>
      </c>
      <c r="AQ1086" s="28" t="n">
        <v>4.7515</v>
      </c>
      <c r="AR1086" s="28" t="n">
        <v>5.2815</v>
      </c>
      <c r="AS1086" s="28"/>
      <c r="AT1086" s="28"/>
      <c r="AU1086" s="28"/>
      <c r="AV1086" s="28"/>
      <c r="AW1086" s="28"/>
      <c r="AX1086" s="28"/>
      <c r="AY1086" s="28"/>
      <c r="BE1086" s="28" t="n">
        <v>4.28328571428571</v>
      </c>
      <c r="BF1086" s="28" t="n">
        <v>3.92828571428571</v>
      </c>
      <c r="BG1086" s="28" t="n">
        <v>4.34328571428571</v>
      </c>
      <c r="BH1086" s="28" t="n">
        <v>4.14828571428571</v>
      </c>
      <c r="BI1086" s="28" t="n">
        <v>3.83364285714286</v>
      </c>
      <c r="BJ1086" s="28" t="n">
        <v>3.654</v>
      </c>
      <c r="BK1086" s="28" t="n">
        <v>4.16328571428571</v>
      </c>
      <c r="BL1086" s="28" t="n">
        <v>4.30328571428571</v>
      </c>
      <c r="BM1086" s="28" t="n">
        <v>4.849</v>
      </c>
      <c r="BN1086" s="28" t="n">
        <v>3.96828571428571</v>
      </c>
      <c r="BO1086" s="28" t="n">
        <v>4.47328571428571</v>
      </c>
      <c r="BP1086" s="28" t="n">
        <v>4.71328571428571</v>
      </c>
      <c r="BQ1086" s="28" t="n">
        <v>4.21828571428571</v>
      </c>
      <c r="BR1086" s="28" t="n">
        <v>4.61328571428571</v>
      </c>
    </row>
    <row r="1087" customFormat="false" ht="12.75" hidden="true" customHeight="false" outlineLevel="0" collapsed="false">
      <c r="A1087" s="56" t="n">
        <v>36837</v>
      </c>
      <c r="B1087" s="90" t="n">
        <f aca="false">B1086+1</f>
        <v>1081</v>
      </c>
      <c r="C1087" s="28"/>
      <c r="Z1087" s="1"/>
      <c r="AA1087" s="1" t="n">
        <v>4.99</v>
      </c>
      <c r="AB1087" s="1" t="n">
        <v>5.081</v>
      </c>
      <c r="AC1087" s="95" t="n">
        <f aca="false">AE1087-AB1087</f>
        <v>0</v>
      </c>
      <c r="AE1087" s="28" t="n">
        <v>5.081</v>
      </c>
      <c r="AF1087" s="28" t="n">
        <v>5.081</v>
      </c>
      <c r="AG1087" s="28" t="n">
        <v>5.176</v>
      </c>
      <c r="AH1087" s="28" t="n">
        <v>4.9435</v>
      </c>
      <c r="AI1087" s="28" t="n">
        <v>4.836</v>
      </c>
      <c r="AJ1087" s="28" t="n">
        <v>4.806</v>
      </c>
      <c r="AK1087" s="28" t="n">
        <v>4.9435</v>
      </c>
      <c r="AL1087" s="28" t="n">
        <v>5.036</v>
      </c>
      <c r="AM1087" s="28" t="n">
        <v>5.556</v>
      </c>
      <c r="AN1087" s="28" t="n">
        <v>5.541</v>
      </c>
      <c r="AO1087" s="28" t="n">
        <v>5.326</v>
      </c>
      <c r="AP1087" s="28" t="n">
        <v>6.051</v>
      </c>
      <c r="AQ1087" s="28" t="n">
        <v>4.9835</v>
      </c>
      <c r="AR1087" s="28" t="n">
        <v>5.536</v>
      </c>
      <c r="AS1087" s="28"/>
      <c r="AT1087" s="28"/>
      <c r="AU1087" s="28"/>
      <c r="AV1087" s="28"/>
      <c r="AW1087" s="28"/>
      <c r="AX1087" s="28"/>
      <c r="AY1087" s="28"/>
      <c r="BE1087" s="28" t="n">
        <v>4.46314285714286</v>
      </c>
      <c r="BF1087" s="28" t="n">
        <v>4.14314285714286</v>
      </c>
      <c r="BG1087" s="28" t="n">
        <v>4.526</v>
      </c>
      <c r="BH1087" s="28" t="n">
        <v>4.32814285714286</v>
      </c>
      <c r="BI1087" s="28" t="n">
        <v>4.0235</v>
      </c>
      <c r="BJ1087" s="28" t="n">
        <v>3.83564285714286</v>
      </c>
      <c r="BK1087" s="28" t="n">
        <v>4.33814285714286</v>
      </c>
      <c r="BL1087" s="28" t="n">
        <v>4.48314285714286</v>
      </c>
      <c r="BM1087" s="28" t="n">
        <v>5.031</v>
      </c>
      <c r="BN1087" s="28" t="n">
        <v>4.18314285714286</v>
      </c>
      <c r="BO1087" s="28" t="n">
        <v>4.65314285714286</v>
      </c>
      <c r="BP1087" s="28" t="n">
        <v>4.89314285714286</v>
      </c>
      <c r="BQ1087" s="28" t="n">
        <v>4.39814285714286</v>
      </c>
      <c r="BR1087" s="28" t="n">
        <v>4.79314285714286</v>
      </c>
    </row>
    <row r="1088" customFormat="false" ht="12.75" hidden="true" customHeight="false" outlineLevel="0" collapsed="false">
      <c r="A1088" s="56" t="n">
        <v>36838</v>
      </c>
      <c r="B1088" s="90" t="n">
        <f aca="false">B1087+1</f>
        <v>1082</v>
      </c>
      <c r="C1088" s="28"/>
      <c r="Z1088" s="1"/>
      <c r="AA1088" s="1" t="n">
        <v>5.17</v>
      </c>
      <c r="AB1088" s="1" t="n">
        <v>5.338</v>
      </c>
      <c r="AC1088" s="95" t="n">
        <f aca="false">AE1088-AB1088</f>
        <v>0</v>
      </c>
      <c r="AE1088" s="28" t="n">
        <v>5.338</v>
      </c>
      <c r="AF1088" s="28" t="n">
        <v>5.338</v>
      </c>
      <c r="AG1088" s="28" t="n">
        <v>5.448</v>
      </c>
      <c r="AH1088" s="28" t="n">
        <v>5.2255</v>
      </c>
      <c r="AI1088" s="28" t="n">
        <v>5.1455</v>
      </c>
      <c r="AJ1088" s="28" t="n">
        <v>5.0955</v>
      </c>
      <c r="AK1088" s="28" t="n">
        <v>5.2155</v>
      </c>
      <c r="AL1088" s="28" t="n">
        <v>5.2955</v>
      </c>
      <c r="AM1088" s="28" t="n">
        <v>5.953</v>
      </c>
      <c r="AN1088" s="28" t="n">
        <v>5.968</v>
      </c>
      <c r="AO1088" s="28" t="n">
        <v>5.608</v>
      </c>
      <c r="AP1088" s="28" t="n">
        <v>6.508</v>
      </c>
      <c r="AQ1088" s="28" t="n">
        <v>5.2405</v>
      </c>
      <c r="AR1088" s="28" t="n">
        <v>5.968</v>
      </c>
      <c r="AS1088" s="28"/>
      <c r="AT1088" s="28"/>
      <c r="AU1088" s="28"/>
      <c r="AV1088" s="28"/>
      <c r="AW1088" s="28"/>
      <c r="AX1088" s="28"/>
      <c r="AY1088" s="28"/>
      <c r="BE1088" s="28" t="n">
        <v>4.60114285714286</v>
      </c>
      <c r="BF1088" s="28" t="n">
        <v>4.31114285714286</v>
      </c>
      <c r="BG1088" s="28" t="n">
        <v>4.66614285714286</v>
      </c>
      <c r="BH1088" s="28" t="n">
        <v>4.46614285714286</v>
      </c>
      <c r="BI1088" s="28" t="n">
        <v>4.1965</v>
      </c>
      <c r="BJ1088" s="28" t="n">
        <v>4.00614285714286</v>
      </c>
      <c r="BK1088" s="28" t="n">
        <v>4.48114285714286</v>
      </c>
      <c r="BL1088" s="28" t="n">
        <v>4.62114285714286</v>
      </c>
      <c r="BM1088" s="28" t="n">
        <v>5.2315</v>
      </c>
      <c r="BN1088" s="28" t="n">
        <v>4.34114285714286</v>
      </c>
      <c r="BO1088" s="28" t="n">
        <v>4.80185714285714</v>
      </c>
      <c r="BP1088" s="28" t="n">
        <v>5.04114285714286</v>
      </c>
      <c r="BQ1088" s="28" t="n">
        <v>4.53614285714286</v>
      </c>
      <c r="BR1088" s="28" t="n">
        <v>4.98114285714286</v>
      </c>
    </row>
    <row r="1089" customFormat="false" ht="12.75" hidden="true" customHeight="false" outlineLevel="0" collapsed="false">
      <c r="A1089" s="56" t="n">
        <v>36839</v>
      </c>
      <c r="B1089" s="90" t="n">
        <f aca="false">B1088+1</f>
        <v>1083</v>
      </c>
      <c r="C1089" s="28"/>
      <c r="Z1089" s="1"/>
      <c r="AA1089" s="1" t="n">
        <v>5.48</v>
      </c>
      <c r="AB1089" s="1" t="n">
        <v>5.445</v>
      </c>
      <c r="AC1089" s="95" t="n">
        <f aca="false">AE1089-AB1089</f>
        <v>0</v>
      </c>
      <c r="AE1089" s="28" t="n">
        <v>5.445</v>
      </c>
      <c r="AF1089" s="28" t="n">
        <v>5.445</v>
      </c>
      <c r="AG1089" s="28" t="n">
        <v>5.575</v>
      </c>
      <c r="AH1089" s="28" t="n">
        <v>5.355</v>
      </c>
      <c r="AI1089" s="28" t="n">
        <v>5.2775</v>
      </c>
      <c r="AJ1089" s="28" t="n">
        <v>5.2025</v>
      </c>
      <c r="AK1089" s="28" t="n">
        <v>5.3275</v>
      </c>
      <c r="AL1089" s="28" t="n">
        <v>5.41</v>
      </c>
      <c r="AM1089" s="28" t="n">
        <v>6.1425</v>
      </c>
      <c r="AN1089" s="28" t="n">
        <v>6.095</v>
      </c>
      <c r="AO1089" s="28" t="n">
        <v>5.72</v>
      </c>
      <c r="AP1089" s="28" t="n">
        <v>6.665</v>
      </c>
      <c r="AQ1089" s="28" t="n">
        <v>5.36</v>
      </c>
      <c r="AR1089" s="28" t="n">
        <v>6.075</v>
      </c>
      <c r="AS1089" s="28"/>
      <c r="AT1089" s="28"/>
      <c r="AU1089" s="28"/>
      <c r="AV1089" s="28"/>
      <c r="AW1089" s="28"/>
      <c r="AX1089" s="28"/>
      <c r="AY1089" s="28"/>
      <c r="BE1089" s="28" t="n">
        <v>4.57814285714286</v>
      </c>
      <c r="BF1089" s="28" t="n">
        <v>4.28814285714286</v>
      </c>
      <c r="BG1089" s="28" t="n">
        <v>4.64314285714286</v>
      </c>
      <c r="BH1089" s="28" t="n">
        <v>4.44314285714286</v>
      </c>
      <c r="BI1089" s="28" t="n">
        <v>4.176</v>
      </c>
      <c r="BJ1089" s="28" t="n">
        <v>3.98814285714286</v>
      </c>
      <c r="BK1089" s="28" t="n">
        <v>4.46314285714286</v>
      </c>
      <c r="BL1089" s="28" t="n">
        <v>4.59814285714286</v>
      </c>
      <c r="BM1089" s="28" t="n">
        <v>5.22957142857143</v>
      </c>
      <c r="BN1089" s="28" t="n">
        <v>4.31814285714286</v>
      </c>
      <c r="BO1089" s="28" t="n">
        <v>4.77885714285714</v>
      </c>
      <c r="BP1089" s="28" t="n">
        <v>5.01814285714286</v>
      </c>
      <c r="BQ1089" s="28" t="n">
        <v>4.51314285714286</v>
      </c>
      <c r="BR1089" s="28" t="n">
        <v>4.95814285714286</v>
      </c>
    </row>
    <row r="1090" customFormat="false" ht="12.75" hidden="true" customHeight="false" outlineLevel="0" collapsed="false">
      <c r="A1090" s="56" t="n">
        <v>36840</v>
      </c>
      <c r="B1090" s="90" t="n">
        <f aca="false">B1089+1</f>
        <v>1084</v>
      </c>
      <c r="C1090" s="28"/>
      <c r="Z1090" s="1"/>
      <c r="AA1090" s="1" t="n">
        <v>5.39</v>
      </c>
      <c r="AB1090" s="1" t="n">
        <v>5.456</v>
      </c>
      <c r="AC1090" s="95" t="n">
        <f aca="false">AE1090-AB1090</f>
        <v>0</v>
      </c>
      <c r="AE1090" s="28" t="n">
        <v>5.456</v>
      </c>
      <c r="AF1090" s="28" t="n">
        <v>5.456</v>
      </c>
      <c r="AG1090" s="28" t="n">
        <v>5.586</v>
      </c>
      <c r="AH1090" s="28" t="n">
        <v>5.366</v>
      </c>
      <c r="AI1090" s="28" t="n">
        <v>5.276</v>
      </c>
      <c r="AJ1090" s="28" t="n">
        <v>5.206</v>
      </c>
      <c r="AK1090" s="28" t="n">
        <v>5.3385</v>
      </c>
      <c r="AL1090" s="28" t="n">
        <v>5.421</v>
      </c>
      <c r="AM1090" s="28" t="n">
        <v>6.136</v>
      </c>
      <c r="AN1090" s="28" t="n">
        <v>6.116</v>
      </c>
      <c r="AO1090" s="28" t="n">
        <v>5.726</v>
      </c>
      <c r="AP1090" s="28" t="n">
        <v>6.681</v>
      </c>
      <c r="AQ1090" s="28" t="n">
        <v>5.371</v>
      </c>
      <c r="AR1090" s="28" t="n">
        <v>6.096</v>
      </c>
      <c r="AS1090" s="28"/>
      <c r="AT1090" s="28"/>
      <c r="AU1090" s="28"/>
      <c r="AV1090" s="28"/>
      <c r="AW1090" s="28"/>
      <c r="AX1090" s="28"/>
      <c r="AY1090" s="28"/>
      <c r="BE1090" s="28" t="n">
        <v>4.47457142857143</v>
      </c>
      <c r="BF1090" s="28" t="n">
        <v>4.18457142857143</v>
      </c>
      <c r="BG1090" s="28" t="n">
        <v>4.53957142857143</v>
      </c>
      <c r="BH1090" s="28" t="n">
        <v>4.33957142857143</v>
      </c>
      <c r="BI1090" s="28" t="n">
        <v>4.06492857142857</v>
      </c>
      <c r="BJ1090" s="28" t="n">
        <v>3.87457142857143</v>
      </c>
      <c r="BK1090" s="28" t="n">
        <v>4.35457142857143</v>
      </c>
      <c r="BL1090" s="28" t="n">
        <v>4.49457142857143</v>
      </c>
      <c r="BM1090" s="28" t="n">
        <v>5.1085</v>
      </c>
      <c r="BN1090" s="28" t="n">
        <v>4.19457142857143</v>
      </c>
      <c r="BO1090" s="28" t="n">
        <v>4.67528571428572</v>
      </c>
      <c r="BP1090" s="28" t="n">
        <v>4.91457142857143</v>
      </c>
      <c r="BQ1090" s="28" t="n">
        <v>4.40957142857143</v>
      </c>
      <c r="BR1090" s="28" t="n">
        <v>4.85457142857143</v>
      </c>
    </row>
    <row r="1091" customFormat="false" ht="12.75" hidden="true" customHeight="false" outlineLevel="0" collapsed="false">
      <c r="A1091" s="56" t="n">
        <v>36843</v>
      </c>
      <c r="B1091" s="90" t="n">
        <f aca="false">B1090+1</f>
        <v>1085</v>
      </c>
      <c r="C1091" s="28"/>
      <c r="Z1091" s="1"/>
      <c r="AA1091" s="1" t="n">
        <v>5.65</v>
      </c>
      <c r="AB1091" s="1" t="n">
        <v>5.698</v>
      </c>
      <c r="AC1091" s="95" t="n">
        <f aca="false">AE1091-AB1091</f>
        <v>0</v>
      </c>
      <c r="AE1091" s="28" t="n">
        <v>5.698</v>
      </c>
      <c r="AF1091" s="28" t="n">
        <v>5.698</v>
      </c>
      <c r="AG1091" s="28" t="n">
        <v>5.828</v>
      </c>
      <c r="AH1091" s="28" t="n">
        <v>5.6055</v>
      </c>
      <c r="AI1091" s="28" t="n">
        <v>5.523</v>
      </c>
      <c r="AJ1091" s="28" t="n">
        <v>5.448</v>
      </c>
      <c r="AK1091" s="28" t="n">
        <v>5.5805</v>
      </c>
      <c r="AL1091" s="28" t="n">
        <v>5.668</v>
      </c>
      <c r="AM1091" s="28" t="n">
        <v>6.4605</v>
      </c>
      <c r="AN1091" s="28" t="n">
        <v>6.418</v>
      </c>
      <c r="AO1091" s="28" t="n">
        <v>5.958</v>
      </c>
      <c r="AP1091" s="28" t="n">
        <v>6.948</v>
      </c>
      <c r="AQ1091" s="28" t="n">
        <v>5.6155</v>
      </c>
      <c r="AR1091" s="28" t="n">
        <v>6.388</v>
      </c>
      <c r="AS1091" s="28"/>
      <c r="AT1091" s="28"/>
      <c r="AU1091" s="28"/>
      <c r="AV1091" s="28"/>
      <c r="AW1091" s="28"/>
      <c r="AX1091" s="28"/>
      <c r="AY1091" s="28"/>
      <c r="BE1091" s="28" t="n">
        <v>4.50585714285714</v>
      </c>
      <c r="BF1091" s="28" t="n">
        <v>4.20585714285714</v>
      </c>
      <c r="BG1091" s="28" t="n">
        <v>4.57585714285714</v>
      </c>
      <c r="BH1091" s="28" t="n">
        <v>4.37085714285714</v>
      </c>
      <c r="BI1091" s="28" t="n">
        <v>4.09621428571429</v>
      </c>
      <c r="BJ1091" s="28" t="n">
        <v>3.90585714285714</v>
      </c>
      <c r="BK1091" s="28" t="n">
        <v>4.38585714285714</v>
      </c>
      <c r="BL1091" s="28" t="n">
        <v>4.52585714285714</v>
      </c>
      <c r="BM1091" s="28" t="n">
        <v>5.16478571428571</v>
      </c>
      <c r="BN1091" s="28" t="n">
        <v>4.22585714285714</v>
      </c>
      <c r="BO1091" s="28" t="n">
        <v>4.70657142857143</v>
      </c>
      <c r="BP1091" s="28" t="n">
        <v>4.94585714285714</v>
      </c>
      <c r="BQ1091" s="28" t="n">
        <v>4.44085714285714</v>
      </c>
      <c r="BR1091" s="28" t="n">
        <v>4.88585714285714</v>
      </c>
    </row>
    <row r="1092" customFormat="false" ht="12.75" hidden="true" customHeight="false" outlineLevel="0" collapsed="false">
      <c r="A1092" s="56" t="n">
        <v>36844</v>
      </c>
      <c r="B1092" s="90" t="n">
        <f aca="false">B1091+1</f>
        <v>1086</v>
      </c>
      <c r="C1092" s="28"/>
      <c r="Z1092" s="1"/>
      <c r="AA1092" s="1" t="n">
        <v>5.86</v>
      </c>
      <c r="AB1092" s="1" t="n">
        <v>6.016</v>
      </c>
      <c r="AC1092" s="95" t="n">
        <f aca="false">AE1092-AB1092</f>
        <v>0</v>
      </c>
      <c r="AE1092" s="28" t="n">
        <v>6.016</v>
      </c>
      <c r="AF1092" s="28" t="n">
        <v>6.016</v>
      </c>
      <c r="AG1092" s="28" t="n">
        <v>6.151</v>
      </c>
      <c r="AH1092" s="28" t="n">
        <v>5.941</v>
      </c>
      <c r="AI1092" s="28" t="n">
        <v>5.8585</v>
      </c>
      <c r="AJ1092" s="28" t="n">
        <v>5.776</v>
      </c>
      <c r="AK1092" s="28" t="n">
        <v>5.9035</v>
      </c>
      <c r="AL1092" s="28" t="n">
        <v>5.9885</v>
      </c>
      <c r="AM1092" s="28" t="n">
        <v>7.001</v>
      </c>
      <c r="AN1092" s="28" t="n">
        <v>6.916</v>
      </c>
      <c r="AO1092" s="28" t="n">
        <v>6.276</v>
      </c>
      <c r="AP1092" s="28" t="n">
        <v>7.296</v>
      </c>
      <c r="AQ1092" s="28" t="n">
        <v>5.946</v>
      </c>
      <c r="AR1092" s="28" t="n">
        <v>6.921</v>
      </c>
      <c r="AS1092" s="28"/>
      <c r="AT1092" s="28"/>
      <c r="AU1092" s="28"/>
      <c r="AV1092" s="28"/>
      <c r="AW1092" s="28"/>
      <c r="AX1092" s="28"/>
      <c r="AY1092" s="28"/>
      <c r="BE1092" s="28" t="n">
        <v>4.64157142857143</v>
      </c>
      <c r="BF1092" s="28" t="n">
        <v>4.30157142857143</v>
      </c>
      <c r="BG1092" s="28" t="n">
        <v>4.71657142857143</v>
      </c>
      <c r="BH1092" s="28" t="n">
        <v>4.513</v>
      </c>
      <c r="BI1092" s="28" t="n">
        <v>4.22692857142857</v>
      </c>
      <c r="BJ1092" s="28" t="n">
        <v>4.03657142857143</v>
      </c>
      <c r="BK1092" s="28" t="n">
        <v>4.52157142857143</v>
      </c>
      <c r="BL1092" s="28" t="n">
        <v>4.66157142857143</v>
      </c>
      <c r="BM1092" s="28" t="n">
        <v>5.3255</v>
      </c>
      <c r="BN1092" s="28" t="n">
        <v>4.34657142857143</v>
      </c>
      <c r="BO1092" s="28" t="n">
        <v>4.84228571428571</v>
      </c>
      <c r="BP1092" s="28" t="n">
        <v>5.09157142857143</v>
      </c>
      <c r="BQ1092" s="28" t="n">
        <v>4.58157142857143</v>
      </c>
      <c r="BR1092" s="28" t="n">
        <v>5.02157142857143</v>
      </c>
    </row>
    <row r="1093" customFormat="false" ht="12.75" hidden="true" customHeight="false" outlineLevel="0" collapsed="false">
      <c r="A1093" s="56" t="n">
        <v>36845</v>
      </c>
      <c r="B1093" s="90" t="n">
        <f aca="false">B1092+1</f>
        <v>1087</v>
      </c>
      <c r="C1093" s="28"/>
      <c r="Z1093" s="1"/>
      <c r="AA1093" s="1" t="n">
        <v>6.07</v>
      </c>
      <c r="AB1093" s="1" t="n">
        <v>6.265</v>
      </c>
      <c r="AC1093" s="95" t="n">
        <f aca="false">AE1093-AB1093</f>
        <v>0</v>
      </c>
      <c r="AE1093" s="28" t="n">
        <v>6.265</v>
      </c>
      <c r="AF1093" s="28" t="n">
        <v>6.265</v>
      </c>
      <c r="AG1093" s="28" t="n">
        <v>6.3975</v>
      </c>
      <c r="AH1093" s="28" t="n">
        <v>6.175</v>
      </c>
      <c r="AI1093" s="28" t="n">
        <v>5.9925</v>
      </c>
      <c r="AJ1093" s="28" t="n">
        <v>5.935</v>
      </c>
      <c r="AK1093" s="28" t="n">
        <v>6.1425</v>
      </c>
      <c r="AL1093" s="28" t="n">
        <v>6.2375</v>
      </c>
      <c r="AM1093" s="28" t="n">
        <v>7.17</v>
      </c>
      <c r="AN1093" s="28" t="n">
        <v>7.205</v>
      </c>
      <c r="AO1093" s="28" t="n">
        <v>6.525</v>
      </c>
      <c r="AP1093" s="28" t="n">
        <v>7.535</v>
      </c>
      <c r="AQ1093" s="28" t="n">
        <v>6.19</v>
      </c>
      <c r="AR1093" s="28" t="n">
        <v>7.135</v>
      </c>
      <c r="AS1093" s="28"/>
      <c r="AT1093" s="28"/>
      <c r="AU1093" s="28"/>
      <c r="AV1093" s="28"/>
      <c r="AW1093" s="28"/>
      <c r="AX1093" s="28"/>
      <c r="AY1093" s="28"/>
      <c r="BE1093" s="28" t="n">
        <v>4.72114285714286</v>
      </c>
      <c r="BF1093" s="28" t="n">
        <v>4.38114285714286</v>
      </c>
      <c r="BG1093" s="28" t="n">
        <v>4.79614285714286</v>
      </c>
      <c r="BH1093" s="28" t="n">
        <v>4.59542857142857</v>
      </c>
      <c r="BI1093" s="28" t="n">
        <v>4.284</v>
      </c>
      <c r="BJ1093" s="28" t="n">
        <v>4.10114285714286</v>
      </c>
      <c r="BK1093" s="28" t="n">
        <v>4.60114285714286</v>
      </c>
      <c r="BL1093" s="28" t="n">
        <v>4.74114285714286</v>
      </c>
      <c r="BM1093" s="28" t="n">
        <v>5.39007142857143</v>
      </c>
      <c r="BN1093" s="28" t="n">
        <v>4.42614285714286</v>
      </c>
      <c r="BO1093" s="28" t="n">
        <v>4.92185714285714</v>
      </c>
      <c r="BP1093" s="28" t="n">
        <v>5.17114285714286</v>
      </c>
      <c r="BQ1093" s="28" t="n">
        <v>4.66114285714286</v>
      </c>
      <c r="BR1093" s="28" t="n">
        <v>5.10114285714286</v>
      </c>
    </row>
    <row r="1094" customFormat="false" ht="12.75" hidden="true" customHeight="false" outlineLevel="0" collapsed="false">
      <c r="A1094" s="56" t="n">
        <v>36846</v>
      </c>
      <c r="B1094" s="90" t="n">
        <f aca="false">B1093+1</f>
        <v>1088</v>
      </c>
      <c r="C1094" s="28"/>
      <c r="Z1094" s="1"/>
      <c r="AA1094" s="1" t="n">
        <v>6.07</v>
      </c>
      <c r="AB1094" s="1" t="n">
        <v>5.798</v>
      </c>
      <c r="AC1094" s="95" t="n">
        <f aca="false">AE1094-AB1094</f>
        <v>0</v>
      </c>
      <c r="AE1094" s="28" t="n">
        <v>5.798</v>
      </c>
      <c r="AF1094" s="28" t="n">
        <v>5.798</v>
      </c>
      <c r="AG1094" s="28" t="n">
        <v>5.928</v>
      </c>
      <c r="AH1094" s="28" t="n">
        <v>5.718</v>
      </c>
      <c r="AI1094" s="28" t="n">
        <v>5.558</v>
      </c>
      <c r="AJ1094" s="28" t="n">
        <v>5.518</v>
      </c>
      <c r="AK1094" s="28" t="n">
        <v>5.6705</v>
      </c>
      <c r="AL1094" s="28" t="n">
        <v>5.768</v>
      </c>
      <c r="AM1094" s="28" t="n">
        <v>7.208</v>
      </c>
      <c r="AN1094" s="28" t="n">
        <v>7.238</v>
      </c>
      <c r="AO1094" s="28" t="n">
        <v>6.048</v>
      </c>
      <c r="AP1094" s="28" t="n">
        <v>6.938</v>
      </c>
      <c r="AQ1094" s="28" t="n">
        <v>5.7255</v>
      </c>
      <c r="AR1094" s="28" t="n">
        <v>7.138</v>
      </c>
      <c r="AS1094" s="28"/>
      <c r="AT1094" s="28"/>
      <c r="AU1094" s="28"/>
      <c r="AV1094" s="28"/>
      <c r="AW1094" s="28"/>
      <c r="AX1094" s="28"/>
      <c r="AY1094" s="28"/>
      <c r="BE1094" s="28" t="n">
        <v>4.45857142857143</v>
      </c>
      <c r="BF1094" s="28" t="n">
        <v>4.12357142857143</v>
      </c>
      <c r="BG1094" s="28" t="n">
        <v>4.53071428571429</v>
      </c>
      <c r="BH1094" s="28" t="n">
        <v>4.33285714285714</v>
      </c>
      <c r="BI1094" s="28" t="n">
        <v>4.03392857142857</v>
      </c>
      <c r="BJ1094" s="28" t="n">
        <v>3.85357142857143</v>
      </c>
      <c r="BK1094" s="28" t="n">
        <v>4.33857142857143</v>
      </c>
      <c r="BL1094" s="28" t="n">
        <v>4.47857142857143</v>
      </c>
      <c r="BM1094" s="28" t="n">
        <v>5.16</v>
      </c>
      <c r="BN1094" s="28" t="n">
        <v>4.16357142857143</v>
      </c>
      <c r="BO1094" s="28" t="n">
        <v>4.65928571428572</v>
      </c>
      <c r="BP1094" s="28" t="n">
        <v>4.90857142857143</v>
      </c>
      <c r="BQ1094" s="28" t="n">
        <v>4.39857142857143</v>
      </c>
      <c r="BR1094" s="28" t="n">
        <v>4.86857142857143</v>
      </c>
    </row>
    <row r="1095" customFormat="false" ht="12.75" hidden="true" customHeight="false" outlineLevel="0" collapsed="false">
      <c r="A1095" s="56" t="n">
        <v>36847</v>
      </c>
      <c r="B1095" s="90" t="n">
        <f aca="false">B1094+1</f>
        <v>1089</v>
      </c>
      <c r="C1095" s="28"/>
      <c r="Z1095" s="1"/>
      <c r="AA1095" s="1" t="n">
        <v>5.69</v>
      </c>
      <c r="AB1095" s="1" t="n">
        <v>6.1</v>
      </c>
      <c r="AC1095" s="95" t="n">
        <f aca="false">AE1095-AB1095</f>
        <v>0</v>
      </c>
      <c r="AE1095" s="28" t="n">
        <v>6.1</v>
      </c>
      <c r="AF1095" s="28" t="n">
        <v>6.1</v>
      </c>
      <c r="AG1095" s="28" t="n">
        <v>6.25</v>
      </c>
      <c r="AH1095" s="28" t="n">
        <v>6.13</v>
      </c>
      <c r="AI1095" s="28" t="n">
        <v>6.03</v>
      </c>
      <c r="AJ1095" s="28" t="n">
        <v>5.92</v>
      </c>
      <c r="AK1095" s="28" t="n">
        <v>5.9975</v>
      </c>
      <c r="AL1095" s="28" t="n">
        <v>6.095</v>
      </c>
      <c r="AM1095" s="28" t="n">
        <v>7.975</v>
      </c>
      <c r="AN1095" s="28" t="n">
        <v>7.93</v>
      </c>
      <c r="AO1095" s="28" t="n">
        <v>6.355</v>
      </c>
      <c r="AP1095" s="28" t="n">
        <v>7.32</v>
      </c>
      <c r="AQ1095" s="28" t="n">
        <v>6.11</v>
      </c>
      <c r="AR1095" s="28" t="n">
        <v>7.88</v>
      </c>
      <c r="AS1095" s="28"/>
      <c r="AT1095" s="28"/>
      <c r="AU1095" s="28"/>
      <c r="AV1095" s="28"/>
      <c r="AW1095" s="28"/>
      <c r="AX1095" s="28"/>
      <c r="AY1095" s="28"/>
      <c r="BE1095" s="28" t="n">
        <v>4.51185714285714</v>
      </c>
      <c r="BF1095" s="28" t="n">
        <v>4.20685714285714</v>
      </c>
      <c r="BG1095" s="28" t="n">
        <v>4.584</v>
      </c>
      <c r="BH1095" s="28" t="n">
        <v>4.44042857142857</v>
      </c>
      <c r="BI1095" s="28" t="n">
        <v>4.11221428571429</v>
      </c>
      <c r="BJ1095" s="28" t="n">
        <v>3.91935714285714</v>
      </c>
      <c r="BK1095" s="28" t="n">
        <v>4.40185714285714</v>
      </c>
      <c r="BL1095" s="28" t="n">
        <v>4.54185714285714</v>
      </c>
      <c r="BM1095" s="28" t="n">
        <v>5.44328571428571</v>
      </c>
      <c r="BN1095" s="28" t="n">
        <v>4.24185714285714</v>
      </c>
      <c r="BO1095" s="28" t="n">
        <v>4.71257142857143</v>
      </c>
      <c r="BP1095" s="28" t="n">
        <v>4.96185714285714</v>
      </c>
      <c r="BQ1095" s="28" t="n">
        <v>4.51328571428572</v>
      </c>
      <c r="BR1095" s="28" t="n">
        <v>5.11185714285714</v>
      </c>
    </row>
    <row r="1096" customFormat="false" ht="12.75" hidden="true" customHeight="false" outlineLevel="0" collapsed="false">
      <c r="A1096" s="56" t="n">
        <v>36850</v>
      </c>
      <c r="B1096" s="90" t="n">
        <f aca="false">B1095+1</f>
        <v>1090</v>
      </c>
      <c r="C1096" s="28"/>
      <c r="Z1096" s="1"/>
      <c r="AA1096" s="1" t="n">
        <v>6.25</v>
      </c>
      <c r="AB1096" s="1" t="n">
        <v>6.249</v>
      </c>
      <c r="AC1096" s="95" t="n">
        <f aca="false">AE1096-AB1096</f>
        <v>0</v>
      </c>
      <c r="AE1096" s="28" t="n">
        <v>6.249</v>
      </c>
      <c r="AF1096" s="28" t="n">
        <v>6.249</v>
      </c>
      <c r="AG1096" s="28" t="n">
        <v>6.389</v>
      </c>
      <c r="AH1096" s="28" t="n">
        <v>6.329</v>
      </c>
      <c r="AI1096" s="28" t="n">
        <v>6.249</v>
      </c>
      <c r="AJ1096" s="28" t="n">
        <v>6.154</v>
      </c>
      <c r="AK1096" s="28" t="n">
        <v>6.1465</v>
      </c>
      <c r="AL1096" s="28" t="n">
        <v>6.2765</v>
      </c>
      <c r="AM1096" s="28" t="n">
        <v>9.299</v>
      </c>
      <c r="AN1096" s="28" t="n">
        <v>9.399</v>
      </c>
      <c r="AO1096" s="28" t="n">
        <v>6.479</v>
      </c>
      <c r="AP1096" s="28" t="n">
        <v>7.459</v>
      </c>
      <c r="AQ1096" s="28" t="n">
        <v>6.299</v>
      </c>
      <c r="AR1096" s="28" t="n">
        <v>9.249</v>
      </c>
      <c r="AS1096" s="28"/>
      <c r="AT1096" s="28"/>
      <c r="AU1096" s="28"/>
      <c r="AV1096" s="28"/>
      <c r="AW1096" s="28"/>
      <c r="AX1096" s="28"/>
      <c r="AY1096" s="28"/>
      <c r="BE1096" s="28" t="n">
        <v>4.52571428571429</v>
      </c>
      <c r="BF1096" s="28" t="n">
        <v>4.25071428571429</v>
      </c>
      <c r="BG1096" s="28" t="n">
        <v>4.59785714285714</v>
      </c>
      <c r="BH1096" s="28" t="n">
        <v>4.49714285714286</v>
      </c>
      <c r="BI1096" s="28" t="n">
        <v>4.19107142857143</v>
      </c>
      <c r="BJ1096" s="28" t="n">
        <v>4.00321428571429</v>
      </c>
      <c r="BK1096" s="28" t="n">
        <v>4.41571428571429</v>
      </c>
      <c r="BL1096" s="28" t="n">
        <v>4.55571428571429</v>
      </c>
      <c r="BM1096" s="28" t="n">
        <v>5.65857142857143</v>
      </c>
      <c r="BN1096" s="28" t="n">
        <v>4.30071428571429</v>
      </c>
      <c r="BO1096" s="28" t="n">
        <v>4.72642857142857</v>
      </c>
      <c r="BP1096" s="28" t="n">
        <v>4.97571428571429</v>
      </c>
      <c r="BQ1096" s="28" t="n">
        <v>4.57</v>
      </c>
      <c r="BR1096" s="28" t="n">
        <v>5.32571428571429</v>
      </c>
    </row>
    <row r="1097" customFormat="false" ht="12.75" hidden="true" customHeight="false" outlineLevel="0" collapsed="false">
      <c r="A1097" s="56" t="n">
        <v>36851</v>
      </c>
      <c r="B1097" s="90" t="n">
        <f aca="false">B1096+1</f>
        <v>1091</v>
      </c>
      <c r="C1097" s="28"/>
      <c r="Z1097" s="1"/>
      <c r="AA1097" s="1" t="n">
        <v>6.28</v>
      </c>
      <c r="AB1097" s="1" t="n">
        <v>6.408</v>
      </c>
      <c r="AC1097" s="95" t="n">
        <f aca="false">AE1097-AB1097</f>
        <v>0</v>
      </c>
      <c r="AE1097" s="28" t="n">
        <v>6.408</v>
      </c>
      <c r="AF1097" s="28" t="n">
        <v>6.408</v>
      </c>
      <c r="AG1097" s="28" t="n">
        <v>6.523</v>
      </c>
      <c r="AH1097" s="28" t="n">
        <v>6.518</v>
      </c>
      <c r="AI1097" s="28" t="n">
        <v>6.368</v>
      </c>
      <c r="AJ1097" s="28" t="n">
        <v>6.238</v>
      </c>
      <c r="AK1097" s="28" t="n">
        <v>6.3055</v>
      </c>
      <c r="AL1097" s="28" t="n">
        <v>6.4355</v>
      </c>
      <c r="AM1097" s="28" t="n">
        <v>12.058</v>
      </c>
      <c r="AN1097" s="28" t="n">
        <v>12.458</v>
      </c>
      <c r="AO1097" s="28" t="n">
        <v>6.638</v>
      </c>
      <c r="AP1097" s="28" t="n">
        <v>7.658</v>
      </c>
      <c r="AQ1097" s="28" t="n">
        <v>6.483</v>
      </c>
      <c r="AR1097" s="28" t="n">
        <v>12.108</v>
      </c>
      <c r="AS1097" s="28"/>
      <c r="AT1097" s="28"/>
      <c r="AU1097" s="28"/>
      <c r="AV1097" s="28"/>
      <c r="AW1097" s="28"/>
      <c r="AX1097" s="28"/>
      <c r="AY1097" s="28"/>
      <c r="BE1097" s="28" t="n">
        <v>4.58071428571429</v>
      </c>
      <c r="BF1097" s="28" t="n">
        <v>4.30071428571429</v>
      </c>
      <c r="BG1097" s="28" t="n">
        <v>4.65</v>
      </c>
      <c r="BH1097" s="28" t="n">
        <v>4.55214285714286</v>
      </c>
      <c r="BI1097" s="28" t="n">
        <v>4.25107142857143</v>
      </c>
      <c r="BJ1097" s="28" t="n">
        <v>4.06071428571429</v>
      </c>
      <c r="BK1097" s="28" t="n">
        <v>4.47071428571429</v>
      </c>
      <c r="BL1097" s="28" t="n">
        <v>4.61071428571429</v>
      </c>
      <c r="BM1097" s="28" t="n">
        <v>5.83785714285714</v>
      </c>
      <c r="BN1097" s="28" t="n">
        <v>4.40071428571429</v>
      </c>
      <c r="BO1097" s="28" t="n">
        <v>4.78142857142857</v>
      </c>
      <c r="BP1097" s="28" t="n">
        <v>5.03071428571429</v>
      </c>
      <c r="BQ1097" s="28" t="n">
        <v>4.625</v>
      </c>
      <c r="BR1097" s="28" t="n">
        <v>5.48071428571429</v>
      </c>
    </row>
    <row r="1098" customFormat="false" ht="12.75" hidden="true" customHeight="false" outlineLevel="0" collapsed="false">
      <c r="A1098" s="56" t="n">
        <v>36852</v>
      </c>
      <c r="B1098" s="90" t="n">
        <f aca="false">B1097+1</f>
        <v>1092</v>
      </c>
      <c r="C1098" s="28"/>
      <c r="Z1098" s="1"/>
      <c r="AA1098" s="1" t="n">
        <v>6.34</v>
      </c>
      <c r="AB1098" s="1" t="n">
        <v>6.577</v>
      </c>
      <c r="AC1098" s="95" t="n">
        <f aca="false">AE1098-AB1098</f>
        <v>0</v>
      </c>
      <c r="AE1098" s="28" t="n">
        <v>6.577</v>
      </c>
      <c r="AF1098" s="28" t="n">
        <v>6.577</v>
      </c>
      <c r="AG1098" s="28" t="n">
        <v>6.677</v>
      </c>
      <c r="AH1098" s="28" t="n">
        <v>6.657</v>
      </c>
      <c r="AI1098" s="28" t="n">
        <v>6.487</v>
      </c>
      <c r="AJ1098" s="28" t="n">
        <v>6.417</v>
      </c>
      <c r="AK1098" s="28" t="n">
        <v>6.4595</v>
      </c>
      <c r="AL1098" s="28" t="n">
        <v>6.5945</v>
      </c>
      <c r="AM1098" s="28" t="n">
        <v>11.477</v>
      </c>
      <c r="AN1098" s="28" t="n">
        <v>12.177</v>
      </c>
      <c r="AO1098" s="28" t="n">
        <v>6.787</v>
      </c>
      <c r="AP1098" s="28" t="n">
        <v>7.742</v>
      </c>
      <c r="AQ1098" s="28" t="n">
        <v>6.632</v>
      </c>
      <c r="AR1098" s="28" t="n">
        <v>11.627</v>
      </c>
      <c r="AS1098" s="28"/>
      <c r="AT1098" s="28"/>
      <c r="AU1098" s="28"/>
      <c r="AV1098" s="28"/>
      <c r="AW1098" s="28"/>
      <c r="AX1098" s="28"/>
      <c r="AY1098" s="28"/>
      <c r="BE1098" s="28" t="n">
        <v>4.61571428571429</v>
      </c>
      <c r="BF1098" s="28" t="n">
        <v>4.33071428571429</v>
      </c>
      <c r="BG1098" s="28" t="n">
        <v>4.685</v>
      </c>
      <c r="BH1098" s="28" t="n">
        <v>4.57571428571429</v>
      </c>
      <c r="BI1098" s="28" t="n">
        <v>4.28607142857143</v>
      </c>
      <c r="BJ1098" s="28" t="n">
        <v>4.09571428571429</v>
      </c>
      <c r="BK1098" s="28" t="n">
        <v>4.50571428571428</v>
      </c>
      <c r="BL1098" s="28" t="n">
        <v>4.64571428571429</v>
      </c>
      <c r="BM1098" s="28" t="n">
        <v>5.87285714285714</v>
      </c>
      <c r="BN1098" s="28" t="n">
        <v>4.42571428571428</v>
      </c>
      <c r="BO1098" s="28" t="n">
        <v>4.81642857142857</v>
      </c>
      <c r="BP1098" s="28" t="n">
        <v>5.06571428571429</v>
      </c>
      <c r="BQ1098" s="28" t="n">
        <v>4.64428571428571</v>
      </c>
      <c r="BR1098" s="28" t="n">
        <v>5.51571428571429</v>
      </c>
    </row>
    <row r="1099" customFormat="false" ht="12.75" hidden="true" customHeight="false" outlineLevel="0" collapsed="false">
      <c r="A1099" s="56" t="n">
        <v>36857</v>
      </c>
      <c r="B1099" s="90" t="n">
        <f aca="false">B1098+1</f>
        <v>1093</v>
      </c>
      <c r="C1099" s="28"/>
      <c r="Z1099" s="1"/>
      <c r="AA1099" s="1" t="n">
        <v>6.41</v>
      </c>
      <c r="AB1099" s="1" t="n">
        <v>6.368</v>
      </c>
      <c r="AC1099" s="95" t="n">
        <f aca="false">AE1099-AB1099</f>
        <v>0</v>
      </c>
      <c r="AE1099" s="28" t="n">
        <v>6.368</v>
      </c>
      <c r="AF1099" s="28" t="n">
        <v>6.368</v>
      </c>
      <c r="AG1099" s="28" t="n">
        <v>6.448</v>
      </c>
      <c r="AH1099" s="28" t="n">
        <v>6.418</v>
      </c>
      <c r="AI1099" s="28" t="n">
        <v>6.188</v>
      </c>
      <c r="AJ1099" s="28" t="n">
        <v>6.133</v>
      </c>
      <c r="AK1099" s="28" t="n">
        <v>6.218</v>
      </c>
      <c r="AL1099" s="28" t="n">
        <v>6.358</v>
      </c>
      <c r="AM1099" s="28" t="n">
        <v>12.718</v>
      </c>
      <c r="AN1099" s="28" t="n">
        <v>13.218</v>
      </c>
      <c r="AO1099" s="28" t="n">
        <v>6.568</v>
      </c>
      <c r="AP1099" s="28" t="n">
        <v>7.368</v>
      </c>
      <c r="AQ1099" s="28" t="n">
        <v>6.403</v>
      </c>
      <c r="AR1099" s="28" t="n">
        <v>12.868</v>
      </c>
      <c r="AS1099" s="28"/>
      <c r="AT1099" s="28"/>
      <c r="AU1099" s="28"/>
      <c r="AV1099" s="28"/>
      <c r="AW1099" s="28"/>
      <c r="AX1099" s="28"/>
      <c r="AY1099" s="28"/>
      <c r="BE1099" s="28" t="n">
        <v>4.68714285714286</v>
      </c>
      <c r="BF1099" s="28" t="n">
        <v>4.39714285714286</v>
      </c>
      <c r="BG1099" s="28" t="n">
        <v>4.75642857142857</v>
      </c>
      <c r="BH1099" s="28" t="n">
        <v>4.64214285714286</v>
      </c>
      <c r="BI1099" s="28" t="n">
        <v>4.33</v>
      </c>
      <c r="BJ1099" s="28" t="n">
        <v>4.14214285714286</v>
      </c>
      <c r="BK1099" s="28" t="n">
        <v>4.57714285714286</v>
      </c>
      <c r="BL1099" s="28" t="n">
        <v>4.71464285714286</v>
      </c>
      <c r="BM1099" s="28" t="n">
        <v>6.18714285714286</v>
      </c>
      <c r="BN1099" s="28" t="n">
        <v>4.49714285714286</v>
      </c>
      <c r="BO1099" s="28" t="n">
        <v>4.88785714285714</v>
      </c>
      <c r="BP1099" s="28" t="n">
        <v>5.13714285714286</v>
      </c>
      <c r="BQ1099" s="28" t="n">
        <v>4.70571428571429</v>
      </c>
      <c r="BR1099" s="28" t="n">
        <v>5.78714285714286</v>
      </c>
    </row>
    <row r="1100" customFormat="false" ht="12.75" hidden="true" customHeight="false" outlineLevel="0" collapsed="false">
      <c r="A1100" s="56" t="n">
        <v>36858</v>
      </c>
      <c r="B1100" s="90" t="n">
        <f aca="false">B1099+1</f>
        <v>1094</v>
      </c>
      <c r="C1100" s="28"/>
      <c r="Z1100" s="1"/>
      <c r="AA1100" s="1" t="n">
        <v>6.12</v>
      </c>
      <c r="AB1100" s="1" t="n">
        <v>6.016</v>
      </c>
      <c r="AC1100" s="95" t="n">
        <f aca="false">AE1100-AB1100</f>
        <v>0</v>
      </c>
      <c r="AE1100" s="28" t="n">
        <v>6.016</v>
      </c>
      <c r="AF1100" s="28" t="n">
        <v>6.016</v>
      </c>
      <c r="AG1100" s="28" t="n">
        <v>6.096</v>
      </c>
      <c r="AH1100" s="28" t="n">
        <v>6.23</v>
      </c>
      <c r="AI1100" s="28" t="n">
        <v>5.956</v>
      </c>
      <c r="AJ1100" s="28" t="n">
        <v>5.916</v>
      </c>
      <c r="AK1100" s="28" t="n">
        <v>5.876</v>
      </c>
      <c r="AL1100" s="28" t="n">
        <v>5.99</v>
      </c>
      <c r="AM1100" s="28" t="n">
        <v>13.691</v>
      </c>
      <c r="AN1100" s="28" t="n">
        <v>13.751</v>
      </c>
      <c r="AO1100" s="28" t="n">
        <v>6.226</v>
      </c>
      <c r="AP1100" s="28" t="n">
        <v>7.016</v>
      </c>
      <c r="AQ1100" s="28" t="n">
        <v>6.09</v>
      </c>
      <c r="AR1100" s="28" t="n">
        <v>13.7835</v>
      </c>
      <c r="AS1100" s="28"/>
      <c r="AT1100" s="28"/>
      <c r="AU1100" s="28"/>
      <c r="AV1100" s="28"/>
      <c r="AW1100" s="28"/>
      <c r="AX1100" s="28"/>
      <c r="AY1100" s="28"/>
      <c r="BE1100" s="28" t="n">
        <v>4.67071428571429</v>
      </c>
      <c r="BF1100" s="28" t="n">
        <v>4.40071428571429</v>
      </c>
      <c r="BG1100" s="28" t="n">
        <v>4.74</v>
      </c>
      <c r="BH1100" s="28" t="n">
        <v>4.63428571428571</v>
      </c>
      <c r="BI1100" s="28" t="n">
        <v>4.35857142857143</v>
      </c>
      <c r="BJ1100" s="28" t="n">
        <v>4.15571428571429</v>
      </c>
      <c r="BK1100" s="28" t="n">
        <v>4.56071428571429</v>
      </c>
      <c r="BL1100" s="28" t="n">
        <v>4.69821428571429</v>
      </c>
      <c r="BM1100" s="28" t="n">
        <v>6.77071428571429</v>
      </c>
      <c r="BN1100" s="28" t="n">
        <v>4.62071428571429</v>
      </c>
      <c r="BO1100" s="28" t="n">
        <v>4.87142857142857</v>
      </c>
      <c r="BP1100" s="28" t="n">
        <v>5.12071428571429</v>
      </c>
      <c r="BQ1100" s="28" t="n">
        <v>4.70785714285714</v>
      </c>
      <c r="BR1100" s="28" t="n">
        <v>6.27071428571429</v>
      </c>
    </row>
    <row r="1101" customFormat="false" ht="12.75" hidden="true" customHeight="false" outlineLevel="0" collapsed="false">
      <c r="A1101" s="56" t="n">
        <v>36859</v>
      </c>
      <c r="B1101" s="90" t="n">
        <f aca="false">B1100+1</f>
        <v>1095</v>
      </c>
      <c r="C1101" s="28"/>
      <c r="Z1101" s="1"/>
      <c r="AA1101" s="1" t="n">
        <v>6.24</v>
      </c>
      <c r="AB1101" s="1" t="n">
        <v>6.181</v>
      </c>
      <c r="AC1101" s="95" t="n">
        <f aca="false">AE1101-AB1101</f>
        <v>0</v>
      </c>
      <c r="AE1101" s="28" t="n">
        <v>6.181</v>
      </c>
      <c r="AF1101" s="28" t="n">
        <v>6.181</v>
      </c>
      <c r="AG1101" s="28" t="n">
        <v>6.301</v>
      </c>
      <c r="AH1101" s="28" t="n">
        <v>6.291</v>
      </c>
      <c r="AI1101" s="28" t="n">
        <v>6.111</v>
      </c>
      <c r="AJ1101" s="28" t="n">
        <v>6.011</v>
      </c>
      <c r="AK1101" s="28" t="n">
        <v>6.0635</v>
      </c>
      <c r="AL1101" s="28" t="n">
        <v>6.161</v>
      </c>
      <c r="AM1101" s="28" t="n">
        <v>12.081</v>
      </c>
      <c r="AN1101" s="28" t="n">
        <v>12.481</v>
      </c>
      <c r="AO1101" s="28" t="n">
        <v>6.431</v>
      </c>
      <c r="AP1101" s="28" t="n">
        <v>7.861</v>
      </c>
      <c r="AQ1101" s="28" t="n">
        <v>6.251</v>
      </c>
      <c r="AR1101" s="28" t="n">
        <v>12.031</v>
      </c>
      <c r="AS1101" s="28"/>
      <c r="AT1101" s="28"/>
      <c r="AU1101" s="28"/>
      <c r="AV1101" s="28"/>
      <c r="AW1101" s="28"/>
      <c r="AX1101" s="28"/>
      <c r="AY1101" s="28"/>
      <c r="BE1101" s="28" t="n">
        <v>4.69228571428571</v>
      </c>
      <c r="BF1101" s="28" t="n">
        <v>4.41728571428571</v>
      </c>
      <c r="BG1101" s="28" t="n">
        <v>4.76442857142857</v>
      </c>
      <c r="BH1101" s="28" t="n">
        <v>4.70514285714286</v>
      </c>
      <c r="BI1101" s="28" t="n">
        <v>4.40264285714286</v>
      </c>
      <c r="BJ1101" s="28" t="n">
        <v>4.20228571428571</v>
      </c>
      <c r="BK1101" s="28" t="n">
        <v>4.58228571428571</v>
      </c>
      <c r="BL1101" s="28" t="n">
        <v>4.72478571428571</v>
      </c>
      <c r="BM1101" s="28" t="n">
        <v>7.04228571428572</v>
      </c>
      <c r="BN1101" s="28" t="n">
        <v>4.69228571428571</v>
      </c>
      <c r="BO1101" s="28" t="n">
        <v>4.893</v>
      </c>
      <c r="BP1101" s="28" t="n">
        <v>5.14228571428571</v>
      </c>
      <c r="BQ1101" s="28" t="n">
        <v>4.78085714285714</v>
      </c>
      <c r="BR1101" s="28" t="n">
        <v>6.54228571428572</v>
      </c>
    </row>
    <row r="1102" customFormat="false" ht="12.75" hidden="true" customHeight="false" outlineLevel="0" collapsed="false">
      <c r="A1102" s="56" t="n">
        <v>36860</v>
      </c>
      <c r="B1102" s="90" t="n">
        <f aca="false">B1101+1</f>
        <v>1096</v>
      </c>
      <c r="C1102" s="28"/>
      <c r="Z1102" s="1"/>
      <c r="AA1102" s="1" t="n">
        <v>6.56</v>
      </c>
      <c r="AB1102" s="1" t="n">
        <v>6.589</v>
      </c>
      <c r="AC1102" s="95" t="n">
        <f aca="false">AE1102-AB1102</f>
        <v>0</v>
      </c>
      <c r="AE1102" s="28" t="n">
        <v>6.589</v>
      </c>
      <c r="AF1102" s="28" t="n">
        <v>6.589</v>
      </c>
      <c r="AG1102" s="28" t="n">
        <v>6.694</v>
      </c>
      <c r="AH1102" s="28" t="n">
        <v>6.674</v>
      </c>
      <c r="AI1102" s="28" t="n">
        <v>6.509</v>
      </c>
      <c r="AJ1102" s="28" t="n">
        <v>6.424</v>
      </c>
      <c r="AK1102" s="28" t="n">
        <v>6.474</v>
      </c>
      <c r="AL1102" s="28" t="n">
        <v>6.5665</v>
      </c>
      <c r="AM1102" s="28" t="n">
        <v>13.019</v>
      </c>
      <c r="AN1102" s="28" t="n">
        <v>13.189</v>
      </c>
      <c r="AO1102" s="28" t="n">
        <v>6.839</v>
      </c>
      <c r="AP1102" s="28" t="n">
        <v>8.399</v>
      </c>
      <c r="AQ1102" s="28" t="n">
        <v>6.659</v>
      </c>
      <c r="AR1102" s="28" t="n">
        <v>12.969</v>
      </c>
      <c r="AS1102" s="28"/>
      <c r="AT1102" s="28"/>
      <c r="AU1102" s="28"/>
      <c r="AV1102" s="28"/>
      <c r="AW1102" s="28"/>
      <c r="AX1102" s="28"/>
      <c r="AY1102" s="28"/>
      <c r="BE1102" s="28" t="n">
        <v>4.88357142857143</v>
      </c>
      <c r="BF1102" s="28" t="n">
        <v>4.59357142857143</v>
      </c>
      <c r="BG1102" s="28" t="n">
        <v>4.95285714285714</v>
      </c>
      <c r="BH1102" s="28" t="n">
        <v>4.89642857142857</v>
      </c>
      <c r="BI1102" s="28" t="n">
        <v>4.59392857142857</v>
      </c>
      <c r="BJ1102" s="28" t="n">
        <v>4.39857142857143</v>
      </c>
      <c r="BK1102" s="28" t="n">
        <v>4.77357142857143</v>
      </c>
      <c r="BL1102" s="28" t="n">
        <v>4.91607142857143</v>
      </c>
      <c r="BM1102" s="28" t="n">
        <v>7.22357142857143</v>
      </c>
      <c r="BN1102" s="28" t="n">
        <v>4.90357142857143</v>
      </c>
      <c r="BO1102" s="28" t="n">
        <v>5.08428571428571</v>
      </c>
      <c r="BP1102" s="28" t="n">
        <v>5.33357142857143</v>
      </c>
      <c r="BQ1102" s="28" t="n">
        <v>4.97214285714286</v>
      </c>
      <c r="BR1102" s="28" t="n">
        <v>6.72357142857143</v>
      </c>
    </row>
    <row r="1103" customFormat="false" ht="12.75" hidden="true" customHeight="false" outlineLevel="0" collapsed="false">
      <c r="A1103" s="56" t="n">
        <v>36861</v>
      </c>
      <c r="B1103" s="90" t="n">
        <f aca="false">B1102+1</f>
        <v>1097</v>
      </c>
      <c r="C1103" s="28"/>
      <c r="Z1103" s="1"/>
      <c r="AA1103" s="1" t="n">
        <v>6.8</v>
      </c>
      <c r="AB1103" s="1" t="n">
        <v>6.673</v>
      </c>
      <c r="AC1103" s="95" t="n">
        <f aca="false">AE1103-AB1103</f>
        <v>0</v>
      </c>
      <c r="AE1103" s="28" t="n">
        <v>6.673</v>
      </c>
      <c r="AF1103" s="28" t="n">
        <v>6.673</v>
      </c>
      <c r="AG1103" s="28" t="n">
        <v>6.808</v>
      </c>
      <c r="AH1103" s="28" t="n">
        <v>6.743</v>
      </c>
      <c r="AI1103" s="28" t="n">
        <v>6.568</v>
      </c>
      <c r="AJ1103" s="28" t="n">
        <v>6.503</v>
      </c>
      <c r="AK1103" s="28" t="n">
        <v>6.553</v>
      </c>
      <c r="AL1103" s="28" t="n">
        <v>6.6505</v>
      </c>
      <c r="AM1103" s="28" t="n">
        <v>12.453</v>
      </c>
      <c r="AN1103" s="28" t="n">
        <v>12.523</v>
      </c>
      <c r="AO1103" s="28" t="n">
        <v>6.963</v>
      </c>
      <c r="AP1103" s="28" t="n">
        <v>8.623</v>
      </c>
      <c r="AQ1103" s="28" t="n">
        <v>6.708</v>
      </c>
      <c r="AR1103" s="28" t="n">
        <v>12.353</v>
      </c>
      <c r="AS1103" s="28"/>
      <c r="AT1103" s="28"/>
      <c r="AU1103" s="28"/>
      <c r="AV1103" s="28"/>
      <c r="AW1103" s="28"/>
      <c r="AX1103" s="28"/>
      <c r="AY1103" s="28"/>
      <c r="BE1103" s="28" t="n">
        <v>5.00342857142857</v>
      </c>
      <c r="BF1103" s="28" t="n">
        <v>4.70842857142857</v>
      </c>
      <c r="BG1103" s="28" t="n">
        <v>5.08057142857143</v>
      </c>
      <c r="BH1103" s="28" t="n">
        <v>4.98628571428572</v>
      </c>
      <c r="BI1103" s="28" t="n">
        <v>4.65878571428571</v>
      </c>
      <c r="BJ1103" s="28" t="n">
        <v>4.44342857142857</v>
      </c>
      <c r="BK1103" s="28" t="n">
        <v>4.89342857142857</v>
      </c>
      <c r="BL1103" s="28" t="n">
        <v>5.03592857142857</v>
      </c>
      <c r="BM1103" s="28" t="n">
        <v>7.10342857142857</v>
      </c>
      <c r="BN1103" s="28" t="n">
        <v>4.98342857142857</v>
      </c>
      <c r="BO1103" s="28" t="n">
        <v>5.20414285714286</v>
      </c>
      <c r="BP1103" s="28" t="n">
        <v>5.45342857142857</v>
      </c>
      <c r="BQ1103" s="28" t="n">
        <v>5.04842857142857</v>
      </c>
      <c r="BR1103" s="28" t="n">
        <v>6.60342857142857</v>
      </c>
    </row>
    <row r="1104" customFormat="false" ht="12.75" hidden="true" customHeight="false" outlineLevel="0" collapsed="false">
      <c r="A1104" s="56" t="n">
        <v>36864</v>
      </c>
      <c r="B1104" s="90" t="n">
        <f aca="false">B1103+1</f>
        <v>1098</v>
      </c>
      <c r="C1104" s="28"/>
      <c r="Z1104" s="1"/>
      <c r="AA1104" s="1" t="n">
        <v>7.24</v>
      </c>
      <c r="AB1104" s="1" t="n">
        <v>7.433</v>
      </c>
      <c r="AC1104" s="95" t="n">
        <f aca="false">AE1104-AB1104</f>
        <v>-0.76</v>
      </c>
      <c r="AE1104" s="28" t="n">
        <v>6.673</v>
      </c>
      <c r="AF1104" s="28" t="n">
        <v>6.673</v>
      </c>
      <c r="AG1104" s="28" t="n">
        <v>6.808</v>
      </c>
      <c r="AH1104" s="28" t="n">
        <v>6.743</v>
      </c>
      <c r="AI1104" s="28" t="n">
        <v>6.568</v>
      </c>
      <c r="AJ1104" s="28" t="n">
        <v>6.503</v>
      </c>
      <c r="AK1104" s="28" t="n">
        <v>6.553</v>
      </c>
      <c r="AL1104" s="28" t="n">
        <v>6.6505</v>
      </c>
      <c r="AM1104" s="28" t="n">
        <v>12.453</v>
      </c>
      <c r="AN1104" s="28" t="n">
        <v>12.523</v>
      </c>
      <c r="AO1104" s="28" t="n">
        <v>6.963</v>
      </c>
      <c r="AP1104" s="28" t="n">
        <v>8.623</v>
      </c>
      <c r="AQ1104" s="28" t="n">
        <v>6.708</v>
      </c>
      <c r="AR1104" s="28" t="n">
        <v>12.353</v>
      </c>
      <c r="AS1104" s="28"/>
      <c r="AT1104" s="28"/>
      <c r="AU1104" s="28"/>
      <c r="AV1104" s="28"/>
      <c r="AW1104" s="28"/>
      <c r="AX1104" s="28"/>
      <c r="AY1104" s="28"/>
      <c r="BE1104" s="28" t="n">
        <v>5.00342857142857</v>
      </c>
      <c r="BF1104" s="28" t="n">
        <v>4.70842857142857</v>
      </c>
      <c r="BG1104" s="28" t="n">
        <v>5.08057142857143</v>
      </c>
      <c r="BH1104" s="28" t="n">
        <v>4.98628571428572</v>
      </c>
      <c r="BI1104" s="28" t="n">
        <v>4.65878571428571</v>
      </c>
      <c r="BJ1104" s="28" t="n">
        <v>4.44342857142857</v>
      </c>
      <c r="BK1104" s="28" t="n">
        <v>4.89342857142857</v>
      </c>
      <c r="BL1104" s="28" t="n">
        <v>5.03592857142857</v>
      </c>
      <c r="BM1104" s="28" t="n">
        <v>7.10342857142857</v>
      </c>
      <c r="BN1104" s="28" t="n">
        <v>4.98342857142857</v>
      </c>
      <c r="BO1104" s="28" t="n">
        <v>5.20414285714286</v>
      </c>
      <c r="BP1104" s="28" t="n">
        <v>5.45342857142857</v>
      </c>
      <c r="BQ1104" s="28" t="n">
        <v>5.04842857142857</v>
      </c>
      <c r="BR1104" s="28" t="n">
        <v>6.60342857142857</v>
      </c>
    </row>
    <row r="1105" customFormat="false" ht="12.75" hidden="true" customHeight="false" outlineLevel="0" collapsed="false">
      <c r="A1105" s="56" t="n">
        <v>36865</v>
      </c>
      <c r="B1105" s="90" t="n">
        <f aca="false">B1104+1</f>
        <v>1099</v>
      </c>
      <c r="C1105" s="28"/>
      <c r="Z1105" s="1"/>
      <c r="AA1105" s="1" t="n">
        <v>7.66</v>
      </c>
      <c r="AB1105" s="1" t="n">
        <v>7.384</v>
      </c>
      <c r="AC1105" s="95" t="n">
        <f aca="false">AE1105-AB1105</f>
        <v>0</v>
      </c>
      <c r="AE1105" s="28" t="n">
        <v>7.384</v>
      </c>
      <c r="AF1105" s="28" t="n">
        <v>7.384</v>
      </c>
      <c r="AG1105" s="28" t="n">
        <v>7.734</v>
      </c>
      <c r="AH1105" s="28" t="n">
        <v>7.569</v>
      </c>
      <c r="AI1105" s="28" t="n">
        <v>7.499</v>
      </c>
      <c r="AJ1105" s="28" t="n">
        <v>7.424</v>
      </c>
      <c r="AK1105" s="28" t="n">
        <v>7.304</v>
      </c>
      <c r="AL1105" s="28" t="n">
        <v>7.4015</v>
      </c>
      <c r="AM1105" s="28" t="n">
        <v>19.034</v>
      </c>
      <c r="AN1105" s="28" t="n">
        <v>18.684</v>
      </c>
      <c r="AO1105" s="28" t="n">
        <v>7.784</v>
      </c>
      <c r="AP1105" s="28" t="n">
        <v>11.884</v>
      </c>
      <c r="AQ1105" s="28" t="n">
        <v>7.519</v>
      </c>
      <c r="AR1105" s="28" t="n">
        <v>18.934</v>
      </c>
      <c r="AS1105" s="28"/>
      <c r="AT1105" s="28"/>
      <c r="AU1105" s="28"/>
      <c r="AV1105" s="28"/>
      <c r="AW1105" s="28"/>
      <c r="AX1105" s="28"/>
      <c r="AY1105" s="28"/>
      <c r="BE1105" s="28" t="n">
        <v>5.07871428571429</v>
      </c>
      <c r="BF1105" s="28" t="n">
        <v>4.80371428571429</v>
      </c>
      <c r="BG1105" s="28" t="n">
        <v>5.18085714285714</v>
      </c>
      <c r="BH1105" s="28" t="n">
        <v>5.12014285714286</v>
      </c>
      <c r="BI1105" s="28" t="n">
        <v>4.79407142857143</v>
      </c>
      <c r="BJ1105" s="28" t="n">
        <v>4.60371428571429</v>
      </c>
      <c r="BK1105" s="28" t="n">
        <v>5.00371428571429</v>
      </c>
      <c r="BL1105" s="28" t="n">
        <v>5.11621428571429</v>
      </c>
      <c r="BM1105" s="28" t="n">
        <v>8.17871428571429</v>
      </c>
      <c r="BN1105" s="28" t="n">
        <v>5.24871428571429</v>
      </c>
      <c r="BO1105" s="28" t="n">
        <v>5.318</v>
      </c>
      <c r="BP1105" s="28" t="n">
        <v>5.57585714285714</v>
      </c>
      <c r="BQ1105" s="28" t="n">
        <v>5.17371428571429</v>
      </c>
      <c r="BR1105" s="28" t="n">
        <v>7.67871428571429</v>
      </c>
    </row>
    <row r="1106" customFormat="false" ht="12.75" hidden="true" customHeight="false" outlineLevel="0" collapsed="false">
      <c r="A1106" s="56" t="n">
        <v>36866</v>
      </c>
      <c r="B1106" s="90" t="n">
        <f aca="false">B1105+1</f>
        <v>1100</v>
      </c>
      <c r="C1106" s="28"/>
      <c r="Z1106" s="1"/>
      <c r="AA1106" s="1" t="n">
        <v>8.8</v>
      </c>
      <c r="AB1106" s="1" t="n">
        <v>8.485</v>
      </c>
      <c r="AC1106" s="95" t="n">
        <f aca="false">AE1106-AB1106</f>
        <v>0</v>
      </c>
      <c r="AE1106" s="28" t="n">
        <v>8.485</v>
      </c>
      <c r="AF1106" s="28" t="n">
        <v>8.485</v>
      </c>
      <c r="AG1106" s="28" t="n">
        <v>9.055</v>
      </c>
      <c r="AH1106" s="28" t="n">
        <v>8.825</v>
      </c>
      <c r="AI1106" s="28" t="n">
        <v>8.675</v>
      </c>
      <c r="AJ1106" s="28" t="n">
        <v>8.585</v>
      </c>
      <c r="AK1106" s="28" t="n">
        <v>8.575</v>
      </c>
      <c r="AL1106" s="28" t="n">
        <v>8.5225</v>
      </c>
      <c r="AM1106" s="28" t="n">
        <v>19.385</v>
      </c>
      <c r="AN1106" s="28" t="n">
        <v>19.485</v>
      </c>
      <c r="AO1106" s="28" t="n">
        <v>8.985</v>
      </c>
      <c r="AP1106" s="28" t="n">
        <v>15.985</v>
      </c>
      <c r="AQ1106" s="28" t="n">
        <v>8.765</v>
      </c>
      <c r="AR1106" s="28" t="n">
        <v>19.285</v>
      </c>
      <c r="AS1106" s="28"/>
      <c r="AT1106" s="28"/>
      <c r="AU1106" s="28"/>
      <c r="AV1106" s="28"/>
      <c r="AW1106" s="28"/>
      <c r="AX1106" s="28"/>
      <c r="AY1106" s="28"/>
      <c r="BE1106" s="28" t="n">
        <v>5.262</v>
      </c>
      <c r="BF1106" s="28" t="n">
        <v>5.022</v>
      </c>
      <c r="BG1106" s="28" t="n">
        <v>5.40914285714286</v>
      </c>
      <c r="BH1106" s="28" t="n">
        <v>5.31842857142857</v>
      </c>
      <c r="BI1106" s="28" t="n">
        <v>4.99235714285714</v>
      </c>
      <c r="BJ1106" s="28" t="n">
        <v>4.802</v>
      </c>
      <c r="BK1106" s="28" t="n">
        <v>5.262</v>
      </c>
      <c r="BL1106" s="28" t="n">
        <v>5.307</v>
      </c>
      <c r="BM1106" s="28" t="n">
        <v>8.412</v>
      </c>
      <c r="BN1106" s="28" t="n">
        <v>5.462</v>
      </c>
      <c r="BO1106" s="28" t="n">
        <v>5.51128571428571</v>
      </c>
      <c r="BP1106" s="28" t="n">
        <v>5.78842857142857</v>
      </c>
      <c r="BQ1106" s="28" t="n">
        <v>5.36557142857143</v>
      </c>
      <c r="BR1106" s="28" t="n">
        <v>7.912</v>
      </c>
    </row>
    <row r="1107" customFormat="false" ht="12.75" hidden="true" customHeight="false" outlineLevel="0" collapsed="false">
      <c r="A1107" s="56" t="n">
        <v>36867</v>
      </c>
      <c r="B1107" s="90" t="n">
        <f aca="false">B1106+1</f>
        <v>1101</v>
      </c>
      <c r="C1107" s="28"/>
      <c r="Z1107" s="1"/>
      <c r="AA1107" s="1" t="n">
        <v>8.95</v>
      </c>
      <c r="AB1107" s="1" t="n">
        <v>8.373</v>
      </c>
      <c r="AC1107" s="95" t="n">
        <f aca="false">AE1107-AB1107</f>
        <v>0.112</v>
      </c>
      <c r="AE1107" s="28" t="n">
        <v>8.485</v>
      </c>
      <c r="AF1107" s="28" t="n">
        <v>8.485</v>
      </c>
      <c r="AG1107" s="28" t="n">
        <v>9.055</v>
      </c>
      <c r="AH1107" s="28" t="n">
        <v>8.825</v>
      </c>
      <c r="AI1107" s="28" t="n">
        <v>8.675</v>
      </c>
      <c r="AJ1107" s="28" t="n">
        <v>8.585</v>
      </c>
      <c r="AK1107" s="28" t="n">
        <v>8.575</v>
      </c>
      <c r="AL1107" s="28" t="n">
        <v>8.5225</v>
      </c>
      <c r="AM1107" s="28" t="n">
        <v>19.385</v>
      </c>
      <c r="AN1107" s="28" t="n">
        <v>19.485</v>
      </c>
      <c r="AO1107" s="28" t="n">
        <v>8.985</v>
      </c>
      <c r="AP1107" s="28" t="n">
        <v>15.985</v>
      </c>
      <c r="AQ1107" s="28" t="n">
        <v>8.765</v>
      </c>
      <c r="AR1107" s="28" t="n">
        <v>19.285</v>
      </c>
      <c r="AS1107" s="28"/>
      <c r="AT1107" s="28"/>
      <c r="AU1107" s="28"/>
      <c r="AV1107" s="28"/>
      <c r="AW1107" s="28"/>
      <c r="AX1107" s="28"/>
      <c r="AY1107" s="28"/>
      <c r="BE1107" s="28" t="n">
        <v>5.262</v>
      </c>
      <c r="BF1107" s="28" t="n">
        <v>5.022</v>
      </c>
      <c r="BG1107" s="28" t="n">
        <v>5.40914285714286</v>
      </c>
      <c r="BH1107" s="28" t="n">
        <v>5.31842857142857</v>
      </c>
      <c r="BI1107" s="28" t="n">
        <v>4.99235714285714</v>
      </c>
      <c r="BJ1107" s="28" t="n">
        <v>4.802</v>
      </c>
      <c r="BK1107" s="28" t="n">
        <v>5.262</v>
      </c>
      <c r="BL1107" s="28" t="n">
        <v>5.307</v>
      </c>
      <c r="BM1107" s="28" t="n">
        <v>8.412</v>
      </c>
      <c r="BN1107" s="28" t="n">
        <v>5.462</v>
      </c>
      <c r="BO1107" s="28" t="n">
        <v>5.51128571428571</v>
      </c>
      <c r="BP1107" s="28" t="n">
        <v>5.78842857142857</v>
      </c>
      <c r="BQ1107" s="28" t="n">
        <v>5.36557142857143</v>
      </c>
      <c r="BR1107" s="28" t="n">
        <v>7.912</v>
      </c>
    </row>
    <row r="1108" customFormat="false" ht="12.75" hidden="true" customHeight="false" outlineLevel="0" collapsed="false">
      <c r="A1108" s="56" t="n">
        <v>36868</v>
      </c>
      <c r="B1108" s="90" t="n">
        <f aca="false">B1107+1</f>
        <v>1102</v>
      </c>
      <c r="C1108" s="28"/>
      <c r="Z1108" s="1"/>
      <c r="AA1108" s="1" t="n">
        <v>8.25</v>
      </c>
      <c r="AB1108" s="1" t="n">
        <v>8.584</v>
      </c>
      <c r="AC1108" s="95" t="n">
        <f aca="false">AE1108-AB1108</f>
        <v>-0.211</v>
      </c>
      <c r="AE1108" s="28" t="n">
        <v>8.373</v>
      </c>
      <c r="AF1108" s="28" t="n">
        <v>8.373</v>
      </c>
      <c r="AG1108" s="28" t="n">
        <v>8.773</v>
      </c>
      <c r="AH1108" s="28" t="n">
        <v>8.713</v>
      </c>
      <c r="AI1108" s="28" t="n">
        <v>8.578</v>
      </c>
      <c r="AJ1108" s="28" t="n">
        <v>8.423</v>
      </c>
      <c r="AK1108" s="28" t="n">
        <v>8.463</v>
      </c>
      <c r="AL1108" s="28" t="n">
        <v>8.408</v>
      </c>
      <c r="AM1108" s="28" t="n">
        <v>20.023</v>
      </c>
      <c r="AN1108" s="28" t="n">
        <v>19.973</v>
      </c>
      <c r="AO1108" s="28" t="n">
        <v>8.813</v>
      </c>
      <c r="AP1108" s="28" t="n">
        <v>15.123</v>
      </c>
      <c r="AQ1108" s="28" t="n">
        <v>8.653</v>
      </c>
      <c r="AR1108" s="28" t="n">
        <v>19.923</v>
      </c>
      <c r="AS1108" s="28"/>
      <c r="AT1108" s="28"/>
      <c r="AU1108" s="28"/>
      <c r="AV1108" s="28"/>
      <c r="AW1108" s="28"/>
      <c r="AX1108" s="28"/>
      <c r="AY1108" s="28"/>
      <c r="BE1108" s="28" t="n">
        <v>5.07642857142857</v>
      </c>
      <c r="BF1108" s="28" t="n">
        <v>4.84642857142857</v>
      </c>
      <c r="BG1108" s="28" t="n">
        <v>5.22357142857143</v>
      </c>
      <c r="BH1108" s="28" t="n">
        <v>5.13285714285714</v>
      </c>
      <c r="BI1108" s="28" t="n">
        <v>4.79142857142857</v>
      </c>
      <c r="BJ1108" s="28" t="n">
        <v>4.61642857142857</v>
      </c>
      <c r="BK1108" s="28" t="n">
        <v>5.05642857142857</v>
      </c>
      <c r="BL1108" s="28" t="n">
        <v>5.11642857142857</v>
      </c>
      <c r="BM1108" s="28" t="n">
        <v>8.39071428571429</v>
      </c>
      <c r="BN1108" s="28" t="n">
        <v>5.30642857142857</v>
      </c>
      <c r="BO1108" s="28" t="n">
        <v>5.32571428571429</v>
      </c>
      <c r="BP1108" s="28" t="n">
        <v>5.60285714285714</v>
      </c>
      <c r="BQ1108" s="28" t="n">
        <v>5.18</v>
      </c>
      <c r="BR1108" s="28" t="n">
        <v>7.89071428571429</v>
      </c>
    </row>
    <row r="1109" customFormat="false" ht="12.75" hidden="true" customHeight="false" outlineLevel="0" collapsed="false">
      <c r="A1109" s="56" t="n">
        <v>36871</v>
      </c>
      <c r="B1109" s="90" t="n">
        <f aca="false">B1108+1</f>
        <v>1103</v>
      </c>
      <c r="C1109" s="28"/>
      <c r="Z1109" s="1"/>
      <c r="AA1109" s="1" t="n">
        <v>9.65</v>
      </c>
      <c r="AB1109" s="1" t="n">
        <v>9.413</v>
      </c>
      <c r="AC1109" s="95" t="n">
        <f aca="false">AE1109-AB1109</f>
        <v>0</v>
      </c>
      <c r="AE1109" s="28" t="n">
        <v>9.413</v>
      </c>
      <c r="AF1109" s="28" t="n">
        <v>9.413</v>
      </c>
      <c r="AG1109" s="28" t="n">
        <v>10.063</v>
      </c>
      <c r="AH1109" s="28" t="n">
        <v>9.623</v>
      </c>
      <c r="AI1109" s="28" t="n">
        <v>9.093</v>
      </c>
      <c r="AJ1109" s="28" t="n">
        <v>9.048</v>
      </c>
      <c r="AK1109" s="28" t="n">
        <v>9.478</v>
      </c>
      <c r="AL1109" s="28" t="n">
        <v>9.433</v>
      </c>
      <c r="AM1109" s="28" t="n">
        <v>15.513</v>
      </c>
      <c r="AN1109" s="28" t="n">
        <v>14.413</v>
      </c>
      <c r="AO1109" s="28" t="n">
        <v>9.963</v>
      </c>
      <c r="AP1109" s="28" t="n">
        <v>16.413</v>
      </c>
      <c r="AQ1109" s="28" t="n">
        <v>9.593</v>
      </c>
      <c r="AR1109" s="28" t="n">
        <v>15.413</v>
      </c>
      <c r="AS1109" s="28"/>
      <c r="AT1109" s="28"/>
      <c r="AU1109" s="28"/>
      <c r="AV1109" s="28"/>
      <c r="AW1109" s="28"/>
      <c r="AX1109" s="28"/>
      <c r="AY1109" s="28"/>
      <c r="BE1109" s="28" t="n">
        <v>5.305</v>
      </c>
      <c r="BF1109" s="28" t="n">
        <v>5.125</v>
      </c>
      <c r="BG1109" s="28" t="n">
        <v>5.50928571428571</v>
      </c>
      <c r="BH1109" s="28" t="n">
        <v>5.31142857142857</v>
      </c>
      <c r="BI1109" s="28" t="n">
        <v>4.85785714285714</v>
      </c>
      <c r="BJ1109" s="28" t="n">
        <v>4.685</v>
      </c>
      <c r="BK1109" s="28" t="n">
        <v>5.265</v>
      </c>
      <c r="BL1109" s="28" t="n">
        <v>5.345</v>
      </c>
      <c r="BM1109" s="28" t="n">
        <v>7.51928571428571</v>
      </c>
      <c r="BN1109" s="28" t="n">
        <v>5.355</v>
      </c>
      <c r="BO1109" s="28" t="n">
        <v>5.57428571428571</v>
      </c>
      <c r="BP1109" s="28" t="n">
        <v>5.83142857142857</v>
      </c>
      <c r="BQ1109" s="28" t="n">
        <v>5.35571428571429</v>
      </c>
      <c r="BR1109" s="28" t="n">
        <v>7.01928571428571</v>
      </c>
    </row>
    <row r="1110" customFormat="false" ht="12.75" hidden="true" customHeight="false" outlineLevel="0" collapsed="false">
      <c r="A1110" s="56" t="n">
        <v>36872</v>
      </c>
      <c r="B1110" s="90" t="n">
        <f aca="false">B1109+1</f>
        <v>1104</v>
      </c>
      <c r="C1110" s="28"/>
      <c r="Z1110" s="1"/>
      <c r="AA1110" s="1" t="n">
        <v>8.9</v>
      </c>
      <c r="AB1110" s="1" t="n">
        <v>8.145</v>
      </c>
      <c r="AC1110" s="95" t="n">
        <f aca="false">AE1110-AB1110</f>
        <v>1.268</v>
      </c>
      <c r="AE1110" s="28" t="n">
        <v>9.413</v>
      </c>
      <c r="AF1110" s="28" t="n">
        <v>9.413</v>
      </c>
      <c r="AG1110" s="28" t="n">
        <v>10.063</v>
      </c>
      <c r="AH1110" s="28" t="n">
        <v>9.623</v>
      </c>
      <c r="AI1110" s="28" t="n">
        <v>9.093</v>
      </c>
      <c r="AJ1110" s="28" t="n">
        <v>9.048</v>
      </c>
      <c r="AK1110" s="28" t="n">
        <v>9.478</v>
      </c>
      <c r="AL1110" s="28" t="n">
        <v>9.433</v>
      </c>
      <c r="AM1110" s="28" t="n">
        <v>15.513</v>
      </c>
      <c r="AN1110" s="28" t="n">
        <v>14.413</v>
      </c>
      <c r="AO1110" s="28" t="n">
        <v>9.963</v>
      </c>
      <c r="AP1110" s="28" t="n">
        <v>16.413</v>
      </c>
      <c r="AQ1110" s="28" t="n">
        <v>9.593</v>
      </c>
      <c r="AR1110" s="28" t="n">
        <v>15.413</v>
      </c>
      <c r="AS1110" s="28"/>
      <c r="AT1110" s="28"/>
      <c r="AU1110" s="28"/>
      <c r="AV1110" s="28"/>
      <c r="AW1110" s="28"/>
      <c r="AX1110" s="28"/>
      <c r="AY1110" s="28"/>
      <c r="BE1110" s="28" t="n">
        <v>5.305</v>
      </c>
      <c r="BF1110" s="28" t="n">
        <v>5.125</v>
      </c>
      <c r="BG1110" s="28" t="n">
        <v>5.50928571428571</v>
      </c>
      <c r="BH1110" s="28" t="n">
        <v>5.31142857142857</v>
      </c>
      <c r="BI1110" s="28" t="n">
        <v>4.85785714285714</v>
      </c>
      <c r="BJ1110" s="28" t="n">
        <v>4.685</v>
      </c>
      <c r="BK1110" s="28" t="n">
        <v>5.265</v>
      </c>
      <c r="BL1110" s="28" t="n">
        <v>5.345</v>
      </c>
      <c r="BM1110" s="28" t="n">
        <v>7.51928571428571</v>
      </c>
      <c r="BN1110" s="28" t="n">
        <v>5.355</v>
      </c>
      <c r="BO1110" s="28" t="n">
        <v>5.57428571428571</v>
      </c>
      <c r="BP1110" s="28" t="n">
        <v>5.83142857142857</v>
      </c>
      <c r="BQ1110" s="28" t="n">
        <v>5.35571428571429</v>
      </c>
      <c r="BR1110" s="28" t="n">
        <v>7.01928571428571</v>
      </c>
    </row>
    <row r="1111" customFormat="false" ht="12.75" hidden="true" customHeight="false" outlineLevel="0" collapsed="false">
      <c r="A1111" s="56" t="n">
        <v>36873</v>
      </c>
      <c r="B1111" s="90" t="n">
        <f aca="false">B1110+1</f>
        <v>1105</v>
      </c>
      <c r="C1111" s="28"/>
      <c r="Z1111" s="1"/>
      <c r="AA1111" s="1" t="n">
        <v>7.82</v>
      </c>
      <c r="AB1111" s="1" t="n">
        <v>7.537</v>
      </c>
      <c r="AC1111" s="95" t="n">
        <f aca="false">AE1111-AB1111</f>
        <v>0</v>
      </c>
      <c r="AE1111" s="28" t="n">
        <v>7.537</v>
      </c>
      <c r="AF1111" s="28" t="n">
        <v>7.537</v>
      </c>
      <c r="AG1111" s="28" t="n">
        <v>7.857</v>
      </c>
      <c r="AH1111" s="28" t="n">
        <v>7.597</v>
      </c>
      <c r="AI1111" s="28" t="n">
        <v>7.147</v>
      </c>
      <c r="AJ1111" s="28" t="n">
        <v>7.077</v>
      </c>
      <c r="AK1111" s="28" t="n">
        <v>7.502</v>
      </c>
      <c r="AL1111" s="28" t="n">
        <v>7.542</v>
      </c>
      <c r="AM1111" s="28" t="n">
        <v>10.437</v>
      </c>
      <c r="AN1111" s="28" t="n">
        <v>10.787</v>
      </c>
      <c r="AO1111" s="28" t="n">
        <v>7.957</v>
      </c>
      <c r="AP1111" s="28" t="n">
        <v>11.037</v>
      </c>
      <c r="AQ1111" s="28" t="n">
        <v>7.577</v>
      </c>
      <c r="AR1111" s="28" t="n">
        <v>10.287</v>
      </c>
      <c r="AS1111" s="28"/>
      <c r="AT1111" s="28"/>
      <c r="AU1111" s="28"/>
      <c r="AV1111" s="28"/>
      <c r="AW1111" s="28"/>
      <c r="AX1111" s="28"/>
      <c r="AY1111" s="28"/>
      <c r="BE1111" s="28" t="n">
        <v>4.93485714285714</v>
      </c>
      <c r="BF1111" s="28" t="n">
        <v>4.71985714285714</v>
      </c>
      <c r="BG1111" s="28" t="n">
        <v>5.06914285714286</v>
      </c>
      <c r="BH1111" s="28" t="n">
        <v>4.912</v>
      </c>
      <c r="BI1111" s="28" t="n">
        <v>4.49057142857143</v>
      </c>
      <c r="BJ1111" s="28" t="n">
        <v>4.33985714285714</v>
      </c>
      <c r="BK1111" s="28" t="n">
        <v>4.85985714285714</v>
      </c>
      <c r="BL1111" s="28" t="n">
        <v>4.96235714285714</v>
      </c>
      <c r="BM1111" s="28" t="n">
        <v>6.52771428571429</v>
      </c>
      <c r="BN1111" s="28" t="n">
        <v>4.93485714285714</v>
      </c>
      <c r="BO1111" s="28" t="n">
        <v>5.19557142857143</v>
      </c>
      <c r="BP1111" s="28" t="n">
        <v>5.46128571428571</v>
      </c>
      <c r="BQ1111" s="28" t="n">
        <v>4.95914285714286</v>
      </c>
      <c r="BR1111" s="28" t="n">
        <v>6.02771428571429</v>
      </c>
    </row>
    <row r="1112" customFormat="false" ht="12.75" hidden="true" customHeight="false" outlineLevel="0" collapsed="false">
      <c r="A1112" s="56" t="n">
        <v>36874</v>
      </c>
      <c r="B1112" s="90" t="n">
        <f aca="false">B1111+1</f>
        <v>1106</v>
      </c>
      <c r="C1112" s="28"/>
      <c r="Z1112" s="1"/>
      <c r="AA1112" s="1" t="n">
        <v>7.55</v>
      </c>
      <c r="AB1112" s="1" t="n">
        <v>7.413</v>
      </c>
      <c r="AC1112" s="95" t="n">
        <f aca="false">AE1112-AB1112</f>
        <v>0</v>
      </c>
      <c r="AE1112" s="28" t="n">
        <v>7.413</v>
      </c>
      <c r="AF1112" s="28" t="n">
        <v>7.413</v>
      </c>
      <c r="AG1112" s="28" t="n">
        <v>7.713</v>
      </c>
      <c r="AH1112" s="28" t="n">
        <v>7.363</v>
      </c>
      <c r="AI1112" s="28" t="n">
        <v>6.963</v>
      </c>
      <c r="AJ1112" s="28" t="n">
        <v>6.893</v>
      </c>
      <c r="AK1112" s="28" t="n">
        <v>7.378</v>
      </c>
      <c r="AL1112" s="28" t="n">
        <v>7.413</v>
      </c>
      <c r="AM1112" s="28" t="n">
        <v>9.763</v>
      </c>
      <c r="AN1112" s="28" t="n">
        <v>10.163</v>
      </c>
      <c r="AO1112" s="28" t="n">
        <v>7.833</v>
      </c>
      <c r="AP1112" s="28" t="n">
        <v>11.163</v>
      </c>
      <c r="AQ1112" s="28" t="n">
        <v>7.353</v>
      </c>
      <c r="AR1112" s="28" t="n">
        <v>9.613</v>
      </c>
      <c r="AS1112" s="28"/>
      <c r="AT1112" s="28"/>
      <c r="AU1112" s="28"/>
      <c r="AV1112" s="28"/>
      <c r="AW1112" s="28"/>
      <c r="AX1112" s="28"/>
      <c r="AY1112" s="28"/>
      <c r="BE1112" s="28" t="n">
        <v>5.07357142857143</v>
      </c>
      <c r="BF1112" s="28" t="n">
        <v>4.84857142857143</v>
      </c>
      <c r="BG1112" s="28" t="n">
        <v>5.19642857142857</v>
      </c>
      <c r="BH1112" s="28" t="n">
        <v>5.02714285714286</v>
      </c>
      <c r="BI1112" s="28" t="n">
        <v>4.60071428571429</v>
      </c>
      <c r="BJ1112" s="28" t="n">
        <v>4.44357142857143</v>
      </c>
      <c r="BK1112" s="28" t="n">
        <v>4.99357142857143</v>
      </c>
      <c r="BL1112" s="28" t="n">
        <v>5.10107142857143</v>
      </c>
      <c r="BM1112" s="28" t="n">
        <v>6.61642857142857</v>
      </c>
      <c r="BN1112" s="28" t="n">
        <v>5.02357142857143</v>
      </c>
      <c r="BO1112" s="28" t="n">
        <v>5.33428571428571</v>
      </c>
      <c r="BP1112" s="28" t="n">
        <v>5.6</v>
      </c>
      <c r="BQ1112" s="28" t="n">
        <v>5.065</v>
      </c>
      <c r="BR1112" s="28" t="n">
        <v>6.11642857142857</v>
      </c>
    </row>
    <row r="1113" customFormat="false" ht="12.75" hidden="true" customHeight="false" outlineLevel="0" collapsed="false">
      <c r="A1113" s="56" t="n">
        <v>36875</v>
      </c>
      <c r="B1113" s="90" t="n">
        <f aca="false">B1112+1</f>
        <v>1107</v>
      </c>
      <c r="C1113" s="28"/>
      <c r="Z1113" s="1"/>
      <c r="AA1113" s="1" t="n">
        <v>7.85</v>
      </c>
      <c r="AB1113" s="1" t="n">
        <v>8.396</v>
      </c>
      <c r="AC1113" s="95" t="n">
        <f aca="false">AE1113-AB1113</f>
        <v>0</v>
      </c>
      <c r="AE1113" s="28" t="n">
        <v>8.396</v>
      </c>
      <c r="AF1113" s="28" t="n">
        <v>8.396</v>
      </c>
      <c r="AG1113" s="28" t="n">
        <v>8.876</v>
      </c>
      <c r="AH1113" s="28" t="n">
        <v>8.471</v>
      </c>
      <c r="AI1113" s="28" t="n">
        <v>8.146</v>
      </c>
      <c r="AJ1113" s="28" t="n">
        <v>8.076</v>
      </c>
      <c r="AK1113" s="28" t="n">
        <v>8.466</v>
      </c>
      <c r="AL1113" s="28" t="n">
        <v>8.401</v>
      </c>
      <c r="AM1113" s="28" t="n">
        <v>11.396</v>
      </c>
      <c r="AN1113" s="28" t="n">
        <v>11.896</v>
      </c>
      <c r="AO1113" s="28" t="n">
        <v>8.816</v>
      </c>
      <c r="AP1113" s="28" t="n">
        <v>12.146</v>
      </c>
      <c r="AQ1113" s="28" t="n">
        <v>8.446</v>
      </c>
      <c r="AR1113" s="28" t="n">
        <v>11.246</v>
      </c>
      <c r="AS1113" s="28"/>
      <c r="AT1113" s="28"/>
      <c r="AU1113" s="28"/>
      <c r="AV1113" s="28"/>
      <c r="AW1113" s="28"/>
      <c r="AX1113" s="28"/>
      <c r="AY1113" s="28"/>
      <c r="BE1113" s="28" t="n">
        <v>5.18942857142857</v>
      </c>
      <c r="BF1113" s="28" t="n">
        <v>4.97442857142857</v>
      </c>
      <c r="BG1113" s="28" t="n">
        <v>5.34942857142857</v>
      </c>
      <c r="BH1113" s="28" t="n">
        <v>5.17514285714286</v>
      </c>
      <c r="BI1113" s="28" t="n">
        <v>4.83371428571429</v>
      </c>
      <c r="BJ1113" s="28" t="n">
        <v>4.63942857142857</v>
      </c>
      <c r="BK1113" s="28" t="n">
        <v>5.13942857142857</v>
      </c>
      <c r="BL1113" s="28" t="n">
        <v>5.21692857142857</v>
      </c>
      <c r="BM1113" s="28" t="n">
        <v>7.06228571428571</v>
      </c>
      <c r="BN1113" s="28" t="n">
        <v>5.13942857142857</v>
      </c>
      <c r="BO1113" s="28" t="n">
        <v>5.45014285714286</v>
      </c>
      <c r="BP1113" s="28" t="n">
        <v>5.71585714285714</v>
      </c>
      <c r="BQ1113" s="28" t="n">
        <v>5.193</v>
      </c>
      <c r="BR1113" s="28" t="n">
        <v>6.56228571428571</v>
      </c>
    </row>
    <row r="1114" customFormat="false" ht="12.75" hidden="true" customHeight="false" outlineLevel="0" collapsed="false">
      <c r="A1114" s="56" t="n">
        <v>36878</v>
      </c>
      <c r="B1114" s="90" t="n">
        <f aca="false">B1113+1</f>
        <v>1108</v>
      </c>
      <c r="C1114" s="28"/>
      <c r="Z1114" s="1"/>
      <c r="AA1114" s="1" t="n">
        <v>9.2</v>
      </c>
      <c r="AB1114" s="1" t="n">
        <v>8.527</v>
      </c>
      <c r="AC1114" s="95" t="n">
        <f aca="false">AE1114-AB1114</f>
        <v>0</v>
      </c>
      <c r="AE1114" s="28" t="n">
        <v>8.527</v>
      </c>
      <c r="AF1114" s="28" t="n">
        <v>8.527</v>
      </c>
      <c r="AG1114" s="28" t="n">
        <v>9.027</v>
      </c>
      <c r="AH1114" s="28" t="n">
        <v>8.602</v>
      </c>
      <c r="AI1114" s="28" t="n">
        <v>8.217</v>
      </c>
      <c r="AJ1114" s="28" t="n">
        <v>8.127</v>
      </c>
      <c r="AK1114" s="28" t="n">
        <v>8.617</v>
      </c>
      <c r="AL1114" s="28" t="n">
        <v>8.5345</v>
      </c>
      <c r="AM1114" s="28" t="n">
        <v>11.627</v>
      </c>
      <c r="AN1114" s="28" t="n">
        <v>11.777</v>
      </c>
      <c r="AO1114" s="28" t="n">
        <v>9.047</v>
      </c>
      <c r="AP1114" s="28" t="n">
        <v>12.277</v>
      </c>
      <c r="AQ1114" s="28" t="n">
        <v>8.577</v>
      </c>
      <c r="AR1114" s="28" t="n">
        <v>11.477</v>
      </c>
      <c r="AS1114" s="28"/>
      <c r="AT1114" s="28"/>
      <c r="AU1114" s="28"/>
      <c r="AV1114" s="28"/>
      <c r="AW1114" s="28"/>
      <c r="AX1114" s="28"/>
      <c r="AY1114" s="28"/>
      <c r="BE1114" s="28" t="n">
        <v>5.15542857142857</v>
      </c>
      <c r="BF1114" s="28" t="n">
        <v>4.94042857142857</v>
      </c>
      <c r="BG1114" s="28" t="n">
        <v>5.30542857142857</v>
      </c>
      <c r="BH1114" s="28" t="n">
        <v>5.14114285714286</v>
      </c>
      <c r="BI1114" s="28" t="n">
        <v>4.74257142857143</v>
      </c>
      <c r="BJ1114" s="28" t="n">
        <v>4.57542857142857</v>
      </c>
      <c r="BK1114" s="28" t="n">
        <v>5.10542857142857</v>
      </c>
      <c r="BL1114" s="28" t="n">
        <v>5.18292857142857</v>
      </c>
      <c r="BM1114" s="28" t="n">
        <v>7.27685714285714</v>
      </c>
      <c r="BN1114" s="28" t="n">
        <v>5.10542857142857</v>
      </c>
      <c r="BO1114" s="28" t="n">
        <v>5.41614285714286</v>
      </c>
      <c r="BP1114" s="28" t="n">
        <v>5.68185714285714</v>
      </c>
      <c r="BQ1114" s="28" t="n">
        <v>5.159</v>
      </c>
      <c r="BR1114" s="28" t="n">
        <v>6.77685714285714</v>
      </c>
    </row>
    <row r="1115" customFormat="false" ht="12.75" hidden="true" customHeight="false" outlineLevel="0" collapsed="false">
      <c r="A1115" s="56" t="n">
        <v>36879</v>
      </c>
      <c r="B1115" s="90" t="n">
        <f aca="false">B1114+1</f>
        <v>1109</v>
      </c>
      <c r="C1115" s="28"/>
      <c r="Z1115" s="1"/>
      <c r="AA1115" s="1" t="n">
        <v>8.85</v>
      </c>
      <c r="AB1115" s="1" t="n">
        <v>9.102</v>
      </c>
      <c r="AC1115" s="95" t="n">
        <f aca="false">AE1115-AB1115</f>
        <v>0</v>
      </c>
      <c r="AE1115" s="28" t="n">
        <v>9.102</v>
      </c>
      <c r="AF1115" s="28" t="n">
        <v>9.102</v>
      </c>
      <c r="AG1115" s="28" t="n">
        <v>9.682</v>
      </c>
      <c r="AH1115" s="28" t="n">
        <v>9.182</v>
      </c>
      <c r="AI1115" s="28" t="n">
        <v>8.652</v>
      </c>
      <c r="AJ1115" s="28" t="n">
        <v>8.542</v>
      </c>
      <c r="AK1115" s="28" t="n">
        <v>9.132</v>
      </c>
      <c r="AL1115" s="28" t="n">
        <v>9.102</v>
      </c>
      <c r="AM1115" s="28" t="n">
        <v>12.402</v>
      </c>
      <c r="AN1115" s="28" t="n">
        <v>12.602</v>
      </c>
      <c r="AO1115" s="28" t="n">
        <v>9.622</v>
      </c>
      <c r="AP1115" s="28" t="n">
        <v>12.852</v>
      </c>
      <c r="AQ1115" s="28" t="n">
        <v>9.152</v>
      </c>
      <c r="AR1115" s="28" t="n">
        <v>12.252</v>
      </c>
      <c r="AS1115" s="28"/>
      <c r="AT1115" s="28"/>
      <c r="AU1115" s="28"/>
      <c r="AV1115" s="28"/>
      <c r="AW1115" s="28"/>
      <c r="AX1115" s="28"/>
      <c r="AY1115" s="28"/>
      <c r="BE1115" s="28" t="n">
        <v>5.23071428571429</v>
      </c>
      <c r="BF1115" s="28" t="n">
        <v>5.04571428571429</v>
      </c>
      <c r="BG1115" s="28" t="n">
        <v>5.40071428571429</v>
      </c>
      <c r="BH1115" s="28" t="n">
        <v>5.20428571428572</v>
      </c>
      <c r="BI1115" s="28" t="n">
        <v>4.78714285714286</v>
      </c>
      <c r="BJ1115" s="28" t="n">
        <v>4.61571428571429</v>
      </c>
      <c r="BK1115" s="28" t="n">
        <v>5.17071428571429</v>
      </c>
      <c r="BL1115" s="28" t="n">
        <v>5.25821428571429</v>
      </c>
      <c r="BM1115" s="28" t="n">
        <v>7.245</v>
      </c>
      <c r="BN1115" s="28" t="n">
        <v>5.21071428571429</v>
      </c>
      <c r="BO1115" s="28" t="n">
        <v>5.49142857142857</v>
      </c>
      <c r="BP1115" s="28" t="n">
        <v>5.75714285714286</v>
      </c>
      <c r="BQ1115" s="28" t="n">
        <v>5.22928571428571</v>
      </c>
      <c r="BR1115" s="28" t="n">
        <v>6.745</v>
      </c>
      <c r="BS1115" s="28"/>
      <c r="BT1115" s="28"/>
      <c r="BU1115" s="28"/>
      <c r="BV1115" s="28"/>
      <c r="BW1115" s="28"/>
      <c r="BX1115" s="28"/>
      <c r="BY1115" s="28"/>
      <c r="BZ1115" s="28"/>
      <c r="CA1115" s="28"/>
      <c r="CB1115" s="28"/>
      <c r="CC1115" s="28"/>
      <c r="CD1115" s="28"/>
      <c r="CE1115" s="28"/>
      <c r="CF1115" s="28"/>
      <c r="CG1115" s="28"/>
      <c r="CH1115" s="28"/>
      <c r="CI1115" s="28"/>
      <c r="CJ1115" s="28"/>
      <c r="CK1115" s="28"/>
      <c r="CL1115" s="28"/>
      <c r="CM1115" s="28"/>
      <c r="CN1115" s="28"/>
      <c r="CO1115" s="28"/>
      <c r="CP1115" s="28"/>
      <c r="CQ1115" s="28"/>
      <c r="CR1115" s="28"/>
      <c r="CS1115" s="28"/>
      <c r="CT1115" s="28"/>
      <c r="CU1115" s="28"/>
      <c r="CV1115" s="28"/>
      <c r="CW1115" s="28"/>
      <c r="CX1115" s="28"/>
      <c r="CY1115" s="28"/>
    </row>
    <row r="1116" customFormat="false" ht="12.75" hidden="true" customHeight="false" outlineLevel="0" collapsed="false">
      <c r="A1116" s="56" t="n">
        <v>36880</v>
      </c>
      <c r="B1116" s="90" t="n">
        <f aca="false">B1115+1</f>
        <v>1110</v>
      </c>
      <c r="C1116" s="28"/>
      <c r="Z1116" s="1"/>
      <c r="AA1116" s="1" t="n">
        <v>9.45</v>
      </c>
      <c r="AB1116" s="1" t="n">
        <v>9.326</v>
      </c>
      <c r="AC1116" s="95" t="n">
        <f aca="false">AE1116-AB1116</f>
        <v>0</v>
      </c>
      <c r="AE1116" s="28" t="n">
        <v>9.326</v>
      </c>
      <c r="AF1116" s="28" t="n">
        <v>9.326</v>
      </c>
      <c r="AG1116" s="28" t="n">
        <v>10.046</v>
      </c>
      <c r="AH1116" s="28" t="n">
        <v>9.446</v>
      </c>
      <c r="AI1116" s="28" t="n">
        <v>8.891</v>
      </c>
      <c r="AJ1116" s="28" t="n">
        <v>8.806</v>
      </c>
      <c r="AK1116" s="28" t="n">
        <v>9.386</v>
      </c>
      <c r="AL1116" s="28" t="n">
        <v>9.331</v>
      </c>
      <c r="AM1116" s="28" t="n">
        <v>13.826</v>
      </c>
      <c r="AN1116" s="28" t="n">
        <v>13.826</v>
      </c>
      <c r="AO1116" s="28" t="n">
        <v>9.966</v>
      </c>
      <c r="AP1116" s="28" t="n">
        <v>13.076</v>
      </c>
      <c r="AQ1116" s="28" t="n">
        <v>9.406</v>
      </c>
      <c r="AR1116" s="28" t="n">
        <v>13.676</v>
      </c>
      <c r="AS1116" s="28"/>
      <c r="AT1116" s="28"/>
      <c r="AU1116" s="28"/>
      <c r="AV1116" s="28"/>
      <c r="AW1116" s="28"/>
      <c r="AX1116" s="28"/>
      <c r="AY1116" s="28"/>
      <c r="BE1116" s="28" t="n">
        <v>5.25428571428571</v>
      </c>
      <c r="BF1116" s="28" t="n">
        <v>5.06928571428572</v>
      </c>
      <c r="BG1116" s="28" t="n">
        <v>5.45428571428572</v>
      </c>
      <c r="BH1116" s="28" t="n">
        <v>5.22571428571429</v>
      </c>
      <c r="BI1116" s="28" t="n">
        <v>4.835</v>
      </c>
      <c r="BJ1116" s="28" t="n">
        <v>4.66428571428572</v>
      </c>
      <c r="BK1116" s="28" t="n">
        <v>5.20428571428572</v>
      </c>
      <c r="BL1116" s="28" t="n">
        <v>5.28178571428571</v>
      </c>
      <c r="BM1116" s="28" t="n">
        <v>7.39</v>
      </c>
      <c r="BN1116" s="28" t="n">
        <v>5.25428571428571</v>
      </c>
      <c r="BO1116" s="28" t="n">
        <v>5.515</v>
      </c>
      <c r="BP1116" s="28" t="n">
        <v>5.78071428571429</v>
      </c>
      <c r="BQ1116" s="28" t="n">
        <v>5.25285714285714</v>
      </c>
      <c r="BR1116" s="28" t="n">
        <v>6.89</v>
      </c>
      <c r="BS1116" s="28"/>
      <c r="BT1116" s="28"/>
      <c r="BU1116" s="28"/>
      <c r="BV1116" s="28"/>
      <c r="BW1116" s="28"/>
      <c r="BX1116" s="28"/>
      <c r="BY1116" s="28"/>
      <c r="BZ1116" s="28"/>
      <c r="CA1116" s="28"/>
      <c r="CB1116" s="28"/>
      <c r="CC1116" s="28"/>
      <c r="CD1116" s="28"/>
      <c r="CE1116" s="28"/>
      <c r="CF1116" s="28"/>
      <c r="CG1116" s="28"/>
      <c r="CH1116" s="28"/>
      <c r="CI1116" s="28"/>
      <c r="CJ1116" s="28"/>
      <c r="CK1116" s="28"/>
      <c r="CL1116" s="28"/>
      <c r="CM1116" s="28"/>
      <c r="CN1116" s="28"/>
      <c r="CO1116" s="28"/>
      <c r="CP1116" s="28"/>
      <c r="CQ1116" s="28"/>
      <c r="CR1116" s="28"/>
      <c r="CS1116" s="28"/>
      <c r="CT1116" s="28"/>
      <c r="CU1116" s="28"/>
      <c r="CV1116" s="28"/>
      <c r="CW1116" s="28"/>
      <c r="CX1116" s="28"/>
      <c r="CY1116" s="28"/>
    </row>
    <row r="1117" customFormat="false" ht="12.75" hidden="true" customHeight="false" outlineLevel="0" collapsed="false">
      <c r="A1117" s="56" t="n">
        <v>36881</v>
      </c>
      <c r="B1117" s="90" t="n">
        <f aca="false">B1116+1</f>
        <v>1111</v>
      </c>
      <c r="C1117" s="28"/>
      <c r="Z1117" s="1"/>
      <c r="AA1117" s="1" t="n">
        <v>9.85</v>
      </c>
      <c r="AB1117" s="1" t="n">
        <v>9.83</v>
      </c>
      <c r="AC1117" s="95" t="n">
        <f aca="false">AE1117-AB1117</f>
        <v>0</v>
      </c>
      <c r="AE1117" s="28" t="n">
        <v>9.83</v>
      </c>
      <c r="AF1117" s="28" t="n">
        <v>9.83</v>
      </c>
      <c r="AG1117" s="28" t="n">
        <v>10.68</v>
      </c>
      <c r="AH1117" s="28" t="n">
        <v>10.04</v>
      </c>
      <c r="AI1117" s="28" t="n">
        <v>9.48</v>
      </c>
      <c r="AJ1117" s="28" t="n">
        <v>9.43</v>
      </c>
      <c r="AK1117" s="28" t="n">
        <v>9.89</v>
      </c>
      <c r="AL1117" s="28" t="n">
        <v>9.8375</v>
      </c>
      <c r="AM1117" s="28" t="n">
        <v>14.98</v>
      </c>
      <c r="AN1117" s="28" t="n">
        <v>14.93</v>
      </c>
      <c r="AO1117" s="28" t="n">
        <v>10.45</v>
      </c>
      <c r="AP1117" s="28" t="n">
        <v>14.33</v>
      </c>
      <c r="AQ1117" s="28" t="n">
        <v>9.93</v>
      </c>
      <c r="AR1117" s="28" t="n">
        <v>14.83</v>
      </c>
      <c r="AS1117" s="28"/>
      <c r="AT1117" s="28"/>
      <c r="AU1117" s="28"/>
      <c r="AV1117" s="28"/>
      <c r="AW1117" s="28"/>
      <c r="AX1117" s="28"/>
      <c r="AY1117" s="28"/>
      <c r="BE1117" s="28" t="n">
        <v>5.38857142857143</v>
      </c>
      <c r="BF1117" s="28" t="n">
        <v>5.20357142857143</v>
      </c>
      <c r="BG1117" s="28" t="n">
        <v>5.58857142857143</v>
      </c>
      <c r="BH1117" s="28" t="n">
        <v>5.36</v>
      </c>
      <c r="BI1117" s="28" t="n">
        <v>4.98071428571429</v>
      </c>
      <c r="BJ1117" s="28" t="n">
        <v>4.79857142857143</v>
      </c>
      <c r="BK1117" s="28" t="n">
        <v>5.33857142857143</v>
      </c>
      <c r="BL1117" s="28" t="n">
        <v>5.42107142857143</v>
      </c>
      <c r="BM1117" s="28" t="n">
        <v>7.59428571428571</v>
      </c>
      <c r="BN1117" s="28" t="n">
        <v>5.38857142857143</v>
      </c>
      <c r="BO1117" s="28" t="n">
        <v>5.64928571428572</v>
      </c>
      <c r="BP1117" s="28" t="n">
        <v>5.95857142857143</v>
      </c>
      <c r="BQ1117" s="28" t="n">
        <v>5.38714285714286</v>
      </c>
      <c r="BR1117" s="28" t="n">
        <v>7.09428571428571</v>
      </c>
      <c r="BS1117" s="28"/>
      <c r="BT1117" s="28"/>
      <c r="BU1117" s="28"/>
      <c r="BV1117" s="28"/>
      <c r="BW1117" s="28"/>
      <c r="BX1117" s="28"/>
      <c r="BY1117" s="28"/>
      <c r="BZ1117" s="28"/>
      <c r="CA1117" s="28"/>
      <c r="CB1117" s="28"/>
      <c r="CC1117" s="28"/>
      <c r="CD1117" s="28"/>
      <c r="CE1117" s="28"/>
      <c r="CF1117" s="28"/>
      <c r="CG1117" s="28"/>
      <c r="CH1117" s="28"/>
      <c r="CI1117" s="28"/>
      <c r="CJ1117" s="28"/>
      <c r="CK1117" s="28"/>
      <c r="CL1117" s="28"/>
      <c r="CM1117" s="28"/>
      <c r="CN1117" s="28"/>
      <c r="CO1117" s="28"/>
      <c r="CP1117" s="28"/>
      <c r="CQ1117" s="28"/>
      <c r="CR1117" s="28"/>
      <c r="CS1117" s="28"/>
      <c r="CT1117" s="28"/>
      <c r="CU1117" s="28"/>
      <c r="CV1117" s="28"/>
      <c r="CW1117" s="28"/>
      <c r="CX1117" s="28"/>
      <c r="CY1117" s="28"/>
    </row>
    <row r="1118" customFormat="false" ht="12.75" hidden="true" customHeight="false" outlineLevel="0" collapsed="false">
      <c r="A1118" s="56" t="n">
        <v>36882</v>
      </c>
      <c r="B1118" s="90" t="n">
        <f aca="false">B1117+1</f>
        <v>1112</v>
      </c>
      <c r="C1118" s="28"/>
      <c r="Z1118" s="1"/>
      <c r="AA1118" s="1" t="n">
        <v>9.8</v>
      </c>
      <c r="AB1118" s="1" t="n">
        <v>9.579</v>
      </c>
      <c r="AC1118" s="95" t="n">
        <f aca="false">AE1118-AB1118</f>
        <v>0</v>
      </c>
      <c r="AE1118" s="28" t="n">
        <v>9.579</v>
      </c>
      <c r="AF1118" s="28" t="n">
        <v>9.579</v>
      </c>
      <c r="AG1118" s="28" t="n">
        <v>10.329</v>
      </c>
      <c r="AH1118" s="28" t="n">
        <v>9.829</v>
      </c>
      <c r="AI1118" s="28" t="n">
        <v>9.094</v>
      </c>
      <c r="AJ1118" s="28" t="n">
        <v>8.959</v>
      </c>
      <c r="AK1118" s="28" t="n">
        <v>9.639</v>
      </c>
      <c r="AL1118" s="28" t="n">
        <v>9.5815</v>
      </c>
      <c r="AM1118" s="28" t="n">
        <v>16.429</v>
      </c>
      <c r="AN1118" s="28" t="n">
        <v>15.329</v>
      </c>
      <c r="AO1118" s="28" t="n">
        <v>10.199</v>
      </c>
      <c r="AP1118" s="28" t="n">
        <v>14.079</v>
      </c>
      <c r="AQ1118" s="28" t="n">
        <v>9.709</v>
      </c>
      <c r="AR1118" s="28" t="n">
        <v>16.179</v>
      </c>
      <c r="AS1118" s="28"/>
      <c r="AT1118" s="28"/>
      <c r="AU1118" s="28"/>
      <c r="AV1118" s="28"/>
      <c r="AW1118" s="28"/>
      <c r="AX1118" s="28"/>
      <c r="AY1118" s="28"/>
      <c r="BE1118" s="28" t="n">
        <v>5.30742857142857</v>
      </c>
      <c r="BF1118" s="28" t="n">
        <v>5.13242857142857</v>
      </c>
      <c r="BG1118" s="28" t="n">
        <v>5.50742857142857</v>
      </c>
      <c r="BH1118" s="28" t="n">
        <v>5.29171428571429</v>
      </c>
      <c r="BI1118" s="28" t="n">
        <v>4.90314285714286</v>
      </c>
      <c r="BJ1118" s="28" t="n">
        <v>4.71742857142857</v>
      </c>
      <c r="BK1118" s="28" t="n">
        <v>5.25742857142857</v>
      </c>
      <c r="BL1118" s="28" t="n">
        <v>5.33742857142857</v>
      </c>
      <c r="BM1118" s="28" t="n">
        <v>7.58028571428572</v>
      </c>
      <c r="BN1118" s="28" t="n">
        <v>5.39742857142857</v>
      </c>
      <c r="BO1118" s="28" t="n">
        <v>5.56814285714286</v>
      </c>
      <c r="BP1118" s="28" t="n">
        <v>5.87742857142857</v>
      </c>
      <c r="BQ1118" s="28" t="n">
        <v>5.316</v>
      </c>
      <c r="BR1118" s="28" t="n">
        <v>7.18028571428572</v>
      </c>
      <c r="BS1118" s="28"/>
      <c r="BT1118" s="28"/>
      <c r="BU1118" s="28"/>
      <c r="BV1118" s="28"/>
      <c r="BW1118" s="28"/>
      <c r="BX1118" s="28"/>
      <c r="BY1118" s="28"/>
      <c r="BZ1118" s="28"/>
      <c r="CA1118" s="28"/>
      <c r="CB1118" s="28"/>
      <c r="CC1118" s="28"/>
      <c r="CD1118" s="28"/>
      <c r="CE1118" s="28"/>
      <c r="CF1118" s="28"/>
      <c r="CG1118" s="28"/>
      <c r="CH1118" s="28"/>
      <c r="CI1118" s="28"/>
      <c r="CJ1118" s="28"/>
      <c r="CK1118" s="28"/>
      <c r="CL1118" s="28"/>
      <c r="CM1118" s="28"/>
      <c r="CN1118" s="28"/>
      <c r="CO1118" s="28"/>
      <c r="CP1118" s="28"/>
      <c r="CQ1118" s="28"/>
      <c r="CR1118" s="28"/>
      <c r="CS1118" s="28"/>
      <c r="CT1118" s="28"/>
      <c r="CU1118" s="28"/>
      <c r="CV1118" s="28"/>
      <c r="CW1118" s="28"/>
      <c r="CX1118" s="28"/>
      <c r="CY1118" s="28"/>
    </row>
    <row r="1119" customFormat="false" ht="12.75" hidden="true" customHeight="false" outlineLevel="0" collapsed="false">
      <c r="A1119" s="56" t="n">
        <v>36886</v>
      </c>
      <c r="B1119" s="90" t="n">
        <f aca="false">B1118+1</f>
        <v>1113</v>
      </c>
      <c r="C1119" s="28"/>
      <c r="Z1119" s="1"/>
      <c r="AA1119" s="1" t="n">
        <v>9.85</v>
      </c>
      <c r="AB1119" s="1" t="n">
        <v>9.805</v>
      </c>
      <c r="AC1119" s="95" t="n">
        <f aca="false">AE1119-AB1119</f>
        <v>0</v>
      </c>
      <c r="AE1119" s="28" t="n">
        <v>9.805</v>
      </c>
      <c r="AF1119" s="28" t="n">
        <v>9.805</v>
      </c>
      <c r="AG1119" s="28" t="n">
        <v>10.555</v>
      </c>
      <c r="AH1119" s="28" t="n">
        <v>10.005</v>
      </c>
      <c r="AI1119" s="28" t="n">
        <v>9.115</v>
      </c>
      <c r="AJ1119" s="28" t="n">
        <v>9.015</v>
      </c>
      <c r="AK1119" s="28" t="n">
        <v>9.825</v>
      </c>
      <c r="AL1119" s="28" t="n">
        <v>9.785</v>
      </c>
      <c r="AM1119" s="28" t="n">
        <v>16.405</v>
      </c>
      <c r="AN1119" s="28" t="n">
        <v>15.555</v>
      </c>
      <c r="AO1119" s="28" t="n">
        <v>10.425</v>
      </c>
      <c r="AP1119" s="28" t="n">
        <v>14.305</v>
      </c>
      <c r="AQ1119" s="28" t="n">
        <v>9.905</v>
      </c>
      <c r="AR1119" s="28" t="n">
        <v>15.405</v>
      </c>
      <c r="AS1119" s="28"/>
      <c r="AT1119" s="28"/>
      <c r="AU1119" s="28"/>
      <c r="AV1119" s="28"/>
      <c r="AW1119" s="28"/>
      <c r="AX1119" s="28"/>
      <c r="AY1119" s="28"/>
      <c r="BE1119" s="28" t="n">
        <v>5.42771428571429</v>
      </c>
      <c r="BF1119" s="28" t="n">
        <v>5.25271428571429</v>
      </c>
      <c r="BG1119" s="28" t="n">
        <v>5.62771428571429</v>
      </c>
      <c r="BH1119" s="28" t="n">
        <v>5.412</v>
      </c>
      <c r="BI1119" s="28" t="n">
        <v>5.02342857142857</v>
      </c>
      <c r="BJ1119" s="28" t="n">
        <v>4.82628571428572</v>
      </c>
      <c r="BK1119" s="28" t="n">
        <v>5.37771428571429</v>
      </c>
      <c r="BL1119" s="28" t="n">
        <v>5.45771428571429</v>
      </c>
      <c r="BM1119" s="28" t="n">
        <v>7.70057142857143</v>
      </c>
      <c r="BN1119" s="28" t="n">
        <v>5.49771428571429</v>
      </c>
      <c r="BO1119" s="28" t="n">
        <v>5.68842857142857</v>
      </c>
      <c r="BP1119" s="28" t="n">
        <v>5.99771428571429</v>
      </c>
      <c r="BQ1119" s="28" t="n">
        <v>5.43628571428572</v>
      </c>
      <c r="BR1119" s="28" t="n">
        <v>7.30057142857143</v>
      </c>
      <c r="BS1119" s="28"/>
      <c r="BT1119" s="28"/>
      <c r="BU1119" s="28"/>
      <c r="BV1119" s="28"/>
      <c r="BW1119" s="28"/>
      <c r="BX1119" s="28"/>
      <c r="BY1119" s="28"/>
      <c r="BZ1119" s="28"/>
      <c r="CA1119" s="28"/>
      <c r="CB1119" s="28"/>
      <c r="CC1119" s="28"/>
      <c r="CD1119" s="28"/>
      <c r="CE1119" s="28"/>
      <c r="CF1119" s="28"/>
      <c r="CG1119" s="28"/>
      <c r="CH1119" s="28"/>
      <c r="CI1119" s="28"/>
      <c r="CJ1119" s="28"/>
      <c r="CK1119" s="28"/>
      <c r="CL1119" s="28"/>
      <c r="CM1119" s="28"/>
      <c r="CN1119" s="28"/>
      <c r="CO1119" s="28"/>
      <c r="CP1119" s="28"/>
      <c r="CQ1119" s="28"/>
      <c r="CR1119" s="28"/>
      <c r="CS1119" s="28"/>
      <c r="CT1119" s="28"/>
      <c r="CU1119" s="28"/>
      <c r="CV1119" s="28"/>
      <c r="CW1119" s="28"/>
      <c r="CX1119" s="28"/>
      <c r="CY1119" s="28"/>
    </row>
    <row r="1120" customFormat="false" ht="12.75" hidden="true" customHeight="false" outlineLevel="0" collapsed="false">
      <c r="A1120" s="56" t="n">
        <v>36887</v>
      </c>
      <c r="B1120" s="90" t="n">
        <f aca="false">B1119+1</f>
        <v>1114</v>
      </c>
      <c r="C1120" s="28"/>
      <c r="Z1120" s="1"/>
      <c r="AA1120" s="1" t="n">
        <v>9.7</v>
      </c>
      <c r="AB1120" s="1" t="n">
        <v>9.98</v>
      </c>
      <c r="AC1120" s="95" t="n">
        <f aca="false">AE1120-AB1120</f>
        <v>0</v>
      </c>
      <c r="AE1120" s="28" t="n">
        <v>9.98</v>
      </c>
      <c r="AF1120" s="28" t="n">
        <v>8.928346316191</v>
      </c>
      <c r="AG1120" s="28" t="n">
        <v>10.43</v>
      </c>
      <c r="AH1120" s="28" t="n">
        <v>9.952</v>
      </c>
      <c r="AI1120" s="28" t="n">
        <v>8.88</v>
      </c>
      <c r="AJ1120" s="28" t="n">
        <v>8.78</v>
      </c>
      <c r="AK1120" s="28" t="n">
        <v>9.93</v>
      </c>
      <c r="AL1120" s="28" t="n">
        <v>9.892</v>
      </c>
      <c r="AM1120" s="28" t="n">
        <v>16.58</v>
      </c>
      <c r="AN1120" s="28" t="n">
        <v>15.002</v>
      </c>
      <c r="AO1120" s="28" t="n">
        <v>10.48</v>
      </c>
      <c r="AP1120" s="28" t="n">
        <v>15.48</v>
      </c>
      <c r="AQ1120" s="28" t="n">
        <v>9.892</v>
      </c>
      <c r="AR1120" s="28" t="n">
        <v>14.68</v>
      </c>
      <c r="AS1120" s="28" t="n">
        <v>9.98</v>
      </c>
      <c r="AT1120" s="28" t="n">
        <v>9.93</v>
      </c>
      <c r="AU1120" s="28" t="n">
        <v>10.88</v>
      </c>
      <c r="AV1120" s="28" t="n">
        <v>12.28</v>
      </c>
      <c r="AW1120" s="28" t="n">
        <v>10.28</v>
      </c>
      <c r="AX1120" s="28" t="n">
        <v>10.33</v>
      </c>
      <c r="AY1120" s="28" t="n">
        <v>16.38</v>
      </c>
      <c r="BE1120" s="28" t="n">
        <v>5.45714285714286</v>
      </c>
      <c r="BF1120" s="28" t="n">
        <v>5.91714285714286</v>
      </c>
      <c r="BG1120" s="28" t="n">
        <v>5.61714285714286</v>
      </c>
      <c r="BH1120" s="28" t="n">
        <v>5.43142857142857</v>
      </c>
      <c r="BI1120" s="28" t="n">
        <v>5.03142857142857</v>
      </c>
      <c r="BJ1120" s="28" t="n">
        <v>4.81571428571429</v>
      </c>
      <c r="BK1120" s="28" t="n">
        <v>5.37714285714286</v>
      </c>
      <c r="BL1120" s="28" t="n">
        <v>5.47714285714286</v>
      </c>
      <c r="BM1120" s="28" t="n">
        <v>7.60857142857143</v>
      </c>
      <c r="BN1120" s="28" t="n">
        <v>5.50714285714286</v>
      </c>
      <c r="BO1120" s="28" t="n">
        <v>5.71785714285714</v>
      </c>
      <c r="BP1120" s="28" t="n">
        <v>5.77714285714286</v>
      </c>
      <c r="BQ1120" s="28" t="n">
        <v>6.02714285714286</v>
      </c>
      <c r="BR1120" s="28" t="n">
        <v>5.45571428571429</v>
      </c>
      <c r="BS1120" s="28" t="n">
        <v>5.47714285714286</v>
      </c>
      <c r="BT1120" s="28" t="n">
        <v>5.46192857142857</v>
      </c>
      <c r="BU1120" s="28" t="n">
        <v>5.77714285714286</v>
      </c>
      <c r="BV1120" s="28" t="n">
        <v>5.91714285714286</v>
      </c>
      <c r="BW1120" s="28" t="n">
        <v>5.49714285714286</v>
      </c>
      <c r="BX1120" s="28" t="n">
        <v>5.50714285714286</v>
      </c>
      <c r="BY1120" s="28" t="n">
        <v>7.61571428571429</v>
      </c>
      <c r="BZ1120" s="28"/>
      <c r="CA1120" s="28" t="n">
        <v>5.2394</v>
      </c>
      <c r="CB1120" s="28" t="n">
        <v>6.4734</v>
      </c>
      <c r="CC1120" s="28" t="n">
        <v>5.4794</v>
      </c>
      <c r="CD1120" s="28" t="n">
        <v>5.2494</v>
      </c>
      <c r="CE1120" s="28" t="n">
        <v>5.0299</v>
      </c>
      <c r="CF1120" s="28" t="n">
        <v>4.9644</v>
      </c>
      <c r="CG1120" s="28" t="n">
        <v>5.1394</v>
      </c>
      <c r="CH1120" s="28" t="n">
        <v>5.2344</v>
      </c>
      <c r="CI1120" s="28" t="n">
        <v>6.4499</v>
      </c>
      <c r="CJ1120" s="28" t="n">
        <v>6.3644</v>
      </c>
      <c r="CK1120" s="28" t="n">
        <v>5.5994</v>
      </c>
      <c r="CL1120" s="28" t="n">
        <v>5.7414</v>
      </c>
      <c r="CM1120" s="28" t="n">
        <v>7.0834</v>
      </c>
      <c r="CN1120" s="28" t="n">
        <v>5.2394</v>
      </c>
      <c r="CO1120" s="28" t="n">
        <v>5.2494</v>
      </c>
      <c r="CP1120" s="28" t="n">
        <v>5.2294</v>
      </c>
      <c r="CQ1120" s="28" t="n">
        <v>5.7414</v>
      </c>
      <c r="CR1120" s="28" t="n">
        <v>6.4734</v>
      </c>
      <c r="CS1120" s="28" t="n">
        <v>5.4094</v>
      </c>
      <c r="CT1120" s="28" t="n">
        <v>5.4294</v>
      </c>
      <c r="CU1120" s="28" t="n">
        <v>6.7799</v>
      </c>
      <c r="CV1120" s="28"/>
      <c r="CW1120" s="28"/>
      <c r="CX1120" s="28"/>
      <c r="CY1120" s="28"/>
    </row>
    <row r="1121" customFormat="false" ht="12.75" hidden="true" customHeight="false" outlineLevel="0" collapsed="false">
      <c r="A1121" s="56" t="n">
        <v>36888</v>
      </c>
      <c r="B1121" s="90" t="n">
        <f aca="false">B1120+1</f>
        <v>1115</v>
      </c>
      <c r="C1121" s="28"/>
      <c r="Z1121" s="1"/>
      <c r="AA1121" s="1" t="n">
        <v>8.85</v>
      </c>
      <c r="AB1121" s="1" t="n">
        <v>9.263</v>
      </c>
      <c r="AC1121" s="95" t="n">
        <f aca="false">AE1121-AB1121</f>
        <v>0</v>
      </c>
      <c r="AE1121" s="28" t="n">
        <v>9.263</v>
      </c>
      <c r="AF1121" s="28" t="n">
        <v>9.26304383356749</v>
      </c>
      <c r="AG1121" s="28" t="n">
        <v>9.913</v>
      </c>
      <c r="AH1121" s="28" t="n">
        <v>9.273</v>
      </c>
      <c r="AI1121" s="28" t="n">
        <v>8.488</v>
      </c>
      <c r="AJ1121" s="28" t="n">
        <v>8.433</v>
      </c>
      <c r="AK1121" s="28" t="n">
        <v>9.263</v>
      </c>
      <c r="AL1121" s="28" t="n">
        <v>9.238</v>
      </c>
      <c r="AM1121" s="28" t="n">
        <v>10.663</v>
      </c>
      <c r="AN1121" s="28" t="n">
        <v>10.263</v>
      </c>
      <c r="AO1121" s="28" t="n">
        <v>9.913</v>
      </c>
      <c r="AP1121" s="28" t="n">
        <v>14.763</v>
      </c>
      <c r="AQ1121" s="28" t="n">
        <v>9.273</v>
      </c>
      <c r="AR1121" s="28" t="n">
        <v>10.313</v>
      </c>
      <c r="AS1121" s="28" t="n">
        <v>9.303</v>
      </c>
      <c r="AT1121" s="28" t="n">
        <v>9.253</v>
      </c>
      <c r="AU1121" s="28" t="n">
        <v>10.163</v>
      </c>
      <c r="AV1121" s="28" t="n">
        <v>11.563</v>
      </c>
      <c r="AW1121" s="28" t="n">
        <v>9.713</v>
      </c>
      <c r="AX1121" s="28" t="n">
        <v>9.713</v>
      </c>
      <c r="AY1121" s="28" t="n">
        <v>10.763</v>
      </c>
      <c r="BE1121" s="28" t="n">
        <v>5.37785714285714</v>
      </c>
      <c r="BF1121" s="28" t="n">
        <v>5.81785714285714</v>
      </c>
      <c r="BG1121" s="28" t="n">
        <v>5.54785714285714</v>
      </c>
      <c r="BH1121" s="28" t="n">
        <v>5.34214285714286</v>
      </c>
      <c r="BI1121" s="28" t="n">
        <v>4.85214285714286</v>
      </c>
      <c r="BJ1121" s="28" t="n">
        <v>4.69642857142857</v>
      </c>
      <c r="BK1121" s="28" t="n">
        <v>5.29785714285714</v>
      </c>
      <c r="BL1121" s="28" t="n">
        <v>5.39285714285714</v>
      </c>
      <c r="BM1121" s="28" t="n">
        <v>7.43642857142857</v>
      </c>
      <c r="BN1121" s="28" t="n">
        <v>5.40785714285714</v>
      </c>
      <c r="BO1121" s="28" t="n">
        <v>5.61785714285714</v>
      </c>
      <c r="BP1121" s="28" t="n">
        <v>5.66785714285714</v>
      </c>
      <c r="BQ1121" s="28" t="n">
        <v>5.92785714285714</v>
      </c>
      <c r="BR1121" s="28" t="n">
        <v>5.36642857142857</v>
      </c>
      <c r="BS1121" s="28" t="n">
        <v>5.39535714285714</v>
      </c>
      <c r="BT1121" s="28" t="n">
        <v>5.38264285714286</v>
      </c>
      <c r="BU1121" s="28" t="n">
        <v>5.66785714285714</v>
      </c>
      <c r="BV1121" s="28" t="n">
        <v>5.81785714285714</v>
      </c>
      <c r="BW1121" s="28" t="n">
        <v>5.41785714285714</v>
      </c>
      <c r="BX1121" s="28" t="n">
        <v>5.42785714285714</v>
      </c>
      <c r="BY1121" s="28" t="n">
        <v>7.44357142857143</v>
      </c>
      <c r="BZ1121" s="28"/>
      <c r="CA1121" s="28" t="n">
        <v>5.189</v>
      </c>
      <c r="CB1121" s="28" t="n">
        <v>6.423</v>
      </c>
      <c r="CC1121" s="28" t="n">
        <v>5.409</v>
      </c>
      <c r="CD1121" s="28" t="n">
        <v>5.199</v>
      </c>
      <c r="CE1121" s="28" t="n">
        <v>4.939</v>
      </c>
      <c r="CF1121" s="28" t="n">
        <v>4.889</v>
      </c>
      <c r="CG1121" s="28" t="n">
        <v>5.089</v>
      </c>
      <c r="CH1121" s="28" t="n">
        <v>5.174</v>
      </c>
      <c r="CI1121" s="28" t="n">
        <v>6.4095</v>
      </c>
      <c r="CJ1121" s="28" t="n">
        <v>6.214</v>
      </c>
      <c r="CK1121" s="28" t="n">
        <v>5.549</v>
      </c>
      <c r="CL1121" s="28" t="n">
        <v>5.691</v>
      </c>
      <c r="CM1121" s="28" t="n">
        <v>6.839</v>
      </c>
      <c r="CN1121" s="28" t="n">
        <v>5.189</v>
      </c>
      <c r="CO1121" s="28" t="n">
        <v>5.204</v>
      </c>
      <c r="CP1121" s="28" t="n">
        <v>5.179</v>
      </c>
      <c r="CQ1121" s="28" t="n">
        <v>5.691</v>
      </c>
      <c r="CR1121" s="28" t="n">
        <v>6.423</v>
      </c>
      <c r="CS1121" s="28" t="n">
        <v>5.359</v>
      </c>
      <c r="CT1121" s="28" t="n">
        <v>5.379</v>
      </c>
      <c r="CU1121" s="28" t="n">
        <v>6.7395</v>
      </c>
      <c r="CV1121" s="28"/>
      <c r="CW1121" s="28"/>
      <c r="CX1121" s="28"/>
      <c r="CY1121" s="28"/>
    </row>
    <row r="1122" customFormat="false" ht="12.75" hidden="true" customHeight="false" outlineLevel="0" collapsed="false">
      <c r="A1122" s="56" t="n">
        <v>36889</v>
      </c>
      <c r="B1122" s="90" t="n">
        <f aca="false">B1121+1</f>
        <v>1116</v>
      </c>
      <c r="C1122" s="28"/>
      <c r="Z1122" s="1"/>
      <c r="AA1122" s="1" t="n">
        <v>9.42</v>
      </c>
      <c r="AB1122" s="1" t="n">
        <v>9.775</v>
      </c>
      <c r="AC1122" s="95" t="n">
        <f aca="false">AE1122-AB1122</f>
        <v>0</v>
      </c>
      <c r="AE1122" s="28" t="n">
        <v>9.775</v>
      </c>
      <c r="AF1122" s="28" t="n">
        <v>9.62394302397518</v>
      </c>
      <c r="AG1122" s="28" t="n">
        <v>10.425</v>
      </c>
      <c r="AH1122" s="28" t="n">
        <v>9.755</v>
      </c>
      <c r="AI1122" s="28" t="n">
        <v>8.98</v>
      </c>
      <c r="AJ1122" s="28" t="n">
        <v>8.905</v>
      </c>
      <c r="AK1122" s="28" t="n">
        <v>9.725</v>
      </c>
      <c r="AL1122" s="28" t="n">
        <v>9.74</v>
      </c>
      <c r="AM1122" s="28" t="n">
        <v>11.225</v>
      </c>
      <c r="AN1122" s="28" t="n">
        <v>10.775</v>
      </c>
      <c r="AO1122" s="28" t="n">
        <v>10.425</v>
      </c>
      <c r="AP1122" s="28" t="n">
        <v>15.275</v>
      </c>
      <c r="AQ1122" s="28" t="n">
        <v>9.755</v>
      </c>
      <c r="AR1122" s="28" t="n">
        <v>10.875</v>
      </c>
      <c r="AS1122" s="28" t="n">
        <v>9.815</v>
      </c>
      <c r="AT1122" s="28" t="n">
        <v>9.765</v>
      </c>
      <c r="AU1122" s="28" t="n">
        <v>10.735</v>
      </c>
      <c r="AV1122" s="28" t="n">
        <v>12.075</v>
      </c>
      <c r="AW1122" s="28" t="n">
        <v>10.225</v>
      </c>
      <c r="AX1122" s="28" t="n">
        <v>10.175</v>
      </c>
      <c r="AY1122" s="28" t="n">
        <v>11.325</v>
      </c>
      <c r="BE1122" s="28" t="n">
        <v>5.51028571428572</v>
      </c>
      <c r="BF1122" s="28" t="n">
        <v>5.95028571428572</v>
      </c>
      <c r="BG1122" s="28" t="n">
        <v>5.68028571428572</v>
      </c>
      <c r="BH1122" s="28" t="n">
        <v>5.47457142857143</v>
      </c>
      <c r="BI1122" s="28" t="n">
        <v>4.99457142857143</v>
      </c>
      <c r="BJ1122" s="28" t="n">
        <v>4.81885714285714</v>
      </c>
      <c r="BK1122" s="28" t="n">
        <v>5.42028571428572</v>
      </c>
      <c r="BL1122" s="28" t="n">
        <v>5.52528571428571</v>
      </c>
      <c r="BM1122" s="28" t="n">
        <v>7.58314285714286</v>
      </c>
      <c r="BN1122" s="28" t="n">
        <v>5.54028571428572</v>
      </c>
      <c r="BO1122" s="28" t="n">
        <v>5.75028571428572</v>
      </c>
      <c r="BP1122" s="28" t="n">
        <v>5.80028571428572</v>
      </c>
      <c r="BQ1122" s="28" t="n">
        <v>6.08028571428572</v>
      </c>
      <c r="BR1122" s="28" t="n">
        <v>5.49885714285714</v>
      </c>
      <c r="BS1122" s="28" t="n">
        <v>5.53028571428571</v>
      </c>
      <c r="BT1122" s="28" t="n">
        <v>5.51507142857143</v>
      </c>
      <c r="BU1122" s="28" t="n">
        <v>5.80028571428572</v>
      </c>
      <c r="BV1122" s="28" t="n">
        <v>5.95028571428572</v>
      </c>
      <c r="BW1122" s="28" t="n">
        <v>5.52028571428571</v>
      </c>
      <c r="BX1122" s="28" t="n">
        <v>5.53028571428571</v>
      </c>
      <c r="BY1122" s="28" t="n">
        <v>7.59028571428572</v>
      </c>
      <c r="BZ1122" s="28"/>
      <c r="CA1122" s="28" t="n">
        <v>5.309</v>
      </c>
      <c r="CB1122" s="28" t="n">
        <v>6.543</v>
      </c>
      <c r="CC1122" s="28" t="n">
        <v>5.529</v>
      </c>
      <c r="CD1122" s="28" t="n">
        <v>5.319</v>
      </c>
      <c r="CE1122" s="28" t="n">
        <v>5.044</v>
      </c>
      <c r="CF1122" s="28" t="n">
        <v>5.009</v>
      </c>
      <c r="CG1122" s="28" t="n">
        <v>5.209</v>
      </c>
      <c r="CH1122" s="28" t="n">
        <v>5.294</v>
      </c>
      <c r="CI1122" s="28" t="n">
        <v>6.5745</v>
      </c>
      <c r="CJ1122" s="28" t="n">
        <v>6.309</v>
      </c>
      <c r="CK1122" s="28" t="n">
        <v>5.669</v>
      </c>
      <c r="CL1122" s="28" t="n">
        <v>5.811</v>
      </c>
      <c r="CM1122" s="28" t="n">
        <v>6.959</v>
      </c>
      <c r="CN1122" s="28" t="n">
        <v>5.309</v>
      </c>
      <c r="CO1122" s="28" t="n">
        <v>5.324</v>
      </c>
      <c r="CP1122" s="28" t="n">
        <v>5.299</v>
      </c>
      <c r="CQ1122" s="28" t="n">
        <v>5.811</v>
      </c>
      <c r="CR1122" s="28" t="n">
        <v>6.543</v>
      </c>
      <c r="CS1122" s="28" t="n">
        <v>5.479</v>
      </c>
      <c r="CT1122" s="28" t="n">
        <v>5.499</v>
      </c>
      <c r="CU1122" s="28" t="n">
        <v>6.9045</v>
      </c>
      <c r="CV1122" s="28"/>
      <c r="CW1122" s="28"/>
      <c r="CX1122" s="28"/>
      <c r="CY1122" s="28"/>
    </row>
    <row r="1123" customFormat="false" ht="12.75" hidden="true" customHeight="false" outlineLevel="0" collapsed="false">
      <c r="A1123" s="56" t="n">
        <v>36893</v>
      </c>
      <c r="B1123" s="90" t="n">
        <f aca="false">B1122+1</f>
        <v>1117</v>
      </c>
      <c r="C1123" s="28"/>
      <c r="E1123" s="91" t="n">
        <v>8.79</v>
      </c>
      <c r="F1123" s="91" t="n">
        <v>8.558</v>
      </c>
      <c r="G1123" s="91" t="n">
        <v>9.09</v>
      </c>
      <c r="H1123" s="91" t="n">
        <v>8.59</v>
      </c>
      <c r="I1123" s="91" t="n">
        <v>7.89</v>
      </c>
      <c r="J1123" s="91" t="n">
        <v>7.84</v>
      </c>
      <c r="K1123" s="91" t="n">
        <v>8.54</v>
      </c>
      <c r="L1123" s="91" t="n">
        <v>8.64</v>
      </c>
      <c r="M1123" s="91" t="n">
        <v>10.04</v>
      </c>
      <c r="N1123" s="91" t="n">
        <v>8.49</v>
      </c>
      <c r="O1123" s="91" t="n">
        <v>9.29</v>
      </c>
      <c r="P1123" s="91" t="n">
        <v>15</v>
      </c>
      <c r="Q1123" s="91" t="n">
        <v>8.69</v>
      </c>
      <c r="R1123" s="91" t="n">
        <v>9.19</v>
      </c>
      <c r="S1123" s="91" t="n">
        <v>8.84</v>
      </c>
      <c r="T1123" s="91" t="n">
        <v>8.84</v>
      </c>
      <c r="U1123" s="91" t="n">
        <v>9.49</v>
      </c>
      <c r="V1123" s="91" t="n">
        <v>11.54</v>
      </c>
      <c r="W1123" s="91" t="n">
        <v>8.99</v>
      </c>
      <c r="X1123" s="91" t="n">
        <v>8.99</v>
      </c>
      <c r="Y1123" s="91" t="n">
        <v>9.79</v>
      </c>
      <c r="AA1123" s="2" t="n">
        <v>8.65</v>
      </c>
      <c r="AB1123" s="2" t="n">
        <v>8.364</v>
      </c>
      <c r="AC1123" s="95" t="n">
        <f aca="false">AE1123-AB1123</f>
        <v>0</v>
      </c>
      <c r="AE1123" s="28" t="n">
        <v>8.364</v>
      </c>
      <c r="AF1123" s="28" t="n">
        <v>8.27645628879598</v>
      </c>
      <c r="AG1123" s="28" t="n">
        <v>8.784</v>
      </c>
      <c r="AH1123" s="28" t="n">
        <v>8.354</v>
      </c>
      <c r="AI1123" s="28" t="n">
        <v>7.674</v>
      </c>
      <c r="AJ1123" s="28" t="n">
        <v>7.634</v>
      </c>
      <c r="AK1123" s="28" t="n">
        <v>8.294</v>
      </c>
      <c r="AL1123" s="28" t="n">
        <v>8.3315</v>
      </c>
      <c r="AM1123" s="28" t="n">
        <v>9.464</v>
      </c>
      <c r="AN1123" s="28" t="n">
        <v>8.914</v>
      </c>
      <c r="AO1123" s="28" t="n">
        <v>8.914</v>
      </c>
      <c r="AP1123" s="28" t="n">
        <v>12.664</v>
      </c>
      <c r="AQ1123" s="28" t="n">
        <v>8.354</v>
      </c>
      <c r="AR1123" s="28" t="n">
        <v>9.114</v>
      </c>
      <c r="AS1123" s="28" t="n">
        <v>8.404</v>
      </c>
      <c r="AT1123" s="28" t="n">
        <v>8.354</v>
      </c>
      <c r="AU1123" s="28" t="n">
        <v>9.114</v>
      </c>
      <c r="AV1123" s="28" t="n">
        <v>10.364</v>
      </c>
      <c r="AW1123" s="28" t="n">
        <v>8.614</v>
      </c>
      <c r="AX1123" s="28" t="n">
        <v>8.614</v>
      </c>
      <c r="AY1123" s="28" t="n">
        <v>9.564</v>
      </c>
      <c r="BE1123" s="28" t="n">
        <v>5.29071428571429</v>
      </c>
      <c r="BF1123" s="28" t="n">
        <v>5.08571428571429</v>
      </c>
      <c r="BG1123" s="28" t="n">
        <v>5.42071428571429</v>
      </c>
      <c r="BH1123" s="28" t="n">
        <v>5.255</v>
      </c>
      <c r="BI1123" s="28" t="n">
        <v>4.77928571428572</v>
      </c>
      <c r="BJ1123" s="28" t="n">
        <v>4.53928571428572</v>
      </c>
      <c r="BK1123" s="28" t="n">
        <v>5.20071428571429</v>
      </c>
      <c r="BL1123" s="28" t="n">
        <v>5.30571428571429</v>
      </c>
      <c r="BM1123" s="28" t="n">
        <v>7.62071428571429</v>
      </c>
      <c r="BN1123" s="28" t="n">
        <v>5.24071428571429</v>
      </c>
      <c r="BO1123" s="28" t="n">
        <v>5.53071428571429</v>
      </c>
      <c r="BP1123" s="28" t="n">
        <v>5.84642857142857</v>
      </c>
      <c r="BQ1123" s="28" t="n">
        <v>5.27928571428572</v>
      </c>
      <c r="BR1123" s="28" t="n">
        <v>7.22071428571429</v>
      </c>
      <c r="BS1123" s="28" t="n">
        <v>5.31071428571429</v>
      </c>
      <c r="BT1123" s="28" t="n">
        <v>5.2955</v>
      </c>
      <c r="BU1123" s="28" t="n">
        <v>5.58071428571429</v>
      </c>
      <c r="BV1123" s="28" t="n">
        <v>5.73071428571429</v>
      </c>
      <c r="BW1123" s="28" t="n">
        <v>5.31071428571429</v>
      </c>
      <c r="BX1123" s="28" t="n">
        <v>5.32071428571429</v>
      </c>
      <c r="BY1123" s="28" t="n">
        <v>7.62785714285714</v>
      </c>
      <c r="CA1123" s="28" t="n">
        <v>5.193</v>
      </c>
      <c r="CB1123" s="28" t="n">
        <v>5.063</v>
      </c>
      <c r="CC1123" s="28" t="n">
        <v>5.393</v>
      </c>
      <c r="CD1123" s="28" t="n">
        <v>5.203</v>
      </c>
      <c r="CE1123" s="28" t="n">
        <v>4.928</v>
      </c>
      <c r="CF1123" s="28" t="n">
        <v>4.893</v>
      </c>
      <c r="CG1123" s="28" t="n">
        <v>5.083</v>
      </c>
      <c r="CH1123" s="28" t="n">
        <v>5.178</v>
      </c>
      <c r="CI1123" s="28" t="n">
        <v>6.3985</v>
      </c>
      <c r="CJ1123" s="28" t="n">
        <v>6.193</v>
      </c>
      <c r="CK1123" s="28" t="n">
        <v>5.553</v>
      </c>
      <c r="CL1123" s="92" t="n">
        <v>6.843</v>
      </c>
      <c r="CM1123" s="28" t="n">
        <v>5.193</v>
      </c>
      <c r="CN1123" s="28" t="n">
        <v>6.3985</v>
      </c>
      <c r="CO1123" s="28" t="n">
        <v>5.208</v>
      </c>
      <c r="CP1123" s="28" t="n">
        <v>5.183</v>
      </c>
      <c r="CQ1123" s="28" t="n">
        <v>5.695</v>
      </c>
      <c r="CR1123" s="28" t="n">
        <v>6.427</v>
      </c>
      <c r="CS1123" s="28" t="n">
        <v>5.343</v>
      </c>
      <c r="CT1123" s="28" t="n">
        <v>5.363</v>
      </c>
      <c r="CU1123" s="28" t="n">
        <v>6.7285</v>
      </c>
    </row>
    <row r="1124" customFormat="false" ht="12.75" hidden="true" customHeight="false" outlineLevel="0" collapsed="false">
      <c r="A1124" s="56" t="n">
        <v>36894</v>
      </c>
      <c r="B1124" s="90" t="n">
        <f aca="false">B1123+1</f>
        <v>1118</v>
      </c>
      <c r="C1124" s="28"/>
      <c r="E1124" s="91" t="n">
        <v>8.65</v>
      </c>
      <c r="F1124" s="91" t="n">
        <v>8.107</v>
      </c>
      <c r="G1124" s="91" t="n">
        <v>8.75</v>
      </c>
      <c r="H1124" s="91" t="n">
        <v>8.53</v>
      </c>
      <c r="I1124" s="91" t="n">
        <v>8.05</v>
      </c>
      <c r="J1124" s="91" t="n">
        <v>8</v>
      </c>
      <c r="K1124" s="91" t="n">
        <v>8.45</v>
      </c>
      <c r="L1124" s="91" t="n">
        <v>8.6</v>
      </c>
      <c r="M1124" s="91" t="n">
        <v>11.45</v>
      </c>
      <c r="N1124" s="91" t="n">
        <v>8.35</v>
      </c>
      <c r="O1124" s="91" t="n">
        <v>9.15</v>
      </c>
      <c r="P1124" s="91" t="n">
        <v>15</v>
      </c>
      <c r="Q1124" s="91" t="n">
        <v>8.55</v>
      </c>
      <c r="R1124" s="91" t="n">
        <v>9</v>
      </c>
      <c r="S1124" s="91" t="n">
        <v>8.69</v>
      </c>
      <c r="T1124" s="91" t="n">
        <v>8.7</v>
      </c>
      <c r="U1124" s="91" t="n">
        <v>9.35</v>
      </c>
      <c r="V1124" s="91" t="n">
        <v>11.4</v>
      </c>
      <c r="W1124" s="91" t="n">
        <v>8.65</v>
      </c>
      <c r="X1124" s="91" t="n">
        <v>8.65</v>
      </c>
      <c r="Y1124" s="91" t="n">
        <v>9.9</v>
      </c>
      <c r="AA1124" s="2" t="n">
        <v>8.34</v>
      </c>
      <c r="AB1124" s="2" t="n">
        <v>8.189</v>
      </c>
      <c r="AC1124" s="95" t="n">
        <f aca="false">AE1124-AB1124</f>
        <v>0</v>
      </c>
      <c r="AE1124" s="28" t="n">
        <v>8.189</v>
      </c>
      <c r="AF1124" s="28" t="n">
        <v>8.04582868974126</v>
      </c>
      <c r="AG1124" s="28" t="n">
        <v>8.479</v>
      </c>
      <c r="AH1124" s="28" t="n">
        <v>8.119</v>
      </c>
      <c r="AI1124" s="28" t="n">
        <v>7.719</v>
      </c>
      <c r="AJ1124" s="28" t="n">
        <v>7.659</v>
      </c>
      <c r="AK1124" s="28" t="n">
        <v>8.109</v>
      </c>
      <c r="AL1124" s="28" t="n">
        <v>8.159</v>
      </c>
      <c r="AM1124" s="28" t="n">
        <v>9.489</v>
      </c>
      <c r="AN1124" s="28" t="n">
        <v>8.839</v>
      </c>
      <c r="AO1124" s="28" t="n">
        <v>8.599</v>
      </c>
      <c r="AP1124" s="28" t="n">
        <v>11.939</v>
      </c>
      <c r="AQ1124" s="28" t="n">
        <v>8.124</v>
      </c>
      <c r="AR1124" s="28" t="n">
        <v>9.139</v>
      </c>
      <c r="AS1124" s="28" t="n">
        <v>8.2215</v>
      </c>
      <c r="AT1124" s="28" t="n">
        <v>8.174</v>
      </c>
      <c r="AU1124" s="28" t="n">
        <v>8.939</v>
      </c>
      <c r="AV1124" s="28" t="n">
        <v>9.939</v>
      </c>
      <c r="AW1124" s="28" t="n">
        <v>8.369</v>
      </c>
      <c r="AX1124" s="28" t="n">
        <v>8.369</v>
      </c>
      <c r="AY1124" s="28" t="n">
        <v>9.589</v>
      </c>
      <c r="BE1124" s="28" t="n">
        <v>5.25685714285714</v>
      </c>
      <c r="BF1124" s="28" t="n">
        <v>5.03685714285714</v>
      </c>
      <c r="BG1124" s="28" t="n">
        <v>5.37685714285714</v>
      </c>
      <c r="BH1124" s="28" t="n">
        <v>5.20042857142857</v>
      </c>
      <c r="BI1124" s="28" t="n">
        <v>4.78971428571429</v>
      </c>
      <c r="BJ1124" s="28" t="n">
        <v>4.52542857142857</v>
      </c>
      <c r="BK1124" s="28" t="n">
        <v>5.16685714285714</v>
      </c>
      <c r="BL1124" s="28" t="n">
        <v>5.27185714285714</v>
      </c>
      <c r="BM1124" s="28" t="n">
        <v>7.56328571428572</v>
      </c>
      <c r="BN1124" s="28" t="n">
        <v>5.19185714285714</v>
      </c>
      <c r="BO1124" s="28" t="n">
        <v>5.49685714285714</v>
      </c>
      <c r="BP1124" s="28" t="n">
        <v>5.81257142857143</v>
      </c>
      <c r="BQ1124" s="28" t="n">
        <v>5.23257142857143</v>
      </c>
      <c r="BR1124" s="28" t="n">
        <v>7.16328571428572</v>
      </c>
      <c r="BS1124" s="28" t="n">
        <v>5.27685714285714</v>
      </c>
      <c r="BT1124" s="28" t="n">
        <v>5.26164285714286</v>
      </c>
      <c r="BU1124" s="28" t="n">
        <v>5.54685714285714</v>
      </c>
      <c r="BV1124" s="28" t="n">
        <v>5.69685714285714</v>
      </c>
      <c r="BW1124" s="28" t="n">
        <v>5.27685714285714</v>
      </c>
      <c r="BX1124" s="28" t="n">
        <v>5.28685714285714</v>
      </c>
      <c r="BY1124" s="28" t="n">
        <v>7.57042857142857</v>
      </c>
      <c r="CA1124" s="28" t="n">
        <v>5.179</v>
      </c>
      <c r="CB1124" s="28" t="n">
        <v>5.029</v>
      </c>
      <c r="CC1124" s="28" t="n">
        <v>5.369</v>
      </c>
      <c r="CD1124" s="28" t="n">
        <v>5.159</v>
      </c>
      <c r="CE1124" s="28" t="n">
        <v>4.934</v>
      </c>
      <c r="CF1124" s="28" t="n">
        <v>4.849</v>
      </c>
      <c r="CG1124" s="28" t="n">
        <v>5.079</v>
      </c>
      <c r="CH1124" s="28" t="n">
        <v>5.164</v>
      </c>
      <c r="CI1124" s="28" t="n">
        <v>6.3845</v>
      </c>
      <c r="CJ1124" s="28" t="n">
        <v>6.204</v>
      </c>
      <c r="CK1124" s="28" t="n">
        <v>5.498</v>
      </c>
      <c r="CL1124" s="92" t="n">
        <v>6.829</v>
      </c>
      <c r="CM1124" s="28" t="n">
        <v>5.169</v>
      </c>
      <c r="CN1124" s="28" t="n">
        <v>6.3845</v>
      </c>
      <c r="CO1124" s="28" t="n">
        <v>5.194</v>
      </c>
      <c r="CP1124" s="28" t="n">
        <v>5.169</v>
      </c>
      <c r="CQ1124" s="28" t="n">
        <v>5.641</v>
      </c>
      <c r="CR1124" s="28" t="n">
        <v>6.413</v>
      </c>
      <c r="CS1124" s="28" t="n">
        <v>5.329</v>
      </c>
      <c r="CT1124" s="28" t="n">
        <v>5.349</v>
      </c>
      <c r="CU1124" s="28" t="n">
        <v>6.7145</v>
      </c>
    </row>
    <row r="1125" customFormat="false" ht="12.75" hidden="true" customHeight="false" outlineLevel="0" collapsed="false">
      <c r="A1125" s="56" t="n">
        <v>36895</v>
      </c>
      <c r="B1125" s="90" t="n">
        <f aca="false">B1124+1</f>
        <v>1119</v>
      </c>
      <c r="C1125" s="28"/>
      <c r="E1125" s="91" t="n">
        <v>9.57</v>
      </c>
      <c r="F1125" s="91" t="n">
        <v>8.916</v>
      </c>
      <c r="G1125" s="91" t="n">
        <v>10.07</v>
      </c>
      <c r="H1125" s="91" t="n">
        <v>9.42</v>
      </c>
      <c r="I1125" s="91" t="n">
        <v>8.52</v>
      </c>
      <c r="J1125" s="91" t="n">
        <v>8.52</v>
      </c>
      <c r="K1125" s="91" t="n">
        <v>9.32</v>
      </c>
      <c r="L1125" s="91" t="n">
        <v>9.42</v>
      </c>
      <c r="M1125" s="91" t="n">
        <v>11.47</v>
      </c>
      <c r="N1125" s="91" t="n">
        <v>9.27</v>
      </c>
      <c r="O1125" s="91" t="n">
        <v>10.07</v>
      </c>
      <c r="P1125" s="91" t="n">
        <v>15</v>
      </c>
      <c r="Q1125" s="91" t="n">
        <v>9.42</v>
      </c>
      <c r="R1125" s="91" t="n">
        <v>9.77</v>
      </c>
      <c r="S1125" s="91" t="n">
        <v>9.63</v>
      </c>
      <c r="T1125" s="91" t="n">
        <v>9.6</v>
      </c>
      <c r="U1125" s="91" t="n">
        <v>10.32</v>
      </c>
      <c r="V1125" s="91" t="n">
        <v>12.32</v>
      </c>
      <c r="W1125" s="91" t="n">
        <v>9.77</v>
      </c>
      <c r="X1125" s="91" t="n">
        <v>9.77</v>
      </c>
      <c r="Y1125" s="91" t="n">
        <v>10.47</v>
      </c>
      <c r="AA1125" s="2" t="n">
        <v>8.37</v>
      </c>
      <c r="AB1125" s="2" t="n">
        <v>8.966</v>
      </c>
      <c r="AC1125" s="95" t="n">
        <f aca="false">AE1125-AB1125</f>
        <v>0</v>
      </c>
      <c r="AE1125" s="28" t="n">
        <v>8.966</v>
      </c>
      <c r="AF1125" s="28" t="n">
        <v>8.81126843155841</v>
      </c>
      <c r="AG1125" s="28" t="n">
        <v>9.466</v>
      </c>
      <c r="AH1125" s="28" t="n">
        <v>8.896</v>
      </c>
      <c r="AI1125" s="28" t="n">
        <v>8.446</v>
      </c>
      <c r="AJ1125" s="28" t="n">
        <v>8.356</v>
      </c>
      <c r="AK1125" s="28" t="n">
        <v>8.916</v>
      </c>
      <c r="AL1125" s="28" t="n">
        <v>8.941</v>
      </c>
      <c r="AM1125" s="28" t="n">
        <v>10.216</v>
      </c>
      <c r="AN1125" s="28" t="n">
        <v>9.416</v>
      </c>
      <c r="AO1125" s="28" t="n">
        <v>9.496</v>
      </c>
      <c r="AP1125" s="28" t="n">
        <v>13.216</v>
      </c>
      <c r="AQ1125" s="28" t="n">
        <v>8.901</v>
      </c>
      <c r="AR1125" s="28" t="n">
        <v>9.716</v>
      </c>
      <c r="AS1125" s="28" t="n">
        <v>8.9985</v>
      </c>
      <c r="AT1125" s="28" t="n">
        <v>8.956</v>
      </c>
      <c r="AU1125" s="28" t="n">
        <v>9.816</v>
      </c>
      <c r="AV1125" s="28" t="n">
        <v>10.966</v>
      </c>
      <c r="AW1125" s="28" t="n">
        <v>9.366</v>
      </c>
      <c r="AX1125" s="28" t="n">
        <v>9.266</v>
      </c>
      <c r="AY1125" s="28" t="n">
        <v>10.166</v>
      </c>
      <c r="BE1125" s="28" t="n">
        <v>5.45071428571429</v>
      </c>
      <c r="BF1125" s="28" t="n">
        <v>5.24571428571429</v>
      </c>
      <c r="BG1125" s="28" t="n">
        <v>5.61071428571429</v>
      </c>
      <c r="BH1125" s="28" t="n">
        <v>5.42</v>
      </c>
      <c r="BI1125" s="28" t="n">
        <v>5.01428571428571</v>
      </c>
      <c r="BJ1125" s="28" t="n">
        <v>4.77928571428571</v>
      </c>
      <c r="BK1125" s="28" t="n">
        <v>5.37071428571429</v>
      </c>
      <c r="BL1125" s="28" t="n">
        <v>5.47321428571429</v>
      </c>
      <c r="BM1125" s="28" t="n">
        <v>7.76428571428571</v>
      </c>
      <c r="BN1125" s="28" t="n">
        <v>5.38571428571429</v>
      </c>
      <c r="BO1125" s="28" t="n">
        <v>5.69071428571429</v>
      </c>
      <c r="BP1125" s="28" t="n">
        <v>6.03071428571429</v>
      </c>
      <c r="BQ1125" s="28" t="n">
        <v>5.44642857142857</v>
      </c>
      <c r="BR1125" s="28" t="n">
        <v>7.36428571428571</v>
      </c>
      <c r="BS1125" s="28" t="n">
        <v>5.47071428571429</v>
      </c>
      <c r="BT1125" s="28" t="n">
        <v>5.4555</v>
      </c>
      <c r="BU1125" s="28" t="n">
        <v>5.75071428571429</v>
      </c>
      <c r="BV1125" s="28" t="n">
        <v>5.90071428571429</v>
      </c>
      <c r="BW1125" s="28" t="n">
        <v>5.50071428571429</v>
      </c>
      <c r="BX1125" s="28" t="n">
        <v>5.51071428571429</v>
      </c>
      <c r="BY1125" s="28" t="n">
        <v>7.77142857142857</v>
      </c>
      <c r="CA1125" s="28" t="n">
        <v>5.31</v>
      </c>
      <c r="CB1125" s="28" t="n">
        <v>5.17</v>
      </c>
      <c r="CC1125" s="28" t="n">
        <v>5.52</v>
      </c>
      <c r="CD1125" s="28" t="n">
        <v>5.29</v>
      </c>
      <c r="CE1125" s="28" t="n">
        <v>5.065</v>
      </c>
      <c r="CF1125" s="28" t="n">
        <v>4.98</v>
      </c>
      <c r="CG1125" s="28" t="n">
        <v>5.21</v>
      </c>
      <c r="CH1125" s="28" t="n">
        <v>5.295</v>
      </c>
      <c r="CI1125" s="28" t="n">
        <v>6.5155</v>
      </c>
      <c r="CJ1125" s="28" t="n">
        <v>6.335</v>
      </c>
      <c r="CK1125" s="28" t="n">
        <v>5.629</v>
      </c>
      <c r="CL1125" s="92" t="n">
        <v>6.96</v>
      </c>
      <c r="CM1125" s="28" t="n">
        <v>5.3</v>
      </c>
      <c r="CN1125" s="28" t="n">
        <v>6.5155</v>
      </c>
      <c r="CO1125" s="28" t="n">
        <v>5.325</v>
      </c>
      <c r="CP1125" s="28" t="n">
        <v>5.3</v>
      </c>
      <c r="CQ1125" s="28" t="n">
        <v>5.772</v>
      </c>
      <c r="CR1125" s="28" t="n">
        <v>6.544</v>
      </c>
      <c r="CS1125" s="28" t="n">
        <v>5.48</v>
      </c>
      <c r="CT1125" s="28" t="n">
        <v>5.48</v>
      </c>
      <c r="CU1125" s="28" t="n">
        <v>6.8455</v>
      </c>
    </row>
    <row r="1126" customFormat="false" ht="12.75" hidden="true" customHeight="false" outlineLevel="0" collapsed="false">
      <c r="A1126" s="56" t="n">
        <v>36896</v>
      </c>
      <c r="B1126" s="90" t="n">
        <f aca="false">B1125+1</f>
        <v>1120</v>
      </c>
      <c r="C1126" s="28"/>
      <c r="D1126" s="56"/>
      <c r="E1126" s="28" t="n">
        <v>10.07</v>
      </c>
      <c r="F1126" s="28" t="n">
        <v>8.886</v>
      </c>
      <c r="G1126" s="28" t="n">
        <v>10.27</v>
      </c>
      <c r="H1126" s="28" t="n">
        <v>9.57</v>
      </c>
      <c r="I1126" s="28" t="n">
        <v>9.02</v>
      </c>
      <c r="J1126" s="28" t="n">
        <v>8.87</v>
      </c>
      <c r="K1126" s="28" t="n">
        <v>9.67</v>
      </c>
      <c r="L1126" s="28" t="n">
        <v>9.82</v>
      </c>
      <c r="M1126" s="28" t="n">
        <v>11.07</v>
      </c>
      <c r="N1126" s="28" t="n">
        <v>9.77</v>
      </c>
      <c r="O1126" s="28" t="n">
        <v>10.57</v>
      </c>
      <c r="P1126" s="28" t="n">
        <v>15</v>
      </c>
      <c r="Q1126" s="28" t="n">
        <v>9.77</v>
      </c>
      <c r="R1126" s="28" t="n">
        <v>9.82</v>
      </c>
      <c r="S1126" s="28" t="n">
        <v>10.07</v>
      </c>
      <c r="T1126" s="28" t="n">
        <v>10.11</v>
      </c>
      <c r="U1126" s="28" t="n">
        <v>10.77</v>
      </c>
      <c r="V1126" s="28" t="n">
        <v>12.85</v>
      </c>
      <c r="W1126" s="28" t="n">
        <v>10.07</v>
      </c>
      <c r="X1126" s="28" t="n">
        <v>10.07</v>
      </c>
      <c r="Y1126" s="28" t="n">
        <v>11.07</v>
      </c>
      <c r="Z1126" s="56"/>
      <c r="AA1126" s="2" t="n">
        <v>9.1</v>
      </c>
      <c r="AB1126" s="2" t="n">
        <v>9.261</v>
      </c>
      <c r="AC1126" s="95" t="n">
        <f aca="false">AE1126-AB1126</f>
        <v>0</v>
      </c>
      <c r="AE1126" s="28" t="n">
        <v>9.261</v>
      </c>
      <c r="AF1126" s="28" t="n">
        <v>9.04453871274098</v>
      </c>
      <c r="AG1126" s="28" t="n">
        <v>9.861</v>
      </c>
      <c r="AH1126" s="28" t="n">
        <v>9.131</v>
      </c>
      <c r="AI1126" s="28" t="n">
        <v>8.591</v>
      </c>
      <c r="AJ1126" s="28" t="n">
        <v>8.466</v>
      </c>
      <c r="AK1126" s="28" t="n">
        <v>9.211</v>
      </c>
      <c r="AL1126" s="28" t="n">
        <v>9.231</v>
      </c>
      <c r="AM1126" s="28" t="n">
        <v>9.981</v>
      </c>
      <c r="AN1126" s="28" t="n">
        <v>9.511</v>
      </c>
      <c r="AO1126" s="28" t="n">
        <v>9.861</v>
      </c>
      <c r="AP1126" s="28" t="n">
        <v>13.511</v>
      </c>
      <c r="AQ1126" s="28" t="n">
        <v>9.151</v>
      </c>
      <c r="AR1126" s="28" t="n">
        <v>9.481</v>
      </c>
      <c r="AS1126" s="28" t="n">
        <v>9.2935</v>
      </c>
      <c r="AT1126" s="28" t="n">
        <v>9.251</v>
      </c>
      <c r="AU1126" s="28" t="n">
        <v>10.131</v>
      </c>
      <c r="AV1126" s="28" t="n">
        <v>11.361</v>
      </c>
      <c r="AW1126" s="28" t="n">
        <v>9.661</v>
      </c>
      <c r="AX1126" s="28" t="n">
        <v>9.611</v>
      </c>
      <c r="AY1126" s="28" t="n">
        <v>9.931</v>
      </c>
      <c r="BE1126" s="28" t="n">
        <v>5.65357142857143</v>
      </c>
      <c r="BF1126" s="28" t="n">
        <v>5.43357142857143</v>
      </c>
      <c r="BG1126" s="28" t="n">
        <v>5.82857142857143</v>
      </c>
      <c r="BH1126" s="28" t="n">
        <v>5.62285714285714</v>
      </c>
      <c r="BI1126" s="28" t="n">
        <v>5.15642857142857</v>
      </c>
      <c r="BJ1126" s="28" t="n">
        <v>4.92214285714286</v>
      </c>
      <c r="BK1126" s="28" t="n">
        <v>5.57357142857143</v>
      </c>
      <c r="BL1126" s="28" t="n">
        <v>5.67607142857143</v>
      </c>
      <c r="BM1126" s="28" t="n">
        <v>7.91714285714286</v>
      </c>
      <c r="BN1126" s="28" t="n">
        <v>5.57857142857143</v>
      </c>
      <c r="BO1126" s="28" t="n">
        <v>5.89357142857143</v>
      </c>
      <c r="BP1126" s="28" t="n">
        <v>6.23357142857143</v>
      </c>
      <c r="BQ1126" s="28" t="n">
        <v>5.64928571428572</v>
      </c>
      <c r="BR1126" s="28" t="n">
        <v>7.51714285714286</v>
      </c>
      <c r="BS1126" s="28" t="n">
        <v>5.67357142857143</v>
      </c>
      <c r="BT1126" s="28" t="n">
        <v>5.65835714285714</v>
      </c>
      <c r="BU1126" s="28" t="n">
        <v>5.95357142857143</v>
      </c>
      <c r="BV1126" s="28" t="n">
        <v>6.10357142857143</v>
      </c>
      <c r="BW1126" s="28" t="n">
        <v>5.70357142857143</v>
      </c>
      <c r="BX1126" s="28" t="n">
        <v>5.71357142857143</v>
      </c>
      <c r="BY1126" s="28" t="n">
        <v>7.92428571428571</v>
      </c>
      <c r="BZ1126" s="28"/>
      <c r="CA1126" s="28" t="n">
        <v>5.524</v>
      </c>
      <c r="CB1126" s="28" t="n">
        <v>5.384</v>
      </c>
      <c r="CC1126" s="28" t="n">
        <v>5.754</v>
      </c>
      <c r="CD1126" s="28" t="n">
        <v>5.504</v>
      </c>
      <c r="CE1126" s="28" t="n">
        <v>5.219</v>
      </c>
      <c r="CF1126" s="28" t="n">
        <v>5.164</v>
      </c>
      <c r="CG1126" s="28" t="n">
        <v>5.414</v>
      </c>
      <c r="CH1126" s="28" t="n">
        <v>5.509</v>
      </c>
      <c r="CI1126" s="28" t="n">
        <v>6.7295</v>
      </c>
      <c r="CJ1126" s="28" t="n">
        <v>6.474</v>
      </c>
      <c r="CK1126" s="28" t="n">
        <v>5.843</v>
      </c>
      <c r="CL1126" s="28" t="n">
        <v>7.174</v>
      </c>
      <c r="CM1126" s="28" t="n">
        <v>5.514</v>
      </c>
      <c r="CN1126" s="28" t="n">
        <v>6.7295</v>
      </c>
      <c r="CO1126" s="28" t="n">
        <v>5.539</v>
      </c>
      <c r="CP1126" s="28" t="n">
        <v>5.514</v>
      </c>
      <c r="CQ1126" s="28" t="n">
        <v>5.986</v>
      </c>
      <c r="CR1126" s="28" t="n">
        <v>6.758</v>
      </c>
      <c r="CS1126" s="28" t="n">
        <v>5.674</v>
      </c>
      <c r="CT1126" s="28" t="n">
        <v>5.674</v>
      </c>
      <c r="CU1126" s="28" t="n">
        <v>7.0595</v>
      </c>
      <c r="CV1126" s="28"/>
      <c r="CW1126" s="28"/>
      <c r="CX1126" s="28"/>
      <c r="CY1126" s="28"/>
    </row>
    <row r="1127" customFormat="false" ht="12.75" hidden="true" customHeight="false" outlineLevel="0" collapsed="false">
      <c r="A1127" s="56" t="n">
        <v>36899</v>
      </c>
      <c r="B1127" s="90" t="n">
        <f aca="false">B1126+1</f>
        <v>1121</v>
      </c>
      <c r="C1127" s="28"/>
      <c r="E1127" s="91" t="n">
        <v>10.31</v>
      </c>
      <c r="F1127" s="91" t="n">
        <v>9.392</v>
      </c>
      <c r="G1127" s="91" t="n">
        <v>10.71</v>
      </c>
      <c r="H1127" s="91" t="n">
        <v>9.56</v>
      </c>
      <c r="I1127" s="91" t="n">
        <v>9.01</v>
      </c>
      <c r="J1127" s="91" t="n">
        <v>8.96</v>
      </c>
      <c r="K1127" s="91" t="n">
        <v>9.81</v>
      </c>
      <c r="L1127" s="91" t="n">
        <v>10.01</v>
      </c>
      <c r="M1127" s="91" t="n">
        <v>10.01</v>
      </c>
      <c r="N1127" s="91" t="n">
        <v>10.01</v>
      </c>
      <c r="O1127" s="91" t="n">
        <v>10.81</v>
      </c>
      <c r="P1127" s="91" t="n">
        <v>15.5</v>
      </c>
      <c r="Q1127" s="91" t="n">
        <v>9.81</v>
      </c>
      <c r="R1127" s="91" t="n">
        <v>9.56</v>
      </c>
      <c r="S1127" s="91" t="n">
        <v>10.35</v>
      </c>
      <c r="T1127" s="91" t="n">
        <v>10.36</v>
      </c>
      <c r="U1127" s="91" t="n">
        <v>11.06</v>
      </c>
      <c r="V1127" s="91" t="n">
        <v>13.1</v>
      </c>
      <c r="W1127" s="91" t="n">
        <v>10.31</v>
      </c>
      <c r="X1127" s="91" t="n">
        <v>10.31</v>
      </c>
      <c r="Y1127" s="91" t="n">
        <v>10.61</v>
      </c>
      <c r="AA1127" s="2" t="n">
        <v>9.7</v>
      </c>
      <c r="AB1127" s="2" t="n">
        <v>9.689</v>
      </c>
      <c r="AC1127" s="95" t="n">
        <f aca="false">AE1127-AB1127</f>
        <v>0</v>
      </c>
      <c r="AE1127" s="28" t="n">
        <v>9.689</v>
      </c>
      <c r="AF1127" s="28" t="n">
        <v>9.37050106633842</v>
      </c>
      <c r="AG1127" s="28" t="n">
        <v>10.289</v>
      </c>
      <c r="AH1127" s="28" t="n">
        <v>9.299</v>
      </c>
      <c r="AI1127" s="28" t="n">
        <v>8.919</v>
      </c>
      <c r="AJ1127" s="28" t="n">
        <v>8.754</v>
      </c>
      <c r="AK1127" s="28" t="n">
        <v>9.589</v>
      </c>
      <c r="AL1127" s="28" t="n">
        <v>9.624</v>
      </c>
      <c r="AM1127" s="28" t="n">
        <v>9.689</v>
      </c>
      <c r="AN1127" s="28" t="n">
        <v>9.539</v>
      </c>
      <c r="AO1127" s="28" t="n">
        <v>10.339</v>
      </c>
      <c r="AP1127" s="28" t="n">
        <v>14.689</v>
      </c>
      <c r="AQ1127" s="28" t="n">
        <v>9.409</v>
      </c>
      <c r="AR1127" s="28" t="n">
        <v>9.489</v>
      </c>
      <c r="AS1127" s="28" t="n">
        <v>9.7215</v>
      </c>
      <c r="AT1127" s="28" t="n">
        <v>9.689</v>
      </c>
      <c r="AU1127" s="28" t="n">
        <v>10.699</v>
      </c>
      <c r="AV1127" s="28" t="n">
        <v>11.989</v>
      </c>
      <c r="AW1127" s="28" t="n">
        <v>10.139</v>
      </c>
      <c r="AX1127" s="28" t="n">
        <v>10.039</v>
      </c>
      <c r="AY1127" s="28" t="n">
        <v>9.789</v>
      </c>
      <c r="BE1127" s="28" t="n">
        <v>5.87214285714286</v>
      </c>
      <c r="BF1127" s="28" t="n">
        <v>5.62714285714286</v>
      </c>
      <c r="BG1127" s="28" t="n">
        <v>6.04714285714286</v>
      </c>
      <c r="BH1127" s="28" t="n">
        <v>5.78857142857143</v>
      </c>
      <c r="BI1127" s="28" t="n">
        <v>5.315</v>
      </c>
      <c r="BJ1127" s="28" t="n">
        <v>5.04071428571429</v>
      </c>
      <c r="BK1127" s="28" t="n">
        <v>5.77214285714286</v>
      </c>
      <c r="BL1127" s="28" t="n">
        <v>5.88714285714286</v>
      </c>
      <c r="BM1127" s="28" t="n">
        <v>7.02857142857143</v>
      </c>
      <c r="BN1127" s="28" t="n">
        <v>5.76714285714286</v>
      </c>
      <c r="BO1127" s="28" t="n">
        <v>6.11214285714286</v>
      </c>
      <c r="BP1127" s="28" t="n">
        <v>6.45214285714286</v>
      </c>
      <c r="BQ1127" s="28" t="n">
        <v>5.83</v>
      </c>
      <c r="BR1127" s="28" t="n">
        <v>6.62857142857143</v>
      </c>
      <c r="BS1127" s="28" t="n">
        <v>5.89464285714286</v>
      </c>
      <c r="BT1127" s="28" t="n">
        <v>5.87692857142857</v>
      </c>
      <c r="BU1127" s="28" t="n">
        <v>6.17214285714286</v>
      </c>
      <c r="BV1127" s="28" t="n">
        <v>6.32214285714286</v>
      </c>
      <c r="BW1127" s="28" t="n">
        <v>5.90214285714286</v>
      </c>
      <c r="BX1127" s="28" t="n">
        <v>5.91214285714286</v>
      </c>
      <c r="BY1127" s="28" t="n">
        <v>7.03571428571429</v>
      </c>
      <c r="CA1127" s="28" t="n">
        <v>5.697</v>
      </c>
      <c r="CB1127" s="28" t="n">
        <v>5.527</v>
      </c>
      <c r="CC1127" s="28" t="n">
        <v>5.927</v>
      </c>
      <c r="CD1127" s="28" t="n">
        <v>5.647</v>
      </c>
      <c r="CE1127" s="28" t="n">
        <v>5.392</v>
      </c>
      <c r="CF1127" s="28" t="n">
        <v>5.337</v>
      </c>
      <c r="CG1127" s="28" t="n">
        <v>5.587</v>
      </c>
      <c r="CH1127" s="28" t="n">
        <v>5.6765</v>
      </c>
      <c r="CI1127" s="28" t="n">
        <v>6.9025</v>
      </c>
      <c r="CJ1127" s="28" t="n">
        <v>6.547</v>
      </c>
      <c r="CK1127" s="28" t="n">
        <v>6.016</v>
      </c>
      <c r="CL1127" s="28" t="n">
        <v>7.347</v>
      </c>
      <c r="CM1127" s="28" t="n">
        <v>5.657</v>
      </c>
      <c r="CN1127" s="28" t="n">
        <v>6.9025</v>
      </c>
      <c r="CO1127" s="28" t="n">
        <v>5.712</v>
      </c>
      <c r="CP1127" s="28" t="n">
        <v>5.687</v>
      </c>
      <c r="CQ1127" s="28" t="n">
        <v>6.159</v>
      </c>
      <c r="CR1127" s="28" t="n">
        <v>6.931</v>
      </c>
      <c r="CS1127" s="28" t="n">
        <v>5.847</v>
      </c>
      <c r="CT1127" s="28" t="n">
        <v>5.847</v>
      </c>
      <c r="CU1127" s="28" t="n">
        <v>7.2325</v>
      </c>
    </row>
    <row r="1128" customFormat="false" ht="12.75" hidden="true" customHeight="false" outlineLevel="0" collapsed="false">
      <c r="A1128" s="56" t="n">
        <v>36900</v>
      </c>
      <c r="B1128" s="90" t="n">
        <f aca="false">B1127+1</f>
        <v>1122</v>
      </c>
      <c r="C1128" s="28"/>
      <c r="E1128" s="91" t="n">
        <v>10.25</v>
      </c>
      <c r="F1128" s="91" t="n">
        <v>9.414</v>
      </c>
      <c r="G1128" s="91" t="n">
        <v>10.7</v>
      </c>
      <c r="H1128" s="91" t="n">
        <v>9.6</v>
      </c>
      <c r="I1128" s="91" t="n">
        <v>9.05</v>
      </c>
      <c r="J1128" s="91" t="n">
        <v>9</v>
      </c>
      <c r="K1128" s="91" t="n">
        <v>10</v>
      </c>
      <c r="L1128" s="91" t="n">
        <v>10</v>
      </c>
      <c r="M1128" s="91" t="n">
        <v>10.25</v>
      </c>
      <c r="N1128" s="91" t="n">
        <v>9.95</v>
      </c>
      <c r="O1128" s="91" t="n">
        <v>10.75</v>
      </c>
      <c r="P1128" s="91" t="n">
        <v>15.5</v>
      </c>
      <c r="Q1128" s="91" t="n">
        <v>9.85</v>
      </c>
      <c r="R1128" s="91" t="n">
        <v>9.6</v>
      </c>
      <c r="S1128" s="91" t="n">
        <v>10.25</v>
      </c>
      <c r="T1128" s="91" t="n">
        <v>10.27</v>
      </c>
      <c r="U1128" s="91" t="n">
        <v>11</v>
      </c>
      <c r="V1128" s="91" t="n">
        <v>13</v>
      </c>
      <c r="W1128" s="91" t="n">
        <v>10.35</v>
      </c>
      <c r="X1128" s="91" t="n">
        <v>10.35</v>
      </c>
      <c r="Y1128" s="91" t="n">
        <v>10.35</v>
      </c>
      <c r="AA1128" s="2" t="n">
        <v>9.52</v>
      </c>
      <c r="AB1128" s="2" t="n">
        <v>9.819</v>
      </c>
      <c r="AC1128" s="95" t="n">
        <f aca="false">AE1128-AB1128</f>
        <v>0</v>
      </c>
      <c r="AE1128" s="28" t="n">
        <v>9.819</v>
      </c>
      <c r="AF1128" s="28" t="n">
        <v>9.47169982062356</v>
      </c>
      <c r="AG1128" s="28" t="n">
        <v>10.439</v>
      </c>
      <c r="AH1128" s="28" t="n">
        <v>9.449</v>
      </c>
      <c r="AI1128" s="28" t="n">
        <v>9.029</v>
      </c>
      <c r="AJ1128" s="28" t="n">
        <v>8.899</v>
      </c>
      <c r="AK1128" s="28" t="n">
        <v>9.729</v>
      </c>
      <c r="AL1128" s="28" t="n">
        <v>9.759</v>
      </c>
      <c r="AM1128" s="28" t="n">
        <v>10.019</v>
      </c>
      <c r="AN1128" s="28" t="n">
        <v>9.669</v>
      </c>
      <c r="AO1128" s="28" t="n">
        <v>10.469</v>
      </c>
      <c r="AP1128" s="28" t="n">
        <v>14.819</v>
      </c>
      <c r="AQ1128" s="28" t="n">
        <v>9.549</v>
      </c>
      <c r="AR1128" s="28" t="n">
        <v>9.919</v>
      </c>
      <c r="AS1128" s="28" t="n">
        <v>9.8515</v>
      </c>
      <c r="AT1128" s="28" t="n">
        <v>9.819</v>
      </c>
      <c r="AU1128" s="28" t="n">
        <v>10.829</v>
      </c>
      <c r="AV1128" s="28" t="n">
        <v>12.119</v>
      </c>
      <c r="AW1128" s="28" t="n">
        <v>10.209</v>
      </c>
      <c r="AX1128" s="28" t="n">
        <v>10.139</v>
      </c>
      <c r="AY1128" s="28" t="n">
        <v>10.219</v>
      </c>
      <c r="BE1128" s="28" t="n">
        <v>6.06142857142857</v>
      </c>
      <c r="BF1128" s="28" t="n">
        <v>5.81642857142857</v>
      </c>
      <c r="BG1128" s="28" t="n">
        <v>6.24142857142857</v>
      </c>
      <c r="BH1128" s="28" t="n">
        <v>5.97785714285714</v>
      </c>
      <c r="BI1128" s="28" t="n">
        <v>5.555</v>
      </c>
      <c r="BJ1128" s="28" t="n">
        <v>5.25</v>
      </c>
      <c r="BK1128" s="28" t="n">
        <v>5.97142857142857</v>
      </c>
      <c r="BL1128" s="28" t="n">
        <v>6.07642857142857</v>
      </c>
      <c r="BM1128" s="28" t="n">
        <v>7.16071428571429</v>
      </c>
      <c r="BN1128" s="28" t="n">
        <v>5.95642857142857</v>
      </c>
      <c r="BO1128" s="28" t="n">
        <v>6.30142857142857</v>
      </c>
      <c r="BP1128" s="28" t="n">
        <v>6.64142857142857</v>
      </c>
      <c r="BQ1128" s="28" t="n">
        <v>6.01928571428572</v>
      </c>
      <c r="BR1128" s="28" t="n">
        <v>6.76071428571429</v>
      </c>
      <c r="BS1128" s="28" t="n">
        <v>6.08392857142857</v>
      </c>
      <c r="BT1128" s="28" t="n">
        <v>6.06621428571429</v>
      </c>
      <c r="BU1128" s="28" t="n">
        <v>6.36142857142857</v>
      </c>
      <c r="BV1128" s="28" t="n">
        <v>6.51142857142857</v>
      </c>
      <c r="BW1128" s="28" t="n">
        <v>6.10142857142857</v>
      </c>
      <c r="BX1128" s="28" t="n">
        <v>6.11142857142857</v>
      </c>
      <c r="BY1128" s="28" t="n">
        <v>7.16785714285714</v>
      </c>
      <c r="CA1128" s="28" t="n">
        <v>5.889</v>
      </c>
      <c r="CB1128" s="28" t="n">
        <v>5.719</v>
      </c>
      <c r="CC1128" s="28" t="n">
        <v>6.119</v>
      </c>
      <c r="CD1128" s="28" t="n">
        <v>5.839</v>
      </c>
      <c r="CE1128" s="28" t="n">
        <v>5.584</v>
      </c>
      <c r="CF1128" s="28" t="n">
        <v>5.529</v>
      </c>
      <c r="CG1128" s="28" t="n">
        <v>5.789</v>
      </c>
      <c r="CH1128" s="28" t="n">
        <v>5.8685</v>
      </c>
      <c r="CI1128" s="28" t="n">
        <v>7.0945</v>
      </c>
      <c r="CJ1128" s="28" t="n">
        <v>6.714</v>
      </c>
      <c r="CK1128" s="28" t="n">
        <v>6.208</v>
      </c>
      <c r="CL1128" s="28" t="n">
        <v>7.539</v>
      </c>
      <c r="CM1128" s="28" t="n">
        <v>5.849</v>
      </c>
      <c r="CN1128" s="28" t="n">
        <v>7.0945</v>
      </c>
      <c r="CO1128" s="28" t="n">
        <v>5.904</v>
      </c>
      <c r="CP1128" s="28" t="n">
        <v>5.879</v>
      </c>
      <c r="CQ1128" s="28" t="n">
        <v>6.351</v>
      </c>
      <c r="CR1128" s="28" t="n">
        <v>7.123</v>
      </c>
      <c r="CS1128" s="28" t="n">
        <v>6.039</v>
      </c>
      <c r="CT1128" s="28" t="n">
        <v>6.039</v>
      </c>
      <c r="CU1128" s="28" t="n">
        <v>7.4245</v>
      </c>
    </row>
    <row r="1129" customFormat="false" ht="12.75" hidden="true" customHeight="false" outlineLevel="0" collapsed="false">
      <c r="A1129" s="56" t="n">
        <v>36901</v>
      </c>
      <c r="B1129" s="90" t="n">
        <f aca="false">B1128+1</f>
        <v>1123</v>
      </c>
      <c r="C1129" s="28"/>
      <c r="E1129" s="91" t="n">
        <v>9.39</v>
      </c>
      <c r="F1129" s="91" t="n">
        <v>8.749</v>
      </c>
      <c r="G1129" s="91" t="n">
        <v>9.79</v>
      </c>
      <c r="H1129" s="91" t="n">
        <v>9.14</v>
      </c>
      <c r="I1129" s="91" t="n">
        <v>8.49</v>
      </c>
      <c r="J1129" s="91" t="n">
        <v>8.44</v>
      </c>
      <c r="K1129" s="91" t="n">
        <v>9.19</v>
      </c>
      <c r="L1129" s="91" t="n">
        <v>9.28</v>
      </c>
      <c r="M1129" s="91" t="n">
        <v>11.14</v>
      </c>
      <c r="N1129" s="91" t="n">
        <v>9.09</v>
      </c>
      <c r="O1129" s="91" t="n">
        <v>9.89</v>
      </c>
      <c r="P1129" s="91" t="n">
        <v>15</v>
      </c>
      <c r="Q1129" s="91" t="n">
        <v>9.09</v>
      </c>
      <c r="R1129" s="91" t="n">
        <v>10.39</v>
      </c>
      <c r="S1129" s="91" t="n">
        <v>9.45</v>
      </c>
      <c r="T1129" s="91" t="n">
        <v>9.39</v>
      </c>
      <c r="U1129" s="91" t="n">
        <v>10.09</v>
      </c>
      <c r="V1129" s="91" t="n">
        <v>12.14</v>
      </c>
      <c r="W1129" s="91" t="n">
        <v>9.49</v>
      </c>
      <c r="X1129" s="91" t="n">
        <v>9.49</v>
      </c>
      <c r="Y1129" s="91" t="n">
        <v>11.14</v>
      </c>
      <c r="AA1129" s="2" t="n">
        <v>9.6</v>
      </c>
      <c r="AB1129" s="2" t="n">
        <v>9.128</v>
      </c>
      <c r="AC1129" s="95" t="n">
        <f aca="false">AE1129-AB1129</f>
        <v>0</v>
      </c>
      <c r="AE1129" s="28" t="n">
        <v>9.128</v>
      </c>
      <c r="AF1129" s="28" t="n">
        <v>8.85509975128162</v>
      </c>
      <c r="AG1129" s="28" t="n">
        <v>9.648</v>
      </c>
      <c r="AH1129" s="28" t="n">
        <v>8.868</v>
      </c>
      <c r="AI1129" s="28" t="n">
        <v>8.503</v>
      </c>
      <c r="AJ1129" s="28" t="n">
        <v>8.428</v>
      </c>
      <c r="AK1129" s="28" t="n">
        <v>9.028</v>
      </c>
      <c r="AL1129" s="28" t="n">
        <v>9.078</v>
      </c>
      <c r="AM1129" s="28" t="n">
        <v>9.708</v>
      </c>
      <c r="AN1129" s="28" t="n">
        <v>9.153</v>
      </c>
      <c r="AO1129" s="28" t="n">
        <v>9.778</v>
      </c>
      <c r="AP1129" s="28" t="n">
        <v>13.628</v>
      </c>
      <c r="AQ1129" s="28" t="n">
        <v>8.918</v>
      </c>
      <c r="AR1129" s="28" t="n">
        <v>9.508</v>
      </c>
      <c r="AS1129" s="28" t="n">
        <v>9.1605</v>
      </c>
      <c r="AT1129" s="28" t="n">
        <v>9.118</v>
      </c>
      <c r="AU1129" s="28" t="n">
        <v>10.058</v>
      </c>
      <c r="AV1129" s="28" t="n">
        <v>11.128</v>
      </c>
      <c r="AW1129" s="28" t="n">
        <v>9.448</v>
      </c>
      <c r="AX1129" s="28" t="n">
        <v>9.348</v>
      </c>
      <c r="AY1129" s="28" t="n">
        <v>9.908</v>
      </c>
      <c r="BE1129" s="28" t="n">
        <v>6.09128571428571</v>
      </c>
      <c r="BF1129" s="28" t="n">
        <v>5.84128571428571</v>
      </c>
      <c r="BG1129" s="28" t="n">
        <v>6.27128571428571</v>
      </c>
      <c r="BH1129" s="28" t="n">
        <v>6.00771428571429</v>
      </c>
      <c r="BI1129" s="28" t="n">
        <v>5.637</v>
      </c>
      <c r="BJ1129" s="28" t="n">
        <v>5.37985714285714</v>
      </c>
      <c r="BK1129" s="28" t="n">
        <v>5.99128571428571</v>
      </c>
      <c r="BL1129" s="28" t="n">
        <v>6.10628571428571</v>
      </c>
      <c r="BM1129" s="28" t="n">
        <v>7.33342857142857</v>
      </c>
      <c r="BN1129" s="28" t="n">
        <v>5.98628571428571</v>
      </c>
      <c r="BO1129" s="28" t="n">
        <v>6.33664285714286</v>
      </c>
      <c r="BP1129" s="28" t="n">
        <v>6.66057142857143</v>
      </c>
      <c r="BQ1129" s="28" t="n">
        <v>6.04914285714286</v>
      </c>
      <c r="BR1129" s="28" t="n">
        <v>6.93342857142857</v>
      </c>
      <c r="BS1129" s="28" t="n">
        <v>6.11378571428571</v>
      </c>
      <c r="BT1129" s="28" t="n">
        <v>6.09607142857143</v>
      </c>
      <c r="BU1129" s="28" t="n">
        <v>6.41271428571428</v>
      </c>
      <c r="BV1129" s="28" t="n">
        <v>6.54842857142857</v>
      </c>
      <c r="BW1129" s="28" t="n">
        <v>6.12128571428571</v>
      </c>
      <c r="BX1129" s="28" t="n">
        <v>6.13128571428571</v>
      </c>
      <c r="BY1129" s="28" t="n">
        <v>7.34057142857143</v>
      </c>
      <c r="CA1129" s="28" t="n">
        <v>5.997</v>
      </c>
      <c r="CB1129" s="28" t="n">
        <v>5.827</v>
      </c>
      <c r="CC1129" s="28" t="n">
        <v>6.217</v>
      </c>
      <c r="CD1129" s="28" t="n">
        <v>5.967</v>
      </c>
      <c r="CE1129" s="28" t="n">
        <v>5.697</v>
      </c>
      <c r="CF1129" s="28" t="n">
        <v>5.617</v>
      </c>
      <c r="CG1129" s="28" t="n">
        <v>5.897</v>
      </c>
      <c r="CH1129" s="28" t="n">
        <v>5.9765</v>
      </c>
      <c r="CI1129" s="28" t="n">
        <v>7.1025</v>
      </c>
      <c r="CJ1129" s="28" t="n">
        <v>6.822</v>
      </c>
      <c r="CK1129" s="28" t="n">
        <v>6.316</v>
      </c>
      <c r="CL1129" s="28" t="n">
        <v>7.647</v>
      </c>
      <c r="CM1129" s="28" t="n">
        <v>5.967</v>
      </c>
      <c r="CN1129" s="28" t="n">
        <v>7.0025</v>
      </c>
      <c r="CO1129" s="28" t="n">
        <v>6.012</v>
      </c>
      <c r="CP1129" s="28" t="n">
        <v>5.987</v>
      </c>
      <c r="CQ1129" s="28" t="n">
        <v>6.459</v>
      </c>
      <c r="CR1129" s="28" t="n">
        <v>7.231</v>
      </c>
      <c r="CS1129" s="28" t="n">
        <v>6.147</v>
      </c>
      <c r="CT1129" s="28" t="n">
        <v>6.147</v>
      </c>
      <c r="CU1129" s="28" t="n">
        <v>7.4325</v>
      </c>
    </row>
    <row r="1130" customFormat="false" ht="12.75" hidden="true" customHeight="false" outlineLevel="0" collapsed="false">
      <c r="A1130" s="56" t="n">
        <v>36902</v>
      </c>
      <c r="B1130" s="90" t="n">
        <f aca="false">B1129+1</f>
        <v>1124</v>
      </c>
      <c r="C1130" s="28"/>
      <c r="E1130" s="91" t="n">
        <v>8.89</v>
      </c>
      <c r="F1130" s="91" t="n">
        <v>8.368</v>
      </c>
      <c r="G1130" s="91" t="n">
        <v>9.14</v>
      </c>
      <c r="H1130" s="91" t="n">
        <v>8.74</v>
      </c>
      <c r="I1130" s="91" t="n">
        <v>8.29</v>
      </c>
      <c r="J1130" s="91" t="n">
        <v>8.24</v>
      </c>
      <c r="K1130" s="91" t="n">
        <v>8.74</v>
      </c>
      <c r="L1130" s="91" t="n">
        <v>8.77</v>
      </c>
      <c r="M1130" s="91" t="n">
        <v>10.84</v>
      </c>
      <c r="N1130" s="91" t="n">
        <v>8.59</v>
      </c>
      <c r="O1130" s="91" t="n">
        <v>9.3</v>
      </c>
      <c r="P1130" s="91" t="n">
        <v>12</v>
      </c>
      <c r="Q1130" s="91" t="n">
        <v>8.59</v>
      </c>
      <c r="R1130" s="91" t="n">
        <v>9.59</v>
      </c>
      <c r="S1130" s="91" t="n">
        <v>9.04</v>
      </c>
      <c r="T1130" s="91" t="n">
        <v>8.91</v>
      </c>
      <c r="U1130" s="91" t="n">
        <v>9.52</v>
      </c>
      <c r="V1130" s="91" t="n">
        <v>11</v>
      </c>
      <c r="W1130" s="91" t="n">
        <v>8.94</v>
      </c>
      <c r="X1130" s="91" t="n">
        <v>8.94</v>
      </c>
      <c r="Y1130" s="91" t="n">
        <v>10.39</v>
      </c>
      <c r="AA1130" s="2" t="n">
        <v>8.68</v>
      </c>
      <c r="AB1130" s="2" t="n">
        <v>8.708</v>
      </c>
      <c r="AC1130" s="95" t="n">
        <f aca="false">AE1130-AB1130</f>
        <v>0</v>
      </c>
      <c r="AE1130" s="28" t="n">
        <v>8.708</v>
      </c>
      <c r="AF1130" s="28" t="n">
        <v>8.71240660669713</v>
      </c>
      <c r="AG1130" s="28" t="n">
        <v>9.208</v>
      </c>
      <c r="AH1130" s="28" t="n">
        <v>8.478</v>
      </c>
      <c r="AI1130" s="28" t="n">
        <v>8.233</v>
      </c>
      <c r="AJ1130" s="28" t="n">
        <v>8.158</v>
      </c>
      <c r="AK1130" s="28" t="n">
        <v>8.608</v>
      </c>
      <c r="AL1130" s="28" t="n">
        <v>8.663</v>
      </c>
      <c r="AM1130" s="28" t="n">
        <v>9.908</v>
      </c>
      <c r="AN1130" s="28" t="n">
        <v>9.008</v>
      </c>
      <c r="AO1130" s="28" t="n">
        <v>9.308</v>
      </c>
      <c r="AP1130" s="28" t="n">
        <v>12.708</v>
      </c>
      <c r="AQ1130" s="28" t="n">
        <v>8.528</v>
      </c>
      <c r="AR1130" s="28" t="n">
        <v>9.708</v>
      </c>
      <c r="AS1130" s="28" t="n">
        <v>8.7405</v>
      </c>
      <c r="AT1130" s="28" t="n">
        <v>8.698</v>
      </c>
      <c r="AU1130" s="28" t="n">
        <v>9.598</v>
      </c>
      <c r="AV1130" s="28" t="n">
        <v>10.458</v>
      </c>
      <c r="AW1130" s="28" t="n">
        <v>8.978</v>
      </c>
      <c r="AX1130" s="28" t="n">
        <v>8.928</v>
      </c>
      <c r="AY1130" s="28" t="n">
        <v>10.108</v>
      </c>
      <c r="BE1130" s="28" t="n">
        <v>6.01757142857143</v>
      </c>
      <c r="BF1130" s="28" t="n">
        <v>5.76757142857143</v>
      </c>
      <c r="BG1130" s="28" t="n">
        <v>6.19757142857143</v>
      </c>
      <c r="BH1130" s="28" t="n">
        <v>5.964</v>
      </c>
      <c r="BI1130" s="28" t="n">
        <v>5.57042857142857</v>
      </c>
      <c r="BJ1130" s="28" t="n">
        <v>5.33614285714286</v>
      </c>
      <c r="BK1130" s="28" t="n">
        <v>5.91757142857143</v>
      </c>
      <c r="BL1130" s="28" t="n">
        <v>6.03757142857143</v>
      </c>
      <c r="BM1130" s="28" t="n">
        <v>7.39542857142857</v>
      </c>
      <c r="BN1130" s="28" t="n">
        <v>5.92257142857143</v>
      </c>
      <c r="BO1130" s="28" t="n">
        <v>6.26292857142857</v>
      </c>
      <c r="BP1130" s="28" t="n">
        <v>6.594</v>
      </c>
      <c r="BQ1130" s="28" t="n">
        <v>6.00542857142857</v>
      </c>
      <c r="BR1130" s="28" t="n">
        <v>6.99542857142857</v>
      </c>
      <c r="BS1130" s="28" t="n">
        <v>6.04007142857143</v>
      </c>
      <c r="BT1130" s="28" t="n">
        <v>6.02235714285714</v>
      </c>
      <c r="BU1130" s="28" t="n">
        <v>6.34828571428571</v>
      </c>
      <c r="BV1130" s="28" t="n">
        <v>6.47471428571429</v>
      </c>
      <c r="BW1130" s="28" t="n">
        <v>6.04757142857143</v>
      </c>
      <c r="BX1130" s="28" t="n">
        <v>6.05757142857143</v>
      </c>
      <c r="BY1130" s="28" t="n">
        <v>7.40257142857143</v>
      </c>
      <c r="CA1130" s="28" t="n">
        <v>5.976</v>
      </c>
      <c r="CB1130" s="28" t="n">
        <v>5.801</v>
      </c>
      <c r="CC1130" s="28" t="n">
        <v>6.206</v>
      </c>
      <c r="CD1130" s="28" t="n">
        <v>5.946</v>
      </c>
      <c r="CE1130" s="28" t="n">
        <v>5.676</v>
      </c>
      <c r="CF1130" s="28" t="n">
        <v>5.596</v>
      </c>
      <c r="CG1130" s="28" t="n">
        <v>5.876</v>
      </c>
      <c r="CH1130" s="28" t="n">
        <v>5.9555</v>
      </c>
      <c r="CI1130" s="28" t="n">
        <v>7.0815</v>
      </c>
      <c r="CJ1130" s="28" t="n">
        <v>6.826</v>
      </c>
      <c r="CK1130" s="28" t="n">
        <v>6.295</v>
      </c>
      <c r="CL1130" s="28" t="n">
        <v>7.626</v>
      </c>
      <c r="CM1130" s="28" t="n">
        <v>5.946</v>
      </c>
      <c r="CN1130" s="28" t="n">
        <v>6.9815</v>
      </c>
      <c r="CO1130" s="28" t="n">
        <v>5.991</v>
      </c>
      <c r="CP1130" s="28" t="n">
        <v>5.966</v>
      </c>
      <c r="CQ1130" s="28" t="n">
        <v>6.438</v>
      </c>
      <c r="CR1130" s="28" t="n">
        <v>7.21</v>
      </c>
      <c r="CS1130" s="28" t="n">
        <v>6.126</v>
      </c>
      <c r="CT1130" s="28" t="n">
        <v>6.126</v>
      </c>
      <c r="CU1130" s="28" t="n">
        <v>7.4115</v>
      </c>
    </row>
    <row r="1131" customFormat="false" ht="12.75" hidden="true" customHeight="false" outlineLevel="0" collapsed="false">
      <c r="A1131" s="56" t="n">
        <v>36903</v>
      </c>
      <c r="B1131" s="90" t="n">
        <f aca="false">B1130+1</f>
        <v>1125</v>
      </c>
      <c r="C1131" s="28"/>
      <c r="E1131" s="91" t="n">
        <v>8.82</v>
      </c>
      <c r="F1131" s="91" t="n">
        <v>7.997</v>
      </c>
      <c r="G1131" s="91" t="n">
        <v>9.07</v>
      </c>
      <c r="H1131" s="91" t="n">
        <v>8.72</v>
      </c>
      <c r="I1131" s="91" t="n">
        <v>8.32</v>
      </c>
      <c r="J1131" s="91" t="n">
        <v>8.32</v>
      </c>
      <c r="K1131" s="91" t="n">
        <v>8.72</v>
      </c>
      <c r="L1131" s="91" t="n">
        <v>8.72</v>
      </c>
      <c r="M1131" s="91" t="n">
        <v>11.22</v>
      </c>
      <c r="N1131" s="91" t="n">
        <v>8.52</v>
      </c>
      <c r="O1131" s="91" t="n">
        <v>9.2</v>
      </c>
      <c r="P1131" s="91" t="n">
        <v>12</v>
      </c>
      <c r="Q1131" s="91" t="n">
        <v>8.62</v>
      </c>
      <c r="R1131" s="91" t="n">
        <v>9.82</v>
      </c>
      <c r="S1131" s="91" t="n">
        <v>8.84</v>
      </c>
      <c r="T1131" s="91" t="n">
        <v>8.82</v>
      </c>
      <c r="U1131" s="91" t="n">
        <v>9.42</v>
      </c>
      <c r="V1131" s="91" t="n">
        <v>11</v>
      </c>
      <c r="W1131" s="91" t="n">
        <v>8.87</v>
      </c>
      <c r="X1131" s="91" t="n">
        <v>8.87</v>
      </c>
      <c r="Y1131" s="91" t="n">
        <v>11.02</v>
      </c>
      <c r="AA1131" s="2" t="n">
        <v>8.68</v>
      </c>
      <c r="AB1131" s="2" t="n">
        <v>8.472</v>
      </c>
      <c r="AC1131" s="95" t="n">
        <f aca="false">AE1131-AB1131</f>
        <v>0</v>
      </c>
      <c r="AE1131" s="28" t="n">
        <v>8.472</v>
      </c>
      <c r="AF1131" s="28" t="n">
        <v>8.57867997679962</v>
      </c>
      <c r="AG1131" s="28" t="n">
        <v>8.922</v>
      </c>
      <c r="AH1131" s="28" t="n">
        <v>8.302</v>
      </c>
      <c r="AI1131" s="28" t="n">
        <v>8.082</v>
      </c>
      <c r="AJ1131" s="28" t="n">
        <v>8.022</v>
      </c>
      <c r="AK1131" s="28" t="n">
        <v>8.362</v>
      </c>
      <c r="AL1131" s="28" t="n">
        <v>8.437</v>
      </c>
      <c r="AM1131" s="28" t="n">
        <v>9.572</v>
      </c>
      <c r="AN1131" s="28" t="n">
        <v>8.722</v>
      </c>
      <c r="AO1131" s="28" t="n">
        <v>9.072</v>
      </c>
      <c r="AP1131" s="28" t="n">
        <v>12.472</v>
      </c>
      <c r="AQ1131" s="28" t="n">
        <v>8.322</v>
      </c>
      <c r="AR1131" s="28" t="n">
        <v>9.372</v>
      </c>
      <c r="AS1131" s="28" t="n">
        <v>8.5045</v>
      </c>
      <c r="AT1131" s="28" t="n">
        <v>8.462</v>
      </c>
      <c r="AU1131" s="28" t="n">
        <v>9.342</v>
      </c>
      <c r="AV1131" s="28" t="n">
        <v>10.222</v>
      </c>
      <c r="AW1131" s="28" t="n">
        <v>8.742</v>
      </c>
      <c r="AX1131" s="28" t="n">
        <v>8.692</v>
      </c>
      <c r="AY1131" s="28" t="n">
        <v>9.772</v>
      </c>
      <c r="BE1131" s="28" t="n">
        <v>6.085</v>
      </c>
      <c r="BF1131" s="28" t="n">
        <v>5.835</v>
      </c>
      <c r="BG1131" s="28" t="n">
        <v>6.265</v>
      </c>
      <c r="BH1131" s="28" t="n">
        <v>6.03142857142857</v>
      </c>
      <c r="BI1131" s="28" t="n">
        <v>5.65785714285714</v>
      </c>
      <c r="BJ1131" s="28" t="n">
        <v>5.43357142857143</v>
      </c>
      <c r="BK1131" s="28" t="n">
        <v>5.99</v>
      </c>
      <c r="BL1131" s="28" t="n">
        <v>6.105</v>
      </c>
      <c r="BM1131" s="28" t="n">
        <v>7.32714285714286</v>
      </c>
      <c r="BN1131" s="28" t="n">
        <v>5.99</v>
      </c>
      <c r="BO1131" s="28" t="n">
        <v>6.34714285714286</v>
      </c>
      <c r="BP1131" s="28" t="n">
        <v>6.66142857142857</v>
      </c>
      <c r="BQ1131" s="28" t="n">
        <v>6.06714285714286</v>
      </c>
      <c r="BR1131" s="28" t="n">
        <v>6.92714285714286</v>
      </c>
      <c r="BS1131" s="28" t="n">
        <v>6.11</v>
      </c>
      <c r="BT1131" s="28" t="n">
        <v>6.08978571428571</v>
      </c>
      <c r="BU1131" s="28" t="n">
        <v>6.44571428571429</v>
      </c>
      <c r="BV1131" s="28" t="n">
        <v>6.55428571428571</v>
      </c>
      <c r="BW1131" s="28" t="n">
        <v>6.115</v>
      </c>
      <c r="BX1131" s="28" t="n">
        <v>6.125</v>
      </c>
      <c r="BY1131" s="28" t="n">
        <v>7.33428571428571</v>
      </c>
      <c r="CA1131" s="28" t="n">
        <v>6.0846</v>
      </c>
      <c r="CB1131" s="28" t="n">
        <v>5.9096</v>
      </c>
      <c r="CC1131" s="28" t="n">
        <v>6.3146</v>
      </c>
      <c r="CD1131" s="28" t="n">
        <v>6.0546</v>
      </c>
      <c r="CE1131" s="28" t="n">
        <v>5.8146</v>
      </c>
      <c r="CF1131" s="28" t="n">
        <v>5.7046</v>
      </c>
      <c r="CG1131" s="28" t="n">
        <v>5.9846</v>
      </c>
      <c r="CH1131" s="28" t="n">
        <v>6.0641</v>
      </c>
      <c r="CI1131" s="28" t="n">
        <v>7.0901</v>
      </c>
      <c r="CJ1131" s="28" t="n">
        <v>6.9096</v>
      </c>
      <c r="CK1131" s="28" t="n">
        <v>6.4036</v>
      </c>
      <c r="CL1131" s="92" t="n">
        <v>7.7346</v>
      </c>
      <c r="CM1131" s="28" t="n">
        <v>6.0696</v>
      </c>
      <c r="CN1131" s="28" t="n">
        <v>6.9901</v>
      </c>
      <c r="CO1131" s="28" t="n">
        <v>6.0996</v>
      </c>
      <c r="CP1131" s="28" t="n">
        <v>6.0746</v>
      </c>
      <c r="CQ1131" s="28" t="n">
        <v>6.5466</v>
      </c>
      <c r="CR1131" s="28" t="n">
        <v>7.3186</v>
      </c>
      <c r="CS1131" s="28" t="n">
        <v>6.2146</v>
      </c>
      <c r="CT1131" s="28" t="n">
        <v>6.2146</v>
      </c>
      <c r="CU1131" s="28" t="n">
        <v>7.4201</v>
      </c>
    </row>
    <row r="1132" customFormat="false" ht="12.75" hidden="true" customHeight="false" outlineLevel="0" collapsed="false">
      <c r="A1132" s="56" t="n">
        <v>36907</v>
      </c>
      <c r="B1132" s="90" t="n">
        <f aca="false">B1131+1</f>
        <v>1126</v>
      </c>
      <c r="C1132" s="28"/>
      <c r="E1132" s="91" t="n">
        <v>8.3</v>
      </c>
      <c r="F1132" s="91" t="n">
        <v>7.711</v>
      </c>
      <c r="G1132" s="91" t="n">
        <v>8.55</v>
      </c>
      <c r="H1132" s="91" t="n">
        <v>8.35</v>
      </c>
      <c r="I1132" s="91" t="n">
        <v>8.1</v>
      </c>
      <c r="J1132" s="91" t="n">
        <v>8</v>
      </c>
      <c r="K1132" s="91" t="n">
        <v>8.2</v>
      </c>
      <c r="L1132" s="91" t="n">
        <v>8.28</v>
      </c>
      <c r="M1132" s="91" t="n">
        <v>12.15</v>
      </c>
      <c r="N1132" s="91" t="n">
        <v>8</v>
      </c>
      <c r="O1132" s="91" t="n">
        <v>8.68</v>
      </c>
      <c r="P1132" s="91" t="n">
        <v>11.4</v>
      </c>
      <c r="Q1132" s="91" t="n">
        <v>8.3</v>
      </c>
      <c r="R1132" s="91" t="n">
        <v>9.85</v>
      </c>
      <c r="S1132" s="91" t="n">
        <v>8.32</v>
      </c>
      <c r="T1132" s="91" t="n">
        <v>8.29</v>
      </c>
      <c r="U1132" s="91" t="n">
        <v>8.9</v>
      </c>
      <c r="V1132" s="91" t="n">
        <v>10.48</v>
      </c>
      <c r="W1132" s="91" t="n">
        <v>8.35</v>
      </c>
      <c r="X1132" s="91" t="n">
        <v>8.35</v>
      </c>
      <c r="Y1132" s="91" t="n">
        <v>11.3</v>
      </c>
      <c r="AA1132" s="2" t="n">
        <v>8.12</v>
      </c>
      <c r="AB1132" s="2" t="n">
        <v>8.103</v>
      </c>
      <c r="AC1132" s="95" t="n">
        <f aca="false">AE1132-AB1132</f>
        <v>0</v>
      </c>
      <c r="AE1132" s="28" t="n">
        <v>8.103</v>
      </c>
      <c r="AF1132" s="28" t="n">
        <v>8.34695510967442</v>
      </c>
      <c r="AG1132" s="28" t="n">
        <v>8.453</v>
      </c>
      <c r="AH1132" s="28" t="n">
        <v>8.023</v>
      </c>
      <c r="AI1132" s="28" t="n">
        <v>7.843</v>
      </c>
      <c r="AJ1132" s="28" t="n">
        <v>7.723</v>
      </c>
      <c r="AK1132" s="28" t="n">
        <v>8.003</v>
      </c>
      <c r="AL1132" s="28" t="n">
        <v>8.078</v>
      </c>
      <c r="AM1132" s="28" t="n">
        <v>10.123</v>
      </c>
      <c r="AN1132" s="28" t="n">
        <v>8.553</v>
      </c>
      <c r="AO1132" s="28" t="n">
        <v>8.623</v>
      </c>
      <c r="AP1132" s="28" t="n">
        <v>11.653</v>
      </c>
      <c r="AQ1132" s="28" t="n">
        <v>8.013</v>
      </c>
      <c r="AR1132" s="28" t="n">
        <v>9.423</v>
      </c>
      <c r="AS1132" s="28" t="n">
        <v>8.1355</v>
      </c>
      <c r="AT1132" s="28" t="n">
        <v>8.093</v>
      </c>
      <c r="AU1132" s="28" t="n">
        <v>8.883</v>
      </c>
      <c r="AV1132" s="28" t="n">
        <v>9.853</v>
      </c>
      <c r="AW1132" s="28" t="n">
        <v>8.283</v>
      </c>
      <c r="AX1132" s="28" t="n">
        <v>8.283</v>
      </c>
      <c r="AY1132" s="28" t="n">
        <v>10.323</v>
      </c>
      <c r="BE1132" s="28" t="n">
        <v>5.979</v>
      </c>
      <c r="BF1132" s="28" t="n">
        <v>5.714</v>
      </c>
      <c r="BG1132" s="28" t="n">
        <v>6.149</v>
      </c>
      <c r="BH1132" s="28" t="n">
        <v>5.94042857142857</v>
      </c>
      <c r="BI1132" s="28" t="n">
        <v>5.599</v>
      </c>
      <c r="BJ1132" s="28" t="n">
        <v>5.34507142857143</v>
      </c>
      <c r="BK1132" s="28" t="n">
        <v>5.884</v>
      </c>
      <c r="BL1132" s="28" t="n">
        <v>6.0015</v>
      </c>
      <c r="BM1132" s="28" t="n">
        <v>7.49971428571429</v>
      </c>
      <c r="BN1132" s="28" t="n">
        <v>5.884</v>
      </c>
      <c r="BO1132" s="28" t="n">
        <v>6.24114285714286</v>
      </c>
      <c r="BP1132" s="28" t="n">
        <v>6.55542857142857</v>
      </c>
      <c r="BQ1132" s="28" t="n">
        <v>5.96542857142857</v>
      </c>
      <c r="BR1132" s="28" t="n">
        <v>7.09971428571429</v>
      </c>
      <c r="BS1132" s="28" t="n">
        <v>6.004</v>
      </c>
      <c r="BT1132" s="28" t="n">
        <v>5.98378571428571</v>
      </c>
      <c r="BU1132" s="28" t="n">
        <v>6.33971428571429</v>
      </c>
      <c r="BV1132" s="28" t="n">
        <v>6.44828571428571</v>
      </c>
      <c r="BW1132" s="28" t="n">
        <v>6.009</v>
      </c>
      <c r="BX1132" s="28" t="n">
        <v>6.019</v>
      </c>
      <c r="BY1132" s="28" t="n">
        <v>7.50685714285714</v>
      </c>
      <c r="CA1132" s="28" t="n">
        <v>5.9808</v>
      </c>
      <c r="CB1132" s="28" t="n">
        <v>5.8008</v>
      </c>
      <c r="CC1132" s="28" t="n">
        <v>6.1808</v>
      </c>
      <c r="CD1132" s="28" t="n">
        <v>5.9508</v>
      </c>
      <c r="CE1132" s="28" t="n">
        <v>5.7258</v>
      </c>
      <c r="CF1132" s="28" t="n">
        <v>5.6008</v>
      </c>
      <c r="CG1132" s="28" t="n">
        <v>5.8808</v>
      </c>
      <c r="CH1132" s="28" t="n">
        <v>5.9603</v>
      </c>
      <c r="CI1132" s="28" t="n">
        <v>7.1313</v>
      </c>
      <c r="CJ1132" s="28" t="n">
        <v>6.9058</v>
      </c>
      <c r="CK1132" s="28" t="n">
        <v>6.2998</v>
      </c>
      <c r="CL1132" s="28" t="n">
        <v>7.6308</v>
      </c>
      <c r="CM1132" s="28" t="n">
        <v>5.9658</v>
      </c>
      <c r="CN1132" s="28" t="n">
        <v>7.0313</v>
      </c>
      <c r="CO1132" s="28" t="n">
        <v>5.9958</v>
      </c>
      <c r="CP1132" s="28" t="n">
        <v>5.9708</v>
      </c>
      <c r="CQ1132" s="28" t="n">
        <v>6.4428</v>
      </c>
      <c r="CR1132" s="28" t="n">
        <v>7.2148</v>
      </c>
      <c r="CS1132" s="28" t="n">
        <v>6.1108</v>
      </c>
      <c r="CT1132" s="28" t="n">
        <v>6.1108</v>
      </c>
      <c r="CU1132" s="28" t="n">
        <v>7.4613</v>
      </c>
    </row>
    <row r="1133" customFormat="false" ht="12.75" hidden="true" customHeight="false" outlineLevel="0" collapsed="false">
      <c r="A1133" s="56" t="n">
        <v>36908</v>
      </c>
      <c r="B1133" s="90" t="n">
        <f aca="false">B1132+1</f>
        <v>1127</v>
      </c>
      <c r="C1133" s="28"/>
      <c r="E1133" s="91" t="n">
        <v>6.92</v>
      </c>
      <c r="F1133" s="91" t="n">
        <v>6.458</v>
      </c>
      <c r="G1133" s="91" t="n">
        <v>7.08</v>
      </c>
      <c r="H1133" s="91" t="n">
        <v>7.17</v>
      </c>
      <c r="I1133" s="91" t="n">
        <v>6.92</v>
      </c>
      <c r="J1133" s="91" t="n">
        <v>6.82</v>
      </c>
      <c r="K1133" s="91" t="n">
        <v>6.82</v>
      </c>
      <c r="L1133" s="91" t="n">
        <v>6.99</v>
      </c>
      <c r="M1133" s="91" t="n">
        <v>12.32</v>
      </c>
      <c r="N1133" s="91" t="n">
        <v>6.62</v>
      </c>
      <c r="O1133" s="91" t="n">
        <v>7.4</v>
      </c>
      <c r="P1133" s="91" t="n">
        <v>10</v>
      </c>
      <c r="Q1133" s="91" t="n">
        <v>7.09</v>
      </c>
      <c r="R1133" s="91" t="n">
        <v>8.92</v>
      </c>
      <c r="S1133" s="91" t="n">
        <v>6.95</v>
      </c>
      <c r="T1133" s="91" t="n">
        <v>6.92</v>
      </c>
      <c r="U1133" s="91" t="n">
        <v>7.62</v>
      </c>
      <c r="V1133" s="91" t="n">
        <v>9</v>
      </c>
      <c r="W1133" s="91" t="n">
        <v>6.97</v>
      </c>
      <c r="X1133" s="91" t="n">
        <v>6.97</v>
      </c>
      <c r="Y1133" s="91" t="n">
        <v>11.17</v>
      </c>
      <c r="AA1133" s="2" t="n">
        <v>7.72</v>
      </c>
      <c r="AB1133" s="2" t="n">
        <v>6.909</v>
      </c>
      <c r="AC1133" s="95" t="n">
        <f aca="false">AE1133-AB1133</f>
        <v>0</v>
      </c>
      <c r="AE1133" s="28" t="n">
        <v>6.909</v>
      </c>
      <c r="AF1133" s="28" t="n">
        <v>7.66112532131082</v>
      </c>
      <c r="AG1133" s="28" t="n">
        <v>7.159</v>
      </c>
      <c r="AH1133" s="28" t="n">
        <v>6.949</v>
      </c>
      <c r="AI1133" s="28" t="n">
        <v>6.699</v>
      </c>
      <c r="AJ1133" s="28" t="n">
        <v>6.609</v>
      </c>
      <c r="AK1133" s="28" t="n">
        <v>6.819</v>
      </c>
      <c r="AL1133" s="28" t="n">
        <v>6.899</v>
      </c>
      <c r="AM1133" s="28" t="n">
        <v>10.109</v>
      </c>
      <c r="AN1133" s="28" t="n">
        <v>7.509</v>
      </c>
      <c r="AO1133" s="28" t="n">
        <v>7.329</v>
      </c>
      <c r="AP1133" s="28" t="n">
        <v>9.659</v>
      </c>
      <c r="AQ1133" s="28" t="n">
        <v>6.889</v>
      </c>
      <c r="AR1133" s="28" t="n">
        <v>9.009</v>
      </c>
      <c r="AS1133" s="28" t="n">
        <v>6.939</v>
      </c>
      <c r="AT1133" s="28" t="n">
        <v>6.909</v>
      </c>
      <c r="AU1133" s="28" t="n">
        <v>7.559</v>
      </c>
      <c r="AV1133" s="28" t="n">
        <v>8.409</v>
      </c>
      <c r="AW1133" s="28" t="n">
        <v>7.059</v>
      </c>
      <c r="AX1133" s="28" t="n">
        <v>7.059</v>
      </c>
      <c r="AY1133" s="28" t="n">
        <v>10.309</v>
      </c>
      <c r="BE1133" s="28" t="n">
        <v>5.50285714285714</v>
      </c>
      <c r="BF1133" s="28" t="n">
        <v>5.23285714285714</v>
      </c>
      <c r="BG1133" s="28" t="n">
        <v>5.65785714285714</v>
      </c>
      <c r="BH1133" s="28" t="n">
        <v>5.49428571428572</v>
      </c>
      <c r="BI1133" s="28" t="n">
        <v>5.09714285714286</v>
      </c>
      <c r="BJ1133" s="28" t="n">
        <v>4.88392857142857</v>
      </c>
      <c r="BK1133" s="28" t="n">
        <v>5.40285714285714</v>
      </c>
      <c r="BL1133" s="28" t="n">
        <v>5.52785714285714</v>
      </c>
      <c r="BM1133" s="28" t="n">
        <v>7.15928571428572</v>
      </c>
      <c r="BN1133" s="28" t="n">
        <v>5.42285714285714</v>
      </c>
      <c r="BO1133" s="28" t="n">
        <v>5.75571428571429</v>
      </c>
      <c r="BP1133" s="28" t="n">
        <v>6.07071428571429</v>
      </c>
      <c r="BQ1133" s="28" t="n">
        <v>5.50571428571429</v>
      </c>
      <c r="BR1133" s="28" t="n">
        <v>6.75928571428572</v>
      </c>
      <c r="BS1133" s="28" t="n">
        <v>5.52535714285714</v>
      </c>
      <c r="BT1133" s="28" t="n">
        <v>5.50764285714286</v>
      </c>
      <c r="BU1133" s="28" t="n">
        <v>5.86071428571429</v>
      </c>
      <c r="BV1133" s="28" t="n">
        <v>5.97214285714286</v>
      </c>
      <c r="BW1133" s="28" t="n">
        <v>5.52285714285714</v>
      </c>
      <c r="BX1133" s="28" t="n">
        <v>5.53285714285714</v>
      </c>
      <c r="BY1133" s="28" t="n">
        <v>7.16642857142857</v>
      </c>
      <c r="CA1133" s="28" t="n">
        <v>5.575</v>
      </c>
      <c r="CB1133" s="28" t="n">
        <v>5.395</v>
      </c>
      <c r="CC1133" s="28" t="n">
        <v>5.775</v>
      </c>
      <c r="CD1133" s="28" t="n">
        <v>5.555</v>
      </c>
      <c r="CE1133" s="28" t="n">
        <v>5.32</v>
      </c>
      <c r="CF1133" s="28" t="n">
        <v>5.195</v>
      </c>
      <c r="CG1133" s="28" t="n">
        <v>5.475</v>
      </c>
      <c r="CH1133" s="28" t="n">
        <v>5.5545</v>
      </c>
      <c r="CI1133" s="28" t="n">
        <v>6.8255</v>
      </c>
      <c r="CJ1133" s="28" t="n">
        <v>6.55</v>
      </c>
      <c r="CK1133" s="28" t="n">
        <v>5.894</v>
      </c>
      <c r="CL1133" s="28" t="n">
        <v>7.225</v>
      </c>
      <c r="CM1133" s="28" t="n">
        <v>5.58</v>
      </c>
      <c r="CN1133" s="28" t="n">
        <v>6.7255</v>
      </c>
      <c r="CO1133" s="28" t="n">
        <v>5.59</v>
      </c>
      <c r="CP1133" s="28" t="n">
        <v>5.565</v>
      </c>
      <c r="CQ1133" s="28" t="n">
        <v>6.037</v>
      </c>
      <c r="CR1133" s="28" t="n">
        <v>6.809</v>
      </c>
      <c r="CS1133" s="28" t="n">
        <v>5.685</v>
      </c>
      <c r="CT1133" s="28" t="n">
        <v>5.685</v>
      </c>
      <c r="CU1133" s="28" t="n">
        <v>7.1555</v>
      </c>
    </row>
    <row r="1134" customFormat="false" ht="12.75" hidden="true" customHeight="false" outlineLevel="0" collapsed="false">
      <c r="A1134" s="56" t="n">
        <v>36909</v>
      </c>
      <c r="B1134" s="90" t="n">
        <f aca="false">B1133+1</f>
        <v>1128</v>
      </c>
      <c r="C1134" s="28"/>
      <c r="E1134" s="91" t="n">
        <v>7.17</v>
      </c>
      <c r="F1134" s="91" t="n">
        <v>6.621</v>
      </c>
      <c r="G1134" s="91" t="n">
        <v>7.32</v>
      </c>
      <c r="H1134" s="91" t="n">
        <v>7.42</v>
      </c>
      <c r="I1134" s="91" t="n">
        <v>7.17</v>
      </c>
      <c r="J1134" s="91" t="n">
        <v>7.07</v>
      </c>
      <c r="K1134" s="91" t="n">
        <v>7.07</v>
      </c>
      <c r="L1134" s="91" t="n">
        <v>7.25</v>
      </c>
      <c r="M1134" s="91" t="n">
        <v>12.57</v>
      </c>
      <c r="N1134" s="91" t="n">
        <v>6.87</v>
      </c>
      <c r="O1134" s="91" t="n">
        <v>7.57</v>
      </c>
      <c r="P1134" s="91" t="n">
        <v>10.17</v>
      </c>
      <c r="Q1134" s="91" t="n">
        <v>7.4</v>
      </c>
      <c r="R1134" s="91" t="n">
        <v>9.17</v>
      </c>
      <c r="S1134" s="91" t="n">
        <v>7.17</v>
      </c>
      <c r="T1134" s="91" t="n">
        <v>7.19</v>
      </c>
      <c r="U1134" s="91" t="n">
        <v>7.87</v>
      </c>
      <c r="V1134" s="91" t="n">
        <v>9.1</v>
      </c>
      <c r="W1134" s="91" t="n">
        <v>7.27</v>
      </c>
      <c r="X1134" s="91" t="n">
        <v>7.27</v>
      </c>
      <c r="Y1134" s="91" t="n">
        <v>11.42</v>
      </c>
      <c r="AA1134" s="2" t="n">
        <v>7.15</v>
      </c>
      <c r="AB1134" s="2" t="n">
        <v>7.136</v>
      </c>
      <c r="AC1134" s="95" t="n">
        <f aca="false">AE1134-AB1134</f>
        <v>0</v>
      </c>
      <c r="AE1134" s="28" t="n">
        <v>7.136</v>
      </c>
      <c r="AF1134" s="28" t="n">
        <v>7.78854513822849</v>
      </c>
      <c r="AG1134" s="28" t="n">
        <v>7.476</v>
      </c>
      <c r="AH1134" s="28" t="n">
        <v>7.256</v>
      </c>
      <c r="AI1134" s="28" t="n">
        <v>6.961</v>
      </c>
      <c r="AJ1134" s="28" t="n">
        <v>6.926</v>
      </c>
      <c r="AK1134" s="28" t="n">
        <v>7.041</v>
      </c>
      <c r="AL1134" s="28" t="n">
        <v>7.131</v>
      </c>
      <c r="AM1134" s="28" t="n">
        <v>11.436</v>
      </c>
      <c r="AN1134" s="28" t="n">
        <v>7.836</v>
      </c>
      <c r="AO1134" s="28" t="n">
        <v>7.516</v>
      </c>
      <c r="AP1134" s="28" t="n">
        <v>9.786</v>
      </c>
      <c r="AQ1134" s="28" t="n">
        <v>7.186</v>
      </c>
      <c r="AR1134" s="28" t="n">
        <v>9.736</v>
      </c>
      <c r="AS1134" s="28" t="n">
        <v>7.166</v>
      </c>
      <c r="AT1134" s="28" t="n">
        <v>7.1385</v>
      </c>
      <c r="AU1134" s="28" t="n">
        <v>7.736</v>
      </c>
      <c r="AV1134" s="28" t="n">
        <v>8.586</v>
      </c>
      <c r="AW1134" s="28" t="n">
        <v>7.306</v>
      </c>
      <c r="AX1134" s="28" t="n">
        <v>7.306</v>
      </c>
      <c r="AY1134" s="28" t="n">
        <v>11.386</v>
      </c>
      <c r="BE1134" s="28" t="n">
        <v>5.65285714285714</v>
      </c>
      <c r="BF1134" s="28" t="n">
        <v>5.37285714285714</v>
      </c>
      <c r="BG1134" s="28" t="n">
        <v>5.81785714285714</v>
      </c>
      <c r="BH1134" s="28" t="n">
        <v>5.65928571428572</v>
      </c>
      <c r="BI1134" s="28" t="n">
        <v>5.27285714285714</v>
      </c>
      <c r="BJ1134" s="28" t="n">
        <v>5.05392857142857</v>
      </c>
      <c r="BK1134" s="28" t="n">
        <v>5.55785714285714</v>
      </c>
      <c r="BL1134" s="28" t="n">
        <v>5.68178571428572</v>
      </c>
      <c r="BM1134" s="28" t="n">
        <v>7.93714285714286</v>
      </c>
      <c r="BN1134" s="28" t="n">
        <v>5.57785714285714</v>
      </c>
      <c r="BO1134" s="28" t="n">
        <v>5.90571428571429</v>
      </c>
      <c r="BP1134" s="28" t="n">
        <v>6.22071428571429</v>
      </c>
      <c r="BQ1134" s="28" t="n">
        <v>5.66571428571429</v>
      </c>
      <c r="BR1134" s="28" t="n">
        <v>7.53714285714286</v>
      </c>
      <c r="BS1134" s="28" t="n">
        <v>5.67785714285714</v>
      </c>
      <c r="BT1134" s="28" t="n">
        <v>5.65764285714286</v>
      </c>
      <c r="BU1134" s="28" t="n">
        <v>6.01071428571429</v>
      </c>
      <c r="BV1134" s="28" t="n">
        <v>6.12214285714286</v>
      </c>
      <c r="BW1134" s="28" t="n">
        <v>5.67785714285714</v>
      </c>
      <c r="BX1134" s="28" t="n">
        <v>5.68785714285714</v>
      </c>
      <c r="BY1134" s="28" t="n">
        <v>7.94428571428571</v>
      </c>
      <c r="CA1134" s="28" t="n">
        <v>5.657</v>
      </c>
      <c r="CB1134" s="28" t="n">
        <v>5.472</v>
      </c>
      <c r="CC1134" s="28" t="n">
        <v>5.857</v>
      </c>
      <c r="CD1134" s="28" t="n">
        <v>5.647</v>
      </c>
      <c r="CE1134" s="28" t="n">
        <v>5.402</v>
      </c>
      <c r="CF1134" s="28" t="n">
        <v>5.277</v>
      </c>
      <c r="CG1134" s="28" t="n">
        <v>5.557</v>
      </c>
      <c r="CH1134" s="28" t="n">
        <v>5.6365</v>
      </c>
      <c r="CI1134" s="28" t="n">
        <v>7.1025</v>
      </c>
      <c r="CJ1134" s="28" t="n">
        <v>6.657</v>
      </c>
      <c r="CK1134" s="28" t="n">
        <v>5.976</v>
      </c>
      <c r="CL1134" s="28" t="n">
        <v>7.307</v>
      </c>
      <c r="CM1134" s="28" t="n">
        <v>5.662</v>
      </c>
      <c r="CN1134" s="28" t="n">
        <v>7.0025</v>
      </c>
      <c r="CO1134" s="28" t="n">
        <v>5.672</v>
      </c>
      <c r="CP1134" s="28" t="n">
        <v>5.647</v>
      </c>
      <c r="CQ1134" s="28" t="n">
        <v>6.119</v>
      </c>
      <c r="CR1134" s="28" t="n">
        <v>6.891</v>
      </c>
      <c r="CS1134" s="28" t="n">
        <v>5.767</v>
      </c>
      <c r="CT1134" s="28" t="n">
        <v>5.767</v>
      </c>
      <c r="CU1134" s="28" t="n">
        <v>7.4325</v>
      </c>
    </row>
    <row r="1135" customFormat="false" ht="12.75" hidden="true" customHeight="false" outlineLevel="0" collapsed="false">
      <c r="A1135" s="56" t="n">
        <v>36910</v>
      </c>
      <c r="B1135" s="90" t="n">
        <f aca="false">B1134+1</f>
        <v>1129</v>
      </c>
      <c r="C1135" s="28"/>
      <c r="E1135" s="91" t="n">
        <v>7.56</v>
      </c>
      <c r="F1135" s="91" t="n">
        <v>6.977</v>
      </c>
      <c r="G1135" s="91" t="n">
        <v>7.71</v>
      </c>
      <c r="H1135" s="91" t="n">
        <v>7.81</v>
      </c>
      <c r="I1135" s="91" t="n">
        <v>7.56</v>
      </c>
      <c r="J1135" s="91" t="n">
        <v>7.46</v>
      </c>
      <c r="K1135" s="91" t="n">
        <v>7.46</v>
      </c>
      <c r="L1135" s="91" t="n">
        <v>7.58</v>
      </c>
      <c r="M1135" s="91" t="n">
        <v>16</v>
      </c>
      <c r="N1135" s="91" t="n">
        <v>7.26</v>
      </c>
      <c r="O1135" s="91" t="n">
        <v>7.96</v>
      </c>
      <c r="P1135" s="91" t="n">
        <v>9.56</v>
      </c>
      <c r="Q1135" s="91" t="n">
        <v>7.7</v>
      </c>
      <c r="R1135" s="91" t="n">
        <v>9.56</v>
      </c>
      <c r="S1135" s="91" t="n">
        <v>7.58</v>
      </c>
      <c r="T1135" s="91" t="n">
        <v>7.56</v>
      </c>
      <c r="U1135" s="91" t="n">
        <v>8.16</v>
      </c>
      <c r="V1135" s="91" t="n">
        <v>9.56</v>
      </c>
      <c r="W1135" s="91" t="n">
        <v>7.66</v>
      </c>
      <c r="X1135" s="91" t="n">
        <v>7.66</v>
      </c>
      <c r="Y1135" s="91" t="n">
        <v>14</v>
      </c>
      <c r="AA1135" s="2" t="n">
        <v>7.5</v>
      </c>
      <c r="AB1135" s="2" t="n">
        <v>7.459</v>
      </c>
      <c r="AC1135" s="95" t="n">
        <f aca="false">AE1135-AB1135</f>
        <v>0</v>
      </c>
      <c r="AE1135" s="28" t="n">
        <v>7.459</v>
      </c>
      <c r="AF1135" s="28" t="n">
        <v>7.97437465005855</v>
      </c>
      <c r="AG1135" s="28" t="n">
        <v>7.799</v>
      </c>
      <c r="AH1135" s="28" t="n">
        <v>7.599</v>
      </c>
      <c r="AI1135" s="28" t="n">
        <v>7.359</v>
      </c>
      <c r="AJ1135" s="28" t="n">
        <v>7.299</v>
      </c>
      <c r="AK1135" s="28" t="n">
        <v>7.389</v>
      </c>
      <c r="AL1135" s="28" t="n">
        <v>7.469</v>
      </c>
      <c r="AM1135" s="28" t="n">
        <v>12.959</v>
      </c>
      <c r="AN1135" s="28" t="n">
        <v>8.209</v>
      </c>
      <c r="AO1135" s="28" t="n">
        <v>7.839</v>
      </c>
      <c r="AP1135" s="28" t="n">
        <v>10.109</v>
      </c>
      <c r="AQ1135" s="28" t="n">
        <v>7.519</v>
      </c>
      <c r="AR1135" s="28" t="n">
        <v>10.459</v>
      </c>
      <c r="AS1135" s="28" t="n">
        <v>7.489</v>
      </c>
      <c r="AT1135" s="28" t="n">
        <v>7.4615</v>
      </c>
      <c r="AU1135" s="28" t="n">
        <v>8.059</v>
      </c>
      <c r="AV1135" s="28" t="n">
        <v>8.909</v>
      </c>
      <c r="AW1135" s="28" t="n">
        <v>7.719</v>
      </c>
      <c r="AX1135" s="28" t="n">
        <v>7.689</v>
      </c>
      <c r="AY1135" s="28" t="n">
        <v>12.759</v>
      </c>
      <c r="BE1135" s="28" t="n">
        <v>5.661</v>
      </c>
      <c r="BF1135" s="28" t="n">
        <v>5.381</v>
      </c>
      <c r="BG1135" s="28" t="n">
        <v>5.836</v>
      </c>
      <c r="BH1135" s="28" t="n">
        <v>5.69385714285714</v>
      </c>
      <c r="BI1135" s="28" t="n">
        <v>5.27242857142857</v>
      </c>
      <c r="BJ1135" s="28" t="n">
        <v>5.066</v>
      </c>
      <c r="BK1135" s="28" t="n">
        <v>5.571</v>
      </c>
      <c r="BL1135" s="28" t="n">
        <v>5.69064285714286</v>
      </c>
      <c r="BM1135" s="28" t="n">
        <v>8.46671428571429</v>
      </c>
      <c r="BN1135" s="28" t="n">
        <v>5.591</v>
      </c>
      <c r="BO1135" s="28" t="n">
        <v>5.91385714285714</v>
      </c>
      <c r="BP1135" s="28" t="n">
        <v>6.22885714285714</v>
      </c>
      <c r="BQ1135" s="28" t="n">
        <v>5.69385714285714</v>
      </c>
      <c r="BR1135" s="28" t="n">
        <v>8.06671428571429</v>
      </c>
      <c r="BS1135" s="28" t="n">
        <v>5.686</v>
      </c>
      <c r="BT1135" s="28" t="n">
        <v>5.66578571428572</v>
      </c>
      <c r="BU1135" s="28" t="n">
        <v>6.01885714285714</v>
      </c>
      <c r="BV1135" s="28" t="n">
        <v>6.13028571428572</v>
      </c>
      <c r="BW1135" s="28" t="n">
        <v>5.691</v>
      </c>
      <c r="BX1135" s="28" t="n">
        <v>5.701</v>
      </c>
      <c r="BY1135" s="28" t="n">
        <v>8.47385714285714</v>
      </c>
      <c r="CA1135" s="28" t="n">
        <v>5.619</v>
      </c>
      <c r="CB1135" s="28" t="n">
        <v>5.439</v>
      </c>
      <c r="CC1135" s="28" t="n">
        <v>5.839</v>
      </c>
      <c r="CD1135" s="28" t="n">
        <v>5.629</v>
      </c>
      <c r="CE1135" s="28" t="n">
        <v>5.354</v>
      </c>
      <c r="CF1135" s="28" t="n">
        <v>5.259</v>
      </c>
      <c r="CG1135" s="28" t="n">
        <v>5.519</v>
      </c>
      <c r="CH1135" s="28" t="n">
        <v>5.5985</v>
      </c>
      <c r="CI1135" s="28" t="n">
        <v>7.2145</v>
      </c>
      <c r="CJ1135" s="28" t="n">
        <v>6.719</v>
      </c>
      <c r="CK1135" s="28" t="n">
        <v>5.956</v>
      </c>
      <c r="CL1135" s="28" t="n">
        <v>7.269</v>
      </c>
      <c r="CM1135" s="28" t="n">
        <v>5.624</v>
      </c>
      <c r="CN1135" s="28" t="n">
        <v>7.1145</v>
      </c>
      <c r="CO1135" s="28" t="n">
        <v>5.634</v>
      </c>
      <c r="CP1135" s="28" t="n">
        <v>5.609</v>
      </c>
      <c r="CQ1135" s="28" t="n">
        <v>6.081</v>
      </c>
      <c r="CR1135" s="28" t="n">
        <v>6.853</v>
      </c>
      <c r="CS1135" s="28" t="n">
        <v>5.729</v>
      </c>
      <c r="CT1135" s="28" t="n">
        <v>5.729</v>
      </c>
      <c r="CU1135" s="28" t="n">
        <v>7.5445</v>
      </c>
    </row>
    <row r="1136" customFormat="false" ht="12.75" hidden="true" customHeight="false" outlineLevel="0" collapsed="false">
      <c r="A1136" s="56" t="n">
        <v>36913</v>
      </c>
      <c r="B1136" s="90" t="n">
        <f aca="false">B1135+1</f>
        <v>1130</v>
      </c>
      <c r="C1136" s="28"/>
      <c r="E1136" s="91" t="n">
        <v>7.56</v>
      </c>
      <c r="F1136" s="91" t="n">
        <v>6.918</v>
      </c>
      <c r="G1136" s="91" t="n">
        <v>7.71</v>
      </c>
      <c r="H1136" s="91" t="n">
        <v>7.71</v>
      </c>
      <c r="I1136" s="91" t="n">
        <v>7.46</v>
      </c>
      <c r="J1136" s="91" t="n">
        <v>7.31</v>
      </c>
      <c r="K1136" s="91" t="n">
        <v>7.46</v>
      </c>
      <c r="L1136" s="91" t="n">
        <v>7.56</v>
      </c>
      <c r="M1136" s="91" t="n">
        <v>17.56</v>
      </c>
      <c r="N1136" s="91" t="n">
        <v>7.26</v>
      </c>
      <c r="O1136" s="91" t="n">
        <v>7.96</v>
      </c>
      <c r="P1136" s="91" t="n">
        <v>9.56</v>
      </c>
      <c r="Q1136" s="91" t="n">
        <v>7.61</v>
      </c>
      <c r="R1136" s="91" t="n">
        <v>10.31</v>
      </c>
      <c r="S1136" s="91" t="n">
        <v>7.58</v>
      </c>
      <c r="T1136" s="91" t="n">
        <v>7.56</v>
      </c>
      <c r="U1136" s="91" t="n">
        <v>8.16</v>
      </c>
      <c r="V1136" s="91" t="n">
        <v>9.56</v>
      </c>
      <c r="W1136" s="91" t="n">
        <v>7.66</v>
      </c>
      <c r="X1136" s="91" t="n">
        <v>7.66</v>
      </c>
      <c r="Y1136" s="91" t="n">
        <v>14</v>
      </c>
      <c r="AA1136" s="2" t="n">
        <v>7.7</v>
      </c>
      <c r="AB1136" s="2" t="n">
        <v>7.457</v>
      </c>
      <c r="AC1136" s="95" t="n">
        <f aca="false">AE1136-AB1136</f>
        <v>0</v>
      </c>
      <c r="AE1136" s="28" t="n">
        <v>7.457</v>
      </c>
      <c r="AF1136" s="28" t="n">
        <v>8.16500566903626</v>
      </c>
      <c r="AG1136" s="28" t="n">
        <v>7.757</v>
      </c>
      <c r="AH1136" s="28" t="n">
        <v>7.537</v>
      </c>
      <c r="AI1136" s="28" t="n">
        <v>7.297</v>
      </c>
      <c r="AJ1136" s="28" t="n">
        <v>7.267</v>
      </c>
      <c r="AK1136" s="28" t="n">
        <v>7.387</v>
      </c>
      <c r="AL1136" s="28" t="n">
        <v>7.457</v>
      </c>
      <c r="AM1136" s="28" t="n">
        <v>13.607</v>
      </c>
      <c r="AN1136" s="28" t="n">
        <v>7.707</v>
      </c>
      <c r="AO1136" s="28" t="n">
        <v>7.817</v>
      </c>
      <c r="AP1136" s="28" t="n">
        <v>9.707</v>
      </c>
      <c r="AQ1136" s="28" t="n">
        <v>7.487</v>
      </c>
      <c r="AR1136" s="28" t="n">
        <v>10.307</v>
      </c>
      <c r="AS1136" s="28" t="n">
        <v>7.487</v>
      </c>
      <c r="AT1136" s="28" t="n">
        <v>7.4595</v>
      </c>
      <c r="AU1136" s="28" t="n">
        <v>8.057</v>
      </c>
      <c r="AV1136" s="28" t="n">
        <v>8.807</v>
      </c>
      <c r="AW1136" s="28" t="n">
        <v>7.677</v>
      </c>
      <c r="AX1136" s="28" t="n">
        <v>7.667</v>
      </c>
      <c r="AY1136" s="28" t="n">
        <v>13.407</v>
      </c>
      <c r="BE1136" s="28" t="n">
        <v>5.68814285714286</v>
      </c>
      <c r="BF1136" s="28" t="n">
        <v>5.40814285714286</v>
      </c>
      <c r="BG1136" s="28" t="n">
        <v>5.85314285714286</v>
      </c>
      <c r="BH1136" s="28" t="n">
        <v>5.721</v>
      </c>
      <c r="BI1136" s="28" t="n">
        <v>5.30814285714286</v>
      </c>
      <c r="BJ1136" s="28" t="n">
        <v>5.08814285714286</v>
      </c>
      <c r="BK1136" s="28" t="n">
        <v>5.59814285714286</v>
      </c>
      <c r="BL1136" s="28" t="n">
        <v>5.71778571428571</v>
      </c>
      <c r="BM1136" s="28" t="n">
        <v>8.10814285714286</v>
      </c>
      <c r="BN1136" s="28" t="n">
        <v>5.60314285714286</v>
      </c>
      <c r="BO1136" s="28" t="n">
        <v>5.941</v>
      </c>
      <c r="BP1136" s="28" t="n">
        <v>6.256</v>
      </c>
      <c r="BQ1136" s="28" t="n">
        <v>5.721</v>
      </c>
      <c r="BR1136" s="28" t="n">
        <v>7.70814285714286</v>
      </c>
      <c r="BS1136" s="28" t="n">
        <v>5.71314285714286</v>
      </c>
      <c r="BT1136" s="28" t="n">
        <v>5.69292857142857</v>
      </c>
      <c r="BU1136" s="28" t="n">
        <v>6.046</v>
      </c>
      <c r="BV1136" s="28" t="n">
        <v>6.15742857142857</v>
      </c>
      <c r="BW1136" s="28" t="n">
        <v>5.71814285714286</v>
      </c>
      <c r="BX1136" s="28" t="n">
        <v>5.72814285714286</v>
      </c>
      <c r="BY1136" s="28" t="n">
        <v>8.11528571428572</v>
      </c>
      <c r="CA1136" s="28" t="n">
        <v>5.632</v>
      </c>
      <c r="CB1136" s="28" t="n">
        <v>5.452</v>
      </c>
      <c r="CC1136" s="28" t="n">
        <v>5.852</v>
      </c>
      <c r="CD1136" s="28" t="n">
        <v>5.642</v>
      </c>
      <c r="CE1136" s="28" t="n">
        <v>5.372</v>
      </c>
      <c r="CF1136" s="28" t="n">
        <v>5.272</v>
      </c>
      <c r="CG1136" s="28" t="n">
        <v>5.532</v>
      </c>
      <c r="CH1136" s="28" t="n">
        <v>5.6115</v>
      </c>
      <c r="CI1136" s="28" t="n">
        <v>7.252</v>
      </c>
      <c r="CJ1136" s="28" t="n">
        <v>6.632</v>
      </c>
      <c r="CK1136" s="28" t="n">
        <v>5.969</v>
      </c>
      <c r="CL1136" s="28" t="n">
        <v>7.282</v>
      </c>
      <c r="CM1136" s="28" t="n">
        <v>5.637</v>
      </c>
      <c r="CN1136" s="28" t="n">
        <v>7.002</v>
      </c>
      <c r="CO1136" s="28" t="n">
        <v>5.647</v>
      </c>
      <c r="CP1136" s="28" t="n">
        <v>5.622</v>
      </c>
      <c r="CQ1136" s="28" t="n">
        <v>6.094</v>
      </c>
      <c r="CR1136" s="28" t="n">
        <v>6.866</v>
      </c>
      <c r="CS1136" s="28" t="n">
        <v>5.732</v>
      </c>
      <c r="CT1136" s="28" t="n">
        <v>5.732</v>
      </c>
      <c r="CU1136" s="28" t="n">
        <v>7.582</v>
      </c>
    </row>
    <row r="1137" customFormat="false" ht="12.75" hidden="true" customHeight="false" outlineLevel="0" collapsed="false">
      <c r="A1137" s="56" t="n">
        <v>36914</v>
      </c>
      <c r="B1137" s="90" t="n">
        <f aca="false">B1136+1</f>
        <v>1131</v>
      </c>
      <c r="C1137" s="28"/>
      <c r="E1137" s="91" t="n">
        <v>6.98</v>
      </c>
      <c r="F1137" s="91" t="n">
        <v>6.533</v>
      </c>
      <c r="G1137" s="91" t="n">
        <v>7.13</v>
      </c>
      <c r="H1137" s="91" t="n">
        <v>7.08</v>
      </c>
      <c r="I1137" s="91" t="n">
        <v>6.78</v>
      </c>
      <c r="J1137" s="91" t="n">
        <v>6.73</v>
      </c>
      <c r="K1137" s="91" t="n">
        <v>6.88</v>
      </c>
      <c r="L1137" s="91" t="n">
        <v>6.98</v>
      </c>
      <c r="M1137" s="91" t="n">
        <v>16.98</v>
      </c>
      <c r="N1137" s="91" t="n">
        <v>6.68</v>
      </c>
      <c r="O1137" s="91" t="n">
        <v>7.38</v>
      </c>
      <c r="P1137" s="91" t="n">
        <v>8.95</v>
      </c>
      <c r="Q1137" s="91" t="n">
        <v>6.93</v>
      </c>
      <c r="R1137" s="91" t="n">
        <v>9.73</v>
      </c>
      <c r="S1137" s="91" t="n">
        <v>6.96</v>
      </c>
      <c r="T1137" s="91" t="n">
        <v>6.98</v>
      </c>
      <c r="U1137" s="91" t="n">
        <v>7.6</v>
      </c>
      <c r="V1137" s="91" t="n">
        <v>8.95</v>
      </c>
      <c r="W1137" s="91" t="n">
        <v>7.08</v>
      </c>
      <c r="X1137" s="91" t="n">
        <v>7.08</v>
      </c>
      <c r="Y1137" s="91" t="n">
        <v>13.98</v>
      </c>
      <c r="AA1137" s="2" t="n">
        <v>7.05</v>
      </c>
      <c r="AB1137" s="2" t="n">
        <v>6.946</v>
      </c>
      <c r="AC1137" s="95" t="n">
        <f aca="false">AE1137-AB1137</f>
        <v>0</v>
      </c>
      <c r="AE1137" s="28" t="n">
        <v>6.946</v>
      </c>
      <c r="AF1137" s="28" t="n">
        <v>7.91657105109942</v>
      </c>
      <c r="AG1137" s="28" t="n">
        <v>7.196</v>
      </c>
      <c r="AH1137" s="28" t="n">
        <v>6.921</v>
      </c>
      <c r="AI1137" s="28" t="n">
        <v>6.746</v>
      </c>
      <c r="AJ1137" s="28" t="n">
        <v>6.726</v>
      </c>
      <c r="AK1137" s="28" t="n">
        <v>6.846</v>
      </c>
      <c r="AL1137" s="28" t="n">
        <v>6.936</v>
      </c>
      <c r="AM1137" s="28" t="n">
        <v>13.746</v>
      </c>
      <c r="AN1137" s="28" t="n">
        <v>7.246</v>
      </c>
      <c r="AO1137" s="28" t="n">
        <v>7.266</v>
      </c>
      <c r="AP1137" s="28" t="n">
        <v>8.896</v>
      </c>
      <c r="AQ1137" s="28" t="n">
        <v>6.906</v>
      </c>
      <c r="AR1137" s="28" t="n">
        <v>10.446</v>
      </c>
      <c r="AS1137" s="28" t="n">
        <v>6.976</v>
      </c>
      <c r="AT1137" s="28" t="n">
        <v>6.9485</v>
      </c>
      <c r="AU1137" s="28" t="n">
        <v>7.476</v>
      </c>
      <c r="AV1137" s="28" t="n">
        <v>8.146</v>
      </c>
      <c r="AW1137" s="28" t="n">
        <v>7.126</v>
      </c>
      <c r="AX1137" s="28" t="n">
        <v>7.096</v>
      </c>
      <c r="AY1137" s="28" t="n">
        <v>13.546</v>
      </c>
      <c r="BE1137" s="28" t="n">
        <v>5.47071428571429</v>
      </c>
      <c r="BF1137" s="28" t="n">
        <v>5.16571428571429</v>
      </c>
      <c r="BG1137" s="28" t="n">
        <v>5.62571428571429</v>
      </c>
      <c r="BH1137" s="28" t="n">
        <v>5.48857142857143</v>
      </c>
      <c r="BI1137" s="28" t="n">
        <v>5.08571428571429</v>
      </c>
      <c r="BJ1137" s="28" t="n">
        <v>4.87071428571429</v>
      </c>
      <c r="BK1137" s="28" t="n">
        <v>5.38071428571429</v>
      </c>
      <c r="BL1137" s="28" t="n">
        <v>5.50035714285714</v>
      </c>
      <c r="BM1137" s="28" t="n">
        <v>7.46928571428571</v>
      </c>
      <c r="BN1137" s="28" t="n">
        <v>5.39571428571429</v>
      </c>
      <c r="BO1137" s="28" t="n">
        <v>5.72357142857143</v>
      </c>
      <c r="BP1137" s="28" t="n">
        <v>6.03857142857143</v>
      </c>
      <c r="BQ1137" s="28" t="n">
        <v>5.49285714285714</v>
      </c>
      <c r="BR1137" s="28" t="n">
        <v>7.06928571428572</v>
      </c>
      <c r="BS1137" s="28" t="n">
        <v>5.49571428571429</v>
      </c>
      <c r="BT1137" s="28" t="n">
        <v>5.4755</v>
      </c>
      <c r="BU1137" s="28" t="n">
        <v>5.82857142857143</v>
      </c>
      <c r="BV1137" s="28" t="n">
        <v>5.94</v>
      </c>
      <c r="BW1137" s="28" t="n">
        <v>5.49071428571429</v>
      </c>
      <c r="BX1137" s="28" t="n">
        <v>5.50071428571429</v>
      </c>
      <c r="BY1137" s="28" t="n">
        <v>7.47642857142857</v>
      </c>
      <c r="CA1137" s="28" t="n">
        <v>5.452</v>
      </c>
      <c r="CB1137" s="28" t="n">
        <v>5.267</v>
      </c>
      <c r="CC1137" s="28" t="n">
        <v>5.662</v>
      </c>
      <c r="CD1137" s="28" t="n">
        <v>5.462</v>
      </c>
      <c r="CE1137" s="28" t="n">
        <v>5.192</v>
      </c>
      <c r="CF1137" s="28" t="n">
        <v>5.092</v>
      </c>
      <c r="CG1137" s="28" t="n">
        <v>5.352</v>
      </c>
      <c r="CH1137" s="28" t="n">
        <v>5.4315</v>
      </c>
      <c r="CI1137" s="28" t="n">
        <v>6.962</v>
      </c>
      <c r="CJ1137" s="28" t="n">
        <v>6.452</v>
      </c>
      <c r="CK1137" s="28" t="n">
        <v>5.789</v>
      </c>
      <c r="CL1137" s="28" t="n">
        <v>7.102</v>
      </c>
      <c r="CM1137" s="28" t="n">
        <v>5.457</v>
      </c>
      <c r="CN1137" s="28" t="n">
        <v>6.712</v>
      </c>
      <c r="CO1137" s="28" t="n">
        <v>5.467</v>
      </c>
      <c r="CP1137" s="28" t="n">
        <v>5.442</v>
      </c>
      <c r="CQ1137" s="28" t="n">
        <v>5.914</v>
      </c>
      <c r="CR1137" s="28" t="n">
        <v>6.686</v>
      </c>
      <c r="CS1137" s="28" t="n">
        <v>5.552</v>
      </c>
      <c r="CT1137" s="28" t="n">
        <v>5.552</v>
      </c>
      <c r="CU1137" s="28" t="n">
        <v>7.292</v>
      </c>
    </row>
    <row r="1138" customFormat="false" ht="12.75" hidden="true" customHeight="false" outlineLevel="0" collapsed="false">
      <c r="A1138" s="56" t="n">
        <v>36915</v>
      </c>
      <c r="B1138" s="90" t="n">
        <f aca="false">B1137+1</f>
        <v>1132</v>
      </c>
      <c r="C1138" s="28"/>
      <c r="E1138" s="91" t="n">
        <v>7.12</v>
      </c>
      <c r="F1138" s="91" t="n">
        <v>6.557</v>
      </c>
      <c r="G1138" s="91" t="n">
        <v>7.27</v>
      </c>
      <c r="H1138" s="91" t="n">
        <v>7.12</v>
      </c>
      <c r="I1138" s="91" t="n">
        <v>6.97</v>
      </c>
      <c r="J1138" s="91" t="n">
        <v>7.02</v>
      </c>
      <c r="K1138" s="91" t="n">
        <v>7.02</v>
      </c>
      <c r="L1138" s="91" t="n">
        <v>7.12</v>
      </c>
      <c r="M1138" s="91" t="n">
        <v>17.12</v>
      </c>
      <c r="N1138" s="91" t="n">
        <v>6.82</v>
      </c>
      <c r="O1138" s="91" t="n">
        <v>7.52</v>
      </c>
      <c r="P1138" s="91" t="n">
        <v>9.1</v>
      </c>
      <c r="Q1138" s="91" t="n">
        <v>7.07</v>
      </c>
      <c r="R1138" s="91" t="n">
        <v>10.37</v>
      </c>
      <c r="S1138" s="91" t="n">
        <v>7.14</v>
      </c>
      <c r="T1138" s="91" t="n">
        <v>7.12</v>
      </c>
      <c r="U1138" s="91" t="n">
        <v>7.74</v>
      </c>
      <c r="V1138" s="91" t="n">
        <v>9.1</v>
      </c>
      <c r="W1138" s="91" t="n">
        <v>7.22</v>
      </c>
      <c r="X1138" s="91" t="n">
        <v>7.22</v>
      </c>
      <c r="Y1138" s="91" t="n">
        <v>12.62</v>
      </c>
      <c r="AA1138" s="2" t="n">
        <v>6.88</v>
      </c>
      <c r="AB1138" s="2" t="n">
        <v>7.115</v>
      </c>
      <c r="AC1138" s="95" t="n">
        <f aca="false">AE1138-AB1138</f>
        <v>0</v>
      </c>
      <c r="AE1138" s="28" t="n">
        <v>7.115</v>
      </c>
      <c r="AF1138" s="28" t="n">
        <v>8.122121324429</v>
      </c>
      <c r="AG1138" s="28" t="n">
        <v>7.355</v>
      </c>
      <c r="AH1138" s="28" t="n">
        <v>7.075</v>
      </c>
      <c r="AI1138" s="28" t="n">
        <v>6.915</v>
      </c>
      <c r="AJ1138" s="28" t="n">
        <v>6.88</v>
      </c>
      <c r="AK1138" s="28" t="n">
        <v>7.015</v>
      </c>
      <c r="AL1138" s="28" t="n">
        <v>7.0925</v>
      </c>
      <c r="AM1138" s="28" t="n">
        <v>13.985</v>
      </c>
      <c r="AN1138" s="28" t="n">
        <v>7.215</v>
      </c>
      <c r="AO1138" s="28" t="n">
        <v>7.435</v>
      </c>
      <c r="AP1138" s="28" t="n">
        <v>9.065</v>
      </c>
      <c r="AQ1138" s="28" t="n">
        <v>7.055</v>
      </c>
      <c r="AR1138" s="28" t="n">
        <v>10.685</v>
      </c>
      <c r="AS1138" s="28" t="n">
        <v>7.145</v>
      </c>
      <c r="AT1138" s="28" t="n">
        <v>7.1175</v>
      </c>
      <c r="AU1138" s="28" t="n">
        <v>7.645</v>
      </c>
      <c r="AV1138" s="28" t="n">
        <v>8.315</v>
      </c>
      <c r="AW1138" s="28" t="n">
        <v>7.285</v>
      </c>
      <c r="AX1138" s="28" t="n">
        <v>7.265</v>
      </c>
      <c r="AY1138" s="28" t="n">
        <v>13.235</v>
      </c>
      <c r="BE1138" s="28" t="n">
        <v>5.54357142857143</v>
      </c>
      <c r="BF1138" s="28" t="n">
        <v>5.24357142857143</v>
      </c>
      <c r="BG1138" s="28" t="n">
        <v>5.69857142857143</v>
      </c>
      <c r="BH1138" s="28" t="n">
        <v>5.56142857142857</v>
      </c>
      <c r="BI1138" s="28" t="n">
        <v>5.18857142857143</v>
      </c>
      <c r="BJ1138" s="28" t="n">
        <v>4.95107142857143</v>
      </c>
      <c r="BK1138" s="28" t="n">
        <v>5.45357142857143</v>
      </c>
      <c r="BL1138" s="28" t="n">
        <v>5.57071428571429</v>
      </c>
      <c r="BM1138" s="28" t="n">
        <v>7.90071428571429</v>
      </c>
      <c r="BN1138" s="28" t="n">
        <v>5.48357142857143</v>
      </c>
      <c r="BO1138" s="28" t="n">
        <v>5.79642857142857</v>
      </c>
      <c r="BP1138" s="28" t="n">
        <v>6.11142857142857</v>
      </c>
      <c r="BQ1138" s="28" t="n">
        <v>5.56571428571428</v>
      </c>
      <c r="BR1138" s="28" t="n">
        <v>7.50071428571429</v>
      </c>
      <c r="BS1138" s="28" t="n">
        <v>5.56857142857143</v>
      </c>
      <c r="BT1138" s="28" t="n">
        <v>5.54835714285714</v>
      </c>
      <c r="BU1138" s="28" t="n">
        <v>5.90142857142857</v>
      </c>
      <c r="BV1138" s="28" t="n">
        <v>6.01285714285714</v>
      </c>
      <c r="BW1138" s="28" t="n">
        <v>5.55357142857143</v>
      </c>
      <c r="BX1138" s="28" t="n">
        <v>5.56357142857143</v>
      </c>
      <c r="BY1138" s="28" t="n">
        <v>7.90785714285714</v>
      </c>
      <c r="CA1138" s="28" t="n">
        <v>5.508</v>
      </c>
      <c r="CB1138" s="28" t="n">
        <v>5.323</v>
      </c>
      <c r="CC1138" s="28" t="n">
        <v>5.708</v>
      </c>
      <c r="CD1138" s="28" t="n">
        <v>5.528</v>
      </c>
      <c r="CE1138" s="28" t="n">
        <v>5.248</v>
      </c>
      <c r="CF1138" s="28" t="n">
        <v>5.148</v>
      </c>
      <c r="CG1138" s="28" t="n">
        <v>5.408</v>
      </c>
      <c r="CH1138" s="28" t="n">
        <v>5.4875</v>
      </c>
      <c r="CI1138" s="28" t="n">
        <v>7.208</v>
      </c>
      <c r="CJ1138" s="28" t="n">
        <v>6.578</v>
      </c>
      <c r="CK1138" s="28" t="n">
        <v>5.845</v>
      </c>
      <c r="CL1138" s="28" t="n">
        <v>7.158</v>
      </c>
      <c r="CM1138" s="28" t="n">
        <v>5.513</v>
      </c>
      <c r="CN1138" s="28" t="n">
        <v>6.958</v>
      </c>
      <c r="CO1138" s="28" t="n">
        <v>5.523</v>
      </c>
      <c r="CP1138" s="28" t="n">
        <v>5.498</v>
      </c>
      <c r="CQ1138" s="28" t="n">
        <v>5.97</v>
      </c>
      <c r="CR1138" s="28" t="n">
        <v>6.742</v>
      </c>
      <c r="CS1138" s="28" t="n">
        <v>5.608</v>
      </c>
      <c r="CT1138" s="28" t="n">
        <v>5.608</v>
      </c>
      <c r="CU1138" s="28" t="n">
        <v>7.538</v>
      </c>
    </row>
    <row r="1139" customFormat="false" ht="12.75" hidden="true" customHeight="false" outlineLevel="0" collapsed="false">
      <c r="A1139" s="56" t="n">
        <v>36916</v>
      </c>
      <c r="B1139" s="90" t="n">
        <f aca="false">B1138+1</f>
        <v>1133</v>
      </c>
      <c r="C1139" s="28"/>
      <c r="E1139" s="91" t="n">
        <v>7.21</v>
      </c>
      <c r="F1139" s="91" t="n">
        <v>6.709</v>
      </c>
      <c r="G1139" s="91" t="n">
        <v>7.36</v>
      </c>
      <c r="H1139" s="91" t="n">
        <v>7.31</v>
      </c>
      <c r="I1139" s="91" t="n">
        <v>7.16</v>
      </c>
      <c r="J1139" s="91" t="n">
        <v>7.21</v>
      </c>
      <c r="K1139" s="91" t="n">
        <v>7.11</v>
      </c>
      <c r="L1139" s="91" t="n">
        <v>7.17</v>
      </c>
      <c r="M1139" s="91" t="n">
        <v>16.71</v>
      </c>
      <c r="N1139" s="91" t="n">
        <v>6.91</v>
      </c>
      <c r="O1139" s="91" t="n">
        <v>7.62</v>
      </c>
      <c r="P1139" s="91" t="n">
        <v>9.2</v>
      </c>
      <c r="Q1139" s="91" t="n">
        <v>7.16</v>
      </c>
      <c r="R1139" s="91" t="n">
        <v>9.71</v>
      </c>
      <c r="S1139" s="91" t="n">
        <v>7.25</v>
      </c>
      <c r="T1139" s="91" t="n">
        <v>7.21</v>
      </c>
      <c r="U1139" s="91" t="n">
        <v>7.84</v>
      </c>
      <c r="V1139" s="91" t="n">
        <v>9.2</v>
      </c>
      <c r="W1139" s="91" t="n">
        <v>7.31</v>
      </c>
      <c r="X1139" s="91" t="n">
        <v>7.31</v>
      </c>
      <c r="Y1139" s="91" t="n">
        <v>12.21</v>
      </c>
      <c r="AA1139" s="2" t="n">
        <v>7.3</v>
      </c>
      <c r="AB1139" s="2" t="n">
        <v>7.27</v>
      </c>
      <c r="AC1139" s="95" t="n">
        <f aca="false">AE1139-AB1139</f>
        <v>0</v>
      </c>
      <c r="AE1139" s="28" t="n">
        <v>7.27</v>
      </c>
      <c r="AF1139" s="28" t="n">
        <v>8.0004324510923</v>
      </c>
      <c r="AG1139" s="28" t="n">
        <v>7.51</v>
      </c>
      <c r="AH1139" s="28" t="n">
        <v>7.21</v>
      </c>
      <c r="AI1139" s="28" t="n">
        <v>7.09</v>
      </c>
      <c r="AJ1139" s="28" t="n">
        <v>7.095</v>
      </c>
      <c r="AK1139" s="28" t="n">
        <v>7.16</v>
      </c>
      <c r="AL1139" s="28" t="n">
        <v>7.24</v>
      </c>
      <c r="AM1139" s="28" t="n">
        <v>13.52</v>
      </c>
      <c r="AN1139" s="28" t="n">
        <v>7.24</v>
      </c>
      <c r="AO1139" s="28" t="n">
        <v>7.59</v>
      </c>
      <c r="AP1139" s="28" t="n">
        <v>9.22</v>
      </c>
      <c r="AQ1139" s="28" t="n">
        <v>7.19</v>
      </c>
      <c r="AR1139" s="28" t="n">
        <v>10.52</v>
      </c>
      <c r="AS1139" s="28" t="n">
        <v>7.29</v>
      </c>
      <c r="AT1139" s="28" t="n">
        <v>7.2725</v>
      </c>
      <c r="AU1139" s="28" t="n">
        <v>7.8</v>
      </c>
      <c r="AV1139" s="28" t="n">
        <v>8.47</v>
      </c>
      <c r="AW1139" s="28" t="n">
        <v>7.44</v>
      </c>
      <c r="AX1139" s="28" t="n">
        <v>7.43</v>
      </c>
      <c r="AY1139" s="28" t="n">
        <v>13.02</v>
      </c>
      <c r="BE1139" s="28" t="n">
        <v>5.69285714285714</v>
      </c>
      <c r="BF1139" s="28" t="n">
        <v>5.38785714285714</v>
      </c>
      <c r="BG1139" s="28" t="n">
        <v>5.84785714285714</v>
      </c>
      <c r="BH1139" s="28" t="n">
        <v>5.71071428571429</v>
      </c>
      <c r="BI1139" s="28" t="n">
        <v>5.34285714285714</v>
      </c>
      <c r="BJ1139" s="28" t="n">
        <v>5.10035714285714</v>
      </c>
      <c r="BK1139" s="28" t="n">
        <v>5.59285714285714</v>
      </c>
      <c r="BL1139" s="28" t="n">
        <v>5.7225</v>
      </c>
      <c r="BM1139" s="28" t="n">
        <v>7.91285714285714</v>
      </c>
      <c r="BN1139" s="28" t="n">
        <v>5.62285714285714</v>
      </c>
      <c r="BO1139" s="28" t="n">
        <v>5.94571428571429</v>
      </c>
      <c r="BP1139" s="28" t="n">
        <v>6.26071428571429</v>
      </c>
      <c r="BQ1139" s="28" t="n">
        <v>5.715</v>
      </c>
      <c r="BR1139" s="28" t="n">
        <v>7.51285714285714</v>
      </c>
      <c r="BS1139" s="28" t="n">
        <v>5.71535714285714</v>
      </c>
      <c r="BT1139" s="28" t="n">
        <v>5.69764285714286</v>
      </c>
      <c r="BU1139" s="28" t="n">
        <v>6.05071428571429</v>
      </c>
      <c r="BV1139" s="28" t="n">
        <v>6.16214285714286</v>
      </c>
      <c r="BW1139" s="28" t="n">
        <v>5.69285714271429</v>
      </c>
      <c r="BX1139" s="28" t="n">
        <v>5.70285714271429</v>
      </c>
      <c r="BY1139" s="28" t="n">
        <v>7.92</v>
      </c>
      <c r="CA1139" s="28" t="n">
        <v>5.653</v>
      </c>
      <c r="CB1139" s="28" t="n">
        <v>5.468</v>
      </c>
      <c r="CC1139" s="28" t="n">
        <v>5.863</v>
      </c>
      <c r="CD1139" s="28" t="n">
        <v>5.673</v>
      </c>
      <c r="CE1139" s="28" t="n">
        <v>5.393</v>
      </c>
      <c r="CF1139" s="28" t="n">
        <v>5.293</v>
      </c>
      <c r="CG1139" s="28" t="n">
        <v>5.553</v>
      </c>
      <c r="CH1139" s="28" t="n">
        <v>5.6375</v>
      </c>
      <c r="CI1139" s="28" t="n">
        <v>7.293</v>
      </c>
      <c r="CJ1139" s="28" t="n">
        <v>6.703</v>
      </c>
      <c r="CK1139" s="28" t="n">
        <v>5.99</v>
      </c>
      <c r="CL1139" s="28" t="n">
        <v>7.303</v>
      </c>
      <c r="CM1139" s="28" t="n">
        <v>5.658</v>
      </c>
      <c r="CN1139" s="28" t="n">
        <v>6.993</v>
      </c>
      <c r="CO1139" s="28" t="n">
        <v>5.673</v>
      </c>
      <c r="CP1139" s="28" t="n">
        <v>5.6455</v>
      </c>
      <c r="CQ1139" s="28" t="n">
        <v>6.115</v>
      </c>
      <c r="CR1139" s="28" t="n">
        <v>6.887</v>
      </c>
      <c r="CS1139" s="28" t="n">
        <v>5.763</v>
      </c>
      <c r="CT1139" s="28" t="n">
        <v>5.733</v>
      </c>
      <c r="CU1139" s="28" t="n">
        <v>7.623</v>
      </c>
    </row>
    <row r="1140" customFormat="false" ht="12.75" hidden="true" customHeight="false" outlineLevel="0" collapsed="false">
      <c r="A1140" s="56" t="n">
        <v>36917</v>
      </c>
      <c r="B1140" s="90" t="n">
        <f aca="false">B1139+1</f>
        <v>1134</v>
      </c>
      <c r="C1140" s="28"/>
      <c r="E1140" s="91" t="n">
        <v>7.21</v>
      </c>
      <c r="F1140" s="91" t="n">
        <v>6.376</v>
      </c>
      <c r="G1140" s="91" t="n">
        <v>7.36</v>
      </c>
      <c r="H1140" s="91" t="n">
        <v>7.25</v>
      </c>
      <c r="I1140" s="91" t="n">
        <v>6.85</v>
      </c>
      <c r="J1140" s="91" t="n">
        <v>6.8</v>
      </c>
      <c r="K1140" s="91" t="n">
        <v>7.11</v>
      </c>
      <c r="L1140" s="91" t="n">
        <v>7.17</v>
      </c>
      <c r="M1140" s="91" t="n">
        <v>14.65</v>
      </c>
      <c r="N1140" s="91" t="n">
        <v>6.85</v>
      </c>
      <c r="O1140" s="91" t="n">
        <v>7.3</v>
      </c>
      <c r="P1140" s="91" t="n">
        <v>7.615</v>
      </c>
      <c r="Q1140" s="91" t="n">
        <v>7.16</v>
      </c>
      <c r="R1140" s="91" t="n">
        <v>9.4</v>
      </c>
      <c r="S1140" s="91" t="n">
        <v>7.27</v>
      </c>
      <c r="T1140" s="91" t="n">
        <v>7.18</v>
      </c>
      <c r="U1140" s="91" t="n">
        <v>7.42</v>
      </c>
      <c r="V1140" s="91" t="n">
        <v>7.585</v>
      </c>
      <c r="W1140" s="91" t="n">
        <v>7.31</v>
      </c>
      <c r="X1140" s="91" t="n">
        <v>7.31</v>
      </c>
      <c r="Y1140" s="91" t="n">
        <v>11.15</v>
      </c>
      <c r="AA1140" s="2" t="n">
        <v>7.1</v>
      </c>
      <c r="AB1140" s="2" t="n">
        <v>7.256</v>
      </c>
      <c r="AC1140" s="95" t="n">
        <f aca="false">AE1140-AB1140</f>
        <v>0</v>
      </c>
      <c r="AE1140" s="28" t="n">
        <v>7.256</v>
      </c>
      <c r="AF1140" s="28" t="n">
        <v>7.97406393854252</v>
      </c>
      <c r="AG1140" s="28" t="n">
        <v>7.456</v>
      </c>
      <c r="AH1140" s="28" t="n">
        <v>7.176</v>
      </c>
      <c r="AI1140" s="28" t="n">
        <v>7.076</v>
      </c>
      <c r="AJ1140" s="28" t="n">
        <v>7.066</v>
      </c>
      <c r="AK1140" s="28" t="n">
        <v>7.126</v>
      </c>
      <c r="AL1140" s="28" t="n">
        <v>7.221</v>
      </c>
      <c r="AM1140" s="28" t="n">
        <v>13.006</v>
      </c>
      <c r="AN1140" s="28" t="n">
        <v>7.206</v>
      </c>
      <c r="AO1140" s="28" t="n">
        <v>7.576</v>
      </c>
      <c r="AP1140" s="28" t="n">
        <v>9.206</v>
      </c>
      <c r="AQ1140" s="28" t="n">
        <v>7.136</v>
      </c>
      <c r="AR1140" s="28" t="n">
        <v>10.006</v>
      </c>
      <c r="AS1140" s="28" t="n">
        <v>7.276</v>
      </c>
      <c r="AT1140" s="28" t="n">
        <v>7.2585</v>
      </c>
      <c r="AU1140" s="28" t="n">
        <v>7.736</v>
      </c>
      <c r="AV1140" s="28" t="n">
        <v>8.456</v>
      </c>
      <c r="AW1140" s="28" t="n">
        <v>7.386</v>
      </c>
      <c r="AX1140" s="28" t="n">
        <v>7.386</v>
      </c>
      <c r="AY1140" s="28" t="n">
        <v>12.506</v>
      </c>
      <c r="BE1140" s="28" t="n">
        <v>5.73428571428571</v>
      </c>
      <c r="BF1140" s="28" t="n">
        <v>5.41678571428571</v>
      </c>
      <c r="BG1140" s="28" t="n">
        <v>5.87928571428571</v>
      </c>
      <c r="BH1140" s="28" t="n">
        <v>5.75214285714286</v>
      </c>
      <c r="BI1140" s="28" t="n">
        <v>5.37</v>
      </c>
      <c r="BJ1140" s="28" t="n">
        <v>5.14178571428571</v>
      </c>
      <c r="BK1140" s="28" t="n">
        <v>5.63428571428571</v>
      </c>
      <c r="BL1140" s="28" t="n">
        <v>5.76392857142857</v>
      </c>
      <c r="BM1140" s="28" t="n">
        <v>7.97428571428571</v>
      </c>
      <c r="BN1140" s="28" t="n">
        <v>5.63928571428571</v>
      </c>
      <c r="BO1140" s="28" t="n">
        <v>5.98714285714286</v>
      </c>
      <c r="BP1140" s="28" t="n">
        <v>6.30214285714286</v>
      </c>
      <c r="BQ1140" s="28" t="n">
        <v>5.75642857142857</v>
      </c>
      <c r="BR1140" s="28" t="n">
        <v>7.57428571428571</v>
      </c>
      <c r="BS1140" s="28" t="n">
        <v>5.75678571428571</v>
      </c>
      <c r="BT1140" s="28" t="n">
        <v>5.73907142857143</v>
      </c>
      <c r="BU1140" s="28" t="n">
        <v>6.09214285714286</v>
      </c>
      <c r="BV1140" s="28" t="n">
        <v>6.20357142857143</v>
      </c>
      <c r="BW1140" s="28" t="n">
        <v>5.73428571414286</v>
      </c>
      <c r="BX1140" s="28" t="n">
        <v>5.74428571414286</v>
      </c>
      <c r="BY1140" s="28" t="n">
        <v>7.98142857142857</v>
      </c>
      <c r="CA1140" s="28" t="n">
        <v>5.673</v>
      </c>
      <c r="CB1140" s="28" t="n">
        <v>5.483</v>
      </c>
      <c r="CC1140" s="28" t="n">
        <v>5.863</v>
      </c>
      <c r="CD1140" s="28" t="n">
        <v>5.693</v>
      </c>
      <c r="CE1140" s="28" t="n">
        <v>5.413</v>
      </c>
      <c r="CF1140" s="28" t="n">
        <v>5.313</v>
      </c>
      <c r="CG1140" s="28" t="n">
        <v>5.573</v>
      </c>
      <c r="CH1140" s="28" t="n">
        <v>5.6525</v>
      </c>
      <c r="CI1140" s="28" t="n">
        <v>7.293</v>
      </c>
      <c r="CJ1140" s="28" t="n">
        <v>6.723</v>
      </c>
      <c r="CK1140" s="28" t="n">
        <v>6.01</v>
      </c>
      <c r="CL1140" s="28" t="n">
        <v>7.323</v>
      </c>
      <c r="CM1140" s="28" t="n">
        <v>5.678</v>
      </c>
      <c r="CN1140" s="28" t="n">
        <v>6.993</v>
      </c>
      <c r="CO1140" s="28" t="n">
        <v>5.693</v>
      </c>
      <c r="CP1140" s="28" t="n">
        <v>5.6655</v>
      </c>
      <c r="CQ1140" s="28" t="n">
        <v>6.135</v>
      </c>
      <c r="CR1140" s="28" t="n">
        <v>6.907</v>
      </c>
      <c r="CS1140" s="28" t="n">
        <v>5.783</v>
      </c>
      <c r="CT1140" s="28" t="n">
        <v>5.753</v>
      </c>
      <c r="CU1140" s="28" t="n">
        <v>7.623</v>
      </c>
    </row>
    <row r="1141" customFormat="false" ht="12.75" hidden="true" customHeight="false" outlineLevel="0" collapsed="false">
      <c r="A1141" s="56" t="n">
        <v>36920</v>
      </c>
      <c r="B1141" s="90" t="n">
        <f aca="false">B1140+1</f>
        <v>1135</v>
      </c>
      <c r="C1141" s="28"/>
      <c r="E1141" s="91" t="n">
        <v>6.34</v>
      </c>
      <c r="F1141" s="91" t="n">
        <v>5.621</v>
      </c>
      <c r="G1141" s="91" t="n">
        <v>6.49</v>
      </c>
      <c r="H1141" s="91" t="n">
        <v>6.44</v>
      </c>
      <c r="I1141" s="91" t="n">
        <v>6.04</v>
      </c>
      <c r="J1141" s="91" t="n">
        <v>5.99</v>
      </c>
      <c r="K1141" s="91" t="n">
        <v>6.24</v>
      </c>
      <c r="L1141" s="91" t="n">
        <v>6.28</v>
      </c>
      <c r="M1141" s="91" t="n">
        <v>13.84</v>
      </c>
      <c r="N1141" s="91" t="n">
        <v>6.04</v>
      </c>
      <c r="O1141" s="91" t="n">
        <v>6.61</v>
      </c>
      <c r="P1141" s="91" t="n">
        <v>6.97</v>
      </c>
      <c r="Q1141" s="91" t="n">
        <v>6.23</v>
      </c>
      <c r="R1141" s="91" t="n">
        <v>8.59</v>
      </c>
      <c r="S1141" s="91" t="n">
        <v>6.5</v>
      </c>
      <c r="T1141" s="91" t="n">
        <v>6.27</v>
      </c>
      <c r="U1141" s="91" t="n">
        <v>6.66</v>
      </c>
      <c r="V1141" s="91" t="n">
        <v>6.94</v>
      </c>
      <c r="W1141" s="91" t="n">
        <v>6.44</v>
      </c>
      <c r="X1141" s="91" t="n">
        <v>6.44</v>
      </c>
      <c r="Y1141" s="91" t="n">
        <v>10.34</v>
      </c>
      <c r="AA1141" s="2" t="n">
        <v>6.8</v>
      </c>
      <c r="AB1141" s="2" t="n">
        <v>6.293</v>
      </c>
      <c r="AC1141" s="95" t="n">
        <f aca="false">AE1141-AB1141</f>
        <v>0</v>
      </c>
      <c r="AE1141" s="28" t="n">
        <v>6.293</v>
      </c>
      <c r="AF1141" s="28" t="n">
        <v>7.552994357315</v>
      </c>
      <c r="AG1141" s="28" t="n">
        <v>6.453</v>
      </c>
      <c r="AH1141" s="28" t="n">
        <v>6.79</v>
      </c>
      <c r="AI1141" s="28" t="n">
        <v>6.553</v>
      </c>
      <c r="AJ1141" s="28" t="n">
        <v>6.723</v>
      </c>
      <c r="AK1141" s="28" t="n">
        <v>6.183</v>
      </c>
      <c r="AL1141" s="28" t="n">
        <v>6.27</v>
      </c>
      <c r="AM1141" s="28" t="n">
        <v>12.593</v>
      </c>
      <c r="AN1141" s="28" t="n">
        <v>6.843</v>
      </c>
      <c r="AO1141" s="28" t="n">
        <v>6.573</v>
      </c>
      <c r="AP1141" s="28" t="n">
        <v>7.963</v>
      </c>
      <c r="AQ1141" s="28" t="n">
        <v>6.6</v>
      </c>
      <c r="AR1141" s="28" t="n">
        <v>10.393</v>
      </c>
      <c r="AS1141" s="28" t="n">
        <v>6.303</v>
      </c>
      <c r="AT1141" s="28" t="n">
        <v>6.293</v>
      </c>
      <c r="AU1141" s="28" t="n">
        <v>6.693</v>
      </c>
      <c r="AV1141" s="28" t="n">
        <v>7.293</v>
      </c>
      <c r="AW1141" s="28" t="n">
        <v>6.393</v>
      </c>
      <c r="AX1141" s="28" t="n">
        <v>6.393</v>
      </c>
      <c r="AY1141" s="28" t="n">
        <v>12.273</v>
      </c>
      <c r="BE1141" s="28" t="n">
        <v>5.38971428571429</v>
      </c>
      <c r="BF1141" s="28" t="n">
        <v>5.05971428571429</v>
      </c>
      <c r="BG1141" s="28" t="n">
        <v>5.52471428571429</v>
      </c>
      <c r="BH1141" s="28" t="n">
        <v>5.41757142857143</v>
      </c>
      <c r="BI1141" s="28" t="n">
        <v>5.03257142857143</v>
      </c>
      <c r="BJ1141" s="28" t="n">
        <v>4.80471428571429</v>
      </c>
      <c r="BK1141" s="28" t="n">
        <v>5.28971428571429</v>
      </c>
      <c r="BL1141" s="28" t="n">
        <v>5.41685714285714</v>
      </c>
      <c r="BM1141" s="28" t="n">
        <v>7.45257142857143</v>
      </c>
      <c r="BN1141" s="28" t="n">
        <v>5.30971428571429</v>
      </c>
      <c r="BO1141" s="28" t="n">
        <v>5.62257142857143</v>
      </c>
      <c r="BP1141" s="28" t="n">
        <v>5.93971428571429</v>
      </c>
      <c r="BQ1141" s="28" t="n">
        <v>5.41685714285714</v>
      </c>
      <c r="BR1141" s="28" t="n">
        <v>7.05257142857143</v>
      </c>
      <c r="BS1141" s="28" t="n">
        <v>5.40721428571429</v>
      </c>
      <c r="BT1141" s="28" t="n">
        <v>5.3945</v>
      </c>
      <c r="BU1141" s="28" t="n">
        <v>5.72828571428572</v>
      </c>
      <c r="BV1141" s="28" t="n">
        <v>5.85757142857143</v>
      </c>
      <c r="BW1141" s="28" t="n">
        <v>5.38971428557143</v>
      </c>
      <c r="BX1141" s="28" t="n">
        <v>5.39971428557143</v>
      </c>
      <c r="BY1141" s="28" t="n">
        <v>7.45971428571429</v>
      </c>
      <c r="CA1141" s="28" t="n">
        <v>5.4154</v>
      </c>
      <c r="CB1141" s="28" t="n">
        <v>5.2154</v>
      </c>
      <c r="CC1141" s="28" t="n">
        <v>5.6004</v>
      </c>
      <c r="CD1141" s="28" t="n">
        <v>5.4354</v>
      </c>
      <c r="CE1141" s="28" t="n">
        <v>5.1554</v>
      </c>
      <c r="CF1141" s="28" t="n">
        <v>5.0554</v>
      </c>
      <c r="CG1141" s="28" t="n">
        <v>5.3154</v>
      </c>
      <c r="CH1141" s="28" t="n">
        <v>5.3949</v>
      </c>
      <c r="CI1141" s="28" t="n">
        <v>7.0194</v>
      </c>
      <c r="CJ1141" s="28" t="n">
        <v>6.5154</v>
      </c>
      <c r="CK1141" s="28" t="n">
        <v>5.7524</v>
      </c>
      <c r="CL1141" s="28" t="n">
        <v>7.0154</v>
      </c>
      <c r="CM1141" s="28" t="n">
        <v>5.4204</v>
      </c>
      <c r="CN1141" s="28" t="n">
        <v>6.7694</v>
      </c>
      <c r="CO1141" s="28" t="n">
        <v>5.4354</v>
      </c>
      <c r="CP1141" s="28" t="n">
        <v>5.4079</v>
      </c>
      <c r="CQ1141" s="28" t="n">
        <v>5.8574</v>
      </c>
      <c r="CR1141" s="28" t="n">
        <v>6.5954</v>
      </c>
      <c r="CS1141" s="28" t="n">
        <v>5.5254</v>
      </c>
      <c r="CT1141" s="28" t="n">
        <v>5.4954</v>
      </c>
      <c r="CU1141" s="28" t="n">
        <v>7.3494</v>
      </c>
    </row>
    <row r="1142" customFormat="false" ht="12.75" hidden="true" customHeight="false" outlineLevel="0" collapsed="false">
      <c r="A1142" s="56" t="n">
        <v>36921</v>
      </c>
      <c r="B1142" s="90" t="n">
        <f aca="false">B1141+1</f>
        <v>1136</v>
      </c>
      <c r="C1142" s="28"/>
      <c r="E1142" s="91" t="n">
        <v>6.27</v>
      </c>
      <c r="F1142" s="91" t="n">
        <v>7.5529943</v>
      </c>
      <c r="G1142" s="91" t="n">
        <v>6.453</v>
      </c>
      <c r="H1142" s="91" t="n">
        <v>6.6</v>
      </c>
      <c r="I1142" s="91" t="n">
        <v>6.18</v>
      </c>
      <c r="J1142" s="91" t="n">
        <v>6.38</v>
      </c>
      <c r="K1142" s="91" t="n">
        <v>6.183</v>
      </c>
      <c r="L1142" s="91" t="n">
        <v>6.25</v>
      </c>
      <c r="M1142" s="91" t="n">
        <v>12.19</v>
      </c>
      <c r="N1142" s="91" t="n">
        <v>6.843</v>
      </c>
      <c r="O1142" s="91" t="n">
        <v>6.573</v>
      </c>
      <c r="P1142" s="91" t="n">
        <v>7.963</v>
      </c>
      <c r="Q1142" s="91" t="n">
        <v>6.5</v>
      </c>
      <c r="R1142" s="91" t="n">
        <v>10</v>
      </c>
      <c r="S1142" s="91" t="n">
        <v>6.283</v>
      </c>
      <c r="T1142" s="91" t="n">
        <v>6.273</v>
      </c>
      <c r="U1142" s="91" t="n">
        <v>6.693</v>
      </c>
      <c r="V1142" s="91" t="n">
        <v>7.293</v>
      </c>
      <c r="W1142" s="91" t="n">
        <v>6.393</v>
      </c>
      <c r="X1142" s="91" t="n">
        <v>6.393</v>
      </c>
      <c r="Y1142" s="91" t="n">
        <v>12.2</v>
      </c>
      <c r="AA1142" s="2" t="n">
        <v>6</v>
      </c>
      <c r="AB1142" s="2" t="n">
        <v>6.097</v>
      </c>
      <c r="AC1142" s="95" t="n">
        <f aca="false">AE1142-AB1142</f>
        <v>0</v>
      </c>
      <c r="AE1142" s="28" t="n">
        <v>6.097</v>
      </c>
      <c r="AF1142" s="28" t="n">
        <v>5.737</v>
      </c>
      <c r="AG1142" s="28" t="n">
        <v>6.252</v>
      </c>
      <c r="AH1142" s="28" t="n">
        <v>6.077</v>
      </c>
      <c r="AI1142" s="28" t="n">
        <v>5.917</v>
      </c>
      <c r="AJ1142" s="28" t="n">
        <v>5.887</v>
      </c>
      <c r="AK1142" s="28" t="n">
        <v>6.007</v>
      </c>
      <c r="AL1142" s="28" t="n">
        <v>6.077</v>
      </c>
      <c r="AM1142" s="28" t="n">
        <v>8.297</v>
      </c>
      <c r="AN1142" s="28" t="n">
        <v>6.157</v>
      </c>
      <c r="AO1142" s="28" t="n">
        <v>6.387</v>
      </c>
      <c r="AP1142" s="28" t="n">
        <v>7.097</v>
      </c>
      <c r="AQ1142" s="28" t="n">
        <v>6.047</v>
      </c>
      <c r="AR1142" s="28" t="n">
        <v>7.297</v>
      </c>
      <c r="AS1142" s="28" t="n">
        <v>6.1145</v>
      </c>
      <c r="AT1142" s="28" t="n">
        <v>6.097</v>
      </c>
      <c r="AU1142" s="28" t="n">
        <v>6.567</v>
      </c>
      <c r="AV1142" s="28" t="n">
        <v>6.947</v>
      </c>
      <c r="AW1142" s="28" t="n">
        <v>6.207</v>
      </c>
      <c r="AX1142" s="28" t="n">
        <v>6.207</v>
      </c>
      <c r="AY1142" s="28" t="n">
        <v>8.297</v>
      </c>
      <c r="BE1142" s="28" t="n">
        <v>5.44271428571429</v>
      </c>
      <c r="BF1142" s="28" t="n">
        <v>5.11271428571429</v>
      </c>
      <c r="BG1142" s="28" t="n">
        <v>5.57271428571429</v>
      </c>
      <c r="BH1142" s="28" t="n">
        <v>5.49271428571429</v>
      </c>
      <c r="BI1142" s="28" t="n">
        <v>5.08842857142857</v>
      </c>
      <c r="BJ1142" s="28" t="n">
        <v>4.85771428571429</v>
      </c>
      <c r="BK1142" s="28" t="n">
        <v>5.34271428571429</v>
      </c>
      <c r="BL1142" s="28" t="n">
        <v>5.47235714285714</v>
      </c>
      <c r="BM1142" s="28" t="n">
        <v>7.57128571428572</v>
      </c>
      <c r="BN1142" s="28" t="n">
        <v>5.35228571428571</v>
      </c>
      <c r="BO1142" s="28" t="n">
        <v>5.67557142857143</v>
      </c>
      <c r="BP1142" s="28" t="n">
        <v>5.987</v>
      </c>
      <c r="BQ1142" s="28" t="n">
        <v>5.48842857142857</v>
      </c>
      <c r="BR1142" s="28" t="n">
        <v>7.17128571428571</v>
      </c>
      <c r="BS1142" s="28" t="n">
        <v>5.46021428571429</v>
      </c>
      <c r="BT1142" s="28" t="n">
        <v>5.4475</v>
      </c>
      <c r="BU1142" s="28" t="n">
        <v>5.777</v>
      </c>
      <c r="BV1142" s="28" t="n">
        <v>5.89985714285714</v>
      </c>
      <c r="BW1142" s="28" t="n">
        <v>5.44271428557143</v>
      </c>
      <c r="BX1142" s="28" t="n">
        <v>5.45271428557143</v>
      </c>
      <c r="BY1142" s="28" t="n">
        <v>7.57842857142857</v>
      </c>
      <c r="CA1142" s="28" t="n">
        <v>5.462</v>
      </c>
      <c r="CB1142" s="28" t="n">
        <v>5.262</v>
      </c>
      <c r="CC1142" s="28" t="n">
        <v>5.647</v>
      </c>
      <c r="CD1142" s="28" t="n">
        <v>5.482</v>
      </c>
      <c r="CE1142" s="28" t="n">
        <v>5.222</v>
      </c>
      <c r="CF1142" s="28" t="n">
        <v>5.122</v>
      </c>
      <c r="CG1142" s="28" t="n">
        <v>5.362</v>
      </c>
      <c r="CH1142" s="28" t="n">
        <v>5.4415</v>
      </c>
      <c r="CI1142" s="28" t="n">
        <v>7.101</v>
      </c>
      <c r="CJ1142" s="28" t="n">
        <v>6.562</v>
      </c>
      <c r="CK1142" s="28" t="n">
        <v>5.799</v>
      </c>
      <c r="CL1142" s="28" t="n">
        <v>7.062</v>
      </c>
      <c r="CM1142" s="28" t="n">
        <v>5.467</v>
      </c>
      <c r="CN1142" s="28" t="n">
        <v>6.851</v>
      </c>
      <c r="CO1142" s="28" t="n">
        <v>5.482</v>
      </c>
      <c r="CP1142" s="28" t="n">
        <v>5.4545</v>
      </c>
      <c r="CQ1142" s="28" t="n">
        <v>5.904</v>
      </c>
      <c r="CR1142" s="28" t="n">
        <v>6.642</v>
      </c>
      <c r="CS1142" s="28" t="n">
        <v>5.562</v>
      </c>
      <c r="CT1142" s="28" t="n">
        <v>5.532</v>
      </c>
      <c r="CU1142" s="28" t="n">
        <v>7.431</v>
      </c>
    </row>
    <row r="1143" customFormat="false" ht="12.75" hidden="true" customHeight="false" outlineLevel="0" collapsed="false">
      <c r="A1143" s="56" t="n">
        <v>36922</v>
      </c>
      <c r="B1143" s="90" t="n">
        <f aca="false">B1142+1</f>
        <v>1137</v>
      </c>
      <c r="C1143" s="28"/>
      <c r="E1143" s="91" t="n">
        <v>6.27</v>
      </c>
      <c r="F1143" s="91" t="n">
        <v>7.4691531</v>
      </c>
      <c r="G1143" s="91" t="n">
        <v>6.453</v>
      </c>
      <c r="H1143" s="91" t="n">
        <v>6.6</v>
      </c>
      <c r="I1143" s="91" t="n">
        <v>6.18</v>
      </c>
      <c r="J1143" s="91" t="n">
        <v>6.38</v>
      </c>
      <c r="K1143" s="91" t="n">
        <v>6.193</v>
      </c>
      <c r="L1143" s="91" t="n">
        <v>6.25</v>
      </c>
      <c r="M1143" s="91" t="n">
        <v>12.19</v>
      </c>
      <c r="N1143" s="91" t="n">
        <v>6.693</v>
      </c>
      <c r="O1143" s="91" t="n">
        <v>6.573</v>
      </c>
      <c r="P1143" s="91" t="n">
        <v>7.963</v>
      </c>
      <c r="Q1143" s="91" t="n">
        <v>6.5</v>
      </c>
      <c r="R1143" s="91" t="n">
        <v>10</v>
      </c>
      <c r="S1143" s="91" t="n">
        <v>6.283</v>
      </c>
      <c r="T1143" s="91" t="n">
        <v>6.273</v>
      </c>
      <c r="U1143" s="91" t="n">
        <v>6.693</v>
      </c>
      <c r="V1143" s="91" t="n">
        <v>7.293</v>
      </c>
      <c r="W1143" s="91" t="n">
        <v>6.393</v>
      </c>
      <c r="X1143" s="91" t="n">
        <v>6.393</v>
      </c>
      <c r="Y1143" s="91" t="n">
        <v>12.2</v>
      </c>
      <c r="AA1143" s="2" t="n">
        <v>5.85</v>
      </c>
      <c r="AB1143" s="2" t="n">
        <v>5.707</v>
      </c>
      <c r="AC1143" s="95" t="n">
        <f aca="false">AE1143-AB1143</f>
        <v>0</v>
      </c>
      <c r="AE1143" s="28" t="n">
        <v>5.707</v>
      </c>
      <c r="AF1143" s="28" t="n">
        <v>5.347</v>
      </c>
      <c r="AG1143" s="28" t="n">
        <v>5.857</v>
      </c>
      <c r="AH1143" s="28" t="n">
        <v>5.827</v>
      </c>
      <c r="AI1143" s="28" t="n">
        <v>5.587</v>
      </c>
      <c r="AJ1143" s="28" t="n">
        <v>5.577</v>
      </c>
      <c r="AK1143" s="28" t="n">
        <v>5.637</v>
      </c>
      <c r="AL1143" s="28" t="n">
        <v>5.692</v>
      </c>
      <c r="AM1143" s="28" t="n">
        <v>10.507</v>
      </c>
      <c r="AN1143" s="28" t="n">
        <v>5.847</v>
      </c>
      <c r="AO1143" s="28" t="n">
        <v>5.977</v>
      </c>
      <c r="AP1143" s="28" t="n">
        <v>6.637</v>
      </c>
      <c r="AQ1143" s="28" t="n">
        <v>5.757</v>
      </c>
      <c r="AR1143" s="28" t="n">
        <v>9.507</v>
      </c>
      <c r="AS1143" s="28" t="n">
        <v>5.7245</v>
      </c>
      <c r="AT1143" s="28" t="n">
        <v>5.707</v>
      </c>
      <c r="AU1143" s="28" t="n">
        <v>6.147</v>
      </c>
      <c r="AV1143" s="28" t="n">
        <v>6.457</v>
      </c>
      <c r="AW1143" s="28" t="n">
        <v>5.807</v>
      </c>
      <c r="AX1143" s="28" t="n">
        <v>5.807</v>
      </c>
      <c r="AY1143" s="28" t="n">
        <v>10.707</v>
      </c>
      <c r="BE1143" s="28" t="n">
        <v>5.215</v>
      </c>
      <c r="BF1143" s="28" t="n">
        <v>4.88857142857143</v>
      </c>
      <c r="BG1143" s="28" t="n">
        <v>5.34</v>
      </c>
      <c r="BH1143" s="28" t="n">
        <v>5.29</v>
      </c>
      <c r="BI1143" s="28" t="n">
        <v>4.87642857142857</v>
      </c>
      <c r="BJ1143" s="28" t="n">
        <v>4.66</v>
      </c>
      <c r="BK1143" s="28" t="n">
        <v>5.125</v>
      </c>
      <c r="BL1143" s="28" t="n">
        <v>5.24964285714286</v>
      </c>
      <c r="BM1143" s="28" t="n">
        <v>8.18928571428571</v>
      </c>
      <c r="BN1143" s="28" t="n">
        <v>5.14357142857143</v>
      </c>
      <c r="BO1143" s="28" t="n">
        <v>5.44357142857143</v>
      </c>
      <c r="BP1143" s="28" t="n">
        <v>5.75</v>
      </c>
      <c r="BQ1143" s="28" t="n">
        <v>5.29142857142857</v>
      </c>
      <c r="BR1143" s="28" t="n">
        <v>7.78928571428571</v>
      </c>
      <c r="BS1143" s="28" t="n">
        <v>5.2325</v>
      </c>
      <c r="BT1143" s="28" t="n">
        <v>5.21978571428571</v>
      </c>
      <c r="BU1143" s="28" t="n">
        <v>5.54071428571429</v>
      </c>
      <c r="BV1143" s="28" t="n">
        <v>5.65357142857143</v>
      </c>
      <c r="BW1143" s="28" t="n">
        <v>5.215</v>
      </c>
      <c r="BX1143" s="28" t="n">
        <v>5.225</v>
      </c>
      <c r="BY1143" s="28" t="n">
        <v>8.19642857142857</v>
      </c>
      <c r="CA1143" s="28" t="n">
        <v>5.307</v>
      </c>
      <c r="CB1143" s="28" t="n">
        <v>5.102</v>
      </c>
      <c r="CC1143" s="28" t="n">
        <v>5.497</v>
      </c>
      <c r="CD1143" s="28" t="n">
        <v>5.372</v>
      </c>
      <c r="CE1143" s="28" t="n">
        <v>5.067</v>
      </c>
      <c r="CF1143" s="28" t="n">
        <v>4.967</v>
      </c>
      <c r="CG1143" s="28" t="n">
        <v>5.207</v>
      </c>
      <c r="CH1143" s="28" t="n">
        <v>5.2965</v>
      </c>
      <c r="CI1143" s="28" t="n">
        <v>7.386</v>
      </c>
      <c r="CJ1143" s="28" t="n">
        <v>6.557</v>
      </c>
      <c r="CK1143" s="28" t="n">
        <v>5.644</v>
      </c>
      <c r="CL1143" s="28" t="n">
        <v>6.907</v>
      </c>
      <c r="CM1143" s="28" t="n">
        <v>5.372</v>
      </c>
      <c r="CN1143" s="28" t="n">
        <v>7.136</v>
      </c>
      <c r="CO1143" s="28" t="n">
        <v>5.327</v>
      </c>
      <c r="CP1143" s="28" t="n">
        <v>5.2995</v>
      </c>
      <c r="CQ1143" s="28" t="n">
        <v>5.749</v>
      </c>
      <c r="CR1143" s="28" t="n">
        <v>6.487</v>
      </c>
      <c r="CS1143" s="28" t="n">
        <v>5.407</v>
      </c>
      <c r="CT1143" s="28" t="n">
        <v>5.407</v>
      </c>
      <c r="CU1143" s="28" t="n">
        <v>7.716</v>
      </c>
    </row>
    <row r="1144" customFormat="false" ht="12.75" hidden="true" customHeight="false" outlineLevel="0" collapsed="false">
      <c r="A1144" s="56" t="n">
        <v>36923</v>
      </c>
      <c r="B1144" s="90" t="n">
        <f aca="false">B1143+1</f>
        <v>1138</v>
      </c>
      <c r="C1144" s="28"/>
      <c r="E1144" s="91" t="n">
        <v>6.4</v>
      </c>
      <c r="F1144" s="91" t="n">
        <v>5.814</v>
      </c>
      <c r="G1144" s="91" t="n">
        <v>6.56</v>
      </c>
      <c r="H1144" s="91" t="n">
        <v>6.35</v>
      </c>
      <c r="I1144" s="91" t="n">
        <v>6.06</v>
      </c>
      <c r="J1144" s="91" t="n">
        <v>6.06</v>
      </c>
      <c r="K1144" s="91" t="n">
        <v>6.35</v>
      </c>
      <c r="L1144" s="91" t="n">
        <v>6.36</v>
      </c>
      <c r="M1144" s="91" t="n">
        <v>15.35</v>
      </c>
      <c r="N1144" s="91" t="n">
        <v>6.05</v>
      </c>
      <c r="O1144" s="91" t="n">
        <v>6.64</v>
      </c>
      <c r="P1144" s="91" t="n">
        <v>8</v>
      </c>
      <c r="Q1144" s="91" t="n">
        <v>6.35</v>
      </c>
      <c r="R1144" s="91" t="n">
        <v>10.35</v>
      </c>
      <c r="S1144" s="91" t="n">
        <v>6.45</v>
      </c>
      <c r="T1144" s="91" t="n">
        <v>6.4</v>
      </c>
      <c r="U1144" s="91" t="n">
        <v>6.95</v>
      </c>
      <c r="V1144" s="91" t="n">
        <v>7.5</v>
      </c>
      <c r="W1144" s="91" t="n">
        <v>6.5</v>
      </c>
      <c r="X1144" s="91" t="n">
        <v>6.5</v>
      </c>
      <c r="Y1144" s="91" t="n">
        <v>15.35</v>
      </c>
      <c r="AA1144" s="2" t="n">
        <v>5.87</v>
      </c>
      <c r="AB1144" s="2" t="n">
        <v>6.38</v>
      </c>
      <c r="AC1144" s="95" t="n">
        <f aca="false">AE1144-AB1144</f>
        <v>0</v>
      </c>
      <c r="AE1144" s="28" t="n">
        <v>6.38</v>
      </c>
      <c r="AF1144" s="28" t="n">
        <v>6.01</v>
      </c>
      <c r="AG1144" s="28" t="n">
        <v>6.55</v>
      </c>
      <c r="AH1144" s="28" t="n">
        <v>6.48</v>
      </c>
      <c r="AI1144" s="28" t="n">
        <v>6.175</v>
      </c>
      <c r="AJ1144" s="28" t="n">
        <v>6.165</v>
      </c>
      <c r="AK1144" s="28" t="n">
        <v>6.305</v>
      </c>
      <c r="AL1144" s="28" t="n">
        <v>6.37</v>
      </c>
      <c r="AM1144" s="28" t="n">
        <v>11.23</v>
      </c>
      <c r="AN1144" s="28" t="n">
        <v>6.49</v>
      </c>
      <c r="AO1144" s="28" t="n">
        <v>6.65</v>
      </c>
      <c r="AP1144" s="28" t="n">
        <v>7.31</v>
      </c>
      <c r="AQ1144" s="28" t="n">
        <v>6.42</v>
      </c>
      <c r="AR1144" s="28" t="n">
        <v>10.13</v>
      </c>
      <c r="AS1144" s="28" t="n">
        <v>6.3975</v>
      </c>
      <c r="AT1144" s="28" t="n">
        <v>6.38</v>
      </c>
      <c r="AU1144" s="28" t="n">
        <v>6.82</v>
      </c>
      <c r="AV1144" s="28" t="n">
        <v>7.13</v>
      </c>
      <c r="AW1144" s="28" t="n">
        <v>6.51</v>
      </c>
      <c r="AX1144" s="28" t="n">
        <v>6.51</v>
      </c>
      <c r="AY1144" s="28" t="n">
        <v>11.93</v>
      </c>
      <c r="BE1144" s="28" t="n">
        <v>5.50642857142857</v>
      </c>
      <c r="BF1144" s="28" t="n">
        <v>5.16857142857143</v>
      </c>
      <c r="BG1144" s="28" t="n">
        <v>5.64642857142857</v>
      </c>
      <c r="BH1144" s="28" t="n">
        <v>5.58357142857143</v>
      </c>
      <c r="BI1144" s="28" t="n">
        <v>5.17357142857143</v>
      </c>
      <c r="BJ1144" s="28" t="n">
        <v>4.96071428571429</v>
      </c>
      <c r="BK1144" s="28" t="n">
        <v>5.41642857142857</v>
      </c>
      <c r="BL1144" s="28" t="n">
        <v>5.53857142857143</v>
      </c>
      <c r="BM1144" s="28" t="n">
        <v>8.64071428571429</v>
      </c>
      <c r="BN1144" s="28" t="n">
        <v>5.435</v>
      </c>
      <c r="BO1144" s="28" t="n">
        <v>5.735</v>
      </c>
      <c r="BP1144" s="28" t="n">
        <v>6.04142857142857</v>
      </c>
      <c r="BQ1144" s="28" t="n">
        <v>5.58285714285714</v>
      </c>
      <c r="BR1144" s="28" t="n">
        <v>8.21214285714286</v>
      </c>
      <c r="BS1144" s="28" t="n">
        <v>5.52392857142857</v>
      </c>
      <c r="BT1144" s="28" t="n">
        <v>5.51121428571429</v>
      </c>
      <c r="BU1144" s="28" t="n">
        <v>5.83214285714286</v>
      </c>
      <c r="BV1144" s="28" t="n">
        <v>5.945</v>
      </c>
      <c r="BW1144" s="28" t="n">
        <v>5.50642857142857</v>
      </c>
      <c r="BX1144" s="28" t="n">
        <v>5.51642857142857</v>
      </c>
      <c r="BY1144" s="28" t="n">
        <v>8.66928571428572</v>
      </c>
      <c r="CA1144" s="28" t="n">
        <v>5.491</v>
      </c>
      <c r="CB1144" s="28" t="n">
        <v>5.286</v>
      </c>
      <c r="CC1144" s="28" t="n">
        <v>5.696</v>
      </c>
      <c r="CD1144" s="28" t="n">
        <v>5.566</v>
      </c>
      <c r="CE1144" s="28" t="n">
        <v>5.251</v>
      </c>
      <c r="CF1144" s="28" t="n">
        <v>5.161</v>
      </c>
      <c r="CG1144" s="28" t="n">
        <v>5.391</v>
      </c>
      <c r="CH1144" s="28" t="n">
        <v>5.478</v>
      </c>
      <c r="CI1144" s="28" t="n">
        <v>7.791</v>
      </c>
      <c r="CJ1144" s="28" t="n">
        <v>6.766</v>
      </c>
      <c r="CK1144" s="28" t="n">
        <v>5.828</v>
      </c>
      <c r="CL1144" s="28" t="n">
        <v>7.091</v>
      </c>
      <c r="CM1144" s="28" t="n">
        <v>5.566</v>
      </c>
      <c r="CN1144" s="28" t="n">
        <v>7.541</v>
      </c>
      <c r="CO1144" s="28" t="n">
        <v>5.511</v>
      </c>
      <c r="CP1144" s="28" t="n">
        <v>5.4835</v>
      </c>
      <c r="CQ1144" s="28" t="n">
        <v>5.933</v>
      </c>
      <c r="CR1144" s="28" t="n">
        <v>6.671</v>
      </c>
      <c r="CS1144" s="28" t="n">
        <v>5.611</v>
      </c>
      <c r="CT1144" s="28" t="n">
        <v>5.611</v>
      </c>
      <c r="CU1144" s="28" t="n">
        <v>8.121</v>
      </c>
    </row>
    <row r="1145" customFormat="false" ht="12.75" hidden="true" customHeight="false" outlineLevel="0" collapsed="false">
      <c r="A1145" s="56" t="n">
        <v>36924</v>
      </c>
      <c r="B1145" s="90" t="n">
        <f aca="false">B1144+1</f>
        <v>1139</v>
      </c>
      <c r="C1145" s="28"/>
      <c r="E1145" s="91" t="n">
        <v>6.87</v>
      </c>
      <c r="F1145" s="91" t="n">
        <v>6.327</v>
      </c>
      <c r="G1145" s="91" t="n">
        <v>7.17</v>
      </c>
      <c r="H1145" s="91" t="n">
        <v>6.92</v>
      </c>
      <c r="I1145" s="91" t="n">
        <v>6.52</v>
      </c>
      <c r="J1145" s="91" t="n">
        <v>6.47</v>
      </c>
      <c r="K1145" s="91" t="n">
        <v>6.82</v>
      </c>
      <c r="L1145" s="91" t="n">
        <v>6.8</v>
      </c>
      <c r="M1145" s="91" t="n">
        <v>15.87</v>
      </c>
      <c r="N1145" s="91" t="n">
        <v>6.57</v>
      </c>
      <c r="O1145" s="91" t="n">
        <v>7.11</v>
      </c>
      <c r="P1145" s="91" t="n">
        <v>8.37</v>
      </c>
      <c r="Q1145" s="91" t="n">
        <v>6.79</v>
      </c>
      <c r="R1145" s="91" t="n">
        <v>10.37</v>
      </c>
      <c r="S1145" s="91" t="n">
        <v>6.85</v>
      </c>
      <c r="T1145" s="91" t="n">
        <v>6.84</v>
      </c>
      <c r="U1145" s="91" t="n">
        <v>7.32</v>
      </c>
      <c r="V1145" s="91" t="n">
        <v>7.77</v>
      </c>
      <c r="W1145" s="91" t="n">
        <v>7.07</v>
      </c>
      <c r="X1145" s="91" t="n">
        <v>7.07</v>
      </c>
      <c r="Y1145" s="91" t="n">
        <v>14.87</v>
      </c>
      <c r="AA1145" s="2" t="n">
        <v>6.72</v>
      </c>
      <c r="AB1145" s="2" t="n">
        <v>6.743</v>
      </c>
      <c r="AC1145" s="95" t="n">
        <f aca="false">AE1145-AB1145</f>
        <v>0</v>
      </c>
      <c r="AE1145" s="28" t="n">
        <v>6.743</v>
      </c>
      <c r="AF1145" s="28" t="n">
        <v>6.32860496657795</v>
      </c>
      <c r="AG1145" s="28" t="n">
        <v>6.963</v>
      </c>
      <c r="AH1145" s="28" t="n">
        <v>6.843</v>
      </c>
      <c r="AI1145" s="28" t="n">
        <v>6.538</v>
      </c>
      <c r="AJ1145" s="28" t="n">
        <v>6.523</v>
      </c>
      <c r="AK1145" s="28" t="n">
        <v>6.673</v>
      </c>
      <c r="AL1145" s="28" t="n">
        <v>6.7255</v>
      </c>
      <c r="AM1145" s="28" t="n">
        <v>11.243</v>
      </c>
      <c r="AN1145" s="28" t="n">
        <v>6.793</v>
      </c>
      <c r="AO1145" s="28" t="n">
        <v>7.013</v>
      </c>
      <c r="AP1145" s="28" t="n">
        <v>7.673</v>
      </c>
      <c r="AQ1145" s="28" t="n">
        <v>6.763</v>
      </c>
      <c r="AR1145" s="28" t="n">
        <v>10.143</v>
      </c>
      <c r="AS1145" s="28" t="n">
        <v>6.7605</v>
      </c>
      <c r="AT1145" s="28" t="n">
        <v>6.743</v>
      </c>
      <c r="AU1145" s="28" t="n">
        <v>7.183</v>
      </c>
      <c r="AV1145" s="28" t="n">
        <v>7.493</v>
      </c>
      <c r="AW1145" s="28" t="n">
        <v>6.893</v>
      </c>
      <c r="AX1145" s="28" t="n">
        <v>6.893</v>
      </c>
      <c r="AY1145" s="28" t="n">
        <v>11.943</v>
      </c>
      <c r="BE1145" s="28" t="n">
        <v>5.60228571428571</v>
      </c>
      <c r="BF1145" s="28" t="n">
        <v>5.25942857142857</v>
      </c>
      <c r="BG1145" s="28" t="n">
        <v>5.74728571428571</v>
      </c>
      <c r="BH1145" s="28" t="n">
        <v>5.693</v>
      </c>
      <c r="BI1145" s="28" t="n">
        <v>5.24585714285714</v>
      </c>
      <c r="BJ1145" s="28" t="n">
        <v>5.048</v>
      </c>
      <c r="BK1145" s="28" t="n">
        <v>5.51228571428571</v>
      </c>
      <c r="BL1145" s="28" t="n">
        <v>5.63442857142857</v>
      </c>
      <c r="BM1145" s="28" t="n">
        <v>8.458</v>
      </c>
      <c r="BN1145" s="28" t="n">
        <v>5.52228571428571</v>
      </c>
      <c r="BO1145" s="28" t="n">
        <v>5.83085714285714</v>
      </c>
      <c r="BP1145" s="28" t="n">
        <v>6.13728571428571</v>
      </c>
      <c r="BQ1145" s="28" t="n">
        <v>5.68371428571429</v>
      </c>
      <c r="BR1145" s="28" t="n">
        <v>8.02942857142857</v>
      </c>
      <c r="BS1145" s="28" t="n">
        <v>5.61978571428571</v>
      </c>
      <c r="BT1145" s="28" t="n">
        <v>5.60707142857143</v>
      </c>
      <c r="BU1145" s="28" t="n">
        <v>5.928</v>
      </c>
      <c r="BV1145" s="28" t="n">
        <v>6.04085714285714</v>
      </c>
      <c r="BW1145" s="28" t="n">
        <v>5.60228571428571</v>
      </c>
      <c r="BX1145" s="28" t="n">
        <v>5.61228571428571</v>
      </c>
      <c r="BY1145" s="28" t="n">
        <v>8.48657142857143</v>
      </c>
      <c r="CA1145" s="28" t="n">
        <v>5.549</v>
      </c>
      <c r="CB1145" s="28" t="n">
        <v>5.319</v>
      </c>
      <c r="CC1145" s="28" t="n">
        <v>5.764</v>
      </c>
      <c r="CD1145" s="28" t="n">
        <v>5.634</v>
      </c>
      <c r="CE1145" s="28" t="n">
        <v>5.309</v>
      </c>
      <c r="CF1145" s="28" t="n">
        <v>5.219</v>
      </c>
      <c r="CG1145" s="28" t="n">
        <v>5.449</v>
      </c>
      <c r="CH1145" s="28" t="n">
        <v>5.536</v>
      </c>
      <c r="CI1145" s="28" t="n">
        <v>7.859</v>
      </c>
      <c r="CJ1145" s="28" t="n">
        <v>6.799</v>
      </c>
      <c r="CK1145" s="28" t="n">
        <v>5.886</v>
      </c>
      <c r="CL1145" s="28" t="n">
        <v>7.149</v>
      </c>
      <c r="CM1145" s="28" t="n">
        <v>5.634</v>
      </c>
      <c r="CN1145" s="28" t="n">
        <v>7.609</v>
      </c>
      <c r="CO1145" s="28" t="n">
        <v>5.569</v>
      </c>
      <c r="CP1145" s="28" t="n">
        <v>5.5415</v>
      </c>
      <c r="CQ1145" s="28" t="n">
        <v>5.991</v>
      </c>
      <c r="CR1145" s="28" t="n">
        <v>6.729</v>
      </c>
      <c r="CS1145" s="28" t="n">
        <v>5.679</v>
      </c>
      <c r="CT1145" s="28" t="n">
        <v>5.679</v>
      </c>
      <c r="CU1145" s="28" t="n">
        <v>8.189</v>
      </c>
    </row>
    <row r="1146" customFormat="false" ht="12.75" hidden="true" customHeight="false" outlineLevel="0" collapsed="false">
      <c r="A1146" s="56" t="n">
        <v>36927</v>
      </c>
      <c r="B1146" s="90" t="n">
        <f aca="false">B1145+1</f>
        <v>1140</v>
      </c>
      <c r="C1146" s="28"/>
      <c r="E1146" s="91" t="n">
        <v>5.75</v>
      </c>
      <c r="F1146" s="91" t="n">
        <v>5.394</v>
      </c>
      <c r="G1146" s="91" t="n">
        <v>5.92</v>
      </c>
      <c r="H1146" s="91" t="n">
        <v>5.85</v>
      </c>
      <c r="I1146" s="91" t="n">
        <v>5.65</v>
      </c>
      <c r="J1146" s="91" t="n">
        <v>5.55</v>
      </c>
      <c r="K1146" s="91" t="n">
        <v>5.7</v>
      </c>
      <c r="L1146" s="91" t="n">
        <v>5.75</v>
      </c>
      <c r="M1146" s="91" t="n">
        <v>15.5</v>
      </c>
      <c r="N1146" s="91" t="n">
        <v>5.45</v>
      </c>
      <c r="O1146" s="91" t="n">
        <v>6</v>
      </c>
      <c r="P1146" s="91" t="n">
        <v>7.15</v>
      </c>
      <c r="Q1146" s="91" t="n">
        <v>5.72</v>
      </c>
      <c r="R1146" s="91" t="n">
        <v>9.25</v>
      </c>
      <c r="S1146" s="91" t="n">
        <v>5.78</v>
      </c>
      <c r="T1146" s="91" t="n">
        <v>5.75</v>
      </c>
      <c r="U1146" s="91" t="n">
        <v>6.2</v>
      </c>
      <c r="V1146" s="91" t="n">
        <v>6.6</v>
      </c>
      <c r="W1146" s="91" t="n">
        <v>5.85</v>
      </c>
      <c r="X1146" s="91" t="n">
        <v>5.85</v>
      </c>
      <c r="Y1146" s="91" t="n">
        <v>14.5</v>
      </c>
      <c r="AA1146" s="2" t="n">
        <v>6.2</v>
      </c>
      <c r="AB1146" s="2" t="n">
        <v>5.706</v>
      </c>
      <c r="AC1146" s="95" t="n">
        <f aca="false">AE1146-AB1146</f>
        <v>0</v>
      </c>
      <c r="AE1146" s="28" t="n">
        <v>5.706</v>
      </c>
      <c r="AF1146" s="28" t="n">
        <v>5.2757862560345</v>
      </c>
      <c r="AG1146" s="28" t="n">
        <v>5.871</v>
      </c>
      <c r="AH1146" s="28" t="n">
        <v>5.826</v>
      </c>
      <c r="AI1146" s="28" t="n">
        <v>5.556</v>
      </c>
      <c r="AJ1146" s="28" t="n">
        <v>5.541</v>
      </c>
      <c r="AK1146" s="28" t="n">
        <v>5.636</v>
      </c>
      <c r="AL1146" s="28" t="n">
        <v>5.691</v>
      </c>
      <c r="AM1146" s="28" t="n">
        <v>10.706</v>
      </c>
      <c r="AN1146" s="28" t="n">
        <v>5.806</v>
      </c>
      <c r="AO1146" s="28" t="n">
        <v>5.956</v>
      </c>
      <c r="AP1146" s="28" t="n">
        <v>6.586</v>
      </c>
      <c r="AQ1146" s="28" t="n">
        <v>5.726</v>
      </c>
      <c r="AR1146" s="28" t="n">
        <v>9.606</v>
      </c>
      <c r="AS1146" s="28" t="n">
        <v>5.7235</v>
      </c>
      <c r="AT1146" s="28" t="n">
        <v>5.706</v>
      </c>
      <c r="AU1146" s="28" t="n">
        <v>6.106</v>
      </c>
      <c r="AV1146" s="28" t="n">
        <v>6.426</v>
      </c>
      <c r="AW1146" s="28" t="n">
        <v>5.806</v>
      </c>
      <c r="AX1146" s="28" t="n">
        <v>5.806</v>
      </c>
      <c r="AY1146" s="28" t="n">
        <v>11.406</v>
      </c>
      <c r="BE1146" s="28" t="n">
        <v>5.29428571428571</v>
      </c>
      <c r="BF1146" s="28" t="n">
        <v>4.96214285714286</v>
      </c>
      <c r="BG1146" s="28" t="n">
        <v>5.42928571428571</v>
      </c>
      <c r="BH1146" s="28" t="n">
        <v>5.385</v>
      </c>
      <c r="BI1146" s="28" t="n">
        <v>4.94214285714286</v>
      </c>
      <c r="BJ1146" s="28" t="n">
        <v>4.73357142857143</v>
      </c>
      <c r="BK1146" s="28" t="n">
        <v>5.20428571428572</v>
      </c>
      <c r="BL1146" s="28" t="n">
        <v>5.32392857142857</v>
      </c>
      <c r="BM1146" s="28" t="n">
        <v>7.92857142857143</v>
      </c>
      <c r="BN1146" s="28" t="n">
        <v>5.21714285714286</v>
      </c>
      <c r="BO1146" s="28" t="n">
        <v>5.52285714285714</v>
      </c>
      <c r="BP1146" s="28" t="n">
        <v>5.82214285714286</v>
      </c>
      <c r="BQ1146" s="28" t="n">
        <v>5.36785714285714</v>
      </c>
      <c r="BR1146" s="28" t="n">
        <v>7.5</v>
      </c>
      <c r="BS1146" s="28" t="n">
        <v>5.31178571428571</v>
      </c>
      <c r="BT1146" s="28" t="n">
        <v>5.29907142857143</v>
      </c>
      <c r="BU1146" s="28" t="n">
        <v>5.62</v>
      </c>
      <c r="BV1146" s="28" t="n">
        <v>5.73285714285714</v>
      </c>
      <c r="BW1146" s="28" t="n">
        <v>5.29428571428571</v>
      </c>
      <c r="BX1146" s="28" t="n">
        <v>5.30428571428571</v>
      </c>
      <c r="BY1146" s="28" t="n">
        <v>7.95714285714286</v>
      </c>
      <c r="CA1146" s="28" t="n">
        <v>5.329</v>
      </c>
      <c r="CB1146" s="28" t="n">
        <v>5.106</v>
      </c>
      <c r="CC1146" s="28" t="n">
        <v>5.529</v>
      </c>
      <c r="CD1146" s="28" t="n">
        <v>5.414</v>
      </c>
      <c r="CE1146" s="28" t="n">
        <v>5.109</v>
      </c>
      <c r="CF1146" s="28" t="n">
        <v>5.009</v>
      </c>
      <c r="CG1146" s="28" t="n">
        <v>5.229</v>
      </c>
      <c r="CH1146" s="28" t="n">
        <v>5.316</v>
      </c>
      <c r="CI1146" s="28" t="n">
        <v>7.639</v>
      </c>
      <c r="CJ1146" s="28" t="n">
        <v>6.629</v>
      </c>
      <c r="CK1146" s="28" t="n">
        <v>5.666</v>
      </c>
      <c r="CL1146" s="28" t="n">
        <v>6.929</v>
      </c>
      <c r="CM1146" s="28" t="n">
        <v>5.414</v>
      </c>
      <c r="CN1146" s="28" t="n">
        <v>7.389</v>
      </c>
      <c r="CO1146" s="28" t="n">
        <v>5.349</v>
      </c>
      <c r="CP1146" s="28" t="n">
        <v>5.3215</v>
      </c>
      <c r="CQ1146" s="28" t="n">
        <v>5.771</v>
      </c>
      <c r="CR1146" s="28" t="n">
        <v>6.509</v>
      </c>
      <c r="CS1146" s="28" t="n">
        <v>5.449</v>
      </c>
      <c r="CT1146" s="28" t="n">
        <v>5.449</v>
      </c>
      <c r="CU1146" s="28" t="n">
        <v>7.969</v>
      </c>
    </row>
    <row r="1147" customFormat="false" ht="12.75" hidden="true" customHeight="false" outlineLevel="0" collapsed="false">
      <c r="A1147" s="56" t="n">
        <v>36928</v>
      </c>
      <c r="B1147" s="90" t="n">
        <f aca="false">B1146+1</f>
        <v>1141</v>
      </c>
      <c r="C1147" s="28"/>
      <c r="E1147" s="91" t="n">
        <v>5.74</v>
      </c>
      <c r="F1147" s="91" t="n">
        <v>5.516</v>
      </c>
      <c r="G1147" s="91" t="n">
        <v>5.93</v>
      </c>
      <c r="H1147" s="91" t="n">
        <v>5.89</v>
      </c>
      <c r="I1147" s="91" t="n">
        <v>5.72</v>
      </c>
      <c r="J1147" s="91" t="n">
        <v>5.67</v>
      </c>
      <c r="K1147" s="91" t="n">
        <v>5.74</v>
      </c>
      <c r="L1147" s="91" t="n">
        <v>5.74</v>
      </c>
      <c r="M1147" s="91" t="n">
        <v>15.5</v>
      </c>
      <c r="N1147" s="91" t="n">
        <v>5.44</v>
      </c>
      <c r="O1147" s="91" t="n">
        <v>6</v>
      </c>
      <c r="P1147" s="91" t="n">
        <v>7.1</v>
      </c>
      <c r="Q1147" s="91" t="n">
        <v>5.74</v>
      </c>
      <c r="R1147" s="91" t="n">
        <v>9.24</v>
      </c>
      <c r="S1147" s="91" t="n">
        <v>5.75</v>
      </c>
      <c r="T1147" s="91" t="n">
        <v>5.73</v>
      </c>
      <c r="U1147" s="91" t="n">
        <v>6.17</v>
      </c>
      <c r="V1147" s="91" t="n">
        <v>6.5</v>
      </c>
      <c r="W1147" s="91" t="n">
        <v>5.89</v>
      </c>
      <c r="X1147" s="91" t="n">
        <v>5.89</v>
      </c>
      <c r="Y1147" s="91" t="n">
        <v>13.74</v>
      </c>
      <c r="AA1147" s="2" t="n">
        <v>5.7</v>
      </c>
      <c r="AB1147" s="2" t="n">
        <v>5.764</v>
      </c>
      <c r="AC1147" s="95" t="n">
        <f aca="false">AE1147-AB1147</f>
        <v>0</v>
      </c>
      <c r="AE1147" s="28" t="n">
        <v>5.764</v>
      </c>
      <c r="AF1147" s="28" t="n">
        <v>5.54792531722121</v>
      </c>
      <c r="AG1147" s="28" t="n">
        <v>5.924</v>
      </c>
      <c r="AH1147" s="28" t="n">
        <v>5.874</v>
      </c>
      <c r="AI1147" s="28" t="n">
        <v>5.664</v>
      </c>
      <c r="AJ1147" s="28" t="n">
        <v>5.669</v>
      </c>
      <c r="AK1147" s="28" t="n">
        <v>5.684</v>
      </c>
      <c r="AL1147" s="28" t="n">
        <v>5.7465</v>
      </c>
      <c r="AM1147" s="28" t="n">
        <v>10.814</v>
      </c>
      <c r="AN1147" s="28" t="n">
        <v>5.964</v>
      </c>
      <c r="AO1147" s="28" t="n">
        <v>6.014</v>
      </c>
      <c r="AP1147" s="28" t="n">
        <v>6.484</v>
      </c>
      <c r="AQ1147" s="28" t="n">
        <v>5.784</v>
      </c>
      <c r="AR1147" s="28" t="n">
        <v>9.714</v>
      </c>
      <c r="AS1147" s="28" t="n">
        <v>5.7815</v>
      </c>
      <c r="AT1147" s="28" t="n">
        <v>5.764</v>
      </c>
      <c r="AU1147" s="28" t="n">
        <v>6.164</v>
      </c>
      <c r="AV1147" s="28" t="n">
        <v>6.414</v>
      </c>
      <c r="AW1147" s="28" t="n">
        <v>5.864</v>
      </c>
      <c r="AX1147" s="28" t="n">
        <v>5.864</v>
      </c>
      <c r="AY1147" s="28" t="n">
        <v>11.214</v>
      </c>
      <c r="BE1147" s="28" t="n">
        <v>5.38742857142857</v>
      </c>
      <c r="BF1147" s="28" t="n">
        <v>5.08385714285714</v>
      </c>
      <c r="BG1147" s="28" t="n">
        <v>5.52742857142857</v>
      </c>
      <c r="BH1147" s="28" t="n">
        <v>5.46814285714286</v>
      </c>
      <c r="BI1147" s="28" t="n">
        <v>5.03885714285714</v>
      </c>
      <c r="BJ1147" s="28" t="n">
        <v>4.83171428571429</v>
      </c>
      <c r="BK1147" s="28" t="n">
        <v>5.29742857142857</v>
      </c>
      <c r="BL1147" s="28" t="n">
        <v>5.41957142857143</v>
      </c>
      <c r="BM1147" s="28" t="n">
        <v>8.05171428571429</v>
      </c>
      <c r="BN1147" s="28" t="n">
        <v>5.31314285714286</v>
      </c>
      <c r="BO1147" s="28" t="n">
        <v>5.60742857142857</v>
      </c>
      <c r="BP1147" s="28" t="n">
        <v>5.90028571428571</v>
      </c>
      <c r="BQ1147" s="28" t="n">
        <v>5.451</v>
      </c>
      <c r="BR1147" s="28" t="n">
        <v>7.62314285714286</v>
      </c>
      <c r="BS1147" s="28" t="n">
        <v>5.40492857142857</v>
      </c>
      <c r="BT1147" s="28" t="n">
        <v>5.39221428571429</v>
      </c>
      <c r="BU1147" s="28" t="n">
        <v>5.706</v>
      </c>
      <c r="BV1147" s="28" t="n">
        <v>5.826</v>
      </c>
      <c r="BW1147" s="28" t="n">
        <v>5.38742857142857</v>
      </c>
      <c r="BX1147" s="28" t="n">
        <v>5.39742857142857</v>
      </c>
      <c r="BY1147" s="28" t="n">
        <v>8.08028571428572</v>
      </c>
      <c r="CA1147" s="28" t="n">
        <v>5.393</v>
      </c>
      <c r="CB1147" s="28" t="n">
        <v>5.193</v>
      </c>
      <c r="CC1147" s="28" t="n">
        <v>5.598</v>
      </c>
      <c r="CD1147" s="28" t="n">
        <v>5.473</v>
      </c>
      <c r="CE1147" s="28" t="n">
        <v>5.183</v>
      </c>
      <c r="CF1147" s="28" t="n">
        <v>5.083</v>
      </c>
      <c r="CG1147" s="28" t="n">
        <v>5.293</v>
      </c>
      <c r="CH1147" s="28" t="n">
        <v>5.38</v>
      </c>
      <c r="CI1147" s="28" t="n">
        <v>7.839</v>
      </c>
      <c r="CJ1147" s="28" t="n">
        <v>6.743</v>
      </c>
      <c r="CK1147" s="28" t="n">
        <v>5.73</v>
      </c>
      <c r="CL1147" s="28" t="n">
        <v>6.993</v>
      </c>
      <c r="CM1147" s="28" t="n">
        <v>5.468</v>
      </c>
      <c r="CN1147" s="28" t="n">
        <v>7.589</v>
      </c>
      <c r="CO1147" s="28" t="n">
        <v>5.413</v>
      </c>
      <c r="CP1147" s="28" t="n">
        <v>5.3855</v>
      </c>
      <c r="CQ1147" s="28" t="n">
        <v>5.835</v>
      </c>
      <c r="CR1147" s="28" t="n">
        <v>6.573</v>
      </c>
      <c r="CS1147" s="28" t="n">
        <v>5.513</v>
      </c>
      <c r="CT1147" s="28" t="n">
        <v>5.513</v>
      </c>
      <c r="CU1147" s="28" t="n">
        <v>8.169</v>
      </c>
    </row>
    <row r="1148" customFormat="false" ht="12.75" hidden="true" customHeight="false" outlineLevel="0" collapsed="false">
      <c r="A1148" s="56" t="n">
        <v>36929</v>
      </c>
      <c r="B1148" s="90" t="n">
        <f aca="false">B1147+1</f>
        <v>1142</v>
      </c>
      <c r="C1148" s="28"/>
      <c r="E1148" s="91" t="n">
        <v>6.18</v>
      </c>
      <c r="F1148" s="91" t="n">
        <v>5.97</v>
      </c>
      <c r="G1148" s="91" t="n">
        <v>6.44</v>
      </c>
      <c r="H1148" s="91" t="n">
        <v>6.28</v>
      </c>
      <c r="I1148" s="91" t="n">
        <v>6.08</v>
      </c>
      <c r="J1148" s="91" t="n">
        <v>6.03</v>
      </c>
      <c r="K1148" s="91" t="n">
        <v>6.23</v>
      </c>
      <c r="L1148" s="91" t="n">
        <v>6.16</v>
      </c>
      <c r="M1148" s="91" t="n">
        <v>15.18</v>
      </c>
      <c r="N1148" s="91" t="n">
        <v>5.88</v>
      </c>
      <c r="O1148" s="91" t="n">
        <v>6.44</v>
      </c>
      <c r="P1148" s="91" t="n">
        <v>7.54</v>
      </c>
      <c r="Q1148" s="91" t="n">
        <v>6.18</v>
      </c>
      <c r="R1148" s="91" t="n">
        <v>9.43</v>
      </c>
      <c r="S1148" s="91" t="n">
        <v>6.2</v>
      </c>
      <c r="T1148" s="91" t="n">
        <v>6.18</v>
      </c>
      <c r="U1148" s="91" t="n">
        <v>6.62</v>
      </c>
      <c r="V1148" s="91" t="n">
        <v>6.94</v>
      </c>
      <c r="W1148" s="91" t="n">
        <v>6.38</v>
      </c>
      <c r="X1148" s="91" t="n">
        <v>6.38</v>
      </c>
      <c r="Y1148" s="91" t="n">
        <v>14.18</v>
      </c>
      <c r="AA1148" s="2" t="n">
        <v>5.85</v>
      </c>
      <c r="AB1148" s="2" t="n">
        <v>6.235</v>
      </c>
      <c r="AC1148" s="95" t="n">
        <f aca="false">AE1148-AB1148</f>
        <v>0</v>
      </c>
      <c r="AE1148" s="28" t="n">
        <v>6.235</v>
      </c>
      <c r="AF1148" s="28" t="n">
        <v>5.95948401312841</v>
      </c>
      <c r="AG1148" s="28" t="n">
        <v>6.425</v>
      </c>
      <c r="AH1148" s="28" t="n">
        <v>6.335</v>
      </c>
      <c r="AI1148" s="28" t="n">
        <v>6.095</v>
      </c>
      <c r="AJ1148" s="28" t="n">
        <v>6.105</v>
      </c>
      <c r="AK1148" s="28" t="n">
        <v>6.165</v>
      </c>
      <c r="AL1148" s="28" t="n">
        <v>6.2175</v>
      </c>
      <c r="AM1148" s="28" t="n">
        <v>11.135</v>
      </c>
      <c r="AN1148" s="28" t="n">
        <v>6.635</v>
      </c>
      <c r="AO1148" s="28" t="n">
        <v>6.485</v>
      </c>
      <c r="AP1148" s="28" t="n">
        <v>6.955</v>
      </c>
      <c r="AQ1148" s="28" t="n">
        <v>6.25</v>
      </c>
      <c r="AR1148" s="28" t="n">
        <v>9.935</v>
      </c>
      <c r="AS1148" s="28" t="n">
        <v>6.2525</v>
      </c>
      <c r="AT1148" s="28" t="n">
        <v>6.235</v>
      </c>
      <c r="AU1148" s="28" t="n">
        <v>6.635</v>
      </c>
      <c r="AV1148" s="28" t="n">
        <v>6.885</v>
      </c>
      <c r="AW1148" s="28" t="n">
        <v>6.355</v>
      </c>
      <c r="AX1148" s="28" t="n">
        <v>6.355</v>
      </c>
      <c r="AY1148" s="28" t="n">
        <v>11.535</v>
      </c>
      <c r="BE1148" s="28" t="n">
        <v>5.76271428571429</v>
      </c>
      <c r="BF1148" s="28" t="n">
        <v>5.47342857142857</v>
      </c>
      <c r="BG1148" s="28" t="n">
        <v>5.90271428571429</v>
      </c>
      <c r="BH1148" s="28" t="n">
        <v>5.83485714285714</v>
      </c>
      <c r="BI1148" s="28" t="n">
        <v>5.41057142857143</v>
      </c>
      <c r="BJ1148" s="28" t="n">
        <v>5.21414285714286</v>
      </c>
      <c r="BK1148" s="28" t="n">
        <v>5.67271428571429</v>
      </c>
      <c r="BL1148" s="28" t="n">
        <v>5.79485714285714</v>
      </c>
      <c r="BM1148" s="28" t="n">
        <v>8.11271428571429</v>
      </c>
      <c r="BN1148" s="28" t="n">
        <v>5.68842857142857</v>
      </c>
      <c r="BO1148" s="28" t="n">
        <v>5.98771428571429</v>
      </c>
      <c r="BP1148" s="28" t="n">
        <v>6.27557142857143</v>
      </c>
      <c r="BQ1148" s="28" t="n">
        <v>5.81771428571429</v>
      </c>
      <c r="BR1148" s="28" t="n">
        <v>7.727</v>
      </c>
      <c r="BS1148" s="28" t="n">
        <v>5.78021428571429</v>
      </c>
      <c r="BT1148" s="28" t="n">
        <v>5.7675</v>
      </c>
      <c r="BU1148" s="28" t="n">
        <v>6.08628571428571</v>
      </c>
      <c r="BV1148" s="28" t="n">
        <v>6.20128571428571</v>
      </c>
      <c r="BW1148" s="28" t="n">
        <v>5.77271428571429</v>
      </c>
      <c r="BX1148" s="28" t="n">
        <v>5.78271428571429</v>
      </c>
      <c r="BY1148" s="28" t="n">
        <v>8.14128571428572</v>
      </c>
      <c r="CA1148" s="28" t="n">
        <v>5.695</v>
      </c>
      <c r="CB1148" s="28" t="n">
        <v>5.495</v>
      </c>
      <c r="CC1148" s="28" t="n">
        <v>5.905</v>
      </c>
      <c r="CD1148" s="28" t="n">
        <v>5.775</v>
      </c>
      <c r="CE1148" s="28" t="n">
        <v>5.475</v>
      </c>
      <c r="CF1148" s="28" t="n">
        <v>5.38</v>
      </c>
      <c r="CG1148" s="28" t="n">
        <v>5.595</v>
      </c>
      <c r="CH1148" s="28" t="n">
        <v>5.682</v>
      </c>
      <c r="CI1148" s="28" t="n">
        <v>7.891</v>
      </c>
      <c r="CJ1148" s="28" t="n">
        <v>7.005</v>
      </c>
      <c r="CK1148" s="28" t="n">
        <v>6.032</v>
      </c>
      <c r="CL1148" s="28" t="n">
        <v>7.295</v>
      </c>
      <c r="CM1148" s="28" t="n">
        <v>5.765</v>
      </c>
      <c r="CN1148" s="28" t="n">
        <v>7.641</v>
      </c>
      <c r="CO1148" s="28" t="n">
        <v>5.715</v>
      </c>
      <c r="CP1148" s="28" t="n">
        <v>5.6875</v>
      </c>
      <c r="CQ1148" s="28" t="n">
        <v>6.137</v>
      </c>
      <c r="CR1148" s="28" t="n">
        <v>6.875</v>
      </c>
      <c r="CS1148" s="28" t="n">
        <v>5.815</v>
      </c>
      <c r="CT1148" s="28" t="n">
        <v>5.815</v>
      </c>
      <c r="CU1148" s="28" t="n">
        <v>8.221</v>
      </c>
    </row>
    <row r="1149" customFormat="false" ht="12.75" hidden="true" customHeight="false" outlineLevel="0" collapsed="false">
      <c r="A1149" s="56" t="n">
        <v>36930</v>
      </c>
      <c r="B1149" s="90" t="n">
        <f aca="false">B1148+1</f>
        <v>1143</v>
      </c>
      <c r="C1149" s="28"/>
      <c r="E1149" s="91" t="n">
        <v>6.16</v>
      </c>
      <c r="F1149" s="91" t="n">
        <v>5.937</v>
      </c>
      <c r="G1149" s="91" t="n">
        <v>6.46</v>
      </c>
      <c r="H1149" s="91" t="n">
        <v>6.37</v>
      </c>
      <c r="I1149" s="91" t="n">
        <v>6.22</v>
      </c>
      <c r="J1149" s="91" t="n">
        <v>6.07</v>
      </c>
      <c r="K1149" s="91" t="n">
        <v>6.21</v>
      </c>
      <c r="L1149" s="91" t="n">
        <v>6.14</v>
      </c>
      <c r="M1149" s="91" t="n">
        <v>14.17</v>
      </c>
      <c r="N1149" s="91" t="n">
        <v>5.87</v>
      </c>
      <c r="O1149" s="91" t="n">
        <v>6.42</v>
      </c>
      <c r="P1149" s="91" t="n">
        <v>7.5</v>
      </c>
      <c r="Q1149" s="91" t="n">
        <v>6.11</v>
      </c>
      <c r="R1149" s="91" t="n">
        <v>9.32</v>
      </c>
      <c r="S1149" s="91" t="n">
        <v>6.18</v>
      </c>
      <c r="T1149" s="91" t="n">
        <v>6.16</v>
      </c>
      <c r="U1149" s="91" t="n">
        <v>6.6</v>
      </c>
      <c r="V1149" s="91" t="n">
        <v>6.92</v>
      </c>
      <c r="W1149" s="91" t="n">
        <v>6.46</v>
      </c>
      <c r="X1149" s="91" t="n">
        <v>6.46</v>
      </c>
      <c r="Y1149" s="91" t="n">
        <v>12.17</v>
      </c>
      <c r="AA1149" s="2" t="n">
        <v>6.45</v>
      </c>
      <c r="AB1149" s="2" t="n">
        <v>6.158</v>
      </c>
      <c r="AC1149" s="95" t="n">
        <f aca="false">AE1149-AB1149</f>
        <v>0</v>
      </c>
      <c r="AE1149" s="28" t="n">
        <v>6.158</v>
      </c>
      <c r="AF1149" s="28" t="n">
        <v>5.89416488974</v>
      </c>
      <c r="AG1149" s="28" t="n">
        <v>6.348</v>
      </c>
      <c r="AH1149" s="28" t="n">
        <v>6.248</v>
      </c>
      <c r="AI1149" s="28" t="n">
        <v>6.038</v>
      </c>
      <c r="AJ1149" s="28" t="n">
        <v>6.058</v>
      </c>
      <c r="AK1149" s="28" t="n">
        <v>6.098</v>
      </c>
      <c r="AL1149" s="28" t="n">
        <v>6.1405</v>
      </c>
      <c r="AM1149" s="28" t="n">
        <v>11.208</v>
      </c>
      <c r="AN1149" s="28" t="n">
        <v>6.628</v>
      </c>
      <c r="AO1149" s="28" t="n">
        <v>6.408</v>
      </c>
      <c r="AP1149" s="28" t="n">
        <v>6.878</v>
      </c>
      <c r="AQ1149" s="28" t="n">
        <v>6.138</v>
      </c>
      <c r="AR1149" s="28" t="n">
        <v>10.008</v>
      </c>
      <c r="AS1149" s="28" t="n">
        <v>6.1755</v>
      </c>
      <c r="AT1149" s="28" t="n">
        <v>6.158</v>
      </c>
      <c r="AU1149" s="28" t="n">
        <v>6.558</v>
      </c>
      <c r="AV1149" s="28" t="n">
        <v>6.808</v>
      </c>
      <c r="AW1149" s="28" t="n">
        <v>6.288</v>
      </c>
      <c r="AX1149" s="28" t="n">
        <v>6.288</v>
      </c>
      <c r="AY1149" s="28" t="n">
        <v>11.608</v>
      </c>
      <c r="BE1149" s="28" t="n">
        <v>5.654</v>
      </c>
      <c r="BF1149" s="28" t="n">
        <v>5.36471428571429</v>
      </c>
      <c r="BG1149" s="28" t="n">
        <v>5.789</v>
      </c>
      <c r="BH1149" s="28" t="n">
        <v>5.72614285714286</v>
      </c>
      <c r="BI1149" s="28" t="n">
        <v>5.31185714285714</v>
      </c>
      <c r="BJ1149" s="28" t="n">
        <v>5.10328571428572</v>
      </c>
      <c r="BK1149" s="28" t="n">
        <v>5.564</v>
      </c>
      <c r="BL1149" s="28" t="n">
        <v>5.68364285714286</v>
      </c>
      <c r="BM1149" s="28" t="n">
        <v>7.964</v>
      </c>
      <c r="BN1149" s="28" t="n">
        <v>5.57685714285714</v>
      </c>
      <c r="BO1149" s="28" t="n">
        <v>5.879</v>
      </c>
      <c r="BP1149" s="28" t="n">
        <v>6.16685714285714</v>
      </c>
      <c r="BQ1149" s="28" t="n">
        <v>5.709</v>
      </c>
      <c r="BR1149" s="28" t="n">
        <v>7.57828571428572</v>
      </c>
      <c r="BS1149" s="28" t="n">
        <v>5.6715</v>
      </c>
      <c r="BT1149" s="28" t="n">
        <v>5.65878571428572</v>
      </c>
      <c r="BU1149" s="28" t="n">
        <v>5.97757142857143</v>
      </c>
      <c r="BV1149" s="28" t="n">
        <v>6.09257142857143</v>
      </c>
      <c r="BW1149" s="28" t="n">
        <v>5.664</v>
      </c>
      <c r="BX1149" s="28" t="n">
        <v>5.674</v>
      </c>
      <c r="BY1149" s="28" t="n">
        <v>7.99257142857143</v>
      </c>
      <c r="CA1149" s="28" t="n">
        <v>5.586</v>
      </c>
      <c r="CB1149" s="28" t="n">
        <v>5.386</v>
      </c>
      <c r="CC1149" s="28" t="n">
        <v>5.796</v>
      </c>
      <c r="CD1149" s="28" t="n">
        <v>5.646</v>
      </c>
      <c r="CE1149" s="28" t="n">
        <v>5.361</v>
      </c>
      <c r="CF1149" s="28" t="n">
        <v>5.276</v>
      </c>
      <c r="CG1149" s="28" t="n">
        <v>5.486</v>
      </c>
      <c r="CH1149" s="28" t="n">
        <v>5.573</v>
      </c>
      <c r="CI1149" s="28" t="n">
        <v>7.682</v>
      </c>
      <c r="CJ1149" s="28" t="n">
        <v>6.866</v>
      </c>
      <c r="CK1149" s="28" t="n">
        <v>5.923</v>
      </c>
      <c r="CL1149" s="28" t="n">
        <v>7.186</v>
      </c>
      <c r="CM1149" s="28" t="n">
        <v>5.636</v>
      </c>
      <c r="CN1149" s="28" t="n">
        <v>7.432</v>
      </c>
      <c r="CO1149" s="28" t="n">
        <v>5.606</v>
      </c>
      <c r="CP1149" s="28" t="n">
        <v>5.5785</v>
      </c>
      <c r="CQ1149" s="28" t="n">
        <v>6.028</v>
      </c>
      <c r="CR1149" s="28" t="n">
        <v>6.766</v>
      </c>
      <c r="CS1149" s="28" t="n">
        <v>5.706</v>
      </c>
      <c r="CT1149" s="28" t="n">
        <v>5.706</v>
      </c>
      <c r="CU1149" s="28" t="n">
        <v>8.012</v>
      </c>
    </row>
    <row r="1150" customFormat="false" ht="12.75" hidden="true" customHeight="false" outlineLevel="0" collapsed="false">
      <c r="A1150" s="56" t="n">
        <v>36931</v>
      </c>
      <c r="B1150" s="90" t="n">
        <f aca="false">B1149+1</f>
        <v>1144</v>
      </c>
      <c r="C1150" s="28"/>
      <c r="E1150" s="91" t="n">
        <v>6.19</v>
      </c>
      <c r="F1150" s="91" t="n">
        <v>5.953</v>
      </c>
      <c r="G1150" s="91" t="n">
        <v>6.44</v>
      </c>
      <c r="H1150" s="91" t="n">
        <v>6.39</v>
      </c>
      <c r="I1150" s="91" t="n">
        <v>6.29</v>
      </c>
      <c r="J1150" s="91" t="n">
        <v>6.14</v>
      </c>
      <c r="K1150" s="91" t="n">
        <v>6.24</v>
      </c>
      <c r="L1150" s="91" t="n">
        <v>6.19</v>
      </c>
      <c r="M1150" s="91" t="n">
        <v>15.49</v>
      </c>
      <c r="N1150" s="91" t="n">
        <v>5.89</v>
      </c>
      <c r="O1150" s="91" t="n">
        <v>6.45</v>
      </c>
      <c r="P1150" s="91" t="n">
        <v>7.45</v>
      </c>
      <c r="Q1150" s="91" t="n">
        <v>6.13</v>
      </c>
      <c r="R1150" s="91" t="n">
        <v>9.19</v>
      </c>
      <c r="S1150" s="91" t="n">
        <v>6.24</v>
      </c>
      <c r="T1150" s="91" t="n">
        <v>6.17</v>
      </c>
      <c r="U1150" s="91" t="n">
        <v>6.6</v>
      </c>
      <c r="V1150" s="91" t="n">
        <v>6.9</v>
      </c>
      <c r="W1150" s="91" t="n">
        <v>6.49</v>
      </c>
      <c r="X1150" s="91" t="n">
        <v>6.49</v>
      </c>
      <c r="Y1150" s="91" t="n">
        <v>12.99</v>
      </c>
      <c r="AA1150" s="2" t="n">
        <v>6.24</v>
      </c>
      <c r="AB1150" s="2" t="n">
        <v>6.21</v>
      </c>
      <c r="AC1150" s="95" t="n">
        <f aca="false">AE1150-AB1150</f>
        <v>0</v>
      </c>
      <c r="AE1150" s="28" t="n">
        <v>6.21</v>
      </c>
      <c r="AF1150" s="28" t="n">
        <v>5.9217464117261</v>
      </c>
      <c r="AG1150" s="28" t="n">
        <v>6.405</v>
      </c>
      <c r="AH1150" s="28" t="n">
        <v>6.35</v>
      </c>
      <c r="AI1150" s="28" t="n">
        <v>6.135</v>
      </c>
      <c r="AJ1150" s="28" t="n">
        <v>6.13</v>
      </c>
      <c r="AK1150" s="28" t="n">
        <v>6.145</v>
      </c>
      <c r="AL1150" s="28" t="n">
        <v>6.1925</v>
      </c>
      <c r="AM1150" s="28" t="n">
        <v>11.71</v>
      </c>
      <c r="AN1150" s="28" t="n">
        <v>6.81</v>
      </c>
      <c r="AO1150" s="28" t="n">
        <v>6.46</v>
      </c>
      <c r="AP1150" s="28" t="n">
        <v>6.93</v>
      </c>
      <c r="AQ1150" s="28" t="n">
        <v>6.22</v>
      </c>
      <c r="AR1150" s="28" t="n">
        <v>9.91</v>
      </c>
      <c r="AS1150" s="28" t="n">
        <v>6.2275</v>
      </c>
      <c r="AT1150" s="28" t="n">
        <v>6.21</v>
      </c>
      <c r="AU1150" s="28" t="n">
        <v>6.61</v>
      </c>
      <c r="AV1150" s="28" t="n">
        <v>6.86</v>
      </c>
      <c r="AW1150" s="28" t="n">
        <v>6.35</v>
      </c>
      <c r="AX1150" s="28" t="n">
        <v>6.35</v>
      </c>
      <c r="AY1150" s="28" t="n">
        <v>11.71</v>
      </c>
      <c r="BE1150" s="28" t="n">
        <v>5.72471428571429</v>
      </c>
      <c r="BF1150" s="28" t="n">
        <v>5.43542857142857</v>
      </c>
      <c r="BG1150" s="28" t="n">
        <v>5.85971428571429</v>
      </c>
      <c r="BH1150" s="28" t="n">
        <v>5.80828571428571</v>
      </c>
      <c r="BI1150" s="28" t="n">
        <v>5.38257142857143</v>
      </c>
      <c r="BJ1150" s="28" t="n">
        <v>5.17185714285714</v>
      </c>
      <c r="BK1150" s="28" t="n">
        <v>5.62971428571429</v>
      </c>
      <c r="BL1150" s="28" t="n">
        <v>5.75435714285714</v>
      </c>
      <c r="BM1150" s="28" t="n">
        <v>8.40042857142857</v>
      </c>
      <c r="BN1150" s="28" t="n">
        <v>5.65542857142857</v>
      </c>
      <c r="BO1150" s="28" t="n">
        <v>5.94971428571429</v>
      </c>
      <c r="BP1150" s="28" t="n">
        <v>6.23757142857143</v>
      </c>
      <c r="BQ1150" s="28" t="n">
        <v>5.78971428571429</v>
      </c>
      <c r="BR1150" s="28" t="n">
        <v>7.98614285714286</v>
      </c>
      <c r="BS1150" s="28" t="n">
        <v>5.74221428571429</v>
      </c>
      <c r="BT1150" s="28" t="n">
        <v>5.7295</v>
      </c>
      <c r="BU1150" s="28" t="n">
        <v>6.04828571428571</v>
      </c>
      <c r="BV1150" s="28" t="n">
        <v>6.16328571428571</v>
      </c>
      <c r="BW1150" s="28" t="n">
        <v>5.72971428571429</v>
      </c>
      <c r="BX1150" s="28" t="n">
        <v>5.73971428571429</v>
      </c>
      <c r="BY1150" s="28" t="n">
        <v>8.429</v>
      </c>
      <c r="CA1150" s="28" t="n">
        <v>5.646</v>
      </c>
      <c r="CB1150" s="28" t="n">
        <v>5.451</v>
      </c>
      <c r="CC1150" s="28" t="n">
        <v>5.856</v>
      </c>
      <c r="CD1150" s="28" t="n">
        <v>5.736</v>
      </c>
      <c r="CE1150" s="28" t="n">
        <v>5.421</v>
      </c>
      <c r="CF1150" s="28" t="n">
        <v>5.336</v>
      </c>
      <c r="CG1150" s="28" t="n">
        <v>5.546</v>
      </c>
      <c r="CH1150" s="28" t="n">
        <v>5.633</v>
      </c>
      <c r="CI1150" s="28" t="n">
        <v>7.842</v>
      </c>
      <c r="CJ1150" s="28" t="n">
        <v>6.971</v>
      </c>
      <c r="CK1150" s="28" t="n">
        <v>5.983</v>
      </c>
      <c r="CL1150" s="28" t="n">
        <v>7.246</v>
      </c>
      <c r="CM1150" s="28" t="n">
        <v>5.716</v>
      </c>
      <c r="CN1150" s="28" t="n">
        <v>7.592</v>
      </c>
      <c r="CO1150" s="28" t="n">
        <v>5.666</v>
      </c>
      <c r="CP1150" s="28" t="n">
        <v>5.6385</v>
      </c>
      <c r="CQ1150" s="28" t="n">
        <v>6.088</v>
      </c>
      <c r="CR1150" s="28" t="n">
        <v>6.826</v>
      </c>
      <c r="CS1150" s="28" t="n">
        <v>5.766</v>
      </c>
      <c r="CT1150" s="28" t="n">
        <v>5.766</v>
      </c>
      <c r="CU1150" s="28" t="n">
        <v>8.172</v>
      </c>
    </row>
    <row r="1151" customFormat="false" ht="12.75" hidden="true" customHeight="false" outlineLevel="0" collapsed="false">
      <c r="A1151" s="56" t="n">
        <v>36934</v>
      </c>
      <c r="B1151" s="90" t="n">
        <f aca="false">B1150+1</f>
        <v>1145</v>
      </c>
      <c r="C1151" s="28"/>
      <c r="E1151" s="91" t="n">
        <v>5.71</v>
      </c>
      <c r="F1151" s="91" t="n">
        <v>5.479</v>
      </c>
      <c r="G1151" s="91" t="n">
        <v>5.92</v>
      </c>
      <c r="H1151" s="91" t="n">
        <v>5.86</v>
      </c>
      <c r="I1151" s="91" t="n">
        <v>5.66</v>
      </c>
      <c r="J1151" s="91" t="n">
        <v>5.56</v>
      </c>
      <c r="K1151" s="91" t="n">
        <v>5.73</v>
      </c>
      <c r="L1151" s="91" t="n">
        <v>5.73</v>
      </c>
      <c r="M1151" s="91" t="n">
        <v>19.46</v>
      </c>
      <c r="N1151" s="91" t="n">
        <v>5.41</v>
      </c>
      <c r="O1151" s="91" t="n">
        <v>5.97</v>
      </c>
      <c r="P1151" s="91" t="n">
        <v>6.97</v>
      </c>
      <c r="Q1151" s="91" t="n">
        <v>5.71</v>
      </c>
      <c r="R1151" s="91" t="n">
        <v>10.46</v>
      </c>
      <c r="S1151" s="91" t="n">
        <v>5.73</v>
      </c>
      <c r="T1151" s="91" t="n">
        <v>5.71</v>
      </c>
      <c r="U1151" s="91" t="n">
        <v>6.12</v>
      </c>
      <c r="V1151" s="91" t="n">
        <v>6.42</v>
      </c>
      <c r="W1151" s="91" t="n">
        <v>5.87</v>
      </c>
      <c r="X1151" s="91" t="n">
        <v>5.87</v>
      </c>
      <c r="Y1151" s="91" t="n">
        <v>13.51</v>
      </c>
      <c r="AA1151" s="2" t="n">
        <v>5.85</v>
      </c>
      <c r="AB1151" s="2" t="n">
        <v>5.821</v>
      </c>
      <c r="AC1151" s="95" t="n">
        <f aca="false">AE1151-AB1151</f>
        <v>0</v>
      </c>
      <c r="AE1151" s="28" t="n">
        <v>5.821</v>
      </c>
      <c r="AF1151" s="28" t="n">
        <v>5.59137808689852</v>
      </c>
      <c r="AG1151" s="28" t="n">
        <v>5.996</v>
      </c>
      <c r="AH1151" s="28" t="n">
        <v>5.931</v>
      </c>
      <c r="AI1151" s="28" t="n">
        <v>5.711</v>
      </c>
      <c r="AJ1151" s="28" t="n">
        <v>5.711</v>
      </c>
      <c r="AK1151" s="28" t="n">
        <v>5.761</v>
      </c>
      <c r="AL1151" s="28" t="n">
        <v>5.806</v>
      </c>
      <c r="AM1151" s="28" t="n">
        <v>13.021</v>
      </c>
      <c r="AN1151" s="28" t="n">
        <v>6.496</v>
      </c>
      <c r="AO1151" s="28" t="n">
        <v>6.071</v>
      </c>
      <c r="AP1151" s="28" t="n">
        <v>6.521</v>
      </c>
      <c r="AQ1151" s="28" t="n">
        <v>5.831</v>
      </c>
      <c r="AR1151" s="28" t="n">
        <v>9.821</v>
      </c>
      <c r="AS1151" s="28" t="n">
        <v>5.8385</v>
      </c>
      <c r="AT1151" s="28" t="n">
        <v>5.816</v>
      </c>
      <c r="AU1151" s="28" t="n">
        <v>6.191</v>
      </c>
      <c r="AV1151" s="28" t="n">
        <v>6.451</v>
      </c>
      <c r="AW1151" s="28" t="n">
        <v>5.941</v>
      </c>
      <c r="AX1151" s="28" t="n">
        <v>5.961</v>
      </c>
      <c r="AY1151" s="28" t="n">
        <v>12.121</v>
      </c>
      <c r="BE1151" s="28" t="n">
        <v>5.63814285714286</v>
      </c>
      <c r="BF1151" s="28" t="n">
        <v>5.34814285714286</v>
      </c>
      <c r="BG1151" s="28" t="n">
        <v>5.76814285714286</v>
      </c>
      <c r="BH1151" s="28" t="n">
        <v>5.72171428571429</v>
      </c>
      <c r="BI1151" s="28" t="n">
        <v>5.30742857142857</v>
      </c>
      <c r="BJ1151" s="28" t="n">
        <v>5.08457142857143</v>
      </c>
      <c r="BK1151" s="28" t="n">
        <v>5.54814285714286</v>
      </c>
      <c r="BL1151" s="28" t="n">
        <v>5.67028571428572</v>
      </c>
      <c r="BM1151" s="28" t="n">
        <v>8.781</v>
      </c>
      <c r="BN1151" s="28" t="n">
        <v>5.56885714285714</v>
      </c>
      <c r="BO1151" s="28" t="n">
        <v>5.86314285714286</v>
      </c>
      <c r="BP1151" s="28" t="n">
        <v>6.151</v>
      </c>
      <c r="BQ1151" s="28" t="n">
        <v>5.69885714285714</v>
      </c>
      <c r="BR1151" s="28" t="n">
        <v>8.03814285714286</v>
      </c>
      <c r="BS1151" s="28" t="n">
        <v>5.65564285714286</v>
      </c>
      <c r="BT1151" s="28" t="n">
        <v>5.64292857142857</v>
      </c>
      <c r="BU1151" s="28" t="n">
        <v>5.96171428571429</v>
      </c>
      <c r="BV1151" s="28" t="n">
        <v>6.07671428571429</v>
      </c>
      <c r="BW1151" s="28" t="n">
        <v>5.64814285714286</v>
      </c>
      <c r="BX1151" s="28" t="n">
        <v>5.64814285714286</v>
      </c>
      <c r="BY1151" s="28" t="n">
        <v>8.72385714285714</v>
      </c>
      <c r="CA1151" s="28" t="n">
        <v>5.621</v>
      </c>
      <c r="CB1151" s="28" t="n">
        <v>5.426</v>
      </c>
      <c r="CC1151" s="28" t="n">
        <v>5.831</v>
      </c>
      <c r="CD1151" s="28" t="n">
        <v>5.701</v>
      </c>
      <c r="CE1151" s="28" t="n">
        <v>5.396</v>
      </c>
      <c r="CF1151" s="28" t="n">
        <v>5.311</v>
      </c>
      <c r="CG1151" s="28" t="n">
        <v>5.521</v>
      </c>
      <c r="CH1151" s="28" t="n">
        <v>5.608</v>
      </c>
      <c r="CI1151" s="28" t="n">
        <v>7.972</v>
      </c>
      <c r="CJ1151" s="28" t="n">
        <v>6.996</v>
      </c>
      <c r="CK1151" s="28" t="n">
        <v>5.958</v>
      </c>
      <c r="CL1151" s="28" t="n">
        <v>7.141</v>
      </c>
      <c r="CM1151" s="28" t="n">
        <v>5.671</v>
      </c>
      <c r="CN1151" s="28" t="n">
        <v>7.722</v>
      </c>
      <c r="CO1151" s="28" t="n">
        <v>5.641</v>
      </c>
      <c r="CP1151" s="28" t="n">
        <v>5.6135</v>
      </c>
      <c r="CQ1151" s="28" t="n">
        <v>6.063</v>
      </c>
      <c r="CR1151" s="28" t="n">
        <v>6.731</v>
      </c>
      <c r="CS1151" s="28" t="n">
        <v>5.741</v>
      </c>
      <c r="CT1151" s="28" t="n">
        <v>5.741</v>
      </c>
      <c r="CU1151" s="28" t="n">
        <v>8.302</v>
      </c>
    </row>
    <row r="1152" customFormat="false" ht="12.75" hidden="true" customHeight="false" outlineLevel="0" collapsed="false">
      <c r="A1152" s="56" t="n">
        <v>36935</v>
      </c>
      <c r="B1152" s="90" t="n">
        <f aca="false">B1151+1</f>
        <v>1146</v>
      </c>
      <c r="C1152" s="28"/>
      <c r="E1152" s="91" t="n">
        <v>5.94</v>
      </c>
      <c r="F1152" s="91" t="n">
        <v>5.754</v>
      </c>
      <c r="G1152" s="91" t="n">
        <v>6.19</v>
      </c>
      <c r="H1152" s="91" t="n">
        <v>6.04</v>
      </c>
      <c r="I1152" s="91" t="n">
        <v>5.84</v>
      </c>
      <c r="J1152" s="91" t="n">
        <v>5.79</v>
      </c>
      <c r="K1152" s="91" t="n">
        <v>5.94</v>
      </c>
      <c r="L1152" s="91" t="n">
        <v>5.92</v>
      </c>
      <c r="M1152" s="91" t="n">
        <v>28.94</v>
      </c>
      <c r="N1152" s="91" t="n">
        <v>5.64</v>
      </c>
      <c r="O1152" s="91" t="n">
        <v>6.2</v>
      </c>
      <c r="P1152" s="91" t="n">
        <v>7.15</v>
      </c>
      <c r="Q1152" s="91" t="n">
        <v>5.87</v>
      </c>
      <c r="R1152" s="91" t="n">
        <v>11.44</v>
      </c>
      <c r="S1152" s="91" t="n">
        <v>5.96</v>
      </c>
      <c r="T1152" s="91" t="n">
        <v>5.94</v>
      </c>
      <c r="U1152" s="91" t="n">
        <v>6.35</v>
      </c>
      <c r="V1152" s="91" t="n">
        <v>6.65</v>
      </c>
      <c r="W1152" s="91" t="n">
        <v>6.14</v>
      </c>
      <c r="X1152" s="91" t="n">
        <v>6.14</v>
      </c>
      <c r="Y1152" s="91" t="n">
        <v>14.14</v>
      </c>
      <c r="AA1152" s="2" t="n">
        <v>5.75</v>
      </c>
      <c r="AB1152" s="2" t="n">
        <v>6.019</v>
      </c>
      <c r="AC1152" s="95" t="n">
        <f aca="false">AE1152-AB1152</f>
        <v>0</v>
      </c>
      <c r="AE1152" s="28" t="n">
        <v>6.019</v>
      </c>
      <c r="AF1152" s="28" t="n">
        <v>5.79254047488033</v>
      </c>
      <c r="AG1152" s="28" t="n">
        <v>6.194</v>
      </c>
      <c r="AH1152" s="28" t="n">
        <v>6.129</v>
      </c>
      <c r="AI1152" s="28" t="n">
        <v>5.904</v>
      </c>
      <c r="AJ1152" s="28" t="n">
        <v>5.919</v>
      </c>
      <c r="AK1152" s="28" t="n">
        <v>5.959</v>
      </c>
      <c r="AL1152" s="28" t="n">
        <v>6.004</v>
      </c>
      <c r="AM1152" s="28" t="n">
        <v>15.469</v>
      </c>
      <c r="AN1152" s="28" t="n">
        <v>6.769</v>
      </c>
      <c r="AO1152" s="28" t="n">
        <v>6.269</v>
      </c>
      <c r="AP1152" s="28" t="n">
        <v>6.719</v>
      </c>
      <c r="AQ1152" s="28" t="n">
        <v>6.029</v>
      </c>
      <c r="AR1152" s="28" t="n">
        <v>10.019</v>
      </c>
      <c r="AS1152" s="28" t="n">
        <v>6.0365</v>
      </c>
      <c r="AT1152" s="28" t="n">
        <v>6.014</v>
      </c>
      <c r="AU1152" s="28" t="n">
        <v>6.389</v>
      </c>
      <c r="AV1152" s="28" t="n">
        <v>6.649</v>
      </c>
      <c r="AW1152" s="28" t="n">
        <v>6.139</v>
      </c>
      <c r="AX1152" s="28" t="n">
        <v>6.159</v>
      </c>
      <c r="AY1152" s="28" t="n">
        <v>12.769</v>
      </c>
      <c r="BE1152" s="28" t="n">
        <v>5.74685714285714</v>
      </c>
      <c r="BF1152" s="28" t="n">
        <v>5.46042857142857</v>
      </c>
      <c r="BG1152" s="28" t="n">
        <v>5.87685714285714</v>
      </c>
      <c r="BH1152" s="28" t="n">
        <v>5.83042857142857</v>
      </c>
      <c r="BI1152" s="28" t="n">
        <v>5.41614285714286</v>
      </c>
      <c r="BJ1152" s="28" t="n">
        <v>5.19328571428571</v>
      </c>
      <c r="BK1152" s="28" t="n">
        <v>5.65685714285714</v>
      </c>
      <c r="BL1152" s="28" t="n">
        <v>5.779</v>
      </c>
      <c r="BM1152" s="28" t="n">
        <v>9.11257142857143</v>
      </c>
      <c r="BN1152" s="28" t="n">
        <v>5.68114285714286</v>
      </c>
      <c r="BO1152" s="28" t="n">
        <v>5.97185714285714</v>
      </c>
      <c r="BP1152" s="28" t="n">
        <v>6.25114285714286</v>
      </c>
      <c r="BQ1152" s="28" t="n">
        <v>5.80757142857143</v>
      </c>
      <c r="BR1152" s="28" t="n">
        <v>8.36971428571429</v>
      </c>
      <c r="BS1152" s="28" t="n">
        <v>5.76435714285714</v>
      </c>
      <c r="BT1152" s="28" t="n">
        <v>5.75164285714286</v>
      </c>
      <c r="BU1152" s="28" t="n">
        <v>6.06828571428571</v>
      </c>
      <c r="BV1152" s="28" t="n">
        <v>6.18542857142857</v>
      </c>
      <c r="BW1152" s="28" t="n">
        <v>5.75685714285714</v>
      </c>
      <c r="BX1152" s="28" t="n">
        <v>5.75685714285714</v>
      </c>
      <c r="BY1152" s="28" t="n">
        <v>8.90542857142857</v>
      </c>
      <c r="CA1152" s="28" t="n">
        <v>5.659</v>
      </c>
      <c r="CB1152" s="28" t="n">
        <v>5.474</v>
      </c>
      <c r="CC1152" s="28" t="n">
        <v>5.874</v>
      </c>
      <c r="CD1152" s="28" t="n">
        <v>5.739</v>
      </c>
      <c r="CE1152" s="28" t="n">
        <v>5.429</v>
      </c>
      <c r="CF1152" s="28" t="n">
        <v>5.349</v>
      </c>
      <c r="CG1152" s="28" t="n">
        <v>5.559</v>
      </c>
      <c r="CH1152" s="28" t="n">
        <v>5.646</v>
      </c>
      <c r="CI1152" s="28" t="n">
        <v>8.01</v>
      </c>
      <c r="CJ1152" s="28" t="n">
        <v>7.059</v>
      </c>
      <c r="CK1152" s="28" t="n">
        <v>5.996</v>
      </c>
      <c r="CL1152" s="28" t="n">
        <v>7.179</v>
      </c>
      <c r="CM1152" s="28" t="n">
        <v>5.709</v>
      </c>
      <c r="CN1152" s="28" t="n">
        <v>7.76</v>
      </c>
      <c r="CO1152" s="28" t="n">
        <v>5.679</v>
      </c>
      <c r="CP1152" s="28" t="n">
        <v>5.6515</v>
      </c>
      <c r="CQ1152" s="28" t="n">
        <v>6.101</v>
      </c>
      <c r="CR1152" s="28" t="n">
        <v>6.769</v>
      </c>
      <c r="CS1152" s="28" t="n">
        <v>5.779</v>
      </c>
      <c r="CT1152" s="28" t="n">
        <v>5.779</v>
      </c>
      <c r="CU1152" s="28" t="n">
        <v>8.34</v>
      </c>
    </row>
    <row r="1153" customFormat="false" ht="12.75" hidden="true" customHeight="false" outlineLevel="0" collapsed="false">
      <c r="A1153" s="56" t="n">
        <v>36936</v>
      </c>
      <c r="B1153" s="90" t="n">
        <f aca="false">B1152+1</f>
        <v>1147</v>
      </c>
      <c r="C1153" s="28"/>
      <c r="E1153" s="91" t="n">
        <v>5.46</v>
      </c>
      <c r="F1153" s="91" t="n">
        <v>5.325</v>
      </c>
      <c r="G1153" s="91" t="n">
        <v>5.69</v>
      </c>
      <c r="H1153" s="91" t="n">
        <v>5.61</v>
      </c>
      <c r="I1153" s="91" t="n">
        <v>5.46</v>
      </c>
      <c r="J1153" s="91" t="n">
        <v>5.31</v>
      </c>
      <c r="K1153" s="91" t="n">
        <v>5.51</v>
      </c>
      <c r="L1153" s="91" t="n">
        <v>5.45</v>
      </c>
      <c r="M1153" s="91" t="n">
        <v>27.46</v>
      </c>
      <c r="N1153" s="91" t="n">
        <v>5.16</v>
      </c>
      <c r="O1153" s="91" t="n">
        <v>5.72</v>
      </c>
      <c r="P1153" s="91" t="n">
        <v>6.57</v>
      </c>
      <c r="Q1153" s="91" t="n">
        <v>5.43</v>
      </c>
      <c r="R1153" s="91" t="n">
        <v>9.46</v>
      </c>
      <c r="S1153" s="91" t="n">
        <v>5.5</v>
      </c>
      <c r="T1153" s="91" t="n">
        <v>5.46</v>
      </c>
      <c r="U1153" s="91" t="n">
        <v>5.87</v>
      </c>
      <c r="V1153" s="91" t="n">
        <v>6.17</v>
      </c>
      <c r="W1153" s="91" t="n">
        <v>5.71</v>
      </c>
      <c r="X1153" s="91" t="n">
        <v>5.71</v>
      </c>
      <c r="Y1153" s="91" t="n">
        <v>13.46</v>
      </c>
      <c r="AA1153" s="2" t="n">
        <v>6.01</v>
      </c>
      <c r="AB1153" s="2" t="n">
        <v>5.518</v>
      </c>
      <c r="AC1153" s="95" t="n">
        <f aca="false">AE1153-AB1153</f>
        <v>0</v>
      </c>
      <c r="AE1153" s="28" t="n">
        <v>5.518</v>
      </c>
      <c r="AF1153" s="28" t="n">
        <v>5.42760915954535</v>
      </c>
      <c r="AG1153" s="28" t="n">
        <v>5.703</v>
      </c>
      <c r="AH1153" s="28" t="n">
        <v>5.643</v>
      </c>
      <c r="AI1153" s="28" t="n">
        <v>5.398</v>
      </c>
      <c r="AJ1153" s="28" t="n">
        <v>5.398</v>
      </c>
      <c r="AK1153" s="28" t="n">
        <v>5.458</v>
      </c>
      <c r="AL1153" s="28" t="n">
        <v>5.508</v>
      </c>
      <c r="AM1153" s="28" t="n">
        <v>14.818</v>
      </c>
      <c r="AN1153" s="28" t="n">
        <v>6.108</v>
      </c>
      <c r="AO1153" s="28" t="n">
        <v>5.768</v>
      </c>
      <c r="AP1153" s="28" t="n">
        <v>6.178</v>
      </c>
      <c r="AQ1153" s="28" t="n">
        <v>5.543</v>
      </c>
      <c r="AR1153" s="28" t="n">
        <v>9.368</v>
      </c>
      <c r="AS1153" s="28" t="n">
        <v>5.5355</v>
      </c>
      <c r="AT1153" s="28" t="n">
        <v>5.513</v>
      </c>
      <c r="AU1153" s="28" t="n">
        <v>5.888</v>
      </c>
      <c r="AV1153" s="28" t="n">
        <v>6.108</v>
      </c>
      <c r="AW1153" s="28" t="n">
        <v>5.648</v>
      </c>
      <c r="AX1153" s="28" t="n">
        <v>5.658</v>
      </c>
      <c r="AY1153" s="28" t="n">
        <v>12.368</v>
      </c>
      <c r="BE1153" s="28" t="n">
        <v>5.47428571428571</v>
      </c>
      <c r="BF1153" s="28" t="n">
        <v>5.19142857142857</v>
      </c>
      <c r="BG1153" s="28" t="n">
        <v>5.60928571428571</v>
      </c>
      <c r="BH1153" s="28" t="n">
        <v>5.57785714285714</v>
      </c>
      <c r="BI1153" s="28" t="n">
        <v>5.14</v>
      </c>
      <c r="BJ1153" s="28" t="n">
        <v>4.91357142857143</v>
      </c>
      <c r="BK1153" s="28" t="n">
        <v>5.38428571428571</v>
      </c>
      <c r="BL1153" s="28" t="n">
        <v>5.50607142857143</v>
      </c>
      <c r="BM1153" s="28" t="n">
        <v>8.61571428571429</v>
      </c>
      <c r="BN1153" s="28" t="n">
        <v>5.40857142857143</v>
      </c>
      <c r="BO1153" s="28" t="n">
        <v>5.69928571428571</v>
      </c>
      <c r="BP1153" s="28" t="n">
        <v>5.97857142857143</v>
      </c>
      <c r="BQ1153" s="28" t="n">
        <v>5.545</v>
      </c>
      <c r="BR1153" s="28" t="n">
        <v>7.87285714285714</v>
      </c>
      <c r="BS1153" s="28" t="n">
        <v>5.49178571428571</v>
      </c>
      <c r="BT1153" s="28" t="n">
        <v>5.47907142857143</v>
      </c>
      <c r="BU1153" s="28" t="n">
        <v>5.79571428571429</v>
      </c>
      <c r="BV1153" s="28" t="n">
        <v>5.91285714285714</v>
      </c>
      <c r="BW1153" s="28" t="n">
        <v>5.48928571428571</v>
      </c>
      <c r="BX1153" s="28" t="n">
        <v>5.49428571428571</v>
      </c>
      <c r="BY1153" s="28" t="n">
        <v>8.40857142857143</v>
      </c>
      <c r="CA1153" s="28" t="n">
        <v>5.467</v>
      </c>
      <c r="CB1153" s="28" t="n">
        <v>5.277</v>
      </c>
      <c r="CC1153" s="28" t="n">
        <v>5.682</v>
      </c>
      <c r="CD1153" s="28" t="n">
        <v>5.547</v>
      </c>
      <c r="CE1153" s="28" t="n">
        <v>5.237</v>
      </c>
      <c r="CF1153" s="28" t="n">
        <v>5.157</v>
      </c>
      <c r="CG1153" s="28" t="n">
        <v>5.367</v>
      </c>
      <c r="CH1153" s="28" t="n">
        <v>5.454</v>
      </c>
      <c r="CI1153" s="28" t="n">
        <v>7.618</v>
      </c>
      <c r="CJ1153" s="28" t="n">
        <v>6.817</v>
      </c>
      <c r="CK1153" s="28" t="n">
        <v>5.804</v>
      </c>
      <c r="CL1153" s="28" t="n">
        <v>6.987</v>
      </c>
      <c r="CM1153" s="28" t="n">
        <v>5.517</v>
      </c>
      <c r="CN1153" s="28" t="n">
        <v>7.368</v>
      </c>
      <c r="CO1153" s="28" t="n">
        <v>5.487</v>
      </c>
      <c r="CP1153" s="28" t="n">
        <v>5.4595</v>
      </c>
      <c r="CQ1153" s="28" t="n">
        <v>5.909</v>
      </c>
      <c r="CR1153" s="28" t="n">
        <v>6.577</v>
      </c>
      <c r="CS1153" s="28" t="n">
        <v>5.587</v>
      </c>
      <c r="CT1153" s="28" t="n">
        <v>5.587</v>
      </c>
      <c r="CU1153" s="28" t="n">
        <v>7.948</v>
      </c>
    </row>
    <row r="1154" customFormat="false" ht="12.75" hidden="true" customHeight="false" outlineLevel="0" collapsed="false">
      <c r="A1154" s="56" t="n">
        <v>36937</v>
      </c>
      <c r="B1154" s="90" t="n">
        <f aca="false">B1153+1</f>
        <v>1148</v>
      </c>
      <c r="C1154" s="28"/>
      <c r="E1154" s="91" t="n">
        <v>5.49</v>
      </c>
      <c r="F1154" s="91" t="n">
        <v>5.421</v>
      </c>
      <c r="G1154" s="91" t="n">
        <v>5.74</v>
      </c>
      <c r="H1154" s="91" t="n">
        <v>5.64</v>
      </c>
      <c r="I1154" s="91" t="n">
        <v>5.54</v>
      </c>
      <c r="J1154" s="91" t="n">
        <v>5.39</v>
      </c>
      <c r="K1154" s="91" t="n">
        <v>5.54</v>
      </c>
      <c r="L1154" s="91" t="n">
        <v>5.49</v>
      </c>
      <c r="M1154" s="91" t="n">
        <v>30</v>
      </c>
      <c r="N1154" s="91" t="n">
        <v>5.19</v>
      </c>
      <c r="O1154" s="91" t="n">
        <v>5.75</v>
      </c>
      <c r="P1154" s="91" t="n">
        <v>6.55</v>
      </c>
      <c r="Q1154" s="91" t="n">
        <v>5.49</v>
      </c>
      <c r="R1154" s="91" t="n">
        <v>12.5</v>
      </c>
      <c r="S1154" s="91" t="n">
        <v>5.52</v>
      </c>
      <c r="T1154" s="91" t="n">
        <v>5.48</v>
      </c>
      <c r="U1154" s="91" t="n">
        <v>5.9</v>
      </c>
      <c r="V1154" s="91" t="n">
        <v>6.2</v>
      </c>
      <c r="W1154" s="91" t="n">
        <v>5.79</v>
      </c>
      <c r="X1154" s="91" t="n">
        <v>5.79</v>
      </c>
      <c r="Y1154" s="91" t="n">
        <v>14.5</v>
      </c>
      <c r="AA1154" s="2" t="n">
        <v>5.53</v>
      </c>
      <c r="AB1154" s="2" t="n">
        <v>5.594</v>
      </c>
      <c r="AC1154" s="95" t="n">
        <f aca="false">AE1154-AB1154</f>
        <v>0</v>
      </c>
      <c r="AE1154" s="28" t="n">
        <v>5.594</v>
      </c>
      <c r="AF1154" s="28" t="n">
        <v>5.52077081005365</v>
      </c>
      <c r="AG1154" s="28" t="n">
        <v>5.774</v>
      </c>
      <c r="AH1154" s="28" t="n">
        <v>5.729</v>
      </c>
      <c r="AI1154" s="28" t="n">
        <v>5.464</v>
      </c>
      <c r="AJ1154" s="28" t="n">
        <v>5.454</v>
      </c>
      <c r="AK1154" s="28" t="n">
        <v>5.534</v>
      </c>
      <c r="AL1154" s="28" t="n">
        <v>5.5865</v>
      </c>
      <c r="AM1154" s="28" t="n">
        <v>14.794</v>
      </c>
      <c r="AN1154" s="28" t="n">
        <v>6.054</v>
      </c>
      <c r="AO1154" s="28" t="n">
        <v>5.844</v>
      </c>
      <c r="AP1154" s="28" t="n">
        <v>6.254</v>
      </c>
      <c r="AQ1154" s="28" t="n">
        <v>5.614</v>
      </c>
      <c r="AR1154" s="28" t="n">
        <v>10.394</v>
      </c>
      <c r="AS1154" s="28" t="n">
        <v>5.6115</v>
      </c>
      <c r="AT1154" s="28" t="n">
        <v>5.589</v>
      </c>
      <c r="AU1154" s="28" t="n">
        <v>5.964</v>
      </c>
      <c r="AV1154" s="28" t="n">
        <v>6.184</v>
      </c>
      <c r="AW1154" s="28" t="n">
        <v>5.724</v>
      </c>
      <c r="AX1154" s="28" t="n">
        <v>5.744</v>
      </c>
      <c r="AY1154" s="28" t="n">
        <v>12.794</v>
      </c>
      <c r="BE1154" s="28" t="n">
        <v>5.54571428571429</v>
      </c>
      <c r="BF1154" s="28" t="n">
        <v>5.29071428571429</v>
      </c>
      <c r="BG1154" s="28" t="n">
        <v>5.68071428571429</v>
      </c>
      <c r="BH1154" s="28" t="n">
        <v>5.655</v>
      </c>
      <c r="BI1154" s="28" t="n">
        <v>5.20785714285714</v>
      </c>
      <c r="BJ1154" s="28" t="n">
        <v>4.96928571428571</v>
      </c>
      <c r="BK1154" s="28" t="n">
        <v>5.46071428571429</v>
      </c>
      <c r="BL1154" s="28" t="n">
        <v>5.57642857142857</v>
      </c>
      <c r="BM1154" s="28" t="n">
        <v>9.00714285714286</v>
      </c>
      <c r="BN1154" s="28" t="n">
        <v>5.47857142857143</v>
      </c>
      <c r="BO1154" s="28" t="n">
        <v>5.77071428571429</v>
      </c>
      <c r="BP1154" s="28" t="n">
        <v>6.06357142857143</v>
      </c>
      <c r="BQ1154" s="28" t="n">
        <v>5.61642857142857</v>
      </c>
      <c r="BR1154" s="28" t="n">
        <v>8.15714285714286</v>
      </c>
      <c r="BS1154" s="28" t="n">
        <v>5.56571428571429</v>
      </c>
      <c r="BT1154" s="28" t="n">
        <v>5.5505</v>
      </c>
      <c r="BU1154" s="28" t="n">
        <v>5.86714285714286</v>
      </c>
      <c r="BV1154" s="28" t="n">
        <v>5.98428571428571</v>
      </c>
      <c r="BW1154" s="28" t="n">
        <v>5.55571428557143</v>
      </c>
      <c r="BX1154" s="28" t="n">
        <v>5.56071428571429</v>
      </c>
      <c r="BY1154" s="28" t="n">
        <v>8.8</v>
      </c>
      <c r="CA1154" s="28" t="n">
        <v>5.5224</v>
      </c>
      <c r="CB1154" s="28" t="n">
        <v>5.3374</v>
      </c>
      <c r="CC1154" s="28" t="n">
        <v>5.7424</v>
      </c>
      <c r="CD1154" s="28" t="n">
        <v>5.6024</v>
      </c>
      <c r="CE1154" s="28" t="n">
        <v>5.2924</v>
      </c>
      <c r="CF1154" s="28" t="n">
        <v>5.2274</v>
      </c>
      <c r="CG1154" s="28" t="n">
        <v>5.4324</v>
      </c>
      <c r="CH1154" s="28" t="n">
        <v>5.5094</v>
      </c>
      <c r="CI1154" s="28" t="n">
        <v>7.8234</v>
      </c>
      <c r="CJ1154" s="28" t="n">
        <v>6.8074</v>
      </c>
      <c r="CK1154" s="28" t="n">
        <v>5.8594</v>
      </c>
      <c r="CL1154" s="28" t="n">
        <v>7.0424</v>
      </c>
      <c r="CM1154" s="28" t="n">
        <v>5.5724</v>
      </c>
      <c r="CN1154" s="28" t="n">
        <v>7.5734</v>
      </c>
      <c r="CO1154" s="28" t="n">
        <v>5.5424</v>
      </c>
      <c r="CP1154" s="28" t="n">
        <v>5.5174</v>
      </c>
      <c r="CQ1154" s="28" t="n">
        <v>5.9644</v>
      </c>
      <c r="CR1154" s="28" t="n">
        <v>6.6324</v>
      </c>
      <c r="CS1154" s="28" t="n">
        <v>5.6524</v>
      </c>
      <c r="CT1154" s="28" t="n">
        <v>5.6524</v>
      </c>
      <c r="CU1154" s="28" t="n">
        <v>8.1534</v>
      </c>
    </row>
    <row r="1155" customFormat="false" ht="12.75" hidden="true" customHeight="false" outlineLevel="0" collapsed="false">
      <c r="A1155" s="56" t="n">
        <v>36938</v>
      </c>
      <c r="B1155" s="90" t="n">
        <f aca="false">B1154+1</f>
        <v>1149</v>
      </c>
      <c r="C1155" s="28"/>
      <c r="E1155" s="91" t="n">
        <v>5.47</v>
      </c>
      <c r="F1155" s="91" t="n">
        <v>5.245</v>
      </c>
      <c r="G1155" s="91" t="n">
        <v>5.72</v>
      </c>
      <c r="H1155" s="91" t="n">
        <v>5.62</v>
      </c>
      <c r="I1155" s="91" t="n">
        <v>5.47</v>
      </c>
      <c r="J1155" s="91" t="n">
        <v>5.32</v>
      </c>
      <c r="K1155" s="91" t="n">
        <v>5.52</v>
      </c>
      <c r="L1155" s="91" t="n">
        <v>5.48</v>
      </c>
      <c r="M1155" s="91" t="n">
        <v>29</v>
      </c>
      <c r="N1155" s="91" t="n">
        <v>5.17</v>
      </c>
      <c r="O1155" s="91" t="n">
        <v>5.71</v>
      </c>
      <c r="P1155" s="91" t="n">
        <v>6.22</v>
      </c>
      <c r="Q1155" s="91" t="n">
        <v>5.46</v>
      </c>
      <c r="R1155" s="91" t="n">
        <v>9.5</v>
      </c>
      <c r="S1155" s="91" t="n">
        <v>5.5</v>
      </c>
      <c r="T1155" s="91" t="n">
        <v>5.44</v>
      </c>
      <c r="U1155" s="91" t="n">
        <v>5.87</v>
      </c>
      <c r="V1155" s="91" t="n">
        <v>6.07</v>
      </c>
      <c r="W1155" s="91" t="n">
        <v>5.72</v>
      </c>
      <c r="X1155" s="91" t="n">
        <v>5.72</v>
      </c>
      <c r="Y1155" s="91" t="n">
        <v>14</v>
      </c>
      <c r="AA1155" s="2" t="n">
        <v>5.67</v>
      </c>
      <c r="AB1155" s="2" t="n">
        <v>5.568</v>
      </c>
      <c r="AC1155" s="95" t="n">
        <f aca="false">AE1155-AB1155</f>
        <v>0</v>
      </c>
      <c r="AE1155" s="28" t="n">
        <v>5.568</v>
      </c>
      <c r="AF1155" s="28" t="n">
        <v>5.44858696481582</v>
      </c>
      <c r="AG1155" s="28" t="n">
        <v>5.748</v>
      </c>
      <c r="AH1155" s="28" t="n">
        <v>5.693</v>
      </c>
      <c r="AI1155" s="28" t="n">
        <v>5.408</v>
      </c>
      <c r="AJ1155" s="28" t="n">
        <v>5.398</v>
      </c>
      <c r="AK1155" s="28" t="n">
        <v>5.508</v>
      </c>
      <c r="AL1155" s="28" t="n">
        <v>5.5555</v>
      </c>
      <c r="AM1155" s="28" t="n">
        <v>15.068</v>
      </c>
      <c r="AN1155" s="28" t="n">
        <v>5.948</v>
      </c>
      <c r="AO1155" s="28" t="n">
        <v>5.828</v>
      </c>
      <c r="AP1155" s="28" t="n">
        <v>6.208</v>
      </c>
      <c r="AQ1155" s="28" t="n">
        <v>5.583</v>
      </c>
      <c r="AR1155" s="28" t="n">
        <v>10.318</v>
      </c>
      <c r="AS1155" s="28" t="n">
        <v>5.5855</v>
      </c>
      <c r="AT1155" s="28" t="n">
        <v>5.563</v>
      </c>
      <c r="AU1155" s="28" t="n">
        <v>5.938</v>
      </c>
      <c r="AV1155" s="28" t="n">
        <v>6.128</v>
      </c>
      <c r="AW1155" s="28" t="n">
        <v>5.708</v>
      </c>
      <c r="AX1155" s="28" t="n">
        <v>5.718</v>
      </c>
      <c r="AY1155" s="28" t="n">
        <v>12.768</v>
      </c>
      <c r="BE1155" s="28" t="n">
        <v>5.51614285714286</v>
      </c>
      <c r="BF1155" s="28" t="n">
        <v>5.23614285714286</v>
      </c>
      <c r="BG1155" s="28" t="n">
        <v>5.65614285714286</v>
      </c>
      <c r="BH1155" s="28" t="n">
        <v>5.62328571428571</v>
      </c>
      <c r="BI1155" s="28" t="n">
        <v>5.15685714285714</v>
      </c>
      <c r="BJ1155" s="28" t="n">
        <v>4.92114285714286</v>
      </c>
      <c r="BK1155" s="28" t="n">
        <v>5.43114285714286</v>
      </c>
      <c r="BL1155" s="28" t="n">
        <v>5.54685714285714</v>
      </c>
      <c r="BM1155" s="28" t="n">
        <v>8.69471428571428</v>
      </c>
      <c r="BN1155" s="28" t="n">
        <v>5.43614285714286</v>
      </c>
      <c r="BO1155" s="28" t="n">
        <v>5.74114285714286</v>
      </c>
      <c r="BP1155" s="28" t="n">
        <v>6.034</v>
      </c>
      <c r="BQ1155" s="28" t="n">
        <v>5.58685714285714</v>
      </c>
      <c r="BR1155" s="28" t="n">
        <v>7.65185714285714</v>
      </c>
      <c r="BS1155" s="28" t="n">
        <v>5.53614285714286</v>
      </c>
      <c r="BT1155" s="28" t="n">
        <v>5.52092857142857</v>
      </c>
      <c r="BU1155" s="28" t="n">
        <v>5.83757142857143</v>
      </c>
      <c r="BV1155" s="28" t="n">
        <v>5.95471428571428</v>
      </c>
      <c r="BW1155" s="28" t="n">
        <v>5.526142857</v>
      </c>
      <c r="BX1155" s="28" t="n">
        <v>5.53114285714286</v>
      </c>
      <c r="BY1155" s="28" t="n">
        <v>8.48757142857143</v>
      </c>
      <c r="CA1155" s="28" t="n">
        <v>5.4882</v>
      </c>
      <c r="CB1155" s="28" t="n">
        <v>5.3032</v>
      </c>
      <c r="CC1155" s="28" t="n">
        <v>5.7082</v>
      </c>
      <c r="CD1155" s="28" t="n">
        <v>5.5682</v>
      </c>
      <c r="CE1155" s="28" t="n">
        <v>5.2582</v>
      </c>
      <c r="CF1155" s="28" t="n">
        <v>5.1782</v>
      </c>
      <c r="CG1155" s="28" t="n">
        <v>5.3982</v>
      </c>
      <c r="CH1155" s="28" t="n">
        <v>5.4752</v>
      </c>
      <c r="CI1155" s="28" t="n">
        <v>7.7892</v>
      </c>
      <c r="CJ1155" s="28" t="n">
        <v>6.7382</v>
      </c>
      <c r="CK1155" s="28" t="n">
        <v>5.8252</v>
      </c>
      <c r="CL1155" s="28" t="n">
        <v>7.0082</v>
      </c>
      <c r="CM1155" s="28" t="n">
        <v>5.5382</v>
      </c>
      <c r="CN1155" s="28" t="n">
        <v>7.5392</v>
      </c>
      <c r="CO1155" s="28" t="n">
        <v>5.5082</v>
      </c>
      <c r="CP1155" s="28" t="n">
        <v>5.4832</v>
      </c>
      <c r="CQ1155" s="28" t="n">
        <v>5.9302</v>
      </c>
      <c r="CR1155" s="28" t="n">
        <v>6.5982</v>
      </c>
      <c r="CS1155" s="28" t="n">
        <v>5.6232</v>
      </c>
      <c r="CT1155" s="28" t="n">
        <v>5.6232</v>
      </c>
      <c r="CU1155" s="28" t="n">
        <v>8.1192</v>
      </c>
    </row>
    <row r="1156" customFormat="false" ht="12.75" hidden="true" customHeight="false" outlineLevel="0" collapsed="false">
      <c r="A1156" s="56" t="n">
        <v>36942</v>
      </c>
      <c r="B1156" s="90" t="n">
        <f aca="false">B1155+1</f>
        <v>1150</v>
      </c>
      <c r="C1156" s="28"/>
      <c r="E1156" s="91" t="n">
        <v>5.17</v>
      </c>
      <c r="F1156" s="91" t="n">
        <v>5.105</v>
      </c>
      <c r="G1156" s="91" t="n">
        <v>5.45</v>
      </c>
      <c r="H1156" s="91" t="n">
        <v>5.32</v>
      </c>
      <c r="I1156" s="91" t="n">
        <v>5.2</v>
      </c>
      <c r="J1156" s="91" t="n">
        <v>5.17</v>
      </c>
      <c r="K1156" s="91" t="n">
        <v>5.27</v>
      </c>
      <c r="L1156" s="91" t="n">
        <v>5.19</v>
      </c>
      <c r="M1156" s="91" t="n">
        <v>27.67</v>
      </c>
      <c r="N1156" s="91" t="n">
        <v>4.87</v>
      </c>
      <c r="O1156" s="91" t="n">
        <v>5.41</v>
      </c>
      <c r="P1156" s="91" t="n">
        <v>5.92</v>
      </c>
      <c r="Q1156" s="91" t="n">
        <v>5.17</v>
      </c>
      <c r="R1156" s="91" t="n">
        <v>10.17</v>
      </c>
      <c r="S1156" s="91" t="n">
        <v>5.17</v>
      </c>
      <c r="T1156" s="91" t="n">
        <v>5.16</v>
      </c>
      <c r="U1156" s="91" t="n">
        <v>5.57</v>
      </c>
      <c r="V1156" s="91" t="n">
        <v>5.77</v>
      </c>
      <c r="W1156" s="91" t="n">
        <v>5.42</v>
      </c>
      <c r="X1156" s="91" t="n">
        <v>5.42</v>
      </c>
      <c r="Y1156" s="91" t="n">
        <v>15.17</v>
      </c>
      <c r="AA1156" s="2" t="n">
        <v>5.35</v>
      </c>
      <c r="AB1156" s="2" t="n">
        <v>5.278</v>
      </c>
      <c r="AC1156" s="95" t="n">
        <f aca="false">AE1156-AB1156</f>
        <v>0</v>
      </c>
      <c r="AE1156" s="28" t="n">
        <v>5.278</v>
      </c>
      <c r="AF1156" s="28" t="n">
        <v>5.31266078410989</v>
      </c>
      <c r="AG1156" s="28" t="n">
        <v>5.458</v>
      </c>
      <c r="AH1156" s="28" t="n">
        <v>5.403</v>
      </c>
      <c r="AI1156" s="28" t="n">
        <v>5.088</v>
      </c>
      <c r="AJ1156" s="28" t="n">
        <v>5.118</v>
      </c>
      <c r="AK1156" s="28" t="n">
        <v>5.218</v>
      </c>
      <c r="AL1156" s="28" t="n">
        <v>5.2655</v>
      </c>
      <c r="AM1156" s="28" t="n">
        <v>14.778</v>
      </c>
      <c r="AN1156" s="28" t="n">
        <v>5.578</v>
      </c>
      <c r="AO1156" s="28" t="n">
        <v>5.518</v>
      </c>
      <c r="AP1156" s="28" t="n">
        <v>5.878</v>
      </c>
      <c r="AQ1156" s="28" t="n">
        <v>5.293</v>
      </c>
      <c r="AR1156" s="28" t="n">
        <v>10.678</v>
      </c>
      <c r="AS1156" s="28" t="n">
        <v>5.2905</v>
      </c>
      <c r="AT1156" s="28" t="n">
        <v>5.263</v>
      </c>
      <c r="AU1156" s="28" t="n">
        <v>5.608</v>
      </c>
      <c r="AV1156" s="28" t="n">
        <v>5.798</v>
      </c>
      <c r="AW1156" s="28" t="n">
        <v>5.418</v>
      </c>
      <c r="AX1156" s="28" t="n">
        <v>5.428</v>
      </c>
      <c r="AY1156" s="28" t="n">
        <v>13.278</v>
      </c>
      <c r="BE1156" s="28" t="n">
        <v>5.28971428571429</v>
      </c>
      <c r="BF1156" s="28" t="n">
        <v>5.01971428571429</v>
      </c>
      <c r="BG1156" s="28" t="n">
        <v>5.41971428571429</v>
      </c>
      <c r="BH1156" s="28" t="n">
        <v>5.39685714285714</v>
      </c>
      <c r="BI1156" s="28" t="n">
        <v>4.91042857142857</v>
      </c>
      <c r="BJ1156" s="28" t="n">
        <v>4.66828571428571</v>
      </c>
      <c r="BK1156" s="28" t="n">
        <v>5.19971428571429</v>
      </c>
      <c r="BL1156" s="28" t="n">
        <v>5.32007142857143</v>
      </c>
      <c r="BM1156" s="28" t="n">
        <v>8.54685714285714</v>
      </c>
      <c r="BN1156" s="28" t="n">
        <v>5.204</v>
      </c>
      <c r="BO1156" s="28" t="n">
        <v>5.51471428571429</v>
      </c>
      <c r="BP1156" s="28" t="n">
        <v>5.80757142857143</v>
      </c>
      <c r="BQ1156" s="28" t="n">
        <v>5.36042857142857</v>
      </c>
      <c r="BR1156" s="28" t="n">
        <v>7.33257142857143</v>
      </c>
      <c r="BS1156" s="28" t="n">
        <v>5.30971428571429</v>
      </c>
      <c r="BT1156" s="28" t="n">
        <v>5.2945</v>
      </c>
      <c r="BU1156" s="28" t="n">
        <v>5.61114285714286</v>
      </c>
      <c r="BV1156" s="28" t="n">
        <v>5.72828571428571</v>
      </c>
      <c r="BW1156" s="28" t="n">
        <v>5.30471428571429</v>
      </c>
      <c r="BX1156" s="28" t="n">
        <v>5.30971428571429</v>
      </c>
      <c r="BY1156" s="28" t="n">
        <v>8.33971428571429</v>
      </c>
      <c r="CA1156" s="28" t="n">
        <v>5.317</v>
      </c>
      <c r="CB1156" s="28" t="n">
        <v>5.132</v>
      </c>
      <c r="CC1156" s="28" t="n">
        <v>5.532</v>
      </c>
      <c r="CD1156" s="28" t="n">
        <v>5.397</v>
      </c>
      <c r="CE1156" s="28" t="n">
        <v>5.087</v>
      </c>
      <c r="CF1156" s="28" t="n">
        <v>4.987</v>
      </c>
      <c r="CG1156" s="28" t="n">
        <v>5.227</v>
      </c>
      <c r="CH1156" s="28" t="n">
        <v>5.304</v>
      </c>
      <c r="CI1156" s="28" t="n">
        <v>7.588</v>
      </c>
      <c r="CJ1156" s="28" t="n">
        <v>6.567</v>
      </c>
      <c r="CK1156" s="28" t="n">
        <v>5.654</v>
      </c>
      <c r="CL1156" s="28" t="n">
        <v>6.837</v>
      </c>
      <c r="CM1156" s="28" t="n">
        <v>5.367</v>
      </c>
      <c r="CN1156" s="28" t="n">
        <v>7.338</v>
      </c>
      <c r="CO1156" s="28" t="n">
        <v>5.337</v>
      </c>
      <c r="CP1156" s="28" t="n">
        <v>5.312</v>
      </c>
      <c r="CQ1156" s="28" t="n">
        <v>5.759</v>
      </c>
      <c r="CR1156" s="28" t="n">
        <v>6.427</v>
      </c>
      <c r="CS1156" s="28" t="n">
        <v>5.452</v>
      </c>
      <c r="CT1156" s="28" t="n">
        <v>5.452</v>
      </c>
      <c r="CU1156" s="28" t="n">
        <v>7.918</v>
      </c>
    </row>
    <row r="1157" customFormat="false" ht="12.75" hidden="true" customHeight="false" outlineLevel="0" collapsed="false">
      <c r="A1157" s="56" t="n">
        <v>36943</v>
      </c>
      <c r="B1157" s="90" t="n">
        <f aca="false">B1156+1</f>
        <v>1151</v>
      </c>
      <c r="C1157" s="28"/>
      <c r="E1157" s="91" t="n">
        <v>5.07</v>
      </c>
      <c r="F1157" s="91" t="n">
        <v>5.014</v>
      </c>
      <c r="G1157" s="91" t="n">
        <v>5.32</v>
      </c>
      <c r="H1157" s="91" t="n">
        <v>5.23</v>
      </c>
      <c r="I1157" s="91" t="n">
        <v>5.13</v>
      </c>
      <c r="J1157" s="91" t="n">
        <v>5.08</v>
      </c>
      <c r="K1157" s="91" t="n">
        <v>5.12</v>
      </c>
      <c r="L1157" s="91" t="n">
        <v>5.09</v>
      </c>
      <c r="M1157" s="91" t="n">
        <v>23.08</v>
      </c>
      <c r="N1157" s="91" t="n">
        <v>4.78</v>
      </c>
      <c r="O1157" s="91" t="n">
        <v>5.31</v>
      </c>
      <c r="P1157" s="91" t="n">
        <v>5.82</v>
      </c>
      <c r="Q1157" s="91" t="n">
        <v>5.07</v>
      </c>
      <c r="R1157" s="91" t="n">
        <v>8.98</v>
      </c>
      <c r="S1157" s="91" t="n">
        <v>5.125</v>
      </c>
      <c r="T1157" s="91" t="n">
        <v>5.07</v>
      </c>
      <c r="U1157" s="91" t="n">
        <v>5.47</v>
      </c>
      <c r="V1157" s="91" t="n">
        <v>5.67</v>
      </c>
      <c r="W1157" s="91" t="n">
        <v>5.27</v>
      </c>
      <c r="X1157" s="91" t="n">
        <v>5.27</v>
      </c>
      <c r="Y1157" s="91" t="n">
        <v>14.08</v>
      </c>
      <c r="AA1157" s="2" t="n">
        <v>5.33</v>
      </c>
      <c r="AB1157" s="2" t="n">
        <v>5.146</v>
      </c>
      <c r="AC1157" s="95" t="n">
        <f aca="false">AE1157-AB1157</f>
        <v>0</v>
      </c>
      <c r="AE1157" s="28" t="n">
        <v>5.146</v>
      </c>
      <c r="AF1157" s="28" t="n">
        <v>5.28074353073051</v>
      </c>
      <c r="AG1157" s="28" t="n">
        <v>5.321</v>
      </c>
      <c r="AH1157" s="28" t="n">
        <v>5.271</v>
      </c>
      <c r="AI1157" s="28" t="n">
        <v>4.971</v>
      </c>
      <c r="AJ1157" s="28" t="n">
        <v>4.966</v>
      </c>
      <c r="AK1157" s="28" t="n">
        <v>5.096</v>
      </c>
      <c r="AL1157" s="28" t="n">
        <v>5.136</v>
      </c>
      <c r="AM1157" s="28" t="n">
        <v>15.146</v>
      </c>
      <c r="AN1157" s="28" t="n">
        <v>5.346</v>
      </c>
      <c r="AO1157" s="28" t="n">
        <v>5.386</v>
      </c>
      <c r="AP1157" s="28" t="n">
        <v>5.696</v>
      </c>
      <c r="AQ1157" s="28" t="n">
        <v>5.161</v>
      </c>
      <c r="AR1157" s="28" t="n">
        <v>10.096</v>
      </c>
      <c r="AS1157" s="28" t="n">
        <v>5.156</v>
      </c>
      <c r="AT1157" s="28" t="n">
        <v>5.126</v>
      </c>
      <c r="AU1157" s="28" t="n">
        <v>5.476</v>
      </c>
      <c r="AV1157" s="28" t="n">
        <v>5.646</v>
      </c>
      <c r="AW1157" s="28" t="n">
        <v>5.266</v>
      </c>
      <c r="AX1157" s="28" t="n">
        <v>5.286</v>
      </c>
      <c r="AY1157" s="28" t="n">
        <v>13.546</v>
      </c>
      <c r="BE1157" s="28" t="n">
        <v>5.19542857142857</v>
      </c>
      <c r="BF1157" s="28" t="n">
        <v>4.92614285714286</v>
      </c>
      <c r="BG1157" s="28" t="n">
        <v>5.32542857142857</v>
      </c>
      <c r="BH1157" s="28" t="n">
        <v>5.29257142857143</v>
      </c>
      <c r="BI1157" s="28" t="n">
        <v>4.80042857142857</v>
      </c>
      <c r="BJ1157" s="28" t="n">
        <v>4.55471428571429</v>
      </c>
      <c r="BK1157" s="28" t="n">
        <v>5.11042857142857</v>
      </c>
      <c r="BL1157" s="28" t="n">
        <v>5.22471428571429</v>
      </c>
      <c r="BM1157" s="28" t="n">
        <v>8.274</v>
      </c>
      <c r="BN1157" s="28" t="n">
        <v>5.09971428571429</v>
      </c>
      <c r="BO1157" s="28" t="n">
        <v>5.41757142857143</v>
      </c>
      <c r="BP1157" s="28" t="n">
        <v>5.69042857142857</v>
      </c>
      <c r="BQ1157" s="28" t="n">
        <v>5.25614285714286</v>
      </c>
      <c r="BR1157" s="28" t="n">
        <v>7.05971428571429</v>
      </c>
      <c r="BS1157" s="28" t="n">
        <v>5.21542857142857</v>
      </c>
      <c r="BT1157" s="28" t="n">
        <v>5.20021428571429</v>
      </c>
      <c r="BU1157" s="28" t="n">
        <v>5.49828571428571</v>
      </c>
      <c r="BV1157" s="28" t="n">
        <v>5.62614285714286</v>
      </c>
      <c r="BW1157" s="28" t="n">
        <v>5.20542857128571</v>
      </c>
      <c r="BX1157" s="28" t="n">
        <v>5.21042857142857</v>
      </c>
      <c r="BY1157" s="28" t="n">
        <v>8.06685714285714</v>
      </c>
      <c r="CA1157" s="28" t="n">
        <v>5.253</v>
      </c>
      <c r="CB1157" s="28" t="n">
        <v>5.063</v>
      </c>
      <c r="CC1157" s="28" t="n">
        <v>5.468</v>
      </c>
      <c r="CD1157" s="28" t="n">
        <v>5.333</v>
      </c>
      <c r="CE1157" s="28" t="n">
        <v>5.038</v>
      </c>
      <c r="CF1157" s="28" t="n">
        <v>4.923</v>
      </c>
      <c r="CG1157" s="28" t="n">
        <v>5.163</v>
      </c>
      <c r="CH1157" s="28" t="n">
        <v>5.235</v>
      </c>
      <c r="CI1157" s="28" t="n">
        <v>7.504</v>
      </c>
      <c r="CJ1157" s="28" t="n">
        <v>6.443</v>
      </c>
      <c r="CK1157" s="28" t="n">
        <v>5.59</v>
      </c>
      <c r="CL1157" s="28" t="n">
        <v>6.773</v>
      </c>
      <c r="CM1157" s="28" t="n">
        <v>5.303</v>
      </c>
      <c r="CN1157" s="28" t="n">
        <v>7.104</v>
      </c>
      <c r="CO1157" s="28" t="n">
        <v>5.273</v>
      </c>
      <c r="CP1157" s="28" t="n">
        <v>5.248</v>
      </c>
      <c r="CQ1157" s="28" t="n">
        <v>5.695</v>
      </c>
      <c r="CR1157" s="28" t="n">
        <v>6.363</v>
      </c>
      <c r="CS1157" s="28" t="n">
        <v>5.383</v>
      </c>
      <c r="CT1157" s="28" t="n">
        <v>5.383</v>
      </c>
      <c r="CU1157" s="28" t="n">
        <v>7.784</v>
      </c>
    </row>
    <row r="1158" customFormat="false" ht="12.75" hidden="true" customHeight="false" outlineLevel="0" collapsed="false">
      <c r="A1158" s="56" t="n">
        <v>36944</v>
      </c>
      <c r="B1158" s="90" t="n">
        <f aca="false">B1157+1</f>
        <v>1152</v>
      </c>
      <c r="C1158" s="28"/>
      <c r="E1158" s="91" t="n">
        <v>5.08</v>
      </c>
      <c r="F1158" s="91" t="n">
        <v>4.947</v>
      </c>
      <c r="G1158" s="91" t="n">
        <v>5.33</v>
      </c>
      <c r="H1158" s="91" t="n">
        <v>5.15</v>
      </c>
      <c r="I1158" s="91" t="n">
        <v>5.07</v>
      </c>
      <c r="J1158" s="91" t="n">
        <v>5.07</v>
      </c>
      <c r="K1158" s="91" t="n">
        <v>5.13</v>
      </c>
      <c r="L1158" s="91" t="n">
        <v>5.1</v>
      </c>
      <c r="M1158" s="91" t="n">
        <v>13.07</v>
      </c>
      <c r="N1158" s="91" t="n">
        <v>4.77</v>
      </c>
      <c r="O1158" s="91" t="n">
        <v>5.32</v>
      </c>
      <c r="P1158" s="91" t="n">
        <v>5.83</v>
      </c>
      <c r="Q1158" s="91" t="n">
        <v>5.08</v>
      </c>
      <c r="R1158" s="91" t="n">
        <v>8.27</v>
      </c>
      <c r="S1158" s="91" t="n">
        <v>5.15</v>
      </c>
      <c r="T1158" s="91" t="n">
        <v>5.07</v>
      </c>
      <c r="U1158" s="91" t="n">
        <v>5.48</v>
      </c>
      <c r="V1158" s="91" t="n">
        <v>5.68</v>
      </c>
      <c r="W1158" s="91" t="n">
        <v>5.28</v>
      </c>
      <c r="X1158" s="91" t="n">
        <v>5.28</v>
      </c>
      <c r="Y1158" s="91" t="n">
        <v>13.07</v>
      </c>
      <c r="AA1158" s="2" t="n">
        <v>5.21</v>
      </c>
      <c r="AB1158" s="2" t="n">
        <v>5.142</v>
      </c>
      <c r="AC1158" s="95" t="n">
        <f aca="false">AE1158-AB1158</f>
        <v>0</v>
      </c>
      <c r="AE1158" s="28" t="n">
        <v>5.142</v>
      </c>
      <c r="AF1158" s="28" t="n">
        <v>5.31495316139465</v>
      </c>
      <c r="AG1158" s="28" t="n">
        <v>5.297</v>
      </c>
      <c r="AH1158" s="28" t="n">
        <v>5.192</v>
      </c>
      <c r="AI1158" s="28" t="n">
        <v>4.912</v>
      </c>
      <c r="AJ1158" s="28" t="n">
        <v>4.907</v>
      </c>
      <c r="AK1158" s="28" t="n">
        <v>5.062</v>
      </c>
      <c r="AL1158" s="28" t="n">
        <v>5.1295</v>
      </c>
      <c r="AM1158" s="28" t="n">
        <v>13.742</v>
      </c>
      <c r="AN1158" s="28" t="n">
        <v>5.222</v>
      </c>
      <c r="AO1158" s="28" t="n">
        <v>5.362</v>
      </c>
      <c r="AP1158" s="28" t="n">
        <v>5.692</v>
      </c>
      <c r="AQ1158" s="28" t="n">
        <v>5.137</v>
      </c>
      <c r="AR1158" s="28" t="n">
        <v>9.342</v>
      </c>
      <c r="AS1158" s="28" t="n">
        <v>5.152</v>
      </c>
      <c r="AT1158" s="28" t="n">
        <v>5.122</v>
      </c>
      <c r="AU1158" s="28" t="n">
        <v>5.452</v>
      </c>
      <c r="AV1158" s="28" t="n">
        <v>5.622</v>
      </c>
      <c r="AW1158" s="28" t="n">
        <v>5.232</v>
      </c>
      <c r="AX1158" s="28" t="n">
        <v>5.252</v>
      </c>
      <c r="AY1158" s="28" t="n">
        <v>11.742</v>
      </c>
      <c r="BE1158" s="28" t="n">
        <v>5.21357142857143</v>
      </c>
      <c r="BF1158" s="28" t="n">
        <v>4.94357142857143</v>
      </c>
      <c r="BG1158" s="28" t="n">
        <v>5.34357142857143</v>
      </c>
      <c r="BH1158" s="28" t="n">
        <v>5.26857142857143</v>
      </c>
      <c r="BI1158" s="28" t="n">
        <v>4.82642857142857</v>
      </c>
      <c r="BJ1158" s="28" t="n">
        <v>4.57428571428571</v>
      </c>
      <c r="BK1158" s="28" t="n">
        <v>5.12357142857143</v>
      </c>
      <c r="BL1158" s="28" t="n">
        <v>5.23964285714286</v>
      </c>
      <c r="BM1158" s="28" t="n">
        <v>7.45642857142857</v>
      </c>
      <c r="BN1158" s="28" t="n">
        <v>5.11357142857143</v>
      </c>
      <c r="BO1158" s="28" t="n">
        <v>5.43571428571429</v>
      </c>
      <c r="BP1158" s="28" t="n">
        <v>5.70857142857143</v>
      </c>
      <c r="BQ1158" s="28" t="n">
        <v>5.24357142857143</v>
      </c>
      <c r="BR1158" s="28" t="n">
        <v>6.24214285714286</v>
      </c>
      <c r="BS1158" s="28" t="n">
        <v>5.23357142857143</v>
      </c>
      <c r="BT1158" s="28" t="n">
        <v>5.21835714285714</v>
      </c>
      <c r="BU1158" s="28" t="n">
        <v>5.51642857142857</v>
      </c>
      <c r="BV1158" s="28" t="n">
        <v>5.64428571428571</v>
      </c>
      <c r="BW1158" s="28" t="n">
        <v>5.21857142857143</v>
      </c>
      <c r="BX1158" s="28" t="n">
        <v>5.22357142857143</v>
      </c>
      <c r="BY1158" s="28" t="n">
        <v>7.24928571428571</v>
      </c>
      <c r="CA1158" s="28" t="n">
        <v>5.264</v>
      </c>
      <c r="CB1158" s="28" t="n">
        <v>5.064</v>
      </c>
      <c r="CC1158" s="28" t="n">
        <v>5.479</v>
      </c>
      <c r="CD1158" s="28" t="n">
        <v>5.344</v>
      </c>
      <c r="CE1158" s="28" t="n">
        <v>5.044</v>
      </c>
      <c r="CF1158" s="28" t="n">
        <v>4.954</v>
      </c>
      <c r="CG1158" s="28" t="n">
        <v>5.169</v>
      </c>
      <c r="CH1158" s="28" t="n">
        <v>5.2435</v>
      </c>
      <c r="CI1158" s="28" t="n">
        <v>7.165</v>
      </c>
      <c r="CJ1158" s="28" t="n">
        <v>6.304</v>
      </c>
      <c r="CK1158" s="28" t="n">
        <v>5.601</v>
      </c>
      <c r="CL1158" s="28" t="n">
        <v>6.784</v>
      </c>
      <c r="CM1158" s="28" t="n">
        <v>5.284</v>
      </c>
      <c r="CN1158" s="28" t="n">
        <v>6.765</v>
      </c>
      <c r="CO1158" s="28" t="n">
        <v>5.284</v>
      </c>
      <c r="CP1158" s="28" t="n">
        <v>5.259</v>
      </c>
      <c r="CQ1158" s="28" t="n">
        <v>5.706</v>
      </c>
      <c r="CR1158" s="28" t="n">
        <v>6.374</v>
      </c>
      <c r="CS1158" s="28" t="n">
        <v>5.384</v>
      </c>
      <c r="CT1158" s="28" t="n">
        <v>5.384</v>
      </c>
      <c r="CU1158" s="28" t="n">
        <v>7.445</v>
      </c>
    </row>
    <row r="1159" customFormat="false" ht="12.75" hidden="true" customHeight="false" outlineLevel="0" collapsed="false">
      <c r="A1159" s="56" t="n">
        <v>36945</v>
      </c>
      <c r="B1159" s="90" t="n">
        <f aca="false">B1158+1</f>
        <v>1153</v>
      </c>
      <c r="C1159" s="28"/>
      <c r="E1159" s="91" t="n">
        <v>5.08</v>
      </c>
      <c r="F1159" s="91" t="n">
        <v>5.011</v>
      </c>
      <c r="G1159" s="91" t="n">
        <v>5.33</v>
      </c>
      <c r="H1159" s="91" t="n">
        <v>5.13</v>
      </c>
      <c r="I1159" s="91" t="n">
        <v>4.98</v>
      </c>
      <c r="J1159" s="91" t="n">
        <v>4.88</v>
      </c>
      <c r="K1159" s="91" t="n">
        <v>5.13</v>
      </c>
      <c r="L1159" s="91" t="n">
        <v>5.1</v>
      </c>
      <c r="M1159" s="91" t="n">
        <v>11.08</v>
      </c>
      <c r="N1159" s="91" t="n">
        <v>4.78</v>
      </c>
      <c r="O1159" s="91" t="n">
        <v>5.3</v>
      </c>
      <c r="P1159" s="91" t="n">
        <v>5.52</v>
      </c>
      <c r="Q1159" s="91" t="n">
        <v>5.08</v>
      </c>
      <c r="R1159" s="91" t="n">
        <v>7.83</v>
      </c>
      <c r="S1159" s="91" t="n">
        <v>5.16</v>
      </c>
      <c r="T1159" s="91" t="n">
        <v>5.07</v>
      </c>
      <c r="U1159" s="91" t="n">
        <v>5.44</v>
      </c>
      <c r="V1159" s="91" t="n">
        <v>5.51</v>
      </c>
      <c r="W1159" s="91" t="n">
        <v>5.28</v>
      </c>
      <c r="X1159" s="91" t="n">
        <v>5.28</v>
      </c>
      <c r="Y1159" s="91" t="n">
        <v>11.08</v>
      </c>
      <c r="AA1159" s="2" t="n">
        <v>5.16</v>
      </c>
      <c r="AB1159" s="2" t="n">
        <v>5.131</v>
      </c>
      <c r="AC1159" s="95" t="n">
        <f aca="false">AE1159-AB1159</f>
        <v>0</v>
      </c>
      <c r="AE1159" s="28" t="n">
        <v>5.131</v>
      </c>
      <c r="AF1159" s="28" t="n">
        <v>5.24976682038511</v>
      </c>
      <c r="AG1159" s="28" t="n">
        <v>5.301</v>
      </c>
      <c r="AH1159" s="28" t="n">
        <v>5.171</v>
      </c>
      <c r="AI1159" s="28" t="n">
        <v>4.871</v>
      </c>
      <c r="AJ1159" s="28" t="n">
        <v>4.881</v>
      </c>
      <c r="AK1159" s="28" t="n">
        <v>5.051</v>
      </c>
      <c r="AL1159" s="28" t="n">
        <v>5.1235</v>
      </c>
      <c r="AM1159" s="28" t="n">
        <v>12.631</v>
      </c>
      <c r="AN1159" s="28" t="n">
        <v>5.211</v>
      </c>
      <c r="AO1159" s="28" t="n">
        <v>5.351</v>
      </c>
      <c r="AP1159" s="28" t="n">
        <v>5.681</v>
      </c>
      <c r="AQ1159" s="28" t="n">
        <v>5.111</v>
      </c>
      <c r="AR1159" s="28" t="n">
        <v>8.731</v>
      </c>
      <c r="AS1159" s="28" t="n">
        <v>5.141</v>
      </c>
      <c r="AT1159" s="28" t="n">
        <v>5.111</v>
      </c>
      <c r="AU1159" s="28" t="n">
        <v>5.441</v>
      </c>
      <c r="AV1159" s="28" t="n">
        <v>5.611</v>
      </c>
      <c r="AW1159" s="28" t="n">
        <v>5.221</v>
      </c>
      <c r="AX1159" s="28" t="n">
        <v>5.241</v>
      </c>
      <c r="AY1159" s="28" t="n">
        <v>11.731</v>
      </c>
      <c r="BE1159" s="28" t="n">
        <v>5.23614285714286</v>
      </c>
      <c r="BF1159" s="28" t="n">
        <v>4.97471428571429</v>
      </c>
      <c r="BG1159" s="28" t="n">
        <v>5.37114285714286</v>
      </c>
      <c r="BH1159" s="28" t="n">
        <v>5.279</v>
      </c>
      <c r="BI1159" s="28" t="n">
        <v>4.83328571428571</v>
      </c>
      <c r="BJ1159" s="28" t="n">
        <v>4.57828571428571</v>
      </c>
      <c r="BK1159" s="28" t="n">
        <v>5.14614285714286</v>
      </c>
      <c r="BL1159" s="28" t="n">
        <v>5.26328571428572</v>
      </c>
      <c r="BM1159" s="28" t="n">
        <v>7.10614285714286</v>
      </c>
      <c r="BN1159" s="28" t="n">
        <v>5.13471428571429</v>
      </c>
      <c r="BO1159" s="28" t="n">
        <v>5.45828571428571</v>
      </c>
      <c r="BP1159" s="28" t="n">
        <v>5.73114285714286</v>
      </c>
      <c r="BQ1159" s="28" t="n">
        <v>5.25757142857143</v>
      </c>
      <c r="BR1159" s="28" t="n">
        <v>5.99185714285714</v>
      </c>
      <c r="BS1159" s="28" t="n">
        <v>5.25614285714286</v>
      </c>
      <c r="BT1159" s="28" t="n">
        <v>5.24092857142857</v>
      </c>
      <c r="BU1159" s="28" t="n">
        <v>5.539</v>
      </c>
      <c r="BV1159" s="28" t="n">
        <v>5.66685714285714</v>
      </c>
      <c r="BW1159" s="28" t="n">
        <v>5.24114285714286</v>
      </c>
      <c r="BX1159" s="28" t="n">
        <v>5.24614285714286</v>
      </c>
      <c r="BY1159" s="28" t="n">
        <v>6.899</v>
      </c>
      <c r="CA1159" s="28" t="n">
        <v>5.294</v>
      </c>
      <c r="CB1159" s="28" t="n">
        <v>5.094</v>
      </c>
      <c r="CC1159" s="28" t="n">
        <v>5.514</v>
      </c>
      <c r="CD1159" s="28" t="n">
        <v>5.334</v>
      </c>
      <c r="CE1159" s="28" t="n">
        <v>5.089</v>
      </c>
      <c r="CF1159" s="28" t="n">
        <v>4.984</v>
      </c>
      <c r="CG1159" s="28" t="n">
        <v>5.199</v>
      </c>
      <c r="CH1159" s="28" t="n">
        <v>5.2735</v>
      </c>
      <c r="CI1159" s="28" t="n">
        <v>6.495</v>
      </c>
      <c r="CJ1159" s="28" t="n">
        <v>6.234</v>
      </c>
      <c r="CK1159" s="28" t="n">
        <v>5.631</v>
      </c>
      <c r="CL1159" s="28" t="n">
        <v>6.814</v>
      </c>
      <c r="CM1159" s="28" t="n">
        <v>5.314</v>
      </c>
      <c r="CN1159" s="28" t="n">
        <v>6.195</v>
      </c>
      <c r="CO1159" s="28" t="n">
        <v>5.314</v>
      </c>
      <c r="CP1159" s="28" t="n">
        <v>5.289</v>
      </c>
      <c r="CQ1159" s="28" t="n">
        <v>5.736</v>
      </c>
      <c r="CR1159" s="28" t="n">
        <v>6.404</v>
      </c>
      <c r="CS1159" s="28" t="n">
        <v>5.414</v>
      </c>
      <c r="CT1159" s="28" t="n">
        <v>5.414</v>
      </c>
      <c r="CU1159" s="28" t="n">
        <v>6.775</v>
      </c>
    </row>
    <row r="1160" customFormat="false" ht="12.75" hidden="true" customHeight="false" outlineLevel="0" collapsed="false">
      <c r="A1160" s="56" t="n">
        <v>36948</v>
      </c>
      <c r="B1160" s="90" t="n">
        <f aca="false">B1159+1</f>
        <v>1154</v>
      </c>
      <c r="C1160" s="28"/>
      <c r="E1160" s="91" t="n">
        <v>5.055</v>
      </c>
      <c r="F1160" s="91" t="n">
        <v>5.005</v>
      </c>
      <c r="G1160" s="91" t="n">
        <v>5.2</v>
      </c>
      <c r="H1160" s="91" t="n">
        <v>5.08</v>
      </c>
      <c r="I1160" s="91" t="n">
        <v>4.93</v>
      </c>
      <c r="J1160" s="91" t="n">
        <v>4.83</v>
      </c>
      <c r="K1160" s="91" t="n">
        <v>5</v>
      </c>
      <c r="L1160" s="91" t="n">
        <v>5.1</v>
      </c>
      <c r="M1160" s="91" t="n">
        <v>13.53</v>
      </c>
      <c r="N1160" s="91" t="n">
        <v>4.73</v>
      </c>
      <c r="O1160" s="91" t="n">
        <v>5.2</v>
      </c>
      <c r="P1160" s="91" t="n">
        <v>5.43</v>
      </c>
      <c r="Q1160" s="91" t="n">
        <v>5.08</v>
      </c>
      <c r="R1160" s="91" t="n">
        <v>7.03</v>
      </c>
      <c r="S1160" s="91" t="n">
        <v>5.145</v>
      </c>
      <c r="T1160" s="91" t="n">
        <v>5.055</v>
      </c>
      <c r="U1160" s="91" t="n">
        <v>5.335</v>
      </c>
      <c r="V1160" s="91" t="n">
        <v>5.425</v>
      </c>
      <c r="W1160" s="91" t="n">
        <v>5.15</v>
      </c>
      <c r="X1160" s="91" t="n">
        <v>5.15</v>
      </c>
      <c r="Y1160" s="91" t="n">
        <v>9.03</v>
      </c>
      <c r="AA1160" s="2" t="n">
        <v>5.1</v>
      </c>
      <c r="AB1160" s="2" t="n">
        <v>4.998</v>
      </c>
      <c r="AC1160" s="95" t="n">
        <f aca="false">AE1160-AB1160</f>
        <v>0</v>
      </c>
      <c r="AE1160" s="28" t="n">
        <v>4.998</v>
      </c>
      <c r="AF1160" s="28" t="n">
        <v>5.24741234624303</v>
      </c>
      <c r="AG1160" s="28" t="n">
        <v>5.173</v>
      </c>
      <c r="AH1160" s="28" t="n">
        <v>5.12</v>
      </c>
      <c r="AI1160" s="28" t="n">
        <v>4.848</v>
      </c>
      <c r="AJ1160" s="28" t="n">
        <v>4.868</v>
      </c>
      <c r="AK1160" s="28" t="n">
        <v>4.938</v>
      </c>
      <c r="AL1160" s="28" t="n">
        <v>5.02</v>
      </c>
      <c r="AM1160" s="28" t="n">
        <v>12.848</v>
      </c>
      <c r="AN1160" s="28" t="n">
        <v>5.188</v>
      </c>
      <c r="AO1160" s="28" t="n">
        <v>5.218</v>
      </c>
      <c r="AP1160" s="28" t="n">
        <v>5.618</v>
      </c>
      <c r="AQ1160" s="28" t="n">
        <v>5.04</v>
      </c>
      <c r="AR1160" s="28" t="n">
        <v>8.598</v>
      </c>
      <c r="AS1160" s="28" t="n">
        <v>5.038</v>
      </c>
      <c r="AT1160" s="28" t="n">
        <v>4.998</v>
      </c>
      <c r="AU1160" s="28" t="n">
        <v>5.308</v>
      </c>
      <c r="AV1160" s="28" t="n">
        <v>5.518</v>
      </c>
      <c r="AW1160" s="28" t="n">
        <v>5.088</v>
      </c>
      <c r="AX1160" s="28" t="n">
        <v>5.108</v>
      </c>
      <c r="AY1160" s="28" t="n">
        <v>11.748</v>
      </c>
      <c r="BE1160" s="28" t="n">
        <v>5.18071428571429</v>
      </c>
      <c r="BF1160" s="28" t="n">
        <v>4.92142857142857</v>
      </c>
      <c r="BG1160" s="28" t="n">
        <v>5.31571428571429</v>
      </c>
      <c r="BH1160" s="28" t="n">
        <v>5.23357142857143</v>
      </c>
      <c r="BI1160" s="28" t="n">
        <v>4.78</v>
      </c>
      <c r="BJ1160" s="28" t="n">
        <v>4.51785714285714</v>
      </c>
      <c r="BK1160" s="28" t="n">
        <v>5.09071428571429</v>
      </c>
      <c r="BL1160" s="28" t="n">
        <v>5.20607142857143</v>
      </c>
      <c r="BM1160" s="28" t="n">
        <v>6.995</v>
      </c>
      <c r="BN1160" s="28" t="n">
        <v>5.08214285714286</v>
      </c>
      <c r="BO1160" s="28" t="n">
        <v>5.40285714285714</v>
      </c>
      <c r="BP1160" s="28" t="n">
        <v>5.67571428571429</v>
      </c>
      <c r="BQ1160" s="28" t="n">
        <v>5.20714285714286</v>
      </c>
      <c r="BR1160" s="28" t="n">
        <v>5.88071428571429</v>
      </c>
      <c r="BS1160" s="28" t="n">
        <v>5.20071428571429</v>
      </c>
      <c r="BT1160" s="28" t="n">
        <v>5.1855</v>
      </c>
      <c r="BU1160" s="28" t="n">
        <v>5.48357142857143</v>
      </c>
      <c r="BV1160" s="28" t="n">
        <v>5.61142857142857</v>
      </c>
      <c r="BW1160" s="28" t="n">
        <v>5.18571428571429</v>
      </c>
      <c r="BX1160" s="28" t="n">
        <v>5.19071428571429</v>
      </c>
      <c r="BY1160" s="28" t="n">
        <v>6.78785714285714</v>
      </c>
      <c r="CA1160" s="28" t="n">
        <v>5.27</v>
      </c>
      <c r="CB1160" s="28" t="n">
        <v>5.07</v>
      </c>
      <c r="CC1160" s="28" t="n">
        <v>5.495</v>
      </c>
      <c r="CD1160" s="28" t="n">
        <v>5.31</v>
      </c>
      <c r="CE1160" s="28" t="n">
        <v>5.065</v>
      </c>
      <c r="CF1160" s="28" t="n">
        <v>4.96</v>
      </c>
      <c r="CG1160" s="28" t="n">
        <v>5.175</v>
      </c>
      <c r="CH1160" s="28" t="n">
        <v>5.2495</v>
      </c>
      <c r="CI1160" s="28" t="n">
        <v>6.471</v>
      </c>
      <c r="CJ1160" s="28" t="n">
        <v>6.14</v>
      </c>
      <c r="CK1160" s="28" t="n">
        <v>5.607</v>
      </c>
      <c r="CL1160" s="28" t="n">
        <v>6.79</v>
      </c>
      <c r="CM1160" s="28" t="n">
        <v>5.29</v>
      </c>
      <c r="CN1160" s="28" t="n">
        <v>6.221</v>
      </c>
      <c r="CO1160" s="28" t="n">
        <v>5.29</v>
      </c>
      <c r="CP1160" s="28" t="n">
        <v>5.265</v>
      </c>
      <c r="CQ1160" s="28" t="n">
        <v>5.712</v>
      </c>
      <c r="CR1160" s="28" t="n">
        <v>6.38</v>
      </c>
      <c r="CS1160" s="28" t="n">
        <v>5.39</v>
      </c>
      <c r="CT1160" s="28" t="n">
        <v>5.39</v>
      </c>
      <c r="CU1160" s="28" t="n">
        <v>6.751</v>
      </c>
    </row>
    <row r="1161" customFormat="false" ht="12.75" hidden="true" customHeight="false" outlineLevel="0" collapsed="false">
      <c r="A1161" s="56" t="n">
        <v>36949</v>
      </c>
      <c r="B1161" s="90" t="n">
        <f aca="false">B1160+1</f>
        <v>1155</v>
      </c>
      <c r="C1161" s="28"/>
      <c r="E1161" s="91" t="n">
        <v>5.03</v>
      </c>
      <c r="F1161" s="91" t="n">
        <v>5.2474123</v>
      </c>
      <c r="G1161" s="91" t="n">
        <v>5.228</v>
      </c>
      <c r="H1161" s="91" t="n">
        <v>5.12</v>
      </c>
      <c r="I1161" s="91" t="n">
        <v>4.848</v>
      </c>
      <c r="J1161" s="91" t="n">
        <v>4.868</v>
      </c>
      <c r="K1161" s="91" t="n">
        <v>4.958</v>
      </c>
      <c r="L1161" s="91" t="n">
        <v>5.04</v>
      </c>
      <c r="M1161" s="91" t="n">
        <v>12.848</v>
      </c>
      <c r="N1161" s="91" t="n">
        <v>5.188</v>
      </c>
      <c r="O1161" s="91" t="n">
        <v>5.218</v>
      </c>
      <c r="P1161" s="91" t="n">
        <v>5.678</v>
      </c>
      <c r="Q1161" s="91" t="n">
        <v>5.02</v>
      </c>
      <c r="R1161" s="91" t="n">
        <v>8.598</v>
      </c>
      <c r="S1161" s="91" t="n">
        <v>5.048</v>
      </c>
      <c r="T1161" s="91" t="n">
        <v>5.008</v>
      </c>
      <c r="U1161" s="91" t="n">
        <v>5.398</v>
      </c>
      <c r="V1161" s="91" t="n">
        <v>5.518</v>
      </c>
      <c r="W1161" s="91" t="n">
        <v>5.118</v>
      </c>
      <c r="X1161" s="91" t="n">
        <v>5.128</v>
      </c>
      <c r="Y1161" s="91" t="n">
        <v>11.748</v>
      </c>
      <c r="AA1161" s="2" t="n">
        <v>5.09</v>
      </c>
      <c r="AB1161" s="2" t="n">
        <v>5.279</v>
      </c>
      <c r="AC1161" s="95" t="n">
        <f aca="false">AE1161-AB1161</f>
        <v>0</v>
      </c>
      <c r="AE1161" s="28" t="n">
        <v>5.279</v>
      </c>
      <c r="AF1161" s="28" t="n">
        <v>5.059</v>
      </c>
      <c r="AG1161" s="28" t="n">
        <v>5.429</v>
      </c>
      <c r="AH1161" s="28" t="n">
        <v>5.329</v>
      </c>
      <c r="AI1161" s="28" t="n">
        <v>4.914</v>
      </c>
      <c r="AJ1161" s="28" t="n">
        <v>4.884</v>
      </c>
      <c r="AK1161" s="28" t="n">
        <v>5.184</v>
      </c>
      <c r="AL1161" s="28" t="n">
        <v>5.2915</v>
      </c>
      <c r="AM1161" s="28" t="n">
        <v>7.679</v>
      </c>
      <c r="AN1161" s="28" t="n">
        <v>5.179</v>
      </c>
      <c r="AO1161" s="28" t="n">
        <v>5.504</v>
      </c>
      <c r="AP1161" s="28" t="n">
        <v>5.729</v>
      </c>
      <c r="AQ1161" s="28" t="n">
        <v>5.299</v>
      </c>
      <c r="AR1161" s="28" t="n">
        <v>6.679</v>
      </c>
      <c r="AS1161" s="28" t="n">
        <v>5.299</v>
      </c>
      <c r="AT1161" s="28" t="n">
        <v>5.284</v>
      </c>
      <c r="AU1161" s="28" t="n">
        <v>5.594</v>
      </c>
      <c r="AV1161" s="28" t="n">
        <v>5.709</v>
      </c>
      <c r="AW1161" s="28" t="n">
        <v>5.284</v>
      </c>
      <c r="AX1161" s="28" t="n">
        <v>5.284</v>
      </c>
      <c r="AY1161" s="28" t="n">
        <v>7.379</v>
      </c>
      <c r="BE1161" s="28" t="n">
        <v>5.33871428571429</v>
      </c>
      <c r="BF1161" s="28" t="n">
        <v>5.08371428571429</v>
      </c>
      <c r="BG1161" s="28" t="n">
        <v>5.48871428571429</v>
      </c>
      <c r="BH1161" s="28" t="n">
        <v>5.41585714285714</v>
      </c>
      <c r="BI1161" s="28" t="n">
        <v>4.94585714285714</v>
      </c>
      <c r="BJ1161" s="28" t="n">
        <v>4.68014285714286</v>
      </c>
      <c r="BK1161" s="28" t="n">
        <v>5.25371428571429</v>
      </c>
      <c r="BL1161" s="28" t="n">
        <v>5.36728571428572</v>
      </c>
      <c r="BM1161" s="28" t="n">
        <v>7.38157142857143</v>
      </c>
      <c r="BN1161" s="28" t="n">
        <v>5.243</v>
      </c>
      <c r="BO1161" s="28" t="n">
        <v>5.568</v>
      </c>
      <c r="BP1161" s="28" t="n">
        <v>5.84871428571429</v>
      </c>
      <c r="BQ1161" s="28" t="n">
        <v>5.38157142857143</v>
      </c>
      <c r="BR1161" s="28" t="n">
        <v>6.38728571428572</v>
      </c>
      <c r="BS1161" s="28" t="n">
        <v>5.36085714285714</v>
      </c>
      <c r="BT1161" s="28" t="n">
        <v>5.3435</v>
      </c>
      <c r="BU1161" s="28" t="n">
        <v>5.64692857142857</v>
      </c>
      <c r="BV1161" s="28" t="n">
        <v>5.77371428571429</v>
      </c>
      <c r="BW1161" s="28" t="n">
        <v>5.35371428571429</v>
      </c>
      <c r="BX1161" s="28" t="n">
        <v>5.35371428571429</v>
      </c>
      <c r="BY1161" s="28" t="n">
        <v>7.16014285714286</v>
      </c>
      <c r="CA1161" s="28" t="n">
        <v>5.376</v>
      </c>
      <c r="CB1161" s="28" t="n">
        <v>5.181</v>
      </c>
      <c r="CC1161" s="28" t="n">
        <v>5.611</v>
      </c>
      <c r="CD1161" s="28" t="n">
        <v>5.461</v>
      </c>
      <c r="CE1161" s="28" t="n">
        <v>5.176</v>
      </c>
      <c r="CF1161" s="28" t="n">
        <v>5.071</v>
      </c>
      <c r="CG1161" s="28" t="n">
        <v>5.286</v>
      </c>
      <c r="CH1161" s="28" t="n">
        <v>5.3555</v>
      </c>
      <c r="CI1161" s="28" t="n">
        <v>6.727</v>
      </c>
      <c r="CJ1161" s="28" t="n">
        <v>6.296</v>
      </c>
      <c r="CK1161" s="28" t="n">
        <v>5.713</v>
      </c>
      <c r="CL1161" s="28" t="n">
        <v>6.896</v>
      </c>
      <c r="CM1161" s="28" t="n">
        <v>5.426</v>
      </c>
      <c r="CN1161" s="28" t="n">
        <v>6.477</v>
      </c>
      <c r="CO1161" s="28" t="n">
        <v>5.396</v>
      </c>
      <c r="CP1161" s="28" t="n">
        <v>5.371</v>
      </c>
      <c r="CQ1161" s="28" t="n">
        <v>5.818</v>
      </c>
      <c r="CR1161" s="28" t="n">
        <v>6.486</v>
      </c>
      <c r="CS1161" s="28" t="n">
        <v>5.516</v>
      </c>
      <c r="CT1161" s="28" t="n">
        <v>5.516</v>
      </c>
      <c r="CU1161" s="28" t="n">
        <v>7.007</v>
      </c>
    </row>
    <row r="1162" customFormat="false" ht="12.75" hidden="true" customHeight="false" outlineLevel="0" collapsed="false">
      <c r="A1162" s="56" t="n">
        <v>36950</v>
      </c>
      <c r="B1162" s="90" t="n">
        <f aca="false">B1161+1</f>
        <v>1156</v>
      </c>
      <c r="C1162" s="28"/>
      <c r="E1162" s="91" t="n">
        <v>5.17</v>
      </c>
      <c r="F1162" s="91" t="n">
        <v>5.05</v>
      </c>
      <c r="G1162" s="91" t="n">
        <v>5.43</v>
      </c>
      <c r="H1162" s="91" t="n">
        <v>5.27</v>
      </c>
      <c r="I1162" s="91" t="n">
        <v>5.07</v>
      </c>
      <c r="J1162" s="91" t="n">
        <v>4.98</v>
      </c>
      <c r="K1162" s="91" t="n">
        <v>5.17</v>
      </c>
      <c r="L1162" s="91" t="n">
        <v>5.21</v>
      </c>
      <c r="M1162" s="91" t="n">
        <v>15.37</v>
      </c>
      <c r="N1162" s="91" t="n">
        <v>4.87</v>
      </c>
      <c r="O1162" s="91" t="n">
        <v>5.39</v>
      </c>
      <c r="P1162" s="91" t="n">
        <v>5.75</v>
      </c>
      <c r="Q1162" s="91" t="n">
        <v>5.14</v>
      </c>
      <c r="R1162" s="91" t="n">
        <v>7.37</v>
      </c>
      <c r="S1162" s="91" t="n">
        <v>5.17</v>
      </c>
      <c r="T1162" s="91" t="n">
        <v>5.15</v>
      </c>
      <c r="U1162" s="91" t="n">
        <v>5.52</v>
      </c>
      <c r="V1162" s="91" t="n">
        <v>5.75</v>
      </c>
      <c r="W1162" s="91" t="n">
        <v>5.32</v>
      </c>
      <c r="X1162" s="91" t="n">
        <v>5.32</v>
      </c>
      <c r="Y1162" s="91" t="n">
        <v>10.67</v>
      </c>
      <c r="AA1162" s="2" t="n">
        <v>5.33</v>
      </c>
      <c r="AB1162" s="2" t="n">
        <v>5.236</v>
      </c>
      <c r="AC1162" s="95" t="n">
        <f aca="false">AE1162-AB1162</f>
        <v>0</v>
      </c>
      <c r="AE1162" s="28" t="n">
        <v>5.236</v>
      </c>
      <c r="AF1162" s="28" t="n">
        <v>5.021</v>
      </c>
      <c r="AG1162" s="28" t="n">
        <v>5.386</v>
      </c>
      <c r="AH1162" s="28" t="n">
        <v>5.341</v>
      </c>
      <c r="AI1162" s="28" t="n">
        <v>4.946</v>
      </c>
      <c r="AJ1162" s="28" t="n">
        <v>4.906</v>
      </c>
      <c r="AK1162" s="28" t="n">
        <v>5.151</v>
      </c>
      <c r="AL1162" s="28" t="n">
        <v>5.256</v>
      </c>
      <c r="AM1162" s="28" t="n">
        <v>9.536</v>
      </c>
      <c r="AN1162" s="28" t="n">
        <v>5.176</v>
      </c>
      <c r="AO1162" s="28" t="n">
        <v>5.461</v>
      </c>
      <c r="AP1162" s="28" t="n">
        <v>5.736</v>
      </c>
      <c r="AQ1162" s="28" t="n">
        <v>5.296</v>
      </c>
      <c r="AR1162" s="28" t="n">
        <v>7.986</v>
      </c>
      <c r="AS1162" s="28" t="n">
        <v>5.2585</v>
      </c>
      <c r="AT1162" s="28" t="n">
        <v>5.2435</v>
      </c>
      <c r="AU1162" s="28" t="n">
        <v>5.551</v>
      </c>
      <c r="AV1162" s="28" t="n">
        <v>5.666</v>
      </c>
      <c r="AW1162" s="28" t="n">
        <v>5.296</v>
      </c>
      <c r="AX1162" s="28" t="n">
        <v>5.296</v>
      </c>
      <c r="AY1162" s="28" t="n">
        <v>9.186</v>
      </c>
      <c r="BE1162" s="28" t="n">
        <v>5.33142857142857</v>
      </c>
      <c r="BF1162" s="28" t="n">
        <v>5.07857142857143</v>
      </c>
      <c r="BG1162" s="28" t="n">
        <v>5.48142857142857</v>
      </c>
      <c r="BH1162" s="28" t="n">
        <v>5.46142857142857</v>
      </c>
      <c r="BI1162" s="28" t="n">
        <v>4.97285714285714</v>
      </c>
      <c r="BJ1162" s="28" t="n">
        <v>4.69285714285714</v>
      </c>
      <c r="BK1162" s="28" t="n">
        <v>5.25642857142857</v>
      </c>
      <c r="BL1162" s="28" t="n">
        <v>5.36571428571429</v>
      </c>
      <c r="BM1162" s="28" t="n">
        <v>8.48142857142857</v>
      </c>
      <c r="BN1162" s="28" t="n">
        <v>5.26071428571429</v>
      </c>
      <c r="BO1162" s="28" t="n">
        <v>5.56071428571429</v>
      </c>
      <c r="BP1162" s="28" t="n">
        <v>5.84857142857143</v>
      </c>
      <c r="BQ1162" s="28" t="n">
        <v>5.41214285714286</v>
      </c>
      <c r="BR1162" s="28" t="n">
        <v>7.37428571428571</v>
      </c>
      <c r="BS1162" s="28" t="n">
        <v>5.35607142857143</v>
      </c>
      <c r="BT1162" s="28" t="n">
        <v>5.33871428571429</v>
      </c>
      <c r="BU1162" s="28" t="n">
        <v>5.64607142857143</v>
      </c>
      <c r="BV1162" s="28" t="n">
        <v>5.76928571428572</v>
      </c>
      <c r="BW1162" s="28" t="n">
        <v>5.36142857142857</v>
      </c>
      <c r="BX1162" s="28" t="n">
        <v>5.36142857142857</v>
      </c>
      <c r="BY1162" s="28" t="n">
        <v>8.14571428571429</v>
      </c>
      <c r="CA1162" s="28" t="n">
        <v>5.3924</v>
      </c>
      <c r="CB1162" s="28" t="n">
        <v>5.1974</v>
      </c>
      <c r="CC1162" s="28" t="n">
        <v>5.6324</v>
      </c>
      <c r="CD1162" s="28" t="n">
        <v>5.5124</v>
      </c>
      <c r="CE1162" s="28" t="n">
        <v>5.2124</v>
      </c>
      <c r="CF1162" s="28" t="n">
        <v>5.1324</v>
      </c>
      <c r="CG1162" s="28" t="n">
        <v>5.3174</v>
      </c>
      <c r="CH1162" s="28" t="n">
        <v>5.3769</v>
      </c>
      <c r="CI1162" s="28" t="n">
        <v>7.2434</v>
      </c>
      <c r="CJ1162" s="28" t="n">
        <v>6.4124</v>
      </c>
      <c r="CK1162" s="28" t="n">
        <v>5.7294</v>
      </c>
      <c r="CL1162" s="28" t="n">
        <v>6.9124</v>
      </c>
      <c r="CM1162" s="28" t="n">
        <v>5.4624</v>
      </c>
      <c r="CN1162" s="28" t="n">
        <v>6.9934</v>
      </c>
      <c r="CO1162" s="28" t="n">
        <v>5.4174</v>
      </c>
      <c r="CP1162" s="28" t="n">
        <v>5.3874</v>
      </c>
      <c r="CQ1162" s="28" t="n">
        <v>5.8344</v>
      </c>
      <c r="CR1162" s="28" t="n">
        <v>6.5024</v>
      </c>
      <c r="CS1162" s="28" t="n">
        <v>5.5424</v>
      </c>
      <c r="CT1162" s="28" t="n">
        <v>5.5424</v>
      </c>
      <c r="CU1162" s="28" t="n">
        <v>7.5234</v>
      </c>
    </row>
    <row r="1163" customFormat="false" ht="12.75" hidden="true" customHeight="false" outlineLevel="0" collapsed="false">
      <c r="A1163" s="56" t="n">
        <v>36951</v>
      </c>
      <c r="B1163" s="90" t="n">
        <f aca="false">B1162+1</f>
        <v>1157</v>
      </c>
      <c r="C1163" s="28"/>
      <c r="E1163" s="91" t="n">
        <v>5.105</v>
      </c>
      <c r="F1163" s="91" t="n">
        <v>4.939</v>
      </c>
      <c r="G1163" s="91" t="n">
        <v>5.335</v>
      </c>
      <c r="H1163" s="91" t="n">
        <v>5.255</v>
      </c>
      <c r="I1163" s="91" t="n">
        <v>5.055</v>
      </c>
      <c r="J1163" s="91" t="n">
        <v>4.915</v>
      </c>
      <c r="K1163" s="91" t="n">
        <v>5.105</v>
      </c>
      <c r="L1163" s="91" t="n">
        <v>5.175</v>
      </c>
      <c r="M1163" s="91" t="n">
        <v>19.555</v>
      </c>
      <c r="N1163" s="91" t="n">
        <v>4.805</v>
      </c>
      <c r="O1163" s="91" t="n">
        <v>5.33</v>
      </c>
      <c r="P1163" s="91" t="n">
        <v>5.63</v>
      </c>
      <c r="Q1163" s="91" t="n">
        <v>5.155</v>
      </c>
      <c r="R1163" s="91" t="n">
        <v>9.605</v>
      </c>
      <c r="S1163" s="91" t="n">
        <v>5.12</v>
      </c>
      <c r="T1163" s="91" t="n">
        <v>5.09</v>
      </c>
      <c r="U1163" s="91" t="n">
        <v>5.46</v>
      </c>
      <c r="V1163" s="91" t="n">
        <v>5.6</v>
      </c>
      <c r="W1163" s="91" t="n">
        <v>5.255</v>
      </c>
      <c r="X1163" s="91" t="n">
        <v>5.255</v>
      </c>
      <c r="Y1163" s="91" t="n">
        <v>11.363</v>
      </c>
      <c r="AA1163" s="2" t="n">
        <v>5.22</v>
      </c>
      <c r="AB1163" s="2" t="n">
        <v>5.186</v>
      </c>
      <c r="AC1163" s="95" t="n">
        <f aca="false">AE1163-AB1163</f>
        <v>0</v>
      </c>
      <c r="AE1163" s="28" t="n">
        <v>5.186</v>
      </c>
      <c r="AF1163" s="28" t="n">
        <v>4.96906783445014</v>
      </c>
      <c r="AG1163" s="28" t="n">
        <v>5.336</v>
      </c>
      <c r="AH1163" s="28" t="n">
        <v>5.371</v>
      </c>
      <c r="AI1163" s="28" t="n">
        <v>5.016</v>
      </c>
      <c r="AJ1163" s="28" t="n">
        <v>4.921</v>
      </c>
      <c r="AK1163" s="28" t="n">
        <v>5.111</v>
      </c>
      <c r="AL1163" s="28" t="n">
        <v>5.2085</v>
      </c>
      <c r="AM1163" s="28" t="n">
        <v>11.336</v>
      </c>
      <c r="AN1163" s="28" t="n">
        <v>5.106</v>
      </c>
      <c r="AO1163" s="28" t="n">
        <v>5.411</v>
      </c>
      <c r="AP1163" s="28" t="n">
        <v>5.666</v>
      </c>
      <c r="AQ1163" s="28" t="n">
        <v>5.286</v>
      </c>
      <c r="AR1163" s="28" t="n">
        <v>8.686</v>
      </c>
      <c r="AS1163" s="28" t="n">
        <v>5.2085</v>
      </c>
      <c r="AT1163" s="28" t="n">
        <v>5.1935</v>
      </c>
      <c r="AU1163" s="28" t="n">
        <v>5.501</v>
      </c>
      <c r="AV1163" s="28" t="n">
        <v>5.616</v>
      </c>
      <c r="AW1163" s="28" t="n">
        <v>5.246</v>
      </c>
      <c r="AX1163" s="28" t="n">
        <v>5.246</v>
      </c>
      <c r="AY1163" s="28" t="n">
        <v>10.986</v>
      </c>
      <c r="BE1163" s="28" t="n">
        <v>5.285</v>
      </c>
      <c r="BF1163" s="28" t="n">
        <v>5.02686683349288</v>
      </c>
      <c r="BG1163" s="28" t="n">
        <v>5.435</v>
      </c>
      <c r="BH1163" s="28" t="n">
        <v>5.48</v>
      </c>
      <c r="BI1163" s="28" t="n">
        <v>4.99571428571429</v>
      </c>
      <c r="BJ1163" s="28" t="n">
        <v>4.66642857142857</v>
      </c>
      <c r="BK1163" s="28" t="n">
        <v>5.22</v>
      </c>
      <c r="BL1163" s="28" t="n">
        <v>5.32178571428572</v>
      </c>
      <c r="BM1163" s="28" t="n">
        <v>9.12357142857143</v>
      </c>
      <c r="BN1163" s="28" t="n">
        <v>5.20928571428572</v>
      </c>
      <c r="BO1163" s="28" t="n">
        <v>5.51428571428572</v>
      </c>
      <c r="BP1163" s="28" t="n">
        <v>5.79928571428572</v>
      </c>
      <c r="BQ1163" s="28" t="n">
        <v>5.40357142857143</v>
      </c>
      <c r="BR1163" s="28" t="n">
        <v>7.85928571428572</v>
      </c>
      <c r="BS1163" s="28" t="n">
        <v>5.30964285714286</v>
      </c>
      <c r="BT1163" s="28" t="n">
        <v>5.29228571428572</v>
      </c>
      <c r="BU1163" s="28" t="n">
        <v>5.59964285714286</v>
      </c>
      <c r="BV1163" s="28" t="n">
        <v>5.72285714285714</v>
      </c>
      <c r="BW1163" s="28" t="n">
        <v>5.33</v>
      </c>
      <c r="BX1163" s="28" t="n">
        <v>5.33</v>
      </c>
      <c r="BY1163" s="28" t="n">
        <v>8.78785714285714</v>
      </c>
      <c r="CA1163" s="28" t="n">
        <v>5.352</v>
      </c>
      <c r="CB1163" s="28" t="n">
        <v>5.157</v>
      </c>
      <c r="CC1163" s="28" t="n">
        <v>5.592</v>
      </c>
      <c r="CD1163" s="28" t="n">
        <v>5.532</v>
      </c>
      <c r="CE1163" s="28" t="n">
        <v>5.197</v>
      </c>
      <c r="CF1163" s="28" t="n">
        <v>5.107</v>
      </c>
      <c r="CG1163" s="28" t="n">
        <v>5.287</v>
      </c>
      <c r="CH1163" s="28" t="n">
        <v>5.3365</v>
      </c>
      <c r="CI1163" s="28" t="n">
        <v>7.403</v>
      </c>
      <c r="CJ1163" s="28" t="n">
        <v>6.432</v>
      </c>
      <c r="CK1163" s="28" t="n">
        <v>5.689</v>
      </c>
      <c r="CL1163" s="28" t="n">
        <v>6.872</v>
      </c>
      <c r="CM1163" s="28" t="n">
        <v>5.432</v>
      </c>
      <c r="CN1163" s="28" t="n">
        <v>7.103</v>
      </c>
      <c r="CO1163" s="28" t="n">
        <v>5.377</v>
      </c>
      <c r="CP1163" s="28" t="n">
        <v>5.347</v>
      </c>
      <c r="CQ1163" s="28" t="n">
        <v>5.794</v>
      </c>
      <c r="CR1163" s="28" t="n">
        <v>6.462</v>
      </c>
      <c r="CS1163" s="28" t="n">
        <v>5.512</v>
      </c>
      <c r="CT1163" s="28" t="n">
        <v>5.512</v>
      </c>
      <c r="CU1163" s="28" t="n">
        <v>7.683</v>
      </c>
    </row>
    <row r="1164" customFormat="false" ht="12.75" hidden="true" customHeight="false" outlineLevel="0" collapsed="false">
      <c r="A1164" s="56" t="n">
        <v>36952</v>
      </c>
      <c r="B1164" s="90" t="n">
        <f aca="false">B1163+1</f>
        <v>1158</v>
      </c>
      <c r="C1164" s="28"/>
      <c r="E1164" s="91" t="n">
        <v>5.195</v>
      </c>
      <c r="F1164" s="91" t="n">
        <v>5.042</v>
      </c>
      <c r="G1164" s="91" t="n">
        <v>5.435</v>
      </c>
      <c r="H1164" s="91" t="n">
        <v>5.31</v>
      </c>
      <c r="I1164" s="91" t="n">
        <v>5.14</v>
      </c>
      <c r="J1164" s="91" t="n">
        <v>4.99</v>
      </c>
      <c r="K1164" s="91" t="n">
        <v>5.205</v>
      </c>
      <c r="L1164" s="91" t="n">
        <v>5.265</v>
      </c>
      <c r="M1164" s="91" t="n">
        <v>21</v>
      </c>
      <c r="N1164" s="91" t="n">
        <v>4.89</v>
      </c>
      <c r="O1164" s="91" t="n">
        <v>5.425</v>
      </c>
      <c r="P1164" s="91" t="n">
        <v>5.72</v>
      </c>
      <c r="Q1164" s="91" t="n">
        <v>5.215</v>
      </c>
      <c r="R1164" s="91" t="n">
        <v>10.19</v>
      </c>
      <c r="S1164" s="91" t="n">
        <v>5.215</v>
      </c>
      <c r="T1164" s="91" t="n">
        <v>5.175</v>
      </c>
      <c r="U1164" s="91" t="n">
        <v>5.555</v>
      </c>
      <c r="V1164" s="91" t="n">
        <v>5.665</v>
      </c>
      <c r="W1164" s="91" t="n">
        <v>5.315</v>
      </c>
      <c r="X1164" s="91" t="n">
        <v>5.315</v>
      </c>
      <c r="Y1164" s="91" t="n">
        <v>11.3</v>
      </c>
      <c r="AA1164" s="2" t="n">
        <v>5.22</v>
      </c>
      <c r="AB1164" s="2" t="n">
        <v>5.27</v>
      </c>
      <c r="AC1164" s="95" t="n">
        <f aca="false">AE1164-AB1164</f>
        <v>0</v>
      </c>
      <c r="AE1164" s="28" t="n">
        <v>5.27</v>
      </c>
      <c r="AF1164" s="28" t="n">
        <v>5.03379701079664</v>
      </c>
      <c r="AG1164" s="28" t="n">
        <v>5.43</v>
      </c>
      <c r="AH1164" s="28" t="n">
        <v>5.445</v>
      </c>
      <c r="AI1164" s="28" t="n">
        <v>5.11</v>
      </c>
      <c r="AJ1164" s="28" t="n">
        <v>5</v>
      </c>
      <c r="AK1164" s="28" t="n">
        <v>5.21</v>
      </c>
      <c r="AL1164" s="28" t="n">
        <v>5.305</v>
      </c>
      <c r="AM1164" s="28" t="n">
        <v>11.52</v>
      </c>
      <c r="AN1164" s="28" t="n">
        <v>5.19</v>
      </c>
      <c r="AO1164" s="28" t="n">
        <v>5.505</v>
      </c>
      <c r="AP1164" s="28" t="n">
        <v>5.75</v>
      </c>
      <c r="AQ1164" s="28" t="n">
        <v>5.36</v>
      </c>
      <c r="AR1164" s="28" t="n">
        <v>8.77</v>
      </c>
      <c r="AS1164" s="28" t="n">
        <v>5.2925</v>
      </c>
      <c r="AT1164" s="28" t="n">
        <v>5.2775</v>
      </c>
      <c r="AU1164" s="28" t="n">
        <v>5.59</v>
      </c>
      <c r="AV1164" s="28" t="n">
        <v>5.7</v>
      </c>
      <c r="AW1164" s="28" t="n">
        <v>5.34</v>
      </c>
      <c r="AX1164" s="28" t="n">
        <v>5.34</v>
      </c>
      <c r="AY1164" s="28" t="n">
        <v>11.17</v>
      </c>
      <c r="BE1164" s="28" t="n">
        <v>5.35414285714286</v>
      </c>
      <c r="BF1164" s="28" t="n">
        <v>5.09897100154238</v>
      </c>
      <c r="BG1164" s="28" t="n">
        <v>5.51414285714286</v>
      </c>
      <c r="BH1164" s="28" t="n">
        <v>5.53914285714286</v>
      </c>
      <c r="BI1164" s="28" t="n">
        <v>5.08628571428571</v>
      </c>
      <c r="BJ1164" s="28" t="n">
        <v>4.73342857142857</v>
      </c>
      <c r="BK1164" s="28" t="n">
        <v>5.30414285714286</v>
      </c>
      <c r="BL1164" s="28" t="n">
        <v>5.39557142857143</v>
      </c>
      <c r="BM1164" s="28" t="n">
        <v>9.357</v>
      </c>
      <c r="BN1164" s="28" t="n">
        <v>5.27557142857143</v>
      </c>
      <c r="BO1164" s="28" t="n">
        <v>5.58485714285714</v>
      </c>
      <c r="BP1164" s="28" t="n">
        <v>5.87057142857143</v>
      </c>
      <c r="BQ1164" s="28" t="n">
        <v>5.46628571428571</v>
      </c>
      <c r="BR1164" s="28" t="n">
        <v>8.07842857142857</v>
      </c>
      <c r="BS1164" s="28" t="n">
        <v>5.37878571428571</v>
      </c>
      <c r="BT1164" s="28" t="n">
        <v>5.36142857142857</v>
      </c>
      <c r="BU1164" s="28" t="n">
        <v>5.672</v>
      </c>
      <c r="BV1164" s="28" t="n">
        <v>5.792</v>
      </c>
      <c r="BW1164" s="28" t="n">
        <v>5.40914285714286</v>
      </c>
      <c r="BX1164" s="28" t="n">
        <v>5.40914285714286</v>
      </c>
      <c r="BY1164" s="28" t="n">
        <v>9.02128571428571</v>
      </c>
      <c r="CA1164" s="28" t="n">
        <v>5.4136</v>
      </c>
      <c r="CB1164" s="28" t="n">
        <v>5.2236</v>
      </c>
      <c r="CC1164" s="28" t="n">
        <v>5.6556</v>
      </c>
      <c r="CD1164" s="28" t="n">
        <v>5.6036</v>
      </c>
      <c r="CE1164" s="28" t="n">
        <v>5.2586</v>
      </c>
      <c r="CF1164" s="28" t="n">
        <v>5.1686</v>
      </c>
      <c r="CG1164" s="28" t="n">
        <v>5.3636</v>
      </c>
      <c r="CH1164" s="28" t="n">
        <v>5.4006</v>
      </c>
      <c r="CI1164" s="28" t="n">
        <v>7.5146</v>
      </c>
      <c r="CJ1164" s="28" t="n">
        <v>6.5336</v>
      </c>
      <c r="CK1164" s="28" t="n">
        <v>5.7506</v>
      </c>
      <c r="CL1164" s="28" t="n">
        <v>6.9336</v>
      </c>
      <c r="CM1164" s="28" t="n">
        <v>5.5036</v>
      </c>
      <c r="CN1164" s="28" t="n">
        <v>7.2146</v>
      </c>
      <c r="CO1164" s="28" t="n">
        <v>5.4386</v>
      </c>
      <c r="CP1164" s="28" t="n">
        <v>5.4086</v>
      </c>
      <c r="CQ1164" s="28" t="n">
        <v>5.8556</v>
      </c>
      <c r="CR1164" s="28" t="n">
        <v>6.5236</v>
      </c>
      <c r="CS1164" s="28" t="n">
        <v>5.5736</v>
      </c>
      <c r="CT1164" s="28" t="n">
        <v>5.5736</v>
      </c>
      <c r="CU1164" s="28" t="n">
        <v>7.7946</v>
      </c>
    </row>
    <row r="1165" customFormat="false" ht="12.75" hidden="true" customHeight="false" outlineLevel="0" collapsed="false">
      <c r="A1165" s="56" t="n">
        <v>36955</v>
      </c>
      <c r="B1165" s="90" t="n">
        <f aca="false">B1164+1</f>
        <v>1159</v>
      </c>
      <c r="C1165" s="28"/>
      <c r="E1165" s="91" t="n">
        <v>5.29</v>
      </c>
      <c r="F1165" s="91" t="n">
        <v>5.123</v>
      </c>
      <c r="G1165" s="91" t="n">
        <v>5.555</v>
      </c>
      <c r="H1165" s="91" t="n">
        <v>5.37</v>
      </c>
      <c r="I1165" s="91" t="n">
        <v>5.16</v>
      </c>
      <c r="J1165" s="91" t="n">
        <v>5.04</v>
      </c>
      <c r="K1165" s="91" t="n">
        <v>5.29</v>
      </c>
      <c r="L1165" s="91" t="n">
        <v>5.35</v>
      </c>
      <c r="M1165" s="91" t="n">
        <v>26.14</v>
      </c>
      <c r="N1165" s="91" t="n">
        <v>4.99</v>
      </c>
      <c r="O1165" s="91" t="n">
        <v>5.53</v>
      </c>
      <c r="P1165" s="91" t="n">
        <v>5.86</v>
      </c>
      <c r="Q1165" s="91" t="n">
        <v>5.31</v>
      </c>
      <c r="R1165" s="91" t="n">
        <v>10.79</v>
      </c>
      <c r="S1165" s="91" t="n">
        <v>5.285</v>
      </c>
      <c r="T1165" s="91" t="n">
        <v>5.305</v>
      </c>
      <c r="U1165" s="91" t="n">
        <v>5.64</v>
      </c>
      <c r="V1165" s="91" t="n">
        <v>5.85</v>
      </c>
      <c r="W1165" s="91" t="n">
        <v>5.41</v>
      </c>
      <c r="X1165" s="91" t="n">
        <v>5.41</v>
      </c>
      <c r="Y1165" s="91" t="n">
        <v>12.89</v>
      </c>
      <c r="AA1165" s="2" t="n">
        <v>5.39</v>
      </c>
      <c r="AB1165" s="2" t="n">
        <v>5.336</v>
      </c>
      <c r="AC1165" s="95" t="n">
        <f aca="false">AE1165-AB1165</f>
        <v>0</v>
      </c>
      <c r="AE1165" s="28" t="n">
        <v>5.336</v>
      </c>
      <c r="AF1165" s="28" t="n">
        <v>5.09629466621508</v>
      </c>
      <c r="AG1165" s="28" t="n">
        <v>5.491</v>
      </c>
      <c r="AH1165" s="28" t="n">
        <v>5.506</v>
      </c>
      <c r="AI1165" s="28" t="n">
        <v>5.081</v>
      </c>
      <c r="AJ1165" s="28" t="n">
        <v>5.021</v>
      </c>
      <c r="AK1165" s="28" t="n">
        <v>5.266</v>
      </c>
      <c r="AL1165" s="28" t="n">
        <v>5.371</v>
      </c>
      <c r="AM1165" s="28" t="n">
        <v>13.136</v>
      </c>
      <c r="AN1165" s="28" t="n">
        <v>5.236</v>
      </c>
      <c r="AO1165" s="28" t="n">
        <v>5.571</v>
      </c>
      <c r="AP1165" s="28" t="n">
        <v>5.836</v>
      </c>
      <c r="AQ1165" s="28" t="n">
        <v>5.416</v>
      </c>
      <c r="AR1165" s="28" t="n">
        <v>8.836</v>
      </c>
      <c r="AS1165" s="28" t="n">
        <v>5.3585</v>
      </c>
      <c r="AT1165" s="28" t="n">
        <v>5.3435</v>
      </c>
      <c r="AU1165" s="28" t="n">
        <v>5.656</v>
      </c>
      <c r="AV1165" s="28" t="n">
        <v>5.766</v>
      </c>
      <c r="AW1165" s="28" t="n">
        <v>5.401</v>
      </c>
      <c r="AX1165" s="28" t="n">
        <v>5.401</v>
      </c>
      <c r="AY1165" s="28" t="n">
        <v>12.786</v>
      </c>
      <c r="BE1165" s="28" t="n">
        <v>5.42771428571429</v>
      </c>
      <c r="BF1165" s="28" t="n">
        <v>5.17418495231644</v>
      </c>
      <c r="BG1165" s="28" t="n">
        <v>5.58271428571429</v>
      </c>
      <c r="BH1165" s="28" t="n">
        <v>5.60771428571429</v>
      </c>
      <c r="BI1165" s="28" t="n">
        <v>5.13271428571429</v>
      </c>
      <c r="BJ1165" s="28" t="n">
        <v>4.787</v>
      </c>
      <c r="BK1165" s="28" t="n">
        <v>5.36771428571429</v>
      </c>
      <c r="BL1165" s="28" t="n">
        <v>5.46985714285714</v>
      </c>
      <c r="BM1165" s="28" t="n">
        <v>10.0948571428571</v>
      </c>
      <c r="BN1165" s="28" t="n">
        <v>5.33485714285714</v>
      </c>
      <c r="BO1165" s="28" t="n">
        <v>5.66057142857143</v>
      </c>
      <c r="BP1165" s="28" t="n">
        <v>5.95628571428572</v>
      </c>
      <c r="BQ1165" s="28" t="n">
        <v>5.53771428571429</v>
      </c>
      <c r="BR1165" s="28" t="n">
        <v>8.59485714285714</v>
      </c>
      <c r="BS1165" s="28" t="n">
        <v>5.45235714285714</v>
      </c>
      <c r="BT1165" s="28" t="n">
        <v>5.435</v>
      </c>
      <c r="BU1165" s="28" t="n">
        <v>5.74557142857143</v>
      </c>
      <c r="BV1165" s="28" t="n">
        <v>5.86771428571429</v>
      </c>
      <c r="BW1165" s="28" t="n">
        <v>5.47771428571429</v>
      </c>
      <c r="BX1165" s="28" t="n">
        <v>5.47771428571429</v>
      </c>
      <c r="BY1165" s="28" t="n">
        <v>9.75914285714286</v>
      </c>
      <c r="CA1165" s="28" t="n">
        <v>5.4786</v>
      </c>
      <c r="CB1165" s="28" t="n">
        <v>5.2886</v>
      </c>
      <c r="CC1165" s="28" t="n">
        <v>5.7336</v>
      </c>
      <c r="CD1165" s="28" t="n">
        <v>5.6586</v>
      </c>
      <c r="CE1165" s="28" t="n">
        <v>5.3036</v>
      </c>
      <c r="CF1165" s="28" t="n">
        <v>5.2086</v>
      </c>
      <c r="CG1165" s="28" t="n">
        <v>5.4186</v>
      </c>
      <c r="CH1165" s="28" t="n">
        <v>5.4656</v>
      </c>
      <c r="CI1165" s="28" t="n">
        <v>7.9296</v>
      </c>
      <c r="CJ1165" s="28" t="n">
        <v>6.6286</v>
      </c>
      <c r="CK1165" s="28" t="n">
        <v>5.8156</v>
      </c>
      <c r="CL1165" s="28" t="n">
        <v>6.9986</v>
      </c>
      <c r="CM1165" s="28" t="n">
        <v>5.5686</v>
      </c>
      <c r="CN1165" s="28" t="n">
        <v>7.6296</v>
      </c>
      <c r="CO1165" s="28" t="n">
        <v>5.5036</v>
      </c>
      <c r="CP1165" s="28" t="n">
        <v>5.4736</v>
      </c>
      <c r="CQ1165" s="28" t="n">
        <v>5.9206</v>
      </c>
      <c r="CR1165" s="28" t="n">
        <v>6.5886</v>
      </c>
      <c r="CS1165" s="28" t="n">
        <v>5.6436</v>
      </c>
      <c r="CT1165" s="28" t="n">
        <v>5.6436</v>
      </c>
      <c r="CU1165" s="28" t="n">
        <v>8.2096</v>
      </c>
    </row>
    <row r="1166" customFormat="false" ht="12.75" hidden="true" customHeight="false" outlineLevel="0" collapsed="false">
      <c r="A1166" s="56" t="n">
        <v>36956</v>
      </c>
      <c r="B1166" s="90" t="n">
        <f aca="false">B1165+1</f>
        <v>1160</v>
      </c>
      <c r="C1166" s="28"/>
      <c r="E1166" s="91" t="n">
        <v>5.25</v>
      </c>
      <c r="F1166" s="91" t="n">
        <v>5.087</v>
      </c>
      <c r="G1166" s="91" t="n">
        <v>5.5</v>
      </c>
      <c r="H1166" s="91" t="n">
        <v>5.35</v>
      </c>
      <c r="I1166" s="91" t="n">
        <v>5.1</v>
      </c>
      <c r="J1166" s="91" t="n">
        <v>4.96</v>
      </c>
      <c r="K1166" s="91" t="n">
        <v>5.25</v>
      </c>
      <c r="L1166" s="91" t="n">
        <v>5.26</v>
      </c>
      <c r="M1166" s="91" t="n">
        <v>19.5</v>
      </c>
      <c r="N1166" s="91" t="n">
        <v>4.95</v>
      </c>
      <c r="O1166" s="91" t="n">
        <v>5.48</v>
      </c>
      <c r="P1166" s="91" t="n">
        <v>5.77</v>
      </c>
      <c r="Q1166" s="91" t="n">
        <v>5.22</v>
      </c>
      <c r="R1166" s="91" t="n">
        <v>10</v>
      </c>
      <c r="S1166" s="91" t="n">
        <v>5.3</v>
      </c>
      <c r="T1166" s="91" t="n">
        <v>5.265</v>
      </c>
      <c r="U1166" s="91" t="n">
        <v>5.6</v>
      </c>
      <c r="V1166" s="91" t="n">
        <v>5.74</v>
      </c>
      <c r="W1166" s="91" t="n">
        <v>5.37</v>
      </c>
      <c r="X1166" s="91" t="n">
        <v>5.37</v>
      </c>
      <c r="Y1166" s="91" t="n">
        <v>12.25</v>
      </c>
      <c r="AA1166" s="2" t="n">
        <v>5.335</v>
      </c>
      <c r="AB1166" s="2" t="n">
        <v>5.315</v>
      </c>
      <c r="AC1166" s="95" t="n">
        <f aca="false">AE1166-AB1166</f>
        <v>0</v>
      </c>
      <c r="AE1166" s="28" t="n">
        <v>5.315</v>
      </c>
      <c r="AF1166" s="28" t="n">
        <v>5.06662022869895</v>
      </c>
      <c r="AG1166" s="28" t="n">
        <v>5.465</v>
      </c>
      <c r="AH1166" s="28" t="n">
        <v>5.435</v>
      </c>
      <c r="AI1166" s="28" t="n">
        <v>5.005</v>
      </c>
      <c r="AJ1166" s="28" t="n">
        <v>4.94</v>
      </c>
      <c r="AK1166" s="28" t="n">
        <v>5.245</v>
      </c>
      <c r="AL1166" s="28" t="n">
        <v>5.3475</v>
      </c>
      <c r="AM1166" s="28" t="n">
        <v>12.165</v>
      </c>
      <c r="AN1166" s="28" t="n">
        <v>5.205</v>
      </c>
      <c r="AO1166" s="28" t="n">
        <v>5.55</v>
      </c>
      <c r="AP1166" s="28" t="n">
        <v>5.795</v>
      </c>
      <c r="AQ1166" s="28" t="n">
        <v>5.365</v>
      </c>
      <c r="AR1166" s="28" t="n">
        <v>8.815</v>
      </c>
      <c r="AS1166" s="28" t="n">
        <v>5.3375</v>
      </c>
      <c r="AT1166" s="28" t="n">
        <v>5.3225</v>
      </c>
      <c r="AU1166" s="28" t="n">
        <v>5.635</v>
      </c>
      <c r="AV1166" s="28" t="n">
        <v>5.745</v>
      </c>
      <c r="AW1166" s="28" t="n">
        <v>5.37</v>
      </c>
      <c r="AX1166" s="28" t="n">
        <v>5.37</v>
      </c>
      <c r="AY1166" s="28" t="n">
        <v>11.815</v>
      </c>
      <c r="BE1166" s="28" t="n">
        <v>5.41328571428571</v>
      </c>
      <c r="BF1166" s="28" t="n">
        <v>5.15851717552842</v>
      </c>
      <c r="BG1166" s="28" t="n">
        <v>5.56328571428572</v>
      </c>
      <c r="BH1166" s="28" t="n">
        <v>5.56757142857143</v>
      </c>
      <c r="BI1166" s="28" t="n">
        <v>5.09114285714286</v>
      </c>
      <c r="BJ1166" s="28" t="n">
        <v>4.75542857142857</v>
      </c>
      <c r="BK1166" s="28" t="n">
        <v>5.35328571428572</v>
      </c>
      <c r="BL1166" s="28" t="n">
        <v>5.45292857142857</v>
      </c>
      <c r="BM1166" s="28" t="n">
        <v>9.53042857142857</v>
      </c>
      <c r="BN1166" s="28" t="n">
        <v>5.319</v>
      </c>
      <c r="BO1166" s="28" t="n">
        <v>5.64614285714286</v>
      </c>
      <c r="BP1166" s="28" t="n">
        <v>5.939</v>
      </c>
      <c r="BQ1166" s="28" t="n">
        <v>5.50328571428571</v>
      </c>
      <c r="BR1166" s="28" t="n">
        <v>8.16614285714286</v>
      </c>
      <c r="BS1166" s="28" t="n">
        <v>5.43792857142857</v>
      </c>
      <c r="BT1166" s="28" t="n">
        <v>5.42057142857143</v>
      </c>
      <c r="BU1166" s="28" t="n">
        <v>5.73114285714286</v>
      </c>
      <c r="BV1166" s="28" t="n">
        <v>5.85328571428572</v>
      </c>
      <c r="BW1166" s="28" t="n">
        <v>5.45328571428571</v>
      </c>
      <c r="BX1166" s="28" t="n">
        <v>5.45328571428571</v>
      </c>
      <c r="BY1166" s="28" t="n">
        <v>9.19471428571429</v>
      </c>
      <c r="CA1166" s="28" t="n">
        <v>5.478</v>
      </c>
      <c r="CB1166" s="28" t="n">
        <v>5.288</v>
      </c>
      <c r="CC1166" s="28" t="n">
        <v>5.723</v>
      </c>
      <c r="CD1166" s="28" t="n">
        <v>5.643</v>
      </c>
      <c r="CE1166" s="28" t="n">
        <v>5.298</v>
      </c>
      <c r="CF1166" s="28" t="n">
        <v>5.198</v>
      </c>
      <c r="CG1166" s="28" t="n">
        <v>5.413</v>
      </c>
      <c r="CH1166" s="28" t="n">
        <v>5.465</v>
      </c>
      <c r="CI1166" s="28" t="n">
        <v>7.729</v>
      </c>
      <c r="CJ1166" s="28" t="n">
        <v>6.628</v>
      </c>
      <c r="CK1166" s="28" t="n">
        <v>5.815</v>
      </c>
      <c r="CL1166" s="28" t="n">
        <v>6.998</v>
      </c>
      <c r="CM1166" s="28" t="n">
        <v>5.558</v>
      </c>
      <c r="CN1166" s="28" t="n">
        <v>7.429</v>
      </c>
      <c r="CO1166" s="28" t="n">
        <v>5.503</v>
      </c>
      <c r="CP1166" s="28" t="n">
        <v>5.473</v>
      </c>
      <c r="CQ1166" s="28" t="n">
        <v>5.92</v>
      </c>
      <c r="CR1166" s="28" t="n">
        <v>6.588</v>
      </c>
      <c r="CS1166" s="28" t="n">
        <v>5.638</v>
      </c>
      <c r="CT1166" s="28" t="n">
        <v>5.638</v>
      </c>
      <c r="CU1166" s="28" t="n">
        <v>8.009</v>
      </c>
    </row>
    <row r="1167" customFormat="false" ht="12.75" hidden="true" customHeight="false" outlineLevel="0" collapsed="false">
      <c r="A1167" s="56" t="n">
        <v>36957</v>
      </c>
      <c r="B1167" s="90" t="n">
        <f aca="false">B1166+1</f>
        <v>1161</v>
      </c>
      <c r="C1167" s="28"/>
      <c r="E1167" s="91" t="n">
        <v>5.26</v>
      </c>
      <c r="F1167" s="91" t="n">
        <v>5.061</v>
      </c>
      <c r="G1167" s="91" t="n">
        <v>5.51</v>
      </c>
      <c r="H1167" s="91" t="n">
        <v>5.19</v>
      </c>
      <c r="I1167" s="91" t="n">
        <v>5.06</v>
      </c>
      <c r="J1167" s="91" t="n">
        <v>4.91</v>
      </c>
      <c r="K1167" s="91" t="n">
        <v>5.26</v>
      </c>
      <c r="L1167" s="91" t="n">
        <v>5.26</v>
      </c>
      <c r="M1167" s="91" t="n">
        <v>13.4</v>
      </c>
      <c r="N1167" s="91" t="n">
        <v>4.96</v>
      </c>
      <c r="O1167" s="91" t="n">
        <v>5.5</v>
      </c>
      <c r="P1167" s="91" t="n">
        <v>5.76</v>
      </c>
      <c r="Q1167" s="91" t="n">
        <v>5.19</v>
      </c>
      <c r="R1167" s="91" t="n">
        <v>8.2</v>
      </c>
      <c r="S1167" s="91" t="n">
        <v>5.31</v>
      </c>
      <c r="T1167" s="91" t="n">
        <v>5.25</v>
      </c>
      <c r="U1167" s="91" t="n">
        <v>5.61</v>
      </c>
      <c r="V1167" s="91" t="n">
        <v>5.74</v>
      </c>
      <c r="W1167" s="91" t="n">
        <v>5.41</v>
      </c>
      <c r="X1167" s="91" t="n">
        <v>5.41</v>
      </c>
      <c r="Y1167" s="91" t="n">
        <v>10.5</v>
      </c>
      <c r="AA1167" s="2" t="n">
        <v>5.32</v>
      </c>
      <c r="AB1167" s="2" t="n">
        <v>5.35</v>
      </c>
      <c r="AC1167" s="95" t="n">
        <f aca="false">AE1167-AB1167</f>
        <v>0</v>
      </c>
      <c r="AE1167" s="28" t="n">
        <v>5.35</v>
      </c>
      <c r="AF1167" s="28" t="n">
        <v>5.09264332941408</v>
      </c>
      <c r="AG1167" s="28" t="n">
        <v>5.4975</v>
      </c>
      <c r="AH1167" s="28" t="n">
        <v>5.405</v>
      </c>
      <c r="AI1167" s="28" t="n">
        <v>5.02</v>
      </c>
      <c r="AJ1167" s="28" t="n">
        <v>4.945</v>
      </c>
      <c r="AK1167" s="28" t="n">
        <v>5.275</v>
      </c>
      <c r="AL1167" s="28" t="n">
        <v>5.3725</v>
      </c>
      <c r="AM1167" s="28" t="n">
        <v>9.4</v>
      </c>
      <c r="AN1167" s="28" t="n">
        <v>5.25</v>
      </c>
      <c r="AO1167" s="28" t="n">
        <v>5.585</v>
      </c>
      <c r="AP1167" s="28" t="n">
        <v>5.82</v>
      </c>
      <c r="AQ1167" s="28" t="n">
        <v>5.36</v>
      </c>
      <c r="AR1167" s="28" t="n">
        <v>8</v>
      </c>
      <c r="AS1167" s="28" t="n">
        <v>5.37</v>
      </c>
      <c r="AT1167" s="28" t="n">
        <v>5.355</v>
      </c>
      <c r="AU1167" s="28" t="n">
        <v>5.67</v>
      </c>
      <c r="AV1167" s="28" t="n">
        <v>5.77</v>
      </c>
      <c r="AW1167" s="28" t="n">
        <v>5.405</v>
      </c>
      <c r="AX1167" s="28" t="n">
        <v>5.405</v>
      </c>
      <c r="AY1167" s="28" t="n">
        <v>9.05</v>
      </c>
      <c r="BE1167" s="28" t="n">
        <v>5.44585714285714</v>
      </c>
      <c r="BF1167" s="28" t="n">
        <v>5.17837761848773</v>
      </c>
      <c r="BG1167" s="28" t="n">
        <v>5.59335714285714</v>
      </c>
      <c r="BH1167" s="28" t="n">
        <v>5.58085714285714</v>
      </c>
      <c r="BI1167" s="28" t="n">
        <v>5.08514285714286</v>
      </c>
      <c r="BJ1167" s="28" t="n">
        <v>4.77657142857143</v>
      </c>
      <c r="BK1167" s="28" t="n">
        <v>5.38085714285714</v>
      </c>
      <c r="BL1167" s="28" t="n">
        <v>5.48121428571429</v>
      </c>
      <c r="BM1167" s="28" t="n">
        <v>8.64157142857143</v>
      </c>
      <c r="BN1167" s="28" t="n">
        <v>5.35157142857143</v>
      </c>
      <c r="BO1167" s="28" t="n">
        <v>5.67871428571429</v>
      </c>
      <c r="BP1167" s="28" t="n">
        <v>5.96014285714286</v>
      </c>
      <c r="BQ1167" s="28" t="n">
        <v>5.513</v>
      </c>
      <c r="BR1167" s="28" t="n">
        <v>7.55585714285714</v>
      </c>
      <c r="BS1167" s="28" t="n">
        <v>5.468</v>
      </c>
      <c r="BT1167" s="28" t="n">
        <v>5.453</v>
      </c>
      <c r="BU1167" s="28" t="n">
        <v>5.76371428571429</v>
      </c>
      <c r="BV1167" s="28" t="n">
        <v>5.88157142857143</v>
      </c>
      <c r="BW1167" s="28" t="n">
        <v>5.48585714285714</v>
      </c>
      <c r="BX1167" s="28" t="n">
        <v>5.48585714285714</v>
      </c>
      <c r="BY1167" s="28" t="n">
        <v>8.30585714285714</v>
      </c>
      <c r="CA1167" s="28" t="n">
        <v>5.513</v>
      </c>
      <c r="CB1167" s="28" t="n">
        <v>5.323</v>
      </c>
      <c r="CC1167" s="28" t="n">
        <v>5.758</v>
      </c>
      <c r="CD1167" s="28" t="n">
        <v>5.673</v>
      </c>
      <c r="CE1167" s="28" t="n">
        <v>5.328</v>
      </c>
      <c r="CF1167" s="28" t="n">
        <v>5.218</v>
      </c>
      <c r="CG1167" s="28" t="n">
        <v>5.448</v>
      </c>
      <c r="CH1167" s="28" t="n">
        <v>5.5</v>
      </c>
      <c r="CI1167" s="28" t="n">
        <v>7.694</v>
      </c>
      <c r="CJ1167" s="28" t="n">
        <v>6.663</v>
      </c>
      <c r="CK1167" s="28" t="n">
        <v>5.85</v>
      </c>
      <c r="CL1167" s="28" t="n">
        <v>7.033</v>
      </c>
      <c r="CM1167" s="28" t="n">
        <v>5.583</v>
      </c>
      <c r="CN1167" s="28" t="n">
        <v>7.394</v>
      </c>
      <c r="CO1167" s="28" t="n">
        <v>5.538</v>
      </c>
      <c r="CP1167" s="28" t="n">
        <v>5.508</v>
      </c>
      <c r="CQ1167" s="28" t="n">
        <v>5.955</v>
      </c>
      <c r="CR1167" s="28" t="n">
        <v>6.623</v>
      </c>
      <c r="CS1167" s="28" t="n">
        <v>5.668</v>
      </c>
      <c r="CT1167" s="28" t="n">
        <v>5.668</v>
      </c>
      <c r="CU1167" s="28" t="n">
        <v>7.974</v>
      </c>
    </row>
    <row r="1168" customFormat="false" ht="12.75" hidden="true" customHeight="false" outlineLevel="0" collapsed="false">
      <c r="A1168" s="56" t="n">
        <v>36958</v>
      </c>
      <c r="B1168" s="90" t="n">
        <f aca="false">B1167+1</f>
        <v>1162</v>
      </c>
      <c r="C1168" s="28"/>
      <c r="E1168" s="91" t="n">
        <v>5.19</v>
      </c>
      <c r="F1168" s="91" t="n">
        <v>5.008</v>
      </c>
      <c r="G1168" s="91" t="n">
        <v>5.43</v>
      </c>
      <c r="H1168" s="91" t="n">
        <v>5.1</v>
      </c>
      <c r="I1168" s="91" t="n">
        <v>4.79</v>
      </c>
      <c r="J1168" s="91" t="n">
        <v>4.76</v>
      </c>
      <c r="K1168" s="91" t="n">
        <v>5.19</v>
      </c>
      <c r="L1168" s="91" t="n">
        <v>5.19</v>
      </c>
      <c r="M1168" s="91" t="n">
        <v>13.63</v>
      </c>
      <c r="N1168" s="91" t="n">
        <v>4.89</v>
      </c>
      <c r="O1168" s="91" t="n">
        <v>5.44</v>
      </c>
      <c r="P1168" s="91" t="n">
        <v>5.77</v>
      </c>
      <c r="Q1168" s="91" t="n">
        <v>5.11</v>
      </c>
      <c r="R1168" s="91" t="n">
        <v>8</v>
      </c>
      <c r="S1168" s="91" t="n">
        <v>5.235</v>
      </c>
      <c r="T1168" s="91" t="n">
        <v>5.17</v>
      </c>
      <c r="U1168" s="91" t="n">
        <v>5.57</v>
      </c>
      <c r="V1168" s="91" t="n">
        <v>5.75</v>
      </c>
      <c r="W1168" s="91" t="n">
        <v>5.32</v>
      </c>
      <c r="X1168" s="91" t="n">
        <v>5.32</v>
      </c>
      <c r="Y1168" s="91" t="n">
        <v>10.43</v>
      </c>
      <c r="AA1168" s="2" t="n">
        <v>5.35</v>
      </c>
      <c r="AB1168" s="2" t="n">
        <v>5.285</v>
      </c>
      <c r="AC1168" s="95" t="n">
        <f aca="false">AE1168-AB1168</f>
        <v>0</v>
      </c>
      <c r="AE1168" s="28" t="n">
        <v>5.285</v>
      </c>
      <c r="AF1168" s="28" t="n">
        <v>5.02747705841679</v>
      </c>
      <c r="AG1168" s="28" t="n">
        <v>5.43</v>
      </c>
      <c r="AH1168" s="28" t="n">
        <v>5.325</v>
      </c>
      <c r="AI1168" s="28" t="n">
        <v>4.925</v>
      </c>
      <c r="AJ1168" s="28" t="n">
        <v>4.84</v>
      </c>
      <c r="AK1168" s="28" t="n">
        <v>5.21</v>
      </c>
      <c r="AL1168" s="28" t="n">
        <v>5.3025</v>
      </c>
      <c r="AM1168" s="28" t="n">
        <v>9.135</v>
      </c>
      <c r="AN1168" s="28" t="n">
        <v>5.165</v>
      </c>
      <c r="AO1168" s="28" t="n">
        <v>5.52</v>
      </c>
      <c r="AP1168" s="28" t="n">
        <v>5.755</v>
      </c>
      <c r="AQ1168" s="28" t="n">
        <v>5.285</v>
      </c>
      <c r="AR1168" s="28" t="n">
        <v>7.735</v>
      </c>
      <c r="AS1168" s="28" t="n">
        <v>5.305</v>
      </c>
      <c r="AT1168" s="28" t="n">
        <v>5.29</v>
      </c>
      <c r="AU1168" s="28" t="n">
        <v>5.605</v>
      </c>
      <c r="AV1168" s="28" t="n">
        <v>5.705</v>
      </c>
      <c r="AW1168" s="28" t="n">
        <v>5.335</v>
      </c>
      <c r="AX1168" s="28" t="n">
        <v>5.335</v>
      </c>
      <c r="AY1168" s="28" t="n">
        <v>8.785</v>
      </c>
      <c r="BE1168" s="28" t="n">
        <v>5.39342857142857</v>
      </c>
      <c r="BF1168" s="28" t="n">
        <v>5.12663957977383</v>
      </c>
      <c r="BG1168" s="28" t="n">
        <v>5.53842857142857</v>
      </c>
      <c r="BH1168" s="28" t="n">
        <v>5.52342857142857</v>
      </c>
      <c r="BI1168" s="28" t="n">
        <v>5.02485714285714</v>
      </c>
      <c r="BJ1168" s="28" t="n">
        <v>4.71485714285714</v>
      </c>
      <c r="BK1168" s="28" t="n">
        <v>5.32842857142857</v>
      </c>
      <c r="BL1168" s="28" t="n">
        <v>5.42628571428571</v>
      </c>
      <c r="BM1168" s="28" t="n">
        <v>8.68914285714286</v>
      </c>
      <c r="BN1168" s="28" t="n">
        <v>5.29628571428571</v>
      </c>
      <c r="BO1168" s="28" t="n">
        <v>5.62628571428571</v>
      </c>
      <c r="BP1168" s="28" t="n">
        <v>5.90771428571429</v>
      </c>
      <c r="BQ1168" s="28" t="n">
        <v>5.45628571428571</v>
      </c>
      <c r="BR1168" s="28" t="n">
        <v>7.60342857142857</v>
      </c>
      <c r="BS1168" s="28" t="n">
        <v>5.41557142857143</v>
      </c>
      <c r="BT1168" s="28" t="n">
        <v>5.40057142857143</v>
      </c>
      <c r="BU1168" s="28" t="n">
        <v>5.71128571428571</v>
      </c>
      <c r="BV1168" s="28" t="n">
        <v>5.82914285714286</v>
      </c>
      <c r="BW1168" s="28" t="n">
        <v>5.43342857142857</v>
      </c>
      <c r="BX1168" s="28" t="n">
        <v>5.43342857142857</v>
      </c>
      <c r="BY1168" s="28" t="n">
        <v>8.35342857142857</v>
      </c>
      <c r="CA1168" s="28" t="n">
        <v>5.47</v>
      </c>
      <c r="CB1168" s="28" t="n">
        <v>5.277</v>
      </c>
      <c r="CC1168" s="28" t="n">
        <v>5.715</v>
      </c>
      <c r="CD1168" s="28" t="n">
        <v>5.62</v>
      </c>
      <c r="CE1168" s="28" t="n">
        <v>5.285</v>
      </c>
      <c r="CF1168" s="28" t="n">
        <v>5.165</v>
      </c>
      <c r="CG1168" s="28" t="n">
        <v>5.405</v>
      </c>
      <c r="CH1168" s="28" t="n">
        <v>5.457</v>
      </c>
      <c r="CI1168" s="28" t="n">
        <v>7.671</v>
      </c>
      <c r="CJ1168" s="28" t="n">
        <v>6.62</v>
      </c>
      <c r="CK1168" s="28" t="n">
        <v>5.807</v>
      </c>
      <c r="CL1168" s="28" t="n">
        <v>6.99</v>
      </c>
      <c r="CM1168" s="28" t="n">
        <v>5.53</v>
      </c>
      <c r="CN1168" s="28" t="n">
        <v>7.371</v>
      </c>
      <c r="CO1168" s="28" t="n">
        <v>5.495</v>
      </c>
      <c r="CP1168" s="28" t="n">
        <v>5.465</v>
      </c>
      <c r="CQ1168" s="28" t="n">
        <v>5.912</v>
      </c>
      <c r="CR1168" s="28" t="n">
        <v>6.58</v>
      </c>
      <c r="CS1168" s="28" t="n">
        <v>5.625</v>
      </c>
      <c r="CT1168" s="28" t="n">
        <v>5.625</v>
      </c>
      <c r="CU1168" s="28" t="n">
        <v>7.951</v>
      </c>
    </row>
    <row r="1169" customFormat="false" ht="12.75" hidden="true" customHeight="false" outlineLevel="0" collapsed="false">
      <c r="A1169" s="56" t="n">
        <v>36959</v>
      </c>
      <c r="B1169" s="90" t="n">
        <f aca="false">B1168+1</f>
        <v>1163</v>
      </c>
      <c r="C1169" s="28"/>
      <c r="E1169" s="91" t="n">
        <v>5.03</v>
      </c>
      <c r="F1169" s="91" t="n">
        <v>4.874</v>
      </c>
      <c r="G1169" s="91" t="n">
        <v>5.24</v>
      </c>
      <c r="H1169" s="91" t="n">
        <v>5.03</v>
      </c>
      <c r="I1169" s="91" t="n">
        <v>4.73</v>
      </c>
      <c r="J1169" s="91" t="n">
        <v>4.73</v>
      </c>
      <c r="K1169" s="91" t="n">
        <v>5.03</v>
      </c>
      <c r="L1169" s="91" t="n">
        <v>5.03</v>
      </c>
      <c r="M1169" s="91" t="n">
        <v>12.5</v>
      </c>
      <c r="N1169" s="91" t="n">
        <v>4.73</v>
      </c>
      <c r="O1169" s="91" t="n">
        <v>5.285</v>
      </c>
      <c r="P1169" s="91" t="n">
        <v>5.57</v>
      </c>
      <c r="Q1169" s="91" t="n">
        <v>4.98</v>
      </c>
      <c r="R1169" s="91" t="n">
        <v>7</v>
      </c>
      <c r="S1169" s="91" t="n">
        <v>5.085</v>
      </c>
      <c r="T1169" s="91" t="n">
        <v>5</v>
      </c>
      <c r="U1169" s="91" t="n">
        <v>5.39</v>
      </c>
      <c r="V1169" s="91" t="n">
        <v>5.55</v>
      </c>
      <c r="W1169" s="91" t="n">
        <v>5.15</v>
      </c>
      <c r="X1169" s="91" t="n">
        <v>5.15</v>
      </c>
      <c r="Y1169" s="91" t="n">
        <v>9</v>
      </c>
      <c r="AA1169" s="2" t="n">
        <v>5.24</v>
      </c>
      <c r="AB1169" s="2" t="n">
        <v>5.072</v>
      </c>
      <c r="AC1169" s="95" t="n">
        <f aca="false">AE1169-AB1169</f>
        <v>0</v>
      </c>
      <c r="AE1169" s="28" t="n">
        <v>5.072</v>
      </c>
      <c r="AF1169" s="28" t="n">
        <v>4.8806648643296</v>
      </c>
      <c r="AG1169" s="28" t="n">
        <v>5.217</v>
      </c>
      <c r="AH1169" s="28" t="n">
        <v>5.162</v>
      </c>
      <c r="AI1169" s="28" t="n">
        <v>4.677</v>
      </c>
      <c r="AJ1169" s="28" t="n">
        <v>4.597</v>
      </c>
      <c r="AK1169" s="28" t="n">
        <v>4.997</v>
      </c>
      <c r="AL1169" s="28" t="n">
        <v>5.0945</v>
      </c>
      <c r="AM1169" s="28" t="n">
        <v>9.622</v>
      </c>
      <c r="AN1169" s="28" t="n">
        <v>4.962</v>
      </c>
      <c r="AO1169" s="28" t="n">
        <v>5.307</v>
      </c>
      <c r="AP1169" s="28" t="n">
        <v>5.542</v>
      </c>
      <c r="AQ1169" s="28" t="n">
        <v>5.102</v>
      </c>
      <c r="AR1169" s="28" t="n">
        <v>7.872</v>
      </c>
      <c r="AS1169" s="28" t="n">
        <v>5.092</v>
      </c>
      <c r="AT1169" s="28" t="n">
        <v>5.077</v>
      </c>
      <c r="AU1169" s="28" t="n">
        <v>5.392</v>
      </c>
      <c r="AV1169" s="28" t="n">
        <v>5.492</v>
      </c>
      <c r="AW1169" s="28" t="n">
        <v>5.122</v>
      </c>
      <c r="AX1169" s="28" t="n">
        <v>5.122</v>
      </c>
      <c r="AY1169" s="28" t="n">
        <v>9.272</v>
      </c>
      <c r="BE1169" s="28" t="n">
        <v>5.18557142857143</v>
      </c>
      <c r="BF1169" s="28" t="n">
        <v>4.93252355204709</v>
      </c>
      <c r="BG1169" s="28" t="n">
        <v>5.33057142857143</v>
      </c>
      <c r="BH1169" s="28" t="n">
        <v>5.34557142857143</v>
      </c>
      <c r="BI1169" s="28" t="n">
        <v>4.78414285714286</v>
      </c>
      <c r="BJ1169" s="28" t="n">
        <v>4.45557142857143</v>
      </c>
      <c r="BK1169" s="28" t="n">
        <v>5.12057142857143</v>
      </c>
      <c r="BL1169" s="28" t="n">
        <v>5.22092857142857</v>
      </c>
      <c r="BM1169" s="28" t="n">
        <v>9.29557142857143</v>
      </c>
      <c r="BN1169" s="28" t="n">
        <v>5.09128571428572</v>
      </c>
      <c r="BO1169" s="28" t="n">
        <v>5.41842857142857</v>
      </c>
      <c r="BP1169" s="28" t="n">
        <v>5.69985714285714</v>
      </c>
      <c r="BQ1169" s="28" t="n">
        <v>5.26985714285714</v>
      </c>
      <c r="BR1169" s="28" t="n">
        <v>7.93842857142857</v>
      </c>
      <c r="BS1169" s="28" t="n">
        <v>5.20771428571429</v>
      </c>
      <c r="BT1169" s="28" t="n">
        <v>5.19271428571429</v>
      </c>
      <c r="BU1169" s="28" t="n">
        <v>5.50342857142857</v>
      </c>
      <c r="BV1169" s="28" t="n">
        <v>5.62128571428572</v>
      </c>
      <c r="BW1169" s="28" t="n">
        <v>5.22557142857143</v>
      </c>
      <c r="BX1169" s="28" t="n">
        <v>5.22557142857143</v>
      </c>
      <c r="BY1169" s="28" t="n">
        <v>8.95985714285714</v>
      </c>
      <c r="CA1169" s="28" t="n">
        <v>5.2834</v>
      </c>
      <c r="CB1169" s="28" t="n">
        <v>5.0884</v>
      </c>
      <c r="CC1169" s="28" t="n">
        <v>5.5334</v>
      </c>
      <c r="CD1169" s="28" t="n">
        <v>5.4584</v>
      </c>
      <c r="CE1169" s="28" t="n">
        <v>5.0684</v>
      </c>
      <c r="CF1169" s="28" t="n">
        <v>4.9534</v>
      </c>
      <c r="CG1169" s="28" t="n">
        <v>5.2184</v>
      </c>
      <c r="CH1169" s="28" t="n">
        <v>5.2704</v>
      </c>
      <c r="CI1169" s="28" t="n">
        <v>7.9544</v>
      </c>
      <c r="CJ1169" s="28" t="n">
        <v>6.4834</v>
      </c>
      <c r="CK1169" s="28" t="n">
        <v>5.6204</v>
      </c>
      <c r="CL1169" s="28" t="n">
        <v>6.8034</v>
      </c>
      <c r="CM1169" s="28" t="n">
        <v>5.3584</v>
      </c>
      <c r="CN1169" s="28" t="n">
        <v>7.4844</v>
      </c>
      <c r="CO1169" s="28" t="n">
        <v>5.3084</v>
      </c>
      <c r="CP1169" s="28" t="n">
        <v>5.2784</v>
      </c>
      <c r="CQ1169" s="28" t="n">
        <v>5.7254</v>
      </c>
      <c r="CR1169" s="28" t="n">
        <v>6.3934</v>
      </c>
      <c r="CS1169" s="28" t="n">
        <v>5.4434</v>
      </c>
      <c r="CT1169" s="28" t="n">
        <v>5.4434</v>
      </c>
      <c r="CU1169" s="28" t="n">
        <v>8.1344</v>
      </c>
    </row>
    <row r="1170" customFormat="false" ht="12.75" hidden="true" customHeight="false" outlineLevel="0" collapsed="false">
      <c r="A1170" s="56" t="n">
        <v>36962</v>
      </c>
      <c r="B1170" s="90" t="n">
        <f aca="false">B1169+1</f>
        <v>1164</v>
      </c>
      <c r="C1170" s="28"/>
      <c r="E1170" s="91" t="n">
        <v>5.11</v>
      </c>
      <c r="F1170" s="91" t="n">
        <v>4.92</v>
      </c>
      <c r="G1170" s="91" t="n">
        <v>5.32</v>
      </c>
      <c r="H1170" s="91" t="n">
        <v>5.01</v>
      </c>
      <c r="I1170" s="91" t="n">
        <v>4.76</v>
      </c>
      <c r="J1170" s="91" t="n">
        <v>4.66</v>
      </c>
      <c r="K1170" s="91" t="n">
        <v>5.09</v>
      </c>
      <c r="L1170" s="91" t="n">
        <v>5.11</v>
      </c>
      <c r="M1170" s="91" t="n">
        <v>11.11</v>
      </c>
      <c r="N1170" s="91" t="n">
        <v>4.81</v>
      </c>
      <c r="O1170" s="91" t="n">
        <v>5.36</v>
      </c>
      <c r="P1170" s="91" t="n">
        <v>5.57</v>
      </c>
      <c r="Q1170" s="91" t="n">
        <v>5.05</v>
      </c>
      <c r="R1170" s="91" t="n">
        <v>6.31</v>
      </c>
      <c r="S1170" s="91" t="n">
        <v>5.15</v>
      </c>
      <c r="T1170" s="91" t="n">
        <v>5.11</v>
      </c>
      <c r="U1170" s="91" t="n">
        <v>5.48</v>
      </c>
      <c r="V1170" s="91" t="n">
        <v>5.55</v>
      </c>
      <c r="W1170" s="91" t="n">
        <v>5.21</v>
      </c>
      <c r="X1170" s="91" t="n">
        <v>5.21</v>
      </c>
      <c r="Y1170" s="91" t="n">
        <v>8.86</v>
      </c>
      <c r="AA1170" s="2" t="n">
        <v>5.03</v>
      </c>
      <c r="AB1170" s="2" t="n">
        <v>5.159</v>
      </c>
      <c r="AC1170" s="95" t="n">
        <f aca="false">AE1170-AB1170</f>
        <v>0</v>
      </c>
      <c r="AE1170" s="28" t="n">
        <v>5.159</v>
      </c>
      <c r="AF1170" s="28" t="n">
        <v>4.93552633211591</v>
      </c>
      <c r="AG1170" s="28" t="n">
        <v>5.299</v>
      </c>
      <c r="AH1170" s="28" t="n">
        <v>5.224</v>
      </c>
      <c r="AI1170" s="28" t="n">
        <v>4.764</v>
      </c>
      <c r="AJ1170" s="28" t="n">
        <v>4.694</v>
      </c>
      <c r="AK1170" s="28" t="n">
        <v>5.084</v>
      </c>
      <c r="AL1170" s="28" t="n">
        <v>5.184</v>
      </c>
      <c r="AM1170" s="28" t="n">
        <v>8.759</v>
      </c>
      <c r="AN1170" s="28" t="n">
        <v>5.069</v>
      </c>
      <c r="AO1170" s="28" t="n">
        <v>5.394</v>
      </c>
      <c r="AP1170" s="28" t="n">
        <v>5.599</v>
      </c>
      <c r="AQ1170" s="28" t="n">
        <v>5.179</v>
      </c>
      <c r="AR1170" s="28" t="n">
        <v>7.009</v>
      </c>
      <c r="AS1170" s="28" t="n">
        <v>5.179</v>
      </c>
      <c r="AT1170" s="28" t="n">
        <v>5.164</v>
      </c>
      <c r="AU1170" s="28" t="n">
        <v>5.459</v>
      </c>
      <c r="AV1170" s="28" t="n">
        <v>5.569</v>
      </c>
      <c r="AW1170" s="28" t="n">
        <v>5.209</v>
      </c>
      <c r="AX1170" s="28" t="n">
        <v>5.209</v>
      </c>
      <c r="AY1170" s="28" t="n">
        <v>8.409</v>
      </c>
      <c r="BE1170" s="28" t="n">
        <v>5.24628571428571</v>
      </c>
      <c r="BF1170" s="28" t="n">
        <v>4.99507519030227</v>
      </c>
      <c r="BG1170" s="28" t="n">
        <v>5.38628571428571</v>
      </c>
      <c r="BH1170" s="28" t="n">
        <v>5.40128571428571</v>
      </c>
      <c r="BI1170" s="28" t="n">
        <v>4.84485714285714</v>
      </c>
      <c r="BJ1170" s="28" t="n">
        <v>4.5145</v>
      </c>
      <c r="BK1170" s="28" t="n">
        <v>5.18128571428571</v>
      </c>
      <c r="BL1170" s="28" t="n">
        <v>5.28307142857143</v>
      </c>
      <c r="BM1170" s="28" t="n">
        <v>8.93342857142857</v>
      </c>
      <c r="BN1170" s="28" t="n">
        <v>5.15628571428571</v>
      </c>
      <c r="BO1170" s="28" t="n">
        <v>5.47342857142857</v>
      </c>
      <c r="BP1170" s="28" t="n">
        <v>5.73021428571429</v>
      </c>
      <c r="BQ1170" s="28" t="n">
        <v>5.32628571428571</v>
      </c>
      <c r="BR1170" s="28" t="n">
        <v>7.57628571428571</v>
      </c>
      <c r="BS1170" s="28" t="n">
        <v>5.26842857142857</v>
      </c>
      <c r="BT1170" s="28" t="n">
        <v>5.25342857142857</v>
      </c>
      <c r="BU1170" s="28" t="n">
        <v>5.55771428571429</v>
      </c>
      <c r="BV1170" s="28" t="n">
        <v>5.67771428571429</v>
      </c>
      <c r="BW1170" s="28" t="n">
        <v>5.28628571428571</v>
      </c>
      <c r="BX1170" s="28" t="n">
        <v>5.28628571428571</v>
      </c>
      <c r="BY1170" s="28" t="n">
        <v>8.59771428571428</v>
      </c>
      <c r="CA1170" s="28" t="n">
        <v>5.3292</v>
      </c>
      <c r="CB1170" s="28" t="n">
        <v>5.1342</v>
      </c>
      <c r="CC1170" s="28" t="n">
        <v>5.5792</v>
      </c>
      <c r="CD1170" s="28" t="n">
        <v>5.5042</v>
      </c>
      <c r="CE1170" s="28" t="n">
        <v>5.1142</v>
      </c>
      <c r="CF1170" s="28" t="n">
        <v>5.0092</v>
      </c>
      <c r="CG1170" s="28" t="n">
        <v>5.2642</v>
      </c>
      <c r="CH1170" s="28" t="n">
        <v>5.3162</v>
      </c>
      <c r="CI1170" s="28" t="n">
        <v>8.1502</v>
      </c>
      <c r="CJ1170" s="28" t="n">
        <v>6.6092</v>
      </c>
      <c r="CK1170" s="28" t="n">
        <v>5.6662</v>
      </c>
      <c r="CL1170" s="28" t="n">
        <v>6.8492</v>
      </c>
      <c r="CM1170" s="28" t="n">
        <v>5.4042</v>
      </c>
      <c r="CN1170" s="28" t="n">
        <v>7.6802</v>
      </c>
      <c r="CO1170" s="28" t="n">
        <v>5.3542</v>
      </c>
      <c r="CP1170" s="28" t="n">
        <v>5.3242</v>
      </c>
      <c r="CQ1170" s="28" t="n">
        <v>5.7712</v>
      </c>
      <c r="CR1170" s="28" t="n">
        <v>6.4392</v>
      </c>
      <c r="CS1170" s="28" t="n">
        <v>5.4892</v>
      </c>
      <c r="CT1170" s="28" t="n">
        <v>5.4892</v>
      </c>
      <c r="CU1170" s="28" t="n">
        <v>8.3302</v>
      </c>
    </row>
    <row r="1171" customFormat="false" ht="12.75" hidden="true" customHeight="false" outlineLevel="0" collapsed="false">
      <c r="A1171" s="56" t="n">
        <v>36963</v>
      </c>
      <c r="B1171" s="90" t="n">
        <f aca="false">B1170+1</f>
        <v>1165</v>
      </c>
      <c r="C1171" s="28"/>
      <c r="E1171" s="91" t="n">
        <v>4.98</v>
      </c>
      <c r="F1171" s="91" t="n">
        <v>4.799</v>
      </c>
      <c r="G1171" s="91" t="n">
        <v>5.19</v>
      </c>
      <c r="H1171" s="91" t="n">
        <v>4.98</v>
      </c>
      <c r="I1171" s="91" t="n">
        <v>4.68</v>
      </c>
      <c r="J1171" s="91" t="n">
        <v>4.63</v>
      </c>
      <c r="K1171" s="91" t="n">
        <v>4.96</v>
      </c>
      <c r="L1171" s="91" t="n">
        <v>4.98</v>
      </c>
      <c r="M1171" s="91" t="n">
        <v>9.98</v>
      </c>
      <c r="N1171" s="91" t="n">
        <v>4.68</v>
      </c>
      <c r="O1171" s="91" t="n">
        <v>5.24</v>
      </c>
      <c r="P1171" s="91" t="n">
        <v>5.48</v>
      </c>
      <c r="Q1171" s="91" t="n">
        <v>4.91</v>
      </c>
      <c r="R1171" s="91" t="n">
        <v>6.15</v>
      </c>
      <c r="S1171" s="91" t="n">
        <v>5.005</v>
      </c>
      <c r="T1171" s="91" t="n">
        <v>5</v>
      </c>
      <c r="U1171" s="91" t="n">
        <v>5.35</v>
      </c>
      <c r="V1171" s="91" t="n">
        <v>5.47</v>
      </c>
      <c r="W1171" s="91" t="n">
        <v>5.08</v>
      </c>
      <c r="X1171" s="91" t="n">
        <v>5.08</v>
      </c>
      <c r="Y1171" s="91" t="n">
        <v>8.8</v>
      </c>
      <c r="AA1171" s="2" t="n">
        <v>5.17</v>
      </c>
      <c r="AB1171" s="2" t="n">
        <v>5.006</v>
      </c>
      <c r="AC1171" s="95" t="n">
        <f aca="false">AE1171-AB1171</f>
        <v>0</v>
      </c>
      <c r="AE1171" s="28" t="n">
        <v>5.006</v>
      </c>
      <c r="AF1171" s="28" t="n">
        <v>4.82906756850921</v>
      </c>
      <c r="AG1171" s="28" t="n">
        <v>5.146</v>
      </c>
      <c r="AH1171" s="28" t="n">
        <v>5.056</v>
      </c>
      <c r="AI1171" s="28" t="n">
        <v>4.666</v>
      </c>
      <c r="AJ1171" s="28" t="n">
        <v>4.591</v>
      </c>
      <c r="AK1171" s="28" t="n">
        <v>4.926</v>
      </c>
      <c r="AL1171" s="28" t="n">
        <v>5.031</v>
      </c>
      <c r="AM1171" s="28" t="n">
        <v>7.556</v>
      </c>
      <c r="AN1171" s="28" t="n">
        <v>4.976</v>
      </c>
      <c r="AO1171" s="28" t="n">
        <v>5.241</v>
      </c>
      <c r="AP1171" s="28" t="n">
        <v>5.446</v>
      </c>
      <c r="AQ1171" s="28" t="n">
        <v>5.016</v>
      </c>
      <c r="AR1171" s="28" t="n">
        <v>5.806</v>
      </c>
      <c r="AS1171" s="28" t="n">
        <v>5.026</v>
      </c>
      <c r="AT1171" s="28" t="n">
        <v>5.011</v>
      </c>
      <c r="AU1171" s="28" t="n">
        <v>5.306</v>
      </c>
      <c r="AV1171" s="28" t="n">
        <v>5.416</v>
      </c>
      <c r="AW1171" s="28" t="n">
        <v>5.056</v>
      </c>
      <c r="AX1171" s="28" t="n">
        <v>5.056</v>
      </c>
      <c r="AY1171" s="28" t="n">
        <v>7.206</v>
      </c>
      <c r="BE1171" s="28" t="n">
        <v>5.13342857142857</v>
      </c>
      <c r="BF1171" s="28" t="n">
        <v>4.89529536692989</v>
      </c>
      <c r="BG1171" s="28" t="n">
        <v>5.27342857142857</v>
      </c>
      <c r="BH1171" s="28" t="n">
        <v>5.28342857142857</v>
      </c>
      <c r="BI1171" s="28" t="n">
        <v>4.79557142857143</v>
      </c>
      <c r="BJ1171" s="28" t="n">
        <v>4.4645</v>
      </c>
      <c r="BK1171" s="28" t="n">
        <v>5.06342857142857</v>
      </c>
      <c r="BL1171" s="28" t="n">
        <v>5.17021428571429</v>
      </c>
      <c r="BM1171" s="28" t="n">
        <v>8.18914285714286</v>
      </c>
      <c r="BN1171" s="28" t="n">
        <v>5.05057142857143</v>
      </c>
      <c r="BO1171" s="28" t="n">
        <v>5.36057142857143</v>
      </c>
      <c r="BP1171" s="28" t="n">
        <v>5.61557142857143</v>
      </c>
      <c r="BQ1171" s="28" t="n">
        <v>5.20842857142857</v>
      </c>
      <c r="BR1171" s="28" t="n">
        <v>6.832</v>
      </c>
      <c r="BS1171" s="28" t="n">
        <v>5.15557142857143</v>
      </c>
      <c r="BT1171" s="28" t="n">
        <v>5.14057142857143</v>
      </c>
      <c r="BU1171" s="28" t="n">
        <v>5.4445</v>
      </c>
      <c r="BV1171" s="28" t="n">
        <v>5.56485714285714</v>
      </c>
      <c r="BW1171" s="28" t="n">
        <v>5.17342857142857</v>
      </c>
      <c r="BX1171" s="28" t="n">
        <v>5.17342857142857</v>
      </c>
      <c r="BY1171" s="28" t="n">
        <v>7.85342857142857</v>
      </c>
      <c r="CA1171" s="28" t="n">
        <v>5.2792</v>
      </c>
      <c r="CB1171" s="28" t="n">
        <v>5.0842</v>
      </c>
      <c r="CC1171" s="28" t="n">
        <v>5.5292</v>
      </c>
      <c r="CD1171" s="28" t="n">
        <v>5.4542</v>
      </c>
      <c r="CE1171" s="28" t="n">
        <v>5.0792</v>
      </c>
      <c r="CF1171" s="28" t="n">
        <v>4.9842</v>
      </c>
      <c r="CG1171" s="28" t="n">
        <v>5.2092</v>
      </c>
      <c r="CH1171" s="28" t="n">
        <v>5.2662</v>
      </c>
      <c r="CI1171" s="28" t="n">
        <v>8.0402</v>
      </c>
      <c r="CJ1171" s="28" t="n">
        <v>6.5792</v>
      </c>
      <c r="CK1171" s="28" t="n">
        <v>5.6162</v>
      </c>
      <c r="CL1171" s="28" t="n">
        <v>6.7992</v>
      </c>
      <c r="CM1171" s="28" t="n">
        <v>5.3542</v>
      </c>
      <c r="CN1171" s="28" t="n">
        <v>7.5702</v>
      </c>
      <c r="CO1171" s="28" t="n">
        <v>5.3042</v>
      </c>
      <c r="CP1171" s="28" t="n">
        <v>5.2742</v>
      </c>
      <c r="CQ1171" s="28" t="n">
        <v>5.7212</v>
      </c>
      <c r="CR1171" s="28" t="n">
        <v>6.3892</v>
      </c>
      <c r="CS1171" s="28" t="n">
        <v>5.4392</v>
      </c>
      <c r="CT1171" s="28" t="n">
        <v>5.4392</v>
      </c>
      <c r="CU1171" s="28" t="n">
        <v>8.2202</v>
      </c>
    </row>
    <row r="1172" customFormat="false" ht="12.75" hidden="true" customHeight="false" outlineLevel="0" collapsed="false">
      <c r="A1172" s="56" t="n">
        <v>36964</v>
      </c>
      <c r="B1172" s="90" t="n">
        <f aca="false">B1171+1</f>
        <v>1166</v>
      </c>
      <c r="C1172" s="28"/>
      <c r="E1172" s="91" t="n">
        <v>4.89</v>
      </c>
      <c r="F1172" s="91" t="n">
        <v>4.705</v>
      </c>
      <c r="G1172" s="91" t="n">
        <v>5.1</v>
      </c>
      <c r="H1172" s="91" t="n">
        <v>4.89</v>
      </c>
      <c r="I1172" s="91" t="n">
        <v>4.49</v>
      </c>
      <c r="J1172" s="91" t="n">
        <v>4.44</v>
      </c>
      <c r="K1172" s="91" t="n">
        <v>4.87</v>
      </c>
      <c r="L1172" s="91" t="n">
        <v>4.89</v>
      </c>
      <c r="M1172" s="91" t="n">
        <v>9</v>
      </c>
      <c r="N1172" s="91" t="n">
        <v>4.59</v>
      </c>
      <c r="O1172" s="91" t="n">
        <v>5.15</v>
      </c>
      <c r="P1172" s="91" t="n">
        <v>5.35</v>
      </c>
      <c r="Q1172" s="91" t="n">
        <v>4.82</v>
      </c>
      <c r="R1172" s="91" t="n">
        <v>5.99</v>
      </c>
      <c r="S1172" s="91" t="n">
        <v>4.92</v>
      </c>
      <c r="T1172" s="91" t="n">
        <v>4.885</v>
      </c>
      <c r="U1172" s="91" t="n">
        <v>5.27</v>
      </c>
      <c r="V1172" s="91" t="n">
        <v>5.33</v>
      </c>
      <c r="W1172" s="91" t="n">
        <v>4.99</v>
      </c>
      <c r="X1172" s="91" t="n">
        <v>4.99</v>
      </c>
      <c r="Y1172" s="91" t="n">
        <v>8.51</v>
      </c>
      <c r="AA1172" s="2" t="n">
        <v>5.04</v>
      </c>
      <c r="AB1172" s="2" t="n">
        <v>4.911</v>
      </c>
      <c r="AC1172" s="95" t="n">
        <f aca="false">AE1172-AB1172</f>
        <v>0</v>
      </c>
      <c r="AE1172" s="28" t="n">
        <v>4.911</v>
      </c>
      <c r="AF1172" s="28" t="n">
        <v>4.7534621481032</v>
      </c>
      <c r="AG1172" s="28" t="n">
        <v>5.056</v>
      </c>
      <c r="AH1172" s="28" t="n">
        <v>4.961</v>
      </c>
      <c r="AI1172" s="28" t="n">
        <v>4.616</v>
      </c>
      <c r="AJ1172" s="28" t="n">
        <v>4.526</v>
      </c>
      <c r="AK1172" s="28" t="n">
        <v>4.836</v>
      </c>
      <c r="AL1172" s="28" t="n">
        <v>4.936</v>
      </c>
      <c r="AM1172" s="28" t="n">
        <v>7.361</v>
      </c>
      <c r="AN1172" s="28" t="n">
        <v>4.871</v>
      </c>
      <c r="AO1172" s="28" t="n">
        <v>5.146</v>
      </c>
      <c r="AP1172" s="28" t="n">
        <v>5.351</v>
      </c>
      <c r="AQ1172" s="28" t="n">
        <v>4.921</v>
      </c>
      <c r="AR1172" s="28" t="n">
        <v>5.611</v>
      </c>
      <c r="AS1172" s="28" t="n">
        <v>4.931</v>
      </c>
      <c r="AT1172" s="28" t="n">
        <v>4.916</v>
      </c>
      <c r="AU1172" s="28" t="n">
        <v>5.211</v>
      </c>
      <c r="AV1172" s="28" t="n">
        <v>5.321</v>
      </c>
      <c r="AW1172" s="28" t="n">
        <v>4.961</v>
      </c>
      <c r="AX1172" s="28" t="n">
        <v>4.961</v>
      </c>
      <c r="AY1172" s="28" t="n">
        <v>7.011</v>
      </c>
      <c r="BE1172" s="28" t="n">
        <v>5.025</v>
      </c>
      <c r="BF1172" s="28" t="n">
        <v>4.78749459258617</v>
      </c>
      <c r="BG1172" s="28" t="n">
        <v>5.17</v>
      </c>
      <c r="BH1172" s="28" t="n">
        <v>5.17</v>
      </c>
      <c r="BI1172" s="28" t="n">
        <v>4.69928571428571</v>
      </c>
      <c r="BJ1172" s="28" t="n">
        <v>4.36035714285714</v>
      </c>
      <c r="BK1172" s="28" t="n">
        <v>4.96</v>
      </c>
      <c r="BL1172" s="28" t="n">
        <v>5.06178571428571</v>
      </c>
      <c r="BM1172" s="28" t="n">
        <v>7.85214285714286</v>
      </c>
      <c r="BN1172" s="28" t="n">
        <v>4.94071428571429</v>
      </c>
      <c r="BO1172" s="28" t="n">
        <v>5.25214285714286</v>
      </c>
      <c r="BP1172" s="28" t="n">
        <v>5.51428571428571</v>
      </c>
      <c r="BQ1172" s="28" t="n">
        <v>5.095</v>
      </c>
      <c r="BR1172" s="28" t="n">
        <v>6.495</v>
      </c>
      <c r="BS1172" s="28" t="n">
        <v>5.04714285714286</v>
      </c>
      <c r="BT1172" s="28" t="n">
        <v>5.03214285714286</v>
      </c>
      <c r="BU1172" s="28" t="n">
        <v>5.33607142857143</v>
      </c>
      <c r="BV1172" s="28" t="n">
        <v>5.45642857142857</v>
      </c>
      <c r="BW1172" s="28" t="n">
        <v>5.065</v>
      </c>
      <c r="BX1172" s="28" t="n">
        <v>5.065</v>
      </c>
      <c r="BY1172" s="28" t="n">
        <v>7.51642857142857</v>
      </c>
      <c r="CA1172" s="28" t="n">
        <v>5.1832</v>
      </c>
      <c r="CB1172" s="28" t="n">
        <v>4.9882</v>
      </c>
      <c r="CC1172" s="28" t="n">
        <v>5.4382</v>
      </c>
      <c r="CD1172" s="28" t="n">
        <v>5.3582</v>
      </c>
      <c r="CE1172" s="28" t="n">
        <v>4.9932</v>
      </c>
      <c r="CF1172" s="28" t="n">
        <v>4.9132</v>
      </c>
      <c r="CG1172" s="28" t="n">
        <v>5.1182</v>
      </c>
      <c r="CH1172" s="28" t="n">
        <v>5.1702</v>
      </c>
      <c r="CI1172" s="28" t="n">
        <v>7.8742</v>
      </c>
      <c r="CJ1172" s="28" t="n">
        <v>6.5332</v>
      </c>
      <c r="CK1172" s="28" t="n">
        <v>5.5202</v>
      </c>
      <c r="CL1172" s="28" t="n">
        <v>6.7032</v>
      </c>
      <c r="CM1172" s="28" t="n">
        <v>5.2582</v>
      </c>
      <c r="CN1172" s="28" t="n">
        <v>7.2742</v>
      </c>
      <c r="CO1172" s="28" t="n">
        <v>5.2082</v>
      </c>
      <c r="CP1172" s="28" t="n">
        <v>5.1782</v>
      </c>
      <c r="CQ1172" s="28" t="n">
        <v>5.6252</v>
      </c>
      <c r="CR1172" s="28" t="n">
        <v>6.2932</v>
      </c>
      <c r="CS1172" s="28" t="n">
        <v>5.3432</v>
      </c>
      <c r="CT1172" s="28" t="n">
        <v>5.3432</v>
      </c>
      <c r="CU1172" s="28" t="n">
        <v>7.8642</v>
      </c>
    </row>
    <row r="1173" customFormat="false" ht="12.75" hidden="true" customHeight="false" outlineLevel="0" collapsed="false">
      <c r="A1173" s="56" t="n">
        <v>36965</v>
      </c>
      <c r="B1173" s="90" t="n">
        <f aca="false">B1172+1</f>
        <v>1167</v>
      </c>
      <c r="C1173" s="28"/>
      <c r="E1173" s="91" t="n">
        <v>4.91</v>
      </c>
      <c r="F1173" s="91" t="n">
        <v>4.713</v>
      </c>
      <c r="G1173" s="91" t="n">
        <v>5.1</v>
      </c>
      <c r="H1173" s="91" t="n">
        <v>4.96</v>
      </c>
      <c r="I1173" s="91" t="n">
        <v>4.71</v>
      </c>
      <c r="J1173" s="91" t="n">
        <v>4.66</v>
      </c>
      <c r="K1173" s="91" t="n">
        <v>4.89</v>
      </c>
      <c r="L1173" s="91" t="n">
        <v>4.91</v>
      </c>
      <c r="M1173" s="91" t="n">
        <v>9.91</v>
      </c>
      <c r="N1173" s="91" t="n">
        <v>4.61</v>
      </c>
      <c r="O1173" s="91" t="n">
        <v>5.16</v>
      </c>
      <c r="P1173" s="91" t="n">
        <v>5.41</v>
      </c>
      <c r="Q1173" s="91" t="n">
        <v>4.83</v>
      </c>
      <c r="R1173" s="91" t="n">
        <v>6.81</v>
      </c>
      <c r="S1173" s="91" t="n">
        <v>4.93</v>
      </c>
      <c r="T1173" s="91" t="n">
        <v>4.91</v>
      </c>
      <c r="U1173" s="91" t="n">
        <v>5.28</v>
      </c>
      <c r="V1173" s="91" t="n">
        <v>5.39</v>
      </c>
      <c r="W1173" s="91" t="n">
        <v>4.99</v>
      </c>
      <c r="X1173" s="91" t="n">
        <v>4.99</v>
      </c>
      <c r="Y1173" s="91" t="n">
        <v>9.73</v>
      </c>
      <c r="AA1173" s="2" t="n">
        <v>4.95</v>
      </c>
      <c r="AB1173" s="2" t="n">
        <v>4.927</v>
      </c>
      <c r="AC1173" s="95" t="n">
        <f aca="false">AE1173-AB1173</f>
        <v>0</v>
      </c>
      <c r="AE1173" s="28" t="n">
        <v>4.927</v>
      </c>
      <c r="AF1173" s="28" t="n">
        <v>4.74490187287983</v>
      </c>
      <c r="AG1173" s="28" t="n">
        <v>5.067</v>
      </c>
      <c r="AH1173" s="28" t="n">
        <v>4.977</v>
      </c>
      <c r="AI1173" s="28" t="n">
        <v>4.647</v>
      </c>
      <c r="AJ1173" s="28" t="n">
        <v>4.542</v>
      </c>
      <c r="AK1173" s="28" t="n">
        <v>4.857</v>
      </c>
      <c r="AL1173" s="28" t="n">
        <v>4.952</v>
      </c>
      <c r="AM1173" s="28" t="n">
        <v>8.027</v>
      </c>
      <c r="AN1173" s="28" t="n">
        <v>4.897</v>
      </c>
      <c r="AO1173" s="28" t="n">
        <v>5.162</v>
      </c>
      <c r="AP1173" s="28" t="n">
        <v>5.367</v>
      </c>
      <c r="AQ1173" s="28" t="n">
        <v>4.937</v>
      </c>
      <c r="AR1173" s="28" t="n">
        <v>6.277</v>
      </c>
      <c r="AS1173" s="28" t="n">
        <v>4.947</v>
      </c>
      <c r="AT1173" s="28" t="n">
        <v>4.932</v>
      </c>
      <c r="AU1173" s="28" t="n">
        <v>5.227</v>
      </c>
      <c r="AV1173" s="28" t="n">
        <v>5.337</v>
      </c>
      <c r="AW1173" s="28" t="n">
        <v>4.967</v>
      </c>
      <c r="AX1173" s="28" t="n">
        <v>4.967</v>
      </c>
      <c r="AY1173" s="28" t="n">
        <v>7.677</v>
      </c>
      <c r="BE1173" s="28" t="n">
        <v>5.01485714285714</v>
      </c>
      <c r="BF1173" s="28" t="n">
        <v>4.77598598183998</v>
      </c>
      <c r="BG1173" s="28" t="n">
        <v>5.15485714285714</v>
      </c>
      <c r="BH1173" s="28" t="n">
        <v>5.15985714285714</v>
      </c>
      <c r="BI1173" s="28" t="n">
        <v>4.71914285714286</v>
      </c>
      <c r="BJ1173" s="28" t="n">
        <v>4.35021428571429</v>
      </c>
      <c r="BK1173" s="28" t="n">
        <v>4.95485714285714</v>
      </c>
      <c r="BL1173" s="28" t="n">
        <v>5.05592857142857</v>
      </c>
      <c r="BM1173" s="28" t="n">
        <v>8.34914285714286</v>
      </c>
      <c r="BN1173" s="28" t="n">
        <v>4.93342857142857</v>
      </c>
      <c r="BO1173" s="28" t="n">
        <v>5.242</v>
      </c>
      <c r="BP1173" s="28" t="n">
        <v>5.50414285714286</v>
      </c>
      <c r="BQ1173" s="28" t="n">
        <v>5.08485714285714</v>
      </c>
      <c r="BR1173" s="28" t="n">
        <v>6.992</v>
      </c>
      <c r="BS1173" s="28" t="n">
        <v>5.037</v>
      </c>
      <c r="BT1173" s="28" t="n">
        <v>5.022</v>
      </c>
      <c r="BU1173" s="28" t="n">
        <v>5.32592857142857</v>
      </c>
      <c r="BV1173" s="28" t="n">
        <v>5.44628571428572</v>
      </c>
      <c r="BW1173" s="28" t="n">
        <v>5.04485714285714</v>
      </c>
      <c r="BX1173" s="28" t="n">
        <v>5.04485714285714</v>
      </c>
      <c r="BY1173" s="28" t="n">
        <v>8.01342857142857</v>
      </c>
      <c r="CA1173" s="28" t="n">
        <v>5.1654</v>
      </c>
      <c r="CB1173" s="28" t="n">
        <v>4.9704</v>
      </c>
      <c r="CC1173" s="28" t="n">
        <v>5.4104</v>
      </c>
      <c r="CD1173" s="28" t="n">
        <v>5.3404</v>
      </c>
      <c r="CE1173" s="28" t="n">
        <v>5.0004</v>
      </c>
      <c r="CF1173" s="28" t="n">
        <v>4.9154</v>
      </c>
      <c r="CG1173" s="28" t="n">
        <v>5.1054</v>
      </c>
      <c r="CH1173" s="28" t="n">
        <v>5.1549</v>
      </c>
      <c r="CI1173" s="28" t="n">
        <v>8.0364</v>
      </c>
      <c r="CJ1173" s="28" t="n">
        <v>6.5154</v>
      </c>
      <c r="CK1173" s="28" t="n">
        <v>5.5024</v>
      </c>
      <c r="CL1173" s="28" t="n">
        <v>6.6854</v>
      </c>
      <c r="CM1173" s="28" t="n">
        <v>5.2404</v>
      </c>
      <c r="CN1173" s="28" t="n">
        <v>7.3364</v>
      </c>
      <c r="CO1173" s="28" t="n">
        <v>5.1904</v>
      </c>
      <c r="CP1173" s="28" t="n">
        <v>5.1604</v>
      </c>
      <c r="CQ1173" s="28" t="n">
        <v>5.6074</v>
      </c>
      <c r="CR1173" s="28" t="n">
        <v>6.2754</v>
      </c>
      <c r="CS1173" s="28" t="n">
        <v>5.3254</v>
      </c>
      <c r="CT1173" s="28" t="n">
        <v>5.3254</v>
      </c>
      <c r="CU1173" s="28" t="n">
        <v>7.9364</v>
      </c>
    </row>
    <row r="1174" customFormat="false" ht="12.75" hidden="true" customHeight="false" outlineLevel="0" collapsed="false">
      <c r="A1174" s="56" t="n">
        <v>36966</v>
      </c>
      <c r="B1174" s="90" t="n">
        <f aca="false">B1173+1</f>
        <v>1168</v>
      </c>
      <c r="C1174" s="28"/>
      <c r="E1174" s="91" t="n">
        <v>5.02</v>
      </c>
      <c r="F1174" s="91" t="n">
        <v>4.739</v>
      </c>
      <c r="G1174" s="91" t="n">
        <v>5.2</v>
      </c>
      <c r="H1174" s="91" t="n">
        <v>5.01</v>
      </c>
      <c r="I1174" s="91" t="n">
        <v>4.81</v>
      </c>
      <c r="J1174" s="91" t="n">
        <v>4.66</v>
      </c>
      <c r="K1174" s="91" t="n">
        <v>5</v>
      </c>
      <c r="L1174" s="91" t="n">
        <v>5.02</v>
      </c>
      <c r="M1174" s="91" t="n">
        <v>9.51</v>
      </c>
      <c r="N1174" s="91" t="n">
        <v>4.71</v>
      </c>
      <c r="O1174" s="91" t="n">
        <v>5.27</v>
      </c>
      <c r="P1174" s="91" t="n">
        <v>5.5</v>
      </c>
      <c r="Q1174" s="91" t="n">
        <v>4.94</v>
      </c>
      <c r="R1174" s="91" t="n">
        <v>7.51</v>
      </c>
      <c r="S1174" s="91" t="n">
        <v>5.02</v>
      </c>
      <c r="T1174" s="91" t="n">
        <v>5.01</v>
      </c>
      <c r="U1174" s="91" t="n">
        <v>5.39</v>
      </c>
      <c r="V1174" s="91" t="n">
        <v>5.49</v>
      </c>
      <c r="W1174" s="91" t="n">
        <v>5.08</v>
      </c>
      <c r="X1174" s="91" t="n">
        <v>5.08</v>
      </c>
      <c r="Y1174" s="91" t="n">
        <v>9.1</v>
      </c>
      <c r="AA1174" s="2" t="n">
        <v>5</v>
      </c>
      <c r="AB1174" s="2" t="n">
        <v>5.035</v>
      </c>
      <c r="AC1174" s="95" t="n">
        <f aca="false">AE1174-AB1174</f>
        <v>0</v>
      </c>
      <c r="AE1174" s="28" t="n">
        <v>5.035</v>
      </c>
      <c r="AF1174" s="28" t="n">
        <v>4.80370838284855</v>
      </c>
      <c r="AG1174" s="28" t="n">
        <v>5.175</v>
      </c>
      <c r="AH1174" s="28" t="n">
        <v>5.095</v>
      </c>
      <c r="AI1174" s="28" t="n">
        <v>4.795</v>
      </c>
      <c r="AJ1174" s="28" t="n">
        <v>4.65</v>
      </c>
      <c r="AK1174" s="28" t="n">
        <v>4.965</v>
      </c>
      <c r="AL1174" s="28" t="n">
        <v>5.06</v>
      </c>
      <c r="AM1174" s="28" t="n">
        <v>8.735</v>
      </c>
      <c r="AN1174" s="28" t="n">
        <v>5.005</v>
      </c>
      <c r="AO1174" s="28" t="n">
        <v>5.27</v>
      </c>
      <c r="AP1174" s="28" t="n">
        <v>5.475</v>
      </c>
      <c r="AQ1174" s="28" t="n">
        <v>5.055</v>
      </c>
      <c r="AR1174" s="28" t="n">
        <v>6.985</v>
      </c>
      <c r="AS1174" s="28" t="n">
        <v>5.055</v>
      </c>
      <c r="AT1174" s="28" t="n">
        <v>5.04</v>
      </c>
      <c r="AU1174" s="28" t="n">
        <v>5.335</v>
      </c>
      <c r="AV1174" s="28" t="n">
        <v>5.445</v>
      </c>
      <c r="AW1174" s="28" t="n">
        <v>5.08</v>
      </c>
      <c r="AX1174" s="28" t="n">
        <v>5.08</v>
      </c>
      <c r="AY1174" s="28" t="n">
        <v>8.385</v>
      </c>
      <c r="BE1174" s="28" t="n">
        <v>5.106</v>
      </c>
      <c r="BF1174" s="28" t="n">
        <v>4.85795834040694</v>
      </c>
      <c r="BG1174" s="28" t="n">
        <v>5.246</v>
      </c>
      <c r="BH1174" s="28" t="n">
        <v>5.256</v>
      </c>
      <c r="BI1174" s="28" t="n">
        <v>4.85457142857143</v>
      </c>
      <c r="BJ1174" s="28" t="n">
        <v>4.46707142857143</v>
      </c>
      <c r="BK1174" s="28" t="n">
        <v>5.046</v>
      </c>
      <c r="BL1174" s="28" t="n">
        <v>5.14742857142857</v>
      </c>
      <c r="BM1174" s="28" t="n">
        <v>8.99028571428571</v>
      </c>
      <c r="BN1174" s="28" t="n">
        <v>5.02457142857143</v>
      </c>
      <c r="BO1174" s="28" t="n">
        <v>5.33314285714286</v>
      </c>
      <c r="BP1174" s="28" t="n">
        <v>5.59528571428571</v>
      </c>
      <c r="BQ1174" s="28" t="n">
        <v>5.181</v>
      </c>
      <c r="BR1174" s="28" t="n">
        <v>7.50457142857143</v>
      </c>
      <c r="BS1174" s="28" t="n">
        <v>5.12814285714286</v>
      </c>
      <c r="BT1174" s="28" t="n">
        <v>5.11314285714286</v>
      </c>
      <c r="BU1174" s="28" t="n">
        <v>5.41707142857143</v>
      </c>
      <c r="BV1174" s="28" t="n">
        <v>5.53742857142857</v>
      </c>
      <c r="BW1174" s="28" t="n">
        <v>5.141</v>
      </c>
      <c r="BX1174" s="28" t="n">
        <v>5.141</v>
      </c>
      <c r="BY1174" s="28" t="n">
        <v>8.64742857142857</v>
      </c>
      <c r="CA1174" s="28" t="n">
        <v>5.23</v>
      </c>
      <c r="CB1174" s="28" t="n">
        <v>5.035</v>
      </c>
      <c r="CC1174" s="28" t="n">
        <v>5.475</v>
      </c>
      <c r="CD1174" s="28" t="n">
        <v>5.415</v>
      </c>
      <c r="CE1174" s="28" t="n">
        <v>5.09</v>
      </c>
      <c r="CF1174" s="28" t="n">
        <v>5.02</v>
      </c>
      <c r="CG1174" s="28" t="n">
        <v>5.17</v>
      </c>
      <c r="CH1174" s="28" t="n">
        <v>5.2195</v>
      </c>
      <c r="CI1174" s="28" t="n">
        <v>8.581</v>
      </c>
      <c r="CJ1174" s="28" t="n">
        <v>6.58</v>
      </c>
      <c r="CK1174" s="28" t="n">
        <v>5.567</v>
      </c>
      <c r="CL1174" s="28" t="n">
        <v>6.79</v>
      </c>
      <c r="CM1174" s="28" t="n">
        <v>5.31</v>
      </c>
      <c r="CN1174" s="28" t="n">
        <v>7.881</v>
      </c>
      <c r="CO1174" s="28" t="n">
        <v>5.255</v>
      </c>
      <c r="CP1174" s="28" t="n">
        <v>5.225</v>
      </c>
      <c r="CQ1174" s="28" t="n">
        <v>5.672</v>
      </c>
      <c r="CR1174" s="28" t="n">
        <v>6.34</v>
      </c>
      <c r="CS1174" s="28" t="n">
        <v>5.39</v>
      </c>
      <c r="CT1174" s="28" t="n">
        <v>5.39</v>
      </c>
      <c r="CU1174" s="28" t="n">
        <v>8.461</v>
      </c>
    </row>
    <row r="1175" customFormat="false" ht="12.75" hidden="true" customHeight="false" outlineLevel="0" collapsed="false">
      <c r="A1175" s="56" t="n">
        <v>36969</v>
      </c>
      <c r="B1175" s="90" t="n">
        <f aca="false">B1174+1</f>
        <v>1169</v>
      </c>
      <c r="C1175" s="28"/>
      <c r="E1175" s="91" t="n">
        <v>5.04</v>
      </c>
      <c r="F1175" s="91" t="n">
        <v>4.848</v>
      </c>
      <c r="G1175" s="91" t="n">
        <v>5.2</v>
      </c>
      <c r="H1175" s="91" t="n">
        <v>5.04</v>
      </c>
      <c r="I1175" s="91" t="n">
        <v>4.79</v>
      </c>
      <c r="J1175" s="91" t="n">
        <v>4.64</v>
      </c>
      <c r="K1175" s="91" t="n">
        <v>5.03</v>
      </c>
      <c r="L1175" s="91" t="n">
        <v>5.05</v>
      </c>
      <c r="M1175" s="91" t="n">
        <v>10.34</v>
      </c>
      <c r="N1175" s="91" t="n">
        <v>4.74</v>
      </c>
      <c r="O1175" s="91" t="n">
        <v>5.29</v>
      </c>
      <c r="P1175" s="91" t="n">
        <v>5.53</v>
      </c>
      <c r="Q1175" s="91" t="n">
        <v>4.98</v>
      </c>
      <c r="R1175" s="91" t="n">
        <v>7.04</v>
      </c>
      <c r="S1175" s="91" t="n">
        <v>5.055</v>
      </c>
      <c r="T1175" s="91" t="n">
        <v>5.03</v>
      </c>
      <c r="U1175" s="91" t="n">
        <v>5.43</v>
      </c>
      <c r="V1175" s="91" t="n">
        <v>5.52</v>
      </c>
      <c r="W1175" s="91" t="n">
        <v>5.11</v>
      </c>
      <c r="X1175" s="91" t="n">
        <v>5.11</v>
      </c>
      <c r="Y1175" s="91" t="n">
        <v>8.33</v>
      </c>
      <c r="AA1175" s="2" t="n">
        <v>5.11</v>
      </c>
      <c r="AB1175" s="2" t="n">
        <v>5.063</v>
      </c>
      <c r="AC1175" s="95" t="n">
        <f aca="false">AE1175-AB1175</f>
        <v>0</v>
      </c>
      <c r="AE1175" s="28" t="n">
        <v>5.063</v>
      </c>
      <c r="AF1175" s="28" t="n">
        <v>4.84758175082874</v>
      </c>
      <c r="AG1175" s="28" t="n">
        <v>5.213</v>
      </c>
      <c r="AH1175" s="28" t="n">
        <v>5.113</v>
      </c>
      <c r="AI1175" s="28" t="n">
        <v>4.813</v>
      </c>
      <c r="AJ1175" s="28" t="n">
        <v>4.568</v>
      </c>
      <c r="AK1175" s="28" t="n">
        <v>4.993</v>
      </c>
      <c r="AL1175" s="28" t="n">
        <v>5.0905</v>
      </c>
      <c r="AM1175" s="28" t="n">
        <v>9.763</v>
      </c>
      <c r="AN1175" s="28" t="n">
        <v>5.023</v>
      </c>
      <c r="AO1175" s="28" t="n">
        <v>5.298</v>
      </c>
      <c r="AP1175" s="28" t="n">
        <v>5.503</v>
      </c>
      <c r="AQ1175" s="28" t="n">
        <v>5.073</v>
      </c>
      <c r="AR1175" s="28" t="n">
        <v>7.313</v>
      </c>
      <c r="AS1175" s="28" t="n">
        <v>5.088</v>
      </c>
      <c r="AT1175" s="28" t="n">
        <v>5.068</v>
      </c>
      <c r="AU1175" s="28" t="n">
        <v>5.378</v>
      </c>
      <c r="AV1175" s="28" t="n">
        <v>5.483</v>
      </c>
      <c r="AW1175" s="28" t="n">
        <v>5.108</v>
      </c>
      <c r="AX1175" s="28" t="n">
        <v>5.108</v>
      </c>
      <c r="AY1175" s="28" t="n">
        <v>9.413</v>
      </c>
      <c r="BE1175" s="28" t="n">
        <v>5.13328571428571</v>
      </c>
      <c r="BF1175" s="28" t="n">
        <v>4.88822596440411</v>
      </c>
      <c r="BG1175" s="28" t="n">
        <v>5.28328571428571</v>
      </c>
      <c r="BH1175" s="28" t="n">
        <v>5.28328571428571</v>
      </c>
      <c r="BI1175" s="28" t="n">
        <v>4.88971428571429</v>
      </c>
      <c r="BJ1175" s="28" t="n">
        <v>4.48292857142857</v>
      </c>
      <c r="BK1175" s="28" t="n">
        <v>5.07328571428571</v>
      </c>
      <c r="BL1175" s="28" t="n">
        <v>5.17542857142857</v>
      </c>
      <c r="BM1175" s="28" t="n">
        <v>9.76042857142857</v>
      </c>
      <c r="BN1175" s="28" t="n">
        <v>5.05042857142857</v>
      </c>
      <c r="BO1175" s="28" t="n">
        <v>5.36614285714286</v>
      </c>
      <c r="BP1175" s="28" t="n">
        <v>5.624</v>
      </c>
      <c r="BQ1175" s="28" t="n">
        <v>5.20828571428571</v>
      </c>
      <c r="BR1175" s="28" t="n">
        <v>8.17471428571429</v>
      </c>
      <c r="BS1175" s="28" t="n">
        <v>5.15828571428571</v>
      </c>
      <c r="BT1175" s="28" t="n">
        <v>5.14042857142857</v>
      </c>
      <c r="BU1175" s="28" t="n">
        <v>5.44864285714286</v>
      </c>
      <c r="BV1175" s="28" t="n">
        <v>5.56828571428571</v>
      </c>
      <c r="BW1175" s="28" t="n">
        <v>5.16828571428571</v>
      </c>
      <c r="BX1175" s="28" t="n">
        <v>5.16828571428571</v>
      </c>
      <c r="BY1175" s="28" t="n">
        <v>9.41757142857143</v>
      </c>
      <c r="CA1175" s="28" t="n">
        <v>5.2578</v>
      </c>
      <c r="CB1175" s="28" t="n">
        <v>5.0628</v>
      </c>
      <c r="CC1175" s="28" t="n">
        <v>5.5078</v>
      </c>
      <c r="CD1175" s="28" t="n">
        <v>5.4428</v>
      </c>
      <c r="CE1175" s="28" t="n">
        <v>5.1178</v>
      </c>
      <c r="CF1175" s="28" t="n">
        <v>5.0578</v>
      </c>
      <c r="CG1175" s="28" t="n">
        <v>5.1978</v>
      </c>
      <c r="CH1175" s="28" t="n">
        <v>5.2473</v>
      </c>
      <c r="CI1175" s="28" t="n">
        <v>9.1788</v>
      </c>
      <c r="CJ1175" s="28" t="n">
        <v>6.9578</v>
      </c>
      <c r="CK1175" s="28" t="n">
        <v>5.5948</v>
      </c>
      <c r="CL1175" s="28" t="n">
        <v>6.8178</v>
      </c>
      <c r="CM1175" s="28" t="n">
        <v>5.3378</v>
      </c>
      <c r="CN1175" s="28" t="n">
        <v>8.4788</v>
      </c>
      <c r="CO1175" s="28" t="n">
        <v>5.2828</v>
      </c>
      <c r="CP1175" s="28" t="n">
        <v>5.2528</v>
      </c>
      <c r="CQ1175" s="28" t="n">
        <v>5.6998</v>
      </c>
      <c r="CR1175" s="28" t="n">
        <v>6.3678</v>
      </c>
      <c r="CS1175" s="28" t="n">
        <v>5.4178</v>
      </c>
      <c r="CT1175" s="28" t="n">
        <v>5.4178</v>
      </c>
      <c r="CU1175" s="28" t="n">
        <v>9.0088</v>
      </c>
    </row>
    <row r="1176" customFormat="false" ht="12.75" hidden="true" customHeight="false" outlineLevel="0" collapsed="false">
      <c r="A1176" s="56" t="n">
        <v>36970</v>
      </c>
      <c r="B1176" s="90" t="n">
        <f aca="false">B1175+1</f>
        <v>1170</v>
      </c>
      <c r="C1176" s="28"/>
      <c r="E1176" s="91" t="n">
        <v>5.25</v>
      </c>
      <c r="F1176" s="91" t="n">
        <v>5.028</v>
      </c>
      <c r="G1176" s="91" t="n">
        <v>5.42</v>
      </c>
      <c r="H1176" s="91" t="n">
        <v>5.23</v>
      </c>
      <c r="I1176" s="91" t="n">
        <v>4.88</v>
      </c>
      <c r="J1176" s="91" t="n">
        <v>4.73</v>
      </c>
      <c r="K1176" s="91" t="n">
        <v>5.23</v>
      </c>
      <c r="L1176" s="91" t="n">
        <v>5.25</v>
      </c>
      <c r="M1176" s="91" t="n">
        <v>10.83</v>
      </c>
      <c r="N1176" s="91" t="n">
        <v>4.93</v>
      </c>
      <c r="O1176" s="91" t="n">
        <v>5.49</v>
      </c>
      <c r="P1176" s="91" t="n">
        <v>5.73</v>
      </c>
      <c r="Q1176" s="91" t="n">
        <v>5.18</v>
      </c>
      <c r="R1176" s="91" t="n">
        <v>5.85</v>
      </c>
      <c r="S1176" s="91" t="n">
        <v>5.275</v>
      </c>
      <c r="T1176" s="91" t="n">
        <v>5.24</v>
      </c>
      <c r="U1176" s="91" t="n">
        <v>5.63</v>
      </c>
      <c r="V1176" s="91" t="n">
        <v>5.72</v>
      </c>
      <c r="W1176" s="91" t="n">
        <v>5.31</v>
      </c>
      <c r="X1176" s="91" t="n">
        <v>5.31</v>
      </c>
      <c r="Y1176" s="91" t="n">
        <v>7.23</v>
      </c>
      <c r="AA1176" s="2" t="n">
        <v>5.105</v>
      </c>
      <c r="AB1176" s="2" t="n">
        <v>5.287</v>
      </c>
      <c r="AC1176" s="95" t="n">
        <f aca="false">AE1176-AB1176</f>
        <v>0</v>
      </c>
      <c r="AE1176" s="28" t="n">
        <v>5.287</v>
      </c>
      <c r="AF1176" s="28" t="n">
        <v>5.00575866359399</v>
      </c>
      <c r="AG1176" s="28" t="n">
        <v>5.452</v>
      </c>
      <c r="AH1176" s="28" t="n">
        <v>5.337</v>
      </c>
      <c r="AI1176" s="28" t="n">
        <v>4.992</v>
      </c>
      <c r="AJ1176" s="28" t="n">
        <v>4.787</v>
      </c>
      <c r="AK1176" s="28" t="n">
        <v>5.222</v>
      </c>
      <c r="AL1176" s="28" t="n">
        <v>5.3095</v>
      </c>
      <c r="AM1176" s="28" t="n">
        <v>10.287</v>
      </c>
      <c r="AN1176" s="28" t="n">
        <v>5.267</v>
      </c>
      <c r="AO1176" s="28" t="n">
        <v>5.522</v>
      </c>
      <c r="AP1176" s="28" t="n">
        <v>5.727</v>
      </c>
      <c r="AQ1176" s="28" t="n">
        <v>5.297</v>
      </c>
      <c r="AR1176" s="28" t="n">
        <v>7.587</v>
      </c>
      <c r="AS1176" s="28" t="n">
        <v>5.312</v>
      </c>
      <c r="AT1176" s="28" t="n">
        <v>5.292</v>
      </c>
      <c r="AU1176" s="28" t="n">
        <v>5.602</v>
      </c>
      <c r="AV1176" s="28" t="n">
        <v>5.707</v>
      </c>
      <c r="AW1176" s="28" t="n">
        <v>5.337</v>
      </c>
      <c r="AX1176" s="28" t="n">
        <v>5.337</v>
      </c>
      <c r="AY1176" s="28" t="n">
        <v>8.287</v>
      </c>
      <c r="BE1176" s="28" t="n">
        <v>5.38371428571429</v>
      </c>
      <c r="BF1176" s="28" t="n">
        <v>5.13210838051343</v>
      </c>
      <c r="BG1176" s="28" t="n">
        <v>5.54514285714286</v>
      </c>
      <c r="BH1176" s="28" t="n">
        <v>5.52871428571429</v>
      </c>
      <c r="BI1176" s="28" t="n">
        <v>5.11514285714286</v>
      </c>
      <c r="BJ1176" s="28" t="n">
        <v>4.72407142857143</v>
      </c>
      <c r="BK1176" s="28" t="n">
        <v>5.32871428571429</v>
      </c>
      <c r="BL1176" s="28" t="n">
        <v>5.42514285714286</v>
      </c>
      <c r="BM1176" s="28" t="n">
        <v>10.3465714285714</v>
      </c>
      <c r="BN1176" s="28" t="n">
        <v>5.30371428571429</v>
      </c>
      <c r="BO1176" s="28" t="n">
        <v>5.61657142857143</v>
      </c>
      <c r="BP1176" s="28" t="n">
        <v>5.87442857142857</v>
      </c>
      <c r="BQ1176" s="28" t="n">
        <v>5.45871428571429</v>
      </c>
      <c r="BR1176" s="28" t="n">
        <v>8.42514285714286</v>
      </c>
      <c r="BS1176" s="28" t="n">
        <v>5.40871428571429</v>
      </c>
      <c r="BT1176" s="28" t="n">
        <v>5.39085714285714</v>
      </c>
      <c r="BU1176" s="28" t="n">
        <v>5.69907142857143</v>
      </c>
      <c r="BV1176" s="28" t="n">
        <v>5.81871428571429</v>
      </c>
      <c r="BW1176" s="28" t="n">
        <v>5.42371428571429</v>
      </c>
      <c r="BX1176" s="28" t="n">
        <v>5.42371428571429</v>
      </c>
      <c r="BY1176" s="28" t="n">
        <v>9.62514285714286</v>
      </c>
      <c r="CA1176" s="28" t="n">
        <v>5.4742</v>
      </c>
      <c r="CB1176" s="28" t="n">
        <v>5.2792</v>
      </c>
      <c r="CC1176" s="28" t="n">
        <v>5.7342</v>
      </c>
      <c r="CD1176" s="28" t="n">
        <v>5.6592</v>
      </c>
      <c r="CE1176" s="28" t="n">
        <v>5.3542</v>
      </c>
      <c r="CF1176" s="28" t="n">
        <v>5.2392</v>
      </c>
      <c r="CG1176" s="28" t="n">
        <v>5.4192</v>
      </c>
      <c r="CH1176" s="28" t="n">
        <v>5.4637</v>
      </c>
      <c r="CI1176" s="28" t="n">
        <v>9.8752</v>
      </c>
      <c r="CJ1176" s="28" t="n">
        <v>7.3742</v>
      </c>
      <c r="CK1176" s="28" t="n">
        <v>5.8112</v>
      </c>
      <c r="CL1176" s="28" t="n">
        <v>7.0342</v>
      </c>
      <c r="CM1176" s="28" t="n">
        <v>5.5542</v>
      </c>
      <c r="CN1176" s="28" t="n">
        <v>8.8752</v>
      </c>
      <c r="CO1176" s="28" t="n">
        <v>5.4992</v>
      </c>
      <c r="CP1176" s="28" t="n">
        <v>5.4692</v>
      </c>
      <c r="CQ1176" s="28" t="n">
        <v>5.9162</v>
      </c>
      <c r="CR1176" s="28" t="n">
        <v>6.5842</v>
      </c>
      <c r="CS1176" s="28" t="n">
        <v>5.6342</v>
      </c>
      <c r="CT1176" s="28" t="n">
        <v>5.6342</v>
      </c>
      <c r="CU1176" s="28" t="n">
        <v>9.5852</v>
      </c>
    </row>
    <row r="1177" customFormat="false" ht="12.75" hidden="true" customHeight="false" outlineLevel="0" collapsed="false">
      <c r="A1177" s="56" t="n">
        <v>36971</v>
      </c>
      <c r="B1177" s="90" t="n">
        <f aca="false">B1176+1</f>
        <v>1171</v>
      </c>
      <c r="C1177" s="28"/>
      <c r="E1177" s="91" t="n">
        <v>5.01</v>
      </c>
      <c r="F1177" s="91" t="n">
        <v>4.819</v>
      </c>
      <c r="G1177" s="91" t="n">
        <v>5.18</v>
      </c>
      <c r="H1177" s="91" t="n">
        <v>5.04</v>
      </c>
      <c r="I1177" s="91" t="n">
        <v>4.69</v>
      </c>
      <c r="J1177" s="91" t="n">
        <v>4.54</v>
      </c>
      <c r="K1177" s="91" t="n">
        <v>4.96</v>
      </c>
      <c r="L1177" s="91" t="n">
        <v>5.01</v>
      </c>
      <c r="M1177" s="91" t="n">
        <v>10.94</v>
      </c>
      <c r="N1177" s="91" t="n">
        <v>4.74</v>
      </c>
      <c r="O1177" s="91" t="n">
        <v>5.25</v>
      </c>
      <c r="P1177" s="91" t="n">
        <v>5.49</v>
      </c>
      <c r="Q1177" s="91" t="n">
        <v>4.94</v>
      </c>
      <c r="R1177" s="91" t="n">
        <v>5.76</v>
      </c>
      <c r="S1177" s="91" t="n">
        <v>5.015</v>
      </c>
      <c r="T1177" s="91" t="n">
        <v>4.99</v>
      </c>
      <c r="U1177" s="91" t="n">
        <v>5.39</v>
      </c>
      <c r="V1177" s="91" t="n">
        <v>5.48</v>
      </c>
      <c r="W1177" s="91" t="n">
        <v>5.07</v>
      </c>
      <c r="X1177" s="91" t="n">
        <v>5.07</v>
      </c>
      <c r="Y1177" s="91" t="n">
        <v>7.14</v>
      </c>
      <c r="AA1177" s="2" t="n">
        <v>5.25</v>
      </c>
      <c r="AB1177" s="2" t="n">
        <v>5.041</v>
      </c>
      <c r="AC1177" s="95" t="n">
        <f aca="false">AE1177-AB1177</f>
        <v>0</v>
      </c>
      <c r="AE1177" s="28" t="n">
        <v>5.041</v>
      </c>
      <c r="AF1177" s="28" t="n">
        <v>4.85235118687079</v>
      </c>
      <c r="AG1177" s="28" t="n">
        <v>5.201</v>
      </c>
      <c r="AH1177" s="28" t="n">
        <v>5.061</v>
      </c>
      <c r="AI1177" s="28" t="n">
        <v>4.721</v>
      </c>
      <c r="AJ1177" s="28" t="n">
        <v>4.506</v>
      </c>
      <c r="AK1177" s="28" t="n">
        <v>4.966</v>
      </c>
      <c r="AL1177" s="28" t="n">
        <v>5.0635</v>
      </c>
      <c r="AM1177" s="28" t="n">
        <v>10.141</v>
      </c>
      <c r="AN1177" s="28" t="n">
        <v>5.031</v>
      </c>
      <c r="AO1177" s="28" t="n">
        <v>5.276</v>
      </c>
      <c r="AP1177" s="28" t="n">
        <v>5.481</v>
      </c>
      <c r="AQ1177" s="28" t="n">
        <v>5.046</v>
      </c>
      <c r="AR1177" s="28" t="n">
        <v>7.441</v>
      </c>
      <c r="AS1177" s="28" t="n">
        <v>5.061</v>
      </c>
      <c r="AT1177" s="28" t="n">
        <v>5.046</v>
      </c>
      <c r="AU1177" s="28" t="n">
        <v>5.356</v>
      </c>
      <c r="AV1177" s="28" t="n">
        <v>5.461</v>
      </c>
      <c r="AW1177" s="28" t="n">
        <v>5.091</v>
      </c>
      <c r="AX1177" s="28" t="n">
        <v>5.091</v>
      </c>
      <c r="AY1177" s="28" t="n">
        <v>8.141</v>
      </c>
      <c r="BE1177" s="28" t="n">
        <v>5.15371428571429</v>
      </c>
      <c r="BF1177" s="28" t="n">
        <v>4.92390731241011</v>
      </c>
      <c r="BG1177" s="28" t="n">
        <v>5.31014285714286</v>
      </c>
      <c r="BH1177" s="28" t="n">
        <v>5.28371428571429</v>
      </c>
      <c r="BI1177" s="28" t="n">
        <v>4.84585714285714</v>
      </c>
      <c r="BJ1177" s="28" t="n">
        <v>4.46335714285714</v>
      </c>
      <c r="BK1177" s="28" t="n">
        <v>5.08871428571429</v>
      </c>
      <c r="BL1177" s="28" t="n">
        <v>5.19371428571429</v>
      </c>
      <c r="BM1177" s="28" t="n">
        <v>10.2308571428571</v>
      </c>
      <c r="BN1177" s="28" t="n">
        <v>5.09371428571429</v>
      </c>
      <c r="BO1177" s="28" t="n">
        <v>5.38657142857143</v>
      </c>
      <c r="BP1177" s="28" t="n">
        <v>5.64442857142857</v>
      </c>
      <c r="BQ1177" s="28" t="n">
        <v>5.21871428571429</v>
      </c>
      <c r="BR1177" s="28" t="n">
        <v>8.30942857142857</v>
      </c>
      <c r="BS1177" s="28" t="n">
        <v>5.178</v>
      </c>
      <c r="BT1177" s="28" t="n">
        <v>5.16085714285714</v>
      </c>
      <c r="BU1177" s="28" t="n">
        <v>5.46764285714286</v>
      </c>
      <c r="BV1177" s="28" t="n">
        <v>5.58871428571429</v>
      </c>
      <c r="BW1177" s="28" t="n">
        <v>5.19371428571429</v>
      </c>
      <c r="BX1177" s="28" t="n">
        <v>5.19371428571429</v>
      </c>
      <c r="BY1177" s="28" t="n">
        <v>9.50942857142857</v>
      </c>
      <c r="CA1177" s="28" t="n">
        <v>5.293</v>
      </c>
      <c r="CB1177" s="28" t="n">
        <v>5.103</v>
      </c>
      <c r="CC1177" s="28" t="n">
        <v>5.5505</v>
      </c>
      <c r="CD1177" s="28" t="n">
        <v>5.458</v>
      </c>
      <c r="CE1177" s="28" t="n">
        <v>5.163</v>
      </c>
      <c r="CF1177" s="28" t="n">
        <v>5.043</v>
      </c>
      <c r="CG1177" s="28" t="n">
        <v>5.228</v>
      </c>
      <c r="CH1177" s="28" t="n">
        <v>5.2825</v>
      </c>
      <c r="CI1177" s="28" t="n">
        <v>9.794</v>
      </c>
      <c r="CJ1177" s="28" t="n">
        <v>7.193</v>
      </c>
      <c r="CK1177" s="28" t="n">
        <v>5.63</v>
      </c>
      <c r="CL1177" s="28" t="n">
        <v>6.853</v>
      </c>
      <c r="CM1177" s="28" t="n">
        <v>5.373</v>
      </c>
      <c r="CN1177" s="28" t="n">
        <v>8.794</v>
      </c>
      <c r="CO1177" s="28" t="n">
        <v>5.318</v>
      </c>
      <c r="CP1177" s="28" t="n">
        <v>5.288</v>
      </c>
      <c r="CQ1177" s="28" t="n">
        <v>5.735</v>
      </c>
      <c r="CR1177" s="28" t="n">
        <v>6.403</v>
      </c>
      <c r="CS1177" s="28" t="n">
        <v>5.453</v>
      </c>
      <c r="CT1177" s="28" t="n">
        <v>5.453</v>
      </c>
      <c r="CU1177" s="28" t="n">
        <v>9.504</v>
      </c>
    </row>
    <row r="1178" customFormat="false" ht="12.75" hidden="true" customHeight="false" outlineLevel="0" collapsed="false">
      <c r="A1178" s="56" t="n">
        <v>36972</v>
      </c>
      <c r="B1178" s="90" t="n">
        <f aca="false">B1177+1</f>
        <v>1172</v>
      </c>
      <c r="C1178" s="28"/>
      <c r="E1178" s="91" t="n">
        <v>5.17</v>
      </c>
      <c r="F1178" s="91" t="n">
        <v>4.988</v>
      </c>
      <c r="G1178" s="91" t="n">
        <v>5.34</v>
      </c>
      <c r="H1178" s="91" t="n">
        <v>5</v>
      </c>
      <c r="I1178" s="91" t="n">
        <v>4.75</v>
      </c>
      <c r="J1178" s="91" t="n">
        <v>4.55</v>
      </c>
      <c r="K1178" s="91" t="n">
        <v>5.12</v>
      </c>
      <c r="L1178" s="91" t="n">
        <v>5.17</v>
      </c>
      <c r="M1178" s="91" t="n">
        <v>11.05</v>
      </c>
      <c r="N1178" s="91" t="n">
        <v>4.85</v>
      </c>
      <c r="O1178" s="91" t="n">
        <v>5.41</v>
      </c>
      <c r="P1178" s="91" t="n">
        <v>5.64</v>
      </c>
      <c r="Q1178" s="91" t="n">
        <v>5.1</v>
      </c>
      <c r="R1178" s="91" t="n">
        <v>6.65</v>
      </c>
      <c r="S1178" s="91" t="n">
        <v>5.185</v>
      </c>
      <c r="T1178" s="91" t="n">
        <v>5.15</v>
      </c>
      <c r="U1178" s="91" t="n">
        <v>5.55</v>
      </c>
      <c r="V1178" s="91" t="n">
        <v>5.64</v>
      </c>
      <c r="W1178" s="91" t="n">
        <v>5.23</v>
      </c>
      <c r="X1178" s="91" t="n">
        <v>5.23</v>
      </c>
      <c r="Y1178" s="91" t="n">
        <v>8.15</v>
      </c>
      <c r="AA1178" s="2" t="n">
        <v>5.045</v>
      </c>
      <c r="AB1178" s="2" t="n">
        <v>5.212</v>
      </c>
      <c r="AC1178" s="95" t="n">
        <f aca="false">AE1178-AB1178</f>
        <v>0</v>
      </c>
      <c r="AE1178" s="28" t="n">
        <v>5.212</v>
      </c>
      <c r="AF1178" s="28" t="n">
        <v>4.97825978809618</v>
      </c>
      <c r="AG1178" s="28" t="n">
        <v>5.3845</v>
      </c>
      <c r="AH1178" s="28" t="n">
        <v>5.222</v>
      </c>
      <c r="AI1178" s="28" t="n">
        <v>4.882</v>
      </c>
      <c r="AJ1178" s="28" t="n">
        <v>4.672</v>
      </c>
      <c r="AK1178" s="28" t="n">
        <v>5.142</v>
      </c>
      <c r="AL1178" s="28" t="n">
        <v>5.2345</v>
      </c>
      <c r="AM1178" s="28" t="n">
        <v>10.362</v>
      </c>
      <c r="AN1178" s="28" t="n">
        <v>5.202</v>
      </c>
      <c r="AO1178" s="28" t="n">
        <v>5.457</v>
      </c>
      <c r="AP1178" s="28" t="n">
        <v>5.662</v>
      </c>
      <c r="AQ1178" s="28" t="n">
        <v>5.212</v>
      </c>
      <c r="AR1178" s="28" t="n">
        <v>7.662</v>
      </c>
      <c r="AS1178" s="28" t="n">
        <v>5.232</v>
      </c>
      <c r="AT1178" s="28" t="n">
        <v>5.217</v>
      </c>
      <c r="AU1178" s="28" t="n">
        <v>5.527</v>
      </c>
      <c r="AV1178" s="28" t="n">
        <v>5.642</v>
      </c>
      <c r="AW1178" s="28" t="n">
        <v>5.267</v>
      </c>
      <c r="AX1178" s="28" t="n">
        <v>5.267</v>
      </c>
      <c r="AY1178" s="28" t="n">
        <v>8.362</v>
      </c>
      <c r="BE1178" s="28" t="n">
        <v>5.31</v>
      </c>
      <c r="BF1178" s="28" t="n">
        <v>5.11089425544231</v>
      </c>
      <c r="BG1178" s="28" t="n">
        <v>5.47892857142857</v>
      </c>
      <c r="BH1178" s="28" t="n">
        <v>5.44</v>
      </c>
      <c r="BI1178" s="28" t="n">
        <v>4.965</v>
      </c>
      <c r="BJ1178" s="28" t="n">
        <v>4.59964285714286</v>
      </c>
      <c r="BK1178" s="28" t="n">
        <v>5.25</v>
      </c>
      <c r="BL1178" s="28" t="n">
        <v>5.35142857142857</v>
      </c>
      <c r="BM1178" s="28" t="n">
        <v>10.4014285714286</v>
      </c>
      <c r="BN1178" s="28" t="n">
        <v>5.26</v>
      </c>
      <c r="BO1178" s="28" t="n">
        <v>5.54928571428571</v>
      </c>
      <c r="BP1178" s="28" t="n">
        <v>5.81</v>
      </c>
      <c r="BQ1178" s="28" t="n">
        <v>5.375</v>
      </c>
      <c r="BR1178" s="28" t="n">
        <v>8.48</v>
      </c>
      <c r="BS1178" s="28" t="n">
        <v>5.33428571428571</v>
      </c>
      <c r="BT1178" s="28" t="n">
        <v>5.31714285714286</v>
      </c>
      <c r="BU1178" s="28" t="n">
        <v>5.62392857142857</v>
      </c>
      <c r="BV1178" s="28" t="n">
        <v>5.7525</v>
      </c>
      <c r="BW1178" s="28" t="n">
        <v>5.355</v>
      </c>
      <c r="BX1178" s="28" t="n">
        <v>5.355</v>
      </c>
      <c r="BY1178" s="28" t="n">
        <v>9.68</v>
      </c>
      <c r="CA1178" s="28" t="n">
        <v>5.3996</v>
      </c>
      <c r="CB1178" s="28" t="n">
        <v>5.2296</v>
      </c>
      <c r="CC1178" s="28" t="n">
        <v>5.6746</v>
      </c>
      <c r="CD1178" s="28" t="n">
        <v>5.5696</v>
      </c>
      <c r="CE1178" s="28" t="n">
        <v>5.2496</v>
      </c>
      <c r="CF1178" s="28" t="n">
        <v>5.1396</v>
      </c>
      <c r="CG1178" s="28" t="n">
        <v>5.3396</v>
      </c>
      <c r="CH1178" s="28" t="n">
        <v>5.3891</v>
      </c>
      <c r="CI1178" s="28" t="n">
        <v>9.8506</v>
      </c>
      <c r="CJ1178" s="28" t="n">
        <v>7.3496</v>
      </c>
      <c r="CK1178" s="28" t="n">
        <v>5.7366</v>
      </c>
      <c r="CL1178" s="28" t="n">
        <v>6.9596</v>
      </c>
      <c r="CM1178" s="28" t="n">
        <v>5.4796</v>
      </c>
      <c r="CN1178" s="28" t="n">
        <v>8.8506</v>
      </c>
      <c r="CO1178" s="28" t="n">
        <v>5.4246</v>
      </c>
      <c r="CP1178" s="28" t="n">
        <v>5.3946</v>
      </c>
      <c r="CQ1178" s="28" t="n">
        <v>5.8736</v>
      </c>
      <c r="CR1178" s="28" t="n">
        <v>6.5096</v>
      </c>
      <c r="CS1178" s="28" t="n">
        <v>5.5646</v>
      </c>
      <c r="CT1178" s="28" t="n">
        <v>5.5646</v>
      </c>
      <c r="CU1178" s="28" t="n">
        <v>9.5606</v>
      </c>
    </row>
    <row r="1179" customFormat="false" ht="12.75" hidden="true" customHeight="false" outlineLevel="0" collapsed="false">
      <c r="A1179" s="56" t="n">
        <v>36973</v>
      </c>
      <c r="B1179" s="90" t="n">
        <f aca="false">B1178+1</f>
        <v>1173</v>
      </c>
      <c r="C1179" s="28"/>
      <c r="E1179" s="91" t="n">
        <v>5.22</v>
      </c>
      <c r="F1179" s="91" t="n">
        <v>5.016</v>
      </c>
      <c r="G1179" s="91" t="n">
        <v>5.39</v>
      </c>
      <c r="H1179" s="91" t="n">
        <v>5.01</v>
      </c>
      <c r="I1179" s="91" t="n">
        <v>4.81</v>
      </c>
      <c r="J1179" s="91" t="n">
        <v>4.56</v>
      </c>
      <c r="K1179" s="91" t="n">
        <v>5.17</v>
      </c>
      <c r="L1179" s="91" t="n">
        <v>5.22</v>
      </c>
      <c r="M1179" s="91" t="n">
        <v>11.06</v>
      </c>
      <c r="N1179" s="91" t="n">
        <v>4.91</v>
      </c>
      <c r="O1179" s="91" t="n">
        <v>5.46</v>
      </c>
      <c r="P1179" s="91" t="n">
        <v>5.69</v>
      </c>
      <c r="Q1179" s="91" t="n">
        <v>5.15</v>
      </c>
      <c r="R1179" s="91" t="n">
        <v>6.9</v>
      </c>
      <c r="S1179" s="91" t="n">
        <v>5.245</v>
      </c>
      <c r="T1179" s="91" t="n">
        <v>5.215</v>
      </c>
      <c r="U1179" s="91" t="n">
        <v>5.6</v>
      </c>
      <c r="V1179" s="91" t="n">
        <v>5.68</v>
      </c>
      <c r="W1179" s="91" t="n">
        <v>5.28</v>
      </c>
      <c r="X1179" s="91" t="n">
        <v>5.28</v>
      </c>
      <c r="Y1179" s="91" t="n">
        <v>8.75</v>
      </c>
      <c r="AA1179" s="2" t="n">
        <v>5.265</v>
      </c>
      <c r="AB1179" s="2" t="n">
        <v>5.273</v>
      </c>
      <c r="AC1179" s="95" t="n">
        <f aca="false">AE1179-AB1179</f>
        <v>0</v>
      </c>
      <c r="AE1179" s="28" t="n">
        <v>5.273</v>
      </c>
      <c r="AF1179" s="28" t="n">
        <v>5.01798893321486</v>
      </c>
      <c r="AG1179" s="28" t="n">
        <v>5.448</v>
      </c>
      <c r="AH1179" s="28" t="n">
        <v>5.263</v>
      </c>
      <c r="AI1179" s="28" t="n">
        <v>4.913</v>
      </c>
      <c r="AJ1179" s="28" t="n">
        <v>4.718</v>
      </c>
      <c r="AK1179" s="28" t="n">
        <v>5.203</v>
      </c>
      <c r="AL1179" s="28" t="n">
        <v>5.293</v>
      </c>
      <c r="AM1179" s="28" t="n">
        <v>10.873</v>
      </c>
      <c r="AN1179" s="28" t="n">
        <v>5.263</v>
      </c>
      <c r="AO1179" s="28" t="n">
        <v>5.518</v>
      </c>
      <c r="AP1179" s="28" t="n">
        <v>5.723</v>
      </c>
      <c r="AQ1179" s="28" t="n">
        <v>5.263</v>
      </c>
      <c r="AR1179" s="28" t="n">
        <v>8.173</v>
      </c>
      <c r="AS1179" s="28" t="n">
        <v>5.293</v>
      </c>
      <c r="AT1179" s="28" t="n">
        <v>5.273</v>
      </c>
      <c r="AU1179" s="28" t="n">
        <v>5.588</v>
      </c>
      <c r="AV1179" s="28" t="n">
        <v>5.703</v>
      </c>
      <c r="AW1179" s="28" t="n">
        <v>5.328</v>
      </c>
      <c r="AX1179" s="28" t="n">
        <v>5.328</v>
      </c>
      <c r="AY1179" s="28" t="n">
        <v>8.873</v>
      </c>
      <c r="BE1179" s="28" t="n">
        <v>5.37942857142857</v>
      </c>
      <c r="BF1179" s="28" t="n">
        <v>5.16585556188784</v>
      </c>
      <c r="BG1179" s="28" t="n">
        <v>5.55085714285714</v>
      </c>
      <c r="BH1179" s="28" t="n">
        <v>5.50514285714286</v>
      </c>
      <c r="BI1179" s="28" t="n">
        <v>5.023</v>
      </c>
      <c r="BJ1179" s="28" t="n">
        <v>4.64407142857143</v>
      </c>
      <c r="BK1179" s="28" t="n">
        <v>5.31942857142857</v>
      </c>
      <c r="BL1179" s="28" t="n">
        <v>5.42014285714286</v>
      </c>
      <c r="BM1179" s="28" t="n">
        <v>10.8494285714286</v>
      </c>
      <c r="BN1179" s="28" t="n">
        <v>5.32942857142857</v>
      </c>
      <c r="BO1179" s="28" t="n">
        <v>5.61871428571429</v>
      </c>
      <c r="BP1179" s="28" t="n">
        <v>5.87942857142857</v>
      </c>
      <c r="BQ1179" s="28" t="n">
        <v>5.44085714285714</v>
      </c>
      <c r="BR1179" s="28" t="n">
        <v>8.928</v>
      </c>
      <c r="BS1179" s="28" t="n">
        <v>5.40157142857143</v>
      </c>
      <c r="BT1179" s="28" t="n">
        <v>5.38585714285714</v>
      </c>
      <c r="BU1179" s="28" t="n">
        <v>5.69335714285714</v>
      </c>
      <c r="BV1179" s="28" t="n">
        <v>5.82192857142857</v>
      </c>
      <c r="BW1179" s="28" t="n">
        <v>5.42442857142857</v>
      </c>
      <c r="BX1179" s="28" t="n">
        <v>5.42442857142857</v>
      </c>
      <c r="BY1179" s="28" t="n">
        <v>10.128</v>
      </c>
      <c r="CA1179" s="28" t="n">
        <v>5.46</v>
      </c>
      <c r="CB1179" s="28" t="n">
        <v>5.285</v>
      </c>
      <c r="CC1179" s="28" t="n">
        <v>5.725</v>
      </c>
      <c r="CD1179" s="28" t="n">
        <v>5.63</v>
      </c>
      <c r="CE1179" s="28" t="n">
        <v>5.31</v>
      </c>
      <c r="CF1179" s="28" t="n">
        <v>5.21</v>
      </c>
      <c r="CG1179" s="28" t="n">
        <v>5.4</v>
      </c>
      <c r="CH1179" s="28" t="n">
        <v>5.4495</v>
      </c>
      <c r="CI1179" s="28" t="n">
        <v>10.131</v>
      </c>
      <c r="CJ1179" s="28" t="n">
        <v>7.41</v>
      </c>
      <c r="CK1179" s="28" t="n">
        <v>5.797</v>
      </c>
      <c r="CL1179" s="28" t="n">
        <v>7.02</v>
      </c>
      <c r="CM1179" s="28" t="n">
        <v>5.54</v>
      </c>
      <c r="CN1179" s="28" t="n">
        <v>9.131</v>
      </c>
      <c r="CO1179" s="28" t="n">
        <v>5.485</v>
      </c>
      <c r="CP1179" s="28" t="n">
        <v>5.455</v>
      </c>
      <c r="CQ1179" s="28" t="n">
        <v>5.934</v>
      </c>
      <c r="CR1179" s="28" t="n">
        <v>6.57</v>
      </c>
      <c r="CS1179" s="28" t="n">
        <v>5.625</v>
      </c>
      <c r="CT1179" s="28" t="n">
        <v>5.625</v>
      </c>
      <c r="CU1179" s="28" t="n">
        <v>9.841</v>
      </c>
    </row>
    <row r="1180" customFormat="false" ht="12.75" hidden="true" customHeight="false" outlineLevel="0" collapsed="false">
      <c r="A1180" s="56" t="n">
        <v>36976</v>
      </c>
      <c r="B1180" s="90" t="n">
        <f aca="false">B1179+1</f>
        <v>1174</v>
      </c>
      <c r="C1180" s="28"/>
      <c r="E1180" s="91" t="n">
        <v>5.28</v>
      </c>
      <c r="F1180" s="91" t="n">
        <v>5.123</v>
      </c>
      <c r="G1180" s="91" t="n">
        <v>5.45</v>
      </c>
      <c r="H1180" s="91" t="n">
        <v>5.075</v>
      </c>
      <c r="I1180" s="91" t="n">
        <v>4.275</v>
      </c>
      <c r="J1180" s="91" t="n">
        <v>4.525</v>
      </c>
      <c r="K1180" s="91" t="n">
        <v>5.23</v>
      </c>
      <c r="L1180" s="91" t="n">
        <v>5.28</v>
      </c>
      <c r="M1180" s="91" t="n">
        <v>10.525</v>
      </c>
      <c r="N1180" s="91" t="n">
        <v>4.975</v>
      </c>
      <c r="O1180" s="91" t="n">
        <v>5.52</v>
      </c>
      <c r="P1180" s="91" t="n">
        <v>5.77</v>
      </c>
      <c r="Q1180" s="91" t="n">
        <v>5.21</v>
      </c>
      <c r="R1180" s="91" t="n">
        <v>6.425</v>
      </c>
      <c r="S1180" s="91" t="n">
        <v>5.265</v>
      </c>
      <c r="T1180" s="91" t="n">
        <v>5.28</v>
      </c>
      <c r="U1180" s="91" t="n">
        <v>5.66</v>
      </c>
      <c r="V1180" s="91" t="n">
        <v>5.76</v>
      </c>
      <c r="W1180" s="91" t="n">
        <v>5.34</v>
      </c>
      <c r="X1180" s="91" t="n">
        <v>5.34</v>
      </c>
      <c r="Y1180" s="91" t="n">
        <v>8.715</v>
      </c>
      <c r="AA1180" s="2" t="n">
        <v>5.26</v>
      </c>
      <c r="AB1180" s="2" t="n">
        <v>5.322</v>
      </c>
      <c r="AC1180" s="95" t="n">
        <f aca="false">AE1180-AB1180</f>
        <v>0</v>
      </c>
      <c r="AE1180" s="28" t="n">
        <v>5.322</v>
      </c>
      <c r="AF1180" s="28" t="n">
        <v>5.01795029108064</v>
      </c>
      <c r="AG1180" s="28" t="n">
        <v>5.497</v>
      </c>
      <c r="AH1180" s="28" t="n">
        <v>5.262</v>
      </c>
      <c r="AI1180" s="28" t="n">
        <v>4.762</v>
      </c>
      <c r="AJ1180" s="28" t="n">
        <v>4.627</v>
      </c>
      <c r="AK1180" s="28" t="n">
        <v>5.252</v>
      </c>
      <c r="AL1180" s="28" t="n">
        <v>5.3395</v>
      </c>
      <c r="AM1180" s="28" t="n">
        <v>10.322</v>
      </c>
      <c r="AN1180" s="28" t="n">
        <v>5.312</v>
      </c>
      <c r="AO1180" s="28" t="n">
        <v>5.5695</v>
      </c>
      <c r="AP1180" s="28" t="n">
        <v>5.782</v>
      </c>
      <c r="AQ1180" s="28" t="n">
        <v>5.282</v>
      </c>
      <c r="AR1180" s="28" t="n">
        <v>7.622</v>
      </c>
      <c r="AS1180" s="28" t="n">
        <v>5.342</v>
      </c>
      <c r="AT1180" s="28" t="n">
        <v>5.322</v>
      </c>
      <c r="AU1180" s="28" t="n">
        <v>5.667</v>
      </c>
      <c r="AV1180" s="28" t="n">
        <v>5.762</v>
      </c>
      <c r="AW1180" s="28" t="n">
        <v>5.377</v>
      </c>
      <c r="AX1180" s="28" t="n">
        <v>5.372</v>
      </c>
      <c r="AY1180" s="28" t="n">
        <v>8.322</v>
      </c>
      <c r="BE1180" s="28" t="n">
        <v>5.419</v>
      </c>
      <c r="BF1180" s="28" t="n">
        <v>5.19842147015438</v>
      </c>
      <c r="BG1180" s="28" t="n">
        <v>5.59042857142857</v>
      </c>
      <c r="BH1180" s="28" t="n">
        <v>5.53757142857143</v>
      </c>
      <c r="BI1180" s="28" t="n">
        <v>5.00471428571429</v>
      </c>
      <c r="BJ1180" s="28" t="n">
        <v>4.64864285714286</v>
      </c>
      <c r="BK1180" s="28" t="n">
        <v>5.359</v>
      </c>
      <c r="BL1180" s="28" t="n">
        <v>5.45935714285715</v>
      </c>
      <c r="BM1180" s="28" t="n">
        <v>10.539</v>
      </c>
      <c r="BN1180" s="28" t="n">
        <v>5.369</v>
      </c>
      <c r="BO1180" s="28" t="n">
        <v>5.66292857142857</v>
      </c>
      <c r="BP1180" s="28" t="n">
        <v>5.92042857142857</v>
      </c>
      <c r="BQ1180" s="28" t="n">
        <v>5.47614285714286</v>
      </c>
      <c r="BR1180" s="28" t="n">
        <v>8.61757142857143</v>
      </c>
      <c r="BS1180" s="28" t="n">
        <v>5.44114285714286</v>
      </c>
      <c r="BT1180" s="28" t="n">
        <v>5.42542857142857</v>
      </c>
      <c r="BU1180" s="28" t="n">
        <v>5.75042857142857</v>
      </c>
      <c r="BV1180" s="28" t="n">
        <v>5.86292857142857</v>
      </c>
      <c r="BW1180" s="28" t="n">
        <v>5.464</v>
      </c>
      <c r="BX1180" s="28" t="n">
        <v>5.459</v>
      </c>
      <c r="BY1180" s="28" t="n">
        <v>9.70328571428572</v>
      </c>
      <c r="CA1180" s="28" t="n">
        <v>5.4944</v>
      </c>
      <c r="CB1180" s="28" t="n">
        <v>5.3194</v>
      </c>
      <c r="CC1180" s="28" t="n">
        <v>5.7744</v>
      </c>
      <c r="CD1180" s="28" t="n">
        <v>5.6644</v>
      </c>
      <c r="CE1180" s="28" t="n">
        <v>5.3394</v>
      </c>
      <c r="CF1180" s="28" t="n">
        <v>5.2294</v>
      </c>
      <c r="CG1180" s="28" t="n">
        <v>5.4344</v>
      </c>
      <c r="CH1180" s="28" t="n">
        <v>5.4839</v>
      </c>
      <c r="CI1180" s="28" t="n">
        <v>10.1954</v>
      </c>
      <c r="CJ1180" s="28" t="n">
        <v>7.4744</v>
      </c>
      <c r="CK1180" s="28" t="n">
        <v>5.8314</v>
      </c>
      <c r="CL1180" s="28" t="n">
        <v>7.0544</v>
      </c>
      <c r="CM1180" s="28" t="n">
        <v>5.5744</v>
      </c>
      <c r="CN1180" s="28" t="n">
        <v>9.1954</v>
      </c>
      <c r="CO1180" s="28" t="n">
        <v>5.5194</v>
      </c>
      <c r="CP1180" s="28" t="n">
        <v>5.4894</v>
      </c>
      <c r="CQ1180" s="28" t="n">
        <v>5.9684</v>
      </c>
      <c r="CR1180" s="28" t="n">
        <v>6.6044</v>
      </c>
      <c r="CS1180" s="28" t="n">
        <v>5.6644</v>
      </c>
      <c r="CT1180" s="28" t="n">
        <v>5.6594</v>
      </c>
      <c r="CU1180" s="28" t="n">
        <v>9.9054</v>
      </c>
    </row>
    <row r="1181" customFormat="false" ht="12.75" hidden="true" customHeight="false" outlineLevel="0" collapsed="false">
      <c r="A1181" s="56" t="n">
        <v>36977</v>
      </c>
      <c r="B1181" s="90" t="n">
        <f aca="false">B1180+1</f>
        <v>1175</v>
      </c>
      <c r="C1181" s="28"/>
      <c r="E1181" s="91" t="n">
        <v>5.56</v>
      </c>
      <c r="F1181" s="91" t="n">
        <v>5.334</v>
      </c>
      <c r="G1181" s="91" t="n">
        <v>5.73</v>
      </c>
      <c r="H1181" s="91" t="n">
        <v>5.27</v>
      </c>
      <c r="I1181" s="91" t="n">
        <v>4.62</v>
      </c>
      <c r="J1181" s="91" t="n">
        <v>4.62</v>
      </c>
      <c r="K1181" s="91" t="n">
        <v>5.51</v>
      </c>
      <c r="L1181" s="91" t="n">
        <v>5.56</v>
      </c>
      <c r="M1181" s="91" t="n">
        <v>12</v>
      </c>
      <c r="N1181" s="91" t="n">
        <v>5.22</v>
      </c>
      <c r="O1181" s="91" t="n">
        <v>5.75</v>
      </c>
      <c r="P1181" s="91" t="n">
        <v>6.11</v>
      </c>
      <c r="Q1181" s="91" t="n">
        <v>5.49</v>
      </c>
      <c r="R1181" s="91" t="n">
        <v>6.5</v>
      </c>
      <c r="S1181" s="91" t="n">
        <v>5.5</v>
      </c>
      <c r="T1181" s="91" t="n">
        <v>5.55</v>
      </c>
      <c r="U1181" s="91" t="n">
        <v>5.97</v>
      </c>
      <c r="V1181" s="91" t="n">
        <v>6.08</v>
      </c>
      <c r="W1181" s="91" t="n">
        <v>5.62</v>
      </c>
      <c r="X1181" s="91" t="n">
        <v>5.62</v>
      </c>
      <c r="Y1181" s="91" t="n">
        <v>8.75</v>
      </c>
      <c r="AA1181" s="2" t="n">
        <v>5.42</v>
      </c>
      <c r="AB1181" s="2" t="n">
        <v>5.621</v>
      </c>
      <c r="AC1181" s="95" t="n">
        <f aca="false">AE1181-AB1181</f>
        <v>0</v>
      </c>
      <c r="AE1181" s="28" t="n">
        <v>5.621</v>
      </c>
      <c r="AF1181" s="28" t="n">
        <v>5.14425354249954</v>
      </c>
      <c r="AG1181" s="28" t="n">
        <v>5.786</v>
      </c>
      <c r="AH1181" s="28" t="n">
        <v>5.441</v>
      </c>
      <c r="AI1181" s="28" t="n">
        <v>4.791</v>
      </c>
      <c r="AJ1181" s="28" t="n">
        <v>4.641</v>
      </c>
      <c r="AK1181" s="28" t="n">
        <v>5.546</v>
      </c>
      <c r="AL1181" s="28" t="n">
        <v>5.631</v>
      </c>
      <c r="AM1181" s="28" t="n">
        <v>11.971</v>
      </c>
      <c r="AN1181" s="28" t="n">
        <v>5.511</v>
      </c>
      <c r="AO1181" s="28" t="n">
        <v>5.8685</v>
      </c>
      <c r="AP1181" s="28" t="n">
        <v>6.081</v>
      </c>
      <c r="AQ1181" s="28" t="n">
        <v>5.511</v>
      </c>
      <c r="AR1181" s="28" t="n">
        <v>9.271</v>
      </c>
      <c r="AS1181" s="28" t="n">
        <v>5.641</v>
      </c>
      <c r="AT1181" s="28" t="n">
        <v>5.621</v>
      </c>
      <c r="AU1181" s="28" t="n">
        <v>5.966</v>
      </c>
      <c r="AV1181" s="28" t="n">
        <v>6.061</v>
      </c>
      <c r="AW1181" s="28" t="n">
        <v>5.676</v>
      </c>
      <c r="AX1181" s="28" t="n">
        <v>5.671</v>
      </c>
      <c r="AY1181" s="28" t="n">
        <v>9.121</v>
      </c>
      <c r="BE1181" s="28" t="n">
        <v>5.69957142857143</v>
      </c>
      <c r="BF1181" s="28" t="n">
        <v>5.43432193464279</v>
      </c>
      <c r="BG1181" s="28" t="n">
        <v>5.86957142857143</v>
      </c>
      <c r="BH1181" s="28" t="n">
        <v>5.78814285714286</v>
      </c>
      <c r="BI1181" s="28" t="n">
        <v>5.22671428571429</v>
      </c>
      <c r="BJ1181" s="28" t="n">
        <v>4.84314285714286</v>
      </c>
      <c r="BK1181" s="28" t="n">
        <v>5.63457142857143</v>
      </c>
      <c r="BL1181" s="28" t="n">
        <v>5.73885714285714</v>
      </c>
      <c r="BM1181" s="28" t="n">
        <v>12.1052857142857</v>
      </c>
      <c r="BN1181" s="28" t="n">
        <v>5.64671428571429</v>
      </c>
      <c r="BO1181" s="28" t="n">
        <v>5.9435</v>
      </c>
      <c r="BP1181" s="28" t="n">
        <v>6.201</v>
      </c>
      <c r="BQ1181" s="28" t="n">
        <v>5.73814285714286</v>
      </c>
      <c r="BR1181" s="28" t="n">
        <v>9.841</v>
      </c>
      <c r="BS1181" s="28" t="n">
        <v>5.72171428571429</v>
      </c>
      <c r="BT1181" s="28" t="n">
        <v>5.706</v>
      </c>
      <c r="BU1181" s="28" t="n">
        <v>6.031</v>
      </c>
      <c r="BV1181" s="28" t="n">
        <v>6.1435</v>
      </c>
      <c r="BW1181" s="28" t="n">
        <v>5.74457142857143</v>
      </c>
      <c r="BX1181" s="28" t="n">
        <v>5.73957142857143</v>
      </c>
      <c r="BY1181" s="28" t="n">
        <v>10.9267142857143</v>
      </c>
      <c r="CA1181" s="28" t="n">
        <v>5.73</v>
      </c>
      <c r="CB1181" s="28" t="n">
        <v>5.55</v>
      </c>
      <c r="CC1181" s="28" t="n">
        <v>6.015</v>
      </c>
      <c r="CD1181" s="28" t="n">
        <v>5.9</v>
      </c>
      <c r="CE1181" s="28" t="n">
        <v>5.575</v>
      </c>
      <c r="CF1181" s="28" t="n">
        <v>5.46</v>
      </c>
      <c r="CG1181" s="28" t="n">
        <v>5.665</v>
      </c>
      <c r="CH1181" s="28" t="n">
        <v>5.7195</v>
      </c>
      <c r="CI1181" s="28" t="n">
        <v>11.229</v>
      </c>
      <c r="CJ1181" s="28" t="n">
        <v>8.81</v>
      </c>
      <c r="CK1181" s="28" t="n">
        <v>6.067</v>
      </c>
      <c r="CL1181" s="28" t="n">
        <v>7.29</v>
      </c>
      <c r="CM1181" s="28" t="n">
        <v>5.81</v>
      </c>
      <c r="CN1181" s="28" t="n">
        <v>9.729</v>
      </c>
      <c r="CO1181" s="28" t="n">
        <v>5.755</v>
      </c>
      <c r="CP1181" s="28" t="n">
        <v>5.725</v>
      </c>
      <c r="CQ1181" s="28" t="n">
        <v>6.204</v>
      </c>
      <c r="CR1181" s="28" t="n">
        <v>6.84</v>
      </c>
      <c r="CS1181" s="28" t="n">
        <v>5.905</v>
      </c>
      <c r="CT1181" s="28" t="n">
        <v>5.9</v>
      </c>
      <c r="CU1181" s="28" t="n">
        <v>10.829</v>
      </c>
    </row>
    <row r="1182" customFormat="false" ht="12.75" hidden="true" customHeight="false" outlineLevel="0" collapsed="false">
      <c r="A1182" s="56" t="n">
        <v>36978</v>
      </c>
      <c r="B1182" s="90" t="n">
        <f aca="false">B1181+1</f>
        <v>1176</v>
      </c>
      <c r="C1182" s="28"/>
      <c r="E1182" s="91" t="n">
        <v>5.42</v>
      </c>
      <c r="F1182" s="91" t="n">
        <v>5.198</v>
      </c>
      <c r="G1182" s="91" t="n">
        <v>5.59</v>
      </c>
      <c r="H1182" s="91" t="n">
        <v>5.1</v>
      </c>
      <c r="I1182" s="91" t="n">
        <v>4.6</v>
      </c>
      <c r="J1182" s="91" t="n">
        <v>4.55</v>
      </c>
      <c r="K1182" s="91" t="n">
        <v>5.37</v>
      </c>
      <c r="L1182" s="91" t="n">
        <v>5.42</v>
      </c>
      <c r="M1182" s="91" t="n">
        <v>14.1</v>
      </c>
      <c r="N1182" s="91" t="n">
        <v>5.05</v>
      </c>
      <c r="O1182" s="91" t="n">
        <v>5.615</v>
      </c>
      <c r="P1182" s="91" t="n">
        <v>6.015</v>
      </c>
      <c r="Q1182" s="91" t="n">
        <v>5.35</v>
      </c>
      <c r="R1182" s="91" t="n">
        <v>5.8</v>
      </c>
      <c r="S1182" s="91" t="n">
        <v>5.35</v>
      </c>
      <c r="T1182" s="91" t="n">
        <v>5.39</v>
      </c>
      <c r="U1182" s="91" t="n">
        <v>5.825</v>
      </c>
      <c r="V1182" s="91" t="n">
        <v>5.97</v>
      </c>
      <c r="W1182" s="91" t="n">
        <v>5.48</v>
      </c>
      <c r="X1182" s="91" t="n">
        <v>5.48</v>
      </c>
      <c r="Y1182" s="91" t="n">
        <v>10.35</v>
      </c>
      <c r="AA1182" s="2" t="n">
        <v>5.595</v>
      </c>
      <c r="AB1182" s="2" t="n">
        <v>5.384</v>
      </c>
      <c r="AC1182" s="95" t="n">
        <f aca="false">AE1182-AB1182</f>
        <v>0</v>
      </c>
      <c r="AE1182" s="28" t="n">
        <v>5.384</v>
      </c>
      <c r="AF1182" s="28" t="n">
        <v>5.14112670801785</v>
      </c>
      <c r="AG1182" s="28" t="n">
        <v>5.584</v>
      </c>
      <c r="AH1182" s="28" t="n">
        <v>5.34</v>
      </c>
      <c r="AI1182" s="28" t="n">
        <v>4.704</v>
      </c>
      <c r="AJ1182" s="28" t="n">
        <v>4.584</v>
      </c>
      <c r="AK1182" s="28" t="n">
        <v>5.314</v>
      </c>
      <c r="AL1182" s="28" t="n">
        <v>5.395</v>
      </c>
      <c r="AM1182" s="28" t="n">
        <v>12.754</v>
      </c>
      <c r="AN1182" s="28" t="n">
        <v>5.354</v>
      </c>
      <c r="AO1182" s="28" t="n">
        <v>5.6315</v>
      </c>
      <c r="AP1182" s="28" t="n">
        <v>5.864</v>
      </c>
      <c r="AQ1182" s="28" t="n">
        <v>5.33</v>
      </c>
      <c r="AR1182" s="28" t="n">
        <v>7.634</v>
      </c>
      <c r="AS1182" s="28" t="n">
        <v>5.404</v>
      </c>
      <c r="AT1182" s="28" t="n">
        <v>5.364</v>
      </c>
      <c r="AU1182" s="28" t="n">
        <v>5.729</v>
      </c>
      <c r="AV1182" s="28" t="n">
        <v>5.844</v>
      </c>
      <c r="AW1182" s="28" t="n">
        <v>5.439</v>
      </c>
      <c r="AX1182" s="28" t="n">
        <v>5.434</v>
      </c>
      <c r="AY1182" s="28" t="n">
        <v>8.964</v>
      </c>
      <c r="BE1182" s="28" t="n">
        <v>5.51214285714286</v>
      </c>
      <c r="BF1182" s="28" t="n">
        <v>5.28030381543112</v>
      </c>
      <c r="BG1182" s="28" t="n">
        <v>5.68714285714286</v>
      </c>
      <c r="BH1182" s="28" t="n">
        <v>5.62585714285714</v>
      </c>
      <c r="BI1182" s="28" t="n">
        <v>5.01785714285714</v>
      </c>
      <c r="BJ1182" s="28" t="n">
        <v>4.67857142857143</v>
      </c>
      <c r="BK1182" s="28" t="n">
        <v>5.45214285714286</v>
      </c>
      <c r="BL1182" s="28" t="n">
        <v>5.55157142857143</v>
      </c>
      <c r="BM1182" s="28" t="n">
        <v>12.5207142857143</v>
      </c>
      <c r="BN1182" s="28" t="n">
        <v>5.47071428571428</v>
      </c>
      <c r="BO1182" s="28" t="n">
        <v>5.75607142857143</v>
      </c>
      <c r="BP1182" s="28" t="n">
        <v>6.01642857142857</v>
      </c>
      <c r="BQ1182" s="28" t="n">
        <v>5.56657142857143</v>
      </c>
      <c r="BR1182" s="28" t="n">
        <v>9.91071428571429</v>
      </c>
      <c r="BS1182" s="28" t="n">
        <v>5.53428571428571</v>
      </c>
      <c r="BT1182" s="28" t="n">
        <v>5.51571428571429</v>
      </c>
      <c r="BU1182" s="28" t="n">
        <v>5.84357142857143</v>
      </c>
      <c r="BV1182" s="28" t="n">
        <v>5.95892857142857</v>
      </c>
      <c r="BW1182" s="28" t="n">
        <v>5.55714285714286</v>
      </c>
      <c r="BX1182" s="28" t="n">
        <v>5.55214285714286</v>
      </c>
      <c r="BY1182" s="28" t="n">
        <v>11.2078571428571</v>
      </c>
      <c r="CA1182" s="28" t="n">
        <v>5.606</v>
      </c>
      <c r="CB1182" s="28" t="n">
        <v>5.436</v>
      </c>
      <c r="CC1182" s="28" t="n">
        <v>5.891</v>
      </c>
      <c r="CD1182" s="28" t="n">
        <v>5.776</v>
      </c>
      <c r="CE1182" s="28" t="n">
        <v>5.436</v>
      </c>
      <c r="CF1182" s="28" t="n">
        <v>5.341</v>
      </c>
      <c r="CG1182" s="28" t="n">
        <v>5.546</v>
      </c>
      <c r="CH1182" s="28" t="n">
        <v>5.5955</v>
      </c>
      <c r="CI1182" s="28" t="n">
        <v>12.205</v>
      </c>
      <c r="CJ1182" s="28" t="n">
        <v>8.856</v>
      </c>
      <c r="CK1182" s="28" t="n">
        <v>5.943</v>
      </c>
      <c r="CL1182" s="28" t="n">
        <v>7.2</v>
      </c>
      <c r="CM1182" s="28" t="n">
        <v>5.686</v>
      </c>
      <c r="CN1182" s="28" t="n">
        <v>10.705</v>
      </c>
      <c r="CO1182" s="28" t="n">
        <v>5.631</v>
      </c>
      <c r="CP1182" s="28" t="n">
        <v>5.601</v>
      </c>
      <c r="CQ1182" s="28" t="n">
        <v>6.08</v>
      </c>
      <c r="CR1182" s="28" t="n">
        <v>6.758</v>
      </c>
      <c r="CS1182" s="28" t="n">
        <v>5.781</v>
      </c>
      <c r="CT1182" s="28" t="n">
        <v>5.776</v>
      </c>
      <c r="CU1182" s="28" t="n">
        <v>11.805</v>
      </c>
    </row>
    <row r="1183" customFormat="false" ht="12.75" hidden="true" customHeight="false" outlineLevel="0" collapsed="false">
      <c r="A1183" s="56" t="n">
        <v>36979</v>
      </c>
      <c r="B1183" s="90" t="n">
        <f aca="false">B1182+1</f>
        <v>1177</v>
      </c>
      <c r="C1183" s="28"/>
      <c r="E1183" s="91" t="n">
        <v>5.24</v>
      </c>
      <c r="F1183" s="91" t="n">
        <v>5.1411267</v>
      </c>
      <c r="G1183" s="91" t="n">
        <v>5.45</v>
      </c>
      <c r="H1183" s="91" t="n">
        <v>5.22</v>
      </c>
      <c r="I1183" s="91" t="n">
        <v>4.54</v>
      </c>
      <c r="J1183" s="91" t="n">
        <v>4.43</v>
      </c>
      <c r="K1183" s="91" t="n">
        <v>5.19</v>
      </c>
      <c r="L1183" s="91" t="n">
        <v>5.26</v>
      </c>
      <c r="M1183" s="91" t="n">
        <v>14.35</v>
      </c>
      <c r="N1183" s="91" t="n">
        <v>5.354</v>
      </c>
      <c r="O1183" s="91" t="n">
        <v>5.5</v>
      </c>
      <c r="P1183" s="91" t="n">
        <v>5.74</v>
      </c>
      <c r="Q1183" s="91" t="n">
        <v>5.18</v>
      </c>
      <c r="R1183" s="91" t="n">
        <v>7.03</v>
      </c>
      <c r="S1183" s="91" t="n">
        <v>5.26</v>
      </c>
      <c r="T1183" s="91" t="n">
        <v>5.23</v>
      </c>
      <c r="U1183" s="91" t="n">
        <v>5.63</v>
      </c>
      <c r="V1183" s="91" t="n">
        <v>5.71</v>
      </c>
      <c r="W1183" s="91" t="n">
        <v>5.34</v>
      </c>
      <c r="X1183" s="91" t="n">
        <v>5.34</v>
      </c>
      <c r="Y1183" s="91" t="n">
        <v>7.45</v>
      </c>
      <c r="AA1183" s="2" t="n">
        <v>5.42</v>
      </c>
      <c r="AB1183" s="2" t="n">
        <v>5.274</v>
      </c>
      <c r="AC1183" s="95" t="n">
        <f aca="false">AE1183-AB1183</f>
        <v>0</v>
      </c>
      <c r="AE1183" s="28" t="n">
        <v>5.274</v>
      </c>
      <c r="AF1183" s="28" t="n">
        <v>5.059</v>
      </c>
      <c r="AG1183" s="28" t="n">
        <v>5.444</v>
      </c>
      <c r="AH1183" s="28" t="n">
        <v>5.284</v>
      </c>
      <c r="AI1183" s="28" t="n">
        <v>4.604</v>
      </c>
      <c r="AJ1183" s="28" t="n">
        <v>4.274</v>
      </c>
      <c r="AK1183" s="28" t="n">
        <v>5.209</v>
      </c>
      <c r="AL1183" s="28" t="n">
        <v>5.3065</v>
      </c>
      <c r="AM1183" s="28" t="n">
        <v>11.874</v>
      </c>
      <c r="AN1183" s="28" t="n">
        <v>5.204</v>
      </c>
      <c r="AO1183" s="28" t="n">
        <v>5.514</v>
      </c>
      <c r="AP1183" s="28" t="n">
        <v>5.704</v>
      </c>
      <c r="AQ1183" s="28" t="n">
        <v>5.264</v>
      </c>
      <c r="AR1183" s="28" t="n">
        <v>9.674</v>
      </c>
      <c r="AS1183" s="28" t="n">
        <v>5.2965</v>
      </c>
      <c r="AT1183" s="28" t="n">
        <v>5.2815</v>
      </c>
      <c r="AU1183" s="28" t="n">
        <v>5.589</v>
      </c>
      <c r="AV1183" s="28" t="n">
        <v>5.6865</v>
      </c>
      <c r="AW1183" s="28" t="n">
        <v>5.314</v>
      </c>
      <c r="AX1183" s="28" t="n">
        <v>5.309</v>
      </c>
      <c r="AY1183" s="28" t="n">
        <v>10.974</v>
      </c>
      <c r="BE1183" s="28" t="n">
        <v>5.35516666666667</v>
      </c>
      <c r="BF1183" s="28" t="n">
        <v>5.13516666666667</v>
      </c>
      <c r="BG1183" s="28" t="n">
        <v>5.531</v>
      </c>
      <c r="BH1183" s="28" t="n">
        <v>5.4835</v>
      </c>
      <c r="BI1183" s="28" t="n">
        <v>4.77683333333333</v>
      </c>
      <c r="BJ1183" s="28" t="n">
        <v>4.37183333333333</v>
      </c>
      <c r="BK1183" s="28" t="n">
        <v>5.29683333333333</v>
      </c>
      <c r="BL1183" s="28" t="n">
        <v>5.39933333333333</v>
      </c>
      <c r="BM1183" s="28" t="n">
        <v>11.8385</v>
      </c>
      <c r="BN1183" s="28" t="n">
        <v>5.3235</v>
      </c>
      <c r="BO1183" s="28" t="n">
        <v>5.5985</v>
      </c>
      <c r="BP1183" s="28" t="n">
        <v>5.8635</v>
      </c>
      <c r="BQ1183" s="28" t="n">
        <v>5.41516666666667</v>
      </c>
      <c r="BR1183" s="28" t="n">
        <v>9.64683333333333</v>
      </c>
      <c r="BS1183" s="28" t="n">
        <v>5.37766666666667</v>
      </c>
      <c r="BT1183" s="28" t="n">
        <v>5.36266666666667</v>
      </c>
      <c r="BU1183" s="28" t="n">
        <v>5.68433333333333</v>
      </c>
      <c r="BV1183" s="28" t="n">
        <v>5.79975</v>
      </c>
      <c r="BW1183" s="28" t="n">
        <v>5.39516666666667</v>
      </c>
      <c r="BX1183" s="28" t="n">
        <v>5.39016666666667</v>
      </c>
      <c r="BY1183" s="28" t="n">
        <v>10.9385</v>
      </c>
      <c r="CA1183" s="28" t="n">
        <v>5.449</v>
      </c>
      <c r="CB1183" s="28" t="n">
        <v>5.284</v>
      </c>
      <c r="CC1183" s="28" t="n">
        <v>5.734</v>
      </c>
      <c r="CD1183" s="28" t="n">
        <v>5.619</v>
      </c>
      <c r="CE1183" s="28" t="n">
        <v>5.284</v>
      </c>
      <c r="CF1183" s="28" t="n">
        <v>5.174</v>
      </c>
      <c r="CG1183" s="28" t="n">
        <v>5.389</v>
      </c>
      <c r="CH1183" s="28" t="n">
        <v>5.4385</v>
      </c>
      <c r="CI1183" s="28" t="n">
        <v>11.373</v>
      </c>
      <c r="CJ1183" s="28" t="n">
        <v>8.349</v>
      </c>
      <c r="CK1183" s="28" t="n">
        <v>5.786</v>
      </c>
      <c r="CL1183" s="28" t="n">
        <v>7.043</v>
      </c>
      <c r="CM1183" s="28" t="n">
        <v>5.529</v>
      </c>
      <c r="CN1183" s="28" t="n">
        <v>9.873</v>
      </c>
      <c r="CO1183" s="28" t="n">
        <v>5.474</v>
      </c>
      <c r="CP1183" s="28" t="n">
        <v>5.444</v>
      </c>
      <c r="CQ1183" s="28" t="n">
        <v>5.943</v>
      </c>
      <c r="CR1183" s="28" t="n">
        <v>6.601</v>
      </c>
      <c r="CS1183" s="28" t="n">
        <v>5.629</v>
      </c>
      <c r="CT1183" s="28" t="n">
        <v>5.619</v>
      </c>
      <c r="CU1183" s="28" t="n">
        <v>10.973</v>
      </c>
    </row>
    <row r="1184" customFormat="false" ht="12.75" hidden="true" customHeight="false" outlineLevel="0" collapsed="false">
      <c r="A1184" s="56" t="n">
        <v>36980</v>
      </c>
      <c r="B1184" s="90" t="n">
        <f aca="false">B1183+1</f>
        <v>1178</v>
      </c>
      <c r="C1184" s="28"/>
      <c r="E1184" s="91" t="n">
        <v>5.02</v>
      </c>
      <c r="F1184" s="91" t="n">
        <v>5.086</v>
      </c>
      <c r="G1184" s="91" t="n">
        <v>5.23</v>
      </c>
      <c r="H1184" s="91" t="n">
        <v>4.91</v>
      </c>
      <c r="I1184" s="91" t="n">
        <v>4.01</v>
      </c>
      <c r="J1184" s="91" t="n">
        <v>4.01</v>
      </c>
      <c r="K1184" s="91" t="n">
        <v>4.97</v>
      </c>
      <c r="L1184" s="91" t="n">
        <v>5.04</v>
      </c>
      <c r="M1184" s="91" t="n">
        <v>12.75</v>
      </c>
      <c r="N1184" s="91" t="n">
        <v>4.71</v>
      </c>
      <c r="O1184" s="91" t="n">
        <v>5.31</v>
      </c>
      <c r="P1184" s="91" t="n">
        <v>5.51</v>
      </c>
      <c r="Q1184" s="91" t="n">
        <v>4.96</v>
      </c>
      <c r="R1184" s="91" t="n">
        <v>6.46</v>
      </c>
      <c r="S1184" s="91" t="n">
        <v>5.04</v>
      </c>
      <c r="T1184" s="91" t="n">
        <v>5</v>
      </c>
      <c r="U1184" s="91" t="n">
        <v>5.42</v>
      </c>
      <c r="V1184" s="91" t="n">
        <v>5.49</v>
      </c>
      <c r="W1184" s="91" t="n">
        <v>5.07</v>
      </c>
      <c r="X1184" s="91" t="n">
        <v>5.12</v>
      </c>
      <c r="Y1184" s="91" t="n">
        <v>9.01</v>
      </c>
      <c r="AA1184" s="2" t="n">
        <v>5.28</v>
      </c>
      <c r="AB1184" s="2" t="n">
        <v>5.025</v>
      </c>
      <c r="AC1184" s="95" t="n">
        <f aca="false">AE1184-AB1184</f>
        <v>0</v>
      </c>
      <c r="AE1184" s="28" t="n">
        <v>5.025</v>
      </c>
      <c r="AF1184" s="28" t="n">
        <v>4.82</v>
      </c>
      <c r="AG1184" s="28" t="n">
        <v>5.21</v>
      </c>
      <c r="AH1184" s="28" t="n">
        <v>4.995</v>
      </c>
      <c r="AI1184" s="28" t="n">
        <v>4.38</v>
      </c>
      <c r="AJ1184" s="28" t="n">
        <v>4.07</v>
      </c>
      <c r="AK1184" s="28" t="n">
        <v>4.96</v>
      </c>
      <c r="AL1184" s="28" t="n">
        <v>5.0525</v>
      </c>
      <c r="AM1184" s="28" t="n">
        <v>11.775</v>
      </c>
      <c r="AN1184" s="28" t="n">
        <v>5.015</v>
      </c>
      <c r="AO1184" s="28" t="n">
        <v>5.265</v>
      </c>
      <c r="AP1184" s="28" t="n">
        <v>5.455</v>
      </c>
      <c r="AQ1184" s="28" t="n">
        <v>4.99</v>
      </c>
      <c r="AR1184" s="28" t="n">
        <v>9.575</v>
      </c>
      <c r="AS1184" s="28" t="n">
        <v>5.0475</v>
      </c>
      <c r="AT1184" s="28" t="n">
        <v>5.0325</v>
      </c>
      <c r="AU1184" s="28" t="n">
        <v>5.34</v>
      </c>
      <c r="AV1184" s="28" t="n">
        <v>5.4375</v>
      </c>
      <c r="AW1184" s="28" t="n">
        <v>5.08</v>
      </c>
      <c r="AX1184" s="28" t="n">
        <v>5.07</v>
      </c>
      <c r="AY1184" s="28" t="n">
        <v>10.875</v>
      </c>
      <c r="BE1184" s="28" t="n">
        <v>5.10533333333333</v>
      </c>
      <c r="BF1184" s="28" t="n">
        <v>4.90033333333333</v>
      </c>
      <c r="BG1184" s="28" t="n">
        <v>5.29616666666667</v>
      </c>
      <c r="BH1184" s="28" t="n">
        <v>5.21533333333333</v>
      </c>
      <c r="BI1184" s="28" t="n">
        <v>4.49116666666667</v>
      </c>
      <c r="BJ1184" s="28" t="n">
        <v>4.1645</v>
      </c>
      <c r="BK1184" s="28" t="n">
        <v>5.047</v>
      </c>
      <c r="BL1184" s="28" t="n">
        <v>5.14533333333333</v>
      </c>
      <c r="BM1184" s="28" t="n">
        <v>11.9136666666667</v>
      </c>
      <c r="BN1184" s="28" t="n">
        <v>5.12366666666667</v>
      </c>
      <c r="BO1184" s="28" t="n">
        <v>5.34866666666667</v>
      </c>
      <c r="BP1184" s="28" t="n">
        <v>5.61366666666667</v>
      </c>
      <c r="BQ1184" s="28" t="n">
        <v>5.15116666666667</v>
      </c>
      <c r="BR1184" s="28" t="n">
        <v>9.722</v>
      </c>
      <c r="BS1184" s="28" t="n">
        <v>5.12783333333333</v>
      </c>
      <c r="BT1184" s="28" t="n">
        <v>5.11283333333333</v>
      </c>
      <c r="BU1184" s="28" t="n">
        <v>5.4345</v>
      </c>
      <c r="BV1184" s="28" t="n">
        <v>5.54991666666667</v>
      </c>
      <c r="BW1184" s="28" t="n">
        <v>5.16033333333333</v>
      </c>
      <c r="BX1184" s="28" t="n">
        <v>5.15033333333333</v>
      </c>
      <c r="BY1184" s="28" t="n">
        <v>11.0136666666667</v>
      </c>
      <c r="CA1184" s="28" t="n">
        <v>5.216</v>
      </c>
      <c r="CB1184" s="28" t="n">
        <v>5.066</v>
      </c>
      <c r="CC1184" s="28" t="n">
        <v>5.506</v>
      </c>
      <c r="CD1184" s="28" t="n">
        <v>5.376</v>
      </c>
      <c r="CE1184" s="28" t="n">
        <v>5.051</v>
      </c>
      <c r="CF1184" s="28" t="n">
        <v>4.946</v>
      </c>
      <c r="CG1184" s="28" t="n">
        <v>5.156</v>
      </c>
      <c r="CH1184" s="28" t="n">
        <v>5.2055</v>
      </c>
      <c r="CI1184" s="28" t="n">
        <v>11.82</v>
      </c>
      <c r="CJ1184" s="28" t="n">
        <v>8.316</v>
      </c>
      <c r="CK1184" s="28" t="n">
        <v>5.553</v>
      </c>
      <c r="CL1184" s="28" t="n">
        <v>6.888</v>
      </c>
      <c r="CM1184" s="28" t="n">
        <v>5.286</v>
      </c>
      <c r="CN1184" s="28" t="n">
        <v>10.32</v>
      </c>
      <c r="CO1184" s="28" t="n">
        <v>5.241</v>
      </c>
      <c r="CP1184" s="28" t="n">
        <v>5.211</v>
      </c>
      <c r="CQ1184" s="28" t="n">
        <v>5.71</v>
      </c>
      <c r="CR1184" s="28" t="n">
        <v>6.368</v>
      </c>
      <c r="CS1184" s="28" t="n">
        <v>5.411</v>
      </c>
      <c r="CT1184" s="28" t="n">
        <v>5.391</v>
      </c>
      <c r="CU1184" s="28" t="n">
        <v>11.42</v>
      </c>
    </row>
    <row r="1185" customFormat="false" ht="12.75" hidden="true" customHeight="false" outlineLevel="0" collapsed="false">
      <c r="A1185" s="56" t="n">
        <v>36983</v>
      </c>
      <c r="B1185" s="90" t="n">
        <f aca="false">B1184+1</f>
        <v>1179</v>
      </c>
      <c r="C1185" s="28"/>
      <c r="E1185" s="91" t="n">
        <v>5.08</v>
      </c>
      <c r="F1185" s="91" t="n">
        <v>4.864</v>
      </c>
      <c r="G1185" s="91" t="n">
        <v>5.24</v>
      </c>
      <c r="H1185" s="91" t="n">
        <v>5.02</v>
      </c>
      <c r="I1185" s="91" t="n">
        <v>4.17</v>
      </c>
      <c r="J1185" s="91" t="n">
        <v>3.77</v>
      </c>
      <c r="K1185" s="91" t="n">
        <v>4.98</v>
      </c>
      <c r="L1185" s="91" t="n">
        <v>5.12</v>
      </c>
      <c r="M1185" s="91" t="n">
        <v>14.2</v>
      </c>
      <c r="N1185" s="91" t="n">
        <v>5.12</v>
      </c>
      <c r="O1185" s="91" t="n">
        <v>5.4</v>
      </c>
      <c r="P1185" s="91" t="n">
        <v>5.63</v>
      </c>
      <c r="Q1185" s="91" t="n">
        <v>5.04</v>
      </c>
      <c r="R1185" s="91" t="n">
        <v>6.1</v>
      </c>
      <c r="S1185" s="91" t="n">
        <v>5.11</v>
      </c>
      <c r="T1185" s="91" t="n">
        <v>5.07</v>
      </c>
      <c r="U1185" s="91" t="n">
        <v>5.445</v>
      </c>
      <c r="V1185" s="91" t="n">
        <v>5.57</v>
      </c>
      <c r="W1185" s="91" t="n">
        <v>5.13</v>
      </c>
      <c r="X1185" s="91" t="n">
        <v>5.13</v>
      </c>
      <c r="Y1185" s="91" t="n">
        <v>9.6</v>
      </c>
      <c r="AA1185" s="2" t="n">
        <v>4.95</v>
      </c>
      <c r="AB1185" s="2" t="n">
        <v>5.103</v>
      </c>
      <c r="AC1185" s="95" t="n">
        <f aca="false">AE1185-AB1185</f>
        <v>0</v>
      </c>
      <c r="AE1185" s="28" t="n">
        <v>5.103</v>
      </c>
      <c r="AF1185" s="28" t="n">
        <v>4.91394604549138</v>
      </c>
      <c r="AG1185" s="28" t="n">
        <v>5.268</v>
      </c>
      <c r="AH1185" s="28" t="n">
        <v>5.123</v>
      </c>
      <c r="AI1185" s="28" t="n">
        <v>4.313</v>
      </c>
      <c r="AJ1185" s="28" t="n">
        <v>4.053</v>
      </c>
      <c r="AK1185" s="28" t="n">
        <v>5.033</v>
      </c>
      <c r="AL1185" s="28" t="n">
        <v>5.133</v>
      </c>
      <c r="AM1185" s="28" t="n">
        <v>13.403</v>
      </c>
      <c r="AN1185" s="28" t="n">
        <v>5.123</v>
      </c>
      <c r="AO1185" s="28" t="n">
        <v>5.343</v>
      </c>
      <c r="AP1185" s="28" t="n">
        <v>5.553</v>
      </c>
      <c r="AQ1185" s="28" t="n">
        <v>5.103</v>
      </c>
      <c r="AR1185" s="28" t="n">
        <v>8.103</v>
      </c>
      <c r="AS1185" s="28" t="n">
        <v>5.1255</v>
      </c>
      <c r="AT1185" s="28" t="n">
        <v>5.1105</v>
      </c>
      <c r="AU1185" s="28" t="n">
        <v>5.433</v>
      </c>
      <c r="AV1185" s="28" t="n">
        <v>5.533</v>
      </c>
      <c r="AW1185" s="28" t="n">
        <v>5.158</v>
      </c>
      <c r="AX1185" s="28" t="n">
        <v>5.148</v>
      </c>
      <c r="AY1185" s="28" t="n">
        <v>9.603</v>
      </c>
      <c r="BE1185" s="28" t="n">
        <v>5.17266666666667</v>
      </c>
      <c r="BF1185" s="28" t="n">
        <v>4.97032434091523</v>
      </c>
      <c r="BG1185" s="28" t="n">
        <v>5.3435</v>
      </c>
      <c r="BH1185" s="28" t="n">
        <v>5.311</v>
      </c>
      <c r="BI1185" s="28" t="n">
        <v>4.601</v>
      </c>
      <c r="BJ1185" s="28" t="n">
        <v>4.09516666666667</v>
      </c>
      <c r="BK1185" s="28" t="n">
        <v>5.10933333333333</v>
      </c>
      <c r="BL1185" s="28" t="n">
        <v>5.21308333333333</v>
      </c>
      <c r="BM1185" s="28" t="n">
        <v>13.3635</v>
      </c>
      <c r="BN1185" s="28" t="n">
        <v>5.19766666666667</v>
      </c>
      <c r="BO1185" s="28" t="n">
        <v>5.416</v>
      </c>
      <c r="BP1185" s="28" t="n">
        <v>5.686</v>
      </c>
      <c r="BQ1185" s="28" t="n">
        <v>5.23766666666667</v>
      </c>
      <c r="BR1185" s="28" t="n">
        <v>9.54766666666667</v>
      </c>
      <c r="BS1185" s="28" t="n">
        <v>5.19516666666667</v>
      </c>
      <c r="BT1185" s="28" t="n">
        <v>5.18016666666667</v>
      </c>
      <c r="BU1185" s="28" t="n">
        <v>5.50683333333333</v>
      </c>
      <c r="BV1185" s="28" t="n">
        <v>5.6235</v>
      </c>
      <c r="BW1185" s="28" t="n">
        <v>5.22766666666667</v>
      </c>
      <c r="BX1185" s="28" t="n">
        <v>5.21766666666667</v>
      </c>
      <c r="BY1185" s="28" t="n">
        <v>11.131</v>
      </c>
      <c r="CA1185" s="28" t="n">
        <v>5.2656</v>
      </c>
      <c r="CB1185" s="28" t="n">
        <v>5.1206</v>
      </c>
      <c r="CC1185" s="28" t="n">
        <v>5.5556</v>
      </c>
      <c r="CD1185" s="28" t="n">
        <v>5.4456</v>
      </c>
      <c r="CE1185" s="28" t="n">
        <v>5.0756</v>
      </c>
      <c r="CF1185" s="28" t="n">
        <v>4.9706</v>
      </c>
      <c r="CG1185" s="28" t="n">
        <v>5.2006</v>
      </c>
      <c r="CH1185" s="28" t="n">
        <v>5.2551</v>
      </c>
      <c r="CI1185" s="28" t="n">
        <v>12.6146</v>
      </c>
      <c r="CJ1185" s="28" t="n">
        <v>8.5056</v>
      </c>
      <c r="CK1185" s="28" t="n">
        <v>5.6026</v>
      </c>
      <c r="CL1185" s="28" t="n">
        <v>6.9376</v>
      </c>
      <c r="CM1185" s="28" t="n">
        <v>5.3456</v>
      </c>
      <c r="CN1185" s="28" t="n">
        <v>10.2656</v>
      </c>
      <c r="CO1185" s="28" t="n">
        <v>5.2906</v>
      </c>
      <c r="CP1185" s="28" t="n">
        <v>5.2606</v>
      </c>
      <c r="CQ1185" s="28" t="n">
        <v>5.7596</v>
      </c>
      <c r="CR1185" s="28" t="n">
        <v>6.4176</v>
      </c>
      <c r="CS1185" s="28" t="n">
        <v>5.4656</v>
      </c>
      <c r="CT1185" s="28" t="n">
        <v>5.4456</v>
      </c>
      <c r="CU1185" s="28" t="n">
        <v>11.7656</v>
      </c>
    </row>
    <row r="1186" customFormat="false" ht="12.75" hidden="true" customHeight="false" outlineLevel="0" collapsed="false">
      <c r="A1186" s="56" t="n">
        <v>36984</v>
      </c>
      <c r="B1186" s="90" t="n">
        <f aca="false">B1185+1</f>
        <v>1180</v>
      </c>
      <c r="C1186" s="28"/>
      <c r="E1186" s="91" t="n">
        <v>5.11</v>
      </c>
      <c r="F1186" s="91" t="n">
        <v>4.919</v>
      </c>
      <c r="G1186" s="91" t="n">
        <v>5.235</v>
      </c>
      <c r="H1186" s="91" t="n">
        <v>5.135</v>
      </c>
      <c r="I1186" s="91" t="n">
        <v>4.56</v>
      </c>
      <c r="J1186" s="91" t="n">
        <v>4.41</v>
      </c>
      <c r="K1186" s="91" t="n">
        <v>5.01</v>
      </c>
      <c r="L1186" s="91" t="n">
        <v>5.14</v>
      </c>
      <c r="M1186" s="91" t="n">
        <v>15.7</v>
      </c>
      <c r="N1186" s="91" t="n">
        <v>5.16</v>
      </c>
      <c r="O1186" s="91" t="n">
        <v>5.425</v>
      </c>
      <c r="P1186" s="91" t="n">
        <v>5.62</v>
      </c>
      <c r="Q1186" s="91" t="n">
        <v>5.1</v>
      </c>
      <c r="R1186" s="91" t="n">
        <v>6.35</v>
      </c>
      <c r="S1186" s="91" t="n">
        <v>5.15</v>
      </c>
      <c r="T1186" s="91" t="n">
        <v>5.09</v>
      </c>
      <c r="U1186" s="91" t="n">
        <v>5.51</v>
      </c>
      <c r="V1186" s="91" t="n">
        <v>5.6</v>
      </c>
      <c r="W1186" s="91" t="n">
        <v>5.16</v>
      </c>
      <c r="X1186" s="91" t="n">
        <v>5.16</v>
      </c>
      <c r="Y1186" s="91" t="n">
        <v>11.5</v>
      </c>
      <c r="AA1186" s="2" t="n">
        <v>5.17</v>
      </c>
      <c r="AB1186" s="2" t="n">
        <v>5.115</v>
      </c>
      <c r="AC1186" s="95" t="n">
        <f aca="false">AE1186-AB1186</f>
        <v>0</v>
      </c>
      <c r="AE1186" s="28" t="n">
        <v>5.115</v>
      </c>
      <c r="AF1186" s="28" t="n">
        <v>4.93258057898578</v>
      </c>
      <c r="AG1186" s="28" t="n">
        <v>5.275</v>
      </c>
      <c r="AH1186" s="28" t="n">
        <v>5.14</v>
      </c>
      <c r="AI1186" s="28" t="n">
        <v>4.545</v>
      </c>
      <c r="AJ1186" s="28" t="n">
        <v>4.245</v>
      </c>
      <c r="AK1186" s="28" t="n">
        <v>5.035</v>
      </c>
      <c r="AL1186" s="28" t="n">
        <v>5.145</v>
      </c>
      <c r="AM1186" s="28" t="n">
        <v>14.615</v>
      </c>
      <c r="AN1186" s="28" t="n">
        <v>5.135</v>
      </c>
      <c r="AO1186" s="28" t="n">
        <v>5.355</v>
      </c>
      <c r="AP1186" s="28" t="n">
        <v>5.565</v>
      </c>
      <c r="AQ1186" s="28" t="n">
        <v>5.105</v>
      </c>
      <c r="AR1186" s="28" t="n">
        <v>8.755</v>
      </c>
      <c r="AS1186" s="28" t="n">
        <v>5.1375</v>
      </c>
      <c r="AT1186" s="28" t="n">
        <v>5.1225</v>
      </c>
      <c r="AU1186" s="28" t="n">
        <v>5.445</v>
      </c>
      <c r="AV1186" s="28" t="n">
        <v>5.545</v>
      </c>
      <c r="AW1186" s="28" t="n">
        <v>5.16</v>
      </c>
      <c r="AX1186" s="28" t="n">
        <v>5.15</v>
      </c>
      <c r="AY1186" s="28" t="n">
        <v>10.655</v>
      </c>
      <c r="BE1186" s="28" t="n">
        <v>5.192</v>
      </c>
      <c r="BF1186" s="28" t="n">
        <v>4.99701342983096</v>
      </c>
      <c r="BG1186" s="28" t="n">
        <v>5.35783333333333</v>
      </c>
      <c r="BH1186" s="28" t="n">
        <v>5.337</v>
      </c>
      <c r="BI1186" s="28" t="n">
        <v>4.71533333333333</v>
      </c>
      <c r="BJ1186" s="28" t="n">
        <v>4.28533333333333</v>
      </c>
      <c r="BK1186" s="28" t="n">
        <v>5.11866666666667</v>
      </c>
      <c r="BL1186" s="28" t="n">
        <v>5.23241666666667</v>
      </c>
      <c r="BM1186" s="28" t="n">
        <v>14.5661666666667</v>
      </c>
      <c r="BN1186" s="28" t="n">
        <v>5.22366666666667</v>
      </c>
      <c r="BO1186" s="28" t="n">
        <v>5.43533333333333</v>
      </c>
      <c r="BP1186" s="28" t="n">
        <v>5.70533333333333</v>
      </c>
      <c r="BQ1186" s="28" t="n">
        <v>5.25533333333333</v>
      </c>
      <c r="BR1186" s="28" t="n">
        <v>10.1903333333333</v>
      </c>
      <c r="BS1186" s="28" t="n">
        <v>5.2145</v>
      </c>
      <c r="BT1186" s="28" t="n">
        <v>5.1995</v>
      </c>
      <c r="BU1186" s="28" t="n">
        <v>5.52616666666667</v>
      </c>
      <c r="BV1186" s="28" t="n">
        <v>5.64283333333333</v>
      </c>
      <c r="BW1186" s="28" t="n">
        <v>5.237</v>
      </c>
      <c r="BX1186" s="28" t="n">
        <v>5.227</v>
      </c>
      <c r="BY1186" s="28" t="n">
        <v>12.1736666666667</v>
      </c>
      <c r="CA1186" s="28" t="n">
        <v>5.288</v>
      </c>
      <c r="CB1186" s="28" t="n">
        <v>5.143</v>
      </c>
      <c r="CC1186" s="28" t="n">
        <v>5.568</v>
      </c>
      <c r="CD1186" s="28" t="n">
        <v>5.478</v>
      </c>
      <c r="CE1186" s="28" t="n">
        <v>5.113</v>
      </c>
      <c r="CF1186" s="28" t="n">
        <v>4.998</v>
      </c>
      <c r="CG1186" s="28" t="n">
        <v>5.213</v>
      </c>
      <c r="CH1186" s="28" t="n">
        <v>5.2775</v>
      </c>
      <c r="CI1186" s="28" t="n">
        <v>13.437</v>
      </c>
      <c r="CJ1186" s="28" t="n">
        <v>9.328</v>
      </c>
      <c r="CK1186" s="28" t="n">
        <v>5.625</v>
      </c>
      <c r="CL1186" s="28" t="n">
        <v>6.96</v>
      </c>
      <c r="CM1186" s="28" t="n">
        <v>5.368</v>
      </c>
      <c r="CN1186" s="28" t="n">
        <v>11.238</v>
      </c>
      <c r="CO1186" s="28" t="n">
        <v>5.313</v>
      </c>
      <c r="CP1186" s="28" t="n">
        <v>5.283</v>
      </c>
      <c r="CQ1186" s="28" t="n">
        <v>5.782</v>
      </c>
      <c r="CR1186" s="28" t="n">
        <v>6.44</v>
      </c>
      <c r="CS1186" s="28" t="n">
        <v>5.478</v>
      </c>
      <c r="CT1186" s="28" t="n">
        <v>5.458</v>
      </c>
      <c r="CU1186" s="28" t="n">
        <v>12.488</v>
      </c>
    </row>
    <row r="1187" customFormat="false" ht="12.75" hidden="true" customHeight="false" outlineLevel="0" collapsed="false">
      <c r="A1187" s="56" t="n">
        <v>36985</v>
      </c>
      <c r="B1187" s="90" t="n">
        <f aca="false">B1186+1</f>
        <v>1181</v>
      </c>
      <c r="C1187" s="28"/>
      <c r="E1187" s="91" t="n">
        <v>5.16</v>
      </c>
      <c r="F1187" s="91" t="n">
        <v>4.956</v>
      </c>
      <c r="G1187" s="91" t="n">
        <v>5.27</v>
      </c>
      <c r="H1187" s="91" t="n">
        <v>5.175</v>
      </c>
      <c r="I1187" s="91" t="n">
        <v>4.655</v>
      </c>
      <c r="J1187" s="91" t="n">
        <v>4.405</v>
      </c>
      <c r="K1187" s="91" t="n">
        <v>5.06</v>
      </c>
      <c r="L1187" s="91" t="n">
        <v>5.19</v>
      </c>
      <c r="M1187" s="91" t="n">
        <v>14.555</v>
      </c>
      <c r="N1187" s="91" t="n">
        <v>5.205</v>
      </c>
      <c r="O1187" s="91" t="n">
        <v>5.455</v>
      </c>
      <c r="P1187" s="91" t="n">
        <v>5.62</v>
      </c>
      <c r="Q1187" s="91" t="n">
        <v>5.15</v>
      </c>
      <c r="R1187" s="91" t="n">
        <v>7.655</v>
      </c>
      <c r="S1187" s="91" t="n">
        <v>5.16</v>
      </c>
      <c r="T1187" s="91" t="n">
        <v>5.16</v>
      </c>
      <c r="U1187" s="91" t="n">
        <v>5.55</v>
      </c>
      <c r="V1187" s="91" t="n">
        <v>5.61</v>
      </c>
      <c r="W1187" s="91" t="n">
        <v>5.16</v>
      </c>
      <c r="X1187" s="91" t="n">
        <v>5.16</v>
      </c>
      <c r="Y1187" s="91" t="n">
        <v>12.855</v>
      </c>
      <c r="AA1187" s="2" t="n">
        <v>5.19</v>
      </c>
      <c r="AB1187" s="2" t="n">
        <v>5.182</v>
      </c>
      <c r="AC1187" s="95" t="n">
        <f aca="false">AE1187-AB1187</f>
        <v>0</v>
      </c>
      <c r="AE1187" s="28" t="n">
        <v>5.182</v>
      </c>
      <c r="AF1187" s="28" t="n">
        <v>4.96579981211531</v>
      </c>
      <c r="AG1187" s="28" t="n">
        <v>5.327</v>
      </c>
      <c r="AH1187" s="28" t="n">
        <v>5.212</v>
      </c>
      <c r="AI1187" s="28" t="n">
        <v>4.757</v>
      </c>
      <c r="AJ1187" s="28" t="n">
        <v>4.432</v>
      </c>
      <c r="AK1187" s="28" t="n">
        <v>5.102</v>
      </c>
      <c r="AL1187" s="28" t="n">
        <v>5.212</v>
      </c>
      <c r="AM1187" s="28" t="n">
        <v>14.032</v>
      </c>
      <c r="AN1187" s="28" t="n">
        <v>5.212</v>
      </c>
      <c r="AO1187" s="28" t="n">
        <v>5.422</v>
      </c>
      <c r="AP1187" s="28" t="n">
        <v>5.622</v>
      </c>
      <c r="AQ1187" s="28" t="n">
        <v>5.172</v>
      </c>
      <c r="AR1187" s="28" t="n">
        <v>9.182</v>
      </c>
      <c r="AS1187" s="28" t="n">
        <v>5.2045</v>
      </c>
      <c r="AT1187" s="28" t="n">
        <v>5.1895</v>
      </c>
      <c r="AU1187" s="28" t="n">
        <v>5.512</v>
      </c>
      <c r="AV1187" s="28" t="n">
        <v>5.607</v>
      </c>
      <c r="AW1187" s="28" t="n">
        <v>5.217</v>
      </c>
      <c r="AX1187" s="28" t="n">
        <v>5.207</v>
      </c>
      <c r="AY1187" s="28" t="n">
        <v>11.082</v>
      </c>
      <c r="BE1187" s="28" t="n">
        <v>5.259</v>
      </c>
      <c r="BF1187" s="28" t="n">
        <v>5.04379996868589</v>
      </c>
      <c r="BG1187" s="28" t="n">
        <v>5.40983333333333</v>
      </c>
      <c r="BH1187" s="28" t="n">
        <v>5.4015</v>
      </c>
      <c r="BI1187" s="28" t="n">
        <v>4.80816666666667</v>
      </c>
      <c r="BJ1187" s="28" t="n">
        <v>4.39066666666667</v>
      </c>
      <c r="BK1187" s="28" t="n">
        <v>5.18566666666667</v>
      </c>
      <c r="BL1187" s="28" t="n">
        <v>5.30108333333333</v>
      </c>
      <c r="BM1187" s="28" t="n">
        <v>14.2415</v>
      </c>
      <c r="BN1187" s="28" t="n">
        <v>5.29233333333333</v>
      </c>
      <c r="BO1187" s="28" t="n">
        <v>5.49733333333333</v>
      </c>
      <c r="BP1187" s="28" t="n">
        <v>5.76233333333333</v>
      </c>
      <c r="BQ1187" s="28" t="n">
        <v>5.31816666666667</v>
      </c>
      <c r="BR1187" s="28" t="n">
        <v>10.1006666666667</v>
      </c>
      <c r="BS1187" s="28" t="n">
        <v>5.2815</v>
      </c>
      <c r="BT1187" s="28" t="n">
        <v>5.2665</v>
      </c>
      <c r="BU1187" s="28" t="n">
        <v>5.58733333333333</v>
      </c>
      <c r="BV1187" s="28" t="n">
        <v>5.69775</v>
      </c>
      <c r="BW1187" s="28" t="n">
        <v>5.294</v>
      </c>
      <c r="BX1187" s="28" t="n">
        <v>5.284</v>
      </c>
      <c r="BY1187" s="28" t="n">
        <v>12.084</v>
      </c>
      <c r="CA1187" s="28" t="n">
        <v>5.3606</v>
      </c>
      <c r="CB1187" s="28" t="n">
        <v>5.1956</v>
      </c>
      <c r="CC1187" s="28" t="n">
        <v>5.6206</v>
      </c>
      <c r="CD1187" s="28" t="n">
        <v>5.5456</v>
      </c>
      <c r="CE1187" s="28" t="n">
        <v>5.2106</v>
      </c>
      <c r="CF1187" s="28" t="n">
        <v>5.0906</v>
      </c>
      <c r="CG1187" s="28" t="n">
        <v>5.2856</v>
      </c>
      <c r="CH1187" s="28" t="n">
        <v>5.3501</v>
      </c>
      <c r="CI1187" s="28" t="n">
        <v>14.5596</v>
      </c>
      <c r="CJ1187" s="28" t="n">
        <v>10.3006</v>
      </c>
      <c r="CK1187" s="28" t="n">
        <v>5.6776</v>
      </c>
      <c r="CL1187" s="28" t="n">
        <v>7.0326</v>
      </c>
      <c r="CM1187" s="28" t="n">
        <v>5.4356</v>
      </c>
      <c r="CN1187" s="28" t="n">
        <v>12.3606</v>
      </c>
      <c r="CO1187" s="28" t="n">
        <v>5.3856</v>
      </c>
      <c r="CP1187" s="28" t="n">
        <v>5.3556</v>
      </c>
      <c r="CQ1187" s="28" t="n">
        <v>5.8546</v>
      </c>
      <c r="CR1187" s="28" t="n">
        <v>6.5126</v>
      </c>
      <c r="CS1187" s="28" t="n">
        <v>5.5306</v>
      </c>
      <c r="CT1187" s="28" t="n">
        <v>5.5106</v>
      </c>
      <c r="CU1187" s="28" t="n">
        <v>13.6106</v>
      </c>
    </row>
    <row r="1188" customFormat="false" ht="12.75" hidden="true" customHeight="false" outlineLevel="0" collapsed="false">
      <c r="A1188" s="56" t="n">
        <v>36986</v>
      </c>
      <c r="B1188" s="90" t="n">
        <f aca="false">B1187+1</f>
        <v>1182</v>
      </c>
      <c r="C1188" s="28"/>
      <c r="E1188" s="91" t="n">
        <v>5.38</v>
      </c>
      <c r="F1188" s="91" t="n">
        <v>5.172</v>
      </c>
      <c r="G1188" s="91" t="n">
        <v>5.5</v>
      </c>
      <c r="H1188" s="91" t="n">
        <v>5.38</v>
      </c>
      <c r="I1188" s="91" t="n">
        <v>4.79</v>
      </c>
      <c r="J1188" s="91" t="n">
        <v>4.69</v>
      </c>
      <c r="K1188" s="91" t="n">
        <v>5.28</v>
      </c>
      <c r="L1188" s="91" t="n">
        <v>5.41</v>
      </c>
      <c r="M1188" s="91" t="n">
        <v>15.64</v>
      </c>
      <c r="N1188" s="91" t="n">
        <v>5.44</v>
      </c>
      <c r="O1188" s="91" t="n">
        <v>5.725</v>
      </c>
      <c r="P1188" s="91" t="n">
        <v>5.86</v>
      </c>
      <c r="Q1188" s="91" t="n">
        <v>5.37</v>
      </c>
      <c r="R1188" s="91" t="n">
        <v>10.99</v>
      </c>
      <c r="S1188" s="91" t="n">
        <v>5.39</v>
      </c>
      <c r="T1188" s="91" t="n">
        <v>5.375</v>
      </c>
      <c r="U1188" s="91" t="n">
        <v>5.76</v>
      </c>
      <c r="V1188" s="91" t="n">
        <v>5.84</v>
      </c>
      <c r="W1188" s="91" t="n">
        <v>5.38</v>
      </c>
      <c r="X1188" s="91" t="n">
        <v>5.38</v>
      </c>
      <c r="Y1188" s="91" t="n">
        <v>13.09</v>
      </c>
      <c r="AA1188" s="2" t="n">
        <v>5.26</v>
      </c>
      <c r="AB1188" s="2" t="n">
        <v>5.422</v>
      </c>
      <c r="AC1188" s="95" t="n">
        <f aca="false">AE1188-AB1188</f>
        <v>0</v>
      </c>
      <c r="AE1188" s="28" t="n">
        <v>5.422</v>
      </c>
      <c r="AF1188" s="28" t="n">
        <v>5.18155816888076</v>
      </c>
      <c r="AG1188" s="28" t="n">
        <v>5.567</v>
      </c>
      <c r="AH1188" s="28" t="n">
        <v>5.442</v>
      </c>
      <c r="AI1188" s="28" t="n">
        <v>4.947</v>
      </c>
      <c r="AJ1188" s="28" t="n">
        <v>4.642</v>
      </c>
      <c r="AK1188" s="28" t="n">
        <v>5.352</v>
      </c>
      <c r="AL1188" s="28" t="n">
        <v>5.4545</v>
      </c>
      <c r="AM1188" s="28" t="n">
        <v>15.622</v>
      </c>
      <c r="AN1188" s="28" t="n">
        <v>5.522</v>
      </c>
      <c r="AO1188" s="28" t="n">
        <v>5.662</v>
      </c>
      <c r="AP1188" s="28" t="n">
        <v>5.8745</v>
      </c>
      <c r="AQ1188" s="28" t="n">
        <v>5.402</v>
      </c>
      <c r="AR1188" s="28" t="n">
        <v>10.922</v>
      </c>
      <c r="AS1188" s="28" t="n">
        <v>5.4445</v>
      </c>
      <c r="AT1188" s="28" t="n">
        <v>5.422</v>
      </c>
      <c r="AU1188" s="28" t="n">
        <v>5.752</v>
      </c>
      <c r="AV1188" s="28" t="n">
        <v>5.847</v>
      </c>
      <c r="AW1188" s="28" t="n">
        <v>5.457</v>
      </c>
      <c r="AX1188" s="28" t="n">
        <v>5.447</v>
      </c>
      <c r="AY1188" s="28" t="n">
        <v>12.422</v>
      </c>
      <c r="BE1188" s="28" t="n">
        <v>5.502</v>
      </c>
      <c r="BF1188" s="28" t="n">
        <v>5.27609302814679</v>
      </c>
      <c r="BG1188" s="28" t="n">
        <v>5.65283333333333</v>
      </c>
      <c r="BH1188" s="28" t="n">
        <v>5.647</v>
      </c>
      <c r="BI1188" s="28" t="n">
        <v>5.06033333333333</v>
      </c>
      <c r="BJ1188" s="28" t="n">
        <v>4.63283333333333</v>
      </c>
      <c r="BK1188" s="28" t="n">
        <v>5.43866666666667</v>
      </c>
      <c r="BL1188" s="28" t="n">
        <v>5.5445</v>
      </c>
      <c r="BM1188" s="28" t="n">
        <v>15.6595</v>
      </c>
      <c r="BN1188" s="28" t="n">
        <v>5.56033333333333</v>
      </c>
      <c r="BO1188" s="28" t="n">
        <v>5.74033333333333</v>
      </c>
      <c r="BP1188" s="28" t="n">
        <v>6.01075</v>
      </c>
      <c r="BQ1188" s="28" t="n">
        <v>5.5595</v>
      </c>
      <c r="BR1188" s="28" t="n">
        <v>11.6686666666667</v>
      </c>
      <c r="BS1188" s="28" t="n">
        <v>5.5245</v>
      </c>
      <c r="BT1188" s="28" t="n">
        <v>5.50825</v>
      </c>
      <c r="BU1188" s="28" t="n">
        <v>5.83033333333333</v>
      </c>
      <c r="BV1188" s="28" t="n">
        <v>5.94075</v>
      </c>
      <c r="BW1188" s="28" t="n">
        <v>5.537</v>
      </c>
      <c r="BX1188" s="28" t="n">
        <v>5.527</v>
      </c>
      <c r="BY1188" s="28" t="n">
        <v>13.2936666666667</v>
      </c>
      <c r="CA1188" s="28" t="n">
        <v>5.6122</v>
      </c>
      <c r="CB1188" s="28" t="n">
        <v>5.4522</v>
      </c>
      <c r="CC1188" s="28" t="n">
        <v>5.8872</v>
      </c>
      <c r="CD1188" s="28" t="n">
        <v>5.7972</v>
      </c>
      <c r="CE1188" s="28" t="n">
        <v>5.4622</v>
      </c>
      <c r="CF1188" s="28" t="n">
        <v>5.3572</v>
      </c>
      <c r="CG1188" s="28" t="n">
        <v>5.5472</v>
      </c>
      <c r="CH1188" s="28" t="n">
        <v>5.6017</v>
      </c>
      <c r="CI1188" s="28" t="n">
        <v>15.1112</v>
      </c>
      <c r="CJ1188" s="28" t="n">
        <v>10.8122</v>
      </c>
      <c r="CK1188" s="28" t="n">
        <v>5.9562</v>
      </c>
      <c r="CL1188" s="28" t="n">
        <v>7.3342</v>
      </c>
      <c r="CM1188" s="28" t="n">
        <v>5.6872</v>
      </c>
      <c r="CN1188" s="28" t="n">
        <v>12.8622</v>
      </c>
      <c r="CO1188" s="28" t="n">
        <v>5.6372</v>
      </c>
      <c r="CP1188" s="28" t="n">
        <v>5.6072</v>
      </c>
      <c r="CQ1188" s="28" t="n">
        <v>6.1302</v>
      </c>
      <c r="CR1188" s="28" t="n">
        <v>6.7642</v>
      </c>
      <c r="CS1188" s="28" t="n">
        <v>5.7922</v>
      </c>
      <c r="CT1188" s="28" t="n">
        <v>5.7722</v>
      </c>
      <c r="CU1188" s="28" t="n">
        <v>14.1122</v>
      </c>
    </row>
    <row r="1189" customFormat="false" ht="12.75" hidden="true" customHeight="false" outlineLevel="0" collapsed="false">
      <c r="A1189" s="56" t="n">
        <v>36987</v>
      </c>
      <c r="B1189" s="90" t="n">
        <f aca="false">B1188+1</f>
        <v>1183</v>
      </c>
      <c r="C1189" s="28"/>
      <c r="E1189" s="91" t="n">
        <v>5.35</v>
      </c>
      <c r="F1189" s="91" t="n">
        <v>5.127</v>
      </c>
      <c r="G1189" s="91" t="n">
        <v>5.47</v>
      </c>
      <c r="H1189" s="91" t="n">
        <v>5.335</v>
      </c>
      <c r="I1189" s="91" t="n">
        <v>4.695</v>
      </c>
      <c r="J1189" s="91" t="n">
        <v>4.595</v>
      </c>
      <c r="K1189" s="91" t="n">
        <v>5.25</v>
      </c>
      <c r="L1189" s="91" t="n">
        <v>5.38</v>
      </c>
      <c r="M1189" s="91" t="n">
        <v>15.045</v>
      </c>
      <c r="N1189" s="91" t="n">
        <v>5.395</v>
      </c>
      <c r="O1189" s="91" t="n">
        <v>5.61</v>
      </c>
      <c r="P1189" s="91" t="n">
        <v>5.79</v>
      </c>
      <c r="Q1189" s="91" t="n">
        <v>5.32</v>
      </c>
      <c r="R1189" s="91" t="n">
        <v>9.795</v>
      </c>
      <c r="S1189" s="91" t="n">
        <v>5.365</v>
      </c>
      <c r="T1189" s="91" t="n">
        <v>5.35</v>
      </c>
      <c r="U1189" s="91" t="n">
        <v>5.7</v>
      </c>
      <c r="V1189" s="91" t="n">
        <v>5.775</v>
      </c>
      <c r="W1189" s="91" t="n">
        <v>5.35</v>
      </c>
      <c r="X1189" s="91" t="n">
        <v>5.35</v>
      </c>
      <c r="Y1189" s="91" t="n">
        <v>13.045</v>
      </c>
      <c r="AA1189" s="2" t="n">
        <v>5.38</v>
      </c>
      <c r="AB1189" s="2" t="n">
        <v>5.388</v>
      </c>
      <c r="AC1189" s="95" t="n">
        <f aca="false">AE1189-AB1189</f>
        <v>0</v>
      </c>
      <c r="AE1189" s="28" t="n">
        <v>5.388</v>
      </c>
      <c r="AF1189" s="28" t="n">
        <v>5.16833103336538</v>
      </c>
      <c r="AG1189" s="28" t="n">
        <v>5.533</v>
      </c>
      <c r="AH1189" s="28" t="n">
        <v>5.398</v>
      </c>
      <c r="AI1189" s="28" t="n">
        <v>4.908</v>
      </c>
      <c r="AJ1189" s="28" t="n">
        <v>4.573</v>
      </c>
      <c r="AK1189" s="28" t="n">
        <v>5.313</v>
      </c>
      <c r="AL1189" s="28" t="n">
        <v>5.4205</v>
      </c>
      <c r="AM1189" s="28" t="n">
        <v>14.788</v>
      </c>
      <c r="AN1189" s="28" t="n">
        <v>5.468</v>
      </c>
      <c r="AO1189" s="28" t="n">
        <v>5.628</v>
      </c>
      <c r="AP1189" s="28" t="n">
        <v>5.8405</v>
      </c>
      <c r="AQ1189" s="28" t="n">
        <v>5.358</v>
      </c>
      <c r="AR1189" s="28" t="n">
        <v>10.088</v>
      </c>
      <c r="AS1189" s="28" t="n">
        <v>5.4105</v>
      </c>
      <c r="AT1189" s="28" t="n">
        <v>5.388</v>
      </c>
      <c r="AU1189" s="28" t="n">
        <v>5.718</v>
      </c>
      <c r="AV1189" s="28" t="n">
        <v>5.813</v>
      </c>
      <c r="AW1189" s="28" t="n">
        <v>5.433</v>
      </c>
      <c r="AX1189" s="28" t="n">
        <v>5.413</v>
      </c>
      <c r="AY1189" s="28" t="n">
        <v>11.588</v>
      </c>
      <c r="BE1189" s="28" t="n">
        <v>5.47083333333333</v>
      </c>
      <c r="BF1189" s="28" t="n">
        <v>5.2383885055609</v>
      </c>
      <c r="BG1189" s="28" t="n">
        <v>5.62166666666667</v>
      </c>
      <c r="BH1189" s="28" t="n">
        <v>5.61333333333333</v>
      </c>
      <c r="BI1189" s="28" t="n">
        <v>5.01333333333333</v>
      </c>
      <c r="BJ1189" s="28" t="n">
        <v>4.58583333333333</v>
      </c>
      <c r="BK1189" s="28" t="n">
        <v>5.4025</v>
      </c>
      <c r="BL1189" s="28" t="n">
        <v>5.51333333333333</v>
      </c>
      <c r="BM1189" s="28" t="n">
        <v>14.845</v>
      </c>
      <c r="BN1189" s="28" t="n">
        <v>5.52583333333333</v>
      </c>
      <c r="BO1189" s="28" t="n">
        <v>5.70916666666667</v>
      </c>
      <c r="BP1189" s="28" t="n">
        <v>5.97958333333333</v>
      </c>
      <c r="BQ1189" s="28" t="n">
        <v>5.52583333333333</v>
      </c>
      <c r="BR1189" s="28" t="n">
        <v>10.8541666666667</v>
      </c>
      <c r="BS1189" s="28" t="n">
        <v>5.49333333333333</v>
      </c>
      <c r="BT1189" s="28" t="n">
        <v>5.47708333333333</v>
      </c>
      <c r="BU1189" s="28" t="n">
        <v>5.79916666666667</v>
      </c>
      <c r="BV1189" s="28" t="n">
        <v>5.90958333333333</v>
      </c>
      <c r="BW1189" s="28" t="n">
        <v>5.5075</v>
      </c>
      <c r="BX1189" s="28" t="n">
        <v>5.49583333333333</v>
      </c>
      <c r="BY1189" s="28" t="n">
        <v>12.4791666666667</v>
      </c>
      <c r="CA1189" s="28" t="n">
        <v>5.5924</v>
      </c>
      <c r="CB1189" s="28" t="n">
        <v>5.4224</v>
      </c>
      <c r="CC1189" s="28" t="n">
        <v>5.8524</v>
      </c>
      <c r="CD1189" s="28" t="n">
        <v>5.7774</v>
      </c>
      <c r="CE1189" s="28" t="n">
        <v>5.4424</v>
      </c>
      <c r="CF1189" s="28" t="n">
        <v>5.3224</v>
      </c>
      <c r="CG1189" s="28" t="n">
        <v>5.5224</v>
      </c>
      <c r="CH1189" s="28" t="n">
        <v>5.5819</v>
      </c>
      <c r="CI1189" s="28" t="n">
        <v>14.5914</v>
      </c>
      <c r="CJ1189" s="28" t="n">
        <v>10.4824</v>
      </c>
      <c r="CK1189" s="28" t="n">
        <v>5.9364</v>
      </c>
      <c r="CL1189" s="28" t="n">
        <v>7.3144</v>
      </c>
      <c r="CM1189" s="28" t="n">
        <v>5.6674</v>
      </c>
      <c r="CN1189" s="28" t="n">
        <v>12.3424</v>
      </c>
      <c r="CO1189" s="28" t="n">
        <v>5.6174</v>
      </c>
      <c r="CP1189" s="28" t="n">
        <v>5.5874</v>
      </c>
      <c r="CQ1189" s="28" t="n">
        <v>6.1104</v>
      </c>
      <c r="CR1189" s="28" t="n">
        <v>6.7444</v>
      </c>
      <c r="CS1189" s="28" t="n">
        <v>5.7724</v>
      </c>
      <c r="CT1189" s="28" t="n">
        <v>5.7524</v>
      </c>
      <c r="CU1189" s="28" t="n">
        <v>13.5924</v>
      </c>
    </row>
    <row r="1190" customFormat="false" ht="12.75" hidden="true" customHeight="false" outlineLevel="0" collapsed="false">
      <c r="A1190" s="56" t="n">
        <v>36990</v>
      </c>
      <c r="B1190" s="90" t="n">
        <f aca="false">B1189+1</f>
        <v>1184</v>
      </c>
      <c r="C1190" s="28"/>
      <c r="E1190" s="91" t="n">
        <v>5.44</v>
      </c>
      <c r="F1190" s="91" t="n">
        <v>5.196</v>
      </c>
      <c r="G1190" s="91" t="n">
        <v>5.55</v>
      </c>
      <c r="H1190" s="91" t="n">
        <v>5.43</v>
      </c>
      <c r="I1190" s="91" t="n">
        <v>4.64</v>
      </c>
      <c r="J1190" s="91" t="n">
        <v>4.59</v>
      </c>
      <c r="K1190" s="91" t="n">
        <v>5.34</v>
      </c>
      <c r="L1190" s="91" t="n">
        <v>5.47</v>
      </c>
      <c r="M1190" s="91" t="n">
        <v>14.14</v>
      </c>
      <c r="N1190" s="91" t="n">
        <v>5.49</v>
      </c>
      <c r="O1190" s="91" t="n">
        <v>5.685</v>
      </c>
      <c r="P1190" s="91" t="n">
        <v>5.89</v>
      </c>
      <c r="Q1190" s="91" t="n">
        <v>5.39</v>
      </c>
      <c r="R1190" s="91" t="n">
        <v>9.64</v>
      </c>
      <c r="S1190" s="91" t="n">
        <v>5.44</v>
      </c>
      <c r="T1190" s="91" t="n">
        <v>5.45</v>
      </c>
      <c r="U1190" s="91" t="n">
        <v>5.78</v>
      </c>
      <c r="V1190" s="91" t="n">
        <v>5.87</v>
      </c>
      <c r="W1190" s="91" t="n">
        <v>5.44</v>
      </c>
      <c r="X1190" s="91" t="n">
        <v>5.42</v>
      </c>
      <c r="Y1190" s="91" t="n">
        <v>12.143</v>
      </c>
      <c r="AA1190" s="2" t="n">
        <v>5.47</v>
      </c>
      <c r="AB1190" s="2" t="n">
        <v>5.477</v>
      </c>
      <c r="AC1190" s="95" t="n">
        <f aca="false">AE1190-AB1190</f>
        <v>0</v>
      </c>
      <c r="AE1190" s="28" t="n">
        <v>5.477</v>
      </c>
      <c r="AF1190" s="28" t="n">
        <v>5.1902450456355</v>
      </c>
      <c r="AG1190" s="28" t="n">
        <v>5.622</v>
      </c>
      <c r="AH1190" s="28" t="n">
        <v>5.447</v>
      </c>
      <c r="AI1190" s="28" t="n">
        <v>4.937</v>
      </c>
      <c r="AJ1190" s="28" t="n">
        <v>4.647</v>
      </c>
      <c r="AK1190" s="28" t="n">
        <v>5.397</v>
      </c>
      <c r="AL1190" s="28" t="n">
        <v>5.507</v>
      </c>
      <c r="AM1190" s="28" t="n">
        <v>13.577</v>
      </c>
      <c r="AN1190" s="28" t="n">
        <v>5.557</v>
      </c>
      <c r="AO1190" s="28" t="n">
        <v>5.717</v>
      </c>
      <c r="AP1190" s="28" t="n">
        <v>5.9295</v>
      </c>
      <c r="AQ1190" s="28" t="n">
        <v>5.437</v>
      </c>
      <c r="AR1190" s="28" t="n">
        <v>9.477</v>
      </c>
      <c r="AS1190" s="28" t="n">
        <v>5.502</v>
      </c>
      <c r="AT1190" s="28" t="n">
        <v>5.477</v>
      </c>
      <c r="AU1190" s="28" t="n">
        <v>5.807</v>
      </c>
      <c r="AV1190" s="28" t="n">
        <v>5.902</v>
      </c>
      <c r="AW1190" s="28" t="n">
        <v>5.522</v>
      </c>
      <c r="AX1190" s="28" t="n">
        <v>5.502</v>
      </c>
      <c r="AY1190" s="28" t="n">
        <v>10.977</v>
      </c>
      <c r="BE1190" s="28" t="n">
        <v>5.57133333333333</v>
      </c>
      <c r="BF1190" s="28" t="n">
        <v>5.31187417427258</v>
      </c>
      <c r="BG1190" s="28" t="n">
        <v>5.72216666666667</v>
      </c>
      <c r="BH1190" s="28" t="n">
        <v>5.69883333333333</v>
      </c>
      <c r="BI1190" s="28" t="n">
        <v>5.09091666666667</v>
      </c>
      <c r="BJ1190" s="28" t="n">
        <v>4.66883333333333</v>
      </c>
      <c r="BK1190" s="28" t="n">
        <v>5.498</v>
      </c>
      <c r="BL1190" s="28" t="n">
        <v>5.613</v>
      </c>
      <c r="BM1190" s="28" t="n">
        <v>13.6288333333333</v>
      </c>
      <c r="BN1190" s="28" t="n">
        <v>5.62633333333333</v>
      </c>
      <c r="BO1190" s="28" t="n">
        <v>5.80966666666667</v>
      </c>
      <c r="BP1190" s="28" t="n">
        <v>6.08175</v>
      </c>
      <c r="BQ1190" s="28" t="n">
        <v>5.6205</v>
      </c>
      <c r="BR1190" s="28" t="n">
        <v>9.763</v>
      </c>
      <c r="BS1190" s="28" t="n">
        <v>5.59633333333333</v>
      </c>
      <c r="BT1190" s="28" t="n">
        <v>5.57758333333333</v>
      </c>
      <c r="BU1190" s="28" t="n">
        <v>5.89966666666667</v>
      </c>
      <c r="BV1190" s="28" t="n">
        <v>6.01258333333333</v>
      </c>
      <c r="BW1190" s="28" t="n">
        <v>5.608</v>
      </c>
      <c r="BX1190" s="28" t="n">
        <v>5.59633333333333</v>
      </c>
      <c r="BY1190" s="28" t="n">
        <v>11.388</v>
      </c>
      <c r="CA1190" s="28" t="n">
        <v>5.7046</v>
      </c>
      <c r="CB1190" s="28" t="n">
        <v>5.5246</v>
      </c>
      <c r="CC1190" s="28" t="n">
        <v>5.9646</v>
      </c>
      <c r="CD1190" s="28" t="n">
        <v>5.8846</v>
      </c>
      <c r="CE1190" s="28" t="n">
        <v>5.5396</v>
      </c>
      <c r="CF1190" s="28" t="n">
        <v>5.4346</v>
      </c>
      <c r="CG1190" s="28" t="n">
        <v>5.6296</v>
      </c>
      <c r="CH1190" s="28" t="n">
        <v>5.6941</v>
      </c>
      <c r="CI1190" s="28" t="n">
        <v>13.4036</v>
      </c>
      <c r="CJ1190" s="28" t="n">
        <v>9.7046</v>
      </c>
      <c r="CK1190" s="28" t="n">
        <v>6.0486</v>
      </c>
      <c r="CL1190" s="28" t="n">
        <v>7.4266</v>
      </c>
      <c r="CM1190" s="28" t="n">
        <v>5.7746</v>
      </c>
      <c r="CN1190" s="28" t="n">
        <v>11.3546</v>
      </c>
      <c r="CO1190" s="28" t="n">
        <v>5.7296</v>
      </c>
      <c r="CP1190" s="28" t="n">
        <v>5.6996</v>
      </c>
      <c r="CQ1190" s="28" t="n">
        <v>6.2226</v>
      </c>
      <c r="CR1190" s="28" t="n">
        <v>6.8566</v>
      </c>
      <c r="CS1190" s="28" t="n">
        <v>5.8896</v>
      </c>
      <c r="CT1190" s="28" t="n">
        <v>5.8696</v>
      </c>
      <c r="CU1190" s="28" t="n">
        <v>12.6046</v>
      </c>
    </row>
    <row r="1191" customFormat="false" ht="12.75" hidden="true" customHeight="false" outlineLevel="0" collapsed="false">
      <c r="A1191" s="56" t="n">
        <v>36991</v>
      </c>
      <c r="B1191" s="90" t="n">
        <f aca="false">B1190+1</f>
        <v>1185</v>
      </c>
      <c r="C1191" s="28"/>
      <c r="E1191" s="91" t="n">
        <v>5.53</v>
      </c>
      <c r="F1191" s="91" t="n">
        <v>5.277</v>
      </c>
      <c r="G1191" s="91" t="n">
        <v>5.635</v>
      </c>
      <c r="H1191" s="91" t="n">
        <v>5.52</v>
      </c>
      <c r="I1191" s="91" t="n">
        <v>4.88</v>
      </c>
      <c r="J1191" s="91" t="n">
        <v>4.68</v>
      </c>
      <c r="K1191" s="91" t="n">
        <v>5.38</v>
      </c>
      <c r="L1191" s="91" t="n">
        <v>5.55</v>
      </c>
      <c r="M1191" s="91" t="n">
        <v>14.63</v>
      </c>
      <c r="N1191" s="91" t="n">
        <v>5.58</v>
      </c>
      <c r="O1191" s="91" t="n">
        <v>5.78</v>
      </c>
      <c r="P1191" s="91" t="n">
        <v>6.03</v>
      </c>
      <c r="Q1191" s="91" t="n">
        <v>5.45</v>
      </c>
      <c r="R1191" s="91" t="n">
        <v>9.73</v>
      </c>
      <c r="S1191" s="91" t="n">
        <v>5.565</v>
      </c>
      <c r="T1191" s="91" t="n">
        <v>5.55</v>
      </c>
      <c r="U1191" s="91" t="n">
        <v>5.87</v>
      </c>
      <c r="V1191" s="91" t="n">
        <v>5.97</v>
      </c>
      <c r="W1191" s="91" t="n">
        <v>5.48</v>
      </c>
      <c r="X1191" s="91" t="n">
        <v>5.48</v>
      </c>
      <c r="Y1191" s="91" t="n">
        <v>12.53</v>
      </c>
      <c r="AA1191" s="2" t="n">
        <v>5.56</v>
      </c>
      <c r="AB1191" s="2" t="n">
        <v>5.559</v>
      </c>
      <c r="AC1191" s="95" t="n">
        <f aca="false">AE1191-AB1191</f>
        <v>0</v>
      </c>
      <c r="AE1191" s="28" t="n">
        <v>5.559</v>
      </c>
      <c r="AF1191" s="28" t="n">
        <v>5.27127090947109</v>
      </c>
      <c r="AG1191" s="28" t="n">
        <v>5.699</v>
      </c>
      <c r="AH1191" s="28" t="n">
        <v>5.519</v>
      </c>
      <c r="AI1191" s="28" t="n">
        <v>4.954</v>
      </c>
      <c r="AJ1191" s="28" t="n">
        <v>4.699</v>
      </c>
      <c r="AK1191" s="28" t="n">
        <v>5.474</v>
      </c>
      <c r="AL1191" s="28" t="n">
        <v>5.5865</v>
      </c>
      <c r="AM1191" s="28" t="n">
        <v>14.709</v>
      </c>
      <c r="AN1191" s="28" t="n">
        <v>5.619</v>
      </c>
      <c r="AO1191" s="28" t="n">
        <v>5.799</v>
      </c>
      <c r="AP1191" s="28" t="n">
        <v>6.019</v>
      </c>
      <c r="AQ1191" s="28" t="n">
        <v>5.514</v>
      </c>
      <c r="AR1191" s="28" t="n">
        <v>10.609</v>
      </c>
      <c r="AS1191" s="28" t="n">
        <v>5.584</v>
      </c>
      <c r="AT1191" s="28" t="n">
        <v>5.564</v>
      </c>
      <c r="AU1191" s="28" t="n">
        <v>5.894</v>
      </c>
      <c r="AV1191" s="28" t="n">
        <v>5.9915</v>
      </c>
      <c r="AW1191" s="28" t="n">
        <v>5.584</v>
      </c>
      <c r="AX1191" s="28" t="n">
        <v>5.574</v>
      </c>
      <c r="AY1191" s="28" t="n">
        <v>12.109</v>
      </c>
      <c r="BE1191" s="28" t="n">
        <v>5.6455</v>
      </c>
      <c r="BF1191" s="28" t="n">
        <v>5.38671181824518</v>
      </c>
      <c r="BG1191" s="28" t="n">
        <v>5.79133333333333</v>
      </c>
      <c r="BH1191" s="28" t="n">
        <v>5.76466666666667</v>
      </c>
      <c r="BI1191" s="28" t="n">
        <v>5.13341666666667</v>
      </c>
      <c r="BJ1191" s="28" t="n">
        <v>4.718</v>
      </c>
      <c r="BK1191" s="28" t="n">
        <v>5.56716666666667</v>
      </c>
      <c r="BL1191" s="28" t="n">
        <v>5.6855</v>
      </c>
      <c r="BM1191" s="28" t="n">
        <v>14.6946666666667</v>
      </c>
      <c r="BN1191" s="28" t="n">
        <v>5.7205</v>
      </c>
      <c r="BO1191" s="28" t="n">
        <v>5.88383333333333</v>
      </c>
      <c r="BP1191" s="28" t="n">
        <v>6.15966666666667</v>
      </c>
      <c r="BQ1191" s="28" t="n">
        <v>5.68966666666667</v>
      </c>
      <c r="BR1191" s="28" t="n">
        <v>10.8288333333333</v>
      </c>
      <c r="BS1191" s="28" t="n">
        <v>5.6705</v>
      </c>
      <c r="BT1191" s="28" t="n">
        <v>5.65258333333333</v>
      </c>
      <c r="BU1191" s="28" t="n">
        <v>5.97466666666667</v>
      </c>
      <c r="BV1191" s="28" t="n">
        <v>6.09425</v>
      </c>
      <c r="BW1191" s="28" t="n">
        <v>5.6705</v>
      </c>
      <c r="BX1191" s="28" t="n">
        <v>5.6605</v>
      </c>
      <c r="BY1191" s="28" t="n">
        <v>12.4538333333333</v>
      </c>
      <c r="CA1191" s="28" t="n">
        <v>5.7746</v>
      </c>
      <c r="CB1191" s="28" t="n">
        <v>5.5946</v>
      </c>
      <c r="CC1191" s="28" t="n">
        <v>6.0446</v>
      </c>
      <c r="CD1191" s="28" t="n">
        <v>5.9446</v>
      </c>
      <c r="CE1191" s="28" t="n">
        <v>5.6146</v>
      </c>
      <c r="CF1191" s="28" t="n">
        <v>5.4946</v>
      </c>
      <c r="CG1191" s="28" t="n">
        <v>5.6946</v>
      </c>
      <c r="CH1191" s="28" t="n">
        <v>5.7641</v>
      </c>
      <c r="CI1191" s="28" t="n">
        <v>14.1246</v>
      </c>
      <c r="CJ1191" s="28" t="n">
        <v>10.3246</v>
      </c>
      <c r="CK1191" s="28" t="n">
        <v>6.1186</v>
      </c>
      <c r="CL1191" s="28" t="n">
        <v>7.4966</v>
      </c>
      <c r="CM1191" s="28" t="n">
        <v>5.8346</v>
      </c>
      <c r="CN1191" s="28" t="n">
        <v>12.0746</v>
      </c>
      <c r="CO1191" s="28" t="n">
        <v>5.7996</v>
      </c>
      <c r="CP1191" s="28" t="n">
        <v>5.7696</v>
      </c>
      <c r="CQ1191" s="28" t="n">
        <v>6.2926</v>
      </c>
      <c r="CR1191" s="28" t="n">
        <v>6.9266</v>
      </c>
      <c r="CS1191" s="28" t="n">
        <v>5.9546</v>
      </c>
      <c r="CT1191" s="28" t="n">
        <v>5.9346</v>
      </c>
      <c r="CU1191" s="28" t="n">
        <v>13.3246</v>
      </c>
    </row>
    <row r="1192" customFormat="false" ht="12.75" hidden="true" customHeight="false" outlineLevel="0" collapsed="false">
      <c r="A1192" s="56" t="n">
        <v>36992</v>
      </c>
      <c r="B1192" s="90" t="n">
        <f aca="false">B1191+1</f>
        <v>1186</v>
      </c>
      <c r="C1192" s="28"/>
      <c r="E1192" s="91" t="n">
        <v>5.36</v>
      </c>
      <c r="F1192" s="91" t="n">
        <v>5.098</v>
      </c>
      <c r="G1192" s="91" t="n">
        <v>5.465</v>
      </c>
      <c r="H1192" s="91" t="n">
        <v>5.35</v>
      </c>
      <c r="I1192" s="91" t="n">
        <v>4.86</v>
      </c>
      <c r="J1192" s="91" t="n">
        <v>4.71</v>
      </c>
      <c r="K1192" s="91" t="n">
        <v>5.26</v>
      </c>
      <c r="L1192" s="91" t="n">
        <v>5.37</v>
      </c>
      <c r="M1192" s="91" t="n">
        <v>14.61</v>
      </c>
      <c r="N1192" s="91" t="n">
        <v>5.41</v>
      </c>
      <c r="O1192" s="91" t="n">
        <v>5.605</v>
      </c>
      <c r="P1192" s="91" t="n">
        <v>5.79</v>
      </c>
      <c r="Q1192" s="91" t="n">
        <v>5.27</v>
      </c>
      <c r="R1192" s="91" t="n">
        <v>9.56</v>
      </c>
      <c r="S1192" s="91" t="n">
        <v>5.35</v>
      </c>
      <c r="T1192" s="91" t="n">
        <v>5.36</v>
      </c>
      <c r="U1192" s="91" t="n">
        <v>5.69</v>
      </c>
      <c r="V1192" s="91" t="n">
        <v>5.78</v>
      </c>
      <c r="W1192" s="91" t="n">
        <v>5.31</v>
      </c>
      <c r="X1192" s="91" t="n">
        <v>5.36</v>
      </c>
      <c r="Y1192" s="91" t="n">
        <v>12.51</v>
      </c>
      <c r="AA1192" s="2" t="n">
        <v>5.48</v>
      </c>
      <c r="AB1192" s="2" t="n">
        <v>5.385</v>
      </c>
      <c r="AC1192" s="95" t="n">
        <f aca="false">AE1192-AB1192</f>
        <v>0</v>
      </c>
      <c r="AE1192" s="28" t="n">
        <v>5.385</v>
      </c>
      <c r="AF1192" s="28" t="n">
        <v>5.11485106680615</v>
      </c>
      <c r="AG1192" s="28" t="n">
        <v>5.5225</v>
      </c>
      <c r="AH1192" s="28" t="n">
        <v>5.345</v>
      </c>
      <c r="AI1192" s="28" t="n">
        <v>4.87</v>
      </c>
      <c r="AJ1192" s="28" t="n">
        <v>4.575</v>
      </c>
      <c r="AK1192" s="28" t="n">
        <v>5.295</v>
      </c>
      <c r="AL1192" s="28" t="n">
        <v>5.4075</v>
      </c>
      <c r="AM1192" s="28" t="n">
        <v>14.185</v>
      </c>
      <c r="AN1192" s="28" t="n">
        <v>5.445</v>
      </c>
      <c r="AO1192" s="28" t="n">
        <v>5.625</v>
      </c>
      <c r="AP1192" s="28" t="n">
        <v>5.825</v>
      </c>
      <c r="AQ1192" s="28" t="n">
        <v>5.335</v>
      </c>
      <c r="AR1192" s="28" t="n">
        <v>10.085</v>
      </c>
      <c r="AS1192" s="28" t="n">
        <v>5.41</v>
      </c>
      <c r="AT1192" s="28" t="n">
        <v>5.39</v>
      </c>
      <c r="AU1192" s="28" t="n">
        <v>5.715</v>
      </c>
      <c r="AV1192" s="28" t="n">
        <v>5.815</v>
      </c>
      <c r="AW1192" s="28" t="n">
        <v>5.405</v>
      </c>
      <c r="AX1192" s="28" t="n">
        <v>5.395</v>
      </c>
      <c r="AY1192" s="28" t="n">
        <v>12.045</v>
      </c>
      <c r="BE1192" s="28" t="n">
        <v>5.47983333333333</v>
      </c>
      <c r="BF1192" s="28" t="n">
        <v>5.21564184446769</v>
      </c>
      <c r="BG1192" s="28" t="n">
        <v>5.62316666666667</v>
      </c>
      <c r="BH1192" s="28" t="n">
        <v>5.58983333333333</v>
      </c>
      <c r="BI1192" s="28" t="n">
        <v>5.02108333333333</v>
      </c>
      <c r="BJ1192" s="28" t="n">
        <v>4.59566666666667</v>
      </c>
      <c r="BK1192" s="28" t="n">
        <v>5.3965</v>
      </c>
      <c r="BL1192" s="28" t="n">
        <v>5.51691666666667</v>
      </c>
      <c r="BM1192" s="28" t="n">
        <v>14.1373333333333</v>
      </c>
      <c r="BN1192" s="28" t="n">
        <v>5.55483333333333</v>
      </c>
      <c r="BO1192" s="28" t="n">
        <v>5.71816666666667</v>
      </c>
      <c r="BP1192" s="28" t="n">
        <v>5.98733333333333</v>
      </c>
      <c r="BQ1192" s="28" t="n">
        <v>5.51566666666667</v>
      </c>
      <c r="BR1192" s="28" t="n">
        <v>10.2631666666667</v>
      </c>
      <c r="BS1192" s="28" t="n">
        <v>5.50483333333333</v>
      </c>
      <c r="BT1192" s="28" t="n">
        <v>5.48691666666667</v>
      </c>
      <c r="BU1192" s="28" t="n">
        <v>5.80816666666667</v>
      </c>
      <c r="BV1192" s="28" t="n">
        <v>5.92816666666667</v>
      </c>
      <c r="BW1192" s="28" t="n">
        <v>5.49983333333333</v>
      </c>
      <c r="BX1192" s="28" t="n">
        <v>5.48983333333333</v>
      </c>
      <c r="BY1192" s="28" t="n">
        <v>12.2565</v>
      </c>
      <c r="CA1192" s="28" t="n">
        <v>5.628</v>
      </c>
      <c r="CB1192" s="28" t="n">
        <v>5.443</v>
      </c>
      <c r="CC1192" s="28" t="n">
        <v>5.888</v>
      </c>
      <c r="CD1192" s="28" t="n">
        <v>5.798</v>
      </c>
      <c r="CE1192" s="28" t="n">
        <v>5.458</v>
      </c>
      <c r="CF1192" s="28" t="n">
        <v>5.348</v>
      </c>
      <c r="CG1192" s="28" t="n">
        <v>5.543</v>
      </c>
      <c r="CH1192" s="28" t="n">
        <v>5.615</v>
      </c>
      <c r="CI1192" s="28" t="n">
        <v>13.378</v>
      </c>
      <c r="CJ1192" s="28" t="n">
        <v>9.778</v>
      </c>
      <c r="CK1192" s="28" t="n">
        <v>5.972</v>
      </c>
      <c r="CL1192" s="28" t="n">
        <v>7.35</v>
      </c>
      <c r="CM1192" s="28" t="n">
        <v>5.688</v>
      </c>
      <c r="CN1192" s="28" t="n">
        <v>11.078</v>
      </c>
      <c r="CO1192" s="28" t="n">
        <v>5.653</v>
      </c>
      <c r="CP1192" s="28" t="n">
        <v>5.623</v>
      </c>
      <c r="CQ1192" s="28" t="n">
        <v>6.146</v>
      </c>
      <c r="CR1192" s="28" t="n">
        <v>6.78</v>
      </c>
      <c r="CS1192" s="28" t="n">
        <v>5.808</v>
      </c>
      <c r="CT1192" s="28" t="n">
        <v>5.788</v>
      </c>
      <c r="CU1192" s="28" t="n">
        <v>12.328</v>
      </c>
    </row>
    <row r="1193" customFormat="false" ht="12.75" hidden="true" customHeight="false" outlineLevel="0" collapsed="false">
      <c r="A1193" s="56" t="n">
        <v>36993</v>
      </c>
      <c r="B1193" s="90" t="n">
        <f aca="false">B1192+1</f>
        <v>1187</v>
      </c>
      <c r="C1193" s="28"/>
      <c r="E1193" s="91" t="n">
        <v>5.34</v>
      </c>
      <c r="F1193" s="91" t="n">
        <v>5.072</v>
      </c>
      <c r="G1193" s="91" t="n">
        <v>5.477</v>
      </c>
      <c r="H1193" s="91" t="n">
        <v>5.23</v>
      </c>
      <c r="I1193" s="91" t="n">
        <v>4.84</v>
      </c>
      <c r="J1193" s="91" t="n">
        <v>5.02</v>
      </c>
      <c r="K1193" s="91" t="n">
        <v>5.225</v>
      </c>
      <c r="L1193" s="91" t="n">
        <v>5.31</v>
      </c>
      <c r="M1193" s="91" t="n">
        <v>13.47</v>
      </c>
      <c r="N1193" s="91" t="n">
        <v>5.35</v>
      </c>
      <c r="O1193" s="91" t="n">
        <v>5.605</v>
      </c>
      <c r="P1193" s="91" t="n">
        <v>5.79</v>
      </c>
      <c r="Q1193" s="91" t="n">
        <v>5.21</v>
      </c>
      <c r="R1193" s="91" t="n">
        <v>11.05</v>
      </c>
      <c r="S1193" s="91" t="n">
        <v>5.34</v>
      </c>
      <c r="T1193" s="91" t="n">
        <v>5.34</v>
      </c>
      <c r="U1193" s="91" t="n">
        <v>5.69</v>
      </c>
      <c r="V1193" s="91" t="n">
        <v>5.78</v>
      </c>
      <c r="W1193" s="91" t="n">
        <v>5.31</v>
      </c>
      <c r="X1193" s="91" t="n">
        <v>5.331</v>
      </c>
      <c r="Y1193" s="91" t="n">
        <v>12.3</v>
      </c>
      <c r="AA1193" s="2" t="n">
        <v>5.375</v>
      </c>
      <c r="AB1193" s="2" t="n">
        <v>5.381</v>
      </c>
      <c r="AC1193" s="95" t="n">
        <f aca="false">AE1193-AB1193</f>
        <v>0</v>
      </c>
      <c r="AE1193" s="28" t="n">
        <v>5.381</v>
      </c>
      <c r="AF1193" s="28" t="n">
        <v>5.11847481844864</v>
      </c>
      <c r="AG1193" s="28" t="n">
        <v>5.5185</v>
      </c>
      <c r="AH1193" s="28" t="n">
        <v>5.331</v>
      </c>
      <c r="AI1193" s="28" t="n">
        <v>4.856</v>
      </c>
      <c r="AJ1193" s="28" t="n">
        <v>4.571</v>
      </c>
      <c r="AK1193" s="28" t="n">
        <v>5.291</v>
      </c>
      <c r="AL1193" s="28" t="n">
        <v>5.3985</v>
      </c>
      <c r="AM1193" s="28" t="n">
        <v>14.081</v>
      </c>
      <c r="AN1193" s="28" t="n">
        <v>5.441</v>
      </c>
      <c r="AO1193" s="28" t="n">
        <v>5.621</v>
      </c>
      <c r="AP1193" s="28" t="n">
        <v>5.821</v>
      </c>
      <c r="AQ1193" s="28" t="n">
        <v>5.321</v>
      </c>
      <c r="AR1193" s="28" t="n">
        <v>9.881</v>
      </c>
      <c r="AS1193" s="28" t="n">
        <v>5.406</v>
      </c>
      <c r="AT1193" s="28" t="n">
        <v>5.386</v>
      </c>
      <c r="AU1193" s="28" t="n">
        <v>5.711</v>
      </c>
      <c r="AV1193" s="28" t="n">
        <v>5.811</v>
      </c>
      <c r="AW1193" s="28" t="n">
        <v>5.401</v>
      </c>
      <c r="AX1193" s="28" t="n">
        <v>5.391</v>
      </c>
      <c r="AY1193" s="28" t="n">
        <v>12.041</v>
      </c>
      <c r="BE1193" s="28" t="n">
        <v>5.48166666666667</v>
      </c>
      <c r="BF1193" s="28" t="n">
        <v>5.21041246974144</v>
      </c>
      <c r="BG1193" s="28" t="n">
        <v>5.625</v>
      </c>
      <c r="BH1193" s="28" t="n">
        <v>5.58</v>
      </c>
      <c r="BI1193" s="28" t="n">
        <v>5.03041666666667</v>
      </c>
      <c r="BJ1193" s="28" t="n">
        <v>4.6025</v>
      </c>
      <c r="BK1193" s="28" t="n">
        <v>5.39833333333333</v>
      </c>
      <c r="BL1193" s="28" t="n">
        <v>5.51416666666667</v>
      </c>
      <c r="BM1193" s="28" t="n">
        <v>13.9316666666667</v>
      </c>
      <c r="BN1193" s="28" t="n">
        <v>5.55666666666667</v>
      </c>
      <c r="BO1193" s="28" t="n">
        <v>5.72</v>
      </c>
      <c r="BP1193" s="28" t="n">
        <v>5.98916666666667</v>
      </c>
      <c r="BQ1193" s="28" t="n">
        <v>5.5125</v>
      </c>
      <c r="BR1193" s="28" t="n">
        <v>10.09</v>
      </c>
      <c r="BS1193" s="28" t="n">
        <v>5.50666666666667</v>
      </c>
      <c r="BT1193" s="28" t="n">
        <v>5.48875</v>
      </c>
      <c r="BU1193" s="28" t="n">
        <v>5.81</v>
      </c>
      <c r="BV1193" s="28" t="n">
        <v>5.93</v>
      </c>
      <c r="BW1193" s="28" t="n">
        <v>5.50166666666667</v>
      </c>
      <c r="BX1193" s="28" t="n">
        <v>5.49166666666667</v>
      </c>
      <c r="BY1193" s="28" t="n">
        <v>12.1166666666667</v>
      </c>
      <c r="CA1193" s="28" t="n">
        <v>5.642</v>
      </c>
      <c r="CB1193" s="28" t="n">
        <v>5.447</v>
      </c>
      <c r="CC1193" s="28" t="n">
        <v>5.902</v>
      </c>
      <c r="CD1193" s="28" t="n">
        <v>5.802</v>
      </c>
      <c r="CE1193" s="28" t="n">
        <v>5.472</v>
      </c>
      <c r="CF1193" s="28" t="n">
        <v>5.362</v>
      </c>
      <c r="CG1193" s="28" t="n">
        <v>5.557</v>
      </c>
      <c r="CH1193" s="28" t="n">
        <v>5.6215</v>
      </c>
      <c r="CI1193" s="28" t="n">
        <v>13.142</v>
      </c>
      <c r="CJ1193" s="28" t="n">
        <v>9.522</v>
      </c>
      <c r="CK1193" s="28" t="n">
        <v>5.986</v>
      </c>
      <c r="CL1193" s="28" t="n">
        <v>7.336</v>
      </c>
      <c r="CM1193" s="28" t="n">
        <v>5.697</v>
      </c>
      <c r="CN1193" s="28" t="n">
        <v>10.592</v>
      </c>
      <c r="CO1193" s="28" t="n">
        <v>5.667</v>
      </c>
      <c r="CP1193" s="28" t="n">
        <v>5.637</v>
      </c>
      <c r="CQ1193" s="28" t="n">
        <v>6.16</v>
      </c>
      <c r="CR1193" s="28" t="n">
        <v>6.794</v>
      </c>
      <c r="CS1193" s="28" t="n">
        <v>5.822</v>
      </c>
      <c r="CT1193" s="28" t="n">
        <v>5.802</v>
      </c>
      <c r="CU1193" s="28" t="n">
        <v>11.892</v>
      </c>
    </row>
    <row r="1194" customFormat="false" ht="12.75" hidden="true" customHeight="false" outlineLevel="0" collapsed="false">
      <c r="A1194" s="56" t="n">
        <v>36997</v>
      </c>
      <c r="B1194" s="90" t="n">
        <f aca="false">B1193+1</f>
        <v>1188</v>
      </c>
      <c r="C1194" s="28"/>
      <c r="E1194" s="91" t="n">
        <v>5.475</v>
      </c>
      <c r="F1194" s="91" t="n">
        <v>5.159</v>
      </c>
      <c r="G1194" s="91" t="n">
        <v>5.58</v>
      </c>
      <c r="H1194" s="91" t="n">
        <v>5.38</v>
      </c>
      <c r="I1194" s="91" t="n">
        <v>4.88</v>
      </c>
      <c r="J1194" s="91" t="n">
        <v>4.88</v>
      </c>
      <c r="K1194" s="91" t="n">
        <v>5.375</v>
      </c>
      <c r="L1194" s="91" t="n">
        <v>5.485</v>
      </c>
      <c r="M1194" s="91" t="n">
        <v>13.5</v>
      </c>
      <c r="N1194" s="91" t="n">
        <v>5.53</v>
      </c>
      <c r="O1194" s="91" t="n">
        <v>5.73</v>
      </c>
      <c r="P1194" s="91" t="n">
        <v>5.91</v>
      </c>
      <c r="Q1194" s="91" t="n">
        <v>5.385</v>
      </c>
      <c r="R1194" s="91" t="n">
        <v>9.9</v>
      </c>
      <c r="S1194" s="91" t="n">
        <v>5.455</v>
      </c>
      <c r="T1194" s="91" t="n">
        <v>5.47</v>
      </c>
      <c r="U1194" s="91" t="n">
        <v>5.82</v>
      </c>
      <c r="V1194" s="91" t="n">
        <v>5.9</v>
      </c>
      <c r="W1194" s="91" t="n">
        <v>5.475</v>
      </c>
      <c r="X1194" s="91" t="n">
        <v>5.475</v>
      </c>
      <c r="Y1194" s="91" t="n">
        <v>12.3</v>
      </c>
      <c r="AA1194" s="2" t="n">
        <v>5.51</v>
      </c>
      <c r="AB1194" s="2" t="n">
        <v>5.516</v>
      </c>
      <c r="AC1194" s="95" t="n">
        <f aca="false">AE1194-AB1194</f>
        <v>0</v>
      </c>
      <c r="AE1194" s="28" t="n">
        <v>5.516</v>
      </c>
      <c r="AF1194" s="28" t="n">
        <v>5.19158987102371</v>
      </c>
      <c r="AG1194" s="28" t="n">
        <v>5.6535</v>
      </c>
      <c r="AH1194" s="28" t="n">
        <v>5.456</v>
      </c>
      <c r="AI1194" s="28" t="n">
        <v>4.936</v>
      </c>
      <c r="AJ1194" s="28" t="n">
        <v>4.706</v>
      </c>
      <c r="AK1194" s="28" t="n">
        <v>5.426</v>
      </c>
      <c r="AL1194" s="28" t="n">
        <v>5.5335</v>
      </c>
      <c r="AM1194" s="28" t="n">
        <v>13.566</v>
      </c>
      <c r="AN1194" s="28" t="n">
        <v>5.546</v>
      </c>
      <c r="AO1194" s="28" t="n">
        <v>5.756</v>
      </c>
      <c r="AP1194" s="28" t="n">
        <v>5.956</v>
      </c>
      <c r="AQ1194" s="28" t="n">
        <v>5.446</v>
      </c>
      <c r="AR1194" s="28" t="n">
        <v>9.766</v>
      </c>
      <c r="AS1194" s="28" t="n">
        <v>5.5385</v>
      </c>
      <c r="AT1194" s="28" t="n">
        <v>5.521</v>
      </c>
      <c r="AU1194" s="28" t="n">
        <v>5.846</v>
      </c>
      <c r="AV1194" s="28" t="n">
        <v>5.946</v>
      </c>
      <c r="AW1194" s="28" t="n">
        <v>5.536</v>
      </c>
      <c r="AX1194" s="28" t="n">
        <v>5.526</v>
      </c>
      <c r="AY1194" s="28" t="n">
        <v>12.016</v>
      </c>
      <c r="BE1194" s="28" t="n">
        <v>5.61033333333333</v>
      </c>
      <c r="BF1194" s="28" t="n">
        <v>5.31043164517062</v>
      </c>
      <c r="BG1194" s="28" t="n">
        <v>5.75366666666667</v>
      </c>
      <c r="BH1194" s="28" t="n">
        <v>5.707</v>
      </c>
      <c r="BI1194" s="28" t="n">
        <v>5.15241666666667</v>
      </c>
      <c r="BJ1194" s="28" t="n">
        <v>4.73616666666667</v>
      </c>
      <c r="BK1194" s="28" t="n">
        <v>5.527</v>
      </c>
      <c r="BL1194" s="28" t="n">
        <v>5.64283333333333</v>
      </c>
      <c r="BM1194" s="28" t="n">
        <v>13.6203333333333</v>
      </c>
      <c r="BN1194" s="28" t="n">
        <v>5.74033333333333</v>
      </c>
      <c r="BO1194" s="28" t="n">
        <v>5.84866666666667</v>
      </c>
      <c r="BP1194" s="28" t="n">
        <v>6.11783333333333</v>
      </c>
      <c r="BQ1194" s="28" t="n">
        <v>5.6395</v>
      </c>
      <c r="BR1194" s="28" t="n">
        <v>9.952</v>
      </c>
      <c r="BS1194" s="28" t="n">
        <v>5.63491666666667</v>
      </c>
      <c r="BT1194" s="28" t="n">
        <v>5.61741666666667</v>
      </c>
      <c r="BU1194" s="28" t="n">
        <v>5.93866666666667</v>
      </c>
      <c r="BV1194" s="28" t="n">
        <v>6.05866666666667</v>
      </c>
      <c r="BW1194" s="28" t="n">
        <v>5.63033333333333</v>
      </c>
      <c r="BX1194" s="28" t="n">
        <v>5.62033333333333</v>
      </c>
      <c r="BY1194" s="28" t="n">
        <v>12.1103333333333</v>
      </c>
      <c r="CA1194" s="28" t="n">
        <v>5.7632</v>
      </c>
      <c r="CB1194" s="28" t="n">
        <v>5.5582</v>
      </c>
      <c r="CC1194" s="28" t="n">
        <v>6.0232</v>
      </c>
      <c r="CD1194" s="28" t="n">
        <v>5.9182</v>
      </c>
      <c r="CE1194" s="28" t="n">
        <v>5.5932</v>
      </c>
      <c r="CF1194" s="28" t="n">
        <v>5.4832</v>
      </c>
      <c r="CG1194" s="28" t="n">
        <v>5.6782</v>
      </c>
      <c r="CH1194" s="28" t="n">
        <v>5.7427</v>
      </c>
      <c r="CI1194" s="28" t="n">
        <v>13.2632</v>
      </c>
      <c r="CJ1194" s="28" t="n">
        <v>10.1132</v>
      </c>
      <c r="CK1194" s="28" t="n">
        <v>6.1072</v>
      </c>
      <c r="CL1194" s="28" t="n">
        <v>7.4572</v>
      </c>
      <c r="CM1194" s="28" t="n">
        <v>5.8182</v>
      </c>
      <c r="CN1194" s="28" t="n">
        <v>10.7132</v>
      </c>
      <c r="CO1194" s="28" t="n">
        <v>5.7882</v>
      </c>
      <c r="CP1194" s="28" t="n">
        <v>5.7582</v>
      </c>
      <c r="CQ1194" s="28" t="n">
        <v>6.2812</v>
      </c>
      <c r="CR1194" s="28" t="n">
        <v>6.9152</v>
      </c>
      <c r="CS1194" s="28" t="n">
        <v>5.9432</v>
      </c>
      <c r="CT1194" s="28" t="n">
        <v>5.9232</v>
      </c>
      <c r="CU1194" s="28" t="n">
        <v>12.0132</v>
      </c>
    </row>
    <row r="1195" customFormat="false" ht="12.75" hidden="true" customHeight="false" outlineLevel="0" collapsed="false">
      <c r="A1195" s="56" t="n">
        <v>36998</v>
      </c>
      <c r="B1195" s="90" t="n">
        <f aca="false">B1194+1</f>
        <v>1189</v>
      </c>
      <c r="C1195" s="28"/>
      <c r="E1195" s="91" t="n">
        <v>5.22</v>
      </c>
      <c r="F1195" s="91" t="n">
        <v>4.933</v>
      </c>
      <c r="G1195" s="91" t="n">
        <v>5.325</v>
      </c>
      <c r="H1195" s="91" t="n">
        <v>5.12</v>
      </c>
      <c r="I1195" s="91" t="n">
        <v>4.77</v>
      </c>
      <c r="J1195" s="91" t="n">
        <v>4.6</v>
      </c>
      <c r="K1195" s="91" t="n">
        <v>5.09</v>
      </c>
      <c r="L1195" s="91" t="n">
        <v>5.21</v>
      </c>
      <c r="M1195" s="91" t="n">
        <v>12.8</v>
      </c>
      <c r="N1195" s="91" t="n">
        <v>5.27</v>
      </c>
      <c r="O1195" s="91" t="n">
        <v>5.465</v>
      </c>
      <c r="P1195" s="91" t="n">
        <v>5.67</v>
      </c>
      <c r="Q1195" s="91" t="n">
        <v>5.11</v>
      </c>
      <c r="R1195" s="91" t="n">
        <v>9.9</v>
      </c>
      <c r="S1195" s="91" t="n">
        <v>5.225</v>
      </c>
      <c r="T1195" s="91" t="n">
        <v>5.215</v>
      </c>
      <c r="U1195" s="91" t="n">
        <v>5.56</v>
      </c>
      <c r="V1195" s="91" t="n">
        <v>5.65</v>
      </c>
      <c r="W1195" s="91" t="n">
        <v>5.22</v>
      </c>
      <c r="X1195" s="91" t="n">
        <v>5.19</v>
      </c>
      <c r="Y1195" s="91" t="n">
        <v>11.9</v>
      </c>
      <c r="AA1195" s="2" t="n">
        <v>5.42</v>
      </c>
      <c r="AB1195" s="2" t="n">
        <v>5.248</v>
      </c>
      <c r="AC1195" s="95" t="n">
        <f aca="false">AE1195-AB1195</f>
        <v>0</v>
      </c>
      <c r="AE1195" s="28" t="n">
        <v>5.248</v>
      </c>
      <c r="AF1195" s="28" t="n">
        <v>5.03664489652359</v>
      </c>
      <c r="AG1195" s="28" t="n">
        <v>5.383</v>
      </c>
      <c r="AH1195" s="28" t="n">
        <v>5.178</v>
      </c>
      <c r="AI1195" s="28" t="n">
        <v>4.633</v>
      </c>
      <c r="AJ1195" s="28" t="n">
        <v>4.368</v>
      </c>
      <c r="AK1195" s="28" t="n">
        <v>5.153</v>
      </c>
      <c r="AL1195" s="28" t="n">
        <v>5.263</v>
      </c>
      <c r="AM1195" s="28" t="n">
        <v>12.848</v>
      </c>
      <c r="AN1195" s="28" t="n">
        <v>5.278</v>
      </c>
      <c r="AO1195" s="28" t="n">
        <v>5.488</v>
      </c>
      <c r="AP1195" s="28" t="n">
        <v>5.688</v>
      </c>
      <c r="AQ1195" s="28" t="n">
        <v>5.168</v>
      </c>
      <c r="AR1195" s="28" t="n">
        <v>9.298</v>
      </c>
      <c r="AS1195" s="28" t="n">
        <v>5.2705</v>
      </c>
      <c r="AT1195" s="28" t="n">
        <v>5.253</v>
      </c>
      <c r="AU1195" s="28" t="n">
        <v>5.578</v>
      </c>
      <c r="AV1195" s="28" t="n">
        <v>5.678</v>
      </c>
      <c r="AW1195" s="28" t="n">
        <v>5.258</v>
      </c>
      <c r="AX1195" s="28" t="n">
        <v>5.248</v>
      </c>
      <c r="AY1195" s="28" t="n">
        <v>11.748</v>
      </c>
      <c r="BE1195" s="28" t="n">
        <v>5.35183333333333</v>
      </c>
      <c r="BF1195" s="28" t="n">
        <v>5.0757741494206</v>
      </c>
      <c r="BG1195" s="28" t="n">
        <v>5.49266666666667</v>
      </c>
      <c r="BH1195" s="28" t="n">
        <v>5.44016666666667</v>
      </c>
      <c r="BI1195" s="28" t="n">
        <v>4.87933333333333</v>
      </c>
      <c r="BJ1195" s="28" t="n">
        <v>4.43183333333333</v>
      </c>
      <c r="BK1195" s="28" t="n">
        <v>5.2635</v>
      </c>
      <c r="BL1195" s="28" t="n">
        <v>5.3835</v>
      </c>
      <c r="BM1195" s="28" t="n">
        <v>12.9168333333333</v>
      </c>
      <c r="BN1195" s="28" t="n">
        <v>5.48183333333333</v>
      </c>
      <c r="BO1195" s="28" t="n">
        <v>5.59016666666667</v>
      </c>
      <c r="BP1195" s="28" t="n">
        <v>5.85933333333333</v>
      </c>
      <c r="BQ1195" s="28" t="n">
        <v>5.3735</v>
      </c>
      <c r="BR1195" s="28" t="n">
        <v>9.27683333333333</v>
      </c>
      <c r="BS1195" s="28" t="n">
        <v>5.37641666666667</v>
      </c>
      <c r="BT1195" s="28" t="n">
        <v>5.35891666666667</v>
      </c>
      <c r="BU1195" s="28" t="n">
        <v>5.68016666666667</v>
      </c>
      <c r="BV1195" s="28" t="n">
        <v>5.80016666666667</v>
      </c>
      <c r="BW1195" s="28" t="n">
        <v>5.36183333333333</v>
      </c>
      <c r="BX1195" s="28" t="n">
        <v>5.35183333333333</v>
      </c>
      <c r="BY1195" s="28" t="n">
        <v>11.4685</v>
      </c>
      <c r="CA1195" s="28" t="n">
        <v>5.5424</v>
      </c>
      <c r="CB1195" s="28" t="n">
        <v>5.3374</v>
      </c>
      <c r="CC1195" s="28" t="n">
        <v>5.7974</v>
      </c>
      <c r="CD1195" s="28" t="n">
        <v>5.6924</v>
      </c>
      <c r="CE1195" s="28" t="n">
        <v>5.3774</v>
      </c>
      <c r="CF1195" s="28" t="n">
        <v>5.2624</v>
      </c>
      <c r="CG1195" s="28" t="n">
        <v>5.4524</v>
      </c>
      <c r="CH1195" s="28" t="n">
        <v>5.5219</v>
      </c>
      <c r="CI1195" s="28" t="n">
        <v>12.6424</v>
      </c>
      <c r="CJ1195" s="28" t="n">
        <v>9.6924</v>
      </c>
      <c r="CK1195" s="28" t="n">
        <v>5.8664</v>
      </c>
      <c r="CL1195" s="28" t="n">
        <v>7.2204</v>
      </c>
      <c r="CM1195" s="28" t="n">
        <v>5.5974</v>
      </c>
      <c r="CN1195" s="28" t="n">
        <v>10.2924</v>
      </c>
      <c r="CO1195" s="28" t="n">
        <v>5.5674</v>
      </c>
      <c r="CP1195" s="28" t="n">
        <v>5.5374</v>
      </c>
      <c r="CQ1195" s="28" t="n">
        <v>6.0424</v>
      </c>
      <c r="CR1195" s="28" t="n">
        <v>6.6764</v>
      </c>
      <c r="CS1195" s="28" t="n">
        <v>5.7124</v>
      </c>
      <c r="CT1195" s="28" t="n">
        <v>5.6924</v>
      </c>
      <c r="CU1195" s="28" t="n">
        <v>11.5924</v>
      </c>
    </row>
    <row r="1196" customFormat="false" ht="12.75" hidden="true" customHeight="false" outlineLevel="0" collapsed="false">
      <c r="A1196" s="56" t="n">
        <v>36999</v>
      </c>
      <c r="B1196" s="90" t="n">
        <f aca="false">B1195+1</f>
        <v>1190</v>
      </c>
      <c r="C1196" s="28"/>
      <c r="E1196" s="91" t="n">
        <v>5.105</v>
      </c>
      <c r="F1196" s="91" t="n">
        <v>4.855</v>
      </c>
      <c r="G1196" s="91" t="n">
        <v>5.21</v>
      </c>
      <c r="H1196" s="91" t="n">
        <v>5.1</v>
      </c>
      <c r="I1196" s="91" t="n">
        <v>4.5</v>
      </c>
      <c r="J1196" s="91" t="n">
        <v>4.35</v>
      </c>
      <c r="K1196" s="91" t="n">
        <v>5.005</v>
      </c>
      <c r="L1196" s="91" t="n">
        <v>5.105</v>
      </c>
      <c r="M1196" s="91" t="n">
        <v>12.9</v>
      </c>
      <c r="N1196" s="91" t="n">
        <v>5.15</v>
      </c>
      <c r="O1196" s="91" t="n">
        <v>5.365</v>
      </c>
      <c r="P1196" s="91" t="n">
        <v>5.57</v>
      </c>
      <c r="Q1196" s="91" t="n">
        <v>5.005</v>
      </c>
      <c r="R1196" s="91" t="n">
        <v>10.1</v>
      </c>
      <c r="S1196" s="91" t="n">
        <v>5.11</v>
      </c>
      <c r="T1196" s="91" t="n">
        <v>5.1</v>
      </c>
      <c r="U1196" s="91" t="n">
        <v>5.48</v>
      </c>
      <c r="V1196" s="91" t="n">
        <v>5.55</v>
      </c>
      <c r="W1196" s="91" t="n">
        <v>5.055</v>
      </c>
      <c r="X1196" s="91" t="n">
        <v>5.055</v>
      </c>
      <c r="Y1196" s="91" t="n">
        <v>12.05</v>
      </c>
      <c r="AA1196" s="2" t="n">
        <v>5.18</v>
      </c>
      <c r="AB1196" s="2" t="n">
        <v>5.148</v>
      </c>
      <c r="AC1196" s="95" t="n">
        <f aca="false">AE1196-AB1196</f>
        <v>0</v>
      </c>
      <c r="AE1196" s="28" t="n">
        <v>5.148</v>
      </c>
      <c r="AF1196" s="28" t="n">
        <v>4.98920184277722</v>
      </c>
      <c r="AG1196" s="28" t="n">
        <v>5.278</v>
      </c>
      <c r="AH1196" s="28" t="n">
        <v>5.083</v>
      </c>
      <c r="AI1196" s="28" t="n">
        <v>4.483</v>
      </c>
      <c r="AJ1196" s="28" t="n">
        <v>4.183</v>
      </c>
      <c r="AK1196" s="28" t="n">
        <v>5.053</v>
      </c>
      <c r="AL1196" s="28" t="n">
        <v>5.1605</v>
      </c>
      <c r="AM1196" s="28" t="n">
        <v>12.748</v>
      </c>
      <c r="AN1196" s="28" t="n">
        <v>5.228</v>
      </c>
      <c r="AO1196" s="28" t="n">
        <v>5.3855</v>
      </c>
      <c r="AP1196" s="28" t="n">
        <v>5.578</v>
      </c>
      <c r="AQ1196" s="28" t="n">
        <v>5.068</v>
      </c>
      <c r="AR1196" s="28" t="n">
        <v>9.748</v>
      </c>
      <c r="AS1196" s="28" t="n">
        <v>5.1705</v>
      </c>
      <c r="AT1196" s="28" t="n">
        <v>5.153</v>
      </c>
      <c r="AU1196" s="28" t="n">
        <v>5.4755</v>
      </c>
      <c r="AV1196" s="28" t="n">
        <v>5.558</v>
      </c>
      <c r="AW1196" s="28" t="n">
        <v>5.158</v>
      </c>
      <c r="AX1196" s="28" t="n">
        <v>5.148</v>
      </c>
      <c r="AY1196" s="28" t="n">
        <v>11.748</v>
      </c>
      <c r="BE1196" s="28" t="n">
        <v>5.24783333333333</v>
      </c>
      <c r="BF1196" s="28" t="n">
        <v>5.00720030712954</v>
      </c>
      <c r="BG1196" s="28" t="n">
        <v>5.38366666666667</v>
      </c>
      <c r="BH1196" s="28" t="n">
        <v>5.33366666666667</v>
      </c>
      <c r="BI1196" s="28" t="n">
        <v>4.732</v>
      </c>
      <c r="BJ1196" s="28" t="n">
        <v>4.2895</v>
      </c>
      <c r="BK1196" s="28" t="n">
        <v>5.1595</v>
      </c>
      <c r="BL1196" s="28" t="n">
        <v>5.27908333333333</v>
      </c>
      <c r="BM1196" s="28" t="n">
        <v>12.7978333333333</v>
      </c>
      <c r="BN1196" s="28" t="n">
        <v>5.4395</v>
      </c>
      <c r="BO1196" s="28" t="n">
        <v>5.48575</v>
      </c>
      <c r="BP1196" s="28" t="n">
        <v>5.75366666666667</v>
      </c>
      <c r="BQ1196" s="28" t="n">
        <v>5.27033333333333</v>
      </c>
      <c r="BR1196" s="28" t="n">
        <v>9.2645</v>
      </c>
      <c r="BS1196" s="28" t="n">
        <v>5.27241666666667</v>
      </c>
      <c r="BT1196" s="28" t="n">
        <v>5.25491666666667</v>
      </c>
      <c r="BU1196" s="28" t="n">
        <v>5.57575</v>
      </c>
      <c r="BV1196" s="28" t="n">
        <v>5.69283333333333</v>
      </c>
      <c r="BW1196" s="28" t="n">
        <v>5.25783333333333</v>
      </c>
      <c r="BX1196" s="28" t="n">
        <v>5.24783333333333</v>
      </c>
      <c r="BY1196" s="28" t="n">
        <v>11.3661666666667</v>
      </c>
      <c r="CA1196" s="28" t="n">
        <v>5.458</v>
      </c>
      <c r="CB1196" s="28" t="n">
        <v>5.263</v>
      </c>
      <c r="CC1196" s="28" t="n">
        <v>5.713</v>
      </c>
      <c r="CD1196" s="28" t="n">
        <v>5.608</v>
      </c>
      <c r="CE1196" s="28" t="n">
        <v>5.283</v>
      </c>
      <c r="CF1196" s="28" t="n">
        <v>5.158</v>
      </c>
      <c r="CG1196" s="28" t="n">
        <v>5.368</v>
      </c>
      <c r="CH1196" s="28" t="n">
        <v>5.4375</v>
      </c>
      <c r="CI1196" s="28" t="n">
        <v>12.558</v>
      </c>
      <c r="CJ1196" s="28" t="n">
        <v>9.658</v>
      </c>
      <c r="CK1196" s="28" t="n">
        <v>5.78</v>
      </c>
      <c r="CL1196" s="28" t="n">
        <v>7.12</v>
      </c>
      <c r="CM1196" s="28" t="n">
        <v>5.513</v>
      </c>
      <c r="CN1196" s="28" t="n">
        <v>10.208</v>
      </c>
      <c r="CO1196" s="28" t="n">
        <v>5.483</v>
      </c>
      <c r="CP1196" s="28" t="n">
        <v>5.453</v>
      </c>
      <c r="CQ1196" s="28" t="n">
        <v>5.958</v>
      </c>
      <c r="CR1196" s="28" t="n">
        <v>6.592</v>
      </c>
      <c r="CS1196" s="28" t="n">
        <v>5.628</v>
      </c>
      <c r="CT1196" s="28" t="n">
        <v>5.608</v>
      </c>
      <c r="CU1196" s="28" t="n">
        <v>11.508</v>
      </c>
    </row>
    <row r="1197" customFormat="false" ht="12.75" hidden="true" customHeight="false" outlineLevel="0" collapsed="false">
      <c r="A1197" s="56" t="n">
        <v>37000</v>
      </c>
      <c r="B1197" s="90" t="n">
        <f aca="false">B1196+1</f>
        <v>1191</v>
      </c>
      <c r="C1197" s="28"/>
      <c r="E1197" s="91" t="n">
        <v>5.07</v>
      </c>
      <c r="F1197" s="91" t="n">
        <v>4.833</v>
      </c>
      <c r="G1197" s="91" t="n">
        <v>5.18</v>
      </c>
      <c r="H1197" s="91" t="n">
        <v>5.07</v>
      </c>
      <c r="I1197" s="91" t="n">
        <v>4.42</v>
      </c>
      <c r="J1197" s="91" t="n">
        <v>4.22</v>
      </c>
      <c r="K1197" s="91" t="n">
        <v>4.975</v>
      </c>
      <c r="L1197" s="91" t="n">
        <v>5.07</v>
      </c>
      <c r="M1197" s="91" t="n">
        <v>12.97</v>
      </c>
      <c r="N1197" s="91" t="n">
        <v>5.12</v>
      </c>
      <c r="O1197" s="91" t="n">
        <v>5.37</v>
      </c>
      <c r="P1197" s="91" t="n">
        <v>5.5</v>
      </c>
      <c r="Q1197" s="91" t="n">
        <v>4.97</v>
      </c>
      <c r="R1197" s="91" t="n">
        <v>9.97</v>
      </c>
      <c r="S1197" s="91" t="n">
        <v>5.08</v>
      </c>
      <c r="T1197" s="91" t="n">
        <v>5.07</v>
      </c>
      <c r="U1197" s="91" t="n">
        <v>5.41</v>
      </c>
      <c r="V1197" s="91" t="n">
        <v>5.48</v>
      </c>
      <c r="W1197" s="91" t="n">
        <v>5.025</v>
      </c>
      <c r="X1197" s="91" t="n">
        <v>5.025</v>
      </c>
      <c r="Y1197" s="91" t="n">
        <v>12.12</v>
      </c>
      <c r="AA1197" s="2" t="n">
        <v>5.14</v>
      </c>
      <c r="AB1197" s="2" t="n">
        <v>5.101</v>
      </c>
      <c r="AC1197" s="95" t="n">
        <f aca="false">AE1197-AB1197</f>
        <v>0</v>
      </c>
      <c r="AE1197" s="28" t="n">
        <v>5.101</v>
      </c>
      <c r="AF1197" s="28" t="n">
        <v>4.98267803945012</v>
      </c>
      <c r="AG1197" s="28" t="n">
        <v>5.226</v>
      </c>
      <c r="AH1197" s="28" t="n">
        <v>5.031</v>
      </c>
      <c r="AI1197" s="28" t="n">
        <v>4.391</v>
      </c>
      <c r="AJ1197" s="28" t="n">
        <v>4.091</v>
      </c>
      <c r="AK1197" s="28" t="n">
        <v>5.006</v>
      </c>
      <c r="AL1197" s="28" t="n">
        <v>5.1135</v>
      </c>
      <c r="AM1197" s="28" t="n">
        <v>12.951</v>
      </c>
      <c r="AN1197" s="28" t="n">
        <v>5.221</v>
      </c>
      <c r="AO1197" s="28" t="n">
        <v>5.346</v>
      </c>
      <c r="AP1197" s="28" t="n">
        <v>5.521</v>
      </c>
      <c r="AQ1197" s="28" t="n">
        <v>5.016</v>
      </c>
      <c r="AR1197" s="28" t="n">
        <v>9.951</v>
      </c>
      <c r="AS1197" s="28" t="n">
        <v>5.1185</v>
      </c>
      <c r="AT1197" s="28" t="n">
        <v>5.1035</v>
      </c>
      <c r="AU1197" s="28" t="n">
        <v>5.4285</v>
      </c>
      <c r="AV1197" s="28" t="n">
        <v>5.501</v>
      </c>
      <c r="AW1197" s="28" t="n">
        <v>5.111</v>
      </c>
      <c r="AX1197" s="28" t="n">
        <v>5.101</v>
      </c>
      <c r="AY1197" s="28" t="n">
        <v>11.951</v>
      </c>
      <c r="BE1197" s="28" t="n">
        <v>5.2085</v>
      </c>
      <c r="BF1197" s="28" t="n">
        <v>4.97461300657502</v>
      </c>
      <c r="BG1197" s="28" t="n">
        <v>5.33933333333333</v>
      </c>
      <c r="BH1197" s="28" t="n">
        <v>5.28683333333333</v>
      </c>
      <c r="BI1197" s="28" t="n">
        <v>4.64016666666667</v>
      </c>
      <c r="BJ1197" s="28" t="n">
        <v>4.20516666666667</v>
      </c>
      <c r="BK1197" s="28" t="n">
        <v>5.12016666666667</v>
      </c>
      <c r="BL1197" s="28" t="n">
        <v>5.23933333333333</v>
      </c>
      <c r="BM1197" s="28" t="n">
        <v>12.9501666666667</v>
      </c>
      <c r="BN1197" s="28" t="n">
        <v>5.4135</v>
      </c>
      <c r="BO1197" s="28" t="n">
        <v>5.4485</v>
      </c>
      <c r="BP1197" s="28" t="n">
        <v>5.711</v>
      </c>
      <c r="BQ1197" s="28" t="n">
        <v>5.23266666666667</v>
      </c>
      <c r="BR1197" s="28" t="n">
        <v>9.41683333333333</v>
      </c>
      <c r="BS1197" s="28" t="n">
        <v>5.23016666666667</v>
      </c>
      <c r="BT1197" s="28" t="n">
        <v>5.21516666666667</v>
      </c>
      <c r="BU1197" s="28" t="n">
        <v>5.53641666666667</v>
      </c>
      <c r="BV1197" s="28" t="n">
        <v>5.6485</v>
      </c>
      <c r="BW1197" s="28" t="n">
        <v>5.2185</v>
      </c>
      <c r="BX1197" s="28" t="n">
        <v>5.2085</v>
      </c>
      <c r="BY1197" s="28" t="n">
        <v>11.5185</v>
      </c>
      <c r="CA1197" s="28" t="n">
        <v>5.431</v>
      </c>
      <c r="CB1197" s="28" t="n">
        <v>5.226</v>
      </c>
      <c r="CC1197" s="28" t="n">
        <v>5.681</v>
      </c>
      <c r="CD1197" s="28" t="n">
        <v>5.581</v>
      </c>
      <c r="CE1197" s="28" t="n">
        <v>5.241</v>
      </c>
      <c r="CF1197" s="28" t="n">
        <v>5.136</v>
      </c>
      <c r="CG1197" s="28" t="n">
        <v>5.341</v>
      </c>
      <c r="CH1197" s="28" t="n">
        <v>5.4105</v>
      </c>
      <c r="CI1197" s="28" t="n">
        <v>12.401</v>
      </c>
      <c r="CJ1197" s="28" t="n">
        <v>9.431</v>
      </c>
      <c r="CK1197" s="28" t="n">
        <v>5.753</v>
      </c>
      <c r="CL1197" s="28" t="n">
        <v>7.093</v>
      </c>
      <c r="CM1197" s="28" t="n">
        <v>5.486</v>
      </c>
      <c r="CN1197" s="28" t="n">
        <v>10.051</v>
      </c>
      <c r="CO1197" s="28" t="n">
        <v>5.456</v>
      </c>
      <c r="CP1197" s="28" t="n">
        <v>5.426</v>
      </c>
      <c r="CQ1197" s="28" t="n">
        <v>5.931</v>
      </c>
      <c r="CR1197" s="28" t="n">
        <v>6.565</v>
      </c>
      <c r="CS1197" s="28" t="n">
        <v>5.601</v>
      </c>
      <c r="CT1197" s="28" t="n">
        <v>5.581</v>
      </c>
      <c r="CU1197" s="28" t="n">
        <v>11.351</v>
      </c>
    </row>
    <row r="1198" customFormat="false" ht="12.75" hidden="true" customHeight="false" outlineLevel="0" collapsed="false">
      <c r="A1198" s="56" t="n">
        <v>37001</v>
      </c>
      <c r="B1198" s="90" t="n">
        <f aca="false">B1197+1</f>
        <v>1192</v>
      </c>
      <c r="C1198" s="28"/>
      <c r="E1198" s="91" t="n">
        <v>5.07</v>
      </c>
      <c r="F1198" s="91" t="n">
        <v>4.827</v>
      </c>
      <c r="G1198" s="91" t="n">
        <v>5.175</v>
      </c>
      <c r="H1198" s="91" t="n">
        <v>5.02</v>
      </c>
      <c r="I1198" s="91" t="n">
        <v>4.32</v>
      </c>
      <c r="J1198" s="91" t="n">
        <v>4.17</v>
      </c>
      <c r="K1198" s="91" t="n">
        <v>4.97</v>
      </c>
      <c r="L1198" s="91" t="n">
        <v>5.07</v>
      </c>
      <c r="M1198" s="91" t="n">
        <v>12.97</v>
      </c>
      <c r="N1198" s="91" t="n">
        <v>5.12</v>
      </c>
      <c r="O1198" s="91" t="n">
        <v>5.44</v>
      </c>
      <c r="P1198" s="91" t="n">
        <v>5.51</v>
      </c>
      <c r="Q1198" s="91" t="n">
        <v>4.97</v>
      </c>
      <c r="R1198" s="91" t="n">
        <v>9.62</v>
      </c>
      <c r="S1198" s="91" t="n">
        <v>5.09</v>
      </c>
      <c r="T1198" s="91" t="n">
        <v>5.07</v>
      </c>
      <c r="U1198" s="91" t="n">
        <v>5.37</v>
      </c>
      <c r="V1198" s="91" t="n">
        <v>5.5</v>
      </c>
      <c r="W1198" s="91" t="n">
        <v>5.02</v>
      </c>
      <c r="X1198" s="91" t="n">
        <v>5.02</v>
      </c>
      <c r="Y1198" s="91" t="n">
        <v>11.97</v>
      </c>
      <c r="AA1198" s="2" t="n">
        <v>5.07</v>
      </c>
      <c r="AB1198" s="2" t="n">
        <v>5.128</v>
      </c>
      <c r="AC1198" s="95" t="n">
        <f aca="false">AE1198-AB1198</f>
        <v>0</v>
      </c>
      <c r="AE1198" s="28" t="n">
        <v>5.128</v>
      </c>
      <c r="AF1198" s="28" t="n">
        <v>5.00191134368107</v>
      </c>
      <c r="AG1198" s="28" t="n">
        <v>5.258</v>
      </c>
      <c r="AH1198" s="28" t="n">
        <v>5.073</v>
      </c>
      <c r="AI1198" s="28" t="n">
        <v>4.388</v>
      </c>
      <c r="AJ1198" s="28" t="n">
        <v>4.098</v>
      </c>
      <c r="AK1198" s="28" t="n">
        <v>5.033</v>
      </c>
      <c r="AL1198" s="28" t="n">
        <v>5.143</v>
      </c>
      <c r="AM1198" s="28" t="n">
        <v>12.828</v>
      </c>
      <c r="AN1198" s="28" t="n">
        <v>5.248</v>
      </c>
      <c r="AO1198" s="28" t="n">
        <v>5.373</v>
      </c>
      <c r="AP1198" s="28" t="n">
        <v>5.548</v>
      </c>
      <c r="AQ1198" s="28" t="n">
        <v>5.0455</v>
      </c>
      <c r="AR1198" s="28" t="n">
        <v>9.828</v>
      </c>
      <c r="AS1198" s="28" t="n">
        <v>5.1455</v>
      </c>
      <c r="AT1198" s="28" t="n">
        <v>5.1305</v>
      </c>
      <c r="AU1198" s="28" t="n">
        <v>5.4555</v>
      </c>
      <c r="AV1198" s="28" t="n">
        <v>5.528</v>
      </c>
      <c r="AW1198" s="28" t="n">
        <v>5.128</v>
      </c>
      <c r="AX1198" s="28" t="n">
        <v>5.118</v>
      </c>
      <c r="AY1198" s="28" t="n">
        <v>11.828</v>
      </c>
      <c r="BE1198" s="28" t="n">
        <v>5.244</v>
      </c>
      <c r="BF1198" s="28" t="n">
        <v>5.00881855728018</v>
      </c>
      <c r="BG1198" s="28" t="n">
        <v>5.37983333333333</v>
      </c>
      <c r="BH1198" s="28" t="n">
        <v>5.3265</v>
      </c>
      <c r="BI1198" s="28" t="n">
        <v>4.67566666666667</v>
      </c>
      <c r="BJ1198" s="28" t="n">
        <v>4.24066666666667</v>
      </c>
      <c r="BK1198" s="28" t="n">
        <v>5.15566666666667</v>
      </c>
      <c r="BL1198" s="28" t="n">
        <v>5.27733333333333</v>
      </c>
      <c r="BM1198" s="28" t="n">
        <v>12.7356666666667</v>
      </c>
      <c r="BN1198" s="28" t="n">
        <v>5.449</v>
      </c>
      <c r="BO1198" s="28" t="n">
        <v>5.484</v>
      </c>
      <c r="BP1198" s="28" t="n">
        <v>5.7465</v>
      </c>
      <c r="BQ1198" s="28" t="n">
        <v>5.27025</v>
      </c>
      <c r="BR1198" s="28" t="n">
        <v>9.20233333333333</v>
      </c>
      <c r="BS1198" s="28" t="n">
        <v>5.26566666666667</v>
      </c>
      <c r="BT1198" s="28" t="n">
        <v>5.25066666666667</v>
      </c>
      <c r="BU1198" s="28" t="n">
        <v>5.57191666666667</v>
      </c>
      <c r="BV1198" s="28" t="n">
        <v>5.684</v>
      </c>
      <c r="BW1198" s="28" t="n">
        <v>5.244</v>
      </c>
      <c r="BX1198" s="28" t="n">
        <v>5.234</v>
      </c>
      <c r="BY1198" s="28" t="n">
        <v>11.304</v>
      </c>
      <c r="CA1198" s="28" t="n">
        <v>5.48</v>
      </c>
      <c r="CB1198" s="28" t="n">
        <v>5.28</v>
      </c>
      <c r="CC1198" s="28" t="n">
        <v>5.725</v>
      </c>
      <c r="CD1198" s="28" t="n">
        <v>5.63</v>
      </c>
      <c r="CE1198" s="28" t="n">
        <v>5.295</v>
      </c>
      <c r="CF1198" s="28" t="n">
        <v>5.185</v>
      </c>
      <c r="CG1198" s="28" t="n">
        <v>5.39</v>
      </c>
      <c r="CH1198" s="28" t="n">
        <v>5.4595</v>
      </c>
      <c r="CI1198" s="28" t="n">
        <v>12.23</v>
      </c>
      <c r="CJ1198" s="28" t="n">
        <v>9.26</v>
      </c>
      <c r="CK1198" s="28" t="n">
        <v>5.802</v>
      </c>
      <c r="CL1198" s="28" t="n">
        <v>7.142</v>
      </c>
      <c r="CM1198" s="28" t="n">
        <v>5.535</v>
      </c>
      <c r="CN1198" s="28" t="n">
        <v>9.88</v>
      </c>
      <c r="CO1198" s="28" t="n">
        <v>5.505</v>
      </c>
      <c r="CP1198" s="28" t="n">
        <v>5.475</v>
      </c>
      <c r="CQ1198" s="28" t="n">
        <v>5.98</v>
      </c>
      <c r="CR1198" s="28" t="n">
        <v>6.614</v>
      </c>
      <c r="CS1198" s="28" t="n">
        <v>5.65</v>
      </c>
      <c r="CT1198" s="28" t="n">
        <v>5.63</v>
      </c>
      <c r="CU1198" s="28" t="n">
        <v>11.18</v>
      </c>
    </row>
    <row r="1199" customFormat="false" ht="12.75" hidden="true" customHeight="false" outlineLevel="0" collapsed="false">
      <c r="A1199" s="56" t="n">
        <v>37004</v>
      </c>
      <c r="B1199" s="90" t="n">
        <f aca="false">B1198+1</f>
        <v>1193</v>
      </c>
      <c r="C1199" s="28"/>
      <c r="E1199" s="91" t="n">
        <v>5.05</v>
      </c>
      <c r="F1199" s="91" t="n">
        <v>4.812</v>
      </c>
      <c r="G1199" s="91" t="n">
        <v>5.155</v>
      </c>
      <c r="H1199" s="91" t="n">
        <v>5.1</v>
      </c>
      <c r="I1199" s="91" t="n">
        <v>4.32</v>
      </c>
      <c r="J1199" s="91" t="n">
        <v>4.12</v>
      </c>
      <c r="K1199" s="91" t="n">
        <v>4.95</v>
      </c>
      <c r="L1199" s="91" t="n">
        <v>5.05</v>
      </c>
      <c r="M1199" s="91" t="n">
        <v>14.07</v>
      </c>
      <c r="N1199" s="91" t="n">
        <v>5.12</v>
      </c>
      <c r="O1199" s="91" t="n">
        <v>5.35</v>
      </c>
      <c r="P1199" s="91" t="n">
        <v>5.49</v>
      </c>
      <c r="Q1199" s="91" t="n">
        <v>4.95</v>
      </c>
      <c r="R1199" s="91" t="n">
        <v>10.07</v>
      </c>
      <c r="S1199" s="91" t="n">
        <v>5.085</v>
      </c>
      <c r="T1199" s="91" t="n">
        <v>5.05</v>
      </c>
      <c r="U1199" s="91" t="n">
        <v>5.4</v>
      </c>
      <c r="V1199" s="91" t="n">
        <v>5.475</v>
      </c>
      <c r="W1199" s="91" t="n">
        <v>5</v>
      </c>
      <c r="X1199" s="91" t="n">
        <v>5</v>
      </c>
      <c r="Y1199" s="91" t="n">
        <v>12.47</v>
      </c>
      <c r="AA1199" s="2" t="n">
        <v>5.11</v>
      </c>
      <c r="AB1199" s="2" t="n">
        <v>5.125</v>
      </c>
      <c r="AC1199" s="95" t="n">
        <f aca="false">AE1199-AB1199</f>
        <v>0</v>
      </c>
      <c r="AE1199" s="28" t="n">
        <v>5.125</v>
      </c>
      <c r="AF1199" s="28" t="n">
        <v>4.99246110161356</v>
      </c>
      <c r="AG1199" s="28" t="n">
        <v>5.255</v>
      </c>
      <c r="AH1199" s="28" t="n">
        <v>5.11</v>
      </c>
      <c r="AI1199" s="28" t="n">
        <v>4.335</v>
      </c>
      <c r="AJ1199" s="28" t="n">
        <v>4.1</v>
      </c>
      <c r="AK1199" s="28" t="n">
        <v>5.035</v>
      </c>
      <c r="AL1199" s="28" t="n">
        <v>5.14</v>
      </c>
      <c r="AM1199" s="28" t="n">
        <v>14.025</v>
      </c>
      <c r="AN1199" s="28" t="n">
        <v>5.245</v>
      </c>
      <c r="AO1199" s="28" t="n">
        <v>5.38</v>
      </c>
      <c r="AP1199" s="28" t="n">
        <v>5.5525</v>
      </c>
      <c r="AQ1199" s="28" t="n">
        <v>5.055</v>
      </c>
      <c r="AR1199" s="28" t="n">
        <v>11.025</v>
      </c>
      <c r="AS1199" s="28" t="n">
        <v>5.1425</v>
      </c>
      <c r="AT1199" s="28" t="n">
        <v>5.1275</v>
      </c>
      <c r="AU1199" s="28" t="n">
        <v>5.445</v>
      </c>
      <c r="AV1199" s="28" t="n">
        <v>5.5325</v>
      </c>
      <c r="AW1199" s="28" t="n">
        <v>5.125</v>
      </c>
      <c r="AX1199" s="28" t="n">
        <v>5.115</v>
      </c>
      <c r="AY1199" s="28" t="n">
        <v>13.025</v>
      </c>
      <c r="BE1199" s="28" t="n">
        <v>5.24766666666667</v>
      </c>
      <c r="BF1199" s="28" t="n">
        <v>5.00641018360226</v>
      </c>
      <c r="BG1199" s="28" t="n">
        <v>5.3835</v>
      </c>
      <c r="BH1199" s="28" t="n">
        <v>5.3435</v>
      </c>
      <c r="BI1199" s="28" t="n">
        <v>4.6735</v>
      </c>
      <c r="BJ1199" s="28" t="n">
        <v>4.25933333333333</v>
      </c>
      <c r="BK1199" s="28" t="n">
        <v>5.16433333333333</v>
      </c>
      <c r="BL1199" s="28" t="n">
        <v>5.28058333333333</v>
      </c>
      <c r="BM1199" s="28" t="n">
        <v>13.6893333333333</v>
      </c>
      <c r="BN1199" s="28" t="n">
        <v>5.45266666666667</v>
      </c>
      <c r="BO1199" s="28" t="n">
        <v>5.49516666666667</v>
      </c>
      <c r="BP1199" s="28" t="n">
        <v>5.75141666666667</v>
      </c>
      <c r="BQ1199" s="28" t="n">
        <v>5.281</v>
      </c>
      <c r="BR1199" s="28" t="n">
        <v>10.156</v>
      </c>
      <c r="BS1199" s="28" t="n">
        <v>5.26933333333333</v>
      </c>
      <c r="BT1199" s="28" t="n">
        <v>5.25433333333333</v>
      </c>
      <c r="BU1199" s="28" t="n">
        <v>5.57266666666667</v>
      </c>
      <c r="BV1199" s="28" t="n">
        <v>5.68808333333333</v>
      </c>
      <c r="BW1199" s="28" t="n">
        <v>5.24766666666667</v>
      </c>
      <c r="BX1199" s="28" t="n">
        <v>5.23766666666667</v>
      </c>
      <c r="BY1199" s="28" t="n">
        <v>12.2576666666667</v>
      </c>
      <c r="CA1199" s="28" t="n">
        <v>5.5052</v>
      </c>
      <c r="CB1199" s="28" t="n">
        <v>5.3052</v>
      </c>
      <c r="CC1199" s="28" t="n">
        <v>5.7552</v>
      </c>
      <c r="CD1199" s="28" t="n">
        <v>5.6652</v>
      </c>
      <c r="CE1199" s="28" t="n">
        <v>5.3202</v>
      </c>
      <c r="CF1199" s="28" t="n">
        <v>5.2102</v>
      </c>
      <c r="CG1199" s="28" t="n">
        <v>5.4202</v>
      </c>
      <c r="CH1199" s="28" t="n">
        <v>5.4847</v>
      </c>
      <c r="CI1199" s="28" t="n">
        <v>12.4552</v>
      </c>
      <c r="CJ1199" s="28" t="n">
        <v>9.4852</v>
      </c>
      <c r="CK1199" s="28" t="n">
        <v>5.8272</v>
      </c>
      <c r="CL1199" s="28" t="n">
        <v>7.1672</v>
      </c>
      <c r="CM1199" s="28" t="n">
        <v>5.5652</v>
      </c>
      <c r="CN1199" s="28" t="n">
        <v>10.1052</v>
      </c>
      <c r="CO1199" s="28" t="n">
        <v>5.5302</v>
      </c>
      <c r="CP1199" s="28" t="n">
        <v>5.5002</v>
      </c>
      <c r="CQ1199" s="28" t="n">
        <v>6.0052</v>
      </c>
      <c r="CR1199" s="28" t="n">
        <v>6.6392</v>
      </c>
      <c r="CS1199" s="28" t="n">
        <v>5.6752</v>
      </c>
      <c r="CT1199" s="28" t="n">
        <v>5.6552</v>
      </c>
      <c r="CU1199" s="28" t="n">
        <v>11.4052</v>
      </c>
    </row>
    <row r="1200" customFormat="false" ht="12.75" hidden="true" customHeight="false" outlineLevel="0" collapsed="false">
      <c r="A1200" s="56" t="n">
        <v>37005</v>
      </c>
      <c r="B1200" s="90" t="n">
        <f aca="false">B1199+1</f>
        <v>1194</v>
      </c>
      <c r="C1200" s="28"/>
      <c r="E1200" s="91" t="n">
        <v>5.05</v>
      </c>
      <c r="F1200" s="91" t="n">
        <v>4.727</v>
      </c>
      <c r="G1200" s="91" t="n">
        <v>5.155</v>
      </c>
      <c r="H1200" s="91" t="n">
        <v>5.065</v>
      </c>
      <c r="I1200" s="91" t="n">
        <v>4.29</v>
      </c>
      <c r="J1200" s="91" t="n">
        <v>4.04</v>
      </c>
      <c r="K1200" s="91" t="n">
        <v>4.95</v>
      </c>
      <c r="L1200" s="91" t="n">
        <v>5.04</v>
      </c>
      <c r="M1200" s="91" t="n">
        <v>15.04</v>
      </c>
      <c r="N1200" s="91" t="n">
        <v>5.09</v>
      </c>
      <c r="O1200" s="91" t="n">
        <v>5.4</v>
      </c>
      <c r="P1200" s="91" t="n">
        <v>5.48</v>
      </c>
      <c r="Q1200" s="91" t="n">
        <v>4.94</v>
      </c>
      <c r="R1200" s="91" t="n">
        <v>8.54</v>
      </c>
      <c r="S1200" s="91" t="n">
        <v>5.07</v>
      </c>
      <c r="T1200" s="91" t="n">
        <v>5.06</v>
      </c>
      <c r="U1200" s="91" t="n">
        <v>5.4</v>
      </c>
      <c r="V1200" s="91" t="n">
        <v>5.45</v>
      </c>
      <c r="W1200" s="91" t="n">
        <v>5</v>
      </c>
      <c r="X1200" s="91" t="n">
        <v>5</v>
      </c>
      <c r="Y1200" s="91" t="n">
        <v>12.44</v>
      </c>
      <c r="AA1200" s="2" t="n">
        <v>5.145</v>
      </c>
      <c r="AB1200" s="2" t="n">
        <v>5.078</v>
      </c>
      <c r="AC1200" s="95" t="n">
        <f aca="false">AE1200-AB1200</f>
        <v>0</v>
      </c>
      <c r="AE1200" s="28" t="n">
        <v>5.078</v>
      </c>
      <c r="AF1200" s="28" t="n">
        <v>4.97249176358672</v>
      </c>
      <c r="AG1200" s="28" t="n">
        <v>5.203</v>
      </c>
      <c r="AH1200" s="28" t="n">
        <v>5.053</v>
      </c>
      <c r="AI1200" s="28" t="n">
        <v>4.258</v>
      </c>
      <c r="AJ1200" s="28" t="n">
        <v>4.018</v>
      </c>
      <c r="AK1200" s="28" t="n">
        <v>4.988</v>
      </c>
      <c r="AL1200" s="28" t="n">
        <v>5.0905</v>
      </c>
      <c r="AM1200" s="28" t="n">
        <v>14.678</v>
      </c>
      <c r="AN1200" s="28" t="n">
        <v>5.228</v>
      </c>
      <c r="AO1200" s="28" t="n">
        <v>5.333</v>
      </c>
      <c r="AP1200" s="28" t="n">
        <v>5.5055</v>
      </c>
      <c r="AQ1200" s="28" t="n">
        <v>5.003</v>
      </c>
      <c r="AR1200" s="28" t="n">
        <v>10.228</v>
      </c>
      <c r="AS1200" s="28" t="n">
        <v>5.0955</v>
      </c>
      <c r="AT1200" s="28" t="n">
        <v>5.073</v>
      </c>
      <c r="AU1200" s="28" t="n">
        <v>5.398</v>
      </c>
      <c r="AV1200" s="28" t="n">
        <v>5.4855</v>
      </c>
      <c r="AW1200" s="28" t="n">
        <v>5.078</v>
      </c>
      <c r="AX1200" s="28" t="n">
        <v>5.068</v>
      </c>
      <c r="AY1200" s="28" t="n">
        <v>12.678</v>
      </c>
      <c r="BE1200" s="28" t="n">
        <v>5.18683333333333</v>
      </c>
      <c r="BF1200" s="28" t="n">
        <v>4.93174862726445</v>
      </c>
      <c r="BG1200" s="28" t="n">
        <v>5.31766666666667</v>
      </c>
      <c r="BH1200" s="28" t="n">
        <v>5.281</v>
      </c>
      <c r="BI1200" s="28" t="n">
        <v>4.6035</v>
      </c>
      <c r="BJ1200" s="28" t="n">
        <v>4.19766666666667</v>
      </c>
      <c r="BK1200" s="28" t="n">
        <v>5.1035</v>
      </c>
      <c r="BL1200" s="28" t="n">
        <v>5.21766666666667</v>
      </c>
      <c r="BM1200" s="28" t="n">
        <v>13.2285</v>
      </c>
      <c r="BN1200" s="28" t="n">
        <v>5.39683333333333</v>
      </c>
      <c r="BO1200" s="28" t="n">
        <v>5.43433333333333</v>
      </c>
      <c r="BP1200" s="28" t="n">
        <v>5.69058333333333</v>
      </c>
      <c r="BQ1200" s="28" t="n">
        <v>5.21933333333333</v>
      </c>
      <c r="BR1200" s="28" t="n">
        <v>9.4535</v>
      </c>
      <c r="BS1200" s="28" t="n">
        <v>5.2085</v>
      </c>
      <c r="BT1200" s="28" t="n">
        <v>5.19225</v>
      </c>
      <c r="BU1200" s="28" t="n">
        <v>5.51183333333333</v>
      </c>
      <c r="BV1200" s="28" t="n">
        <v>5.62725</v>
      </c>
      <c r="BW1200" s="28" t="n">
        <v>5.18683333333333</v>
      </c>
      <c r="BX1200" s="28" t="n">
        <v>5.17683333333333</v>
      </c>
      <c r="BY1200" s="28" t="n">
        <v>11.6301666666667</v>
      </c>
      <c r="CA1200" s="28" t="n">
        <v>5.4532</v>
      </c>
      <c r="CB1200" s="28" t="n">
        <v>5.2532</v>
      </c>
      <c r="CC1200" s="28" t="n">
        <v>5.6982</v>
      </c>
      <c r="CD1200" s="28" t="n">
        <v>5.6132</v>
      </c>
      <c r="CE1200" s="28" t="n">
        <v>5.2682</v>
      </c>
      <c r="CF1200" s="28" t="n">
        <v>5.1582</v>
      </c>
      <c r="CG1200" s="28" t="n">
        <v>5.3682</v>
      </c>
      <c r="CH1200" s="28" t="n">
        <v>5.4302</v>
      </c>
      <c r="CI1200" s="28" t="n">
        <v>11.9732</v>
      </c>
      <c r="CJ1200" s="28" t="n">
        <v>9.2532</v>
      </c>
      <c r="CK1200" s="28" t="n">
        <v>5.7752</v>
      </c>
      <c r="CL1200" s="28" t="n">
        <v>7.1152</v>
      </c>
      <c r="CM1200" s="28" t="n">
        <v>5.5132</v>
      </c>
      <c r="CN1200" s="28" t="n">
        <v>9.6532</v>
      </c>
      <c r="CO1200" s="28" t="n">
        <v>5.4782</v>
      </c>
      <c r="CP1200" s="28" t="n">
        <v>5.4482</v>
      </c>
      <c r="CQ1200" s="28" t="n">
        <v>5.9532</v>
      </c>
      <c r="CR1200" s="28" t="n">
        <v>6.5872</v>
      </c>
      <c r="CS1200" s="28" t="n">
        <v>5.6232</v>
      </c>
      <c r="CT1200" s="28" t="n">
        <v>5.6032</v>
      </c>
      <c r="CU1200" s="28" t="n">
        <v>10.9532</v>
      </c>
    </row>
    <row r="1201" customFormat="false" ht="12.75" hidden="true" customHeight="false" outlineLevel="0" collapsed="false">
      <c r="A1201" s="56" t="n">
        <v>37006</v>
      </c>
      <c r="B1201" s="90" t="n">
        <f aca="false">B1200+1</f>
        <v>1195</v>
      </c>
      <c r="C1201" s="28"/>
      <c r="E1201" s="91" t="n">
        <v>4.93</v>
      </c>
      <c r="F1201" s="91" t="n">
        <v>4.664</v>
      </c>
      <c r="G1201" s="91" t="n">
        <v>5.035</v>
      </c>
      <c r="H1201" s="91" t="n">
        <v>4.985</v>
      </c>
      <c r="I1201" s="91" t="n">
        <v>4.21</v>
      </c>
      <c r="J1201" s="91" t="n">
        <v>4.06</v>
      </c>
      <c r="K1201" s="91" t="n">
        <v>4.83</v>
      </c>
      <c r="L1201" s="91" t="n">
        <v>4.92</v>
      </c>
      <c r="M1201" s="91" t="n">
        <v>15.21</v>
      </c>
      <c r="N1201" s="91" t="n">
        <v>5.01</v>
      </c>
      <c r="O1201" s="91" t="n">
        <v>5.21</v>
      </c>
      <c r="P1201" s="91" t="n">
        <v>5.36</v>
      </c>
      <c r="Q1201" s="91" t="n">
        <v>4.82</v>
      </c>
      <c r="R1201" s="91" t="n">
        <v>7.71</v>
      </c>
      <c r="S1201" s="91" t="n">
        <v>5.01</v>
      </c>
      <c r="T1201" s="91" t="n">
        <v>4.935</v>
      </c>
      <c r="U1201" s="91" t="n">
        <v>5.28</v>
      </c>
      <c r="V1201" s="91" t="n">
        <v>5.33</v>
      </c>
      <c r="W1201" s="91" t="n">
        <v>4.88</v>
      </c>
      <c r="X1201" s="91" t="n">
        <v>4.88</v>
      </c>
      <c r="Y1201" s="91" t="n">
        <v>12.76</v>
      </c>
      <c r="AA1201" s="2" t="n">
        <v>5.045</v>
      </c>
      <c r="AB1201" s="2" t="n">
        <v>4.981</v>
      </c>
      <c r="AC1201" s="95" t="n">
        <f aca="false">AE1201-AB1201</f>
        <v>0</v>
      </c>
      <c r="AE1201" s="28" t="n">
        <v>4.981</v>
      </c>
      <c r="AF1201" s="28" t="n">
        <v>4.90159067847435</v>
      </c>
      <c r="AG1201" s="28" t="n">
        <v>5.106</v>
      </c>
      <c r="AH1201" s="28" t="n">
        <v>4.981</v>
      </c>
      <c r="AI1201" s="28" t="n">
        <v>4.216</v>
      </c>
      <c r="AJ1201" s="28" t="n">
        <v>3.966</v>
      </c>
      <c r="AK1201" s="28" t="n">
        <v>4.896</v>
      </c>
      <c r="AL1201" s="28" t="n">
        <v>4.9935</v>
      </c>
      <c r="AM1201" s="28" t="n">
        <v>14.631</v>
      </c>
      <c r="AN1201" s="28" t="n">
        <v>5.261</v>
      </c>
      <c r="AO1201" s="28" t="n">
        <v>5.236</v>
      </c>
      <c r="AP1201" s="28" t="n">
        <v>5.4085</v>
      </c>
      <c r="AQ1201" s="28" t="n">
        <v>4.906</v>
      </c>
      <c r="AR1201" s="28" t="n">
        <v>10.181</v>
      </c>
      <c r="AS1201" s="28" t="n">
        <v>4.9985</v>
      </c>
      <c r="AT1201" s="28" t="n">
        <v>4.976</v>
      </c>
      <c r="AU1201" s="28" t="n">
        <v>5.301</v>
      </c>
      <c r="AV1201" s="28" t="n">
        <v>5.3885</v>
      </c>
      <c r="AW1201" s="28" t="n">
        <v>4.976</v>
      </c>
      <c r="AX1201" s="28" t="n">
        <v>4.966</v>
      </c>
      <c r="AY1201" s="28" t="n">
        <v>12.631</v>
      </c>
      <c r="BE1201" s="28" t="n">
        <v>5.07033333333333</v>
      </c>
      <c r="BF1201" s="28" t="n">
        <v>4.82959844641239</v>
      </c>
      <c r="BG1201" s="28" t="n">
        <v>5.20116666666667</v>
      </c>
      <c r="BH1201" s="28" t="n">
        <v>5.16866666666667</v>
      </c>
      <c r="BI1201" s="28" t="n">
        <v>4.50616666666667</v>
      </c>
      <c r="BJ1201" s="28" t="n">
        <v>4.082</v>
      </c>
      <c r="BK1201" s="28" t="n">
        <v>4.992</v>
      </c>
      <c r="BL1201" s="28" t="n">
        <v>5.10116666666667</v>
      </c>
      <c r="BM1201" s="28" t="n">
        <v>12.7703333333333</v>
      </c>
      <c r="BN1201" s="28" t="n">
        <v>5.32033333333333</v>
      </c>
      <c r="BO1201" s="28" t="n">
        <v>5.31783333333333</v>
      </c>
      <c r="BP1201" s="28" t="n">
        <v>5.57408333333333</v>
      </c>
      <c r="BQ1201" s="28" t="n">
        <v>5.10283333333333</v>
      </c>
      <c r="BR1201" s="28" t="n">
        <v>8.95366666666667</v>
      </c>
      <c r="BS1201" s="28" t="n">
        <v>5.092</v>
      </c>
      <c r="BT1201" s="28" t="n">
        <v>5.07575</v>
      </c>
      <c r="BU1201" s="28" t="n">
        <v>5.39533333333333</v>
      </c>
      <c r="BV1201" s="28" t="n">
        <v>5.51075</v>
      </c>
      <c r="BW1201" s="28" t="n">
        <v>5.06533333333333</v>
      </c>
      <c r="BX1201" s="28" t="n">
        <v>5.05533333333333</v>
      </c>
      <c r="BY1201" s="28" t="n">
        <v>11.347</v>
      </c>
      <c r="CA1201" s="28" t="n">
        <v>5.3458</v>
      </c>
      <c r="CB1201" s="28" t="n">
        <v>5.1508</v>
      </c>
      <c r="CC1201" s="28" t="n">
        <v>5.5908</v>
      </c>
      <c r="CD1201" s="28" t="n">
        <v>5.5008</v>
      </c>
      <c r="CE1201" s="28" t="n">
        <v>5.1608</v>
      </c>
      <c r="CF1201" s="28" t="n">
        <v>5.0608</v>
      </c>
      <c r="CG1201" s="28" t="n">
        <v>5.2658</v>
      </c>
      <c r="CH1201" s="28" t="n">
        <v>5.3228</v>
      </c>
      <c r="CI1201" s="28" t="n">
        <v>10.8658</v>
      </c>
      <c r="CJ1201" s="28" t="n">
        <v>8.9458</v>
      </c>
      <c r="CK1201" s="28" t="n">
        <v>5.6678</v>
      </c>
      <c r="CL1201" s="28" t="n">
        <v>6.9898</v>
      </c>
      <c r="CM1201" s="28" t="n">
        <v>5.4058</v>
      </c>
      <c r="CN1201" s="28" t="n">
        <v>9.3458</v>
      </c>
      <c r="CO1201" s="28" t="n">
        <v>5.3708</v>
      </c>
      <c r="CP1201" s="28" t="n">
        <v>5.3408</v>
      </c>
      <c r="CQ1201" s="28" t="n">
        <v>5.8458</v>
      </c>
      <c r="CR1201" s="28" t="n">
        <v>6.451</v>
      </c>
      <c r="CS1201" s="28" t="n">
        <v>5.5158</v>
      </c>
      <c r="CT1201" s="28" t="n">
        <v>5.4958</v>
      </c>
      <c r="CU1201" s="28" t="n">
        <v>10.2958</v>
      </c>
    </row>
    <row r="1202" customFormat="false" ht="12.75" hidden="true" customHeight="false" outlineLevel="0" collapsed="false">
      <c r="A1202" s="56" t="n">
        <v>37007</v>
      </c>
      <c r="B1202" s="90" t="n">
        <f aca="false">B1201+1</f>
        <v>1196</v>
      </c>
      <c r="C1202" s="28"/>
      <c r="E1202" s="91" t="n">
        <v>4.89</v>
      </c>
      <c r="F1202" s="91" t="n">
        <v>4.644</v>
      </c>
      <c r="G1202" s="91" t="n">
        <v>4.995</v>
      </c>
      <c r="H1202" s="91" t="n">
        <v>4.875</v>
      </c>
      <c r="I1202" s="91" t="n">
        <v>4.1</v>
      </c>
      <c r="J1202" s="91" t="n">
        <v>3.95</v>
      </c>
      <c r="K1202" s="91" t="n">
        <v>4.79</v>
      </c>
      <c r="L1202" s="91" t="n">
        <v>4.88</v>
      </c>
      <c r="M1202" s="91" t="n">
        <v>15.1</v>
      </c>
      <c r="N1202" s="91" t="n">
        <v>4.9</v>
      </c>
      <c r="O1202" s="91" t="n">
        <v>5.165</v>
      </c>
      <c r="P1202" s="91" t="n">
        <v>5.31</v>
      </c>
      <c r="Q1202" s="91" t="n">
        <v>4.78</v>
      </c>
      <c r="R1202" s="91" t="n">
        <v>6.35</v>
      </c>
      <c r="S1202" s="91" t="n">
        <v>4.97</v>
      </c>
      <c r="T1202" s="91" t="n">
        <v>4.88</v>
      </c>
      <c r="U1202" s="91" t="n">
        <v>5.22</v>
      </c>
      <c r="V1202" s="91" t="n">
        <v>5.29</v>
      </c>
      <c r="W1202" s="91" t="n">
        <v>4.84</v>
      </c>
      <c r="X1202" s="91" t="n">
        <v>4.84</v>
      </c>
      <c r="Y1202" s="91" t="n">
        <v>12.85</v>
      </c>
      <c r="AA1202" s="2" t="n">
        <v>4.99</v>
      </c>
      <c r="AB1202" s="2" t="n">
        <v>4.891</v>
      </c>
      <c r="AC1202" s="95" t="n">
        <f aca="false">AE1202-AB1202</f>
        <v>0</v>
      </c>
      <c r="AE1202" s="28" t="n">
        <v>4.891</v>
      </c>
      <c r="AF1202" s="28" t="n">
        <v>4.86726492361351</v>
      </c>
      <c r="AG1202" s="28" t="n">
        <v>5.0185</v>
      </c>
      <c r="AH1202" s="28" t="n">
        <v>4.92</v>
      </c>
      <c r="AI1202" s="28" t="n">
        <v>4.246</v>
      </c>
      <c r="AJ1202" s="28" t="n">
        <v>4.006</v>
      </c>
      <c r="AK1202" s="28" t="n">
        <v>4.806</v>
      </c>
      <c r="AL1202" s="28" t="n">
        <v>4.895</v>
      </c>
      <c r="AM1202" s="28" t="n">
        <v>15.006</v>
      </c>
      <c r="AN1202" s="28" t="n">
        <v>5.231</v>
      </c>
      <c r="AO1202" s="28" t="n">
        <v>5.146</v>
      </c>
      <c r="AP1202" s="28" t="n">
        <v>5.3185</v>
      </c>
      <c r="AQ1202" s="28" t="n">
        <v>4.816</v>
      </c>
      <c r="AR1202" s="28" t="n">
        <v>9.986</v>
      </c>
      <c r="AS1202" s="28" t="n">
        <v>4.9085</v>
      </c>
      <c r="AT1202" s="28" t="n">
        <v>4.886</v>
      </c>
      <c r="AU1202" s="28" t="n">
        <v>5.211</v>
      </c>
      <c r="AV1202" s="28" t="n">
        <v>5.2985</v>
      </c>
      <c r="AW1202" s="28" t="n">
        <v>4.876</v>
      </c>
      <c r="AX1202" s="28" t="n">
        <v>4.866</v>
      </c>
      <c r="AY1202" s="28" t="n">
        <v>12.556</v>
      </c>
      <c r="BE1202" s="28" t="n">
        <v>5.01</v>
      </c>
      <c r="BF1202" s="28" t="n">
        <v>4.77187748726892</v>
      </c>
      <c r="BG1202" s="28" t="n">
        <v>5.13083333333333</v>
      </c>
      <c r="BH1202" s="28" t="n">
        <v>5.11316666666667</v>
      </c>
      <c r="BI1202" s="28" t="n">
        <v>4.48166666666667</v>
      </c>
      <c r="BJ1202" s="28" t="n">
        <v>4.07083333333333</v>
      </c>
      <c r="BK1202" s="28" t="n">
        <v>4.93166666666667</v>
      </c>
      <c r="BL1202" s="28" t="n">
        <v>5.03691666666667</v>
      </c>
      <c r="BM1202" s="28" t="n">
        <v>13.7291666666667</v>
      </c>
      <c r="BN1202" s="28" t="n">
        <v>5.26833333333333</v>
      </c>
      <c r="BO1202" s="28" t="n">
        <v>5.2575</v>
      </c>
      <c r="BP1202" s="28" t="n">
        <v>5.51375</v>
      </c>
      <c r="BQ1202" s="28" t="n">
        <v>5.0425</v>
      </c>
      <c r="BR1202" s="28" t="n">
        <v>9.85083333333333</v>
      </c>
      <c r="BS1202" s="28" t="n">
        <v>5.03166666666667</v>
      </c>
      <c r="BT1202" s="28" t="n">
        <v>5.01541666666667</v>
      </c>
      <c r="BU1202" s="28" t="n">
        <v>5.335</v>
      </c>
      <c r="BV1202" s="28" t="n">
        <v>5.45041666666667</v>
      </c>
      <c r="BW1202" s="28" t="n">
        <v>4.995</v>
      </c>
      <c r="BX1202" s="28" t="n">
        <v>4.985</v>
      </c>
      <c r="BY1202" s="28" t="n">
        <v>12.3041666666667</v>
      </c>
      <c r="CA1202" s="28" t="n">
        <v>5.3038</v>
      </c>
      <c r="CB1202" s="28" t="n">
        <v>5.1008</v>
      </c>
      <c r="CC1202" s="28" t="n">
        <v>5.5438</v>
      </c>
      <c r="CD1202" s="28" t="n">
        <v>5.4538</v>
      </c>
      <c r="CE1202" s="28" t="n">
        <v>5.1188</v>
      </c>
      <c r="CF1202" s="28" t="n">
        <v>5.0188</v>
      </c>
      <c r="CG1202" s="28" t="n">
        <v>5.2238</v>
      </c>
      <c r="CH1202" s="28" t="n">
        <v>5.2808</v>
      </c>
      <c r="CI1202" s="28" t="n">
        <v>11.3138</v>
      </c>
      <c r="CJ1202" s="28" t="n">
        <v>9.1538</v>
      </c>
      <c r="CK1202" s="28" t="n">
        <v>5.6258</v>
      </c>
      <c r="CL1202" s="28" t="n">
        <v>6.9058</v>
      </c>
      <c r="CM1202" s="28" t="n">
        <v>5.3638</v>
      </c>
      <c r="CN1202" s="28" t="n">
        <v>9.5538</v>
      </c>
      <c r="CO1202" s="28" t="n">
        <v>5.3288</v>
      </c>
      <c r="CP1202" s="28" t="n">
        <v>5.2988</v>
      </c>
      <c r="CQ1202" s="28" t="n">
        <v>5.8038</v>
      </c>
      <c r="CR1202" s="28" t="n">
        <v>6.409</v>
      </c>
      <c r="CS1202" s="28" t="n">
        <v>5.4738</v>
      </c>
      <c r="CT1202" s="28" t="n">
        <v>5.4538</v>
      </c>
      <c r="CU1202" s="28" t="n">
        <v>10.5038</v>
      </c>
    </row>
    <row r="1203" customFormat="false" ht="12.75" hidden="true" customHeight="false" outlineLevel="0" collapsed="false">
      <c r="A1203" s="56" t="n">
        <v>37008</v>
      </c>
      <c r="B1203" s="90" t="n">
        <f aca="false">B1202+1</f>
        <v>1197</v>
      </c>
      <c r="C1203" s="28"/>
      <c r="E1203" s="91" t="n">
        <v>4.88</v>
      </c>
      <c r="F1203" s="91" t="n">
        <v>4.8672649</v>
      </c>
      <c r="G1203" s="91" t="n">
        <v>5.0185</v>
      </c>
      <c r="H1203" s="91" t="n">
        <v>4.92</v>
      </c>
      <c r="I1203" s="91" t="n">
        <v>4.246</v>
      </c>
      <c r="J1203" s="91" t="n">
        <v>4.006</v>
      </c>
      <c r="K1203" s="91" t="n">
        <v>4.796</v>
      </c>
      <c r="L1203" s="91" t="n">
        <v>4.895</v>
      </c>
      <c r="M1203" s="91" t="n">
        <v>15.006</v>
      </c>
      <c r="N1203" s="91" t="n">
        <v>5.231</v>
      </c>
      <c r="O1203" s="91" t="n">
        <v>5.146</v>
      </c>
      <c r="P1203" s="91" t="n">
        <v>5.3185</v>
      </c>
      <c r="Q1203" s="91" t="n">
        <v>4.895</v>
      </c>
      <c r="R1203" s="91" t="n">
        <v>9.986</v>
      </c>
      <c r="S1203" s="91" t="n">
        <v>4.901</v>
      </c>
      <c r="T1203" s="91" t="n">
        <v>4.88</v>
      </c>
      <c r="U1203" s="91" t="n">
        <v>5.211</v>
      </c>
      <c r="V1203" s="91" t="n">
        <v>5.2985</v>
      </c>
      <c r="W1203" s="91" t="n">
        <v>4.876</v>
      </c>
      <c r="X1203" s="91" t="n">
        <v>4.866</v>
      </c>
      <c r="Y1203" s="91" t="n">
        <v>12.556</v>
      </c>
      <c r="AA1203" s="2" t="n">
        <v>4.9</v>
      </c>
      <c r="AB1203" s="2" t="n">
        <v>4.867</v>
      </c>
      <c r="AC1203" s="95" t="n">
        <f aca="false">AE1203-AB1203</f>
        <v>0</v>
      </c>
      <c r="AE1203" s="28" t="n">
        <v>4.867</v>
      </c>
      <c r="AF1203" s="28" t="n">
        <v>4.587</v>
      </c>
      <c r="AG1203" s="28" t="n">
        <v>4.9745</v>
      </c>
      <c r="AH1203" s="28" t="n">
        <v>4.897</v>
      </c>
      <c r="AI1203" s="28" t="n">
        <v>4.377</v>
      </c>
      <c r="AJ1203" s="28" t="n">
        <v>4.007</v>
      </c>
      <c r="AK1203" s="28" t="n">
        <v>4.777</v>
      </c>
      <c r="AL1203" s="28" t="n">
        <v>4.892</v>
      </c>
      <c r="AM1203" s="28" t="n">
        <v>14.217</v>
      </c>
      <c r="AN1203" s="28" t="n">
        <v>5.127</v>
      </c>
      <c r="AO1203" s="28" t="n">
        <v>5.107</v>
      </c>
      <c r="AP1203" s="28" t="n">
        <v>5.322</v>
      </c>
      <c r="AQ1203" s="28" t="n">
        <v>4.842</v>
      </c>
      <c r="AR1203" s="28" t="n">
        <v>10.467</v>
      </c>
      <c r="AS1203" s="28" t="n">
        <v>4.8895</v>
      </c>
      <c r="AT1203" s="28" t="n">
        <v>4.8745</v>
      </c>
      <c r="AU1203" s="28" t="n">
        <v>5.182</v>
      </c>
      <c r="AV1203" s="28" t="n">
        <v>5.282</v>
      </c>
      <c r="AW1203" s="28" t="n">
        <v>4.852</v>
      </c>
      <c r="AX1203" s="28" t="n">
        <v>4.842</v>
      </c>
      <c r="AY1203" s="28" t="n">
        <v>12.917</v>
      </c>
      <c r="BE1203" s="28" t="n">
        <v>4.9694</v>
      </c>
      <c r="BF1203" s="28" t="n">
        <v>4.6884</v>
      </c>
      <c r="BG1203" s="28" t="n">
        <v>5.0889</v>
      </c>
      <c r="BH1203" s="28" t="n">
        <v>5.0854</v>
      </c>
      <c r="BI1203" s="28" t="n">
        <v>4.4914</v>
      </c>
      <c r="BJ1203" s="28" t="n">
        <v>4.0494</v>
      </c>
      <c r="BK1203" s="28" t="n">
        <v>4.8824</v>
      </c>
      <c r="BL1203" s="28" t="n">
        <v>5.0014</v>
      </c>
      <c r="BM1203" s="28" t="n">
        <v>13.6494</v>
      </c>
      <c r="BN1203" s="28" t="n">
        <v>5.2434</v>
      </c>
      <c r="BO1203" s="28" t="n">
        <v>5.2134</v>
      </c>
      <c r="BP1203" s="28" t="n">
        <v>5.4839</v>
      </c>
      <c r="BQ1203" s="28" t="n">
        <v>5.0184</v>
      </c>
      <c r="BR1203" s="28" t="n">
        <v>9.9994</v>
      </c>
      <c r="BS1203" s="28" t="n">
        <v>4.9919</v>
      </c>
      <c r="BT1203" s="28" t="n">
        <v>4.9769</v>
      </c>
      <c r="BU1203" s="28" t="n">
        <v>5.2874</v>
      </c>
      <c r="BV1203" s="28" t="n">
        <v>5.4104</v>
      </c>
      <c r="BW1203" s="28" t="n">
        <v>4.9544</v>
      </c>
      <c r="BX1203" s="28" t="n">
        <v>4.9444</v>
      </c>
      <c r="BY1203" s="28" t="n">
        <v>12.4294</v>
      </c>
      <c r="CA1203" s="28" t="n">
        <v>5.2584</v>
      </c>
      <c r="CB1203" s="28" t="n">
        <v>5.0554</v>
      </c>
      <c r="CC1203" s="28" t="n">
        <v>5.4884</v>
      </c>
      <c r="CD1203" s="28" t="n">
        <v>5.4034</v>
      </c>
      <c r="CE1203" s="28" t="n">
        <v>5.0734</v>
      </c>
      <c r="CF1203" s="28" t="n">
        <v>4.9684</v>
      </c>
      <c r="CG1203" s="28" t="n">
        <v>5.1684</v>
      </c>
      <c r="CH1203" s="28" t="n">
        <v>5.2334</v>
      </c>
      <c r="CI1203" s="28" t="n">
        <v>11.6584</v>
      </c>
      <c r="CJ1203" s="28" t="n">
        <v>8.8584</v>
      </c>
      <c r="CK1203" s="28" t="n">
        <v>5.5804</v>
      </c>
      <c r="CL1203" s="28" t="n">
        <v>6.8604</v>
      </c>
      <c r="CM1203" s="28" t="n">
        <v>5.3134</v>
      </c>
      <c r="CN1203" s="28" t="n">
        <v>9.2584</v>
      </c>
      <c r="CO1203" s="28" t="n">
        <v>5.2834</v>
      </c>
      <c r="CP1203" s="28" t="n">
        <v>5.2534</v>
      </c>
      <c r="CQ1203" s="28" t="n">
        <v>5.7584</v>
      </c>
      <c r="CR1203" s="28" t="n">
        <v>6.3336</v>
      </c>
      <c r="CS1203" s="28" t="n">
        <v>5.4184</v>
      </c>
      <c r="CT1203" s="28" t="n">
        <v>5.3984</v>
      </c>
      <c r="CU1203" s="28" t="n">
        <v>10.4584</v>
      </c>
    </row>
    <row r="1204" customFormat="false" ht="12.75" hidden="true" customHeight="false" outlineLevel="0" collapsed="false">
      <c r="A1204" s="56" t="n">
        <v>37011</v>
      </c>
      <c r="B1204" s="90" t="n">
        <f aca="false">B1203+1</f>
        <v>1198</v>
      </c>
      <c r="C1204" s="28"/>
      <c r="E1204" s="91" t="n">
        <v>4.63</v>
      </c>
      <c r="F1204" s="91" t="n">
        <v>4.67</v>
      </c>
      <c r="G1204" s="91" t="n">
        <v>4.73</v>
      </c>
      <c r="H1204" s="91" t="n">
        <v>4.58</v>
      </c>
      <c r="I1204" s="91" t="n">
        <v>4.21</v>
      </c>
      <c r="J1204" s="91" t="n">
        <v>3.98</v>
      </c>
      <c r="K1204" s="91" t="n">
        <v>4.52</v>
      </c>
      <c r="L1204" s="91" t="n">
        <v>4.63</v>
      </c>
      <c r="M1204" s="91" t="n">
        <v>14.83</v>
      </c>
      <c r="N1204" s="91" t="n">
        <v>4.68</v>
      </c>
      <c r="O1204" s="91" t="n">
        <v>4.9025</v>
      </c>
      <c r="P1204" s="91" t="n">
        <v>5.05</v>
      </c>
      <c r="Q1204" s="91" t="n">
        <v>4.55</v>
      </c>
      <c r="R1204" s="91" t="n">
        <v>8.75</v>
      </c>
      <c r="S1204" s="91" t="n">
        <v>4.63</v>
      </c>
      <c r="T1204" s="91" t="n">
        <v>4.63</v>
      </c>
      <c r="U1204" s="91" t="n">
        <v>4.91</v>
      </c>
      <c r="V1204" s="91" t="n">
        <v>5.02</v>
      </c>
      <c r="W1204" s="91" t="n">
        <v>4.56</v>
      </c>
      <c r="X1204" s="91" t="n">
        <v>4.55</v>
      </c>
      <c r="Y1204" s="91" t="n">
        <v>12.05</v>
      </c>
      <c r="AA1204" s="2" t="n">
        <v>4.775</v>
      </c>
      <c r="AB1204" s="2" t="n">
        <v>4.695</v>
      </c>
      <c r="AC1204" s="95" t="n">
        <f aca="false">AE1204-AB1204</f>
        <v>0</v>
      </c>
      <c r="AE1204" s="28" t="n">
        <v>4.695</v>
      </c>
      <c r="AF1204" s="28" t="n">
        <v>4.385</v>
      </c>
      <c r="AG1204" s="28" t="n">
        <v>4.805</v>
      </c>
      <c r="AH1204" s="28" t="n">
        <v>4.72</v>
      </c>
      <c r="AI1204" s="28" t="n">
        <v>4.275</v>
      </c>
      <c r="AJ1204" s="28" t="n">
        <v>3.915</v>
      </c>
      <c r="AK1204" s="28" t="n">
        <v>4.6</v>
      </c>
      <c r="AL1204" s="28" t="n">
        <v>4.715</v>
      </c>
      <c r="AM1204" s="28" t="n">
        <v>13.795</v>
      </c>
      <c r="AN1204" s="28" t="n">
        <v>4.955</v>
      </c>
      <c r="AO1204" s="28" t="n">
        <v>4.925</v>
      </c>
      <c r="AP1204" s="28" t="n">
        <v>5.125</v>
      </c>
      <c r="AQ1204" s="28" t="n">
        <v>4.66</v>
      </c>
      <c r="AR1204" s="28" t="n">
        <v>9.695</v>
      </c>
      <c r="AS1204" s="28" t="n">
        <v>4.715</v>
      </c>
      <c r="AT1204" s="28" t="n">
        <v>4.7</v>
      </c>
      <c r="AU1204" s="28" t="n">
        <v>4.975</v>
      </c>
      <c r="AV1204" s="28" t="n">
        <v>5.0925</v>
      </c>
      <c r="AW1204" s="28" t="n">
        <v>4.67</v>
      </c>
      <c r="AX1204" s="28" t="n">
        <v>4.66</v>
      </c>
      <c r="AY1204" s="28" t="n">
        <v>12.145</v>
      </c>
      <c r="BE1204" s="28" t="n">
        <v>4.81</v>
      </c>
      <c r="BF1204" s="28" t="n">
        <v>4.499</v>
      </c>
      <c r="BG1204" s="28" t="n">
        <v>4.92</v>
      </c>
      <c r="BH1204" s="28" t="n">
        <v>4.923</v>
      </c>
      <c r="BI1204" s="28" t="n">
        <v>4.405</v>
      </c>
      <c r="BJ1204" s="28" t="n">
        <v>3.918</v>
      </c>
      <c r="BK1204" s="28" t="n">
        <v>4.718</v>
      </c>
      <c r="BL1204" s="28" t="n">
        <v>4.8395</v>
      </c>
      <c r="BM1204" s="28" t="n">
        <v>13.32</v>
      </c>
      <c r="BN1204" s="28" t="n">
        <v>5.084</v>
      </c>
      <c r="BO1204" s="28" t="n">
        <v>5.048</v>
      </c>
      <c r="BP1204" s="28" t="n">
        <v>5.2955</v>
      </c>
      <c r="BQ1204" s="28" t="n">
        <v>4.852</v>
      </c>
      <c r="BR1204" s="28" t="n">
        <v>9.6</v>
      </c>
      <c r="BS1204" s="28" t="n">
        <v>4.832</v>
      </c>
      <c r="BT1204" s="28" t="n">
        <v>4.817</v>
      </c>
      <c r="BU1204" s="28" t="n">
        <v>5.103</v>
      </c>
      <c r="BV1204" s="28" t="n">
        <v>5.2225</v>
      </c>
      <c r="BW1204" s="28" t="n">
        <v>4.785</v>
      </c>
      <c r="BX1204" s="28" t="n">
        <v>4.775</v>
      </c>
      <c r="BY1204" s="28" t="n">
        <v>12.03</v>
      </c>
      <c r="CA1204" s="28" t="n">
        <v>5.1336</v>
      </c>
      <c r="CB1204" s="28" t="n">
        <v>4.9136</v>
      </c>
      <c r="CC1204" s="28" t="n">
        <v>5.3636</v>
      </c>
      <c r="CD1204" s="28" t="n">
        <v>5.2786</v>
      </c>
      <c r="CE1204" s="28" t="n">
        <v>4.9486</v>
      </c>
      <c r="CF1204" s="28" t="n">
        <v>4.8536</v>
      </c>
      <c r="CG1204" s="28" t="n">
        <v>5.0386</v>
      </c>
      <c r="CH1204" s="28" t="n">
        <v>5.1086</v>
      </c>
      <c r="CI1204" s="28" t="n">
        <v>11.2736</v>
      </c>
      <c r="CJ1204" s="28" t="n">
        <v>8.8336</v>
      </c>
      <c r="CK1204" s="28" t="n">
        <v>5.4556</v>
      </c>
      <c r="CL1204" s="28" t="n">
        <v>6.6996</v>
      </c>
      <c r="CM1204" s="28" t="n">
        <v>5.1886</v>
      </c>
      <c r="CN1204" s="28" t="n">
        <v>9.2336</v>
      </c>
      <c r="CO1204" s="28" t="n">
        <v>5.1586</v>
      </c>
      <c r="CP1204" s="28" t="n">
        <v>5.1286</v>
      </c>
      <c r="CQ1204" s="28" t="n">
        <v>5.6236</v>
      </c>
      <c r="CR1204" s="28" t="n">
        <v>6.1896</v>
      </c>
      <c r="CS1204" s="28" t="n">
        <v>5.2836</v>
      </c>
      <c r="CT1204" s="28" t="n">
        <v>5.2636</v>
      </c>
      <c r="CU1204" s="28" t="n">
        <v>10.4336</v>
      </c>
    </row>
    <row r="1205" customFormat="false" ht="12.75" hidden="true" customHeight="false" outlineLevel="0" collapsed="false">
      <c r="A1205" s="56" t="n">
        <v>37012</v>
      </c>
      <c r="B1205" s="90" t="n">
        <f aca="false">B1204+1</f>
        <v>1199</v>
      </c>
      <c r="C1205" s="28"/>
      <c r="E1205" s="91" t="n">
        <v>4.59</v>
      </c>
      <c r="F1205" s="91" t="n">
        <v>4.252</v>
      </c>
      <c r="G1205" s="91" t="n">
        <v>4.69</v>
      </c>
      <c r="H1205" s="91" t="n">
        <v>4.505</v>
      </c>
      <c r="I1205" s="91" t="n">
        <v>4.095</v>
      </c>
      <c r="J1205" s="91" t="n">
        <v>3.845</v>
      </c>
      <c r="K1205" s="91" t="n">
        <v>4.48</v>
      </c>
      <c r="L1205" s="91" t="n">
        <v>4.615</v>
      </c>
      <c r="M1205" s="91" t="n">
        <v>13.845</v>
      </c>
      <c r="N1205" s="91" t="n">
        <v>4.645</v>
      </c>
      <c r="O1205" s="91" t="n">
        <v>4.83</v>
      </c>
      <c r="P1205" s="91" t="n">
        <v>5.01</v>
      </c>
      <c r="Q1205" s="91" t="n">
        <v>4.535</v>
      </c>
      <c r="R1205" s="91" t="n">
        <v>8.095</v>
      </c>
      <c r="S1205" s="91" t="n">
        <v>4.57</v>
      </c>
      <c r="T1205" s="91" t="n">
        <v>4.58</v>
      </c>
      <c r="U1205" s="91" t="n">
        <v>4.84</v>
      </c>
      <c r="V1205" s="91" t="n">
        <v>4.98</v>
      </c>
      <c r="W1205" s="91" t="n">
        <v>4.52</v>
      </c>
      <c r="X1205" s="91" t="n">
        <v>4.52</v>
      </c>
      <c r="Y1205" s="91" t="n">
        <v>11.315</v>
      </c>
      <c r="AA1205" s="2" t="n">
        <v>4.58</v>
      </c>
      <c r="AB1205" s="2" t="n">
        <v>4.641</v>
      </c>
      <c r="AC1205" s="95" t="n">
        <f aca="false">AE1205-AB1205</f>
        <v>0</v>
      </c>
      <c r="AE1205" s="28" t="n">
        <v>4.641</v>
      </c>
      <c r="AF1205" s="28" t="n">
        <v>4.30006707829553</v>
      </c>
      <c r="AG1205" s="28" t="n">
        <v>4.7485</v>
      </c>
      <c r="AH1205" s="28" t="n">
        <v>4.646</v>
      </c>
      <c r="AI1205" s="28" t="n">
        <v>4.196</v>
      </c>
      <c r="AJ1205" s="28" t="n">
        <v>3.801</v>
      </c>
      <c r="AK1205" s="28" t="n">
        <v>4.546</v>
      </c>
      <c r="AL1205" s="28" t="n">
        <v>4.6685</v>
      </c>
      <c r="AM1205" s="28" t="n">
        <v>12.741</v>
      </c>
      <c r="AN1205" s="28" t="n">
        <v>4.881</v>
      </c>
      <c r="AO1205" s="28" t="n">
        <v>4.871</v>
      </c>
      <c r="AP1205" s="28" t="n">
        <v>5.071</v>
      </c>
      <c r="AQ1205" s="28" t="n">
        <v>4.606</v>
      </c>
      <c r="AR1205" s="28" t="n">
        <v>8.641</v>
      </c>
      <c r="AS1205" s="28" t="n">
        <v>4.661</v>
      </c>
      <c r="AT1205" s="28" t="n">
        <v>4.646</v>
      </c>
      <c r="AU1205" s="28" t="n">
        <v>4.916</v>
      </c>
      <c r="AV1205" s="28" t="n">
        <v>5.0385</v>
      </c>
      <c r="AW1205" s="28" t="n">
        <v>4.621</v>
      </c>
      <c r="AX1205" s="28" t="n">
        <v>4.601</v>
      </c>
      <c r="AY1205" s="28" t="n">
        <v>11.141</v>
      </c>
      <c r="BE1205" s="28" t="n">
        <v>4.7548</v>
      </c>
      <c r="BF1205" s="28" t="n">
        <v>4.41461341565911</v>
      </c>
      <c r="BG1205" s="28" t="n">
        <v>4.8623</v>
      </c>
      <c r="BH1205" s="28" t="n">
        <v>4.8568</v>
      </c>
      <c r="BI1205" s="28" t="n">
        <v>4.3258</v>
      </c>
      <c r="BJ1205" s="28" t="n">
        <v>3.8288</v>
      </c>
      <c r="BK1205" s="28" t="n">
        <v>4.6628</v>
      </c>
      <c r="BL1205" s="28" t="n">
        <v>4.7883</v>
      </c>
      <c r="BM1205" s="28" t="n">
        <v>12.4248</v>
      </c>
      <c r="BN1205" s="28" t="n">
        <v>4.9928</v>
      </c>
      <c r="BO1205" s="28" t="n">
        <v>4.9908</v>
      </c>
      <c r="BP1205" s="28" t="n">
        <v>5.2403</v>
      </c>
      <c r="BQ1205" s="28" t="n">
        <v>4.7938</v>
      </c>
      <c r="BR1205" s="28" t="n">
        <v>8.7048</v>
      </c>
      <c r="BS1205" s="28" t="n">
        <v>4.7768</v>
      </c>
      <c r="BT1205" s="28" t="n">
        <v>4.7618</v>
      </c>
      <c r="BU1205" s="28" t="n">
        <v>5.0398</v>
      </c>
      <c r="BV1205" s="28" t="n">
        <v>5.1653</v>
      </c>
      <c r="BW1205" s="28" t="n">
        <v>4.7348</v>
      </c>
      <c r="BX1205" s="28" t="n">
        <v>4.7148</v>
      </c>
      <c r="BY1205" s="28" t="n">
        <v>11.1448</v>
      </c>
      <c r="CA1205" s="28" t="n">
        <v>5.0896</v>
      </c>
      <c r="CB1205" s="28" t="n">
        <v>4.8496</v>
      </c>
      <c r="CC1205" s="28" t="n">
        <v>5.3046</v>
      </c>
      <c r="CD1205" s="28" t="n">
        <v>5.2196</v>
      </c>
      <c r="CE1205" s="28" t="n">
        <v>4.9146</v>
      </c>
      <c r="CF1205" s="28" t="n">
        <v>4.8046</v>
      </c>
      <c r="CG1205" s="28" t="n">
        <v>4.9946</v>
      </c>
      <c r="CH1205" s="28" t="n">
        <v>5.0646</v>
      </c>
      <c r="CI1205" s="28" t="n">
        <v>10.7696</v>
      </c>
      <c r="CJ1205" s="28" t="n">
        <v>8.4396</v>
      </c>
      <c r="CK1205" s="28" t="n">
        <v>5.3916</v>
      </c>
      <c r="CL1205" s="28" t="n">
        <v>6.6556</v>
      </c>
      <c r="CM1205" s="28" t="n">
        <v>5.1346</v>
      </c>
      <c r="CN1205" s="28" t="n">
        <v>8.7296</v>
      </c>
      <c r="CO1205" s="28" t="n">
        <v>5.1146</v>
      </c>
      <c r="CP1205" s="28" t="n">
        <v>5.0846</v>
      </c>
      <c r="CQ1205" s="28" t="n">
        <v>5.5596</v>
      </c>
      <c r="CR1205" s="28" t="n">
        <v>6.1456</v>
      </c>
      <c r="CS1205" s="28" t="n">
        <v>5.2396</v>
      </c>
      <c r="CT1205" s="28" t="n">
        <v>5.2096</v>
      </c>
      <c r="CU1205" s="28" t="n">
        <v>9.9296</v>
      </c>
    </row>
    <row r="1206" customFormat="false" ht="12.75" hidden="true" customHeight="false" outlineLevel="0" collapsed="false">
      <c r="A1206" s="56" t="n">
        <v>37013</v>
      </c>
      <c r="B1206" s="90" t="n">
        <f aca="false">B1205+1</f>
        <v>1200</v>
      </c>
      <c r="C1206" s="28"/>
      <c r="E1206" s="91" t="n">
        <v>4.43</v>
      </c>
      <c r="F1206" s="91" t="n">
        <v>4.111</v>
      </c>
      <c r="G1206" s="91" t="n">
        <v>4.53</v>
      </c>
      <c r="H1206" s="91" t="n">
        <v>4.32</v>
      </c>
      <c r="I1206" s="91" t="n">
        <v>4.01</v>
      </c>
      <c r="J1206" s="91" t="n">
        <v>3.66</v>
      </c>
      <c r="K1206" s="91" t="n">
        <v>4.32</v>
      </c>
      <c r="L1206" s="91" t="n">
        <v>4.455</v>
      </c>
      <c r="M1206" s="91" t="n">
        <v>13.46</v>
      </c>
      <c r="N1206" s="91" t="n">
        <v>4.46</v>
      </c>
      <c r="O1206" s="91" t="n">
        <v>4.67</v>
      </c>
      <c r="P1206" s="91" t="n">
        <v>4.84</v>
      </c>
      <c r="Q1206" s="91" t="n">
        <v>4.365</v>
      </c>
      <c r="R1206" s="91" t="n">
        <v>7.51</v>
      </c>
      <c r="S1206" s="91" t="n">
        <v>4.44</v>
      </c>
      <c r="T1206" s="91" t="n">
        <v>4.44</v>
      </c>
      <c r="U1206" s="91" t="n">
        <v>4.695</v>
      </c>
      <c r="V1206" s="91" t="n">
        <v>4.79</v>
      </c>
      <c r="W1206" s="91" t="n">
        <v>4.36</v>
      </c>
      <c r="X1206" s="91" t="n">
        <v>4.36</v>
      </c>
      <c r="Y1206" s="91" t="n">
        <v>10.56</v>
      </c>
      <c r="AA1206" s="2" t="n">
        <v>4.58</v>
      </c>
      <c r="AB1206" s="2" t="n">
        <v>4.483</v>
      </c>
      <c r="AC1206" s="95" t="n">
        <f aca="false">AE1206-AB1206</f>
        <v>0</v>
      </c>
      <c r="AE1206" s="28" t="n">
        <v>4.483</v>
      </c>
      <c r="AF1206" s="28" t="n">
        <v>4.16123537969684</v>
      </c>
      <c r="AG1206" s="28" t="n">
        <v>4.588</v>
      </c>
      <c r="AH1206" s="28" t="n">
        <v>4.473</v>
      </c>
      <c r="AI1206" s="28" t="n">
        <v>4.028</v>
      </c>
      <c r="AJ1206" s="28" t="n">
        <v>3.643</v>
      </c>
      <c r="AK1206" s="28" t="n">
        <v>4.383</v>
      </c>
      <c r="AL1206" s="28" t="n">
        <v>4.5105</v>
      </c>
      <c r="AM1206" s="28" t="n">
        <v>13.133</v>
      </c>
      <c r="AN1206" s="28" t="n">
        <v>4.723</v>
      </c>
      <c r="AO1206" s="28" t="n">
        <v>4.713</v>
      </c>
      <c r="AP1206" s="28" t="n">
        <v>4.913</v>
      </c>
      <c r="AQ1206" s="28" t="n">
        <v>4.438</v>
      </c>
      <c r="AR1206" s="28" t="n">
        <v>8.933</v>
      </c>
      <c r="AS1206" s="28" t="n">
        <v>4.503</v>
      </c>
      <c r="AT1206" s="28" t="n">
        <v>4.488</v>
      </c>
      <c r="AU1206" s="28" t="n">
        <v>4.758</v>
      </c>
      <c r="AV1206" s="28" t="n">
        <v>4.8805</v>
      </c>
      <c r="AW1206" s="28" t="n">
        <v>4.453</v>
      </c>
      <c r="AX1206" s="28" t="n">
        <v>4.433</v>
      </c>
      <c r="AY1206" s="28" t="n">
        <v>10.983</v>
      </c>
      <c r="BE1206" s="28" t="n">
        <v>4.603</v>
      </c>
      <c r="BF1206" s="28" t="n">
        <v>4.25564707593937</v>
      </c>
      <c r="BG1206" s="28" t="n">
        <v>4.708</v>
      </c>
      <c r="BH1206" s="28" t="n">
        <v>4.693</v>
      </c>
      <c r="BI1206" s="28" t="n">
        <v>4.167</v>
      </c>
      <c r="BJ1206" s="28" t="n">
        <v>3.679</v>
      </c>
      <c r="BK1206" s="28" t="n">
        <v>4.506</v>
      </c>
      <c r="BL1206" s="28" t="n">
        <v>4.6365</v>
      </c>
      <c r="BM1206" s="28" t="n">
        <v>12.613</v>
      </c>
      <c r="BN1206" s="28" t="n">
        <v>4.841</v>
      </c>
      <c r="BO1206" s="28" t="n">
        <v>4.839</v>
      </c>
      <c r="BP1206" s="28" t="n">
        <v>5.0885</v>
      </c>
      <c r="BQ1206" s="28" t="n">
        <v>4.632</v>
      </c>
      <c r="BR1206" s="28" t="n">
        <v>8.873</v>
      </c>
      <c r="BS1206" s="28" t="n">
        <v>4.625</v>
      </c>
      <c r="BT1206" s="28" t="n">
        <v>4.61</v>
      </c>
      <c r="BU1206" s="28" t="n">
        <v>4.881</v>
      </c>
      <c r="BV1206" s="28" t="n">
        <v>5.0135</v>
      </c>
      <c r="BW1206" s="28" t="n">
        <v>4.573</v>
      </c>
      <c r="BX1206" s="28" t="n">
        <v>4.553</v>
      </c>
      <c r="BY1206" s="28" t="n">
        <v>11.043</v>
      </c>
      <c r="CA1206" s="28" t="n">
        <v>4.9674</v>
      </c>
      <c r="CB1206" s="28" t="n">
        <v>4.7174</v>
      </c>
      <c r="CC1206" s="28" t="n">
        <v>5.1674</v>
      </c>
      <c r="CD1206" s="28" t="n">
        <v>5.0924</v>
      </c>
      <c r="CE1206" s="28" t="n">
        <v>4.7974</v>
      </c>
      <c r="CF1206" s="28" t="n">
        <v>4.6824</v>
      </c>
      <c r="CG1206" s="28" t="n">
        <v>4.8674</v>
      </c>
      <c r="CH1206" s="28" t="n">
        <v>4.9399</v>
      </c>
      <c r="CI1206" s="28" t="n">
        <v>10.5914</v>
      </c>
      <c r="CJ1206" s="28" t="n">
        <v>8.1974</v>
      </c>
      <c r="CK1206" s="28" t="n">
        <v>5.2694</v>
      </c>
      <c r="CL1206" s="28" t="n">
        <v>6.5334</v>
      </c>
      <c r="CM1206" s="28" t="n">
        <v>5.0124</v>
      </c>
      <c r="CN1206" s="28" t="n">
        <v>8.5474</v>
      </c>
      <c r="CO1206" s="28" t="n">
        <v>4.9924</v>
      </c>
      <c r="CP1206" s="28" t="n">
        <v>4.9624</v>
      </c>
      <c r="CQ1206" s="28" t="n">
        <v>5.4374</v>
      </c>
      <c r="CR1206" s="28" t="n">
        <v>6.0234</v>
      </c>
      <c r="CS1206" s="28" t="n">
        <v>5.1074</v>
      </c>
      <c r="CT1206" s="28" t="n">
        <v>5.0774</v>
      </c>
      <c r="CU1206" s="28" t="n">
        <v>9.7974</v>
      </c>
    </row>
    <row r="1207" customFormat="false" ht="12.75" hidden="true" customHeight="false" outlineLevel="0" collapsed="false">
      <c r="A1207" s="56" t="n">
        <v>37014</v>
      </c>
      <c r="B1207" s="90" t="n">
        <f aca="false">B1206+1</f>
        <v>1201</v>
      </c>
      <c r="C1207" s="28"/>
      <c r="E1207" s="91" t="n">
        <v>4.47</v>
      </c>
      <c r="F1207" s="91" t="n">
        <v>4.172</v>
      </c>
      <c r="G1207" s="91" t="n">
        <v>4.57</v>
      </c>
      <c r="H1207" s="91" t="n">
        <v>4.35</v>
      </c>
      <c r="I1207" s="91" t="n">
        <v>4.02</v>
      </c>
      <c r="J1207" s="91" t="n">
        <v>3.75</v>
      </c>
      <c r="K1207" s="91" t="n">
        <v>4.37</v>
      </c>
      <c r="L1207" s="91" t="n">
        <v>4.48</v>
      </c>
      <c r="M1207" s="91" t="n">
        <v>13.52</v>
      </c>
      <c r="N1207" s="91" t="n">
        <v>4.52</v>
      </c>
      <c r="O1207" s="91" t="n">
        <v>4.71</v>
      </c>
      <c r="P1207" s="91" t="n">
        <v>4.89</v>
      </c>
      <c r="Q1207" s="91" t="n">
        <v>4.38</v>
      </c>
      <c r="R1207" s="91" t="n">
        <v>6.97</v>
      </c>
      <c r="S1207" s="91" t="n">
        <v>4.48</v>
      </c>
      <c r="T1207" s="91" t="n">
        <v>4.47</v>
      </c>
      <c r="U1207" s="91" t="n">
        <v>4.73</v>
      </c>
      <c r="V1207" s="91" t="n">
        <v>4.86</v>
      </c>
      <c r="W1207" s="91" t="n">
        <v>4.4</v>
      </c>
      <c r="X1207" s="91" t="n">
        <v>4.4</v>
      </c>
      <c r="Y1207" s="91" t="n">
        <v>10.07</v>
      </c>
      <c r="AA1207" s="2" t="n">
        <v>4.465</v>
      </c>
      <c r="AB1207" s="2" t="n">
        <v>4.527</v>
      </c>
      <c r="AC1207" s="95" t="n">
        <f aca="false">AE1207-AB1207</f>
        <v>0</v>
      </c>
      <c r="AE1207" s="28" t="n">
        <v>4.527</v>
      </c>
      <c r="AF1207" s="28" t="n">
        <v>4.22527499709684</v>
      </c>
      <c r="AG1207" s="28" t="n">
        <v>4.632</v>
      </c>
      <c r="AH1207" s="28" t="n">
        <v>4.507</v>
      </c>
      <c r="AI1207" s="28" t="n">
        <v>4.077</v>
      </c>
      <c r="AJ1207" s="28" t="n">
        <v>3.677</v>
      </c>
      <c r="AK1207" s="28" t="n">
        <v>4.437</v>
      </c>
      <c r="AL1207" s="28" t="n">
        <v>4.557</v>
      </c>
      <c r="AM1207" s="28" t="n">
        <v>12.927</v>
      </c>
      <c r="AN1207" s="28" t="n">
        <v>4.727</v>
      </c>
      <c r="AO1207" s="28" t="n">
        <v>4.757</v>
      </c>
      <c r="AP1207" s="28" t="n">
        <v>4.957</v>
      </c>
      <c r="AQ1207" s="28" t="n">
        <v>4.477</v>
      </c>
      <c r="AR1207" s="28" t="n">
        <v>8.327</v>
      </c>
      <c r="AS1207" s="28" t="n">
        <v>4.547</v>
      </c>
      <c r="AT1207" s="28" t="n">
        <v>4.532</v>
      </c>
      <c r="AU1207" s="28" t="n">
        <v>4.802</v>
      </c>
      <c r="AV1207" s="28" t="n">
        <v>4.9245</v>
      </c>
      <c r="AW1207" s="28" t="n">
        <v>4.497</v>
      </c>
      <c r="AX1207" s="28" t="n">
        <v>4.477</v>
      </c>
      <c r="AY1207" s="28" t="n">
        <v>10.727</v>
      </c>
      <c r="BE1207" s="28" t="n">
        <v>4.643</v>
      </c>
      <c r="BF1207" s="28" t="n">
        <v>4.32565499941937</v>
      </c>
      <c r="BG1207" s="28" t="n">
        <v>4.748</v>
      </c>
      <c r="BH1207" s="28" t="n">
        <v>4.719</v>
      </c>
      <c r="BI1207" s="28" t="n">
        <v>4.203</v>
      </c>
      <c r="BJ1207" s="28" t="n">
        <v>3.702</v>
      </c>
      <c r="BK1207" s="28" t="n">
        <v>4.553</v>
      </c>
      <c r="BL1207" s="28" t="n">
        <v>4.678</v>
      </c>
      <c r="BM1207" s="28" t="n">
        <v>12.433</v>
      </c>
      <c r="BN1207" s="28" t="n">
        <v>4.855</v>
      </c>
      <c r="BO1207" s="28" t="n">
        <v>4.879</v>
      </c>
      <c r="BP1207" s="28" t="n">
        <v>5.1285</v>
      </c>
      <c r="BQ1207" s="28" t="n">
        <v>4.665</v>
      </c>
      <c r="BR1207" s="28" t="n">
        <v>8.463</v>
      </c>
      <c r="BS1207" s="28" t="n">
        <v>4.665</v>
      </c>
      <c r="BT1207" s="28" t="n">
        <v>4.65</v>
      </c>
      <c r="BU1207" s="28" t="n">
        <v>4.921</v>
      </c>
      <c r="BV1207" s="28" t="n">
        <v>5.0535</v>
      </c>
      <c r="BW1207" s="28" t="n">
        <v>4.613</v>
      </c>
      <c r="BX1207" s="28" t="n">
        <v>4.593</v>
      </c>
      <c r="BY1207" s="28" t="n">
        <v>10.703</v>
      </c>
      <c r="CA1207" s="28" t="n">
        <v>5.0002</v>
      </c>
      <c r="CB1207" s="28" t="n">
        <v>4.7502</v>
      </c>
      <c r="CC1207" s="28" t="n">
        <v>5.2002</v>
      </c>
      <c r="CD1207" s="28" t="n">
        <v>5.1102</v>
      </c>
      <c r="CE1207" s="28" t="n">
        <v>4.8302</v>
      </c>
      <c r="CF1207" s="28" t="n">
        <v>4.7152</v>
      </c>
      <c r="CG1207" s="28" t="n">
        <v>4.9102</v>
      </c>
      <c r="CH1207" s="28" t="n">
        <v>4.9727</v>
      </c>
      <c r="CI1207" s="28" t="n">
        <v>10.4642</v>
      </c>
      <c r="CJ1207" s="28" t="n">
        <v>8.3002</v>
      </c>
      <c r="CK1207" s="28" t="n">
        <v>5.3022</v>
      </c>
      <c r="CL1207" s="28" t="n">
        <v>6.5662</v>
      </c>
      <c r="CM1207" s="28" t="n">
        <v>5.0402</v>
      </c>
      <c r="CN1207" s="28" t="n">
        <v>8.6002</v>
      </c>
      <c r="CO1207" s="28" t="n">
        <v>5.0252</v>
      </c>
      <c r="CP1207" s="28" t="n">
        <v>4.9952</v>
      </c>
      <c r="CQ1207" s="28" t="n">
        <v>5.4702</v>
      </c>
      <c r="CR1207" s="28" t="n">
        <v>6.0562</v>
      </c>
      <c r="CS1207" s="28" t="n">
        <v>5.1402</v>
      </c>
      <c r="CT1207" s="28" t="n">
        <v>5.1102</v>
      </c>
      <c r="CU1207" s="28" t="n">
        <v>9.6622</v>
      </c>
    </row>
    <row r="1208" customFormat="false" ht="12.75" hidden="true" customHeight="false" outlineLevel="0" collapsed="false">
      <c r="A1208" s="56" t="n">
        <v>37015</v>
      </c>
      <c r="B1208" s="90" t="n">
        <f aca="false">B1207+1</f>
        <v>1202</v>
      </c>
      <c r="C1208" s="28"/>
      <c r="E1208" s="91" t="n">
        <v>4.43</v>
      </c>
      <c r="F1208" s="91" t="n">
        <v>4.125</v>
      </c>
      <c r="G1208" s="91" t="n">
        <v>4.53</v>
      </c>
      <c r="H1208" s="91" t="n">
        <v>4.325</v>
      </c>
      <c r="I1208" s="91" t="n">
        <v>3.975</v>
      </c>
      <c r="J1208" s="91" t="n">
        <v>3.705</v>
      </c>
      <c r="K1208" s="91" t="n">
        <v>4.33</v>
      </c>
      <c r="L1208" s="91" t="n">
        <v>4.45</v>
      </c>
      <c r="M1208" s="91" t="n">
        <v>13.475</v>
      </c>
      <c r="N1208" s="91" t="n">
        <v>4.475</v>
      </c>
      <c r="O1208" s="91" t="n">
        <v>4.67</v>
      </c>
      <c r="P1208" s="91" t="n">
        <v>4.84</v>
      </c>
      <c r="Q1208" s="91" t="n">
        <v>4.35</v>
      </c>
      <c r="R1208" s="91" t="n">
        <v>6.425</v>
      </c>
      <c r="S1208" s="91" t="n">
        <v>4.43</v>
      </c>
      <c r="T1208" s="91" t="n">
        <v>4.43</v>
      </c>
      <c r="U1208" s="91" t="n">
        <v>4.7</v>
      </c>
      <c r="V1208" s="91" t="n">
        <v>4.81</v>
      </c>
      <c r="W1208" s="91" t="n">
        <v>4.38</v>
      </c>
      <c r="X1208" s="91" t="n">
        <v>4.36</v>
      </c>
      <c r="Y1208" s="91" t="n">
        <v>10.025</v>
      </c>
      <c r="AA1208" s="2" t="n">
        <v>4.54</v>
      </c>
      <c r="AB1208" s="2" t="n">
        <v>4.49</v>
      </c>
      <c r="AC1208" s="95" t="n">
        <f aca="false">AE1208-AB1208</f>
        <v>0</v>
      </c>
      <c r="AE1208" s="28" t="n">
        <v>4.49</v>
      </c>
      <c r="AF1208" s="28" t="n">
        <v>4.19215867941902</v>
      </c>
      <c r="AG1208" s="28" t="n">
        <v>4.595</v>
      </c>
      <c r="AH1208" s="28" t="n">
        <v>4.45</v>
      </c>
      <c r="AI1208" s="28" t="n">
        <v>4.055</v>
      </c>
      <c r="AJ1208" s="28" t="n">
        <v>3.65</v>
      </c>
      <c r="AK1208" s="28" t="n">
        <v>4.4</v>
      </c>
      <c r="AL1208" s="28" t="n">
        <v>4.5175</v>
      </c>
      <c r="AM1208" s="28" t="n">
        <v>12.74</v>
      </c>
      <c r="AN1208" s="28" t="n">
        <v>4.65</v>
      </c>
      <c r="AO1208" s="28" t="n">
        <v>4.72</v>
      </c>
      <c r="AP1208" s="28" t="n">
        <v>4.92</v>
      </c>
      <c r="AQ1208" s="28" t="n">
        <v>4.43</v>
      </c>
      <c r="AR1208" s="28" t="n">
        <v>7.79</v>
      </c>
      <c r="AS1208" s="28" t="n">
        <v>4.51</v>
      </c>
      <c r="AT1208" s="28" t="n">
        <v>4.495</v>
      </c>
      <c r="AU1208" s="28" t="n">
        <v>4.765</v>
      </c>
      <c r="AV1208" s="28" t="n">
        <v>4.8875</v>
      </c>
      <c r="AW1208" s="28" t="n">
        <v>4.46</v>
      </c>
      <c r="AX1208" s="28" t="n">
        <v>4.44</v>
      </c>
      <c r="AY1208" s="28" t="n">
        <v>9.84</v>
      </c>
      <c r="BE1208" s="28" t="n">
        <v>4.6128</v>
      </c>
      <c r="BF1208" s="28" t="n">
        <v>4.3032317358838</v>
      </c>
      <c r="BG1208" s="28" t="n">
        <v>4.7178</v>
      </c>
      <c r="BH1208" s="28" t="n">
        <v>4.6688</v>
      </c>
      <c r="BI1208" s="28" t="n">
        <v>4.1868</v>
      </c>
      <c r="BJ1208" s="28" t="n">
        <v>3.6518</v>
      </c>
      <c r="BK1208" s="28" t="n">
        <v>4.5228</v>
      </c>
      <c r="BL1208" s="28" t="n">
        <v>4.6468</v>
      </c>
      <c r="BM1208" s="28" t="n">
        <v>12.3128</v>
      </c>
      <c r="BN1208" s="28" t="n">
        <v>4.7948</v>
      </c>
      <c r="BO1208" s="28" t="n">
        <v>4.8488</v>
      </c>
      <c r="BP1208" s="28" t="n">
        <v>5.0983</v>
      </c>
      <c r="BQ1208" s="28" t="n">
        <v>4.6278</v>
      </c>
      <c r="BR1208" s="28" t="n">
        <v>8.0928</v>
      </c>
      <c r="BS1208" s="28" t="n">
        <v>4.6348</v>
      </c>
      <c r="BT1208" s="28" t="n">
        <v>4.6198</v>
      </c>
      <c r="BU1208" s="28" t="n">
        <v>4.8908</v>
      </c>
      <c r="BV1208" s="28" t="n">
        <v>5.0233</v>
      </c>
      <c r="BW1208" s="28" t="n">
        <v>4.5828</v>
      </c>
      <c r="BX1208" s="28" t="n">
        <v>4.5628</v>
      </c>
      <c r="BY1208" s="28" t="n">
        <v>10.1648</v>
      </c>
      <c r="CA1208" s="28" t="n">
        <v>4.9762</v>
      </c>
      <c r="CB1208" s="28" t="n">
        <v>4.7112</v>
      </c>
      <c r="CC1208" s="28" t="n">
        <v>5.1762</v>
      </c>
      <c r="CD1208" s="28" t="n">
        <v>5.0712</v>
      </c>
      <c r="CE1208" s="28" t="n">
        <v>4.8062</v>
      </c>
      <c r="CF1208" s="28" t="n">
        <v>4.6912</v>
      </c>
      <c r="CG1208" s="28" t="n">
        <v>4.8862</v>
      </c>
      <c r="CH1208" s="28" t="n">
        <v>4.9487</v>
      </c>
      <c r="CI1208" s="28" t="n">
        <v>10.4402</v>
      </c>
      <c r="CJ1208" s="28" t="n">
        <v>8.0762</v>
      </c>
      <c r="CK1208" s="28" t="n">
        <v>5.2782</v>
      </c>
      <c r="CL1208" s="28" t="n">
        <v>6.5422</v>
      </c>
      <c r="CM1208" s="28" t="n">
        <v>5.0112</v>
      </c>
      <c r="CN1208" s="28" t="n">
        <v>8.3762</v>
      </c>
      <c r="CO1208" s="28" t="n">
        <v>5.0012</v>
      </c>
      <c r="CP1208" s="28" t="n">
        <v>4.9712</v>
      </c>
      <c r="CQ1208" s="28" t="n">
        <v>5.4462</v>
      </c>
      <c r="CR1208" s="28" t="n">
        <v>6.0322</v>
      </c>
      <c r="CS1208" s="28" t="n">
        <v>5.1062</v>
      </c>
      <c r="CT1208" s="28" t="n">
        <v>5.0762</v>
      </c>
      <c r="CU1208" s="28" t="n">
        <v>9.4782</v>
      </c>
    </row>
    <row r="1209" customFormat="false" ht="12.75" hidden="true" customHeight="false" outlineLevel="0" collapsed="false">
      <c r="A1209" s="56" t="n">
        <v>37018</v>
      </c>
      <c r="B1209" s="90" t="n">
        <f aca="false">B1208+1</f>
        <v>1203</v>
      </c>
      <c r="C1209" s="28"/>
      <c r="E1209" s="91" t="n">
        <v>4.2</v>
      </c>
      <c r="F1209" s="91" t="n">
        <v>3.9</v>
      </c>
      <c r="G1209" s="91" t="n">
        <v>4.3</v>
      </c>
      <c r="H1209" s="91" t="n">
        <v>4.04</v>
      </c>
      <c r="I1209" s="91" t="n">
        <v>3.7</v>
      </c>
      <c r="J1209" s="91" t="n">
        <v>3.62</v>
      </c>
      <c r="K1209" s="91" t="n">
        <v>4.1</v>
      </c>
      <c r="L1209" s="91" t="n">
        <v>4.21</v>
      </c>
      <c r="M1209" s="91" t="n">
        <v>13.45</v>
      </c>
      <c r="N1209" s="91" t="n">
        <v>4.25</v>
      </c>
      <c r="O1209" s="91" t="n">
        <v>4.435</v>
      </c>
      <c r="P1209" s="91" t="n">
        <v>4.595</v>
      </c>
      <c r="Q1209" s="91" t="n">
        <v>4.11</v>
      </c>
      <c r="R1209" s="91" t="n">
        <v>5.1</v>
      </c>
      <c r="S1209" s="91" t="n">
        <v>4.18</v>
      </c>
      <c r="T1209" s="91" t="n">
        <v>4.2</v>
      </c>
      <c r="U1209" s="91" t="n">
        <v>4.47</v>
      </c>
      <c r="V1209" s="91" t="n">
        <v>4.58</v>
      </c>
      <c r="W1209" s="91" t="n">
        <v>4.15</v>
      </c>
      <c r="X1209" s="91" t="n">
        <v>4.13</v>
      </c>
      <c r="Y1209" s="91" t="n">
        <v>9.1</v>
      </c>
      <c r="AA1209" s="2" t="n">
        <v>4.41</v>
      </c>
      <c r="AB1209" s="2" t="n">
        <v>4.239</v>
      </c>
      <c r="AC1209" s="95" t="n">
        <f aca="false">AE1209-AB1209</f>
        <v>0</v>
      </c>
      <c r="AE1209" s="28" t="n">
        <v>4.239</v>
      </c>
      <c r="AF1209" s="28" t="n">
        <v>3.99090302958898</v>
      </c>
      <c r="AG1209" s="28" t="n">
        <v>4.344</v>
      </c>
      <c r="AH1209" s="28" t="n">
        <v>4.184</v>
      </c>
      <c r="AI1209" s="28" t="n">
        <v>3.799</v>
      </c>
      <c r="AJ1209" s="28" t="n">
        <v>3.414</v>
      </c>
      <c r="AK1209" s="28" t="n">
        <v>4.139</v>
      </c>
      <c r="AL1209" s="28" t="n">
        <v>4.2665</v>
      </c>
      <c r="AM1209" s="28" t="n">
        <v>12.739</v>
      </c>
      <c r="AN1209" s="28" t="n">
        <v>4.399</v>
      </c>
      <c r="AO1209" s="28" t="n">
        <v>4.464</v>
      </c>
      <c r="AP1209" s="28" t="n">
        <v>4.659</v>
      </c>
      <c r="AQ1209" s="28" t="n">
        <v>4.174</v>
      </c>
      <c r="AR1209" s="28" t="n">
        <v>7.439</v>
      </c>
      <c r="AS1209" s="28" t="n">
        <v>4.2565</v>
      </c>
      <c r="AT1209" s="28" t="n">
        <v>4.2415</v>
      </c>
      <c r="AU1209" s="28" t="n">
        <v>4.509</v>
      </c>
      <c r="AV1209" s="28" t="n">
        <v>4.6315</v>
      </c>
      <c r="AW1209" s="28" t="n">
        <v>4.189</v>
      </c>
      <c r="AX1209" s="28" t="n">
        <v>4.169</v>
      </c>
      <c r="AY1209" s="28" t="n">
        <v>9.339</v>
      </c>
      <c r="BE1209" s="28" t="n">
        <v>4.3666</v>
      </c>
      <c r="BF1209" s="28" t="n">
        <v>4.0739806059178</v>
      </c>
      <c r="BG1209" s="28" t="n">
        <v>4.4716</v>
      </c>
      <c r="BH1209" s="28" t="n">
        <v>4.4046</v>
      </c>
      <c r="BI1209" s="28" t="n">
        <v>3.9216</v>
      </c>
      <c r="BJ1209" s="28" t="n">
        <v>3.4176</v>
      </c>
      <c r="BK1209" s="28" t="n">
        <v>4.2666</v>
      </c>
      <c r="BL1209" s="28" t="n">
        <v>4.4006</v>
      </c>
      <c r="BM1209" s="28" t="n">
        <v>12.1166</v>
      </c>
      <c r="BN1209" s="28" t="n">
        <v>4.5486</v>
      </c>
      <c r="BO1209" s="28" t="n">
        <v>4.5971</v>
      </c>
      <c r="BP1209" s="28" t="n">
        <v>4.8501</v>
      </c>
      <c r="BQ1209" s="28" t="n">
        <v>4.3776</v>
      </c>
      <c r="BR1209" s="28" t="n">
        <v>7.7606</v>
      </c>
      <c r="BS1209" s="28" t="n">
        <v>4.3861</v>
      </c>
      <c r="BT1209" s="28" t="n">
        <v>4.3731</v>
      </c>
      <c r="BU1209" s="28" t="n">
        <v>4.6386</v>
      </c>
      <c r="BV1209" s="28" t="n">
        <v>4.7746</v>
      </c>
      <c r="BW1209" s="28" t="n">
        <v>4.3166</v>
      </c>
      <c r="BX1209" s="28" t="n">
        <v>4.2966</v>
      </c>
      <c r="BY1209" s="28" t="n">
        <v>9.8686</v>
      </c>
      <c r="CA1209" s="28" t="n">
        <v>4.754</v>
      </c>
      <c r="CB1209" s="28" t="n">
        <v>4.494</v>
      </c>
      <c r="CC1209" s="28" t="n">
        <v>4.944</v>
      </c>
      <c r="CD1209" s="28" t="n">
        <v>4.819</v>
      </c>
      <c r="CE1209" s="28" t="n">
        <v>4.569</v>
      </c>
      <c r="CF1209" s="28" t="n">
        <v>4.449</v>
      </c>
      <c r="CG1209" s="28" t="n">
        <v>4.654</v>
      </c>
      <c r="CH1209" s="28" t="n">
        <v>4.724</v>
      </c>
      <c r="CI1209" s="28" t="n">
        <v>10.168</v>
      </c>
      <c r="CJ1209" s="28" t="n">
        <v>7.804</v>
      </c>
      <c r="CK1209" s="28" t="n">
        <v>5.046</v>
      </c>
      <c r="CL1209" s="28" t="n">
        <v>6.306</v>
      </c>
      <c r="CM1209" s="28" t="n">
        <v>4.785</v>
      </c>
      <c r="CN1209" s="28" t="n">
        <v>8.104</v>
      </c>
      <c r="CO1209" s="28" t="n">
        <v>4.7765</v>
      </c>
      <c r="CP1209" s="28" t="n">
        <v>4.749</v>
      </c>
      <c r="CQ1209" s="28" t="n">
        <v>5.214</v>
      </c>
      <c r="CR1209" s="28" t="n">
        <v>5.79</v>
      </c>
      <c r="CS1209" s="28" t="n">
        <v>4.854</v>
      </c>
      <c r="CT1209" s="28" t="n">
        <v>4.834</v>
      </c>
      <c r="CU1209" s="28" t="n">
        <v>9.216</v>
      </c>
    </row>
    <row r="1210" customFormat="false" ht="12.75" hidden="true" customHeight="false" outlineLevel="0" collapsed="false">
      <c r="A1210" s="56" t="n">
        <v>37019</v>
      </c>
      <c r="B1210" s="90" t="n">
        <f aca="false">B1209+1</f>
        <v>1204</v>
      </c>
      <c r="C1210" s="28"/>
      <c r="E1210" s="91" t="n">
        <v>4.23</v>
      </c>
      <c r="F1210" s="91" t="n">
        <v>3.93</v>
      </c>
      <c r="G1210" s="91" t="n">
        <v>4.33</v>
      </c>
      <c r="H1210" s="91" t="n">
        <v>4.1</v>
      </c>
      <c r="I1210" s="91" t="n">
        <v>3.68</v>
      </c>
      <c r="J1210" s="91" t="n">
        <v>3.6</v>
      </c>
      <c r="K1210" s="91" t="n">
        <v>4.13</v>
      </c>
      <c r="L1210" s="91" t="n">
        <v>4.245</v>
      </c>
      <c r="M1210" s="91" t="n">
        <v>13.1</v>
      </c>
      <c r="N1210" s="91" t="n">
        <v>4.28</v>
      </c>
      <c r="O1210" s="91" t="n">
        <v>4.475</v>
      </c>
      <c r="P1210" s="91" t="n">
        <v>4.625</v>
      </c>
      <c r="Q1210" s="91" t="n">
        <v>4.135</v>
      </c>
      <c r="R1210" s="91" t="n">
        <v>5.1</v>
      </c>
      <c r="S1210" s="91" t="n">
        <v>4.22</v>
      </c>
      <c r="T1210" s="91" t="n">
        <v>4.2</v>
      </c>
      <c r="U1210" s="91" t="n">
        <v>4.5</v>
      </c>
      <c r="V1210" s="91" t="n">
        <v>4.61</v>
      </c>
      <c r="W1210" s="91" t="n">
        <v>4.18</v>
      </c>
      <c r="X1210" s="91" t="n">
        <v>4.16</v>
      </c>
      <c r="Y1210" s="91" t="n">
        <v>9.35</v>
      </c>
      <c r="AA1210" s="2" t="n">
        <v>4.305</v>
      </c>
      <c r="AB1210" s="2" t="n">
        <v>4.279</v>
      </c>
      <c r="AC1210" s="95" t="n">
        <f aca="false">AE1210-AB1210</f>
        <v>0</v>
      </c>
      <c r="AE1210" s="28" t="n">
        <v>4.279</v>
      </c>
      <c r="AF1210" s="28" t="n">
        <v>4.01514315605091</v>
      </c>
      <c r="AG1210" s="28" t="n">
        <v>4.384</v>
      </c>
      <c r="AH1210" s="28" t="n">
        <v>4.229</v>
      </c>
      <c r="AI1210" s="28" t="n">
        <v>3.819</v>
      </c>
      <c r="AJ1210" s="28" t="n">
        <v>3.464</v>
      </c>
      <c r="AK1210" s="28" t="n">
        <v>4.179</v>
      </c>
      <c r="AL1210" s="28" t="n">
        <v>4.304</v>
      </c>
      <c r="AM1210" s="28" t="n">
        <v>12.329</v>
      </c>
      <c r="AN1210" s="28" t="n">
        <v>4.439</v>
      </c>
      <c r="AO1210" s="28" t="n">
        <v>4.504</v>
      </c>
      <c r="AP1210" s="28" t="n">
        <v>4.699</v>
      </c>
      <c r="AQ1210" s="28" t="n">
        <v>4.219</v>
      </c>
      <c r="AR1210" s="28" t="n">
        <v>6.779</v>
      </c>
      <c r="AS1210" s="28" t="n">
        <v>4.2965</v>
      </c>
      <c r="AT1210" s="28" t="n">
        <v>4.2815</v>
      </c>
      <c r="AU1210" s="28" t="n">
        <v>4.549</v>
      </c>
      <c r="AV1210" s="28" t="n">
        <v>4.6715</v>
      </c>
      <c r="AW1210" s="28" t="n">
        <v>4.239</v>
      </c>
      <c r="AX1210" s="28" t="n">
        <v>4.219</v>
      </c>
      <c r="AY1210" s="28" t="n">
        <v>9.029</v>
      </c>
      <c r="BE1210" s="28" t="n">
        <v>4.401</v>
      </c>
      <c r="BF1210" s="28" t="n">
        <v>4.10422863121018</v>
      </c>
      <c r="BG1210" s="28" t="n">
        <v>4.506</v>
      </c>
      <c r="BH1210" s="28" t="n">
        <v>4.44</v>
      </c>
      <c r="BI1210" s="28" t="n">
        <v>3.933</v>
      </c>
      <c r="BJ1210" s="28" t="n">
        <v>3.458</v>
      </c>
      <c r="BK1210" s="28" t="n">
        <v>4.301</v>
      </c>
      <c r="BL1210" s="28" t="n">
        <v>4.432</v>
      </c>
      <c r="BM1210" s="28" t="n">
        <v>11.721</v>
      </c>
      <c r="BN1210" s="28" t="n">
        <v>4.537</v>
      </c>
      <c r="BO1210" s="28" t="n">
        <v>4.6315</v>
      </c>
      <c r="BP1210" s="28" t="n">
        <v>4.8845</v>
      </c>
      <c r="BQ1210" s="28" t="n">
        <v>4.413</v>
      </c>
      <c r="BR1210" s="28" t="n">
        <v>7.213</v>
      </c>
      <c r="BS1210" s="28" t="n">
        <v>4.4205</v>
      </c>
      <c r="BT1210" s="28" t="n">
        <v>4.4075</v>
      </c>
      <c r="BU1210" s="28" t="n">
        <v>4.673</v>
      </c>
      <c r="BV1210" s="28" t="n">
        <v>4.809</v>
      </c>
      <c r="BW1210" s="28" t="n">
        <v>4.361</v>
      </c>
      <c r="BX1210" s="28" t="n">
        <v>4.341</v>
      </c>
      <c r="BY1210" s="28" t="n">
        <v>9.493</v>
      </c>
      <c r="CA1210" s="28" t="n">
        <v>4.773</v>
      </c>
      <c r="CB1210" s="28" t="n">
        <v>4.518</v>
      </c>
      <c r="CC1210" s="28" t="n">
        <v>4.9605</v>
      </c>
      <c r="CD1210" s="28" t="n">
        <v>4.838</v>
      </c>
      <c r="CE1210" s="28" t="n">
        <v>4.558</v>
      </c>
      <c r="CF1210" s="28" t="n">
        <v>4.438</v>
      </c>
      <c r="CG1210" s="28" t="n">
        <v>4.673</v>
      </c>
      <c r="CH1210" s="28" t="n">
        <v>4.743</v>
      </c>
      <c r="CI1210" s="28" t="n">
        <v>9.607</v>
      </c>
      <c r="CJ1210" s="28" t="n">
        <v>7.523</v>
      </c>
      <c r="CK1210" s="28" t="n">
        <v>5.065</v>
      </c>
      <c r="CL1210" s="28" t="n">
        <v>6.325</v>
      </c>
      <c r="CM1210" s="28" t="n">
        <v>4.798</v>
      </c>
      <c r="CN1210" s="28" t="n">
        <v>7.773</v>
      </c>
      <c r="CO1210" s="28" t="n">
        <v>4.7955</v>
      </c>
      <c r="CP1210" s="28" t="n">
        <v>4.768</v>
      </c>
      <c r="CQ1210" s="28" t="n">
        <v>5.233</v>
      </c>
      <c r="CR1210" s="28" t="n">
        <v>5.809</v>
      </c>
      <c r="CS1210" s="28" t="n">
        <v>4.883</v>
      </c>
      <c r="CT1210" s="28" t="n">
        <v>4.863</v>
      </c>
      <c r="CU1210" s="28" t="n">
        <v>8.685</v>
      </c>
    </row>
    <row r="1211" customFormat="false" ht="12.75" hidden="true" customHeight="false" outlineLevel="0" collapsed="false">
      <c r="A1211" s="56" t="n">
        <v>37020</v>
      </c>
      <c r="B1211" s="90" t="n">
        <f aca="false">B1210+1</f>
        <v>1205</v>
      </c>
      <c r="C1211" s="28"/>
      <c r="E1211" s="91" t="n">
        <v>4.16</v>
      </c>
      <c r="F1211" s="91" t="n">
        <v>3.884</v>
      </c>
      <c r="G1211" s="91" t="n">
        <v>4.26</v>
      </c>
      <c r="H1211" s="91" t="n">
        <v>4.06</v>
      </c>
      <c r="I1211" s="91" t="n">
        <v>3.5</v>
      </c>
      <c r="J1211" s="91" t="n">
        <v>3.5</v>
      </c>
      <c r="K1211" s="91" t="n">
        <v>4.06</v>
      </c>
      <c r="L1211" s="91" t="n">
        <v>4.18</v>
      </c>
      <c r="M1211" s="91" t="n">
        <v>12.65</v>
      </c>
      <c r="N1211" s="91" t="n">
        <v>4.21</v>
      </c>
      <c r="O1211" s="91" t="n">
        <v>4.39</v>
      </c>
      <c r="P1211" s="91" t="n">
        <v>4.54</v>
      </c>
      <c r="Q1211" s="91" t="n">
        <v>4.08</v>
      </c>
      <c r="R1211" s="91" t="n">
        <v>4.85</v>
      </c>
      <c r="S1211" s="91" t="n">
        <v>4.16</v>
      </c>
      <c r="T1211" s="91" t="n">
        <v>4.13</v>
      </c>
      <c r="U1211" s="91" t="n">
        <v>4.43</v>
      </c>
      <c r="V1211" s="91" t="n">
        <v>4.53</v>
      </c>
      <c r="W1211" s="91" t="n">
        <v>4.11</v>
      </c>
      <c r="X1211" s="91" t="n">
        <v>4.09</v>
      </c>
      <c r="Y1211" s="91" t="n">
        <v>8.65</v>
      </c>
      <c r="AA1211" s="2" t="n">
        <v>4.21</v>
      </c>
      <c r="AB1211" s="2" t="n">
        <v>4.202</v>
      </c>
      <c r="AC1211" s="95" t="n">
        <f aca="false">AE1211-AB1211</f>
        <v>0</v>
      </c>
      <c r="AE1211" s="28" t="n">
        <v>4.202</v>
      </c>
      <c r="AF1211" s="28" t="n">
        <v>3.94131784570154</v>
      </c>
      <c r="AG1211" s="28" t="n">
        <v>4.2995</v>
      </c>
      <c r="AH1211" s="28" t="n">
        <v>4.147</v>
      </c>
      <c r="AI1211" s="28" t="n">
        <v>3.722</v>
      </c>
      <c r="AJ1211" s="28" t="n">
        <v>3.367</v>
      </c>
      <c r="AK1211" s="28" t="n">
        <v>4.102</v>
      </c>
      <c r="AL1211" s="28" t="n">
        <v>4.227</v>
      </c>
      <c r="AM1211" s="28" t="n">
        <v>12.202</v>
      </c>
      <c r="AN1211" s="28" t="n">
        <v>4.362</v>
      </c>
      <c r="AO1211" s="28" t="n">
        <v>4.422</v>
      </c>
      <c r="AP1211" s="28" t="n">
        <v>4.617</v>
      </c>
      <c r="AQ1211" s="28" t="n">
        <v>4.137</v>
      </c>
      <c r="AR1211" s="28" t="n">
        <v>6.702</v>
      </c>
      <c r="AS1211" s="28" t="n">
        <v>4.2195</v>
      </c>
      <c r="AT1211" s="28" t="n">
        <v>4.2045</v>
      </c>
      <c r="AU1211" s="28" t="n">
        <v>4.467</v>
      </c>
      <c r="AV1211" s="28" t="n">
        <v>4.582</v>
      </c>
      <c r="AW1211" s="28" t="n">
        <v>4.162</v>
      </c>
      <c r="AX1211" s="28" t="n">
        <v>4.142</v>
      </c>
      <c r="AY1211" s="28" t="n">
        <v>8.902</v>
      </c>
      <c r="BE1211" s="28" t="n">
        <v>4.3174</v>
      </c>
      <c r="BF1211" s="28" t="n">
        <v>4.02126356914031</v>
      </c>
      <c r="BG1211" s="28" t="n">
        <v>4.4149</v>
      </c>
      <c r="BH1211" s="28" t="n">
        <v>4.3494</v>
      </c>
      <c r="BI1211" s="28" t="n">
        <v>3.8264</v>
      </c>
      <c r="BJ1211" s="28" t="n">
        <v>3.3514</v>
      </c>
      <c r="BK1211" s="28" t="n">
        <v>4.2174</v>
      </c>
      <c r="BL1211" s="28" t="n">
        <v>4.3484</v>
      </c>
      <c r="BM1211" s="28" t="n">
        <v>11.5074</v>
      </c>
      <c r="BN1211" s="28" t="n">
        <v>4.4474</v>
      </c>
      <c r="BO1211" s="28" t="n">
        <v>4.5464</v>
      </c>
      <c r="BP1211" s="28" t="n">
        <v>4.7974</v>
      </c>
      <c r="BQ1211" s="28" t="n">
        <v>4.3244</v>
      </c>
      <c r="BR1211" s="28" t="n">
        <v>6.9794</v>
      </c>
      <c r="BS1211" s="28" t="n">
        <v>4.3369</v>
      </c>
      <c r="BT1211" s="28" t="n">
        <v>4.3219</v>
      </c>
      <c r="BU1211" s="28" t="n">
        <v>4.5884</v>
      </c>
      <c r="BV1211" s="28" t="n">
        <v>4.7184</v>
      </c>
      <c r="BW1211" s="28" t="n">
        <v>4.2774</v>
      </c>
      <c r="BX1211" s="28" t="n">
        <v>4.2574</v>
      </c>
      <c r="BY1211" s="28" t="n">
        <v>9.2794</v>
      </c>
      <c r="CA1211" s="28" t="n">
        <v>4.6676</v>
      </c>
      <c r="CB1211" s="28" t="n">
        <v>4.3976</v>
      </c>
      <c r="CC1211" s="28" t="n">
        <v>4.8476</v>
      </c>
      <c r="CD1211" s="28" t="n">
        <v>4.7226</v>
      </c>
      <c r="CE1211" s="28" t="n">
        <v>4.3876</v>
      </c>
      <c r="CF1211" s="28" t="n">
        <v>4.2776</v>
      </c>
      <c r="CG1211" s="28" t="n">
        <v>4.5676</v>
      </c>
      <c r="CH1211" s="28" t="n">
        <v>4.6376</v>
      </c>
      <c r="CI1211" s="28" t="n">
        <v>9.5216</v>
      </c>
      <c r="CJ1211" s="28" t="n">
        <v>7.1676</v>
      </c>
      <c r="CK1211" s="28" t="n">
        <v>4.9596</v>
      </c>
      <c r="CL1211" s="28" t="n">
        <v>6.2196</v>
      </c>
      <c r="CM1211" s="28" t="n">
        <v>4.6826</v>
      </c>
      <c r="CN1211" s="28" t="n">
        <v>7.4176</v>
      </c>
      <c r="CO1211" s="28" t="n">
        <v>4.6901</v>
      </c>
      <c r="CP1211" s="28" t="n">
        <v>4.6626</v>
      </c>
      <c r="CQ1211" s="28" t="n">
        <v>5.1276</v>
      </c>
      <c r="CR1211" s="28" t="n">
        <v>5.7036</v>
      </c>
      <c r="CS1211" s="28" t="n">
        <v>4.7676</v>
      </c>
      <c r="CT1211" s="28" t="n">
        <v>4.7476</v>
      </c>
      <c r="CU1211" s="28" t="n">
        <v>8.5496</v>
      </c>
    </row>
    <row r="1212" customFormat="false" ht="12.75" hidden="true" customHeight="false" outlineLevel="0" collapsed="false">
      <c r="A1212" s="56" t="n">
        <v>37021</v>
      </c>
      <c r="B1212" s="90" t="n">
        <f aca="false">B1211+1</f>
        <v>1206</v>
      </c>
      <c r="C1212" s="28"/>
      <c r="E1212" s="91" t="n">
        <v>4.26</v>
      </c>
      <c r="F1212" s="91" t="n">
        <v>3.981</v>
      </c>
      <c r="G1212" s="91" t="n">
        <v>4.36</v>
      </c>
      <c r="H1212" s="91" t="n">
        <v>4.15</v>
      </c>
      <c r="I1212" s="91" t="n">
        <v>3.54</v>
      </c>
      <c r="J1212" s="91" t="n">
        <v>3.4</v>
      </c>
      <c r="K1212" s="91" t="n">
        <v>4.16</v>
      </c>
      <c r="L1212" s="91" t="n">
        <v>4.28</v>
      </c>
      <c r="M1212" s="91" t="n">
        <v>12.25</v>
      </c>
      <c r="N1212" s="91" t="n">
        <v>4.31</v>
      </c>
      <c r="O1212" s="91" t="n">
        <v>4.48</v>
      </c>
      <c r="P1212" s="91" t="n">
        <v>4.66</v>
      </c>
      <c r="Q1212" s="91" t="n">
        <v>4.18</v>
      </c>
      <c r="R1212" s="91" t="n">
        <v>4.7</v>
      </c>
      <c r="S1212" s="91" t="n">
        <v>4.28</v>
      </c>
      <c r="T1212" s="91" t="n">
        <v>4.23</v>
      </c>
      <c r="U1212" s="91" t="n">
        <v>4.53</v>
      </c>
      <c r="V1212" s="91" t="n">
        <v>4.65</v>
      </c>
      <c r="W1212" s="91" t="n">
        <v>4.21</v>
      </c>
      <c r="X1212" s="91" t="n">
        <v>4.19</v>
      </c>
      <c r="Y1212" s="91" t="n">
        <v>7.5</v>
      </c>
      <c r="AA1212" s="2" t="n">
        <v>4.205</v>
      </c>
      <c r="AB1212" s="2" t="n">
        <v>4.348</v>
      </c>
      <c r="AC1212" s="95" t="n">
        <f aca="false">AE1212-AB1212</f>
        <v>0</v>
      </c>
      <c r="AE1212" s="28" t="n">
        <v>4.348</v>
      </c>
      <c r="AF1212" s="28" t="n">
        <v>4.06396382758739</v>
      </c>
      <c r="AG1212" s="28" t="n">
        <v>4.4455</v>
      </c>
      <c r="AH1212" s="28" t="n">
        <v>4.293</v>
      </c>
      <c r="AI1212" s="28" t="n">
        <v>3.848</v>
      </c>
      <c r="AJ1212" s="28" t="n">
        <v>3.478</v>
      </c>
      <c r="AK1212" s="28" t="n">
        <v>4.248</v>
      </c>
      <c r="AL1212" s="28" t="n">
        <v>4.373</v>
      </c>
      <c r="AM1212" s="28" t="n">
        <v>12.098</v>
      </c>
      <c r="AN1212" s="28" t="n">
        <v>4.488</v>
      </c>
      <c r="AO1212" s="28" t="n">
        <v>4.568</v>
      </c>
      <c r="AP1212" s="28" t="n">
        <v>4.763</v>
      </c>
      <c r="AQ1212" s="28" t="n">
        <v>4.288</v>
      </c>
      <c r="AR1212" s="28" t="n">
        <v>6.598</v>
      </c>
      <c r="AS1212" s="28" t="n">
        <v>4.3655</v>
      </c>
      <c r="AT1212" s="28" t="n">
        <v>4.3505</v>
      </c>
      <c r="AU1212" s="28" t="n">
        <v>4.613</v>
      </c>
      <c r="AV1212" s="28" t="n">
        <v>4.728</v>
      </c>
      <c r="AW1212" s="28" t="n">
        <v>4.308</v>
      </c>
      <c r="AX1212" s="28" t="n">
        <v>4.288</v>
      </c>
      <c r="AY1212" s="28" t="n">
        <v>8.798</v>
      </c>
      <c r="BE1212" s="28" t="n">
        <v>4.4516</v>
      </c>
      <c r="BF1212" s="28" t="n">
        <v>4.15479276551748</v>
      </c>
      <c r="BG1212" s="28" t="n">
        <v>4.5491</v>
      </c>
      <c r="BH1212" s="28" t="n">
        <v>4.4776</v>
      </c>
      <c r="BI1212" s="28" t="n">
        <v>3.9426</v>
      </c>
      <c r="BJ1212" s="28" t="n">
        <v>3.4346</v>
      </c>
      <c r="BK1212" s="28" t="n">
        <v>4.3516</v>
      </c>
      <c r="BL1212" s="28" t="n">
        <v>4.4811</v>
      </c>
      <c r="BM1212" s="28" t="n">
        <v>11.5116</v>
      </c>
      <c r="BN1212" s="28" t="n">
        <v>4.5816</v>
      </c>
      <c r="BO1212" s="28" t="n">
        <v>4.6806</v>
      </c>
      <c r="BP1212" s="28" t="n">
        <v>4.9316</v>
      </c>
      <c r="BQ1212" s="28" t="n">
        <v>4.4566</v>
      </c>
      <c r="BR1212" s="28" t="n">
        <v>6.9836</v>
      </c>
      <c r="BS1212" s="28" t="n">
        <v>4.4711</v>
      </c>
      <c r="BT1212" s="28" t="n">
        <v>4.4561</v>
      </c>
      <c r="BU1212" s="28" t="n">
        <v>4.7226</v>
      </c>
      <c r="BV1212" s="28" t="n">
        <v>4.8526</v>
      </c>
      <c r="BW1212" s="28" t="n">
        <v>4.4116</v>
      </c>
      <c r="BX1212" s="28" t="n">
        <v>4.3916</v>
      </c>
      <c r="BY1212" s="28" t="n">
        <v>9.2836</v>
      </c>
      <c r="CA1212" s="28" t="n">
        <v>4.7392</v>
      </c>
      <c r="CB1212" s="28" t="n">
        <v>4.4792</v>
      </c>
      <c r="CC1212" s="28" t="n">
        <v>4.9192</v>
      </c>
      <c r="CD1212" s="28" t="n">
        <v>4.7842</v>
      </c>
      <c r="CE1212" s="28" t="n">
        <v>4.4492</v>
      </c>
      <c r="CF1212" s="28" t="n">
        <v>4.3392</v>
      </c>
      <c r="CG1212" s="28" t="n">
        <v>4.6392</v>
      </c>
      <c r="CH1212" s="28" t="n">
        <v>4.7067</v>
      </c>
      <c r="CI1212" s="28" t="n">
        <v>9.5432</v>
      </c>
      <c r="CJ1212" s="28" t="n">
        <v>7.4392</v>
      </c>
      <c r="CK1212" s="28" t="n">
        <v>5.0312</v>
      </c>
      <c r="CL1212" s="28" t="n">
        <v>6.2912</v>
      </c>
      <c r="CM1212" s="28" t="n">
        <v>4.7542</v>
      </c>
      <c r="CN1212" s="28" t="n">
        <v>7.6892</v>
      </c>
      <c r="CO1212" s="28" t="n">
        <v>4.7617</v>
      </c>
      <c r="CP1212" s="28" t="n">
        <v>4.7342</v>
      </c>
      <c r="CQ1212" s="28" t="n">
        <v>5.1992</v>
      </c>
      <c r="CR1212" s="28" t="n">
        <v>5.7752</v>
      </c>
      <c r="CS1212" s="28" t="n">
        <v>4.8392</v>
      </c>
      <c r="CT1212" s="28" t="n">
        <v>4.8192</v>
      </c>
      <c r="CU1212" s="28" t="n">
        <v>8.6012</v>
      </c>
    </row>
    <row r="1213" customFormat="false" ht="12.75" hidden="true" customHeight="false" outlineLevel="0" collapsed="false">
      <c r="A1213" s="56" t="n">
        <v>37022</v>
      </c>
      <c r="B1213" s="90" t="n">
        <f aca="false">B1212+1</f>
        <v>1207</v>
      </c>
      <c r="C1213" s="28"/>
      <c r="E1213" s="91" t="n">
        <v>4.22</v>
      </c>
      <c r="F1213" s="91" t="n">
        <v>3.908</v>
      </c>
      <c r="G1213" s="91" t="n">
        <v>4.32</v>
      </c>
      <c r="H1213" s="91" t="n">
        <v>4.12</v>
      </c>
      <c r="I1213" s="91" t="n">
        <v>3.4</v>
      </c>
      <c r="J1213" s="91" t="n">
        <v>3.35</v>
      </c>
      <c r="K1213" s="91" t="n">
        <v>4.12</v>
      </c>
      <c r="L1213" s="91" t="n">
        <v>4.245</v>
      </c>
      <c r="M1213" s="91" t="n">
        <v>12.35</v>
      </c>
      <c r="N1213" s="91" t="n">
        <v>4.27</v>
      </c>
      <c r="O1213" s="91" t="n">
        <v>4.445</v>
      </c>
      <c r="P1213" s="91" t="n">
        <v>4.6</v>
      </c>
      <c r="Q1213" s="91" t="n">
        <v>4.155</v>
      </c>
      <c r="R1213" s="91" t="n">
        <v>4.5</v>
      </c>
      <c r="S1213" s="91" t="n">
        <v>4.21</v>
      </c>
      <c r="T1213" s="91" t="n">
        <v>4.2</v>
      </c>
      <c r="U1213" s="91" t="n">
        <v>4.49</v>
      </c>
      <c r="V1213" s="91" t="n">
        <v>4.59</v>
      </c>
      <c r="W1213" s="91" t="n">
        <v>4.17</v>
      </c>
      <c r="X1213" s="91" t="n">
        <v>4.15</v>
      </c>
      <c r="Y1213" s="91" t="n">
        <v>7.1</v>
      </c>
      <c r="AA1213" s="2" t="n">
        <v>4.385</v>
      </c>
      <c r="AB1213" s="2" t="n">
        <v>4.278</v>
      </c>
      <c r="AC1213" s="95" t="n">
        <f aca="false">AE1213-AB1213</f>
        <v>0</v>
      </c>
      <c r="AE1213" s="28" t="n">
        <v>4.278</v>
      </c>
      <c r="AF1213" s="28" t="n">
        <v>3.98816906971663</v>
      </c>
      <c r="AG1213" s="28" t="n">
        <v>4.378</v>
      </c>
      <c r="AH1213" s="28" t="n">
        <v>4.218</v>
      </c>
      <c r="AI1213" s="28" t="n">
        <v>3.713</v>
      </c>
      <c r="AJ1213" s="28" t="n">
        <v>3.373</v>
      </c>
      <c r="AK1213" s="28" t="n">
        <v>4.178</v>
      </c>
      <c r="AL1213" s="28" t="n">
        <v>4.3055</v>
      </c>
      <c r="AM1213" s="28" t="n">
        <v>11.428</v>
      </c>
      <c r="AN1213" s="28" t="n">
        <v>4.418</v>
      </c>
      <c r="AO1213" s="28" t="n">
        <v>4.498</v>
      </c>
      <c r="AP1213" s="28" t="n">
        <v>4.693</v>
      </c>
      <c r="AQ1213" s="28" t="n">
        <v>4.213</v>
      </c>
      <c r="AR1213" s="28" t="n">
        <v>6.078</v>
      </c>
      <c r="AS1213" s="28" t="n">
        <v>4.2955</v>
      </c>
      <c r="AT1213" s="28" t="n">
        <v>4.2805</v>
      </c>
      <c r="AU1213" s="28" t="n">
        <v>4.543</v>
      </c>
      <c r="AV1213" s="28" t="n">
        <v>4.658</v>
      </c>
      <c r="AW1213" s="28" t="n">
        <v>4.238</v>
      </c>
      <c r="AX1213" s="28" t="n">
        <v>4.218</v>
      </c>
      <c r="AY1213" s="28" t="n">
        <v>8.128</v>
      </c>
      <c r="BE1213" s="28" t="n">
        <v>4.3886</v>
      </c>
      <c r="BF1213" s="28" t="n">
        <v>4.07563381394333</v>
      </c>
      <c r="BG1213" s="28" t="n">
        <v>4.4886</v>
      </c>
      <c r="BH1213" s="28" t="n">
        <v>4.4096</v>
      </c>
      <c r="BI1213" s="28" t="n">
        <v>3.8476</v>
      </c>
      <c r="BJ1213" s="28" t="n">
        <v>3.3256</v>
      </c>
      <c r="BK1213" s="28" t="n">
        <v>4.2886</v>
      </c>
      <c r="BL1213" s="28" t="n">
        <v>4.4196</v>
      </c>
      <c r="BM1213" s="28" t="n">
        <v>10.6586</v>
      </c>
      <c r="BN1213" s="28" t="n">
        <v>4.4886</v>
      </c>
      <c r="BO1213" s="28" t="n">
        <v>4.6176</v>
      </c>
      <c r="BP1213" s="28" t="n">
        <v>4.8686</v>
      </c>
      <c r="BQ1213" s="28" t="n">
        <v>4.3886</v>
      </c>
      <c r="BR1213" s="28" t="n">
        <v>6.8306</v>
      </c>
      <c r="BS1213" s="28" t="n">
        <v>4.4081</v>
      </c>
      <c r="BT1213" s="28" t="n">
        <v>4.3931</v>
      </c>
      <c r="BU1213" s="28" t="n">
        <v>4.6596</v>
      </c>
      <c r="BV1213" s="28" t="n">
        <v>4.7896</v>
      </c>
      <c r="BW1213" s="28" t="n">
        <v>4.3486</v>
      </c>
      <c r="BX1213" s="28" t="n">
        <v>4.3286</v>
      </c>
      <c r="BY1213" s="28" t="n">
        <v>8.5686</v>
      </c>
      <c r="CA1213" s="28" t="n">
        <v>4.7164</v>
      </c>
      <c r="CB1213" s="28" t="n">
        <v>4.4414</v>
      </c>
      <c r="CC1213" s="28" t="n">
        <v>4.8964</v>
      </c>
      <c r="CD1213" s="28" t="n">
        <v>4.7614</v>
      </c>
      <c r="CE1213" s="28" t="n">
        <v>4.4364</v>
      </c>
      <c r="CF1213" s="28" t="n">
        <v>4.3164</v>
      </c>
      <c r="CG1213" s="28" t="n">
        <v>4.6164</v>
      </c>
      <c r="CH1213" s="28" t="n">
        <v>4.6839</v>
      </c>
      <c r="CI1213" s="28" t="n">
        <v>8.7704</v>
      </c>
      <c r="CJ1213" s="28" t="n">
        <v>7.0664</v>
      </c>
      <c r="CK1213" s="28" t="n">
        <v>5.0084</v>
      </c>
      <c r="CL1213" s="28" t="n">
        <v>6.2884</v>
      </c>
      <c r="CM1213" s="28" t="n">
        <v>4.7264</v>
      </c>
      <c r="CN1213" s="28" t="n">
        <v>7.3164</v>
      </c>
      <c r="CO1213" s="28" t="n">
        <v>4.7389</v>
      </c>
      <c r="CP1213" s="28" t="n">
        <v>4.7114</v>
      </c>
      <c r="CQ1213" s="28" t="n">
        <v>5.1764</v>
      </c>
      <c r="CR1213" s="28" t="n">
        <v>5.7524</v>
      </c>
      <c r="CS1213" s="28" t="n">
        <v>4.8164</v>
      </c>
      <c r="CT1213" s="28" t="n">
        <v>4.7964</v>
      </c>
      <c r="CU1213" s="28" t="n">
        <v>7.9684</v>
      </c>
    </row>
    <row r="1214" customFormat="false" ht="12.75" hidden="true" customHeight="false" outlineLevel="0" collapsed="false">
      <c r="A1214" s="56" t="n">
        <v>37025</v>
      </c>
      <c r="B1214" s="90" t="n">
        <f aca="false">B1213+1</f>
        <v>1208</v>
      </c>
      <c r="C1214" s="28"/>
      <c r="E1214" s="91" t="n">
        <v>4.34</v>
      </c>
      <c r="F1214" s="91" t="n">
        <v>3.999</v>
      </c>
      <c r="G1214" s="91" t="n">
        <v>4.44</v>
      </c>
      <c r="H1214" s="91" t="n">
        <v>4.22</v>
      </c>
      <c r="I1214" s="91" t="n">
        <v>3.45</v>
      </c>
      <c r="J1214" s="91" t="n">
        <v>3.3</v>
      </c>
      <c r="K1214" s="91" t="n">
        <v>4.24</v>
      </c>
      <c r="L1214" s="91" t="n">
        <v>4.37</v>
      </c>
      <c r="M1214" s="91" t="n">
        <v>11.75</v>
      </c>
      <c r="N1214" s="91" t="n">
        <v>4.39</v>
      </c>
      <c r="O1214" s="91" t="n">
        <v>4.565</v>
      </c>
      <c r="P1214" s="91" t="n">
        <v>4.71</v>
      </c>
      <c r="Q1214" s="91" t="n">
        <v>4.28</v>
      </c>
      <c r="R1214" s="91" t="n">
        <v>4.3</v>
      </c>
      <c r="S1214" s="91" t="n">
        <v>4.34</v>
      </c>
      <c r="T1214" s="91" t="n">
        <v>4.31</v>
      </c>
      <c r="U1214" s="91" t="n">
        <v>4.61</v>
      </c>
      <c r="V1214" s="91" t="n">
        <v>4.7</v>
      </c>
      <c r="W1214" s="91" t="n">
        <v>4.29</v>
      </c>
      <c r="X1214" s="91" t="n">
        <v>4.27</v>
      </c>
      <c r="Y1214" s="91" t="n">
        <v>6.85</v>
      </c>
      <c r="AA1214" s="2" t="n">
        <v>4.36</v>
      </c>
      <c r="AB1214" s="2" t="n">
        <v>4.394</v>
      </c>
      <c r="AC1214" s="95" t="n">
        <f aca="false">AE1214-AB1214</f>
        <v>0</v>
      </c>
      <c r="AE1214" s="28" t="n">
        <v>4.394</v>
      </c>
      <c r="AF1214" s="28" t="n">
        <v>4.08034941374305</v>
      </c>
      <c r="AG1214" s="28" t="n">
        <v>4.494</v>
      </c>
      <c r="AH1214" s="28" t="n">
        <v>4.339</v>
      </c>
      <c r="AI1214" s="28" t="n">
        <v>3.744</v>
      </c>
      <c r="AJ1214" s="28" t="n">
        <v>3.394</v>
      </c>
      <c r="AK1214" s="28" t="n">
        <v>4.294</v>
      </c>
      <c r="AL1214" s="28" t="n">
        <v>4.424</v>
      </c>
      <c r="AM1214" s="28" t="n">
        <v>10.594</v>
      </c>
      <c r="AN1214" s="28" t="n">
        <v>4.534</v>
      </c>
      <c r="AO1214" s="28" t="n">
        <v>4.614</v>
      </c>
      <c r="AP1214" s="28" t="n">
        <v>4.809</v>
      </c>
      <c r="AQ1214" s="28" t="n">
        <v>4.339</v>
      </c>
      <c r="AR1214" s="28" t="n">
        <v>5.494</v>
      </c>
      <c r="AS1214" s="28" t="n">
        <v>4.4115</v>
      </c>
      <c r="AT1214" s="28" t="n">
        <v>4.3965</v>
      </c>
      <c r="AU1214" s="28" t="n">
        <v>4.659</v>
      </c>
      <c r="AV1214" s="28" t="n">
        <v>4.774</v>
      </c>
      <c r="AW1214" s="28" t="n">
        <v>4.344</v>
      </c>
      <c r="AX1214" s="28" t="n">
        <v>4.324</v>
      </c>
      <c r="AY1214" s="28" t="n">
        <v>7.294</v>
      </c>
      <c r="BE1214" s="28" t="n">
        <v>4.4986</v>
      </c>
      <c r="BF1214" s="28" t="n">
        <v>4.17186988274861</v>
      </c>
      <c r="BG1214" s="28" t="n">
        <v>4.5986</v>
      </c>
      <c r="BH1214" s="28" t="n">
        <v>4.5206</v>
      </c>
      <c r="BI1214" s="28" t="n">
        <v>3.8806</v>
      </c>
      <c r="BJ1214" s="28" t="n">
        <v>3.3636</v>
      </c>
      <c r="BK1214" s="28" t="n">
        <v>4.3986</v>
      </c>
      <c r="BL1214" s="28" t="n">
        <v>4.5321</v>
      </c>
      <c r="BM1214" s="28" t="n">
        <v>9.8386</v>
      </c>
      <c r="BN1214" s="28" t="n">
        <v>4.5826</v>
      </c>
      <c r="BO1214" s="28" t="n">
        <v>4.7276</v>
      </c>
      <c r="BP1214" s="28" t="n">
        <v>4.9786</v>
      </c>
      <c r="BQ1214" s="28" t="n">
        <v>4.5006</v>
      </c>
      <c r="BR1214" s="28" t="n">
        <v>6.3606</v>
      </c>
      <c r="BS1214" s="28" t="n">
        <v>4.5181</v>
      </c>
      <c r="BT1214" s="28" t="n">
        <v>4.5031</v>
      </c>
      <c r="BU1214" s="28" t="n">
        <v>4.7696</v>
      </c>
      <c r="BV1214" s="28" t="n">
        <v>4.8996</v>
      </c>
      <c r="BW1214" s="28" t="n">
        <v>4.4486</v>
      </c>
      <c r="BX1214" s="28" t="n">
        <v>4.4286</v>
      </c>
      <c r="BY1214" s="28" t="n">
        <v>7.9886</v>
      </c>
      <c r="CA1214" s="28" t="n">
        <v>4.8014</v>
      </c>
      <c r="CB1214" s="28" t="n">
        <v>4.5214</v>
      </c>
      <c r="CC1214" s="28" t="n">
        <v>4.9814</v>
      </c>
      <c r="CD1214" s="28" t="n">
        <v>4.8464</v>
      </c>
      <c r="CE1214" s="28" t="n">
        <v>4.5114</v>
      </c>
      <c r="CF1214" s="28" t="n">
        <v>4.3864</v>
      </c>
      <c r="CG1214" s="28" t="n">
        <v>4.7014</v>
      </c>
      <c r="CH1214" s="28" t="n">
        <v>4.7689</v>
      </c>
      <c r="CI1214" s="28" t="n">
        <v>8.3754</v>
      </c>
      <c r="CJ1214" s="28" t="n">
        <v>6.9214</v>
      </c>
      <c r="CK1214" s="28" t="n">
        <v>5.0894</v>
      </c>
      <c r="CL1214" s="28" t="n">
        <v>6.3934</v>
      </c>
      <c r="CM1214" s="28" t="n">
        <v>4.8064</v>
      </c>
      <c r="CN1214" s="28" t="n">
        <v>7.1714</v>
      </c>
      <c r="CO1214" s="28" t="n">
        <v>4.8239</v>
      </c>
      <c r="CP1214" s="28" t="n">
        <v>4.7964</v>
      </c>
      <c r="CQ1214" s="28" t="n">
        <v>5.2674</v>
      </c>
      <c r="CR1214" s="28" t="n">
        <v>5.8374</v>
      </c>
      <c r="CS1214" s="28" t="n">
        <v>4.9014</v>
      </c>
      <c r="CT1214" s="28" t="n">
        <v>4.8814</v>
      </c>
      <c r="CU1214" s="28" t="n">
        <v>7.8234</v>
      </c>
    </row>
    <row r="1215" customFormat="false" ht="12.75" hidden="true" customHeight="false" outlineLevel="0" collapsed="false">
      <c r="A1215" s="56" t="n">
        <v>37026</v>
      </c>
      <c r="B1215" s="90" t="n">
        <f aca="false">B1214+1</f>
        <v>1209</v>
      </c>
      <c r="C1215" s="28"/>
      <c r="E1215" s="91" t="n">
        <v>4.58</v>
      </c>
      <c r="F1215" s="91" t="n">
        <v>4.242</v>
      </c>
      <c r="G1215" s="91" t="n">
        <v>4.68</v>
      </c>
      <c r="H1215" s="91" t="n">
        <v>4.46</v>
      </c>
      <c r="I1215" s="91" t="n">
        <v>3.58</v>
      </c>
      <c r="J1215" s="91" t="n">
        <v>3.35</v>
      </c>
      <c r="K1215" s="91" t="n">
        <v>4.48</v>
      </c>
      <c r="L1215" s="91" t="n">
        <v>4.615</v>
      </c>
      <c r="M1215" s="91" t="n">
        <v>11.6</v>
      </c>
      <c r="N1215" s="91" t="n">
        <v>4.63</v>
      </c>
      <c r="O1215" s="91" t="n">
        <v>4.805</v>
      </c>
      <c r="P1215" s="91" t="n">
        <v>4.96</v>
      </c>
      <c r="Q1215" s="91" t="n">
        <v>4.525</v>
      </c>
      <c r="R1215" s="91" t="n">
        <v>4.65</v>
      </c>
      <c r="S1215" s="91" t="n">
        <v>4.565</v>
      </c>
      <c r="T1215" s="91" t="n">
        <v>4.565</v>
      </c>
      <c r="U1215" s="91" t="n">
        <v>4.85</v>
      </c>
      <c r="V1215" s="91" t="n">
        <v>4.95</v>
      </c>
      <c r="W1215" s="91" t="n">
        <v>4.48</v>
      </c>
      <c r="X1215" s="91" t="n">
        <v>4.48</v>
      </c>
      <c r="Y1215" s="91" t="n">
        <v>6.85</v>
      </c>
      <c r="AA1215" s="2" t="n">
        <v>4.48</v>
      </c>
      <c r="AB1215" s="2" t="n">
        <v>4.653</v>
      </c>
      <c r="AC1215" s="95" t="n">
        <f aca="false">AE1215-AB1215</f>
        <v>0</v>
      </c>
      <c r="AE1215" s="28" t="n">
        <v>4.653</v>
      </c>
      <c r="AF1215" s="28" t="n">
        <v>4.29009363949153</v>
      </c>
      <c r="AG1215" s="28" t="n">
        <v>4.7555</v>
      </c>
      <c r="AH1215" s="28" t="n">
        <v>4.593</v>
      </c>
      <c r="AI1215" s="28" t="n">
        <v>3.848</v>
      </c>
      <c r="AJ1215" s="28" t="n">
        <v>3.438</v>
      </c>
      <c r="AK1215" s="28" t="n">
        <v>4.553</v>
      </c>
      <c r="AL1215" s="28" t="n">
        <v>4.6805</v>
      </c>
      <c r="AM1215" s="28" t="n">
        <v>11.293</v>
      </c>
      <c r="AN1215" s="28" t="n">
        <v>4.823</v>
      </c>
      <c r="AO1215" s="28" t="n">
        <v>4.873</v>
      </c>
      <c r="AP1215" s="28" t="n">
        <v>5.068</v>
      </c>
      <c r="AQ1215" s="28" t="n">
        <v>4.593</v>
      </c>
      <c r="AR1215" s="28" t="n">
        <v>5.953</v>
      </c>
      <c r="AS1215" s="28" t="n">
        <v>4.6705</v>
      </c>
      <c r="AT1215" s="28" t="n">
        <v>4.6555</v>
      </c>
      <c r="AU1215" s="28" t="n">
        <v>4.918</v>
      </c>
      <c r="AV1215" s="28" t="n">
        <v>5.033</v>
      </c>
      <c r="AW1215" s="28" t="n">
        <v>4.603</v>
      </c>
      <c r="AX1215" s="28" t="n">
        <v>4.583</v>
      </c>
      <c r="AY1215" s="28" t="n">
        <v>7.603</v>
      </c>
      <c r="BE1215" s="28" t="n">
        <v>4.7546</v>
      </c>
      <c r="BF1215" s="28" t="n">
        <v>4.42601872789831</v>
      </c>
      <c r="BG1215" s="28" t="n">
        <v>4.8571</v>
      </c>
      <c r="BH1215" s="28" t="n">
        <v>4.7756</v>
      </c>
      <c r="BI1215" s="28" t="n">
        <v>4.0256</v>
      </c>
      <c r="BJ1215" s="28" t="n">
        <v>3.5236</v>
      </c>
      <c r="BK1215" s="28" t="n">
        <v>4.6546</v>
      </c>
      <c r="BL1215" s="28" t="n">
        <v>4.7866</v>
      </c>
      <c r="BM1215" s="28" t="n">
        <v>10.7126</v>
      </c>
      <c r="BN1215" s="28" t="n">
        <v>4.8506</v>
      </c>
      <c r="BO1215" s="28" t="n">
        <v>4.9836</v>
      </c>
      <c r="BP1215" s="28" t="n">
        <v>5.2466</v>
      </c>
      <c r="BQ1215" s="28" t="n">
        <v>4.7556</v>
      </c>
      <c r="BR1215" s="28" t="n">
        <v>6.9906</v>
      </c>
      <c r="BS1215" s="28" t="n">
        <v>4.7741</v>
      </c>
      <c r="BT1215" s="28" t="n">
        <v>4.7591</v>
      </c>
      <c r="BU1215" s="28" t="n">
        <v>5.0256</v>
      </c>
      <c r="BV1215" s="28" t="n">
        <v>5.1556</v>
      </c>
      <c r="BW1215" s="28" t="n">
        <v>4.7046</v>
      </c>
      <c r="BX1215" s="28" t="n">
        <v>4.6846</v>
      </c>
      <c r="BY1215" s="28" t="n">
        <v>8.4286</v>
      </c>
      <c r="CA1215" s="28" t="n">
        <v>5.0458</v>
      </c>
      <c r="CB1215" s="28" t="n">
        <v>4.7708</v>
      </c>
      <c r="CC1215" s="28" t="n">
        <v>5.2308</v>
      </c>
      <c r="CD1215" s="28" t="n">
        <v>5.0908</v>
      </c>
      <c r="CE1215" s="28" t="n">
        <v>4.7458</v>
      </c>
      <c r="CF1215" s="28" t="n">
        <v>4.6258</v>
      </c>
      <c r="CG1215" s="28" t="n">
        <v>4.9458</v>
      </c>
      <c r="CH1215" s="28" t="n">
        <v>5.0133</v>
      </c>
      <c r="CI1215" s="28" t="n">
        <v>8.9858</v>
      </c>
      <c r="CJ1215" s="28" t="n">
        <v>7.2918</v>
      </c>
      <c r="CK1215" s="28" t="n">
        <v>5.3338</v>
      </c>
      <c r="CL1215" s="28" t="n">
        <v>6.6698</v>
      </c>
      <c r="CM1215" s="28" t="n">
        <v>5.0508</v>
      </c>
      <c r="CN1215" s="28" t="n">
        <v>7.5418</v>
      </c>
      <c r="CO1215" s="28" t="n">
        <v>5.0683</v>
      </c>
      <c r="CP1215" s="28" t="n">
        <v>5.0408</v>
      </c>
      <c r="CQ1215" s="28" t="n">
        <v>5.5118</v>
      </c>
      <c r="CR1215" s="28" t="n">
        <v>6.0818</v>
      </c>
      <c r="CS1215" s="28" t="n">
        <v>5.1458</v>
      </c>
      <c r="CT1215" s="28" t="n">
        <v>5.1258</v>
      </c>
      <c r="CU1215" s="28" t="n">
        <v>8.2538</v>
      </c>
    </row>
    <row r="1216" customFormat="false" ht="12.75" hidden="true" customHeight="false" outlineLevel="0" collapsed="false">
      <c r="A1216" s="56" t="n">
        <v>37027</v>
      </c>
      <c r="B1216" s="90" t="n">
        <f aca="false">B1215+1</f>
        <v>1210</v>
      </c>
      <c r="C1216" s="28"/>
      <c r="E1216" s="91" t="n">
        <v>4.25</v>
      </c>
      <c r="F1216" s="91" t="n">
        <v>3.935</v>
      </c>
      <c r="G1216" s="91" t="n">
        <v>4.35</v>
      </c>
      <c r="H1216" s="91" t="n">
        <v>4.14</v>
      </c>
      <c r="I1216" s="91" t="n">
        <v>3.13</v>
      </c>
      <c r="J1216" s="91" t="n">
        <v>3.1</v>
      </c>
      <c r="K1216" s="91" t="n">
        <v>4.15</v>
      </c>
      <c r="L1216" s="91" t="n">
        <v>4.27</v>
      </c>
      <c r="M1216" s="91" t="n">
        <v>10.75</v>
      </c>
      <c r="N1216" s="91" t="n">
        <v>4.3</v>
      </c>
      <c r="O1216" s="91" t="n">
        <v>4.475</v>
      </c>
      <c r="P1216" s="91" t="n">
        <v>4.38</v>
      </c>
      <c r="Q1216" s="91" t="n">
        <v>4.18</v>
      </c>
      <c r="R1216" s="91" t="n">
        <v>4.35</v>
      </c>
      <c r="S1216" s="91" t="n">
        <v>4.24</v>
      </c>
      <c r="T1216" s="91" t="n">
        <v>4.23</v>
      </c>
      <c r="U1216" s="91" t="n">
        <v>4.52</v>
      </c>
      <c r="V1216" s="91" t="n">
        <v>4.37</v>
      </c>
      <c r="W1216" s="91" t="n">
        <v>4.15</v>
      </c>
      <c r="X1216" s="91" t="n">
        <v>4.15</v>
      </c>
      <c r="Y1216" s="91" t="n">
        <v>6.4</v>
      </c>
      <c r="AA1216" s="2" t="n">
        <v>4.53</v>
      </c>
      <c r="AB1216" s="2" t="n">
        <v>4.298</v>
      </c>
      <c r="AC1216" s="95" t="n">
        <f aca="false">AE1216-AB1216</f>
        <v>0</v>
      </c>
      <c r="AE1216" s="28" t="n">
        <v>4.298</v>
      </c>
      <c r="AF1216" s="28" t="n">
        <v>4.00863000484763</v>
      </c>
      <c r="AG1216" s="28" t="n">
        <v>4.393</v>
      </c>
      <c r="AH1216" s="28" t="n">
        <v>4.238</v>
      </c>
      <c r="AI1216" s="28" t="n">
        <v>3.508</v>
      </c>
      <c r="AJ1216" s="28" t="n">
        <v>3.133</v>
      </c>
      <c r="AK1216" s="28" t="n">
        <v>4.198</v>
      </c>
      <c r="AL1216" s="28" t="n">
        <v>4.328</v>
      </c>
      <c r="AM1216" s="28" t="n">
        <v>10.498</v>
      </c>
      <c r="AN1216" s="28" t="n">
        <v>4.468</v>
      </c>
      <c r="AO1216" s="28" t="n">
        <v>4.518</v>
      </c>
      <c r="AP1216" s="28" t="n">
        <v>4.713</v>
      </c>
      <c r="AQ1216" s="28" t="n">
        <v>4.238</v>
      </c>
      <c r="AR1216" s="28" t="n">
        <v>5.498</v>
      </c>
      <c r="AS1216" s="28" t="n">
        <v>4.3155</v>
      </c>
      <c r="AT1216" s="28" t="n">
        <v>4.3005</v>
      </c>
      <c r="AU1216" s="28" t="n">
        <v>4.558</v>
      </c>
      <c r="AV1216" s="28" t="n">
        <v>4.678</v>
      </c>
      <c r="AW1216" s="28" t="n">
        <v>4.228</v>
      </c>
      <c r="AX1216" s="28" t="n">
        <v>4.218</v>
      </c>
      <c r="AY1216" s="28" t="n">
        <v>6.998</v>
      </c>
      <c r="BE1216" s="28" t="n">
        <v>4.4242</v>
      </c>
      <c r="BF1216" s="28" t="n">
        <v>4.11032600096953</v>
      </c>
      <c r="BG1216" s="28" t="n">
        <v>4.5192</v>
      </c>
      <c r="BH1216" s="28" t="n">
        <v>4.4292</v>
      </c>
      <c r="BI1216" s="28" t="n">
        <v>3.7022</v>
      </c>
      <c r="BJ1216" s="28" t="n">
        <v>3.2522</v>
      </c>
      <c r="BK1216" s="28" t="n">
        <v>4.3242</v>
      </c>
      <c r="BL1216" s="28" t="n">
        <v>4.4562</v>
      </c>
      <c r="BM1216" s="28" t="n">
        <v>10.0222</v>
      </c>
      <c r="BN1216" s="28" t="n">
        <v>4.5202</v>
      </c>
      <c r="BO1216" s="28" t="n">
        <v>4.6507</v>
      </c>
      <c r="BP1216" s="28" t="n">
        <v>4.9162</v>
      </c>
      <c r="BQ1216" s="28" t="n">
        <v>4.4152</v>
      </c>
      <c r="BR1216" s="28" t="n">
        <v>6.3682</v>
      </c>
      <c r="BS1216" s="28" t="n">
        <v>4.4437</v>
      </c>
      <c r="BT1216" s="28" t="n">
        <v>4.4287</v>
      </c>
      <c r="BU1216" s="28" t="n">
        <v>4.6882</v>
      </c>
      <c r="BV1216" s="28" t="n">
        <v>4.8252</v>
      </c>
      <c r="BW1216" s="28" t="n">
        <v>4.3542</v>
      </c>
      <c r="BX1216" s="28" t="n">
        <v>4.3442</v>
      </c>
      <c r="BY1216" s="28" t="n">
        <v>7.7762</v>
      </c>
      <c r="CA1216" s="28" t="n">
        <v>4.775</v>
      </c>
      <c r="CB1216" s="28" t="n">
        <v>4.5</v>
      </c>
      <c r="CC1216" s="28" t="n">
        <v>4.9525</v>
      </c>
      <c r="CD1216" s="28" t="n">
        <v>4.805</v>
      </c>
      <c r="CE1216" s="28" t="n">
        <v>4.48</v>
      </c>
      <c r="CF1216" s="28" t="n">
        <v>4.385</v>
      </c>
      <c r="CG1216" s="28" t="n">
        <v>4.675</v>
      </c>
      <c r="CH1216" s="28" t="n">
        <v>4.7425</v>
      </c>
      <c r="CI1216" s="28" t="n">
        <v>8.395</v>
      </c>
      <c r="CJ1216" s="28" t="n">
        <v>7.031</v>
      </c>
      <c r="CK1216" s="28" t="n">
        <v>5.063</v>
      </c>
      <c r="CL1216" s="28" t="n">
        <v>6.351</v>
      </c>
      <c r="CM1216" s="28" t="n">
        <v>4.775</v>
      </c>
      <c r="CN1216" s="28" t="n">
        <v>7.281</v>
      </c>
      <c r="CO1216" s="28" t="n">
        <v>4.7975</v>
      </c>
      <c r="CP1216" s="28" t="n">
        <v>4.77</v>
      </c>
      <c r="CQ1216" s="28" t="n">
        <v>5.241</v>
      </c>
      <c r="CR1216" s="28" t="n">
        <v>5.811</v>
      </c>
      <c r="CS1216" s="28" t="n">
        <v>4.875</v>
      </c>
      <c r="CT1216" s="28" t="n">
        <v>4.855</v>
      </c>
      <c r="CU1216" s="28" t="n">
        <v>7.803</v>
      </c>
    </row>
    <row r="1217" customFormat="false" ht="12.75" hidden="true" customHeight="false" outlineLevel="0" collapsed="false">
      <c r="A1217" s="56" t="n">
        <v>37028</v>
      </c>
      <c r="B1217" s="90" t="n">
        <f aca="false">B1216+1</f>
        <v>1211</v>
      </c>
      <c r="C1217" s="28"/>
      <c r="E1217" s="91" t="n">
        <v>4.18</v>
      </c>
      <c r="F1217" s="91" t="n">
        <v>3.888</v>
      </c>
      <c r="G1217" s="91" t="n">
        <v>4.28</v>
      </c>
      <c r="H1217" s="91" t="n">
        <v>4</v>
      </c>
      <c r="I1217" s="91" t="n">
        <v>3</v>
      </c>
      <c r="J1217" s="91" t="n">
        <v>2.85</v>
      </c>
      <c r="K1217" s="91" t="n">
        <v>4.08</v>
      </c>
      <c r="L1217" s="91" t="n">
        <v>4.2</v>
      </c>
      <c r="M1217" s="91" t="n">
        <v>10.3</v>
      </c>
      <c r="N1217" s="91" t="n">
        <v>4.23</v>
      </c>
      <c r="O1217" s="91" t="n">
        <v>4.405</v>
      </c>
      <c r="P1217" s="91" t="n">
        <v>4.56</v>
      </c>
      <c r="Q1217" s="91" t="n">
        <v>4.1</v>
      </c>
      <c r="R1217" s="91" t="n">
        <v>4.1</v>
      </c>
      <c r="S1217" s="91" t="n">
        <v>4.2</v>
      </c>
      <c r="T1217" s="91" t="n">
        <v>4.18</v>
      </c>
      <c r="U1217" s="91" t="n">
        <v>4.45</v>
      </c>
      <c r="V1217" s="91" t="n">
        <v>4.55</v>
      </c>
      <c r="W1217" s="91" t="n">
        <v>4.08</v>
      </c>
      <c r="X1217" s="91" t="n">
        <v>4.08</v>
      </c>
      <c r="Y1217" s="91" t="n">
        <v>5.75</v>
      </c>
      <c r="AA1217" s="2" t="n">
        <v>4.21</v>
      </c>
      <c r="AB1217" s="2" t="n">
        <v>4.248</v>
      </c>
      <c r="AC1217" s="95" t="n">
        <f aca="false">AE1217-AB1217</f>
        <v>0</v>
      </c>
      <c r="AE1217" s="28" t="n">
        <v>4.248</v>
      </c>
      <c r="AF1217" s="28" t="n">
        <v>3.97476878395352</v>
      </c>
      <c r="AG1217" s="28" t="n">
        <v>4.338</v>
      </c>
      <c r="AH1217" s="28" t="n">
        <v>4.188</v>
      </c>
      <c r="AI1217" s="28" t="n">
        <v>3.423</v>
      </c>
      <c r="AJ1217" s="28" t="n">
        <v>2.993</v>
      </c>
      <c r="AK1217" s="28" t="n">
        <v>4.148</v>
      </c>
      <c r="AL1217" s="28" t="n">
        <v>4.278</v>
      </c>
      <c r="AM1217" s="28" t="n">
        <v>10.788</v>
      </c>
      <c r="AN1217" s="28" t="n">
        <v>4.408</v>
      </c>
      <c r="AO1217" s="28" t="n">
        <v>4.468</v>
      </c>
      <c r="AP1217" s="28" t="n">
        <v>4.663</v>
      </c>
      <c r="AQ1217" s="28" t="n">
        <v>4.188</v>
      </c>
      <c r="AR1217" s="28" t="n">
        <v>5.348</v>
      </c>
      <c r="AS1217" s="28" t="n">
        <v>4.2655</v>
      </c>
      <c r="AT1217" s="28" t="n">
        <v>4.248</v>
      </c>
      <c r="AU1217" s="28" t="n">
        <v>4.508</v>
      </c>
      <c r="AV1217" s="28" t="n">
        <v>4.628</v>
      </c>
      <c r="AW1217" s="28" t="n">
        <v>4.178</v>
      </c>
      <c r="AX1217" s="28" t="n">
        <v>4.168</v>
      </c>
      <c r="AY1217" s="28" t="n">
        <v>7.098</v>
      </c>
      <c r="BE1217" s="28" t="n">
        <v>4.3774</v>
      </c>
      <c r="BF1217" s="28" t="n">
        <v>4.0617537567907</v>
      </c>
      <c r="BG1217" s="28" t="n">
        <v>4.4674</v>
      </c>
      <c r="BH1217" s="28" t="n">
        <v>4.3764</v>
      </c>
      <c r="BI1217" s="28" t="n">
        <v>3.6284</v>
      </c>
      <c r="BJ1217" s="28" t="n">
        <v>3.1354</v>
      </c>
      <c r="BK1217" s="28" t="n">
        <v>4.2774</v>
      </c>
      <c r="BL1217" s="28" t="n">
        <v>4.4094</v>
      </c>
      <c r="BM1217" s="28" t="n">
        <v>10.2894</v>
      </c>
      <c r="BN1217" s="28" t="n">
        <v>4.4534</v>
      </c>
      <c r="BO1217" s="28" t="n">
        <v>4.6039</v>
      </c>
      <c r="BP1217" s="28" t="n">
        <v>4.8694</v>
      </c>
      <c r="BQ1217" s="28" t="n">
        <v>4.3684</v>
      </c>
      <c r="BR1217" s="28" t="n">
        <v>6.4274</v>
      </c>
      <c r="BS1217" s="28" t="n">
        <v>4.3969</v>
      </c>
      <c r="BT1217" s="28" t="n">
        <v>4.3814</v>
      </c>
      <c r="BU1217" s="28" t="n">
        <v>4.6414</v>
      </c>
      <c r="BV1217" s="28" t="n">
        <v>4.7784</v>
      </c>
      <c r="BW1217" s="28" t="n">
        <v>4.3074</v>
      </c>
      <c r="BX1217" s="28" t="n">
        <v>4.2974</v>
      </c>
      <c r="BY1217" s="28" t="n">
        <v>7.8254</v>
      </c>
      <c r="CA1217" s="28" t="n">
        <v>4.747</v>
      </c>
      <c r="CB1217" s="28" t="n">
        <v>4.462</v>
      </c>
      <c r="CC1217" s="28" t="n">
        <v>4.922</v>
      </c>
      <c r="CD1217" s="28" t="n">
        <v>4.762</v>
      </c>
      <c r="CE1217" s="28" t="n">
        <v>4.472</v>
      </c>
      <c r="CF1217" s="28" t="n">
        <v>4.362</v>
      </c>
      <c r="CG1217" s="28" t="n">
        <v>4.647</v>
      </c>
      <c r="CH1217" s="28" t="n">
        <v>4.7145</v>
      </c>
      <c r="CI1217" s="28" t="n">
        <v>8.713</v>
      </c>
      <c r="CJ1217" s="28" t="n">
        <v>7.249</v>
      </c>
      <c r="CK1217" s="28" t="n">
        <v>5.035</v>
      </c>
      <c r="CL1217" s="28" t="n">
        <v>6.323</v>
      </c>
      <c r="CM1217" s="28" t="n">
        <v>4.742</v>
      </c>
      <c r="CN1217" s="28" t="n">
        <v>7.449</v>
      </c>
      <c r="CO1217" s="28" t="n">
        <v>4.7695</v>
      </c>
      <c r="CP1217" s="28" t="n">
        <v>4.742</v>
      </c>
      <c r="CQ1217" s="28" t="n">
        <v>5.213</v>
      </c>
      <c r="CR1217" s="28" t="n">
        <v>5.783</v>
      </c>
      <c r="CS1217" s="28" t="n">
        <v>4.837</v>
      </c>
      <c r="CT1217" s="28" t="n">
        <v>4.817</v>
      </c>
      <c r="CU1217" s="28" t="n">
        <v>7.951</v>
      </c>
    </row>
    <row r="1218" customFormat="false" ht="12.75" hidden="true" customHeight="false" outlineLevel="0" collapsed="false">
      <c r="A1218" s="56" t="n">
        <v>37029</v>
      </c>
      <c r="B1218" s="90" t="n">
        <f aca="false">B1217+1</f>
        <v>1212</v>
      </c>
      <c r="C1218" s="28"/>
      <c r="E1218" s="91" t="n">
        <v>4.23</v>
      </c>
      <c r="F1218" s="91" t="n">
        <v>3.839</v>
      </c>
      <c r="G1218" s="91" t="n">
        <v>4.33</v>
      </c>
      <c r="H1218" s="91" t="n">
        <v>4.05</v>
      </c>
      <c r="I1218" s="91" t="n">
        <v>2.95</v>
      </c>
      <c r="J1218" s="91" t="n">
        <v>2.75</v>
      </c>
      <c r="K1218" s="91" t="n">
        <v>4.13</v>
      </c>
      <c r="L1218" s="91" t="n">
        <v>4.24</v>
      </c>
      <c r="M1218" s="91" t="n">
        <v>11.5</v>
      </c>
      <c r="N1218" s="91" t="n">
        <v>4.28</v>
      </c>
      <c r="O1218" s="91" t="n">
        <v>4.455</v>
      </c>
      <c r="P1218" s="91" t="n">
        <v>4.6</v>
      </c>
      <c r="Q1218" s="91" t="n">
        <v>4.13</v>
      </c>
      <c r="R1218" s="91" t="n">
        <v>4.15</v>
      </c>
      <c r="S1218" s="91" t="n">
        <v>4.25</v>
      </c>
      <c r="T1218" s="91" t="n">
        <v>4.22</v>
      </c>
      <c r="U1218" s="91" t="n">
        <v>4.49</v>
      </c>
      <c r="V1218" s="91" t="n">
        <v>4.59</v>
      </c>
      <c r="W1218" s="91" t="n">
        <v>4.13</v>
      </c>
      <c r="X1218" s="91" t="n">
        <v>4.13</v>
      </c>
      <c r="Y1218" s="91" t="n">
        <v>5.85</v>
      </c>
      <c r="AA1218" s="2" t="n">
        <v>4.195</v>
      </c>
      <c r="AB1218" s="2" t="n">
        <v>4.291</v>
      </c>
      <c r="AC1218" s="95" t="n">
        <f aca="false">AE1218-AB1218</f>
        <v>0</v>
      </c>
      <c r="AE1218" s="28" t="n">
        <v>4.291</v>
      </c>
      <c r="AF1218" s="28" t="n">
        <v>3.96732918382772</v>
      </c>
      <c r="AG1218" s="28" t="n">
        <v>4.371</v>
      </c>
      <c r="AH1218" s="28" t="n">
        <v>4.226</v>
      </c>
      <c r="AI1218" s="28" t="n">
        <v>3.376</v>
      </c>
      <c r="AJ1218" s="28" t="n">
        <v>2.846</v>
      </c>
      <c r="AK1218" s="28" t="n">
        <v>4.181</v>
      </c>
      <c r="AL1218" s="28" t="n">
        <v>4.321</v>
      </c>
      <c r="AM1218" s="28" t="n">
        <v>11.991</v>
      </c>
      <c r="AN1218" s="28" t="n">
        <v>4.351</v>
      </c>
      <c r="AO1218" s="28" t="n">
        <v>4.506</v>
      </c>
      <c r="AP1218" s="28" t="n">
        <v>4.706</v>
      </c>
      <c r="AQ1218" s="28" t="n">
        <v>4.226</v>
      </c>
      <c r="AR1218" s="28" t="n">
        <v>6.191</v>
      </c>
      <c r="AS1218" s="28" t="n">
        <v>4.3085</v>
      </c>
      <c r="AT1218" s="28" t="n">
        <v>4.291</v>
      </c>
      <c r="AU1218" s="28" t="n">
        <v>4.541</v>
      </c>
      <c r="AV1218" s="28" t="n">
        <v>4.6635</v>
      </c>
      <c r="AW1218" s="28" t="n">
        <v>4.216</v>
      </c>
      <c r="AX1218" s="28" t="n">
        <v>4.206</v>
      </c>
      <c r="AY1218" s="28" t="n">
        <v>7.841</v>
      </c>
      <c r="BE1218" s="28" t="n">
        <v>4.4164</v>
      </c>
      <c r="BF1218" s="28" t="n">
        <v>4.06666583676554</v>
      </c>
      <c r="BG1218" s="28" t="n">
        <v>4.4964</v>
      </c>
      <c r="BH1218" s="28" t="n">
        <v>4.4134</v>
      </c>
      <c r="BI1218" s="28" t="n">
        <v>3.6014</v>
      </c>
      <c r="BJ1218" s="28" t="n">
        <v>3.0874</v>
      </c>
      <c r="BK1218" s="28" t="n">
        <v>4.3064</v>
      </c>
      <c r="BL1218" s="28" t="n">
        <v>4.4484</v>
      </c>
      <c r="BM1218" s="28" t="n">
        <v>11.4764</v>
      </c>
      <c r="BN1218" s="28" t="n">
        <v>4.4184</v>
      </c>
      <c r="BO1218" s="28" t="n">
        <v>4.6374</v>
      </c>
      <c r="BP1218" s="28" t="n">
        <v>4.8944</v>
      </c>
      <c r="BQ1218" s="28" t="n">
        <v>4.4064</v>
      </c>
      <c r="BR1218" s="28" t="n">
        <v>7.4164</v>
      </c>
      <c r="BS1218" s="28" t="n">
        <v>4.4359</v>
      </c>
      <c r="BT1218" s="28" t="n">
        <v>4.4204</v>
      </c>
      <c r="BU1218" s="28" t="n">
        <v>4.6704</v>
      </c>
      <c r="BV1218" s="28" t="n">
        <v>4.8079</v>
      </c>
      <c r="BW1218" s="28" t="n">
        <v>4.3414</v>
      </c>
      <c r="BX1218" s="28" t="n">
        <v>4.3314</v>
      </c>
      <c r="BY1218" s="28" t="n">
        <v>8.8124</v>
      </c>
      <c r="CA1218" s="28" t="n">
        <v>4.7812</v>
      </c>
      <c r="CB1218" s="28" t="n">
        <v>4.4812</v>
      </c>
      <c r="CC1218" s="28" t="n">
        <v>4.9512</v>
      </c>
      <c r="CD1218" s="28" t="n">
        <v>4.7962</v>
      </c>
      <c r="CE1218" s="28" t="n">
        <v>4.4862</v>
      </c>
      <c r="CF1218" s="28" t="n">
        <v>4.3712</v>
      </c>
      <c r="CG1218" s="28" t="n">
        <v>4.6712</v>
      </c>
      <c r="CH1218" s="28" t="n">
        <v>4.7487</v>
      </c>
      <c r="CI1218" s="28" t="n">
        <v>9.5312</v>
      </c>
      <c r="CJ1218" s="28" t="n">
        <v>7.8212</v>
      </c>
      <c r="CK1218" s="28" t="n">
        <v>5.0552</v>
      </c>
      <c r="CL1218" s="28" t="n">
        <v>6.3312</v>
      </c>
      <c r="CM1218" s="28" t="n">
        <v>4.7762</v>
      </c>
      <c r="CN1218" s="28" t="n">
        <v>8.0212</v>
      </c>
      <c r="CO1218" s="28" t="n">
        <v>4.8037</v>
      </c>
      <c r="CP1218" s="28" t="n">
        <v>4.7762</v>
      </c>
      <c r="CQ1218" s="28" t="n">
        <v>5.2412</v>
      </c>
      <c r="CR1218" s="28" t="n">
        <v>5.8172</v>
      </c>
      <c r="CS1218" s="28" t="n">
        <v>4.8712</v>
      </c>
      <c r="CT1218" s="28" t="n">
        <v>4.8512</v>
      </c>
      <c r="CU1218" s="28" t="n">
        <v>8.8192</v>
      </c>
    </row>
    <row r="1219" customFormat="false" ht="12.75" hidden="true" customHeight="false" outlineLevel="0" collapsed="false">
      <c r="A1219" s="56" t="n">
        <v>37032</v>
      </c>
      <c r="B1219" s="90" t="n">
        <f aca="false">B1218+1</f>
        <v>1213</v>
      </c>
      <c r="C1219" s="28"/>
      <c r="E1219" s="91" t="n">
        <v>4.07</v>
      </c>
      <c r="F1219" s="91" t="n">
        <v>3.639</v>
      </c>
      <c r="G1219" s="91" t="n">
        <v>4.13</v>
      </c>
      <c r="H1219" s="91" t="n">
        <v>3.89</v>
      </c>
      <c r="I1219" s="91" t="n">
        <v>3.07</v>
      </c>
      <c r="J1219" s="91" t="n">
        <v>2.49</v>
      </c>
      <c r="K1219" s="91" t="n">
        <v>3.95</v>
      </c>
      <c r="L1219" s="91" t="n">
        <v>4.08</v>
      </c>
      <c r="M1219" s="91" t="n">
        <v>12.27</v>
      </c>
      <c r="N1219" s="91" t="n">
        <v>4.12</v>
      </c>
      <c r="O1219" s="91" t="n">
        <v>4.28</v>
      </c>
      <c r="P1219" s="91" t="n">
        <v>4.43</v>
      </c>
      <c r="Q1219" s="91" t="n">
        <v>3.95</v>
      </c>
      <c r="R1219" s="91" t="n">
        <v>4.87</v>
      </c>
      <c r="S1219" s="91" t="n">
        <v>4.1</v>
      </c>
      <c r="T1219" s="91" t="n">
        <v>4.06</v>
      </c>
      <c r="U1219" s="91" t="n">
        <v>4.33</v>
      </c>
      <c r="V1219" s="91" t="n">
        <v>4.42</v>
      </c>
      <c r="W1219" s="91" t="n">
        <v>3.95</v>
      </c>
      <c r="X1219" s="91" t="n">
        <v>3.95</v>
      </c>
      <c r="Y1219" s="91" t="n">
        <v>7.17</v>
      </c>
      <c r="AA1219" s="2" t="n">
        <v>4.2</v>
      </c>
      <c r="AB1219" s="2" t="n">
        <v>4.113</v>
      </c>
      <c r="AC1219" s="95" t="n">
        <f aca="false">AE1219-AB1219</f>
        <v>0</v>
      </c>
      <c r="AE1219" s="28" t="n">
        <v>4.113</v>
      </c>
      <c r="AF1219" s="28" t="n">
        <v>3.81020459555062</v>
      </c>
      <c r="AG1219" s="28" t="n">
        <v>4.1905</v>
      </c>
      <c r="AH1219" s="28" t="n">
        <v>4.048</v>
      </c>
      <c r="AI1219" s="28" t="n">
        <v>3.363</v>
      </c>
      <c r="AJ1219" s="28" t="n">
        <v>2.798</v>
      </c>
      <c r="AK1219" s="28" t="n">
        <v>4.003</v>
      </c>
      <c r="AL1219" s="28" t="n">
        <v>4.143</v>
      </c>
      <c r="AM1219" s="28" t="n">
        <v>12.803</v>
      </c>
      <c r="AN1219" s="28" t="n">
        <v>4.153</v>
      </c>
      <c r="AO1219" s="28" t="n">
        <v>4.3205</v>
      </c>
      <c r="AP1219" s="28" t="n">
        <v>4.5155</v>
      </c>
      <c r="AQ1219" s="28" t="n">
        <v>4.048</v>
      </c>
      <c r="AR1219" s="28" t="n">
        <v>6.363</v>
      </c>
      <c r="AS1219" s="28" t="n">
        <v>4.133</v>
      </c>
      <c r="AT1219" s="28" t="n">
        <v>4.1105</v>
      </c>
      <c r="AU1219" s="28" t="n">
        <v>4.3555</v>
      </c>
      <c r="AV1219" s="28" t="n">
        <v>4.4755</v>
      </c>
      <c r="AW1219" s="28" t="n">
        <v>4.038</v>
      </c>
      <c r="AX1219" s="28" t="n">
        <v>4.028</v>
      </c>
      <c r="AY1219" s="28" t="n">
        <v>8.713</v>
      </c>
      <c r="BE1219" s="28" t="n">
        <v>4.2458</v>
      </c>
      <c r="BF1219" s="28" t="n">
        <v>3.88124091911013</v>
      </c>
      <c r="BG1219" s="28" t="n">
        <v>4.3233</v>
      </c>
      <c r="BH1219" s="28" t="n">
        <v>4.2428</v>
      </c>
      <c r="BI1219" s="28" t="n">
        <v>3.5408</v>
      </c>
      <c r="BJ1219" s="28" t="n">
        <v>2.9508</v>
      </c>
      <c r="BK1219" s="28" t="n">
        <v>4.1358</v>
      </c>
      <c r="BL1219" s="28" t="n">
        <v>4.2778</v>
      </c>
      <c r="BM1219" s="28" t="n">
        <v>12.0938</v>
      </c>
      <c r="BN1219" s="28" t="n">
        <v>4.2198</v>
      </c>
      <c r="BO1219" s="28" t="n">
        <v>4.4618</v>
      </c>
      <c r="BP1219" s="28" t="n">
        <v>4.7113</v>
      </c>
      <c r="BQ1219" s="28" t="n">
        <v>4.2358</v>
      </c>
      <c r="BR1219" s="28" t="n">
        <v>7.3838</v>
      </c>
      <c r="BS1219" s="28" t="n">
        <v>4.2658</v>
      </c>
      <c r="BT1219" s="28" t="n">
        <v>4.2493</v>
      </c>
      <c r="BU1219" s="28" t="n">
        <v>4.4983</v>
      </c>
      <c r="BV1219" s="28" t="n">
        <v>4.6318</v>
      </c>
      <c r="BW1219" s="28" t="n">
        <v>4.1708</v>
      </c>
      <c r="BX1219" s="28" t="n">
        <v>4.1608</v>
      </c>
      <c r="BY1219" s="28" t="n">
        <v>9.5658</v>
      </c>
      <c r="CA1219" s="28" t="n">
        <v>4.6352</v>
      </c>
      <c r="CB1219" s="28" t="n">
        <v>4.3152</v>
      </c>
      <c r="CC1219" s="28" t="n">
        <v>4.8052</v>
      </c>
      <c r="CD1219" s="28" t="n">
        <v>4.6502</v>
      </c>
      <c r="CE1219" s="28" t="n">
        <v>4.3452</v>
      </c>
      <c r="CF1219" s="28" t="n">
        <v>4.2452</v>
      </c>
      <c r="CG1219" s="28" t="n">
        <v>4.5252</v>
      </c>
      <c r="CH1219" s="28" t="n">
        <v>4.6027</v>
      </c>
      <c r="CI1219" s="28" t="n">
        <v>9.8272</v>
      </c>
      <c r="CJ1219" s="28" t="n">
        <v>7.6872</v>
      </c>
      <c r="CK1219" s="28" t="n">
        <v>4.9092</v>
      </c>
      <c r="CL1219" s="28" t="n">
        <v>6.1752</v>
      </c>
      <c r="CM1219" s="28" t="n">
        <v>4.6302</v>
      </c>
      <c r="CN1219" s="28" t="n">
        <v>7.8872</v>
      </c>
      <c r="CO1219" s="28" t="n">
        <v>4.6577</v>
      </c>
      <c r="CP1219" s="28" t="n">
        <v>4.6302</v>
      </c>
      <c r="CQ1219" s="28" t="n">
        <v>5.0952</v>
      </c>
      <c r="CR1219" s="28" t="n">
        <v>5.6612</v>
      </c>
      <c r="CS1219" s="28" t="n">
        <v>4.7252</v>
      </c>
      <c r="CT1219" s="28" t="n">
        <v>4.7052</v>
      </c>
      <c r="CU1219" s="28" t="n">
        <v>9.0952</v>
      </c>
    </row>
    <row r="1220" customFormat="false" ht="12.75" hidden="true" customHeight="false" outlineLevel="0" collapsed="false">
      <c r="A1220" s="56" t="n">
        <v>37033</v>
      </c>
      <c r="B1220" s="90" t="n">
        <f aca="false">B1219+1</f>
        <v>1214</v>
      </c>
      <c r="C1220" s="28"/>
      <c r="E1220" s="91" t="n">
        <v>4.06</v>
      </c>
      <c r="F1220" s="91" t="n">
        <v>3.632</v>
      </c>
      <c r="G1220" s="91" t="n">
        <v>4.12</v>
      </c>
      <c r="H1220" s="91" t="n">
        <v>3.865</v>
      </c>
      <c r="I1220" s="91" t="n">
        <v>3.095</v>
      </c>
      <c r="J1220" s="91" t="n">
        <v>2.635</v>
      </c>
      <c r="K1220" s="91" t="n">
        <v>3.94</v>
      </c>
      <c r="L1220" s="91" t="n">
        <v>4.07</v>
      </c>
      <c r="M1220" s="91" t="n">
        <v>12.965</v>
      </c>
      <c r="N1220" s="91" t="n">
        <v>4.115</v>
      </c>
      <c r="O1220" s="91" t="n">
        <v>4.27</v>
      </c>
      <c r="P1220" s="91" t="n">
        <v>4.42</v>
      </c>
      <c r="Q1220" s="91" t="n">
        <v>3.93</v>
      </c>
      <c r="R1220" s="91" t="n">
        <v>4.865</v>
      </c>
      <c r="S1220" s="91" t="n">
        <v>4.1</v>
      </c>
      <c r="T1220" s="91" t="n">
        <v>4.05</v>
      </c>
      <c r="U1220" s="91" t="n">
        <v>4.32</v>
      </c>
      <c r="V1220" s="91" t="n">
        <v>4.41</v>
      </c>
      <c r="W1220" s="91" t="n">
        <v>3.94</v>
      </c>
      <c r="X1220" s="91" t="n">
        <v>3.94</v>
      </c>
      <c r="Y1220" s="91" t="n">
        <v>8.565</v>
      </c>
      <c r="AA1220" s="2" t="n">
        <v>4.09</v>
      </c>
      <c r="AB1220" s="2" t="n">
        <v>4.123</v>
      </c>
      <c r="AC1220" s="95" t="n">
        <f aca="false">AE1220-AB1220</f>
        <v>0</v>
      </c>
      <c r="AE1220" s="28" t="n">
        <v>4.123</v>
      </c>
      <c r="AF1220" s="28" t="n">
        <v>3.81481424217803</v>
      </c>
      <c r="AG1220" s="28" t="n">
        <v>4.203</v>
      </c>
      <c r="AH1220" s="28" t="n">
        <v>4.063</v>
      </c>
      <c r="AI1220" s="28" t="n">
        <v>3.393</v>
      </c>
      <c r="AJ1220" s="28" t="n">
        <v>2.788</v>
      </c>
      <c r="AK1220" s="28" t="n">
        <v>4.013</v>
      </c>
      <c r="AL1220" s="28" t="n">
        <v>4.153</v>
      </c>
      <c r="AM1220" s="28" t="n">
        <v>12.913</v>
      </c>
      <c r="AN1220" s="28" t="n">
        <v>4.183</v>
      </c>
      <c r="AO1220" s="28" t="n">
        <v>4.3305</v>
      </c>
      <c r="AP1220" s="28" t="n">
        <v>4.5255</v>
      </c>
      <c r="AQ1220" s="28" t="n">
        <v>4.063</v>
      </c>
      <c r="AR1220" s="28" t="n">
        <v>6.973</v>
      </c>
      <c r="AS1220" s="28" t="n">
        <v>4.143</v>
      </c>
      <c r="AT1220" s="28" t="n">
        <v>4.1205</v>
      </c>
      <c r="AU1220" s="28" t="n">
        <v>4.3655</v>
      </c>
      <c r="AV1220" s="28" t="n">
        <v>4.4855</v>
      </c>
      <c r="AW1220" s="28" t="n">
        <v>4.053</v>
      </c>
      <c r="AX1220" s="28" t="n">
        <v>4.043</v>
      </c>
      <c r="AY1220" s="28" t="n">
        <v>10.423</v>
      </c>
      <c r="BE1220" s="28" t="n">
        <v>4.2356</v>
      </c>
      <c r="BF1220" s="28" t="n">
        <v>3.87296284843561</v>
      </c>
      <c r="BG1220" s="28" t="n">
        <v>4.3156</v>
      </c>
      <c r="BH1220" s="28" t="n">
        <v>4.2406</v>
      </c>
      <c r="BI1220" s="28" t="n">
        <v>3.5656</v>
      </c>
      <c r="BJ1220" s="28" t="n">
        <v>2.9316</v>
      </c>
      <c r="BK1220" s="28" t="n">
        <v>4.1256</v>
      </c>
      <c r="BL1220" s="28" t="n">
        <v>4.2656</v>
      </c>
      <c r="BM1220" s="28" t="n">
        <v>12.4736</v>
      </c>
      <c r="BN1220" s="28" t="n">
        <v>4.2156</v>
      </c>
      <c r="BO1220" s="28" t="n">
        <v>4.4516</v>
      </c>
      <c r="BP1220" s="28" t="n">
        <v>4.7011</v>
      </c>
      <c r="BQ1220" s="28" t="n">
        <v>4.2296</v>
      </c>
      <c r="BR1220" s="28" t="n">
        <v>7.7496</v>
      </c>
      <c r="BS1220" s="28" t="n">
        <v>4.2556</v>
      </c>
      <c r="BT1220" s="28" t="n">
        <v>4.2391</v>
      </c>
      <c r="BU1220" s="28" t="n">
        <v>4.4881</v>
      </c>
      <c r="BV1220" s="28" t="n">
        <v>4.6156</v>
      </c>
      <c r="BW1220" s="28" t="n">
        <v>4.1656</v>
      </c>
      <c r="BX1220" s="28" t="n">
        <v>4.1556</v>
      </c>
      <c r="BY1220" s="28" t="n">
        <v>10.5236</v>
      </c>
      <c r="CA1220" s="28" t="n">
        <v>4.6158</v>
      </c>
      <c r="CB1220" s="28" t="n">
        <v>4.3058</v>
      </c>
      <c r="CC1220" s="28" t="n">
        <v>4.7908</v>
      </c>
      <c r="CD1220" s="28" t="n">
        <v>4.6358</v>
      </c>
      <c r="CE1220" s="28" t="n">
        <v>4.3458</v>
      </c>
      <c r="CF1220" s="28" t="n">
        <v>4.2258</v>
      </c>
      <c r="CG1220" s="28" t="n">
        <v>4.5058</v>
      </c>
      <c r="CH1220" s="28" t="n">
        <v>4.5833</v>
      </c>
      <c r="CI1220" s="28" t="n">
        <v>9.9198</v>
      </c>
      <c r="CJ1220" s="28" t="n">
        <v>7.7202</v>
      </c>
      <c r="CK1220" s="28" t="n">
        <v>4.8898</v>
      </c>
      <c r="CL1220" s="28" t="n">
        <v>6.1458</v>
      </c>
      <c r="CM1220" s="28" t="n">
        <v>4.6158</v>
      </c>
      <c r="CN1220" s="28" t="n">
        <v>7.9198</v>
      </c>
      <c r="CO1220" s="28" t="n">
        <v>4.6383</v>
      </c>
      <c r="CP1220" s="28" t="n">
        <v>4.6108</v>
      </c>
      <c r="CQ1220" s="28" t="n">
        <v>5.0758</v>
      </c>
      <c r="CR1220" s="28" t="n">
        <v>5.6278</v>
      </c>
      <c r="CS1220" s="28" t="n">
        <v>4.7058</v>
      </c>
      <c r="CT1220" s="28" t="n">
        <v>4.6858</v>
      </c>
      <c r="CU1220" s="28" t="n">
        <v>9.3678</v>
      </c>
    </row>
    <row r="1221" customFormat="false" ht="12.75" hidden="true" customHeight="false" outlineLevel="0" collapsed="false">
      <c r="A1221" s="56" t="n">
        <v>37034</v>
      </c>
      <c r="B1221" s="90" t="n">
        <f aca="false">B1220+1</f>
        <v>1215</v>
      </c>
      <c r="C1221" s="28"/>
      <c r="E1221" s="91" t="n">
        <v>4.06</v>
      </c>
      <c r="F1221" s="91" t="n">
        <v>3.736</v>
      </c>
      <c r="G1221" s="91" t="n">
        <v>4.12</v>
      </c>
      <c r="H1221" s="91" t="n">
        <v>3.915</v>
      </c>
      <c r="I1221" s="91" t="n">
        <v>3.095</v>
      </c>
      <c r="J1221" s="91" t="n">
        <v>2.615</v>
      </c>
      <c r="K1221" s="91" t="n">
        <v>3.96</v>
      </c>
      <c r="L1221" s="91" t="n">
        <v>4.07</v>
      </c>
      <c r="M1221" s="91" t="n">
        <v>13.235</v>
      </c>
      <c r="N1221" s="91" t="n">
        <v>4.115</v>
      </c>
      <c r="O1221" s="91" t="n">
        <v>4.28</v>
      </c>
      <c r="P1221" s="91" t="n">
        <v>4.43</v>
      </c>
      <c r="Q1221" s="91" t="n">
        <v>3.93</v>
      </c>
      <c r="R1221" s="91" t="n">
        <v>4.965</v>
      </c>
      <c r="S1221" s="91" t="n">
        <v>4.075</v>
      </c>
      <c r="T1221" s="91" t="n">
        <v>4.06</v>
      </c>
      <c r="U1221" s="91" t="n">
        <v>4.33</v>
      </c>
      <c r="V1221" s="91" t="n">
        <v>4.42</v>
      </c>
      <c r="W1221" s="91" t="n">
        <v>3.98</v>
      </c>
      <c r="X1221" s="91" t="n">
        <v>3.98</v>
      </c>
      <c r="Y1221" s="91" t="n">
        <v>9.215</v>
      </c>
      <c r="AA1221" s="2" t="n">
        <v>4.14</v>
      </c>
      <c r="AB1221" s="2" t="n">
        <v>4.113</v>
      </c>
      <c r="AC1221" s="95" t="n">
        <f aca="false">AE1221-AB1221</f>
        <v>0</v>
      </c>
      <c r="AE1221" s="28" t="n">
        <v>4.113</v>
      </c>
      <c r="AF1221" s="28" t="n">
        <v>3.82111391093108</v>
      </c>
      <c r="AG1221" s="28" t="n">
        <v>4.2005</v>
      </c>
      <c r="AH1221" s="28" t="n">
        <v>4.078</v>
      </c>
      <c r="AI1221" s="28" t="n">
        <v>3.403</v>
      </c>
      <c r="AJ1221" s="28" t="n">
        <v>2.843</v>
      </c>
      <c r="AK1221" s="28" t="n">
        <v>4.003</v>
      </c>
      <c r="AL1221" s="28" t="n">
        <v>4.143</v>
      </c>
      <c r="AM1221" s="28" t="n">
        <v>12.563</v>
      </c>
      <c r="AN1221" s="28" t="n">
        <v>4.133</v>
      </c>
      <c r="AO1221" s="28" t="n">
        <v>4.3205</v>
      </c>
      <c r="AP1221" s="28" t="n">
        <v>4.5155</v>
      </c>
      <c r="AQ1221" s="28" t="n">
        <v>4.068</v>
      </c>
      <c r="AR1221" s="28" t="n">
        <v>6.963</v>
      </c>
      <c r="AS1221" s="28" t="n">
        <v>4.133</v>
      </c>
      <c r="AT1221" s="28" t="n">
        <v>4.1105</v>
      </c>
      <c r="AU1221" s="28" t="n">
        <v>4.3555</v>
      </c>
      <c r="AV1221" s="28" t="n">
        <v>4.4755</v>
      </c>
      <c r="AW1221" s="28" t="n">
        <v>4.053</v>
      </c>
      <c r="AX1221" s="28" t="n">
        <v>4.043</v>
      </c>
      <c r="AY1221" s="28" t="n">
        <v>11.113</v>
      </c>
      <c r="BE1221" s="28" t="n">
        <v>4.2258</v>
      </c>
      <c r="BF1221" s="28" t="n">
        <v>3.88342278218622</v>
      </c>
      <c r="BG1221" s="28" t="n">
        <v>4.3133</v>
      </c>
      <c r="BH1221" s="28" t="n">
        <v>4.2398</v>
      </c>
      <c r="BI1221" s="28" t="n">
        <v>3.5828</v>
      </c>
      <c r="BJ1221" s="28" t="n">
        <v>2.9618</v>
      </c>
      <c r="BK1221" s="28" t="n">
        <v>4.1158</v>
      </c>
      <c r="BL1221" s="28" t="n">
        <v>4.2558</v>
      </c>
      <c r="BM1221" s="28" t="n">
        <v>11.8278</v>
      </c>
      <c r="BN1221" s="28" t="n">
        <v>4.1978</v>
      </c>
      <c r="BO1221" s="28" t="n">
        <v>4.4418</v>
      </c>
      <c r="BP1221" s="28" t="n">
        <v>4.6913</v>
      </c>
      <c r="BQ1221" s="28" t="n">
        <v>4.2268</v>
      </c>
      <c r="BR1221" s="28" t="n">
        <v>7.5878</v>
      </c>
      <c r="BS1221" s="28" t="n">
        <v>4.2458</v>
      </c>
      <c r="BT1221" s="28" t="n">
        <v>4.2293</v>
      </c>
      <c r="BU1221" s="28" t="n">
        <v>4.4743</v>
      </c>
      <c r="BV1221" s="28" t="n">
        <v>4.6058</v>
      </c>
      <c r="BW1221" s="28" t="n">
        <v>4.1658</v>
      </c>
      <c r="BX1221" s="28" t="n">
        <v>4.1558</v>
      </c>
      <c r="BY1221" s="28" t="n">
        <v>10.2438</v>
      </c>
      <c r="CA1221" s="28" t="n">
        <v>4.605</v>
      </c>
      <c r="CB1221" s="28" t="n">
        <v>4.31</v>
      </c>
      <c r="CC1221" s="28" t="n">
        <v>4.78</v>
      </c>
      <c r="CD1221" s="28" t="n">
        <v>4.63</v>
      </c>
      <c r="CE1221" s="28" t="n">
        <v>4.34</v>
      </c>
      <c r="CF1221" s="28" t="n">
        <v>4.225</v>
      </c>
      <c r="CG1221" s="28" t="n">
        <v>4.495</v>
      </c>
      <c r="CH1221" s="28" t="n">
        <v>4.5725</v>
      </c>
      <c r="CI1221" s="28" t="n">
        <v>9.559</v>
      </c>
      <c r="CJ1221" s="28" t="n">
        <v>7.4394</v>
      </c>
      <c r="CK1221" s="28" t="n">
        <v>4.879</v>
      </c>
      <c r="CL1221" s="28" t="n">
        <v>6.135</v>
      </c>
      <c r="CM1221" s="28" t="n">
        <v>4.61</v>
      </c>
      <c r="CN1221" s="28" t="n">
        <v>7.639</v>
      </c>
      <c r="CO1221" s="28" t="n">
        <v>4.6275</v>
      </c>
      <c r="CP1221" s="28" t="n">
        <v>4.6</v>
      </c>
      <c r="CQ1221" s="28" t="n">
        <v>5.065</v>
      </c>
      <c r="CR1221" s="28" t="n">
        <v>5.617</v>
      </c>
      <c r="CS1221" s="28" t="n">
        <v>4.695</v>
      </c>
      <c r="CT1221" s="28" t="n">
        <v>4.675</v>
      </c>
      <c r="CU1221" s="28" t="n">
        <v>9.107</v>
      </c>
    </row>
    <row r="1222" customFormat="false" ht="12.75" hidden="true" customHeight="false" outlineLevel="0" collapsed="false">
      <c r="A1222" s="56" t="n">
        <v>37035</v>
      </c>
      <c r="B1222" s="90" t="n">
        <f aca="false">B1221+1</f>
        <v>1216</v>
      </c>
      <c r="C1222" s="28"/>
      <c r="E1222" s="91" t="n">
        <v>4.01</v>
      </c>
      <c r="F1222" s="91" t="n">
        <v>3.666</v>
      </c>
      <c r="G1222" s="91" t="n">
        <v>4.07</v>
      </c>
      <c r="H1222" s="91" t="n">
        <v>3.86</v>
      </c>
      <c r="I1222" s="91" t="n">
        <v>3.04</v>
      </c>
      <c r="J1222" s="91" t="n">
        <v>2.56</v>
      </c>
      <c r="K1222" s="91" t="n">
        <v>3.91</v>
      </c>
      <c r="L1222" s="91" t="n">
        <v>4.01</v>
      </c>
      <c r="M1222" s="91" t="n">
        <v>12.01</v>
      </c>
      <c r="N1222" s="91" t="n">
        <v>4.06</v>
      </c>
      <c r="O1222" s="91" t="n">
        <v>4.23</v>
      </c>
      <c r="P1222" s="91" t="n">
        <v>4.36</v>
      </c>
      <c r="Q1222" s="91" t="n">
        <v>3.87</v>
      </c>
      <c r="R1222" s="91" t="n">
        <v>4.91</v>
      </c>
      <c r="S1222" s="91" t="n">
        <v>4.04</v>
      </c>
      <c r="T1222" s="91" t="n">
        <v>4</v>
      </c>
      <c r="U1222" s="91" t="n">
        <v>4.27</v>
      </c>
      <c r="V1222" s="91" t="n">
        <v>4.36</v>
      </c>
      <c r="W1222" s="91" t="n">
        <v>3.93</v>
      </c>
      <c r="X1222" s="91" t="n">
        <v>3.93</v>
      </c>
      <c r="Y1222" s="91" t="n">
        <v>9.01</v>
      </c>
      <c r="AA1222" s="2" t="n">
        <v>4.185</v>
      </c>
      <c r="AB1222" s="2" t="n">
        <v>4.054</v>
      </c>
      <c r="AC1222" s="95" t="n">
        <f aca="false">AE1222-AB1222</f>
        <v>0</v>
      </c>
      <c r="AE1222" s="28" t="n">
        <v>4.054</v>
      </c>
      <c r="AF1222" s="28" t="n">
        <v>3.78619053111514</v>
      </c>
      <c r="AG1222" s="28" t="n">
        <v>4.1415</v>
      </c>
      <c r="AH1222" s="28" t="n">
        <v>4.019</v>
      </c>
      <c r="AI1222" s="28" t="n">
        <v>3.349</v>
      </c>
      <c r="AJ1222" s="28" t="n">
        <v>2.809</v>
      </c>
      <c r="AK1222" s="28" t="n">
        <v>3.944</v>
      </c>
      <c r="AL1222" s="28" t="n">
        <v>4.084</v>
      </c>
      <c r="AM1222" s="28" t="n">
        <v>11.624</v>
      </c>
      <c r="AN1222" s="28" t="n">
        <v>4.054</v>
      </c>
      <c r="AO1222" s="28" t="n">
        <v>4.259</v>
      </c>
      <c r="AP1222" s="28" t="n">
        <v>4.4565</v>
      </c>
      <c r="AQ1222" s="28" t="n">
        <v>4.014</v>
      </c>
      <c r="AR1222" s="28" t="n">
        <v>6.504</v>
      </c>
      <c r="AS1222" s="28" t="n">
        <v>4.0765</v>
      </c>
      <c r="AT1222" s="28" t="n">
        <v>4.0515</v>
      </c>
      <c r="AU1222" s="28" t="n">
        <v>4.2965</v>
      </c>
      <c r="AV1222" s="28" t="n">
        <v>4.414</v>
      </c>
      <c r="AW1222" s="28" t="n">
        <v>3.994</v>
      </c>
      <c r="AX1222" s="28" t="n">
        <v>3.984</v>
      </c>
      <c r="AY1222" s="28" t="n">
        <v>10.404</v>
      </c>
      <c r="BE1222" s="28" t="n">
        <v>4.1718</v>
      </c>
      <c r="BF1222" s="28" t="n">
        <v>3.82323810622303</v>
      </c>
      <c r="BG1222" s="28" t="n">
        <v>4.2593</v>
      </c>
      <c r="BH1222" s="28" t="n">
        <v>4.1858</v>
      </c>
      <c r="BI1222" s="28" t="n">
        <v>3.5348</v>
      </c>
      <c r="BJ1222" s="28" t="n">
        <v>2.9128</v>
      </c>
      <c r="BK1222" s="28" t="n">
        <v>4.0618</v>
      </c>
      <c r="BL1222" s="28" t="n">
        <v>4.2018</v>
      </c>
      <c r="BM1222" s="28" t="n">
        <v>11.0138</v>
      </c>
      <c r="BN1222" s="28" t="n">
        <v>4.1198</v>
      </c>
      <c r="BO1222" s="28" t="n">
        <v>4.3828</v>
      </c>
      <c r="BP1222" s="28" t="n">
        <v>4.6373</v>
      </c>
      <c r="BQ1222" s="28" t="n">
        <v>4.1738</v>
      </c>
      <c r="BR1222" s="28" t="n">
        <v>7.1998</v>
      </c>
      <c r="BS1222" s="28" t="n">
        <v>4.1923</v>
      </c>
      <c r="BT1222" s="28" t="n">
        <v>4.1753</v>
      </c>
      <c r="BU1222" s="28" t="n">
        <v>4.4203</v>
      </c>
      <c r="BV1222" s="28" t="n">
        <v>4.5513</v>
      </c>
      <c r="BW1222" s="28" t="n">
        <v>4.1118</v>
      </c>
      <c r="BX1222" s="28" t="n">
        <v>4.1018</v>
      </c>
      <c r="BY1222" s="28" t="n">
        <v>9.7418</v>
      </c>
      <c r="CA1222" s="28" t="n">
        <v>4.5556</v>
      </c>
      <c r="CB1222" s="28" t="n">
        <v>4.2456</v>
      </c>
      <c r="CC1222" s="28" t="n">
        <v>4.7306</v>
      </c>
      <c r="CD1222" s="28" t="n">
        <v>4.5806</v>
      </c>
      <c r="CE1222" s="28" t="n">
        <v>4.2806</v>
      </c>
      <c r="CF1222" s="28" t="n">
        <v>4.1806</v>
      </c>
      <c r="CG1222" s="28" t="n">
        <v>4.4456</v>
      </c>
      <c r="CH1222" s="28" t="n">
        <v>4.5231</v>
      </c>
      <c r="CI1222" s="28" t="n">
        <v>8.8276</v>
      </c>
      <c r="CJ1222" s="28" t="n">
        <v>6.6581</v>
      </c>
      <c r="CK1222" s="28" t="n">
        <v>4.8236</v>
      </c>
      <c r="CL1222" s="28" t="n">
        <v>6.0806</v>
      </c>
      <c r="CM1222" s="28" t="n">
        <v>4.5606</v>
      </c>
      <c r="CN1222" s="28" t="n">
        <v>6.9076</v>
      </c>
      <c r="CO1222" s="28" t="n">
        <v>4.5781</v>
      </c>
      <c r="CP1222" s="28" t="n">
        <v>4.5506</v>
      </c>
      <c r="CQ1222" s="28" t="n">
        <v>5.0156</v>
      </c>
      <c r="CR1222" s="28" t="n">
        <v>5.5676</v>
      </c>
      <c r="CS1222" s="28" t="n">
        <v>4.6456</v>
      </c>
      <c r="CT1222" s="28" t="n">
        <v>4.6256</v>
      </c>
      <c r="CU1222" s="28" t="n">
        <v>8.3756</v>
      </c>
    </row>
    <row r="1223" customFormat="false" ht="12.75" hidden="true" customHeight="false" outlineLevel="0" collapsed="false">
      <c r="A1223" s="56" t="n">
        <v>37036</v>
      </c>
      <c r="B1223" s="90" t="n">
        <f aca="false">B1222+1</f>
        <v>1217</v>
      </c>
      <c r="C1223" s="28"/>
      <c r="E1223" s="91" t="n">
        <v>3.84</v>
      </c>
      <c r="F1223" s="91" t="n">
        <v>3.666</v>
      </c>
      <c r="G1223" s="91" t="n">
        <v>3.951</v>
      </c>
      <c r="H1223" s="91" t="n">
        <v>3.605</v>
      </c>
      <c r="I1223" s="91" t="n">
        <v>2.87</v>
      </c>
      <c r="J1223" s="91" t="n">
        <v>2.56</v>
      </c>
      <c r="K1223" s="91" t="n">
        <v>3.752</v>
      </c>
      <c r="L1223" s="91" t="n">
        <v>3.84</v>
      </c>
      <c r="M1223" s="91" t="n">
        <v>10.36</v>
      </c>
      <c r="N1223" s="91" t="n">
        <v>3.65</v>
      </c>
      <c r="O1223" s="91" t="n">
        <v>4.135</v>
      </c>
      <c r="P1223" s="91" t="n">
        <v>4.19</v>
      </c>
      <c r="Q1223" s="91" t="n">
        <v>3.7</v>
      </c>
      <c r="R1223" s="91" t="n">
        <v>3.83</v>
      </c>
      <c r="S1223" s="91" t="n">
        <v>3.92</v>
      </c>
      <c r="T1223" s="91" t="n">
        <v>3.845</v>
      </c>
      <c r="U1223" s="91" t="n">
        <v>4.15</v>
      </c>
      <c r="V1223" s="91" t="n">
        <v>4.185</v>
      </c>
      <c r="W1223" s="91" t="n">
        <v>3.93</v>
      </c>
      <c r="X1223" s="91" t="n">
        <v>3.776</v>
      </c>
      <c r="Y1223" s="91" t="n">
        <v>3.96</v>
      </c>
      <c r="AA1223" s="2" t="n">
        <v>4.01</v>
      </c>
      <c r="AB1223" s="2" t="n">
        <v>3.973</v>
      </c>
      <c r="AC1223" s="95" t="n">
        <f aca="false">AE1223-AB1223</f>
        <v>0</v>
      </c>
      <c r="AE1223" s="28" t="n">
        <v>3.973</v>
      </c>
      <c r="AF1223" s="28" t="n">
        <v>3.73945693332175</v>
      </c>
      <c r="AG1223" s="28" t="n">
        <v>4.048</v>
      </c>
      <c r="AH1223" s="28" t="n">
        <v>3.918</v>
      </c>
      <c r="AI1223" s="28" t="n">
        <v>3.233</v>
      </c>
      <c r="AJ1223" s="28" t="n">
        <v>2.683</v>
      </c>
      <c r="AK1223" s="28" t="n">
        <v>3.863</v>
      </c>
      <c r="AL1223" s="28" t="n">
        <v>4.003</v>
      </c>
      <c r="AM1223" s="28" t="n">
        <v>11.823</v>
      </c>
      <c r="AN1223" s="28" t="n">
        <v>4.003</v>
      </c>
      <c r="AO1223" s="28" t="n">
        <v>4.178</v>
      </c>
      <c r="AP1223" s="28" t="n">
        <v>4.3755</v>
      </c>
      <c r="AQ1223" s="28" t="n">
        <v>3.928</v>
      </c>
      <c r="AR1223" s="28" t="n">
        <v>6.323</v>
      </c>
      <c r="AS1223" s="28" t="n">
        <v>3.9955</v>
      </c>
      <c r="AT1223" s="28" t="n">
        <v>3.9705</v>
      </c>
      <c r="AU1223" s="28" t="n">
        <v>4.2155</v>
      </c>
      <c r="AV1223" s="28" t="n">
        <v>4.333</v>
      </c>
      <c r="AW1223" s="28" t="n">
        <v>3.913</v>
      </c>
      <c r="AX1223" s="28" t="n">
        <v>3.903</v>
      </c>
      <c r="AY1223" s="28" t="n">
        <v>10.363</v>
      </c>
      <c r="BE1223" s="28" t="n">
        <v>4.09</v>
      </c>
      <c r="BF1223" s="28" t="n">
        <v>3.75029138666435</v>
      </c>
      <c r="BG1223" s="28" t="n">
        <v>4.165</v>
      </c>
      <c r="BH1223" s="28" t="n">
        <v>4.097</v>
      </c>
      <c r="BI1223" s="28" t="n">
        <v>3.446</v>
      </c>
      <c r="BJ1223" s="28" t="n">
        <v>2.846</v>
      </c>
      <c r="BK1223" s="28" t="n">
        <v>3.98</v>
      </c>
      <c r="BL1223" s="28" t="n">
        <v>4.12</v>
      </c>
      <c r="BM1223" s="28" t="n">
        <v>11.162</v>
      </c>
      <c r="BN1223" s="28" t="n">
        <v>4.044</v>
      </c>
      <c r="BO1223" s="28" t="n">
        <v>4.301</v>
      </c>
      <c r="BP1223" s="28" t="n">
        <v>4.5535</v>
      </c>
      <c r="BQ1223" s="28" t="n">
        <v>4.089</v>
      </c>
      <c r="BR1223" s="28" t="n">
        <v>7.116</v>
      </c>
      <c r="BS1223" s="28" t="n">
        <v>4.1105</v>
      </c>
      <c r="BT1223" s="28" t="n">
        <v>4.0935</v>
      </c>
      <c r="BU1223" s="28" t="n">
        <v>4.3385</v>
      </c>
      <c r="BV1223" s="28" t="n">
        <v>4.4655</v>
      </c>
      <c r="BW1223" s="28" t="n">
        <v>4.03</v>
      </c>
      <c r="BX1223" s="28" t="n">
        <v>4.02</v>
      </c>
      <c r="BY1223" s="28" t="n">
        <v>9.722</v>
      </c>
      <c r="CA1223" s="28" t="n">
        <v>4.4774</v>
      </c>
      <c r="CB1223" s="28" t="n">
        <v>4.1624</v>
      </c>
      <c r="CC1223" s="28" t="n">
        <v>4.6399</v>
      </c>
      <c r="CD1223" s="28" t="n">
        <v>4.4974</v>
      </c>
      <c r="CE1223" s="28" t="n">
        <v>4.2124</v>
      </c>
      <c r="CF1223" s="28" t="n">
        <v>4.1074</v>
      </c>
      <c r="CG1223" s="28" t="n">
        <v>4.3674</v>
      </c>
      <c r="CH1223" s="28" t="n">
        <v>4.4449</v>
      </c>
      <c r="CI1223" s="28" t="n">
        <v>8.9134</v>
      </c>
      <c r="CJ1223" s="28" t="n">
        <v>7.1224</v>
      </c>
      <c r="CK1223" s="28" t="n">
        <v>4.7374</v>
      </c>
      <c r="CL1223" s="28" t="n">
        <v>5.9374</v>
      </c>
      <c r="CM1223" s="28" t="n">
        <v>4.4824</v>
      </c>
      <c r="CN1223" s="28" t="n">
        <v>7.3734</v>
      </c>
      <c r="CO1223" s="28" t="n">
        <v>4.4999</v>
      </c>
      <c r="CP1223" s="28" t="n">
        <v>4.4724</v>
      </c>
      <c r="CQ1223" s="28" t="n">
        <v>4.9174</v>
      </c>
      <c r="CR1223" s="28" t="n">
        <v>5.4594</v>
      </c>
      <c r="CS1223" s="28" t="n">
        <v>4.5674</v>
      </c>
      <c r="CT1223" s="28" t="n">
        <v>4.5474</v>
      </c>
      <c r="CU1223" s="28" t="n">
        <v>8.4764</v>
      </c>
    </row>
    <row r="1224" customFormat="false" ht="12.75" hidden="true" customHeight="false" outlineLevel="0" collapsed="false">
      <c r="A1224" s="56" t="n">
        <v>37040</v>
      </c>
      <c r="B1224" s="90" t="n">
        <f aca="false">B1223+1</f>
        <v>1218</v>
      </c>
      <c r="C1224" s="28"/>
      <c r="E1224" s="91" t="n">
        <v>3.74</v>
      </c>
      <c r="F1224" s="91" t="n">
        <v>3.328</v>
      </c>
      <c r="G1224" s="91" t="n">
        <v>3.8</v>
      </c>
      <c r="H1224" s="91" t="n">
        <v>3.6</v>
      </c>
      <c r="I1224" s="91" t="n">
        <v>2.73</v>
      </c>
      <c r="J1224" s="91" t="n">
        <v>2.35</v>
      </c>
      <c r="K1224" s="91" t="n">
        <v>3.64</v>
      </c>
      <c r="L1224" s="91" t="n">
        <v>3.71</v>
      </c>
      <c r="M1224" s="91" t="n">
        <v>10.7</v>
      </c>
      <c r="N1224" s="91" t="n">
        <v>3.75</v>
      </c>
      <c r="O1224" s="91" t="n">
        <v>3.97</v>
      </c>
      <c r="P1224" s="91" t="n">
        <v>4.1</v>
      </c>
      <c r="Q1224" s="91" t="n">
        <v>3.57</v>
      </c>
      <c r="R1224" s="91" t="n">
        <v>4.2</v>
      </c>
      <c r="S1224" s="91" t="n">
        <v>3.81</v>
      </c>
      <c r="T1224" s="91" t="n">
        <v>3.73</v>
      </c>
      <c r="U1224" s="91" t="n">
        <v>4</v>
      </c>
      <c r="V1224" s="91" t="n">
        <v>4.09</v>
      </c>
      <c r="W1224" s="91" t="n">
        <v>3.66</v>
      </c>
      <c r="X1224" s="91" t="n">
        <v>3.66</v>
      </c>
      <c r="Y1224" s="91" t="n">
        <v>6.2</v>
      </c>
      <c r="AA1224" s="2" t="n">
        <v>3.89</v>
      </c>
      <c r="AB1224" s="2" t="n">
        <v>3.738</v>
      </c>
      <c r="AC1224" s="95" t="n">
        <f aca="false">AE1224-AB1224</f>
        <v>0</v>
      </c>
      <c r="AE1224" s="28" t="n">
        <v>3.738</v>
      </c>
      <c r="AF1224" s="28" t="n">
        <v>3.69367186086434</v>
      </c>
      <c r="AG1224" s="28" t="n">
        <v>3.833</v>
      </c>
      <c r="AH1224" s="28" t="n">
        <v>3.77</v>
      </c>
      <c r="AI1224" s="28" t="n">
        <v>3.173</v>
      </c>
      <c r="AJ1224" s="28" t="n">
        <v>2.643</v>
      </c>
      <c r="AK1224" s="28" t="n">
        <v>3.628</v>
      </c>
      <c r="AL1224" s="28" t="n">
        <v>3.77</v>
      </c>
      <c r="AM1224" s="28" t="n">
        <v>11.353</v>
      </c>
      <c r="AN1224" s="28" t="n">
        <v>3.998</v>
      </c>
      <c r="AO1224" s="28" t="n">
        <v>3.943</v>
      </c>
      <c r="AP1224" s="28" t="n">
        <v>4.1405</v>
      </c>
      <c r="AQ1224" s="28" t="n">
        <v>3.79</v>
      </c>
      <c r="AR1224" s="28" t="n">
        <v>5.503</v>
      </c>
      <c r="AS1224" s="28" t="n">
        <v>3.7705</v>
      </c>
      <c r="AT1224" s="28" t="n">
        <v>3.7405</v>
      </c>
      <c r="AU1224" s="28" t="n">
        <v>3.9755</v>
      </c>
      <c r="AV1224" s="28" t="n">
        <v>4.098</v>
      </c>
      <c r="AW1224" s="28" t="n">
        <v>3.678</v>
      </c>
      <c r="AX1224" s="28" t="n">
        <v>3.668</v>
      </c>
      <c r="AY1224" s="28" t="n">
        <v>9.903</v>
      </c>
      <c r="BE1224" s="28" t="n">
        <v>3.8666</v>
      </c>
      <c r="BF1224" s="28" t="n">
        <v>3.55673437217287</v>
      </c>
      <c r="BG1224" s="28" t="n">
        <v>3.9376</v>
      </c>
      <c r="BH1224" s="28" t="n">
        <v>3.8825</v>
      </c>
      <c r="BI1224" s="28" t="n">
        <v>3.2796</v>
      </c>
      <c r="BJ1224" s="28" t="n">
        <v>2.6846</v>
      </c>
      <c r="BK1224" s="28" t="n">
        <v>3.7566</v>
      </c>
      <c r="BL1224" s="28" t="n">
        <v>3.897</v>
      </c>
      <c r="BM1224" s="28" t="n">
        <v>9.8796</v>
      </c>
      <c r="BN1224" s="28" t="n">
        <v>3.8666</v>
      </c>
      <c r="BO1224" s="28" t="n">
        <v>4.0776</v>
      </c>
      <c r="BP1224" s="28" t="n">
        <v>4.3301</v>
      </c>
      <c r="BQ1224" s="28" t="n">
        <v>3.8775</v>
      </c>
      <c r="BR1224" s="28" t="n">
        <v>6.3376</v>
      </c>
      <c r="BS1224" s="28" t="n">
        <v>3.8896</v>
      </c>
      <c r="BT1224" s="28" t="n">
        <v>3.8711</v>
      </c>
      <c r="BU1224" s="28" t="n">
        <v>4.1141</v>
      </c>
      <c r="BV1224" s="28" t="n">
        <v>4.2381</v>
      </c>
      <c r="BW1224" s="28" t="n">
        <v>3.8066</v>
      </c>
      <c r="BX1224" s="28" t="n">
        <v>3.7966</v>
      </c>
      <c r="BY1224" s="28" t="n">
        <v>8.5016</v>
      </c>
      <c r="CA1224" s="28" t="n">
        <v>4.257</v>
      </c>
      <c r="CB1224" s="28" t="n">
        <v>3.922</v>
      </c>
      <c r="CC1224" s="28" t="n">
        <v>4.4195</v>
      </c>
      <c r="CD1224" s="28" t="n">
        <v>4.2695</v>
      </c>
      <c r="CE1224" s="28" t="n">
        <v>4.012</v>
      </c>
      <c r="CF1224" s="28" t="n">
        <v>3.907</v>
      </c>
      <c r="CG1224" s="28" t="n">
        <v>4.147</v>
      </c>
      <c r="CH1224" s="28" t="n">
        <v>4.2245</v>
      </c>
      <c r="CI1224" s="28" t="n">
        <v>8.117</v>
      </c>
      <c r="CJ1224" s="28" t="n">
        <v>6.708</v>
      </c>
      <c r="CK1224" s="28" t="n">
        <v>4.511</v>
      </c>
      <c r="CL1224" s="28" t="n">
        <v>5.687</v>
      </c>
      <c r="CM1224" s="28" t="n">
        <v>4.2545</v>
      </c>
      <c r="CN1224" s="28" t="n">
        <v>6.957</v>
      </c>
      <c r="CO1224" s="28" t="n">
        <v>4.2795</v>
      </c>
      <c r="CP1224" s="28" t="n">
        <v>4.252</v>
      </c>
      <c r="CQ1224" s="28" t="n">
        <v>4.684</v>
      </c>
      <c r="CR1224" s="28" t="n">
        <v>5.207</v>
      </c>
      <c r="CS1224" s="28" t="n">
        <v>4.347</v>
      </c>
      <c r="CT1224" s="28" t="n">
        <v>4.327</v>
      </c>
      <c r="CU1224" s="28" t="n">
        <v>7.73</v>
      </c>
    </row>
    <row r="1225" customFormat="false" ht="12.75" hidden="true" customHeight="false" outlineLevel="0" collapsed="false">
      <c r="A1225" s="56" t="n">
        <v>37041</v>
      </c>
      <c r="B1225" s="90" t="n">
        <f aca="false">B1224+1</f>
        <v>1219</v>
      </c>
      <c r="C1225" s="28"/>
      <c r="E1225" s="91" t="n">
        <v>3.738</v>
      </c>
      <c r="F1225" s="91" t="n">
        <v>3.7167072</v>
      </c>
      <c r="G1225" s="91" t="n">
        <v>3.823</v>
      </c>
      <c r="H1225" s="91" t="n">
        <v>3.77</v>
      </c>
      <c r="I1225" s="91" t="n">
        <v>3.15</v>
      </c>
      <c r="J1225" s="91" t="n">
        <v>2.62</v>
      </c>
      <c r="K1225" s="91" t="n">
        <v>3.628</v>
      </c>
      <c r="L1225" s="91" t="n">
        <v>3.77</v>
      </c>
      <c r="M1225" s="91" t="n">
        <v>11.22</v>
      </c>
      <c r="N1225" s="91" t="n">
        <v>3.998</v>
      </c>
      <c r="O1225" s="91" t="n">
        <v>3.923</v>
      </c>
      <c r="P1225" s="91" t="n">
        <v>4.1205</v>
      </c>
      <c r="Q1225" s="91" t="n">
        <v>3.77</v>
      </c>
      <c r="R1225" s="91" t="n">
        <v>5.5</v>
      </c>
      <c r="S1225" s="91" t="n">
        <v>3.758</v>
      </c>
      <c r="T1225" s="91" t="n">
        <v>3.7405</v>
      </c>
      <c r="U1225" s="91" t="n">
        <v>3.9555</v>
      </c>
      <c r="V1225" s="91" t="n">
        <v>4.078</v>
      </c>
      <c r="W1225" s="91" t="n">
        <v>3.678</v>
      </c>
      <c r="X1225" s="91" t="n">
        <v>3.668</v>
      </c>
      <c r="Y1225" s="91" t="n">
        <v>9.79</v>
      </c>
      <c r="AA1225" s="2" t="n">
        <v>3.735</v>
      </c>
      <c r="AB1225" s="2" t="n">
        <v>3.981</v>
      </c>
      <c r="AC1225" s="95" t="n">
        <f aca="false">AE1225-AB1225</f>
        <v>0</v>
      </c>
      <c r="AE1225" s="28" t="n">
        <v>3.981</v>
      </c>
      <c r="AF1225" s="28" t="n">
        <v>3.606</v>
      </c>
      <c r="AG1225" s="28" t="n">
        <v>4.051</v>
      </c>
      <c r="AH1225" s="28" t="n">
        <v>3.966</v>
      </c>
      <c r="AI1225" s="28" t="n">
        <v>3.301</v>
      </c>
      <c r="AJ1225" s="28" t="n">
        <v>2.691</v>
      </c>
      <c r="AK1225" s="28" t="n">
        <v>3.871</v>
      </c>
      <c r="AL1225" s="28" t="n">
        <v>4.016</v>
      </c>
      <c r="AM1225" s="28" t="n">
        <v>10.431</v>
      </c>
      <c r="AN1225" s="28" t="n">
        <v>3.731</v>
      </c>
      <c r="AO1225" s="28" t="n">
        <v>4.1785</v>
      </c>
      <c r="AP1225" s="28" t="n">
        <v>4.466</v>
      </c>
      <c r="AQ1225" s="28" t="n">
        <v>3.961</v>
      </c>
      <c r="AR1225" s="28" t="n">
        <v>6.381</v>
      </c>
      <c r="AS1225" s="28" t="n">
        <v>3.9985</v>
      </c>
      <c r="AT1225" s="28" t="n">
        <v>3.986</v>
      </c>
      <c r="AU1225" s="28" t="n">
        <v>4.226</v>
      </c>
      <c r="AV1225" s="28" t="n">
        <v>4.341</v>
      </c>
      <c r="AW1225" s="28" t="n">
        <v>3.921</v>
      </c>
      <c r="AX1225" s="28" t="n">
        <v>3.911</v>
      </c>
      <c r="AY1225" s="28" t="n">
        <v>8.531</v>
      </c>
      <c r="BE1225" s="28" t="n">
        <v>4.06</v>
      </c>
      <c r="BF1225" s="28" t="n">
        <v>3.6725</v>
      </c>
      <c r="BG1225" s="28" t="n">
        <v>4.13</v>
      </c>
      <c r="BH1225" s="28" t="n">
        <v>4.05375</v>
      </c>
      <c r="BI1225" s="28" t="n">
        <v>3.4425</v>
      </c>
      <c r="BJ1225" s="28" t="n">
        <v>2.85625</v>
      </c>
      <c r="BK1225" s="28" t="n">
        <v>3.95</v>
      </c>
      <c r="BL1225" s="28" t="n">
        <v>4.088125</v>
      </c>
      <c r="BM1225" s="28" t="n">
        <v>9.635</v>
      </c>
      <c r="BN1225" s="28" t="n">
        <v>3.9575</v>
      </c>
      <c r="BO1225" s="28" t="n">
        <v>4.2575</v>
      </c>
      <c r="BP1225" s="28" t="n">
        <v>4.52625</v>
      </c>
      <c r="BQ1225" s="28" t="n">
        <v>4.0475</v>
      </c>
      <c r="BR1225" s="28" t="n">
        <v>6.485</v>
      </c>
      <c r="BS1225" s="28" t="n">
        <v>4.075625</v>
      </c>
      <c r="BT1225" s="28" t="n">
        <v>4.065</v>
      </c>
      <c r="BU1225" s="28" t="n">
        <v>4.300625</v>
      </c>
      <c r="BV1225" s="28" t="n">
        <v>4.425625</v>
      </c>
      <c r="BW1225" s="28" t="n">
        <v>4</v>
      </c>
      <c r="BX1225" s="28" t="n">
        <v>3.99</v>
      </c>
      <c r="BY1225" s="28" t="n">
        <v>7.975</v>
      </c>
      <c r="CA1225" s="28" t="n">
        <v>4.3802</v>
      </c>
      <c r="CB1225" s="28" t="n">
        <v>4.0402</v>
      </c>
      <c r="CC1225" s="28" t="n">
        <v>4.5452</v>
      </c>
      <c r="CD1225" s="28" t="n">
        <v>4.3727</v>
      </c>
      <c r="CE1225" s="28" t="n">
        <v>4.1302</v>
      </c>
      <c r="CF1225" s="28" t="n">
        <v>4.0202</v>
      </c>
      <c r="CG1225" s="28" t="n">
        <v>4.2702</v>
      </c>
      <c r="CH1225" s="28" t="n">
        <v>4.3477</v>
      </c>
      <c r="CI1225" s="28" t="n">
        <v>7.7222</v>
      </c>
      <c r="CJ1225" s="28" t="n">
        <v>6.4422</v>
      </c>
      <c r="CK1225" s="28" t="n">
        <v>4.6262</v>
      </c>
      <c r="CL1225" s="28" t="n">
        <v>5.7802</v>
      </c>
      <c r="CM1225" s="28" t="n">
        <v>4.3602</v>
      </c>
      <c r="CN1225" s="28" t="n">
        <v>6.6122</v>
      </c>
      <c r="CO1225" s="28" t="n">
        <v>4.3977</v>
      </c>
      <c r="CP1225" s="28" t="n">
        <v>4.3752</v>
      </c>
      <c r="CQ1225" s="28" t="n">
        <v>4.7892</v>
      </c>
      <c r="CR1225" s="28" t="n">
        <v>5.3302</v>
      </c>
      <c r="CS1225" s="28" t="n">
        <v>4.4602</v>
      </c>
      <c r="CT1225" s="28" t="n">
        <v>4.4402</v>
      </c>
      <c r="CU1225" s="28" t="n">
        <v>7.3352</v>
      </c>
    </row>
    <row r="1226" customFormat="false" ht="12.75" hidden="true" customHeight="false" outlineLevel="0" collapsed="false">
      <c r="A1226" s="56" t="n">
        <v>37042</v>
      </c>
      <c r="B1226" s="90" t="n">
        <f aca="false">B1225+1</f>
        <v>1220</v>
      </c>
      <c r="C1226" s="28"/>
      <c r="E1226" s="91" t="n">
        <v>3.81</v>
      </c>
      <c r="F1226" s="91" t="n">
        <v>3.456</v>
      </c>
      <c r="G1226" s="91" t="n">
        <v>3.855</v>
      </c>
      <c r="H1226" s="91" t="n">
        <v>3.69</v>
      </c>
      <c r="I1226" s="91" t="n">
        <v>2.88</v>
      </c>
      <c r="J1226" s="91" t="n">
        <v>2.63</v>
      </c>
      <c r="K1226" s="91" t="n">
        <v>3.69</v>
      </c>
      <c r="L1226" s="91" t="n">
        <v>3.85</v>
      </c>
      <c r="M1226" s="91" t="n">
        <v>9.61</v>
      </c>
      <c r="N1226" s="91" t="n">
        <v>3.86</v>
      </c>
      <c r="O1226" s="91" t="n">
        <v>3.97</v>
      </c>
      <c r="P1226" s="91" t="n">
        <v>4.19</v>
      </c>
      <c r="Q1226" s="91" t="n">
        <v>3.73</v>
      </c>
      <c r="R1226" s="91" t="n">
        <v>4.22</v>
      </c>
      <c r="S1226" s="91" t="n">
        <v>3.82</v>
      </c>
      <c r="T1226" s="91" t="n">
        <v>3.81</v>
      </c>
      <c r="U1226" s="91" t="n">
        <v>4.035</v>
      </c>
      <c r="V1226" s="91" t="n">
        <v>4.15</v>
      </c>
      <c r="W1226" s="91" t="n">
        <v>3.69</v>
      </c>
      <c r="X1226" s="91" t="n">
        <v>3.69</v>
      </c>
      <c r="Y1226" s="91" t="n">
        <v>6.01</v>
      </c>
      <c r="AA1226" s="2" t="n">
        <v>3.86</v>
      </c>
      <c r="AB1226" s="2" t="n">
        <v>3.914</v>
      </c>
      <c r="AC1226" s="95" t="n">
        <f aca="false">AE1226-AB1226</f>
        <v>0</v>
      </c>
      <c r="AE1226" s="28" t="n">
        <v>3.914</v>
      </c>
      <c r="AF1226" s="28" t="n">
        <v>3.519</v>
      </c>
      <c r="AG1226" s="28" t="n">
        <v>3.9815</v>
      </c>
      <c r="AH1226" s="28" t="n">
        <v>3.874</v>
      </c>
      <c r="AI1226" s="28" t="n">
        <v>3.254</v>
      </c>
      <c r="AJ1226" s="28" t="n">
        <v>2.664</v>
      </c>
      <c r="AK1226" s="28" t="n">
        <v>3.794</v>
      </c>
      <c r="AL1226" s="28" t="n">
        <v>3.949</v>
      </c>
      <c r="AM1226" s="28" t="n">
        <v>10.184</v>
      </c>
      <c r="AN1226" s="28" t="n">
        <v>3.564</v>
      </c>
      <c r="AO1226" s="28" t="n">
        <v>4.0965</v>
      </c>
      <c r="AP1226" s="28" t="n">
        <v>4.3815</v>
      </c>
      <c r="AQ1226" s="28" t="n">
        <v>3.869</v>
      </c>
      <c r="AR1226" s="28" t="n">
        <v>6.164</v>
      </c>
      <c r="AS1226" s="28" t="n">
        <v>3.9315</v>
      </c>
      <c r="AT1226" s="28" t="n">
        <v>3.919</v>
      </c>
      <c r="AU1226" s="28" t="n">
        <v>4.144</v>
      </c>
      <c r="AV1226" s="28" t="n">
        <v>4.254</v>
      </c>
      <c r="AW1226" s="28" t="n">
        <v>3.839</v>
      </c>
      <c r="AX1226" s="28" t="n">
        <v>3.829</v>
      </c>
      <c r="AY1226" s="28" t="n">
        <v>8.184</v>
      </c>
      <c r="BE1226" s="28" t="n">
        <v>3.9935</v>
      </c>
      <c r="BF1226" s="28" t="n">
        <v>3.601</v>
      </c>
      <c r="BG1226" s="28" t="n">
        <v>4.061</v>
      </c>
      <c r="BH1226" s="28" t="n">
        <v>3.971</v>
      </c>
      <c r="BI1226" s="28" t="n">
        <v>3.381</v>
      </c>
      <c r="BJ1226" s="28" t="n">
        <v>2.7985</v>
      </c>
      <c r="BK1226" s="28" t="n">
        <v>3.8735</v>
      </c>
      <c r="BL1226" s="28" t="n">
        <v>4.021</v>
      </c>
      <c r="BM1226" s="28" t="n">
        <v>9.3735</v>
      </c>
      <c r="BN1226" s="28" t="n">
        <v>3.831</v>
      </c>
      <c r="BO1226" s="28" t="n">
        <v>4.1835</v>
      </c>
      <c r="BP1226" s="28" t="n">
        <v>4.4435</v>
      </c>
      <c r="BQ1226" s="28" t="n">
        <v>3.96475</v>
      </c>
      <c r="BR1226" s="28" t="n">
        <v>6.216</v>
      </c>
      <c r="BS1226" s="28" t="n">
        <v>4.009125</v>
      </c>
      <c r="BT1226" s="28" t="n">
        <v>3.9985</v>
      </c>
      <c r="BU1226" s="28" t="n">
        <v>4.222875</v>
      </c>
      <c r="BV1226" s="28" t="n">
        <v>4.346625</v>
      </c>
      <c r="BW1226" s="28" t="n">
        <v>3.9185</v>
      </c>
      <c r="BX1226" s="28" t="n">
        <v>3.9085</v>
      </c>
      <c r="BY1226" s="28" t="n">
        <v>7.676</v>
      </c>
      <c r="CA1226" s="28" t="n">
        <v>4.3006</v>
      </c>
      <c r="CB1226" s="28" t="n">
        <v>3.9606</v>
      </c>
      <c r="CC1226" s="28" t="n">
        <v>4.4606</v>
      </c>
      <c r="CD1226" s="28" t="n">
        <v>4.2881</v>
      </c>
      <c r="CE1226" s="28" t="n">
        <v>4.0606</v>
      </c>
      <c r="CF1226" s="28" t="n">
        <v>3.9456</v>
      </c>
      <c r="CG1226" s="28" t="n">
        <v>4.1806</v>
      </c>
      <c r="CH1226" s="28" t="n">
        <v>4.2681</v>
      </c>
      <c r="CI1226" s="28" t="n">
        <v>7.1926</v>
      </c>
      <c r="CJ1226" s="28" t="n">
        <v>6.2026</v>
      </c>
      <c r="CK1226" s="28" t="n">
        <v>4.5466</v>
      </c>
      <c r="CL1226" s="28" t="n">
        <v>5.6586</v>
      </c>
      <c r="CM1226" s="28" t="n">
        <v>4.2781</v>
      </c>
      <c r="CN1226" s="28" t="n">
        <v>6.3526</v>
      </c>
      <c r="CO1226" s="28" t="n">
        <v>4.3181</v>
      </c>
      <c r="CP1226" s="28" t="n">
        <v>4.2956</v>
      </c>
      <c r="CQ1226" s="28" t="n">
        <v>4.7096</v>
      </c>
      <c r="CR1226" s="28" t="n">
        <v>5.2106</v>
      </c>
      <c r="CS1226" s="28" t="n">
        <v>4.3806</v>
      </c>
      <c r="CT1226" s="28" t="n">
        <v>4.3606</v>
      </c>
      <c r="CU1226" s="28" t="n">
        <v>6.9056</v>
      </c>
    </row>
    <row r="1227" customFormat="false" ht="12.75" hidden="true" customHeight="false" outlineLevel="0" collapsed="false">
      <c r="A1227" s="56" t="n">
        <v>37043</v>
      </c>
      <c r="B1227" s="90" t="n">
        <f aca="false">B1226+1</f>
        <v>1221</v>
      </c>
      <c r="C1227" s="28"/>
      <c r="E1227" s="91" t="n">
        <v>3.81</v>
      </c>
      <c r="F1227" s="91" t="n">
        <v>3.356</v>
      </c>
      <c r="G1227" s="91" t="n">
        <v>3.865</v>
      </c>
      <c r="H1227" s="91" t="n">
        <v>3.7</v>
      </c>
      <c r="I1227" s="91" t="n">
        <v>2.7</v>
      </c>
      <c r="J1227" s="91" t="n">
        <v>2.55</v>
      </c>
      <c r="K1227" s="91" t="n">
        <v>3.7</v>
      </c>
      <c r="L1227" s="91" t="n">
        <v>3.85</v>
      </c>
      <c r="M1227" s="91" t="n">
        <v>9.9</v>
      </c>
      <c r="N1227" s="91" t="n">
        <v>3.85</v>
      </c>
      <c r="O1227" s="91" t="n">
        <v>3.97</v>
      </c>
      <c r="P1227" s="91" t="n">
        <v>4.18</v>
      </c>
      <c r="Q1227" s="91" t="n">
        <v>3.73</v>
      </c>
      <c r="R1227" s="91" t="n">
        <v>4.21</v>
      </c>
      <c r="S1227" s="91" t="n">
        <v>3.81</v>
      </c>
      <c r="T1227" s="91" t="n">
        <v>3.79</v>
      </c>
      <c r="U1227" s="91" t="n">
        <v>4.01</v>
      </c>
      <c r="V1227" s="91" t="n">
        <v>4.15</v>
      </c>
      <c r="W1227" s="91" t="n">
        <v>3.7</v>
      </c>
      <c r="X1227" s="91" t="n">
        <v>3.7</v>
      </c>
      <c r="Y1227" s="91" t="n">
        <v>5.9</v>
      </c>
      <c r="AA1227" s="2" t="n">
        <v>3.885</v>
      </c>
      <c r="AB1227" s="2" t="n">
        <v>3.93</v>
      </c>
      <c r="AC1227" s="95" t="n">
        <f aca="false">AE1227-AB1227</f>
        <v>0</v>
      </c>
      <c r="AE1227" s="28" t="n">
        <v>3.93</v>
      </c>
      <c r="AF1227" s="28" t="n">
        <v>3.49843645728055</v>
      </c>
      <c r="AG1227" s="28" t="n">
        <v>3.9975</v>
      </c>
      <c r="AH1227" s="28" t="n">
        <v>3.895</v>
      </c>
      <c r="AI1227" s="28" t="n">
        <v>3.19</v>
      </c>
      <c r="AJ1227" s="28" t="n">
        <v>2.65</v>
      </c>
      <c r="AK1227" s="28" t="n">
        <v>3.81</v>
      </c>
      <c r="AL1227" s="28" t="n">
        <v>3.9625</v>
      </c>
      <c r="AM1227" s="28" t="n">
        <v>10.21</v>
      </c>
      <c r="AN1227" s="28" t="n">
        <v>3.58</v>
      </c>
      <c r="AO1227" s="28" t="n">
        <v>4.1125</v>
      </c>
      <c r="AP1227" s="28" t="n">
        <v>4.3975</v>
      </c>
      <c r="AQ1227" s="28" t="n">
        <v>3.895</v>
      </c>
      <c r="AR1227" s="28" t="n">
        <v>5.73</v>
      </c>
      <c r="AS1227" s="28" t="n">
        <v>3.9475</v>
      </c>
      <c r="AT1227" s="28" t="n">
        <v>3.9375</v>
      </c>
      <c r="AU1227" s="28" t="n">
        <v>4.16</v>
      </c>
      <c r="AV1227" s="28" t="n">
        <v>4.27</v>
      </c>
      <c r="AW1227" s="28" t="n">
        <v>3.855</v>
      </c>
      <c r="AX1227" s="28" t="n">
        <v>3.845</v>
      </c>
      <c r="AY1227" s="28" t="n">
        <v>8.21</v>
      </c>
      <c r="BE1227" s="28" t="n">
        <v>4.016</v>
      </c>
      <c r="BF1227" s="28" t="n">
        <v>3.61435911432014</v>
      </c>
      <c r="BG1227" s="28" t="n">
        <v>4.0835</v>
      </c>
      <c r="BH1227" s="28" t="n">
        <v>3.9885</v>
      </c>
      <c r="BI1227" s="28" t="n">
        <v>3.36725</v>
      </c>
      <c r="BJ1227" s="28" t="n">
        <v>2.8235</v>
      </c>
      <c r="BK1227" s="28" t="n">
        <v>3.896</v>
      </c>
      <c r="BL1227" s="28" t="n">
        <v>4.041</v>
      </c>
      <c r="BM1227" s="28" t="n">
        <v>9.3135</v>
      </c>
      <c r="BN1227" s="28" t="n">
        <v>3.8285</v>
      </c>
      <c r="BO1227" s="28" t="n">
        <v>4.206</v>
      </c>
      <c r="BP1227" s="28" t="n">
        <v>4.466</v>
      </c>
      <c r="BQ1227" s="28" t="n">
        <v>3.98475</v>
      </c>
      <c r="BR1227" s="28" t="n">
        <v>5.9835</v>
      </c>
      <c r="BS1227" s="28" t="n">
        <v>4.031625</v>
      </c>
      <c r="BT1227" s="28" t="n">
        <v>4.02225</v>
      </c>
      <c r="BU1227" s="28" t="n">
        <v>4.245375</v>
      </c>
      <c r="BV1227" s="28" t="n">
        <v>4.369125</v>
      </c>
      <c r="BW1227" s="28" t="n">
        <v>3.941</v>
      </c>
      <c r="BX1227" s="28" t="n">
        <v>3.931</v>
      </c>
      <c r="BY1227" s="28" t="n">
        <v>7.5585</v>
      </c>
      <c r="CA1227" s="28" t="n">
        <v>4.336</v>
      </c>
      <c r="CB1227" s="28" t="n">
        <v>3.986</v>
      </c>
      <c r="CC1227" s="28" t="n">
        <v>4.496</v>
      </c>
      <c r="CD1227" s="28" t="n">
        <v>4.3135</v>
      </c>
      <c r="CE1227" s="28" t="n">
        <v>4.096</v>
      </c>
      <c r="CF1227" s="28" t="n">
        <v>3.976</v>
      </c>
      <c r="CG1227" s="28" t="n">
        <v>4.216</v>
      </c>
      <c r="CH1227" s="28" t="n">
        <v>4.301</v>
      </c>
      <c r="CI1227" s="28" t="n">
        <v>6.896</v>
      </c>
      <c r="CJ1227" s="28" t="n">
        <v>6.116</v>
      </c>
      <c r="CK1227" s="28" t="n">
        <v>4.582</v>
      </c>
      <c r="CL1227" s="28" t="n">
        <v>5.71</v>
      </c>
      <c r="CM1227" s="28" t="n">
        <v>4.306</v>
      </c>
      <c r="CN1227" s="28" t="n">
        <v>6.236</v>
      </c>
      <c r="CO1227" s="28" t="n">
        <v>4.3535</v>
      </c>
      <c r="CP1227" s="28" t="n">
        <v>4.331</v>
      </c>
      <c r="CQ1227" s="28" t="n">
        <v>4.745</v>
      </c>
      <c r="CR1227" s="28" t="n">
        <v>5.246</v>
      </c>
      <c r="CS1227" s="28" t="n">
        <v>4.416</v>
      </c>
      <c r="CT1227" s="28" t="n">
        <v>4.396</v>
      </c>
      <c r="CU1227" s="28" t="n">
        <v>6.689</v>
      </c>
    </row>
    <row r="1228" customFormat="false" ht="12.75" hidden="true" customHeight="false" outlineLevel="0" collapsed="false">
      <c r="A1228" s="56" t="n">
        <v>37046</v>
      </c>
      <c r="B1228" s="90" t="n">
        <f aca="false">B1227+1</f>
        <v>1222</v>
      </c>
      <c r="C1228" s="28"/>
      <c r="E1228" s="91" t="n">
        <v>3.96</v>
      </c>
      <c r="F1228" s="91" t="n">
        <v>3.354</v>
      </c>
      <c r="G1228" s="91" t="n">
        <v>4.005</v>
      </c>
      <c r="H1228" s="91" t="n">
        <v>3.98</v>
      </c>
      <c r="I1228" s="91" t="n">
        <v>2.81</v>
      </c>
      <c r="J1228" s="91" t="n">
        <v>2.67</v>
      </c>
      <c r="K1228" s="91" t="n">
        <v>3.81</v>
      </c>
      <c r="L1228" s="91" t="n">
        <v>4.01</v>
      </c>
      <c r="M1228" s="91" t="n">
        <v>9.76</v>
      </c>
      <c r="N1228" s="91" t="n">
        <v>4.01</v>
      </c>
      <c r="O1228" s="91" t="n">
        <v>4.13</v>
      </c>
      <c r="P1228" s="91" t="n">
        <v>4.32</v>
      </c>
      <c r="Q1228" s="91" t="n">
        <v>3.94</v>
      </c>
      <c r="R1228" s="91" t="n">
        <v>4.27</v>
      </c>
      <c r="S1228" s="91" t="n">
        <v>3.96</v>
      </c>
      <c r="T1228" s="91" t="n">
        <v>3.95</v>
      </c>
      <c r="U1228" s="91" t="n">
        <v>4.19</v>
      </c>
      <c r="V1228" s="91" t="n">
        <v>4.3</v>
      </c>
      <c r="W1228" s="91" t="n">
        <v>3.81</v>
      </c>
      <c r="X1228" s="91" t="n">
        <v>3.81</v>
      </c>
      <c r="Y1228" s="91" t="n">
        <v>5.96</v>
      </c>
      <c r="AA1228" s="2" t="n">
        <v>4.06</v>
      </c>
      <c r="AB1228" s="2" t="n">
        <v>4.069</v>
      </c>
      <c r="AC1228" s="95" t="n">
        <f aca="false">AE1228-AB1228</f>
        <v>0</v>
      </c>
      <c r="AE1228" s="28" t="n">
        <v>4.069</v>
      </c>
      <c r="AF1228" s="28" t="n">
        <v>3.61300388645008</v>
      </c>
      <c r="AG1228" s="28" t="n">
        <v>4.124</v>
      </c>
      <c r="AH1228" s="28" t="n">
        <v>4.089</v>
      </c>
      <c r="AI1228" s="28" t="n">
        <v>3.259</v>
      </c>
      <c r="AJ1228" s="28" t="n">
        <v>2.769</v>
      </c>
      <c r="AK1228" s="28" t="n">
        <v>3.949</v>
      </c>
      <c r="AL1228" s="28" t="n">
        <v>4.104</v>
      </c>
      <c r="AM1228" s="28" t="n">
        <v>10.229</v>
      </c>
      <c r="AN1228" s="28" t="n">
        <v>3.669</v>
      </c>
      <c r="AO1228" s="28" t="n">
        <v>4.2515</v>
      </c>
      <c r="AP1228" s="28" t="n">
        <v>4.5365</v>
      </c>
      <c r="AQ1228" s="28" t="n">
        <v>4.049</v>
      </c>
      <c r="AR1228" s="28" t="n">
        <v>5.749</v>
      </c>
      <c r="AS1228" s="28" t="n">
        <v>4.0865</v>
      </c>
      <c r="AT1228" s="28" t="n">
        <v>4.0765</v>
      </c>
      <c r="AU1228" s="28" t="n">
        <v>4.299</v>
      </c>
      <c r="AV1228" s="28" t="n">
        <v>4.429</v>
      </c>
      <c r="AW1228" s="28" t="n">
        <v>3.979</v>
      </c>
      <c r="AX1228" s="28" t="n">
        <v>3.979</v>
      </c>
      <c r="AY1228" s="28" t="n">
        <v>7.629</v>
      </c>
      <c r="BE1228" s="28" t="n">
        <v>4.1575</v>
      </c>
      <c r="BF1228" s="28" t="n">
        <v>3.71725097161252</v>
      </c>
      <c r="BG1228" s="28" t="n">
        <v>4.2125</v>
      </c>
      <c r="BH1228" s="28" t="n">
        <v>4.1625</v>
      </c>
      <c r="BI1228" s="28" t="n">
        <v>3.48125</v>
      </c>
      <c r="BJ1228" s="28" t="n">
        <v>2.93875</v>
      </c>
      <c r="BK1228" s="28" t="n">
        <v>4.0375</v>
      </c>
      <c r="BL1228" s="28" t="n">
        <v>4.183125</v>
      </c>
      <c r="BM1228" s="28" t="n">
        <v>9.3575</v>
      </c>
      <c r="BN1228" s="28" t="n">
        <v>3.9425</v>
      </c>
      <c r="BO1228" s="28" t="n">
        <v>4.34375</v>
      </c>
      <c r="BP1228" s="28" t="n">
        <v>4.60625</v>
      </c>
      <c r="BQ1228" s="28" t="n">
        <v>4.1375</v>
      </c>
      <c r="BR1228" s="28" t="n">
        <v>6.0275</v>
      </c>
      <c r="BS1228" s="28" t="n">
        <v>4.173125</v>
      </c>
      <c r="BT1228" s="28" t="n">
        <v>4.16375</v>
      </c>
      <c r="BU1228" s="28" t="n">
        <v>4.3875</v>
      </c>
      <c r="BV1228" s="28" t="n">
        <v>4.515625</v>
      </c>
      <c r="BW1228" s="28" t="n">
        <v>4.0675</v>
      </c>
      <c r="BX1228" s="28" t="n">
        <v>4.0675</v>
      </c>
      <c r="BY1228" s="28" t="n">
        <v>7.4525</v>
      </c>
      <c r="CA1228" s="28" t="n">
        <v>4.4758</v>
      </c>
      <c r="CB1228" s="28" t="n">
        <v>4.1158</v>
      </c>
      <c r="CC1228" s="28" t="n">
        <v>4.6408</v>
      </c>
      <c r="CD1228" s="28" t="n">
        <v>4.4608</v>
      </c>
      <c r="CE1228" s="28" t="n">
        <v>4.2258</v>
      </c>
      <c r="CF1228" s="28" t="n">
        <v>4.1058</v>
      </c>
      <c r="CG1228" s="28" t="n">
        <v>4.3558</v>
      </c>
      <c r="CH1228" s="28" t="n">
        <v>4.4408</v>
      </c>
      <c r="CI1228" s="28" t="n">
        <v>7.0058</v>
      </c>
      <c r="CJ1228" s="28" t="n">
        <v>6.2558</v>
      </c>
      <c r="CK1228" s="28" t="n">
        <v>4.7218</v>
      </c>
      <c r="CL1228" s="28" t="n">
        <v>5.8498</v>
      </c>
      <c r="CM1228" s="28" t="n">
        <v>4.4508</v>
      </c>
      <c r="CN1228" s="28" t="n">
        <v>6.3758</v>
      </c>
      <c r="CO1228" s="28" t="n">
        <v>4.4933</v>
      </c>
      <c r="CP1228" s="28" t="n">
        <v>4.4708</v>
      </c>
      <c r="CQ1228" s="28" t="n">
        <v>4.8848</v>
      </c>
      <c r="CR1228" s="28" t="n">
        <v>5.3858</v>
      </c>
      <c r="CS1228" s="28" t="n">
        <v>4.5458</v>
      </c>
      <c r="CT1228" s="28" t="n">
        <v>4.5258</v>
      </c>
      <c r="CU1228" s="28" t="n">
        <v>6.8188</v>
      </c>
    </row>
    <row r="1229" customFormat="false" ht="12.75" hidden="true" customHeight="false" outlineLevel="0" collapsed="false">
      <c r="A1229" s="56" t="n">
        <v>37047</v>
      </c>
      <c r="B1229" s="90" t="n">
        <f aca="false">B1228+1</f>
        <v>1223</v>
      </c>
      <c r="C1229" s="28"/>
      <c r="E1229" s="91" t="n">
        <v>3.79</v>
      </c>
      <c r="F1229" s="91" t="n">
        <v>3.482</v>
      </c>
      <c r="G1229" s="91" t="n">
        <v>3.835</v>
      </c>
      <c r="H1229" s="91" t="n">
        <v>3.815</v>
      </c>
      <c r="I1229" s="91" t="n">
        <v>2.93</v>
      </c>
      <c r="J1229" s="91" t="n">
        <v>2.69</v>
      </c>
      <c r="K1229" s="91" t="n">
        <v>3.64</v>
      </c>
      <c r="L1229" s="91" t="n">
        <v>3.84</v>
      </c>
      <c r="M1229" s="91" t="n">
        <v>8.6</v>
      </c>
      <c r="N1229" s="91" t="n">
        <v>3.84</v>
      </c>
      <c r="O1229" s="91" t="n">
        <v>3.95</v>
      </c>
      <c r="P1229" s="91" t="n">
        <v>4.16</v>
      </c>
      <c r="Q1229" s="91" t="n">
        <v>3.75</v>
      </c>
      <c r="R1229" s="91" t="n">
        <v>4</v>
      </c>
      <c r="S1229" s="91" t="n">
        <v>3.8</v>
      </c>
      <c r="T1229" s="91" t="n">
        <v>3.79</v>
      </c>
      <c r="U1229" s="91" t="n">
        <v>4.005</v>
      </c>
      <c r="V1229" s="91" t="n">
        <v>4.14</v>
      </c>
      <c r="W1229" s="91" t="n">
        <v>3.64</v>
      </c>
      <c r="X1229" s="91" t="n">
        <v>3.64</v>
      </c>
      <c r="Y1229" s="91" t="n">
        <v>5</v>
      </c>
      <c r="AA1229" s="2" t="n">
        <v>4.15</v>
      </c>
      <c r="AB1229" s="2" t="n">
        <v>3.892</v>
      </c>
      <c r="AC1229" s="95" t="n">
        <f aca="false">AE1229-AB1229</f>
        <v>0</v>
      </c>
      <c r="AE1229" s="28" t="n">
        <v>3.892</v>
      </c>
      <c r="AF1229" s="28" t="n">
        <v>3.42154106184536</v>
      </c>
      <c r="AG1229" s="28" t="n">
        <v>3.942</v>
      </c>
      <c r="AH1229" s="28" t="n">
        <v>3.907</v>
      </c>
      <c r="AI1229" s="28" t="n">
        <v>3.117</v>
      </c>
      <c r="AJ1229" s="28" t="n">
        <v>2.647</v>
      </c>
      <c r="AK1229" s="28" t="n">
        <v>3.772</v>
      </c>
      <c r="AL1229" s="28" t="n">
        <v>3.927</v>
      </c>
      <c r="AM1229" s="28" t="n">
        <v>8.902</v>
      </c>
      <c r="AN1229" s="28" t="n">
        <v>3.462</v>
      </c>
      <c r="AO1229" s="28" t="n">
        <v>4.072</v>
      </c>
      <c r="AP1229" s="28" t="n">
        <v>4.342</v>
      </c>
      <c r="AQ1229" s="28" t="n">
        <v>3.862</v>
      </c>
      <c r="AR1229" s="28" t="n">
        <v>5.362</v>
      </c>
      <c r="AS1229" s="28" t="n">
        <v>3.907</v>
      </c>
      <c r="AT1229" s="28" t="n">
        <v>3.8995</v>
      </c>
      <c r="AU1229" s="28" t="n">
        <v>4.112</v>
      </c>
      <c r="AV1229" s="28" t="n">
        <v>4.252</v>
      </c>
      <c r="AW1229" s="28" t="n">
        <v>3.792</v>
      </c>
      <c r="AX1229" s="28" t="n">
        <v>3.792</v>
      </c>
      <c r="AY1229" s="28" t="n">
        <v>6.482</v>
      </c>
      <c r="BE1229" s="28" t="n">
        <v>3.98375</v>
      </c>
      <c r="BF1229" s="28" t="n">
        <v>3.53238526546134</v>
      </c>
      <c r="BG1229" s="28" t="n">
        <v>4.03375</v>
      </c>
      <c r="BH1229" s="28" t="n">
        <v>3.98625</v>
      </c>
      <c r="BI1229" s="28" t="n">
        <v>3.31625</v>
      </c>
      <c r="BJ1229" s="28" t="n">
        <v>2.78875</v>
      </c>
      <c r="BK1229" s="28" t="n">
        <v>3.86375</v>
      </c>
      <c r="BL1229" s="28" t="n">
        <v>4.01</v>
      </c>
      <c r="BM1229" s="28" t="n">
        <v>8.04625</v>
      </c>
      <c r="BN1229" s="28" t="n">
        <v>3.70125</v>
      </c>
      <c r="BO1229" s="28" t="n">
        <v>4.1625</v>
      </c>
      <c r="BP1229" s="28" t="n">
        <v>4.41875</v>
      </c>
      <c r="BQ1229" s="28" t="n">
        <v>3.96125</v>
      </c>
      <c r="BR1229" s="28" t="n">
        <v>5.65625</v>
      </c>
      <c r="BS1229" s="28" t="n">
        <v>3.99875</v>
      </c>
      <c r="BT1229" s="28" t="n">
        <v>3.99</v>
      </c>
      <c r="BU1229" s="28" t="n">
        <v>4.20875</v>
      </c>
      <c r="BV1229" s="28" t="n">
        <v>4.341875</v>
      </c>
      <c r="BW1229" s="28" t="n">
        <v>3.88375</v>
      </c>
      <c r="BX1229" s="28" t="n">
        <v>3.88375</v>
      </c>
      <c r="BY1229" s="28" t="n">
        <v>6.42125</v>
      </c>
      <c r="CA1229" s="28" t="n">
        <v>4.3346</v>
      </c>
      <c r="CB1229" s="28" t="n">
        <v>3.9646</v>
      </c>
      <c r="CC1229" s="28" t="n">
        <v>4.4896</v>
      </c>
      <c r="CD1229" s="28" t="n">
        <v>4.3146</v>
      </c>
      <c r="CE1229" s="28" t="n">
        <v>4.0846</v>
      </c>
      <c r="CF1229" s="28" t="n">
        <v>3.9846</v>
      </c>
      <c r="CG1229" s="28" t="n">
        <v>4.2146</v>
      </c>
      <c r="CH1229" s="28" t="n">
        <v>4.2996</v>
      </c>
      <c r="CI1229" s="28" t="n">
        <v>6.2446</v>
      </c>
      <c r="CJ1229" s="28" t="n">
        <v>5.8146</v>
      </c>
      <c r="CK1229" s="28" t="n">
        <v>4.5806</v>
      </c>
      <c r="CL1229" s="28" t="n">
        <v>5.6886</v>
      </c>
      <c r="CM1229" s="28" t="n">
        <v>4.3021</v>
      </c>
      <c r="CN1229" s="28" t="n">
        <v>5.9346</v>
      </c>
      <c r="CO1229" s="28" t="n">
        <v>4.3521</v>
      </c>
      <c r="CP1229" s="28" t="n">
        <v>4.3296</v>
      </c>
      <c r="CQ1229" s="28" t="n">
        <v>4.7436</v>
      </c>
      <c r="CR1229" s="28" t="n">
        <v>5.2226</v>
      </c>
      <c r="CS1229" s="28" t="n">
        <v>4.4046</v>
      </c>
      <c r="CT1229" s="28" t="n">
        <v>4.3846</v>
      </c>
      <c r="CU1229" s="28" t="n">
        <v>6.1186</v>
      </c>
    </row>
    <row r="1230" customFormat="false" ht="12.75" hidden="true" customHeight="false" outlineLevel="0" collapsed="false">
      <c r="A1230" s="56" t="n">
        <v>37048</v>
      </c>
      <c r="B1230" s="90" t="n">
        <f aca="false">B1229+1</f>
        <v>1224</v>
      </c>
      <c r="C1230" s="28"/>
      <c r="E1230" s="91" t="n">
        <v>3.71</v>
      </c>
      <c r="F1230" s="91" t="n">
        <v>3.3</v>
      </c>
      <c r="G1230" s="91" t="n">
        <v>3.755</v>
      </c>
      <c r="H1230" s="91" t="n">
        <v>3.63</v>
      </c>
      <c r="I1230" s="91" t="n">
        <v>2.705</v>
      </c>
      <c r="J1230" s="91" t="n">
        <v>2.485</v>
      </c>
      <c r="K1230" s="91" t="n">
        <v>3.56</v>
      </c>
      <c r="L1230" s="91" t="n">
        <v>3.76</v>
      </c>
      <c r="M1230" s="91" t="n">
        <v>7.115</v>
      </c>
      <c r="N1230" s="91" t="n">
        <v>3.765</v>
      </c>
      <c r="O1230" s="91" t="n">
        <v>3.86</v>
      </c>
      <c r="P1230" s="91" t="n">
        <v>4.08</v>
      </c>
      <c r="Q1230" s="91" t="n">
        <v>3.64</v>
      </c>
      <c r="R1230" s="91" t="n">
        <v>3.415</v>
      </c>
      <c r="S1230" s="91" t="n">
        <v>3.74</v>
      </c>
      <c r="T1230" s="91" t="n">
        <v>3.71</v>
      </c>
      <c r="U1230" s="91" t="n">
        <v>3.925</v>
      </c>
      <c r="V1230" s="91" t="n">
        <v>4.07</v>
      </c>
      <c r="W1230" s="91" t="n">
        <v>3.56</v>
      </c>
      <c r="X1230" s="91" t="n">
        <v>3.56</v>
      </c>
      <c r="Y1230" s="91" t="n">
        <v>4.115</v>
      </c>
      <c r="AA1230" s="2" t="n">
        <v>3.89</v>
      </c>
      <c r="AB1230" s="2" t="n">
        <v>3.801</v>
      </c>
      <c r="AC1230" s="95" t="n">
        <f aca="false">AE1230-AB1230</f>
        <v>0</v>
      </c>
      <c r="AE1230" s="28" t="n">
        <v>3.801</v>
      </c>
      <c r="AF1230" s="28" t="n">
        <v>3.31395510520999</v>
      </c>
      <c r="AG1230" s="28" t="n">
        <v>3.851</v>
      </c>
      <c r="AH1230" s="28" t="n">
        <v>3.781</v>
      </c>
      <c r="AI1230" s="28" t="n">
        <v>2.991</v>
      </c>
      <c r="AJ1230" s="28" t="n">
        <v>2.581</v>
      </c>
      <c r="AK1230" s="28" t="n">
        <v>3.681</v>
      </c>
      <c r="AL1230" s="28" t="n">
        <v>3.841</v>
      </c>
      <c r="AM1230" s="28" t="n">
        <v>7.101</v>
      </c>
      <c r="AN1230" s="28" t="n">
        <v>3.336</v>
      </c>
      <c r="AO1230" s="28" t="n">
        <v>3.981</v>
      </c>
      <c r="AP1230" s="28" t="n">
        <v>4.251</v>
      </c>
      <c r="AQ1230" s="28" t="n">
        <v>3.766</v>
      </c>
      <c r="AR1230" s="28" t="n">
        <v>4.511</v>
      </c>
      <c r="AS1230" s="28" t="n">
        <v>3.816</v>
      </c>
      <c r="AT1230" s="28" t="n">
        <v>3.8085</v>
      </c>
      <c r="AU1230" s="28" t="n">
        <v>4.021</v>
      </c>
      <c r="AV1230" s="28" t="n">
        <v>4.161</v>
      </c>
      <c r="AW1230" s="28" t="n">
        <v>3.701</v>
      </c>
      <c r="AX1230" s="28" t="n">
        <v>3.701</v>
      </c>
      <c r="AY1230" s="28" t="n">
        <v>5.381</v>
      </c>
      <c r="BE1230" s="28" t="n">
        <v>3.89675</v>
      </c>
      <c r="BF1230" s="28" t="n">
        <v>3.4187387763025</v>
      </c>
      <c r="BG1230" s="28" t="n">
        <v>3.94675</v>
      </c>
      <c r="BH1230" s="28" t="n">
        <v>3.87425</v>
      </c>
      <c r="BI1230" s="28" t="n">
        <v>3.208</v>
      </c>
      <c r="BJ1230" s="28" t="n">
        <v>2.74175</v>
      </c>
      <c r="BK1230" s="28" t="n">
        <v>3.77675</v>
      </c>
      <c r="BL1230" s="28" t="n">
        <v>3.924875</v>
      </c>
      <c r="BM1230" s="28" t="n">
        <v>6.45925</v>
      </c>
      <c r="BN1230" s="28" t="n">
        <v>3.553</v>
      </c>
      <c r="BO1230" s="28" t="n">
        <v>4.0755</v>
      </c>
      <c r="BP1230" s="28" t="n">
        <v>4.33175</v>
      </c>
      <c r="BQ1230" s="28" t="n">
        <v>3.86675</v>
      </c>
      <c r="BR1230" s="28" t="n">
        <v>4.95675</v>
      </c>
      <c r="BS1230" s="28" t="n">
        <v>3.91175</v>
      </c>
      <c r="BT1230" s="28" t="n">
        <v>3.903</v>
      </c>
      <c r="BU1230" s="28" t="n">
        <v>4.12175</v>
      </c>
      <c r="BV1230" s="28" t="n">
        <v>4.254875</v>
      </c>
      <c r="BW1230" s="28" t="n">
        <v>3.79675</v>
      </c>
      <c r="BX1230" s="28" t="n">
        <v>3.79675</v>
      </c>
      <c r="BY1230" s="28" t="n">
        <v>5.53425</v>
      </c>
      <c r="CA1230" s="28" t="n">
        <v>4.2624</v>
      </c>
      <c r="CB1230" s="28" t="n">
        <v>3.8824</v>
      </c>
      <c r="CC1230" s="28" t="n">
        <v>4.4174</v>
      </c>
      <c r="CD1230" s="28" t="n">
        <v>4.2274</v>
      </c>
      <c r="CE1230" s="28" t="n">
        <v>4.0224</v>
      </c>
      <c r="CF1230" s="28" t="n">
        <v>3.9424</v>
      </c>
      <c r="CG1230" s="28" t="n">
        <v>4.1424</v>
      </c>
      <c r="CH1230" s="28" t="n">
        <v>4.2274</v>
      </c>
      <c r="CI1230" s="28" t="n">
        <v>5.6124</v>
      </c>
      <c r="CJ1230" s="28" t="n">
        <v>5.3124</v>
      </c>
      <c r="CK1230" s="28" t="n">
        <v>4.5084</v>
      </c>
      <c r="CL1230" s="28" t="n">
        <v>5.6164</v>
      </c>
      <c r="CM1230" s="28" t="n">
        <v>4.2174</v>
      </c>
      <c r="CN1230" s="28" t="n">
        <v>5.4124</v>
      </c>
      <c r="CO1230" s="28" t="n">
        <v>4.2799</v>
      </c>
      <c r="CP1230" s="28" t="n">
        <v>4.2574</v>
      </c>
      <c r="CQ1230" s="28" t="n">
        <v>4.6714</v>
      </c>
      <c r="CR1230" s="28" t="n">
        <v>5.1504</v>
      </c>
      <c r="CS1230" s="28" t="n">
        <v>4.3224</v>
      </c>
      <c r="CT1230" s="28" t="n">
        <v>4.3024</v>
      </c>
      <c r="CU1230" s="28" t="n">
        <v>5.6064</v>
      </c>
    </row>
    <row r="1231" customFormat="false" ht="12.75" hidden="true" customHeight="false" outlineLevel="0" collapsed="false">
      <c r="A1231" s="56" t="n">
        <v>37049</v>
      </c>
      <c r="B1231" s="90" t="n">
        <f aca="false">B1230+1</f>
        <v>1225</v>
      </c>
      <c r="C1231" s="28"/>
      <c r="E1231" s="91" t="n">
        <v>3.66</v>
      </c>
      <c r="F1231" s="91" t="n">
        <v>3.11</v>
      </c>
      <c r="G1231" s="91" t="n">
        <v>3.705</v>
      </c>
      <c r="H1231" s="91" t="n">
        <v>3.485</v>
      </c>
      <c r="I1231" s="91" t="n">
        <v>2.405</v>
      </c>
      <c r="J1231" s="91" t="n">
        <v>2.185</v>
      </c>
      <c r="K1231" s="91" t="n">
        <v>3.51</v>
      </c>
      <c r="L1231" s="91" t="n">
        <v>3.69</v>
      </c>
      <c r="M1231" s="91" t="n">
        <v>5.85</v>
      </c>
      <c r="N1231" s="91" t="n">
        <v>3.71</v>
      </c>
      <c r="O1231" s="91" t="n">
        <v>3.81</v>
      </c>
      <c r="P1231" s="91" t="n">
        <v>4.03</v>
      </c>
      <c r="Q1231" s="91" t="n">
        <v>3.53</v>
      </c>
      <c r="R1231" s="91" t="n">
        <v>3.45</v>
      </c>
      <c r="S1231" s="91" t="n">
        <v>3.695</v>
      </c>
      <c r="T1231" s="91" t="n">
        <v>3.66</v>
      </c>
      <c r="U1231" s="91" t="n">
        <v>3.865</v>
      </c>
      <c r="V1231" s="91" t="n">
        <v>4.02</v>
      </c>
      <c r="W1231" s="91" t="n">
        <v>3.51</v>
      </c>
      <c r="X1231" s="91" t="n">
        <v>3.51</v>
      </c>
      <c r="Y1231" s="91" t="n">
        <v>4</v>
      </c>
      <c r="AA1231" s="2" t="n">
        <v>3.8</v>
      </c>
      <c r="AB1231" s="2" t="n">
        <v>3.79</v>
      </c>
      <c r="AC1231" s="95" t="n">
        <f aca="false">AE1231-AB1231</f>
        <v>0</v>
      </c>
      <c r="AE1231" s="28" t="n">
        <v>3.79</v>
      </c>
      <c r="AF1231" s="28" t="n">
        <v>3.30835836796925</v>
      </c>
      <c r="AG1231" s="28" t="n">
        <v>3.835</v>
      </c>
      <c r="AH1231" s="28" t="n">
        <v>3.735</v>
      </c>
      <c r="AI1231" s="28" t="n">
        <v>2.91</v>
      </c>
      <c r="AJ1231" s="28" t="n">
        <v>2.47</v>
      </c>
      <c r="AK1231" s="28" t="n">
        <v>3.67</v>
      </c>
      <c r="AL1231" s="28" t="n">
        <v>3.83</v>
      </c>
      <c r="AM1231" s="28" t="n">
        <v>6.24</v>
      </c>
      <c r="AN1231" s="28" t="n">
        <v>3.34</v>
      </c>
      <c r="AO1231" s="28" t="n">
        <v>3.97</v>
      </c>
      <c r="AP1231" s="28" t="n">
        <v>4.24</v>
      </c>
      <c r="AQ1231" s="28" t="n">
        <v>3.74</v>
      </c>
      <c r="AR1231" s="28" t="n">
        <v>4.29</v>
      </c>
      <c r="AS1231" s="28" t="n">
        <v>3.805</v>
      </c>
      <c r="AT1231" s="28" t="n">
        <v>3.795</v>
      </c>
      <c r="AU1231" s="28" t="n">
        <v>4.01</v>
      </c>
      <c r="AV1231" s="28" t="n">
        <v>4.15</v>
      </c>
      <c r="AW1231" s="28" t="n">
        <v>3.68</v>
      </c>
      <c r="AX1231" s="28" t="n">
        <v>3.68</v>
      </c>
      <c r="AY1231" s="28" t="n">
        <v>4.89</v>
      </c>
      <c r="BE1231" s="28" t="n">
        <v>3.88875</v>
      </c>
      <c r="BF1231" s="28" t="n">
        <v>3.41208959199231</v>
      </c>
      <c r="BG1231" s="28" t="n">
        <v>3.93375</v>
      </c>
      <c r="BH1231" s="28" t="n">
        <v>3.845</v>
      </c>
      <c r="BI1231" s="28" t="n">
        <v>3.1625</v>
      </c>
      <c r="BJ1231" s="28" t="n">
        <v>2.66625</v>
      </c>
      <c r="BK1231" s="28" t="n">
        <v>3.76875</v>
      </c>
      <c r="BL1231" s="28" t="n">
        <v>3.916875</v>
      </c>
      <c r="BM1231" s="28" t="n">
        <v>5.90125</v>
      </c>
      <c r="BN1231" s="28" t="n">
        <v>3.54875</v>
      </c>
      <c r="BO1231" s="28" t="n">
        <v>4.0675</v>
      </c>
      <c r="BP1231" s="28" t="n">
        <v>4.32375</v>
      </c>
      <c r="BQ1231" s="28" t="n">
        <v>3.84875</v>
      </c>
      <c r="BR1231" s="28" t="n">
        <v>4.51375</v>
      </c>
      <c r="BS1231" s="28" t="n">
        <v>3.90375</v>
      </c>
      <c r="BT1231" s="28" t="n">
        <v>3.894375</v>
      </c>
      <c r="BU1231" s="28" t="n">
        <v>4.11375</v>
      </c>
      <c r="BV1231" s="28" t="n">
        <v>4.246875</v>
      </c>
      <c r="BW1231" s="28" t="n">
        <v>3.77875</v>
      </c>
      <c r="BX1231" s="28" t="n">
        <v>3.77875</v>
      </c>
      <c r="BY1231" s="28" t="n">
        <v>4.98625</v>
      </c>
      <c r="CA1231" s="28" t="n">
        <v>4.2634</v>
      </c>
      <c r="CB1231" s="28" t="n">
        <v>3.8834</v>
      </c>
      <c r="CC1231" s="28" t="n">
        <v>4.4084</v>
      </c>
      <c r="CD1231" s="28" t="n">
        <v>4.2084</v>
      </c>
      <c r="CE1231" s="28" t="n">
        <v>4.0134</v>
      </c>
      <c r="CF1231" s="28" t="n">
        <v>3.9234</v>
      </c>
      <c r="CG1231" s="28" t="n">
        <v>4.1434</v>
      </c>
      <c r="CH1231" s="28" t="n">
        <v>4.2284</v>
      </c>
      <c r="CI1231" s="28" t="n">
        <v>5.3234</v>
      </c>
      <c r="CJ1231" s="28" t="n">
        <v>5.0234</v>
      </c>
      <c r="CK1231" s="28" t="n">
        <v>4.5094</v>
      </c>
      <c r="CL1231" s="28" t="n">
        <v>5.6174</v>
      </c>
      <c r="CM1231" s="28" t="n">
        <v>4.2084</v>
      </c>
      <c r="CN1231" s="28" t="n">
        <v>5.1234</v>
      </c>
      <c r="CO1231" s="28" t="n">
        <v>4.2809</v>
      </c>
      <c r="CP1231" s="28" t="n">
        <v>4.2584</v>
      </c>
      <c r="CQ1231" s="28" t="n">
        <v>4.6724</v>
      </c>
      <c r="CR1231" s="28" t="n">
        <v>5.1514</v>
      </c>
      <c r="CS1231" s="28" t="n">
        <v>4.3034</v>
      </c>
      <c r="CT1231" s="28" t="n">
        <v>4.2834</v>
      </c>
      <c r="CU1231" s="28" t="n">
        <v>5.3174</v>
      </c>
    </row>
    <row r="1232" customFormat="false" ht="12.75" hidden="true" customHeight="false" outlineLevel="0" collapsed="false">
      <c r="A1232" s="56" t="n">
        <v>37050</v>
      </c>
      <c r="B1232" s="90" t="n">
        <f aca="false">B1231+1</f>
        <v>1226</v>
      </c>
      <c r="C1232" s="28"/>
      <c r="E1232" s="91" t="n">
        <v>3.77</v>
      </c>
      <c r="F1232" s="91" t="n">
        <v>3.222</v>
      </c>
      <c r="G1232" s="91" t="n">
        <v>3.815</v>
      </c>
      <c r="H1232" s="91" t="n">
        <v>3.62</v>
      </c>
      <c r="I1232" s="91" t="n">
        <v>2.3325</v>
      </c>
      <c r="J1232" s="91" t="n">
        <v>1.92</v>
      </c>
      <c r="K1232" s="91" t="n">
        <v>3.62</v>
      </c>
      <c r="L1232" s="91" t="n">
        <v>3.81</v>
      </c>
      <c r="M1232" s="91" t="n">
        <v>6.5</v>
      </c>
      <c r="N1232" s="91" t="n">
        <v>3.835</v>
      </c>
      <c r="O1232" s="91" t="n">
        <v>3.925</v>
      </c>
      <c r="P1232" s="91" t="n">
        <v>4.15</v>
      </c>
      <c r="Q1232" s="91" t="n">
        <v>3.655</v>
      </c>
      <c r="R1232" s="91" t="n">
        <v>3.85</v>
      </c>
      <c r="S1232" s="91" t="n">
        <v>3.77</v>
      </c>
      <c r="T1232" s="91" t="n">
        <v>3.75</v>
      </c>
      <c r="U1232" s="91" t="n">
        <v>3.98</v>
      </c>
      <c r="V1232" s="91" t="n">
        <v>4.14</v>
      </c>
      <c r="W1232" s="91" t="n">
        <v>3.62</v>
      </c>
      <c r="X1232" s="91" t="n">
        <v>3.62</v>
      </c>
      <c r="Y1232" s="91" t="n">
        <v>5</v>
      </c>
      <c r="AA1232" s="2" t="n">
        <v>3.76</v>
      </c>
      <c r="AB1232" s="2" t="n">
        <v>3.922</v>
      </c>
      <c r="AC1232" s="95" t="n">
        <f aca="false">AE1232-AB1232</f>
        <v>0</v>
      </c>
      <c r="AE1232" s="28" t="n">
        <v>3.922</v>
      </c>
      <c r="AF1232" s="28" t="n">
        <v>3.40428674852957</v>
      </c>
      <c r="AG1232" s="28" t="n">
        <v>3.967</v>
      </c>
      <c r="AH1232" s="28" t="n">
        <v>3.8495</v>
      </c>
      <c r="AI1232" s="28" t="n">
        <v>2.972</v>
      </c>
      <c r="AJ1232" s="28" t="n">
        <v>2.522</v>
      </c>
      <c r="AK1232" s="28" t="n">
        <v>3.797</v>
      </c>
      <c r="AL1232" s="28" t="n">
        <v>3.9595</v>
      </c>
      <c r="AM1232" s="28" t="n">
        <v>7.372</v>
      </c>
      <c r="AN1232" s="28" t="n">
        <v>3.462</v>
      </c>
      <c r="AO1232" s="28" t="n">
        <v>4.102</v>
      </c>
      <c r="AP1232" s="28" t="n">
        <v>4.372</v>
      </c>
      <c r="AQ1232" s="28" t="n">
        <v>3.8645</v>
      </c>
      <c r="AR1232" s="28" t="n">
        <v>4.822</v>
      </c>
      <c r="AS1232" s="28" t="n">
        <v>3.937</v>
      </c>
      <c r="AT1232" s="28" t="n">
        <v>3.927</v>
      </c>
      <c r="AU1232" s="28" t="n">
        <v>4.142</v>
      </c>
      <c r="AV1232" s="28" t="n">
        <v>4.282</v>
      </c>
      <c r="AW1232" s="28" t="n">
        <v>3.802</v>
      </c>
      <c r="AX1232" s="28" t="n">
        <v>3.802</v>
      </c>
      <c r="AY1232" s="28" t="n">
        <v>5.822</v>
      </c>
      <c r="BE1232" s="28" t="n">
        <v>4.02925</v>
      </c>
      <c r="BF1232" s="28" t="n">
        <v>3.54357168713239</v>
      </c>
      <c r="BG1232" s="28" t="n">
        <v>4.07425</v>
      </c>
      <c r="BH1232" s="28" t="n">
        <v>3.97675</v>
      </c>
      <c r="BI1232" s="28" t="n">
        <v>3.2705</v>
      </c>
      <c r="BJ1232" s="28" t="n">
        <v>2.74175</v>
      </c>
      <c r="BK1232" s="28" t="n">
        <v>3.90425</v>
      </c>
      <c r="BL1232" s="28" t="n">
        <v>4.05675</v>
      </c>
      <c r="BM1232" s="28" t="n">
        <v>7.02925</v>
      </c>
      <c r="BN1232" s="28" t="n">
        <v>3.68675</v>
      </c>
      <c r="BO1232" s="28" t="n">
        <v>4.208</v>
      </c>
      <c r="BP1232" s="28" t="n">
        <v>4.46425</v>
      </c>
      <c r="BQ1232" s="28" t="n">
        <v>3.9855</v>
      </c>
      <c r="BR1232" s="28" t="n">
        <v>5.05425</v>
      </c>
      <c r="BS1232" s="28" t="n">
        <v>4.04425</v>
      </c>
      <c r="BT1232" s="28" t="n">
        <v>4.034875</v>
      </c>
      <c r="BU1232" s="28" t="n">
        <v>4.25425</v>
      </c>
      <c r="BV1232" s="28" t="n">
        <v>4.387375</v>
      </c>
      <c r="BW1232" s="28" t="n">
        <v>3.90925</v>
      </c>
      <c r="BX1232" s="28" t="n">
        <v>3.90925</v>
      </c>
      <c r="BY1232" s="28" t="n">
        <v>5.96675</v>
      </c>
      <c r="CA1232" s="28" t="n">
        <v>4.4146</v>
      </c>
      <c r="CB1232" s="28" t="n">
        <v>4.0346</v>
      </c>
      <c r="CC1232" s="28" t="n">
        <v>4.5646</v>
      </c>
      <c r="CD1232" s="28" t="n">
        <v>4.3546</v>
      </c>
      <c r="CE1232" s="28" t="n">
        <v>4.1446</v>
      </c>
      <c r="CF1232" s="28" t="n">
        <v>4.0596</v>
      </c>
      <c r="CG1232" s="28" t="n">
        <v>4.2896</v>
      </c>
      <c r="CH1232" s="28" t="n">
        <v>4.3796</v>
      </c>
      <c r="CI1232" s="28" t="n">
        <v>5.8646</v>
      </c>
      <c r="CJ1232" s="28" t="n">
        <v>5.5146</v>
      </c>
      <c r="CK1232" s="28" t="n">
        <v>4.6606</v>
      </c>
      <c r="CL1232" s="28" t="n">
        <v>5.7686</v>
      </c>
      <c r="CM1232" s="28" t="n">
        <v>4.3596</v>
      </c>
      <c r="CN1232" s="28" t="n">
        <v>5.6146</v>
      </c>
      <c r="CO1232" s="28" t="n">
        <v>4.4321</v>
      </c>
      <c r="CP1232" s="28" t="n">
        <v>4.4096</v>
      </c>
      <c r="CQ1232" s="28" t="n">
        <v>4.8236</v>
      </c>
      <c r="CR1232" s="28" t="n">
        <v>5.3026</v>
      </c>
      <c r="CS1232" s="28" t="n">
        <v>4.4546</v>
      </c>
      <c r="CT1232" s="28" t="n">
        <v>4.4346</v>
      </c>
      <c r="CU1232" s="28" t="n">
        <v>5.8636</v>
      </c>
    </row>
    <row r="1233" customFormat="false" ht="12.75" hidden="true" customHeight="false" outlineLevel="0" collapsed="false">
      <c r="A1233" s="56" t="n">
        <v>37053</v>
      </c>
      <c r="B1233" s="90" t="n">
        <f aca="false">B1232+1</f>
        <v>1227</v>
      </c>
      <c r="C1233" s="28"/>
      <c r="E1233" s="91" t="n">
        <v>4.04</v>
      </c>
      <c r="F1233" s="91" t="n">
        <v>3.491</v>
      </c>
      <c r="G1233" s="91" t="n">
        <v>4.065</v>
      </c>
      <c r="H1233" s="91" t="n">
        <v>3.865</v>
      </c>
      <c r="I1233" s="91" t="n">
        <v>2.455</v>
      </c>
      <c r="J1233" s="91" t="n">
        <v>2.21</v>
      </c>
      <c r="K1233" s="91" t="n">
        <v>3.89</v>
      </c>
      <c r="L1233" s="91" t="n">
        <v>4.07</v>
      </c>
      <c r="M1233" s="91" t="n">
        <v>7.39</v>
      </c>
      <c r="N1233" s="91" t="n">
        <v>4.09</v>
      </c>
      <c r="O1233" s="91" t="n">
        <v>4.195</v>
      </c>
      <c r="P1233" s="91" t="n">
        <v>4.43</v>
      </c>
      <c r="Q1233" s="91" t="n">
        <v>3.925</v>
      </c>
      <c r="R1233" s="91" t="n">
        <v>3.85</v>
      </c>
      <c r="S1233" s="91" t="n">
        <v>4.04</v>
      </c>
      <c r="T1233" s="91" t="n">
        <v>4.04</v>
      </c>
      <c r="U1233" s="91" t="n">
        <v>4.25</v>
      </c>
      <c r="V1233" s="91" t="n">
        <v>4.42</v>
      </c>
      <c r="W1233" s="91" t="n">
        <v>3.89</v>
      </c>
      <c r="X1233" s="91" t="n">
        <v>3.89</v>
      </c>
      <c r="Y1233" s="91" t="n">
        <v>5.74</v>
      </c>
      <c r="AA1233" s="2" t="n">
        <v>3.98</v>
      </c>
      <c r="AB1233" s="2" t="n">
        <v>4.179</v>
      </c>
      <c r="AC1233" s="95" t="n">
        <f aca="false">AE1233-AB1233</f>
        <v>0</v>
      </c>
      <c r="AE1233" s="28" t="n">
        <v>4.179</v>
      </c>
      <c r="AF1233" s="28" t="n">
        <v>3.63014682404893</v>
      </c>
      <c r="AG1233" s="28" t="n">
        <v>4.224</v>
      </c>
      <c r="AH1233" s="28" t="n">
        <v>4.099</v>
      </c>
      <c r="AI1233" s="28" t="n">
        <v>3.159</v>
      </c>
      <c r="AJ1233" s="28" t="n">
        <v>2.754</v>
      </c>
      <c r="AK1233" s="28" t="n">
        <v>4.054</v>
      </c>
      <c r="AL1233" s="28" t="n">
        <v>4.2165</v>
      </c>
      <c r="AM1233" s="28" t="n">
        <v>7.979</v>
      </c>
      <c r="AN1233" s="28" t="n">
        <v>3.689</v>
      </c>
      <c r="AO1233" s="28" t="n">
        <v>4.359</v>
      </c>
      <c r="AP1233" s="28" t="n">
        <v>4.629</v>
      </c>
      <c r="AQ1233" s="28" t="n">
        <v>4.114</v>
      </c>
      <c r="AR1233" s="28" t="n">
        <v>5.179</v>
      </c>
      <c r="AS1233" s="28" t="n">
        <v>4.194</v>
      </c>
      <c r="AT1233" s="28" t="n">
        <v>4.184</v>
      </c>
      <c r="AU1233" s="28" t="n">
        <v>4.399</v>
      </c>
      <c r="AV1233" s="28" t="n">
        <v>4.539</v>
      </c>
      <c r="AW1233" s="28" t="n">
        <v>4.059</v>
      </c>
      <c r="AX1233" s="28" t="n">
        <v>4.059</v>
      </c>
      <c r="AY1233" s="28" t="n">
        <v>6.379</v>
      </c>
      <c r="BE1233" s="28" t="n">
        <v>4.28425</v>
      </c>
      <c r="BF1233" s="28" t="n">
        <v>3.79078670601223</v>
      </c>
      <c r="BG1233" s="28" t="n">
        <v>4.32925</v>
      </c>
      <c r="BH1233" s="28" t="n">
        <v>4.21675</v>
      </c>
      <c r="BI1233" s="28" t="n">
        <v>3.46425</v>
      </c>
      <c r="BJ1233" s="28" t="n">
        <v>2.958</v>
      </c>
      <c r="BK1233" s="28" t="n">
        <v>4.15925</v>
      </c>
      <c r="BL1233" s="28" t="n">
        <v>4.31175</v>
      </c>
      <c r="BM1233" s="28" t="n">
        <v>7.59675</v>
      </c>
      <c r="BN1233" s="28" t="n">
        <v>3.92675</v>
      </c>
      <c r="BO1233" s="28" t="n">
        <v>4.463</v>
      </c>
      <c r="BP1233" s="28" t="n">
        <v>4.71925</v>
      </c>
      <c r="BQ1233" s="28" t="n">
        <v>4.228</v>
      </c>
      <c r="BR1233" s="28" t="n">
        <v>5.38425</v>
      </c>
      <c r="BS1233" s="28" t="n">
        <v>4.29925</v>
      </c>
      <c r="BT1233" s="28" t="n">
        <v>4.289875</v>
      </c>
      <c r="BU1233" s="28" t="n">
        <v>4.50925</v>
      </c>
      <c r="BV1233" s="28" t="n">
        <v>4.642375</v>
      </c>
      <c r="BW1233" s="28" t="n">
        <v>4.16425</v>
      </c>
      <c r="BX1233" s="28" t="n">
        <v>4.16425</v>
      </c>
      <c r="BY1233" s="28" t="n">
        <v>6.57175</v>
      </c>
      <c r="CA1233" s="28" t="n">
        <v>4.6688</v>
      </c>
      <c r="CB1233" s="28" t="n">
        <v>4.2838</v>
      </c>
      <c r="CC1233" s="28" t="n">
        <v>4.8213</v>
      </c>
      <c r="CD1233" s="28" t="n">
        <v>4.5988</v>
      </c>
      <c r="CE1233" s="28" t="n">
        <v>4.3888</v>
      </c>
      <c r="CF1233" s="28" t="n">
        <v>4.2788</v>
      </c>
      <c r="CG1233" s="28" t="n">
        <v>4.5438</v>
      </c>
      <c r="CH1233" s="28" t="n">
        <v>4.6338</v>
      </c>
      <c r="CI1233" s="28" t="n">
        <v>6.2408</v>
      </c>
      <c r="CJ1233" s="28" t="n">
        <v>5.8708</v>
      </c>
      <c r="CK1233" s="28" t="n">
        <v>4.9148</v>
      </c>
      <c r="CL1233" s="28" t="n">
        <v>6.0228</v>
      </c>
      <c r="CM1233" s="28" t="n">
        <v>4.6088</v>
      </c>
      <c r="CN1233" s="28" t="n">
        <v>5.9708</v>
      </c>
      <c r="CO1233" s="28" t="n">
        <v>4.6863</v>
      </c>
      <c r="CP1233" s="28" t="n">
        <v>4.6638</v>
      </c>
      <c r="CQ1233" s="28" t="n">
        <v>5.0778</v>
      </c>
      <c r="CR1233" s="28" t="n">
        <v>5.5568</v>
      </c>
      <c r="CS1233" s="28" t="n">
        <v>4.7058</v>
      </c>
      <c r="CT1233" s="28" t="n">
        <v>4.6938</v>
      </c>
      <c r="CU1233" s="28" t="n">
        <v>6.2498</v>
      </c>
    </row>
    <row r="1234" customFormat="false" ht="12.75" hidden="true" customHeight="false" outlineLevel="0" collapsed="false">
      <c r="A1234" s="56" t="n">
        <v>37054</v>
      </c>
      <c r="B1234" s="90" t="n">
        <f aca="false">B1233+1</f>
        <v>1228</v>
      </c>
      <c r="C1234" s="28"/>
      <c r="E1234" s="91" t="n">
        <v>4.2</v>
      </c>
      <c r="F1234" s="91" t="n">
        <v>3.653</v>
      </c>
      <c r="G1234" s="91" t="n">
        <v>4.225</v>
      </c>
      <c r="H1234" s="91" t="n">
        <v>4.095</v>
      </c>
      <c r="I1234" s="91" t="n">
        <v>2.84</v>
      </c>
      <c r="J1234" s="91" t="n">
        <v>2.53</v>
      </c>
      <c r="K1234" s="91" t="n">
        <v>4.07</v>
      </c>
      <c r="L1234" s="91" t="n">
        <v>4.23</v>
      </c>
      <c r="M1234" s="91" t="n">
        <v>7.6</v>
      </c>
      <c r="N1234" s="91" t="n">
        <v>4.265</v>
      </c>
      <c r="O1234" s="91" t="n">
        <v>4.355</v>
      </c>
      <c r="P1234" s="91" t="n">
        <v>4.62</v>
      </c>
      <c r="Q1234" s="91" t="n">
        <v>4.12</v>
      </c>
      <c r="R1234" s="91" t="n">
        <v>3.75</v>
      </c>
      <c r="S1234" s="91" t="n">
        <v>4.2</v>
      </c>
      <c r="T1234" s="91" t="n">
        <v>4.21</v>
      </c>
      <c r="U1234" s="91" t="n">
        <v>4.43</v>
      </c>
      <c r="V1234" s="91" t="n">
        <v>4.58</v>
      </c>
      <c r="W1234" s="91" t="n">
        <v>4.05</v>
      </c>
      <c r="X1234" s="91" t="n">
        <v>4.05</v>
      </c>
      <c r="Y1234" s="91" t="n">
        <v>5.8</v>
      </c>
      <c r="AA1234" s="2" t="n">
        <v>4.1</v>
      </c>
      <c r="AB1234" s="2" t="n">
        <v>4.301</v>
      </c>
      <c r="AC1234" s="95" t="n">
        <f aca="false">AE1234-AB1234</f>
        <v>0</v>
      </c>
      <c r="AE1234" s="28" t="n">
        <v>4.301</v>
      </c>
      <c r="AF1234" s="28" t="n">
        <v>3.74224175965975</v>
      </c>
      <c r="AG1234" s="28" t="n">
        <v>4.351</v>
      </c>
      <c r="AH1234" s="28" t="n">
        <v>4.251</v>
      </c>
      <c r="AI1234" s="28" t="n">
        <v>3.351</v>
      </c>
      <c r="AJ1234" s="28" t="n">
        <v>2.911</v>
      </c>
      <c r="AK1234" s="28" t="n">
        <v>4.186</v>
      </c>
      <c r="AL1234" s="28" t="n">
        <v>4.3385</v>
      </c>
      <c r="AM1234" s="28" t="n">
        <v>8.451</v>
      </c>
      <c r="AN1234" s="28" t="n">
        <v>3.871</v>
      </c>
      <c r="AO1234" s="28" t="n">
        <v>4.471</v>
      </c>
      <c r="AP1234" s="28" t="n">
        <v>4.741</v>
      </c>
      <c r="AQ1234" s="28" t="n">
        <v>4.251</v>
      </c>
      <c r="AR1234" s="28" t="n">
        <v>5.301</v>
      </c>
      <c r="AS1234" s="28" t="n">
        <v>4.316</v>
      </c>
      <c r="AT1234" s="28" t="n">
        <v>4.306</v>
      </c>
      <c r="AU1234" s="28" t="n">
        <v>4.511</v>
      </c>
      <c r="AV1234" s="28" t="n">
        <v>4.661</v>
      </c>
      <c r="AW1234" s="28" t="n">
        <v>4.201</v>
      </c>
      <c r="AX1234" s="28" t="n">
        <v>4.201</v>
      </c>
      <c r="AY1234" s="28" t="n">
        <v>6.901</v>
      </c>
      <c r="BE1234" s="28" t="n">
        <v>4.4105</v>
      </c>
      <c r="BF1234" s="28" t="n">
        <v>3.91081043991494</v>
      </c>
      <c r="BG1234" s="28" t="n">
        <v>4.4605</v>
      </c>
      <c r="BH1234" s="28" t="n">
        <v>4.3555</v>
      </c>
      <c r="BI1234" s="28" t="n">
        <v>3.633</v>
      </c>
      <c r="BJ1234" s="28" t="n">
        <v>3.14675</v>
      </c>
      <c r="BK1234" s="28" t="n">
        <v>4.2955</v>
      </c>
      <c r="BL1234" s="28" t="n">
        <v>4.438</v>
      </c>
      <c r="BM1234" s="28" t="n">
        <v>8.0355</v>
      </c>
      <c r="BN1234" s="28" t="n">
        <v>4.078</v>
      </c>
      <c r="BO1234" s="28" t="n">
        <v>4.5805</v>
      </c>
      <c r="BP1234" s="28" t="n">
        <v>4.843</v>
      </c>
      <c r="BQ1234" s="28" t="n">
        <v>4.36175</v>
      </c>
      <c r="BR1234" s="28" t="n">
        <v>5.5355</v>
      </c>
      <c r="BS1234" s="28" t="n">
        <v>4.4255</v>
      </c>
      <c r="BT1234" s="28" t="n">
        <v>4.416125</v>
      </c>
      <c r="BU1234" s="28" t="n">
        <v>4.623</v>
      </c>
      <c r="BV1234" s="28" t="n">
        <v>4.768625</v>
      </c>
      <c r="BW1234" s="28" t="n">
        <v>4.3105</v>
      </c>
      <c r="BX1234" s="28" t="n">
        <v>4.3105</v>
      </c>
      <c r="BY1234" s="28" t="n">
        <v>6.998</v>
      </c>
      <c r="CA1234" s="28" t="n">
        <v>4.7984</v>
      </c>
      <c r="CB1234" s="28" t="n">
        <v>4.4184</v>
      </c>
      <c r="CC1234" s="28" t="n">
        <v>4.9534</v>
      </c>
      <c r="CD1234" s="28" t="n">
        <v>4.7284</v>
      </c>
      <c r="CE1234" s="28" t="n">
        <v>4.5384</v>
      </c>
      <c r="CF1234" s="28" t="n">
        <v>4.4334</v>
      </c>
      <c r="CG1234" s="28" t="n">
        <v>4.6834</v>
      </c>
      <c r="CH1234" s="28" t="n">
        <v>4.7634</v>
      </c>
      <c r="CI1234" s="28" t="n">
        <v>6.4104</v>
      </c>
      <c r="CJ1234" s="28" t="n">
        <v>6.0604</v>
      </c>
      <c r="CK1234" s="28" t="n">
        <v>5.0444</v>
      </c>
      <c r="CL1234" s="28" t="n">
        <v>6.1524</v>
      </c>
      <c r="CM1234" s="28" t="n">
        <v>4.7384</v>
      </c>
      <c r="CN1234" s="28" t="n">
        <v>6.1604</v>
      </c>
      <c r="CO1234" s="28" t="n">
        <v>4.8159</v>
      </c>
      <c r="CP1234" s="28" t="n">
        <v>4.7934</v>
      </c>
      <c r="CQ1234" s="28" t="n">
        <v>5.2074</v>
      </c>
      <c r="CR1234" s="28" t="n">
        <v>5.6864</v>
      </c>
      <c r="CS1234" s="28" t="n">
        <v>4.8384</v>
      </c>
      <c r="CT1234" s="28" t="n">
        <v>4.8284</v>
      </c>
      <c r="CU1234" s="28" t="n">
        <v>6.4394</v>
      </c>
    </row>
    <row r="1235" customFormat="false" ht="12.75" hidden="true" customHeight="false" outlineLevel="0" collapsed="false">
      <c r="A1235" s="56" t="n">
        <v>37055</v>
      </c>
      <c r="B1235" s="90" t="n">
        <f aca="false">B1234+1</f>
        <v>1229</v>
      </c>
      <c r="C1235" s="28"/>
      <c r="E1235" s="91" t="n">
        <v>4.01</v>
      </c>
      <c r="F1235" s="91" t="n">
        <v>3.674</v>
      </c>
      <c r="G1235" s="91" t="n">
        <v>4.035</v>
      </c>
      <c r="H1235" s="91" t="n">
        <v>3.835</v>
      </c>
      <c r="I1235" s="91" t="n">
        <v>2.715</v>
      </c>
      <c r="J1235" s="91" t="n">
        <v>2.54</v>
      </c>
      <c r="K1235" s="91" t="n">
        <v>3.86</v>
      </c>
      <c r="L1235" s="91" t="n">
        <v>4.05</v>
      </c>
      <c r="M1235" s="91" t="n">
        <v>6.25</v>
      </c>
      <c r="N1235" s="91" t="n">
        <v>4.065</v>
      </c>
      <c r="O1235" s="91" t="n">
        <v>4.18</v>
      </c>
      <c r="P1235" s="91" t="n">
        <v>4.43</v>
      </c>
      <c r="Q1235" s="91" t="n">
        <v>3.92</v>
      </c>
      <c r="R1235" s="91" t="n">
        <v>3.55</v>
      </c>
      <c r="S1235" s="91" t="n">
        <v>4.04</v>
      </c>
      <c r="T1235" s="91" t="n">
        <v>4.02</v>
      </c>
      <c r="U1235" s="91" t="n">
        <v>4.27</v>
      </c>
      <c r="V1235" s="91" t="n">
        <v>4.4</v>
      </c>
      <c r="W1235" s="91" t="n">
        <v>3.86</v>
      </c>
      <c r="X1235" s="91" t="n">
        <v>3.86</v>
      </c>
      <c r="Y1235" s="91" t="n">
        <v>4.1</v>
      </c>
      <c r="AA1235" s="2" t="n">
        <v>4.29</v>
      </c>
      <c r="AB1235" s="2" t="n">
        <v>4.112</v>
      </c>
      <c r="AC1235" s="95" t="n">
        <f aca="false">AE1235-AB1235</f>
        <v>0</v>
      </c>
      <c r="AE1235" s="28" t="n">
        <v>4.112</v>
      </c>
      <c r="AF1235" s="28" t="n">
        <v>3.60289724249104</v>
      </c>
      <c r="AG1235" s="28" t="n">
        <v>4.157</v>
      </c>
      <c r="AH1235" s="28" t="n">
        <v>4.062</v>
      </c>
      <c r="AI1235" s="28" t="n">
        <v>3.142</v>
      </c>
      <c r="AJ1235" s="28" t="n">
        <v>2.777</v>
      </c>
      <c r="AK1235" s="28" t="n">
        <v>3.992</v>
      </c>
      <c r="AL1235" s="28" t="n">
        <v>4.1495</v>
      </c>
      <c r="AM1235" s="28" t="n">
        <v>7.462</v>
      </c>
      <c r="AN1235" s="28" t="n">
        <v>3.692</v>
      </c>
      <c r="AO1235" s="28" t="n">
        <v>4.282</v>
      </c>
      <c r="AP1235" s="28" t="n">
        <v>4.552</v>
      </c>
      <c r="AQ1235" s="28" t="n">
        <v>4.062</v>
      </c>
      <c r="AR1235" s="28" t="n">
        <v>4.812</v>
      </c>
      <c r="AS1235" s="28" t="n">
        <v>4.127</v>
      </c>
      <c r="AT1235" s="28" t="n">
        <v>4.117</v>
      </c>
      <c r="AU1235" s="28" t="n">
        <v>4.322</v>
      </c>
      <c r="AV1235" s="28" t="n">
        <v>4.472</v>
      </c>
      <c r="AW1235" s="28" t="n">
        <v>4.002</v>
      </c>
      <c r="AX1235" s="28" t="n">
        <v>4.002</v>
      </c>
      <c r="AY1235" s="28" t="n">
        <v>5.862</v>
      </c>
      <c r="BE1235" s="28" t="n">
        <v>4.22425</v>
      </c>
      <c r="BF1235" s="28" t="n">
        <v>3.75197431062276</v>
      </c>
      <c r="BG1235" s="28" t="n">
        <v>4.26925</v>
      </c>
      <c r="BH1235" s="28" t="n">
        <v>4.17175</v>
      </c>
      <c r="BI1235" s="28" t="n">
        <v>3.42675</v>
      </c>
      <c r="BJ1235" s="28" t="n">
        <v>2.998</v>
      </c>
      <c r="BK1235" s="28" t="n">
        <v>4.10425</v>
      </c>
      <c r="BL1235" s="28" t="n">
        <v>4.25175</v>
      </c>
      <c r="BM1235" s="28" t="n">
        <v>7.26175</v>
      </c>
      <c r="BN1235" s="28" t="n">
        <v>3.903</v>
      </c>
      <c r="BO1235" s="28" t="n">
        <v>4.39425</v>
      </c>
      <c r="BP1235" s="28" t="n">
        <v>4.653</v>
      </c>
      <c r="BQ1235" s="28" t="n">
        <v>4.1755</v>
      </c>
      <c r="BR1235" s="28" t="n">
        <v>5.08675</v>
      </c>
      <c r="BS1235" s="28" t="n">
        <v>4.23925</v>
      </c>
      <c r="BT1235" s="28" t="n">
        <v>4.229875</v>
      </c>
      <c r="BU1235" s="28" t="n">
        <v>4.4355</v>
      </c>
      <c r="BV1235" s="28" t="n">
        <v>4.582375</v>
      </c>
      <c r="BW1235" s="28" t="n">
        <v>4.11425</v>
      </c>
      <c r="BX1235" s="28" t="n">
        <v>4.11425</v>
      </c>
      <c r="BY1235" s="28" t="n">
        <v>6.06175</v>
      </c>
      <c r="CA1235" s="28" t="n">
        <v>4.6224</v>
      </c>
      <c r="CB1235" s="28" t="n">
        <v>4.2494</v>
      </c>
      <c r="CC1235" s="28" t="n">
        <v>4.7824</v>
      </c>
      <c r="CD1235" s="28" t="n">
        <v>4.5574</v>
      </c>
      <c r="CE1235" s="28" t="n">
        <v>4.3624</v>
      </c>
      <c r="CF1235" s="28" t="n">
        <v>4.2574</v>
      </c>
      <c r="CG1235" s="28" t="n">
        <v>4.5024</v>
      </c>
      <c r="CH1235" s="28" t="n">
        <v>4.5874</v>
      </c>
      <c r="CI1235" s="28" t="n">
        <v>5.9044</v>
      </c>
      <c r="CJ1235" s="28" t="n">
        <v>5.5764</v>
      </c>
      <c r="CK1235" s="28" t="n">
        <v>4.8684</v>
      </c>
      <c r="CL1235" s="28" t="n">
        <v>5.9364</v>
      </c>
      <c r="CM1235" s="28" t="n">
        <v>4.5649</v>
      </c>
      <c r="CN1235" s="28" t="n">
        <v>5.6644</v>
      </c>
      <c r="CO1235" s="28" t="n">
        <v>4.6399</v>
      </c>
      <c r="CP1235" s="28" t="n">
        <v>4.6174</v>
      </c>
      <c r="CQ1235" s="28" t="n">
        <v>5.0314</v>
      </c>
      <c r="CR1235" s="28" t="n">
        <v>5.4804</v>
      </c>
      <c r="CS1235" s="28" t="n">
        <v>4.6624</v>
      </c>
      <c r="CT1235" s="28" t="n">
        <v>4.6524</v>
      </c>
      <c r="CU1235" s="28" t="n">
        <v>5.9634</v>
      </c>
    </row>
    <row r="1236" customFormat="false" ht="12.75" hidden="true" customHeight="false" outlineLevel="0" collapsed="false">
      <c r="A1236" s="56" t="n">
        <v>37056</v>
      </c>
      <c r="B1236" s="90" t="n">
        <f aca="false">B1235+1</f>
        <v>1230</v>
      </c>
      <c r="C1236" s="28"/>
      <c r="E1236" s="91" t="n">
        <v>3.93</v>
      </c>
      <c r="F1236" s="91" t="n">
        <v>3.422</v>
      </c>
      <c r="G1236" s="91" t="n">
        <v>3.925</v>
      </c>
      <c r="H1236" s="91" t="n">
        <v>3.765</v>
      </c>
      <c r="I1236" s="91" t="n">
        <v>2.695</v>
      </c>
      <c r="J1236" s="91" t="n">
        <v>2.5</v>
      </c>
      <c r="K1236" s="91" t="n">
        <v>3.75</v>
      </c>
      <c r="L1236" s="91" t="n">
        <v>3.97</v>
      </c>
      <c r="M1236" s="91" t="n">
        <v>5.885</v>
      </c>
      <c r="N1236" s="91" t="n">
        <v>3.985</v>
      </c>
      <c r="O1236" s="91" t="n">
        <v>4.1</v>
      </c>
      <c r="P1236" s="91" t="n">
        <v>4.34</v>
      </c>
      <c r="Q1236" s="91" t="n">
        <v>3.84</v>
      </c>
      <c r="R1236" s="91" t="n">
        <v>3.535</v>
      </c>
      <c r="S1236" s="91" t="n">
        <v>3.94</v>
      </c>
      <c r="T1236" s="91" t="n">
        <v>3.95</v>
      </c>
      <c r="U1236" s="91" t="n">
        <v>4.18</v>
      </c>
      <c r="V1236" s="91" t="n">
        <v>4.31</v>
      </c>
      <c r="W1236" s="91" t="n">
        <v>3.75</v>
      </c>
      <c r="X1236" s="91" t="n">
        <v>3.75</v>
      </c>
      <c r="Y1236" s="91" t="n">
        <v>4.1</v>
      </c>
      <c r="AA1236" s="2" t="n">
        <v>4.12</v>
      </c>
      <c r="AB1236" s="2" t="n">
        <v>4.038</v>
      </c>
      <c r="AC1236" s="95" t="n">
        <f aca="false">AE1236-AB1236</f>
        <v>0</v>
      </c>
      <c r="AE1236" s="28" t="n">
        <v>4.038</v>
      </c>
      <c r="AF1236" s="28" t="n">
        <v>3.52166166733562</v>
      </c>
      <c r="AG1236" s="28" t="n">
        <v>4.078</v>
      </c>
      <c r="AH1236" s="28" t="n">
        <v>3.978</v>
      </c>
      <c r="AI1236" s="28" t="n">
        <v>3.108</v>
      </c>
      <c r="AJ1236" s="28" t="n">
        <v>2.753</v>
      </c>
      <c r="AK1236" s="28" t="n">
        <v>3.913</v>
      </c>
      <c r="AL1236" s="28" t="n">
        <v>4.0755</v>
      </c>
      <c r="AM1236" s="28" t="n">
        <v>7.238</v>
      </c>
      <c r="AN1236" s="28" t="n">
        <v>3.578</v>
      </c>
      <c r="AO1236" s="28" t="n">
        <v>4.198</v>
      </c>
      <c r="AP1236" s="28" t="n">
        <v>4.468</v>
      </c>
      <c r="AQ1236" s="28" t="n">
        <v>3.983</v>
      </c>
      <c r="AR1236" s="28" t="n">
        <v>4.588</v>
      </c>
      <c r="AS1236" s="28" t="n">
        <v>4.053</v>
      </c>
      <c r="AT1236" s="28" t="n">
        <v>4.048</v>
      </c>
      <c r="AU1236" s="28" t="n">
        <v>4.248</v>
      </c>
      <c r="AV1236" s="28" t="n">
        <v>4.398</v>
      </c>
      <c r="AW1236" s="28" t="n">
        <v>3.918</v>
      </c>
      <c r="AX1236" s="28" t="n">
        <v>3.918</v>
      </c>
      <c r="AY1236" s="28" t="n">
        <v>5.438</v>
      </c>
      <c r="BE1236" s="28" t="n">
        <v>4.1375</v>
      </c>
      <c r="BF1236" s="28" t="n">
        <v>3.64841541683391</v>
      </c>
      <c r="BG1236" s="28" t="n">
        <v>4.1775</v>
      </c>
      <c r="BH1236" s="28" t="n">
        <v>4.0775</v>
      </c>
      <c r="BI1236" s="28" t="n">
        <v>3.39</v>
      </c>
      <c r="BJ1236" s="28" t="n">
        <v>2.94625</v>
      </c>
      <c r="BK1236" s="28" t="n">
        <v>4.00875</v>
      </c>
      <c r="BL1236" s="28" t="n">
        <v>4.165625</v>
      </c>
      <c r="BM1236" s="28" t="n">
        <v>7.0625</v>
      </c>
      <c r="BN1236" s="28" t="n">
        <v>3.79375</v>
      </c>
      <c r="BO1236" s="28" t="n">
        <v>4.2975</v>
      </c>
      <c r="BP1236" s="28" t="n">
        <v>4.55875</v>
      </c>
      <c r="BQ1236" s="28" t="n">
        <v>4.08125</v>
      </c>
      <c r="BR1236" s="28" t="n">
        <v>4.875</v>
      </c>
      <c r="BS1236" s="28" t="n">
        <v>4.1525</v>
      </c>
      <c r="BT1236" s="28" t="n">
        <v>4.144375</v>
      </c>
      <c r="BU1236" s="28" t="n">
        <v>4.34875</v>
      </c>
      <c r="BV1236" s="28" t="n">
        <v>4.495625</v>
      </c>
      <c r="BW1236" s="28" t="n">
        <v>4.0175</v>
      </c>
      <c r="BX1236" s="28" t="n">
        <v>4.0175</v>
      </c>
      <c r="BY1236" s="28" t="n">
        <v>5.7625</v>
      </c>
      <c r="CA1236" s="28" t="n">
        <v>4.5184</v>
      </c>
      <c r="CB1236" s="28" t="n">
        <v>4.1334</v>
      </c>
      <c r="CC1236" s="28" t="n">
        <v>4.6634</v>
      </c>
      <c r="CD1236" s="28" t="n">
        <v>4.4434</v>
      </c>
      <c r="CE1236" s="28" t="n">
        <v>4.2484</v>
      </c>
      <c r="CF1236" s="28" t="n">
        <v>4.1484</v>
      </c>
      <c r="CG1236" s="28" t="n">
        <v>4.3884</v>
      </c>
      <c r="CH1236" s="28" t="n">
        <v>4.4809</v>
      </c>
      <c r="CI1236" s="28" t="n">
        <v>5.7804</v>
      </c>
      <c r="CJ1236" s="28" t="n">
        <v>5.4424</v>
      </c>
      <c r="CK1236" s="28" t="n">
        <v>4.7644</v>
      </c>
      <c r="CL1236" s="28" t="n">
        <v>5.8324</v>
      </c>
      <c r="CM1236" s="28" t="n">
        <v>4.4534</v>
      </c>
      <c r="CN1236" s="28" t="n">
        <v>5.5304</v>
      </c>
      <c r="CO1236" s="28" t="n">
        <v>4.5359</v>
      </c>
      <c r="CP1236" s="28" t="n">
        <v>4.5134</v>
      </c>
      <c r="CQ1236" s="28" t="n">
        <v>4.9224</v>
      </c>
      <c r="CR1236" s="28" t="n">
        <v>5.3704</v>
      </c>
      <c r="CS1236" s="28" t="n">
        <v>4.5484</v>
      </c>
      <c r="CT1236" s="28" t="n">
        <v>4.5384</v>
      </c>
      <c r="CU1236" s="28" t="n">
        <v>5.8294</v>
      </c>
    </row>
    <row r="1237" customFormat="false" ht="12.75" hidden="true" customHeight="false" outlineLevel="0" collapsed="false">
      <c r="A1237" s="56" t="n">
        <v>37057</v>
      </c>
      <c r="B1237" s="90" t="n">
        <f aca="false">B1236+1</f>
        <v>1231</v>
      </c>
      <c r="C1237" s="28"/>
      <c r="E1237" s="91" t="n">
        <v>3.86</v>
      </c>
      <c r="F1237" s="91" t="n">
        <v>3.413</v>
      </c>
      <c r="G1237" s="91" t="n">
        <v>3.84</v>
      </c>
      <c r="H1237" s="91" t="n">
        <v>3.725</v>
      </c>
      <c r="I1237" s="91" t="n">
        <v>2.625</v>
      </c>
      <c r="J1237" s="91" t="n">
        <v>2.595</v>
      </c>
      <c r="K1237" s="91" t="n">
        <v>3.66</v>
      </c>
      <c r="L1237" s="91" t="n">
        <v>3.89</v>
      </c>
      <c r="M1237" s="91" t="n">
        <v>6.065</v>
      </c>
      <c r="N1237" s="91" t="n">
        <v>3.915</v>
      </c>
      <c r="O1237" s="91" t="n">
        <v>4.03</v>
      </c>
      <c r="P1237" s="91" t="n">
        <v>4.26</v>
      </c>
      <c r="Q1237" s="91" t="n">
        <v>3.765</v>
      </c>
      <c r="R1237" s="91" t="n">
        <v>3.465</v>
      </c>
      <c r="S1237" s="91" t="n">
        <v>3.86</v>
      </c>
      <c r="T1237" s="91" t="n">
        <v>3.89</v>
      </c>
      <c r="U1237" s="91" t="n">
        <v>4.11</v>
      </c>
      <c r="V1237" s="91" t="n">
        <v>4.23</v>
      </c>
      <c r="W1237" s="91" t="n">
        <v>3.66</v>
      </c>
      <c r="X1237" s="91" t="n">
        <v>3.66</v>
      </c>
      <c r="Y1237" s="91" t="n">
        <v>4.03</v>
      </c>
      <c r="AA1237" s="2" t="n">
        <v>3.97</v>
      </c>
      <c r="AB1237" s="2" t="n">
        <v>3.979</v>
      </c>
      <c r="AC1237" s="95" t="n">
        <f aca="false">AE1237-AB1237</f>
        <v>0</v>
      </c>
      <c r="AE1237" s="28" t="n">
        <v>3.979</v>
      </c>
      <c r="AF1237" s="28" t="n">
        <v>3.46455821620738</v>
      </c>
      <c r="AG1237" s="28" t="n">
        <v>4.004</v>
      </c>
      <c r="AH1237" s="28" t="n">
        <v>3.919</v>
      </c>
      <c r="AI1237" s="28" t="n">
        <v>3.069</v>
      </c>
      <c r="AJ1237" s="28" t="n">
        <v>2.749</v>
      </c>
      <c r="AK1237" s="28" t="n">
        <v>3.839</v>
      </c>
      <c r="AL1237" s="28" t="n">
        <v>4.0165</v>
      </c>
      <c r="AM1237" s="28" t="n">
        <v>7.179</v>
      </c>
      <c r="AN1237" s="28" t="n">
        <v>3.519</v>
      </c>
      <c r="AO1237" s="28" t="n">
        <v>4.139</v>
      </c>
      <c r="AP1237" s="28" t="n">
        <v>4.409</v>
      </c>
      <c r="AQ1237" s="28" t="n">
        <v>3.919</v>
      </c>
      <c r="AR1237" s="28" t="n">
        <v>4.479</v>
      </c>
      <c r="AS1237" s="28" t="n">
        <v>3.994</v>
      </c>
      <c r="AT1237" s="28" t="n">
        <v>3.989</v>
      </c>
      <c r="AU1237" s="28" t="n">
        <v>4.189</v>
      </c>
      <c r="AV1237" s="28" t="n">
        <v>4.339</v>
      </c>
      <c r="AW1237" s="28" t="n">
        <v>3.849</v>
      </c>
      <c r="AX1237" s="28" t="n">
        <v>3.849</v>
      </c>
      <c r="AY1237" s="28" t="n">
        <v>5.529</v>
      </c>
      <c r="BE1237" s="28" t="n">
        <v>4.07725</v>
      </c>
      <c r="BF1237" s="28" t="n">
        <v>3.57613955405185</v>
      </c>
      <c r="BG1237" s="28" t="n">
        <v>4.10225</v>
      </c>
      <c r="BH1237" s="28" t="n">
        <v>4.01225</v>
      </c>
      <c r="BI1237" s="28" t="n">
        <v>3.33975</v>
      </c>
      <c r="BJ1237" s="28" t="n">
        <v>2.92975</v>
      </c>
      <c r="BK1237" s="28" t="n">
        <v>3.93725</v>
      </c>
      <c r="BL1237" s="28" t="n">
        <v>4.105375</v>
      </c>
      <c r="BM1237" s="28" t="n">
        <v>6.85225</v>
      </c>
      <c r="BN1237" s="28" t="n">
        <v>3.721</v>
      </c>
      <c r="BO1237" s="28" t="n">
        <v>4.23725</v>
      </c>
      <c r="BP1237" s="28" t="n">
        <v>4.4985</v>
      </c>
      <c r="BQ1237" s="28" t="n">
        <v>4.016</v>
      </c>
      <c r="BR1237" s="28" t="n">
        <v>4.80225</v>
      </c>
      <c r="BS1237" s="28" t="n">
        <v>4.09225</v>
      </c>
      <c r="BT1237" s="28" t="n">
        <v>4.084125</v>
      </c>
      <c r="BU1237" s="28" t="n">
        <v>4.2885</v>
      </c>
      <c r="BV1237" s="28" t="n">
        <v>4.435375</v>
      </c>
      <c r="BW1237" s="28" t="n">
        <v>3.94725</v>
      </c>
      <c r="BX1237" s="28" t="n">
        <v>3.94725</v>
      </c>
      <c r="BY1237" s="28" t="n">
        <v>5.62725</v>
      </c>
      <c r="CA1237" s="28" t="n">
        <v>4.4466</v>
      </c>
      <c r="CB1237" s="28" t="n">
        <v>4.0516</v>
      </c>
      <c r="CC1237" s="28" t="n">
        <v>4.5816</v>
      </c>
      <c r="CD1237" s="28" t="n">
        <v>4.3666</v>
      </c>
      <c r="CE1237" s="28" t="n">
        <v>4.1666</v>
      </c>
      <c r="CF1237" s="28" t="n">
        <v>4.0766</v>
      </c>
      <c r="CG1237" s="28" t="n">
        <v>4.3066</v>
      </c>
      <c r="CH1237" s="28" t="n">
        <v>4.4091</v>
      </c>
      <c r="CI1237" s="28" t="n">
        <v>5.5066</v>
      </c>
      <c r="CJ1237" s="28" t="n">
        <v>5.2416</v>
      </c>
      <c r="CK1237" s="28" t="n">
        <v>4.6926</v>
      </c>
      <c r="CL1237" s="28" t="n">
        <v>5.7406</v>
      </c>
      <c r="CM1237" s="28" t="n">
        <v>4.3816</v>
      </c>
      <c r="CN1237" s="28" t="n">
        <v>5.3166</v>
      </c>
      <c r="CO1237" s="28" t="n">
        <v>4.4641</v>
      </c>
      <c r="CP1237" s="28" t="n">
        <v>4.4416</v>
      </c>
      <c r="CQ1237" s="28" t="n">
        <v>4.8506</v>
      </c>
      <c r="CR1237" s="28" t="n">
        <v>5.2906</v>
      </c>
      <c r="CS1237" s="28" t="n">
        <v>4.4616</v>
      </c>
      <c r="CT1237" s="28" t="n">
        <v>4.4516</v>
      </c>
      <c r="CU1237" s="28" t="n">
        <v>5.6556</v>
      </c>
    </row>
    <row r="1238" customFormat="false" ht="12.75" hidden="true" customHeight="false" outlineLevel="0" collapsed="false">
      <c r="A1238" s="56" t="n">
        <v>37060</v>
      </c>
      <c r="B1238" s="90" t="n">
        <f aca="false">B1237+1</f>
        <v>1232</v>
      </c>
      <c r="C1238" s="28"/>
      <c r="E1238" s="91" t="n">
        <v>3.86</v>
      </c>
      <c r="F1238" s="91" t="n">
        <v>3.281</v>
      </c>
      <c r="G1238" s="91" t="n">
        <v>3.85</v>
      </c>
      <c r="H1238" s="91" t="n">
        <v>3.78</v>
      </c>
      <c r="I1238" s="91" t="n">
        <v>3.005</v>
      </c>
      <c r="J1238" s="91" t="n">
        <v>2.605</v>
      </c>
      <c r="K1238" s="91" t="n">
        <v>3.69</v>
      </c>
      <c r="L1238" s="91" t="n">
        <v>3.89</v>
      </c>
      <c r="M1238" s="91" t="n">
        <v>7</v>
      </c>
      <c r="N1238" s="91" t="n">
        <v>3.91</v>
      </c>
      <c r="O1238" s="91" t="n">
        <v>4.03</v>
      </c>
      <c r="P1238" s="91" t="n">
        <v>4.26</v>
      </c>
      <c r="Q1238" s="91" t="n">
        <v>3.775</v>
      </c>
      <c r="R1238" s="91" t="n">
        <v>4</v>
      </c>
      <c r="S1238" s="91" t="n">
        <v>3.87</v>
      </c>
      <c r="T1238" s="91" t="n">
        <v>3.89</v>
      </c>
      <c r="U1238" s="91" t="n">
        <v>4.09</v>
      </c>
      <c r="V1238" s="91" t="n">
        <v>4.23</v>
      </c>
      <c r="W1238" s="91" t="n">
        <v>3.67</v>
      </c>
      <c r="X1238" s="91" t="n">
        <v>3.67</v>
      </c>
      <c r="Y1238" s="91" t="n">
        <v>4.7</v>
      </c>
      <c r="AA1238" s="2" t="n">
        <v>3.95</v>
      </c>
      <c r="AB1238" s="2" t="n">
        <v>3.939</v>
      </c>
      <c r="AC1238" s="95" t="n">
        <f aca="false">AE1238-AB1238</f>
        <v>0</v>
      </c>
      <c r="AE1238" s="28" t="n">
        <v>3.939</v>
      </c>
      <c r="AF1238" s="28" t="n">
        <v>3.40781715373052</v>
      </c>
      <c r="AG1238" s="28" t="n">
        <v>3.969</v>
      </c>
      <c r="AH1238" s="28" t="n">
        <v>3.899</v>
      </c>
      <c r="AI1238" s="28" t="n">
        <v>3.119</v>
      </c>
      <c r="AJ1238" s="28" t="n">
        <v>2.764</v>
      </c>
      <c r="AK1238" s="28" t="n">
        <v>3.799</v>
      </c>
      <c r="AL1238" s="28" t="n">
        <v>3.9765</v>
      </c>
      <c r="AM1238" s="28" t="n">
        <v>7.489</v>
      </c>
      <c r="AN1238" s="28" t="n">
        <v>3.449</v>
      </c>
      <c r="AO1238" s="28" t="n">
        <v>4.099</v>
      </c>
      <c r="AP1238" s="28" t="n">
        <v>4.369</v>
      </c>
      <c r="AQ1238" s="28" t="n">
        <v>3.889</v>
      </c>
      <c r="AR1238" s="28" t="n">
        <v>4.589</v>
      </c>
      <c r="AS1238" s="28" t="n">
        <v>3.954</v>
      </c>
      <c r="AT1238" s="28" t="n">
        <v>3.949</v>
      </c>
      <c r="AU1238" s="28" t="n">
        <v>4.149</v>
      </c>
      <c r="AV1238" s="28" t="n">
        <v>4.299</v>
      </c>
      <c r="AW1238" s="28" t="n">
        <v>3.809</v>
      </c>
      <c r="AX1238" s="28" t="n">
        <v>3.809</v>
      </c>
      <c r="AY1238" s="28" t="n">
        <v>5.639</v>
      </c>
      <c r="BE1238" s="28" t="n">
        <v>4.0365</v>
      </c>
      <c r="BF1238" s="28" t="n">
        <v>3.52120428843263</v>
      </c>
      <c r="BG1238" s="28" t="n">
        <v>4.0665</v>
      </c>
      <c r="BH1238" s="28" t="n">
        <v>3.98275</v>
      </c>
      <c r="BI1238" s="28" t="n">
        <v>3.369</v>
      </c>
      <c r="BJ1238" s="28" t="n">
        <v>2.93775</v>
      </c>
      <c r="BK1238" s="28" t="n">
        <v>3.8965</v>
      </c>
      <c r="BL1238" s="28" t="n">
        <v>4.064625</v>
      </c>
      <c r="BM1238" s="28" t="n">
        <v>7.1115</v>
      </c>
      <c r="BN1238" s="28" t="n">
        <v>3.67275</v>
      </c>
      <c r="BO1238" s="28" t="n">
        <v>4.1965</v>
      </c>
      <c r="BP1238" s="28" t="n">
        <v>4.45775</v>
      </c>
      <c r="BQ1238" s="28" t="n">
        <v>3.98025</v>
      </c>
      <c r="BR1238" s="28" t="n">
        <v>4.8865</v>
      </c>
      <c r="BS1238" s="28" t="n">
        <v>4.0515</v>
      </c>
      <c r="BT1238" s="28" t="n">
        <v>4.043375</v>
      </c>
      <c r="BU1238" s="28" t="n">
        <v>4.24775</v>
      </c>
      <c r="BV1238" s="28" t="n">
        <v>4.394625</v>
      </c>
      <c r="BW1238" s="28" t="n">
        <v>3.9065</v>
      </c>
      <c r="BX1238" s="28" t="n">
        <v>3.9065</v>
      </c>
      <c r="BY1238" s="28" t="n">
        <v>5.7115</v>
      </c>
      <c r="CA1238" s="28" t="n">
        <v>4.393</v>
      </c>
      <c r="CB1238" s="28" t="n">
        <v>3.998</v>
      </c>
      <c r="CC1238" s="28" t="n">
        <v>4.528</v>
      </c>
      <c r="CD1238" s="28" t="n">
        <v>4.313</v>
      </c>
      <c r="CE1238" s="28" t="n">
        <v>4.118</v>
      </c>
      <c r="CF1238" s="28" t="n">
        <v>4.028</v>
      </c>
      <c r="CG1238" s="28" t="n">
        <v>4.253</v>
      </c>
      <c r="CH1238" s="28" t="n">
        <v>4.3555</v>
      </c>
      <c r="CI1238" s="28" t="n">
        <v>5.513</v>
      </c>
      <c r="CJ1238" s="28" t="n">
        <v>5.236</v>
      </c>
      <c r="CK1238" s="28" t="n">
        <v>4.639</v>
      </c>
      <c r="CL1238" s="28" t="n">
        <v>5.687</v>
      </c>
      <c r="CM1238" s="28" t="n">
        <v>4.328</v>
      </c>
      <c r="CN1238" s="28" t="n">
        <v>5.311</v>
      </c>
      <c r="CO1238" s="28" t="n">
        <v>4.4105</v>
      </c>
      <c r="CP1238" s="28" t="n">
        <v>4.388</v>
      </c>
      <c r="CQ1238" s="28" t="n">
        <v>4.797</v>
      </c>
      <c r="CR1238" s="28" t="n">
        <v>5.237</v>
      </c>
      <c r="CS1238" s="28" t="n">
        <v>4.408</v>
      </c>
      <c r="CT1238" s="28" t="n">
        <v>4.398</v>
      </c>
      <c r="CU1238" s="28" t="n">
        <v>5.65</v>
      </c>
    </row>
    <row r="1239" customFormat="false" ht="12.75" hidden="true" customHeight="false" outlineLevel="0" collapsed="false">
      <c r="A1239" s="56" t="n">
        <v>37061</v>
      </c>
      <c r="B1239" s="90" t="n">
        <f aca="false">B1238+1</f>
        <v>1233</v>
      </c>
      <c r="C1239" s="28"/>
      <c r="E1239" s="91" t="n">
        <v>3.9</v>
      </c>
      <c r="F1239" s="91" t="n">
        <v>3.28</v>
      </c>
      <c r="G1239" s="91" t="n">
        <v>3.89</v>
      </c>
      <c r="H1239" s="91" t="n">
        <v>3.86</v>
      </c>
      <c r="I1239" s="91" t="n">
        <v>2.87</v>
      </c>
      <c r="J1239" s="91" t="n">
        <v>2.71</v>
      </c>
      <c r="K1239" s="91" t="n">
        <v>3.73</v>
      </c>
      <c r="L1239" s="91" t="n">
        <v>3.93</v>
      </c>
      <c r="M1239" s="91" t="n">
        <v>6.5</v>
      </c>
      <c r="N1239" s="91" t="n">
        <v>3.95</v>
      </c>
      <c r="O1239" s="91" t="n">
        <v>4.07</v>
      </c>
      <c r="P1239" s="91" t="n">
        <v>4.31</v>
      </c>
      <c r="Q1239" s="91" t="n">
        <v>3.85</v>
      </c>
      <c r="R1239" s="91" t="n">
        <v>3.8</v>
      </c>
      <c r="S1239" s="91" t="n">
        <v>3.98</v>
      </c>
      <c r="T1239" s="91" t="n">
        <v>3.93</v>
      </c>
      <c r="U1239" s="91" t="n">
        <v>4.22</v>
      </c>
      <c r="V1239" s="91" t="n">
        <v>4.28</v>
      </c>
      <c r="W1239" s="91" t="n">
        <v>3.71</v>
      </c>
      <c r="X1239" s="91" t="n">
        <v>3.71</v>
      </c>
      <c r="Y1239" s="91" t="n">
        <v>4.4</v>
      </c>
      <c r="AA1239" s="2" t="n">
        <v>4.02</v>
      </c>
      <c r="AB1239" s="2" t="n">
        <v>3.981</v>
      </c>
      <c r="AC1239" s="95" t="n">
        <f aca="false">AE1239-AB1239</f>
        <v>0</v>
      </c>
      <c r="AE1239" s="28" t="n">
        <v>3.981</v>
      </c>
      <c r="AF1239" s="28" t="n">
        <v>3.43999667802149</v>
      </c>
      <c r="AG1239" s="28" t="n">
        <v>4.011</v>
      </c>
      <c r="AH1239" s="28" t="n">
        <v>3.936</v>
      </c>
      <c r="AI1239" s="28" t="n">
        <v>3.111</v>
      </c>
      <c r="AJ1239" s="28" t="n">
        <v>2.796</v>
      </c>
      <c r="AK1239" s="28" t="n">
        <v>3.841</v>
      </c>
      <c r="AL1239" s="28" t="n">
        <v>4.0185</v>
      </c>
      <c r="AM1239" s="28" t="n">
        <v>6.781</v>
      </c>
      <c r="AN1239" s="28" t="n">
        <v>3.471</v>
      </c>
      <c r="AO1239" s="28" t="n">
        <v>4.141</v>
      </c>
      <c r="AP1239" s="28" t="n">
        <v>4.421</v>
      </c>
      <c r="AQ1239" s="28" t="n">
        <v>3.931</v>
      </c>
      <c r="AR1239" s="28" t="n">
        <v>4.381</v>
      </c>
      <c r="AS1239" s="28" t="n">
        <v>3.996</v>
      </c>
      <c r="AT1239" s="28" t="n">
        <v>3.991</v>
      </c>
      <c r="AU1239" s="28" t="n">
        <v>4.191</v>
      </c>
      <c r="AV1239" s="28" t="n">
        <v>4.341</v>
      </c>
      <c r="AW1239" s="28" t="n">
        <v>3.851</v>
      </c>
      <c r="AX1239" s="28" t="n">
        <v>3.851</v>
      </c>
      <c r="AY1239" s="28" t="n">
        <v>5.281</v>
      </c>
      <c r="BE1239" s="28" t="n">
        <v>4.06975</v>
      </c>
      <c r="BF1239" s="28" t="n">
        <v>3.54324916950537</v>
      </c>
      <c r="BG1239" s="28" t="n">
        <v>4.09975</v>
      </c>
      <c r="BH1239" s="28" t="n">
        <v>4.01225</v>
      </c>
      <c r="BI1239" s="28" t="n">
        <v>3.38225</v>
      </c>
      <c r="BJ1239" s="28" t="n">
        <v>2.95975</v>
      </c>
      <c r="BK1239" s="28" t="n">
        <v>3.92975</v>
      </c>
      <c r="BL1239" s="28" t="n">
        <v>4.097875</v>
      </c>
      <c r="BM1239" s="28" t="n">
        <v>6.38225</v>
      </c>
      <c r="BN1239" s="28" t="n">
        <v>3.67975</v>
      </c>
      <c r="BO1239" s="28" t="n">
        <v>4.22975</v>
      </c>
      <c r="BP1239" s="28" t="n">
        <v>4.4935</v>
      </c>
      <c r="BQ1239" s="28" t="n">
        <v>4.0135</v>
      </c>
      <c r="BR1239" s="28" t="n">
        <v>4.61975</v>
      </c>
      <c r="BS1239" s="28" t="n">
        <v>4.08475</v>
      </c>
      <c r="BT1239" s="28" t="n">
        <v>4.076625</v>
      </c>
      <c r="BU1239" s="28" t="n">
        <v>4.281</v>
      </c>
      <c r="BV1239" s="28" t="n">
        <v>4.427875</v>
      </c>
      <c r="BW1239" s="28" t="n">
        <v>3.93975</v>
      </c>
      <c r="BX1239" s="28" t="n">
        <v>3.93975</v>
      </c>
      <c r="BY1239" s="28" t="n">
        <v>5.33225</v>
      </c>
      <c r="CA1239" s="28" t="n">
        <v>4.417</v>
      </c>
      <c r="CB1239" s="28" t="n">
        <v>4.007</v>
      </c>
      <c r="CC1239" s="28" t="n">
        <v>4.552</v>
      </c>
      <c r="CD1239" s="28" t="n">
        <v>4.337</v>
      </c>
      <c r="CE1239" s="28" t="n">
        <v>4.147</v>
      </c>
      <c r="CF1239" s="28" t="n">
        <v>4.062</v>
      </c>
      <c r="CG1239" s="28" t="n">
        <v>4.277</v>
      </c>
      <c r="CH1239" s="28" t="n">
        <v>4.3795</v>
      </c>
      <c r="CI1239" s="28" t="n">
        <v>5.357</v>
      </c>
      <c r="CJ1239" s="28" t="n">
        <v>5.206</v>
      </c>
      <c r="CK1239" s="28" t="n">
        <v>4.663</v>
      </c>
      <c r="CL1239" s="28" t="n">
        <v>5.711</v>
      </c>
      <c r="CM1239" s="28" t="n">
        <v>4.352</v>
      </c>
      <c r="CN1239" s="28" t="n">
        <v>5.281</v>
      </c>
      <c r="CO1239" s="28" t="n">
        <v>4.4345</v>
      </c>
      <c r="CP1239" s="28" t="n">
        <v>4.412</v>
      </c>
      <c r="CQ1239" s="28" t="n">
        <v>4.821</v>
      </c>
      <c r="CR1239" s="28" t="n">
        <v>5.261</v>
      </c>
      <c r="CS1239" s="28" t="n">
        <v>4.432</v>
      </c>
      <c r="CT1239" s="28" t="n">
        <v>4.422</v>
      </c>
      <c r="CU1239" s="28" t="n">
        <v>5.62</v>
      </c>
    </row>
    <row r="1240" customFormat="false" ht="12.75" hidden="true" customHeight="false" outlineLevel="0" collapsed="false">
      <c r="A1240" s="56" t="n">
        <v>37062</v>
      </c>
      <c r="B1240" s="90" t="n">
        <f aca="false">B1239+1</f>
        <v>1234</v>
      </c>
      <c r="C1240" s="28"/>
      <c r="E1240" s="91" t="n">
        <v>3.66</v>
      </c>
      <c r="F1240" s="91" t="n">
        <v>3.36</v>
      </c>
      <c r="G1240" s="91" t="n">
        <v>3.63</v>
      </c>
      <c r="H1240" s="91" t="n">
        <v>3.585</v>
      </c>
      <c r="I1240" s="91" t="n">
        <v>2.52</v>
      </c>
      <c r="J1240" s="91" t="n">
        <v>2.3125</v>
      </c>
      <c r="K1240" s="91" t="n">
        <v>3.49</v>
      </c>
      <c r="L1240" s="91" t="n">
        <v>3.69</v>
      </c>
      <c r="M1240" s="91" t="n">
        <v>5.95</v>
      </c>
      <c r="N1240" s="91" t="n">
        <v>3.71</v>
      </c>
      <c r="O1240" s="91" t="n">
        <v>3.825</v>
      </c>
      <c r="P1240" s="91" t="n">
        <v>4.06</v>
      </c>
      <c r="Q1240" s="91" t="n">
        <v>3.575</v>
      </c>
      <c r="R1240" s="91" t="n">
        <v>3.7</v>
      </c>
      <c r="S1240" s="91" t="n">
        <v>3.74</v>
      </c>
      <c r="T1240" s="91" t="n">
        <v>3.67</v>
      </c>
      <c r="U1240" s="91" t="n">
        <v>3.86</v>
      </c>
      <c r="V1240" s="91" t="n">
        <v>4.04</v>
      </c>
      <c r="W1240" s="91" t="n">
        <v>3.48</v>
      </c>
      <c r="X1240" s="91" t="n">
        <v>3.47</v>
      </c>
      <c r="Y1240" s="91" t="n">
        <v>4.4</v>
      </c>
      <c r="AA1240" s="2" t="n">
        <v>3.88</v>
      </c>
      <c r="AB1240" s="2" t="n">
        <v>3.734</v>
      </c>
      <c r="AC1240" s="95" t="n">
        <f aca="false">AE1240-AB1240</f>
        <v>0</v>
      </c>
      <c r="AE1240" s="28" t="n">
        <v>3.734</v>
      </c>
      <c r="AF1240" s="28" t="n">
        <v>3.2565616576915</v>
      </c>
      <c r="AG1240" s="28" t="n">
        <v>3.759</v>
      </c>
      <c r="AH1240" s="28" t="n">
        <v>3.684</v>
      </c>
      <c r="AI1240" s="28" t="n">
        <v>2.814</v>
      </c>
      <c r="AJ1240" s="28" t="n">
        <v>2.539</v>
      </c>
      <c r="AK1240" s="28" t="n">
        <v>3.589</v>
      </c>
      <c r="AL1240" s="28" t="n">
        <v>3.774</v>
      </c>
      <c r="AM1240" s="28" t="n">
        <v>6.534</v>
      </c>
      <c r="AN1240" s="28" t="n">
        <v>3.224</v>
      </c>
      <c r="AO1240" s="28" t="n">
        <v>3.8815</v>
      </c>
      <c r="AP1240" s="28" t="n">
        <v>4.174</v>
      </c>
      <c r="AQ1240" s="28" t="n">
        <v>3.689</v>
      </c>
      <c r="AR1240" s="28" t="n">
        <v>4.184</v>
      </c>
      <c r="AS1240" s="28" t="n">
        <v>3.749</v>
      </c>
      <c r="AT1240" s="28" t="n">
        <v>3.744</v>
      </c>
      <c r="AU1240" s="28" t="n">
        <v>3.934</v>
      </c>
      <c r="AV1240" s="28" t="n">
        <v>4.094</v>
      </c>
      <c r="AW1240" s="28" t="n">
        <v>3.604</v>
      </c>
      <c r="AX1240" s="28" t="n">
        <v>3.604</v>
      </c>
      <c r="AY1240" s="28" t="n">
        <v>5.014</v>
      </c>
      <c r="BE1240" s="28" t="n">
        <v>3.825</v>
      </c>
      <c r="BF1240" s="28" t="n">
        <v>3.31064041442288</v>
      </c>
      <c r="BG1240" s="28" t="n">
        <v>3.85</v>
      </c>
      <c r="BH1240" s="28" t="n">
        <v>3.76625</v>
      </c>
      <c r="BI1240" s="28" t="n">
        <v>3.11</v>
      </c>
      <c r="BJ1240" s="28" t="n">
        <v>2.70875</v>
      </c>
      <c r="BK1240" s="28" t="n">
        <v>3.68</v>
      </c>
      <c r="BL1240" s="28" t="n">
        <v>3.855</v>
      </c>
      <c r="BM1240" s="28" t="n">
        <v>6.0875</v>
      </c>
      <c r="BN1240" s="28" t="n">
        <v>3.40875</v>
      </c>
      <c r="BO1240" s="28" t="n">
        <v>3.97625</v>
      </c>
      <c r="BP1240" s="28" t="n">
        <v>4.24875</v>
      </c>
      <c r="BQ1240" s="28" t="n">
        <v>3.76875</v>
      </c>
      <c r="BR1240" s="28" t="n">
        <v>4.3375</v>
      </c>
      <c r="BS1240" s="28" t="n">
        <v>3.84</v>
      </c>
      <c r="BT1240" s="28" t="n">
        <v>3.831875</v>
      </c>
      <c r="BU1240" s="28" t="n">
        <v>4.023125</v>
      </c>
      <c r="BV1240" s="28" t="n">
        <v>4.183125</v>
      </c>
      <c r="BW1240" s="28" t="n">
        <v>3.695</v>
      </c>
      <c r="BX1240" s="28" t="n">
        <v>3.695</v>
      </c>
      <c r="BY1240" s="28" t="n">
        <v>5.02</v>
      </c>
      <c r="CA1240" s="28" t="n">
        <v>4.209</v>
      </c>
      <c r="CB1240" s="28" t="n">
        <v>3.779</v>
      </c>
      <c r="CC1240" s="28" t="n">
        <v>4.339</v>
      </c>
      <c r="CD1240" s="28" t="n">
        <v>4.119</v>
      </c>
      <c r="CE1240" s="28" t="n">
        <v>3.949</v>
      </c>
      <c r="CF1240" s="28" t="n">
        <v>3.854</v>
      </c>
      <c r="CG1240" s="28" t="n">
        <v>4.069</v>
      </c>
      <c r="CH1240" s="28" t="n">
        <v>4.1715</v>
      </c>
      <c r="CI1240" s="28" t="n">
        <v>5.219</v>
      </c>
      <c r="CJ1240" s="28" t="n">
        <v>5.073</v>
      </c>
      <c r="CK1240" s="28" t="n">
        <v>4.445</v>
      </c>
      <c r="CL1240" s="28" t="n">
        <v>5.481</v>
      </c>
      <c r="CM1240" s="28" t="n">
        <v>4.129</v>
      </c>
      <c r="CN1240" s="28" t="n">
        <v>5.123</v>
      </c>
      <c r="CO1240" s="28" t="n">
        <v>4.2265</v>
      </c>
      <c r="CP1240" s="28" t="n">
        <v>4.204</v>
      </c>
      <c r="CQ1240" s="28" t="n">
        <v>4.587</v>
      </c>
      <c r="CR1240" s="28" t="n">
        <v>5.035</v>
      </c>
      <c r="CS1240" s="28" t="n">
        <v>4.224</v>
      </c>
      <c r="CT1240" s="28" t="n">
        <v>4.214</v>
      </c>
      <c r="CU1240" s="28" t="n">
        <v>5.512</v>
      </c>
    </row>
    <row r="1241" customFormat="false" ht="12.75" hidden="true" customHeight="false" outlineLevel="0" collapsed="false">
      <c r="A1241" s="56" t="n">
        <v>37063</v>
      </c>
      <c r="B1241" s="90" t="n">
        <f aca="false">B1240+1</f>
        <v>1235</v>
      </c>
      <c r="C1241" s="28"/>
      <c r="E1241" s="91" t="n">
        <v>3.68</v>
      </c>
      <c r="F1241" s="91" t="n">
        <v>3.139</v>
      </c>
      <c r="G1241" s="91" t="n">
        <v>3.65</v>
      </c>
      <c r="H1241" s="91" t="n">
        <v>3.575</v>
      </c>
      <c r="I1241" s="91" t="n">
        <v>2.1525</v>
      </c>
      <c r="J1241" s="91" t="n">
        <v>2.025</v>
      </c>
      <c r="K1241" s="91" t="n">
        <v>3.51</v>
      </c>
      <c r="L1241" s="91" t="n">
        <v>3.72</v>
      </c>
      <c r="M1241" s="91" t="n">
        <v>5.35</v>
      </c>
      <c r="N1241" s="91" t="n">
        <v>3.73</v>
      </c>
      <c r="O1241" s="91" t="n">
        <v>3.855</v>
      </c>
      <c r="P1241" s="91" t="n">
        <v>4.08</v>
      </c>
      <c r="Q1241" s="91" t="n">
        <v>3.595</v>
      </c>
      <c r="R1241" s="91" t="n">
        <v>3.575</v>
      </c>
      <c r="S1241" s="91" t="n">
        <v>3.76</v>
      </c>
      <c r="T1241" s="91" t="n">
        <v>3.69</v>
      </c>
      <c r="U1241" s="91" t="n">
        <v>3.89</v>
      </c>
      <c r="V1241" s="91" t="n">
        <v>4.06</v>
      </c>
      <c r="W1241" s="91" t="n">
        <v>3.5</v>
      </c>
      <c r="X1241" s="91" t="n">
        <v>3.49</v>
      </c>
      <c r="Y1241" s="91" t="n">
        <v>4.15</v>
      </c>
      <c r="AA1241" s="2" t="n">
        <v>3.75</v>
      </c>
      <c r="AB1241" s="2" t="n">
        <v>3.747</v>
      </c>
      <c r="AC1241" s="95" t="n">
        <f aca="false">AE1241-AB1241</f>
        <v>0</v>
      </c>
      <c r="AE1241" s="28" t="n">
        <v>3.747</v>
      </c>
      <c r="AF1241" s="28" t="n">
        <v>3.26371441025662</v>
      </c>
      <c r="AG1241" s="28" t="n">
        <v>3.767</v>
      </c>
      <c r="AH1241" s="28" t="n">
        <v>3.697</v>
      </c>
      <c r="AI1241" s="28" t="n">
        <v>2.797</v>
      </c>
      <c r="AJ1241" s="28" t="n">
        <v>2.462</v>
      </c>
      <c r="AK1241" s="28" t="n">
        <v>3.597</v>
      </c>
      <c r="AL1241" s="28" t="n">
        <v>3.787</v>
      </c>
      <c r="AM1241" s="28" t="n">
        <v>5.997</v>
      </c>
      <c r="AN1241" s="28" t="n">
        <v>3.207</v>
      </c>
      <c r="AO1241" s="28" t="n">
        <v>3.8945</v>
      </c>
      <c r="AP1241" s="28" t="n">
        <v>4.167</v>
      </c>
      <c r="AQ1241" s="28" t="n">
        <v>3.692</v>
      </c>
      <c r="AR1241" s="28" t="n">
        <v>3.947</v>
      </c>
      <c r="AS1241" s="28" t="n">
        <v>3.762</v>
      </c>
      <c r="AT1241" s="28" t="n">
        <v>3.757</v>
      </c>
      <c r="AU1241" s="28" t="n">
        <v>3.942</v>
      </c>
      <c r="AV1241" s="28" t="n">
        <v>4.097</v>
      </c>
      <c r="AW1241" s="28" t="n">
        <v>3.607</v>
      </c>
      <c r="AX1241" s="28" t="n">
        <v>3.607</v>
      </c>
      <c r="AY1241" s="28" t="n">
        <v>4.697</v>
      </c>
      <c r="BE1241" s="28" t="n">
        <v>3.82875</v>
      </c>
      <c r="BF1241" s="28" t="n">
        <v>3.31292860256416</v>
      </c>
      <c r="BG1241" s="28" t="n">
        <v>3.84875</v>
      </c>
      <c r="BH1241" s="28" t="n">
        <v>3.76</v>
      </c>
      <c r="BI1241" s="28" t="n">
        <v>3.10125</v>
      </c>
      <c r="BJ1241" s="28" t="n">
        <v>2.6575</v>
      </c>
      <c r="BK1241" s="28" t="n">
        <v>3.67875</v>
      </c>
      <c r="BL1241" s="28" t="n">
        <v>3.85875</v>
      </c>
      <c r="BM1241" s="28" t="n">
        <v>5.55375</v>
      </c>
      <c r="BN1241" s="28" t="n">
        <v>3.39375</v>
      </c>
      <c r="BO1241" s="28" t="n">
        <v>3.975</v>
      </c>
      <c r="BP1241" s="28" t="n">
        <v>4.22625</v>
      </c>
      <c r="BQ1241" s="28" t="n">
        <v>3.765</v>
      </c>
      <c r="BR1241" s="28" t="n">
        <v>4.09125</v>
      </c>
      <c r="BS1241" s="28" t="n">
        <v>3.84375</v>
      </c>
      <c r="BT1241" s="28" t="n">
        <v>3.835625</v>
      </c>
      <c r="BU1241" s="28" t="n">
        <v>4.023375</v>
      </c>
      <c r="BV1241" s="28" t="n">
        <v>4.17125</v>
      </c>
      <c r="BW1241" s="28" t="n">
        <v>3.68875</v>
      </c>
      <c r="BX1241" s="28" t="n">
        <v>3.68875</v>
      </c>
      <c r="BY1241" s="28" t="n">
        <v>4.71625</v>
      </c>
      <c r="CA1241" s="28" t="n">
        <v>4.2196</v>
      </c>
      <c r="CB1241" s="28" t="n">
        <v>3.7796</v>
      </c>
      <c r="CC1241" s="28" t="n">
        <v>4.3446</v>
      </c>
      <c r="CD1241" s="28" t="n">
        <v>4.1196</v>
      </c>
      <c r="CE1241" s="28" t="n">
        <v>3.9596</v>
      </c>
      <c r="CF1241" s="28" t="n">
        <v>3.8496</v>
      </c>
      <c r="CG1241" s="28" t="n">
        <v>4.0696</v>
      </c>
      <c r="CH1241" s="28" t="n">
        <v>4.1846</v>
      </c>
      <c r="CI1241" s="28" t="n">
        <v>5.0196</v>
      </c>
      <c r="CJ1241" s="28" t="n">
        <v>4.8736</v>
      </c>
      <c r="CK1241" s="28" t="n">
        <v>4.4556</v>
      </c>
      <c r="CL1241" s="28" t="n">
        <v>5.4836</v>
      </c>
      <c r="CM1241" s="28" t="n">
        <v>4.1296</v>
      </c>
      <c r="CN1241" s="28" t="n">
        <v>4.9236</v>
      </c>
      <c r="CO1241" s="28" t="n">
        <v>4.2371</v>
      </c>
      <c r="CP1241" s="28" t="n">
        <v>4.2146</v>
      </c>
      <c r="CQ1241" s="28" t="n">
        <v>4.5976</v>
      </c>
      <c r="CR1241" s="28" t="n">
        <v>5.0376</v>
      </c>
      <c r="CS1241" s="28" t="n">
        <v>4.2296</v>
      </c>
      <c r="CT1241" s="28" t="n">
        <v>4.2196</v>
      </c>
      <c r="CU1241" s="28" t="n">
        <v>5.2426</v>
      </c>
    </row>
    <row r="1242" customFormat="false" ht="12.75" hidden="true" customHeight="false" outlineLevel="0" collapsed="false">
      <c r="A1242" s="56" t="n">
        <v>37064</v>
      </c>
      <c r="B1242" s="90" t="n">
        <f aca="false">B1241+1</f>
        <v>1236</v>
      </c>
      <c r="C1242" s="28"/>
      <c r="E1242" s="91" t="n">
        <v>3.68</v>
      </c>
      <c r="F1242" s="91" t="n">
        <v>3.129</v>
      </c>
      <c r="G1242" s="91" t="n">
        <v>3.65</v>
      </c>
      <c r="H1242" s="91" t="n">
        <v>3.6</v>
      </c>
      <c r="I1242" s="91" t="n">
        <v>2.35</v>
      </c>
      <c r="J1242" s="91" t="n">
        <v>2.3</v>
      </c>
      <c r="K1242" s="91" t="n">
        <v>3.51</v>
      </c>
      <c r="L1242" s="91" t="n">
        <v>3.71</v>
      </c>
      <c r="M1242" s="91" t="n">
        <v>5.15</v>
      </c>
      <c r="N1242" s="91" t="n">
        <v>3.75</v>
      </c>
      <c r="O1242" s="91" t="n">
        <v>3.855</v>
      </c>
      <c r="P1242" s="91" t="n">
        <v>4.08</v>
      </c>
      <c r="Q1242" s="91" t="n">
        <v>3.615</v>
      </c>
      <c r="R1242" s="91" t="n">
        <v>3.45</v>
      </c>
      <c r="S1242" s="91" t="n">
        <v>3.76</v>
      </c>
      <c r="T1242" s="91" t="n">
        <v>3.69</v>
      </c>
      <c r="U1242" s="91" t="n">
        <v>3.89</v>
      </c>
      <c r="V1242" s="91" t="n">
        <v>4.05</v>
      </c>
      <c r="W1242" s="91" t="n">
        <v>3.5</v>
      </c>
      <c r="X1242" s="91" t="n">
        <v>3.49</v>
      </c>
      <c r="Y1242" s="91" t="n">
        <v>4</v>
      </c>
      <c r="AA1242" s="2" t="n">
        <v>3.77</v>
      </c>
      <c r="AB1242" s="2" t="n">
        <v>3.742</v>
      </c>
      <c r="AC1242" s="95" t="n">
        <f aca="false">AE1242-AB1242</f>
        <v>0</v>
      </c>
      <c r="AE1242" s="28" t="n">
        <v>3.742</v>
      </c>
      <c r="AF1242" s="28" t="n">
        <v>3.23817973826808</v>
      </c>
      <c r="AG1242" s="28" t="n">
        <v>3.757</v>
      </c>
      <c r="AH1242" s="28" t="n">
        <v>3.692</v>
      </c>
      <c r="AI1242" s="28" t="n">
        <v>2.817</v>
      </c>
      <c r="AJ1242" s="28" t="n">
        <v>2.447</v>
      </c>
      <c r="AK1242" s="28" t="n">
        <v>3.572</v>
      </c>
      <c r="AL1242" s="28" t="n">
        <v>3.7795</v>
      </c>
      <c r="AM1242" s="28" t="n">
        <v>5.842</v>
      </c>
      <c r="AN1242" s="28" t="n">
        <v>3.122</v>
      </c>
      <c r="AO1242" s="28" t="n">
        <v>3.8895</v>
      </c>
      <c r="AP1242" s="28" t="n">
        <v>4.162</v>
      </c>
      <c r="AQ1242" s="28" t="n">
        <v>3.687</v>
      </c>
      <c r="AR1242" s="28" t="n">
        <v>3.942</v>
      </c>
      <c r="AS1242" s="28" t="n">
        <v>3.757</v>
      </c>
      <c r="AT1242" s="28" t="n">
        <v>3.7495</v>
      </c>
      <c r="AU1242" s="28" t="n">
        <v>3.937</v>
      </c>
      <c r="AV1242" s="28" t="n">
        <v>4.092</v>
      </c>
      <c r="AW1242" s="28" t="n">
        <v>3.582</v>
      </c>
      <c r="AX1242" s="28" t="n">
        <v>3.582</v>
      </c>
      <c r="AY1242" s="28" t="n">
        <v>4.792</v>
      </c>
      <c r="BE1242" s="28" t="n">
        <v>3.82175</v>
      </c>
      <c r="BF1242" s="28" t="n">
        <v>3.28704493456702</v>
      </c>
      <c r="BG1242" s="28" t="n">
        <v>3.83675</v>
      </c>
      <c r="BH1242" s="28" t="n">
        <v>3.7505</v>
      </c>
      <c r="BI1242" s="28" t="n">
        <v>3.108</v>
      </c>
      <c r="BJ1242" s="28" t="n">
        <v>2.64175</v>
      </c>
      <c r="BK1242" s="28" t="n">
        <v>3.65175</v>
      </c>
      <c r="BL1242" s="28" t="n">
        <v>3.84925</v>
      </c>
      <c r="BM1242" s="28" t="n">
        <v>5.49675</v>
      </c>
      <c r="BN1242" s="28" t="n">
        <v>3.34175</v>
      </c>
      <c r="BO1242" s="28" t="n">
        <v>3.968</v>
      </c>
      <c r="BP1242" s="28" t="n">
        <v>4.21925</v>
      </c>
      <c r="BQ1242" s="28" t="n">
        <v>3.7555</v>
      </c>
      <c r="BR1242" s="28" t="n">
        <v>4.14675</v>
      </c>
      <c r="BS1242" s="28" t="n">
        <v>3.83675</v>
      </c>
      <c r="BT1242" s="28" t="n">
        <v>3.828</v>
      </c>
      <c r="BU1242" s="28" t="n">
        <v>4.016375</v>
      </c>
      <c r="BV1242" s="28" t="n">
        <v>4.16425</v>
      </c>
      <c r="BW1242" s="28" t="n">
        <v>3.66175</v>
      </c>
      <c r="BX1242" s="28" t="n">
        <v>3.66175</v>
      </c>
      <c r="BY1242" s="28" t="n">
        <v>4.73425</v>
      </c>
      <c r="CA1242" s="28" t="n">
        <v>4.24</v>
      </c>
      <c r="CB1242" s="28" t="n">
        <v>3.785</v>
      </c>
      <c r="CC1242" s="28" t="n">
        <v>4.365</v>
      </c>
      <c r="CD1242" s="28" t="n">
        <v>4.14</v>
      </c>
      <c r="CE1242" s="28" t="n">
        <v>3.98</v>
      </c>
      <c r="CF1242" s="28" t="n">
        <v>3.87</v>
      </c>
      <c r="CG1242" s="28" t="n">
        <v>4.07</v>
      </c>
      <c r="CH1242" s="28" t="n">
        <v>4.205</v>
      </c>
      <c r="CI1242" s="28" t="n">
        <v>5.05</v>
      </c>
      <c r="CJ1242" s="28" t="n">
        <v>4.904</v>
      </c>
      <c r="CK1242" s="28" t="n">
        <v>4.476</v>
      </c>
      <c r="CL1242" s="28" t="n">
        <v>5.504</v>
      </c>
      <c r="CM1242" s="28" t="n">
        <v>4.15</v>
      </c>
      <c r="CN1242" s="28" t="n">
        <v>4.954</v>
      </c>
      <c r="CO1242" s="28" t="n">
        <v>4.2575</v>
      </c>
      <c r="CP1242" s="28" t="n">
        <v>4.235</v>
      </c>
      <c r="CQ1242" s="28" t="n">
        <v>4.618</v>
      </c>
      <c r="CR1242" s="28" t="n">
        <v>5.058</v>
      </c>
      <c r="CS1242" s="28" t="n">
        <v>4.24</v>
      </c>
      <c r="CT1242" s="28" t="n">
        <v>4.23</v>
      </c>
      <c r="CU1242" s="28" t="n">
        <v>5.273</v>
      </c>
    </row>
    <row r="1243" customFormat="false" ht="12.75" hidden="true" customHeight="false" outlineLevel="0" collapsed="false">
      <c r="A1243" s="56" t="n">
        <v>37067</v>
      </c>
      <c r="B1243" s="90" t="n">
        <f aca="false">B1242+1</f>
        <v>1237</v>
      </c>
      <c r="C1243" s="28"/>
      <c r="E1243" s="91" t="n">
        <v>3.43</v>
      </c>
      <c r="F1243" s="91" t="n">
        <v>2.784</v>
      </c>
      <c r="G1243" s="91" t="n">
        <v>3.4</v>
      </c>
      <c r="H1243" s="91" t="n">
        <v>3.345</v>
      </c>
      <c r="I1243" s="91" t="n">
        <v>2.21</v>
      </c>
      <c r="J1243" s="91" t="n">
        <v>2.06</v>
      </c>
      <c r="K1243" s="91" t="n">
        <v>3.26</v>
      </c>
      <c r="L1243" s="91" t="n">
        <v>3.46</v>
      </c>
      <c r="M1243" s="91" t="n">
        <v>4.56</v>
      </c>
      <c r="N1243" s="91" t="n">
        <v>3.46</v>
      </c>
      <c r="O1243" s="91" t="n">
        <v>3.65</v>
      </c>
      <c r="P1243" s="91" t="n">
        <v>3.93</v>
      </c>
      <c r="Q1243" s="91" t="n">
        <v>3.365</v>
      </c>
      <c r="R1243" s="91" t="n">
        <v>3.26</v>
      </c>
      <c r="S1243" s="91" t="n">
        <v>3.55</v>
      </c>
      <c r="T1243" s="91" t="n">
        <v>3.43</v>
      </c>
      <c r="U1243" s="91" t="n">
        <v>3.65</v>
      </c>
      <c r="V1243" s="91" t="n">
        <v>3.85</v>
      </c>
      <c r="W1243" s="91" t="n">
        <v>3.25</v>
      </c>
      <c r="X1243" s="91" t="n">
        <v>3.24</v>
      </c>
      <c r="Y1243" s="91" t="n">
        <v>4</v>
      </c>
      <c r="AA1243" s="2" t="n">
        <v>3.63</v>
      </c>
      <c r="AB1243" s="2" t="n">
        <v>3.446</v>
      </c>
      <c r="AC1243" s="95" t="n">
        <f aca="false">AE1243-AB1243</f>
        <v>0</v>
      </c>
      <c r="AE1243" s="28" t="n">
        <v>3.446</v>
      </c>
      <c r="AF1243" s="28" t="n">
        <v>3.04511325657714</v>
      </c>
      <c r="AG1243" s="28" t="n">
        <v>3.4635</v>
      </c>
      <c r="AH1243" s="28" t="n">
        <v>3.386</v>
      </c>
      <c r="AI1243" s="28" t="n">
        <v>2.481</v>
      </c>
      <c r="AJ1243" s="28" t="n">
        <v>2.086</v>
      </c>
      <c r="AK1243" s="28" t="n">
        <v>3.266</v>
      </c>
      <c r="AL1243" s="28" t="n">
        <v>3.4835</v>
      </c>
      <c r="AM1243" s="28" t="n">
        <v>4.746</v>
      </c>
      <c r="AN1243" s="28" t="n">
        <v>2.746</v>
      </c>
      <c r="AO1243" s="28" t="n">
        <v>3.5935</v>
      </c>
      <c r="AP1243" s="28" t="n">
        <v>3.866</v>
      </c>
      <c r="AQ1243" s="28" t="n">
        <v>3.386</v>
      </c>
      <c r="AR1243" s="28" t="n">
        <v>3.396</v>
      </c>
      <c r="AS1243" s="28" t="n">
        <v>3.4585</v>
      </c>
      <c r="AT1243" s="28" t="n">
        <v>3.451</v>
      </c>
      <c r="AU1243" s="28" t="n">
        <v>3.641</v>
      </c>
      <c r="AV1243" s="28" t="n">
        <v>3.796</v>
      </c>
      <c r="AW1243" s="28" t="n">
        <v>3.286</v>
      </c>
      <c r="AX1243" s="28" t="n">
        <v>3.286</v>
      </c>
      <c r="AY1243" s="28" t="n">
        <v>4.096</v>
      </c>
      <c r="BE1243" s="28" t="n">
        <v>3.54375</v>
      </c>
      <c r="BF1243" s="28" t="n">
        <v>2.98602831414429</v>
      </c>
      <c r="BG1243" s="28" t="n">
        <v>3.56125</v>
      </c>
      <c r="BH1243" s="28" t="n">
        <v>3.4675</v>
      </c>
      <c r="BI1243" s="28" t="n">
        <v>2.8475</v>
      </c>
      <c r="BJ1243" s="28" t="n">
        <v>2.38625</v>
      </c>
      <c r="BK1243" s="28" t="n">
        <v>3.36375</v>
      </c>
      <c r="BL1243" s="28" t="n">
        <v>3.57125</v>
      </c>
      <c r="BM1243" s="28" t="n">
        <v>4.45625</v>
      </c>
      <c r="BN1243" s="28" t="n">
        <v>2.98125</v>
      </c>
      <c r="BO1243" s="28" t="n">
        <v>3.686875</v>
      </c>
      <c r="BP1243" s="28" t="n">
        <v>3.94125</v>
      </c>
      <c r="BQ1243" s="28" t="n">
        <v>3.47625</v>
      </c>
      <c r="BR1243" s="28" t="n">
        <v>3.56875</v>
      </c>
      <c r="BS1243" s="28" t="n">
        <v>3.55625</v>
      </c>
      <c r="BT1243" s="28" t="n">
        <v>3.549375</v>
      </c>
      <c r="BU1243" s="28" t="n">
        <v>3.738375</v>
      </c>
      <c r="BV1243" s="28" t="n">
        <v>3.88625</v>
      </c>
      <c r="BW1243" s="28" t="n">
        <v>3.38375</v>
      </c>
      <c r="BX1243" s="28" t="n">
        <v>3.38375</v>
      </c>
      <c r="BY1243" s="28" t="n">
        <v>4.11875</v>
      </c>
      <c r="CA1243" s="28" t="n">
        <v>4.032</v>
      </c>
      <c r="CB1243" s="28" t="n">
        <v>3.547</v>
      </c>
      <c r="CC1243" s="28" t="n">
        <v>4.152</v>
      </c>
      <c r="CD1243" s="28" t="n">
        <v>3.9295</v>
      </c>
      <c r="CE1243" s="28" t="n">
        <v>3.772</v>
      </c>
      <c r="CF1243" s="28" t="n">
        <v>3.662</v>
      </c>
      <c r="CG1243" s="28" t="n">
        <v>3.862</v>
      </c>
      <c r="CH1243" s="28" t="n">
        <v>3.997</v>
      </c>
      <c r="CI1243" s="28" t="n">
        <v>4.586</v>
      </c>
      <c r="CJ1243" s="28" t="n">
        <v>4.44</v>
      </c>
      <c r="CK1243" s="28" t="n">
        <v>4.26</v>
      </c>
      <c r="CL1243" s="28" t="n">
        <v>5.246</v>
      </c>
      <c r="CM1243" s="28" t="n">
        <v>3.9395</v>
      </c>
      <c r="CN1243" s="28" t="n">
        <v>4.49</v>
      </c>
      <c r="CO1243" s="28" t="n">
        <v>4.047</v>
      </c>
      <c r="CP1243" s="28" t="n">
        <v>4.027</v>
      </c>
      <c r="CQ1243" s="28" t="n">
        <v>4.372</v>
      </c>
      <c r="CR1243" s="28" t="n">
        <v>4.84</v>
      </c>
      <c r="CS1243" s="28" t="n">
        <v>4.032</v>
      </c>
      <c r="CT1243" s="28" t="n">
        <v>4.022</v>
      </c>
      <c r="CU1243" s="28" t="n">
        <v>4.829</v>
      </c>
    </row>
    <row r="1244" customFormat="false" ht="12.75" hidden="true" customHeight="false" outlineLevel="0" collapsed="false">
      <c r="A1244" s="56" t="n">
        <v>37068</v>
      </c>
      <c r="B1244" s="90" t="n">
        <f aca="false">B1243+1</f>
        <v>1238</v>
      </c>
      <c r="C1244" s="28"/>
      <c r="E1244" s="91" t="n">
        <v>3.41</v>
      </c>
      <c r="F1244" s="91" t="n">
        <v>2.763</v>
      </c>
      <c r="G1244" s="91" t="n">
        <v>3.38</v>
      </c>
      <c r="H1244" s="91" t="n">
        <v>3.345</v>
      </c>
      <c r="I1244" s="91" t="n">
        <v>2.01</v>
      </c>
      <c r="J1244" s="91" t="n">
        <v>2.06</v>
      </c>
      <c r="K1244" s="91" t="n">
        <v>3.24</v>
      </c>
      <c r="L1244" s="91" t="n">
        <v>3.44</v>
      </c>
      <c r="M1244" s="91" t="n">
        <v>4.41</v>
      </c>
      <c r="N1244" s="91" t="n">
        <v>3.46</v>
      </c>
      <c r="O1244" s="91" t="n">
        <v>3.62</v>
      </c>
      <c r="P1244" s="91" t="n">
        <v>4.11</v>
      </c>
      <c r="Q1244" s="91" t="n">
        <v>3.345</v>
      </c>
      <c r="R1244" s="91" t="n">
        <v>3.21</v>
      </c>
      <c r="S1244" s="91" t="n">
        <v>3.61</v>
      </c>
      <c r="T1244" s="91" t="n">
        <v>3.43</v>
      </c>
      <c r="U1244" s="91" t="n">
        <v>3.67</v>
      </c>
      <c r="V1244" s="91" t="n">
        <v>3.81</v>
      </c>
      <c r="W1244" s="91" t="n">
        <v>3.23</v>
      </c>
      <c r="X1244" s="91" t="n">
        <v>3.22</v>
      </c>
      <c r="Y1244" s="91" t="n">
        <v>4</v>
      </c>
      <c r="AA1244" s="2" t="n">
        <v>3.45</v>
      </c>
      <c r="AB1244" s="2" t="n">
        <v>3.397</v>
      </c>
      <c r="AC1244" s="95" t="n">
        <f aca="false">AE1244-AB1244</f>
        <v>0</v>
      </c>
      <c r="AE1244" s="28" t="n">
        <v>3.397</v>
      </c>
      <c r="AF1244" s="28" t="n">
        <v>3.03252617612615</v>
      </c>
      <c r="AG1244" s="28" t="n">
        <v>3.4145</v>
      </c>
      <c r="AH1244" s="28" t="n">
        <v>3.337</v>
      </c>
      <c r="AI1244" s="28" t="n">
        <v>2.432</v>
      </c>
      <c r="AJ1244" s="28" t="n">
        <v>2.027</v>
      </c>
      <c r="AK1244" s="28" t="n">
        <v>3.217</v>
      </c>
      <c r="AL1244" s="28" t="n">
        <v>3.4345</v>
      </c>
      <c r="AM1244" s="28" t="n">
        <v>4.727</v>
      </c>
      <c r="AN1244" s="28" t="n">
        <v>2.727</v>
      </c>
      <c r="AO1244" s="28" t="n">
        <v>3.5445</v>
      </c>
      <c r="AP1244" s="28" t="n">
        <v>3.827</v>
      </c>
      <c r="AQ1244" s="28" t="n">
        <v>3.337</v>
      </c>
      <c r="AR1244" s="28" t="n">
        <v>3.397</v>
      </c>
      <c r="AS1244" s="28" t="n">
        <v>3.4145</v>
      </c>
      <c r="AT1244" s="28" t="n">
        <v>3.407</v>
      </c>
      <c r="AU1244" s="28" t="n">
        <v>3.592</v>
      </c>
      <c r="AV1244" s="28" t="n">
        <v>3.747</v>
      </c>
      <c r="AW1244" s="28" t="n">
        <v>3.237</v>
      </c>
      <c r="AX1244" s="28" t="n">
        <v>3.237</v>
      </c>
      <c r="AY1244" s="28" t="n">
        <v>4.247</v>
      </c>
      <c r="BE1244" s="28" t="n">
        <v>3.50275</v>
      </c>
      <c r="BF1244" s="28" t="n">
        <v>2.95413154403154</v>
      </c>
      <c r="BG1244" s="28" t="n">
        <v>3.52025</v>
      </c>
      <c r="BH1244" s="28" t="n">
        <v>3.424</v>
      </c>
      <c r="BI1244" s="28" t="n">
        <v>2.8215</v>
      </c>
      <c r="BJ1244" s="28" t="n">
        <v>2.3265</v>
      </c>
      <c r="BK1244" s="28" t="n">
        <v>3.32275</v>
      </c>
      <c r="BL1244" s="28" t="n">
        <v>3.53025</v>
      </c>
      <c r="BM1244" s="28" t="n">
        <v>4.54025</v>
      </c>
      <c r="BN1244" s="28" t="n">
        <v>2.94775</v>
      </c>
      <c r="BO1244" s="28" t="n">
        <v>3.645875</v>
      </c>
      <c r="BP1244" s="28" t="n">
        <v>3.90275</v>
      </c>
      <c r="BQ1244" s="28" t="n">
        <v>3.429</v>
      </c>
      <c r="BR1244" s="28" t="n">
        <v>3.58525</v>
      </c>
      <c r="BS1244" s="28" t="n">
        <v>3.5165</v>
      </c>
      <c r="BT1244" s="28" t="n">
        <v>3.509625</v>
      </c>
      <c r="BU1244" s="28" t="n">
        <v>3.697375</v>
      </c>
      <c r="BV1244" s="28" t="n">
        <v>3.84525</v>
      </c>
      <c r="BW1244" s="28" t="n">
        <v>3.34275</v>
      </c>
      <c r="BX1244" s="28" t="n">
        <v>3.34275</v>
      </c>
      <c r="BY1244" s="28" t="n">
        <v>4.24525</v>
      </c>
      <c r="CA1244" s="28" t="n">
        <v>4.0172</v>
      </c>
      <c r="CB1244" s="28" t="n">
        <v>3.5322</v>
      </c>
      <c r="CC1244" s="28" t="n">
        <v>4.1372</v>
      </c>
      <c r="CD1244" s="28" t="n">
        <v>3.9022</v>
      </c>
      <c r="CE1244" s="28" t="n">
        <v>3.7472</v>
      </c>
      <c r="CF1244" s="28" t="n">
        <v>3.6422</v>
      </c>
      <c r="CG1244" s="28" t="n">
        <v>3.8472</v>
      </c>
      <c r="CH1244" s="28" t="n">
        <v>3.9822</v>
      </c>
      <c r="CI1244" s="28" t="n">
        <v>4.5712</v>
      </c>
      <c r="CJ1244" s="28" t="n">
        <v>4.4252</v>
      </c>
      <c r="CK1244" s="28" t="n">
        <v>4.2452</v>
      </c>
      <c r="CL1244" s="28" t="n">
        <v>5.2192</v>
      </c>
      <c r="CM1244" s="28" t="n">
        <v>3.9122</v>
      </c>
      <c r="CN1244" s="28" t="n">
        <v>4.4752</v>
      </c>
      <c r="CO1244" s="28" t="n">
        <v>4.0322</v>
      </c>
      <c r="CP1244" s="28" t="n">
        <v>4.0122</v>
      </c>
      <c r="CQ1244" s="28" t="n">
        <v>4.3572</v>
      </c>
      <c r="CR1244" s="28" t="n">
        <v>4.8252</v>
      </c>
      <c r="CS1244" s="28" t="n">
        <v>4.0272</v>
      </c>
      <c r="CT1244" s="28" t="n">
        <v>4.0072</v>
      </c>
      <c r="CU1244" s="28" t="n">
        <v>4.8242</v>
      </c>
    </row>
    <row r="1245" customFormat="false" ht="12.75" hidden="true" customHeight="false" outlineLevel="0" collapsed="false">
      <c r="A1245" s="56" t="n">
        <v>37069</v>
      </c>
      <c r="B1245" s="90" t="n">
        <f aca="false">B1244+1</f>
        <v>1239</v>
      </c>
      <c r="C1245" s="28"/>
      <c r="E1245" s="91" t="n">
        <v>3.2</v>
      </c>
      <c r="F1245" s="91" t="n">
        <v>2.555</v>
      </c>
      <c r="G1245" s="91" t="n">
        <v>3.17</v>
      </c>
      <c r="H1245" s="91" t="n">
        <v>3.115</v>
      </c>
      <c r="I1245" s="91" t="n">
        <v>2.15</v>
      </c>
      <c r="J1245" s="91" t="n">
        <v>1.8</v>
      </c>
      <c r="K1245" s="91" t="n">
        <v>3.03</v>
      </c>
      <c r="L1245" s="91" t="n">
        <v>3.23</v>
      </c>
      <c r="M1245" s="91" t="n">
        <v>4.15</v>
      </c>
      <c r="N1245" s="91" t="n">
        <v>3.2</v>
      </c>
      <c r="O1245" s="91" t="n">
        <v>3.41</v>
      </c>
      <c r="P1245" s="91" t="n">
        <v>4.1</v>
      </c>
      <c r="Q1245" s="91" t="n">
        <v>3.135</v>
      </c>
      <c r="R1245" s="91" t="n">
        <v>2.95</v>
      </c>
      <c r="S1245" s="91" t="n">
        <v>3.35</v>
      </c>
      <c r="T1245" s="91" t="n">
        <v>3.23</v>
      </c>
      <c r="U1245" s="91" t="n">
        <v>3.44</v>
      </c>
      <c r="V1245" s="91" t="n">
        <v>3.6</v>
      </c>
      <c r="W1245" s="91" t="n">
        <v>3.02</v>
      </c>
      <c r="X1245" s="91" t="n">
        <v>3.01</v>
      </c>
      <c r="Y1245" s="91" t="n">
        <v>3.9</v>
      </c>
      <c r="AA1245" s="2" t="n">
        <v>3.36</v>
      </c>
      <c r="AB1245" s="2" t="n">
        <v>3.182</v>
      </c>
      <c r="AC1245" s="95" t="n">
        <f aca="false">AE1245-AB1245</f>
        <v>0</v>
      </c>
      <c r="AE1245" s="28" t="n">
        <v>3.182</v>
      </c>
      <c r="AF1245" s="28" t="n">
        <v>2.96436424728075</v>
      </c>
      <c r="AG1245" s="28" t="n">
        <v>3.217</v>
      </c>
      <c r="AH1245" s="28" t="n">
        <v>3.27999999</v>
      </c>
      <c r="AI1245" s="28" t="n">
        <v>2.362</v>
      </c>
      <c r="AJ1245" s="28" t="n">
        <v>2.002</v>
      </c>
      <c r="AK1245" s="28" t="n">
        <v>3.002</v>
      </c>
      <c r="AL1245" s="28" t="n">
        <v>3.23499999</v>
      </c>
      <c r="AM1245" s="28" t="n">
        <v>4.812</v>
      </c>
      <c r="AN1245" s="28" t="n">
        <v>2.697</v>
      </c>
      <c r="AO1245" s="28" t="n">
        <v>3.337</v>
      </c>
      <c r="AP1245" s="28" t="n">
        <v>3.632</v>
      </c>
      <c r="AQ1245" s="28" t="n">
        <v>3.29</v>
      </c>
      <c r="AR1245" s="28" t="n">
        <v>3.242</v>
      </c>
      <c r="AS1245" s="28" t="n">
        <v>3.212</v>
      </c>
      <c r="AT1245" s="28" t="n">
        <v>3.212</v>
      </c>
      <c r="AU1245" s="28" t="n">
        <v>3.377</v>
      </c>
      <c r="AV1245" s="28" t="n">
        <v>3.532</v>
      </c>
      <c r="AW1245" s="28" t="n">
        <v>3.022</v>
      </c>
      <c r="AX1245" s="28" t="n">
        <v>3.022</v>
      </c>
      <c r="AY1245" s="28" t="n">
        <v>3.902</v>
      </c>
      <c r="BE1245" s="28" t="n">
        <v>3.31225</v>
      </c>
      <c r="BF1245" s="28" t="n">
        <v>2.80784106182019</v>
      </c>
      <c r="BG1245" s="28" t="n">
        <v>3.336</v>
      </c>
      <c r="BH1245" s="28" t="n">
        <v>3.2742499975</v>
      </c>
      <c r="BI1245" s="28" t="n">
        <v>2.6685</v>
      </c>
      <c r="BJ1245" s="28" t="n">
        <v>2.19975</v>
      </c>
      <c r="BK1245" s="28" t="n">
        <v>3.13225</v>
      </c>
      <c r="BL1245" s="28" t="n">
        <v>3.3429999975</v>
      </c>
      <c r="BM1245" s="28" t="n">
        <v>4.74225</v>
      </c>
      <c r="BN1245" s="28" t="n">
        <v>2.8035</v>
      </c>
      <c r="BO1245" s="28" t="n">
        <v>3.45725</v>
      </c>
      <c r="BP1245" s="28" t="n">
        <v>3.71725</v>
      </c>
      <c r="BQ1245" s="28" t="n">
        <v>3.28175</v>
      </c>
      <c r="BR1245" s="28" t="n">
        <v>3.52725</v>
      </c>
      <c r="BS1245" s="28" t="n">
        <v>3.329125</v>
      </c>
      <c r="BT1245" s="28" t="n">
        <v>3.324125</v>
      </c>
      <c r="BU1245" s="28" t="n">
        <v>3.506875</v>
      </c>
      <c r="BV1245" s="28" t="n">
        <v>3.65475</v>
      </c>
      <c r="BW1245" s="28" t="n">
        <v>3.15225</v>
      </c>
      <c r="BX1245" s="28" t="n">
        <v>3.15225</v>
      </c>
      <c r="BY1245" s="28" t="n">
        <v>4.31475</v>
      </c>
      <c r="CA1245" s="28" t="n">
        <v>3.8808</v>
      </c>
      <c r="CB1245" s="28" t="n">
        <v>3.3958</v>
      </c>
      <c r="CC1245" s="28" t="n">
        <v>4.0008</v>
      </c>
      <c r="CD1245" s="28" t="n">
        <v>3.7683</v>
      </c>
      <c r="CE1245" s="28" t="n">
        <v>3.6108</v>
      </c>
      <c r="CF1245" s="28" t="n">
        <v>3.5058</v>
      </c>
      <c r="CG1245" s="28" t="n">
        <v>3.7108</v>
      </c>
      <c r="CH1245" s="28" t="n">
        <v>3.8458</v>
      </c>
      <c r="CI1245" s="28" t="n">
        <v>4.6728</v>
      </c>
      <c r="CJ1245" s="28" t="n">
        <v>4.5668</v>
      </c>
      <c r="CK1245" s="28" t="n">
        <v>4.1088</v>
      </c>
      <c r="CL1245" s="28" t="n">
        <v>5.0668</v>
      </c>
      <c r="CM1245" s="28" t="n">
        <v>3.7808</v>
      </c>
      <c r="CN1245" s="28" t="n">
        <v>4.6168</v>
      </c>
      <c r="CO1245" s="28" t="n">
        <v>3.8958</v>
      </c>
      <c r="CP1245" s="28" t="n">
        <v>3.8758</v>
      </c>
      <c r="CQ1245" s="28" t="n">
        <v>4.2208</v>
      </c>
      <c r="CR1245" s="28" t="n">
        <v>4.6888</v>
      </c>
      <c r="CS1245" s="28" t="n">
        <v>3.9008</v>
      </c>
      <c r="CT1245" s="28" t="n">
        <v>3.8808</v>
      </c>
      <c r="CU1245" s="28" t="n">
        <v>4.9758</v>
      </c>
    </row>
    <row r="1246" customFormat="false" ht="12.75" hidden="true" customHeight="false" outlineLevel="0" collapsed="false">
      <c r="A1246" s="56" t="n">
        <v>37070</v>
      </c>
      <c r="B1246" s="90" t="n">
        <f aca="false">B1245+1</f>
        <v>1240</v>
      </c>
      <c r="C1246" s="28"/>
      <c r="E1246" s="91" t="n">
        <v>3.17</v>
      </c>
      <c r="F1246" s="91" t="n">
        <v>2.59</v>
      </c>
      <c r="G1246" s="91" t="n">
        <v>3.11</v>
      </c>
      <c r="H1246" s="91" t="n">
        <v>3.1</v>
      </c>
      <c r="I1246" s="91" t="n">
        <v>2.45</v>
      </c>
      <c r="J1246" s="91" t="n">
        <v>2.16</v>
      </c>
      <c r="K1246" s="91" t="n">
        <v>3</v>
      </c>
      <c r="L1246" s="91" t="n">
        <v>3.215</v>
      </c>
      <c r="M1246" s="91" t="n">
        <v>4.85</v>
      </c>
      <c r="N1246" s="91" t="n">
        <v>3.22</v>
      </c>
      <c r="O1246" s="91" t="n">
        <v>3.337</v>
      </c>
      <c r="P1246" s="91" t="n">
        <v>3.632</v>
      </c>
      <c r="Q1246" s="91" t="n">
        <v>3.12</v>
      </c>
      <c r="R1246" s="91" t="n">
        <v>3.12</v>
      </c>
      <c r="S1246" s="91" t="n">
        <v>3.2</v>
      </c>
      <c r="T1246" s="91" t="n">
        <v>3.17</v>
      </c>
      <c r="U1246" s="91" t="n">
        <v>3.377</v>
      </c>
      <c r="V1246" s="91" t="n">
        <v>3.532</v>
      </c>
      <c r="W1246" s="91" t="n">
        <v>3</v>
      </c>
      <c r="X1246" s="91" t="n">
        <v>3</v>
      </c>
      <c r="Y1246" s="91" t="n">
        <v>3.79</v>
      </c>
      <c r="AA1246" s="2" t="n">
        <v>3.26</v>
      </c>
      <c r="AB1246" s="2" t="n">
        <v>3.28</v>
      </c>
      <c r="AC1246" s="95" t="n">
        <f aca="false">AE1246-AB1246</f>
        <v>0</v>
      </c>
      <c r="AE1246" s="28" t="n">
        <v>3.28</v>
      </c>
      <c r="AF1246" s="28" t="n">
        <v>2.665</v>
      </c>
      <c r="AG1246" s="28" t="n">
        <v>3.29</v>
      </c>
      <c r="AH1246" s="28" t="n">
        <v>3.23</v>
      </c>
      <c r="AI1246" s="28" t="n">
        <v>2.65</v>
      </c>
      <c r="AJ1246" s="28" t="n">
        <v>2.21</v>
      </c>
      <c r="AK1246" s="28" t="n">
        <v>3.1</v>
      </c>
      <c r="AL1246" s="28" t="n">
        <v>3.3225</v>
      </c>
      <c r="AM1246" s="28" t="n">
        <v>5.19</v>
      </c>
      <c r="AN1246" s="28" t="n">
        <v>2.66</v>
      </c>
      <c r="AO1246" s="28" t="n">
        <v>3.425</v>
      </c>
      <c r="AP1246" s="28" t="n">
        <v>3.7</v>
      </c>
      <c r="AQ1246" s="28" t="n">
        <v>3.23</v>
      </c>
      <c r="AR1246" s="28" t="n">
        <v>3.63</v>
      </c>
      <c r="AS1246" s="28" t="n">
        <v>3.2925</v>
      </c>
      <c r="AT1246" s="28" t="n">
        <v>3.2875</v>
      </c>
      <c r="AU1246" s="28" t="n">
        <v>3.4785</v>
      </c>
      <c r="AV1246" s="28" t="n">
        <v>3.63</v>
      </c>
      <c r="AW1246" s="28" t="n">
        <v>3.12</v>
      </c>
      <c r="AX1246" s="28" t="n">
        <v>3.12</v>
      </c>
      <c r="AY1246" s="28" t="n">
        <v>4.6</v>
      </c>
      <c r="BE1246" s="28" t="n">
        <v>3.35233333333333</v>
      </c>
      <c r="BF1246" s="28" t="n">
        <v>2.75733333333333</v>
      </c>
      <c r="BG1246" s="28" t="n">
        <v>3.36233333333333</v>
      </c>
      <c r="BH1246" s="28" t="n">
        <v>3.27233333333333</v>
      </c>
      <c r="BI1246" s="28" t="n">
        <v>2.81233333333333</v>
      </c>
      <c r="BJ1246" s="28" t="n">
        <v>2.379</v>
      </c>
      <c r="BK1246" s="28" t="n">
        <v>3.17233333333333</v>
      </c>
      <c r="BL1246" s="28" t="n">
        <v>3.3765</v>
      </c>
      <c r="BM1246" s="28" t="n">
        <v>4.859</v>
      </c>
      <c r="BN1246" s="28" t="n">
        <v>2.83566666666667</v>
      </c>
      <c r="BO1246" s="28" t="n">
        <v>3.494</v>
      </c>
      <c r="BP1246" s="28" t="n">
        <v>3.74233333333333</v>
      </c>
      <c r="BQ1246" s="28" t="n">
        <v>3.27733333333333</v>
      </c>
      <c r="BR1246" s="28" t="n">
        <v>3.65233333333333</v>
      </c>
      <c r="BS1246" s="28" t="n">
        <v>3.36483333333333</v>
      </c>
      <c r="BT1246" s="28" t="n">
        <v>3.35816666666667</v>
      </c>
      <c r="BU1246" s="28" t="n">
        <v>3.54683333333333</v>
      </c>
      <c r="BV1246" s="28" t="n">
        <v>3.69233333333333</v>
      </c>
      <c r="BW1246" s="28" t="n">
        <v>3.19233333333333</v>
      </c>
      <c r="BX1246" s="28" t="n">
        <v>3.19233333333333</v>
      </c>
      <c r="BY1246" s="28" t="n">
        <v>4.529</v>
      </c>
      <c r="CA1246" s="28" t="n">
        <v>3.8862</v>
      </c>
      <c r="CB1246" s="28" t="n">
        <v>3.4062</v>
      </c>
      <c r="CC1246" s="28" t="n">
        <v>3.9987</v>
      </c>
      <c r="CD1246" s="28" t="n">
        <v>3.7762</v>
      </c>
      <c r="CE1246" s="28" t="n">
        <v>3.6362</v>
      </c>
      <c r="CF1246" s="28" t="n">
        <v>3.5462</v>
      </c>
      <c r="CG1246" s="28" t="n">
        <v>3.7162</v>
      </c>
      <c r="CH1246" s="28" t="n">
        <v>3.8512</v>
      </c>
      <c r="CI1246" s="28" t="n">
        <v>4.7382</v>
      </c>
      <c r="CJ1246" s="28" t="n">
        <v>4.5622</v>
      </c>
      <c r="CK1246" s="28" t="n">
        <v>4.1142</v>
      </c>
      <c r="CL1246" s="28" t="n">
        <v>5.0722</v>
      </c>
      <c r="CM1246" s="28" t="n">
        <v>3.7912</v>
      </c>
      <c r="CN1246" s="28" t="n">
        <v>4.6122</v>
      </c>
      <c r="CO1246" s="28" t="n">
        <v>3.9012</v>
      </c>
      <c r="CP1246" s="28" t="n">
        <v>3.8812</v>
      </c>
      <c r="CQ1246" s="28" t="n">
        <v>4.2262</v>
      </c>
      <c r="CR1246" s="28" t="n">
        <v>4.6942</v>
      </c>
      <c r="CS1246" s="28" t="n">
        <v>3.9062</v>
      </c>
      <c r="CT1246" s="28" t="n">
        <v>3.8862</v>
      </c>
      <c r="CU1246" s="28" t="n">
        <v>5.1802</v>
      </c>
    </row>
    <row r="1247" customFormat="false" ht="12.75" hidden="true" customHeight="false" outlineLevel="0" collapsed="false">
      <c r="A1247" s="56" t="n">
        <v>37071</v>
      </c>
      <c r="B1247" s="90" t="n">
        <f aca="false">B1246+1</f>
        <v>1241</v>
      </c>
      <c r="C1247" s="28"/>
      <c r="E1247" s="91" t="n">
        <v>2.97</v>
      </c>
      <c r="F1247" s="91" t="n">
        <v>2.349</v>
      </c>
      <c r="G1247" s="91" t="n">
        <v>2.91</v>
      </c>
      <c r="H1247" s="91" t="n">
        <v>2.9</v>
      </c>
      <c r="I1247" s="91" t="n">
        <v>2.21</v>
      </c>
      <c r="J1247" s="91" t="n">
        <v>1.95</v>
      </c>
      <c r="K1247" s="91" t="n">
        <v>2.8</v>
      </c>
      <c r="L1247" s="91" t="n">
        <v>3.015</v>
      </c>
      <c r="M1247" s="91" t="n">
        <v>4.8</v>
      </c>
      <c r="N1247" s="91" t="n">
        <v>3.02</v>
      </c>
      <c r="O1247" s="91" t="n">
        <v>3.14</v>
      </c>
      <c r="P1247" s="91" t="n">
        <v>3.39</v>
      </c>
      <c r="Q1247" s="91" t="n">
        <v>2.92</v>
      </c>
      <c r="R1247" s="91" t="n">
        <v>3.12</v>
      </c>
      <c r="S1247" s="91" t="n">
        <v>3.02</v>
      </c>
      <c r="T1247" s="91" t="n">
        <v>2.97</v>
      </c>
      <c r="U1247" s="91" t="n">
        <v>3.165</v>
      </c>
      <c r="V1247" s="91" t="n">
        <v>3.27</v>
      </c>
      <c r="W1247" s="91" t="n">
        <v>2.8</v>
      </c>
      <c r="X1247" s="91" t="n">
        <v>2.8</v>
      </c>
      <c r="Y1247" s="91" t="n">
        <v>4</v>
      </c>
      <c r="AA1247" s="2" t="n">
        <v>3.21</v>
      </c>
      <c r="AB1247" s="2" t="n">
        <v>3.096</v>
      </c>
      <c r="AC1247" s="95" t="n">
        <f aca="false">AE1247-AB1247</f>
        <v>0</v>
      </c>
      <c r="AE1247" s="28" t="n">
        <v>3.096</v>
      </c>
      <c r="AF1247" s="28" t="n">
        <v>2.451</v>
      </c>
      <c r="AG1247" s="28" t="n">
        <v>3.076</v>
      </c>
      <c r="AH1247" s="28" t="n">
        <v>3.046</v>
      </c>
      <c r="AI1247" s="28" t="n">
        <v>2.511</v>
      </c>
      <c r="AJ1247" s="28" t="n">
        <v>2.136</v>
      </c>
      <c r="AK1247" s="28" t="n">
        <v>2.916</v>
      </c>
      <c r="AL1247" s="28" t="n">
        <v>3.1385</v>
      </c>
      <c r="AM1247" s="28" t="n">
        <v>5.016</v>
      </c>
      <c r="AN1247" s="28" t="n">
        <v>2.416</v>
      </c>
      <c r="AO1247" s="28" t="n">
        <v>3.226</v>
      </c>
      <c r="AP1247" s="28" t="n">
        <v>3.511</v>
      </c>
      <c r="AQ1247" s="28" t="n">
        <v>3.046</v>
      </c>
      <c r="AR1247" s="28" t="n">
        <v>3.346</v>
      </c>
      <c r="AS1247" s="28" t="n">
        <v>3.1035</v>
      </c>
      <c r="AT1247" s="28" t="n">
        <v>3.101</v>
      </c>
      <c r="AU1247" s="28" t="n">
        <v>3.271</v>
      </c>
      <c r="AV1247" s="28" t="n">
        <v>3.416</v>
      </c>
      <c r="AW1247" s="28" t="n">
        <v>2.936</v>
      </c>
      <c r="AX1247" s="28" t="n">
        <v>2.936</v>
      </c>
      <c r="AY1247" s="28" t="n">
        <v>4.496</v>
      </c>
      <c r="BE1247" s="28" t="n">
        <v>3.17433333333333</v>
      </c>
      <c r="BF1247" s="28" t="n">
        <v>2.54433333333333</v>
      </c>
      <c r="BG1247" s="28" t="n">
        <v>3.15433333333333</v>
      </c>
      <c r="BH1247" s="28" t="n">
        <v>3.09433333333333</v>
      </c>
      <c r="BI1247" s="28" t="n">
        <v>2.666</v>
      </c>
      <c r="BJ1247" s="28" t="n">
        <v>2.29266666666667</v>
      </c>
      <c r="BK1247" s="28" t="n">
        <v>2.99433333333333</v>
      </c>
      <c r="BL1247" s="28" t="n">
        <v>3.1985</v>
      </c>
      <c r="BM1247" s="28" t="n">
        <v>4.581</v>
      </c>
      <c r="BN1247" s="28" t="n">
        <v>2.60766666666667</v>
      </c>
      <c r="BO1247" s="28" t="n">
        <v>3.30766666666667</v>
      </c>
      <c r="BP1247" s="28" t="n">
        <v>3.54933333333333</v>
      </c>
      <c r="BQ1247" s="28" t="n">
        <v>3.09933333333333</v>
      </c>
      <c r="BR1247" s="28" t="n">
        <v>3.42433333333333</v>
      </c>
      <c r="BS1247" s="28" t="n">
        <v>3.18183333333333</v>
      </c>
      <c r="BT1247" s="28" t="n">
        <v>3.17766666666667</v>
      </c>
      <c r="BU1247" s="28" t="n">
        <v>3.34266666666667</v>
      </c>
      <c r="BV1247" s="28" t="n">
        <v>3.48933333333333</v>
      </c>
      <c r="BW1247" s="28" t="n">
        <v>3.01433333333333</v>
      </c>
      <c r="BX1247" s="28" t="n">
        <v>3.01433333333333</v>
      </c>
      <c r="BY1247" s="28" t="n">
        <v>4.30766666666667</v>
      </c>
      <c r="CA1247" s="28" t="n">
        <v>3.7346</v>
      </c>
      <c r="CB1247" s="28" t="n">
        <v>3.2346</v>
      </c>
      <c r="CC1247" s="28" t="n">
        <v>3.8446</v>
      </c>
      <c r="CD1247" s="28" t="n">
        <v>3.6246</v>
      </c>
      <c r="CE1247" s="28" t="n">
        <v>3.4946</v>
      </c>
      <c r="CF1247" s="28" t="n">
        <v>3.4046</v>
      </c>
      <c r="CG1247" s="28" t="n">
        <v>3.5646</v>
      </c>
      <c r="CH1247" s="28" t="n">
        <v>3.6971</v>
      </c>
      <c r="CI1247" s="28" t="n">
        <v>4.5226</v>
      </c>
      <c r="CJ1247" s="28" t="n">
        <v>4.3466</v>
      </c>
      <c r="CK1247" s="28" t="n">
        <v>3.9586</v>
      </c>
      <c r="CL1247" s="28" t="n">
        <v>4.9206</v>
      </c>
      <c r="CM1247" s="28" t="n">
        <v>3.6396</v>
      </c>
      <c r="CN1247" s="28" t="n">
        <v>4.3966</v>
      </c>
      <c r="CO1247" s="28" t="n">
        <v>3.7496</v>
      </c>
      <c r="CP1247" s="28" t="n">
        <v>3.7296</v>
      </c>
      <c r="CQ1247" s="28" t="n">
        <v>4.0546</v>
      </c>
      <c r="CR1247" s="28" t="n">
        <v>4.5246</v>
      </c>
      <c r="CS1247" s="28" t="n">
        <v>3.7346</v>
      </c>
      <c r="CT1247" s="28" t="n">
        <v>3.7146</v>
      </c>
      <c r="CU1247" s="28" t="n">
        <v>4.9746</v>
      </c>
    </row>
    <row r="1248" customFormat="false" ht="12.75" hidden="true" customHeight="false" outlineLevel="0" collapsed="false">
      <c r="A1248" s="81" t="n">
        <v>37074</v>
      </c>
      <c r="B1248" s="90" t="n">
        <f aca="false">B1247+1</f>
        <v>1242</v>
      </c>
      <c r="C1248" s="28"/>
      <c r="D1248" s="64"/>
      <c r="E1248" s="98" t="n">
        <v>2.98</v>
      </c>
      <c r="F1248" s="98" t="n">
        <v>2.349</v>
      </c>
      <c r="G1248" s="98" t="n">
        <v>2.94</v>
      </c>
      <c r="H1248" s="98" t="n">
        <v>2.925</v>
      </c>
      <c r="I1248" s="98" t="n">
        <v>2.3</v>
      </c>
      <c r="J1248" s="98" t="n">
        <v>2.05</v>
      </c>
      <c r="K1248" s="98" t="n">
        <v>2.83</v>
      </c>
      <c r="L1248" s="98" t="n">
        <v>3.03</v>
      </c>
      <c r="M1248" s="98" t="n">
        <v>5.23</v>
      </c>
      <c r="N1248" s="98" t="n">
        <v>3.03</v>
      </c>
      <c r="O1248" s="98" t="n">
        <v>3.13</v>
      </c>
      <c r="P1248" s="98" t="n">
        <v>3.38</v>
      </c>
      <c r="Q1248" s="98" t="n">
        <v>2.93</v>
      </c>
      <c r="R1248" s="98" t="n">
        <v>3.18</v>
      </c>
      <c r="S1248" s="98" t="n">
        <v>2.95</v>
      </c>
      <c r="T1248" s="98" t="n">
        <v>2.96</v>
      </c>
      <c r="U1248" s="98" t="n">
        <v>3.15</v>
      </c>
      <c r="V1248" s="98" t="n">
        <v>3.28</v>
      </c>
      <c r="W1248" s="98" t="n">
        <v>2.83</v>
      </c>
      <c r="X1248" s="98" t="n">
        <v>2.83</v>
      </c>
      <c r="Y1248" s="98" t="n">
        <v>4.2</v>
      </c>
      <c r="Z1248" s="63"/>
      <c r="AA1248" s="63" t="n">
        <v>3.06</v>
      </c>
      <c r="AB1248" s="63" t="n">
        <v>3.117</v>
      </c>
      <c r="AC1248" s="95" t="n">
        <f aca="false">AE1248-AB1248</f>
        <v>0</v>
      </c>
      <c r="AD1248" s="63"/>
      <c r="AE1248" s="99" t="n">
        <v>3.117</v>
      </c>
      <c r="AF1248" s="99" t="n">
        <f aca="false">$AE1248+(AF1247-$AE1247)</f>
        <v>2.472</v>
      </c>
      <c r="AG1248" s="99" t="n">
        <f aca="false">$AE1248+(AG1247-$AE1247)</f>
        <v>3.097</v>
      </c>
      <c r="AH1248" s="99" t="n">
        <f aca="false">$AE1248+(AH1247-$AE1247)</f>
        <v>3.067</v>
      </c>
      <c r="AI1248" s="99" t="n">
        <f aca="false">$AE1248+(AI1247-$AE1247)</f>
        <v>2.532</v>
      </c>
      <c r="AJ1248" s="99" t="n">
        <f aca="false">$AE1248+(AJ1247-$AE1247)</f>
        <v>2.157</v>
      </c>
      <c r="AK1248" s="99" t="n">
        <f aca="false">$AE1248+(AK1247-$AE1247)</f>
        <v>2.937</v>
      </c>
      <c r="AL1248" s="99" t="n">
        <f aca="false">$AE1248+(AL1247-$AE1247)</f>
        <v>3.1595</v>
      </c>
      <c r="AM1248" s="99" t="n">
        <f aca="false">$AE1248+(AM1247-$AE1247)</f>
        <v>5.037</v>
      </c>
      <c r="AN1248" s="99" t="n">
        <f aca="false">$AE1248+(AN1247-$AE1247)</f>
        <v>2.437</v>
      </c>
      <c r="AO1248" s="99" t="n">
        <f aca="false">$AE1248+(AO1247-$AE1247)</f>
        <v>3.247</v>
      </c>
      <c r="AP1248" s="99" t="n">
        <f aca="false">$AE1248+(AP1247-$AE1247)</f>
        <v>3.532</v>
      </c>
      <c r="AQ1248" s="99" t="n">
        <f aca="false">$AE1248+(AQ1247-$AE1247)</f>
        <v>3.067</v>
      </c>
      <c r="AR1248" s="99" t="n">
        <f aca="false">$AE1248+(AR1247-$AE1247)</f>
        <v>3.367</v>
      </c>
      <c r="AS1248" s="99" t="n">
        <f aca="false">$AE1248+(AS1247-$AE1247)</f>
        <v>3.1245</v>
      </c>
      <c r="AT1248" s="99" t="n">
        <f aca="false">$AE1248+(AT1247-$AE1247)</f>
        <v>3.122</v>
      </c>
      <c r="AU1248" s="99" t="n">
        <f aca="false">$AE1248+(AU1247-$AE1247)</f>
        <v>3.292</v>
      </c>
      <c r="AV1248" s="99" t="n">
        <f aca="false">$AE1248+(AV1247-$AE1247)</f>
        <v>3.437</v>
      </c>
      <c r="AW1248" s="99" t="n">
        <f aca="false">$AE1248+(AW1247-$AE1247)</f>
        <v>2.957</v>
      </c>
      <c r="AX1248" s="99" t="n">
        <f aca="false">$AE1248+(AX1247-$AE1247)</f>
        <v>2.957</v>
      </c>
      <c r="AY1248" s="99" t="n">
        <f aca="false">$AE1248+(AY1247-$AE1247)</f>
        <v>4.517</v>
      </c>
      <c r="AZ1248" s="63"/>
      <c r="BA1248" s="63"/>
      <c r="BB1248" s="63"/>
      <c r="BC1248" s="63"/>
      <c r="BD1248" s="63"/>
      <c r="BE1248" s="99" t="n">
        <v>5.32833333333333</v>
      </c>
      <c r="BF1248" s="99" t="n">
        <v>5.08990552500509</v>
      </c>
      <c r="BG1248" s="99" t="n">
        <v>5.50833333333333</v>
      </c>
      <c r="BH1248" s="99" t="n">
        <v>5.34033333333333</v>
      </c>
      <c r="BI1248" s="99" t="n">
        <v>4.67866666666667</v>
      </c>
      <c r="BJ1248" s="99" t="n">
        <v>4.39366666666667</v>
      </c>
      <c r="BK1248" s="99" t="n">
        <v>5.26333333333333</v>
      </c>
      <c r="BL1248" s="99" t="n">
        <v>5.35033333333333</v>
      </c>
      <c r="BM1248" s="99" t="n">
        <v>12.1503333333333</v>
      </c>
      <c r="BN1248" s="99" t="n">
        <v>5.28166666666667</v>
      </c>
      <c r="BO1248" s="99" t="n">
        <v>5.57416666666667</v>
      </c>
      <c r="BP1248" s="99" t="n">
        <v>5.78166666666667</v>
      </c>
      <c r="BQ1248" s="99" t="n">
        <v>5.30866666666667</v>
      </c>
      <c r="BR1248" s="99" t="n">
        <v>8.94033333333334</v>
      </c>
      <c r="BS1248" s="99" t="n">
        <v>5.34</v>
      </c>
      <c r="BT1248" s="99" t="n">
        <v>5.31666666666667</v>
      </c>
      <c r="BU1248" s="99" t="n">
        <v>5.65333333333333</v>
      </c>
      <c r="BV1248" s="99" t="n">
        <v>5.75916666666667</v>
      </c>
      <c r="BW1248" s="99" t="n">
        <v>5.36833333333333</v>
      </c>
      <c r="BX1248" s="99" t="n">
        <v>5.36333333333333</v>
      </c>
      <c r="BY1248" s="99" t="n">
        <v>10.3303333333333</v>
      </c>
      <c r="BZ1248" s="63"/>
      <c r="CA1248" s="99" t="n">
        <v>5.405</v>
      </c>
      <c r="CB1248" s="99" t="n">
        <v>5.193</v>
      </c>
      <c r="CC1248" s="99" t="n">
        <v>5.593</v>
      </c>
      <c r="CD1248" s="99" t="n">
        <v>5.575</v>
      </c>
      <c r="CE1248" s="99" t="n">
        <v>4.927</v>
      </c>
      <c r="CF1248" s="99" t="n">
        <v>4.568</v>
      </c>
      <c r="CG1248" s="99" t="n">
        <v>5.348</v>
      </c>
      <c r="CH1248" s="99" t="n">
        <v>5.4425</v>
      </c>
      <c r="CI1248" s="99" t="n">
        <v>11.775</v>
      </c>
      <c r="CJ1248" s="99" t="n">
        <v>5.703</v>
      </c>
      <c r="CK1248" s="99" t="n">
        <v>5.663</v>
      </c>
      <c r="CL1248" s="99" t="n">
        <v>6.101</v>
      </c>
      <c r="CM1248" s="99" t="n">
        <v>5.488</v>
      </c>
      <c r="CN1248" s="99" t="n">
        <v>9.725</v>
      </c>
      <c r="CO1248" s="99" t="n">
        <v>5.428</v>
      </c>
      <c r="CP1248" s="99" t="n">
        <v>5.41</v>
      </c>
      <c r="CQ1248" s="99" t="n">
        <v>5.752</v>
      </c>
      <c r="CR1248" s="99" t="n">
        <v>5.982</v>
      </c>
      <c r="CS1248" s="99" t="n">
        <v>5.471</v>
      </c>
      <c r="CT1248" s="99" t="n">
        <v>5.465</v>
      </c>
      <c r="CU1248" s="99" t="n">
        <v>10.975</v>
      </c>
      <c r="CV1248" s="63"/>
      <c r="CW1248" s="63"/>
      <c r="CX1248" s="63"/>
      <c r="CY1248" s="63"/>
      <c r="CZ1248" s="63"/>
      <c r="DA1248" s="63"/>
      <c r="DB1248" s="63"/>
      <c r="DC1248" s="63"/>
      <c r="DD1248" s="63"/>
      <c r="DE1248" s="63"/>
      <c r="DF1248" s="63"/>
      <c r="DG1248" s="63"/>
      <c r="DH1248" s="63"/>
      <c r="DI1248" s="63"/>
      <c r="DJ1248" s="63"/>
      <c r="DK1248" s="63"/>
      <c r="DL1248" s="63"/>
      <c r="DM1248" s="63"/>
      <c r="DN1248" s="63"/>
      <c r="DO1248" s="63"/>
      <c r="DP1248" s="63"/>
      <c r="DQ1248" s="63"/>
      <c r="DR1248" s="63"/>
      <c r="DS1248" s="63"/>
      <c r="DT1248" s="63"/>
      <c r="DU1248" s="63"/>
      <c r="DV1248" s="63"/>
      <c r="DW1248" s="63"/>
      <c r="DX1248" s="63"/>
      <c r="DY1248" s="63"/>
      <c r="DZ1248" s="63"/>
      <c r="EA1248" s="63"/>
      <c r="EB1248" s="63"/>
      <c r="EC1248" s="63"/>
      <c r="ED1248" s="63"/>
      <c r="EE1248" s="63"/>
      <c r="EF1248" s="63"/>
      <c r="EG1248" s="63"/>
      <c r="EH1248" s="63"/>
      <c r="EI1248" s="63"/>
      <c r="EJ1248" s="63"/>
      <c r="EK1248" s="63"/>
      <c r="EL1248" s="63"/>
      <c r="EM1248" s="63"/>
      <c r="EN1248" s="63"/>
      <c r="EO1248" s="63"/>
      <c r="EP1248" s="63"/>
      <c r="EQ1248" s="63"/>
      <c r="ER1248" s="63"/>
      <c r="ES1248" s="63"/>
      <c r="ET1248" s="63"/>
      <c r="EU1248" s="63"/>
      <c r="EV1248" s="63"/>
      <c r="EW1248" s="63"/>
      <c r="EX1248" s="63"/>
      <c r="EY1248" s="63"/>
      <c r="EZ1248" s="63"/>
      <c r="FA1248" s="63"/>
      <c r="FB1248" s="63"/>
      <c r="FC1248" s="63"/>
      <c r="FD1248" s="63"/>
      <c r="FE1248" s="63"/>
      <c r="FF1248" s="63"/>
      <c r="FG1248" s="63"/>
      <c r="FH1248" s="63"/>
      <c r="FI1248" s="63"/>
      <c r="FJ1248" s="63"/>
      <c r="FK1248" s="63"/>
      <c r="FL1248" s="63"/>
      <c r="FM1248" s="63"/>
      <c r="FN1248" s="63"/>
      <c r="FO1248" s="63"/>
      <c r="FP1248" s="63"/>
      <c r="FQ1248" s="63"/>
      <c r="FR1248" s="63"/>
      <c r="FS1248" s="63"/>
      <c r="FT1248" s="63"/>
      <c r="FU1248" s="63"/>
      <c r="FV1248" s="63"/>
      <c r="FW1248" s="63"/>
      <c r="FX1248" s="63"/>
      <c r="FY1248" s="63"/>
      <c r="FZ1248" s="63"/>
      <c r="GA1248" s="63"/>
      <c r="GB1248" s="63"/>
      <c r="GC1248" s="63"/>
      <c r="GD1248" s="63"/>
      <c r="GE1248" s="63"/>
      <c r="GF1248" s="63"/>
      <c r="GG1248" s="63"/>
      <c r="GH1248" s="63"/>
      <c r="GI1248" s="63"/>
      <c r="GJ1248" s="63"/>
      <c r="GK1248" s="63"/>
      <c r="GL1248" s="63"/>
      <c r="GM1248" s="63"/>
      <c r="GN1248" s="63"/>
      <c r="GO1248" s="63"/>
      <c r="GP1248" s="63"/>
      <c r="GQ1248" s="63"/>
      <c r="GR1248" s="63"/>
      <c r="GS1248" s="63"/>
      <c r="GT1248" s="63"/>
      <c r="GU1248" s="63"/>
      <c r="GV1248" s="63"/>
      <c r="GW1248" s="63"/>
      <c r="GX1248" s="63"/>
      <c r="GY1248" s="63"/>
      <c r="GZ1248" s="63"/>
      <c r="HA1248" s="63"/>
      <c r="HB1248" s="63"/>
      <c r="HC1248" s="63"/>
      <c r="HD1248" s="63"/>
      <c r="HE1248" s="63"/>
      <c r="HF1248" s="63"/>
      <c r="HG1248" s="63"/>
      <c r="HH1248" s="63"/>
      <c r="HI1248" s="63"/>
      <c r="HJ1248" s="63"/>
      <c r="HK1248" s="63"/>
      <c r="HL1248" s="63"/>
      <c r="HM1248" s="63"/>
      <c r="HN1248" s="63"/>
      <c r="HO1248" s="63"/>
      <c r="HP1248" s="63"/>
      <c r="HQ1248" s="63"/>
      <c r="HR1248" s="63"/>
      <c r="HS1248" s="63"/>
      <c r="HT1248" s="63"/>
      <c r="HU1248" s="63"/>
      <c r="HV1248" s="63"/>
      <c r="HW1248" s="63"/>
      <c r="HX1248" s="63"/>
      <c r="HY1248" s="63"/>
      <c r="HZ1248" s="63"/>
      <c r="IA1248" s="63"/>
      <c r="IB1248" s="63"/>
      <c r="IC1248" s="63"/>
      <c r="ID1248" s="63"/>
      <c r="IE1248" s="63"/>
      <c r="IF1248" s="63"/>
      <c r="IG1248" s="63"/>
      <c r="IH1248" s="63"/>
      <c r="II1248" s="63"/>
      <c r="IJ1248" s="63"/>
      <c r="IK1248" s="63"/>
      <c r="IL1248" s="63"/>
      <c r="IM1248" s="63"/>
      <c r="IN1248" s="63"/>
      <c r="IO1248" s="63"/>
      <c r="IP1248" s="63"/>
      <c r="IQ1248" s="63"/>
      <c r="IR1248" s="63"/>
      <c r="IS1248" s="63"/>
      <c r="IT1248" s="63"/>
      <c r="IU1248" s="63"/>
      <c r="IV1248" s="63"/>
      <c r="IW1248" s="63"/>
    </row>
    <row r="1249" customFormat="false" ht="12.75" hidden="true" customHeight="false" outlineLevel="0" collapsed="false">
      <c r="A1249" s="56" t="n">
        <v>37075</v>
      </c>
      <c r="B1249" s="90" t="n">
        <f aca="false">B1248+1</f>
        <v>1243</v>
      </c>
      <c r="C1249" s="28"/>
      <c r="E1249" s="91" t="n">
        <v>3.09</v>
      </c>
      <c r="F1249" s="91" t="n">
        <v>2.354</v>
      </c>
      <c r="G1249" s="91" t="n">
        <v>3.065</v>
      </c>
      <c r="H1249" s="91" t="n">
        <v>3.09</v>
      </c>
      <c r="I1249" s="91" t="n">
        <v>2.5</v>
      </c>
      <c r="J1249" s="91" t="n">
        <v>2.295</v>
      </c>
      <c r="K1249" s="91" t="n">
        <v>2.96</v>
      </c>
      <c r="L1249" s="91" t="n">
        <v>3.14</v>
      </c>
      <c r="M1249" s="91" t="n">
        <v>6.7</v>
      </c>
      <c r="N1249" s="91" t="n">
        <v>2.44</v>
      </c>
      <c r="O1249" s="91" t="n">
        <v>3.24</v>
      </c>
      <c r="P1249" s="91" t="n">
        <v>3.49</v>
      </c>
      <c r="Q1249" s="91" t="n">
        <v>3.085</v>
      </c>
      <c r="R1249" s="91" t="n">
        <v>3.95</v>
      </c>
      <c r="S1249" s="91" t="n">
        <v>3.02</v>
      </c>
      <c r="T1249" s="91" t="n">
        <v>3.11</v>
      </c>
      <c r="U1249" s="91" t="n">
        <v>3.26</v>
      </c>
      <c r="V1249" s="91" t="n">
        <v>3.39</v>
      </c>
      <c r="W1249" s="91" t="n">
        <v>2.96</v>
      </c>
      <c r="X1249" s="91" t="n">
        <v>2.96</v>
      </c>
      <c r="Y1249" s="91" t="n">
        <v>5.15</v>
      </c>
      <c r="AA1249" s="2" t="n">
        <v>3.2</v>
      </c>
      <c r="AB1249" s="2" t="n">
        <v>3.201</v>
      </c>
      <c r="AC1249" s="95" t="n">
        <f aca="false">AE1249-AB1249</f>
        <v>0</v>
      </c>
      <c r="AE1249" s="28" t="n">
        <v>3.201</v>
      </c>
      <c r="AF1249" s="28" t="n">
        <v>2.54531408508068</v>
      </c>
      <c r="AG1249" s="28" t="n">
        <v>3.196</v>
      </c>
      <c r="AH1249" s="28" t="n">
        <v>3.176</v>
      </c>
      <c r="AI1249" s="28" t="n">
        <v>2.741</v>
      </c>
      <c r="AJ1249" s="28" t="n">
        <v>2.351</v>
      </c>
      <c r="AK1249" s="28" t="n">
        <v>3.051</v>
      </c>
      <c r="AL1249" s="28" t="n">
        <v>3.246</v>
      </c>
      <c r="AM1249" s="28" t="n">
        <v>6.801</v>
      </c>
      <c r="AN1249" s="28" t="n">
        <v>2.551</v>
      </c>
      <c r="AO1249" s="28" t="n">
        <v>3.331</v>
      </c>
      <c r="AP1249" s="28" t="n">
        <v>3.6085</v>
      </c>
      <c r="AQ1249" s="28" t="n">
        <v>3.171</v>
      </c>
      <c r="AR1249" s="28" t="n">
        <v>4.151</v>
      </c>
      <c r="AS1249" s="28" t="n">
        <v>3.2085</v>
      </c>
      <c r="AT1249" s="28" t="n">
        <v>3.206</v>
      </c>
      <c r="AU1249" s="28" t="n">
        <v>3.366</v>
      </c>
      <c r="AV1249" s="28" t="n">
        <v>3.521</v>
      </c>
      <c r="AW1249" s="28" t="n">
        <v>3.061</v>
      </c>
      <c r="AX1249" s="28" t="n">
        <v>3.061</v>
      </c>
      <c r="AY1249" s="28" t="n">
        <v>5.951</v>
      </c>
      <c r="BE1249" s="28" t="n">
        <v>3.28566666666667</v>
      </c>
      <c r="BF1249" s="28" t="n">
        <v>2.64710469502689</v>
      </c>
      <c r="BG1249" s="28" t="n">
        <v>3.28066666666667</v>
      </c>
      <c r="BH1249" s="28" t="n">
        <v>3.22233333333333</v>
      </c>
      <c r="BI1249" s="28" t="n">
        <v>2.88566666666667</v>
      </c>
      <c r="BJ1249" s="28" t="n">
        <v>2.49233333333333</v>
      </c>
      <c r="BK1249" s="28" t="n">
        <v>3.13566666666667</v>
      </c>
      <c r="BL1249" s="28" t="n">
        <v>3.31233333333333</v>
      </c>
      <c r="BM1249" s="28" t="n">
        <v>6.35233333333333</v>
      </c>
      <c r="BN1249" s="28" t="n">
        <v>2.74566666666667</v>
      </c>
      <c r="BO1249" s="28" t="n">
        <v>3.419</v>
      </c>
      <c r="BP1249" s="28" t="n">
        <v>3.65816666666667</v>
      </c>
      <c r="BQ1249" s="28" t="n">
        <v>3.22066666666667</v>
      </c>
      <c r="BR1249" s="28" t="n">
        <v>4.18566666666667</v>
      </c>
      <c r="BS1249" s="28" t="n">
        <v>3.29316666666667</v>
      </c>
      <c r="BT1249" s="28" t="n">
        <v>3.289</v>
      </c>
      <c r="BU1249" s="28" t="n">
        <v>3.45066666666667</v>
      </c>
      <c r="BV1249" s="28" t="n">
        <v>3.60066666666667</v>
      </c>
      <c r="BW1249" s="28" t="n">
        <v>3.14566666666667</v>
      </c>
      <c r="BX1249" s="28" t="n">
        <v>3.14566666666667</v>
      </c>
      <c r="BY1249" s="28" t="n">
        <v>5.769</v>
      </c>
      <c r="CA1249" s="28" t="n">
        <v>3.8834</v>
      </c>
      <c r="CB1249" s="28" t="n">
        <v>3.3784</v>
      </c>
      <c r="CC1249" s="28" t="n">
        <v>3.9934</v>
      </c>
      <c r="CD1249" s="28" t="n">
        <v>3.7874</v>
      </c>
      <c r="CE1249" s="28" t="n">
        <v>3.6834</v>
      </c>
      <c r="CF1249" s="28" t="n">
        <v>3.5734</v>
      </c>
      <c r="CG1249" s="28" t="n">
        <v>3.7484</v>
      </c>
      <c r="CH1249" s="28" t="n">
        <v>3.8459</v>
      </c>
      <c r="CI1249" s="28" t="n">
        <v>5.3634</v>
      </c>
      <c r="CJ1249" s="28" t="n">
        <v>5.2024</v>
      </c>
      <c r="CK1249" s="28" t="n">
        <v>4.1074</v>
      </c>
      <c r="CL1249" s="28" t="n">
        <v>5.0774</v>
      </c>
      <c r="CM1249" s="28" t="n">
        <v>3.7994</v>
      </c>
      <c r="CN1249" s="28" t="n">
        <v>5.2274</v>
      </c>
      <c r="CO1249" s="28" t="n">
        <v>3.8984</v>
      </c>
      <c r="CP1249" s="28" t="n">
        <v>3.8784</v>
      </c>
      <c r="CQ1249" s="28" t="n">
        <v>4.2034</v>
      </c>
      <c r="CR1249" s="28" t="n">
        <v>4.6734</v>
      </c>
      <c r="CS1249" s="28" t="n">
        <v>3.8884</v>
      </c>
      <c r="CT1249" s="28" t="n">
        <v>3.8684</v>
      </c>
      <c r="CU1249" s="28" t="n">
        <v>5.8804</v>
      </c>
    </row>
    <row r="1250" customFormat="false" ht="12.75" hidden="true" customHeight="false" outlineLevel="0" collapsed="false">
      <c r="A1250" s="56" t="n">
        <v>37077</v>
      </c>
      <c r="B1250" s="90" t="n">
        <f aca="false">B1249+1</f>
        <v>1244</v>
      </c>
      <c r="C1250" s="28"/>
      <c r="E1250" s="91" t="n">
        <v>3.03</v>
      </c>
      <c r="F1250" s="91" t="n">
        <v>2.339</v>
      </c>
      <c r="G1250" s="91" t="n">
        <v>3</v>
      </c>
      <c r="H1250" s="91" t="n">
        <v>3.025</v>
      </c>
      <c r="I1250" s="91" t="n">
        <v>2.32</v>
      </c>
      <c r="J1250" s="91" t="n">
        <v>2.21</v>
      </c>
      <c r="K1250" s="91" t="n">
        <v>2.91</v>
      </c>
      <c r="L1250" s="91" t="n">
        <v>3.08</v>
      </c>
      <c r="M1250" s="91" t="n">
        <v>6.53</v>
      </c>
      <c r="N1250" s="91" t="n">
        <v>2.38</v>
      </c>
      <c r="O1250" s="91" t="n">
        <v>3.18</v>
      </c>
      <c r="P1250" s="91" t="n">
        <v>3.41</v>
      </c>
      <c r="Q1250" s="91" t="n">
        <v>3.02</v>
      </c>
      <c r="R1250" s="91" t="n">
        <v>3.83</v>
      </c>
      <c r="S1250" s="91" t="n">
        <v>3.04</v>
      </c>
      <c r="T1250" s="91" t="n">
        <v>3.035</v>
      </c>
      <c r="U1250" s="91" t="n">
        <v>3.19</v>
      </c>
      <c r="V1250" s="91" t="n">
        <v>3.33</v>
      </c>
      <c r="W1250" s="91" t="n">
        <v>2.9</v>
      </c>
      <c r="X1250" s="91" t="n">
        <v>2.9</v>
      </c>
      <c r="Y1250" s="91" t="n">
        <v>5.03</v>
      </c>
      <c r="AA1250" s="2" t="n">
        <v>3.26</v>
      </c>
      <c r="AB1250" s="2" t="n">
        <v>3.136</v>
      </c>
      <c r="AC1250" s="95" t="n">
        <f aca="false">AE1250-AB1250</f>
        <v>0</v>
      </c>
      <c r="AE1250" s="28" t="n">
        <v>3.136</v>
      </c>
      <c r="AF1250" s="28" t="n">
        <v>2.45182902231877</v>
      </c>
      <c r="AG1250" s="28" t="n">
        <v>3.1235</v>
      </c>
      <c r="AH1250" s="28" t="n">
        <v>3.116</v>
      </c>
      <c r="AI1250" s="28" t="n">
        <v>2.671</v>
      </c>
      <c r="AJ1250" s="28" t="n">
        <v>2.326</v>
      </c>
      <c r="AK1250" s="28" t="n">
        <v>2.991</v>
      </c>
      <c r="AL1250" s="28" t="n">
        <v>3.181</v>
      </c>
      <c r="AM1250" s="28" t="n">
        <v>6.786</v>
      </c>
      <c r="AN1250" s="28" t="n">
        <v>2.536</v>
      </c>
      <c r="AO1250" s="28" t="n">
        <v>3.266</v>
      </c>
      <c r="AP1250" s="28" t="n">
        <v>3.5435</v>
      </c>
      <c r="AQ1250" s="28" t="n">
        <v>3.116</v>
      </c>
      <c r="AR1250" s="28" t="n">
        <v>4.506</v>
      </c>
      <c r="AS1250" s="28" t="n">
        <v>3.1435</v>
      </c>
      <c r="AT1250" s="28" t="n">
        <v>3.141</v>
      </c>
      <c r="AU1250" s="28" t="n">
        <v>3.301</v>
      </c>
      <c r="AV1250" s="28" t="n">
        <v>3.456</v>
      </c>
      <c r="AW1250" s="28" t="n">
        <v>3.001</v>
      </c>
      <c r="AX1250" s="28" t="n">
        <v>3.001</v>
      </c>
      <c r="AY1250" s="28" t="n">
        <v>5.886</v>
      </c>
      <c r="BE1250" s="28" t="n">
        <v>3.22566666666667</v>
      </c>
      <c r="BF1250" s="28" t="n">
        <v>2.57894300743959</v>
      </c>
      <c r="BG1250" s="28" t="n">
        <v>3.2115</v>
      </c>
      <c r="BH1250" s="28" t="n">
        <v>3.17066666666667</v>
      </c>
      <c r="BI1250" s="28" t="n">
        <v>2.819</v>
      </c>
      <c r="BJ1250" s="28" t="n">
        <v>2.479</v>
      </c>
      <c r="BK1250" s="28" t="n">
        <v>3.08066666666667</v>
      </c>
      <c r="BL1250" s="28" t="n">
        <v>3.25233333333333</v>
      </c>
      <c r="BM1250" s="28" t="n">
        <v>6.42566666666667</v>
      </c>
      <c r="BN1250" s="28" t="n">
        <v>2.74733333333333</v>
      </c>
      <c r="BO1250" s="28" t="n">
        <v>3.359</v>
      </c>
      <c r="BP1250" s="28" t="n">
        <v>3.59816666666667</v>
      </c>
      <c r="BQ1250" s="28" t="n">
        <v>3.17066666666667</v>
      </c>
      <c r="BR1250" s="28" t="n">
        <v>4.61566666666667</v>
      </c>
      <c r="BS1250" s="28" t="n">
        <v>3.23316666666667</v>
      </c>
      <c r="BT1250" s="28" t="n">
        <v>3.229</v>
      </c>
      <c r="BU1250" s="28" t="n">
        <v>3.39066666666667</v>
      </c>
      <c r="BV1250" s="28" t="n">
        <v>3.54066666666667</v>
      </c>
      <c r="BW1250" s="28" t="n">
        <v>3.09066666666667</v>
      </c>
      <c r="BX1250" s="28" t="n">
        <v>3.09066666666667</v>
      </c>
      <c r="BY1250" s="28" t="n">
        <v>5.87566666666667</v>
      </c>
      <c r="CA1250" s="28" t="n">
        <v>3.8736</v>
      </c>
      <c r="CB1250" s="28" t="n">
        <v>3.3686</v>
      </c>
      <c r="CC1250" s="28" t="n">
        <v>3.9836</v>
      </c>
      <c r="CD1250" s="28" t="n">
        <v>3.7776</v>
      </c>
      <c r="CE1250" s="28" t="n">
        <v>3.6586</v>
      </c>
      <c r="CF1250" s="28" t="n">
        <v>3.5636</v>
      </c>
      <c r="CG1250" s="28" t="n">
        <v>3.7386</v>
      </c>
      <c r="CH1250" s="28" t="n">
        <v>3.8361</v>
      </c>
      <c r="CI1250" s="28" t="n">
        <v>5.6936</v>
      </c>
      <c r="CJ1250" s="28" t="n">
        <v>5.5326</v>
      </c>
      <c r="CK1250" s="28" t="n">
        <v>4.0976</v>
      </c>
      <c r="CL1250" s="28" t="n">
        <v>5.0676</v>
      </c>
      <c r="CM1250" s="28" t="n">
        <v>3.7886</v>
      </c>
      <c r="CN1250" s="28" t="n">
        <v>5.5576</v>
      </c>
      <c r="CO1250" s="28" t="n">
        <v>3.8886</v>
      </c>
      <c r="CP1250" s="28" t="n">
        <v>3.8686</v>
      </c>
      <c r="CQ1250" s="28" t="n">
        <v>4.1936</v>
      </c>
      <c r="CR1250" s="28" t="n">
        <v>4.6636</v>
      </c>
      <c r="CS1250" s="28" t="n">
        <v>3.8786</v>
      </c>
      <c r="CT1250" s="28" t="n">
        <v>3.8586</v>
      </c>
      <c r="CU1250" s="28" t="n">
        <v>6.2406</v>
      </c>
    </row>
    <row r="1251" customFormat="false" ht="12.75" hidden="true" customHeight="false" outlineLevel="0" collapsed="false">
      <c r="A1251" s="56" t="n">
        <v>37078</v>
      </c>
      <c r="B1251" s="90" t="n">
        <f aca="false">B1250+1</f>
        <v>1245</v>
      </c>
      <c r="C1251" s="28"/>
      <c r="E1251" s="91" t="n">
        <v>3.11</v>
      </c>
      <c r="F1251" s="91" t="n">
        <v>2.405</v>
      </c>
      <c r="G1251" s="91" t="n">
        <v>3.08</v>
      </c>
      <c r="H1251" s="91" t="n">
        <v>3.12</v>
      </c>
      <c r="I1251" s="91" t="n">
        <v>2.41</v>
      </c>
      <c r="J1251" s="91" t="n">
        <v>2.26</v>
      </c>
      <c r="K1251" s="91" t="n">
        <v>3</v>
      </c>
      <c r="L1251" s="91" t="n">
        <v>3.17</v>
      </c>
      <c r="M1251" s="91" t="n">
        <v>6.52</v>
      </c>
      <c r="N1251" s="91" t="n">
        <v>2.47</v>
      </c>
      <c r="O1251" s="91" t="n">
        <v>3.26</v>
      </c>
      <c r="P1251" s="91" t="n">
        <v>3.485</v>
      </c>
      <c r="Q1251" s="91" t="n">
        <v>3.105</v>
      </c>
      <c r="R1251" s="91" t="n">
        <v>3.87</v>
      </c>
      <c r="S1251" s="91" t="n">
        <v>3.1</v>
      </c>
      <c r="T1251" s="91" t="n">
        <v>3.1</v>
      </c>
      <c r="U1251" s="91" t="n">
        <v>3.28</v>
      </c>
      <c r="V1251" s="91" t="n">
        <v>3.41</v>
      </c>
      <c r="W1251" s="91" t="n">
        <v>2.99</v>
      </c>
      <c r="X1251" s="91" t="n">
        <v>2.99</v>
      </c>
      <c r="Y1251" s="91" t="n">
        <v>5.02</v>
      </c>
      <c r="AA1251" s="2" t="n">
        <v>3.16</v>
      </c>
      <c r="AB1251" s="2" t="n">
        <v>3.218</v>
      </c>
      <c r="AC1251" s="95" t="n">
        <f aca="false">AE1251-AB1251</f>
        <v>0</v>
      </c>
      <c r="AE1251" s="28" t="n">
        <v>3.218</v>
      </c>
      <c r="AF1251" s="28" t="n">
        <v>2.508428081501</v>
      </c>
      <c r="AG1251" s="28" t="n">
        <v>3.2055</v>
      </c>
      <c r="AH1251" s="28" t="n">
        <v>3.203</v>
      </c>
      <c r="AI1251" s="28" t="n">
        <v>2.713</v>
      </c>
      <c r="AJ1251" s="28" t="n">
        <v>2.398</v>
      </c>
      <c r="AK1251" s="28" t="n">
        <v>3.078</v>
      </c>
      <c r="AL1251" s="28" t="n">
        <v>3.2655</v>
      </c>
      <c r="AM1251" s="28" t="n">
        <v>6.518</v>
      </c>
      <c r="AN1251" s="28" t="n">
        <v>2.608</v>
      </c>
      <c r="AO1251" s="28" t="n">
        <v>3.348</v>
      </c>
      <c r="AP1251" s="28" t="n">
        <v>3.6255</v>
      </c>
      <c r="AQ1251" s="28" t="n">
        <v>3.203</v>
      </c>
      <c r="AR1251" s="28" t="n">
        <v>4.518</v>
      </c>
      <c r="AS1251" s="28" t="n">
        <v>3.2255</v>
      </c>
      <c r="AT1251" s="28" t="n">
        <v>3.223</v>
      </c>
      <c r="AU1251" s="28" t="n">
        <v>3.383</v>
      </c>
      <c r="AV1251" s="28" t="n">
        <v>3.538</v>
      </c>
      <c r="AW1251" s="28" t="n">
        <v>3.088</v>
      </c>
      <c r="AX1251" s="28" t="n">
        <v>3.088</v>
      </c>
      <c r="AY1251" s="28" t="n">
        <v>5.798</v>
      </c>
      <c r="BE1251" s="28" t="n">
        <v>3.29733333333333</v>
      </c>
      <c r="BF1251" s="28" t="n">
        <v>2.63414269383367</v>
      </c>
      <c r="BG1251" s="28" t="n">
        <v>3.28316666666667</v>
      </c>
      <c r="BH1251" s="28" t="n">
        <v>3.24733333333333</v>
      </c>
      <c r="BI1251" s="28" t="n">
        <v>2.87566666666667</v>
      </c>
      <c r="BJ1251" s="28" t="n">
        <v>2.524</v>
      </c>
      <c r="BK1251" s="28" t="n">
        <v>3.15733333333333</v>
      </c>
      <c r="BL1251" s="28" t="n">
        <v>3.32566666666667</v>
      </c>
      <c r="BM1251" s="28" t="n">
        <v>6.28066666666667</v>
      </c>
      <c r="BN1251" s="28" t="n">
        <v>2.824</v>
      </c>
      <c r="BO1251" s="28" t="n">
        <v>3.43066666666667</v>
      </c>
      <c r="BP1251" s="28" t="n">
        <v>3.66983333333333</v>
      </c>
      <c r="BQ1251" s="28" t="n">
        <v>3.24733333333333</v>
      </c>
      <c r="BR1251" s="28" t="n">
        <v>4.59733333333333</v>
      </c>
      <c r="BS1251" s="28" t="n">
        <v>3.30483333333333</v>
      </c>
      <c r="BT1251" s="28" t="n">
        <v>3.30066666666667</v>
      </c>
      <c r="BU1251" s="28" t="n">
        <v>3.46233333333333</v>
      </c>
      <c r="BV1251" s="28" t="n">
        <v>3.61233333333333</v>
      </c>
      <c r="BW1251" s="28" t="n">
        <v>3.16733333333333</v>
      </c>
      <c r="BX1251" s="28" t="n">
        <v>3.16733333333333</v>
      </c>
      <c r="BY1251" s="28" t="n">
        <v>5.89066666666667</v>
      </c>
      <c r="CA1251" s="28" t="n">
        <v>3.9476</v>
      </c>
      <c r="CB1251" s="28" t="n">
        <v>3.4326</v>
      </c>
      <c r="CC1251" s="28" t="n">
        <v>4.0626</v>
      </c>
      <c r="CD1251" s="28" t="n">
        <v>3.8566</v>
      </c>
      <c r="CE1251" s="28" t="n">
        <v>3.7326</v>
      </c>
      <c r="CF1251" s="28" t="n">
        <v>3.6376</v>
      </c>
      <c r="CG1251" s="28" t="n">
        <v>3.8176</v>
      </c>
      <c r="CH1251" s="28" t="n">
        <v>3.9101</v>
      </c>
      <c r="CI1251" s="28" t="n">
        <v>5.8736</v>
      </c>
      <c r="CJ1251" s="28" t="n">
        <v>5.6926</v>
      </c>
      <c r="CK1251" s="28" t="n">
        <v>4.1716</v>
      </c>
      <c r="CL1251" s="28" t="n">
        <v>5.1416</v>
      </c>
      <c r="CM1251" s="28" t="n">
        <v>3.8626</v>
      </c>
      <c r="CN1251" s="28" t="n">
        <v>5.7176</v>
      </c>
      <c r="CO1251" s="28" t="n">
        <v>3.9626</v>
      </c>
      <c r="CP1251" s="28" t="n">
        <v>3.9426</v>
      </c>
      <c r="CQ1251" s="28" t="n">
        <v>4.2676</v>
      </c>
      <c r="CR1251" s="28" t="n">
        <v>4.7376</v>
      </c>
      <c r="CS1251" s="28" t="n">
        <v>3.9526</v>
      </c>
      <c r="CT1251" s="28" t="n">
        <v>3.9326</v>
      </c>
      <c r="CU1251" s="28" t="n">
        <v>6.4156</v>
      </c>
    </row>
    <row r="1252" customFormat="false" ht="12.75" hidden="true" customHeight="false" outlineLevel="0" collapsed="false">
      <c r="A1252" s="56" t="n">
        <v>37081</v>
      </c>
      <c r="B1252" s="90" t="n">
        <f aca="false">B1251+1</f>
        <v>1246</v>
      </c>
      <c r="C1252" s="28"/>
      <c r="E1252" s="91" t="n">
        <v>3.05</v>
      </c>
      <c r="F1252" s="91" t="n">
        <v>2.329</v>
      </c>
      <c r="G1252" s="91" t="n">
        <v>3.02</v>
      </c>
      <c r="H1252" s="91" t="n">
        <v>3.055</v>
      </c>
      <c r="I1252" s="91" t="n">
        <v>2.41</v>
      </c>
      <c r="J1252" s="91" t="n">
        <v>2.27</v>
      </c>
      <c r="K1252" s="91" t="n">
        <v>2.94</v>
      </c>
      <c r="L1252" s="91" t="n">
        <v>3.11</v>
      </c>
      <c r="M1252" s="91" t="n">
        <v>6.2</v>
      </c>
      <c r="N1252" s="91" t="n">
        <v>2.41</v>
      </c>
      <c r="O1252" s="91" t="n">
        <v>3.19</v>
      </c>
      <c r="P1252" s="91" t="n">
        <v>3.41</v>
      </c>
      <c r="Q1252" s="91" t="n">
        <v>3.045</v>
      </c>
      <c r="R1252" s="91" t="n">
        <v>3.8</v>
      </c>
      <c r="S1252" s="91" t="n">
        <v>3.04</v>
      </c>
      <c r="T1252" s="91" t="n">
        <v>3.075</v>
      </c>
      <c r="U1252" s="91" t="n">
        <v>3.21</v>
      </c>
      <c r="V1252" s="91" t="n">
        <v>3.34</v>
      </c>
      <c r="W1252" s="91" t="n">
        <v>2.94</v>
      </c>
      <c r="X1252" s="91" t="n">
        <v>2.94</v>
      </c>
      <c r="Y1252" s="91" t="n">
        <v>4.9</v>
      </c>
      <c r="AA1252" s="2" t="n">
        <v>3.17</v>
      </c>
      <c r="AB1252" s="2" t="n">
        <v>3.153</v>
      </c>
      <c r="AC1252" s="95" t="n">
        <f aca="false">AE1252-AB1252</f>
        <v>0</v>
      </c>
      <c r="AE1252" s="28" t="n">
        <v>3.153</v>
      </c>
      <c r="AF1252" s="28" t="n">
        <v>2.43613593916436</v>
      </c>
      <c r="AG1252" s="28" t="n">
        <v>3.1405</v>
      </c>
      <c r="AH1252" s="28" t="n">
        <v>3.158</v>
      </c>
      <c r="AI1252" s="28" t="n">
        <v>2.658</v>
      </c>
      <c r="AJ1252" s="28" t="n">
        <v>2.328</v>
      </c>
      <c r="AK1252" s="28" t="n">
        <v>3.023</v>
      </c>
      <c r="AL1252" s="28" t="n">
        <v>3.2055</v>
      </c>
      <c r="AM1252" s="28" t="n">
        <v>6.303</v>
      </c>
      <c r="AN1252" s="28" t="n">
        <v>2.528</v>
      </c>
      <c r="AO1252" s="28" t="n">
        <v>3.283</v>
      </c>
      <c r="AP1252" s="28" t="n">
        <v>3.553</v>
      </c>
      <c r="AQ1252" s="28" t="n">
        <v>3.158</v>
      </c>
      <c r="AR1252" s="28" t="n">
        <v>4.303</v>
      </c>
      <c r="AS1252" s="28" t="n">
        <v>3.1605</v>
      </c>
      <c r="AT1252" s="28" t="n">
        <v>3.158</v>
      </c>
      <c r="AU1252" s="28" t="n">
        <v>3.318</v>
      </c>
      <c r="AV1252" s="28" t="n">
        <v>3.463</v>
      </c>
      <c r="AW1252" s="28" t="n">
        <v>3.033</v>
      </c>
      <c r="AX1252" s="28" t="n">
        <v>3.043</v>
      </c>
      <c r="AY1252" s="28" t="n">
        <v>5.583</v>
      </c>
      <c r="BE1252" s="28" t="n">
        <v>3.23366666666667</v>
      </c>
      <c r="BF1252" s="28" t="n">
        <v>2.53604531305479</v>
      </c>
      <c r="BG1252" s="28" t="n">
        <v>3.22283333333333</v>
      </c>
      <c r="BH1252" s="28" t="n">
        <v>3.192</v>
      </c>
      <c r="BI1252" s="28" t="n">
        <v>2.80533333333333</v>
      </c>
      <c r="BJ1252" s="28" t="n">
        <v>2.442</v>
      </c>
      <c r="BK1252" s="28" t="n">
        <v>3.10366666666667</v>
      </c>
      <c r="BL1252" s="28" t="n">
        <v>3.26533333333333</v>
      </c>
      <c r="BM1252" s="28" t="n">
        <v>6.017</v>
      </c>
      <c r="BN1252" s="28" t="n">
        <v>2.73533333333333</v>
      </c>
      <c r="BO1252" s="28" t="n">
        <v>3.367</v>
      </c>
      <c r="BP1252" s="28" t="n">
        <v>3.60366666666667</v>
      </c>
      <c r="BQ1252" s="28" t="n">
        <v>3.19033333333333</v>
      </c>
      <c r="BR1252" s="28" t="n">
        <v>4.33366666666667</v>
      </c>
      <c r="BS1252" s="28" t="n">
        <v>3.24116666666667</v>
      </c>
      <c r="BT1252" s="28" t="n">
        <v>3.237</v>
      </c>
      <c r="BU1252" s="28" t="n">
        <v>3.39866666666667</v>
      </c>
      <c r="BV1252" s="28" t="n">
        <v>3.54533333333333</v>
      </c>
      <c r="BW1252" s="28" t="n">
        <v>3.11366666666667</v>
      </c>
      <c r="BX1252" s="28" t="n">
        <v>3.12366666666667</v>
      </c>
      <c r="BY1252" s="28" t="n">
        <v>5.56033333333333</v>
      </c>
      <c r="CA1252" s="28" t="n">
        <v>3.867</v>
      </c>
      <c r="CB1252" s="28" t="n">
        <v>3.332</v>
      </c>
      <c r="CC1252" s="28" t="n">
        <v>3.987</v>
      </c>
      <c r="CD1252" s="28" t="n">
        <v>3.781</v>
      </c>
      <c r="CE1252" s="28" t="n">
        <v>3.662</v>
      </c>
      <c r="CF1252" s="28" t="n">
        <v>3.557</v>
      </c>
      <c r="CG1252" s="28" t="n">
        <v>3.747</v>
      </c>
      <c r="CH1252" s="28" t="n">
        <v>3.8305</v>
      </c>
      <c r="CI1252" s="28" t="n">
        <v>5.587</v>
      </c>
      <c r="CJ1252" s="28" t="n">
        <v>5.427</v>
      </c>
      <c r="CK1252" s="28" t="n">
        <v>4.091</v>
      </c>
      <c r="CL1252" s="28" t="n">
        <v>5.071</v>
      </c>
      <c r="CM1252" s="28" t="n">
        <v>3.787</v>
      </c>
      <c r="CN1252" s="28" t="n">
        <v>5.477</v>
      </c>
      <c r="CO1252" s="28" t="n">
        <v>3.882</v>
      </c>
      <c r="CP1252" s="28" t="n">
        <v>3.862</v>
      </c>
      <c r="CQ1252" s="28" t="n">
        <v>4.187</v>
      </c>
      <c r="CR1252" s="28" t="n">
        <v>4.657</v>
      </c>
      <c r="CS1252" s="28" t="n">
        <v>3.877</v>
      </c>
      <c r="CT1252" s="28" t="n">
        <v>3.857</v>
      </c>
      <c r="CU1252" s="28" t="n">
        <v>6.065</v>
      </c>
    </row>
    <row r="1253" customFormat="false" ht="12.75" hidden="true" customHeight="false" outlineLevel="0" collapsed="false">
      <c r="A1253" s="56" t="n">
        <v>37082</v>
      </c>
      <c r="B1253" s="90" t="n">
        <f aca="false">B1252+1</f>
        <v>1247</v>
      </c>
      <c r="C1253" s="28"/>
      <c r="E1253" s="91" t="n">
        <v>3.18</v>
      </c>
      <c r="F1253" s="91" t="n">
        <v>2.499</v>
      </c>
      <c r="G1253" s="91" t="n">
        <v>3.18</v>
      </c>
      <c r="H1253" s="91" t="n">
        <v>3.2075</v>
      </c>
      <c r="I1253" s="91" t="n">
        <v>2.4925</v>
      </c>
      <c r="J1253" s="91" t="n">
        <v>2.27</v>
      </c>
      <c r="K1253" s="91" t="n">
        <v>3.09</v>
      </c>
      <c r="L1253" s="91" t="n">
        <v>3.24</v>
      </c>
      <c r="M1253" s="91" t="n">
        <v>5.3</v>
      </c>
      <c r="N1253" s="91" t="n">
        <v>2.56</v>
      </c>
      <c r="O1253" s="91" t="n">
        <v>3.335</v>
      </c>
      <c r="P1253" s="91" t="n">
        <v>3.56</v>
      </c>
      <c r="Q1253" s="91" t="n">
        <v>3.205</v>
      </c>
      <c r="R1253" s="91" t="n">
        <v>3.4</v>
      </c>
      <c r="S1253" s="91" t="n">
        <v>3.17</v>
      </c>
      <c r="T1253" s="91" t="n">
        <v>3.23</v>
      </c>
      <c r="U1253" s="91" t="n">
        <v>3.335</v>
      </c>
      <c r="V1253" s="91" t="n">
        <v>3.48</v>
      </c>
      <c r="W1253" s="91" t="n">
        <v>3.09</v>
      </c>
      <c r="X1253" s="91" t="n">
        <v>3.09</v>
      </c>
      <c r="Y1253" s="91" t="n">
        <v>4.55</v>
      </c>
      <c r="AA1253" s="2" t="n">
        <v>3.23</v>
      </c>
      <c r="AB1253" s="2" t="n">
        <v>3.282</v>
      </c>
      <c r="AC1253" s="95" t="n">
        <f aca="false">AE1253-AB1253</f>
        <v>0</v>
      </c>
      <c r="AE1253" s="28" t="n">
        <v>3.282</v>
      </c>
      <c r="AF1253" s="28" t="n">
        <v>2.57009107727757</v>
      </c>
      <c r="AG1253" s="28" t="n">
        <v>3.282</v>
      </c>
      <c r="AH1253" s="28" t="n">
        <v>3.297</v>
      </c>
      <c r="AI1253" s="28" t="n">
        <v>2.787</v>
      </c>
      <c r="AJ1253" s="28" t="n">
        <v>2.462</v>
      </c>
      <c r="AK1253" s="28" t="n">
        <v>3.162</v>
      </c>
      <c r="AL1253" s="28" t="n">
        <v>3.337</v>
      </c>
      <c r="AM1253" s="28" t="n">
        <v>5.532</v>
      </c>
      <c r="AN1253" s="28" t="n">
        <v>2.642</v>
      </c>
      <c r="AO1253" s="28" t="n">
        <v>3.412</v>
      </c>
      <c r="AP1253" s="28" t="n">
        <v>3.692</v>
      </c>
      <c r="AQ1253" s="28" t="n">
        <v>3.302</v>
      </c>
      <c r="AR1253" s="28" t="n">
        <v>3.882</v>
      </c>
      <c r="AS1253" s="28" t="n">
        <v>3.2895</v>
      </c>
      <c r="AT1253" s="28" t="n">
        <v>3.287</v>
      </c>
      <c r="AU1253" s="28" t="n">
        <v>3.447</v>
      </c>
      <c r="AV1253" s="28" t="n">
        <v>3.592</v>
      </c>
      <c r="AW1253" s="28" t="n">
        <v>3.172</v>
      </c>
      <c r="AX1253" s="28" t="n">
        <v>3.182</v>
      </c>
      <c r="AY1253" s="28" t="n">
        <v>4.882</v>
      </c>
      <c r="BE1253" s="28" t="n">
        <v>3.35633333333333</v>
      </c>
      <c r="BF1253" s="28" t="n">
        <v>2.66603035909252</v>
      </c>
      <c r="BG1253" s="28" t="n">
        <v>3.353</v>
      </c>
      <c r="BH1253" s="28" t="n">
        <v>3.32466666666667</v>
      </c>
      <c r="BI1253" s="28" t="n">
        <v>2.91966666666667</v>
      </c>
      <c r="BJ1253" s="28" t="n">
        <v>2.57966666666667</v>
      </c>
      <c r="BK1253" s="28" t="n">
        <v>3.23633333333333</v>
      </c>
      <c r="BL1253" s="28" t="n">
        <v>3.38966666666667</v>
      </c>
      <c r="BM1253" s="28" t="n">
        <v>5.33966666666667</v>
      </c>
      <c r="BN1253" s="28" t="n">
        <v>2.84966666666667</v>
      </c>
      <c r="BO1253" s="28" t="n">
        <v>3.48966666666667</v>
      </c>
      <c r="BP1253" s="28" t="n">
        <v>3.72966666666667</v>
      </c>
      <c r="BQ1253" s="28" t="n">
        <v>3.323</v>
      </c>
      <c r="BR1253" s="28" t="n">
        <v>3.95633333333333</v>
      </c>
      <c r="BS1253" s="28" t="n">
        <v>3.36383333333333</v>
      </c>
      <c r="BT1253" s="28" t="n">
        <v>3.35966666666667</v>
      </c>
      <c r="BU1253" s="28" t="n">
        <v>3.52133333333333</v>
      </c>
      <c r="BV1253" s="28" t="n">
        <v>3.668</v>
      </c>
      <c r="BW1253" s="28" t="n">
        <v>3.24633333333333</v>
      </c>
      <c r="BX1253" s="28" t="n">
        <v>3.25633333333333</v>
      </c>
      <c r="BY1253" s="28" t="n">
        <v>4.80633333333333</v>
      </c>
      <c r="CA1253" s="28" t="n">
        <v>3.9606</v>
      </c>
      <c r="CB1253" s="28" t="n">
        <v>3.4256</v>
      </c>
      <c r="CC1253" s="28" t="n">
        <v>4.0856</v>
      </c>
      <c r="CD1253" s="28" t="n">
        <v>3.8786</v>
      </c>
      <c r="CE1253" s="28" t="n">
        <v>3.7606</v>
      </c>
      <c r="CF1253" s="28" t="n">
        <v>3.6706</v>
      </c>
      <c r="CG1253" s="28" t="n">
        <v>3.8406</v>
      </c>
      <c r="CH1253" s="28" t="n">
        <v>3.9256</v>
      </c>
      <c r="CI1253" s="28" t="n">
        <v>5.2026</v>
      </c>
      <c r="CJ1253" s="28" t="n">
        <v>5.0926</v>
      </c>
      <c r="CK1253" s="28" t="n">
        <v>4.1846</v>
      </c>
      <c r="CL1253" s="28" t="n">
        <v>5.1746</v>
      </c>
      <c r="CM1253" s="28" t="n">
        <v>3.8786</v>
      </c>
      <c r="CN1253" s="28" t="n">
        <v>5.1426</v>
      </c>
      <c r="CO1253" s="28" t="n">
        <v>3.9756</v>
      </c>
      <c r="CP1253" s="28" t="n">
        <v>3.9556</v>
      </c>
      <c r="CQ1253" s="28" t="n">
        <v>4.2806</v>
      </c>
      <c r="CR1253" s="28" t="n">
        <v>4.7506</v>
      </c>
      <c r="CS1253" s="28" t="n">
        <v>3.9906</v>
      </c>
      <c r="CT1253" s="28" t="n">
        <v>3.9706</v>
      </c>
      <c r="CU1253" s="28" t="n">
        <v>5.7006</v>
      </c>
    </row>
    <row r="1254" customFormat="false" ht="12.75" hidden="true" customHeight="false" outlineLevel="0" collapsed="false">
      <c r="A1254" s="56" t="n">
        <v>37083</v>
      </c>
      <c r="B1254" s="90" t="n">
        <f aca="false">B1253+1</f>
        <v>1248</v>
      </c>
      <c r="C1254" s="28"/>
      <c r="E1254" s="91" t="n">
        <v>3.24</v>
      </c>
      <c r="F1254" s="91" t="n">
        <v>2.606</v>
      </c>
      <c r="G1254" s="91" t="n">
        <v>3.255</v>
      </c>
      <c r="H1254" s="91" t="n">
        <v>3.2075</v>
      </c>
      <c r="I1254" s="91" t="n">
        <v>2.5875</v>
      </c>
      <c r="J1254" s="91" t="n">
        <v>2.45</v>
      </c>
      <c r="K1254" s="91" t="n">
        <v>3.15</v>
      </c>
      <c r="L1254" s="91" t="n">
        <v>3.3</v>
      </c>
      <c r="M1254" s="91" t="n">
        <v>4.9</v>
      </c>
      <c r="N1254" s="91" t="n">
        <v>2.59</v>
      </c>
      <c r="O1254" s="91" t="n">
        <v>3.4</v>
      </c>
      <c r="P1254" s="91" t="n">
        <v>3.62</v>
      </c>
      <c r="Q1254" s="91" t="n">
        <v>3.225</v>
      </c>
      <c r="R1254" s="91" t="n">
        <v>3.39</v>
      </c>
      <c r="S1254" s="91" t="n">
        <v>3.235</v>
      </c>
      <c r="T1254" s="91" t="n">
        <v>3.23</v>
      </c>
      <c r="U1254" s="91" t="n">
        <v>3.39</v>
      </c>
      <c r="V1254" s="91" t="n">
        <v>3.54</v>
      </c>
      <c r="W1254" s="91" t="n">
        <v>3.15</v>
      </c>
      <c r="X1254" s="91" t="n">
        <v>3.15</v>
      </c>
      <c r="Y1254" s="91" t="n">
        <v>4.2</v>
      </c>
      <c r="AA1254" s="2" t="n">
        <v>3.305</v>
      </c>
      <c r="AB1254" s="2" t="n">
        <v>3.342</v>
      </c>
      <c r="AC1254" s="95" t="n">
        <f aca="false">AE1254-AB1254</f>
        <v>0</v>
      </c>
      <c r="AE1254" s="28" t="n">
        <v>3.342</v>
      </c>
      <c r="AF1254" s="28" t="n">
        <v>2.64990874290093</v>
      </c>
      <c r="AG1254" s="28" t="n">
        <v>3.342</v>
      </c>
      <c r="AH1254" s="28" t="n">
        <v>3.342</v>
      </c>
      <c r="AI1254" s="28" t="n">
        <v>2.862</v>
      </c>
      <c r="AJ1254" s="28" t="n">
        <v>2.572</v>
      </c>
      <c r="AK1254" s="28" t="n">
        <v>3.212</v>
      </c>
      <c r="AL1254" s="28" t="n">
        <v>3.3945</v>
      </c>
      <c r="AM1254" s="28" t="n">
        <v>5.392</v>
      </c>
      <c r="AN1254" s="28" t="n">
        <v>2.722</v>
      </c>
      <c r="AO1254" s="28" t="n">
        <v>3.472</v>
      </c>
      <c r="AP1254" s="28" t="n">
        <v>3.752</v>
      </c>
      <c r="AQ1254" s="28" t="n">
        <v>3.347</v>
      </c>
      <c r="AR1254" s="28" t="n">
        <v>3.812</v>
      </c>
      <c r="AS1254" s="28" t="n">
        <v>3.3495</v>
      </c>
      <c r="AT1254" s="28" t="n">
        <v>3.347</v>
      </c>
      <c r="AU1254" s="28" t="n">
        <v>3.507</v>
      </c>
      <c r="AV1254" s="28" t="n">
        <v>3.652</v>
      </c>
      <c r="AW1254" s="28" t="n">
        <v>3.222</v>
      </c>
      <c r="AX1254" s="28" t="n">
        <v>3.232</v>
      </c>
      <c r="AY1254" s="28" t="n">
        <v>4.792</v>
      </c>
      <c r="BE1254" s="28" t="n">
        <v>3.414</v>
      </c>
      <c r="BF1254" s="28" t="n">
        <v>2.74996958096698</v>
      </c>
      <c r="BG1254" s="28" t="n">
        <v>3.41066666666667</v>
      </c>
      <c r="BH1254" s="28" t="n">
        <v>3.37066666666667</v>
      </c>
      <c r="BI1254" s="28" t="n">
        <v>2.989</v>
      </c>
      <c r="BJ1254" s="28" t="n">
        <v>2.68066666666667</v>
      </c>
      <c r="BK1254" s="28" t="n">
        <v>3.284</v>
      </c>
      <c r="BL1254" s="28" t="n">
        <v>3.4465</v>
      </c>
      <c r="BM1254" s="28" t="n">
        <v>5.14733333333333</v>
      </c>
      <c r="BN1254" s="28" t="n">
        <v>2.91566666666667</v>
      </c>
      <c r="BO1254" s="28" t="n">
        <v>3.54733333333333</v>
      </c>
      <c r="BP1254" s="28" t="n">
        <v>3.78733333333333</v>
      </c>
      <c r="BQ1254" s="28" t="n">
        <v>3.374</v>
      </c>
      <c r="BR1254" s="28" t="n">
        <v>3.88733333333333</v>
      </c>
      <c r="BS1254" s="28" t="n">
        <v>3.4215</v>
      </c>
      <c r="BT1254" s="28" t="n">
        <v>3.41733333333333</v>
      </c>
      <c r="BU1254" s="28" t="n">
        <v>3.579</v>
      </c>
      <c r="BV1254" s="28" t="n">
        <v>3.72566666666667</v>
      </c>
      <c r="BW1254" s="28" t="n">
        <v>3.294</v>
      </c>
      <c r="BX1254" s="28" t="n">
        <v>3.304</v>
      </c>
      <c r="BY1254" s="28" t="n">
        <v>4.74733333333333</v>
      </c>
      <c r="CA1254" s="28" t="n">
        <v>3.9326</v>
      </c>
      <c r="CB1254" s="28" t="n">
        <v>3.3956</v>
      </c>
      <c r="CC1254" s="28" t="n">
        <v>4.0526</v>
      </c>
      <c r="CD1254" s="28" t="n">
        <v>3.8426</v>
      </c>
      <c r="CE1254" s="28" t="n">
        <v>3.7176</v>
      </c>
      <c r="CF1254" s="28" t="n">
        <v>3.6376</v>
      </c>
      <c r="CG1254" s="28" t="n">
        <v>3.8126</v>
      </c>
      <c r="CH1254" s="28" t="n">
        <v>3.8976</v>
      </c>
      <c r="CI1254" s="28" t="n">
        <v>4.9926</v>
      </c>
      <c r="CJ1254" s="28" t="n">
        <v>4.8726</v>
      </c>
      <c r="CK1254" s="28" t="n">
        <v>4.1566</v>
      </c>
      <c r="CL1254" s="28" t="n">
        <v>5.1566</v>
      </c>
      <c r="CM1254" s="28" t="n">
        <v>3.8466</v>
      </c>
      <c r="CN1254" s="28" t="n">
        <v>4.9226</v>
      </c>
      <c r="CO1254" s="28" t="n">
        <v>3.9476</v>
      </c>
      <c r="CP1254" s="28" t="n">
        <v>3.9276</v>
      </c>
      <c r="CQ1254" s="28" t="n">
        <v>4.2526</v>
      </c>
      <c r="CR1254" s="28" t="n">
        <v>4.7226</v>
      </c>
      <c r="CS1254" s="28" t="n">
        <v>3.9526</v>
      </c>
      <c r="CT1254" s="28" t="n">
        <v>3.9326</v>
      </c>
      <c r="CU1254" s="28" t="n">
        <v>5.4906</v>
      </c>
    </row>
    <row r="1255" customFormat="false" ht="12.75" hidden="true" customHeight="false" outlineLevel="0" collapsed="false">
      <c r="A1255" s="56" t="n">
        <v>37084</v>
      </c>
      <c r="B1255" s="90" t="n">
        <f aca="false">B1254+1</f>
        <v>1249</v>
      </c>
      <c r="C1255" s="28"/>
      <c r="E1255" s="91" t="n">
        <v>3.32</v>
      </c>
      <c r="F1255" s="91" t="n">
        <v>2.639</v>
      </c>
      <c r="G1255" s="91" t="n">
        <v>3.345</v>
      </c>
      <c r="H1255" s="91" t="n">
        <v>3.28</v>
      </c>
      <c r="I1255" s="91" t="n">
        <v>2.645</v>
      </c>
      <c r="J1255" s="91" t="n">
        <v>2.525</v>
      </c>
      <c r="K1255" s="91" t="n">
        <v>3.23</v>
      </c>
      <c r="L1255" s="91" t="n">
        <v>3.37</v>
      </c>
      <c r="M1255" s="91" t="n">
        <v>4.35</v>
      </c>
      <c r="N1255" s="91" t="n">
        <v>2.67</v>
      </c>
      <c r="O1255" s="91" t="n">
        <v>3.48</v>
      </c>
      <c r="P1255" s="91" t="n">
        <v>3.7</v>
      </c>
      <c r="Q1255" s="91" t="n">
        <v>3.26</v>
      </c>
      <c r="R1255" s="91" t="n">
        <v>3.19</v>
      </c>
      <c r="S1255" s="91" t="n">
        <v>3.305</v>
      </c>
      <c r="T1255" s="91" t="n">
        <v>3.3</v>
      </c>
      <c r="U1255" s="91" t="n">
        <v>3.47</v>
      </c>
      <c r="V1255" s="91" t="n">
        <v>3.62</v>
      </c>
      <c r="W1255" s="91" t="n">
        <v>3.23</v>
      </c>
      <c r="X1255" s="91" t="n">
        <v>3.23</v>
      </c>
      <c r="Y1255" s="91" t="n">
        <v>4.15</v>
      </c>
      <c r="AA1255" s="2" t="n">
        <v>3.43</v>
      </c>
      <c r="AB1255" s="2" t="n">
        <v>3.428</v>
      </c>
      <c r="AC1255" s="95" t="n">
        <f aca="false">AE1255-AB1255</f>
        <v>0</v>
      </c>
      <c r="AE1255" s="28" t="n">
        <v>3.428</v>
      </c>
      <c r="AF1255" s="28" t="n">
        <v>2.69871411165382</v>
      </c>
      <c r="AG1255" s="28" t="n">
        <v>3.433</v>
      </c>
      <c r="AH1255" s="28" t="n">
        <v>3.423</v>
      </c>
      <c r="AI1255" s="28" t="n">
        <v>2.898</v>
      </c>
      <c r="AJ1255" s="28" t="n">
        <v>2.628</v>
      </c>
      <c r="AK1255" s="28" t="n">
        <v>3.308</v>
      </c>
      <c r="AL1255" s="28" t="n">
        <v>3.4805</v>
      </c>
      <c r="AM1255" s="28" t="n">
        <v>4.978</v>
      </c>
      <c r="AN1255" s="28" t="n">
        <v>2.788</v>
      </c>
      <c r="AO1255" s="28" t="n">
        <v>3.558</v>
      </c>
      <c r="AP1255" s="28" t="n">
        <v>3.838</v>
      </c>
      <c r="AQ1255" s="28" t="n">
        <v>3.428</v>
      </c>
      <c r="AR1255" s="28" t="n">
        <v>3.678</v>
      </c>
      <c r="AS1255" s="28" t="n">
        <v>3.4355</v>
      </c>
      <c r="AT1255" s="28" t="n">
        <v>3.433</v>
      </c>
      <c r="AU1255" s="28" t="n">
        <v>3.583</v>
      </c>
      <c r="AV1255" s="28" t="n">
        <v>3.738</v>
      </c>
      <c r="AW1255" s="28" t="n">
        <v>3.308</v>
      </c>
      <c r="AX1255" s="28" t="n">
        <v>3.318</v>
      </c>
      <c r="AY1255" s="28" t="n">
        <v>4.628</v>
      </c>
      <c r="BE1255" s="28" t="n">
        <v>3.50266666666667</v>
      </c>
      <c r="BF1255" s="28" t="n">
        <v>2.81623803721794</v>
      </c>
      <c r="BG1255" s="28" t="n">
        <v>3.50266666666667</v>
      </c>
      <c r="BH1255" s="28" t="n">
        <v>3.45433333333333</v>
      </c>
      <c r="BI1255" s="28" t="n">
        <v>3.05933333333333</v>
      </c>
      <c r="BJ1255" s="28" t="n">
        <v>2.75933333333333</v>
      </c>
      <c r="BK1255" s="28" t="n">
        <v>3.38266666666667</v>
      </c>
      <c r="BL1255" s="28" t="n">
        <v>3.53516666666667</v>
      </c>
      <c r="BM1255" s="28" t="n">
        <v>4.85266666666667</v>
      </c>
      <c r="BN1255" s="28" t="n">
        <v>2.986</v>
      </c>
      <c r="BO1255" s="28" t="n">
        <v>3.636</v>
      </c>
      <c r="BP1255" s="28" t="n">
        <v>3.876</v>
      </c>
      <c r="BQ1255" s="28" t="n">
        <v>3.45933333333333</v>
      </c>
      <c r="BR1255" s="28" t="n">
        <v>3.866</v>
      </c>
      <c r="BS1255" s="28" t="n">
        <v>3.51016666666667</v>
      </c>
      <c r="BT1255" s="28" t="n">
        <v>3.506</v>
      </c>
      <c r="BU1255" s="28" t="n">
        <v>3.65766666666667</v>
      </c>
      <c r="BV1255" s="28" t="n">
        <v>3.81433333333333</v>
      </c>
      <c r="BW1255" s="28" t="n">
        <v>3.38266666666667</v>
      </c>
      <c r="BX1255" s="28" t="n">
        <v>3.39266666666667</v>
      </c>
      <c r="BY1255" s="28" t="n">
        <v>4.56933333333333</v>
      </c>
      <c r="CA1255" s="28" t="n">
        <v>3.9984</v>
      </c>
      <c r="CB1255" s="28" t="n">
        <v>3.4714</v>
      </c>
      <c r="CC1255" s="28" t="n">
        <v>4.1159</v>
      </c>
      <c r="CD1255" s="28" t="n">
        <v>3.9059</v>
      </c>
      <c r="CE1255" s="28" t="n">
        <v>3.7784</v>
      </c>
      <c r="CF1255" s="28" t="n">
        <v>3.6984</v>
      </c>
      <c r="CG1255" s="28" t="n">
        <v>3.8784</v>
      </c>
      <c r="CH1255" s="28" t="n">
        <v>3.9629</v>
      </c>
      <c r="CI1255" s="28" t="n">
        <v>4.9984</v>
      </c>
      <c r="CJ1255" s="28" t="n">
        <v>4.8984</v>
      </c>
      <c r="CK1255" s="28" t="n">
        <v>4.2384</v>
      </c>
      <c r="CL1255" s="28" t="n">
        <v>5.2384</v>
      </c>
      <c r="CM1255" s="28" t="n">
        <v>3.9074</v>
      </c>
      <c r="CN1255" s="28" t="n">
        <v>4.9484</v>
      </c>
      <c r="CO1255" s="28" t="n">
        <v>4.0134</v>
      </c>
      <c r="CP1255" s="28" t="n">
        <v>3.9934</v>
      </c>
      <c r="CQ1255" s="28" t="n">
        <v>4.3384</v>
      </c>
      <c r="CR1255" s="28" t="n">
        <v>4.7984</v>
      </c>
      <c r="CS1255" s="28" t="n">
        <v>4.0134</v>
      </c>
      <c r="CT1255" s="28" t="n">
        <v>3.9934</v>
      </c>
      <c r="CU1255" s="28" t="n">
        <v>5.5264</v>
      </c>
    </row>
    <row r="1256" customFormat="false" ht="12.75" hidden="true" customHeight="false" outlineLevel="0" collapsed="false">
      <c r="A1256" s="56" t="n">
        <v>37085</v>
      </c>
      <c r="B1256" s="90" t="n">
        <f aca="false">B1255+1</f>
        <v>1250</v>
      </c>
      <c r="C1256" s="28"/>
      <c r="E1256" s="91" t="n">
        <v>3.16</v>
      </c>
      <c r="F1256" s="91" t="n">
        <v>2.442</v>
      </c>
      <c r="G1256" s="91" t="n">
        <v>3.185</v>
      </c>
      <c r="H1256" s="91" t="n">
        <v>3.12</v>
      </c>
      <c r="I1256" s="91" t="n">
        <v>2.55</v>
      </c>
      <c r="J1256" s="91" t="n">
        <v>2.4</v>
      </c>
      <c r="K1256" s="91" t="n">
        <v>3.07</v>
      </c>
      <c r="L1256" s="91" t="n">
        <v>3.21</v>
      </c>
      <c r="M1256" s="91" t="n">
        <v>4.45</v>
      </c>
      <c r="N1256" s="91" t="n">
        <v>2.51</v>
      </c>
      <c r="O1256" s="91" t="n">
        <v>3.325</v>
      </c>
      <c r="P1256" s="91" t="n">
        <v>3.535</v>
      </c>
      <c r="Q1256" s="91" t="n">
        <v>3.11</v>
      </c>
      <c r="R1256" s="91" t="n">
        <v>3</v>
      </c>
      <c r="S1256" s="91" t="n">
        <v>3.165</v>
      </c>
      <c r="T1256" s="91" t="n">
        <v>3.14</v>
      </c>
      <c r="U1256" s="91" t="n">
        <v>3.32</v>
      </c>
      <c r="V1256" s="91" t="n">
        <v>3.46</v>
      </c>
      <c r="W1256" s="91" t="n">
        <v>3.07</v>
      </c>
      <c r="X1256" s="91" t="n">
        <v>3.07</v>
      </c>
      <c r="Y1256" s="91" t="n">
        <v>4.05</v>
      </c>
      <c r="AA1256" s="2" t="n">
        <v>3.32</v>
      </c>
      <c r="AB1256" s="2" t="n">
        <v>3.25</v>
      </c>
      <c r="AC1256" s="95" t="n">
        <f aca="false">AE1256-AB1256</f>
        <v>0</v>
      </c>
      <c r="AE1256" s="28" t="n">
        <v>3.25</v>
      </c>
      <c r="AF1256" s="28" t="n">
        <v>2.51596370999871</v>
      </c>
      <c r="AG1256" s="28" t="n">
        <v>3.25</v>
      </c>
      <c r="AH1256" s="28" t="n">
        <v>3.24</v>
      </c>
      <c r="AI1256" s="28" t="n">
        <v>2.745</v>
      </c>
      <c r="AJ1256" s="28" t="n">
        <v>2.49</v>
      </c>
      <c r="AK1256" s="28" t="n">
        <v>3.13</v>
      </c>
      <c r="AL1256" s="28" t="n">
        <v>3.3</v>
      </c>
      <c r="AM1256" s="28" t="n">
        <v>4.7</v>
      </c>
      <c r="AN1256" s="28" t="n">
        <v>2.61</v>
      </c>
      <c r="AO1256" s="28" t="n">
        <v>3.38</v>
      </c>
      <c r="AP1256" s="28" t="n">
        <v>3.66</v>
      </c>
      <c r="AQ1256" s="28" t="n">
        <v>3.245</v>
      </c>
      <c r="AR1256" s="28" t="n">
        <v>3.5</v>
      </c>
      <c r="AS1256" s="28" t="n">
        <v>3.2575</v>
      </c>
      <c r="AT1256" s="28" t="n">
        <v>3.255</v>
      </c>
      <c r="AU1256" s="28" t="n">
        <v>3.405</v>
      </c>
      <c r="AV1256" s="28" t="n">
        <v>3.56</v>
      </c>
      <c r="AW1256" s="28" t="n">
        <v>3.13</v>
      </c>
      <c r="AX1256" s="28" t="n">
        <v>3.14</v>
      </c>
      <c r="AY1256" s="28" t="n">
        <v>4.3</v>
      </c>
      <c r="BE1256" s="28" t="n">
        <v>3.33033333333333</v>
      </c>
      <c r="BF1256" s="28" t="n">
        <v>2.62565456999957</v>
      </c>
      <c r="BG1256" s="28" t="n">
        <v>3.32533333333333</v>
      </c>
      <c r="BH1256" s="28" t="n">
        <v>3.27866666666667</v>
      </c>
      <c r="BI1256" s="28" t="n">
        <v>2.89533333333333</v>
      </c>
      <c r="BJ1256" s="28" t="n">
        <v>2.617</v>
      </c>
      <c r="BK1256" s="28" t="n">
        <v>3.21033333333333</v>
      </c>
      <c r="BL1256" s="28" t="n">
        <v>3.362</v>
      </c>
      <c r="BM1256" s="28" t="n">
        <v>4.58033333333333</v>
      </c>
      <c r="BN1256" s="28" t="n">
        <v>2.81033333333333</v>
      </c>
      <c r="BO1256" s="28" t="n">
        <v>3.46366666666667</v>
      </c>
      <c r="BP1256" s="28" t="n">
        <v>3.70366666666667</v>
      </c>
      <c r="BQ1256" s="28" t="n">
        <v>3.282</v>
      </c>
      <c r="BR1256" s="28" t="n">
        <v>3.647</v>
      </c>
      <c r="BS1256" s="28" t="n">
        <v>3.33783333333333</v>
      </c>
      <c r="BT1256" s="28" t="n">
        <v>3.33366666666667</v>
      </c>
      <c r="BU1256" s="28" t="n">
        <v>3.48533333333333</v>
      </c>
      <c r="BV1256" s="28" t="n">
        <v>3.642</v>
      </c>
      <c r="BW1256" s="28" t="n">
        <v>3.21033333333333</v>
      </c>
      <c r="BX1256" s="28" t="n">
        <v>3.22033333333333</v>
      </c>
      <c r="BY1256" s="28" t="n">
        <v>4.297</v>
      </c>
      <c r="CA1256" s="28" t="n">
        <v>3.8546</v>
      </c>
      <c r="CB1256" s="28" t="n">
        <v>3.3076</v>
      </c>
      <c r="CC1256" s="28" t="n">
        <v>3.9696</v>
      </c>
      <c r="CD1256" s="28" t="n">
        <v>3.7621</v>
      </c>
      <c r="CE1256" s="28" t="n">
        <v>3.6246</v>
      </c>
      <c r="CF1256" s="28" t="n">
        <v>3.5646</v>
      </c>
      <c r="CG1256" s="28" t="n">
        <v>3.7346</v>
      </c>
      <c r="CH1256" s="28" t="n">
        <v>3.8191</v>
      </c>
      <c r="CI1256" s="28" t="n">
        <v>4.8046</v>
      </c>
      <c r="CJ1256" s="28" t="n">
        <v>4.7046</v>
      </c>
      <c r="CK1256" s="28" t="n">
        <v>4.0946</v>
      </c>
      <c r="CL1256" s="28" t="n">
        <v>5.0946</v>
      </c>
      <c r="CM1256" s="28" t="n">
        <v>3.7636</v>
      </c>
      <c r="CN1256" s="28" t="n">
        <v>4.7546</v>
      </c>
      <c r="CO1256" s="28" t="n">
        <v>3.8696</v>
      </c>
      <c r="CP1256" s="28" t="n">
        <v>3.8496</v>
      </c>
      <c r="CQ1256" s="28" t="n">
        <v>4.1946</v>
      </c>
      <c r="CR1256" s="28" t="n">
        <v>4.6546</v>
      </c>
      <c r="CS1256" s="28" t="n">
        <v>3.8646</v>
      </c>
      <c r="CT1256" s="28" t="n">
        <v>3.8446</v>
      </c>
      <c r="CU1256" s="28" t="n">
        <v>5.3326</v>
      </c>
    </row>
    <row r="1257" customFormat="false" ht="12.75" hidden="true" customHeight="false" outlineLevel="0" collapsed="false">
      <c r="A1257" s="56" t="n">
        <v>37088</v>
      </c>
      <c r="B1257" s="90" t="n">
        <f aca="false">B1256+1</f>
        <v>1251</v>
      </c>
      <c r="C1257" s="28"/>
      <c r="E1257" s="91" t="n">
        <v>3.02</v>
      </c>
      <c r="F1257" s="91" t="n">
        <v>2.286</v>
      </c>
      <c r="G1257" s="91" t="n">
        <v>2.99</v>
      </c>
      <c r="H1257" s="91" t="n">
        <v>2.98</v>
      </c>
      <c r="I1257" s="91" t="n">
        <v>2.29</v>
      </c>
      <c r="J1257" s="91" t="n">
        <v>2.2</v>
      </c>
      <c r="K1257" s="91" t="n">
        <v>2.95</v>
      </c>
      <c r="L1257" s="91" t="n">
        <v>3.065</v>
      </c>
      <c r="M1257" s="91" t="n">
        <v>3.94</v>
      </c>
      <c r="N1257" s="91" t="n">
        <v>2.37</v>
      </c>
      <c r="O1257" s="91" t="n">
        <v>3.195</v>
      </c>
      <c r="P1257" s="91" t="n">
        <v>3.38</v>
      </c>
      <c r="Q1257" s="91" t="n">
        <v>2.985</v>
      </c>
      <c r="R1257" s="91" t="n">
        <v>2.72</v>
      </c>
      <c r="S1257" s="91" t="n">
        <v>3.04</v>
      </c>
      <c r="T1257" s="91" t="n">
        <v>3.03</v>
      </c>
      <c r="U1257" s="91" t="n">
        <v>3.185</v>
      </c>
      <c r="V1257" s="91" t="n">
        <v>3.31</v>
      </c>
      <c r="W1257" s="91" t="n">
        <v>2.95</v>
      </c>
      <c r="X1257" s="91" t="n">
        <v>2.95</v>
      </c>
      <c r="Y1257" s="91" t="n">
        <v>3.72</v>
      </c>
      <c r="AA1257" s="2" t="n">
        <v>3.145</v>
      </c>
      <c r="AB1257" s="2" t="n">
        <v>3.068</v>
      </c>
      <c r="AC1257" s="95" t="n">
        <f aca="false">AE1257-AB1257</f>
        <v>0</v>
      </c>
      <c r="AE1257" s="28" t="n">
        <v>3.068</v>
      </c>
      <c r="AF1257" s="28" t="n">
        <v>2.36682999283678</v>
      </c>
      <c r="AG1257" s="28" t="n">
        <v>3.058</v>
      </c>
      <c r="AH1257" s="28" t="n">
        <v>3.053</v>
      </c>
      <c r="AI1257" s="28" t="n">
        <v>2.573</v>
      </c>
      <c r="AJ1257" s="28" t="n">
        <v>2.318</v>
      </c>
      <c r="AK1257" s="28" t="n">
        <v>2.938</v>
      </c>
      <c r="AL1257" s="28" t="n">
        <v>3.118</v>
      </c>
      <c r="AM1257" s="28" t="n">
        <v>4.218</v>
      </c>
      <c r="AN1257" s="28" t="n">
        <v>2.428</v>
      </c>
      <c r="AO1257" s="28" t="n">
        <v>3.198</v>
      </c>
      <c r="AP1257" s="28" t="n">
        <v>3.478</v>
      </c>
      <c r="AQ1257" s="28" t="n">
        <v>3.058</v>
      </c>
      <c r="AR1257" s="28" t="n">
        <v>3.018</v>
      </c>
      <c r="AS1257" s="28" t="n">
        <v>3.0755</v>
      </c>
      <c r="AT1257" s="28" t="n">
        <v>3.073</v>
      </c>
      <c r="AU1257" s="28" t="n">
        <v>3.223</v>
      </c>
      <c r="AV1257" s="28" t="n">
        <v>3.378</v>
      </c>
      <c r="AW1257" s="28" t="n">
        <v>2.948</v>
      </c>
      <c r="AX1257" s="28" t="n">
        <v>2.958</v>
      </c>
      <c r="AY1257" s="28" t="n">
        <v>3.938</v>
      </c>
      <c r="BE1257" s="28" t="n">
        <v>3.14266666666667</v>
      </c>
      <c r="BF1257" s="28" t="n">
        <v>2.43727666427893</v>
      </c>
      <c r="BG1257" s="28" t="n">
        <v>3.121</v>
      </c>
      <c r="BH1257" s="28" t="n">
        <v>3.07766666666667</v>
      </c>
      <c r="BI1257" s="28" t="n">
        <v>2.70933333333333</v>
      </c>
      <c r="BJ1257" s="28" t="n">
        <v>2.43266666666667</v>
      </c>
      <c r="BK1257" s="28" t="n">
        <v>3.01266666666667</v>
      </c>
      <c r="BL1257" s="28" t="n">
        <v>3.1735</v>
      </c>
      <c r="BM1257" s="28" t="n">
        <v>4.10933333333333</v>
      </c>
      <c r="BN1257" s="28" t="n">
        <v>2.621</v>
      </c>
      <c r="BO1257" s="28" t="n">
        <v>3.276</v>
      </c>
      <c r="BP1257" s="28" t="n">
        <v>3.516</v>
      </c>
      <c r="BQ1257" s="28" t="n">
        <v>3.08766666666667</v>
      </c>
      <c r="BR1257" s="28" t="n">
        <v>3.15933333333333</v>
      </c>
      <c r="BS1257" s="28" t="n">
        <v>3.15016666666667</v>
      </c>
      <c r="BT1257" s="28" t="n">
        <v>3.146</v>
      </c>
      <c r="BU1257" s="28" t="n">
        <v>3.29766666666667</v>
      </c>
      <c r="BV1257" s="28" t="n">
        <v>3.45433333333333</v>
      </c>
      <c r="BW1257" s="28" t="n">
        <v>3.02266666666667</v>
      </c>
      <c r="BX1257" s="28" t="n">
        <v>3.03266666666667</v>
      </c>
      <c r="BY1257" s="28" t="n">
        <v>3.92266666666667</v>
      </c>
      <c r="CA1257" s="28" t="n">
        <v>3.6842</v>
      </c>
      <c r="CB1257" s="28" t="n">
        <v>3.1342</v>
      </c>
      <c r="CC1257" s="28" t="n">
        <v>3.7842</v>
      </c>
      <c r="CD1257" s="28" t="n">
        <v>3.5842</v>
      </c>
      <c r="CE1257" s="28" t="n">
        <v>3.4442</v>
      </c>
      <c r="CF1257" s="28" t="n">
        <v>3.3742</v>
      </c>
      <c r="CG1257" s="28" t="n">
        <v>3.5592</v>
      </c>
      <c r="CH1257" s="28" t="n">
        <v>3.6487</v>
      </c>
      <c r="CI1257" s="28" t="n">
        <v>4.3902</v>
      </c>
      <c r="CJ1257" s="28" t="n">
        <v>4.3002</v>
      </c>
      <c r="CK1257" s="28" t="n">
        <v>3.9242</v>
      </c>
      <c r="CL1257" s="28" t="n">
        <v>4.9242</v>
      </c>
      <c r="CM1257" s="28" t="n">
        <v>3.5832</v>
      </c>
      <c r="CN1257" s="28" t="n">
        <v>4.3502</v>
      </c>
      <c r="CO1257" s="28" t="n">
        <v>3.6992</v>
      </c>
      <c r="CP1257" s="28" t="n">
        <v>3.6792</v>
      </c>
      <c r="CQ1257" s="28" t="n">
        <v>4.0242</v>
      </c>
      <c r="CR1257" s="28" t="n">
        <v>4.4842</v>
      </c>
      <c r="CS1257" s="28" t="n">
        <v>3.6642</v>
      </c>
      <c r="CT1257" s="28" t="n">
        <v>3.6542</v>
      </c>
      <c r="CU1257" s="28" t="n">
        <v>4.9482</v>
      </c>
    </row>
    <row r="1258" customFormat="false" ht="12.75" hidden="true" customHeight="false" outlineLevel="0" collapsed="false">
      <c r="A1258" s="56" t="n">
        <v>37089</v>
      </c>
      <c r="B1258" s="90" t="n">
        <f aca="false">B1257+1</f>
        <v>1252</v>
      </c>
      <c r="C1258" s="28"/>
      <c r="E1258" s="91" t="n">
        <v>3.11</v>
      </c>
      <c r="F1258" s="91" t="n">
        <v>2.357</v>
      </c>
      <c r="G1258" s="91" t="n">
        <v>3.12</v>
      </c>
      <c r="H1258" s="91" t="n">
        <v>3.07</v>
      </c>
      <c r="I1258" s="91" t="n">
        <v>2.41</v>
      </c>
      <c r="J1258" s="91" t="n">
        <v>2.27</v>
      </c>
      <c r="K1258" s="91" t="n">
        <v>3.04</v>
      </c>
      <c r="L1258" s="91" t="n">
        <v>3.16</v>
      </c>
      <c r="M1258" s="91" t="n">
        <v>3.83</v>
      </c>
      <c r="N1258" s="91" t="n">
        <v>2.46</v>
      </c>
      <c r="O1258" s="91" t="n">
        <v>3.285</v>
      </c>
      <c r="P1258" s="91" t="n">
        <v>3.49</v>
      </c>
      <c r="Q1258" s="91" t="n">
        <v>3.08</v>
      </c>
      <c r="R1258" s="91" t="n">
        <v>2.76</v>
      </c>
      <c r="S1258" s="91" t="n">
        <v>3.12</v>
      </c>
      <c r="T1258" s="91" t="n">
        <v>3.12</v>
      </c>
      <c r="U1258" s="91" t="n">
        <v>3.275</v>
      </c>
      <c r="V1258" s="91" t="n">
        <v>3.41</v>
      </c>
      <c r="W1258" s="91" t="n">
        <v>3.04</v>
      </c>
      <c r="X1258" s="91" t="n">
        <v>3.04</v>
      </c>
      <c r="Y1258" s="91" t="n">
        <v>3.81</v>
      </c>
      <c r="AA1258" s="2" t="n">
        <v>3.15</v>
      </c>
      <c r="AB1258" s="2" t="n">
        <v>3.165</v>
      </c>
      <c r="AC1258" s="95" t="n">
        <f aca="false">AE1258-AB1258</f>
        <v>0</v>
      </c>
      <c r="AE1258" s="28" t="n">
        <v>3.165</v>
      </c>
      <c r="AF1258" s="28" t="n">
        <v>2.44776724414577</v>
      </c>
      <c r="AG1258" s="28" t="n">
        <v>3.155</v>
      </c>
      <c r="AH1258" s="28" t="n">
        <v>3.145</v>
      </c>
      <c r="AI1258" s="28" t="n">
        <v>2.645</v>
      </c>
      <c r="AJ1258" s="28" t="n">
        <v>2.395</v>
      </c>
      <c r="AK1258" s="28" t="n">
        <v>3.045</v>
      </c>
      <c r="AL1258" s="28" t="n">
        <v>3.215</v>
      </c>
      <c r="AM1258" s="28" t="n">
        <v>4.335</v>
      </c>
      <c r="AN1258" s="28" t="n">
        <v>2.525</v>
      </c>
      <c r="AO1258" s="28" t="n">
        <v>3.295</v>
      </c>
      <c r="AP1258" s="28" t="n">
        <v>3.555</v>
      </c>
      <c r="AQ1258" s="28" t="n">
        <v>3.16</v>
      </c>
      <c r="AR1258" s="28" t="n">
        <v>3.215</v>
      </c>
      <c r="AS1258" s="28" t="n">
        <v>3.1725</v>
      </c>
      <c r="AT1258" s="28" t="n">
        <v>3.17</v>
      </c>
      <c r="AU1258" s="28" t="n">
        <v>3.31</v>
      </c>
      <c r="AV1258" s="28" t="n">
        <v>3.475</v>
      </c>
      <c r="AW1258" s="28" t="n">
        <v>3.055</v>
      </c>
      <c r="AX1258" s="28" t="n">
        <v>3.065</v>
      </c>
      <c r="AY1258" s="28" t="n">
        <v>4.115</v>
      </c>
      <c r="BE1258" s="28" t="n">
        <v>3.23566666666667</v>
      </c>
      <c r="BF1258" s="28" t="n">
        <v>2.52825574804859</v>
      </c>
      <c r="BG1258" s="28" t="n">
        <v>3.214</v>
      </c>
      <c r="BH1258" s="28" t="n">
        <v>3.169</v>
      </c>
      <c r="BI1258" s="28" t="n">
        <v>2.78566666666667</v>
      </c>
      <c r="BJ1258" s="28" t="n">
        <v>2.50566666666667</v>
      </c>
      <c r="BK1258" s="28" t="n">
        <v>3.11566666666667</v>
      </c>
      <c r="BL1258" s="28" t="n">
        <v>3.2665</v>
      </c>
      <c r="BM1258" s="28" t="n">
        <v>4.27566666666667</v>
      </c>
      <c r="BN1258" s="28" t="n">
        <v>2.714</v>
      </c>
      <c r="BO1258" s="28" t="n">
        <v>3.369</v>
      </c>
      <c r="BP1258" s="28" t="n">
        <v>3.58816666666667</v>
      </c>
      <c r="BQ1258" s="28" t="n">
        <v>3.179</v>
      </c>
      <c r="BR1258" s="28" t="n">
        <v>3.28566666666667</v>
      </c>
      <c r="BS1258" s="28" t="n">
        <v>3.24316666666667</v>
      </c>
      <c r="BT1258" s="28" t="n">
        <v>3.239</v>
      </c>
      <c r="BU1258" s="28" t="n">
        <v>3.38066666666667</v>
      </c>
      <c r="BV1258" s="28" t="n">
        <v>3.53066666666667</v>
      </c>
      <c r="BW1258" s="28" t="n">
        <v>3.12566666666667</v>
      </c>
      <c r="BX1258" s="28" t="n">
        <v>3.13566666666667</v>
      </c>
      <c r="BY1258" s="28" t="n">
        <v>4.10233333333333</v>
      </c>
      <c r="CA1258" s="28" t="n">
        <v>3.7728</v>
      </c>
      <c r="CB1258" s="28" t="n">
        <v>3.2278</v>
      </c>
      <c r="CC1258" s="28" t="n">
        <v>3.8778</v>
      </c>
      <c r="CD1258" s="28" t="n">
        <v>3.6678</v>
      </c>
      <c r="CE1258" s="28" t="n">
        <v>3.5228</v>
      </c>
      <c r="CF1258" s="28" t="n">
        <v>3.4468</v>
      </c>
      <c r="CG1258" s="28" t="n">
        <v>3.6478</v>
      </c>
      <c r="CH1258" s="28" t="n">
        <v>3.7363</v>
      </c>
      <c r="CI1258" s="28" t="n">
        <v>4.5808</v>
      </c>
      <c r="CJ1258" s="28" t="n">
        <v>4.4708</v>
      </c>
      <c r="CK1258" s="28" t="n">
        <v>4.0128</v>
      </c>
      <c r="CL1258" s="28" t="n">
        <v>4.9848</v>
      </c>
      <c r="CM1258" s="28" t="n">
        <v>3.6678</v>
      </c>
      <c r="CN1258" s="28" t="n">
        <v>4.5208</v>
      </c>
      <c r="CO1258" s="28" t="n">
        <v>3.7878</v>
      </c>
      <c r="CP1258" s="28" t="n">
        <v>3.7678</v>
      </c>
      <c r="CQ1258" s="28" t="n">
        <v>4.1128</v>
      </c>
      <c r="CR1258" s="28" t="n">
        <v>4.5728</v>
      </c>
      <c r="CS1258" s="28" t="n">
        <v>3.7528</v>
      </c>
      <c r="CT1258" s="28" t="n">
        <v>3.7428</v>
      </c>
      <c r="CU1258" s="28" t="n">
        <v>5.1088</v>
      </c>
    </row>
    <row r="1259" customFormat="false" ht="12.75" hidden="true" customHeight="false" outlineLevel="0" collapsed="false">
      <c r="A1259" s="56" t="n">
        <v>37090</v>
      </c>
      <c r="B1259" s="90" t="n">
        <f aca="false">B1258+1</f>
        <v>1253</v>
      </c>
      <c r="C1259" s="28"/>
      <c r="E1259" s="91" t="n">
        <v>3.06</v>
      </c>
      <c r="F1259" s="91" t="n">
        <v>2.306</v>
      </c>
      <c r="G1259" s="91" t="n">
        <v>3.07</v>
      </c>
      <c r="H1259" s="91" t="n">
        <v>3.05</v>
      </c>
      <c r="I1259" s="91" t="n">
        <v>2.25</v>
      </c>
      <c r="J1259" s="91" t="n">
        <v>2.15</v>
      </c>
      <c r="K1259" s="91" t="n">
        <v>3</v>
      </c>
      <c r="L1259" s="91" t="n">
        <v>3.11</v>
      </c>
      <c r="M1259" s="91" t="n">
        <v>3.96</v>
      </c>
      <c r="N1259" s="91" t="n">
        <v>2.41</v>
      </c>
      <c r="O1259" s="91" t="n">
        <v>3.25</v>
      </c>
      <c r="P1259" s="91" t="n">
        <v>3.44</v>
      </c>
      <c r="Q1259" s="91" t="n">
        <v>3.025</v>
      </c>
      <c r="R1259" s="91" t="n">
        <v>2.61</v>
      </c>
      <c r="S1259" s="91" t="n">
        <v>3.09</v>
      </c>
      <c r="T1259" s="91" t="n">
        <v>3.08</v>
      </c>
      <c r="U1259" s="91" t="n">
        <v>3.235</v>
      </c>
      <c r="V1259" s="91" t="n">
        <v>3.36</v>
      </c>
      <c r="W1259" s="91" t="n">
        <v>3</v>
      </c>
      <c r="X1259" s="91" t="n">
        <v>3</v>
      </c>
      <c r="Y1259" s="91" t="n">
        <v>3.71</v>
      </c>
      <c r="AA1259" s="2" t="n">
        <v>3.16</v>
      </c>
      <c r="AB1259" s="2" t="n">
        <v>3.087</v>
      </c>
      <c r="AC1259" s="95" t="n">
        <f aca="false">AE1259-AB1259</f>
        <v>0</v>
      </c>
      <c r="AE1259" s="28" t="n">
        <v>3.087</v>
      </c>
      <c r="AF1259" s="28" t="n">
        <v>2.39092163344119</v>
      </c>
      <c r="AG1259" s="28" t="n">
        <v>3.077</v>
      </c>
      <c r="AH1259" s="28" t="n">
        <v>3.072</v>
      </c>
      <c r="AI1259" s="28" t="n">
        <v>2.532</v>
      </c>
      <c r="AJ1259" s="28" t="n">
        <v>2.272</v>
      </c>
      <c r="AK1259" s="28" t="n">
        <v>2.967</v>
      </c>
      <c r="AL1259" s="28" t="n">
        <v>3.1395</v>
      </c>
      <c r="AM1259" s="28" t="n">
        <v>4.257</v>
      </c>
      <c r="AN1259" s="28" t="n">
        <v>2.447</v>
      </c>
      <c r="AO1259" s="28" t="n">
        <v>3.2245</v>
      </c>
      <c r="AP1259" s="28" t="n">
        <v>3.477</v>
      </c>
      <c r="AQ1259" s="28" t="n">
        <v>3.087</v>
      </c>
      <c r="AR1259" s="28" t="n">
        <v>3.067</v>
      </c>
      <c r="AS1259" s="28" t="n">
        <v>3.0945</v>
      </c>
      <c r="AT1259" s="28" t="n">
        <v>3.092</v>
      </c>
      <c r="AU1259" s="28" t="n">
        <v>3.232</v>
      </c>
      <c r="AV1259" s="28" t="n">
        <v>3.382</v>
      </c>
      <c r="AW1259" s="28" t="n">
        <v>2.977</v>
      </c>
      <c r="AX1259" s="28" t="n">
        <v>2.987</v>
      </c>
      <c r="AY1259" s="28" t="n">
        <v>4.037</v>
      </c>
      <c r="BE1259" s="28" t="n">
        <v>3.148</v>
      </c>
      <c r="BF1259" s="28" t="n">
        <v>2.46430721114706</v>
      </c>
      <c r="BG1259" s="28" t="n">
        <v>3.12633333333333</v>
      </c>
      <c r="BH1259" s="28" t="n">
        <v>3.08466666666667</v>
      </c>
      <c r="BI1259" s="28" t="n">
        <v>2.67133333333333</v>
      </c>
      <c r="BJ1259" s="28" t="n">
        <v>2.38466666666667</v>
      </c>
      <c r="BK1259" s="28" t="n">
        <v>3.028</v>
      </c>
      <c r="BL1259" s="28" t="n">
        <v>3.17966666666667</v>
      </c>
      <c r="BM1259" s="28" t="n">
        <v>4.198</v>
      </c>
      <c r="BN1259" s="28" t="n">
        <v>2.613</v>
      </c>
      <c r="BO1259" s="28" t="n">
        <v>3.28383333333333</v>
      </c>
      <c r="BP1259" s="28" t="n">
        <v>3.49716666666667</v>
      </c>
      <c r="BQ1259" s="28" t="n">
        <v>3.09466666666667</v>
      </c>
      <c r="BR1259" s="28" t="n">
        <v>3.24466666666667</v>
      </c>
      <c r="BS1259" s="28" t="n">
        <v>3.1555</v>
      </c>
      <c r="BT1259" s="28" t="n">
        <v>3.15133333333333</v>
      </c>
      <c r="BU1259" s="28" t="n">
        <v>3.28966666666667</v>
      </c>
      <c r="BV1259" s="28" t="n">
        <v>3.438</v>
      </c>
      <c r="BW1259" s="28" t="n">
        <v>3.038</v>
      </c>
      <c r="BX1259" s="28" t="n">
        <v>3.048</v>
      </c>
      <c r="BY1259" s="28" t="n">
        <v>4.048</v>
      </c>
      <c r="CA1259" s="28" t="n">
        <v>3.6666</v>
      </c>
      <c r="CB1259" s="28" t="n">
        <v>3.1416</v>
      </c>
      <c r="CC1259" s="28" t="n">
        <v>3.7666</v>
      </c>
      <c r="CD1259" s="28" t="n">
        <v>3.5616</v>
      </c>
      <c r="CE1259" s="28" t="n">
        <v>3.4416</v>
      </c>
      <c r="CF1259" s="28" t="n">
        <v>3.3356</v>
      </c>
      <c r="CG1259" s="28" t="n">
        <v>3.5416</v>
      </c>
      <c r="CH1259" s="28" t="n">
        <v>3.6301</v>
      </c>
      <c r="CI1259" s="28" t="n">
        <v>4.4206</v>
      </c>
      <c r="CJ1259" s="28" t="n">
        <v>4.3106</v>
      </c>
      <c r="CK1259" s="28" t="n">
        <v>3.9066</v>
      </c>
      <c r="CL1259" s="28" t="n">
        <v>4.8706</v>
      </c>
      <c r="CM1259" s="28" t="n">
        <v>3.5616</v>
      </c>
      <c r="CN1259" s="28" t="n">
        <v>4.3606</v>
      </c>
      <c r="CO1259" s="28" t="n">
        <v>3.6816</v>
      </c>
      <c r="CP1259" s="28" t="n">
        <v>3.6616</v>
      </c>
      <c r="CQ1259" s="28" t="n">
        <v>4.0066</v>
      </c>
      <c r="CR1259" s="28" t="n">
        <v>4.4666</v>
      </c>
      <c r="CS1259" s="28" t="n">
        <v>3.6466</v>
      </c>
      <c r="CT1259" s="28" t="n">
        <v>3.6366</v>
      </c>
      <c r="CU1259" s="28" t="n">
        <v>4.9486</v>
      </c>
    </row>
    <row r="1260" customFormat="false" ht="12.75" hidden="true" customHeight="false" outlineLevel="0" collapsed="false">
      <c r="A1260" s="56" t="n">
        <v>37091</v>
      </c>
      <c r="B1260" s="90" t="n">
        <f aca="false">B1259+1</f>
        <v>1254</v>
      </c>
      <c r="C1260" s="28"/>
      <c r="E1260" s="91" t="n">
        <v>2.93</v>
      </c>
      <c r="F1260" s="91" t="n">
        <v>2.197</v>
      </c>
      <c r="G1260" s="91" t="n">
        <v>2.94</v>
      </c>
      <c r="H1260" s="91" t="n">
        <v>2.88</v>
      </c>
      <c r="I1260" s="91" t="n">
        <v>2.45</v>
      </c>
      <c r="J1260" s="91" t="n">
        <v>2.065</v>
      </c>
      <c r="K1260" s="91" t="n">
        <v>2.87</v>
      </c>
      <c r="L1260" s="91" t="n">
        <v>2.98</v>
      </c>
      <c r="M1260" s="91" t="n">
        <v>3.6</v>
      </c>
      <c r="N1260" s="91" t="n">
        <v>2.28</v>
      </c>
      <c r="O1260" s="91" t="n">
        <v>3.125</v>
      </c>
      <c r="P1260" s="91" t="n">
        <v>3.32</v>
      </c>
      <c r="Q1260" s="91" t="n">
        <v>2.895</v>
      </c>
      <c r="R1260" s="91" t="n">
        <v>3</v>
      </c>
      <c r="S1260" s="91" t="n">
        <v>2.97</v>
      </c>
      <c r="T1260" s="91" t="n">
        <v>2.96</v>
      </c>
      <c r="U1260" s="91" t="n">
        <v>3.115</v>
      </c>
      <c r="V1260" s="91" t="n">
        <v>3.24</v>
      </c>
      <c r="W1260" s="91" t="n">
        <v>2.87</v>
      </c>
      <c r="X1260" s="91" t="n">
        <v>2.87</v>
      </c>
      <c r="Y1260" s="91" t="n">
        <v>3.8</v>
      </c>
      <c r="AA1260" s="2" t="n">
        <v>3.04</v>
      </c>
      <c r="AB1260" s="2" t="n">
        <v>2.939</v>
      </c>
      <c r="AC1260" s="95" t="n">
        <f aca="false">AE1260-AB1260</f>
        <v>0</v>
      </c>
      <c r="AE1260" s="28" t="n">
        <v>2.939</v>
      </c>
      <c r="AF1260" s="28" t="n">
        <v>2.30543561700552</v>
      </c>
      <c r="AG1260" s="28" t="n">
        <v>2.919</v>
      </c>
      <c r="AH1260" s="28" t="n">
        <v>2.939</v>
      </c>
      <c r="AI1260" s="28" t="n">
        <v>2.414</v>
      </c>
      <c r="AJ1260" s="28" t="n">
        <v>2.149</v>
      </c>
      <c r="AK1260" s="28" t="n">
        <v>2.819</v>
      </c>
      <c r="AL1260" s="28" t="n">
        <v>2.994</v>
      </c>
      <c r="AM1260" s="28" t="n">
        <v>4.099</v>
      </c>
      <c r="AN1260" s="28" t="n">
        <v>2.314</v>
      </c>
      <c r="AO1260" s="28" t="n">
        <v>3.0765</v>
      </c>
      <c r="AP1260" s="28" t="n">
        <v>3.329</v>
      </c>
      <c r="AQ1260" s="28" t="n">
        <v>2.944</v>
      </c>
      <c r="AR1260" s="28" t="n">
        <v>2.949</v>
      </c>
      <c r="AS1260" s="28" t="n">
        <v>2.9465</v>
      </c>
      <c r="AT1260" s="28" t="n">
        <v>2.944</v>
      </c>
      <c r="AU1260" s="28" t="n">
        <v>3.084</v>
      </c>
      <c r="AV1260" s="28" t="n">
        <v>3.234</v>
      </c>
      <c r="AW1260" s="28" t="n">
        <v>2.819</v>
      </c>
      <c r="AX1260" s="28" t="n">
        <v>2.829</v>
      </c>
      <c r="AY1260" s="28" t="n">
        <v>4.029</v>
      </c>
      <c r="BE1260" s="28" t="n">
        <v>2.99033333333333</v>
      </c>
      <c r="BF1260" s="28" t="n">
        <v>2.34247853900184</v>
      </c>
      <c r="BG1260" s="28" t="n">
        <v>2.96533333333333</v>
      </c>
      <c r="BH1260" s="28" t="n">
        <v>2.932</v>
      </c>
      <c r="BI1260" s="28" t="n">
        <v>2.532</v>
      </c>
      <c r="BJ1260" s="28" t="n">
        <v>2.25366666666667</v>
      </c>
      <c r="BK1260" s="28" t="n">
        <v>2.87033333333333</v>
      </c>
      <c r="BL1260" s="28" t="n">
        <v>3.022</v>
      </c>
      <c r="BM1260" s="28" t="n">
        <v>4.007</v>
      </c>
      <c r="BN1260" s="28" t="n">
        <v>2.472</v>
      </c>
      <c r="BO1260" s="28" t="n">
        <v>3.12283333333333</v>
      </c>
      <c r="BP1260" s="28" t="n">
        <v>3.3395</v>
      </c>
      <c r="BQ1260" s="28" t="n">
        <v>2.93866666666667</v>
      </c>
      <c r="BR1260" s="28" t="n">
        <v>3.11366666666667</v>
      </c>
      <c r="BS1260" s="28" t="n">
        <v>2.99783333333333</v>
      </c>
      <c r="BT1260" s="28" t="n">
        <v>2.99366666666667</v>
      </c>
      <c r="BU1260" s="28" t="n">
        <v>3.12533333333333</v>
      </c>
      <c r="BV1260" s="28" t="n">
        <v>3.28033333333333</v>
      </c>
      <c r="BW1260" s="28" t="n">
        <v>2.87033333333333</v>
      </c>
      <c r="BX1260" s="28" t="n">
        <v>2.88033333333333</v>
      </c>
      <c r="BY1260" s="28" t="n">
        <v>3.96366666666667</v>
      </c>
      <c r="CA1260" s="28" t="n">
        <v>3.5252</v>
      </c>
      <c r="CB1260" s="28" t="n">
        <v>3.0152</v>
      </c>
      <c r="CC1260" s="28" t="n">
        <v>3.6227</v>
      </c>
      <c r="CD1260" s="28" t="n">
        <v>3.4202</v>
      </c>
      <c r="CE1260" s="28" t="n">
        <v>3.2952</v>
      </c>
      <c r="CF1260" s="28" t="n">
        <v>3.1942</v>
      </c>
      <c r="CG1260" s="28" t="n">
        <v>3.4052</v>
      </c>
      <c r="CH1260" s="28" t="n">
        <v>3.4887</v>
      </c>
      <c r="CI1260" s="28" t="n">
        <v>4.2532</v>
      </c>
      <c r="CJ1260" s="28" t="n">
        <v>4.1332</v>
      </c>
      <c r="CK1260" s="28" t="n">
        <v>3.7552</v>
      </c>
      <c r="CL1260" s="28" t="n">
        <v>4.7072</v>
      </c>
      <c r="CM1260" s="28" t="n">
        <v>3.4202</v>
      </c>
      <c r="CN1260" s="28" t="n">
        <v>4.1832</v>
      </c>
      <c r="CO1260" s="28" t="n">
        <v>3.5402</v>
      </c>
      <c r="CP1260" s="28" t="n">
        <v>3.5202</v>
      </c>
      <c r="CQ1260" s="28" t="n">
        <v>3.8552</v>
      </c>
      <c r="CR1260" s="28" t="n">
        <v>4.3052</v>
      </c>
      <c r="CS1260" s="28" t="n">
        <v>3.5002</v>
      </c>
      <c r="CT1260" s="28" t="n">
        <v>3.4902</v>
      </c>
      <c r="CU1260" s="28" t="n">
        <v>4.7712</v>
      </c>
    </row>
    <row r="1261" customFormat="false" ht="12.75" hidden="true" customHeight="false" outlineLevel="0" collapsed="false">
      <c r="A1261" s="56" t="n">
        <v>37092</v>
      </c>
      <c r="B1261" s="90" t="n">
        <f aca="false">B1260+1</f>
        <v>1255</v>
      </c>
      <c r="C1261" s="28"/>
      <c r="E1261" s="91" t="n">
        <v>2.94</v>
      </c>
      <c r="F1261" s="91" t="n">
        <v>2.196</v>
      </c>
      <c r="G1261" s="91" t="n">
        <v>2.95</v>
      </c>
      <c r="H1261" s="91" t="n">
        <v>2.895</v>
      </c>
      <c r="I1261" s="91" t="n">
        <v>2.3</v>
      </c>
      <c r="J1261" s="91" t="n">
        <v>2.065</v>
      </c>
      <c r="K1261" s="91" t="n">
        <v>2.88</v>
      </c>
      <c r="L1261" s="91" t="n">
        <v>3</v>
      </c>
      <c r="M1261" s="91" t="n">
        <v>3.6</v>
      </c>
      <c r="N1261" s="91" t="n">
        <v>2.29</v>
      </c>
      <c r="O1261" s="91" t="n">
        <v>3.13</v>
      </c>
      <c r="P1261" s="91" t="n">
        <v>3.33</v>
      </c>
      <c r="Q1261" s="91" t="n">
        <v>2.915</v>
      </c>
      <c r="R1261" s="91" t="n">
        <v>2.85</v>
      </c>
      <c r="S1261" s="91" t="n">
        <v>2.97</v>
      </c>
      <c r="T1261" s="91" t="n">
        <v>2.96</v>
      </c>
      <c r="U1261" s="91" t="n">
        <v>3.11</v>
      </c>
      <c r="V1261" s="91" t="n">
        <v>3.25</v>
      </c>
      <c r="W1261" s="91" t="n">
        <v>2.88</v>
      </c>
      <c r="X1261" s="91" t="n">
        <v>2.88</v>
      </c>
      <c r="Y1261" s="91" t="n">
        <v>3.6</v>
      </c>
      <c r="AA1261" s="2" t="n">
        <v>2.96</v>
      </c>
      <c r="AB1261" s="2" t="n">
        <v>2.955</v>
      </c>
      <c r="AC1261" s="95" t="n">
        <f aca="false">AE1261-AB1261</f>
        <v>0</v>
      </c>
      <c r="AE1261" s="28" t="n">
        <v>2.955</v>
      </c>
      <c r="AF1261" s="28" t="n">
        <v>2.30768757159352</v>
      </c>
      <c r="AG1261" s="28" t="n">
        <v>2.935</v>
      </c>
      <c r="AH1261" s="28" t="n">
        <v>2.95</v>
      </c>
      <c r="AI1261" s="28" t="n">
        <v>2.45</v>
      </c>
      <c r="AJ1261" s="28" t="n">
        <v>2.16</v>
      </c>
      <c r="AK1261" s="28" t="n">
        <v>2.835</v>
      </c>
      <c r="AL1261" s="28" t="n">
        <v>3.01</v>
      </c>
      <c r="AM1261" s="28" t="n">
        <v>4.125</v>
      </c>
      <c r="AN1261" s="28" t="n">
        <v>2.33</v>
      </c>
      <c r="AO1261" s="28" t="n">
        <v>3.0925</v>
      </c>
      <c r="AP1261" s="28" t="n">
        <v>3.345</v>
      </c>
      <c r="AQ1261" s="28" t="n">
        <v>2.96</v>
      </c>
      <c r="AR1261" s="28" t="n">
        <v>3.025</v>
      </c>
      <c r="AS1261" s="28" t="n">
        <v>2.9625</v>
      </c>
      <c r="AT1261" s="28" t="n">
        <v>2.96</v>
      </c>
      <c r="AU1261" s="28" t="n">
        <v>3.1</v>
      </c>
      <c r="AV1261" s="28" t="n">
        <v>3.25</v>
      </c>
      <c r="AW1261" s="28" t="n">
        <v>2.835</v>
      </c>
      <c r="AX1261" s="28" t="n">
        <v>2.845</v>
      </c>
      <c r="AY1261" s="28" t="n">
        <v>3.945</v>
      </c>
      <c r="BE1261" s="28" t="n">
        <v>3.00066666666667</v>
      </c>
      <c r="BF1261" s="28" t="n">
        <v>2.34156252386451</v>
      </c>
      <c r="BG1261" s="28" t="n">
        <v>2.97566666666667</v>
      </c>
      <c r="BH1261" s="28" t="n">
        <v>2.94066666666667</v>
      </c>
      <c r="BI1261" s="28" t="n">
        <v>2.55233333333333</v>
      </c>
      <c r="BJ1261" s="28" t="n">
        <v>2.25733333333333</v>
      </c>
      <c r="BK1261" s="28" t="n">
        <v>2.88066666666667</v>
      </c>
      <c r="BL1261" s="28" t="n">
        <v>3.03233333333333</v>
      </c>
      <c r="BM1261" s="28" t="n">
        <v>4.034</v>
      </c>
      <c r="BN1261" s="28" t="n">
        <v>2.48233333333333</v>
      </c>
      <c r="BO1261" s="28" t="n">
        <v>3.13316666666667</v>
      </c>
      <c r="BP1261" s="28" t="n">
        <v>3.34983333333333</v>
      </c>
      <c r="BQ1261" s="28" t="n">
        <v>2.949</v>
      </c>
      <c r="BR1261" s="28" t="n">
        <v>3.10066666666667</v>
      </c>
      <c r="BS1261" s="28" t="n">
        <v>3.00816666666667</v>
      </c>
      <c r="BT1261" s="28" t="n">
        <v>3.004</v>
      </c>
      <c r="BU1261" s="28" t="n">
        <v>3.13566666666667</v>
      </c>
      <c r="BV1261" s="28" t="n">
        <v>3.29066666666667</v>
      </c>
      <c r="BW1261" s="28" t="n">
        <v>2.88066666666667</v>
      </c>
      <c r="BX1261" s="28" t="n">
        <v>2.89066666666667</v>
      </c>
      <c r="BY1261" s="28" t="n">
        <v>3.91733333333333</v>
      </c>
      <c r="CA1261" s="28" t="n">
        <v>3.5606</v>
      </c>
      <c r="CB1261" s="28" t="n">
        <v>3.0256</v>
      </c>
      <c r="CC1261" s="28" t="n">
        <v>3.6581</v>
      </c>
      <c r="CD1261" s="28" t="n">
        <v>3.4531</v>
      </c>
      <c r="CE1261" s="28" t="n">
        <v>3.3356</v>
      </c>
      <c r="CF1261" s="28" t="n">
        <v>3.2296</v>
      </c>
      <c r="CG1261" s="28" t="n">
        <v>3.4406</v>
      </c>
      <c r="CH1261" s="28" t="n">
        <v>3.5241</v>
      </c>
      <c r="CI1261" s="28" t="n">
        <v>4.3106</v>
      </c>
      <c r="CJ1261" s="28" t="n">
        <v>4.2006</v>
      </c>
      <c r="CK1261" s="28" t="n">
        <v>3.7906</v>
      </c>
      <c r="CL1261" s="92" t="n">
        <v>4.7426</v>
      </c>
      <c r="CM1261" s="28" t="n">
        <v>3.4531</v>
      </c>
      <c r="CN1261" s="28" t="n">
        <v>4.2506</v>
      </c>
      <c r="CO1261" s="28" t="n">
        <v>3.5756</v>
      </c>
      <c r="CP1261" s="28" t="n">
        <v>3.5556</v>
      </c>
      <c r="CQ1261" s="28" t="n">
        <v>3.8906</v>
      </c>
      <c r="CR1261" s="28" t="n">
        <v>4.3406</v>
      </c>
      <c r="CS1261" s="28" t="n">
        <v>3.5356</v>
      </c>
      <c r="CT1261" s="28" t="n">
        <v>3.5256</v>
      </c>
      <c r="CU1261" s="28" t="n">
        <v>4.8186</v>
      </c>
    </row>
    <row r="1262" customFormat="false" ht="12.75" hidden="true" customHeight="false" outlineLevel="0" collapsed="false">
      <c r="A1262" s="56" t="n">
        <v>37095</v>
      </c>
      <c r="B1262" s="90" t="n">
        <f aca="false">B1261+1</f>
        <v>1256</v>
      </c>
      <c r="C1262" s="28"/>
      <c r="E1262" s="91" t="n">
        <v>2.98</v>
      </c>
      <c r="F1262" s="91" t="n">
        <v>2.22</v>
      </c>
      <c r="G1262" s="91" t="n">
        <v>2.99</v>
      </c>
      <c r="H1262" s="91" t="n">
        <v>2.98</v>
      </c>
      <c r="I1262" s="91" t="n">
        <v>2.35</v>
      </c>
      <c r="J1262" s="91" t="n">
        <v>2.13</v>
      </c>
      <c r="K1262" s="91" t="n">
        <v>2.92</v>
      </c>
      <c r="L1262" s="91" t="n">
        <v>3.05</v>
      </c>
      <c r="M1262" s="91" t="n">
        <v>4.23</v>
      </c>
      <c r="N1262" s="91" t="n">
        <v>2.33</v>
      </c>
      <c r="O1262" s="91" t="n">
        <v>3.23</v>
      </c>
      <c r="P1262" s="91" t="n">
        <v>3.33</v>
      </c>
      <c r="Q1262" s="91" t="n">
        <v>2.97</v>
      </c>
      <c r="R1262" s="91" t="n">
        <v>2.78</v>
      </c>
      <c r="S1262" s="91" t="n">
        <v>3.03</v>
      </c>
      <c r="T1262" s="91" t="n">
        <v>3.01</v>
      </c>
      <c r="U1262" s="91" t="n">
        <v>3.18</v>
      </c>
      <c r="V1262" s="91" t="n">
        <v>3.28</v>
      </c>
      <c r="W1262" s="91" t="n">
        <v>2.92</v>
      </c>
      <c r="X1262" s="91" t="n">
        <v>2.92</v>
      </c>
      <c r="Y1262" s="91" t="n">
        <v>3.8</v>
      </c>
      <c r="AA1262" s="2" t="n">
        <v>2.98</v>
      </c>
      <c r="AB1262" s="2" t="n">
        <v>2.978</v>
      </c>
      <c r="AC1262" s="95" t="n">
        <f aca="false">AE1262-AB1262</f>
        <v>0</v>
      </c>
      <c r="AE1262" s="28" t="n">
        <v>2.978</v>
      </c>
      <c r="AF1262" s="28" t="n">
        <v>2.33010141015148</v>
      </c>
      <c r="AG1262" s="28" t="n">
        <v>2.958</v>
      </c>
      <c r="AH1262" s="28" t="n">
        <v>2.993</v>
      </c>
      <c r="AI1262" s="28" t="n">
        <v>2.503</v>
      </c>
      <c r="AJ1262" s="28" t="n">
        <v>2.218</v>
      </c>
      <c r="AK1262" s="28" t="n">
        <v>2.883</v>
      </c>
      <c r="AL1262" s="28" t="n">
        <v>3.0355</v>
      </c>
      <c r="AM1262" s="28" t="n">
        <v>4.348</v>
      </c>
      <c r="AN1262" s="28" t="n">
        <v>2.358</v>
      </c>
      <c r="AO1262" s="28" t="n">
        <v>3.123</v>
      </c>
      <c r="AP1262" s="28" t="n">
        <v>3.378</v>
      </c>
      <c r="AQ1262" s="28" t="n">
        <v>2.993</v>
      </c>
      <c r="AR1262" s="28" t="n">
        <v>3.208</v>
      </c>
      <c r="AS1262" s="28" t="n">
        <v>2.9855</v>
      </c>
      <c r="AT1262" s="28" t="n">
        <v>2.983</v>
      </c>
      <c r="AU1262" s="28" t="n">
        <v>3.123</v>
      </c>
      <c r="AV1262" s="28" t="n">
        <v>3.278</v>
      </c>
      <c r="AW1262" s="28" t="n">
        <v>2.868</v>
      </c>
      <c r="AX1262" s="28" t="n">
        <v>2.878</v>
      </c>
      <c r="AY1262" s="28" t="n">
        <v>4.128</v>
      </c>
      <c r="BE1262" s="28" t="n">
        <v>3.01966666666667</v>
      </c>
      <c r="BF1262" s="28" t="n">
        <v>2.36036713671716</v>
      </c>
      <c r="BG1262" s="28" t="n">
        <v>2.99466666666667</v>
      </c>
      <c r="BH1262" s="28" t="n">
        <v>2.968</v>
      </c>
      <c r="BI1262" s="28" t="n">
        <v>2.59133333333333</v>
      </c>
      <c r="BJ1262" s="28" t="n">
        <v>2.30133333333333</v>
      </c>
      <c r="BK1262" s="28" t="n">
        <v>2.90466666666667</v>
      </c>
      <c r="BL1262" s="28" t="n">
        <v>3.05216666666667</v>
      </c>
      <c r="BM1262" s="28" t="n">
        <v>4.17633333333333</v>
      </c>
      <c r="BN1262" s="28" t="n">
        <v>2.50633333333333</v>
      </c>
      <c r="BO1262" s="28" t="n">
        <v>3.15466666666667</v>
      </c>
      <c r="BP1262" s="28" t="n">
        <v>3.37216666666667</v>
      </c>
      <c r="BQ1262" s="28" t="n">
        <v>2.973</v>
      </c>
      <c r="BR1262" s="28" t="n">
        <v>3.263</v>
      </c>
      <c r="BS1262" s="28" t="n">
        <v>3.02716666666667</v>
      </c>
      <c r="BT1262" s="28" t="n">
        <v>3.023</v>
      </c>
      <c r="BU1262" s="28" t="n">
        <v>3.15466666666667</v>
      </c>
      <c r="BV1262" s="28" t="n">
        <v>3.31133333333333</v>
      </c>
      <c r="BW1262" s="28" t="n">
        <v>2.89633333333333</v>
      </c>
      <c r="BX1262" s="28" t="n">
        <v>2.90633333333333</v>
      </c>
      <c r="BY1262" s="28" t="n">
        <v>4.073</v>
      </c>
      <c r="CA1262" s="28" t="n">
        <v>3.5914</v>
      </c>
      <c r="CB1262" s="28" t="n">
        <v>3.0614</v>
      </c>
      <c r="CC1262" s="28" t="n">
        <v>3.6889</v>
      </c>
      <c r="CD1262" s="28" t="n">
        <v>3.4839</v>
      </c>
      <c r="CE1262" s="28" t="n">
        <v>3.3664</v>
      </c>
      <c r="CF1262" s="28" t="n">
        <v>3.2604</v>
      </c>
      <c r="CG1262" s="28" t="n">
        <v>3.4714</v>
      </c>
      <c r="CH1262" s="28" t="n">
        <v>3.5549</v>
      </c>
      <c r="CI1262" s="28" t="n">
        <v>4.3314</v>
      </c>
      <c r="CJ1262" s="28" t="n">
        <v>4.2214</v>
      </c>
      <c r="CK1262" s="28" t="n">
        <v>3.8214</v>
      </c>
      <c r="CL1262" s="92" t="n">
        <v>4.7734</v>
      </c>
      <c r="CM1262" s="28" t="n">
        <v>3.4864</v>
      </c>
      <c r="CN1262" s="28" t="n">
        <v>4.2714</v>
      </c>
      <c r="CO1262" s="28" t="n">
        <v>3.6064</v>
      </c>
      <c r="CP1262" s="28" t="n">
        <v>3.5864</v>
      </c>
      <c r="CQ1262" s="28" t="n">
        <v>3.9214</v>
      </c>
      <c r="CR1262" s="28" t="n">
        <v>4.3714</v>
      </c>
      <c r="CS1262" s="28" t="n">
        <v>3.5714</v>
      </c>
      <c r="CT1262" s="28" t="n">
        <v>3.5614</v>
      </c>
      <c r="CU1262" s="28" t="n">
        <v>4.8394</v>
      </c>
    </row>
    <row r="1263" customFormat="false" ht="12" hidden="true" customHeight="true" outlineLevel="0" collapsed="false">
      <c r="A1263" s="56" t="n">
        <v>37096</v>
      </c>
      <c r="B1263" s="90" t="n">
        <f aca="false">B1262+1</f>
        <v>1257</v>
      </c>
      <c r="C1263" s="28"/>
      <c r="E1263" s="91" t="n">
        <v>2.99</v>
      </c>
      <c r="F1263" s="91" t="n">
        <v>2.255</v>
      </c>
      <c r="G1263" s="91" t="n">
        <v>3</v>
      </c>
      <c r="H1263" s="91" t="n">
        <v>3.01</v>
      </c>
      <c r="I1263" s="91" t="n">
        <v>2.26</v>
      </c>
      <c r="J1263" s="91" t="n">
        <v>2.09</v>
      </c>
      <c r="K1263" s="91" t="n">
        <v>2.93</v>
      </c>
      <c r="L1263" s="91" t="n">
        <v>3.07</v>
      </c>
      <c r="M1263" s="91" t="n">
        <v>3.89</v>
      </c>
      <c r="N1263" s="91" t="n">
        <v>2.34</v>
      </c>
      <c r="O1263" s="91" t="n">
        <v>3.275</v>
      </c>
      <c r="P1263" s="91" t="n">
        <v>3.34</v>
      </c>
      <c r="Q1263" s="91" t="n">
        <v>2.99</v>
      </c>
      <c r="R1263" s="91" t="n">
        <v>2.99</v>
      </c>
      <c r="S1263" s="91" t="n">
        <v>3.075</v>
      </c>
      <c r="T1263" s="91" t="n">
        <v>3.045</v>
      </c>
      <c r="U1263" s="91" t="n">
        <v>3.21</v>
      </c>
      <c r="V1263" s="91" t="n">
        <v>3.29</v>
      </c>
      <c r="W1263" s="91" t="n">
        <v>2.93</v>
      </c>
      <c r="X1263" s="91" t="n">
        <v>2.93</v>
      </c>
      <c r="Y1263" s="91" t="n">
        <v>3.91</v>
      </c>
      <c r="AA1263" s="2" t="n">
        <v>2.98</v>
      </c>
      <c r="AB1263" s="2" t="n">
        <v>2.97</v>
      </c>
      <c r="AC1263" s="95" t="n">
        <f aca="false">AE1263-AB1263</f>
        <v>0</v>
      </c>
      <c r="AE1263" s="28" t="n">
        <v>2.97</v>
      </c>
      <c r="AF1263" s="28" t="n">
        <v>2.34283541005083</v>
      </c>
      <c r="AG1263" s="28" t="n">
        <v>2.97</v>
      </c>
      <c r="AH1263" s="28" t="n">
        <v>2.99</v>
      </c>
      <c r="AI1263" s="28" t="n">
        <v>2.515</v>
      </c>
      <c r="AJ1263" s="28" t="n">
        <v>2.22</v>
      </c>
      <c r="AK1263" s="28" t="n">
        <v>2.875</v>
      </c>
      <c r="AL1263" s="28" t="n">
        <v>3.0375</v>
      </c>
      <c r="AM1263" s="28" t="n">
        <v>3.92</v>
      </c>
      <c r="AN1263" s="28" t="n">
        <v>2.35</v>
      </c>
      <c r="AO1263" s="28" t="n">
        <v>3.125</v>
      </c>
      <c r="AP1263" s="28" t="n">
        <v>3.37</v>
      </c>
      <c r="AQ1263" s="28" t="n">
        <v>3</v>
      </c>
      <c r="AR1263" s="28" t="n">
        <v>3.12</v>
      </c>
      <c r="AS1263" s="28" t="n">
        <v>2.98</v>
      </c>
      <c r="AT1263" s="28" t="n">
        <v>2.975</v>
      </c>
      <c r="AU1263" s="28" t="n">
        <v>3.115</v>
      </c>
      <c r="AV1263" s="28" t="n">
        <v>3.27</v>
      </c>
      <c r="AW1263" s="28" t="n">
        <v>2.86</v>
      </c>
      <c r="AX1263" s="28" t="n">
        <v>2.87</v>
      </c>
      <c r="AY1263" s="28" t="n">
        <v>3.92</v>
      </c>
      <c r="BE1263" s="28" t="n">
        <v>3.00233333333333</v>
      </c>
      <c r="BF1263" s="28" t="n">
        <v>2.35661180335028</v>
      </c>
      <c r="BG1263" s="28" t="n">
        <v>2.98566666666667</v>
      </c>
      <c r="BH1263" s="28" t="n">
        <v>2.954</v>
      </c>
      <c r="BI1263" s="28" t="n">
        <v>2.58566666666667</v>
      </c>
      <c r="BJ1263" s="28" t="n">
        <v>2.30066666666667</v>
      </c>
      <c r="BK1263" s="28" t="n">
        <v>2.88733333333333</v>
      </c>
      <c r="BL1263" s="28" t="n">
        <v>3.04066666666667</v>
      </c>
      <c r="BM1263" s="28" t="n">
        <v>3.79566666666667</v>
      </c>
      <c r="BN1263" s="28" t="n">
        <v>2.489</v>
      </c>
      <c r="BO1263" s="28" t="n">
        <v>3.144</v>
      </c>
      <c r="BP1263" s="28" t="n">
        <v>3.35483333333333</v>
      </c>
      <c r="BQ1263" s="28" t="n">
        <v>2.96233333333333</v>
      </c>
      <c r="BR1263" s="28" t="n">
        <v>3.13566666666667</v>
      </c>
      <c r="BS1263" s="28" t="n">
        <v>3.01066666666667</v>
      </c>
      <c r="BT1263" s="28" t="n">
        <v>3.00566666666667</v>
      </c>
      <c r="BU1263" s="28" t="n">
        <v>3.13733333333333</v>
      </c>
      <c r="BV1263" s="28" t="n">
        <v>3.294</v>
      </c>
      <c r="BW1263" s="28" t="n">
        <v>2.879</v>
      </c>
      <c r="BX1263" s="28" t="n">
        <v>2.889</v>
      </c>
      <c r="BY1263" s="28" t="n">
        <v>3.82233333333333</v>
      </c>
      <c r="CA1263" s="28" t="n">
        <v>3.5704</v>
      </c>
      <c r="CB1263" s="28" t="n">
        <v>3.0454</v>
      </c>
      <c r="CC1263" s="28" t="n">
        <v>3.6854</v>
      </c>
      <c r="CD1263" s="28" t="n">
        <v>3.4564</v>
      </c>
      <c r="CE1263" s="28" t="n">
        <v>3.3254</v>
      </c>
      <c r="CF1263" s="28" t="n">
        <v>3.2394</v>
      </c>
      <c r="CG1263" s="28" t="n">
        <v>3.4504</v>
      </c>
      <c r="CH1263" s="28" t="n">
        <v>3.5339</v>
      </c>
      <c r="CI1263" s="28" t="n">
        <v>4.1404</v>
      </c>
      <c r="CJ1263" s="28" t="n">
        <v>4.0504</v>
      </c>
      <c r="CK1263" s="28" t="n">
        <v>3.8004</v>
      </c>
      <c r="CL1263" s="92" t="n">
        <v>4.7524</v>
      </c>
      <c r="CM1263" s="28" t="n">
        <v>3.4614</v>
      </c>
      <c r="CN1263" s="28" t="n">
        <v>4.1004</v>
      </c>
      <c r="CO1263" s="28" t="n">
        <v>3.5854</v>
      </c>
      <c r="CP1263" s="28" t="n">
        <v>3.5654</v>
      </c>
      <c r="CQ1263" s="28" t="n">
        <v>3.9004</v>
      </c>
      <c r="CR1263" s="28" t="n">
        <v>4.3504</v>
      </c>
      <c r="CS1263" s="28" t="n">
        <v>3.5554</v>
      </c>
      <c r="CT1263" s="28" t="n">
        <v>3.5454</v>
      </c>
      <c r="CU1263" s="28" t="n">
        <v>4.5484</v>
      </c>
    </row>
    <row r="1264" customFormat="false" ht="12" hidden="true" customHeight="true" outlineLevel="0" collapsed="false">
      <c r="A1264" s="56" t="n">
        <v>37097</v>
      </c>
      <c r="B1264" s="90" t="n">
        <f aca="false">B1263+1</f>
        <v>1258</v>
      </c>
      <c r="C1264" s="28"/>
      <c r="E1264" s="91" t="n">
        <v>3.22</v>
      </c>
      <c r="F1264" s="91" t="n">
        <v>2.472</v>
      </c>
      <c r="G1264" s="91" t="n">
        <v>3.23</v>
      </c>
      <c r="H1264" s="91" t="n">
        <v>3.17</v>
      </c>
      <c r="I1264" s="91" t="n">
        <v>2.32</v>
      </c>
      <c r="J1264" s="91" t="n">
        <v>2.22</v>
      </c>
      <c r="K1264" s="91" t="n">
        <v>3.16</v>
      </c>
      <c r="L1264" s="91" t="n">
        <v>3.32</v>
      </c>
      <c r="M1264" s="91" t="n">
        <v>3.67</v>
      </c>
      <c r="N1264" s="91" t="n">
        <v>2.57</v>
      </c>
      <c r="O1264" s="91" t="n">
        <v>3.43</v>
      </c>
      <c r="P1264" s="91" t="n">
        <v>3.56</v>
      </c>
      <c r="Q1264" s="91" t="n">
        <v>3.24</v>
      </c>
      <c r="R1264" s="91" t="n">
        <v>3.02</v>
      </c>
      <c r="S1264" s="91" t="n">
        <v>3.18</v>
      </c>
      <c r="T1264" s="91" t="n">
        <v>3.21</v>
      </c>
      <c r="U1264" s="91" t="n">
        <v>3.4</v>
      </c>
      <c r="V1264" s="91" t="n">
        <v>3.52</v>
      </c>
      <c r="W1264" s="91" t="n">
        <v>3.16</v>
      </c>
      <c r="X1264" s="91" t="n">
        <v>3.16</v>
      </c>
      <c r="Y1264" s="91" t="n">
        <v>3.64</v>
      </c>
      <c r="AA1264" s="2" t="n">
        <v>3.03</v>
      </c>
      <c r="AB1264" s="2" t="n">
        <v>3.276</v>
      </c>
      <c r="AC1264" s="95" t="n">
        <f aca="false">AE1264-AB1264</f>
        <v>-0.306</v>
      </c>
      <c r="AE1264" s="28" t="n">
        <v>2.97</v>
      </c>
      <c r="AF1264" s="28" t="n">
        <v>2.34283541005083</v>
      </c>
      <c r="AG1264" s="28" t="n">
        <v>2.97</v>
      </c>
      <c r="AH1264" s="28" t="n">
        <v>2.99</v>
      </c>
      <c r="AI1264" s="28" t="n">
        <v>2.515</v>
      </c>
      <c r="AJ1264" s="28" t="n">
        <v>2.22</v>
      </c>
      <c r="AK1264" s="28" t="n">
        <v>2.875</v>
      </c>
      <c r="AL1264" s="28" t="n">
        <v>3.0375</v>
      </c>
      <c r="AM1264" s="28" t="n">
        <v>3.92</v>
      </c>
      <c r="AN1264" s="28" t="n">
        <v>2.35</v>
      </c>
      <c r="AO1264" s="28" t="n">
        <v>3.125</v>
      </c>
      <c r="AP1264" s="28" t="n">
        <v>3.37</v>
      </c>
      <c r="AQ1264" s="28" t="n">
        <v>3</v>
      </c>
      <c r="AR1264" s="28" t="n">
        <v>3.12</v>
      </c>
      <c r="AS1264" s="28" t="n">
        <v>2.98</v>
      </c>
      <c r="AT1264" s="28" t="n">
        <v>2.975</v>
      </c>
      <c r="AU1264" s="28" t="n">
        <v>3.115</v>
      </c>
      <c r="AV1264" s="28" t="n">
        <v>3.27</v>
      </c>
      <c r="AW1264" s="28" t="n">
        <v>2.86</v>
      </c>
      <c r="AX1264" s="28" t="n">
        <v>2.87</v>
      </c>
      <c r="AY1264" s="28" t="n">
        <v>3.92</v>
      </c>
      <c r="BE1264" s="28" t="n">
        <v>3.00233333333333</v>
      </c>
      <c r="BF1264" s="28" t="n">
        <v>2.35661180335028</v>
      </c>
      <c r="BG1264" s="28" t="n">
        <v>2.98566666666667</v>
      </c>
      <c r="BH1264" s="28" t="n">
        <v>2.954</v>
      </c>
      <c r="BI1264" s="28" t="n">
        <v>2.58566666666667</v>
      </c>
      <c r="BJ1264" s="28" t="n">
        <v>2.30066666666667</v>
      </c>
      <c r="BK1264" s="28" t="n">
        <v>2.88733333333333</v>
      </c>
      <c r="BL1264" s="28" t="n">
        <v>3.04066666666667</v>
      </c>
      <c r="BM1264" s="28" t="n">
        <v>3.79566666666667</v>
      </c>
      <c r="BN1264" s="28" t="n">
        <v>2.489</v>
      </c>
      <c r="BO1264" s="28" t="n">
        <v>3.144</v>
      </c>
      <c r="BP1264" s="28" t="n">
        <v>3.35483333333333</v>
      </c>
      <c r="BQ1264" s="28" t="n">
        <v>2.96233333333333</v>
      </c>
      <c r="BR1264" s="28" t="n">
        <v>3.13566666666667</v>
      </c>
      <c r="BS1264" s="28" t="n">
        <v>3.01066666666667</v>
      </c>
      <c r="BT1264" s="28" t="n">
        <v>3.00566666666667</v>
      </c>
      <c r="BU1264" s="28" t="n">
        <v>3.13733333333333</v>
      </c>
      <c r="BV1264" s="28" t="n">
        <v>3.294</v>
      </c>
      <c r="BW1264" s="28" t="n">
        <v>2.879</v>
      </c>
      <c r="BX1264" s="28" t="n">
        <v>2.889</v>
      </c>
      <c r="BY1264" s="28" t="n">
        <v>3.82233333333333</v>
      </c>
      <c r="CA1264" s="28" t="n">
        <v>3.5704</v>
      </c>
      <c r="CB1264" s="28" t="n">
        <v>3.0454</v>
      </c>
      <c r="CC1264" s="28" t="n">
        <v>3.6854</v>
      </c>
      <c r="CD1264" s="28" t="n">
        <v>3.4564</v>
      </c>
      <c r="CE1264" s="28" t="n">
        <v>3.3254</v>
      </c>
      <c r="CF1264" s="28" t="n">
        <v>3.2394</v>
      </c>
      <c r="CG1264" s="28" t="n">
        <v>3.4504</v>
      </c>
      <c r="CH1264" s="28" t="n">
        <v>3.5339</v>
      </c>
      <c r="CI1264" s="28" t="n">
        <v>4.1404</v>
      </c>
      <c r="CJ1264" s="28" t="n">
        <v>4.0504</v>
      </c>
      <c r="CK1264" s="28" t="n">
        <v>3.8004</v>
      </c>
      <c r="CL1264" s="92" t="n">
        <v>4.7524</v>
      </c>
      <c r="CM1264" s="28" t="n">
        <v>3.4614</v>
      </c>
      <c r="CN1264" s="28" t="n">
        <v>4.1004</v>
      </c>
      <c r="CO1264" s="28" t="n">
        <v>3.5854</v>
      </c>
      <c r="CP1264" s="28" t="n">
        <v>3.5654</v>
      </c>
      <c r="CQ1264" s="28" t="n">
        <v>3.9004</v>
      </c>
      <c r="CR1264" s="28" t="n">
        <v>4.3504</v>
      </c>
      <c r="CS1264" s="28" t="n">
        <v>3.5554</v>
      </c>
      <c r="CT1264" s="28" t="n">
        <v>3.5454</v>
      </c>
      <c r="CU1264" s="28" t="n">
        <v>4.5484</v>
      </c>
    </row>
    <row r="1265" customFormat="false" ht="12.75" hidden="true" customHeight="false" outlineLevel="0" collapsed="false">
      <c r="A1265" s="56" t="n">
        <v>37098</v>
      </c>
      <c r="B1265" s="90" t="n">
        <f aca="false">B1264+1</f>
        <v>1259</v>
      </c>
      <c r="C1265" s="28"/>
      <c r="E1265" s="91" t="n">
        <v>3.12</v>
      </c>
      <c r="F1265" s="91" t="n">
        <v>2.403</v>
      </c>
      <c r="G1265" s="91" t="n">
        <v>3.13</v>
      </c>
      <c r="H1265" s="91" t="n">
        <v>3.07</v>
      </c>
      <c r="I1265" s="91" t="n">
        <v>2.22</v>
      </c>
      <c r="J1265" s="91" t="n">
        <v>2.12</v>
      </c>
      <c r="K1265" s="91" t="n">
        <v>3.06</v>
      </c>
      <c r="L1265" s="91" t="n">
        <v>3.19</v>
      </c>
      <c r="M1265" s="91" t="n">
        <v>3.57</v>
      </c>
      <c r="N1265" s="91" t="n">
        <v>2.47</v>
      </c>
      <c r="O1265" s="91" t="n">
        <v>3.29</v>
      </c>
      <c r="P1265" s="91" t="n">
        <v>3.47</v>
      </c>
      <c r="Q1265" s="91" t="n">
        <v>3.11</v>
      </c>
      <c r="R1265" s="91" t="n">
        <v>2.87</v>
      </c>
      <c r="S1265" s="91" t="n">
        <v>3.16</v>
      </c>
      <c r="T1265" s="91" t="n">
        <v>3.14</v>
      </c>
      <c r="U1265" s="91" t="n">
        <v>3.285</v>
      </c>
      <c r="V1265" s="91" t="n">
        <v>3.42</v>
      </c>
      <c r="W1265" s="91" t="n">
        <v>3.06</v>
      </c>
      <c r="X1265" s="91" t="n">
        <v>3.06</v>
      </c>
      <c r="Y1265" s="91" t="n">
        <v>3.54</v>
      </c>
      <c r="AA1265" s="2" t="n">
        <v>3.29</v>
      </c>
      <c r="AB1265" s="2" t="n">
        <v>3.128</v>
      </c>
      <c r="AC1265" s="95" t="n">
        <f aca="false">AE1265-AB1265</f>
        <v>0</v>
      </c>
      <c r="AE1265" s="28" t="n">
        <v>3.128</v>
      </c>
      <c r="AF1265" s="28" t="n">
        <v>2.43635469628452</v>
      </c>
      <c r="AG1265" s="28" t="n">
        <v>3.143</v>
      </c>
      <c r="AH1265" s="28" t="n">
        <v>3.098</v>
      </c>
      <c r="AI1265" s="28" t="n">
        <v>2.373</v>
      </c>
      <c r="AJ1265" s="28" t="n">
        <v>2.263</v>
      </c>
      <c r="AK1265" s="28" t="n">
        <v>3.033</v>
      </c>
      <c r="AL1265" s="28" t="n">
        <v>3.1955</v>
      </c>
      <c r="AM1265" s="28" t="n">
        <v>3.708</v>
      </c>
      <c r="AN1265" s="28" t="n">
        <v>2.478</v>
      </c>
      <c r="AO1265" s="28" t="n">
        <v>3.283</v>
      </c>
      <c r="AP1265" s="28" t="n">
        <v>3.538</v>
      </c>
      <c r="AQ1265" s="28" t="n">
        <v>3.083</v>
      </c>
      <c r="AR1265" s="28" t="n">
        <v>3.128</v>
      </c>
      <c r="AS1265" s="28" t="n">
        <v>3.148</v>
      </c>
      <c r="AT1265" s="28" t="n">
        <v>3.138</v>
      </c>
      <c r="AU1265" s="28" t="n">
        <v>3.273</v>
      </c>
      <c r="AV1265" s="28" t="n">
        <v>3.438</v>
      </c>
      <c r="AW1265" s="28" t="n">
        <v>3.018</v>
      </c>
      <c r="AX1265" s="28" t="n">
        <v>3.028</v>
      </c>
      <c r="AY1265" s="28" t="n">
        <v>3.668</v>
      </c>
      <c r="BE1265" s="28" t="n">
        <v>3.15933333333333</v>
      </c>
      <c r="BF1265" s="28" t="n">
        <v>2.48878489876151</v>
      </c>
      <c r="BG1265" s="28" t="n">
        <v>3.15433333333333</v>
      </c>
      <c r="BH1265" s="28" t="n">
        <v>3.086</v>
      </c>
      <c r="BI1265" s="28" t="n">
        <v>2.58933333333333</v>
      </c>
      <c r="BJ1265" s="28" t="n">
        <v>2.34266666666667</v>
      </c>
      <c r="BK1265" s="28" t="n">
        <v>3.04433333333333</v>
      </c>
      <c r="BL1265" s="28" t="n">
        <v>3.19766666666667</v>
      </c>
      <c r="BM1265" s="28" t="n">
        <v>3.72266666666667</v>
      </c>
      <c r="BN1265" s="28" t="n">
        <v>2.60933333333333</v>
      </c>
      <c r="BO1265" s="28" t="n">
        <v>3.301</v>
      </c>
      <c r="BP1265" s="28" t="n">
        <v>3.51516666666667</v>
      </c>
      <c r="BQ1265" s="28" t="n">
        <v>3.08933333333333</v>
      </c>
      <c r="BR1265" s="28" t="n">
        <v>3.25933333333333</v>
      </c>
      <c r="BS1265" s="28" t="n">
        <v>3.171</v>
      </c>
      <c r="BT1265" s="28" t="n">
        <v>3.16766666666667</v>
      </c>
      <c r="BU1265" s="28" t="n">
        <v>3.29433333333333</v>
      </c>
      <c r="BV1265" s="28" t="n">
        <v>3.45433333333333</v>
      </c>
      <c r="BW1265" s="28" t="n">
        <v>3.036</v>
      </c>
      <c r="BX1265" s="28" t="n">
        <v>3.046</v>
      </c>
      <c r="BY1265" s="28" t="n">
        <v>3.766</v>
      </c>
      <c r="CA1265" s="28" t="n">
        <v>3.682</v>
      </c>
      <c r="CB1265" s="28" t="n">
        <v>3.157</v>
      </c>
      <c r="CC1265" s="28" t="n">
        <v>3.797</v>
      </c>
      <c r="CD1265" s="28" t="n">
        <v>3.557</v>
      </c>
      <c r="CE1265" s="28" t="n">
        <v>3.427</v>
      </c>
      <c r="CF1265" s="28" t="n">
        <v>3.321</v>
      </c>
      <c r="CG1265" s="28" t="n">
        <v>3.562</v>
      </c>
      <c r="CH1265" s="28" t="n">
        <v>3.6455</v>
      </c>
      <c r="CI1265" s="28" t="n">
        <v>4.16</v>
      </c>
      <c r="CJ1265" s="28" t="n">
        <v>4.12</v>
      </c>
      <c r="CK1265" s="28" t="n">
        <v>3.922</v>
      </c>
      <c r="CL1265" s="92" t="n">
        <v>4.884</v>
      </c>
      <c r="CM1265" s="28" t="n">
        <v>3.563</v>
      </c>
      <c r="CN1265" s="28" t="n">
        <v>4.15</v>
      </c>
      <c r="CO1265" s="28" t="n">
        <v>3.697</v>
      </c>
      <c r="CP1265" s="28" t="n">
        <v>3.677</v>
      </c>
      <c r="CQ1265" s="28" t="n">
        <v>4.022</v>
      </c>
      <c r="CR1265" s="28" t="n">
        <v>4.462</v>
      </c>
      <c r="CS1265" s="28" t="n">
        <v>3.672</v>
      </c>
      <c r="CT1265" s="28" t="n">
        <v>3.662</v>
      </c>
      <c r="CU1265" s="28" t="n">
        <v>4.523</v>
      </c>
    </row>
    <row r="1266" customFormat="false" ht="12" hidden="true" customHeight="true" outlineLevel="0" collapsed="false">
      <c r="A1266" s="56" t="n">
        <v>37099</v>
      </c>
      <c r="B1266" s="90" t="n">
        <f aca="false">B1265+1</f>
        <v>1260</v>
      </c>
      <c r="C1266" s="28"/>
      <c r="E1266" s="91" t="n">
        <v>3.12</v>
      </c>
      <c r="F1266" s="91" t="n">
        <v>2.365</v>
      </c>
      <c r="G1266" s="91" t="n">
        <v>3.13</v>
      </c>
      <c r="H1266" s="91" t="n">
        <v>3.15</v>
      </c>
      <c r="I1266" s="91" t="n">
        <v>3.9</v>
      </c>
      <c r="J1266" s="91" t="n">
        <v>2.2</v>
      </c>
      <c r="K1266" s="91" t="n">
        <v>3.06</v>
      </c>
      <c r="L1266" s="91" t="n">
        <v>3.21</v>
      </c>
      <c r="M1266" s="91" t="n">
        <v>3.15</v>
      </c>
      <c r="N1266" s="91" t="n">
        <v>2.55</v>
      </c>
      <c r="O1266" s="91" t="n">
        <v>3.275</v>
      </c>
      <c r="P1266" s="91" t="n">
        <v>3.47</v>
      </c>
      <c r="Q1266" s="91" t="n">
        <v>3.125</v>
      </c>
      <c r="R1266" s="91" t="n">
        <v>2.65</v>
      </c>
      <c r="S1266" s="91" t="n">
        <v>3.12</v>
      </c>
      <c r="T1266" s="91" t="n">
        <v>3.12</v>
      </c>
      <c r="U1266" s="91" t="n">
        <v>3.28</v>
      </c>
      <c r="V1266" s="91" t="n">
        <v>3.42</v>
      </c>
      <c r="W1266" s="91" t="n">
        <v>3.06</v>
      </c>
      <c r="X1266" s="91" t="n">
        <v>3.06</v>
      </c>
      <c r="Y1266" s="91" t="n">
        <v>3.3</v>
      </c>
      <c r="AA1266" s="2" t="n">
        <v>3.08</v>
      </c>
      <c r="AB1266" s="2" t="n">
        <v>3.167</v>
      </c>
      <c r="AC1266" s="95" t="n">
        <f aca="false">AE1266-AB1266</f>
        <v>-0.197</v>
      </c>
      <c r="AE1266" s="28" t="n">
        <v>2.97</v>
      </c>
      <c r="AF1266" s="28" t="n">
        <v>2.34283541005083</v>
      </c>
      <c r="AG1266" s="28" t="n">
        <v>2.97</v>
      </c>
      <c r="AH1266" s="28" t="n">
        <v>2.99</v>
      </c>
      <c r="AI1266" s="28" t="n">
        <v>2.515</v>
      </c>
      <c r="AJ1266" s="28" t="n">
        <v>2.22</v>
      </c>
      <c r="AK1266" s="28" t="n">
        <v>2.875</v>
      </c>
      <c r="AL1266" s="28" t="n">
        <v>3.0375</v>
      </c>
      <c r="AM1266" s="28" t="n">
        <v>3.92</v>
      </c>
      <c r="AN1266" s="28" t="n">
        <v>2.35</v>
      </c>
      <c r="AO1266" s="28" t="n">
        <v>3.125</v>
      </c>
      <c r="AP1266" s="28" t="n">
        <v>3.37</v>
      </c>
      <c r="AQ1266" s="28" t="n">
        <v>3</v>
      </c>
      <c r="AR1266" s="28" t="n">
        <v>3.12</v>
      </c>
      <c r="AS1266" s="28" t="n">
        <v>2.98</v>
      </c>
      <c r="AT1266" s="28" t="n">
        <v>2.975</v>
      </c>
      <c r="AU1266" s="28" t="n">
        <v>3.115</v>
      </c>
      <c r="AV1266" s="28" t="n">
        <v>3.27</v>
      </c>
      <c r="AW1266" s="28" t="n">
        <v>2.86</v>
      </c>
      <c r="AX1266" s="28" t="n">
        <v>2.87</v>
      </c>
      <c r="AY1266" s="28" t="n">
        <v>3.92</v>
      </c>
      <c r="BE1266" s="28" t="n">
        <v>3.00233333333333</v>
      </c>
      <c r="BF1266" s="28" t="n">
        <v>2.35661180335028</v>
      </c>
      <c r="BG1266" s="28" t="n">
        <v>2.98566666666667</v>
      </c>
      <c r="BH1266" s="28" t="n">
        <v>2.954</v>
      </c>
      <c r="BI1266" s="28" t="n">
        <v>2.58566666666667</v>
      </c>
      <c r="BJ1266" s="28" t="n">
        <v>2.30066666666667</v>
      </c>
      <c r="BK1266" s="28" t="n">
        <v>2.88733333333333</v>
      </c>
      <c r="BL1266" s="28" t="n">
        <v>3.04066666666667</v>
      </c>
      <c r="BM1266" s="28" t="n">
        <v>3.79566666666667</v>
      </c>
      <c r="BN1266" s="28" t="n">
        <v>2.489</v>
      </c>
      <c r="BO1266" s="28" t="n">
        <v>3.144</v>
      </c>
      <c r="BP1266" s="28" t="n">
        <v>3.35483333333333</v>
      </c>
      <c r="BQ1266" s="28" t="n">
        <v>2.96233333333333</v>
      </c>
      <c r="BR1266" s="28" t="n">
        <v>3.13566666666667</v>
      </c>
      <c r="BS1266" s="28" t="n">
        <v>3.01066666666667</v>
      </c>
      <c r="BT1266" s="28" t="n">
        <v>3.00566666666667</v>
      </c>
      <c r="BU1266" s="28" t="n">
        <v>3.13733333333333</v>
      </c>
      <c r="BV1266" s="28" t="n">
        <v>3.294</v>
      </c>
      <c r="BW1266" s="28" t="n">
        <v>2.879</v>
      </c>
      <c r="BX1266" s="28" t="n">
        <v>2.889</v>
      </c>
      <c r="BY1266" s="28" t="n">
        <v>3.82233333333333</v>
      </c>
      <c r="CA1266" s="28" t="n">
        <v>3.5704</v>
      </c>
      <c r="CB1266" s="28" t="n">
        <v>3.0454</v>
      </c>
      <c r="CC1266" s="28" t="n">
        <v>3.6854</v>
      </c>
      <c r="CD1266" s="28" t="n">
        <v>3.4564</v>
      </c>
      <c r="CE1266" s="28" t="n">
        <v>3.3254</v>
      </c>
      <c r="CF1266" s="28" t="n">
        <v>3.2394</v>
      </c>
      <c r="CG1266" s="28" t="n">
        <v>3.4504</v>
      </c>
      <c r="CH1266" s="28" t="n">
        <v>3.5339</v>
      </c>
      <c r="CI1266" s="28" t="n">
        <v>4.1404</v>
      </c>
      <c r="CJ1266" s="28" t="n">
        <v>4.0504</v>
      </c>
      <c r="CK1266" s="28" t="n">
        <v>3.8004</v>
      </c>
      <c r="CL1266" s="92" t="n">
        <v>4.7524</v>
      </c>
      <c r="CM1266" s="28" t="n">
        <v>3.4614</v>
      </c>
      <c r="CN1266" s="28" t="n">
        <v>4.1004</v>
      </c>
      <c r="CO1266" s="28" t="n">
        <v>3.5854</v>
      </c>
      <c r="CP1266" s="28" t="n">
        <v>3.5654</v>
      </c>
      <c r="CQ1266" s="28" t="n">
        <v>3.9004</v>
      </c>
      <c r="CR1266" s="28" t="n">
        <v>4.3504</v>
      </c>
      <c r="CS1266" s="28" t="n">
        <v>3.5554</v>
      </c>
      <c r="CT1266" s="28" t="n">
        <v>3.5454</v>
      </c>
      <c r="CU1266" s="28" t="n">
        <v>4.5484</v>
      </c>
    </row>
    <row r="1267" customFormat="false" ht="12.75" hidden="true" customHeight="false" outlineLevel="0" collapsed="false">
      <c r="A1267" s="56" t="n">
        <v>37102</v>
      </c>
      <c r="B1267" s="90" t="n">
        <f aca="false">B1266+1</f>
        <v>1261</v>
      </c>
      <c r="C1267" s="28"/>
      <c r="E1267" s="91" t="n">
        <v>3.19</v>
      </c>
      <c r="F1267" s="91" t="n">
        <v>2.403</v>
      </c>
      <c r="G1267" s="91" t="n">
        <v>3.182</v>
      </c>
      <c r="H1267" s="91" t="n">
        <v>3.1</v>
      </c>
      <c r="I1267" s="91" t="n">
        <v>2.417</v>
      </c>
      <c r="J1267" s="91" t="n">
        <v>2.267</v>
      </c>
      <c r="K1267" s="91" t="n">
        <v>3.13</v>
      </c>
      <c r="L1267" s="91" t="n">
        <v>3.24</v>
      </c>
      <c r="M1267" s="91" t="n">
        <v>3.697</v>
      </c>
      <c r="N1267" s="91" t="n">
        <v>2.437</v>
      </c>
      <c r="O1267" s="91" t="n">
        <v>3.327</v>
      </c>
      <c r="P1267" s="91" t="n">
        <v>3.617</v>
      </c>
      <c r="Q1267" s="91" t="n">
        <v>3.095</v>
      </c>
      <c r="R1267" s="91" t="n">
        <v>3.137</v>
      </c>
      <c r="S1267" s="91" t="n">
        <v>3.207</v>
      </c>
      <c r="T1267" s="91" t="n">
        <v>3.197</v>
      </c>
      <c r="U1267" s="91" t="n">
        <v>3.327</v>
      </c>
      <c r="V1267" s="91" t="n">
        <v>3.477</v>
      </c>
      <c r="W1267" s="91" t="n">
        <v>3.13</v>
      </c>
      <c r="X1267" s="91" t="n">
        <v>3.13</v>
      </c>
      <c r="Y1267" s="91" t="n">
        <v>3.657</v>
      </c>
      <c r="AA1267" s="2" t="n">
        <v>3.245</v>
      </c>
      <c r="AB1267" s="2" t="n">
        <v>3.353</v>
      </c>
      <c r="AC1267" s="95" t="n">
        <f aca="false">AE1267-AB1267</f>
        <v>0</v>
      </c>
      <c r="AE1267" s="28" t="n">
        <v>3.353</v>
      </c>
      <c r="AF1267" s="28" t="n">
        <v>2.668</v>
      </c>
      <c r="AG1267" s="28" t="n">
        <v>3.343</v>
      </c>
      <c r="AH1267" s="28" t="n">
        <v>3.288</v>
      </c>
      <c r="AI1267" s="28" t="n">
        <v>2.773</v>
      </c>
      <c r="AJ1267" s="28" t="n">
        <v>2.313</v>
      </c>
      <c r="AK1267" s="28" t="n">
        <v>3.228</v>
      </c>
      <c r="AL1267" s="28" t="n">
        <v>3.398</v>
      </c>
      <c r="AM1267" s="28" t="n">
        <v>4.033</v>
      </c>
      <c r="AN1267" s="28" t="n">
        <v>2.653</v>
      </c>
      <c r="AO1267" s="28" t="n">
        <v>3.483</v>
      </c>
      <c r="AP1267" s="28" t="n">
        <v>3.6705</v>
      </c>
      <c r="AQ1267" s="28" t="n">
        <v>3.313</v>
      </c>
      <c r="AR1267" s="28" t="n">
        <v>3.503</v>
      </c>
      <c r="AS1267" s="28" t="n">
        <v>3.3605</v>
      </c>
      <c r="AT1267" s="28" t="n">
        <v>3.3605</v>
      </c>
      <c r="AU1267" s="28" t="n">
        <v>3.483</v>
      </c>
      <c r="AV1267" s="28" t="n">
        <v>3.638</v>
      </c>
      <c r="AW1267" s="28" t="n">
        <v>3.223</v>
      </c>
      <c r="AX1267" s="28" t="n">
        <v>3.233</v>
      </c>
      <c r="AY1267" s="28" t="n">
        <v>4.013</v>
      </c>
      <c r="BE1267" s="28" t="n">
        <v>3.3705</v>
      </c>
      <c r="BF1267" s="28" t="n">
        <v>2.7105</v>
      </c>
      <c r="BG1267" s="28" t="n">
        <v>3.363</v>
      </c>
      <c r="BH1267" s="28" t="n">
        <v>3.278</v>
      </c>
      <c r="BI1267" s="28" t="n">
        <v>2.888</v>
      </c>
      <c r="BJ1267" s="28" t="n">
        <v>2.4505</v>
      </c>
      <c r="BK1267" s="28" t="n">
        <v>3.2455</v>
      </c>
      <c r="BL1267" s="28" t="n">
        <v>3.39925</v>
      </c>
      <c r="BM1267" s="28" t="n">
        <v>4.0005</v>
      </c>
      <c r="BN1267" s="28" t="n">
        <v>2.8205</v>
      </c>
      <c r="BO1267" s="28" t="n">
        <v>3.5055</v>
      </c>
      <c r="BP1267" s="28" t="n">
        <v>3.69925</v>
      </c>
      <c r="BQ1267" s="28" t="n">
        <v>3.298</v>
      </c>
      <c r="BR1267" s="28" t="n">
        <v>3.5205</v>
      </c>
      <c r="BS1267" s="28" t="n">
        <v>3.378</v>
      </c>
      <c r="BT1267" s="28" t="n">
        <v>3.378</v>
      </c>
      <c r="BU1267" s="28" t="n">
        <v>3.5055</v>
      </c>
      <c r="BV1267" s="28" t="n">
        <v>3.658</v>
      </c>
      <c r="BW1267" s="28" t="n">
        <v>3.2405</v>
      </c>
      <c r="BX1267" s="28" t="n">
        <v>3.2505</v>
      </c>
      <c r="BY1267" s="28" t="n">
        <v>4.0255</v>
      </c>
      <c r="CA1267" s="28" t="n">
        <v>3.836</v>
      </c>
      <c r="CB1267" s="28" t="n">
        <v>3.311</v>
      </c>
      <c r="CC1267" s="28" t="n">
        <v>3.9585</v>
      </c>
      <c r="CD1267" s="28" t="n">
        <v>3.711</v>
      </c>
      <c r="CE1267" s="28" t="n">
        <v>3.591</v>
      </c>
      <c r="CF1267" s="28" t="n">
        <v>3.475</v>
      </c>
      <c r="CG1267" s="28" t="n">
        <v>3.716</v>
      </c>
      <c r="CH1267" s="28" t="n">
        <v>3.8005</v>
      </c>
      <c r="CI1267" s="28" t="n">
        <v>4.318</v>
      </c>
      <c r="CJ1267" s="28" t="n">
        <v>4.308</v>
      </c>
      <c r="CK1267" s="28" t="n">
        <v>4.082</v>
      </c>
      <c r="CL1267" s="92" t="n">
        <v>5.064</v>
      </c>
      <c r="CM1267" s="28" t="n">
        <v>3.717</v>
      </c>
      <c r="CN1267" s="28" t="n">
        <v>4.338</v>
      </c>
      <c r="CO1267" s="28" t="n">
        <v>3.851</v>
      </c>
      <c r="CP1267" s="28" t="n">
        <v>3.831</v>
      </c>
      <c r="CQ1267" s="28" t="n">
        <v>4.186</v>
      </c>
      <c r="CR1267" s="28" t="n">
        <v>4.636</v>
      </c>
      <c r="CS1267" s="28" t="n">
        <v>3.851</v>
      </c>
      <c r="CT1267" s="28" t="n">
        <v>3.831</v>
      </c>
      <c r="CU1267" s="28" t="n">
        <v>4.691</v>
      </c>
    </row>
    <row r="1268" customFormat="false" ht="12.75" hidden="true" customHeight="false" outlineLevel="0" collapsed="false">
      <c r="A1268" s="56" t="n">
        <v>37103</v>
      </c>
      <c r="B1268" s="90" t="n">
        <f aca="false">B1267+1</f>
        <v>1262</v>
      </c>
      <c r="C1268" s="28"/>
      <c r="E1268" s="91" t="n">
        <f aca="false">VLOOKUP(E$7,PLOOK,$F$2,FALSE())</f>
        <v>2.311</v>
      </c>
      <c r="F1268" s="91" t="n">
        <f aca="false">VLOOKUP(F$7,PLOOK,$F$2,FALSE())</f>
        <v>2.198</v>
      </c>
      <c r="G1268" s="91" t="n">
        <f aca="false">VLOOKUP(G$7,PLOOK,$F$2,FALSE())</f>
        <v>2.411</v>
      </c>
      <c r="H1268" s="91" t="n">
        <f aca="false">VLOOKUP(H$7,PLOOK,$F$2,FALSE())</f>
        <v>2.325</v>
      </c>
      <c r="I1268" s="91" t="n">
        <f aca="false">VLOOKUP(I$7,PLOOK,$F$2,FALSE())</f>
        <v>2.156</v>
      </c>
      <c r="J1268" s="91" t="n">
        <f aca="false">VLOOKUP(J$7,PLOOK,$F$2,FALSE())</f>
        <v>2.046</v>
      </c>
      <c r="K1268" s="91" t="n">
        <f aca="false">VLOOKUP(K$7,PLOOK,$F$2,FALSE())</f>
        <v>2.216</v>
      </c>
      <c r="L1268" s="91" t="n">
        <f aca="false">VLOOKUP(L$7,PLOOK,$F$2,FALSE())</f>
        <v>2.35</v>
      </c>
      <c r="M1268" s="91" t="n">
        <f aca="false">VLOOKUP(M$7,PLOOK,$F$2,FALSE())</f>
        <v>2.366</v>
      </c>
      <c r="N1268" s="91" t="n">
        <f aca="false">VLOOKUP(N$7,PLOOK,$F$2,FALSE())</f>
        <v>2.366</v>
      </c>
      <c r="O1268" s="91" t="n">
        <f aca="false">VLOOKUP(O$7,PLOOK,$F$2,FALSE())</f>
        <v>2.476</v>
      </c>
      <c r="P1268" s="91" t="n">
        <f aca="false">VLOOKUP(P$7,PLOOK,$F$2,FALSE())</f>
        <v>3.211</v>
      </c>
      <c r="Q1268" s="91" t="n">
        <f aca="false">VLOOKUP(Q$7,PLOOK,$F$2,FALSE())</f>
        <v>2.38</v>
      </c>
      <c r="R1268" s="91" t="n">
        <f aca="false">VLOOKUP(R$7,PLOOK,$F$2,FALSE())</f>
        <v>2.466</v>
      </c>
      <c r="S1268" s="91" t="n">
        <f aca="false">VLOOKUP(S$7,PLOOK,$F$2,FALSE())</f>
        <v>2.3385</v>
      </c>
      <c r="T1268" s="91" t="n">
        <f aca="false">VLOOKUP(T$7,PLOOK,$F$2,FALSE())</f>
        <v>2.301</v>
      </c>
      <c r="U1268" s="91" t="n">
        <f aca="false">VLOOKUP(U$7,PLOOK,$F$2,FALSE())</f>
        <v>2.541</v>
      </c>
      <c r="V1268" s="91" t="n">
        <f aca="false">VLOOKUP(V$7,PLOOK,$F$2,FALSE())</f>
        <v>2.981</v>
      </c>
      <c r="W1268" s="91" t="n">
        <f aca="false">VLOOKUP(W$7,PLOOK,$F$2,FALSE())</f>
        <v>2.311</v>
      </c>
      <c r="X1268" s="91" t="n">
        <f aca="false">VLOOKUP(X$7,PLOOK,$F$2,FALSE())</f>
        <v>2.301</v>
      </c>
      <c r="Y1268" s="91" t="n">
        <f aca="false">VLOOKUP(Y$7,PLOOK,$F$2,FALSE())</f>
        <v>2.576</v>
      </c>
      <c r="AA1268" s="2" t="n">
        <v>3.38</v>
      </c>
      <c r="AB1268" s="2" t="n">
        <v>3.296</v>
      </c>
      <c r="AC1268" s="95" t="n">
        <f aca="false">AE1268-AB1268</f>
        <v>-0.735</v>
      </c>
      <c r="AE1268" s="28" t="n">
        <f aca="false">VLOOKUP(AE$7,PLOOK,AF$2,FALSE())</f>
        <v>2.561</v>
      </c>
      <c r="AF1268" s="28" t="n">
        <f aca="false">VLOOKUP(AF$7,PLOOK,AF$2,FALSE())+AE1268</f>
        <v>2.261</v>
      </c>
      <c r="AG1268" s="28" t="n">
        <f aca="false">VLOOKUP(AG$7,PLOOK,AF$2,FALSE())+AE1268</f>
        <v>2.681</v>
      </c>
      <c r="AH1268" s="28" t="n">
        <f aca="false">VLOOKUP(AH$7,PLOOK,AF$2,FALSE())+AE1268</f>
        <v>2.411</v>
      </c>
      <c r="AI1268" s="28" t="n">
        <f aca="false">VLOOKUP(AI$7,PLOOK,AF$2,FALSE())+AE1268</f>
        <v>2.331</v>
      </c>
      <c r="AJ1268" s="28" t="n">
        <f aca="false">VLOOKUP(AJ$7,PLOOK,AF$2,FALSE())+AE1268</f>
        <v>2.261</v>
      </c>
      <c r="AK1268" s="28" t="n">
        <f aca="false">VLOOKUP(AK$7,PLOOK,AF$2,FALSE())+AE1268</f>
        <v>2.431</v>
      </c>
      <c r="AL1268" s="28" t="n">
        <f aca="false">VLOOKUP(AL$7,PLOOK,AF$2,FALSE())+AE1268</f>
        <v>2.5285</v>
      </c>
      <c r="AM1268" s="28" t="n">
        <f aca="false">VLOOKUP(AM$7,PLOOK,AF$2,FALSE())+AE1268</f>
        <v>2.571</v>
      </c>
      <c r="AN1268" s="28" t="n">
        <f aca="false">VLOOKUP(AN$7,PLOOK,AF$2,FALSE())+AE1268</f>
        <v>2.861</v>
      </c>
      <c r="AO1268" s="28" t="n">
        <f aca="false">VLOOKUP(AO$7,PLOOK,AF$2,FALSE())+AE1268</f>
        <v>2.776</v>
      </c>
      <c r="AP1268" s="28" t="n">
        <f aca="false">VLOOKUP(AP$7,PLOOK,AF$2,FALSE())+AE1268</f>
        <v>4.241</v>
      </c>
      <c r="AQ1268" s="28" t="n">
        <f aca="false">VLOOKUP(AQ$7,PLOOK,AF$2,FALSE())+AE1268</f>
        <v>2.431</v>
      </c>
      <c r="AR1268" s="28" t="n">
        <f aca="false">VLOOKUP(AR$7,PLOOK,AF$2,FALSE())+AE1268</f>
        <v>2.611</v>
      </c>
      <c r="AS1268" s="28" t="n">
        <f aca="false">VLOOKUP(AS$7,PLOOK,$AF$2,FALSE())+$AE$4</f>
        <v>2.5735</v>
      </c>
      <c r="AT1268" s="28" t="n">
        <f aca="false">VLOOKUP(AT$7,PLOOK,$AF$2,FALSE())+$AE$4</f>
        <v>2.556</v>
      </c>
      <c r="AU1268" s="28" t="n">
        <f aca="false">VLOOKUP(AU$7,PLOOK,$AF$2,FALSE())+$AE$4</f>
        <v>2.861</v>
      </c>
      <c r="AV1268" s="28" t="n">
        <f aca="false">VLOOKUP(AV$7,PLOOK,$AF$2,FALSE())+$AE$4</f>
        <v>3.481</v>
      </c>
      <c r="AW1268" s="28" t="n">
        <f aca="false">VLOOKUP(AW$7,PLOOK,$AF$2,FALSE())+$AE$4</f>
        <v>2.521</v>
      </c>
      <c r="AX1268" s="28" t="n">
        <f aca="false">VLOOKUP(AX$7,PLOOK,$AF$2,FALSE())+$AE$4</f>
        <v>2.521</v>
      </c>
      <c r="AY1268" s="28" t="n">
        <f aca="false">VLOOKUP(AY$7,PLOOK,$AF$2,FALSE())+$AE$4</f>
        <v>2.651</v>
      </c>
      <c r="BE1268" s="28" t="e">
        <f aca="false">VLOOKUP(BE$7,PLOOK,BF$2,FALSE())</f>
        <v>#N/A</v>
      </c>
      <c r="BF1268" s="28" t="e">
        <f aca="false">VLOOKUP(BF$7,PLOOK,BF$2,FALSE())+BE1268</f>
        <v>#N/A</v>
      </c>
      <c r="BG1268" s="28" t="e">
        <f aca="false">VLOOKUP(BG$7,PLOOK,BF$2,FALSE())+BE1268</f>
        <v>#N/A</v>
      </c>
      <c r="BH1268" s="28" t="e">
        <f aca="false">VLOOKUP(BH$7,PLOOK,BF$2,FALSE())+BE1268</f>
        <v>#N/A</v>
      </c>
      <c r="BI1268" s="28" t="e">
        <f aca="false">VLOOKUP(BI$7,PLOOK,BF$2,FALSE())+BE1268</f>
        <v>#N/A</v>
      </c>
      <c r="BJ1268" s="28" t="e">
        <f aca="false">VLOOKUP(BJ$7,PLOOK,BF$2,FALSE())+BE1268</f>
        <v>#N/A</v>
      </c>
      <c r="BK1268" s="28" t="e">
        <f aca="false">VLOOKUP(BK$7,PLOOK,BF$2,FALSE())+BE1268</f>
        <v>#N/A</v>
      </c>
      <c r="BL1268" s="28" t="e">
        <f aca="false">VLOOKUP(BL$7,PLOOK,BF$2,FALSE())+BE1268</f>
        <v>#N/A</v>
      </c>
      <c r="BM1268" s="28" t="e">
        <f aca="false">VLOOKUP(BM$7,PLOOK,BF$2,FALSE())+BE1268</f>
        <v>#N/A</v>
      </c>
      <c r="BN1268" s="28" t="e">
        <f aca="false">VLOOKUP(BN$7,PLOOK,BF$2,FALSE())+BE1268</f>
        <v>#N/A</v>
      </c>
      <c r="BO1268" s="28" t="e">
        <f aca="false">VLOOKUP(BO$7,PLOOK,BF$2,FALSE())+BE1268</f>
        <v>#N/A</v>
      </c>
      <c r="BP1268" s="28" t="e">
        <f aca="false">VLOOKUP(BP$7,PLOOK,BF$2,FALSE())+BE1268</f>
        <v>#N/A</v>
      </c>
      <c r="BQ1268" s="28" t="e">
        <f aca="false">VLOOKUP(BQ$7,PLOOK,BF$2,FALSE())+BE1268</f>
        <v>#N/A</v>
      </c>
      <c r="BR1268" s="28" t="e">
        <f aca="false">VLOOKUP(BR$7,PLOOK,$BF$2,FALSE())+$BE$4</f>
        <v>#N/A</v>
      </c>
      <c r="BS1268" s="28" t="e">
        <f aca="false">VLOOKUP(BS$7,PLOOK,$BF$2,FALSE())+$BE$4</f>
        <v>#N/A</v>
      </c>
      <c r="BT1268" s="28" t="e">
        <f aca="false">VLOOKUP(BT$7,PLOOK,$BF$2,FALSE())+$BE$4</f>
        <v>#N/A</v>
      </c>
      <c r="BU1268" s="28" t="e">
        <f aca="false">VLOOKUP(BU$7,PLOOK,$BF$2,FALSE())+$BE$4</f>
        <v>#N/A</v>
      </c>
      <c r="BV1268" s="28" t="e">
        <f aca="false">VLOOKUP(BV$7,PLOOK,$BF$2,FALSE())+$BE$4</f>
        <v>#N/A</v>
      </c>
      <c r="BW1268" s="28" t="e">
        <f aca="false">VLOOKUP(BW$7,PLOOK,$BF$2,FALSE())+$BE$4</f>
        <v>#N/A</v>
      </c>
      <c r="BX1268" s="28" t="e">
        <f aca="false">VLOOKUP(BX$7,PLOOK,$BF$2,FALSE())+$BE$4</f>
        <v>#N/A</v>
      </c>
      <c r="BY1268" s="28" t="e">
        <f aca="false">VLOOKUP(BY$7,PLOOK,$BF$2,FALSE())+$BE$4</f>
        <v>#N/A</v>
      </c>
      <c r="CA1268" s="28" t="e">
        <f aca="false">VLOOKUP(CA$7,PLOOK,CB$2,FALSE())</f>
        <v>#N/A</v>
      </c>
      <c r="CB1268" s="28" t="e">
        <f aca="false">VLOOKUP(CB$7,PLOOK,CB$2,FALSE())+CA1268</f>
        <v>#N/A</v>
      </c>
      <c r="CC1268" s="28" t="e">
        <f aca="false">VLOOKUP(CC$7,PLOOK,CB$2,FALSE())+CA1268</f>
        <v>#N/A</v>
      </c>
      <c r="CD1268" s="28" t="e">
        <f aca="false">VLOOKUP(CD$7,PLOOK,CB$2,FALSE())+CA1268</f>
        <v>#N/A</v>
      </c>
      <c r="CE1268" s="28" t="e">
        <f aca="false">VLOOKUP(CE$7,PLOOK,CB$2,FALSE())+CA1268</f>
        <v>#N/A</v>
      </c>
      <c r="CF1268" s="28" t="e">
        <f aca="false">VLOOKUP(CF$7,PLOOK,CB$2,FALSE())+CA1268</f>
        <v>#N/A</v>
      </c>
      <c r="CG1268" s="28" t="e">
        <f aca="false">VLOOKUP(CG$7,PLOOK,CB$2,FALSE())+CA1268</f>
        <v>#N/A</v>
      </c>
      <c r="CH1268" s="28" t="e">
        <f aca="false">VLOOKUP(CH$7,PLOOK,CB$2,FALSE())+CA1268</f>
        <v>#N/A</v>
      </c>
      <c r="CI1268" s="28" t="e">
        <f aca="false">VLOOKUP(CI$7,PLOOK,CB$2,FALSE())+CA1268</f>
        <v>#N/A</v>
      </c>
      <c r="CJ1268" s="28" t="e">
        <f aca="false">VLOOKUP(CJ$7,PLOOK,CB$2,FALSE())+CA1268</f>
        <v>#N/A</v>
      </c>
      <c r="CK1268" s="28" t="e">
        <f aca="false">VLOOKUP(CK$7,PLOOK,CB$2,FALSE())+CA1268</f>
        <v>#N/A</v>
      </c>
      <c r="CL1268" s="92" t="e">
        <f aca="false">VLOOKUP(CL$7,PLOOK,CB$2,FALSE())+CA1268</f>
        <v>#N/A</v>
      </c>
      <c r="CM1268" s="28" t="e">
        <f aca="false">VLOOKUP(CM$7,PLOOK,CB$2,FALSE())+CA1268</f>
        <v>#N/A</v>
      </c>
      <c r="CN1268" s="28" t="e">
        <f aca="false">VLOOKUP(CN$7,PLOOK,$CB$2,FALSE())+$CA$4</f>
        <v>#N/A</v>
      </c>
      <c r="CO1268" s="28" t="e">
        <f aca="false">VLOOKUP(CO$7,PLOOK,$CB$2,FALSE())+$CA$4</f>
        <v>#N/A</v>
      </c>
      <c r="CP1268" s="28" t="e">
        <f aca="false">VLOOKUP(CP$7,PLOOK,$CB$2,FALSE())+$CA$4</f>
        <v>#N/A</v>
      </c>
      <c r="CQ1268" s="28" t="e">
        <f aca="false">VLOOKUP(CQ$7,PLOOK,$CB$2,FALSE())+$CA$4</f>
        <v>#N/A</v>
      </c>
      <c r="CR1268" s="28" t="e">
        <f aca="false">VLOOKUP(CR$7,PLOOK,$CB$2,FALSE())+$CA$4</f>
        <v>#N/A</v>
      </c>
      <c r="CS1268" s="28" t="e">
        <f aca="false">VLOOKUP(CS$7,PLOOK,$CB$2,FALSE())+$CA$4</f>
        <v>#N/A</v>
      </c>
      <c r="CT1268" s="28" t="e">
        <f aca="false">VLOOKUP(CT$7,PLOOK,$CB$2,FALSE())+$CA$4</f>
        <v>#N/A</v>
      </c>
      <c r="CU1268" s="28" t="e">
        <f aca="false">VLOOKUP(CU$7,PLOOK,$CB$2,FALSE())+$CA$4</f>
        <v>#N/A</v>
      </c>
    </row>
    <row r="1269" customFormat="false" ht="12.75" hidden="true" customHeight="true" outlineLevel="0" collapsed="false">
      <c r="A1269" s="56" t="n">
        <v>37104</v>
      </c>
      <c r="B1269" s="90" t="n">
        <f aca="false">B1268+1</f>
        <v>1263</v>
      </c>
      <c r="C1269" s="28"/>
      <c r="E1269" s="91" t="n">
        <v>3.09</v>
      </c>
      <c r="F1269" s="91" t="n">
        <v>2.448</v>
      </c>
      <c r="G1269" s="91" t="n">
        <v>3.3</v>
      </c>
      <c r="H1269" s="91" t="n">
        <v>3.1</v>
      </c>
      <c r="I1269" s="91" t="n">
        <v>2.74</v>
      </c>
      <c r="J1269" s="91" t="n">
        <v>2.51</v>
      </c>
      <c r="K1269" s="91" t="n">
        <v>3.18</v>
      </c>
      <c r="L1269" s="91" t="n">
        <v>3.16</v>
      </c>
      <c r="M1269" s="91" t="n">
        <v>3.9</v>
      </c>
      <c r="N1269" s="91" t="n">
        <v>2.45</v>
      </c>
      <c r="O1269" s="91" t="n">
        <v>3.255</v>
      </c>
      <c r="P1269" s="91" t="n">
        <v>3.44</v>
      </c>
      <c r="Q1269" s="91" t="n">
        <v>3.06</v>
      </c>
      <c r="R1269" s="91" t="n">
        <v>3.1</v>
      </c>
      <c r="S1269" s="91" t="n">
        <v>3.11</v>
      </c>
      <c r="T1269" s="91" t="n">
        <v>3.09</v>
      </c>
      <c r="U1269" s="91" t="n">
        <v>3.235</v>
      </c>
      <c r="V1269" s="91" t="n">
        <v>3.39</v>
      </c>
      <c r="W1269" s="91" t="n">
        <v>3.19</v>
      </c>
      <c r="X1269" s="91" t="n">
        <v>3.19</v>
      </c>
      <c r="Y1269" s="91" t="n">
        <v>3.75</v>
      </c>
      <c r="AA1269" s="2" t="n">
        <v>3.25</v>
      </c>
      <c r="AB1269" s="2" t="n">
        <v>3.081</v>
      </c>
      <c r="AC1269" s="95" t="n">
        <f aca="false">AE1269-AB1269</f>
        <v>0</v>
      </c>
      <c r="AE1269" s="28" t="n">
        <v>3.081</v>
      </c>
      <c r="AF1269" s="28" t="n">
        <v>2.44626833982422</v>
      </c>
      <c r="AG1269" s="28" t="n">
        <v>3.071</v>
      </c>
      <c r="AH1269" s="28" t="n">
        <v>3.041</v>
      </c>
      <c r="AI1269" s="28" t="n">
        <v>2.671</v>
      </c>
      <c r="AJ1269" s="28" t="n">
        <v>2.281</v>
      </c>
      <c r="AK1269" s="28" t="n">
        <v>2.961</v>
      </c>
      <c r="AL1269" s="28" t="n">
        <v>3.1335</v>
      </c>
      <c r="AM1269" s="28" t="n">
        <v>3.971</v>
      </c>
      <c r="AN1269" s="28" t="n">
        <v>2.491</v>
      </c>
      <c r="AO1269" s="28" t="n">
        <v>3.211</v>
      </c>
      <c r="AP1269" s="28" t="n">
        <v>3.3985</v>
      </c>
      <c r="AQ1269" s="28" t="n">
        <v>3.046</v>
      </c>
      <c r="AR1269" s="28" t="n">
        <v>3.561</v>
      </c>
      <c r="AS1269" s="28" t="n">
        <v>3.0885</v>
      </c>
      <c r="AT1269" s="28" t="n">
        <v>3.0885</v>
      </c>
      <c r="AU1269" s="28" t="n">
        <v>3.211</v>
      </c>
      <c r="AV1269" s="28" t="n">
        <v>3.366</v>
      </c>
      <c r="AW1269" s="28" t="n">
        <v>2.951</v>
      </c>
      <c r="AX1269" s="28" t="n">
        <v>2.961</v>
      </c>
      <c r="AY1269" s="28" t="n">
        <v>3.981</v>
      </c>
      <c r="BE1269" s="28" t="n">
        <v>3.103</v>
      </c>
      <c r="BF1269" s="28" t="n">
        <v>2.48313416991211</v>
      </c>
      <c r="BG1269" s="28" t="n">
        <v>3.0955</v>
      </c>
      <c r="BH1269" s="28" t="n">
        <v>3.023</v>
      </c>
      <c r="BI1269" s="28" t="n">
        <v>2.723</v>
      </c>
      <c r="BJ1269" s="28" t="n">
        <v>2.373</v>
      </c>
      <c r="BK1269" s="28" t="n">
        <v>2.978</v>
      </c>
      <c r="BL1269" s="28" t="n">
        <v>3.13675</v>
      </c>
      <c r="BM1269" s="28" t="n">
        <v>3.903</v>
      </c>
      <c r="BN1269" s="28" t="n">
        <v>2.6455</v>
      </c>
      <c r="BO1269" s="28" t="n">
        <v>3.238</v>
      </c>
      <c r="BP1269" s="28" t="n">
        <v>3.42675</v>
      </c>
      <c r="BQ1269" s="28" t="n">
        <v>3.0355</v>
      </c>
      <c r="BR1269" s="28" t="n">
        <v>3.518</v>
      </c>
      <c r="BS1269" s="28" t="n">
        <v>3.1105</v>
      </c>
      <c r="BT1269" s="28" t="n">
        <v>3.1105</v>
      </c>
      <c r="BU1269" s="28" t="n">
        <v>3.238</v>
      </c>
      <c r="BV1269" s="28" t="n">
        <v>3.3905</v>
      </c>
      <c r="BW1269" s="28" t="n">
        <v>2.973</v>
      </c>
      <c r="BX1269" s="28" t="n">
        <v>2.983</v>
      </c>
      <c r="BY1269" s="28" t="n">
        <v>3.953</v>
      </c>
      <c r="CA1269" s="28" t="n">
        <v>3.6</v>
      </c>
      <c r="CB1269" s="28" t="n">
        <v>3.085</v>
      </c>
      <c r="CC1269" s="28" t="n">
        <v>3.715</v>
      </c>
      <c r="CD1269" s="28" t="n">
        <v>3.475</v>
      </c>
      <c r="CE1269" s="28" t="n">
        <v>3.365</v>
      </c>
      <c r="CF1269" s="28" t="n">
        <v>3.259</v>
      </c>
      <c r="CG1269" s="28" t="n">
        <v>3.48</v>
      </c>
      <c r="CH1269" s="28" t="n">
        <v>3.566</v>
      </c>
      <c r="CI1269" s="28" t="n">
        <v>4.232</v>
      </c>
      <c r="CJ1269" s="28" t="n">
        <v>4.251</v>
      </c>
      <c r="CK1269" s="28" t="n">
        <v>3.846</v>
      </c>
      <c r="CL1269" s="92" t="n">
        <v>4.824</v>
      </c>
      <c r="CM1269" s="28" t="n">
        <v>3.481</v>
      </c>
      <c r="CN1269" s="28" t="n">
        <v>4.281</v>
      </c>
      <c r="CO1269" s="28" t="n">
        <v>3.615</v>
      </c>
      <c r="CP1269" s="28" t="n">
        <v>3.595</v>
      </c>
      <c r="CQ1269" s="28" t="n">
        <v>3.95</v>
      </c>
      <c r="CR1269" s="28" t="n">
        <v>4.4</v>
      </c>
      <c r="CS1269" s="28" t="n">
        <v>3.61</v>
      </c>
      <c r="CT1269" s="28" t="n">
        <v>3.59</v>
      </c>
      <c r="CU1269" s="28" t="n">
        <v>4.614</v>
      </c>
    </row>
    <row r="1270" customFormat="false" ht="12" hidden="true" customHeight="true" outlineLevel="0" collapsed="false">
      <c r="A1270" s="56" t="n">
        <v>37105</v>
      </c>
      <c r="B1270" s="90" t="n">
        <f aca="false">B1269+1</f>
        <v>1264</v>
      </c>
      <c r="C1270" s="28"/>
      <c r="E1270" s="91" t="n">
        <v>3.19</v>
      </c>
      <c r="F1270" s="91" t="n">
        <v>2.499</v>
      </c>
      <c r="G1270" s="91" t="n">
        <v>3.21</v>
      </c>
      <c r="H1270" s="91" t="n">
        <v>3.19</v>
      </c>
      <c r="I1270" s="91" t="n">
        <v>2.78</v>
      </c>
      <c r="J1270" s="91" t="n">
        <v>2.56</v>
      </c>
      <c r="K1270" s="91" t="n">
        <v>3.09</v>
      </c>
      <c r="L1270" s="91" t="n">
        <v>3.26</v>
      </c>
      <c r="M1270" s="91" t="n">
        <v>3.99</v>
      </c>
      <c r="N1270" s="91" t="n">
        <v>2.54</v>
      </c>
      <c r="O1270" s="91" t="n">
        <v>3.35</v>
      </c>
      <c r="P1270" s="91" t="n">
        <v>3.54</v>
      </c>
      <c r="Q1270" s="91" t="n">
        <v>3.18</v>
      </c>
      <c r="R1270" s="91" t="n">
        <v>3.2</v>
      </c>
      <c r="S1270" s="91" t="n">
        <v>3.2</v>
      </c>
      <c r="T1270" s="91" t="n">
        <v>3.18</v>
      </c>
      <c r="U1270" s="91" t="n">
        <v>3.325</v>
      </c>
      <c r="V1270" s="91" t="n">
        <v>3.49</v>
      </c>
      <c r="W1270" s="91" t="n">
        <v>3.1</v>
      </c>
      <c r="X1270" s="91" t="n">
        <v>3.1</v>
      </c>
      <c r="Y1270" s="91" t="n">
        <v>3.9</v>
      </c>
      <c r="AA1270" s="2" t="n">
        <v>3.13</v>
      </c>
      <c r="AB1270" s="2" t="n">
        <v>3.192</v>
      </c>
      <c r="AC1270" s="95" t="n">
        <f aca="false">AE1270-AB1270</f>
        <v>0</v>
      </c>
      <c r="AE1270" s="28" t="n">
        <v>3.192</v>
      </c>
      <c r="AF1270" s="28" t="n">
        <v>2.53860306263786</v>
      </c>
      <c r="AG1270" s="28" t="n">
        <v>3.182</v>
      </c>
      <c r="AH1270" s="28" t="n">
        <v>3.1495</v>
      </c>
      <c r="AI1270" s="28" t="n">
        <v>2.742</v>
      </c>
      <c r="AJ1270" s="28" t="n">
        <v>2.382</v>
      </c>
      <c r="AK1270" s="28" t="n">
        <v>3.072</v>
      </c>
      <c r="AL1270" s="28" t="n">
        <v>3.242</v>
      </c>
      <c r="AM1270" s="28" t="n">
        <v>4.052</v>
      </c>
      <c r="AN1270" s="28" t="n">
        <v>2.602</v>
      </c>
      <c r="AO1270" s="28" t="n">
        <v>3.322</v>
      </c>
      <c r="AP1270" s="28" t="n">
        <v>3.5095</v>
      </c>
      <c r="AQ1270" s="28" t="n">
        <v>3.157</v>
      </c>
      <c r="AR1270" s="28" t="n">
        <v>3.602</v>
      </c>
      <c r="AS1270" s="28" t="n">
        <v>3.1995</v>
      </c>
      <c r="AT1270" s="28" t="n">
        <v>3.1995</v>
      </c>
      <c r="AU1270" s="28" t="n">
        <v>3.322</v>
      </c>
      <c r="AV1270" s="28" t="n">
        <v>3.477</v>
      </c>
      <c r="AW1270" s="28" t="n">
        <v>3.062</v>
      </c>
      <c r="AX1270" s="28" t="n">
        <v>3.072</v>
      </c>
      <c r="AY1270" s="28" t="n">
        <v>4.072</v>
      </c>
      <c r="BE1270" s="28" t="n">
        <v>3.212</v>
      </c>
      <c r="BF1270" s="28" t="n">
        <v>2.58280153131893</v>
      </c>
      <c r="BG1270" s="28" t="n">
        <v>3.2045</v>
      </c>
      <c r="BH1270" s="28" t="n">
        <v>3.12825</v>
      </c>
      <c r="BI1270" s="28" t="n">
        <v>2.812</v>
      </c>
      <c r="BJ1270" s="28" t="n">
        <v>2.467</v>
      </c>
      <c r="BK1270" s="28" t="n">
        <v>3.087</v>
      </c>
      <c r="BL1270" s="28" t="n">
        <v>3.24325</v>
      </c>
      <c r="BM1270" s="28" t="n">
        <v>3.962</v>
      </c>
      <c r="BN1270" s="28" t="n">
        <v>2.7545</v>
      </c>
      <c r="BO1270" s="28" t="n">
        <v>3.342</v>
      </c>
      <c r="BP1270" s="28" t="n">
        <v>3.53575</v>
      </c>
      <c r="BQ1270" s="28" t="n">
        <v>3.1395</v>
      </c>
      <c r="BR1270" s="28" t="n">
        <v>3.592</v>
      </c>
      <c r="BS1270" s="28" t="n">
        <v>3.2195</v>
      </c>
      <c r="BT1270" s="28" t="n">
        <v>3.2195</v>
      </c>
      <c r="BU1270" s="28" t="n">
        <v>3.342</v>
      </c>
      <c r="BV1270" s="28" t="n">
        <v>3.4995</v>
      </c>
      <c r="BW1270" s="28" t="n">
        <v>3.082</v>
      </c>
      <c r="BX1270" s="28" t="n">
        <v>3.092</v>
      </c>
      <c r="BY1270" s="28" t="n">
        <v>4.052</v>
      </c>
      <c r="CA1270" s="28" t="n">
        <v>3.685</v>
      </c>
      <c r="CB1270" s="28" t="n">
        <v>3.17</v>
      </c>
      <c r="CC1270" s="28" t="n">
        <v>3.8</v>
      </c>
      <c r="CD1270" s="28" t="n">
        <v>3.56</v>
      </c>
      <c r="CE1270" s="28" t="n">
        <v>3.45</v>
      </c>
      <c r="CF1270" s="28" t="n">
        <v>3.339</v>
      </c>
      <c r="CG1270" s="28" t="n">
        <v>3.5625</v>
      </c>
      <c r="CH1270" s="28" t="n">
        <v>3.652</v>
      </c>
      <c r="CI1270" s="28" t="n">
        <v>4.311</v>
      </c>
      <c r="CJ1270" s="28" t="n">
        <v>4.33</v>
      </c>
      <c r="CK1270" s="28" t="n">
        <v>3.931</v>
      </c>
      <c r="CL1270" s="92" t="n">
        <v>4.909</v>
      </c>
      <c r="CM1270" s="28" t="n">
        <v>3.566</v>
      </c>
      <c r="CN1270" s="28" t="n">
        <v>4.36</v>
      </c>
      <c r="CO1270" s="28" t="n">
        <v>3.7</v>
      </c>
      <c r="CP1270" s="28" t="n">
        <v>3.68</v>
      </c>
      <c r="CQ1270" s="28" t="n">
        <v>4.035</v>
      </c>
      <c r="CR1270" s="28" t="n">
        <v>4.485</v>
      </c>
      <c r="CS1270" s="28" t="n">
        <v>3.695</v>
      </c>
      <c r="CT1270" s="28" t="n">
        <v>3.675</v>
      </c>
      <c r="CU1270" s="28" t="n">
        <v>4.693</v>
      </c>
    </row>
    <row r="1271" customFormat="false" ht="12" hidden="true" customHeight="true" outlineLevel="0" collapsed="false">
      <c r="A1271" s="56" t="n">
        <v>37106</v>
      </c>
      <c r="B1271" s="90" t="n">
        <f aca="false">B1270+1</f>
        <v>1265</v>
      </c>
      <c r="C1271" s="28"/>
      <c r="E1271" s="91" t="n">
        <v>2.97</v>
      </c>
      <c r="F1271" s="91" t="n">
        <v>2.376</v>
      </c>
      <c r="G1271" s="91" t="n">
        <v>2.99</v>
      </c>
      <c r="H1271" s="91" t="n">
        <v>2.98</v>
      </c>
      <c r="I1271" s="91" t="n">
        <v>2.55</v>
      </c>
      <c r="J1271" s="91" t="n">
        <v>2.35</v>
      </c>
      <c r="K1271" s="91" t="n">
        <v>2.86</v>
      </c>
      <c r="L1271" s="91" t="n">
        <v>3.05</v>
      </c>
      <c r="M1271" s="91" t="n">
        <v>3.95</v>
      </c>
      <c r="N1271" s="91" t="n">
        <v>2.33</v>
      </c>
      <c r="O1271" s="91" t="n">
        <v>3.135</v>
      </c>
      <c r="P1271" s="91" t="n">
        <v>3.32</v>
      </c>
      <c r="Q1271" s="91" t="n">
        <v>2.98</v>
      </c>
      <c r="R1271" s="91" t="n">
        <v>3.23</v>
      </c>
      <c r="S1271" s="91" t="n">
        <v>3</v>
      </c>
      <c r="T1271" s="91" t="n">
        <v>2.965</v>
      </c>
      <c r="U1271" s="91" t="n">
        <v>3.115</v>
      </c>
      <c r="V1271" s="91" t="n">
        <v>3.27</v>
      </c>
      <c r="W1271" s="91" t="n">
        <v>2.87</v>
      </c>
      <c r="X1271" s="91" t="n">
        <v>2.87</v>
      </c>
      <c r="Y1271" s="91" t="n">
        <v>3.95</v>
      </c>
      <c r="AA1271" s="2" t="n">
        <v>3.09</v>
      </c>
      <c r="AB1271" s="2" t="n">
        <v>2.971</v>
      </c>
      <c r="AC1271" s="95" t="n">
        <f aca="false">AE1271-AB1271</f>
        <v>0</v>
      </c>
      <c r="AE1271" s="28" t="n">
        <v>2.971</v>
      </c>
      <c r="AF1271" s="28" t="n">
        <v>2.36287561270776</v>
      </c>
      <c r="AG1271" s="28" t="n">
        <v>2.956</v>
      </c>
      <c r="AH1271" s="28" t="n">
        <v>2.921</v>
      </c>
      <c r="AI1271" s="28" t="n">
        <v>2.531</v>
      </c>
      <c r="AJ1271" s="28" t="n">
        <v>2.171</v>
      </c>
      <c r="AK1271" s="28" t="n">
        <v>2.8485</v>
      </c>
      <c r="AL1271" s="28" t="n">
        <v>3.0235</v>
      </c>
      <c r="AM1271" s="28" t="n">
        <v>3.891</v>
      </c>
      <c r="AN1271" s="28" t="n">
        <v>2.381</v>
      </c>
      <c r="AO1271" s="28" t="n">
        <v>3.101</v>
      </c>
      <c r="AP1271" s="28" t="n">
        <v>3.2785</v>
      </c>
      <c r="AQ1271" s="28" t="n">
        <v>2.9335</v>
      </c>
      <c r="AR1271" s="28" t="n">
        <v>3.521</v>
      </c>
      <c r="AS1271" s="28" t="n">
        <v>2.976</v>
      </c>
      <c r="AT1271" s="28" t="n">
        <v>2.976</v>
      </c>
      <c r="AU1271" s="28" t="n">
        <v>3.101</v>
      </c>
      <c r="AV1271" s="28" t="n">
        <v>3.256</v>
      </c>
      <c r="AW1271" s="28" t="n">
        <v>2.841</v>
      </c>
      <c r="AX1271" s="28" t="n">
        <v>2.851</v>
      </c>
      <c r="AY1271" s="28" t="n">
        <v>3.951</v>
      </c>
      <c r="BE1271" s="28" t="n">
        <v>2.9925</v>
      </c>
      <c r="BF1271" s="28" t="n">
        <v>2.39343780635388</v>
      </c>
      <c r="BG1271" s="28" t="n">
        <v>2.9825</v>
      </c>
      <c r="BH1271" s="28" t="n">
        <v>2.9075</v>
      </c>
      <c r="BI1271" s="28" t="n">
        <v>2.6125</v>
      </c>
      <c r="BJ1271" s="28" t="n">
        <v>2.2775</v>
      </c>
      <c r="BK1271" s="28" t="n">
        <v>2.865</v>
      </c>
      <c r="BL1271" s="28" t="n">
        <v>3.02625</v>
      </c>
      <c r="BM1271" s="28" t="n">
        <v>3.8225</v>
      </c>
      <c r="BN1271" s="28" t="n">
        <v>2.535</v>
      </c>
      <c r="BO1271" s="28" t="n">
        <v>3.1225</v>
      </c>
      <c r="BP1271" s="28" t="n">
        <v>3.30625</v>
      </c>
      <c r="BQ1271" s="28" t="n">
        <v>2.91875</v>
      </c>
      <c r="BR1271" s="28" t="n">
        <v>3.4925</v>
      </c>
      <c r="BS1271" s="28" t="n">
        <v>2.9975</v>
      </c>
      <c r="BT1271" s="28" t="n">
        <v>2.9975</v>
      </c>
      <c r="BU1271" s="28" t="n">
        <v>3.1225</v>
      </c>
      <c r="BV1271" s="28" t="n">
        <v>3.28</v>
      </c>
      <c r="BW1271" s="28" t="n">
        <v>2.8625</v>
      </c>
      <c r="BX1271" s="28" t="n">
        <v>2.8725</v>
      </c>
      <c r="BY1271" s="28" t="n">
        <v>3.9325</v>
      </c>
      <c r="CA1271" s="28" t="n">
        <v>3.5054</v>
      </c>
      <c r="CB1271" s="28" t="n">
        <v>2.9904</v>
      </c>
      <c r="CC1271" s="28" t="n">
        <v>3.6104</v>
      </c>
      <c r="CD1271" s="28" t="n">
        <v>3.3804</v>
      </c>
      <c r="CE1271" s="28" t="n">
        <v>3.2854</v>
      </c>
      <c r="CF1271" s="28" t="n">
        <v>3.1794</v>
      </c>
      <c r="CG1271" s="28" t="n">
        <v>3.3754</v>
      </c>
      <c r="CH1271" s="28" t="n">
        <v>3.4724</v>
      </c>
      <c r="CI1271" s="28" t="n">
        <v>4.1954</v>
      </c>
      <c r="CJ1271" s="28" t="n">
        <v>4.2144</v>
      </c>
      <c r="CK1271" s="28" t="n">
        <v>3.7514</v>
      </c>
      <c r="CL1271" s="92" t="n">
        <v>4.7094</v>
      </c>
      <c r="CM1271" s="28" t="n">
        <v>3.3864</v>
      </c>
      <c r="CN1271" s="28" t="n">
        <v>4.2444</v>
      </c>
      <c r="CO1271" s="28" t="n">
        <v>3.5204</v>
      </c>
      <c r="CP1271" s="28" t="n">
        <v>3.5004</v>
      </c>
      <c r="CQ1271" s="28" t="n">
        <v>3.8394</v>
      </c>
      <c r="CR1271" s="28" t="n">
        <v>4.3054</v>
      </c>
      <c r="CS1271" s="28" t="n">
        <v>3.5054</v>
      </c>
      <c r="CT1271" s="28" t="n">
        <v>3.4854</v>
      </c>
      <c r="CU1271" s="28" t="n">
        <v>4.5774</v>
      </c>
    </row>
    <row r="1272" customFormat="false" ht="12" hidden="true" customHeight="true" outlineLevel="0" collapsed="false">
      <c r="A1272" s="56" t="n">
        <v>37109</v>
      </c>
      <c r="B1272" s="90" t="n">
        <f aca="false">B1271+1</f>
        <v>1266</v>
      </c>
      <c r="C1272" s="28"/>
      <c r="E1272" s="91" t="n">
        <v>3.025</v>
      </c>
      <c r="F1272" s="91" t="n">
        <v>2.397</v>
      </c>
      <c r="G1272" s="91" t="n">
        <v>3.02</v>
      </c>
      <c r="H1272" s="91" t="n">
        <v>2.97</v>
      </c>
      <c r="I1272" s="91" t="n">
        <v>2.52</v>
      </c>
      <c r="J1272" s="91" t="n">
        <v>2.37</v>
      </c>
      <c r="K1272" s="91" t="n">
        <v>2.945</v>
      </c>
      <c r="L1272" s="91" t="n">
        <v>3.095</v>
      </c>
      <c r="M1272" s="91" t="n">
        <v>3.69</v>
      </c>
      <c r="N1272" s="91" t="n">
        <v>2.37</v>
      </c>
      <c r="O1272" s="91" t="n">
        <v>3.195</v>
      </c>
      <c r="P1272" s="91" t="n">
        <v>3.395</v>
      </c>
      <c r="Q1272" s="91" t="n">
        <v>2.995</v>
      </c>
      <c r="R1272" s="91" t="n">
        <v>3.17</v>
      </c>
      <c r="S1272" s="91" t="n">
        <v>3.06</v>
      </c>
      <c r="T1272" s="91" t="n">
        <v>3.04</v>
      </c>
      <c r="U1272" s="91" t="n">
        <v>3.17</v>
      </c>
      <c r="V1272" s="91" t="n">
        <v>3.325</v>
      </c>
      <c r="W1272" s="91" t="n">
        <v>2.945</v>
      </c>
      <c r="X1272" s="91" t="n">
        <v>2.945</v>
      </c>
      <c r="Y1272" s="91" t="n">
        <v>3.79</v>
      </c>
      <c r="AA1272" s="2" t="n">
        <v>3.01</v>
      </c>
      <c r="AB1272" s="2" t="n">
        <v>3.027</v>
      </c>
      <c r="AC1272" s="95" t="n">
        <f aca="false">AE1272-AB1272</f>
        <v>0</v>
      </c>
      <c r="AE1272" s="28" t="n">
        <v>3.027</v>
      </c>
      <c r="AF1272" s="28" t="n">
        <v>2.4216339073564</v>
      </c>
      <c r="AG1272" s="28" t="n">
        <v>3.012</v>
      </c>
      <c r="AH1272" s="28" t="n">
        <v>2.9745</v>
      </c>
      <c r="AI1272" s="28" t="n">
        <v>2.582</v>
      </c>
      <c r="AJ1272" s="28" t="n">
        <v>2.237</v>
      </c>
      <c r="AK1272" s="28" t="n">
        <v>2.902</v>
      </c>
      <c r="AL1272" s="28" t="n">
        <v>3.0795</v>
      </c>
      <c r="AM1272" s="28" t="n">
        <v>3.752</v>
      </c>
      <c r="AN1272" s="28" t="n">
        <v>2.467</v>
      </c>
      <c r="AO1272" s="28" t="n">
        <v>3.157</v>
      </c>
      <c r="AP1272" s="28" t="n">
        <v>3.3345</v>
      </c>
      <c r="AQ1272" s="28" t="n">
        <v>2.9895</v>
      </c>
      <c r="AR1272" s="28" t="n">
        <v>3.477</v>
      </c>
      <c r="AS1272" s="28" t="n">
        <v>3.032</v>
      </c>
      <c r="AT1272" s="28" t="n">
        <v>3.032</v>
      </c>
      <c r="AU1272" s="28" t="n">
        <v>3.157</v>
      </c>
      <c r="AV1272" s="28" t="n">
        <v>3.312</v>
      </c>
      <c r="AW1272" s="28" t="n">
        <v>2.907</v>
      </c>
      <c r="AX1272" s="28" t="n">
        <v>2.907</v>
      </c>
      <c r="AY1272" s="28" t="n">
        <v>3.827</v>
      </c>
      <c r="BE1272" s="28" t="n">
        <v>3.046</v>
      </c>
      <c r="BF1272" s="28" t="n">
        <v>2.4508169536782</v>
      </c>
      <c r="BG1272" s="28" t="n">
        <v>3.036</v>
      </c>
      <c r="BH1272" s="28" t="n">
        <v>2.96225</v>
      </c>
      <c r="BI1272" s="28" t="n">
        <v>2.6585</v>
      </c>
      <c r="BJ1272" s="28" t="n">
        <v>2.336</v>
      </c>
      <c r="BK1272" s="28" t="n">
        <v>2.921</v>
      </c>
      <c r="BL1272" s="28" t="n">
        <v>3.0785</v>
      </c>
      <c r="BM1272" s="28" t="n">
        <v>3.7185</v>
      </c>
      <c r="BN1272" s="28" t="n">
        <v>2.611</v>
      </c>
      <c r="BO1272" s="28" t="n">
        <v>3.176</v>
      </c>
      <c r="BP1272" s="28" t="n">
        <v>3.35975</v>
      </c>
      <c r="BQ1272" s="28" t="n">
        <v>2.97225</v>
      </c>
      <c r="BR1272" s="28" t="n">
        <v>3.456</v>
      </c>
      <c r="BS1272" s="28" t="n">
        <v>3.051</v>
      </c>
      <c r="BT1272" s="28" t="n">
        <v>3.051</v>
      </c>
      <c r="BU1272" s="28" t="n">
        <v>3.176</v>
      </c>
      <c r="BV1272" s="28" t="n">
        <v>3.3335</v>
      </c>
      <c r="BW1272" s="28" t="n">
        <v>2.926</v>
      </c>
      <c r="BX1272" s="28" t="n">
        <v>2.926</v>
      </c>
      <c r="BY1272" s="28" t="n">
        <v>3.836</v>
      </c>
      <c r="CA1272" s="28" t="n">
        <v>3.565</v>
      </c>
      <c r="CB1272" s="28" t="n">
        <v>3.05</v>
      </c>
      <c r="CC1272" s="28" t="n">
        <v>3.67</v>
      </c>
      <c r="CD1272" s="28" t="n">
        <v>3.44</v>
      </c>
      <c r="CE1272" s="28" t="n">
        <v>3.345</v>
      </c>
      <c r="CF1272" s="28" t="n">
        <v>3.239</v>
      </c>
      <c r="CG1272" s="28" t="n">
        <v>3.44</v>
      </c>
      <c r="CH1272" s="28" t="n">
        <v>3.532</v>
      </c>
      <c r="CI1272" s="28" t="n">
        <v>4.115</v>
      </c>
      <c r="CJ1272" s="28" t="n">
        <v>4.161</v>
      </c>
      <c r="CK1272" s="28" t="n">
        <v>3.811</v>
      </c>
      <c r="CL1272" s="92" t="n">
        <v>4.769</v>
      </c>
      <c r="CM1272" s="28" t="n">
        <v>3.446</v>
      </c>
      <c r="CN1272" s="28" t="n">
        <v>4.196</v>
      </c>
      <c r="CO1272" s="28" t="n">
        <v>3.58</v>
      </c>
      <c r="CP1272" s="28" t="n">
        <v>3.56</v>
      </c>
      <c r="CQ1272" s="28" t="n">
        <v>3.899</v>
      </c>
      <c r="CR1272" s="28" t="n">
        <v>4.365</v>
      </c>
      <c r="CS1272" s="28" t="n">
        <v>3.565</v>
      </c>
      <c r="CT1272" s="28" t="n">
        <v>3.545</v>
      </c>
      <c r="CU1272" s="28" t="n">
        <v>4.537</v>
      </c>
    </row>
    <row r="1273" customFormat="false" ht="12" hidden="true" customHeight="true" outlineLevel="0" collapsed="false">
      <c r="A1273" s="56" t="n">
        <v>37110</v>
      </c>
      <c r="B1273" s="90" t="n">
        <f aca="false">B1272+1</f>
        <v>1267</v>
      </c>
      <c r="C1273" s="28"/>
      <c r="E1273" s="91" t="n">
        <v>3</v>
      </c>
      <c r="F1273" s="91" t="n">
        <v>2.42</v>
      </c>
      <c r="G1273" s="91" t="n">
        <v>3.015</v>
      </c>
      <c r="H1273" s="91" t="n">
        <v>2.965</v>
      </c>
      <c r="I1273" s="91" t="n">
        <v>2.48</v>
      </c>
      <c r="J1273" s="91" t="n">
        <v>2.33</v>
      </c>
      <c r="K1273" s="91" t="n">
        <v>2.92</v>
      </c>
      <c r="L1273" s="91" t="n">
        <v>3.075</v>
      </c>
      <c r="M1273" s="91" t="n">
        <v>3.67</v>
      </c>
      <c r="N1273" s="91" t="n">
        <v>2.35</v>
      </c>
      <c r="O1273" s="91" t="n">
        <v>3.155</v>
      </c>
      <c r="P1273" s="91" t="n">
        <v>3.37</v>
      </c>
      <c r="Q1273" s="91" t="n">
        <v>2.965</v>
      </c>
      <c r="R1273" s="91" t="n">
        <v>3.1</v>
      </c>
      <c r="S1273" s="91" t="n">
        <v>3.05</v>
      </c>
      <c r="T1273" s="91" t="n">
        <v>3.02</v>
      </c>
      <c r="U1273" s="91" t="n">
        <v>3.145</v>
      </c>
      <c r="V1273" s="91" t="n">
        <v>3.3</v>
      </c>
      <c r="W1273" s="91" t="n">
        <v>2.92</v>
      </c>
      <c r="X1273" s="91" t="n">
        <v>2.92</v>
      </c>
      <c r="Y1273" s="91" t="n">
        <v>3.7</v>
      </c>
      <c r="AA1273" s="2" t="n">
        <v>3.095</v>
      </c>
      <c r="AB1273" s="2" t="n">
        <v>2.971</v>
      </c>
      <c r="AC1273" s="95" t="n">
        <f aca="false">AE1273-AB1273</f>
        <v>0</v>
      </c>
      <c r="AE1273" s="28" t="n">
        <v>2.971</v>
      </c>
      <c r="AF1273" s="28" t="n">
        <v>2.39794330168121</v>
      </c>
      <c r="AG1273" s="28" t="n">
        <v>2.956</v>
      </c>
      <c r="AH1273" s="28" t="n">
        <v>2.9185</v>
      </c>
      <c r="AI1273" s="28" t="n">
        <v>2.526</v>
      </c>
      <c r="AJ1273" s="28" t="n">
        <v>2.181</v>
      </c>
      <c r="AK1273" s="28" t="n">
        <v>2.846</v>
      </c>
      <c r="AL1273" s="28" t="n">
        <v>3.0235</v>
      </c>
      <c r="AM1273" s="28" t="n">
        <v>3.721</v>
      </c>
      <c r="AN1273" s="28" t="n">
        <v>2.411</v>
      </c>
      <c r="AO1273" s="28" t="n">
        <v>3.101</v>
      </c>
      <c r="AP1273" s="28" t="n">
        <v>3.2785</v>
      </c>
      <c r="AQ1273" s="28" t="n">
        <v>2.9285</v>
      </c>
      <c r="AR1273" s="28" t="n">
        <v>3.421</v>
      </c>
      <c r="AS1273" s="28" t="n">
        <v>2.976</v>
      </c>
      <c r="AT1273" s="28" t="n">
        <v>2.976</v>
      </c>
      <c r="AU1273" s="28" t="n">
        <v>3.101</v>
      </c>
      <c r="AV1273" s="28" t="n">
        <v>3.256</v>
      </c>
      <c r="AW1273" s="28" t="n">
        <v>2.851</v>
      </c>
      <c r="AX1273" s="28" t="n">
        <v>2.851</v>
      </c>
      <c r="AY1273" s="28" t="n">
        <v>3.711</v>
      </c>
      <c r="BE1273" s="28" t="n">
        <v>2.9915</v>
      </c>
      <c r="BF1273" s="28" t="n">
        <v>2.41747165084061</v>
      </c>
      <c r="BG1273" s="28" t="n">
        <v>2.9815</v>
      </c>
      <c r="BH1273" s="28" t="n">
        <v>2.904</v>
      </c>
      <c r="BI1273" s="28" t="n">
        <v>2.604</v>
      </c>
      <c r="BJ1273" s="28" t="n">
        <v>2.2815</v>
      </c>
      <c r="BK1273" s="28" t="n">
        <v>2.8665</v>
      </c>
      <c r="BL1273" s="28" t="n">
        <v>3.024</v>
      </c>
      <c r="BM1273" s="28" t="n">
        <v>3.6365</v>
      </c>
      <c r="BN1273" s="28" t="n">
        <v>2.5515</v>
      </c>
      <c r="BO1273" s="28" t="n">
        <v>3.1215</v>
      </c>
      <c r="BP1273" s="28" t="n">
        <v>3.30525</v>
      </c>
      <c r="BQ1273" s="28" t="n">
        <v>2.91525</v>
      </c>
      <c r="BR1273" s="28" t="n">
        <v>3.3815</v>
      </c>
      <c r="BS1273" s="28" t="n">
        <v>2.9965</v>
      </c>
      <c r="BT1273" s="28" t="n">
        <v>2.9965</v>
      </c>
      <c r="BU1273" s="28" t="n">
        <v>3.1215</v>
      </c>
      <c r="BV1273" s="28" t="n">
        <v>3.279</v>
      </c>
      <c r="BW1273" s="28" t="n">
        <v>2.8715</v>
      </c>
      <c r="BX1273" s="28" t="n">
        <v>2.8715</v>
      </c>
      <c r="BY1273" s="28" t="n">
        <v>3.7115</v>
      </c>
      <c r="CA1273" s="28" t="n">
        <v>3.521</v>
      </c>
      <c r="CB1273" s="28" t="n">
        <v>3.006</v>
      </c>
      <c r="CC1273" s="28" t="n">
        <v>3.626</v>
      </c>
      <c r="CD1273" s="28" t="n">
        <v>3.396</v>
      </c>
      <c r="CE1273" s="28" t="n">
        <v>3.301</v>
      </c>
      <c r="CF1273" s="28" t="n">
        <v>3.195</v>
      </c>
      <c r="CG1273" s="28" t="n">
        <v>3.396</v>
      </c>
      <c r="CH1273" s="28" t="n">
        <v>3.488</v>
      </c>
      <c r="CI1273" s="28" t="n">
        <v>4.029</v>
      </c>
      <c r="CJ1273" s="28" t="n">
        <v>4.031</v>
      </c>
      <c r="CK1273" s="28" t="n">
        <v>3.767</v>
      </c>
      <c r="CL1273" s="92" t="n">
        <v>4.725</v>
      </c>
      <c r="CM1273" s="28" t="n">
        <v>3.402</v>
      </c>
      <c r="CN1273" s="28" t="n">
        <v>4.091</v>
      </c>
      <c r="CO1273" s="28" t="n">
        <v>3.536</v>
      </c>
      <c r="CP1273" s="28" t="n">
        <v>3.516</v>
      </c>
      <c r="CQ1273" s="28" t="n">
        <v>3.855</v>
      </c>
      <c r="CR1273" s="28" t="n">
        <v>4.321</v>
      </c>
      <c r="CS1273" s="28" t="n">
        <v>3.521</v>
      </c>
      <c r="CT1273" s="28" t="n">
        <v>3.501</v>
      </c>
      <c r="CU1273" s="28" t="n">
        <v>4.415</v>
      </c>
    </row>
    <row r="1274" customFormat="false" ht="12" hidden="true" customHeight="true" outlineLevel="0" collapsed="false">
      <c r="A1274" s="56" t="n">
        <v>37111</v>
      </c>
      <c r="B1274" s="90" t="n">
        <f aca="false">B1273+1</f>
        <v>1268</v>
      </c>
      <c r="C1274" s="28"/>
      <c r="E1274" s="91" t="n">
        <v>3.06</v>
      </c>
      <c r="F1274" s="91" t="n">
        <v>2.442</v>
      </c>
      <c r="G1274" s="91" t="n">
        <v>3.09</v>
      </c>
      <c r="H1274" s="91" t="n">
        <v>3</v>
      </c>
      <c r="I1274" s="91" t="n">
        <v>2.56</v>
      </c>
      <c r="J1274" s="91" t="n">
        <v>2.35</v>
      </c>
      <c r="K1274" s="91" t="n">
        <v>2.98</v>
      </c>
      <c r="L1274" s="91" t="n">
        <v>3.135</v>
      </c>
      <c r="M1274" s="91" t="n">
        <v>3.53</v>
      </c>
      <c r="N1274" s="91" t="n">
        <v>2.41</v>
      </c>
      <c r="O1274" s="91" t="n">
        <v>3.215</v>
      </c>
      <c r="P1274" s="91" t="n">
        <v>3.42</v>
      </c>
      <c r="Q1274" s="91" t="n">
        <v>3.015</v>
      </c>
      <c r="R1274" s="91" t="n">
        <v>3.06</v>
      </c>
      <c r="S1274" s="91" t="n">
        <v>3.12</v>
      </c>
      <c r="T1274" s="91" t="n">
        <v>3.09</v>
      </c>
      <c r="U1274" s="91" t="n">
        <v>3.205</v>
      </c>
      <c r="V1274" s="91" t="n">
        <v>3.36</v>
      </c>
      <c r="W1274" s="91" t="n">
        <v>2.98</v>
      </c>
      <c r="X1274" s="91" t="n">
        <v>2.98</v>
      </c>
      <c r="Y1274" s="91" t="n">
        <v>3.56</v>
      </c>
      <c r="AA1274" s="2" t="n">
        <v>3.03</v>
      </c>
      <c r="AB1274" s="2" t="n">
        <v>3.036</v>
      </c>
      <c r="AC1274" s="95" t="n">
        <f aca="false">AE1274-AB1274</f>
        <v>0</v>
      </c>
      <c r="AE1274" s="28" t="n">
        <v>3.036</v>
      </c>
      <c r="AF1274" s="28" t="n">
        <v>2.45737292959731</v>
      </c>
      <c r="AG1274" s="28" t="n">
        <v>3.021</v>
      </c>
      <c r="AH1274" s="28" t="n">
        <v>2.976</v>
      </c>
      <c r="AI1274" s="28" t="n">
        <v>2.566</v>
      </c>
      <c r="AJ1274" s="28" t="n">
        <v>2.256</v>
      </c>
      <c r="AK1274" s="28" t="n">
        <v>2.911</v>
      </c>
      <c r="AL1274" s="28" t="n">
        <v>3.0885</v>
      </c>
      <c r="AM1274" s="28" t="n">
        <v>3.606</v>
      </c>
      <c r="AN1274" s="28" t="n">
        <v>2.466</v>
      </c>
      <c r="AO1274" s="28" t="n">
        <v>3.166</v>
      </c>
      <c r="AP1274" s="28" t="n">
        <v>3.3435</v>
      </c>
      <c r="AQ1274" s="28" t="n">
        <v>2.9885</v>
      </c>
      <c r="AR1274" s="28" t="n">
        <v>3.386</v>
      </c>
      <c r="AS1274" s="28" t="n">
        <v>3.041</v>
      </c>
      <c r="AT1274" s="28" t="n">
        <v>3.041</v>
      </c>
      <c r="AU1274" s="28" t="n">
        <v>3.166</v>
      </c>
      <c r="AV1274" s="28" t="n">
        <v>3.321</v>
      </c>
      <c r="AW1274" s="28" t="n">
        <v>2.916</v>
      </c>
      <c r="AX1274" s="28" t="n">
        <v>2.916</v>
      </c>
      <c r="AY1274" s="28" t="n">
        <v>3.636</v>
      </c>
      <c r="BE1274" s="28" t="n">
        <v>3.055</v>
      </c>
      <c r="BF1274" s="28" t="n">
        <v>2.47818646479865</v>
      </c>
      <c r="BG1274" s="28" t="n">
        <v>3.045</v>
      </c>
      <c r="BH1274" s="28" t="n">
        <v>2.965</v>
      </c>
      <c r="BI1274" s="28" t="n">
        <v>2.655</v>
      </c>
      <c r="BJ1274" s="28" t="n">
        <v>2.35</v>
      </c>
      <c r="BK1274" s="28" t="n">
        <v>2.93</v>
      </c>
      <c r="BL1274" s="28" t="n">
        <v>3.08875</v>
      </c>
      <c r="BM1274" s="28" t="n">
        <v>3.54</v>
      </c>
      <c r="BN1274" s="28" t="n">
        <v>2.6</v>
      </c>
      <c r="BO1274" s="28" t="n">
        <v>3.185</v>
      </c>
      <c r="BP1274" s="28" t="n">
        <v>3.36875</v>
      </c>
      <c r="BQ1274" s="28" t="n">
        <v>2.97625</v>
      </c>
      <c r="BR1274" s="28" t="n">
        <v>3.33</v>
      </c>
      <c r="BS1274" s="28" t="n">
        <v>3.06</v>
      </c>
      <c r="BT1274" s="28" t="n">
        <v>3.06</v>
      </c>
      <c r="BU1274" s="28" t="n">
        <v>3.185</v>
      </c>
      <c r="BV1274" s="28" t="n">
        <v>3.3425</v>
      </c>
      <c r="BW1274" s="28" t="n">
        <v>2.935</v>
      </c>
      <c r="BX1274" s="28" t="n">
        <v>2.935</v>
      </c>
      <c r="BY1274" s="28" t="n">
        <v>3.64</v>
      </c>
      <c r="CA1274" s="28" t="n">
        <v>3.5754</v>
      </c>
      <c r="CB1274" s="28" t="n">
        <v>3.0604</v>
      </c>
      <c r="CC1274" s="28" t="n">
        <v>3.6854</v>
      </c>
      <c r="CD1274" s="28" t="n">
        <v>3.4479</v>
      </c>
      <c r="CE1274" s="28" t="n">
        <v>3.3554</v>
      </c>
      <c r="CF1274" s="28" t="n">
        <v>3.2444</v>
      </c>
      <c r="CG1274" s="28" t="n">
        <v>3.4504</v>
      </c>
      <c r="CH1274" s="28" t="n">
        <v>3.5424</v>
      </c>
      <c r="CI1274" s="28" t="n">
        <v>3.9674</v>
      </c>
      <c r="CJ1274" s="28" t="n">
        <v>3.9894</v>
      </c>
      <c r="CK1274" s="28" t="n">
        <v>3.8214</v>
      </c>
      <c r="CL1274" s="92" t="n">
        <v>4.7794</v>
      </c>
      <c r="CM1274" s="28" t="n">
        <v>3.4554</v>
      </c>
      <c r="CN1274" s="28" t="n">
        <v>4.0494</v>
      </c>
      <c r="CO1274" s="28" t="n">
        <v>3.5904</v>
      </c>
      <c r="CP1274" s="28" t="n">
        <v>3.5704</v>
      </c>
      <c r="CQ1274" s="28" t="n">
        <v>3.9094</v>
      </c>
      <c r="CR1274" s="28" t="n">
        <v>4.3754</v>
      </c>
      <c r="CS1274" s="28" t="n">
        <v>3.5754</v>
      </c>
      <c r="CT1274" s="28" t="n">
        <v>3.5554</v>
      </c>
      <c r="CU1274" s="28" t="n">
        <v>4.3154</v>
      </c>
    </row>
    <row r="1275" customFormat="false" ht="12" hidden="true" customHeight="true" outlineLevel="0" collapsed="false">
      <c r="A1275" s="56" t="n">
        <v>37112</v>
      </c>
      <c r="B1275" s="90" t="n">
        <f aca="false">B1274+1</f>
        <v>1269</v>
      </c>
      <c r="C1275" s="28"/>
      <c r="E1275" s="91" t="n">
        <v>2.98</v>
      </c>
      <c r="F1275" s="91" t="n">
        <v>2.399</v>
      </c>
      <c r="G1275" s="91" t="n">
        <v>3.01</v>
      </c>
      <c r="H1275" s="91" t="n">
        <v>2.91</v>
      </c>
      <c r="I1275" s="91" t="n">
        <v>2.52</v>
      </c>
      <c r="J1275" s="91" t="n">
        <v>2.27</v>
      </c>
      <c r="K1275" s="91" t="n">
        <v>2.88</v>
      </c>
      <c r="L1275" s="91" t="n">
        <v>3.055</v>
      </c>
      <c r="M1275" s="91" t="n">
        <v>3.4</v>
      </c>
      <c r="N1275" s="91" t="n">
        <v>2.33</v>
      </c>
      <c r="O1275" s="91" t="n">
        <v>3.135</v>
      </c>
      <c r="P1275" s="91" t="n">
        <v>3.32</v>
      </c>
      <c r="Q1275" s="91" t="n">
        <v>2.935</v>
      </c>
      <c r="R1275" s="91" t="n">
        <v>2.73</v>
      </c>
      <c r="S1275" s="91" t="n">
        <v>3.05</v>
      </c>
      <c r="T1275" s="91" t="n">
        <v>3.01</v>
      </c>
      <c r="U1275" s="91" t="n">
        <v>3.125</v>
      </c>
      <c r="V1275" s="91" t="n">
        <v>3.28</v>
      </c>
      <c r="W1275" s="91" t="n">
        <v>2.88</v>
      </c>
      <c r="X1275" s="91" t="n">
        <v>2.88</v>
      </c>
      <c r="Y1275" s="91" t="n">
        <v>3.43</v>
      </c>
      <c r="AA1275" s="2" t="n">
        <v>3.02</v>
      </c>
      <c r="AB1275" s="2" t="n">
        <v>2.956</v>
      </c>
      <c r="AC1275" s="95" t="n">
        <f aca="false">AE1275-AB1275</f>
        <v>0</v>
      </c>
      <c r="AE1275" s="28" t="n">
        <v>2.956</v>
      </c>
      <c r="AF1275" s="28" t="n">
        <v>2.38743620836594</v>
      </c>
      <c r="AG1275" s="28" t="n">
        <v>2.946</v>
      </c>
      <c r="AH1275" s="28" t="n">
        <v>2.8835</v>
      </c>
      <c r="AI1275" s="28" t="n">
        <v>2.486</v>
      </c>
      <c r="AJ1275" s="28" t="n">
        <v>2.176</v>
      </c>
      <c r="AK1275" s="28" t="n">
        <v>2.831</v>
      </c>
      <c r="AL1275" s="28" t="n">
        <v>3.0085</v>
      </c>
      <c r="AM1275" s="28" t="n">
        <v>3.406</v>
      </c>
      <c r="AN1275" s="28" t="n">
        <v>2.391</v>
      </c>
      <c r="AO1275" s="28" t="n">
        <v>3.086</v>
      </c>
      <c r="AP1275" s="28" t="n">
        <v>3.2535</v>
      </c>
      <c r="AQ1275" s="28" t="n">
        <v>2.901</v>
      </c>
      <c r="AR1275" s="28" t="n">
        <v>3.206</v>
      </c>
      <c r="AS1275" s="28" t="n">
        <v>2.961</v>
      </c>
      <c r="AT1275" s="28" t="n">
        <v>2.961</v>
      </c>
      <c r="AU1275" s="28" t="n">
        <v>3.086</v>
      </c>
      <c r="AV1275" s="28" t="n">
        <v>3.231</v>
      </c>
      <c r="AW1275" s="28" t="n">
        <v>2.836</v>
      </c>
      <c r="AX1275" s="28" t="n">
        <v>2.836</v>
      </c>
      <c r="AY1275" s="28" t="n">
        <v>3.456</v>
      </c>
      <c r="BE1275" s="28" t="n">
        <v>2.9745</v>
      </c>
      <c r="BF1275" s="28" t="n">
        <v>2.40521810418297</v>
      </c>
      <c r="BG1275" s="28" t="n">
        <v>2.967</v>
      </c>
      <c r="BH1275" s="28" t="n">
        <v>2.87075</v>
      </c>
      <c r="BI1275" s="28" t="n">
        <v>2.5745</v>
      </c>
      <c r="BJ1275" s="28" t="n">
        <v>2.2695</v>
      </c>
      <c r="BK1275" s="28" t="n">
        <v>2.8495</v>
      </c>
      <c r="BL1275" s="28" t="n">
        <v>3.00825</v>
      </c>
      <c r="BM1275" s="28" t="n">
        <v>3.3695</v>
      </c>
      <c r="BN1275" s="28" t="n">
        <v>2.537</v>
      </c>
      <c r="BO1275" s="28" t="n">
        <v>3.1045</v>
      </c>
      <c r="BP1275" s="28" t="n">
        <v>3.28325</v>
      </c>
      <c r="BQ1275" s="28" t="n">
        <v>2.892</v>
      </c>
      <c r="BR1275" s="28" t="n">
        <v>3.162</v>
      </c>
      <c r="BS1275" s="28" t="n">
        <v>2.9795</v>
      </c>
      <c r="BT1275" s="28" t="n">
        <v>2.9795</v>
      </c>
      <c r="BU1275" s="28" t="n">
        <v>3.1045</v>
      </c>
      <c r="BV1275" s="28" t="n">
        <v>3.257</v>
      </c>
      <c r="BW1275" s="28" t="n">
        <v>2.8545</v>
      </c>
      <c r="BX1275" s="28" t="n">
        <v>2.8545</v>
      </c>
      <c r="BY1275" s="28" t="n">
        <v>3.4595</v>
      </c>
      <c r="CA1275" s="28" t="n">
        <v>3.5154</v>
      </c>
      <c r="CB1275" s="28" t="n">
        <v>3.0004</v>
      </c>
      <c r="CC1275" s="28" t="n">
        <v>3.6204</v>
      </c>
      <c r="CD1275" s="28" t="n">
        <v>3.3809</v>
      </c>
      <c r="CE1275" s="28" t="n">
        <v>3.2954</v>
      </c>
      <c r="CF1275" s="28" t="n">
        <v>3.1824</v>
      </c>
      <c r="CG1275" s="28" t="n">
        <v>3.3904</v>
      </c>
      <c r="CH1275" s="28" t="n">
        <v>3.4824</v>
      </c>
      <c r="CI1275" s="28" t="n">
        <v>3.8614</v>
      </c>
      <c r="CJ1275" s="28" t="n">
        <v>3.8654</v>
      </c>
      <c r="CK1275" s="28" t="n">
        <v>3.7614</v>
      </c>
      <c r="CL1275" s="92" t="n">
        <v>4.7194</v>
      </c>
      <c r="CM1275" s="28" t="n">
        <v>3.3929</v>
      </c>
      <c r="CN1275" s="28" t="n">
        <v>3.9254</v>
      </c>
      <c r="CO1275" s="28" t="n">
        <v>3.5304</v>
      </c>
      <c r="CP1275" s="28" t="n">
        <v>3.5104</v>
      </c>
      <c r="CQ1275" s="28" t="n">
        <v>3.8494</v>
      </c>
      <c r="CR1275" s="28" t="n">
        <v>4.3154</v>
      </c>
      <c r="CS1275" s="28" t="n">
        <v>3.5154</v>
      </c>
      <c r="CT1275" s="28" t="n">
        <v>3.4954</v>
      </c>
      <c r="CU1275" s="28" t="n">
        <v>4.2114</v>
      </c>
    </row>
    <row r="1276" customFormat="false" ht="12" hidden="true" customHeight="true" outlineLevel="0" collapsed="false">
      <c r="A1276" s="56" t="n">
        <v>37113</v>
      </c>
      <c r="B1276" s="90" t="n">
        <f aca="false">B1275+1</f>
        <v>1270</v>
      </c>
      <c r="C1276" s="28"/>
      <c r="E1276" s="91" t="n">
        <v>3.045</v>
      </c>
      <c r="F1276" s="91" t="n">
        <v>2.41</v>
      </c>
      <c r="G1276" s="91" t="n">
        <v>3.045</v>
      </c>
      <c r="H1276" s="91" t="n">
        <v>2.93</v>
      </c>
      <c r="I1276" s="91" t="n">
        <v>2.57</v>
      </c>
      <c r="J1276" s="91" t="n">
        <v>2.43</v>
      </c>
      <c r="K1276" s="91" t="n">
        <v>2.945</v>
      </c>
      <c r="L1276" s="91" t="n">
        <v>3.115</v>
      </c>
      <c r="M1276" s="91" t="n">
        <v>3.35</v>
      </c>
      <c r="N1276" s="91" t="n">
        <v>2.38</v>
      </c>
      <c r="O1276" s="91" t="n">
        <v>3.19</v>
      </c>
      <c r="P1276" s="91" t="n">
        <v>3.385</v>
      </c>
      <c r="Q1276" s="91" t="n">
        <v>2.985</v>
      </c>
      <c r="R1276" s="91" t="n">
        <v>2.78</v>
      </c>
      <c r="S1276" s="91" t="n">
        <v>3.06</v>
      </c>
      <c r="T1276" s="91" t="n">
        <v>3.05</v>
      </c>
      <c r="U1276" s="91" t="n">
        <v>3.185</v>
      </c>
      <c r="V1276" s="91" t="n">
        <v>3.345</v>
      </c>
      <c r="W1276" s="91" t="n">
        <v>2.945</v>
      </c>
      <c r="X1276" s="91" t="n">
        <v>2.945</v>
      </c>
      <c r="Y1276" s="91" t="n">
        <v>3.4</v>
      </c>
      <c r="AA1276" s="2" t="n">
        <v>2.95</v>
      </c>
      <c r="AB1276" s="2" t="n">
        <v>3.04</v>
      </c>
      <c r="AC1276" s="95" t="n">
        <f aca="false">AE1276-AB1276</f>
        <v>0</v>
      </c>
      <c r="AE1276" s="28" t="n">
        <v>3.04</v>
      </c>
      <c r="AF1276" s="28" t="n">
        <v>2.43421823715623</v>
      </c>
      <c r="AG1276" s="28" t="n">
        <v>3.03</v>
      </c>
      <c r="AH1276" s="28" t="n">
        <v>2.9625</v>
      </c>
      <c r="AI1276" s="28" t="n">
        <v>2.57</v>
      </c>
      <c r="AJ1276" s="28" t="n">
        <v>2.26</v>
      </c>
      <c r="AK1276" s="28" t="n">
        <v>2.915</v>
      </c>
      <c r="AL1276" s="28" t="n">
        <v>3.0925</v>
      </c>
      <c r="AM1276" s="28" t="n">
        <v>3.45</v>
      </c>
      <c r="AN1276" s="28" t="n">
        <v>2.475</v>
      </c>
      <c r="AO1276" s="28" t="n">
        <v>3.17</v>
      </c>
      <c r="AP1276" s="28" t="n">
        <v>3.3375</v>
      </c>
      <c r="AQ1276" s="28" t="n">
        <v>2.98</v>
      </c>
      <c r="AR1276" s="28" t="n">
        <v>3.19</v>
      </c>
      <c r="AS1276" s="28" t="n">
        <v>3.045</v>
      </c>
      <c r="AT1276" s="28" t="n">
        <v>3.045</v>
      </c>
      <c r="AU1276" s="28" t="n">
        <v>3.17</v>
      </c>
      <c r="AV1276" s="28" t="n">
        <v>3.315</v>
      </c>
      <c r="AW1276" s="28" t="n">
        <v>2.92</v>
      </c>
      <c r="AX1276" s="28" t="n">
        <v>2.92</v>
      </c>
      <c r="AY1276" s="28" t="n">
        <v>3.49</v>
      </c>
      <c r="BE1276" s="28" t="n">
        <v>3.058</v>
      </c>
      <c r="BF1276" s="28" t="n">
        <v>2.47010911857811</v>
      </c>
      <c r="BG1276" s="28" t="n">
        <v>3.0505</v>
      </c>
      <c r="BH1276" s="28" t="n">
        <v>2.95175</v>
      </c>
      <c r="BI1276" s="28" t="n">
        <v>2.658</v>
      </c>
      <c r="BJ1276" s="28" t="n">
        <v>2.353</v>
      </c>
      <c r="BK1276" s="28" t="n">
        <v>2.933</v>
      </c>
      <c r="BL1276" s="28" t="n">
        <v>3.09175</v>
      </c>
      <c r="BM1276" s="28" t="n">
        <v>3.438</v>
      </c>
      <c r="BN1276" s="28" t="n">
        <v>2.6255</v>
      </c>
      <c r="BO1276" s="28" t="n">
        <v>3.188</v>
      </c>
      <c r="BP1276" s="28" t="n">
        <v>3.36675</v>
      </c>
      <c r="BQ1276" s="28" t="n">
        <v>2.9705</v>
      </c>
      <c r="BR1276" s="28" t="n">
        <v>3.1955</v>
      </c>
      <c r="BS1276" s="28" t="n">
        <v>3.063</v>
      </c>
      <c r="BT1276" s="28" t="n">
        <v>3.063</v>
      </c>
      <c r="BU1276" s="28" t="n">
        <v>3.188</v>
      </c>
      <c r="BV1276" s="28" t="n">
        <v>3.3405</v>
      </c>
      <c r="BW1276" s="28" t="n">
        <v>2.938</v>
      </c>
      <c r="BX1276" s="28" t="n">
        <v>2.938</v>
      </c>
      <c r="BY1276" s="28" t="n">
        <v>3.508</v>
      </c>
      <c r="CA1276" s="28" t="n">
        <v>3.5874</v>
      </c>
      <c r="CB1276" s="28" t="n">
        <v>3.0724</v>
      </c>
      <c r="CC1276" s="28" t="n">
        <v>3.6924</v>
      </c>
      <c r="CD1276" s="28" t="n">
        <v>3.4449</v>
      </c>
      <c r="CE1276" s="28" t="n">
        <v>3.3674</v>
      </c>
      <c r="CF1276" s="28" t="n">
        <v>3.2544</v>
      </c>
      <c r="CG1276" s="28" t="n">
        <v>3.4624</v>
      </c>
      <c r="CH1276" s="28" t="n">
        <v>3.5544</v>
      </c>
      <c r="CI1276" s="28" t="n">
        <v>3.9334</v>
      </c>
      <c r="CJ1276" s="28" t="n">
        <v>3.9374</v>
      </c>
      <c r="CK1276" s="28" t="n">
        <v>3.8334</v>
      </c>
      <c r="CL1276" s="92" t="n">
        <v>4.7914</v>
      </c>
      <c r="CM1276" s="28" t="n">
        <v>3.4669</v>
      </c>
      <c r="CN1276" s="28" t="n">
        <v>3.9974</v>
      </c>
      <c r="CO1276" s="28" t="n">
        <v>3.6024</v>
      </c>
      <c r="CP1276" s="28" t="n">
        <v>3.5824</v>
      </c>
      <c r="CQ1276" s="28" t="n">
        <v>3.9214</v>
      </c>
      <c r="CR1276" s="28" t="n">
        <v>4.3874</v>
      </c>
      <c r="CS1276" s="28" t="n">
        <v>3.5924</v>
      </c>
      <c r="CT1276" s="28" t="n">
        <v>3.5724</v>
      </c>
      <c r="CU1276" s="28" t="n">
        <v>4.2834</v>
      </c>
    </row>
    <row r="1277" customFormat="false" ht="12" hidden="true" customHeight="true" outlineLevel="0" collapsed="false">
      <c r="A1277" s="56" t="n">
        <v>37116</v>
      </c>
      <c r="B1277" s="90" t="n">
        <f aca="false">B1276+1</f>
        <v>1271</v>
      </c>
      <c r="C1277" s="28"/>
      <c r="E1277" s="91" t="n">
        <v>2.98</v>
      </c>
      <c r="F1277" s="91" t="n">
        <v>2.409</v>
      </c>
      <c r="G1277" s="91" t="n">
        <v>2.98</v>
      </c>
      <c r="H1277" s="91" t="n">
        <v>2.88</v>
      </c>
      <c r="I1277" s="91" t="n">
        <v>2.55</v>
      </c>
      <c r="J1277" s="91" t="n">
        <v>2.35</v>
      </c>
      <c r="K1277" s="91" t="n">
        <v>2.89</v>
      </c>
      <c r="L1277" s="91" t="n">
        <v>3.05</v>
      </c>
      <c r="M1277" s="91" t="n">
        <v>3.3</v>
      </c>
      <c r="N1277" s="91" t="n">
        <v>2.33</v>
      </c>
      <c r="O1277" s="91" t="n">
        <v>3.125</v>
      </c>
      <c r="P1277" s="91" t="n">
        <v>3.3</v>
      </c>
      <c r="Q1277" s="91" t="n">
        <v>2.92</v>
      </c>
      <c r="R1277" s="91" t="n">
        <v>2.88</v>
      </c>
      <c r="S1277" s="91" t="n">
        <v>3.02</v>
      </c>
      <c r="T1277" s="91" t="n">
        <v>3</v>
      </c>
      <c r="U1277" s="91" t="n">
        <v>3.105</v>
      </c>
      <c r="V1277" s="91" t="n">
        <v>3.27</v>
      </c>
      <c r="W1277" s="91" t="n">
        <v>2.89</v>
      </c>
      <c r="X1277" s="91" t="n">
        <v>2.89</v>
      </c>
      <c r="Y1277" s="91" t="n">
        <v>3.35</v>
      </c>
      <c r="AA1277" s="2" t="n">
        <v>2.995</v>
      </c>
      <c r="AB1277" s="2" t="n">
        <v>2.999</v>
      </c>
      <c r="AC1277" s="95" t="n">
        <f aca="false">AE1277-AB1277</f>
        <v>0</v>
      </c>
      <c r="AE1277" s="28" t="n">
        <v>2.999</v>
      </c>
      <c r="AF1277" s="28" t="n">
        <v>2.42436885898284</v>
      </c>
      <c r="AG1277" s="28" t="n">
        <v>2.989</v>
      </c>
      <c r="AH1277" s="28" t="n">
        <v>2.919</v>
      </c>
      <c r="AI1277" s="28" t="n">
        <v>2.519</v>
      </c>
      <c r="AJ1277" s="28" t="n">
        <v>2.219</v>
      </c>
      <c r="AK1277" s="28" t="n">
        <v>2.874</v>
      </c>
      <c r="AL1277" s="28" t="n">
        <v>3.049</v>
      </c>
      <c r="AM1277" s="28" t="n">
        <v>3.359</v>
      </c>
      <c r="AN1277" s="28" t="n">
        <v>2.439</v>
      </c>
      <c r="AO1277" s="28" t="n">
        <v>3.129</v>
      </c>
      <c r="AP1277" s="28" t="n">
        <v>3.2965</v>
      </c>
      <c r="AQ1277" s="28" t="n">
        <v>2.939</v>
      </c>
      <c r="AR1277" s="28" t="n">
        <v>3.149</v>
      </c>
      <c r="AS1277" s="28" t="n">
        <v>3.004</v>
      </c>
      <c r="AT1277" s="28" t="n">
        <v>3.004</v>
      </c>
      <c r="AU1277" s="28" t="n">
        <v>3.129</v>
      </c>
      <c r="AV1277" s="28" t="n">
        <v>3.274</v>
      </c>
      <c r="AW1277" s="28" t="n">
        <v>2.879</v>
      </c>
      <c r="AX1277" s="28" t="n">
        <v>2.879</v>
      </c>
      <c r="AY1277" s="28" t="n">
        <v>3.449</v>
      </c>
      <c r="BE1277" s="28" t="n">
        <v>3.021</v>
      </c>
      <c r="BF1277" s="28" t="n">
        <v>2.44868442949142</v>
      </c>
      <c r="BG1277" s="28" t="n">
        <v>3.0135</v>
      </c>
      <c r="BH1277" s="28" t="n">
        <v>2.911</v>
      </c>
      <c r="BI1277" s="28" t="n">
        <v>2.616</v>
      </c>
      <c r="BJ1277" s="28" t="n">
        <v>2.331</v>
      </c>
      <c r="BK1277" s="28" t="n">
        <v>2.896</v>
      </c>
      <c r="BL1277" s="28" t="n">
        <v>3.05225</v>
      </c>
      <c r="BM1277" s="28" t="n">
        <v>3.361</v>
      </c>
      <c r="BN1277" s="28" t="n">
        <v>2.591</v>
      </c>
      <c r="BO1277" s="28" t="n">
        <v>3.151</v>
      </c>
      <c r="BP1277" s="28" t="n">
        <v>3.32975</v>
      </c>
      <c r="BQ1277" s="28" t="n">
        <v>2.9335</v>
      </c>
      <c r="BR1277" s="28" t="n">
        <v>3.1585</v>
      </c>
      <c r="BS1277" s="28" t="n">
        <v>3.026</v>
      </c>
      <c r="BT1277" s="28" t="n">
        <v>3.026</v>
      </c>
      <c r="BU1277" s="28" t="n">
        <v>3.151</v>
      </c>
      <c r="BV1277" s="28" t="n">
        <v>3.3035</v>
      </c>
      <c r="BW1277" s="28" t="n">
        <v>2.901</v>
      </c>
      <c r="BX1277" s="28" t="n">
        <v>2.901</v>
      </c>
      <c r="BY1277" s="28" t="n">
        <v>3.471</v>
      </c>
      <c r="CA1277" s="28" t="n">
        <v>3.5722</v>
      </c>
      <c r="CB1277" s="28" t="n">
        <v>3.0672</v>
      </c>
      <c r="CC1277" s="28" t="n">
        <v>3.6772</v>
      </c>
      <c r="CD1277" s="28" t="n">
        <v>3.4282</v>
      </c>
      <c r="CE1277" s="28" t="n">
        <v>3.3522</v>
      </c>
      <c r="CF1277" s="28" t="n">
        <v>3.2392</v>
      </c>
      <c r="CG1277" s="28" t="n">
        <v>3.4472</v>
      </c>
      <c r="CH1277" s="28" t="n">
        <v>3.5397</v>
      </c>
      <c r="CI1277" s="28" t="n">
        <v>3.8872</v>
      </c>
      <c r="CJ1277" s="28" t="n">
        <v>3.8762</v>
      </c>
      <c r="CK1277" s="28" t="n">
        <v>3.8182</v>
      </c>
      <c r="CL1277" s="92" t="n">
        <v>4.7762</v>
      </c>
      <c r="CM1277" s="28" t="n">
        <v>3.4482</v>
      </c>
      <c r="CN1277" s="28" t="n">
        <v>3.9362</v>
      </c>
      <c r="CO1277" s="28" t="n">
        <v>3.5872</v>
      </c>
      <c r="CP1277" s="28" t="n">
        <v>3.5672</v>
      </c>
      <c r="CQ1277" s="28" t="n">
        <v>3.9062</v>
      </c>
      <c r="CR1277" s="28" t="n">
        <v>4.3722</v>
      </c>
      <c r="CS1277" s="28" t="n">
        <v>3.5772</v>
      </c>
      <c r="CT1277" s="28" t="n">
        <v>3.5572</v>
      </c>
      <c r="CU1277" s="28" t="n">
        <v>4.2122</v>
      </c>
    </row>
    <row r="1278" customFormat="false" ht="12" hidden="true" customHeight="true" outlineLevel="0" collapsed="false">
      <c r="A1278" s="56" t="n">
        <v>37117</v>
      </c>
      <c r="B1278" s="90" t="n">
        <f aca="false">B1277+1</f>
        <v>1272</v>
      </c>
      <c r="C1278" s="28"/>
      <c r="E1278" s="91" t="n">
        <v>3.055</v>
      </c>
      <c r="F1278" s="91" t="n">
        <v>2.521</v>
      </c>
      <c r="G1278" s="91" t="n">
        <v>3.055</v>
      </c>
      <c r="H1278" s="91" t="n">
        <v>2.955</v>
      </c>
      <c r="I1278" s="91" t="n">
        <v>2.535</v>
      </c>
      <c r="J1278" s="91" t="n">
        <v>2.405</v>
      </c>
      <c r="K1278" s="91" t="n">
        <v>2.965</v>
      </c>
      <c r="L1278" s="91" t="n">
        <v>3.125</v>
      </c>
      <c r="M1278" s="91" t="n">
        <v>3.105</v>
      </c>
      <c r="N1278" s="91" t="n">
        <v>2.405</v>
      </c>
      <c r="O1278" s="91" t="n">
        <v>3.2</v>
      </c>
      <c r="P1278" s="91" t="n">
        <v>3.375</v>
      </c>
      <c r="Q1278" s="91" t="n">
        <v>3.005</v>
      </c>
      <c r="R1278" s="91" t="n">
        <v>3.015</v>
      </c>
      <c r="S1278" s="91" t="n">
        <v>3.085</v>
      </c>
      <c r="T1278" s="91" t="n">
        <v>3.07</v>
      </c>
      <c r="U1278" s="91" t="n">
        <v>3.19</v>
      </c>
      <c r="V1278" s="91" t="n">
        <v>3.345</v>
      </c>
      <c r="W1278" s="91" t="n">
        <v>2.965</v>
      </c>
      <c r="X1278" s="91" t="n">
        <v>2.965</v>
      </c>
      <c r="Y1278" s="91" t="n">
        <v>3.385</v>
      </c>
      <c r="AA1278" s="2" t="n">
        <v>3.03</v>
      </c>
      <c r="AB1278" s="2" t="n">
        <v>3.094</v>
      </c>
      <c r="AC1278" s="95" t="n">
        <f aca="false">AE1278-AB1278</f>
        <v>0.209</v>
      </c>
      <c r="AE1278" s="28" t="n">
        <v>3.303</v>
      </c>
      <c r="AF1278" s="28" t="n">
        <v>2.75118215630095</v>
      </c>
      <c r="AG1278" s="28" t="n">
        <v>3.303</v>
      </c>
      <c r="AH1278" s="28" t="n">
        <v>3.208</v>
      </c>
      <c r="AI1278" s="28" t="n">
        <v>2.798</v>
      </c>
      <c r="AJ1278" s="28" t="n">
        <v>2.548</v>
      </c>
      <c r="AK1278" s="28" t="n">
        <v>3.188</v>
      </c>
      <c r="AL1278" s="28" t="n">
        <v>3.3505</v>
      </c>
      <c r="AM1278" s="28" t="n">
        <v>3.553</v>
      </c>
      <c r="AN1278" s="28" t="n">
        <v>2.813</v>
      </c>
      <c r="AO1278" s="28" t="n">
        <v>3.433</v>
      </c>
      <c r="AP1278" s="28" t="n">
        <v>3.6005</v>
      </c>
      <c r="AQ1278" s="28" t="n">
        <v>3.238</v>
      </c>
      <c r="AR1278" s="28" t="n">
        <v>3.403</v>
      </c>
      <c r="AS1278" s="28" t="n">
        <v>3.308</v>
      </c>
      <c r="AT1278" s="28" t="n">
        <v>3.308</v>
      </c>
      <c r="AU1278" s="28" t="n">
        <v>3.433</v>
      </c>
      <c r="AV1278" s="28" t="n">
        <v>3.578</v>
      </c>
      <c r="AW1278" s="28" t="n">
        <v>3.193</v>
      </c>
      <c r="AX1278" s="28" t="n">
        <v>3.193</v>
      </c>
      <c r="AY1278" s="28" t="n">
        <v>3.723</v>
      </c>
      <c r="BE1278" s="28" t="n">
        <v>3.3185</v>
      </c>
      <c r="BF1278" s="28" t="n">
        <v>2.83009107815048</v>
      </c>
      <c r="BG1278" s="28" t="n">
        <v>3.3185</v>
      </c>
      <c r="BH1278" s="28" t="n">
        <v>3.201</v>
      </c>
      <c r="BI1278" s="28" t="n">
        <v>2.901</v>
      </c>
      <c r="BJ1278" s="28" t="n">
        <v>2.6735</v>
      </c>
      <c r="BK1278" s="28" t="n">
        <v>3.2035</v>
      </c>
      <c r="BL1278" s="28" t="n">
        <v>3.3485</v>
      </c>
      <c r="BM1278" s="28" t="n">
        <v>3.5635</v>
      </c>
      <c r="BN1278" s="28" t="n">
        <v>2.9335</v>
      </c>
      <c r="BO1278" s="28" t="n">
        <v>3.4485</v>
      </c>
      <c r="BP1278" s="28" t="n">
        <v>3.62725</v>
      </c>
      <c r="BQ1278" s="28" t="n">
        <v>3.2285</v>
      </c>
      <c r="BR1278" s="28" t="n">
        <v>3.4285</v>
      </c>
      <c r="BS1278" s="28" t="n">
        <v>3.3235</v>
      </c>
      <c r="BT1278" s="28" t="n">
        <v>3.3235</v>
      </c>
      <c r="BU1278" s="28" t="n">
        <v>3.4485</v>
      </c>
      <c r="BV1278" s="28" t="n">
        <v>3.601</v>
      </c>
      <c r="BW1278" s="28" t="n">
        <v>3.2085</v>
      </c>
      <c r="BX1278" s="28" t="n">
        <v>3.2085</v>
      </c>
      <c r="BY1278" s="28" t="n">
        <v>3.7535</v>
      </c>
      <c r="CA1278" s="28" t="n">
        <v>3.8168</v>
      </c>
      <c r="CB1278" s="28" t="n">
        <v>3.3748</v>
      </c>
      <c r="CC1278" s="28" t="n">
        <v>3.9368</v>
      </c>
      <c r="CD1278" s="28" t="n">
        <v>3.6728</v>
      </c>
      <c r="CE1278" s="28" t="n">
        <v>3.5778</v>
      </c>
      <c r="CF1278" s="28" t="n">
        <v>3.4828</v>
      </c>
      <c r="CG1278" s="28" t="n">
        <v>3.6968</v>
      </c>
      <c r="CH1278" s="28" t="n">
        <v>3.7833</v>
      </c>
      <c r="CI1278" s="28" t="n">
        <v>4.1368</v>
      </c>
      <c r="CJ1278" s="28" t="n">
        <v>4.1156</v>
      </c>
      <c r="CK1278" s="28" t="n">
        <v>4.0628</v>
      </c>
      <c r="CL1278" s="92" t="n">
        <v>5.0528</v>
      </c>
      <c r="CM1278" s="28" t="n">
        <v>3.6978</v>
      </c>
      <c r="CN1278" s="28" t="n">
        <v>4.1758</v>
      </c>
      <c r="CO1278" s="28" t="n">
        <v>3.8293</v>
      </c>
      <c r="CP1278" s="28" t="n">
        <v>3.8118</v>
      </c>
      <c r="CQ1278" s="28" t="n">
        <v>4.1548</v>
      </c>
      <c r="CR1278" s="28" t="n">
        <v>4.6168</v>
      </c>
      <c r="CS1278" s="28" t="n">
        <v>3.8268</v>
      </c>
      <c r="CT1278" s="28" t="n">
        <v>3.8068</v>
      </c>
      <c r="CU1278" s="28" t="n">
        <v>4.4748</v>
      </c>
    </row>
    <row r="1279" customFormat="false" ht="12" hidden="true" customHeight="true" outlineLevel="0" collapsed="false">
      <c r="A1279" s="56" t="n">
        <v>37118</v>
      </c>
      <c r="B1279" s="90" t="n">
        <f aca="false">B1278+1</f>
        <v>1273</v>
      </c>
      <c r="C1279" s="28"/>
      <c r="E1279" s="91" t="n">
        <v>3.42</v>
      </c>
      <c r="F1279" s="91" t="n">
        <v>2.82</v>
      </c>
      <c r="G1279" s="91" t="n">
        <v>3.42</v>
      </c>
      <c r="H1279" s="91" t="n">
        <v>3.27</v>
      </c>
      <c r="I1279" s="91" t="n">
        <v>3</v>
      </c>
      <c r="J1279" s="91" t="n">
        <v>2.82</v>
      </c>
      <c r="K1279" s="91" t="n">
        <v>3.32</v>
      </c>
      <c r="L1279" s="91" t="n">
        <v>3.48</v>
      </c>
      <c r="M1279" s="91" t="n">
        <v>3.47</v>
      </c>
      <c r="N1279" s="91" t="n">
        <v>2.77</v>
      </c>
      <c r="O1279" s="91" t="n">
        <v>3.565</v>
      </c>
      <c r="P1279" s="91" t="n">
        <v>3.75</v>
      </c>
      <c r="Q1279" s="91" t="n">
        <v>3.33</v>
      </c>
      <c r="R1279" s="91" t="n">
        <v>3.17</v>
      </c>
      <c r="S1279" s="91" t="n">
        <v>3.44</v>
      </c>
      <c r="T1279" s="91" t="n">
        <v>3.43</v>
      </c>
      <c r="U1279" s="91" t="n">
        <v>3.555</v>
      </c>
      <c r="V1279" s="91" t="n">
        <v>3.72</v>
      </c>
      <c r="W1279" s="91" t="n">
        <v>3.33</v>
      </c>
      <c r="X1279" s="91" t="n">
        <v>3.33</v>
      </c>
      <c r="Y1279" s="91" t="n">
        <v>3.65</v>
      </c>
      <c r="AA1279" s="2" t="n">
        <v>3.14</v>
      </c>
      <c r="AB1279" s="2" t="n">
        <v>3.468</v>
      </c>
      <c r="AC1279" s="95" t="n">
        <f aca="false">AE1279-AB1279</f>
        <v>-0.165</v>
      </c>
      <c r="AE1279" s="28" t="n">
        <v>3.303</v>
      </c>
      <c r="AF1279" s="28" t="n">
        <v>2.75118215630095</v>
      </c>
      <c r="AG1279" s="28" t="n">
        <v>3.303</v>
      </c>
      <c r="AH1279" s="28" t="n">
        <v>3.208</v>
      </c>
      <c r="AI1279" s="28" t="n">
        <v>2.798</v>
      </c>
      <c r="AJ1279" s="28" t="n">
        <v>2.548</v>
      </c>
      <c r="AK1279" s="28" t="n">
        <v>3.188</v>
      </c>
      <c r="AL1279" s="28" t="n">
        <v>3.3505</v>
      </c>
      <c r="AM1279" s="28" t="n">
        <v>3.553</v>
      </c>
      <c r="AN1279" s="28" t="n">
        <v>2.813</v>
      </c>
      <c r="AO1279" s="28" t="n">
        <v>3.433</v>
      </c>
      <c r="AP1279" s="28" t="n">
        <v>3.6005</v>
      </c>
      <c r="AQ1279" s="28" t="n">
        <v>3.238</v>
      </c>
      <c r="AR1279" s="28" t="n">
        <v>3.403</v>
      </c>
      <c r="AS1279" s="28" t="n">
        <v>3.308</v>
      </c>
      <c r="AT1279" s="28" t="n">
        <v>3.308</v>
      </c>
      <c r="AU1279" s="28" t="n">
        <v>3.433</v>
      </c>
      <c r="AV1279" s="28" t="n">
        <v>3.578</v>
      </c>
      <c r="AW1279" s="28" t="n">
        <v>3.193</v>
      </c>
      <c r="AX1279" s="28" t="n">
        <v>3.193</v>
      </c>
      <c r="AY1279" s="28" t="n">
        <v>3.723</v>
      </c>
      <c r="BE1279" s="28" t="n">
        <v>3.3185</v>
      </c>
      <c r="BF1279" s="28" t="n">
        <v>2.83009107815048</v>
      </c>
      <c r="BG1279" s="28" t="n">
        <v>3.3185</v>
      </c>
      <c r="BH1279" s="28" t="n">
        <v>3.201</v>
      </c>
      <c r="BI1279" s="28" t="n">
        <v>2.901</v>
      </c>
      <c r="BJ1279" s="28" t="n">
        <v>2.6735</v>
      </c>
      <c r="BK1279" s="28" t="n">
        <v>3.2035</v>
      </c>
      <c r="BL1279" s="28" t="n">
        <v>3.3485</v>
      </c>
      <c r="BM1279" s="28" t="n">
        <v>3.5635</v>
      </c>
      <c r="BN1279" s="28" t="n">
        <v>2.9335</v>
      </c>
      <c r="BO1279" s="28" t="n">
        <v>3.4485</v>
      </c>
      <c r="BP1279" s="28" t="n">
        <v>3.62725</v>
      </c>
      <c r="BQ1279" s="28" t="n">
        <v>3.2285</v>
      </c>
      <c r="BR1279" s="28" t="n">
        <v>3.4285</v>
      </c>
      <c r="BS1279" s="28" t="n">
        <v>3.3235</v>
      </c>
      <c r="BT1279" s="28" t="n">
        <v>3.3235</v>
      </c>
      <c r="BU1279" s="28" t="n">
        <v>3.4485</v>
      </c>
      <c r="BV1279" s="28" t="n">
        <v>3.601</v>
      </c>
      <c r="BW1279" s="28" t="n">
        <v>3.2085</v>
      </c>
      <c r="BX1279" s="28" t="n">
        <v>3.2085</v>
      </c>
      <c r="BY1279" s="28" t="n">
        <v>3.7535</v>
      </c>
      <c r="CA1279" s="28" t="n">
        <v>3.8168</v>
      </c>
      <c r="CB1279" s="28" t="n">
        <v>3.3748</v>
      </c>
      <c r="CC1279" s="28" t="n">
        <v>3.9368</v>
      </c>
      <c r="CD1279" s="28" t="n">
        <v>3.6728</v>
      </c>
      <c r="CE1279" s="28" t="n">
        <v>3.5778</v>
      </c>
      <c r="CF1279" s="28" t="n">
        <v>3.4828</v>
      </c>
      <c r="CG1279" s="28" t="n">
        <v>3.6968</v>
      </c>
      <c r="CH1279" s="28" t="n">
        <v>3.7833</v>
      </c>
      <c r="CI1279" s="28" t="n">
        <v>4.1368</v>
      </c>
      <c r="CJ1279" s="28" t="n">
        <v>4.1156</v>
      </c>
      <c r="CK1279" s="28" t="n">
        <v>4.0628</v>
      </c>
      <c r="CL1279" s="92" t="n">
        <v>5.0528</v>
      </c>
      <c r="CM1279" s="28" t="n">
        <v>3.6978</v>
      </c>
      <c r="CN1279" s="28" t="n">
        <v>4.1758</v>
      </c>
      <c r="CO1279" s="28" t="n">
        <v>3.8293</v>
      </c>
      <c r="CP1279" s="28" t="n">
        <v>3.8118</v>
      </c>
      <c r="CQ1279" s="28" t="n">
        <v>4.1548</v>
      </c>
      <c r="CR1279" s="28" t="n">
        <v>4.6168</v>
      </c>
      <c r="CS1279" s="28" t="n">
        <v>3.8268</v>
      </c>
      <c r="CT1279" s="28" t="n">
        <v>3.8068</v>
      </c>
      <c r="CU1279" s="28" t="n">
        <v>4.4748</v>
      </c>
    </row>
    <row r="1280" customFormat="false" ht="12" hidden="true" customHeight="true" outlineLevel="0" collapsed="false">
      <c r="A1280" s="56" t="n">
        <v>37119</v>
      </c>
      <c r="B1280" s="90" t="n">
        <f aca="false">B1279+1</f>
        <v>1274</v>
      </c>
      <c r="C1280" s="28"/>
      <c r="E1280" s="91" t="n">
        <v>3.34</v>
      </c>
      <c r="F1280" s="91" t="n">
        <v>2.905</v>
      </c>
      <c r="G1280" s="91" t="n">
        <v>3.34</v>
      </c>
      <c r="H1280" s="91" t="n">
        <v>3.23</v>
      </c>
      <c r="I1280" s="91" t="n">
        <v>2.94</v>
      </c>
      <c r="J1280" s="91" t="n">
        <v>2.74</v>
      </c>
      <c r="K1280" s="91" t="n">
        <v>3.2</v>
      </c>
      <c r="L1280" s="91" t="n">
        <v>3.39</v>
      </c>
      <c r="M1280" s="91" t="n">
        <v>3.49</v>
      </c>
      <c r="N1280" s="91" t="n">
        <v>2.69</v>
      </c>
      <c r="O1280" s="91" t="n">
        <v>3.485</v>
      </c>
      <c r="P1280" s="91" t="n">
        <v>3.67</v>
      </c>
      <c r="Q1280" s="91" t="n">
        <v>3.25</v>
      </c>
      <c r="R1280" s="91" t="n">
        <v>3.24</v>
      </c>
      <c r="S1280" s="91" t="n">
        <v>3.36</v>
      </c>
      <c r="T1280" s="91" t="n">
        <v>3.35</v>
      </c>
      <c r="U1280" s="91" t="n">
        <v>3.47</v>
      </c>
      <c r="V1280" s="91" t="n">
        <v>3.64</v>
      </c>
      <c r="W1280" s="91" t="n">
        <v>3.25</v>
      </c>
      <c r="X1280" s="91" t="n">
        <v>3.22</v>
      </c>
      <c r="Y1280" s="91" t="n">
        <v>3.6</v>
      </c>
      <c r="AA1280" s="2" t="n">
        <v>3.58</v>
      </c>
      <c r="AB1280" s="2" t="n">
        <v>3.367</v>
      </c>
      <c r="AC1280" s="95" t="n">
        <f aca="false">AE1280-AB1280</f>
        <v>0</v>
      </c>
      <c r="AE1280" s="28" t="n">
        <v>3.367</v>
      </c>
      <c r="AF1280" s="28" t="n">
        <v>2.80724214937842</v>
      </c>
      <c r="AG1280" s="28" t="n">
        <v>3.367</v>
      </c>
      <c r="AH1280" s="28" t="n">
        <v>3.272</v>
      </c>
      <c r="AI1280" s="28" t="n">
        <v>2.862</v>
      </c>
      <c r="AJ1280" s="28" t="n">
        <v>2.587</v>
      </c>
      <c r="AK1280" s="28" t="n">
        <v>3.252</v>
      </c>
      <c r="AL1280" s="28" t="n">
        <v>3.4145</v>
      </c>
      <c r="AM1280" s="28" t="n">
        <v>3.627</v>
      </c>
      <c r="AN1280" s="28" t="n">
        <v>2.867</v>
      </c>
      <c r="AO1280" s="28" t="n">
        <v>3.497</v>
      </c>
      <c r="AP1280" s="28" t="n">
        <v>3.6645</v>
      </c>
      <c r="AQ1280" s="28" t="n">
        <v>3.302</v>
      </c>
      <c r="AR1280" s="28" t="n">
        <v>3.467</v>
      </c>
      <c r="AS1280" s="28" t="n">
        <v>3.372</v>
      </c>
      <c r="AT1280" s="28" t="n">
        <v>3.372</v>
      </c>
      <c r="AU1280" s="28" t="n">
        <v>3.497</v>
      </c>
      <c r="AV1280" s="28" t="n">
        <v>3.642</v>
      </c>
      <c r="AW1280" s="28" t="n">
        <v>3.257</v>
      </c>
      <c r="AX1280" s="28" t="n">
        <v>3.257</v>
      </c>
      <c r="AY1280" s="28" t="n">
        <v>3.787</v>
      </c>
      <c r="BE1280" s="28" t="n">
        <v>3.391</v>
      </c>
      <c r="BF1280" s="28" t="n">
        <v>2.88612107468921</v>
      </c>
      <c r="BG1280" s="28" t="n">
        <v>3.391</v>
      </c>
      <c r="BH1280" s="28" t="n">
        <v>3.2735</v>
      </c>
      <c r="BI1280" s="28" t="n">
        <v>2.9735</v>
      </c>
      <c r="BJ1280" s="28" t="n">
        <v>2.736</v>
      </c>
      <c r="BK1280" s="28" t="n">
        <v>3.276</v>
      </c>
      <c r="BL1280" s="28" t="n">
        <v>3.421</v>
      </c>
      <c r="BM1280" s="28" t="n">
        <v>3.646</v>
      </c>
      <c r="BN1280" s="28" t="n">
        <v>3.006</v>
      </c>
      <c r="BO1280" s="28" t="n">
        <v>3.521</v>
      </c>
      <c r="BP1280" s="28" t="n">
        <v>3.69975</v>
      </c>
      <c r="BQ1280" s="28" t="n">
        <v>3.301</v>
      </c>
      <c r="BR1280" s="28" t="n">
        <v>3.501</v>
      </c>
      <c r="BS1280" s="28" t="n">
        <v>3.396</v>
      </c>
      <c r="BT1280" s="28" t="n">
        <v>3.396</v>
      </c>
      <c r="BU1280" s="28" t="n">
        <v>3.521</v>
      </c>
      <c r="BV1280" s="28" t="n">
        <v>3.6735</v>
      </c>
      <c r="BW1280" s="28" t="n">
        <v>3.281</v>
      </c>
      <c r="BX1280" s="28" t="n">
        <v>3.281</v>
      </c>
      <c r="BY1280" s="28" t="n">
        <v>3.826</v>
      </c>
      <c r="CA1280" s="28" t="n">
        <v>3.8812</v>
      </c>
      <c r="CB1280" s="28" t="n">
        <v>3.4352</v>
      </c>
      <c r="CC1280" s="28" t="n">
        <v>4.0012</v>
      </c>
      <c r="CD1280" s="28" t="n">
        <v>3.7372</v>
      </c>
      <c r="CE1280" s="28" t="n">
        <v>3.6412</v>
      </c>
      <c r="CF1280" s="28" t="n">
        <v>3.5482</v>
      </c>
      <c r="CG1280" s="28" t="n">
        <v>3.7612</v>
      </c>
      <c r="CH1280" s="28" t="n">
        <v>3.8477</v>
      </c>
      <c r="CI1280" s="28" t="n">
        <v>4.1712</v>
      </c>
      <c r="CJ1280" s="28" t="n">
        <v>4.1532</v>
      </c>
      <c r="CK1280" s="28" t="n">
        <v>4.1272</v>
      </c>
      <c r="CL1280" s="92" t="n">
        <v>5.1172</v>
      </c>
      <c r="CM1280" s="28" t="n">
        <v>3.7572</v>
      </c>
      <c r="CN1280" s="28" t="n">
        <v>4.2132</v>
      </c>
      <c r="CO1280" s="28" t="n">
        <v>3.8937</v>
      </c>
      <c r="CP1280" s="28" t="n">
        <v>3.8762</v>
      </c>
      <c r="CQ1280" s="28" t="n">
        <v>4.2192</v>
      </c>
      <c r="CR1280" s="28" t="n">
        <v>4.6812</v>
      </c>
      <c r="CS1280" s="28" t="n">
        <v>3.8912</v>
      </c>
      <c r="CT1280" s="28" t="n">
        <v>3.8712</v>
      </c>
      <c r="CU1280" s="28" t="n">
        <v>4.5392</v>
      </c>
    </row>
    <row r="1281" customFormat="false" ht="12" hidden="true" customHeight="true" outlineLevel="0" collapsed="false">
      <c r="A1281" s="56" t="n">
        <v>37120</v>
      </c>
      <c r="B1281" s="90" t="n">
        <f aca="false">B1280+1</f>
        <v>1275</v>
      </c>
      <c r="C1281" s="28"/>
      <c r="E1281" s="91" t="n">
        <v>3.3</v>
      </c>
      <c r="F1281" s="91" t="n">
        <v>2.87</v>
      </c>
      <c r="G1281" s="91" t="n">
        <v>3.28</v>
      </c>
      <c r="H1281" s="91" t="n">
        <v>3.19</v>
      </c>
      <c r="I1281" s="91" t="n">
        <v>2.9</v>
      </c>
      <c r="J1281" s="91" t="n">
        <v>2.7</v>
      </c>
      <c r="K1281" s="91" t="n">
        <v>3.16</v>
      </c>
      <c r="L1281" s="91" t="n">
        <v>3.35</v>
      </c>
      <c r="M1281" s="91" t="n">
        <v>3.45</v>
      </c>
      <c r="N1281" s="91" t="n">
        <v>2.65</v>
      </c>
      <c r="O1281" s="91" t="n">
        <v>3.445</v>
      </c>
      <c r="P1281" s="91" t="n">
        <v>3.625</v>
      </c>
      <c r="Q1281" s="91" t="n">
        <v>3.21</v>
      </c>
      <c r="R1281" s="91" t="n">
        <v>3.2</v>
      </c>
      <c r="S1281" s="91" t="n">
        <v>3.33</v>
      </c>
      <c r="T1281" s="91" t="n">
        <v>3.31</v>
      </c>
      <c r="U1281" s="91" t="n">
        <v>3.425</v>
      </c>
      <c r="V1281" s="91" t="n">
        <v>3.6</v>
      </c>
      <c r="W1281" s="91" t="n">
        <v>3.21</v>
      </c>
      <c r="X1281" s="91" t="n">
        <v>3.18</v>
      </c>
      <c r="Y1281" s="91" t="n">
        <v>3.56</v>
      </c>
      <c r="AA1281" s="2" t="n">
        <v>3.29</v>
      </c>
      <c r="AB1281" s="2" t="n">
        <v>3.303</v>
      </c>
      <c r="AC1281" s="95" t="n">
        <f aca="false">AE1281-AB1281</f>
        <v>0</v>
      </c>
      <c r="AE1281" s="28" t="n">
        <v>3.303</v>
      </c>
      <c r="AF1281" s="28" t="n">
        <v>2.75118215630095</v>
      </c>
      <c r="AG1281" s="28" t="n">
        <v>3.303</v>
      </c>
      <c r="AH1281" s="28" t="n">
        <v>3.208</v>
      </c>
      <c r="AI1281" s="28" t="n">
        <v>2.798</v>
      </c>
      <c r="AJ1281" s="28" t="n">
        <v>2.548</v>
      </c>
      <c r="AK1281" s="28" t="n">
        <v>3.188</v>
      </c>
      <c r="AL1281" s="28" t="n">
        <v>3.3505</v>
      </c>
      <c r="AM1281" s="28" t="n">
        <v>3.553</v>
      </c>
      <c r="AN1281" s="28" t="n">
        <v>2.813</v>
      </c>
      <c r="AO1281" s="28" t="n">
        <v>3.433</v>
      </c>
      <c r="AP1281" s="28" t="n">
        <v>3.6005</v>
      </c>
      <c r="AQ1281" s="28" t="n">
        <v>3.238</v>
      </c>
      <c r="AR1281" s="28" t="n">
        <v>3.403</v>
      </c>
      <c r="AS1281" s="28" t="n">
        <v>3.308</v>
      </c>
      <c r="AT1281" s="28" t="n">
        <v>3.308</v>
      </c>
      <c r="AU1281" s="28" t="n">
        <v>3.433</v>
      </c>
      <c r="AV1281" s="28" t="n">
        <v>3.578</v>
      </c>
      <c r="AW1281" s="28" t="n">
        <v>3.193</v>
      </c>
      <c r="AX1281" s="28" t="n">
        <v>3.193</v>
      </c>
      <c r="AY1281" s="28" t="n">
        <v>3.723</v>
      </c>
      <c r="BE1281" s="28" t="n">
        <v>3.3185</v>
      </c>
      <c r="BF1281" s="28" t="n">
        <v>2.83009107815048</v>
      </c>
      <c r="BG1281" s="28" t="n">
        <v>3.3185</v>
      </c>
      <c r="BH1281" s="28" t="n">
        <v>3.201</v>
      </c>
      <c r="BI1281" s="28" t="n">
        <v>2.901</v>
      </c>
      <c r="BJ1281" s="28" t="n">
        <v>2.6735</v>
      </c>
      <c r="BK1281" s="28" t="n">
        <v>3.2035</v>
      </c>
      <c r="BL1281" s="28" t="n">
        <v>3.3485</v>
      </c>
      <c r="BM1281" s="28" t="n">
        <v>3.5635</v>
      </c>
      <c r="BN1281" s="28" t="n">
        <v>2.9335</v>
      </c>
      <c r="BO1281" s="28" t="n">
        <v>3.4485</v>
      </c>
      <c r="BP1281" s="28" t="n">
        <v>3.62725</v>
      </c>
      <c r="BQ1281" s="28" t="n">
        <v>3.2285</v>
      </c>
      <c r="BR1281" s="28" t="n">
        <v>3.4285</v>
      </c>
      <c r="BS1281" s="28" t="n">
        <v>3.3235</v>
      </c>
      <c r="BT1281" s="28" t="n">
        <v>3.3235</v>
      </c>
      <c r="BU1281" s="28" t="n">
        <v>3.4485</v>
      </c>
      <c r="BV1281" s="28" t="n">
        <v>3.601</v>
      </c>
      <c r="BW1281" s="28" t="n">
        <v>3.2085</v>
      </c>
      <c r="BX1281" s="28" t="n">
        <v>3.2085</v>
      </c>
      <c r="BY1281" s="28" t="n">
        <v>3.7535</v>
      </c>
      <c r="CA1281" s="28" t="n">
        <v>3.8168</v>
      </c>
      <c r="CB1281" s="28" t="n">
        <v>3.3748</v>
      </c>
      <c r="CC1281" s="28" t="n">
        <v>3.9368</v>
      </c>
      <c r="CD1281" s="28" t="n">
        <v>3.6728</v>
      </c>
      <c r="CE1281" s="28" t="n">
        <v>3.5778</v>
      </c>
      <c r="CF1281" s="28" t="n">
        <v>3.4828</v>
      </c>
      <c r="CG1281" s="28" t="n">
        <v>3.6968</v>
      </c>
      <c r="CH1281" s="28" t="n">
        <v>3.7833</v>
      </c>
      <c r="CI1281" s="28" t="n">
        <v>4.1368</v>
      </c>
      <c r="CJ1281" s="28" t="n">
        <v>4.1156</v>
      </c>
      <c r="CK1281" s="28" t="n">
        <v>4.0628</v>
      </c>
      <c r="CL1281" s="92" t="n">
        <v>5.0528</v>
      </c>
      <c r="CM1281" s="28" t="n">
        <v>3.6978</v>
      </c>
      <c r="CN1281" s="28" t="n">
        <v>4.1758</v>
      </c>
      <c r="CO1281" s="28" t="n">
        <v>3.8293</v>
      </c>
      <c r="CP1281" s="28" t="n">
        <v>3.8118</v>
      </c>
      <c r="CQ1281" s="28" t="n">
        <v>4.1548</v>
      </c>
      <c r="CR1281" s="28" t="n">
        <v>4.6168</v>
      </c>
      <c r="CS1281" s="28" t="n">
        <v>3.8268</v>
      </c>
      <c r="CT1281" s="28" t="n">
        <v>3.8068</v>
      </c>
      <c r="CU1281" s="28" t="n">
        <v>4.4748</v>
      </c>
    </row>
    <row r="1282" customFormat="false" ht="12" hidden="true" customHeight="true" outlineLevel="0" collapsed="false">
      <c r="A1282" s="56" t="n">
        <v>37123</v>
      </c>
      <c r="B1282" s="90" t="n">
        <f aca="false">B1281+1</f>
        <v>1276</v>
      </c>
      <c r="C1282" s="28"/>
      <c r="E1282" s="91" t="n">
        <v>3.17</v>
      </c>
      <c r="F1282" s="91" t="n">
        <v>2.691</v>
      </c>
      <c r="G1282" s="91" t="n">
        <v>3.155</v>
      </c>
      <c r="H1282" s="91" t="n">
        <v>3.08</v>
      </c>
      <c r="I1282" s="91" t="n">
        <v>2.82</v>
      </c>
      <c r="J1282" s="91" t="n">
        <v>2.64</v>
      </c>
      <c r="K1282" s="91" t="n">
        <v>3.05</v>
      </c>
      <c r="L1282" s="91" t="n">
        <v>3.23</v>
      </c>
      <c r="M1282" s="91" t="n">
        <v>3.32</v>
      </c>
      <c r="N1282" s="91" t="n">
        <v>2.52</v>
      </c>
      <c r="O1282" s="91" t="n">
        <v>3.315</v>
      </c>
      <c r="P1282" s="91" t="n">
        <v>3.49</v>
      </c>
      <c r="Q1282" s="91" t="n">
        <v>3.105</v>
      </c>
      <c r="R1282" s="91" t="n">
        <v>3.07</v>
      </c>
      <c r="S1282" s="91" t="n">
        <v>3.185</v>
      </c>
      <c r="T1282" s="91" t="n">
        <v>3.17</v>
      </c>
      <c r="U1282" s="91" t="n">
        <v>3.29</v>
      </c>
      <c r="V1282" s="91" t="n">
        <v>3.46</v>
      </c>
      <c r="W1282" s="91" t="n">
        <v>3.08</v>
      </c>
      <c r="X1282" s="91" t="n">
        <v>3.07</v>
      </c>
      <c r="Y1282" s="91" t="n">
        <v>3.47</v>
      </c>
      <c r="AA1282" s="2" t="n">
        <v>3.18</v>
      </c>
      <c r="AB1282" s="2" t="n">
        <v>3.187</v>
      </c>
      <c r="AC1282" s="95" t="n">
        <f aca="false">AE1282-AB1282</f>
        <v>0</v>
      </c>
      <c r="AE1282" s="28" t="n">
        <v>3.187</v>
      </c>
      <c r="AF1282" s="28" t="n">
        <v>2.65604596208036</v>
      </c>
      <c r="AG1282" s="28" t="n">
        <v>3.187</v>
      </c>
      <c r="AH1282" s="28" t="n">
        <v>3.102</v>
      </c>
      <c r="AI1282" s="28" t="n">
        <v>2.737</v>
      </c>
      <c r="AJ1282" s="28" t="n">
        <v>2.482</v>
      </c>
      <c r="AK1282" s="28" t="n">
        <v>3.072</v>
      </c>
      <c r="AL1282" s="28" t="n">
        <v>3.237</v>
      </c>
      <c r="AM1282" s="28" t="n">
        <v>3.437</v>
      </c>
      <c r="AN1282" s="28" t="n">
        <v>2.697</v>
      </c>
      <c r="AO1282" s="28" t="n">
        <v>3.317</v>
      </c>
      <c r="AP1282" s="28" t="n">
        <v>3.4845</v>
      </c>
      <c r="AQ1282" s="28" t="n">
        <v>3.132</v>
      </c>
      <c r="AR1282" s="28" t="n">
        <v>3.287</v>
      </c>
      <c r="AS1282" s="28" t="n">
        <v>3.192</v>
      </c>
      <c r="AT1282" s="28" t="n">
        <v>3.192</v>
      </c>
      <c r="AU1282" s="28" t="n">
        <v>3.317</v>
      </c>
      <c r="AV1282" s="28" t="n">
        <v>3.462</v>
      </c>
      <c r="AW1282" s="28" t="n">
        <v>3.077</v>
      </c>
      <c r="AX1282" s="28" t="n">
        <v>3.077</v>
      </c>
      <c r="AY1282" s="28" t="n">
        <v>3.607</v>
      </c>
      <c r="BE1282" s="28" t="n">
        <v>3.2015</v>
      </c>
      <c r="BF1282" s="28" t="n">
        <v>2.71602298104018</v>
      </c>
      <c r="BG1282" s="28" t="n">
        <v>3.2015</v>
      </c>
      <c r="BH1282" s="28" t="n">
        <v>3.094</v>
      </c>
      <c r="BI1282" s="28" t="n">
        <v>2.8165</v>
      </c>
      <c r="BJ1282" s="28" t="n">
        <v>2.584</v>
      </c>
      <c r="BK1282" s="28" t="n">
        <v>3.0865</v>
      </c>
      <c r="BL1282" s="28" t="n">
        <v>3.23275</v>
      </c>
      <c r="BM1282" s="28" t="n">
        <v>3.4465</v>
      </c>
      <c r="BN1282" s="28" t="n">
        <v>2.8165</v>
      </c>
      <c r="BO1282" s="28" t="n">
        <v>3.3315</v>
      </c>
      <c r="BP1282" s="28" t="n">
        <v>3.51025</v>
      </c>
      <c r="BQ1282" s="28" t="n">
        <v>3.1215</v>
      </c>
      <c r="BR1282" s="28" t="n">
        <v>3.3115</v>
      </c>
      <c r="BS1282" s="28" t="n">
        <v>3.2065</v>
      </c>
      <c r="BT1282" s="28" t="n">
        <v>3.2065</v>
      </c>
      <c r="BU1282" s="28" t="n">
        <v>3.3315</v>
      </c>
      <c r="BV1282" s="28" t="n">
        <v>3.484</v>
      </c>
      <c r="BW1282" s="28" t="n">
        <v>3.0915</v>
      </c>
      <c r="BX1282" s="28" t="n">
        <v>3.0915</v>
      </c>
      <c r="BY1282" s="28" t="n">
        <v>3.6365</v>
      </c>
      <c r="CA1282" s="28" t="n">
        <v>3.7038</v>
      </c>
      <c r="CB1282" s="28" t="n">
        <v>3.2498</v>
      </c>
      <c r="CC1282" s="28" t="n">
        <v>3.8188</v>
      </c>
      <c r="CD1282" s="28" t="n">
        <v>3.5598</v>
      </c>
      <c r="CE1282" s="28" t="n">
        <v>3.4648</v>
      </c>
      <c r="CF1282" s="28" t="n">
        <v>3.3728</v>
      </c>
      <c r="CG1282" s="28" t="n">
        <v>3.5838</v>
      </c>
      <c r="CH1282" s="28" t="n">
        <v>3.6703</v>
      </c>
      <c r="CI1282" s="28" t="n">
        <v>4.0238</v>
      </c>
      <c r="CJ1282" s="28" t="n">
        <v>4.0026</v>
      </c>
      <c r="CK1282" s="28" t="n">
        <v>3.9498</v>
      </c>
      <c r="CL1282" s="92" t="n">
        <v>4.9398</v>
      </c>
      <c r="CM1282" s="28" t="n">
        <v>3.5848</v>
      </c>
      <c r="CN1282" s="28" t="n">
        <v>4.0628</v>
      </c>
      <c r="CO1282" s="28" t="n">
        <v>3.7163</v>
      </c>
      <c r="CP1282" s="28" t="n">
        <v>3.6988</v>
      </c>
      <c r="CQ1282" s="28" t="n">
        <v>4.0418</v>
      </c>
      <c r="CR1282" s="28" t="n">
        <v>4.5038</v>
      </c>
      <c r="CS1282" s="28" t="n">
        <v>3.7138</v>
      </c>
      <c r="CT1282" s="28" t="n">
        <v>3.6938</v>
      </c>
      <c r="CU1282" s="28" t="n">
        <v>4.3618</v>
      </c>
    </row>
    <row r="1283" customFormat="false" ht="12" hidden="true" customHeight="true" outlineLevel="0" collapsed="false">
      <c r="A1283" s="56" t="n">
        <v>37124</v>
      </c>
      <c r="B1283" s="90" t="n">
        <f aca="false">B1282+1</f>
        <v>1277</v>
      </c>
      <c r="C1283" s="28"/>
      <c r="E1283" s="91" t="n">
        <v>3.165</v>
      </c>
      <c r="F1283" s="91" t="n">
        <v>2.683</v>
      </c>
      <c r="G1283" s="91" t="n">
        <v>3.15</v>
      </c>
      <c r="H1283" s="91" t="n">
        <v>3.075</v>
      </c>
      <c r="I1283" s="91" t="n">
        <v>2.825</v>
      </c>
      <c r="J1283" s="91" t="n">
        <v>2.735</v>
      </c>
      <c r="K1283" s="91" t="n">
        <v>3.005</v>
      </c>
      <c r="L1283" s="91" t="n">
        <v>3.225</v>
      </c>
      <c r="M1283" s="91" t="n">
        <v>3.365</v>
      </c>
      <c r="N1283" s="91" t="n">
        <v>2.515</v>
      </c>
      <c r="O1283" s="91" t="n">
        <v>3.31</v>
      </c>
      <c r="P1283" s="91" t="n">
        <v>3.485</v>
      </c>
      <c r="Q1283" s="91" t="n">
        <v>3.1</v>
      </c>
      <c r="R1283" s="91" t="n">
        <v>3.065</v>
      </c>
      <c r="S1283" s="91" t="n">
        <v>3.185</v>
      </c>
      <c r="T1283" s="91" t="n">
        <v>3.17</v>
      </c>
      <c r="U1283" s="91" t="n">
        <v>3.275</v>
      </c>
      <c r="V1283" s="91" t="n">
        <v>3.455</v>
      </c>
      <c r="W1283" s="91" t="n">
        <v>3.035</v>
      </c>
      <c r="X1283" s="91" t="n">
        <v>3.035</v>
      </c>
      <c r="Y1283" s="91" t="n">
        <v>3.515</v>
      </c>
      <c r="AA1283" s="2" t="n">
        <v>3.15</v>
      </c>
      <c r="AB1283" s="2" t="n">
        <v>3.166</v>
      </c>
      <c r="AC1283" s="95" t="n">
        <f aca="false">AE1283-AB1283</f>
        <v>0</v>
      </c>
      <c r="AE1283" s="28" t="n">
        <v>3.166</v>
      </c>
      <c r="AF1283" s="28" t="n">
        <v>2.64494600084097</v>
      </c>
      <c r="AG1283" s="28" t="n">
        <v>3.166</v>
      </c>
      <c r="AH1283" s="28" t="n">
        <v>3.086</v>
      </c>
      <c r="AI1283" s="28" t="n">
        <v>2.771</v>
      </c>
      <c r="AJ1283" s="28" t="n">
        <v>2.526</v>
      </c>
      <c r="AK1283" s="28" t="n">
        <v>3.056</v>
      </c>
      <c r="AL1283" s="28" t="n">
        <v>3.2185</v>
      </c>
      <c r="AM1283" s="28" t="n">
        <v>3.476</v>
      </c>
      <c r="AN1283" s="28" t="n">
        <v>2.676</v>
      </c>
      <c r="AO1283" s="28" t="n">
        <v>3.296</v>
      </c>
      <c r="AP1283" s="28" t="n">
        <v>3.4635</v>
      </c>
      <c r="AQ1283" s="28" t="n">
        <v>3.111</v>
      </c>
      <c r="AR1283" s="28" t="n">
        <v>3.286</v>
      </c>
      <c r="AS1283" s="28" t="n">
        <v>3.171</v>
      </c>
      <c r="AT1283" s="28" t="n">
        <v>3.171</v>
      </c>
      <c r="AU1283" s="28" t="n">
        <v>3.296</v>
      </c>
      <c r="AV1283" s="28" t="n">
        <v>3.441</v>
      </c>
      <c r="AW1283" s="28" t="n">
        <v>3.066</v>
      </c>
      <c r="AX1283" s="28" t="n">
        <v>3.066</v>
      </c>
      <c r="AY1283" s="28" t="n">
        <v>3.646</v>
      </c>
      <c r="BE1283" s="28" t="n">
        <v>3.1785</v>
      </c>
      <c r="BF1283" s="28" t="n">
        <v>2.70297300042048</v>
      </c>
      <c r="BG1283" s="28" t="n">
        <v>3.1785</v>
      </c>
      <c r="BH1283" s="28" t="n">
        <v>3.076</v>
      </c>
      <c r="BI1283" s="28" t="n">
        <v>2.841</v>
      </c>
      <c r="BJ1283" s="28" t="n">
        <v>2.616</v>
      </c>
      <c r="BK1283" s="28" t="n">
        <v>3.0685</v>
      </c>
      <c r="BL1283" s="28" t="n">
        <v>3.2135</v>
      </c>
      <c r="BM1283" s="28" t="n">
        <v>3.4935</v>
      </c>
      <c r="BN1283" s="28" t="n">
        <v>2.7935</v>
      </c>
      <c r="BO1283" s="28" t="n">
        <v>3.3085</v>
      </c>
      <c r="BP1283" s="28" t="n">
        <v>3.48725</v>
      </c>
      <c r="BQ1283" s="28" t="n">
        <v>3.0985</v>
      </c>
      <c r="BR1283" s="28" t="n">
        <v>3.3135</v>
      </c>
      <c r="BS1283" s="28" t="n">
        <v>3.1835</v>
      </c>
      <c r="BT1283" s="28" t="n">
        <v>3.1835</v>
      </c>
      <c r="BU1283" s="28" t="n">
        <v>3.3085</v>
      </c>
      <c r="BV1283" s="28" t="n">
        <v>3.461</v>
      </c>
      <c r="BW1283" s="28" t="n">
        <v>3.0785</v>
      </c>
      <c r="BX1283" s="28" t="n">
        <v>3.0785</v>
      </c>
      <c r="BY1283" s="28" t="n">
        <v>3.6835</v>
      </c>
      <c r="CA1283" s="28" t="n">
        <v>3.6852</v>
      </c>
      <c r="CB1283" s="28" t="n">
        <v>3.2312</v>
      </c>
      <c r="CC1283" s="28" t="n">
        <v>3.8052</v>
      </c>
      <c r="CD1283" s="28" t="n">
        <v>3.5462</v>
      </c>
      <c r="CE1283" s="28" t="n">
        <v>3.4712</v>
      </c>
      <c r="CF1283" s="28" t="n">
        <v>3.3642</v>
      </c>
      <c r="CG1283" s="28" t="n">
        <v>3.5652</v>
      </c>
      <c r="CH1283" s="28" t="n">
        <v>3.6532</v>
      </c>
      <c r="CI1283" s="28" t="n">
        <v>4.1002</v>
      </c>
      <c r="CJ1283" s="28" t="n">
        <v>4.074</v>
      </c>
      <c r="CK1283" s="28" t="n">
        <v>3.9312</v>
      </c>
      <c r="CL1283" s="92" t="n">
        <v>4.9212</v>
      </c>
      <c r="CM1283" s="28" t="n">
        <v>3.5702</v>
      </c>
      <c r="CN1283" s="28" t="n">
        <v>4.1342</v>
      </c>
      <c r="CO1283" s="28" t="n">
        <v>3.6977</v>
      </c>
      <c r="CP1283" s="28" t="n">
        <v>3.6802</v>
      </c>
      <c r="CQ1283" s="28" t="n">
        <v>4.0232</v>
      </c>
      <c r="CR1283" s="28" t="n">
        <v>4.4852</v>
      </c>
      <c r="CS1283" s="28" t="n">
        <v>3.6952</v>
      </c>
      <c r="CT1283" s="28" t="n">
        <v>3.6752</v>
      </c>
      <c r="CU1283" s="28" t="n">
        <v>4.4332</v>
      </c>
    </row>
    <row r="1284" customFormat="false" ht="12" hidden="true" customHeight="true" outlineLevel="0" collapsed="false">
      <c r="A1284" s="56" t="n">
        <v>37125</v>
      </c>
      <c r="B1284" s="90" t="n">
        <f aca="false">B1283+1</f>
        <v>1278</v>
      </c>
      <c r="C1284" s="28"/>
      <c r="E1284" s="91" t="n">
        <v>2.86</v>
      </c>
      <c r="F1284" s="91" t="n">
        <v>2.421</v>
      </c>
      <c r="G1284" s="91" t="n">
        <v>2.835</v>
      </c>
      <c r="H1284" s="91" t="n">
        <v>2.81</v>
      </c>
      <c r="I1284" s="91" t="n">
        <v>2.61</v>
      </c>
      <c r="J1284" s="91" t="n">
        <v>2.36</v>
      </c>
      <c r="K1284" s="91" t="n">
        <v>2.73</v>
      </c>
      <c r="L1284" s="91" t="n">
        <v>2.92</v>
      </c>
      <c r="M1284" s="91" t="n">
        <v>3.17</v>
      </c>
      <c r="N1284" s="91" t="n">
        <v>2.21</v>
      </c>
      <c r="O1284" s="91" t="n">
        <v>3.01</v>
      </c>
      <c r="P1284" s="91" t="n">
        <v>3.18</v>
      </c>
      <c r="Q1284" s="91" t="n">
        <v>2.82</v>
      </c>
      <c r="R1284" s="91" t="n">
        <v>2.86</v>
      </c>
      <c r="S1284" s="91" t="n">
        <v>2.88</v>
      </c>
      <c r="T1284" s="91" t="n">
        <v>2.88</v>
      </c>
      <c r="U1284" s="91" t="n">
        <v>2.97</v>
      </c>
      <c r="V1284" s="91" t="n">
        <v>3.15</v>
      </c>
      <c r="W1284" s="91" t="n">
        <v>2.76</v>
      </c>
      <c r="X1284" s="91" t="n">
        <v>2.76</v>
      </c>
      <c r="Y1284" s="91" t="n">
        <v>3.31</v>
      </c>
      <c r="AA1284" s="2" t="n">
        <v>3.18</v>
      </c>
      <c r="AB1284" s="2" t="n">
        <v>2.848</v>
      </c>
      <c r="AC1284" s="95" t="n">
        <f aca="false">AE1284-AB1284</f>
        <v>0</v>
      </c>
      <c r="AE1284" s="28" t="n">
        <v>2.848</v>
      </c>
      <c r="AF1284" s="28" t="n">
        <v>2.46889548292619</v>
      </c>
      <c r="AG1284" s="28" t="n">
        <v>2.843</v>
      </c>
      <c r="AH1284" s="28" t="n">
        <v>2.783</v>
      </c>
      <c r="AI1284" s="28" t="n">
        <v>2.448</v>
      </c>
      <c r="AJ1284" s="28" t="n">
        <v>2.218</v>
      </c>
      <c r="AK1284" s="28" t="n">
        <v>2.738</v>
      </c>
      <c r="AL1284" s="28" t="n">
        <v>2.9055</v>
      </c>
      <c r="AM1284" s="28" t="n">
        <v>3.248</v>
      </c>
      <c r="AN1284" s="28" t="n">
        <v>2.428</v>
      </c>
      <c r="AO1284" s="28" t="n">
        <v>2.978</v>
      </c>
      <c r="AP1284" s="28" t="n">
        <v>3.143</v>
      </c>
      <c r="AQ1284" s="28" t="n">
        <v>2.798</v>
      </c>
      <c r="AR1284" s="28" t="n">
        <v>3.008</v>
      </c>
      <c r="AS1284" s="28" t="n">
        <v>2.853</v>
      </c>
      <c r="AT1284" s="28" t="n">
        <v>2.853</v>
      </c>
      <c r="AU1284" s="28" t="n">
        <v>2.973</v>
      </c>
      <c r="AV1284" s="28" t="n">
        <v>3.123</v>
      </c>
      <c r="AW1284" s="28" t="n">
        <v>2.748</v>
      </c>
      <c r="AX1284" s="28" t="n">
        <v>2.748</v>
      </c>
      <c r="AY1284" s="28" t="n">
        <v>3.388</v>
      </c>
      <c r="BE1284" s="28" t="n">
        <v>2.862</v>
      </c>
      <c r="BF1284" s="28" t="n">
        <v>2.4574477414631</v>
      </c>
      <c r="BG1284" s="28" t="n">
        <v>2.8595</v>
      </c>
      <c r="BH1284" s="28" t="n">
        <v>2.7745</v>
      </c>
      <c r="BI1284" s="28" t="n">
        <v>2.5295</v>
      </c>
      <c r="BJ1284" s="28" t="n">
        <v>2.312</v>
      </c>
      <c r="BK1284" s="28" t="n">
        <v>2.752</v>
      </c>
      <c r="BL1284" s="28" t="n">
        <v>2.8995</v>
      </c>
      <c r="BM1284" s="28" t="n">
        <v>3.252</v>
      </c>
      <c r="BN1284" s="28" t="n">
        <v>2.522</v>
      </c>
      <c r="BO1284" s="28" t="n">
        <v>2.992</v>
      </c>
      <c r="BP1284" s="28" t="n">
        <v>3.16825</v>
      </c>
      <c r="BQ1284" s="28" t="n">
        <v>2.7845</v>
      </c>
      <c r="BR1284" s="28" t="n">
        <v>3.027</v>
      </c>
      <c r="BS1284" s="28" t="n">
        <v>2.867</v>
      </c>
      <c r="BT1284" s="28" t="n">
        <v>2.867</v>
      </c>
      <c r="BU1284" s="28" t="n">
        <v>2.9895</v>
      </c>
      <c r="BV1284" s="28" t="n">
        <v>3.14325</v>
      </c>
      <c r="BW1284" s="28" t="n">
        <v>2.762</v>
      </c>
      <c r="BX1284" s="28" t="n">
        <v>2.762</v>
      </c>
      <c r="BY1284" s="28" t="n">
        <v>3.4195</v>
      </c>
      <c r="CA1284" s="28" t="n">
        <v>3.4376</v>
      </c>
      <c r="CB1284" s="28" t="n">
        <v>2.9916</v>
      </c>
      <c r="CC1284" s="28" t="n">
        <v>3.5526</v>
      </c>
      <c r="CD1284" s="28" t="n">
        <v>3.3086</v>
      </c>
      <c r="CE1284" s="28" t="n">
        <v>3.2336</v>
      </c>
      <c r="CF1284" s="28" t="n">
        <v>3.1266</v>
      </c>
      <c r="CG1284" s="28" t="n">
        <v>3.3176</v>
      </c>
      <c r="CH1284" s="28" t="n">
        <v>3.4061</v>
      </c>
      <c r="CI1284" s="28" t="n">
        <v>3.8896</v>
      </c>
      <c r="CJ1284" s="28" t="n">
        <v>3.8796</v>
      </c>
      <c r="CK1284" s="28" t="n">
        <v>3.6796</v>
      </c>
      <c r="CL1284" s="92" t="n">
        <v>4.6556</v>
      </c>
      <c r="CM1284" s="28" t="n">
        <v>3.3226</v>
      </c>
      <c r="CN1284" s="28" t="n">
        <v>3.9286</v>
      </c>
      <c r="CO1284" s="28" t="n">
        <v>3.4501</v>
      </c>
      <c r="CP1284" s="28" t="n">
        <v>3.4326</v>
      </c>
      <c r="CQ1284" s="28" t="n">
        <v>3.7756</v>
      </c>
      <c r="CR1284" s="28" t="n">
        <v>4.2376</v>
      </c>
      <c r="CS1284" s="28" t="n">
        <v>3.4476</v>
      </c>
      <c r="CT1284" s="28" t="n">
        <v>3.4276</v>
      </c>
      <c r="CU1284" s="28" t="n">
        <v>4.2176</v>
      </c>
    </row>
    <row r="1285" customFormat="false" ht="12" hidden="true" customHeight="true" outlineLevel="0" collapsed="false">
      <c r="A1285" s="56" t="n">
        <v>37126</v>
      </c>
      <c r="B1285" s="90" t="n">
        <f aca="false">B1284+1</f>
        <v>1279</v>
      </c>
      <c r="C1285" s="28"/>
      <c r="E1285" s="91" t="n">
        <v>2.81</v>
      </c>
      <c r="F1285" s="91" t="n">
        <v>2.356</v>
      </c>
      <c r="G1285" s="91" t="n">
        <v>2.785</v>
      </c>
      <c r="H1285" s="91" t="n">
        <v>2.72</v>
      </c>
      <c r="I1285" s="91" t="n">
        <v>2.37</v>
      </c>
      <c r="J1285" s="91" t="n">
        <v>2.21</v>
      </c>
      <c r="K1285" s="91" t="n">
        <v>2.68</v>
      </c>
      <c r="L1285" s="91" t="n">
        <v>2.87</v>
      </c>
      <c r="M1285" s="91" t="n">
        <v>3.12</v>
      </c>
      <c r="N1285" s="91" t="n">
        <v>2.16</v>
      </c>
      <c r="O1285" s="91" t="n">
        <v>2.965</v>
      </c>
      <c r="P1285" s="91" t="n">
        <v>3.11</v>
      </c>
      <c r="Q1285" s="91" t="n">
        <v>2.77</v>
      </c>
      <c r="R1285" s="91" t="n">
        <v>2.81</v>
      </c>
      <c r="S1285" s="91" t="n">
        <v>2.83</v>
      </c>
      <c r="T1285" s="91" t="n">
        <v>2.83</v>
      </c>
      <c r="U1285" s="91" t="n">
        <v>2.92</v>
      </c>
      <c r="V1285" s="91" t="n">
        <v>3.095</v>
      </c>
      <c r="W1285" s="91" t="n">
        <v>2.71</v>
      </c>
      <c r="X1285" s="91" t="n">
        <v>2.71</v>
      </c>
      <c r="Y1285" s="91" t="n">
        <v>3.26</v>
      </c>
      <c r="AA1285" s="2" t="n">
        <v>2.86</v>
      </c>
      <c r="AB1285" s="2" t="n">
        <v>2.811</v>
      </c>
      <c r="AC1285" s="95" t="n">
        <f aca="false">AE1285-AB1285</f>
        <v>0</v>
      </c>
      <c r="AE1285" s="28" t="n">
        <v>2.811</v>
      </c>
      <c r="AF1285" s="28" t="n">
        <v>2.43527859515184</v>
      </c>
      <c r="AG1285" s="28" t="n">
        <v>2.806</v>
      </c>
      <c r="AH1285" s="28" t="n">
        <v>2.746</v>
      </c>
      <c r="AI1285" s="28" t="n">
        <v>2.401</v>
      </c>
      <c r="AJ1285" s="28" t="n">
        <v>2.171</v>
      </c>
      <c r="AK1285" s="28" t="n">
        <v>2.706</v>
      </c>
      <c r="AL1285" s="28" t="n">
        <v>2.8685</v>
      </c>
      <c r="AM1285" s="28" t="n">
        <v>3.171</v>
      </c>
      <c r="AN1285" s="28" t="n">
        <v>2.401</v>
      </c>
      <c r="AO1285" s="28" t="n">
        <v>2.941</v>
      </c>
      <c r="AP1285" s="28" t="n">
        <v>3.106</v>
      </c>
      <c r="AQ1285" s="28" t="n">
        <v>2.766</v>
      </c>
      <c r="AR1285" s="28" t="n">
        <v>2.961</v>
      </c>
      <c r="AS1285" s="28" t="n">
        <v>2.816</v>
      </c>
      <c r="AT1285" s="28" t="n">
        <v>2.816</v>
      </c>
      <c r="AU1285" s="28" t="n">
        <v>2.936</v>
      </c>
      <c r="AV1285" s="28" t="n">
        <v>3.086</v>
      </c>
      <c r="AW1285" s="28" t="n">
        <v>2.721</v>
      </c>
      <c r="AX1285" s="28" t="n">
        <v>2.721</v>
      </c>
      <c r="AY1285" s="28" t="n">
        <v>3.311</v>
      </c>
      <c r="BE1285" s="28" t="n">
        <v>2.8195</v>
      </c>
      <c r="BF1285" s="28" t="n">
        <v>2.43463929757592</v>
      </c>
      <c r="BG1285" s="28" t="n">
        <v>2.817</v>
      </c>
      <c r="BH1285" s="28" t="n">
        <v>2.732</v>
      </c>
      <c r="BI1285" s="28" t="n">
        <v>2.4795</v>
      </c>
      <c r="BJ1285" s="28" t="n">
        <v>2.2745</v>
      </c>
      <c r="BK1285" s="28" t="n">
        <v>2.7145</v>
      </c>
      <c r="BL1285" s="28" t="n">
        <v>2.85825</v>
      </c>
      <c r="BM1285" s="28" t="n">
        <v>3.1795</v>
      </c>
      <c r="BN1285" s="28" t="n">
        <v>2.4945</v>
      </c>
      <c r="BO1285" s="28" t="n">
        <v>2.9495</v>
      </c>
      <c r="BP1285" s="28" t="n">
        <v>3.12575</v>
      </c>
      <c r="BQ1285" s="28" t="n">
        <v>2.747</v>
      </c>
      <c r="BR1285" s="28" t="n">
        <v>2.9645</v>
      </c>
      <c r="BS1285" s="28" t="n">
        <v>2.8245</v>
      </c>
      <c r="BT1285" s="28" t="n">
        <v>2.82325</v>
      </c>
      <c r="BU1285" s="28" t="n">
        <v>2.947</v>
      </c>
      <c r="BV1285" s="28" t="n">
        <v>3.10075</v>
      </c>
      <c r="BW1285" s="28" t="n">
        <v>2.7295</v>
      </c>
      <c r="BX1285" s="28" t="n">
        <v>2.7295</v>
      </c>
      <c r="BY1285" s="28" t="n">
        <v>3.347</v>
      </c>
      <c r="CA1285" s="28" t="n">
        <v>3.3846</v>
      </c>
      <c r="CB1285" s="28" t="n">
        <v>2.9526</v>
      </c>
      <c r="CC1285" s="28" t="n">
        <v>3.4971</v>
      </c>
      <c r="CD1285" s="28" t="n">
        <v>3.2556</v>
      </c>
      <c r="CE1285" s="28" t="n">
        <v>3.1806</v>
      </c>
      <c r="CF1285" s="28" t="n">
        <v>3.0736</v>
      </c>
      <c r="CG1285" s="28" t="n">
        <v>3.2646</v>
      </c>
      <c r="CH1285" s="28" t="n">
        <v>3.3541</v>
      </c>
      <c r="CI1285" s="28" t="n">
        <v>3.7706</v>
      </c>
      <c r="CJ1285" s="28" t="n">
        <v>3.7646</v>
      </c>
      <c r="CK1285" s="28" t="n">
        <v>3.6266</v>
      </c>
      <c r="CL1285" s="92" t="n">
        <v>4.6026</v>
      </c>
      <c r="CM1285" s="28" t="n">
        <v>3.2696</v>
      </c>
      <c r="CN1285" s="28" t="n">
        <v>3.8096</v>
      </c>
      <c r="CO1285" s="28" t="n">
        <v>3.3971</v>
      </c>
      <c r="CP1285" s="28" t="n">
        <v>3.3796</v>
      </c>
      <c r="CQ1285" s="28" t="n">
        <v>3.7226</v>
      </c>
      <c r="CR1285" s="28" t="n">
        <v>4.1846</v>
      </c>
      <c r="CS1285" s="28" t="n">
        <v>3.3896</v>
      </c>
      <c r="CT1285" s="28" t="n">
        <v>3.3646</v>
      </c>
      <c r="CU1285" s="28" t="n">
        <v>4.0786</v>
      </c>
    </row>
    <row r="1286" customFormat="false" ht="12" hidden="true" customHeight="true" outlineLevel="0" collapsed="false">
      <c r="A1286" s="56" t="n">
        <v>37127</v>
      </c>
      <c r="B1286" s="90" t="n">
        <f aca="false">B1285+1</f>
        <v>1280</v>
      </c>
      <c r="C1286" s="28"/>
      <c r="E1286" s="91" t="n">
        <v>2.71</v>
      </c>
      <c r="F1286" s="91" t="n">
        <v>2.33</v>
      </c>
      <c r="G1286" s="91" t="n">
        <v>2.685</v>
      </c>
      <c r="H1286" s="91" t="n">
        <v>2.67</v>
      </c>
      <c r="I1286" s="91" t="n">
        <v>2.27</v>
      </c>
      <c r="J1286" s="91" t="n">
        <v>2.11</v>
      </c>
      <c r="K1286" s="91" t="n">
        <v>2.58</v>
      </c>
      <c r="L1286" s="91" t="n">
        <v>2.77</v>
      </c>
      <c r="M1286" s="91" t="n">
        <v>3.02</v>
      </c>
      <c r="N1286" s="91" t="n">
        <v>2.06</v>
      </c>
      <c r="O1286" s="91" t="n">
        <v>2.86</v>
      </c>
      <c r="P1286" s="91" t="n">
        <v>2.99</v>
      </c>
      <c r="Q1286" s="91" t="n">
        <v>2.67</v>
      </c>
      <c r="R1286" s="91" t="n">
        <v>2.66</v>
      </c>
      <c r="S1286" s="91" t="n">
        <v>2.71</v>
      </c>
      <c r="T1286" s="91" t="n">
        <v>2.72</v>
      </c>
      <c r="U1286" s="91" t="n">
        <v>2.82</v>
      </c>
      <c r="V1286" s="91" t="n">
        <v>2.98</v>
      </c>
      <c r="W1286" s="91" t="n">
        <v>2.61</v>
      </c>
      <c r="X1286" s="91" t="n">
        <v>2.61</v>
      </c>
      <c r="Y1286" s="91" t="n">
        <v>3.16</v>
      </c>
      <c r="AA1286" s="2" t="n">
        <v>2.8</v>
      </c>
      <c r="AB1286" s="2" t="n">
        <v>2.706</v>
      </c>
      <c r="AC1286" s="95" t="n">
        <f aca="false">AE1286-AB1286</f>
        <v>0</v>
      </c>
      <c r="AE1286" s="28" t="n">
        <v>2.706</v>
      </c>
      <c r="AF1286" s="28" t="n">
        <v>2.42191620416979</v>
      </c>
      <c r="AG1286" s="28" t="n">
        <v>2.701</v>
      </c>
      <c r="AH1286" s="28" t="n">
        <v>2.646</v>
      </c>
      <c r="AI1286" s="28" t="n">
        <v>2.311</v>
      </c>
      <c r="AJ1286" s="28" t="n">
        <v>2.091</v>
      </c>
      <c r="AK1286" s="28" t="n">
        <v>2.601</v>
      </c>
      <c r="AL1286" s="28" t="n">
        <v>2.766</v>
      </c>
      <c r="AM1286" s="28" t="n">
        <v>3.021</v>
      </c>
      <c r="AN1286" s="28" t="n">
        <v>2.316</v>
      </c>
      <c r="AO1286" s="28" t="n">
        <v>2.836</v>
      </c>
      <c r="AP1286" s="28" t="n">
        <v>3.001</v>
      </c>
      <c r="AQ1286" s="28" t="n">
        <v>2.666</v>
      </c>
      <c r="AR1286" s="28" t="n">
        <v>2.806</v>
      </c>
      <c r="AS1286" s="28" t="n">
        <v>2.711</v>
      </c>
      <c r="AT1286" s="28" t="n">
        <v>2.711</v>
      </c>
      <c r="AU1286" s="28" t="n">
        <v>2.831</v>
      </c>
      <c r="AV1286" s="28" t="n">
        <v>2.981</v>
      </c>
      <c r="AW1286" s="28" t="n">
        <v>2.616</v>
      </c>
      <c r="AX1286" s="28" t="n">
        <v>2.616</v>
      </c>
      <c r="AY1286" s="28" t="n">
        <v>3.131</v>
      </c>
      <c r="BE1286" s="28" t="n">
        <v>2.721</v>
      </c>
      <c r="BF1286" s="28" t="n">
        <v>2.3904581020849</v>
      </c>
      <c r="BG1286" s="28" t="n">
        <v>2.7185</v>
      </c>
      <c r="BH1286" s="28" t="n">
        <v>2.636</v>
      </c>
      <c r="BI1286" s="28" t="n">
        <v>2.391</v>
      </c>
      <c r="BJ1286" s="28" t="n">
        <v>2.1935</v>
      </c>
      <c r="BK1286" s="28" t="n">
        <v>2.616</v>
      </c>
      <c r="BL1286" s="28" t="n">
        <v>2.76225</v>
      </c>
      <c r="BM1286" s="28" t="n">
        <v>3.0335</v>
      </c>
      <c r="BN1286" s="28" t="n">
        <v>2.416</v>
      </c>
      <c r="BO1286" s="28" t="n">
        <v>2.851</v>
      </c>
      <c r="BP1286" s="28" t="n">
        <v>3.02725</v>
      </c>
      <c r="BQ1286" s="28" t="n">
        <v>2.651</v>
      </c>
      <c r="BR1286" s="28" t="n">
        <v>2.821</v>
      </c>
      <c r="BS1286" s="28" t="n">
        <v>2.726</v>
      </c>
      <c r="BT1286" s="28" t="n">
        <v>2.72475</v>
      </c>
      <c r="BU1286" s="28" t="n">
        <v>2.8435</v>
      </c>
      <c r="BV1286" s="28" t="n">
        <v>3.00225</v>
      </c>
      <c r="BW1286" s="28" t="n">
        <v>2.631</v>
      </c>
      <c r="BX1286" s="28" t="n">
        <v>2.631</v>
      </c>
      <c r="BY1286" s="28" t="n">
        <v>3.166</v>
      </c>
      <c r="CA1286" s="28" t="n">
        <v>3.2962</v>
      </c>
      <c r="CB1286" s="28" t="n">
        <v>2.8762</v>
      </c>
      <c r="CC1286" s="28" t="n">
        <v>3.4052</v>
      </c>
      <c r="CD1286" s="28" t="n">
        <v>3.1672</v>
      </c>
      <c r="CE1286" s="28" t="n">
        <v>3.0922</v>
      </c>
      <c r="CF1286" s="28" t="n">
        <v>2.9952</v>
      </c>
      <c r="CG1286" s="28" t="n">
        <v>3.1762</v>
      </c>
      <c r="CH1286" s="28" t="n">
        <v>3.2667</v>
      </c>
      <c r="CI1286" s="28" t="n">
        <v>3.6372</v>
      </c>
      <c r="CJ1286" s="28" t="n">
        <v>3.6182</v>
      </c>
      <c r="CK1286" s="28" t="n">
        <v>3.5382</v>
      </c>
      <c r="CL1286" s="92" t="n">
        <v>4.4982</v>
      </c>
      <c r="CM1286" s="28" t="n">
        <v>3.1812</v>
      </c>
      <c r="CN1286" s="28" t="n">
        <v>3.6512</v>
      </c>
      <c r="CO1286" s="28" t="n">
        <v>3.3087</v>
      </c>
      <c r="CP1286" s="28" t="n">
        <v>3.2912</v>
      </c>
      <c r="CQ1286" s="28" t="n">
        <v>3.6342</v>
      </c>
      <c r="CR1286" s="28" t="n">
        <v>4.0862</v>
      </c>
      <c r="CS1286" s="28" t="n">
        <v>3.3012</v>
      </c>
      <c r="CT1286" s="28" t="n">
        <v>3.2762</v>
      </c>
      <c r="CU1286" s="28" t="n">
        <v>3.9302</v>
      </c>
    </row>
    <row r="1287" customFormat="false" ht="12" hidden="true" customHeight="true" outlineLevel="0" collapsed="false">
      <c r="A1287" s="56" t="n">
        <v>37130</v>
      </c>
      <c r="B1287" s="90" t="n">
        <f aca="false">B1286+1</f>
        <v>1281</v>
      </c>
      <c r="C1287" s="28"/>
      <c r="E1287" s="91" t="n">
        <v>2.57</v>
      </c>
      <c r="F1287" s="91" t="n">
        <v>2.287</v>
      </c>
      <c r="G1287" s="91" t="n">
        <v>2.545</v>
      </c>
      <c r="H1287" s="91" t="n">
        <v>2.57</v>
      </c>
      <c r="I1287" s="91" t="n">
        <v>2.33</v>
      </c>
      <c r="J1287" s="91" t="n">
        <v>2.09</v>
      </c>
      <c r="K1287" s="91" t="n">
        <v>2.44</v>
      </c>
      <c r="L1287" s="91" t="n">
        <v>2.63</v>
      </c>
      <c r="M1287" s="91" t="n">
        <v>2.88</v>
      </c>
      <c r="N1287" s="91" t="n">
        <v>1.92</v>
      </c>
      <c r="O1287" s="91" t="n">
        <v>2.72</v>
      </c>
      <c r="P1287" s="91" t="n">
        <v>2.87</v>
      </c>
      <c r="Q1287" s="91" t="n">
        <v>2.53</v>
      </c>
      <c r="R1287" s="91" t="n">
        <v>2.47</v>
      </c>
      <c r="S1287" s="91" t="n">
        <v>2.61</v>
      </c>
      <c r="T1287" s="91" t="n">
        <v>2.6</v>
      </c>
      <c r="U1287" s="91" t="n">
        <v>2.67</v>
      </c>
      <c r="V1287" s="91" t="n">
        <v>2.86</v>
      </c>
      <c r="W1287" s="91" t="n">
        <v>2.47</v>
      </c>
      <c r="X1287" s="91" t="n">
        <v>2.47</v>
      </c>
      <c r="Y1287" s="91" t="n">
        <v>2.82</v>
      </c>
      <c r="AA1287" s="2" t="n">
        <v>2.605</v>
      </c>
      <c r="AB1287" s="2" t="n">
        <v>2.544</v>
      </c>
      <c r="AC1287" s="95" t="n">
        <f aca="false">AE1287-AB1287</f>
        <v>0</v>
      </c>
      <c r="AE1287" s="28" t="n">
        <v>2.544</v>
      </c>
      <c r="AF1287" s="28" t="n">
        <v>2.3516552594146</v>
      </c>
      <c r="AG1287" s="28" t="n">
        <v>2.549</v>
      </c>
      <c r="AH1287" s="28" t="n">
        <v>2.474</v>
      </c>
      <c r="AI1287" s="28" t="n">
        <v>2.274</v>
      </c>
      <c r="AJ1287" s="28" t="n">
        <v>2.104</v>
      </c>
      <c r="AK1287" s="28" t="n">
        <v>2.439</v>
      </c>
      <c r="AL1287" s="28" t="n">
        <v>2.6015</v>
      </c>
      <c r="AM1287" s="28" t="n">
        <v>2.789</v>
      </c>
      <c r="AN1287" s="28" t="n">
        <v>2.244</v>
      </c>
      <c r="AO1287" s="28" t="n">
        <v>2.674</v>
      </c>
      <c r="AP1287" s="28" t="n">
        <v>2.829</v>
      </c>
      <c r="AQ1287" s="28" t="n">
        <v>2.504</v>
      </c>
      <c r="AR1287" s="28" t="n">
        <v>2.544</v>
      </c>
      <c r="AS1287" s="28" t="n">
        <v>2.5565</v>
      </c>
      <c r="AT1287" s="28" t="n">
        <v>2.5465</v>
      </c>
      <c r="AU1287" s="28" t="n">
        <v>2.654</v>
      </c>
      <c r="AV1287" s="28" t="n">
        <v>2.814</v>
      </c>
      <c r="AW1287" s="28" t="n">
        <v>2.454</v>
      </c>
      <c r="AX1287" s="28" t="n">
        <v>2.454</v>
      </c>
      <c r="AY1287" s="28" t="n">
        <v>2.844</v>
      </c>
      <c r="BE1287" s="28" t="n">
        <v>2.563</v>
      </c>
      <c r="BF1287" s="28" t="n">
        <v>2.3063276297073</v>
      </c>
      <c r="BG1287" s="28" t="n">
        <v>2.563</v>
      </c>
      <c r="BH1287" s="28" t="n">
        <v>2.473</v>
      </c>
      <c r="BI1287" s="28" t="n">
        <v>2.3305</v>
      </c>
      <c r="BJ1287" s="28" t="n">
        <v>2.178</v>
      </c>
      <c r="BK1287" s="28" t="n">
        <v>2.458</v>
      </c>
      <c r="BL1287" s="28" t="n">
        <v>2.60175</v>
      </c>
      <c r="BM1287" s="28" t="n">
        <v>2.8105</v>
      </c>
      <c r="BN1287" s="28" t="n">
        <v>2.328</v>
      </c>
      <c r="BO1287" s="28" t="n">
        <v>2.693</v>
      </c>
      <c r="BP1287" s="28" t="n">
        <v>2.8555</v>
      </c>
      <c r="BQ1287" s="28" t="n">
        <v>2.493</v>
      </c>
      <c r="BR1287" s="28" t="n">
        <v>2.6005</v>
      </c>
      <c r="BS1287" s="28" t="n">
        <v>2.57425</v>
      </c>
      <c r="BT1287" s="28" t="n">
        <v>2.5655</v>
      </c>
      <c r="BU1287" s="28" t="n">
        <v>2.673</v>
      </c>
      <c r="BV1287" s="28" t="n">
        <v>2.838</v>
      </c>
      <c r="BW1287" s="28" t="n">
        <v>2.473</v>
      </c>
      <c r="BX1287" s="28" t="n">
        <v>2.473</v>
      </c>
      <c r="BY1287" s="28" t="n">
        <v>2.888</v>
      </c>
      <c r="CA1287" s="28" t="n">
        <v>3.1392</v>
      </c>
      <c r="CB1287" s="28" t="n">
        <v>2.7582</v>
      </c>
      <c r="CC1287" s="28" t="n">
        <v>3.2442</v>
      </c>
      <c r="CD1287" s="28" t="n">
        <v>3.0142</v>
      </c>
      <c r="CE1287" s="28" t="n">
        <v>2.9452</v>
      </c>
      <c r="CF1287" s="28" t="n">
        <v>2.8482</v>
      </c>
      <c r="CG1287" s="28" t="n">
        <v>3.0242</v>
      </c>
      <c r="CH1287" s="28" t="n">
        <v>3.1092</v>
      </c>
      <c r="CI1287" s="28" t="n">
        <v>3.4302</v>
      </c>
      <c r="CJ1287" s="28" t="n">
        <v>3.4092</v>
      </c>
      <c r="CK1287" s="28" t="n">
        <v>3.3812</v>
      </c>
      <c r="CL1287" s="92" t="n">
        <v>4.3112</v>
      </c>
      <c r="CM1287" s="28" t="n">
        <v>3.0292</v>
      </c>
      <c r="CN1287" s="28" t="n">
        <v>3.4442</v>
      </c>
      <c r="CO1287" s="28" t="n">
        <v>3.1517</v>
      </c>
      <c r="CP1287" s="28" t="n">
        <v>3.1342</v>
      </c>
      <c r="CQ1287" s="28" t="n">
        <v>3.4672</v>
      </c>
      <c r="CR1287" s="28" t="n">
        <v>3.9092</v>
      </c>
      <c r="CS1287" s="28" t="n">
        <v>3.1442</v>
      </c>
      <c r="CT1287" s="28" t="n">
        <v>3.1192</v>
      </c>
      <c r="CU1287" s="28" t="n">
        <v>3.7282</v>
      </c>
    </row>
    <row r="1288" customFormat="false" ht="12.75" hidden="true" customHeight="true" outlineLevel="0" collapsed="false">
      <c r="A1288" s="56" t="n">
        <v>37131</v>
      </c>
      <c r="B1288" s="90" t="n">
        <f aca="false">B1287+1</f>
        <v>1282</v>
      </c>
      <c r="C1288" s="28"/>
      <c r="E1288" s="91" t="n">
        <v>2.44</v>
      </c>
      <c r="F1288" s="91" t="n">
        <v>2.199</v>
      </c>
      <c r="G1288" s="91" t="n">
        <v>2.415</v>
      </c>
      <c r="H1288" s="91" t="n">
        <v>2.43</v>
      </c>
      <c r="I1288" s="91" t="n">
        <v>2.33</v>
      </c>
      <c r="J1288" s="91" t="n">
        <v>1.99</v>
      </c>
      <c r="K1288" s="91" t="n">
        <v>2.31</v>
      </c>
      <c r="L1288" s="91" t="n">
        <v>2.45</v>
      </c>
      <c r="M1288" s="91" t="n">
        <v>2.83</v>
      </c>
      <c r="N1288" s="91" t="n">
        <v>1.78</v>
      </c>
      <c r="O1288" s="91" t="n">
        <v>2.725</v>
      </c>
      <c r="P1288" s="91" t="n">
        <v>2.87</v>
      </c>
      <c r="Q1288" s="91" t="n">
        <v>2.35</v>
      </c>
      <c r="R1288" s="91" t="n">
        <v>2.43</v>
      </c>
      <c r="S1288" s="91" t="n">
        <v>2.47</v>
      </c>
      <c r="T1288" s="91" t="n">
        <v>2.47</v>
      </c>
      <c r="U1288" s="91" t="n">
        <v>2.67</v>
      </c>
      <c r="V1288" s="91" t="n">
        <v>2.84</v>
      </c>
      <c r="W1288" s="91" t="n">
        <v>2.34</v>
      </c>
      <c r="X1288" s="91" t="n">
        <v>2.34</v>
      </c>
      <c r="Y1288" s="91" t="n">
        <v>2.88</v>
      </c>
      <c r="AA1288" s="2" t="n">
        <v>2.51</v>
      </c>
      <c r="AE1288" s="28" t="n">
        <v>2.415</v>
      </c>
      <c r="AF1288" s="28" t="n">
        <v>2.32610420425272</v>
      </c>
      <c r="AG1288" s="28" t="n">
        <v>2.43</v>
      </c>
      <c r="AH1288" s="28" t="n">
        <v>2.35</v>
      </c>
      <c r="AI1288" s="28" t="n">
        <v>2.165</v>
      </c>
      <c r="AJ1288" s="28" t="n">
        <v>2.025</v>
      </c>
      <c r="AK1288" s="28" t="n">
        <v>2.32</v>
      </c>
      <c r="AL1288" s="28" t="n">
        <v>2.475</v>
      </c>
      <c r="AM1288" s="28" t="n">
        <v>2.68</v>
      </c>
      <c r="AN1288" s="28" t="n">
        <v>2.205</v>
      </c>
      <c r="AO1288" s="28" t="n">
        <v>2.55</v>
      </c>
      <c r="AP1288" s="28" t="n">
        <v>2.7</v>
      </c>
      <c r="AQ1288" s="28" t="n">
        <v>2.39</v>
      </c>
      <c r="AR1288" s="28" t="n">
        <v>2.485</v>
      </c>
      <c r="AS1288" s="28" t="n">
        <v>2.435</v>
      </c>
      <c r="AT1288" s="28" t="n">
        <v>2.4225</v>
      </c>
      <c r="AU1288" s="28" t="n">
        <v>2.525</v>
      </c>
      <c r="AV1288" s="28" t="n">
        <v>2.685</v>
      </c>
      <c r="AW1288" s="28" t="n">
        <v>2.345</v>
      </c>
      <c r="AX1288" s="28" t="n">
        <v>2.345</v>
      </c>
      <c r="AY1288" s="28" t="n">
        <v>2.74</v>
      </c>
      <c r="BE1288" s="28" t="n">
        <v>2.429</v>
      </c>
      <c r="BF1288" s="28" t="n">
        <v>2.24705210212636</v>
      </c>
      <c r="BG1288" s="28" t="n">
        <v>2.4365</v>
      </c>
      <c r="BH1288" s="28" t="n">
        <v>2.3415</v>
      </c>
      <c r="BI1288" s="28" t="n">
        <v>2.204</v>
      </c>
      <c r="BJ1288" s="28" t="n">
        <v>2.0665</v>
      </c>
      <c r="BK1288" s="28" t="n">
        <v>2.324</v>
      </c>
      <c r="BL1288" s="28" t="n">
        <v>2.469</v>
      </c>
      <c r="BM1288" s="28" t="n">
        <v>2.7015</v>
      </c>
      <c r="BN1288" s="28" t="n">
        <v>2.254</v>
      </c>
      <c r="BO1288" s="28" t="n">
        <v>2.564</v>
      </c>
      <c r="BP1288" s="28" t="n">
        <v>2.719</v>
      </c>
      <c r="BQ1288" s="28" t="n">
        <v>2.3665</v>
      </c>
      <c r="BR1288" s="28" t="n">
        <v>2.539</v>
      </c>
      <c r="BS1288" s="28" t="n">
        <v>2.444</v>
      </c>
      <c r="BT1288" s="28" t="n">
        <v>2.434</v>
      </c>
      <c r="BU1288" s="28" t="n">
        <v>2.539</v>
      </c>
      <c r="BV1288" s="28" t="n">
        <v>2.699</v>
      </c>
      <c r="BW1288" s="28" t="n">
        <v>2.354</v>
      </c>
      <c r="BX1288" s="28" t="n">
        <v>2.354</v>
      </c>
      <c r="BY1288" s="28" t="n">
        <v>2.7915</v>
      </c>
      <c r="CA1288" s="28" t="n">
        <v>3.0186</v>
      </c>
      <c r="CB1288" s="28" t="n">
        <v>2.6746</v>
      </c>
      <c r="CC1288" s="28" t="n">
        <v>3.1236</v>
      </c>
      <c r="CD1288" s="28" t="n">
        <v>2.8936</v>
      </c>
      <c r="CE1288" s="28" t="n">
        <v>2.8296</v>
      </c>
      <c r="CF1288" s="28" t="n">
        <v>2.7326</v>
      </c>
      <c r="CG1288" s="28" t="n">
        <v>2.9036</v>
      </c>
      <c r="CH1288" s="28" t="n">
        <v>2.9886</v>
      </c>
      <c r="CI1288" s="28" t="n">
        <v>3.3316</v>
      </c>
      <c r="CJ1288" s="28" t="n">
        <v>3.3086</v>
      </c>
      <c r="CK1288" s="28" t="n">
        <v>3.2506</v>
      </c>
      <c r="CL1288" s="92" t="n">
        <v>4.1626</v>
      </c>
      <c r="CM1288" s="28" t="n">
        <v>2.9086</v>
      </c>
      <c r="CN1288" s="28" t="n">
        <v>3.3456</v>
      </c>
      <c r="CO1288" s="28" t="n">
        <v>3.0311</v>
      </c>
      <c r="CP1288" s="28" t="n">
        <v>3.0136</v>
      </c>
      <c r="CQ1288" s="28" t="n">
        <v>3.3366</v>
      </c>
      <c r="CR1288" s="28" t="n">
        <v>3.7706</v>
      </c>
      <c r="CS1288" s="28" t="n">
        <v>3.0236</v>
      </c>
      <c r="CT1288" s="28" t="n">
        <v>3.0036</v>
      </c>
      <c r="CU1288" s="28" t="n">
        <v>3.6296</v>
      </c>
    </row>
    <row r="1289" customFormat="false" ht="12" hidden="true" customHeight="true" outlineLevel="0" collapsed="false">
      <c r="A1289" s="56" t="n">
        <v>37132</v>
      </c>
      <c r="B1289" s="90" t="n">
        <f aca="false">B1288+1</f>
        <v>1283</v>
      </c>
      <c r="C1289" s="28"/>
      <c r="E1289" s="91" t="n">
        <v>2.37</v>
      </c>
      <c r="F1289" s="91" t="n">
        <v>2.151</v>
      </c>
      <c r="G1289" s="91" t="n">
        <v>2.345</v>
      </c>
      <c r="H1289" s="91" t="n">
        <v>2.27</v>
      </c>
      <c r="I1289" s="91" t="n">
        <v>2.17</v>
      </c>
      <c r="J1289" s="91" t="n">
        <v>1.97</v>
      </c>
      <c r="K1289" s="91" t="n">
        <v>2.24</v>
      </c>
      <c r="L1289" s="91" t="n">
        <v>2.36</v>
      </c>
      <c r="M1289" s="91" t="n">
        <v>2.77</v>
      </c>
      <c r="N1289" s="91" t="n">
        <v>1.72</v>
      </c>
      <c r="O1289" s="91" t="n">
        <v>2.54</v>
      </c>
      <c r="P1289" s="91" t="n">
        <v>2.68</v>
      </c>
      <c r="Q1289" s="91" t="n">
        <v>2.26</v>
      </c>
      <c r="R1289" s="91" t="n">
        <v>2.37</v>
      </c>
      <c r="S1289" s="91" t="n">
        <v>2.4</v>
      </c>
      <c r="T1289" s="91" t="n">
        <v>2.4</v>
      </c>
      <c r="U1289" s="91" t="n">
        <v>2.48</v>
      </c>
      <c r="V1289" s="91" t="n">
        <v>2.65</v>
      </c>
      <c r="W1289" s="91" t="n">
        <v>2.27</v>
      </c>
      <c r="X1289" s="91" t="n">
        <v>2.27</v>
      </c>
      <c r="Y1289" s="91" t="n">
        <v>2.82</v>
      </c>
      <c r="AA1289" s="2" t="n">
        <v>2.39</v>
      </c>
      <c r="AE1289" s="28" t="n">
        <v>2.393</v>
      </c>
      <c r="AF1289" s="28" t="n">
        <v>2.129</v>
      </c>
      <c r="AG1289" s="28" t="n">
        <v>2.403</v>
      </c>
      <c r="AH1289" s="28" t="n">
        <v>2.288</v>
      </c>
      <c r="AI1289" s="28" t="n">
        <v>2.1955</v>
      </c>
      <c r="AJ1289" s="28" t="n">
        <v>2.108</v>
      </c>
      <c r="AK1289" s="28" t="n">
        <v>2.283</v>
      </c>
      <c r="AL1289" s="28" t="n">
        <v>2.4105</v>
      </c>
      <c r="AM1289" s="28" t="n">
        <v>2.638</v>
      </c>
      <c r="AN1289" s="28" t="n">
        <v>2.293</v>
      </c>
      <c r="AO1289" s="28" t="n">
        <v>2.528</v>
      </c>
      <c r="AP1289" s="28" t="n">
        <v>2.688</v>
      </c>
      <c r="AQ1289" s="28" t="n">
        <v>2.298</v>
      </c>
      <c r="AR1289" s="28" t="n">
        <v>2.493</v>
      </c>
      <c r="AS1289" s="28" t="n">
        <v>2.403</v>
      </c>
      <c r="AT1289" s="28" t="n">
        <v>2.3955</v>
      </c>
      <c r="AU1289" s="28" t="n">
        <v>2.503</v>
      </c>
      <c r="AV1289" s="28" t="n">
        <v>2.663</v>
      </c>
      <c r="AW1289" s="28" t="n">
        <v>2.318</v>
      </c>
      <c r="AX1289" s="28" t="n">
        <v>2.318</v>
      </c>
      <c r="AY1289" s="28" t="n">
        <v>2.743</v>
      </c>
      <c r="BE1289" s="28" t="n">
        <v>2.393</v>
      </c>
      <c r="BF1289" s="28" t="n">
        <v>2.129</v>
      </c>
      <c r="BG1289" s="28" t="n">
        <v>2.403</v>
      </c>
      <c r="BH1289" s="28" t="n">
        <v>2.288</v>
      </c>
      <c r="BI1289" s="28" t="n">
        <v>2.1955</v>
      </c>
      <c r="BJ1289" s="28" t="n">
        <v>2.108</v>
      </c>
      <c r="BK1289" s="28" t="n">
        <v>2.283</v>
      </c>
      <c r="BL1289" s="28" t="n">
        <v>2.4105</v>
      </c>
      <c r="BM1289" s="28" t="n">
        <v>2.638</v>
      </c>
      <c r="BN1289" s="28" t="n">
        <v>2.293</v>
      </c>
      <c r="BO1289" s="28" t="n">
        <v>2.528</v>
      </c>
      <c r="BP1289" s="28" t="n">
        <v>2.688</v>
      </c>
      <c r="BQ1289" s="28" t="n">
        <v>2.298</v>
      </c>
      <c r="BR1289" s="28" t="n">
        <v>2.493</v>
      </c>
      <c r="BS1289" s="28" t="n">
        <v>2.403</v>
      </c>
      <c r="BT1289" s="28" t="n">
        <v>2.3955</v>
      </c>
      <c r="BU1289" s="28" t="n">
        <v>2.503</v>
      </c>
      <c r="BV1289" s="28" t="n">
        <v>2.663</v>
      </c>
      <c r="BW1289" s="28" t="n">
        <v>2.318</v>
      </c>
      <c r="BX1289" s="28" t="n">
        <v>2.318</v>
      </c>
      <c r="BY1289" s="28" t="n">
        <v>2.743</v>
      </c>
      <c r="CA1289" s="28" t="n">
        <v>2.985</v>
      </c>
      <c r="CB1289" s="28" t="n">
        <v>2.638</v>
      </c>
      <c r="CC1289" s="28" t="n">
        <v>3.09</v>
      </c>
      <c r="CD1289" s="28" t="n">
        <v>2.865</v>
      </c>
      <c r="CE1289" s="28" t="n">
        <v>2.796</v>
      </c>
      <c r="CF1289" s="28" t="n">
        <v>2.714</v>
      </c>
      <c r="CG1289" s="28" t="n">
        <v>2.87</v>
      </c>
      <c r="CH1289" s="28" t="n">
        <v>2.955</v>
      </c>
      <c r="CI1289" s="28" t="n">
        <v>3.268</v>
      </c>
      <c r="CJ1289" s="28" t="n">
        <v>3.245</v>
      </c>
      <c r="CK1289" s="28" t="n">
        <v>3.217</v>
      </c>
      <c r="CL1289" s="92" t="n">
        <v>4.121</v>
      </c>
      <c r="CM1289" s="28" t="n">
        <v>2.875</v>
      </c>
      <c r="CN1289" s="28" t="n">
        <v>3.282</v>
      </c>
      <c r="CO1289" s="28" t="n">
        <v>2.9975</v>
      </c>
      <c r="CP1289" s="28" t="n">
        <v>2.98</v>
      </c>
      <c r="CQ1289" s="28" t="n">
        <v>3.299</v>
      </c>
      <c r="CR1289" s="28" t="n">
        <v>3.733</v>
      </c>
      <c r="CS1289" s="28" t="n">
        <v>2.99</v>
      </c>
      <c r="CT1289" s="28" t="n">
        <v>2.97</v>
      </c>
      <c r="CU1289" s="28" t="n">
        <v>3.566</v>
      </c>
    </row>
    <row r="1290" customFormat="false" ht="12" hidden="true" customHeight="true" outlineLevel="0" collapsed="false">
      <c r="A1290" s="56" t="n">
        <v>37133</v>
      </c>
      <c r="B1290" s="90" t="n">
        <f aca="false">B1289+1</f>
        <v>1284</v>
      </c>
      <c r="C1290" s="28"/>
      <c r="E1290" s="91" t="n">
        <v>2.29</v>
      </c>
      <c r="F1290" s="91" t="n">
        <v>2.2998291</v>
      </c>
      <c r="G1290" s="91" t="n">
        <v>2.29</v>
      </c>
      <c r="H1290" s="91" t="n">
        <v>2.31</v>
      </c>
      <c r="I1290" s="91" t="n">
        <v>2.165</v>
      </c>
      <c r="J1290" s="91" t="n">
        <v>2.065</v>
      </c>
      <c r="K1290" s="91" t="n">
        <v>2.17</v>
      </c>
      <c r="L1290" s="91" t="n">
        <v>2.31</v>
      </c>
      <c r="M1290" s="91" t="n">
        <v>2.6</v>
      </c>
      <c r="N1290" s="91" t="n">
        <v>2.2</v>
      </c>
      <c r="O1290" s="91" t="n">
        <v>2.425</v>
      </c>
      <c r="P1290" s="91" t="n">
        <v>2.56</v>
      </c>
      <c r="Q1290" s="91" t="n">
        <v>2.18</v>
      </c>
      <c r="R1290" s="91" t="n">
        <v>2.42</v>
      </c>
      <c r="S1290" s="91" t="n">
        <v>2.3</v>
      </c>
      <c r="T1290" s="91" t="n">
        <v>2.29</v>
      </c>
      <c r="U1290" s="91" t="n">
        <v>2.395</v>
      </c>
      <c r="V1290" s="91" t="n">
        <v>2.55</v>
      </c>
      <c r="W1290" s="91" t="n">
        <v>2.24</v>
      </c>
      <c r="X1290" s="91" t="n">
        <v>2.24</v>
      </c>
      <c r="Y1290" s="91" t="n">
        <v>2.69</v>
      </c>
      <c r="AA1290" s="2" t="n">
        <v>2.46</v>
      </c>
      <c r="AE1290" s="28" t="n">
        <v>2.395</v>
      </c>
      <c r="AF1290" s="28" t="n">
        <v>2.127</v>
      </c>
      <c r="AG1290" s="28" t="n">
        <v>2.405</v>
      </c>
      <c r="AH1290" s="28" t="n">
        <v>2.285</v>
      </c>
      <c r="AI1290" s="28" t="n">
        <v>2.165</v>
      </c>
      <c r="AJ1290" s="28" t="n">
        <v>2.055</v>
      </c>
      <c r="AK1290" s="28" t="n">
        <v>2.29</v>
      </c>
      <c r="AL1290" s="28" t="n">
        <v>2.41</v>
      </c>
      <c r="AM1290" s="28" t="n">
        <v>2.595</v>
      </c>
      <c r="AN1290" s="28" t="n">
        <v>2.275</v>
      </c>
      <c r="AO1290" s="28" t="n">
        <v>2.535</v>
      </c>
      <c r="AP1290" s="28" t="n">
        <v>2.69</v>
      </c>
      <c r="AQ1290" s="28" t="n">
        <v>2.295</v>
      </c>
      <c r="AR1290" s="28" t="n">
        <v>2.41</v>
      </c>
      <c r="AS1290" s="28" t="n">
        <v>2.405</v>
      </c>
      <c r="AT1290" s="28" t="n">
        <v>2.3975</v>
      </c>
      <c r="AU1290" s="28" t="n">
        <v>2.5175</v>
      </c>
      <c r="AV1290" s="28" t="n">
        <v>2.6675</v>
      </c>
      <c r="AW1290" s="28" t="n">
        <v>2.33</v>
      </c>
      <c r="AX1290" s="28" t="n">
        <v>2.33</v>
      </c>
      <c r="AY1290" s="28" t="n">
        <v>2.69</v>
      </c>
      <c r="BE1290" s="28" t="n">
        <v>2.395</v>
      </c>
      <c r="BF1290" s="28" t="n">
        <v>2.127</v>
      </c>
      <c r="BG1290" s="28" t="n">
        <v>2.405</v>
      </c>
      <c r="BH1290" s="28" t="n">
        <v>2.285</v>
      </c>
      <c r="BI1290" s="28" t="n">
        <v>2.165</v>
      </c>
      <c r="BJ1290" s="28" t="n">
        <v>2.055</v>
      </c>
      <c r="BK1290" s="28" t="n">
        <v>2.29</v>
      </c>
      <c r="BL1290" s="28" t="n">
        <v>2.41</v>
      </c>
      <c r="BM1290" s="28" t="n">
        <v>2.595</v>
      </c>
      <c r="BN1290" s="28" t="n">
        <v>2.275</v>
      </c>
      <c r="BO1290" s="28" t="n">
        <v>2.535</v>
      </c>
      <c r="BP1290" s="28" t="n">
        <v>2.69</v>
      </c>
      <c r="BQ1290" s="28" t="n">
        <v>2.295</v>
      </c>
      <c r="BR1290" s="28" t="n">
        <v>2.41</v>
      </c>
      <c r="BS1290" s="28" t="n">
        <v>2.405</v>
      </c>
      <c r="BT1290" s="28" t="n">
        <v>2.3975</v>
      </c>
      <c r="BU1290" s="28" t="n">
        <v>2.5175</v>
      </c>
      <c r="BV1290" s="28" t="n">
        <v>2.6675</v>
      </c>
      <c r="BW1290" s="28" t="n">
        <v>2.33</v>
      </c>
      <c r="BX1290" s="28" t="n">
        <v>2.33</v>
      </c>
      <c r="BY1290" s="28" t="n">
        <v>2.69</v>
      </c>
      <c r="CA1290" s="28" t="n">
        <v>3.0448</v>
      </c>
      <c r="CB1290" s="28" t="n">
        <v>2.6878</v>
      </c>
      <c r="CC1290" s="28" t="n">
        <v>3.1498</v>
      </c>
      <c r="CD1290" s="28" t="n">
        <v>2.9148</v>
      </c>
      <c r="CE1290" s="28" t="n">
        <v>2.8408</v>
      </c>
      <c r="CF1290" s="28" t="n">
        <v>2.7463</v>
      </c>
      <c r="CG1290" s="28" t="n">
        <v>2.9298</v>
      </c>
      <c r="CH1290" s="28" t="n">
        <v>3.0133</v>
      </c>
      <c r="CI1290" s="28" t="n">
        <v>3.2988</v>
      </c>
      <c r="CJ1290" s="28" t="n">
        <v>3.2788</v>
      </c>
      <c r="CK1290" s="28" t="n">
        <v>3.2768</v>
      </c>
      <c r="CL1290" s="92" t="n">
        <v>4.1848</v>
      </c>
      <c r="CM1290" s="28" t="n">
        <v>2.9298</v>
      </c>
      <c r="CN1290" s="28" t="n">
        <v>3.3128</v>
      </c>
      <c r="CO1290" s="28" t="n">
        <v>3.0573</v>
      </c>
      <c r="CP1290" s="28" t="n">
        <v>3.0398</v>
      </c>
      <c r="CQ1290" s="28" t="n">
        <v>3.3578</v>
      </c>
      <c r="CR1290" s="28" t="n">
        <v>3.7948</v>
      </c>
      <c r="CS1290" s="28" t="n">
        <v>3.0498</v>
      </c>
      <c r="CT1290" s="28" t="n">
        <v>3.0298</v>
      </c>
      <c r="CU1290" s="28" t="n">
        <v>3.5968</v>
      </c>
    </row>
    <row r="1291" customFormat="false" ht="12" hidden="true" customHeight="true" outlineLevel="0" collapsed="false">
      <c r="A1291" s="56" t="n">
        <v>37134</v>
      </c>
      <c r="B1291" s="90" t="n">
        <f aca="false">B1290+1</f>
        <v>1285</v>
      </c>
      <c r="C1291" s="28"/>
      <c r="E1291" s="91" t="n">
        <v>2.14</v>
      </c>
      <c r="F1291" s="91" t="n">
        <v>2.091</v>
      </c>
      <c r="G1291" s="91" t="n">
        <v>2.3</v>
      </c>
      <c r="H1291" s="91" t="n">
        <v>2.195</v>
      </c>
      <c r="I1291" s="91" t="n">
        <v>2.08</v>
      </c>
      <c r="J1291" s="91" t="n">
        <v>1.97</v>
      </c>
      <c r="K1291" s="91" t="n">
        <v>2.17</v>
      </c>
      <c r="L1291" s="91" t="n">
        <v>2.12</v>
      </c>
      <c r="M1291" s="91" t="n">
        <v>2.49</v>
      </c>
      <c r="N1291" s="91" t="n">
        <v>1.97</v>
      </c>
      <c r="O1291" s="91" t="n">
        <v>2.425</v>
      </c>
      <c r="P1291" s="91" t="n">
        <v>2.56</v>
      </c>
      <c r="Q1291" s="91" t="n">
        <v>1.99</v>
      </c>
      <c r="R1291" s="91" t="n">
        <v>2.21</v>
      </c>
      <c r="S1291" s="91" t="n">
        <v>2.12</v>
      </c>
      <c r="T1291" s="91" t="n">
        <v>2.135</v>
      </c>
      <c r="U1291" s="91" t="n">
        <v>2.395</v>
      </c>
      <c r="V1291" s="91" t="n">
        <v>2.55</v>
      </c>
      <c r="W1291" s="91" t="n">
        <v>2.25</v>
      </c>
      <c r="X1291" s="91" t="n">
        <v>2.25</v>
      </c>
      <c r="Y1291" s="91" t="n">
        <v>2.51</v>
      </c>
      <c r="AA1291" s="2" t="n">
        <v>2.29</v>
      </c>
      <c r="AE1291" s="28" t="n">
        <v>2.38</v>
      </c>
      <c r="AF1291" s="28" t="n">
        <v>2.042</v>
      </c>
      <c r="AG1291" s="28" t="n">
        <v>2.38</v>
      </c>
      <c r="AH1291" s="28" t="n">
        <v>2.27</v>
      </c>
      <c r="AI1291" s="28" t="n">
        <v>2.14</v>
      </c>
      <c r="AJ1291" s="28" t="n">
        <v>2.01</v>
      </c>
      <c r="AK1291" s="28" t="n">
        <v>2.275</v>
      </c>
      <c r="AL1291" s="28" t="n">
        <v>2.395</v>
      </c>
      <c r="AM1291" s="28" t="n">
        <v>2.54</v>
      </c>
      <c r="AN1291" s="28" t="n">
        <v>2.2</v>
      </c>
      <c r="AO1291" s="28" t="n">
        <v>2.52</v>
      </c>
      <c r="AP1291" s="28" t="n">
        <v>2.675</v>
      </c>
      <c r="AQ1291" s="28" t="n">
        <v>2.28</v>
      </c>
      <c r="AR1291" s="28" t="n">
        <v>2.38</v>
      </c>
      <c r="AS1291" s="28" t="n">
        <v>2.39</v>
      </c>
      <c r="AT1291" s="28" t="n">
        <v>2.3825</v>
      </c>
      <c r="AU1291" s="28" t="n">
        <v>2.5025</v>
      </c>
      <c r="AV1291" s="28" t="n">
        <v>2.6525</v>
      </c>
      <c r="AW1291" s="28" t="n">
        <v>2.315</v>
      </c>
      <c r="AX1291" s="28" t="n">
        <v>2.315</v>
      </c>
      <c r="AY1291" s="28" t="n">
        <v>2.65</v>
      </c>
      <c r="BE1291" s="28" t="n">
        <v>2.38</v>
      </c>
      <c r="BF1291" s="28" t="n">
        <v>2.042</v>
      </c>
      <c r="BG1291" s="28" t="n">
        <v>2.38</v>
      </c>
      <c r="BH1291" s="28" t="n">
        <v>2.27</v>
      </c>
      <c r="BI1291" s="28" t="n">
        <v>2.14</v>
      </c>
      <c r="BJ1291" s="28" t="n">
        <v>2.01</v>
      </c>
      <c r="BK1291" s="28" t="n">
        <v>2.275</v>
      </c>
      <c r="BL1291" s="28" t="n">
        <v>2.395</v>
      </c>
      <c r="BM1291" s="28" t="n">
        <v>2.54</v>
      </c>
      <c r="BN1291" s="28" t="n">
        <v>2.2</v>
      </c>
      <c r="BO1291" s="28" t="n">
        <v>2.52</v>
      </c>
      <c r="BP1291" s="28" t="n">
        <v>2.675</v>
      </c>
      <c r="BQ1291" s="28" t="n">
        <v>2.28</v>
      </c>
      <c r="BR1291" s="28" t="n">
        <v>2.38</v>
      </c>
      <c r="BS1291" s="28" t="n">
        <v>2.39</v>
      </c>
      <c r="BT1291" s="28" t="n">
        <v>2.3825</v>
      </c>
      <c r="BU1291" s="28" t="n">
        <v>2.5025</v>
      </c>
      <c r="BV1291" s="28" t="n">
        <v>2.6525</v>
      </c>
      <c r="BW1291" s="28" t="n">
        <v>2.315</v>
      </c>
      <c r="BX1291" s="28" t="n">
        <v>2.315</v>
      </c>
      <c r="BY1291" s="28" t="n">
        <v>2.65</v>
      </c>
      <c r="CA1291" s="28" t="n">
        <v>3.0394</v>
      </c>
      <c r="CB1291" s="28" t="n">
        <v>2.6404</v>
      </c>
      <c r="CC1291" s="28" t="n">
        <v>3.1444</v>
      </c>
      <c r="CD1291" s="28" t="n">
        <v>2.9094</v>
      </c>
      <c r="CE1291" s="28" t="n">
        <v>2.8254</v>
      </c>
      <c r="CF1291" s="28" t="n">
        <v>2.7259</v>
      </c>
      <c r="CG1291" s="28" t="n">
        <v>2.9244</v>
      </c>
      <c r="CH1291" s="28" t="n">
        <v>3.0079</v>
      </c>
      <c r="CI1291" s="28" t="n">
        <v>3.2534</v>
      </c>
      <c r="CJ1291" s="28" t="n">
        <v>3.2294</v>
      </c>
      <c r="CK1291" s="28" t="n">
        <v>3.2714</v>
      </c>
      <c r="CL1291" s="92" t="n">
        <v>4.1794</v>
      </c>
      <c r="CM1291" s="28" t="n">
        <v>2.9244</v>
      </c>
      <c r="CN1291" s="28" t="n">
        <v>3.2674</v>
      </c>
      <c r="CO1291" s="28" t="n">
        <v>3.0519</v>
      </c>
      <c r="CP1291" s="28" t="n">
        <v>3.0344</v>
      </c>
      <c r="CQ1291" s="28" t="n">
        <v>3.3524</v>
      </c>
      <c r="CR1291" s="28" t="n">
        <v>3.7894</v>
      </c>
      <c r="CS1291" s="28" t="n">
        <v>3.0444</v>
      </c>
      <c r="CT1291" s="28" t="n">
        <v>3.0244</v>
      </c>
      <c r="CU1291" s="28" t="n">
        <v>3.5314</v>
      </c>
    </row>
    <row r="1292" customFormat="false" ht="12" hidden="true" customHeight="true" outlineLevel="0" collapsed="false">
      <c r="A1292" s="56" t="n">
        <v>37138</v>
      </c>
      <c r="B1292" s="90" t="n">
        <f aca="false">B1291+1</f>
        <v>1286</v>
      </c>
      <c r="C1292" s="28"/>
      <c r="E1292" s="91" t="n">
        <v>2.29</v>
      </c>
      <c r="F1292" s="91" t="n">
        <v>2.091</v>
      </c>
      <c r="G1292" s="91" t="n">
        <v>2.3</v>
      </c>
      <c r="H1292" s="91" t="n">
        <v>2.195</v>
      </c>
      <c r="I1292" s="91" t="n">
        <v>2.08</v>
      </c>
      <c r="J1292" s="91" t="n">
        <v>1.97</v>
      </c>
      <c r="K1292" s="91" t="n">
        <v>2.17</v>
      </c>
      <c r="L1292" s="91" t="n">
        <v>2.31</v>
      </c>
      <c r="M1292" s="91" t="n">
        <v>2.49</v>
      </c>
      <c r="N1292" s="91" t="n">
        <v>1.97</v>
      </c>
      <c r="O1292" s="91" t="n">
        <v>2.425</v>
      </c>
      <c r="P1292" s="91" t="n">
        <v>2.56</v>
      </c>
      <c r="Q1292" s="91" t="n">
        <v>2.18</v>
      </c>
      <c r="R1292" s="91" t="n">
        <v>2.21</v>
      </c>
      <c r="S1292" s="91" t="n">
        <v>2.29</v>
      </c>
      <c r="T1292" s="91" t="n">
        <v>2.29</v>
      </c>
      <c r="U1292" s="91" t="n">
        <v>2.395</v>
      </c>
      <c r="V1292" s="91" t="n">
        <v>2.55</v>
      </c>
      <c r="W1292" s="91" t="n">
        <v>2.25</v>
      </c>
      <c r="X1292" s="91" t="n">
        <v>2.25</v>
      </c>
      <c r="Y1292" s="91" t="n">
        <v>2.51</v>
      </c>
      <c r="AA1292" s="2" t="n">
        <v>2.29</v>
      </c>
      <c r="AE1292" s="28" t="n">
        <v>2.359</v>
      </c>
      <c r="AF1292" s="28" t="n">
        <v>1.88719995422594</v>
      </c>
      <c r="AG1292" s="28" t="n">
        <v>2.359</v>
      </c>
      <c r="AH1292" s="28" t="n">
        <v>2.249</v>
      </c>
      <c r="AI1292" s="28" t="n">
        <v>2.094</v>
      </c>
      <c r="AJ1292" s="28" t="n">
        <v>1.949</v>
      </c>
      <c r="AK1292" s="28" t="n">
        <v>2.254</v>
      </c>
      <c r="AL1292" s="28" t="n">
        <v>2.374</v>
      </c>
      <c r="AM1292" s="28" t="n">
        <v>2.479</v>
      </c>
      <c r="AN1292" s="28" t="n">
        <v>2.079</v>
      </c>
      <c r="AO1292" s="28" t="n">
        <v>2.5115</v>
      </c>
      <c r="AP1292" s="28" t="n">
        <v>2.654</v>
      </c>
      <c r="AQ1292" s="28" t="n">
        <v>2.259</v>
      </c>
      <c r="AR1292" s="28" t="n">
        <v>2.294</v>
      </c>
      <c r="AS1292" s="28" t="n">
        <v>2.369</v>
      </c>
      <c r="AT1292" s="28" t="n">
        <v>2.3615</v>
      </c>
      <c r="AU1292" s="28" t="n">
        <v>2.464</v>
      </c>
      <c r="AV1292" s="28" t="n">
        <v>2.619</v>
      </c>
      <c r="AW1292" s="28" t="n">
        <v>2.299</v>
      </c>
      <c r="AX1292" s="28" t="n">
        <v>2.299</v>
      </c>
      <c r="AY1292" s="28" t="n">
        <v>2.589</v>
      </c>
      <c r="BE1292" s="28" t="n">
        <v>2.359</v>
      </c>
      <c r="BF1292" s="28" t="n">
        <v>1.88719995422594</v>
      </c>
      <c r="BG1292" s="28" t="n">
        <v>2.359</v>
      </c>
      <c r="BH1292" s="28" t="n">
        <v>2.249</v>
      </c>
      <c r="BI1292" s="28" t="n">
        <v>2.094</v>
      </c>
      <c r="BJ1292" s="28" t="n">
        <v>1.949</v>
      </c>
      <c r="BK1292" s="28" t="n">
        <v>2.254</v>
      </c>
      <c r="BL1292" s="28" t="n">
        <v>2.374</v>
      </c>
      <c r="BM1292" s="28" t="n">
        <v>2.479</v>
      </c>
      <c r="BN1292" s="28" t="n">
        <v>2.079</v>
      </c>
      <c r="BO1292" s="28" t="n">
        <v>2.5115</v>
      </c>
      <c r="BP1292" s="28" t="n">
        <v>2.654</v>
      </c>
      <c r="BQ1292" s="28" t="n">
        <v>2.259</v>
      </c>
      <c r="BR1292" s="28" t="n">
        <v>2.294</v>
      </c>
      <c r="BS1292" s="28" t="n">
        <v>2.369</v>
      </c>
      <c r="BT1292" s="28" t="n">
        <v>2.3615</v>
      </c>
      <c r="BU1292" s="28" t="n">
        <v>2.464</v>
      </c>
      <c r="BV1292" s="28" t="n">
        <v>2.619</v>
      </c>
      <c r="BW1292" s="28" t="n">
        <v>2.299</v>
      </c>
      <c r="BX1292" s="28" t="n">
        <v>2.299</v>
      </c>
      <c r="BY1292" s="28" t="n">
        <v>2.589</v>
      </c>
      <c r="CA1292" s="28" t="n">
        <v>2.9902</v>
      </c>
      <c r="CB1292" s="28" t="n">
        <v>2.5342</v>
      </c>
      <c r="CC1292" s="28" t="n">
        <v>3.0952</v>
      </c>
      <c r="CD1292" s="28" t="n">
        <v>2.8502</v>
      </c>
      <c r="CE1292" s="28" t="n">
        <v>2.7672</v>
      </c>
      <c r="CF1292" s="28" t="n">
        <v>2.6617</v>
      </c>
      <c r="CG1292" s="28" t="n">
        <v>2.8702</v>
      </c>
      <c r="CH1292" s="28" t="n">
        <v>2.9587</v>
      </c>
      <c r="CI1292" s="28" t="n">
        <v>3.1662</v>
      </c>
      <c r="CJ1292" s="28" t="n">
        <v>3.1562</v>
      </c>
      <c r="CK1292" s="28" t="n">
        <v>3.2242</v>
      </c>
      <c r="CL1292" s="92" t="n">
        <v>4.1292</v>
      </c>
      <c r="CM1292" s="28" t="n">
        <v>2.8702</v>
      </c>
      <c r="CN1292" s="28" t="n">
        <v>3.1802</v>
      </c>
      <c r="CO1292" s="28" t="n">
        <v>3.0027</v>
      </c>
      <c r="CP1292" s="28" t="n">
        <v>2.9852</v>
      </c>
      <c r="CQ1292" s="28" t="n">
        <v>3.2977</v>
      </c>
      <c r="CR1292" s="28" t="n">
        <v>3.7322</v>
      </c>
      <c r="CS1292" s="28" t="n">
        <v>2.9952</v>
      </c>
      <c r="CT1292" s="28" t="n">
        <v>2.9752</v>
      </c>
      <c r="CU1292" s="28" t="n">
        <v>3.4342</v>
      </c>
    </row>
    <row r="1293" customFormat="false" ht="12" hidden="true" customHeight="true" outlineLevel="0" collapsed="false">
      <c r="A1293" s="56" t="n">
        <v>37139</v>
      </c>
      <c r="B1293" s="90" t="n">
        <f aca="false">B1292+1</f>
        <v>1287</v>
      </c>
      <c r="C1293" s="28"/>
      <c r="E1293" s="91" t="n">
        <v>2.33</v>
      </c>
      <c r="F1293" s="91" t="n">
        <v>1.828</v>
      </c>
      <c r="G1293" s="91" t="n">
        <v>2.325</v>
      </c>
      <c r="H1293" s="91" t="n">
        <v>2.17</v>
      </c>
      <c r="I1293" s="91" t="n">
        <v>2.06</v>
      </c>
      <c r="J1293" s="91" t="n">
        <v>1.88</v>
      </c>
      <c r="K1293" s="91" t="n">
        <v>2.2</v>
      </c>
      <c r="L1293" s="91" t="n">
        <v>2.33</v>
      </c>
      <c r="M1293" s="91" t="n">
        <v>2.34</v>
      </c>
      <c r="N1293" s="91" t="n">
        <v>1.83</v>
      </c>
      <c r="O1293" s="91" t="n">
        <v>2.495</v>
      </c>
      <c r="P1293" s="91" t="n">
        <v>2.6025</v>
      </c>
      <c r="Q1293" s="91" t="n">
        <v>2.17</v>
      </c>
      <c r="R1293" s="91" t="n">
        <v>2.12</v>
      </c>
      <c r="S1293" s="91" t="n">
        <v>2.32</v>
      </c>
      <c r="T1293" s="91" t="n">
        <v>2.34</v>
      </c>
      <c r="U1293" s="91" t="n">
        <v>2.435</v>
      </c>
      <c r="V1293" s="91" t="n">
        <v>2.595</v>
      </c>
      <c r="W1293" s="91" t="n">
        <v>2.26</v>
      </c>
      <c r="X1293" s="91" t="n">
        <v>2.26</v>
      </c>
      <c r="Y1293" s="91" t="n">
        <v>2.43</v>
      </c>
      <c r="AA1293" s="2" t="n">
        <v>2.39</v>
      </c>
      <c r="AE1293" s="28" t="n">
        <v>2.42</v>
      </c>
      <c r="AF1293" s="28" t="n">
        <v>1.97532066798331</v>
      </c>
      <c r="AG1293" s="28" t="n">
        <v>2.42</v>
      </c>
      <c r="AH1293" s="28" t="n">
        <v>2.3</v>
      </c>
      <c r="AI1293" s="28" t="n">
        <v>2.17</v>
      </c>
      <c r="AJ1293" s="28" t="n">
        <v>2.005</v>
      </c>
      <c r="AK1293" s="28" t="n">
        <v>2.31</v>
      </c>
      <c r="AL1293" s="28" t="n">
        <v>2.435</v>
      </c>
      <c r="AM1293" s="28" t="n">
        <v>2.505</v>
      </c>
      <c r="AN1293" s="28" t="n">
        <v>2.165</v>
      </c>
      <c r="AO1293" s="28" t="n">
        <v>2.575</v>
      </c>
      <c r="AP1293" s="28" t="n">
        <v>2.715</v>
      </c>
      <c r="AQ1293" s="28" t="n">
        <v>2.31</v>
      </c>
      <c r="AR1293" s="28" t="n">
        <v>2.32</v>
      </c>
      <c r="AS1293" s="28" t="n">
        <v>2.43</v>
      </c>
      <c r="AT1293" s="28" t="n">
        <v>2.4225</v>
      </c>
      <c r="AU1293" s="28" t="n">
        <v>2.5325</v>
      </c>
      <c r="AV1293" s="28" t="n">
        <v>2.68</v>
      </c>
      <c r="AW1293" s="28" t="n">
        <v>2.35</v>
      </c>
      <c r="AX1293" s="28" t="n">
        <v>2.35</v>
      </c>
      <c r="AY1293" s="28" t="n">
        <v>2.645</v>
      </c>
      <c r="BE1293" s="28" t="n">
        <v>2.42</v>
      </c>
      <c r="BF1293" s="28" t="n">
        <v>1.97532066798331</v>
      </c>
      <c r="BG1293" s="28" t="n">
        <v>2.42</v>
      </c>
      <c r="BH1293" s="28" t="n">
        <v>2.3</v>
      </c>
      <c r="BI1293" s="28" t="n">
        <v>2.17</v>
      </c>
      <c r="BJ1293" s="28" t="n">
        <v>2.005</v>
      </c>
      <c r="BK1293" s="28" t="n">
        <v>2.31</v>
      </c>
      <c r="BL1293" s="28" t="n">
        <v>2.435</v>
      </c>
      <c r="BM1293" s="28" t="n">
        <v>2.505</v>
      </c>
      <c r="BN1293" s="28" t="n">
        <v>2.165</v>
      </c>
      <c r="BO1293" s="28" t="n">
        <v>2.575</v>
      </c>
      <c r="BP1293" s="28" t="n">
        <v>2.715</v>
      </c>
      <c r="BQ1293" s="28" t="n">
        <v>2.31</v>
      </c>
      <c r="BR1293" s="28" t="n">
        <v>2.32</v>
      </c>
      <c r="BS1293" s="28" t="n">
        <v>2.43</v>
      </c>
      <c r="BT1293" s="28" t="n">
        <v>2.4225</v>
      </c>
      <c r="BU1293" s="28" t="n">
        <v>2.5325</v>
      </c>
      <c r="BV1293" s="28" t="n">
        <v>2.68</v>
      </c>
      <c r="BW1293" s="28" t="n">
        <v>2.35</v>
      </c>
      <c r="BX1293" s="28" t="n">
        <v>2.35</v>
      </c>
      <c r="BY1293" s="28" t="n">
        <v>2.645</v>
      </c>
      <c r="CA1293" s="28" t="n">
        <v>3.0418</v>
      </c>
      <c r="CB1293" s="28" t="n">
        <v>2.5918</v>
      </c>
      <c r="CC1293" s="28" t="n">
        <v>3.1468</v>
      </c>
      <c r="CD1293" s="28" t="n">
        <v>2.9018</v>
      </c>
      <c r="CE1293" s="28" t="n">
        <v>2.8168</v>
      </c>
      <c r="CF1293" s="28" t="n">
        <v>2.7133</v>
      </c>
      <c r="CG1293" s="28" t="n">
        <v>2.9268</v>
      </c>
      <c r="CH1293" s="28" t="n">
        <v>3.0093</v>
      </c>
      <c r="CI1293" s="28" t="n">
        <v>3.2048</v>
      </c>
      <c r="CJ1293" s="28" t="n">
        <v>3.2038</v>
      </c>
      <c r="CK1293" s="28" t="n">
        <v>3.2758</v>
      </c>
      <c r="CL1293" s="92" t="n">
        <v>4.1838</v>
      </c>
      <c r="CM1293" s="28" t="n">
        <v>2.9168</v>
      </c>
      <c r="CN1293" s="28" t="n">
        <v>3.2188</v>
      </c>
      <c r="CO1293" s="28" t="n">
        <v>3.0543</v>
      </c>
      <c r="CP1293" s="28" t="n">
        <v>3.0368</v>
      </c>
      <c r="CQ1293" s="28" t="n">
        <v>3.3448</v>
      </c>
      <c r="CR1293" s="28" t="n">
        <v>3.7853</v>
      </c>
      <c r="CS1293" s="28" t="n">
        <v>3.0468</v>
      </c>
      <c r="CT1293" s="28" t="n">
        <v>3.0268</v>
      </c>
      <c r="CU1293" s="28" t="n">
        <v>3.4728</v>
      </c>
    </row>
    <row r="1294" customFormat="false" ht="12" hidden="true" customHeight="true" outlineLevel="0" collapsed="false">
      <c r="A1294" s="56" t="n">
        <v>37140</v>
      </c>
      <c r="B1294" s="90" t="n">
        <f aca="false">B1293+1</f>
        <v>1288</v>
      </c>
      <c r="C1294" s="28"/>
      <c r="E1294" s="91" t="n">
        <v>2.35</v>
      </c>
      <c r="F1294" s="91" t="n">
        <v>1.829</v>
      </c>
      <c r="G1294" s="91" t="n">
        <v>2.34</v>
      </c>
      <c r="H1294" s="91" t="n">
        <v>2.14</v>
      </c>
      <c r="I1294" s="91" t="n">
        <v>2.06</v>
      </c>
      <c r="J1294" s="91" t="n">
        <v>1.88</v>
      </c>
      <c r="K1294" s="91" t="n">
        <v>2.2</v>
      </c>
      <c r="L1294" s="91" t="n">
        <v>2.33</v>
      </c>
      <c r="M1294" s="91" t="n">
        <v>2.32</v>
      </c>
      <c r="N1294" s="91" t="n">
        <v>1.85</v>
      </c>
      <c r="O1294" s="91" t="n">
        <v>2.51</v>
      </c>
      <c r="P1294" s="91" t="n">
        <v>2.615</v>
      </c>
      <c r="Q1294" s="91" t="n">
        <v>2.15</v>
      </c>
      <c r="R1294" s="91" t="n">
        <v>2.1</v>
      </c>
      <c r="S1294" s="91" t="n">
        <v>2.34</v>
      </c>
      <c r="T1294" s="91" t="n">
        <v>2.35</v>
      </c>
      <c r="U1294" s="91" t="n">
        <v>2.45</v>
      </c>
      <c r="V1294" s="91" t="n">
        <v>2.6</v>
      </c>
      <c r="W1294" s="91" t="n">
        <v>2.25</v>
      </c>
      <c r="X1294" s="91" t="n">
        <v>2.25</v>
      </c>
      <c r="Y1294" s="91" t="n">
        <v>2.38</v>
      </c>
      <c r="AA1294" s="2" t="n">
        <v>2.445</v>
      </c>
      <c r="AE1294" s="28" t="n">
        <v>2.44</v>
      </c>
      <c r="AF1294" s="28" t="n">
        <v>1.99902026627484</v>
      </c>
      <c r="AG1294" s="28" t="n">
        <v>2.445</v>
      </c>
      <c r="AH1294" s="28" t="n">
        <v>2.305</v>
      </c>
      <c r="AI1294" s="28" t="n">
        <v>2.185</v>
      </c>
      <c r="AJ1294" s="28" t="n">
        <v>2.01</v>
      </c>
      <c r="AK1294" s="28" t="n">
        <v>2.32</v>
      </c>
      <c r="AL1294" s="28" t="n">
        <v>2.45</v>
      </c>
      <c r="AM1294" s="28" t="n">
        <v>2.535</v>
      </c>
      <c r="AN1294" s="28" t="n">
        <v>2.2</v>
      </c>
      <c r="AO1294" s="28" t="n">
        <v>2.595</v>
      </c>
      <c r="AP1294" s="28" t="n">
        <v>2.735</v>
      </c>
      <c r="AQ1294" s="28" t="n">
        <v>2.315</v>
      </c>
      <c r="AR1294" s="28" t="n">
        <v>2.34</v>
      </c>
      <c r="AS1294" s="28" t="n">
        <v>2.45</v>
      </c>
      <c r="AT1294" s="28" t="n">
        <v>2.4425</v>
      </c>
      <c r="AU1294" s="28" t="n">
        <v>2.5525</v>
      </c>
      <c r="AV1294" s="28" t="n">
        <v>2.7</v>
      </c>
      <c r="AW1294" s="28" t="n">
        <v>2.365</v>
      </c>
      <c r="AX1294" s="28" t="n">
        <v>2.365</v>
      </c>
      <c r="AY1294" s="28" t="n">
        <v>2.67</v>
      </c>
      <c r="BE1294" s="28" t="n">
        <v>2.44</v>
      </c>
      <c r="BF1294" s="28" t="n">
        <v>1.99902026627484</v>
      </c>
      <c r="BG1294" s="28" t="n">
        <v>2.445</v>
      </c>
      <c r="BH1294" s="28" t="n">
        <v>2.305</v>
      </c>
      <c r="BI1294" s="28" t="n">
        <v>2.185</v>
      </c>
      <c r="BJ1294" s="28" t="n">
        <v>2.01</v>
      </c>
      <c r="BK1294" s="28" t="n">
        <v>2.32</v>
      </c>
      <c r="BL1294" s="28" t="n">
        <v>2.45</v>
      </c>
      <c r="BM1294" s="28" t="n">
        <v>2.535</v>
      </c>
      <c r="BN1294" s="28" t="n">
        <v>2.2</v>
      </c>
      <c r="BO1294" s="28" t="n">
        <v>2.595</v>
      </c>
      <c r="BP1294" s="28" t="n">
        <v>2.735</v>
      </c>
      <c r="BQ1294" s="28" t="n">
        <v>2.315</v>
      </c>
      <c r="BR1294" s="28" t="n">
        <v>2.34</v>
      </c>
      <c r="BS1294" s="28" t="n">
        <v>2.45</v>
      </c>
      <c r="BT1294" s="28" t="n">
        <v>2.4425</v>
      </c>
      <c r="BU1294" s="28" t="n">
        <v>2.5525</v>
      </c>
      <c r="BV1294" s="28" t="n">
        <v>2.7</v>
      </c>
      <c r="BW1294" s="28" t="n">
        <v>2.365</v>
      </c>
      <c r="BX1294" s="28" t="n">
        <v>2.365</v>
      </c>
      <c r="BY1294" s="28" t="n">
        <v>2.67</v>
      </c>
      <c r="CA1294" s="28" t="n">
        <v>3.0574</v>
      </c>
      <c r="CB1294" s="28" t="n">
        <v>2.6214</v>
      </c>
      <c r="CC1294" s="28" t="n">
        <v>3.1624</v>
      </c>
      <c r="CD1294" s="28" t="n">
        <v>2.9124</v>
      </c>
      <c r="CE1294" s="28" t="n">
        <v>2.8444</v>
      </c>
      <c r="CF1294" s="28" t="n">
        <v>2.7389</v>
      </c>
      <c r="CG1294" s="28" t="n">
        <v>2.9374</v>
      </c>
      <c r="CH1294" s="28" t="n">
        <v>3.0244</v>
      </c>
      <c r="CI1294" s="28" t="n">
        <v>3.2464</v>
      </c>
      <c r="CJ1294" s="28" t="n">
        <v>3.2274</v>
      </c>
      <c r="CK1294" s="28" t="n">
        <v>3.2914</v>
      </c>
      <c r="CL1294" s="92" t="n">
        <v>4.1994</v>
      </c>
      <c r="CM1294" s="28" t="n">
        <v>2.9274</v>
      </c>
      <c r="CN1294" s="28" t="n">
        <v>3.2444</v>
      </c>
      <c r="CO1294" s="28" t="n">
        <v>3.0699</v>
      </c>
      <c r="CP1294" s="28" t="n">
        <v>3.0524</v>
      </c>
      <c r="CQ1294" s="28" t="n">
        <v>3.3604</v>
      </c>
      <c r="CR1294" s="28" t="n">
        <v>3.8009</v>
      </c>
      <c r="CS1294" s="28" t="n">
        <v>3.0624</v>
      </c>
      <c r="CT1294" s="28" t="n">
        <v>3.0424</v>
      </c>
      <c r="CU1294" s="28" t="n">
        <v>3.5004</v>
      </c>
    </row>
    <row r="1295" customFormat="false" ht="12" hidden="true" customHeight="true" outlineLevel="0" collapsed="false">
      <c r="A1295" s="56" t="n">
        <v>37141</v>
      </c>
      <c r="B1295" s="90" t="n">
        <f aca="false">B1294+1</f>
        <v>1289</v>
      </c>
      <c r="C1295" s="28"/>
      <c r="E1295" s="91" t="n">
        <v>2.41</v>
      </c>
      <c r="F1295" s="91" t="n">
        <v>1.819</v>
      </c>
      <c r="G1295" s="91" t="n">
        <v>2.395</v>
      </c>
      <c r="H1295" s="91" t="n">
        <v>2.15</v>
      </c>
      <c r="I1295" s="91" t="n">
        <v>2.03</v>
      </c>
      <c r="J1295" s="91" t="n">
        <v>1.86</v>
      </c>
      <c r="K1295" s="91" t="n">
        <v>2.26</v>
      </c>
      <c r="L1295" s="91" t="n">
        <v>2.39</v>
      </c>
      <c r="M1295" s="91" t="n">
        <v>2.38</v>
      </c>
      <c r="N1295" s="91" t="n">
        <v>1.91</v>
      </c>
      <c r="O1295" s="91" t="n">
        <v>2.565</v>
      </c>
      <c r="P1295" s="91" t="n">
        <v>2.675</v>
      </c>
      <c r="Q1295" s="91" t="n">
        <v>2.21</v>
      </c>
      <c r="R1295" s="91" t="n">
        <v>2.11</v>
      </c>
      <c r="S1295" s="91" t="n">
        <v>2.4</v>
      </c>
      <c r="T1295" s="91" t="n">
        <v>2.4</v>
      </c>
      <c r="U1295" s="91" t="n">
        <v>2.52</v>
      </c>
      <c r="V1295" s="91" t="n">
        <v>2.66</v>
      </c>
      <c r="W1295" s="91" t="n">
        <v>2.29</v>
      </c>
      <c r="X1295" s="91" t="n">
        <v>2.29</v>
      </c>
      <c r="Y1295" s="91" t="n">
        <v>2.47</v>
      </c>
      <c r="AA1295" s="2" t="n">
        <v>2.43</v>
      </c>
      <c r="AE1295" s="28" t="n">
        <v>2.5</v>
      </c>
      <c r="AF1295" s="28" t="n">
        <v>2.05023344287802</v>
      </c>
      <c r="AG1295" s="28" t="n">
        <v>2.505</v>
      </c>
      <c r="AH1295" s="28" t="n">
        <v>2.345</v>
      </c>
      <c r="AI1295" s="28" t="n">
        <v>2.215</v>
      </c>
      <c r="AJ1295" s="28" t="n">
        <v>2.04</v>
      </c>
      <c r="AK1295" s="28" t="n">
        <v>2.38</v>
      </c>
      <c r="AL1295" s="28" t="n">
        <v>2.51</v>
      </c>
      <c r="AM1295" s="28" t="n">
        <v>2.545</v>
      </c>
      <c r="AN1295" s="28" t="n">
        <v>2.22</v>
      </c>
      <c r="AO1295" s="28" t="n">
        <v>2.655</v>
      </c>
      <c r="AP1295" s="28" t="n">
        <v>2.795</v>
      </c>
      <c r="AQ1295" s="28" t="n">
        <v>2.365</v>
      </c>
      <c r="AR1295" s="28" t="n">
        <v>2.345</v>
      </c>
      <c r="AS1295" s="28" t="n">
        <v>2.51</v>
      </c>
      <c r="AT1295" s="28" t="n">
        <v>2.5025</v>
      </c>
      <c r="AU1295" s="28" t="n">
        <v>2.6125</v>
      </c>
      <c r="AV1295" s="28" t="n">
        <v>2.76</v>
      </c>
      <c r="AW1295" s="28" t="n">
        <v>2.425</v>
      </c>
      <c r="AX1295" s="28" t="n">
        <v>2.425</v>
      </c>
      <c r="AY1295" s="28" t="n">
        <v>2.73</v>
      </c>
      <c r="BE1295" s="28" t="n">
        <v>2.5</v>
      </c>
      <c r="BF1295" s="28" t="n">
        <v>2.05023344287802</v>
      </c>
      <c r="BG1295" s="28" t="n">
        <v>2.505</v>
      </c>
      <c r="BH1295" s="28" t="n">
        <v>2.345</v>
      </c>
      <c r="BI1295" s="28" t="n">
        <v>2.215</v>
      </c>
      <c r="BJ1295" s="28" t="n">
        <v>2.04</v>
      </c>
      <c r="BK1295" s="28" t="n">
        <v>2.38</v>
      </c>
      <c r="BL1295" s="28" t="n">
        <v>2.51</v>
      </c>
      <c r="BM1295" s="28" t="n">
        <v>2.545</v>
      </c>
      <c r="BN1295" s="28" t="n">
        <v>2.22</v>
      </c>
      <c r="BO1295" s="28" t="n">
        <v>2.655</v>
      </c>
      <c r="BP1295" s="28" t="n">
        <v>2.795</v>
      </c>
      <c r="BQ1295" s="28" t="n">
        <v>2.365</v>
      </c>
      <c r="BR1295" s="28" t="n">
        <v>2.345</v>
      </c>
      <c r="BS1295" s="28" t="n">
        <v>2.51</v>
      </c>
      <c r="BT1295" s="28" t="n">
        <v>2.5025</v>
      </c>
      <c r="BU1295" s="28" t="n">
        <v>2.6125</v>
      </c>
      <c r="BV1295" s="28" t="n">
        <v>2.76</v>
      </c>
      <c r="BW1295" s="28" t="n">
        <v>2.425</v>
      </c>
      <c r="BX1295" s="28" t="n">
        <v>2.425</v>
      </c>
      <c r="BY1295" s="28" t="n">
        <v>2.73</v>
      </c>
      <c r="CA1295" s="28" t="n">
        <v>3.0908</v>
      </c>
      <c r="CB1295" s="28" t="n">
        <v>2.6478</v>
      </c>
      <c r="CC1295" s="28" t="n">
        <v>3.1958</v>
      </c>
      <c r="CD1295" s="28" t="n">
        <v>2.9408</v>
      </c>
      <c r="CE1295" s="28" t="n">
        <v>2.8458</v>
      </c>
      <c r="CF1295" s="28" t="n">
        <v>2.7488</v>
      </c>
      <c r="CG1295" s="28" t="n">
        <v>2.9708</v>
      </c>
      <c r="CH1295" s="28" t="n">
        <v>3.0563</v>
      </c>
      <c r="CI1295" s="28" t="n">
        <v>3.2428</v>
      </c>
      <c r="CJ1295" s="28" t="n">
        <v>3.2268</v>
      </c>
      <c r="CK1295" s="28" t="n">
        <v>3.3248</v>
      </c>
      <c r="CL1295" s="92" t="n">
        <v>4.2328</v>
      </c>
      <c r="CM1295" s="28" t="n">
        <v>2.9608</v>
      </c>
      <c r="CN1295" s="28" t="n">
        <v>3.2418</v>
      </c>
      <c r="CO1295" s="28" t="n">
        <v>3.1033</v>
      </c>
      <c r="CP1295" s="28" t="n">
        <v>3.0858</v>
      </c>
      <c r="CQ1295" s="28" t="n">
        <v>3.3938</v>
      </c>
      <c r="CR1295" s="28" t="n">
        <v>3.8343</v>
      </c>
      <c r="CS1295" s="28" t="n">
        <v>3.0958</v>
      </c>
      <c r="CT1295" s="28" t="n">
        <v>3.0758</v>
      </c>
      <c r="CU1295" s="28" t="n">
        <v>3.5338</v>
      </c>
    </row>
    <row r="1296" customFormat="false" ht="12" hidden="true" customHeight="true" outlineLevel="0" collapsed="false">
      <c r="A1296" s="56" t="n">
        <v>37144</v>
      </c>
      <c r="B1296" s="90" t="n">
        <f aca="false">B1295+1</f>
        <v>1290</v>
      </c>
      <c r="C1296" s="28"/>
      <c r="E1296" s="91" t="n">
        <v>2.32</v>
      </c>
      <c r="F1296" s="91" t="n">
        <v>1.931</v>
      </c>
      <c r="G1296" s="91" t="n">
        <v>2.3</v>
      </c>
      <c r="H1296" s="91" t="n">
        <v>2.11</v>
      </c>
      <c r="I1296" s="91" t="n">
        <v>2.02</v>
      </c>
      <c r="J1296" s="91" t="n">
        <v>1.83</v>
      </c>
      <c r="K1296" s="91" t="n">
        <v>2.22</v>
      </c>
      <c r="L1296" s="91" t="n">
        <v>2.3</v>
      </c>
      <c r="M1296" s="91" t="n">
        <v>2.27</v>
      </c>
      <c r="N1296" s="91" t="n">
        <v>1.82</v>
      </c>
      <c r="O1296" s="91" t="n">
        <v>2.47</v>
      </c>
      <c r="P1296" s="91" t="n">
        <v>2.59</v>
      </c>
      <c r="Q1296" s="91" t="n">
        <v>2.12</v>
      </c>
      <c r="R1296" s="91" t="n">
        <v>2.02</v>
      </c>
      <c r="S1296" s="91" t="n">
        <v>2.32</v>
      </c>
      <c r="T1296" s="91" t="n">
        <v>2.32</v>
      </c>
      <c r="U1296" s="91" t="n">
        <v>2.44</v>
      </c>
      <c r="V1296" s="91" t="n">
        <v>2.575</v>
      </c>
      <c r="W1296" s="91" t="n">
        <v>2.2</v>
      </c>
      <c r="X1296" s="91" t="n">
        <v>2.2</v>
      </c>
      <c r="Y1296" s="91" t="n">
        <v>2.38</v>
      </c>
      <c r="AA1296" s="2" t="n">
        <v>2.48</v>
      </c>
      <c r="AE1296" s="28" t="n">
        <v>2.392</v>
      </c>
      <c r="AF1296" s="28" t="n">
        <v>1.99576692562999</v>
      </c>
      <c r="AG1296" s="28" t="n">
        <v>2.397</v>
      </c>
      <c r="AH1296" s="28" t="n">
        <v>2.237</v>
      </c>
      <c r="AI1296" s="28" t="n">
        <v>2.127</v>
      </c>
      <c r="AJ1296" s="28" t="n">
        <v>1.962</v>
      </c>
      <c r="AK1296" s="28" t="n">
        <v>2.272</v>
      </c>
      <c r="AL1296" s="28" t="n">
        <v>2.392</v>
      </c>
      <c r="AM1296" s="28" t="n">
        <v>2.412</v>
      </c>
      <c r="AN1296" s="28" t="n">
        <v>2.137</v>
      </c>
      <c r="AO1296" s="28" t="n">
        <v>2.542</v>
      </c>
      <c r="AP1296" s="28" t="n">
        <v>2.682</v>
      </c>
      <c r="AQ1296" s="28" t="n">
        <v>2.257</v>
      </c>
      <c r="AR1296" s="28" t="n">
        <v>2.232</v>
      </c>
      <c r="AS1296" s="28" t="n">
        <v>2.402</v>
      </c>
      <c r="AT1296" s="28" t="n">
        <v>2.3945</v>
      </c>
      <c r="AU1296" s="28" t="n">
        <v>2.507</v>
      </c>
      <c r="AV1296" s="28" t="n">
        <v>2.647</v>
      </c>
      <c r="AW1296" s="28" t="n">
        <v>2.317</v>
      </c>
      <c r="AX1296" s="28" t="n">
        <v>2.317</v>
      </c>
      <c r="AY1296" s="28" t="n">
        <v>2.622</v>
      </c>
      <c r="BE1296" s="28" t="n">
        <v>2.392</v>
      </c>
      <c r="BF1296" s="28" t="n">
        <v>1.99576692562999</v>
      </c>
      <c r="BG1296" s="28" t="n">
        <v>2.397</v>
      </c>
      <c r="BH1296" s="28" t="n">
        <v>2.237</v>
      </c>
      <c r="BI1296" s="28" t="n">
        <v>2.127</v>
      </c>
      <c r="BJ1296" s="28" t="n">
        <v>1.962</v>
      </c>
      <c r="BK1296" s="28" t="n">
        <v>2.272</v>
      </c>
      <c r="BL1296" s="28" t="n">
        <v>2.392</v>
      </c>
      <c r="BM1296" s="28" t="n">
        <v>2.412</v>
      </c>
      <c r="BN1296" s="28" t="n">
        <v>2.137</v>
      </c>
      <c r="BO1296" s="28" t="n">
        <v>2.542</v>
      </c>
      <c r="BP1296" s="28" t="n">
        <v>2.682</v>
      </c>
      <c r="BQ1296" s="28" t="n">
        <v>2.257</v>
      </c>
      <c r="BR1296" s="28" t="n">
        <v>2.232</v>
      </c>
      <c r="BS1296" s="28" t="n">
        <v>2.402</v>
      </c>
      <c r="BT1296" s="28" t="n">
        <v>2.3945</v>
      </c>
      <c r="BU1296" s="28" t="n">
        <v>2.507</v>
      </c>
      <c r="BV1296" s="28" t="n">
        <v>2.647</v>
      </c>
      <c r="BW1296" s="28" t="n">
        <v>2.317</v>
      </c>
      <c r="BX1296" s="28" t="n">
        <v>2.317</v>
      </c>
      <c r="BY1296" s="28" t="n">
        <v>2.622</v>
      </c>
      <c r="CA1296" s="28" t="n">
        <v>2.998</v>
      </c>
      <c r="CB1296" s="28" t="n">
        <v>2.575</v>
      </c>
      <c r="CC1296" s="28" t="n">
        <v>3.108</v>
      </c>
      <c r="CD1296" s="28" t="n">
        <v>2.848</v>
      </c>
      <c r="CE1296" s="28" t="n">
        <v>2.754</v>
      </c>
      <c r="CF1296" s="28" t="n">
        <v>2.654</v>
      </c>
      <c r="CG1296" s="28" t="n">
        <v>2.878</v>
      </c>
      <c r="CH1296" s="28" t="n">
        <v>2.961</v>
      </c>
      <c r="CI1296" s="28" t="n">
        <v>3.14</v>
      </c>
      <c r="CJ1296" s="28" t="n">
        <v>3.081</v>
      </c>
      <c r="CK1296" s="28" t="n">
        <v>3.232</v>
      </c>
      <c r="CL1296" s="92" t="n">
        <v>4.14</v>
      </c>
      <c r="CM1296" s="28" t="n">
        <v>2.868</v>
      </c>
      <c r="CN1296" s="28" t="n">
        <v>3.096</v>
      </c>
      <c r="CO1296" s="28" t="n">
        <v>3.0105</v>
      </c>
      <c r="CP1296" s="28" t="n">
        <v>2.993</v>
      </c>
      <c r="CQ1296" s="28" t="n">
        <v>3.301</v>
      </c>
      <c r="CR1296" s="28" t="n">
        <v>3.7415</v>
      </c>
      <c r="CS1296" s="28" t="n">
        <v>3.003</v>
      </c>
      <c r="CT1296" s="28" t="n">
        <v>2.983</v>
      </c>
      <c r="CU1296" s="28" t="n">
        <v>3.441</v>
      </c>
    </row>
    <row r="1297" customFormat="false" ht="12" hidden="true" customHeight="true" outlineLevel="0" collapsed="false">
      <c r="A1297" s="56" t="n">
        <v>37145</v>
      </c>
      <c r="B1297" s="90" t="n">
        <f aca="false">B1296+1</f>
        <v>1291</v>
      </c>
      <c r="C1297" s="28"/>
      <c r="E1297" s="91" t="n">
        <v>2.32</v>
      </c>
      <c r="F1297" s="91" t="n">
        <v>1.931</v>
      </c>
      <c r="G1297" s="91" t="n">
        <v>2.3</v>
      </c>
      <c r="H1297" s="91" t="n">
        <v>2.11</v>
      </c>
      <c r="I1297" s="91" t="n">
        <v>2.02</v>
      </c>
      <c r="J1297" s="91" t="n">
        <v>1.83</v>
      </c>
      <c r="K1297" s="91" t="n">
        <v>2.22</v>
      </c>
      <c r="L1297" s="91" t="n">
        <v>0</v>
      </c>
      <c r="M1297" s="91" t="n">
        <v>2.27</v>
      </c>
      <c r="N1297" s="91" t="n">
        <v>1.82</v>
      </c>
      <c r="O1297" s="91" t="n">
        <v>2.47</v>
      </c>
      <c r="P1297" s="91" t="n">
        <v>2.59</v>
      </c>
      <c r="Q1297" s="91" t="n">
        <v>0</v>
      </c>
      <c r="R1297" s="91" t="n">
        <v>2.02</v>
      </c>
      <c r="S1297" s="91" t="n">
        <v>2.32</v>
      </c>
      <c r="T1297" s="91" t="n">
        <v>2.32</v>
      </c>
      <c r="U1297" s="91" t="n">
        <v>2.44</v>
      </c>
      <c r="V1297" s="91" t="n">
        <v>2.575</v>
      </c>
      <c r="W1297" s="91" t="n">
        <v>2.2</v>
      </c>
      <c r="X1297" s="91" t="n">
        <v>2.2</v>
      </c>
      <c r="Y1297" s="91" t="n">
        <v>2.38</v>
      </c>
      <c r="AA1297" s="2" t="n">
        <v>2.7</v>
      </c>
      <c r="AE1297" s="28" t="n">
        <v>2.392</v>
      </c>
      <c r="AF1297" s="28" t="n">
        <v>2.392</v>
      </c>
      <c r="AG1297" s="28" t="n">
        <v>2.397</v>
      </c>
      <c r="AH1297" s="28" t="n">
        <v>2.392</v>
      </c>
      <c r="AI1297" s="28" t="n">
        <v>2.127</v>
      </c>
      <c r="AJ1297" s="28" t="n">
        <v>1.962</v>
      </c>
      <c r="AK1297" s="28" t="n">
        <v>2.272</v>
      </c>
      <c r="AL1297" s="28" t="n">
        <v>2.392</v>
      </c>
      <c r="AM1297" s="28" t="n">
        <v>2.412</v>
      </c>
      <c r="AN1297" s="28" t="n">
        <v>2.392</v>
      </c>
      <c r="AO1297" s="28" t="n">
        <v>2.542</v>
      </c>
      <c r="AP1297" s="28" t="n">
        <v>2.682</v>
      </c>
      <c r="AQ1297" s="28" t="n">
        <v>2.392</v>
      </c>
      <c r="AR1297" s="28" t="n">
        <v>2.232</v>
      </c>
      <c r="AS1297" s="28" t="n">
        <v>2.402</v>
      </c>
      <c r="AT1297" s="28" t="n">
        <v>2.3945</v>
      </c>
      <c r="AU1297" s="28" t="n">
        <v>2.507</v>
      </c>
      <c r="AV1297" s="28" t="n">
        <v>2.647</v>
      </c>
      <c r="AW1297" s="28" t="n">
        <v>2.317</v>
      </c>
      <c r="AX1297" s="28" t="n">
        <v>2.317</v>
      </c>
      <c r="AY1297" s="28" t="n">
        <v>2.622</v>
      </c>
      <c r="BE1297" s="28" t="n">
        <v>2.392</v>
      </c>
      <c r="BF1297" s="28" t="e">
        <f aca="false"/>
        <v>#DIV/0!</v>
      </c>
      <c r="BG1297" s="28" t="n">
        <v>2.397</v>
      </c>
      <c r="BH1297" s="28" t="e">
        <f aca="false"/>
        <v>#DIV/0!</v>
      </c>
      <c r="BI1297" s="28" t="n">
        <v>2.127</v>
      </c>
      <c r="BJ1297" s="28" t="n">
        <v>1.962</v>
      </c>
      <c r="BK1297" s="28" t="n">
        <v>2.272</v>
      </c>
      <c r="BL1297" s="28" t="e">
        <f aca="false"/>
        <v>#DIV/0!</v>
      </c>
      <c r="BM1297" s="28" t="n">
        <v>2.412</v>
      </c>
      <c r="BN1297" s="28" t="e">
        <f aca="false"/>
        <v>#DIV/0!</v>
      </c>
      <c r="BO1297" s="28" t="n">
        <v>2.542</v>
      </c>
      <c r="BP1297" s="28" t="n">
        <v>2.682</v>
      </c>
      <c r="BQ1297" s="28" t="e">
        <f aca="false"/>
        <v>#DIV/0!</v>
      </c>
      <c r="BR1297" s="28" t="n">
        <v>2.232</v>
      </c>
      <c r="BS1297" s="28" t="n">
        <v>2.402</v>
      </c>
      <c r="BT1297" s="28" t="n">
        <v>2.3945</v>
      </c>
      <c r="BU1297" s="28" t="n">
        <v>2.507</v>
      </c>
      <c r="BV1297" s="28" t="n">
        <v>2.647</v>
      </c>
      <c r="BW1297" s="28" t="n">
        <v>2.317</v>
      </c>
      <c r="BX1297" s="28" t="n">
        <v>2.317</v>
      </c>
      <c r="BY1297" s="28" t="n">
        <v>2.622</v>
      </c>
      <c r="CA1297" s="28" t="n">
        <v>2.998</v>
      </c>
      <c r="CB1297" s="28" t="e">
        <f aca="false"/>
        <v>#DIV/0!</v>
      </c>
      <c r="CC1297" s="28" t="n">
        <v>3.108</v>
      </c>
      <c r="CD1297" s="28" t="e">
        <f aca="false"/>
        <v>#DIV/0!</v>
      </c>
      <c r="CE1297" s="28" t="n">
        <v>2.754</v>
      </c>
      <c r="CF1297" s="28" t="n">
        <v>2.654</v>
      </c>
      <c r="CG1297" s="28" t="n">
        <v>2.878</v>
      </c>
      <c r="CH1297" s="28" t="e">
        <f aca="false"/>
        <v>#DIV/0!</v>
      </c>
      <c r="CI1297" s="28" t="n">
        <v>3.14</v>
      </c>
      <c r="CJ1297" s="28" t="e">
        <f aca="false"/>
        <v>#DIV/0!</v>
      </c>
      <c r="CK1297" s="28" t="n">
        <v>3.232</v>
      </c>
      <c r="CL1297" s="92" t="n">
        <v>4.14</v>
      </c>
      <c r="CM1297" s="28" t="e">
        <f aca="false"/>
        <v>#DIV/0!</v>
      </c>
      <c r="CN1297" s="28" t="n">
        <v>3.096</v>
      </c>
      <c r="CO1297" s="28" t="n">
        <v>3.0105</v>
      </c>
      <c r="CP1297" s="28" t="n">
        <v>2.993</v>
      </c>
      <c r="CQ1297" s="28" t="n">
        <v>3.301</v>
      </c>
      <c r="CR1297" s="28" t="n">
        <v>3.7415</v>
      </c>
      <c r="CS1297" s="28" t="n">
        <v>3.003</v>
      </c>
      <c r="CT1297" s="28" t="n">
        <v>2.983</v>
      </c>
      <c r="CU1297" s="28" t="n">
        <v>3.441</v>
      </c>
    </row>
    <row r="1298" customFormat="false" ht="12" hidden="true" customHeight="true" outlineLevel="0" collapsed="false">
      <c r="A1298" s="56" t="n">
        <v>37146</v>
      </c>
      <c r="B1298" s="90" t="n">
        <f aca="false">B1297+1</f>
        <v>1292</v>
      </c>
      <c r="C1298" s="28"/>
      <c r="E1298" s="91" t="n">
        <v>2.47</v>
      </c>
      <c r="F1298" s="91" t="n">
        <v>1.932</v>
      </c>
      <c r="G1298" s="91" t="n">
        <v>2.45</v>
      </c>
      <c r="H1298" s="91" t="n">
        <v>2.23</v>
      </c>
      <c r="I1298" s="91" t="n">
        <v>2.1</v>
      </c>
      <c r="J1298" s="91" t="n">
        <v>1.95</v>
      </c>
      <c r="K1298" s="91" t="n">
        <v>2.37</v>
      </c>
      <c r="L1298" s="91" t="n">
        <v>2.43</v>
      </c>
      <c r="M1298" s="91" t="n">
        <v>2.37</v>
      </c>
      <c r="N1298" s="91" t="n">
        <v>1.97</v>
      </c>
      <c r="O1298" s="91" t="n">
        <v>2.62</v>
      </c>
      <c r="P1298" s="91" t="n">
        <v>2.74</v>
      </c>
      <c r="Q1298" s="91" t="n">
        <v>2.25</v>
      </c>
      <c r="R1298" s="91" t="n">
        <v>2.12</v>
      </c>
      <c r="S1298" s="91" t="n">
        <v>2.47</v>
      </c>
      <c r="T1298" s="91" t="n">
        <v>2.47</v>
      </c>
      <c r="U1298" s="91" t="n">
        <v>2.59</v>
      </c>
      <c r="V1298" s="91" t="n">
        <v>2.725</v>
      </c>
      <c r="W1298" s="91" t="n">
        <v>2.35</v>
      </c>
      <c r="X1298" s="91" t="n">
        <v>2.35</v>
      </c>
      <c r="Y1298" s="91" t="n">
        <v>2.37</v>
      </c>
      <c r="AA1298" s="2" t="n">
        <v>2.425</v>
      </c>
      <c r="AE1298" s="28" t="n">
        <v>2.55</v>
      </c>
      <c r="AF1298" s="28" t="n">
        <v>2.10164177802212</v>
      </c>
      <c r="AG1298" s="28" t="n">
        <v>2.555</v>
      </c>
      <c r="AH1298" s="28" t="n">
        <v>2.39</v>
      </c>
      <c r="AI1298" s="28" t="n">
        <v>2.235</v>
      </c>
      <c r="AJ1298" s="28" t="n">
        <v>2.085</v>
      </c>
      <c r="AK1298" s="28" t="n">
        <v>2.43</v>
      </c>
      <c r="AL1298" s="28" t="n">
        <v>2.5475</v>
      </c>
      <c r="AM1298" s="28" t="n">
        <v>2.54</v>
      </c>
      <c r="AN1298" s="28" t="n">
        <v>2.265</v>
      </c>
      <c r="AO1298" s="28" t="n">
        <v>2.7</v>
      </c>
      <c r="AP1298" s="28" t="n">
        <v>2.84</v>
      </c>
      <c r="AQ1298" s="28" t="n">
        <v>2.41</v>
      </c>
      <c r="AR1298" s="28" t="n">
        <v>2.36</v>
      </c>
      <c r="AS1298" s="28" t="n">
        <v>2.56</v>
      </c>
      <c r="AT1298" s="28" t="n">
        <v>2.5525</v>
      </c>
      <c r="AU1298" s="28" t="n">
        <v>2.665</v>
      </c>
      <c r="AV1298" s="28" t="n">
        <v>2.805</v>
      </c>
      <c r="AW1298" s="28" t="n">
        <v>2.475</v>
      </c>
      <c r="AX1298" s="28" t="n">
        <v>2.475</v>
      </c>
      <c r="AY1298" s="28" t="n">
        <v>2.75</v>
      </c>
      <c r="BE1298" s="28" t="n">
        <v>2.55</v>
      </c>
      <c r="BF1298" s="28" t="n">
        <v>2.10164177802212</v>
      </c>
      <c r="BG1298" s="28" t="n">
        <v>2.555</v>
      </c>
      <c r="BH1298" s="28" t="n">
        <v>2.39</v>
      </c>
      <c r="BI1298" s="28" t="n">
        <v>2.235</v>
      </c>
      <c r="BJ1298" s="28" t="n">
        <v>2.085</v>
      </c>
      <c r="BK1298" s="28" t="n">
        <v>2.43</v>
      </c>
      <c r="BL1298" s="28" t="n">
        <v>2.5475</v>
      </c>
      <c r="BM1298" s="28" t="n">
        <v>2.54</v>
      </c>
      <c r="BN1298" s="28" t="n">
        <v>2.265</v>
      </c>
      <c r="BO1298" s="28" t="n">
        <v>2.7</v>
      </c>
      <c r="BP1298" s="28" t="n">
        <v>2.84</v>
      </c>
      <c r="BQ1298" s="28" t="n">
        <v>2.41</v>
      </c>
      <c r="BR1298" s="28" t="n">
        <v>2.36</v>
      </c>
      <c r="BS1298" s="28" t="n">
        <v>2.56</v>
      </c>
      <c r="BT1298" s="28" t="n">
        <v>2.5525</v>
      </c>
      <c r="BU1298" s="28" t="n">
        <v>2.665</v>
      </c>
      <c r="BV1298" s="28" t="n">
        <v>2.805</v>
      </c>
      <c r="BW1298" s="28" t="n">
        <v>2.475</v>
      </c>
      <c r="BX1298" s="28" t="n">
        <v>2.475</v>
      </c>
      <c r="BY1298" s="28" t="n">
        <v>2.75</v>
      </c>
      <c r="CA1298" s="28" t="n">
        <v>3.156</v>
      </c>
      <c r="CB1298" s="28" t="n">
        <v>2.725</v>
      </c>
      <c r="CC1298" s="28" t="n">
        <v>3.266</v>
      </c>
      <c r="CD1298" s="28" t="n">
        <v>3.001</v>
      </c>
      <c r="CE1298" s="28" t="n">
        <v>2.903</v>
      </c>
      <c r="CF1298" s="28" t="n">
        <v>2.817</v>
      </c>
      <c r="CG1298" s="28" t="n">
        <v>3.036</v>
      </c>
      <c r="CH1298" s="28" t="n">
        <v>3.119</v>
      </c>
      <c r="CI1298" s="28" t="n">
        <v>3.264</v>
      </c>
      <c r="CJ1298" s="28" t="n">
        <v>3.205</v>
      </c>
      <c r="CK1298" s="28" t="n">
        <v>3.39</v>
      </c>
      <c r="CL1298" s="92" t="n">
        <v>4.298</v>
      </c>
      <c r="CM1298" s="28" t="n">
        <v>3.021</v>
      </c>
      <c r="CN1298" s="28" t="n">
        <v>3.22</v>
      </c>
      <c r="CO1298" s="28" t="n">
        <v>3.1685</v>
      </c>
      <c r="CP1298" s="28" t="n">
        <v>3.151</v>
      </c>
      <c r="CQ1298" s="28" t="n">
        <v>3.459</v>
      </c>
      <c r="CR1298" s="28" t="n">
        <v>3.8995</v>
      </c>
      <c r="CS1298" s="28" t="n">
        <v>3.161</v>
      </c>
      <c r="CT1298" s="28" t="n">
        <v>3.141</v>
      </c>
      <c r="CU1298" s="28" t="n">
        <v>3.495</v>
      </c>
    </row>
    <row r="1299" customFormat="false" ht="12" hidden="true" customHeight="true" outlineLevel="0" collapsed="false">
      <c r="A1299" s="56" t="n">
        <v>37147</v>
      </c>
      <c r="B1299" s="90" t="n">
        <f aca="false">B1298+1</f>
        <v>1293</v>
      </c>
      <c r="C1299" s="28"/>
      <c r="E1299" s="91" t="n">
        <v>2.45</v>
      </c>
      <c r="F1299" s="91" t="n">
        <v>1.819</v>
      </c>
      <c r="G1299" s="91" t="n">
        <v>2.43</v>
      </c>
      <c r="H1299" s="91" t="n">
        <v>2.21</v>
      </c>
      <c r="I1299" s="91" t="n">
        <v>2.04</v>
      </c>
      <c r="J1299" s="91" t="n">
        <v>1.87</v>
      </c>
      <c r="K1299" s="91" t="n">
        <v>2.32</v>
      </c>
      <c r="L1299" s="91" t="n">
        <v>2.42</v>
      </c>
      <c r="M1299" s="91" t="n">
        <v>2.35</v>
      </c>
      <c r="N1299" s="91" t="n">
        <v>1.95</v>
      </c>
      <c r="O1299" s="91" t="n">
        <v>2.6</v>
      </c>
      <c r="P1299" s="91" t="n">
        <v>2.725</v>
      </c>
      <c r="Q1299" s="91" t="n">
        <v>2.24</v>
      </c>
      <c r="R1299" s="91" t="n">
        <v>2.05</v>
      </c>
      <c r="S1299" s="91" t="n">
        <v>2.45</v>
      </c>
      <c r="T1299" s="91" t="n">
        <v>2.45</v>
      </c>
      <c r="U1299" s="91" t="n">
        <v>2.6</v>
      </c>
      <c r="V1299" s="91" t="n">
        <v>2.71</v>
      </c>
      <c r="W1299" s="91" t="n">
        <v>2.33</v>
      </c>
      <c r="X1299" s="91" t="n">
        <v>2.33</v>
      </c>
      <c r="Y1299" s="91" t="n">
        <v>2.3</v>
      </c>
      <c r="AA1299" s="2" t="n">
        <v>2.26</v>
      </c>
      <c r="AE1299" s="28" t="n">
        <v>2.55</v>
      </c>
      <c r="AF1299" s="28" t="n">
        <v>2.10164177802212</v>
      </c>
      <c r="AG1299" s="28" t="n">
        <v>2.555</v>
      </c>
      <c r="AH1299" s="28" t="n">
        <v>2.39</v>
      </c>
      <c r="AI1299" s="28" t="n">
        <v>2.235</v>
      </c>
      <c r="AJ1299" s="28" t="n">
        <v>2.085</v>
      </c>
      <c r="AK1299" s="28" t="n">
        <v>2.43</v>
      </c>
      <c r="AL1299" s="28" t="n">
        <v>2.5475</v>
      </c>
      <c r="AM1299" s="28" t="n">
        <v>2.54</v>
      </c>
      <c r="AN1299" s="28" t="n">
        <v>2.265</v>
      </c>
      <c r="AO1299" s="28" t="n">
        <v>2.7</v>
      </c>
      <c r="AP1299" s="28" t="n">
        <v>2.84</v>
      </c>
      <c r="AQ1299" s="28" t="n">
        <v>2.41</v>
      </c>
      <c r="AR1299" s="28" t="n">
        <v>2.36</v>
      </c>
      <c r="AS1299" s="28" t="n">
        <v>2.56</v>
      </c>
      <c r="AT1299" s="28" t="n">
        <v>2.5525</v>
      </c>
      <c r="AU1299" s="28" t="n">
        <v>2.665</v>
      </c>
      <c r="AV1299" s="28" t="n">
        <v>2.805</v>
      </c>
      <c r="AW1299" s="28" t="n">
        <v>2.475</v>
      </c>
      <c r="AX1299" s="28" t="n">
        <v>2.475</v>
      </c>
      <c r="AY1299" s="28" t="n">
        <v>2.75</v>
      </c>
      <c r="BE1299" s="28" t="n">
        <v>2.55</v>
      </c>
      <c r="BF1299" s="28" t="n">
        <v>2.10164177802212</v>
      </c>
      <c r="BG1299" s="28" t="n">
        <v>2.555</v>
      </c>
      <c r="BH1299" s="28" t="n">
        <v>2.39</v>
      </c>
      <c r="BI1299" s="28" t="n">
        <v>2.235</v>
      </c>
      <c r="BJ1299" s="28" t="n">
        <v>2.085</v>
      </c>
      <c r="BK1299" s="28" t="n">
        <v>2.43</v>
      </c>
      <c r="BL1299" s="28" t="n">
        <v>2.5475</v>
      </c>
      <c r="BM1299" s="28" t="n">
        <v>2.54</v>
      </c>
      <c r="BN1299" s="28" t="n">
        <v>2.265</v>
      </c>
      <c r="BO1299" s="28" t="n">
        <v>2.7</v>
      </c>
      <c r="BP1299" s="28" t="n">
        <v>2.84</v>
      </c>
      <c r="BQ1299" s="28" t="n">
        <v>2.41</v>
      </c>
      <c r="BR1299" s="28" t="n">
        <v>2.36</v>
      </c>
      <c r="BS1299" s="28" t="n">
        <v>2.56</v>
      </c>
      <c r="BT1299" s="28" t="n">
        <v>2.5525</v>
      </c>
      <c r="BU1299" s="28" t="n">
        <v>2.665</v>
      </c>
      <c r="BV1299" s="28" t="n">
        <v>2.805</v>
      </c>
      <c r="BW1299" s="28" t="n">
        <v>2.475</v>
      </c>
      <c r="BX1299" s="28" t="n">
        <v>2.475</v>
      </c>
      <c r="BY1299" s="28" t="n">
        <v>2.75</v>
      </c>
      <c r="CA1299" s="28" t="n">
        <v>3.156</v>
      </c>
      <c r="CB1299" s="28" t="n">
        <v>2.725</v>
      </c>
      <c r="CC1299" s="28" t="n">
        <v>3.266</v>
      </c>
      <c r="CD1299" s="28" t="n">
        <v>3.001</v>
      </c>
      <c r="CE1299" s="28" t="n">
        <v>2.903</v>
      </c>
      <c r="CF1299" s="28" t="n">
        <v>2.817</v>
      </c>
      <c r="CG1299" s="28" t="n">
        <v>3.036</v>
      </c>
      <c r="CH1299" s="28" t="n">
        <v>3.119</v>
      </c>
      <c r="CI1299" s="28" t="n">
        <v>3.264</v>
      </c>
      <c r="CJ1299" s="28" t="n">
        <v>3.205</v>
      </c>
      <c r="CK1299" s="28" t="n">
        <v>3.39</v>
      </c>
      <c r="CL1299" s="92" t="n">
        <v>4.298</v>
      </c>
      <c r="CM1299" s="28" t="n">
        <v>3.021</v>
      </c>
      <c r="CN1299" s="28" t="n">
        <v>3.22</v>
      </c>
      <c r="CO1299" s="28" t="n">
        <v>3.1685</v>
      </c>
      <c r="CP1299" s="28" t="n">
        <v>3.151</v>
      </c>
      <c r="CQ1299" s="28" t="n">
        <v>3.459</v>
      </c>
      <c r="CR1299" s="28" t="n">
        <v>3.8995</v>
      </c>
      <c r="CS1299" s="28" t="n">
        <v>3.161</v>
      </c>
      <c r="CT1299" s="28" t="n">
        <v>3.141</v>
      </c>
      <c r="CU1299" s="28" t="n">
        <v>3.495</v>
      </c>
    </row>
    <row r="1300" customFormat="false" ht="12" hidden="true" customHeight="true" outlineLevel="0" collapsed="false">
      <c r="A1300" s="56" t="n">
        <v>37148</v>
      </c>
      <c r="B1300" s="90" t="n">
        <f aca="false">B1299+1</f>
        <v>1294</v>
      </c>
      <c r="C1300" s="28"/>
      <c r="E1300" s="91" t="n">
        <v>2.44</v>
      </c>
      <c r="F1300" s="91" t="n">
        <v>1.988</v>
      </c>
      <c r="G1300" s="91" t="n">
        <v>2.42</v>
      </c>
      <c r="H1300" s="91" t="n">
        <v>2.2</v>
      </c>
      <c r="I1300" s="91" t="n">
        <v>2.04</v>
      </c>
      <c r="J1300" s="91" t="n">
        <v>1.91</v>
      </c>
      <c r="K1300" s="91" t="n">
        <v>2.31</v>
      </c>
      <c r="L1300" s="91" t="n">
        <v>2.41</v>
      </c>
      <c r="M1300" s="91" t="n">
        <v>2.38</v>
      </c>
      <c r="N1300" s="91" t="n">
        <v>1.95</v>
      </c>
      <c r="O1300" s="91" t="n">
        <v>2.59</v>
      </c>
      <c r="P1300" s="91" t="n">
        <v>2.715</v>
      </c>
      <c r="Q1300" s="91" t="n">
        <v>2.23</v>
      </c>
      <c r="R1300" s="91" t="n">
        <v>2.05</v>
      </c>
      <c r="S1300" s="91" t="n">
        <v>2.44</v>
      </c>
      <c r="T1300" s="91" t="n">
        <v>2.44</v>
      </c>
      <c r="U1300" s="91" t="n">
        <v>2.59</v>
      </c>
      <c r="V1300" s="91" t="n">
        <v>2.7</v>
      </c>
      <c r="W1300" s="91" t="n">
        <v>2.32</v>
      </c>
      <c r="X1300" s="91" t="n">
        <v>2.32</v>
      </c>
      <c r="Y1300" s="91" t="n">
        <v>2.3</v>
      </c>
      <c r="AA1300" s="2" t="n">
        <v>2.175</v>
      </c>
      <c r="AE1300" s="28" t="n">
        <v>2.6</v>
      </c>
      <c r="AF1300" s="28" t="n">
        <v>2.09974606045566</v>
      </c>
      <c r="AG1300" s="28" t="n">
        <v>2.605</v>
      </c>
      <c r="AH1300" s="28" t="n">
        <v>2.4</v>
      </c>
      <c r="AI1300" s="28" t="n">
        <v>2.25</v>
      </c>
      <c r="AJ1300" s="28" t="n">
        <v>2.095</v>
      </c>
      <c r="AK1300" s="28" t="n">
        <v>2.47</v>
      </c>
      <c r="AL1300" s="28" t="n">
        <v>2.585</v>
      </c>
      <c r="AM1300" s="28" t="n">
        <v>2.545</v>
      </c>
      <c r="AN1300" s="28" t="n">
        <v>2.2</v>
      </c>
      <c r="AO1300" s="28" t="n">
        <v>2.75</v>
      </c>
      <c r="AP1300" s="28" t="n">
        <v>2.9</v>
      </c>
      <c r="AQ1300" s="28" t="n">
        <v>2.435</v>
      </c>
      <c r="AR1300" s="28" t="n">
        <v>2.315</v>
      </c>
      <c r="AS1300" s="28" t="n">
        <v>2.61</v>
      </c>
      <c r="AT1300" s="28" t="n">
        <v>2.6025</v>
      </c>
      <c r="AU1300" s="28" t="n">
        <v>2.7325</v>
      </c>
      <c r="AV1300" s="28" t="n">
        <v>2.865</v>
      </c>
      <c r="AW1300" s="28" t="n">
        <v>2.515</v>
      </c>
      <c r="AX1300" s="28" t="n">
        <v>2.515</v>
      </c>
      <c r="AY1300" s="28" t="n">
        <v>2.75</v>
      </c>
      <c r="BE1300" s="28" t="n">
        <v>2.6</v>
      </c>
      <c r="BF1300" s="28" t="n">
        <v>2.09974606045566</v>
      </c>
      <c r="BG1300" s="28" t="n">
        <v>2.605</v>
      </c>
      <c r="BH1300" s="28" t="n">
        <v>2.4</v>
      </c>
      <c r="BI1300" s="28" t="n">
        <v>2.25</v>
      </c>
      <c r="BJ1300" s="28" t="n">
        <v>2.095</v>
      </c>
      <c r="BK1300" s="28" t="n">
        <v>2.47</v>
      </c>
      <c r="BL1300" s="28" t="n">
        <v>2.585</v>
      </c>
      <c r="BM1300" s="28" t="n">
        <v>2.545</v>
      </c>
      <c r="BN1300" s="28" t="n">
        <v>2.2</v>
      </c>
      <c r="BO1300" s="28" t="n">
        <v>2.75</v>
      </c>
      <c r="BP1300" s="28" t="n">
        <v>2.9</v>
      </c>
      <c r="BQ1300" s="28" t="n">
        <v>2.435</v>
      </c>
      <c r="BR1300" s="28" t="n">
        <v>2.315</v>
      </c>
      <c r="BS1300" s="28" t="n">
        <v>2.61</v>
      </c>
      <c r="BT1300" s="28" t="n">
        <v>2.6025</v>
      </c>
      <c r="BU1300" s="28" t="n">
        <v>2.7325</v>
      </c>
      <c r="BV1300" s="28" t="n">
        <v>2.865</v>
      </c>
      <c r="BW1300" s="28" t="n">
        <v>2.515</v>
      </c>
      <c r="BX1300" s="28" t="n">
        <v>2.515</v>
      </c>
      <c r="BY1300" s="28" t="n">
        <v>2.75</v>
      </c>
      <c r="CA1300" s="28" t="n">
        <v>3.334</v>
      </c>
      <c r="CB1300" s="28" t="n">
        <v>2.882</v>
      </c>
      <c r="CC1300" s="28" t="n">
        <v>3.444</v>
      </c>
      <c r="CD1300" s="28" t="n">
        <v>3.169</v>
      </c>
      <c r="CE1300" s="28" t="n">
        <v>3.071</v>
      </c>
      <c r="CF1300" s="28" t="n">
        <v>2.973</v>
      </c>
      <c r="CG1300" s="28" t="n">
        <v>3.214</v>
      </c>
      <c r="CH1300" s="28" t="n">
        <v>3.2895</v>
      </c>
      <c r="CI1300" s="28" t="n">
        <v>3.386</v>
      </c>
      <c r="CJ1300" s="28" t="n">
        <v>3.327</v>
      </c>
      <c r="CK1300" s="28" t="n">
        <v>3.568</v>
      </c>
      <c r="CL1300" s="92" t="n">
        <v>4.519</v>
      </c>
      <c r="CM1300" s="28" t="n">
        <v>3.194</v>
      </c>
      <c r="CN1300" s="28" t="n">
        <v>3.342</v>
      </c>
      <c r="CO1300" s="28" t="n">
        <v>3.3465</v>
      </c>
      <c r="CP1300" s="28" t="n">
        <v>3.329</v>
      </c>
      <c r="CQ1300" s="28" t="n">
        <v>3.654</v>
      </c>
      <c r="CR1300" s="28" t="n">
        <v>4.101</v>
      </c>
      <c r="CS1300" s="28" t="n">
        <v>3.339</v>
      </c>
      <c r="CT1300" s="28" t="n">
        <v>3.319</v>
      </c>
      <c r="CU1300" s="28" t="n">
        <v>3.617</v>
      </c>
    </row>
    <row r="1301" customFormat="false" ht="12" hidden="true" customHeight="true" outlineLevel="0" collapsed="false">
      <c r="A1301" s="56" t="n">
        <v>37151</v>
      </c>
      <c r="B1301" s="90" t="n">
        <f aca="false">B1300+1</f>
        <v>1295</v>
      </c>
      <c r="C1301" s="28"/>
      <c r="E1301" s="91" t="n">
        <v>2.25</v>
      </c>
      <c r="F1301" s="91" t="n">
        <v>1.775</v>
      </c>
      <c r="G1301" s="91" t="n">
        <v>2.23</v>
      </c>
      <c r="H1301" s="91" t="n">
        <v>2</v>
      </c>
      <c r="I1301" s="91" t="n">
        <v>1.89</v>
      </c>
      <c r="J1301" s="91" t="n">
        <v>1.75</v>
      </c>
      <c r="K1301" s="91" t="n">
        <v>2.12</v>
      </c>
      <c r="L1301" s="91" t="n">
        <v>2.23</v>
      </c>
      <c r="M1301" s="91" t="n">
        <v>2.25</v>
      </c>
      <c r="N1301" s="91" t="n">
        <v>1.75</v>
      </c>
      <c r="O1301" s="91" t="n">
        <v>2.4</v>
      </c>
      <c r="P1301" s="91" t="n">
        <v>2.525</v>
      </c>
      <c r="Q1301" s="91" t="n">
        <v>2.07</v>
      </c>
      <c r="R1301" s="91" t="n">
        <v>1.9</v>
      </c>
      <c r="S1301" s="91" t="n">
        <v>2.25</v>
      </c>
      <c r="T1301" s="91" t="n">
        <v>2.25</v>
      </c>
      <c r="U1301" s="91" t="n">
        <v>2.44</v>
      </c>
      <c r="V1301" s="91" t="n">
        <v>2.52</v>
      </c>
      <c r="W1301" s="91" t="n">
        <v>2.13</v>
      </c>
      <c r="X1301" s="91" t="n">
        <v>2.13</v>
      </c>
      <c r="Y1301" s="91" t="n">
        <v>2.2</v>
      </c>
      <c r="AA1301" s="2" t="n">
        <v>2.11</v>
      </c>
      <c r="AE1301" s="28" t="n">
        <v>2.369</v>
      </c>
      <c r="AF1301" s="28" t="n">
        <v>1.91549774106903</v>
      </c>
      <c r="AG1301" s="28" t="n">
        <v>2.364</v>
      </c>
      <c r="AH1301" s="28" t="n">
        <v>2.204</v>
      </c>
      <c r="AI1301" s="28" t="n">
        <v>2.039</v>
      </c>
      <c r="AJ1301" s="28" t="n">
        <v>1.889</v>
      </c>
      <c r="AK1301" s="28" t="n">
        <v>2.249</v>
      </c>
      <c r="AL1301" s="28" t="n">
        <v>2.3565</v>
      </c>
      <c r="AM1301" s="28" t="n">
        <v>2.344</v>
      </c>
      <c r="AN1301" s="28" t="n">
        <v>2.009</v>
      </c>
      <c r="AO1301" s="28" t="n">
        <v>2.519</v>
      </c>
      <c r="AP1301" s="28" t="n">
        <v>2.669</v>
      </c>
      <c r="AQ1301" s="28" t="n">
        <v>2.229</v>
      </c>
      <c r="AR1301" s="28" t="n">
        <v>2.099</v>
      </c>
      <c r="AS1301" s="28" t="n">
        <v>2.379</v>
      </c>
      <c r="AT1301" s="28" t="n">
        <v>2.3715</v>
      </c>
      <c r="AU1301" s="28" t="n">
        <v>2.5015</v>
      </c>
      <c r="AV1301" s="28" t="n">
        <v>2.634</v>
      </c>
      <c r="AW1301" s="28" t="n">
        <v>2.284</v>
      </c>
      <c r="AX1301" s="28" t="n">
        <v>2.284</v>
      </c>
      <c r="AY1301" s="28" t="n">
        <v>2.469</v>
      </c>
      <c r="BE1301" s="28" t="n">
        <v>2.369</v>
      </c>
      <c r="BF1301" s="28" t="n">
        <v>1.91549774106903</v>
      </c>
      <c r="BG1301" s="28" t="n">
        <v>2.364</v>
      </c>
      <c r="BH1301" s="28" t="n">
        <v>2.204</v>
      </c>
      <c r="BI1301" s="28" t="n">
        <v>2.039</v>
      </c>
      <c r="BJ1301" s="28" t="n">
        <v>1.889</v>
      </c>
      <c r="BK1301" s="28" t="n">
        <v>2.249</v>
      </c>
      <c r="BL1301" s="28" t="n">
        <v>2.3565</v>
      </c>
      <c r="BM1301" s="28" t="n">
        <v>2.344</v>
      </c>
      <c r="BN1301" s="28" t="n">
        <v>2.009</v>
      </c>
      <c r="BO1301" s="28" t="n">
        <v>2.519</v>
      </c>
      <c r="BP1301" s="28" t="n">
        <v>2.669</v>
      </c>
      <c r="BQ1301" s="28" t="n">
        <v>2.229</v>
      </c>
      <c r="BR1301" s="28" t="n">
        <v>2.099</v>
      </c>
      <c r="BS1301" s="28" t="n">
        <v>2.379</v>
      </c>
      <c r="BT1301" s="28" t="n">
        <v>2.3715</v>
      </c>
      <c r="BU1301" s="28" t="n">
        <v>2.5015</v>
      </c>
      <c r="BV1301" s="28" t="n">
        <v>2.634</v>
      </c>
      <c r="BW1301" s="28" t="n">
        <v>2.284</v>
      </c>
      <c r="BX1301" s="28" t="n">
        <v>2.284</v>
      </c>
      <c r="BY1301" s="28" t="n">
        <v>2.469</v>
      </c>
      <c r="CA1301" s="28" t="n">
        <v>3.1352</v>
      </c>
      <c r="CB1301" s="28" t="n">
        <v>2.6852</v>
      </c>
      <c r="CC1301" s="28" t="n">
        <v>3.2377</v>
      </c>
      <c r="CD1301" s="28" t="n">
        <v>2.9752</v>
      </c>
      <c r="CE1301" s="28" t="n">
        <v>2.8722</v>
      </c>
      <c r="CF1301" s="28" t="n">
        <v>2.7862</v>
      </c>
      <c r="CG1301" s="28" t="n">
        <v>3.0202</v>
      </c>
      <c r="CH1301" s="28" t="n">
        <v>3.0912</v>
      </c>
      <c r="CI1301" s="28" t="n">
        <v>3.2212</v>
      </c>
      <c r="CJ1301" s="28" t="n">
        <v>3.1742</v>
      </c>
      <c r="CK1301" s="28" t="n">
        <v>3.3692</v>
      </c>
      <c r="CL1301" s="92" t="n">
        <v>4.3002</v>
      </c>
      <c r="CM1301" s="28" t="n">
        <v>3.0002</v>
      </c>
      <c r="CN1301" s="28" t="n">
        <v>3.1892</v>
      </c>
      <c r="CO1301" s="28" t="n">
        <v>3.1477</v>
      </c>
      <c r="CP1301" s="28" t="n">
        <v>3.1302</v>
      </c>
      <c r="CQ1301" s="28" t="n">
        <v>3.4552</v>
      </c>
      <c r="CR1301" s="28" t="n">
        <v>3.8992</v>
      </c>
      <c r="CS1301" s="28" t="n">
        <v>3.1352</v>
      </c>
      <c r="CT1301" s="28" t="n">
        <v>3.1152</v>
      </c>
      <c r="CU1301" s="28" t="n">
        <v>3.4752</v>
      </c>
    </row>
    <row r="1302" customFormat="false" ht="12" hidden="true" customHeight="true" outlineLevel="0" collapsed="false">
      <c r="A1302" s="56" t="n">
        <v>37152</v>
      </c>
      <c r="B1302" s="90" t="n">
        <f aca="false">B1301+1</f>
        <v>1296</v>
      </c>
      <c r="C1302" s="28"/>
      <c r="E1302" s="91" t="n">
        <v>2.13</v>
      </c>
      <c r="F1302" s="91" t="n">
        <v>1.651</v>
      </c>
      <c r="G1302" s="91" t="n">
        <v>2.12</v>
      </c>
      <c r="H1302" s="91" t="n">
        <v>1.97</v>
      </c>
      <c r="I1302" s="91" t="n">
        <v>1.86</v>
      </c>
      <c r="J1302" s="91" t="n">
        <v>1.75</v>
      </c>
      <c r="K1302" s="91" t="n">
        <v>2</v>
      </c>
      <c r="L1302" s="91" t="n">
        <v>2.13</v>
      </c>
      <c r="M1302" s="91" t="n">
        <v>2.18</v>
      </c>
      <c r="N1302" s="91" t="n">
        <v>1.63</v>
      </c>
      <c r="O1302" s="91" t="n">
        <v>2.27</v>
      </c>
      <c r="P1302" s="91" t="n">
        <v>2.405</v>
      </c>
      <c r="Q1302" s="91" t="n">
        <v>2</v>
      </c>
      <c r="R1302" s="91" t="n">
        <v>1.88</v>
      </c>
      <c r="S1302" s="91" t="n">
        <v>2.13</v>
      </c>
      <c r="T1302" s="91" t="n">
        <v>2.14</v>
      </c>
      <c r="U1302" s="91" t="n">
        <v>2.33</v>
      </c>
      <c r="V1302" s="91" t="n">
        <v>2.4</v>
      </c>
      <c r="W1302" s="91" t="n">
        <v>2.07</v>
      </c>
      <c r="X1302" s="91" t="n">
        <v>2.07</v>
      </c>
      <c r="Y1302" s="91" t="n">
        <v>2.23</v>
      </c>
      <c r="AA1302" s="2" t="n">
        <v>2.11</v>
      </c>
      <c r="AE1302" s="28" t="n">
        <v>2.225</v>
      </c>
      <c r="AF1302" s="28" t="n">
        <v>1.83868924537449</v>
      </c>
      <c r="AG1302" s="28" t="n">
        <v>2.2125</v>
      </c>
      <c r="AH1302" s="28" t="n">
        <v>2.085</v>
      </c>
      <c r="AI1302" s="28" t="n">
        <v>1.925</v>
      </c>
      <c r="AJ1302" s="28" t="n">
        <v>1.815</v>
      </c>
      <c r="AK1302" s="28" t="n">
        <v>2.105</v>
      </c>
      <c r="AL1302" s="28" t="n">
        <v>2.2175</v>
      </c>
      <c r="AM1302" s="28" t="n">
        <v>2.205</v>
      </c>
      <c r="AN1302" s="28" t="n">
        <v>1.905</v>
      </c>
      <c r="AO1302" s="28" t="n">
        <v>2.375</v>
      </c>
      <c r="AP1302" s="28" t="n">
        <v>2.515</v>
      </c>
      <c r="AQ1302" s="28" t="n">
        <v>2.095</v>
      </c>
      <c r="AR1302" s="28" t="n">
        <v>1.995</v>
      </c>
      <c r="AS1302" s="28" t="n">
        <v>2.2325</v>
      </c>
      <c r="AT1302" s="28" t="n">
        <v>2.2275</v>
      </c>
      <c r="AU1302" s="28" t="n">
        <v>2.3575</v>
      </c>
      <c r="AV1302" s="28" t="n">
        <v>2.49</v>
      </c>
      <c r="AW1302" s="28" t="n">
        <v>2.14</v>
      </c>
      <c r="AX1302" s="28" t="n">
        <v>2.14</v>
      </c>
      <c r="AY1302" s="28" t="n">
        <v>2.325</v>
      </c>
      <c r="BE1302" s="28" t="n">
        <v>2.225</v>
      </c>
      <c r="BF1302" s="28" t="n">
        <v>1.83868924537449</v>
      </c>
      <c r="BG1302" s="28" t="n">
        <v>2.2125</v>
      </c>
      <c r="BH1302" s="28" t="n">
        <v>2.085</v>
      </c>
      <c r="BI1302" s="28" t="n">
        <v>1.925</v>
      </c>
      <c r="BJ1302" s="28" t="n">
        <v>1.815</v>
      </c>
      <c r="BK1302" s="28" t="n">
        <v>2.105</v>
      </c>
      <c r="BL1302" s="28" t="n">
        <v>2.2175</v>
      </c>
      <c r="BM1302" s="28" t="n">
        <v>2.205</v>
      </c>
      <c r="BN1302" s="28" t="n">
        <v>1.905</v>
      </c>
      <c r="BO1302" s="28" t="n">
        <v>2.375</v>
      </c>
      <c r="BP1302" s="28" t="n">
        <v>2.515</v>
      </c>
      <c r="BQ1302" s="28" t="n">
        <v>2.095</v>
      </c>
      <c r="BR1302" s="28" t="n">
        <v>1.995</v>
      </c>
      <c r="BS1302" s="28" t="n">
        <v>2.2325</v>
      </c>
      <c r="BT1302" s="28" t="n">
        <v>2.2275</v>
      </c>
      <c r="BU1302" s="28" t="n">
        <v>2.3575</v>
      </c>
      <c r="BV1302" s="28" t="n">
        <v>2.49</v>
      </c>
      <c r="BW1302" s="28" t="n">
        <v>2.14</v>
      </c>
      <c r="BX1302" s="28" t="n">
        <v>2.14</v>
      </c>
      <c r="BY1302" s="28" t="n">
        <v>2.325</v>
      </c>
      <c r="CA1302" s="28" t="n">
        <v>2.9896</v>
      </c>
      <c r="CB1302" s="28" t="n">
        <v>2.5396</v>
      </c>
      <c r="CC1302" s="28" t="n">
        <v>3.0921</v>
      </c>
      <c r="CD1302" s="28" t="n">
        <v>2.8306</v>
      </c>
      <c r="CE1302" s="28" t="n">
        <v>2.7651</v>
      </c>
      <c r="CF1302" s="28" t="n">
        <v>2.6666</v>
      </c>
      <c r="CG1302" s="28" t="n">
        <v>2.8746</v>
      </c>
      <c r="CH1302" s="28" t="n">
        <v>2.9491</v>
      </c>
      <c r="CI1302" s="28" t="n">
        <v>3.0856</v>
      </c>
      <c r="CJ1302" s="28" t="n">
        <v>3.0816</v>
      </c>
      <c r="CK1302" s="28" t="n">
        <v>3.2236</v>
      </c>
      <c r="CL1302" s="92" t="n">
        <v>4.1376</v>
      </c>
      <c r="CM1302" s="28" t="n">
        <v>2.8596</v>
      </c>
      <c r="CN1302" s="28" t="n">
        <v>3.0436</v>
      </c>
      <c r="CO1302" s="28" t="n">
        <v>3.0021</v>
      </c>
      <c r="CP1302" s="28" t="n">
        <v>2.9846</v>
      </c>
      <c r="CQ1302" s="28" t="n">
        <v>3.2936</v>
      </c>
      <c r="CR1302" s="28" t="n">
        <v>3.7366</v>
      </c>
      <c r="CS1302" s="28" t="n">
        <v>2.9896</v>
      </c>
      <c r="CT1302" s="28" t="n">
        <v>2.9696</v>
      </c>
      <c r="CU1302" s="28" t="n">
        <v>3.3296</v>
      </c>
    </row>
    <row r="1303" customFormat="false" ht="12" hidden="true" customHeight="true" outlineLevel="0" collapsed="false">
      <c r="A1303" s="56" t="n">
        <v>37153</v>
      </c>
      <c r="B1303" s="90" t="n">
        <f aca="false">B1302+1</f>
        <v>1297</v>
      </c>
      <c r="C1303" s="28"/>
      <c r="E1303" s="91" t="n">
        <v>2.06</v>
      </c>
      <c r="F1303" s="91" t="n">
        <v>1.654</v>
      </c>
      <c r="G1303" s="91" t="n">
        <v>2.065</v>
      </c>
      <c r="H1303" s="91" t="n">
        <v>1.83</v>
      </c>
      <c r="I1303" s="91" t="n">
        <v>1.65</v>
      </c>
      <c r="J1303" s="91" t="n">
        <v>1.55</v>
      </c>
      <c r="K1303" s="91" t="n">
        <v>1.95</v>
      </c>
      <c r="L1303" s="91" t="n">
        <v>2.07</v>
      </c>
      <c r="M1303" s="91" t="n">
        <v>2</v>
      </c>
      <c r="N1303" s="91" t="n">
        <v>1.55</v>
      </c>
      <c r="O1303" s="91" t="n">
        <v>2.21</v>
      </c>
      <c r="P1303" s="91" t="n">
        <v>2.335</v>
      </c>
      <c r="Q1303" s="91" t="n">
        <v>1.92</v>
      </c>
      <c r="R1303" s="91" t="n">
        <v>1.75</v>
      </c>
      <c r="S1303" s="91" t="n">
        <v>2.06</v>
      </c>
      <c r="T1303" s="91" t="n">
        <v>2.07</v>
      </c>
      <c r="U1303" s="91" t="n">
        <v>2.25</v>
      </c>
      <c r="V1303" s="91" t="n">
        <v>2.33</v>
      </c>
      <c r="W1303" s="91" t="n">
        <v>2.02</v>
      </c>
      <c r="X1303" s="91" t="n">
        <v>2.02</v>
      </c>
      <c r="Y1303" s="91" t="n">
        <v>2.15</v>
      </c>
      <c r="AA1303" s="2" t="n">
        <v>2</v>
      </c>
      <c r="AE1303" s="28" t="n">
        <v>2.102</v>
      </c>
      <c r="AF1303" s="28" t="n">
        <v>1.73805787576154</v>
      </c>
      <c r="AG1303" s="28" t="n">
        <v>2.097</v>
      </c>
      <c r="AH1303" s="28" t="n">
        <v>1.967</v>
      </c>
      <c r="AI1303" s="28" t="n">
        <v>1.792</v>
      </c>
      <c r="AJ1303" s="28" t="n">
        <v>1.692</v>
      </c>
      <c r="AK1303" s="28" t="n">
        <v>2.002</v>
      </c>
      <c r="AL1303" s="28" t="n">
        <v>2.107</v>
      </c>
      <c r="AM1303" s="28" t="n">
        <v>2.102</v>
      </c>
      <c r="AN1303" s="28" t="n">
        <v>1.762</v>
      </c>
      <c r="AO1303" s="28" t="n">
        <v>2.252</v>
      </c>
      <c r="AP1303" s="28" t="n">
        <v>2.392</v>
      </c>
      <c r="AQ1303" s="28" t="n">
        <v>1.982</v>
      </c>
      <c r="AR1303" s="28" t="n">
        <v>1.892</v>
      </c>
      <c r="AS1303" s="28" t="n">
        <v>2.1095</v>
      </c>
      <c r="AT1303" s="28" t="n">
        <v>2.107</v>
      </c>
      <c r="AU1303" s="28" t="n">
        <v>2.2345</v>
      </c>
      <c r="AV1303" s="28" t="n">
        <v>2.367</v>
      </c>
      <c r="AW1303" s="28" t="n">
        <v>2.0345</v>
      </c>
      <c r="AX1303" s="28" t="n">
        <v>2.0345</v>
      </c>
      <c r="AY1303" s="28" t="n">
        <v>2.197</v>
      </c>
      <c r="BE1303" s="28" t="n">
        <v>2.102</v>
      </c>
      <c r="BF1303" s="28" t="n">
        <v>1.73805787576154</v>
      </c>
      <c r="BG1303" s="28" t="n">
        <v>2.097</v>
      </c>
      <c r="BH1303" s="28" t="n">
        <v>1.967</v>
      </c>
      <c r="BI1303" s="28" t="n">
        <v>1.792</v>
      </c>
      <c r="BJ1303" s="28" t="n">
        <v>1.692</v>
      </c>
      <c r="BK1303" s="28" t="n">
        <v>2.002</v>
      </c>
      <c r="BL1303" s="28" t="n">
        <v>2.107</v>
      </c>
      <c r="BM1303" s="28" t="n">
        <v>2.102</v>
      </c>
      <c r="BN1303" s="28" t="n">
        <v>1.762</v>
      </c>
      <c r="BO1303" s="28" t="n">
        <v>2.252</v>
      </c>
      <c r="BP1303" s="28" t="n">
        <v>2.392</v>
      </c>
      <c r="BQ1303" s="28" t="n">
        <v>1.982</v>
      </c>
      <c r="BR1303" s="28" t="n">
        <v>1.892</v>
      </c>
      <c r="BS1303" s="28" t="n">
        <v>2.1095</v>
      </c>
      <c r="BT1303" s="28" t="n">
        <v>2.107</v>
      </c>
      <c r="BU1303" s="28" t="n">
        <v>2.2345</v>
      </c>
      <c r="BV1303" s="28" t="n">
        <v>2.367</v>
      </c>
      <c r="BW1303" s="28" t="n">
        <v>2.0345</v>
      </c>
      <c r="BX1303" s="28" t="n">
        <v>2.0345</v>
      </c>
      <c r="BY1303" s="28" t="n">
        <v>2.197</v>
      </c>
      <c r="CA1303" s="28" t="n">
        <v>2.8042</v>
      </c>
      <c r="CB1303" s="28" t="n">
        <v>2.3592</v>
      </c>
      <c r="CC1303" s="28" t="n">
        <v>2.9042</v>
      </c>
      <c r="CD1303" s="28" t="n">
        <v>2.6562</v>
      </c>
      <c r="CE1303" s="28" t="n">
        <v>2.5782</v>
      </c>
      <c r="CF1303" s="28" t="n">
        <v>2.4812</v>
      </c>
      <c r="CG1303" s="28" t="n">
        <v>2.6892</v>
      </c>
      <c r="CH1303" s="28" t="n">
        <v>2.7662</v>
      </c>
      <c r="CI1303" s="28" t="n">
        <v>2.8843</v>
      </c>
      <c r="CJ1303" s="28" t="n">
        <v>2.8782</v>
      </c>
      <c r="CK1303" s="28" t="n">
        <v>3.0342</v>
      </c>
      <c r="CL1303" s="92" t="n">
        <v>3.9442</v>
      </c>
      <c r="CM1303" s="28" t="n">
        <v>2.6792</v>
      </c>
      <c r="CN1303" s="28" t="n">
        <v>2.8602</v>
      </c>
      <c r="CO1303" s="28" t="n">
        <v>2.8167</v>
      </c>
      <c r="CP1303" s="28" t="n">
        <v>2.7992</v>
      </c>
      <c r="CQ1303" s="28" t="n">
        <v>3.1042</v>
      </c>
      <c r="CR1303" s="28" t="n">
        <v>3.5472</v>
      </c>
      <c r="CS1303" s="28" t="n">
        <v>2.8042</v>
      </c>
      <c r="CT1303" s="28" t="n">
        <v>2.7842</v>
      </c>
      <c r="CU1303" s="28" t="n">
        <v>3.1392</v>
      </c>
    </row>
    <row r="1304" customFormat="false" ht="12" hidden="true" customHeight="true" outlineLevel="0" collapsed="false">
      <c r="A1304" s="56" t="n">
        <v>37154</v>
      </c>
      <c r="B1304" s="90" t="n">
        <f aca="false">B1303+1</f>
        <v>1298</v>
      </c>
      <c r="C1304" s="28"/>
      <c r="E1304" s="91" t="n">
        <v>2.06</v>
      </c>
      <c r="F1304" s="91" t="n">
        <v>1.571</v>
      </c>
      <c r="G1304" s="91" t="n">
        <v>2.065</v>
      </c>
      <c r="H1304" s="91" t="n">
        <v>1.8</v>
      </c>
      <c r="I1304" s="91" t="n">
        <v>1.54</v>
      </c>
      <c r="J1304" s="91" t="n">
        <v>1.46</v>
      </c>
      <c r="K1304" s="91" t="n">
        <v>1.95</v>
      </c>
      <c r="L1304" s="91" t="n">
        <v>2.07</v>
      </c>
      <c r="M1304" s="91" t="n">
        <v>1.96</v>
      </c>
      <c r="N1304" s="91" t="n">
        <v>1.46</v>
      </c>
      <c r="O1304" s="91" t="n">
        <v>2.22</v>
      </c>
      <c r="P1304" s="91" t="n">
        <v>2.335</v>
      </c>
      <c r="Q1304" s="91" t="n">
        <v>1.91</v>
      </c>
      <c r="R1304" s="91" t="n">
        <v>1.76</v>
      </c>
      <c r="S1304" s="91" t="n">
        <v>2.06</v>
      </c>
      <c r="T1304" s="91" t="n">
        <v>2.07</v>
      </c>
      <c r="U1304" s="91" t="n">
        <v>2.25</v>
      </c>
      <c r="V1304" s="91" t="n">
        <v>2.33</v>
      </c>
      <c r="W1304" s="91" t="n">
        <v>2.02</v>
      </c>
      <c r="X1304" s="91" t="n">
        <v>2.02</v>
      </c>
      <c r="Y1304" s="91" t="n">
        <v>2.11</v>
      </c>
      <c r="AA1304" s="2" t="n">
        <v>1.95</v>
      </c>
      <c r="AE1304" s="28" t="n">
        <v>2.137</v>
      </c>
      <c r="AF1304" s="28" t="n">
        <v>1.758122893606</v>
      </c>
      <c r="AG1304" s="28" t="n">
        <v>2.142</v>
      </c>
      <c r="AH1304" s="28" t="n">
        <v>1.992</v>
      </c>
      <c r="AI1304" s="28" t="n">
        <v>1.762</v>
      </c>
      <c r="AJ1304" s="28" t="n">
        <v>1.657</v>
      </c>
      <c r="AK1304" s="28" t="n">
        <v>2.042</v>
      </c>
      <c r="AL1304" s="28" t="n">
        <v>2.1445</v>
      </c>
      <c r="AM1304" s="28" t="n">
        <v>2.107</v>
      </c>
      <c r="AN1304" s="28" t="n">
        <v>1.737</v>
      </c>
      <c r="AO1304" s="28" t="n">
        <v>2.287</v>
      </c>
      <c r="AP1304" s="28" t="n">
        <v>2.427</v>
      </c>
      <c r="AQ1304" s="28" t="n">
        <v>2.012</v>
      </c>
      <c r="AR1304" s="28" t="n">
        <v>1.917</v>
      </c>
      <c r="AS1304" s="28" t="n">
        <v>2.147</v>
      </c>
      <c r="AT1304" s="28" t="n">
        <v>2.142</v>
      </c>
      <c r="AU1304" s="28" t="n">
        <v>2.2695</v>
      </c>
      <c r="AV1304" s="28" t="n">
        <v>2.402</v>
      </c>
      <c r="AW1304" s="28" t="n">
        <v>2.077</v>
      </c>
      <c r="AX1304" s="28" t="n">
        <v>2.077</v>
      </c>
      <c r="AY1304" s="28" t="n">
        <v>2.212</v>
      </c>
      <c r="BE1304" s="28" t="n">
        <v>2.137</v>
      </c>
      <c r="BF1304" s="28" t="n">
        <v>1.758122893606</v>
      </c>
      <c r="BG1304" s="28" t="n">
        <v>2.142</v>
      </c>
      <c r="BH1304" s="28" t="n">
        <v>1.992</v>
      </c>
      <c r="BI1304" s="28" t="n">
        <v>1.762</v>
      </c>
      <c r="BJ1304" s="28" t="n">
        <v>1.657</v>
      </c>
      <c r="BK1304" s="28" t="n">
        <v>2.042</v>
      </c>
      <c r="BL1304" s="28" t="n">
        <v>2.1445</v>
      </c>
      <c r="BM1304" s="28" t="n">
        <v>2.107</v>
      </c>
      <c r="BN1304" s="28" t="n">
        <v>1.737</v>
      </c>
      <c r="BO1304" s="28" t="n">
        <v>2.287</v>
      </c>
      <c r="BP1304" s="28" t="n">
        <v>2.427</v>
      </c>
      <c r="BQ1304" s="28" t="n">
        <v>2.012</v>
      </c>
      <c r="BR1304" s="28" t="n">
        <v>1.917</v>
      </c>
      <c r="BS1304" s="28" t="n">
        <v>2.147</v>
      </c>
      <c r="BT1304" s="28" t="n">
        <v>2.142</v>
      </c>
      <c r="BU1304" s="28" t="n">
        <v>2.2695</v>
      </c>
      <c r="BV1304" s="28" t="n">
        <v>2.402</v>
      </c>
      <c r="BW1304" s="28" t="n">
        <v>2.077</v>
      </c>
      <c r="BX1304" s="28" t="n">
        <v>2.077</v>
      </c>
      <c r="BY1304" s="28" t="n">
        <v>2.212</v>
      </c>
      <c r="CA1304" s="28" t="n">
        <v>2.8372</v>
      </c>
      <c r="CB1304" s="28" t="n">
        <v>2.3882</v>
      </c>
      <c r="CC1304" s="28" t="n">
        <v>2.9372</v>
      </c>
      <c r="CD1304" s="28" t="n">
        <v>2.6872</v>
      </c>
      <c r="CE1304" s="28" t="n">
        <v>2.6032</v>
      </c>
      <c r="CF1304" s="28" t="n">
        <v>2.5062</v>
      </c>
      <c r="CG1304" s="28" t="n">
        <v>2.7272</v>
      </c>
      <c r="CH1304" s="28" t="n">
        <v>2.7992</v>
      </c>
      <c r="CI1304" s="28" t="n">
        <v>2.9173</v>
      </c>
      <c r="CJ1304" s="28" t="n">
        <v>2.8762</v>
      </c>
      <c r="CK1304" s="28" t="n">
        <v>3.0672</v>
      </c>
      <c r="CL1304" s="92" t="n">
        <v>3.9772</v>
      </c>
      <c r="CM1304" s="28" t="n">
        <v>2.7122</v>
      </c>
      <c r="CN1304" s="28" t="n">
        <v>2.8772</v>
      </c>
      <c r="CO1304" s="28" t="n">
        <v>2.8497</v>
      </c>
      <c r="CP1304" s="28" t="n">
        <v>2.8322</v>
      </c>
      <c r="CQ1304" s="28" t="n">
        <v>3.1372</v>
      </c>
      <c r="CR1304" s="28" t="n">
        <v>3.5802</v>
      </c>
      <c r="CS1304" s="28" t="n">
        <v>2.8372</v>
      </c>
      <c r="CT1304" s="28" t="n">
        <v>2.8172</v>
      </c>
      <c r="CU1304" s="28" t="n">
        <v>3.1412</v>
      </c>
    </row>
    <row r="1305" customFormat="false" ht="12" hidden="true" customHeight="true" outlineLevel="0" collapsed="false">
      <c r="A1305" s="56" t="n">
        <v>37155</v>
      </c>
      <c r="B1305" s="90" t="n">
        <f aca="false">B1304+1</f>
        <v>1299</v>
      </c>
      <c r="C1305" s="28"/>
      <c r="E1305" s="91" t="n">
        <v>2.04</v>
      </c>
      <c r="F1305" s="91" t="n">
        <v>1.576</v>
      </c>
      <c r="G1305" s="91" t="n">
        <v>2.045</v>
      </c>
      <c r="H1305" s="91" t="n">
        <v>1.82</v>
      </c>
      <c r="I1305" s="91" t="n">
        <v>1.39</v>
      </c>
      <c r="J1305" s="91" t="n">
        <v>1.26</v>
      </c>
      <c r="K1305" s="91" t="n">
        <v>1.93</v>
      </c>
      <c r="L1305" s="91" t="n">
        <v>2.05</v>
      </c>
      <c r="M1305" s="91" t="n">
        <v>1.96</v>
      </c>
      <c r="N1305" s="91" t="n">
        <v>1.26</v>
      </c>
      <c r="O1305" s="91" t="n">
        <v>2.24</v>
      </c>
      <c r="P1305" s="91" t="n">
        <v>2.315</v>
      </c>
      <c r="Q1305" s="91" t="n">
        <v>1.89</v>
      </c>
      <c r="R1305" s="91" t="n">
        <v>1.49</v>
      </c>
      <c r="S1305" s="91" t="n">
        <v>2.04</v>
      </c>
      <c r="T1305" s="91" t="n">
        <v>2.04</v>
      </c>
      <c r="U1305" s="91" t="n">
        <v>2.25</v>
      </c>
      <c r="V1305" s="91" t="n">
        <v>2.31</v>
      </c>
      <c r="W1305" s="91" t="n">
        <v>2</v>
      </c>
      <c r="X1305" s="91" t="n">
        <v>2</v>
      </c>
      <c r="Y1305" s="91" t="n">
        <v>1.89</v>
      </c>
      <c r="AA1305" s="2" t="n">
        <v>1.88</v>
      </c>
      <c r="AE1305" s="28" t="n">
        <v>2.103</v>
      </c>
      <c r="AF1305" s="28" t="n">
        <v>1.71946495214708</v>
      </c>
      <c r="AG1305" s="28" t="n">
        <v>2.108</v>
      </c>
      <c r="AH1305" s="28" t="n">
        <v>1.948</v>
      </c>
      <c r="AI1305" s="28" t="n">
        <v>1.653</v>
      </c>
      <c r="AJ1305" s="28" t="n">
        <v>1.548</v>
      </c>
      <c r="AK1305" s="28" t="n">
        <v>2.008</v>
      </c>
      <c r="AL1305" s="28" t="n">
        <v>2.1105</v>
      </c>
      <c r="AM1305" s="28" t="n">
        <v>2.033</v>
      </c>
      <c r="AN1305" s="28" t="n">
        <v>1.603</v>
      </c>
      <c r="AO1305" s="28" t="n">
        <v>2.253</v>
      </c>
      <c r="AP1305" s="28" t="n">
        <v>2.393</v>
      </c>
      <c r="AQ1305" s="28" t="n">
        <v>1.983</v>
      </c>
      <c r="AR1305" s="28" t="n">
        <v>1.783</v>
      </c>
      <c r="AS1305" s="28" t="n">
        <v>2.113</v>
      </c>
      <c r="AT1305" s="28" t="n">
        <v>2.108</v>
      </c>
      <c r="AU1305" s="28" t="n">
        <v>2.243</v>
      </c>
      <c r="AV1305" s="28" t="n">
        <v>2.368</v>
      </c>
      <c r="AW1305" s="28" t="n">
        <v>2.043</v>
      </c>
      <c r="AX1305" s="28" t="n">
        <v>2.043</v>
      </c>
      <c r="AY1305" s="28" t="n">
        <v>2.058</v>
      </c>
      <c r="BE1305" s="28" t="n">
        <v>2.103</v>
      </c>
      <c r="BF1305" s="28" t="n">
        <v>1.71946495214708</v>
      </c>
      <c r="BG1305" s="28" t="n">
        <v>2.108</v>
      </c>
      <c r="BH1305" s="28" t="n">
        <v>1.948</v>
      </c>
      <c r="BI1305" s="28" t="n">
        <v>1.653</v>
      </c>
      <c r="BJ1305" s="28" t="n">
        <v>1.548</v>
      </c>
      <c r="BK1305" s="28" t="n">
        <v>2.008</v>
      </c>
      <c r="BL1305" s="28" t="n">
        <v>2.1105</v>
      </c>
      <c r="BM1305" s="28" t="n">
        <v>2.033</v>
      </c>
      <c r="BN1305" s="28" t="n">
        <v>1.603</v>
      </c>
      <c r="BO1305" s="28" t="n">
        <v>2.253</v>
      </c>
      <c r="BP1305" s="28" t="n">
        <v>2.393</v>
      </c>
      <c r="BQ1305" s="28" t="n">
        <v>1.983</v>
      </c>
      <c r="BR1305" s="28" t="n">
        <v>1.783</v>
      </c>
      <c r="BS1305" s="28" t="n">
        <v>2.113</v>
      </c>
      <c r="BT1305" s="28" t="n">
        <v>2.108</v>
      </c>
      <c r="BU1305" s="28" t="n">
        <v>2.243</v>
      </c>
      <c r="BV1305" s="28" t="n">
        <v>2.368</v>
      </c>
      <c r="BW1305" s="28" t="n">
        <v>2.043</v>
      </c>
      <c r="BX1305" s="28" t="n">
        <v>2.043</v>
      </c>
      <c r="BY1305" s="28" t="n">
        <v>2.058</v>
      </c>
      <c r="CA1305" s="28" t="n">
        <v>2.8476</v>
      </c>
      <c r="CB1305" s="28" t="n">
        <v>2.3946</v>
      </c>
      <c r="CC1305" s="28" t="n">
        <v>2.9476</v>
      </c>
      <c r="CD1305" s="28" t="n">
        <v>2.6966</v>
      </c>
      <c r="CE1305" s="28" t="n">
        <v>2.6036</v>
      </c>
      <c r="CF1305" s="28" t="n">
        <v>2.5076</v>
      </c>
      <c r="CG1305" s="28" t="n">
        <v>2.7376</v>
      </c>
      <c r="CH1305" s="28" t="n">
        <v>2.8096</v>
      </c>
      <c r="CI1305" s="28" t="n">
        <v>2.8776</v>
      </c>
      <c r="CJ1305" s="28" t="n">
        <v>2.8226</v>
      </c>
      <c r="CK1305" s="28" t="n">
        <v>3.0776</v>
      </c>
      <c r="CL1305" s="92" t="n">
        <v>3.9976</v>
      </c>
      <c r="CM1305" s="28" t="n">
        <v>2.7186</v>
      </c>
      <c r="CN1305" s="28" t="n">
        <v>2.8156</v>
      </c>
      <c r="CO1305" s="28" t="n">
        <v>2.8601</v>
      </c>
      <c r="CP1305" s="28" t="n">
        <v>2.8426</v>
      </c>
      <c r="CQ1305" s="28" t="n">
        <v>3.1476</v>
      </c>
      <c r="CR1305" s="28" t="n">
        <v>3.5976</v>
      </c>
      <c r="CS1305" s="28" t="n">
        <v>2.8476</v>
      </c>
      <c r="CT1305" s="28" t="n">
        <v>2.8276</v>
      </c>
      <c r="CU1305" s="28" t="n">
        <v>3.0806</v>
      </c>
    </row>
    <row r="1306" customFormat="false" ht="12" hidden="true" customHeight="true" outlineLevel="0" collapsed="false">
      <c r="A1306" s="56" t="n">
        <v>37158</v>
      </c>
      <c r="B1306" s="90" t="n">
        <f aca="false">B1305+1</f>
        <v>1300</v>
      </c>
      <c r="C1306" s="28"/>
      <c r="E1306" s="91" t="n">
        <v>1.92</v>
      </c>
      <c r="F1306" s="91" t="n">
        <v>1.285</v>
      </c>
      <c r="G1306" s="91" t="n">
        <v>1.925</v>
      </c>
      <c r="H1306" s="91" t="n">
        <v>1.67</v>
      </c>
      <c r="I1306" s="91" t="n">
        <v>1.27</v>
      </c>
      <c r="J1306" s="91" t="n">
        <v>1.07</v>
      </c>
      <c r="K1306" s="91" t="n">
        <v>1.81</v>
      </c>
      <c r="L1306" s="91" t="n">
        <v>1.93</v>
      </c>
      <c r="M1306" s="91" t="n">
        <v>1.84</v>
      </c>
      <c r="N1306" s="91" t="n">
        <v>1.14</v>
      </c>
      <c r="O1306" s="91" t="n">
        <v>2.16</v>
      </c>
      <c r="P1306" s="91" t="n">
        <v>2.195</v>
      </c>
      <c r="Q1306" s="91" t="n">
        <v>1.77</v>
      </c>
      <c r="R1306" s="91" t="n">
        <v>1.42</v>
      </c>
      <c r="S1306" s="91" t="n">
        <v>1.92</v>
      </c>
      <c r="T1306" s="91" t="n">
        <v>1.94</v>
      </c>
      <c r="U1306" s="91" t="n">
        <v>2.13</v>
      </c>
      <c r="V1306" s="91" t="n">
        <v>2.19</v>
      </c>
      <c r="W1306" s="91" t="n">
        <v>1.88</v>
      </c>
      <c r="X1306" s="91" t="n">
        <v>1.88</v>
      </c>
      <c r="Y1306" s="91" t="n">
        <v>1.84</v>
      </c>
      <c r="AA1306" s="2" t="n">
        <v>2.29</v>
      </c>
      <c r="AE1306" s="28" t="n">
        <v>1.91</v>
      </c>
      <c r="AF1306" s="28" t="n">
        <v>1.61654835725503</v>
      </c>
      <c r="AG1306" s="28" t="n">
        <v>1.925</v>
      </c>
      <c r="AH1306" s="28" t="n">
        <v>1.705</v>
      </c>
      <c r="AI1306" s="28" t="n">
        <v>1.35</v>
      </c>
      <c r="AJ1306" s="28" t="n">
        <v>1.22</v>
      </c>
      <c r="AK1306" s="28" t="n">
        <v>1.82</v>
      </c>
      <c r="AL1306" s="28" t="n">
        <v>1.9275</v>
      </c>
      <c r="AM1306" s="28" t="n">
        <v>1.8</v>
      </c>
      <c r="AN1306" s="28" t="n">
        <v>1.355</v>
      </c>
      <c r="AO1306" s="28" t="n">
        <v>2.06</v>
      </c>
      <c r="AP1306" s="28" t="n">
        <v>2.2</v>
      </c>
      <c r="AQ1306" s="28" t="n">
        <v>1.775</v>
      </c>
      <c r="AR1306" s="28" t="n">
        <v>1.5</v>
      </c>
      <c r="AS1306" s="28" t="n">
        <v>1.93</v>
      </c>
      <c r="AT1306" s="28" t="n">
        <v>1.9175</v>
      </c>
      <c r="AU1306" s="28" t="n">
        <v>2.05</v>
      </c>
      <c r="AV1306" s="28" t="n">
        <v>2.175</v>
      </c>
      <c r="AW1306" s="28" t="n">
        <v>1.84</v>
      </c>
      <c r="AX1306" s="28" t="n">
        <v>1.84</v>
      </c>
      <c r="AY1306" s="28" t="n">
        <v>1.86</v>
      </c>
      <c r="BE1306" s="28" t="n">
        <v>1.91</v>
      </c>
      <c r="BF1306" s="28" t="n">
        <v>1.61654835725503</v>
      </c>
      <c r="BG1306" s="28" t="n">
        <v>1.925</v>
      </c>
      <c r="BH1306" s="28" t="n">
        <v>1.705</v>
      </c>
      <c r="BI1306" s="28" t="n">
        <v>1.35</v>
      </c>
      <c r="BJ1306" s="28" t="n">
        <v>1.22</v>
      </c>
      <c r="BK1306" s="28" t="n">
        <v>1.82</v>
      </c>
      <c r="BL1306" s="28" t="n">
        <v>1.9275</v>
      </c>
      <c r="BM1306" s="28" t="n">
        <v>1.8</v>
      </c>
      <c r="BN1306" s="28" t="n">
        <v>1.355</v>
      </c>
      <c r="BO1306" s="28" t="n">
        <v>2.06</v>
      </c>
      <c r="BP1306" s="28" t="n">
        <v>2.2</v>
      </c>
      <c r="BQ1306" s="28" t="n">
        <v>1.775</v>
      </c>
      <c r="BR1306" s="28" t="n">
        <v>1.5</v>
      </c>
      <c r="BS1306" s="28" t="n">
        <v>1.93</v>
      </c>
      <c r="BT1306" s="28" t="n">
        <v>1.9175</v>
      </c>
      <c r="BU1306" s="28" t="n">
        <v>2.05</v>
      </c>
      <c r="BV1306" s="28" t="n">
        <v>2.175</v>
      </c>
      <c r="BW1306" s="28" t="n">
        <v>1.84</v>
      </c>
      <c r="BX1306" s="28" t="n">
        <v>1.84</v>
      </c>
      <c r="BY1306" s="28" t="n">
        <v>1.86</v>
      </c>
      <c r="CA1306" s="28" t="n">
        <v>2.6872</v>
      </c>
      <c r="CB1306" s="28" t="n">
        <v>2.2232</v>
      </c>
      <c r="CC1306" s="28" t="n">
        <v>2.7872</v>
      </c>
      <c r="CD1306" s="28" t="n">
        <v>2.5262</v>
      </c>
      <c r="CE1306" s="28" t="n">
        <v>2.4272</v>
      </c>
      <c r="CF1306" s="28" t="n">
        <v>2.3242</v>
      </c>
      <c r="CG1306" s="28" t="n">
        <v>2.5872</v>
      </c>
      <c r="CH1306" s="28" t="n">
        <v>2.6497</v>
      </c>
      <c r="CI1306" s="28" t="n">
        <v>2.7182</v>
      </c>
      <c r="CJ1306" s="28" t="n">
        <v>2.6552</v>
      </c>
      <c r="CK1306" s="28" t="n">
        <v>2.9172</v>
      </c>
      <c r="CL1306" s="92" t="n">
        <v>3.8072</v>
      </c>
      <c r="CM1306" s="28" t="n">
        <v>2.5592</v>
      </c>
      <c r="CN1306" s="28" t="n">
        <v>2.6562</v>
      </c>
      <c r="CO1306" s="28" t="n">
        <v>2.7012</v>
      </c>
      <c r="CP1306" s="28" t="n">
        <v>2.6822</v>
      </c>
      <c r="CQ1306" s="28" t="n">
        <v>2.9872</v>
      </c>
      <c r="CR1306" s="28" t="n">
        <v>3.4182</v>
      </c>
      <c r="CS1306" s="28" t="n">
        <v>2.6872</v>
      </c>
      <c r="CT1306" s="28" t="n">
        <v>2.6672</v>
      </c>
      <c r="CU1306" s="28" t="n">
        <v>2.9212</v>
      </c>
    </row>
    <row r="1307" customFormat="false" ht="12" hidden="true" customHeight="true" outlineLevel="0" collapsed="false">
      <c r="A1307" s="56" t="n">
        <v>37159</v>
      </c>
      <c r="B1307" s="90" t="n">
        <f aca="false">B1306+1</f>
        <v>1301</v>
      </c>
      <c r="C1307" s="28"/>
      <c r="E1307" s="91" t="n">
        <v>1.94</v>
      </c>
      <c r="F1307" s="91" t="n">
        <v>1.357</v>
      </c>
      <c r="G1307" s="91" t="n">
        <v>1.945</v>
      </c>
      <c r="H1307" s="91" t="n">
        <v>1.72</v>
      </c>
      <c r="I1307" s="91" t="n">
        <v>1.39</v>
      </c>
      <c r="J1307" s="91" t="n">
        <v>1.2</v>
      </c>
      <c r="K1307" s="91" t="n">
        <v>1.83</v>
      </c>
      <c r="L1307" s="91" t="n">
        <v>1.95</v>
      </c>
      <c r="M1307" s="91" t="n">
        <v>1.86</v>
      </c>
      <c r="N1307" s="91" t="n">
        <v>1.16</v>
      </c>
      <c r="O1307" s="91" t="n">
        <v>2.2</v>
      </c>
      <c r="P1307" s="91" t="n">
        <v>2.26</v>
      </c>
      <c r="Q1307" s="91" t="n">
        <v>1.79</v>
      </c>
      <c r="R1307" s="91" t="n">
        <v>1.44</v>
      </c>
      <c r="S1307" s="91" t="n">
        <v>1.97</v>
      </c>
      <c r="T1307" s="91" t="n">
        <v>1.96</v>
      </c>
      <c r="U1307" s="91" t="n">
        <v>2.2</v>
      </c>
      <c r="V1307" s="91" t="n">
        <v>2.23</v>
      </c>
      <c r="W1307" s="91" t="n">
        <v>1.9</v>
      </c>
      <c r="X1307" s="91" t="n">
        <v>1.9</v>
      </c>
      <c r="Y1307" s="91" t="n">
        <v>1.94</v>
      </c>
      <c r="AA1307" s="2" t="n">
        <v>2.24</v>
      </c>
      <c r="AE1307" s="28" t="n">
        <v>1.925</v>
      </c>
      <c r="AF1307" s="28" t="n">
        <v>1.6441383597669</v>
      </c>
      <c r="AG1307" s="28" t="n">
        <v>1.94</v>
      </c>
      <c r="AH1307" s="28" t="n">
        <v>1.72</v>
      </c>
      <c r="AI1307" s="28" t="n">
        <v>1.405</v>
      </c>
      <c r="AJ1307" s="28" t="n">
        <v>1.255</v>
      </c>
      <c r="AK1307" s="28" t="n">
        <v>1.835</v>
      </c>
      <c r="AL1307" s="28" t="n">
        <v>1.9425</v>
      </c>
      <c r="AM1307" s="28" t="n">
        <v>1.8</v>
      </c>
      <c r="AN1307" s="28" t="n">
        <v>1.38</v>
      </c>
      <c r="AO1307" s="28" t="n">
        <v>2.09</v>
      </c>
      <c r="AP1307" s="28" t="n">
        <v>2.2225</v>
      </c>
      <c r="AQ1307" s="28" t="n">
        <v>1.785</v>
      </c>
      <c r="AR1307" s="28" t="n">
        <v>1.474</v>
      </c>
      <c r="AS1307" s="28" t="n">
        <v>1.9475</v>
      </c>
      <c r="AT1307" s="28" t="n">
        <v>1.935</v>
      </c>
      <c r="AU1307" s="28" t="n">
        <v>2.09</v>
      </c>
      <c r="AV1307" s="28" t="n">
        <v>2.19</v>
      </c>
      <c r="AW1307" s="28" t="n">
        <v>1.855</v>
      </c>
      <c r="AX1307" s="28" t="n">
        <v>1.855</v>
      </c>
      <c r="AY1307" s="28" t="n">
        <v>1.845</v>
      </c>
      <c r="BE1307" s="28" t="n">
        <v>1.925</v>
      </c>
      <c r="BF1307" s="28" t="n">
        <v>1.6441383597669</v>
      </c>
      <c r="BG1307" s="28" t="n">
        <v>1.94</v>
      </c>
      <c r="BH1307" s="28" t="n">
        <v>1.72</v>
      </c>
      <c r="BI1307" s="28" t="n">
        <v>1.405</v>
      </c>
      <c r="BJ1307" s="28" t="n">
        <v>1.255</v>
      </c>
      <c r="BK1307" s="28" t="n">
        <v>1.835</v>
      </c>
      <c r="BL1307" s="28" t="n">
        <v>1.9425</v>
      </c>
      <c r="BM1307" s="28" t="n">
        <v>1.8</v>
      </c>
      <c r="BN1307" s="28" t="n">
        <v>1.38</v>
      </c>
      <c r="BO1307" s="28" t="n">
        <v>2.09</v>
      </c>
      <c r="BP1307" s="28" t="n">
        <v>2.2225</v>
      </c>
      <c r="BQ1307" s="28" t="n">
        <v>1.785</v>
      </c>
      <c r="BR1307" s="28" t="n">
        <v>1.474</v>
      </c>
      <c r="BS1307" s="28" t="n">
        <v>1.9475</v>
      </c>
      <c r="BT1307" s="28" t="n">
        <v>1.935</v>
      </c>
      <c r="BU1307" s="28" t="n">
        <v>2.09</v>
      </c>
      <c r="BV1307" s="28" t="n">
        <v>2.19</v>
      </c>
      <c r="BW1307" s="28" t="n">
        <v>1.855</v>
      </c>
      <c r="BX1307" s="28" t="n">
        <v>1.855</v>
      </c>
      <c r="BY1307" s="28" t="n">
        <v>1.845</v>
      </c>
      <c r="CA1307" s="28" t="n">
        <v>2.7276</v>
      </c>
      <c r="CB1307" s="28" t="n">
        <v>2.2676</v>
      </c>
      <c r="CC1307" s="28" t="n">
        <v>2.8376</v>
      </c>
      <c r="CD1307" s="28" t="n">
        <v>2.5606</v>
      </c>
      <c r="CE1307" s="28" t="n">
        <v>2.4676</v>
      </c>
      <c r="CF1307" s="28" t="n">
        <v>2.3676</v>
      </c>
      <c r="CG1307" s="28" t="n">
        <v>2.6276</v>
      </c>
      <c r="CH1307" s="28" t="n">
        <v>2.6886</v>
      </c>
      <c r="CI1307" s="28" t="n">
        <v>2.7586</v>
      </c>
      <c r="CJ1307" s="28" t="n">
        <v>2.7176</v>
      </c>
      <c r="CK1307" s="28" t="n">
        <v>2.9576</v>
      </c>
      <c r="CL1307" s="92" t="n">
        <v>3.8576</v>
      </c>
      <c r="CM1307" s="28" t="n">
        <v>2.6016</v>
      </c>
      <c r="CN1307" s="28" t="n">
        <v>2.7016</v>
      </c>
      <c r="CO1307" s="28" t="n">
        <v>2.7426</v>
      </c>
      <c r="CP1307" s="28" t="n">
        <v>2.7251</v>
      </c>
      <c r="CQ1307" s="28" t="n">
        <v>3.0276</v>
      </c>
      <c r="CR1307" s="28" t="n">
        <v>3.4626</v>
      </c>
      <c r="CS1307" s="28" t="n">
        <v>2.7276</v>
      </c>
      <c r="CT1307" s="28" t="n">
        <v>2.7076</v>
      </c>
      <c r="CU1307" s="28" t="n">
        <v>2.9766</v>
      </c>
    </row>
    <row r="1308" customFormat="false" ht="12" hidden="true" customHeight="true" outlineLevel="0" collapsed="false">
      <c r="A1308" s="56" t="n">
        <v>37160</v>
      </c>
      <c r="B1308" s="90" t="n">
        <f aca="false">B1307+1</f>
        <v>1302</v>
      </c>
      <c r="C1308" s="28"/>
      <c r="E1308" s="91" t="n">
        <v>1.86</v>
      </c>
      <c r="F1308" s="91" t="n">
        <v>1.369</v>
      </c>
      <c r="G1308" s="91" t="n">
        <v>1.945</v>
      </c>
      <c r="H1308" s="91" t="n">
        <v>1.64</v>
      </c>
      <c r="I1308" s="91" t="n">
        <v>1.41</v>
      </c>
      <c r="J1308" s="91" t="n">
        <v>1.26</v>
      </c>
      <c r="K1308" s="91" t="n">
        <v>1.75</v>
      </c>
      <c r="L1308" s="91" t="n">
        <v>1.87</v>
      </c>
      <c r="M1308" s="91" t="n">
        <v>1.81</v>
      </c>
      <c r="N1308" s="91" t="n">
        <v>1.08</v>
      </c>
      <c r="O1308" s="91" t="n">
        <v>2.16</v>
      </c>
      <c r="P1308" s="91" t="n">
        <v>2.19</v>
      </c>
      <c r="Q1308" s="91" t="n">
        <v>1.71</v>
      </c>
      <c r="R1308" s="91" t="n">
        <v>1.53</v>
      </c>
      <c r="S1308" s="91" t="n">
        <v>1.93</v>
      </c>
      <c r="T1308" s="91" t="n">
        <v>1.85</v>
      </c>
      <c r="U1308" s="91" t="n">
        <v>2.16</v>
      </c>
      <c r="V1308" s="91" t="n">
        <v>2.16</v>
      </c>
      <c r="W1308" s="91" t="n">
        <v>1.9</v>
      </c>
      <c r="X1308" s="91" t="n">
        <v>1.9</v>
      </c>
      <c r="Y1308" s="91" t="n">
        <v>1.98</v>
      </c>
      <c r="AA1308" s="2" t="n">
        <v>2.175</v>
      </c>
      <c r="AE1308" s="28" t="n">
        <v>1.83</v>
      </c>
      <c r="AF1308" s="28" t="n">
        <v>1.64596963036157</v>
      </c>
      <c r="AG1308" s="28" t="n">
        <v>1.885</v>
      </c>
      <c r="AH1308" s="28" t="n">
        <v>1.625</v>
      </c>
      <c r="AI1308" s="28" t="n">
        <v>1.34</v>
      </c>
      <c r="AJ1308" s="28" t="n">
        <v>1.22</v>
      </c>
      <c r="AK1308" s="28" t="n">
        <v>1.74</v>
      </c>
      <c r="AL1308" s="28" t="n">
        <v>1.855</v>
      </c>
      <c r="AM1308" s="28" t="n">
        <v>1.75</v>
      </c>
      <c r="AN1308" s="28" t="n">
        <v>1.385</v>
      </c>
      <c r="AO1308" s="28" t="n">
        <v>2.03</v>
      </c>
      <c r="AP1308" s="28" t="n">
        <v>2.13</v>
      </c>
      <c r="AQ1308" s="28" t="n">
        <v>1.72</v>
      </c>
      <c r="AR1308" s="28" t="n">
        <v>1.49</v>
      </c>
      <c r="AS1308" s="28" t="n">
        <v>1.8525</v>
      </c>
      <c r="AT1308" s="28" t="n">
        <v>1.85</v>
      </c>
      <c r="AU1308" s="28" t="n">
        <v>2.02</v>
      </c>
      <c r="AV1308" s="28" t="n">
        <v>2.11</v>
      </c>
      <c r="AW1308" s="28" t="n">
        <v>1.76</v>
      </c>
      <c r="AX1308" s="28" t="n">
        <v>1.76</v>
      </c>
      <c r="AY1308" s="28" t="n">
        <v>1.8</v>
      </c>
      <c r="BE1308" s="28" t="n">
        <v>1.83</v>
      </c>
      <c r="BF1308" s="28" t="n">
        <v>1.64596963036157</v>
      </c>
      <c r="BG1308" s="28" t="n">
        <v>1.885</v>
      </c>
      <c r="BH1308" s="28" t="n">
        <v>1.625</v>
      </c>
      <c r="BI1308" s="28" t="n">
        <v>1.34</v>
      </c>
      <c r="BJ1308" s="28" t="n">
        <v>1.22</v>
      </c>
      <c r="BK1308" s="28" t="n">
        <v>1.74</v>
      </c>
      <c r="BL1308" s="28" t="n">
        <v>1.855</v>
      </c>
      <c r="BM1308" s="28" t="n">
        <v>1.75</v>
      </c>
      <c r="BN1308" s="28" t="n">
        <v>1.385</v>
      </c>
      <c r="BO1308" s="28" t="n">
        <v>2.03</v>
      </c>
      <c r="BP1308" s="28" t="n">
        <v>2.13</v>
      </c>
      <c r="BQ1308" s="28" t="n">
        <v>1.72</v>
      </c>
      <c r="BR1308" s="28" t="n">
        <v>1.49</v>
      </c>
      <c r="BS1308" s="28" t="n">
        <v>1.8525</v>
      </c>
      <c r="BT1308" s="28" t="n">
        <v>1.85</v>
      </c>
      <c r="BU1308" s="28" t="n">
        <v>2.02</v>
      </c>
      <c r="BV1308" s="28" t="n">
        <v>2.11</v>
      </c>
      <c r="BW1308" s="28" t="n">
        <v>1.76</v>
      </c>
      <c r="BX1308" s="28" t="n">
        <v>1.76</v>
      </c>
      <c r="BY1308" s="28" t="n">
        <v>1.8</v>
      </c>
      <c r="CA1308" s="28" t="n">
        <v>2.6722</v>
      </c>
      <c r="CB1308" s="28" t="n">
        <v>2.2442</v>
      </c>
      <c r="CC1308" s="28" t="n">
        <v>2.7822</v>
      </c>
      <c r="CD1308" s="28" t="n">
        <v>2.5032</v>
      </c>
      <c r="CE1308" s="28" t="n">
        <v>2.4252</v>
      </c>
      <c r="CF1308" s="28" t="n">
        <v>2.3262</v>
      </c>
      <c r="CG1308" s="28" t="n">
        <v>2.5722</v>
      </c>
      <c r="CH1308" s="28" t="n">
        <v>2.6327</v>
      </c>
      <c r="CI1308" s="28" t="n">
        <v>2.7102</v>
      </c>
      <c r="CJ1308" s="28" t="n">
        <v>2.6922</v>
      </c>
      <c r="CK1308" s="28" t="n">
        <v>2.9042</v>
      </c>
      <c r="CL1308" s="92" t="n">
        <v>3.8032</v>
      </c>
      <c r="CM1308" s="28" t="n">
        <v>2.5392</v>
      </c>
      <c r="CN1308" s="28" t="n">
        <v>2.6532</v>
      </c>
      <c r="CO1308" s="28" t="n">
        <v>2.6872</v>
      </c>
      <c r="CP1308" s="28" t="n">
        <v>2.6697</v>
      </c>
      <c r="CQ1308" s="28" t="n">
        <v>2.9702</v>
      </c>
      <c r="CR1308" s="28" t="n">
        <v>3.4072</v>
      </c>
      <c r="CS1308" s="28" t="n">
        <v>2.6722</v>
      </c>
      <c r="CT1308" s="28" t="n">
        <v>2.6522</v>
      </c>
      <c r="CU1308" s="28" t="n">
        <v>2.9382</v>
      </c>
    </row>
    <row r="1309" customFormat="false" ht="10.5" hidden="true" customHeight="true" outlineLevel="0" collapsed="false">
      <c r="A1309" s="56" t="n">
        <v>37161</v>
      </c>
      <c r="B1309" s="90" t="n">
        <f aca="false">B1308+1</f>
        <v>1303</v>
      </c>
      <c r="C1309" s="28"/>
      <c r="E1309" s="91" t="n">
        <v>1.85</v>
      </c>
      <c r="F1309" s="91" t="n">
        <v>1.6459696</v>
      </c>
      <c r="G1309" s="91" t="n">
        <v>1.905</v>
      </c>
      <c r="H1309" s="91" t="n">
        <v>1.625</v>
      </c>
      <c r="I1309" s="91" t="n">
        <v>1.34</v>
      </c>
      <c r="J1309" s="91" t="n">
        <v>1.22</v>
      </c>
      <c r="K1309" s="91" t="n">
        <v>1.74</v>
      </c>
      <c r="L1309" s="91" t="n">
        <v>1.855</v>
      </c>
      <c r="M1309" s="91" t="n">
        <v>1.77</v>
      </c>
      <c r="N1309" s="91" t="n">
        <v>1.385</v>
      </c>
      <c r="O1309" s="91" t="n">
        <v>2.03</v>
      </c>
      <c r="P1309" s="91" t="n">
        <v>2.13</v>
      </c>
      <c r="Q1309" s="91" t="n">
        <v>1.72</v>
      </c>
      <c r="R1309" s="91" t="n">
        <v>1.5</v>
      </c>
      <c r="S1309" s="91" t="n">
        <v>1.85</v>
      </c>
      <c r="T1309" s="91" t="n">
        <v>1.85</v>
      </c>
      <c r="U1309" s="91" t="n">
        <v>2.03</v>
      </c>
      <c r="V1309" s="91" t="n">
        <v>2.11</v>
      </c>
      <c r="W1309" s="91" t="n">
        <v>1.79</v>
      </c>
      <c r="X1309" s="91" t="n">
        <v>1.79</v>
      </c>
      <c r="Y1309" s="91" t="n">
        <v>1.81</v>
      </c>
      <c r="AA1309" s="2" t="n">
        <v>2.21</v>
      </c>
      <c r="AE1309" s="28" t="n">
        <v>2.253</v>
      </c>
      <c r="AF1309" s="28" t="n">
        <v>2.0875670078088</v>
      </c>
      <c r="AG1309" s="28" t="n">
        <v>2.308</v>
      </c>
      <c r="AH1309" s="28" t="n">
        <v>2.048</v>
      </c>
      <c r="AI1309" s="28" t="n">
        <v>1.763</v>
      </c>
      <c r="AJ1309" s="28" t="n">
        <v>1.643</v>
      </c>
      <c r="AK1309" s="28" t="n">
        <v>2.163</v>
      </c>
      <c r="AL1309" s="28" t="n">
        <v>2.278</v>
      </c>
      <c r="AM1309" s="28" t="n">
        <v>2.193</v>
      </c>
      <c r="AN1309" s="28" t="n">
        <v>1.823</v>
      </c>
      <c r="AO1309" s="28" t="n">
        <v>2.453</v>
      </c>
      <c r="AP1309" s="28" t="n">
        <v>2.553</v>
      </c>
      <c r="AQ1309" s="28" t="n">
        <v>2.143</v>
      </c>
      <c r="AR1309" s="28" t="n">
        <v>1.923</v>
      </c>
      <c r="AS1309" s="28" t="n">
        <v>2.273</v>
      </c>
      <c r="AT1309" s="28" t="n">
        <v>2.273</v>
      </c>
      <c r="AU1309" s="28" t="n">
        <v>2.443</v>
      </c>
      <c r="AV1309" s="28" t="n">
        <v>2.533</v>
      </c>
      <c r="AW1309" s="28" t="n">
        <v>2.183</v>
      </c>
      <c r="AX1309" s="28" t="n">
        <v>2.183</v>
      </c>
      <c r="AY1309" s="28" t="n">
        <v>2.233</v>
      </c>
      <c r="BE1309" s="28" t="n">
        <v>1.83</v>
      </c>
      <c r="BF1309" s="28" t="n">
        <v>1.6645670078088</v>
      </c>
      <c r="BG1309" s="28" t="n">
        <v>1.885</v>
      </c>
      <c r="BH1309" s="28" t="n">
        <v>1.625</v>
      </c>
      <c r="BI1309" s="28" t="n">
        <v>1.34</v>
      </c>
      <c r="BJ1309" s="28" t="n">
        <v>1.22</v>
      </c>
      <c r="BK1309" s="28" t="n">
        <v>1.74</v>
      </c>
      <c r="BL1309" s="28" t="n">
        <v>1.855</v>
      </c>
      <c r="BM1309" s="28" t="n">
        <v>1.77</v>
      </c>
      <c r="BN1309" s="28" t="n">
        <v>1.4</v>
      </c>
      <c r="BO1309" s="28" t="n">
        <v>2.03</v>
      </c>
      <c r="BP1309" s="28" t="n">
        <v>2.13</v>
      </c>
      <c r="BQ1309" s="28" t="n">
        <v>1.72</v>
      </c>
      <c r="BR1309" s="28" t="n">
        <v>1.5</v>
      </c>
      <c r="BS1309" s="28" t="n">
        <v>1.85</v>
      </c>
      <c r="BT1309" s="28" t="n">
        <v>1.85</v>
      </c>
      <c r="BU1309" s="28" t="n">
        <v>2.02</v>
      </c>
      <c r="BV1309" s="28" t="n">
        <v>2.11</v>
      </c>
      <c r="BW1309" s="28" t="n">
        <v>1.76</v>
      </c>
      <c r="BX1309" s="28" t="n">
        <v>1.76</v>
      </c>
      <c r="BY1309" s="28" t="n">
        <v>1.81</v>
      </c>
      <c r="CA1309" s="28" t="n">
        <v>2.6646</v>
      </c>
      <c r="CB1309" s="28" t="n">
        <v>2.2396</v>
      </c>
      <c r="CC1309" s="28" t="n">
        <v>2.7796</v>
      </c>
      <c r="CD1309" s="28" t="n">
        <v>2.4946</v>
      </c>
      <c r="CE1309" s="28" t="n">
        <v>2.3996</v>
      </c>
      <c r="CF1309" s="28" t="n">
        <v>2.3066</v>
      </c>
      <c r="CG1309" s="28" t="n">
        <v>2.5646</v>
      </c>
      <c r="CH1309" s="28" t="n">
        <v>2.6251</v>
      </c>
      <c r="CI1309" s="28" t="n">
        <v>2.6696</v>
      </c>
      <c r="CJ1309" s="28" t="n">
        <v>2.6416</v>
      </c>
      <c r="CK1309" s="28" t="n">
        <v>2.9006</v>
      </c>
      <c r="CL1309" s="92" t="n">
        <v>3.8166</v>
      </c>
      <c r="CM1309" s="28" t="n">
        <v>2.5296</v>
      </c>
      <c r="CN1309" s="28" t="n">
        <v>2.6206</v>
      </c>
      <c r="CO1309" s="28" t="n">
        <v>2.6796</v>
      </c>
      <c r="CP1309" s="28" t="n">
        <v>2.6646</v>
      </c>
      <c r="CQ1309" s="28" t="n">
        <v>2.9696</v>
      </c>
      <c r="CR1309" s="28" t="n">
        <v>3.4286</v>
      </c>
      <c r="CS1309" s="28" t="n">
        <v>2.6646</v>
      </c>
      <c r="CT1309" s="28" t="n">
        <v>2.6446</v>
      </c>
      <c r="CU1309" s="28" t="n">
        <v>2.8576</v>
      </c>
    </row>
    <row r="1310" customFormat="false" ht="10.5" hidden="true" customHeight="true" outlineLevel="0" collapsed="false">
      <c r="A1310" s="56" t="n">
        <v>37162</v>
      </c>
      <c r="B1310" s="90" t="n">
        <f aca="false">B1309+1</f>
        <v>1304</v>
      </c>
      <c r="C1310" s="28"/>
      <c r="E1310" s="91" t="n">
        <v>1.87</v>
      </c>
      <c r="F1310" s="91" t="n">
        <v>1.263</v>
      </c>
      <c r="G1310" s="91" t="n">
        <v>1.89</v>
      </c>
      <c r="H1310" s="91" t="n">
        <v>1.62</v>
      </c>
      <c r="I1310" s="91" t="n">
        <v>1.5</v>
      </c>
      <c r="J1310" s="91" t="n">
        <v>1.39</v>
      </c>
      <c r="K1310" s="91" t="n">
        <v>1.72</v>
      </c>
      <c r="L1310" s="91" t="n">
        <v>1.83</v>
      </c>
      <c r="M1310" s="91" t="n">
        <v>1.875</v>
      </c>
      <c r="N1310" s="91" t="n">
        <v>1.475</v>
      </c>
      <c r="O1310" s="91" t="n">
        <v>2.03</v>
      </c>
      <c r="P1310" s="91" t="n">
        <v>2.16</v>
      </c>
      <c r="Q1310" s="91" t="n">
        <v>1.65</v>
      </c>
      <c r="R1310" s="91" t="n">
        <v>1.585</v>
      </c>
      <c r="S1310" s="91" t="n">
        <v>1.87</v>
      </c>
      <c r="T1310" s="91" t="n">
        <v>1.87</v>
      </c>
      <c r="U1310" s="91" t="n">
        <v>2.03</v>
      </c>
      <c r="V1310" s="91" t="n">
        <v>2.14</v>
      </c>
      <c r="W1310" s="91" t="n">
        <v>1.79</v>
      </c>
      <c r="X1310" s="91" t="n">
        <v>1.79</v>
      </c>
      <c r="Y1310" s="91" t="n">
        <v>1.91</v>
      </c>
      <c r="AA1310" s="2" t="n">
        <v>2.3</v>
      </c>
      <c r="AE1310" s="28" t="n">
        <v>2.244</v>
      </c>
      <c r="AF1310" s="28" t="n">
        <v>1.804</v>
      </c>
      <c r="AG1310" s="28" t="n">
        <v>2.299</v>
      </c>
      <c r="AH1310" s="28" t="n">
        <v>2.039</v>
      </c>
      <c r="AI1310" s="28" t="n">
        <v>1.914</v>
      </c>
      <c r="AJ1310" s="28" t="n">
        <v>1.789</v>
      </c>
      <c r="AK1310" s="28" t="n">
        <v>2.144</v>
      </c>
      <c r="AL1310" s="28" t="n">
        <v>2.219</v>
      </c>
      <c r="AM1310" s="28" t="n">
        <v>2.199</v>
      </c>
      <c r="AN1310" s="28" t="n">
        <v>2.044</v>
      </c>
      <c r="AO1310" s="28" t="n">
        <v>2.464</v>
      </c>
      <c r="AP1310" s="28" t="n">
        <v>2.759</v>
      </c>
      <c r="AQ1310" s="28" t="n">
        <v>2.084</v>
      </c>
      <c r="AR1310" s="28" t="n">
        <v>2.074</v>
      </c>
      <c r="AS1310" s="28" t="n">
        <v>2.259</v>
      </c>
      <c r="AT1310" s="28" t="n">
        <v>2.244</v>
      </c>
      <c r="AU1310" s="28" t="n">
        <v>2.454</v>
      </c>
      <c r="AV1310" s="28" t="n">
        <v>2.679</v>
      </c>
      <c r="AW1310" s="28" t="n">
        <v>2.234</v>
      </c>
      <c r="AX1310" s="28" t="n">
        <v>2.214</v>
      </c>
      <c r="AY1310" s="28" t="n">
        <v>2.314</v>
      </c>
      <c r="BE1310" s="28" t="n">
        <v>2.037</v>
      </c>
      <c r="BF1310" s="28" t="n">
        <v>1.73776372110608</v>
      </c>
      <c r="BG1310" s="28" t="n">
        <v>2.092</v>
      </c>
      <c r="BH1310" s="28" t="n">
        <v>1.832</v>
      </c>
      <c r="BI1310" s="28" t="n">
        <v>1.627</v>
      </c>
      <c r="BJ1310" s="28" t="n">
        <v>1.5045</v>
      </c>
      <c r="BK1310" s="28" t="n">
        <v>1.942</v>
      </c>
      <c r="BL1310" s="28" t="n">
        <v>2.037</v>
      </c>
      <c r="BM1310" s="28" t="n">
        <v>1.9845</v>
      </c>
      <c r="BN1310" s="28" t="n">
        <v>1.7245</v>
      </c>
      <c r="BO1310" s="28" t="n">
        <v>2.247</v>
      </c>
      <c r="BP1310" s="28" t="n">
        <v>2.4445</v>
      </c>
      <c r="BQ1310" s="28" t="n">
        <v>1.902</v>
      </c>
      <c r="BR1310" s="28" t="n">
        <v>1.787</v>
      </c>
      <c r="BS1310" s="28" t="n">
        <v>2.0545</v>
      </c>
      <c r="BT1310" s="28" t="n">
        <v>2.047</v>
      </c>
      <c r="BU1310" s="28" t="n">
        <v>2.237</v>
      </c>
      <c r="BV1310" s="28" t="n">
        <v>2.3945</v>
      </c>
      <c r="BW1310" s="28" t="n">
        <v>1.997</v>
      </c>
      <c r="BX1310" s="28" t="n">
        <v>1.987</v>
      </c>
      <c r="BY1310" s="28" t="n">
        <v>2.062</v>
      </c>
      <c r="CA1310" s="28" t="n">
        <v>2.6664</v>
      </c>
      <c r="CB1310" s="28" t="n">
        <v>2.2284</v>
      </c>
      <c r="CC1310" s="28" t="n">
        <v>2.7764</v>
      </c>
      <c r="CD1310" s="28" t="n">
        <v>2.4924</v>
      </c>
      <c r="CE1310" s="28" t="n">
        <v>2.4004</v>
      </c>
      <c r="CF1310" s="28" t="n">
        <v>2.3064</v>
      </c>
      <c r="CG1310" s="28" t="n">
        <v>2.5664</v>
      </c>
      <c r="CH1310" s="28" t="n">
        <v>2.6264</v>
      </c>
      <c r="CI1310" s="28" t="n">
        <v>2.6814</v>
      </c>
      <c r="CJ1310" s="28" t="n">
        <v>2.6264</v>
      </c>
      <c r="CK1310" s="28" t="n">
        <v>2.9004</v>
      </c>
      <c r="CL1310" s="92" t="n">
        <v>3.8484</v>
      </c>
      <c r="CM1310" s="28" t="n">
        <v>2.5274</v>
      </c>
      <c r="CN1310" s="28" t="n">
        <v>2.6224</v>
      </c>
      <c r="CO1310" s="28" t="n">
        <v>2.6814</v>
      </c>
      <c r="CP1310" s="28" t="n">
        <v>2.6664</v>
      </c>
      <c r="CQ1310" s="28" t="n">
        <v>2.9604</v>
      </c>
      <c r="CR1310" s="28" t="n">
        <v>3.4534</v>
      </c>
      <c r="CS1310" s="28" t="n">
        <v>2.6664</v>
      </c>
      <c r="CT1310" s="28" t="n">
        <v>2.6464</v>
      </c>
      <c r="CU1310" s="28" t="n">
        <v>2.8594</v>
      </c>
    </row>
    <row r="1311" customFormat="false" ht="10.5" hidden="true" customHeight="true" outlineLevel="0" collapsed="false">
      <c r="A1311" s="56" t="n">
        <v>37165</v>
      </c>
      <c r="B1311" s="90" t="n">
        <f aca="false">B1310+1</f>
        <v>1305</v>
      </c>
      <c r="C1311" s="28"/>
      <c r="E1311" s="91" t="n">
        <v>1.82</v>
      </c>
      <c r="F1311" s="91" t="n">
        <v>1.362</v>
      </c>
      <c r="G1311" s="91" t="n">
        <v>1.825</v>
      </c>
      <c r="H1311" s="91" t="n">
        <v>1.59</v>
      </c>
      <c r="I1311" s="91" t="n">
        <v>1.46</v>
      </c>
      <c r="J1311" s="91" t="n">
        <v>1.37</v>
      </c>
      <c r="K1311" s="91" t="n">
        <v>1.67</v>
      </c>
      <c r="L1311" s="91" t="n">
        <v>1.77</v>
      </c>
      <c r="M1311" s="91" t="n">
        <v>1.84</v>
      </c>
      <c r="N1311" s="91" t="n">
        <v>1.42</v>
      </c>
      <c r="O1311" s="91" t="n">
        <v>1.97</v>
      </c>
      <c r="P1311" s="91" t="n">
        <v>2.095</v>
      </c>
      <c r="Q1311" s="91" t="n">
        <v>1.63</v>
      </c>
      <c r="R1311" s="91" t="n">
        <v>1.55</v>
      </c>
      <c r="S1311" s="91" t="n">
        <v>1.83</v>
      </c>
      <c r="T1311" s="91" t="n">
        <v>1.82</v>
      </c>
      <c r="U1311" s="91" t="n">
        <v>1.98</v>
      </c>
      <c r="V1311" s="91" t="n">
        <v>2.075</v>
      </c>
      <c r="W1311" s="91" t="n">
        <v>1.69</v>
      </c>
      <c r="X1311" s="91" t="n">
        <v>1.69</v>
      </c>
      <c r="Y1311" s="91" t="n">
        <v>1.89</v>
      </c>
      <c r="AA1311" s="2" t="n">
        <v>2.37</v>
      </c>
      <c r="AE1311" s="28" t="n">
        <v>2.208</v>
      </c>
      <c r="AF1311" s="28" t="n">
        <v>1.77216769814186</v>
      </c>
      <c r="AG1311" s="28" t="n">
        <v>2.2605</v>
      </c>
      <c r="AH1311" s="28" t="n">
        <v>2.008</v>
      </c>
      <c r="AI1311" s="28" t="n">
        <v>1.873</v>
      </c>
      <c r="AJ1311" s="28" t="n">
        <v>1.768</v>
      </c>
      <c r="AK1311" s="28" t="n">
        <v>2.108</v>
      </c>
      <c r="AL1311" s="28" t="n">
        <v>2.183</v>
      </c>
      <c r="AM1311" s="28" t="n">
        <v>2.143</v>
      </c>
      <c r="AN1311" s="28" t="n">
        <v>1.988</v>
      </c>
      <c r="AO1311" s="28" t="n">
        <v>2.428</v>
      </c>
      <c r="AP1311" s="28" t="n">
        <v>2.713</v>
      </c>
      <c r="AQ1311" s="28" t="n">
        <v>2.048</v>
      </c>
      <c r="AR1311" s="28" t="n">
        <v>1.998</v>
      </c>
      <c r="AS1311" s="28" t="n">
        <v>2.223</v>
      </c>
      <c r="AT1311" s="28" t="n">
        <v>2.2105</v>
      </c>
      <c r="AU1311" s="28" t="n">
        <v>2.418</v>
      </c>
      <c r="AV1311" s="28" t="n">
        <v>2.643</v>
      </c>
      <c r="AW1311" s="28" t="n">
        <v>2.198</v>
      </c>
      <c r="AX1311" s="28" t="n">
        <v>2.178</v>
      </c>
      <c r="AY1311" s="28" t="n">
        <v>2.258</v>
      </c>
      <c r="BE1311" s="28" t="e">
        <f aca="false"/>
        <v>#VALUE!</v>
      </c>
      <c r="BF1311" s="28" t="e">
        <f aca="false"/>
        <v>#VALUE!</v>
      </c>
      <c r="BG1311" s="28" t="e">
        <f aca="false"/>
        <v>#VALUE!</v>
      </c>
      <c r="BH1311" s="28" t="e">
        <f aca="false"/>
        <v>#VALUE!</v>
      </c>
      <c r="BI1311" s="28" t="e">
        <f aca="false"/>
        <v>#VALUE!</v>
      </c>
      <c r="BJ1311" s="28" t="e">
        <f aca="false"/>
        <v>#VALUE!</v>
      </c>
      <c r="BK1311" s="28" t="e">
        <f aca="false"/>
        <v>#VALUE!</v>
      </c>
      <c r="BL1311" s="28" t="e">
        <f aca="false"/>
        <v>#VALUE!</v>
      </c>
      <c r="BM1311" s="28" t="e">
        <f aca="false"/>
        <v>#VALUE!</v>
      </c>
      <c r="BN1311" s="28" t="e">
        <f aca="false"/>
        <v>#VALUE!</v>
      </c>
      <c r="BO1311" s="28" t="e">
        <f aca="false"/>
        <v>#VALUE!</v>
      </c>
      <c r="BP1311" s="28" t="e">
        <f aca="false"/>
        <v>#VALUE!</v>
      </c>
      <c r="BQ1311" s="28" t="e">
        <f aca="false"/>
        <v>#VALUE!</v>
      </c>
      <c r="BR1311" s="28" t="e">
        <f aca="false"/>
        <v>#VALUE!</v>
      </c>
      <c r="BS1311" s="28" t="e">
        <f aca="false"/>
        <v>#VALUE!</v>
      </c>
      <c r="BT1311" s="28" t="e">
        <f aca="false"/>
        <v>#VALUE!</v>
      </c>
      <c r="BU1311" s="28" t="e">
        <f aca="false"/>
        <v>#VALUE!</v>
      </c>
      <c r="BV1311" s="28" t="e">
        <f aca="false"/>
        <v>#VALUE!</v>
      </c>
      <c r="BW1311" s="28" t="e">
        <f aca="false"/>
        <v>#VALUE!</v>
      </c>
      <c r="BX1311" s="28" t="e">
        <f aca="false"/>
        <v>#VALUE!</v>
      </c>
      <c r="BY1311" s="28" t="e">
        <f aca="false"/>
        <v>#VALUE!</v>
      </c>
      <c r="CA1311" s="28" t="e">
        <f aca="false"/>
        <v>#VALUE!</v>
      </c>
      <c r="CB1311" s="28" t="e">
        <f aca="false"/>
        <v>#VALUE!</v>
      </c>
      <c r="CC1311" s="28" t="e">
        <f aca="false"/>
        <v>#VALUE!</v>
      </c>
      <c r="CD1311" s="28" t="e">
        <f aca="false"/>
        <v>#VALUE!</v>
      </c>
      <c r="CE1311" s="28" t="e">
        <f aca="false"/>
        <v>#VALUE!</v>
      </c>
      <c r="CF1311" s="28" t="e">
        <f aca="false"/>
        <v>#VALUE!</v>
      </c>
      <c r="CG1311" s="28" t="e">
        <f aca="false"/>
        <v>#VALUE!</v>
      </c>
      <c r="CH1311" s="28" t="e">
        <f aca="false"/>
        <v>#VALUE!</v>
      </c>
      <c r="CI1311" s="28" t="e">
        <f aca="false"/>
        <v>#VALUE!</v>
      </c>
      <c r="CJ1311" s="28" t="e">
        <f aca="false"/>
        <v>#VALUE!</v>
      </c>
      <c r="CK1311" s="28" t="e">
        <f aca="false"/>
        <v>#VALUE!</v>
      </c>
      <c r="CL1311" s="92" t="e">
        <f aca="false"/>
        <v>#VALUE!</v>
      </c>
      <c r="CM1311" s="28" t="e">
        <f aca="false"/>
        <v>#VALUE!</v>
      </c>
      <c r="CN1311" s="28" t="e">
        <f aca="false"/>
        <v>#VALUE!</v>
      </c>
      <c r="CO1311" s="28" t="e">
        <f aca="false"/>
        <v>#VALUE!</v>
      </c>
      <c r="CP1311" s="28" t="e">
        <f aca="false"/>
        <v>#VALUE!</v>
      </c>
      <c r="CQ1311" s="28" t="e">
        <f aca="false"/>
        <v>#VALUE!</v>
      </c>
      <c r="CR1311" s="28" t="e">
        <f aca="false"/>
        <v>#VALUE!</v>
      </c>
      <c r="CS1311" s="28" t="e">
        <f aca="false"/>
        <v>#VALUE!</v>
      </c>
      <c r="CT1311" s="28" t="e">
        <f aca="false"/>
        <v>#VALUE!</v>
      </c>
      <c r="CU1311" s="28" t="e">
        <f aca="false"/>
        <v>#VALUE!</v>
      </c>
    </row>
    <row r="1312" customFormat="false" ht="10.5" hidden="true" customHeight="true" outlineLevel="0" collapsed="false">
      <c r="A1312" s="56" t="n">
        <v>37166</v>
      </c>
      <c r="B1312" s="90" t="n">
        <f aca="false">B1311+1</f>
        <v>1306</v>
      </c>
      <c r="C1312" s="28"/>
      <c r="E1312" s="91" t="n">
        <v>1.9</v>
      </c>
      <c r="F1312" s="91" t="n">
        <v>1.481</v>
      </c>
      <c r="G1312" s="91" t="n">
        <v>1.92</v>
      </c>
      <c r="H1312" s="91" t="n">
        <v>1.68</v>
      </c>
      <c r="I1312" s="91" t="n">
        <v>1.56</v>
      </c>
      <c r="J1312" s="91" t="n">
        <v>1.45</v>
      </c>
      <c r="K1312" s="91" t="n">
        <v>1.72</v>
      </c>
      <c r="L1312" s="91" t="n">
        <v>1.85</v>
      </c>
      <c r="M1312" s="91" t="n">
        <v>1.93</v>
      </c>
      <c r="N1312" s="91" t="n">
        <v>1.5</v>
      </c>
      <c r="O1312" s="91" t="n">
        <v>2.05</v>
      </c>
      <c r="P1312" s="91" t="n">
        <v>2.175</v>
      </c>
      <c r="Q1312" s="91" t="n">
        <v>1.69</v>
      </c>
      <c r="R1312" s="91" t="n">
        <v>1.69</v>
      </c>
      <c r="S1312" s="91" t="n">
        <v>1.9</v>
      </c>
      <c r="T1312" s="91" t="n">
        <v>1.89</v>
      </c>
      <c r="U1312" s="91" t="n">
        <v>2.065</v>
      </c>
      <c r="V1312" s="91" t="n">
        <v>2.155</v>
      </c>
      <c r="W1312" s="91" t="n">
        <v>1.79</v>
      </c>
      <c r="X1312" s="91" t="n">
        <v>1.79</v>
      </c>
      <c r="Y1312" s="91" t="n">
        <v>1.97</v>
      </c>
      <c r="AA1312" s="2" t="n">
        <v>2.36</v>
      </c>
      <c r="AE1312" s="28" t="n">
        <v>2.268</v>
      </c>
      <c r="AF1312" s="28" t="n">
        <v>1.84546339164476</v>
      </c>
      <c r="AG1312" s="28" t="n">
        <v>2.323</v>
      </c>
      <c r="AH1312" s="28" t="n">
        <v>2.078</v>
      </c>
      <c r="AI1312" s="28" t="n">
        <v>1.968</v>
      </c>
      <c r="AJ1312" s="28" t="n">
        <v>1.868</v>
      </c>
      <c r="AK1312" s="28" t="n">
        <v>2.168</v>
      </c>
      <c r="AL1312" s="28" t="n">
        <v>2.243</v>
      </c>
      <c r="AM1312" s="28" t="n">
        <v>2.253</v>
      </c>
      <c r="AN1312" s="28" t="n">
        <v>2.088</v>
      </c>
      <c r="AO1312" s="28" t="n">
        <v>2.488</v>
      </c>
      <c r="AP1312" s="28" t="n">
        <v>2.773</v>
      </c>
      <c r="AQ1312" s="28" t="n">
        <v>2.108</v>
      </c>
      <c r="AR1312" s="28" t="n">
        <v>2.118</v>
      </c>
      <c r="AS1312" s="28" t="n">
        <v>2.2805</v>
      </c>
      <c r="AT1312" s="28" t="n">
        <v>2.2705</v>
      </c>
      <c r="AU1312" s="28" t="n">
        <v>2.478</v>
      </c>
      <c r="AV1312" s="28" t="n">
        <v>2.703</v>
      </c>
      <c r="AW1312" s="28" t="n">
        <v>2.258</v>
      </c>
      <c r="AX1312" s="28" t="n">
        <v>2.238</v>
      </c>
      <c r="AY1312" s="28" t="n">
        <v>2.378</v>
      </c>
      <c r="BE1312" s="28" t="e">
        <f aca="false">NA()</f>
        <v>#N/A</v>
      </c>
      <c r="BF1312" s="28" t="e">
        <f aca="false">NA()</f>
        <v>#N/A</v>
      </c>
      <c r="BG1312" s="28" t="e">
        <f aca="false">NA()</f>
        <v>#N/A</v>
      </c>
      <c r="BH1312" s="28" t="e">
        <f aca="false">NA()</f>
        <v>#N/A</v>
      </c>
      <c r="BI1312" s="28" t="e">
        <f aca="false">NA()</f>
        <v>#N/A</v>
      </c>
      <c r="BJ1312" s="28" t="e">
        <f aca="false">NA()</f>
        <v>#N/A</v>
      </c>
      <c r="BK1312" s="28" t="e">
        <f aca="false">NA()</f>
        <v>#N/A</v>
      </c>
      <c r="BL1312" s="28" t="e">
        <f aca="false">NA()</f>
        <v>#N/A</v>
      </c>
      <c r="BM1312" s="28" t="e">
        <f aca="false">NA()</f>
        <v>#N/A</v>
      </c>
      <c r="BN1312" s="28" t="e">
        <f aca="false">NA()</f>
        <v>#N/A</v>
      </c>
      <c r="BO1312" s="28" t="e">
        <f aca="false">NA()</f>
        <v>#N/A</v>
      </c>
      <c r="BP1312" s="28" t="e">
        <f aca="false">NA()</f>
        <v>#N/A</v>
      </c>
      <c r="BQ1312" s="28" t="e">
        <f aca="false">NA()</f>
        <v>#N/A</v>
      </c>
      <c r="BR1312" s="28" t="e">
        <f aca="false">NA()</f>
        <v>#N/A</v>
      </c>
      <c r="BS1312" s="28" t="e">
        <f aca="false">NA()</f>
        <v>#N/A</v>
      </c>
      <c r="BT1312" s="28" t="e">
        <f aca="false">NA()</f>
        <v>#N/A</v>
      </c>
      <c r="BU1312" s="28" t="e">
        <f aca="false">NA()</f>
        <v>#N/A</v>
      </c>
      <c r="BV1312" s="28" t="e">
        <f aca="false">NA()</f>
        <v>#N/A</v>
      </c>
      <c r="BW1312" s="28" t="e">
        <f aca="false">NA()</f>
        <v>#N/A</v>
      </c>
      <c r="BX1312" s="28" t="e">
        <f aca="false">NA()</f>
        <v>#N/A</v>
      </c>
      <c r="BY1312" s="28" t="e">
        <f aca="false">NA()</f>
        <v>#N/A</v>
      </c>
      <c r="CA1312" s="28" t="e">
        <f aca="false">NA()</f>
        <v>#N/A</v>
      </c>
      <c r="CB1312" s="28" t="e">
        <f aca="false">NA()</f>
        <v>#N/A</v>
      </c>
      <c r="CC1312" s="28" t="e">
        <f aca="false">NA()</f>
        <v>#N/A</v>
      </c>
      <c r="CD1312" s="28" t="e">
        <f aca="false">NA()</f>
        <v>#N/A</v>
      </c>
      <c r="CE1312" s="28" t="e">
        <f aca="false">NA()</f>
        <v>#N/A</v>
      </c>
      <c r="CF1312" s="28" t="e">
        <f aca="false">NA()</f>
        <v>#N/A</v>
      </c>
      <c r="CG1312" s="28" t="e">
        <f aca="false">NA()</f>
        <v>#N/A</v>
      </c>
      <c r="CH1312" s="28" t="e">
        <f aca="false">NA()</f>
        <v>#N/A</v>
      </c>
      <c r="CI1312" s="28" t="e">
        <f aca="false">NA()</f>
        <v>#N/A</v>
      </c>
      <c r="CJ1312" s="28" t="e">
        <f aca="false">NA()</f>
        <v>#N/A</v>
      </c>
      <c r="CK1312" s="28" t="e">
        <f aca="false">NA()</f>
        <v>#N/A</v>
      </c>
      <c r="CL1312" s="92" t="e">
        <f aca="false">NA()</f>
        <v>#N/A</v>
      </c>
      <c r="CM1312" s="28" t="e">
        <f aca="false">NA()</f>
        <v>#N/A</v>
      </c>
      <c r="CN1312" s="28" t="e">
        <f aca="false">NA()</f>
        <v>#N/A</v>
      </c>
      <c r="CO1312" s="28" t="e">
        <f aca="false">NA()</f>
        <v>#N/A</v>
      </c>
      <c r="CP1312" s="28" t="e">
        <f aca="false">NA()</f>
        <v>#N/A</v>
      </c>
      <c r="CQ1312" s="28" t="e">
        <f aca="false">NA()</f>
        <v>#N/A</v>
      </c>
      <c r="CR1312" s="28" t="e">
        <f aca="false">NA()</f>
        <v>#N/A</v>
      </c>
      <c r="CS1312" s="28" t="e">
        <f aca="false">NA()</f>
        <v>#N/A</v>
      </c>
      <c r="CT1312" s="28" t="e">
        <f aca="false">NA()</f>
        <v>#N/A</v>
      </c>
      <c r="CU1312" s="28" t="e">
        <f aca="false">NA()</f>
        <v>#N/A</v>
      </c>
    </row>
    <row r="1313" customFormat="false" ht="10.5" hidden="true" customHeight="true" outlineLevel="0" collapsed="false">
      <c r="A1313" s="56" t="n">
        <v>37167</v>
      </c>
      <c r="B1313" s="90" t="n">
        <f aca="false">B1312+1</f>
        <v>1307</v>
      </c>
      <c r="C1313" s="28"/>
      <c r="E1313" s="91" t="n">
        <v>2.04</v>
      </c>
      <c r="F1313" s="91" t="n">
        <v>1.595</v>
      </c>
      <c r="G1313" s="91" t="n">
        <v>2.11</v>
      </c>
      <c r="H1313" s="91" t="n">
        <v>1.82</v>
      </c>
      <c r="I1313" s="91" t="n">
        <v>1.7</v>
      </c>
      <c r="J1313" s="91" t="n">
        <v>1.62</v>
      </c>
      <c r="K1313" s="91" t="n">
        <v>1.89</v>
      </c>
      <c r="L1313" s="91" t="n">
        <v>2</v>
      </c>
      <c r="M1313" s="91" t="n">
        <v>1.98</v>
      </c>
      <c r="N1313" s="91" t="n">
        <v>1.64</v>
      </c>
      <c r="O1313" s="91" t="n">
        <v>2.19</v>
      </c>
      <c r="P1313" s="91" t="n">
        <v>2.315</v>
      </c>
      <c r="Q1313" s="91" t="n">
        <v>1.85</v>
      </c>
      <c r="R1313" s="91" t="n">
        <v>1.8</v>
      </c>
      <c r="S1313" s="91" t="n">
        <v>2.04</v>
      </c>
      <c r="T1313" s="91" t="n">
        <v>2.04</v>
      </c>
      <c r="U1313" s="91" t="n">
        <v>2.21</v>
      </c>
      <c r="V1313" s="91" t="n">
        <v>2.295</v>
      </c>
      <c r="W1313" s="91" t="n">
        <v>1.97</v>
      </c>
      <c r="X1313" s="91" t="n">
        <v>1.97</v>
      </c>
      <c r="Y1313" s="91" t="n">
        <v>2</v>
      </c>
      <c r="AA1313" s="2" t="n">
        <v>2.23</v>
      </c>
      <c r="AE1313" s="28" t="n">
        <v>2.32</v>
      </c>
      <c r="AF1313" s="28" t="n">
        <v>1.9</v>
      </c>
      <c r="AG1313" s="28" t="n">
        <v>2.38</v>
      </c>
      <c r="AH1313" s="28" t="n">
        <v>2.135</v>
      </c>
      <c r="AI1313" s="28" t="n">
        <v>2.005</v>
      </c>
      <c r="AJ1313" s="28" t="n">
        <v>1.91</v>
      </c>
      <c r="AK1313" s="28" t="n">
        <v>2.21</v>
      </c>
      <c r="AL1313" s="28" t="n">
        <v>2.295</v>
      </c>
      <c r="AM1313" s="28" t="n">
        <v>2.28</v>
      </c>
      <c r="AN1313" s="28" t="n">
        <v>2.135</v>
      </c>
      <c r="AO1313" s="28" t="n">
        <v>2.54</v>
      </c>
      <c r="AP1313" s="28" t="n">
        <v>2.825</v>
      </c>
      <c r="AQ1313" s="28" t="n">
        <v>2.17</v>
      </c>
      <c r="AR1313" s="28" t="n">
        <v>2.155</v>
      </c>
      <c r="AS1313" s="28" t="n">
        <v>2.333</v>
      </c>
      <c r="AT1313" s="28" t="n">
        <v>2.323</v>
      </c>
      <c r="AU1313" s="28" t="n">
        <v>2.53</v>
      </c>
      <c r="AV1313" s="28" t="n">
        <v>2.755</v>
      </c>
      <c r="AW1313" s="28" t="n">
        <v>2.31</v>
      </c>
      <c r="AX1313" s="28" t="n">
        <v>2.29</v>
      </c>
      <c r="AY1313" s="28" t="n">
        <v>2.415</v>
      </c>
      <c r="BE1313" s="28" t="e">
        <f aca="false">NA()</f>
        <v>#N/A</v>
      </c>
      <c r="BF1313" s="28" t="e">
        <f aca="false">NA()</f>
        <v>#N/A</v>
      </c>
      <c r="BG1313" s="28" t="e">
        <f aca="false">NA()</f>
        <v>#N/A</v>
      </c>
      <c r="BH1313" s="28" t="e">
        <f aca="false">NA()</f>
        <v>#N/A</v>
      </c>
      <c r="BI1313" s="28" t="e">
        <f aca="false">NA()</f>
        <v>#N/A</v>
      </c>
      <c r="BJ1313" s="28" t="e">
        <f aca="false">NA()</f>
        <v>#N/A</v>
      </c>
      <c r="BK1313" s="28" t="e">
        <f aca="false">NA()</f>
        <v>#N/A</v>
      </c>
      <c r="BL1313" s="28" t="e">
        <f aca="false">NA()</f>
        <v>#N/A</v>
      </c>
      <c r="BM1313" s="28" t="e">
        <f aca="false">NA()</f>
        <v>#N/A</v>
      </c>
      <c r="BN1313" s="28" t="e">
        <f aca="false">NA()</f>
        <v>#N/A</v>
      </c>
      <c r="BO1313" s="28" t="e">
        <f aca="false">NA()</f>
        <v>#N/A</v>
      </c>
      <c r="BP1313" s="28" t="e">
        <f aca="false">NA()</f>
        <v>#N/A</v>
      </c>
      <c r="BQ1313" s="28" t="e">
        <f aca="false">NA()</f>
        <v>#N/A</v>
      </c>
      <c r="BR1313" s="28" t="e">
        <f aca="false">NA()</f>
        <v>#N/A</v>
      </c>
      <c r="BS1313" s="28" t="e">
        <f aca="false">NA()</f>
        <v>#N/A</v>
      </c>
      <c r="BT1313" s="28" t="e">
        <f aca="false">NA()</f>
        <v>#N/A</v>
      </c>
      <c r="BU1313" s="28" t="e">
        <f aca="false">NA()</f>
        <v>#N/A</v>
      </c>
      <c r="BV1313" s="28" t="e">
        <f aca="false">NA()</f>
        <v>#N/A</v>
      </c>
      <c r="BW1313" s="28" t="e">
        <f aca="false">NA()</f>
        <v>#N/A</v>
      </c>
      <c r="BX1313" s="28" t="e">
        <f aca="false">NA()</f>
        <v>#N/A</v>
      </c>
      <c r="BY1313" s="28" t="e">
        <f aca="false">NA()</f>
        <v>#N/A</v>
      </c>
      <c r="CA1313" s="28" t="e">
        <f aca="false">NA()</f>
        <v>#N/A</v>
      </c>
      <c r="CB1313" s="28" t="e">
        <f aca="false">NA()</f>
        <v>#N/A</v>
      </c>
      <c r="CC1313" s="28" t="e">
        <f aca="false">NA()</f>
        <v>#N/A</v>
      </c>
      <c r="CD1313" s="28" t="e">
        <f aca="false">NA()</f>
        <v>#N/A</v>
      </c>
      <c r="CE1313" s="28" t="e">
        <f aca="false">NA()</f>
        <v>#N/A</v>
      </c>
      <c r="CF1313" s="28" t="e">
        <f aca="false">NA()</f>
        <v>#N/A</v>
      </c>
      <c r="CG1313" s="28" t="e">
        <f aca="false">NA()</f>
        <v>#N/A</v>
      </c>
      <c r="CH1313" s="28" t="e">
        <f aca="false">NA()</f>
        <v>#N/A</v>
      </c>
      <c r="CI1313" s="28" t="e">
        <f aca="false">NA()</f>
        <v>#N/A</v>
      </c>
      <c r="CJ1313" s="28" t="e">
        <f aca="false">NA()</f>
        <v>#N/A</v>
      </c>
      <c r="CK1313" s="28" t="e">
        <f aca="false">NA()</f>
        <v>#N/A</v>
      </c>
      <c r="CL1313" s="92" t="e">
        <f aca="false">NA()</f>
        <v>#N/A</v>
      </c>
      <c r="CM1313" s="28" t="e">
        <f aca="false">NA()</f>
        <v>#N/A</v>
      </c>
      <c r="CN1313" s="28" t="e">
        <f aca="false">NA()</f>
        <v>#N/A</v>
      </c>
      <c r="CO1313" s="28" t="e">
        <f aca="false">NA()</f>
        <v>#N/A</v>
      </c>
      <c r="CP1313" s="28" t="e">
        <f aca="false">NA()</f>
        <v>#N/A</v>
      </c>
      <c r="CQ1313" s="28" t="e">
        <f aca="false">NA()</f>
        <v>#N/A</v>
      </c>
      <c r="CR1313" s="28" t="e">
        <f aca="false">NA()</f>
        <v>#N/A</v>
      </c>
      <c r="CS1313" s="28" t="e">
        <f aca="false">NA()</f>
        <v>#N/A</v>
      </c>
      <c r="CT1313" s="28" t="e">
        <f aca="false">NA()</f>
        <v>#N/A</v>
      </c>
      <c r="CU1313" s="28" t="e">
        <f aca="false">NA()</f>
        <v>#N/A</v>
      </c>
    </row>
    <row r="1314" customFormat="false" ht="10.5" hidden="true" customHeight="true" outlineLevel="0" collapsed="false">
      <c r="A1314" s="56" t="n">
        <v>37168</v>
      </c>
      <c r="B1314" s="90" t="n">
        <f aca="false">B1313+1</f>
        <v>1308</v>
      </c>
      <c r="C1314" s="28"/>
      <c r="E1314" s="91" t="n">
        <v>2.15</v>
      </c>
      <c r="F1314" s="91" t="n">
        <v>1.763</v>
      </c>
      <c r="G1314" s="91" t="n">
        <v>2.185</v>
      </c>
      <c r="H1314" s="91" t="n">
        <v>1.9475</v>
      </c>
      <c r="I1314" s="91" t="n">
        <v>1.84</v>
      </c>
      <c r="J1314" s="91" t="n">
        <v>1.73</v>
      </c>
      <c r="K1314" s="91" t="n">
        <v>2</v>
      </c>
      <c r="L1314" s="91" t="n">
        <v>2.11</v>
      </c>
      <c r="M1314" s="91" t="n">
        <v>2.09</v>
      </c>
      <c r="N1314" s="91" t="n">
        <v>1.79</v>
      </c>
      <c r="O1314" s="91" t="n">
        <v>2.3</v>
      </c>
      <c r="P1314" s="91" t="n">
        <v>2.43</v>
      </c>
      <c r="Q1314" s="91" t="n">
        <v>1.96</v>
      </c>
      <c r="R1314" s="91" t="n">
        <v>1.93</v>
      </c>
      <c r="S1314" s="91" t="n">
        <v>2.16</v>
      </c>
      <c r="T1314" s="91" t="n">
        <v>2.16</v>
      </c>
      <c r="U1314" s="91" t="n">
        <v>2.32</v>
      </c>
      <c r="V1314" s="91" t="n">
        <v>2.405</v>
      </c>
      <c r="W1314" s="91" t="n">
        <v>2.07</v>
      </c>
      <c r="X1314" s="91" t="n">
        <v>2.07</v>
      </c>
      <c r="Y1314" s="91" t="n">
        <v>2.1</v>
      </c>
      <c r="AA1314" s="2" t="n">
        <v>2.28</v>
      </c>
      <c r="AE1314" s="28" t="n">
        <v>2.414</v>
      </c>
      <c r="AF1314" s="28" t="n">
        <v>2.00289129198705</v>
      </c>
      <c r="AG1314" s="28" t="n">
        <v>2.474</v>
      </c>
      <c r="AH1314" s="28" t="n">
        <v>2.229</v>
      </c>
      <c r="AI1314" s="28" t="n">
        <v>2.104</v>
      </c>
      <c r="AJ1314" s="28" t="n">
        <v>2.004</v>
      </c>
      <c r="AK1314" s="28" t="n">
        <v>2.304</v>
      </c>
      <c r="AL1314" s="28" t="n">
        <v>2.3865</v>
      </c>
      <c r="AM1314" s="28" t="n">
        <v>2.384</v>
      </c>
      <c r="AN1314" s="28" t="n">
        <v>2.229</v>
      </c>
      <c r="AO1314" s="28" t="n">
        <v>2.634</v>
      </c>
      <c r="AP1314" s="28" t="n">
        <v>2.924</v>
      </c>
      <c r="AQ1314" s="28" t="n">
        <v>2.264</v>
      </c>
      <c r="AR1314" s="28" t="n">
        <v>2.254</v>
      </c>
      <c r="AS1314" s="28" t="n">
        <v>2.429</v>
      </c>
      <c r="AT1314" s="28" t="n">
        <v>2.4165</v>
      </c>
      <c r="AU1314" s="28" t="n">
        <v>2.624</v>
      </c>
      <c r="AV1314" s="28" t="n">
        <v>2.844</v>
      </c>
      <c r="AW1314" s="28" t="n">
        <v>2.404</v>
      </c>
      <c r="AX1314" s="28" t="n">
        <v>2.384</v>
      </c>
      <c r="AY1314" s="28" t="n">
        <v>2.509</v>
      </c>
      <c r="BE1314" s="28" t="e">
        <f aca="false">NA()</f>
        <v>#N/A</v>
      </c>
      <c r="BF1314" s="28" t="e">
        <f aca="false">NA()</f>
        <v>#N/A</v>
      </c>
      <c r="BG1314" s="28" t="e">
        <f aca="false">NA()</f>
        <v>#N/A</v>
      </c>
      <c r="BH1314" s="28" t="e">
        <f aca="false">NA()</f>
        <v>#N/A</v>
      </c>
      <c r="BI1314" s="28" t="e">
        <f aca="false">NA()</f>
        <v>#N/A</v>
      </c>
      <c r="BJ1314" s="28" t="e">
        <f aca="false">NA()</f>
        <v>#N/A</v>
      </c>
      <c r="BK1314" s="28" t="e">
        <f aca="false">NA()</f>
        <v>#N/A</v>
      </c>
      <c r="BL1314" s="28" t="e">
        <f aca="false">NA()</f>
        <v>#N/A</v>
      </c>
      <c r="BM1314" s="28" t="e">
        <f aca="false">NA()</f>
        <v>#N/A</v>
      </c>
      <c r="BN1314" s="28" t="e">
        <f aca="false">NA()</f>
        <v>#N/A</v>
      </c>
      <c r="BO1314" s="28" t="e">
        <f aca="false">NA()</f>
        <v>#N/A</v>
      </c>
      <c r="BP1314" s="28" t="e">
        <f aca="false">NA()</f>
        <v>#N/A</v>
      </c>
      <c r="BQ1314" s="28" t="e">
        <f aca="false">NA()</f>
        <v>#N/A</v>
      </c>
      <c r="BR1314" s="28" t="e">
        <f aca="false">NA()</f>
        <v>#N/A</v>
      </c>
      <c r="BS1314" s="28" t="e">
        <f aca="false">NA()</f>
        <v>#N/A</v>
      </c>
      <c r="BT1314" s="28" t="e">
        <f aca="false">NA()</f>
        <v>#N/A</v>
      </c>
      <c r="BU1314" s="28" t="e">
        <f aca="false">NA()</f>
        <v>#N/A</v>
      </c>
      <c r="BV1314" s="28" t="e">
        <f aca="false">NA()</f>
        <v>#N/A</v>
      </c>
      <c r="BW1314" s="28" t="e">
        <f aca="false">NA()</f>
        <v>#N/A</v>
      </c>
      <c r="BX1314" s="28" t="e">
        <f aca="false">NA()</f>
        <v>#N/A</v>
      </c>
      <c r="BY1314" s="28" t="e">
        <f aca="false">NA()</f>
        <v>#N/A</v>
      </c>
      <c r="CA1314" s="28" t="e">
        <f aca="false">NA()</f>
        <v>#N/A</v>
      </c>
      <c r="CB1314" s="28" t="e">
        <f aca="false">NA()</f>
        <v>#N/A</v>
      </c>
      <c r="CC1314" s="28" t="e">
        <f aca="false">NA()</f>
        <v>#N/A</v>
      </c>
      <c r="CD1314" s="28" t="e">
        <f aca="false">NA()</f>
        <v>#N/A</v>
      </c>
      <c r="CE1314" s="28" t="e">
        <f aca="false">NA()</f>
        <v>#N/A</v>
      </c>
      <c r="CF1314" s="28" t="e">
        <f aca="false">NA()</f>
        <v>#N/A</v>
      </c>
      <c r="CG1314" s="28" t="e">
        <f aca="false">NA()</f>
        <v>#N/A</v>
      </c>
      <c r="CH1314" s="28" t="e">
        <f aca="false">NA()</f>
        <v>#N/A</v>
      </c>
      <c r="CI1314" s="28" t="e">
        <f aca="false">NA()</f>
        <v>#N/A</v>
      </c>
      <c r="CJ1314" s="28" t="e">
        <f aca="false">NA()</f>
        <v>#N/A</v>
      </c>
      <c r="CK1314" s="28" t="e">
        <f aca="false">NA()</f>
        <v>#N/A</v>
      </c>
      <c r="CL1314" s="92" t="e">
        <f aca="false">NA()</f>
        <v>#N/A</v>
      </c>
      <c r="CM1314" s="28" t="e">
        <f aca="false">NA()</f>
        <v>#N/A</v>
      </c>
      <c r="CN1314" s="28" t="e">
        <f aca="false">NA()</f>
        <v>#N/A</v>
      </c>
      <c r="CO1314" s="28" t="e">
        <f aca="false">NA()</f>
        <v>#N/A</v>
      </c>
      <c r="CP1314" s="28" t="e">
        <f aca="false">NA()</f>
        <v>#N/A</v>
      </c>
      <c r="CQ1314" s="28" t="e">
        <f aca="false">NA()</f>
        <v>#N/A</v>
      </c>
      <c r="CR1314" s="28" t="e">
        <f aca="false">NA()</f>
        <v>#N/A</v>
      </c>
      <c r="CS1314" s="28" t="e">
        <f aca="false">NA()</f>
        <v>#N/A</v>
      </c>
      <c r="CT1314" s="28" t="e">
        <f aca="false">NA()</f>
        <v>#N/A</v>
      </c>
      <c r="CU1314" s="28" t="e">
        <f aca="false">NA()</f>
        <v>#N/A</v>
      </c>
    </row>
    <row r="1315" customFormat="false" ht="10.5" hidden="true" customHeight="true" outlineLevel="0" collapsed="false">
      <c r="A1315" s="56" t="n">
        <v>37169</v>
      </c>
      <c r="B1315" s="90" t="n">
        <f aca="false">B1314+1</f>
        <v>1309</v>
      </c>
      <c r="C1315" s="28"/>
      <c r="E1315" s="91" t="n">
        <v>1.98</v>
      </c>
      <c r="F1315" s="91" t="n">
        <v>1.621</v>
      </c>
      <c r="G1315" s="91" t="n">
        <v>2</v>
      </c>
      <c r="H1315" s="91" t="n">
        <v>1.8</v>
      </c>
      <c r="I1315" s="91" t="n">
        <v>1.68</v>
      </c>
      <c r="J1315" s="91" t="n">
        <v>1.555</v>
      </c>
      <c r="K1315" s="91" t="n">
        <v>1.8</v>
      </c>
      <c r="L1315" s="91" t="n">
        <v>1.94</v>
      </c>
      <c r="M1315" s="91" t="n">
        <v>1.93</v>
      </c>
      <c r="N1315" s="91" t="n">
        <v>1.62</v>
      </c>
      <c r="O1315" s="91" t="n">
        <v>2.14</v>
      </c>
      <c r="P1315" s="91" t="n">
        <v>2.28</v>
      </c>
      <c r="Q1315" s="91" t="n">
        <v>1.78</v>
      </c>
      <c r="R1315" s="91" t="n">
        <v>1.87</v>
      </c>
      <c r="S1315" s="91" t="n">
        <v>1.99</v>
      </c>
      <c r="T1315" s="91" t="n">
        <v>1.99</v>
      </c>
      <c r="U1315" s="91" t="n">
        <v>2.16</v>
      </c>
      <c r="V1315" s="91" t="n">
        <v>2.235</v>
      </c>
      <c r="W1315" s="91" t="n">
        <v>1.9</v>
      </c>
      <c r="X1315" s="91" t="n">
        <v>1.9</v>
      </c>
      <c r="Y1315" s="91" t="n">
        <v>1.95</v>
      </c>
      <c r="AE1315" s="28" t="n">
        <v>2.227</v>
      </c>
      <c r="AF1315" s="28" t="n">
        <v>1.82998810318353</v>
      </c>
      <c r="AG1315" s="28" t="n">
        <v>2.282</v>
      </c>
      <c r="AH1315" s="28" t="n">
        <v>2.042</v>
      </c>
      <c r="AI1315" s="28" t="n">
        <v>1.927</v>
      </c>
      <c r="AJ1315" s="28" t="n">
        <v>1.837</v>
      </c>
      <c r="AK1315" s="28" t="n">
        <v>2.117</v>
      </c>
      <c r="AL1315" s="28" t="n">
        <v>2.1995</v>
      </c>
      <c r="AM1315" s="28" t="n">
        <v>2.192</v>
      </c>
      <c r="AN1315" s="28" t="n">
        <v>2.042</v>
      </c>
      <c r="AO1315" s="28" t="n">
        <v>2.447</v>
      </c>
      <c r="AP1315" s="28" t="n">
        <v>2.737</v>
      </c>
      <c r="AQ1315" s="28" t="n">
        <v>2.077</v>
      </c>
      <c r="AR1315" s="28" t="n">
        <v>2.062</v>
      </c>
      <c r="AS1315" s="28" t="n">
        <v>2.242</v>
      </c>
      <c r="AT1315" s="28" t="n">
        <v>2.2295</v>
      </c>
      <c r="AU1315" s="28" t="n">
        <v>2.437</v>
      </c>
      <c r="AV1315" s="28" t="n">
        <v>2.657</v>
      </c>
      <c r="AW1315" s="28" t="n">
        <v>2.217</v>
      </c>
      <c r="AX1315" s="28" t="n">
        <v>2.197</v>
      </c>
      <c r="AY1315" s="28" t="n">
        <v>2.292</v>
      </c>
      <c r="BE1315" s="28" t="e">
        <f aca="false">NA()</f>
        <v>#N/A</v>
      </c>
      <c r="BF1315" s="28" t="e">
        <f aca="false">NA()</f>
        <v>#N/A</v>
      </c>
      <c r="BG1315" s="28" t="e">
        <f aca="false">NA()</f>
        <v>#N/A</v>
      </c>
      <c r="BH1315" s="28" t="e">
        <f aca="false">NA()</f>
        <v>#N/A</v>
      </c>
      <c r="BI1315" s="28" t="e">
        <f aca="false">NA()</f>
        <v>#N/A</v>
      </c>
      <c r="BJ1315" s="28" t="e">
        <f aca="false">NA()</f>
        <v>#N/A</v>
      </c>
      <c r="BK1315" s="28" t="e">
        <f aca="false">NA()</f>
        <v>#N/A</v>
      </c>
      <c r="BL1315" s="28" t="e">
        <f aca="false">NA()</f>
        <v>#N/A</v>
      </c>
      <c r="BM1315" s="28" t="e">
        <f aca="false">NA()</f>
        <v>#N/A</v>
      </c>
      <c r="BN1315" s="28" t="e">
        <f aca="false">NA()</f>
        <v>#N/A</v>
      </c>
      <c r="BO1315" s="28" t="e">
        <f aca="false">NA()</f>
        <v>#N/A</v>
      </c>
      <c r="BP1315" s="28" t="e">
        <f aca="false">NA()</f>
        <v>#N/A</v>
      </c>
      <c r="BQ1315" s="28" t="e">
        <f aca="false">NA()</f>
        <v>#N/A</v>
      </c>
      <c r="BR1315" s="28" t="e">
        <f aca="false">NA()</f>
        <v>#N/A</v>
      </c>
      <c r="BS1315" s="28" t="e">
        <f aca="false">NA()</f>
        <v>#N/A</v>
      </c>
      <c r="BT1315" s="28" t="e">
        <f aca="false">NA()</f>
        <v>#N/A</v>
      </c>
      <c r="BU1315" s="28" t="e">
        <f aca="false">NA()</f>
        <v>#N/A</v>
      </c>
      <c r="BV1315" s="28" t="e">
        <f aca="false">NA()</f>
        <v>#N/A</v>
      </c>
      <c r="BW1315" s="28" t="e">
        <f aca="false">NA()</f>
        <v>#N/A</v>
      </c>
      <c r="BX1315" s="28" t="e">
        <f aca="false">NA()</f>
        <v>#N/A</v>
      </c>
      <c r="BY1315" s="28" t="e">
        <f aca="false">NA()</f>
        <v>#N/A</v>
      </c>
      <c r="CA1315" s="28" t="e">
        <f aca="false">NA()</f>
        <v>#N/A</v>
      </c>
      <c r="CB1315" s="28" t="e">
        <f aca="false">NA()</f>
        <v>#N/A</v>
      </c>
      <c r="CC1315" s="28" t="e">
        <f aca="false">NA()</f>
        <v>#N/A</v>
      </c>
      <c r="CD1315" s="28" t="e">
        <f aca="false">NA()</f>
        <v>#N/A</v>
      </c>
      <c r="CE1315" s="28" t="e">
        <f aca="false">NA()</f>
        <v>#N/A</v>
      </c>
      <c r="CF1315" s="28" t="e">
        <f aca="false">NA()</f>
        <v>#N/A</v>
      </c>
      <c r="CG1315" s="28" t="e">
        <f aca="false">NA()</f>
        <v>#N/A</v>
      </c>
      <c r="CH1315" s="28" t="e">
        <f aca="false">NA()</f>
        <v>#N/A</v>
      </c>
      <c r="CI1315" s="28" t="e">
        <f aca="false">NA()</f>
        <v>#N/A</v>
      </c>
      <c r="CJ1315" s="28" t="e">
        <f aca="false">NA()</f>
        <v>#N/A</v>
      </c>
      <c r="CK1315" s="28" t="e">
        <f aca="false">NA()</f>
        <v>#N/A</v>
      </c>
      <c r="CL1315" s="92" t="e">
        <f aca="false">NA()</f>
        <v>#N/A</v>
      </c>
      <c r="CM1315" s="28" t="e">
        <f aca="false">NA()</f>
        <v>#N/A</v>
      </c>
      <c r="CN1315" s="28" t="e">
        <f aca="false">NA()</f>
        <v>#N/A</v>
      </c>
      <c r="CO1315" s="28" t="e">
        <f aca="false">NA()</f>
        <v>#N/A</v>
      </c>
      <c r="CP1315" s="28" t="e">
        <f aca="false">NA()</f>
        <v>#N/A</v>
      </c>
      <c r="CQ1315" s="28" t="e">
        <f aca="false">NA()</f>
        <v>#N/A</v>
      </c>
      <c r="CR1315" s="28" t="e">
        <f aca="false">NA()</f>
        <v>#N/A</v>
      </c>
      <c r="CS1315" s="28" t="e">
        <f aca="false">NA()</f>
        <v>#N/A</v>
      </c>
      <c r="CT1315" s="28" t="e">
        <f aca="false">NA()</f>
        <v>#N/A</v>
      </c>
      <c r="CU1315" s="28" t="e">
        <f aca="false">NA()</f>
        <v>#N/A</v>
      </c>
    </row>
    <row r="1316" customFormat="false" ht="10.5" hidden="true" customHeight="true" outlineLevel="0" collapsed="false">
      <c r="A1316" s="56" t="n">
        <v>37172</v>
      </c>
      <c r="B1316" s="90" t="n">
        <f aca="false">B1315+1</f>
        <v>1310</v>
      </c>
      <c r="C1316" s="28"/>
      <c r="E1316" s="91" t="n">
        <v>2.07</v>
      </c>
      <c r="F1316" s="91" t="n">
        <v>1.569</v>
      </c>
      <c r="G1316" s="91" t="n">
        <v>2.105</v>
      </c>
      <c r="H1316" s="91" t="n">
        <v>1.71</v>
      </c>
      <c r="I1316" s="91" t="n">
        <v>1.55</v>
      </c>
      <c r="J1316" s="91" t="n">
        <v>1.45</v>
      </c>
      <c r="K1316" s="91" t="n">
        <v>1.87</v>
      </c>
      <c r="L1316" s="91" t="n">
        <v>2.02</v>
      </c>
      <c r="M1316" s="91" t="n">
        <v>1.87</v>
      </c>
      <c r="N1316" s="91" t="n">
        <v>1.6</v>
      </c>
      <c r="O1316" s="91" t="n">
        <v>2.235</v>
      </c>
      <c r="P1316" s="91" t="n">
        <v>2.395</v>
      </c>
      <c r="Q1316" s="91" t="n">
        <v>1.81</v>
      </c>
      <c r="R1316" s="91" t="n">
        <v>1.68</v>
      </c>
      <c r="S1316" s="91" t="n">
        <v>2.09</v>
      </c>
      <c r="T1316" s="91" t="n">
        <v>2.09</v>
      </c>
      <c r="U1316" s="91" t="n">
        <v>2.26</v>
      </c>
      <c r="V1316" s="91" t="n">
        <v>2.37</v>
      </c>
      <c r="W1316" s="91" t="n">
        <v>1.93</v>
      </c>
      <c r="X1316" s="91" t="n">
        <v>1.93</v>
      </c>
      <c r="Y1316" s="91" t="n">
        <v>1.94</v>
      </c>
      <c r="AE1316" s="28" t="n">
        <v>2.27</v>
      </c>
      <c r="AF1316" s="28" t="n">
        <v>1.85713277417532</v>
      </c>
      <c r="AG1316" s="28" t="n">
        <v>2.325</v>
      </c>
      <c r="AH1316" s="28" t="n">
        <v>2.075</v>
      </c>
      <c r="AI1316" s="28" t="n">
        <v>1.95</v>
      </c>
      <c r="AJ1316" s="28" t="n">
        <v>1.865</v>
      </c>
      <c r="AK1316" s="28" t="n">
        <v>2.16</v>
      </c>
      <c r="AL1316" s="28" t="n">
        <v>2.2425</v>
      </c>
      <c r="AM1316" s="28" t="n">
        <v>2.2</v>
      </c>
      <c r="AN1316" s="28" t="n">
        <v>2.08</v>
      </c>
      <c r="AO1316" s="28" t="n">
        <v>2.4825</v>
      </c>
      <c r="AP1316" s="28" t="n">
        <v>2.775</v>
      </c>
      <c r="AQ1316" s="28" t="n">
        <v>2.115</v>
      </c>
      <c r="AR1316" s="28" t="n">
        <v>2.1</v>
      </c>
      <c r="AS1316" s="28" t="n">
        <v>2.285</v>
      </c>
      <c r="AT1316" s="28" t="n">
        <v>2.2725</v>
      </c>
      <c r="AU1316" s="28" t="n">
        <v>2.4975</v>
      </c>
      <c r="AV1316" s="28" t="n">
        <v>2.69</v>
      </c>
      <c r="AW1316" s="28" t="n">
        <v>2.26</v>
      </c>
      <c r="AX1316" s="28" t="n">
        <v>2.24</v>
      </c>
      <c r="AY1316" s="28" t="n">
        <v>2.305</v>
      </c>
      <c r="BE1316" s="28" t="e">
        <f aca="false">NA()</f>
        <v>#N/A</v>
      </c>
      <c r="BF1316" s="28" t="e">
        <f aca="false">NA()</f>
        <v>#N/A</v>
      </c>
      <c r="BG1316" s="28" t="e">
        <f aca="false">NA()</f>
        <v>#N/A</v>
      </c>
      <c r="BH1316" s="28" t="e">
        <f aca="false">NA()</f>
        <v>#N/A</v>
      </c>
      <c r="BI1316" s="28" t="e">
        <f aca="false">NA()</f>
        <v>#N/A</v>
      </c>
      <c r="BJ1316" s="28" t="e">
        <f aca="false">NA()</f>
        <v>#N/A</v>
      </c>
      <c r="BK1316" s="28" t="e">
        <f aca="false">NA()</f>
        <v>#N/A</v>
      </c>
      <c r="BL1316" s="28" t="e">
        <f aca="false">NA()</f>
        <v>#N/A</v>
      </c>
      <c r="BM1316" s="28" t="e">
        <f aca="false">NA()</f>
        <v>#N/A</v>
      </c>
      <c r="BN1316" s="28" t="e">
        <f aca="false">NA()</f>
        <v>#N/A</v>
      </c>
      <c r="BO1316" s="28" t="e">
        <f aca="false">NA()</f>
        <v>#N/A</v>
      </c>
      <c r="BP1316" s="28" t="e">
        <f aca="false">NA()</f>
        <v>#N/A</v>
      </c>
      <c r="BQ1316" s="28" t="e">
        <f aca="false">NA()</f>
        <v>#N/A</v>
      </c>
      <c r="BR1316" s="28" t="e">
        <f aca="false">NA()</f>
        <v>#N/A</v>
      </c>
      <c r="BS1316" s="28" t="e">
        <f aca="false">NA()</f>
        <v>#N/A</v>
      </c>
      <c r="BT1316" s="28" t="e">
        <f aca="false">NA()</f>
        <v>#N/A</v>
      </c>
      <c r="BU1316" s="28" t="e">
        <f aca="false">NA()</f>
        <v>#N/A</v>
      </c>
      <c r="BV1316" s="28" t="e">
        <f aca="false">NA()</f>
        <v>#N/A</v>
      </c>
      <c r="BW1316" s="28" t="e">
        <f aca="false">NA()</f>
        <v>#N/A</v>
      </c>
      <c r="BX1316" s="28" t="e">
        <f aca="false">NA()</f>
        <v>#N/A</v>
      </c>
      <c r="BY1316" s="28" t="e">
        <f aca="false">NA()</f>
        <v>#N/A</v>
      </c>
      <c r="CA1316" s="28" t="e">
        <f aca="false">NA()</f>
        <v>#N/A</v>
      </c>
      <c r="CB1316" s="28" t="e">
        <f aca="false">NA()</f>
        <v>#N/A</v>
      </c>
      <c r="CC1316" s="28" t="e">
        <f aca="false">NA()</f>
        <v>#N/A</v>
      </c>
      <c r="CD1316" s="28" t="e">
        <f aca="false">NA()</f>
        <v>#N/A</v>
      </c>
      <c r="CE1316" s="28" t="e">
        <f aca="false">NA()</f>
        <v>#N/A</v>
      </c>
      <c r="CF1316" s="28" t="e">
        <f aca="false">NA()</f>
        <v>#N/A</v>
      </c>
      <c r="CG1316" s="28" t="e">
        <f aca="false">NA()</f>
        <v>#N/A</v>
      </c>
      <c r="CH1316" s="28" t="e">
        <f aca="false">NA()</f>
        <v>#N/A</v>
      </c>
      <c r="CI1316" s="28" t="e">
        <f aca="false">NA()</f>
        <v>#N/A</v>
      </c>
      <c r="CJ1316" s="28" t="e">
        <f aca="false">NA()</f>
        <v>#N/A</v>
      </c>
      <c r="CK1316" s="28" t="e">
        <f aca="false">NA()</f>
        <v>#N/A</v>
      </c>
      <c r="CL1316" s="92" t="e">
        <f aca="false">NA()</f>
        <v>#N/A</v>
      </c>
      <c r="CM1316" s="28" t="e">
        <f aca="false">NA()</f>
        <v>#N/A</v>
      </c>
      <c r="CN1316" s="28" t="e">
        <f aca="false">NA()</f>
        <v>#N/A</v>
      </c>
      <c r="CO1316" s="28" t="e">
        <f aca="false">NA()</f>
        <v>#N/A</v>
      </c>
      <c r="CP1316" s="28" t="e">
        <f aca="false">NA()</f>
        <v>#N/A</v>
      </c>
      <c r="CQ1316" s="28" t="e">
        <f aca="false">NA()</f>
        <v>#N/A</v>
      </c>
      <c r="CR1316" s="28" t="e">
        <f aca="false">NA()</f>
        <v>#N/A</v>
      </c>
      <c r="CS1316" s="28" t="e">
        <f aca="false">NA()</f>
        <v>#N/A</v>
      </c>
      <c r="CT1316" s="28" t="e">
        <f aca="false">NA()</f>
        <v>#N/A</v>
      </c>
      <c r="CU1316" s="28" t="e">
        <f aca="false">NA()</f>
        <v>#N/A</v>
      </c>
    </row>
    <row r="1317" customFormat="false" ht="10.5" hidden="true" customHeight="true" outlineLevel="0" collapsed="false">
      <c r="A1317" s="56" t="n">
        <v>37173</v>
      </c>
      <c r="B1317" s="90" t="n">
        <f aca="false">B1316+1</f>
        <v>1311</v>
      </c>
      <c r="C1317" s="28"/>
      <c r="E1317" s="91" t="n">
        <v>2.19</v>
      </c>
      <c r="F1317" s="91" t="n">
        <v>1.585</v>
      </c>
      <c r="G1317" s="91" t="n">
        <v>2.225</v>
      </c>
      <c r="H1317" s="91" t="n">
        <v>1.82</v>
      </c>
      <c r="I1317" s="91" t="n">
        <v>1.69</v>
      </c>
      <c r="J1317" s="91" t="n">
        <v>1.57</v>
      </c>
      <c r="K1317" s="91" t="n">
        <v>1.99</v>
      </c>
      <c r="L1317" s="91" t="n">
        <v>2.14</v>
      </c>
      <c r="M1317" s="91" t="n">
        <v>1.98</v>
      </c>
      <c r="N1317" s="91" t="n">
        <v>1.72</v>
      </c>
      <c r="O1317" s="91" t="n">
        <v>2.355</v>
      </c>
      <c r="P1317" s="91" t="n">
        <v>2.51</v>
      </c>
      <c r="Q1317" s="91" t="n">
        <v>1.9</v>
      </c>
      <c r="R1317" s="91" t="n">
        <v>1.78</v>
      </c>
      <c r="S1317" s="91" t="n">
        <v>2.22</v>
      </c>
      <c r="T1317" s="91" t="n">
        <v>2.23</v>
      </c>
      <c r="U1317" s="91" t="n">
        <v>2.385</v>
      </c>
      <c r="V1317" s="91" t="n">
        <v>2.475</v>
      </c>
      <c r="W1317" s="91" t="n">
        <v>2.05</v>
      </c>
      <c r="X1317" s="91" t="n">
        <v>2.05</v>
      </c>
      <c r="Y1317" s="91" t="n">
        <v>1.99</v>
      </c>
      <c r="AE1317" s="28" t="n">
        <v>2.388</v>
      </c>
      <c r="AF1317" s="28" t="n">
        <v>1.94657114383407</v>
      </c>
      <c r="AG1317" s="28" t="n">
        <v>2.443</v>
      </c>
      <c r="AH1317" s="28" t="n">
        <v>2.183</v>
      </c>
      <c r="AI1317" s="28" t="n">
        <v>2.028</v>
      </c>
      <c r="AJ1317" s="28" t="n">
        <v>1.943</v>
      </c>
      <c r="AK1317" s="28" t="n">
        <v>2.278</v>
      </c>
      <c r="AL1317" s="28" t="n">
        <v>2.3605</v>
      </c>
      <c r="AM1317" s="28" t="n">
        <v>2.293</v>
      </c>
      <c r="AN1317" s="28" t="n">
        <v>2.158</v>
      </c>
      <c r="AO1317" s="28" t="n">
        <v>2.6005</v>
      </c>
      <c r="AP1317" s="28" t="n">
        <v>2.908</v>
      </c>
      <c r="AQ1317" s="28" t="n">
        <v>2.228</v>
      </c>
      <c r="AR1317" s="28" t="n">
        <v>2.173</v>
      </c>
      <c r="AS1317" s="28" t="n">
        <v>2.403</v>
      </c>
      <c r="AT1317" s="28" t="n">
        <v>2.3905</v>
      </c>
      <c r="AU1317" s="28" t="n">
        <v>2.6155</v>
      </c>
      <c r="AV1317" s="28" t="n">
        <v>2.823</v>
      </c>
      <c r="AW1317" s="28" t="n">
        <v>2.378</v>
      </c>
      <c r="AX1317" s="28" t="n">
        <v>2.358</v>
      </c>
      <c r="AY1317" s="28" t="n">
        <v>2.358</v>
      </c>
      <c r="BE1317" s="28" t="e">
        <f aca="false">NA()</f>
        <v>#N/A</v>
      </c>
      <c r="BF1317" s="28" t="e">
        <f aca="false">NA()</f>
        <v>#N/A</v>
      </c>
      <c r="BG1317" s="28" t="e">
        <f aca="false">NA()</f>
        <v>#N/A</v>
      </c>
      <c r="BH1317" s="28" t="e">
        <f aca="false">NA()</f>
        <v>#N/A</v>
      </c>
      <c r="BI1317" s="28" t="e">
        <f aca="false">NA()</f>
        <v>#N/A</v>
      </c>
      <c r="BJ1317" s="28" t="e">
        <f aca="false">NA()</f>
        <v>#N/A</v>
      </c>
      <c r="BK1317" s="28" t="e">
        <f aca="false">NA()</f>
        <v>#N/A</v>
      </c>
      <c r="BL1317" s="28" t="e">
        <f aca="false">NA()</f>
        <v>#N/A</v>
      </c>
      <c r="BM1317" s="28" t="e">
        <f aca="false">NA()</f>
        <v>#N/A</v>
      </c>
      <c r="BN1317" s="28" t="e">
        <f aca="false">NA()</f>
        <v>#N/A</v>
      </c>
      <c r="BO1317" s="28" t="e">
        <f aca="false">NA()</f>
        <v>#N/A</v>
      </c>
      <c r="BP1317" s="28" t="e">
        <f aca="false">NA()</f>
        <v>#N/A</v>
      </c>
      <c r="BQ1317" s="28" t="e">
        <f aca="false">NA()</f>
        <v>#N/A</v>
      </c>
      <c r="BR1317" s="28" t="e">
        <f aca="false">NA()</f>
        <v>#N/A</v>
      </c>
      <c r="BS1317" s="28" t="e">
        <f aca="false">NA()</f>
        <v>#N/A</v>
      </c>
      <c r="BT1317" s="28" t="e">
        <f aca="false">NA()</f>
        <v>#N/A</v>
      </c>
      <c r="BU1317" s="28" t="e">
        <f aca="false">NA()</f>
        <v>#N/A</v>
      </c>
      <c r="BV1317" s="28" t="e">
        <f aca="false">NA()</f>
        <v>#N/A</v>
      </c>
      <c r="BW1317" s="28" t="e">
        <f aca="false">NA()</f>
        <v>#N/A</v>
      </c>
      <c r="BX1317" s="28" t="e">
        <f aca="false">NA()</f>
        <v>#N/A</v>
      </c>
      <c r="BY1317" s="28" t="e">
        <f aca="false">NA()</f>
        <v>#N/A</v>
      </c>
      <c r="CA1317" s="28" t="e">
        <f aca="false">NA()</f>
        <v>#N/A</v>
      </c>
      <c r="CB1317" s="28" t="e">
        <f aca="false">NA()</f>
        <v>#N/A</v>
      </c>
      <c r="CC1317" s="28" t="e">
        <f aca="false">NA()</f>
        <v>#N/A</v>
      </c>
      <c r="CD1317" s="28" t="e">
        <f aca="false">NA()</f>
        <v>#N/A</v>
      </c>
      <c r="CE1317" s="28" t="e">
        <f aca="false">NA()</f>
        <v>#N/A</v>
      </c>
      <c r="CF1317" s="28" t="e">
        <f aca="false">NA()</f>
        <v>#N/A</v>
      </c>
      <c r="CG1317" s="28" t="e">
        <f aca="false">NA()</f>
        <v>#N/A</v>
      </c>
      <c r="CH1317" s="28" t="e">
        <f aca="false">NA()</f>
        <v>#N/A</v>
      </c>
      <c r="CI1317" s="28" t="e">
        <f aca="false">NA()</f>
        <v>#N/A</v>
      </c>
      <c r="CJ1317" s="28" t="e">
        <f aca="false">NA()</f>
        <v>#N/A</v>
      </c>
      <c r="CK1317" s="28" t="e">
        <f aca="false">NA()</f>
        <v>#N/A</v>
      </c>
      <c r="CL1317" s="92" t="e">
        <f aca="false">NA()</f>
        <v>#N/A</v>
      </c>
      <c r="CM1317" s="28" t="e">
        <f aca="false">NA()</f>
        <v>#N/A</v>
      </c>
      <c r="CN1317" s="28" t="e">
        <f aca="false">NA()</f>
        <v>#N/A</v>
      </c>
      <c r="CO1317" s="28" t="e">
        <f aca="false">NA()</f>
        <v>#N/A</v>
      </c>
      <c r="CP1317" s="28" t="e">
        <f aca="false">NA()</f>
        <v>#N/A</v>
      </c>
      <c r="CQ1317" s="28" t="e">
        <f aca="false">NA()</f>
        <v>#N/A</v>
      </c>
      <c r="CR1317" s="28" t="e">
        <f aca="false">NA()</f>
        <v>#N/A</v>
      </c>
      <c r="CS1317" s="28" t="e">
        <f aca="false">NA()</f>
        <v>#N/A</v>
      </c>
      <c r="CT1317" s="28" t="e">
        <f aca="false">NA()</f>
        <v>#N/A</v>
      </c>
      <c r="CU1317" s="28" t="e">
        <f aca="false">NA()</f>
        <v>#N/A</v>
      </c>
    </row>
    <row r="1318" customFormat="false" ht="12.75" hidden="true" customHeight="false" outlineLevel="0" collapsed="false">
      <c r="A1318" s="56" t="n">
        <v>37174</v>
      </c>
      <c r="B1318" s="90" t="n">
        <f aca="false">B1317+1</f>
        <v>1312</v>
      </c>
      <c r="C1318" s="28"/>
      <c r="E1318" s="91" t="n">
        <v>2.3</v>
      </c>
      <c r="F1318" s="91" t="n">
        <v>1.884</v>
      </c>
      <c r="G1318" s="91" t="n">
        <v>2.335</v>
      </c>
      <c r="H1318" s="91" t="n">
        <v>2</v>
      </c>
      <c r="I1318" s="91" t="n">
        <v>1.96</v>
      </c>
      <c r="J1318" s="91" t="n">
        <v>1.82</v>
      </c>
      <c r="K1318" s="91" t="n">
        <v>2.1</v>
      </c>
      <c r="L1318" s="91" t="n">
        <v>2.25</v>
      </c>
      <c r="M1318" s="91" t="n">
        <v>2.28</v>
      </c>
      <c r="N1318" s="91" t="n">
        <v>1.93</v>
      </c>
      <c r="O1318" s="91" t="n">
        <v>2.455</v>
      </c>
      <c r="P1318" s="91" t="n">
        <v>2.62</v>
      </c>
      <c r="Q1318" s="91" t="n">
        <v>2.03</v>
      </c>
      <c r="R1318" s="91" t="n">
        <v>2</v>
      </c>
      <c r="S1318" s="91" t="n">
        <v>2.33</v>
      </c>
      <c r="T1318" s="91" t="n">
        <v>2.36</v>
      </c>
      <c r="U1318" s="91" t="n">
        <v>2.495</v>
      </c>
      <c r="V1318" s="91" t="n">
        <v>2.6</v>
      </c>
      <c r="W1318" s="91" t="n">
        <v>2.16</v>
      </c>
      <c r="X1318" s="91" t="n">
        <v>2.16</v>
      </c>
      <c r="Y1318" s="91" t="n">
        <v>2.24</v>
      </c>
      <c r="AE1318" s="28" t="n">
        <v>2.48</v>
      </c>
      <c r="AF1318" s="28" t="n">
        <v>2.04489245973428</v>
      </c>
      <c r="AG1318" s="28" t="n">
        <v>2.535</v>
      </c>
      <c r="AH1318" s="28" t="n">
        <v>2.275</v>
      </c>
      <c r="AI1318" s="28" t="n">
        <v>2.2</v>
      </c>
      <c r="AJ1318" s="28" t="n">
        <v>2.1</v>
      </c>
      <c r="AK1318" s="28" t="n">
        <v>2.37</v>
      </c>
      <c r="AL1318" s="28" t="n">
        <v>2.4525</v>
      </c>
      <c r="AM1318" s="28" t="n">
        <v>2.495</v>
      </c>
      <c r="AN1318" s="28" t="n">
        <v>2.34</v>
      </c>
      <c r="AO1318" s="28" t="n">
        <v>2.6925</v>
      </c>
      <c r="AP1318" s="28" t="n">
        <v>3</v>
      </c>
      <c r="AQ1318" s="28" t="n">
        <v>2.32</v>
      </c>
      <c r="AR1318" s="28" t="n">
        <v>2.34</v>
      </c>
      <c r="AS1318" s="28" t="n">
        <v>2.495</v>
      </c>
      <c r="AT1318" s="28" t="n">
        <v>2.4825</v>
      </c>
      <c r="AU1318" s="28" t="n">
        <v>2.71</v>
      </c>
      <c r="AV1318" s="28" t="n">
        <v>2.915</v>
      </c>
      <c r="AW1318" s="28" t="n">
        <v>2.47</v>
      </c>
      <c r="AX1318" s="28" t="n">
        <v>2.45</v>
      </c>
      <c r="AY1318" s="28" t="n">
        <v>2.5</v>
      </c>
      <c r="BS1318" s="28"/>
      <c r="BT1318" s="28"/>
      <c r="BU1318" s="28"/>
      <c r="BV1318" s="28"/>
      <c r="BW1318" s="28"/>
      <c r="BX1318" s="28"/>
      <c r="BY1318" s="28"/>
      <c r="BZ1318" s="28"/>
      <c r="CA1318" s="28"/>
      <c r="CB1318" s="28"/>
      <c r="CC1318" s="28"/>
      <c r="CD1318" s="28"/>
      <c r="CE1318" s="28"/>
      <c r="CF1318" s="28"/>
      <c r="CG1318" s="28"/>
      <c r="CH1318" s="28"/>
      <c r="CI1318" s="28"/>
      <c r="CJ1318" s="28"/>
      <c r="CK1318" s="28"/>
      <c r="CL1318" s="28"/>
      <c r="CM1318" s="28"/>
      <c r="CN1318" s="28"/>
      <c r="CO1318" s="28"/>
      <c r="CP1318" s="28"/>
      <c r="CQ1318" s="28"/>
      <c r="CR1318" s="28"/>
      <c r="CS1318" s="28"/>
      <c r="CT1318" s="28"/>
      <c r="CU1318" s="28"/>
      <c r="CV1318" s="28"/>
      <c r="CW1318" s="28"/>
      <c r="CX1318" s="28"/>
      <c r="CY1318" s="28"/>
    </row>
    <row r="1319" customFormat="false" ht="10.5" hidden="false" customHeight="true" outlineLevel="0" collapsed="false">
      <c r="A1319" s="56" t="n">
        <v>37175</v>
      </c>
      <c r="B1319" s="90" t="n">
        <f aca="false">B1318+1</f>
        <v>1313</v>
      </c>
      <c r="C1319" s="28"/>
      <c r="E1319" s="91" t="n">
        <v>2.41</v>
      </c>
      <c r="F1319" s="91" t="n">
        <v>2.051</v>
      </c>
      <c r="G1319" s="91" t="n">
        <v>2.43</v>
      </c>
      <c r="H1319" s="91" t="n">
        <v>2.11</v>
      </c>
      <c r="I1319" s="91" t="n">
        <v>2.06</v>
      </c>
      <c r="J1319" s="91" t="n">
        <v>1.967</v>
      </c>
      <c r="K1319" s="91" t="n">
        <v>2.21</v>
      </c>
      <c r="L1319" s="91" t="n">
        <v>2.36</v>
      </c>
      <c r="M1319" s="91" t="n">
        <v>2.34</v>
      </c>
      <c r="N1319" s="91" t="n">
        <v>2.03</v>
      </c>
      <c r="O1319" s="91" t="n">
        <v>2.57</v>
      </c>
      <c r="P1319" s="91" t="n">
        <v>2.705</v>
      </c>
      <c r="Q1319" s="91" t="n">
        <v>2.17</v>
      </c>
      <c r="R1319" s="91" t="n">
        <v>2.12</v>
      </c>
      <c r="S1319" s="91" t="n">
        <v>2.43</v>
      </c>
      <c r="T1319" s="91" t="n">
        <v>2.44</v>
      </c>
      <c r="U1319" s="91" t="n">
        <v>2.575</v>
      </c>
      <c r="V1319" s="91" t="n">
        <v>2.675</v>
      </c>
      <c r="W1319" s="91" t="n">
        <v>2.275</v>
      </c>
      <c r="X1319" s="91" t="n">
        <v>2.275</v>
      </c>
      <c r="Y1319" s="91" t="n">
        <v>2.31</v>
      </c>
      <c r="AE1319" s="28" t="n">
        <v>2.531</v>
      </c>
      <c r="AF1319" s="28" t="n">
        <v>2.10788725883704</v>
      </c>
      <c r="AG1319" s="28" t="n">
        <v>2.586</v>
      </c>
      <c r="AH1319" s="28" t="n">
        <v>2.331</v>
      </c>
      <c r="AI1319" s="28" t="n">
        <v>2.266</v>
      </c>
      <c r="AJ1319" s="28" t="n">
        <v>2.181</v>
      </c>
      <c r="AK1319" s="28" t="n">
        <v>2.421</v>
      </c>
      <c r="AL1319" s="28" t="n">
        <v>2.5035</v>
      </c>
      <c r="AM1319" s="28" t="n">
        <v>2.541</v>
      </c>
      <c r="AN1319" s="28" t="n">
        <v>2.426</v>
      </c>
      <c r="AO1319" s="28" t="n">
        <v>2.7435</v>
      </c>
      <c r="AP1319" s="28" t="n">
        <v>3.036</v>
      </c>
      <c r="AQ1319" s="28" t="n">
        <v>2.371</v>
      </c>
      <c r="AR1319" s="28" t="n">
        <v>2.421</v>
      </c>
      <c r="AS1319" s="28" t="n">
        <v>2.546</v>
      </c>
      <c r="AT1319" s="28" t="n">
        <v>2.536</v>
      </c>
      <c r="AU1319" s="28" t="n">
        <v>2.761</v>
      </c>
      <c r="AV1319" s="28" t="n">
        <v>2.956</v>
      </c>
      <c r="AW1319" s="28" t="n">
        <v>2.521</v>
      </c>
      <c r="AX1319" s="28" t="n">
        <v>2.501</v>
      </c>
      <c r="AY1319" s="28" t="n">
        <v>2.581</v>
      </c>
      <c r="BE1319" s="28" t="e">
        <f aca="false">NA()</f>
        <v>#N/A</v>
      </c>
      <c r="BF1319" s="28" t="e">
        <f aca="false">NA()</f>
        <v>#N/A</v>
      </c>
      <c r="BG1319" s="28" t="e">
        <f aca="false">NA()</f>
        <v>#N/A</v>
      </c>
      <c r="BH1319" s="28" t="e">
        <f aca="false">NA()</f>
        <v>#N/A</v>
      </c>
      <c r="BI1319" s="28" t="e">
        <f aca="false">NA()</f>
        <v>#N/A</v>
      </c>
      <c r="BJ1319" s="28" t="e">
        <f aca="false">NA()</f>
        <v>#N/A</v>
      </c>
      <c r="BK1319" s="28" t="e">
        <f aca="false">NA()</f>
        <v>#N/A</v>
      </c>
      <c r="BL1319" s="28" t="e">
        <f aca="false">NA()</f>
        <v>#N/A</v>
      </c>
      <c r="BM1319" s="28" t="e">
        <f aca="false">NA()</f>
        <v>#N/A</v>
      </c>
      <c r="BN1319" s="28" t="e">
        <f aca="false">NA()</f>
        <v>#N/A</v>
      </c>
      <c r="BO1319" s="28" t="e">
        <f aca="false">NA()</f>
        <v>#N/A</v>
      </c>
      <c r="BP1319" s="28" t="e">
        <f aca="false">NA()</f>
        <v>#N/A</v>
      </c>
      <c r="BQ1319" s="28" t="e">
        <f aca="false">NA()</f>
        <v>#N/A</v>
      </c>
      <c r="BR1319" s="28" t="e">
        <f aca="false">NA()</f>
        <v>#N/A</v>
      </c>
      <c r="BS1319" s="28" t="e">
        <f aca="false">NA()</f>
        <v>#N/A</v>
      </c>
      <c r="BT1319" s="28" t="e">
        <f aca="false">NA()</f>
        <v>#N/A</v>
      </c>
      <c r="BU1319" s="28" t="e">
        <f aca="false">NA()</f>
        <v>#N/A</v>
      </c>
      <c r="BV1319" s="28" t="e">
        <f aca="false">NA()</f>
        <v>#N/A</v>
      </c>
      <c r="BW1319" s="28" t="e">
        <f aca="false">NA()</f>
        <v>#N/A</v>
      </c>
      <c r="BX1319" s="28" t="e">
        <f aca="false">NA()</f>
        <v>#N/A</v>
      </c>
      <c r="BY1319" s="28" t="e">
        <f aca="false">NA()</f>
        <v>#N/A</v>
      </c>
      <c r="CA1319" s="28" t="e">
        <f aca="false">NA()</f>
        <v>#N/A</v>
      </c>
      <c r="CB1319" s="28" t="e">
        <f aca="false">NA()</f>
        <v>#N/A</v>
      </c>
      <c r="CC1319" s="28" t="e">
        <f aca="false">NA()</f>
        <v>#N/A</v>
      </c>
      <c r="CD1319" s="28" t="e">
        <f aca="false">NA()</f>
        <v>#N/A</v>
      </c>
      <c r="CE1319" s="28" t="e">
        <f aca="false">NA()</f>
        <v>#N/A</v>
      </c>
      <c r="CF1319" s="28" t="e">
        <f aca="false">NA()</f>
        <v>#N/A</v>
      </c>
      <c r="CG1319" s="28" t="e">
        <f aca="false">NA()</f>
        <v>#N/A</v>
      </c>
      <c r="CH1319" s="28" t="e">
        <f aca="false">NA()</f>
        <v>#N/A</v>
      </c>
      <c r="CI1319" s="28" t="e">
        <f aca="false">NA()</f>
        <v>#N/A</v>
      </c>
      <c r="CJ1319" s="28" t="e">
        <f aca="false">NA()</f>
        <v>#N/A</v>
      </c>
      <c r="CK1319" s="28" t="e">
        <f aca="false">NA()</f>
        <v>#N/A</v>
      </c>
      <c r="CL1319" s="92" t="e">
        <f aca="false">NA()</f>
        <v>#N/A</v>
      </c>
      <c r="CM1319" s="28" t="e">
        <f aca="false">NA()</f>
        <v>#N/A</v>
      </c>
      <c r="CN1319" s="28" t="e">
        <f aca="false">NA()</f>
        <v>#N/A</v>
      </c>
      <c r="CO1319" s="28" t="e">
        <f aca="false">NA()</f>
        <v>#N/A</v>
      </c>
      <c r="CP1319" s="28" t="e">
        <f aca="false">NA()</f>
        <v>#N/A</v>
      </c>
      <c r="CQ1319" s="28" t="e">
        <f aca="false">NA()</f>
        <v>#N/A</v>
      </c>
      <c r="CR1319" s="28" t="e">
        <f aca="false">NA()</f>
        <v>#N/A</v>
      </c>
      <c r="CS1319" s="28" t="e">
        <f aca="false">NA()</f>
        <v>#N/A</v>
      </c>
      <c r="CT1319" s="28" t="e">
        <f aca="false">NA()</f>
        <v>#N/A</v>
      </c>
      <c r="CU1319" s="28" t="e">
        <f aca="false">NA()</f>
        <v>#N/A</v>
      </c>
    </row>
    <row r="1320" customFormat="false" ht="10.5" hidden="false" customHeight="true" outlineLevel="0" collapsed="false">
      <c r="A1320" s="56" t="n">
        <v>37176</v>
      </c>
      <c r="B1320" s="90" t="n">
        <f aca="false">B1319+1</f>
        <v>1314</v>
      </c>
      <c r="C1320" s="28"/>
      <c r="E1320" s="91" t="n">
        <v>2.3</v>
      </c>
      <c r="F1320" s="91" t="n">
        <v>1.955</v>
      </c>
      <c r="G1320" s="91" t="n">
        <v>2.315</v>
      </c>
      <c r="H1320" s="91" t="n">
        <v>2.05</v>
      </c>
      <c r="I1320" s="91" t="n">
        <v>1.99</v>
      </c>
      <c r="J1320" s="91" t="n">
        <v>1.89</v>
      </c>
      <c r="K1320" s="91" t="n">
        <v>2.1</v>
      </c>
      <c r="L1320" s="91" t="n">
        <v>2.26</v>
      </c>
      <c r="M1320" s="91" t="n">
        <v>2.3</v>
      </c>
      <c r="N1320" s="91" t="n">
        <v>1.93</v>
      </c>
      <c r="O1320" s="91" t="n">
        <v>2.46</v>
      </c>
      <c r="P1320" s="91" t="n">
        <v>2.59</v>
      </c>
      <c r="Q1320" s="91" t="n">
        <v>2.08</v>
      </c>
      <c r="R1320" s="91" t="n">
        <v>2.08</v>
      </c>
      <c r="S1320" s="91" t="n">
        <v>2.3</v>
      </c>
      <c r="T1320" s="91" t="n">
        <v>2.33</v>
      </c>
      <c r="U1320" s="91" t="n">
        <v>2.465</v>
      </c>
      <c r="V1320" s="91" t="n">
        <v>2.555</v>
      </c>
      <c r="W1320" s="91" t="n">
        <v>2.165</v>
      </c>
      <c r="X1320" s="91" t="n">
        <v>2.165</v>
      </c>
      <c r="Y1320" s="91" t="n">
        <v>2.3</v>
      </c>
      <c r="AE1320" s="28" t="n">
        <v>2.43</v>
      </c>
      <c r="AF1320" s="28" t="n">
        <v>2.0413820077083</v>
      </c>
      <c r="AG1320" s="28" t="n">
        <v>2.48</v>
      </c>
      <c r="AH1320" s="28" t="n">
        <v>2.245</v>
      </c>
      <c r="AI1320" s="28" t="n">
        <v>2.195</v>
      </c>
      <c r="AJ1320" s="28" t="n">
        <v>2.13</v>
      </c>
      <c r="AK1320" s="28" t="n">
        <v>2.32</v>
      </c>
      <c r="AL1320" s="28" t="n">
        <v>2.4075</v>
      </c>
      <c r="AM1320" s="28" t="n">
        <v>2.485</v>
      </c>
      <c r="AN1320" s="28" t="n">
        <v>2.37</v>
      </c>
      <c r="AO1320" s="28" t="n">
        <v>2.6425</v>
      </c>
      <c r="AP1320" s="28" t="n">
        <v>2.915</v>
      </c>
      <c r="AQ1320" s="28" t="n">
        <v>2.275</v>
      </c>
      <c r="AR1320" s="28" t="n">
        <v>2.36</v>
      </c>
      <c r="AS1320" s="28" t="n">
        <v>2.445</v>
      </c>
      <c r="AT1320" s="28" t="n">
        <v>2.435</v>
      </c>
      <c r="AU1320" s="28" t="n">
        <v>2.66</v>
      </c>
      <c r="AV1320" s="28" t="n">
        <v>2.84</v>
      </c>
      <c r="AW1320" s="28" t="n">
        <v>2.42</v>
      </c>
      <c r="AX1320" s="28" t="n">
        <v>2.4</v>
      </c>
      <c r="AY1320" s="28" t="n">
        <v>2.525</v>
      </c>
      <c r="BE1320" s="28" t="e">
        <f aca="false">NA()</f>
        <v>#N/A</v>
      </c>
      <c r="BF1320" s="28" t="e">
        <f aca="false">NA()</f>
        <v>#N/A</v>
      </c>
      <c r="BG1320" s="28" t="e">
        <f aca="false">NA()</f>
        <v>#N/A</v>
      </c>
      <c r="BH1320" s="28" t="e">
        <f aca="false">NA()</f>
        <v>#N/A</v>
      </c>
      <c r="BI1320" s="28" t="e">
        <f aca="false">NA()</f>
        <v>#N/A</v>
      </c>
      <c r="BJ1320" s="28" t="e">
        <f aca="false">NA()</f>
        <v>#N/A</v>
      </c>
      <c r="BK1320" s="28" t="e">
        <f aca="false">NA()</f>
        <v>#N/A</v>
      </c>
      <c r="BL1320" s="28" t="e">
        <f aca="false">NA()</f>
        <v>#N/A</v>
      </c>
      <c r="BM1320" s="28" t="e">
        <f aca="false">NA()</f>
        <v>#N/A</v>
      </c>
      <c r="BN1320" s="28" t="e">
        <f aca="false">NA()</f>
        <v>#N/A</v>
      </c>
      <c r="BO1320" s="28" t="e">
        <f aca="false">NA()</f>
        <v>#N/A</v>
      </c>
      <c r="BP1320" s="28" t="e">
        <f aca="false">NA()</f>
        <v>#N/A</v>
      </c>
      <c r="BQ1320" s="28" t="e">
        <f aca="false">NA()</f>
        <v>#N/A</v>
      </c>
      <c r="BR1320" s="28" t="e">
        <f aca="false">NA()</f>
        <v>#N/A</v>
      </c>
      <c r="BS1320" s="28" t="e">
        <f aca="false">NA()</f>
        <v>#N/A</v>
      </c>
      <c r="BT1320" s="28" t="e">
        <f aca="false">NA()</f>
        <v>#N/A</v>
      </c>
      <c r="BU1320" s="28" t="e">
        <f aca="false">NA()</f>
        <v>#N/A</v>
      </c>
      <c r="BV1320" s="28" t="e">
        <f aca="false">NA()</f>
        <v>#N/A</v>
      </c>
      <c r="BW1320" s="28" t="e">
        <f aca="false">NA()</f>
        <v>#N/A</v>
      </c>
      <c r="BX1320" s="28" t="e">
        <f aca="false">NA()</f>
        <v>#N/A</v>
      </c>
      <c r="BY1320" s="28" t="e">
        <f aca="false">NA()</f>
        <v>#N/A</v>
      </c>
      <c r="CA1320" s="28" t="e">
        <f aca="false">NA()</f>
        <v>#N/A</v>
      </c>
      <c r="CB1320" s="28" t="e">
        <f aca="false">NA()</f>
        <v>#N/A</v>
      </c>
      <c r="CC1320" s="28" t="e">
        <f aca="false">NA()</f>
        <v>#N/A</v>
      </c>
      <c r="CD1320" s="28" t="e">
        <f aca="false">NA()</f>
        <v>#N/A</v>
      </c>
      <c r="CE1320" s="28" t="e">
        <f aca="false">NA()</f>
        <v>#N/A</v>
      </c>
      <c r="CF1320" s="28" t="e">
        <f aca="false">NA()</f>
        <v>#N/A</v>
      </c>
      <c r="CG1320" s="28" t="e">
        <f aca="false">NA()</f>
        <v>#N/A</v>
      </c>
      <c r="CH1320" s="28" t="e">
        <f aca="false">NA()</f>
        <v>#N/A</v>
      </c>
      <c r="CI1320" s="28" t="e">
        <f aca="false">NA()</f>
        <v>#N/A</v>
      </c>
      <c r="CJ1320" s="28" t="e">
        <f aca="false">NA()</f>
        <v>#N/A</v>
      </c>
      <c r="CK1320" s="28" t="e">
        <f aca="false">NA()</f>
        <v>#N/A</v>
      </c>
      <c r="CL1320" s="92" t="e">
        <f aca="false">NA()</f>
        <v>#N/A</v>
      </c>
      <c r="CM1320" s="28" t="e">
        <f aca="false">NA()</f>
        <v>#N/A</v>
      </c>
      <c r="CN1320" s="28" t="e">
        <f aca="false">NA()</f>
        <v>#N/A</v>
      </c>
      <c r="CO1320" s="28" t="e">
        <f aca="false">NA()</f>
        <v>#N/A</v>
      </c>
      <c r="CP1320" s="28" t="e">
        <f aca="false">NA()</f>
        <v>#N/A</v>
      </c>
      <c r="CQ1320" s="28" t="e">
        <f aca="false">NA()</f>
        <v>#N/A</v>
      </c>
      <c r="CR1320" s="28" t="e">
        <f aca="false">NA()</f>
        <v>#N/A</v>
      </c>
      <c r="CS1320" s="28" t="e">
        <f aca="false">NA()</f>
        <v>#N/A</v>
      </c>
      <c r="CT1320" s="28" t="e">
        <f aca="false">NA()</f>
        <v>#N/A</v>
      </c>
      <c r="CU1320" s="28" t="e">
        <f aca="false">NA()</f>
        <v>#N/A</v>
      </c>
    </row>
    <row r="1321" customFormat="false" ht="10.5" hidden="false" customHeight="true" outlineLevel="0" collapsed="false">
      <c r="A1321" s="56" t="n">
        <v>37179</v>
      </c>
      <c r="B1321" s="90" t="n">
        <f aca="false">B1320+1</f>
        <v>1315</v>
      </c>
      <c r="C1321" s="28"/>
      <c r="E1321" s="91" t="n">
        <v>2.28</v>
      </c>
      <c r="F1321" s="91" t="n">
        <v>1.931</v>
      </c>
      <c r="G1321" s="91" t="n">
        <v>2.295</v>
      </c>
      <c r="H1321" s="91" t="n">
        <v>2.05</v>
      </c>
      <c r="I1321" s="91" t="n">
        <v>1.98</v>
      </c>
      <c r="J1321" s="91" t="n">
        <v>1.85</v>
      </c>
      <c r="K1321" s="91" t="n">
        <v>2.13</v>
      </c>
      <c r="L1321" s="91" t="n">
        <v>2.24</v>
      </c>
      <c r="M1321" s="91" t="n">
        <v>2.28</v>
      </c>
      <c r="N1321" s="91" t="n">
        <v>1.91</v>
      </c>
      <c r="O1321" s="91" t="n">
        <v>2.445</v>
      </c>
      <c r="P1321" s="91" t="n">
        <v>2.56</v>
      </c>
      <c r="Q1321" s="91" t="n">
        <v>2.08</v>
      </c>
      <c r="R1321" s="91" t="n">
        <v>2.06</v>
      </c>
      <c r="S1321" s="91" t="n">
        <v>2.28</v>
      </c>
      <c r="T1321" s="91" t="n">
        <v>2.28</v>
      </c>
      <c r="U1321" s="91" t="n">
        <v>2.445</v>
      </c>
      <c r="V1321" s="91" t="n">
        <v>2.535</v>
      </c>
      <c r="W1321" s="91" t="n">
        <v>2.17</v>
      </c>
      <c r="X1321" s="91" t="n">
        <v>2.17</v>
      </c>
      <c r="Y1321" s="91" t="n">
        <v>2.28</v>
      </c>
      <c r="AE1321" s="28" t="n">
        <v>2.378</v>
      </c>
      <c r="AF1321" s="28" t="n">
        <v>2.00854042617398</v>
      </c>
      <c r="AG1321" s="28" t="n">
        <v>2.428</v>
      </c>
      <c r="AH1321" s="28" t="n">
        <v>2.208</v>
      </c>
      <c r="AI1321" s="28" t="n">
        <v>2.123</v>
      </c>
      <c r="AJ1321" s="28" t="n">
        <v>2.038</v>
      </c>
      <c r="AK1321" s="28" t="n">
        <v>2.268</v>
      </c>
      <c r="AL1321" s="28" t="n">
        <v>2.3555</v>
      </c>
      <c r="AM1321" s="28" t="n">
        <v>2.408</v>
      </c>
      <c r="AN1321" s="28" t="n">
        <v>2.283</v>
      </c>
      <c r="AO1321" s="28" t="n">
        <v>2.578</v>
      </c>
      <c r="AP1321" s="28" t="n">
        <v>2.828</v>
      </c>
      <c r="AQ1321" s="28" t="n">
        <v>2.228</v>
      </c>
      <c r="AR1321" s="28" t="n">
        <v>2.288</v>
      </c>
      <c r="AS1321" s="28" t="n">
        <v>2.393</v>
      </c>
      <c r="AT1321" s="28" t="n">
        <v>2.383</v>
      </c>
      <c r="AU1321" s="28" t="n">
        <v>2.593</v>
      </c>
      <c r="AV1321" s="28" t="n">
        <v>2.738</v>
      </c>
      <c r="AW1321" s="28" t="n">
        <v>2.368</v>
      </c>
      <c r="AX1321" s="28" t="n">
        <v>2.348</v>
      </c>
      <c r="AY1321" s="28" t="n">
        <v>2.473</v>
      </c>
      <c r="BE1321" s="28" t="e">
        <f aca="false">NA()</f>
        <v>#N/A</v>
      </c>
      <c r="BF1321" s="28" t="e">
        <f aca="false">NA()</f>
        <v>#N/A</v>
      </c>
      <c r="BG1321" s="28" t="e">
        <f aca="false">NA()</f>
        <v>#N/A</v>
      </c>
      <c r="BH1321" s="28" t="e">
        <f aca="false">NA()</f>
        <v>#N/A</v>
      </c>
      <c r="BI1321" s="28" t="e">
        <f aca="false">NA()</f>
        <v>#N/A</v>
      </c>
      <c r="BJ1321" s="28" t="e">
        <f aca="false">NA()</f>
        <v>#N/A</v>
      </c>
      <c r="BK1321" s="28" t="e">
        <f aca="false">NA()</f>
        <v>#N/A</v>
      </c>
      <c r="BL1321" s="28" t="e">
        <f aca="false">NA()</f>
        <v>#N/A</v>
      </c>
      <c r="BM1321" s="28" t="e">
        <f aca="false">NA()</f>
        <v>#N/A</v>
      </c>
      <c r="BN1321" s="28" t="e">
        <f aca="false">NA()</f>
        <v>#N/A</v>
      </c>
      <c r="BO1321" s="28" t="e">
        <f aca="false">NA()</f>
        <v>#N/A</v>
      </c>
      <c r="BP1321" s="28" t="e">
        <f aca="false">NA()</f>
        <v>#N/A</v>
      </c>
      <c r="BQ1321" s="28" t="e">
        <f aca="false">NA()</f>
        <v>#N/A</v>
      </c>
      <c r="BR1321" s="28" t="e">
        <f aca="false">NA()</f>
        <v>#N/A</v>
      </c>
      <c r="BS1321" s="28" t="e">
        <f aca="false">NA()</f>
        <v>#N/A</v>
      </c>
      <c r="BT1321" s="28" t="e">
        <f aca="false">NA()</f>
        <v>#N/A</v>
      </c>
      <c r="BU1321" s="28" t="e">
        <f aca="false">NA()</f>
        <v>#N/A</v>
      </c>
      <c r="BV1321" s="28" t="e">
        <f aca="false">NA()</f>
        <v>#N/A</v>
      </c>
      <c r="BW1321" s="28" t="e">
        <f aca="false">NA()</f>
        <v>#N/A</v>
      </c>
      <c r="BX1321" s="28" t="e">
        <f aca="false">NA()</f>
        <v>#N/A</v>
      </c>
      <c r="BY1321" s="28" t="e">
        <f aca="false">NA()</f>
        <v>#N/A</v>
      </c>
      <c r="CA1321" s="28" t="e">
        <f aca="false">NA()</f>
        <v>#N/A</v>
      </c>
      <c r="CB1321" s="28" t="e">
        <f aca="false">NA()</f>
        <v>#N/A</v>
      </c>
      <c r="CC1321" s="28" t="e">
        <f aca="false">NA()</f>
        <v>#N/A</v>
      </c>
      <c r="CD1321" s="28" t="e">
        <f aca="false">NA()</f>
        <v>#N/A</v>
      </c>
      <c r="CE1321" s="28" t="e">
        <f aca="false">NA()</f>
        <v>#N/A</v>
      </c>
      <c r="CF1321" s="28" t="e">
        <f aca="false">NA()</f>
        <v>#N/A</v>
      </c>
      <c r="CG1321" s="28" t="e">
        <f aca="false">NA()</f>
        <v>#N/A</v>
      </c>
      <c r="CH1321" s="28" t="e">
        <f aca="false">NA()</f>
        <v>#N/A</v>
      </c>
      <c r="CI1321" s="28" t="e">
        <f aca="false">NA()</f>
        <v>#N/A</v>
      </c>
      <c r="CJ1321" s="28" t="e">
        <f aca="false">NA()</f>
        <v>#N/A</v>
      </c>
      <c r="CK1321" s="28" t="e">
        <f aca="false">NA()</f>
        <v>#N/A</v>
      </c>
      <c r="CL1321" s="92" t="e">
        <f aca="false">NA()</f>
        <v>#N/A</v>
      </c>
      <c r="CM1321" s="28" t="e">
        <f aca="false">NA()</f>
        <v>#N/A</v>
      </c>
      <c r="CN1321" s="28" t="e">
        <f aca="false">NA()</f>
        <v>#N/A</v>
      </c>
      <c r="CO1321" s="28" t="e">
        <f aca="false">NA()</f>
        <v>#N/A</v>
      </c>
      <c r="CP1321" s="28" t="e">
        <f aca="false">NA()</f>
        <v>#N/A</v>
      </c>
      <c r="CQ1321" s="28" t="e">
        <f aca="false">NA()</f>
        <v>#N/A</v>
      </c>
      <c r="CR1321" s="28" t="e">
        <f aca="false">NA()</f>
        <v>#N/A</v>
      </c>
      <c r="CS1321" s="28" t="e">
        <f aca="false">NA()</f>
        <v>#N/A</v>
      </c>
      <c r="CT1321" s="28" t="e">
        <f aca="false">NA()</f>
        <v>#N/A</v>
      </c>
      <c r="CU1321" s="28" t="e">
        <f aca="false">NA()</f>
        <v>#N/A</v>
      </c>
    </row>
    <row r="1322" customFormat="false" ht="10.5" hidden="false" customHeight="true" outlineLevel="0" collapsed="false">
      <c r="A1322" s="56" t="n">
        <v>37180</v>
      </c>
      <c r="B1322" s="90" t="n">
        <f aca="false">B1321+1</f>
        <v>1316</v>
      </c>
      <c r="C1322" s="28"/>
      <c r="E1322" s="91" t="n">
        <v>2.5</v>
      </c>
      <c r="F1322" s="91" t="n">
        <v>2.153</v>
      </c>
      <c r="G1322" s="91" t="n">
        <v>2.515</v>
      </c>
      <c r="H1322" s="91" t="n">
        <v>2.28</v>
      </c>
      <c r="I1322" s="91" t="n">
        <v>2.205</v>
      </c>
      <c r="J1322" s="91" t="n">
        <v>2.08</v>
      </c>
      <c r="K1322" s="91" t="n">
        <v>2.31</v>
      </c>
      <c r="L1322" s="91" t="n">
        <v>2.46</v>
      </c>
      <c r="M1322" s="91" t="n">
        <v>2.44</v>
      </c>
      <c r="N1322" s="91" t="n">
        <v>2.2</v>
      </c>
      <c r="O1322" s="91" t="n">
        <v>2.665</v>
      </c>
      <c r="P1322" s="91" t="n">
        <v>2.815</v>
      </c>
      <c r="Q1322" s="91" t="n">
        <v>2.32</v>
      </c>
      <c r="R1322" s="91" t="n">
        <v>2.32</v>
      </c>
      <c r="S1322" s="91" t="n">
        <v>2.51</v>
      </c>
      <c r="T1322" s="91" t="n">
        <v>2.5</v>
      </c>
      <c r="U1322" s="91" t="n">
        <v>2.675</v>
      </c>
      <c r="V1322" s="91" t="n">
        <v>2.795</v>
      </c>
      <c r="W1322" s="91" t="n">
        <v>2.39</v>
      </c>
      <c r="X1322" s="91" t="n">
        <v>2.39</v>
      </c>
      <c r="Y1322" s="91" t="n">
        <v>2.51</v>
      </c>
      <c r="AE1322" s="28" t="n">
        <v>2.592</v>
      </c>
      <c r="AF1322" s="28" t="n">
        <v>2.14862481768592</v>
      </c>
      <c r="AG1322" s="28" t="n">
        <v>2.642</v>
      </c>
      <c r="AH1322" s="28" t="n">
        <v>2.417</v>
      </c>
      <c r="AI1322" s="28" t="n">
        <v>2.332</v>
      </c>
      <c r="AJ1322" s="28" t="n">
        <v>2.252</v>
      </c>
      <c r="AK1322" s="28" t="n">
        <v>2.482</v>
      </c>
      <c r="AL1322" s="28" t="n">
        <v>2.5695</v>
      </c>
      <c r="AM1322" s="28" t="n">
        <v>2.617</v>
      </c>
      <c r="AN1322" s="28" t="n">
        <v>2.512</v>
      </c>
      <c r="AO1322" s="28" t="n">
        <v>2.792</v>
      </c>
      <c r="AP1322" s="28" t="n">
        <v>3.072</v>
      </c>
      <c r="AQ1322" s="28" t="n">
        <v>2.437</v>
      </c>
      <c r="AR1322" s="28" t="n">
        <v>2.507</v>
      </c>
      <c r="AS1322" s="28" t="n">
        <v>2.607</v>
      </c>
      <c r="AT1322" s="28" t="n">
        <v>2.597</v>
      </c>
      <c r="AU1322" s="28" t="n">
        <v>2.822</v>
      </c>
      <c r="AV1322" s="28" t="n">
        <v>2.967</v>
      </c>
      <c r="AW1322" s="28" t="n">
        <v>2.582</v>
      </c>
      <c r="AX1322" s="28" t="n">
        <v>2.562</v>
      </c>
      <c r="AY1322" s="28" t="n">
        <v>2.677</v>
      </c>
      <c r="BE1322" s="28" t="e">
        <f aca="false">NA()</f>
        <v>#N/A</v>
      </c>
      <c r="BF1322" s="28" t="e">
        <f aca="false">NA()</f>
        <v>#N/A</v>
      </c>
      <c r="BG1322" s="28" t="e">
        <f aca="false">NA()</f>
        <v>#N/A</v>
      </c>
      <c r="BH1322" s="28" t="e">
        <f aca="false">NA()</f>
        <v>#N/A</v>
      </c>
      <c r="BI1322" s="28" t="e">
        <f aca="false">NA()</f>
        <v>#N/A</v>
      </c>
      <c r="BJ1322" s="28" t="e">
        <f aca="false">NA()</f>
        <v>#N/A</v>
      </c>
      <c r="BK1322" s="28" t="e">
        <f aca="false">NA()</f>
        <v>#N/A</v>
      </c>
      <c r="BL1322" s="28" t="e">
        <f aca="false">NA()</f>
        <v>#N/A</v>
      </c>
      <c r="BM1322" s="28" t="e">
        <f aca="false">NA()</f>
        <v>#N/A</v>
      </c>
      <c r="BN1322" s="28" t="e">
        <f aca="false">NA()</f>
        <v>#N/A</v>
      </c>
      <c r="BO1322" s="28" t="e">
        <f aca="false">NA()</f>
        <v>#N/A</v>
      </c>
      <c r="BP1322" s="28" t="e">
        <f aca="false">NA()</f>
        <v>#N/A</v>
      </c>
      <c r="BQ1322" s="28" t="e">
        <f aca="false">NA()</f>
        <v>#N/A</v>
      </c>
      <c r="BR1322" s="28" t="e">
        <f aca="false">NA()</f>
        <v>#N/A</v>
      </c>
      <c r="BS1322" s="28" t="e">
        <f aca="false">NA()</f>
        <v>#N/A</v>
      </c>
      <c r="BT1322" s="28" t="e">
        <f aca="false">NA()</f>
        <v>#N/A</v>
      </c>
      <c r="BU1322" s="28" t="e">
        <f aca="false">NA()</f>
        <v>#N/A</v>
      </c>
      <c r="BV1322" s="28" t="e">
        <f aca="false">NA()</f>
        <v>#N/A</v>
      </c>
      <c r="BW1322" s="28" t="e">
        <f aca="false">NA()</f>
        <v>#N/A</v>
      </c>
      <c r="BX1322" s="28" t="e">
        <f aca="false">NA()</f>
        <v>#N/A</v>
      </c>
      <c r="BY1322" s="28" t="e">
        <f aca="false">NA()</f>
        <v>#N/A</v>
      </c>
      <c r="CA1322" s="28" t="e">
        <f aca="false">NA()</f>
        <v>#N/A</v>
      </c>
      <c r="CB1322" s="28" t="e">
        <f aca="false">NA()</f>
        <v>#N/A</v>
      </c>
      <c r="CC1322" s="28" t="e">
        <f aca="false">NA()</f>
        <v>#N/A</v>
      </c>
      <c r="CD1322" s="28" t="e">
        <f aca="false">NA()</f>
        <v>#N/A</v>
      </c>
      <c r="CE1322" s="28" t="e">
        <f aca="false">NA()</f>
        <v>#N/A</v>
      </c>
      <c r="CF1322" s="28" t="e">
        <f aca="false">NA()</f>
        <v>#N/A</v>
      </c>
      <c r="CG1322" s="28" t="e">
        <f aca="false">NA()</f>
        <v>#N/A</v>
      </c>
      <c r="CH1322" s="28" t="e">
        <f aca="false">NA()</f>
        <v>#N/A</v>
      </c>
      <c r="CI1322" s="28" t="e">
        <f aca="false">NA()</f>
        <v>#N/A</v>
      </c>
      <c r="CJ1322" s="28" t="e">
        <f aca="false">NA()</f>
        <v>#N/A</v>
      </c>
      <c r="CK1322" s="28" t="e">
        <f aca="false">NA()</f>
        <v>#N/A</v>
      </c>
      <c r="CL1322" s="92" t="e">
        <f aca="false">NA()</f>
        <v>#N/A</v>
      </c>
      <c r="CM1322" s="28" t="e">
        <f aca="false">NA()</f>
        <v>#N/A</v>
      </c>
      <c r="CN1322" s="28" t="e">
        <f aca="false">NA()</f>
        <v>#N/A</v>
      </c>
      <c r="CO1322" s="28" t="e">
        <f aca="false">NA()</f>
        <v>#N/A</v>
      </c>
      <c r="CP1322" s="28" t="e">
        <f aca="false">NA()</f>
        <v>#N/A</v>
      </c>
      <c r="CQ1322" s="28" t="e">
        <f aca="false">NA()</f>
        <v>#N/A</v>
      </c>
      <c r="CR1322" s="28" t="e">
        <f aca="false">NA()</f>
        <v>#N/A</v>
      </c>
      <c r="CS1322" s="28" t="e">
        <f aca="false">NA()</f>
        <v>#N/A</v>
      </c>
      <c r="CT1322" s="28" t="e">
        <f aca="false">NA()</f>
        <v>#N/A</v>
      </c>
      <c r="CU1322" s="28" t="e">
        <f aca="false">NA()</f>
        <v>#N/A</v>
      </c>
    </row>
    <row r="1323" customFormat="false" ht="10.5" hidden="false" customHeight="true" outlineLevel="0" collapsed="false">
      <c r="A1323" s="56" t="n">
        <v>37181</v>
      </c>
      <c r="B1323" s="90" t="n">
        <f aca="false">B1322+1</f>
        <v>1317</v>
      </c>
      <c r="C1323" s="28"/>
      <c r="E1323" s="91" t="n">
        <v>2.33</v>
      </c>
      <c r="F1323" s="91" t="n">
        <v>2.029</v>
      </c>
      <c r="G1323" s="91" t="n">
        <v>2.345</v>
      </c>
      <c r="H1323" s="91" t="n">
        <v>2.15</v>
      </c>
      <c r="I1323" s="91" t="n">
        <v>2.09</v>
      </c>
      <c r="J1323" s="91" t="n">
        <v>1.95</v>
      </c>
      <c r="K1323" s="91" t="n">
        <v>2.18</v>
      </c>
      <c r="L1323" s="91" t="n">
        <v>2.3</v>
      </c>
      <c r="M1323" s="91" t="n">
        <v>2.36</v>
      </c>
      <c r="N1323" s="91" t="n">
        <v>2.09</v>
      </c>
      <c r="O1323" s="91" t="n">
        <v>2.49</v>
      </c>
      <c r="P1323" s="91" t="n">
        <v>2.64</v>
      </c>
      <c r="Q1323" s="91" t="n">
        <v>2.16</v>
      </c>
      <c r="R1323" s="91" t="n">
        <v>2.23</v>
      </c>
      <c r="S1323" s="91" t="n">
        <v>2.34</v>
      </c>
      <c r="T1323" s="91" t="n">
        <v>2.34</v>
      </c>
      <c r="U1323" s="91" t="n">
        <v>2.505</v>
      </c>
      <c r="V1323" s="91" t="n">
        <v>2.62</v>
      </c>
      <c r="W1323" s="91" t="n">
        <v>2.22</v>
      </c>
      <c r="X1323" s="91" t="n">
        <v>2.22</v>
      </c>
      <c r="Y1323" s="91" t="n">
        <v>2.45</v>
      </c>
      <c r="AE1323" s="28" t="n">
        <v>2.418</v>
      </c>
      <c r="AF1323" s="28" t="n">
        <v>2.04504240608578</v>
      </c>
      <c r="AG1323" s="28" t="n">
        <v>2.478</v>
      </c>
      <c r="AH1323" s="28" t="n">
        <v>2.243</v>
      </c>
      <c r="AI1323" s="28" t="n">
        <v>2.158</v>
      </c>
      <c r="AJ1323" s="28" t="n">
        <v>2.078</v>
      </c>
      <c r="AK1323" s="28" t="n">
        <v>2.308</v>
      </c>
      <c r="AL1323" s="28" t="n">
        <v>2.4005</v>
      </c>
      <c r="AM1323" s="28" t="n">
        <v>2.433</v>
      </c>
      <c r="AN1323" s="28" t="n">
        <v>2.338</v>
      </c>
      <c r="AO1323" s="28" t="n">
        <v>2.618</v>
      </c>
      <c r="AP1323" s="28" t="n">
        <v>2.893</v>
      </c>
      <c r="AQ1323" s="28" t="n">
        <v>2.263</v>
      </c>
      <c r="AR1323" s="28" t="n">
        <v>2.328</v>
      </c>
      <c r="AS1323" s="28" t="n">
        <v>2.433</v>
      </c>
      <c r="AT1323" s="28" t="n">
        <v>2.423</v>
      </c>
      <c r="AU1323" s="28" t="n">
        <v>2.653</v>
      </c>
      <c r="AV1323" s="28" t="n">
        <v>2.798</v>
      </c>
      <c r="AW1323" s="28" t="n">
        <v>2.408</v>
      </c>
      <c r="AX1323" s="28" t="n">
        <v>2.388</v>
      </c>
      <c r="AY1323" s="28" t="n">
        <v>2.513</v>
      </c>
      <c r="BE1323" s="28" t="e">
        <f aca="false">NA()</f>
        <v>#N/A</v>
      </c>
      <c r="BF1323" s="28" t="e">
        <f aca="false">NA()</f>
        <v>#N/A</v>
      </c>
      <c r="BG1323" s="28" t="e">
        <f aca="false">NA()</f>
        <v>#N/A</v>
      </c>
      <c r="BH1323" s="28" t="e">
        <f aca="false">NA()</f>
        <v>#N/A</v>
      </c>
      <c r="BI1323" s="28" t="e">
        <f aca="false">NA()</f>
        <v>#N/A</v>
      </c>
      <c r="BJ1323" s="28" t="e">
        <f aca="false">NA()</f>
        <v>#N/A</v>
      </c>
      <c r="BK1323" s="28" t="e">
        <f aca="false">NA()</f>
        <v>#N/A</v>
      </c>
      <c r="BL1323" s="28" t="e">
        <f aca="false">NA()</f>
        <v>#N/A</v>
      </c>
      <c r="BM1323" s="28" t="e">
        <f aca="false">NA()</f>
        <v>#N/A</v>
      </c>
      <c r="BN1323" s="28" t="e">
        <f aca="false">NA()</f>
        <v>#N/A</v>
      </c>
      <c r="BO1323" s="28" t="e">
        <f aca="false">NA()</f>
        <v>#N/A</v>
      </c>
      <c r="BP1323" s="28" t="e">
        <f aca="false">NA()</f>
        <v>#N/A</v>
      </c>
      <c r="BQ1323" s="28" t="e">
        <f aca="false">NA()</f>
        <v>#N/A</v>
      </c>
      <c r="BR1323" s="28" t="e">
        <f aca="false">NA()</f>
        <v>#N/A</v>
      </c>
      <c r="BS1323" s="28" t="e">
        <f aca="false">NA()</f>
        <v>#N/A</v>
      </c>
      <c r="BT1323" s="28" t="e">
        <f aca="false">NA()</f>
        <v>#N/A</v>
      </c>
      <c r="BU1323" s="28" t="e">
        <f aca="false">NA()</f>
        <v>#N/A</v>
      </c>
      <c r="BV1323" s="28" t="e">
        <f aca="false">NA()</f>
        <v>#N/A</v>
      </c>
      <c r="BW1323" s="28" t="e">
        <f aca="false">NA()</f>
        <v>#N/A</v>
      </c>
      <c r="BX1323" s="28" t="e">
        <f aca="false">NA()</f>
        <v>#N/A</v>
      </c>
      <c r="BY1323" s="28" t="e">
        <f aca="false">NA()</f>
        <v>#N/A</v>
      </c>
      <c r="CA1323" s="28" t="e">
        <f aca="false">NA()</f>
        <v>#N/A</v>
      </c>
      <c r="CB1323" s="28" t="e">
        <f aca="false">NA()</f>
        <v>#N/A</v>
      </c>
      <c r="CC1323" s="28" t="e">
        <f aca="false">NA()</f>
        <v>#N/A</v>
      </c>
      <c r="CD1323" s="28" t="e">
        <f aca="false">NA()</f>
        <v>#N/A</v>
      </c>
      <c r="CE1323" s="28" t="e">
        <f aca="false">NA()</f>
        <v>#N/A</v>
      </c>
      <c r="CF1323" s="28" t="e">
        <f aca="false">NA()</f>
        <v>#N/A</v>
      </c>
      <c r="CG1323" s="28" t="e">
        <f aca="false">NA()</f>
        <v>#N/A</v>
      </c>
      <c r="CH1323" s="28" t="e">
        <f aca="false">NA()</f>
        <v>#N/A</v>
      </c>
      <c r="CI1323" s="28" t="e">
        <f aca="false">NA()</f>
        <v>#N/A</v>
      </c>
      <c r="CJ1323" s="28" t="e">
        <f aca="false">NA()</f>
        <v>#N/A</v>
      </c>
      <c r="CK1323" s="28" t="e">
        <f aca="false">NA()</f>
        <v>#N/A</v>
      </c>
      <c r="CL1323" s="92" t="e">
        <f aca="false">NA()</f>
        <v>#N/A</v>
      </c>
      <c r="CM1323" s="28" t="e">
        <f aca="false">NA()</f>
        <v>#N/A</v>
      </c>
      <c r="CN1323" s="28" t="e">
        <f aca="false">NA()</f>
        <v>#N/A</v>
      </c>
      <c r="CO1323" s="28" t="e">
        <f aca="false">NA()</f>
        <v>#N/A</v>
      </c>
      <c r="CP1323" s="28" t="e">
        <f aca="false">NA()</f>
        <v>#N/A</v>
      </c>
      <c r="CQ1323" s="28" t="e">
        <f aca="false">NA()</f>
        <v>#N/A</v>
      </c>
      <c r="CR1323" s="28" t="e">
        <f aca="false">NA()</f>
        <v>#N/A</v>
      </c>
      <c r="CS1323" s="28" t="e">
        <f aca="false">NA()</f>
        <v>#N/A</v>
      </c>
      <c r="CT1323" s="28" t="e">
        <f aca="false">NA()</f>
        <v>#N/A</v>
      </c>
      <c r="CU1323" s="28" t="e">
        <f aca="false">NA()</f>
        <v>#N/A</v>
      </c>
    </row>
    <row r="1324" customFormat="false" ht="10.5" hidden="false" customHeight="true" outlineLevel="0" collapsed="false">
      <c r="A1324" s="56" t="n">
        <v>37182</v>
      </c>
      <c r="B1324" s="90" t="n">
        <f aca="false">B1323+1</f>
        <v>1318</v>
      </c>
      <c r="C1324" s="28"/>
      <c r="E1324" s="91" t="n">
        <v>2.39</v>
      </c>
      <c r="F1324" s="91" t="n">
        <v>2.042</v>
      </c>
      <c r="G1324" s="91" t="n">
        <v>2.405</v>
      </c>
      <c r="H1324" s="91" t="n">
        <v>2.17</v>
      </c>
      <c r="I1324" s="91" t="n">
        <v>2.11</v>
      </c>
      <c r="J1324" s="91" t="n">
        <v>2.01</v>
      </c>
      <c r="K1324" s="91" t="n">
        <v>2.24</v>
      </c>
      <c r="L1324" s="91" t="n">
        <v>2.36</v>
      </c>
      <c r="M1324" s="91" t="n">
        <v>2.36</v>
      </c>
      <c r="N1324" s="91" t="n">
        <v>2.15</v>
      </c>
      <c r="O1324" s="91" t="n">
        <v>2.55</v>
      </c>
      <c r="P1324" s="91" t="n">
        <v>2.685</v>
      </c>
      <c r="Q1324" s="91" t="n">
        <v>2.18</v>
      </c>
      <c r="R1324" s="91" t="n">
        <v>2.23</v>
      </c>
      <c r="S1324" s="91" t="n">
        <v>2.4</v>
      </c>
      <c r="T1324" s="91" t="n">
        <v>2.4</v>
      </c>
      <c r="U1324" s="91" t="n">
        <v>2.565</v>
      </c>
      <c r="V1324" s="91" t="n">
        <v>2.645</v>
      </c>
      <c r="W1324" s="91" t="n">
        <v>2.28</v>
      </c>
      <c r="X1324" s="91" t="n">
        <v>2.28</v>
      </c>
      <c r="Y1324" s="91" t="n">
        <v>2.45</v>
      </c>
      <c r="AE1324" s="28" t="n">
        <v>2.486</v>
      </c>
      <c r="AF1324" s="28" t="n">
        <v>2.07362226296284</v>
      </c>
      <c r="AG1324" s="28" t="n">
        <v>2.546</v>
      </c>
      <c r="AH1324" s="28" t="n">
        <v>2.306</v>
      </c>
      <c r="AI1324" s="28" t="n">
        <v>2.231</v>
      </c>
      <c r="AJ1324" s="28" t="n">
        <v>2.141</v>
      </c>
      <c r="AK1324" s="28" t="n">
        <v>2.376</v>
      </c>
      <c r="AL1324" s="28" t="n">
        <v>2.4685</v>
      </c>
      <c r="AM1324" s="28" t="n">
        <v>2.461</v>
      </c>
      <c r="AN1324" s="28" t="n">
        <v>2.371</v>
      </c>
      <c r="AO1324" s="28" t="n">
        <v>2.686</v>
      </c>
      <c r="AP1324" s="28" t="n">
        <v>2.966</v>
      </c>
      <c r="AQ1324" s="28" t="n">
        <v>2.331</v>
      </c>
      <c r="AR1324" s="28" t="n">
        <v>2.371</v>
      </c>
      <c r="AS1324" s="28" t="n">
        <v>2.506</v>
      </c>
      <c r="AT1324" s="28" t="n">
        <v>2.491</v>
      </c>
      <c r="AU1324" s="28" t="n">
        <v>2.721</v>
      </c>
      <c r="AV1324" s="28" t="n">
        <v>2.861</v>
      </c>
      <c r="AW1324" s="28" t="n">
        <v>2.476</v>
      </c>
      <c r="AX1324" s="28" t="n">
        <v>2.456</v>
      </c>
      <c r="AY1324" s="28" t="n">
        <v>2.556</v>
      </c>
      <c r="BE1324" s="28" t="e">
        <f aca="false">NA()</f>
        <v>#N/A</v>
      </c>
      <c r="BF1324" s="28" t="e">
        <f aca="false">NA()</f>
        <v>#N/A</v>
      </c>
      <c r="BG1324" s="28" t="e">
        <f aca="false">NA()</f>
        <v>#N/A</v>
      </c>
      <c r="BH1324" s="28" t="e">
        <f aca="false">NA()</f>
        <v>#N/A</v>
      </c>
      <c r="BI1324" s="28" t="e">
        <f aca="false">NA()</f>
        <v>#N/A</v>
      </c>
      <c r="BJ1324" s="28" t="e">
        <f aca="false">NA()</f>
        <v>#N/A</v>
      </c>
      <c r="BK1324" s="28" t="e">
        <f aca="false">NA()</f>
        <v>#N/A</v>
      </c>
      <c r="BL1324" s="28" t="e">
        <f aca="false">NA()</f>
        <v>#N/A</v>
      </c>
      <c r="BM1324" s="28" t="e">
        <f aca="false">NA()</f>
        <v>#N/A</v>
      </c>
      <c r="BN1324" s="28" t="e">
        <f aca="false">NA()</f>
        <v>#N/A</v>
      </c>
      <c r="BO1324" s="28" t="e">
        <f aca="false">NA()</f>
        <v>#N/A</v>
      </c>
      <c r="BP1324" s="28" t="e">
        <f aca="false">NA()</f>
        <v>#N/A</v>
      </c>
      <c r="BQ1324" s="28" t="e">
        <f aca="false">NA()</f>
        <v>#N/A</v>
      </c>
      <c r="BR1324" s="28" t="e">
        <f aca="false">NA()</f>
        <v>#N/A</v>
      </c>
      <c r="BS1324" s="28" t="e">
        <f aca="false">NA()</f>
        <v>#N/A</v>
      </c>
      <c r="BT1324" s="28" t="e">
        <f aca="false">NA()</f>
        <v>#N/A</v>
      </c>
      <c r="BU1324" s="28" t="e">
        <f aca="false">NA()</f>
        <v>#N/A</v>
      </c>
      <c r="BV1324" s="28" t="e">
        <f aca="false">NA()</f>
        <v>#N/A</v>
      </c>
      <c r="BW1324" s="28" t="e">
        <f aca="false">NA()</f>
        <v>#N/A</v>
      </c>
      <c r="BX1324" s="28" t="e">
        <f aca="false">NA()</f>
        <v>#N/A</v>
      </c>
      <c r="BY1324" s="28" t="e">
        <f aca="false">NA()</f>
        <v>#N/A</v>
      </c>
      <c r="CA1324" s="28" t="e">
        <f aca="false">NA()</f>
        <v>#N/A</v>
      </c>
      <c r="CB1324" s="28" t="e">
        <f aca="false">NA()</f>
        <v>#N/A</v>
      </c>
      <c r="CC1324" s="28" t="e">
        <f aca="false">NA()</f>
        <v>#N/A</v>
      </c>
      <c r="CD1324" s="28" t="e">
        <f aca="false">NA()</f>
        <v>#N/A</v>
      </c>
      <c r="CE1324" s="28" t="e">
        <f aca="false">NA()</f>
        <v>#N/A</v>
      </c>
      <c r="CF1324" s="28" t="e">
        <f aca="false">NA()</f>
        <v>#N/A</v>
      </c>
      <c r="CG1324" s="28" t="e">
        <f aca="false">NA()</f>
        <v>#N/A</v>
      </c>
      <c r="CH1324" s="28" t="e">
        <f aca="false">NA()</f>
        <v>#N/A</v>
      </c>
      <c r="CI1324" s="28" t="e">
        <f aca="false">NA()</f>
        <v>#N/A</v>
      </c>
      <c r="CJ1324" s="28" t="e">
        <f aca="false">NA()</f>
        <v>#N/A</v>
      </c>
      <c r="CK1324" s="28" t="e">
        <f aca="false">NA()</f>
        <v>#N/A</v>
      </c>
      <c r="CL1324" s="92" t="e">
        <f aca="false">NA()</f>
        <v>#N/A</v>
      </c>
      <c r="CM1324" s="28" t="e">
        <f aca="false">NA()</f>
        <v>#N/A</v>
      </c>
      <c r="CN1324" s="28" t="e">
        <f aca="false">NA()</f>
        <v>#N/A</v>
      </c>
      <c r="CO1324" s="28" t="e">
        <f aca="false">NA()</f>
        <v>#N/A</v>
      </c>
      <c r="CP1324" s="28" t="e">
        <f aca="false">NA()</f>
        <v>#N/A</v>
      </c>
      <c r="CQ1324" s="28" t="e">
        <f aca="false">NA()</f>
        <v>#N/A</v>
      </c>
      <c r="CR1324" s="28" t="e">
        <f aca="false">NA()</f>
        <v>#N/A</v>
      </c>
      <c r="CS1324" s="28" t="e">
        <f aca="false">NA()</f>
        <v>#N/A</v>
      </c>
      <c r="CT1324" s="28" t="e">
        <f aca="false">NA()</f>
        <v>#N/A</v>
      </c>
      <c r="CU1324" s="28" t="e">
        <f aca="false">NA()</f>
        <v>#N/A</v>
      </c>
    </row>
    <row r="1325" customFormat="false" ht="10.5" hidden="false" customHeight="true" outlineLevel="0" collapsed="false">
      <c r="A1325" s="56" t="n">
        <v>37183</v>
      </c>
      <c r="B1325" s="90" t="n">
        <f aca="false">B1324+1</f>
        <v>1319</v>
      </c>
      <c r="C1325" s="28"/>
      <c r="E1325" s="91" t="n">
        <v>2.58</v>
      </c>
      <c r="F1325" s="91" t="n">
        <v>2.072</v>
      </c>
      <c r="G1325" s="91" t="n">
        <v>2.595</v>
      </c>
      <c r="H1325" s="91" t="n">
        <v>2.355</v>
      </c>
      <c r="I1325" s="91" t="n">
        <v>2.3</v>
      </c>
      <c r="J1325" s="91" t="n">
        <v>2.2</v>
      </c>
      <c r="K1325" s="91" t="n">
        <v>2.43</v>
      </c>
      <c r="L1325" s="91" t="n">
        <v>2.56</v>
      </c>
      <c r="M1325" s="91" t="n">
        <v>2.49</v>
      </c>
      <c r="N1325" s="91" t="n">
        <v>2.34</v>
      </c>
      <c r="O1325" s="91" t="n">
        <v>2.74</v>
      </c>
      <c r="P1325" s="91" t="n">
        <v>2.875</v>
      </c>
      <c r="Q1325" s="91" t="n">
        <v>2.385</v>
      </c>
      <c r="R1325" s="91" t="n">
        <v>2.4</v>
      </c>
      <c r="S1325" s="91" t="n">
        <v>2.59</v>
      </c>
      <c r="T1325" s="91" t="n">
        <v>2.59</v>
      </c>
      <c r="U1325" s="91" t="n">
        <v>2.755</v>
      </c>
      <c r="V1325" s="91" t="n">
        <v>2.835</v>
      </c>
      <c r="W1325" s="91" t="n">
        <v>2.47</v>
      </c>
      <c r="X1325" s="91" t="n">
        <v>2.47</v>
      </c>
      <c r="Y1325" s="91" t="n">
        <v>2.58</v>
      </c>
      <c r="AE1325" s="28" t="n">
        <v>2.681</v>
      </c>
      <c r="AF1325" s="28" t="n">
        <v>2.20457458786997</v>
      </c>
      <c r="AG1325" s="28" t="n">
        <v>2.756</v>
      </c>
      <c r="AH1325" s="28" t="n">
        <v>2.501</v>
      </c>
      <c r="AI1325" s="28" t="n">
        <v>2.396</v>
      </c>
      <c r="AJ1325" s="28" t="n">
        <v>2.321</v>
      </c>
      <c r="AK1325" s="28" t="n">
        <v>2.581</v>
      </c>
      <c r="AL1325" s="28" t="n">
        <v>2.6635</v>
      </c>
      <c r="AM1325" s="28" t="n">
        <v>2.661</v>
      </c>
      <c r="AN1325" s="28" t="n">
        <v>2.576</v>
      </c>
      <c r="AO1325" s="28" t="n">
        <v>2.891</v>
      </c>
      <c r="AP1325" s="28" t="n">
        <v>3.176</v>
      </c>
      <c r="AQ1325" s="28" t="n">
        <v>2.526</v>
      </c>
      <c r="AR1325" s="28" t="n">
        <v>2.581</v>
      </c>
      <c r="AS1325" s="28" t="n">
        <v>2.701</v>
      </c>
      <c r="AT1325" s="28" t="n">
        <v>2.686</v>
      </c>
      <c r="AU1325" s="28" t="n">
        <v>2.931</v>
      </c>
      <c r="AV1325" s="28" t="n">
        <v>3.071</v>
      </c>
      <c r="AW1325" s="28" t="n">
        <v>2.671</v>
      </c>
      <c r="AX1325" s="28" t="n">
        <v>2.651</v>
      </c>
      <c r="AY1325" s="28" t="n">
        <v>2.746</v>
      </c>
      <c r="BE1325" s="28" t="e">
        <f aca="false">NA()</f>
        <v>#N/A</v>
      </c>
      <c r="BF1325" s="28" t="e">
        <f aca="false">NA()</f>
        <v>#N/A</v>
      </c>
      <c r="BG1325" s="28" t="e">
        <f aca="false">NA()</f>
        <v>#N/A</v>
      </c>
      <c r="BH1325" s="28" t="e">
        <f aca="false">NA()</f>
        <v>#N/A</v>
      </c>
      <c r="BI1325" s="28" t="e">
        <f aca="false">NA()</f>
        <v>#N/A</v>
      </c>
      <c r="BJ1325" s="28" t="e">
        <f aca="false">NA()</f>
        <v>#N/A</v>
      </c>
      <c r="BK1325" s="28" t="e">
        <f aca="false">NA()</f>
        <v>#N/A</v>
      </c>
      <c r="BL1325" s="28" t="e">
        <f aca="false">NA()</f>
        <v>#N/A</v>
      </c>
      <c r="BM1325" s="28" t="e">
        <f aca="false">NA()</f>
        <v>#N/A</v>
      </c>
      <c r="BN1325" s="28" t="e">
        <f aca="false">NA()</f>
        <v>#N/A</v>
      </c>
      <c r="BO1325" s="28" t="e">
        <f aca="false">NA()</f>
        <v>#N/A</v>
      </c>
      <c r="BP1325" s="28" t="e">
        <f aca="false">NA()</f>
        <v>#N/A</v>
      </c>
      <c r="BQ1325" s="28" t="e">
        <f aca="false">NA()</f>
        <v>#N/A</v>
      </c>
      <c r="BR1325" s="28" t="e">
        <f aca="false">NA()</f>
        <v>#N/A</v>
      </c>
      <c r="BS1325" s="28" t="e">
        <f aca="false">NA()</f>
        <v>#N/A</v>
      </c>
      <c r="BT1325" s="28" t="e">
        <f aca="false">NA()</f>
        <v>#N/A</v>
      </c>
      <c r="BU1325" s="28" t="e">
        <f aca="false">NA()</f>
        <v>#N/A</v>
      </c>
      <c r="BV1325" s="28" t="e">
        <f aca="false">NA()</f>
        <v>#N/A</v>
      </c>
      <c r="BW1325" s="28" t="e">
        <f aca="false">NA()</f>
        <v>#N/A</v>
      </c>
      <c r="BX1325" s="28" t="e">
        <f aca="false">NA()</f>
        <v>#N/A</v>
      </c>
      <c r="BY1325" s="28" t="e">
        <f aca="false">NA()</f>
        <v>#N/A</v>
      </c>
      <c r="CA1325" s="28" t="e">
        <f aca="false">NA()</f>
        <v>#N/A</v>
      </c>
      <c r="CB1325" s="28" t="e">
        <f aca="false">NA()</f>
        <v>#N/A</v>
      </c>
      <c r="CC1325" s="28" t="e">
        <f aca="false">NA()</f>
        <v>#N/A</v>
      </c>
      <c r="CD1325" s="28" t="e">
        <f aca="false">NA()</f>
        <v>#N/A</v>
      </c>
      <c r="CE1325" s="28" t="e">
        <f aca="false">NA()</f>
        <v>#N/A</v>
      </c>
      <c r="CF1325" s="28" t="e">
        <f aca="false">NA()</f>
        <v>#N/A</v>
      </c>
      <c r="CG1325" s="28" t="e">
        <f aca="false">NA()</f>
        <v>#N/A</v>
      </c>
      <c r="CH1325" s="28" t="e">
        <f aca="false">NA()</f>
        <v>#N/A</v>
      </c>
      <c r="CI1325" s="28" t="e">
        <f aca="false">NA()</f>
        <v>#N/A</v>
      </c>
      <c r="CJ1325" s="28" t="e">
        <f aca="false">NA()</f>
        <v>#N/A</v>
      </c>
      <c r="CK1325" s="28" t="e">
        <f aca="false">NA()</f>
        <v>#N/A</v>
      </c>
      <c r="CL1325" s="92" t="e">
        <f aca="false">NA()</f>
        <v>#N/A</v>
      </c>
      <c r="CM1325" s="28" t="e">
        <f aca="false">NA()</f>
        <v>#N/A</v>
      </c>
      <c r="CN1325" s="28" t="e">
        <f aca="false">NA()</f>
        <v>#N/A</v>
      </c>
      <c r="CO1325" s="28" t="e">
        <f aca="false">NA()</f>
        <v>#N/A</v>
      </c>
      <c r="CP1325" s="28" t="e">
        <f aca="false">NA()</f>
        <v>#N/A</v>
      </c>
      <c r="CQ1325" s="28" t="e">
        <f aca="false">NA()</f>
        <v>#N/A</v>
      </c>
      <c r="CR1325" s="28" t="e">
        <f aca="false">NA()</f>
        <v>#N/A</v>
      </c>
      <c r="CS1325" s="28" t="e">
        <f aca="false">NA()</f>
        <v>#N/A</v>
      </c>
      <c r="CT1325" s="28" t="e">
        <f aca="false">NA()</f>
        <v>#N/A</v>
      </c>
      <c r="CU1325" s="28" t="e">
        <f aca="false">NA()</f>
        <v>#N/A</v>
      </c>
    </row>
    <row r="1326" customFormat="false" ht="10.5" hidden="false" customHeight="true" outlineLevel="0" collapsed="false">
      <c r="A1326" s="56" t="n">
        <v>37186</v>
      </c>
      <c r="B1326" s="90" t="n">
        <f aca="false">B1325+1</f>
        <v>1320</v>
      </c>
      <c r="C1326" s="28"/>
      <c r="E1326" s="91" t="n">
        <v>2.765</v>
      </c>
      <c r="F1326" s="91" t="n">
        <v>2.514</v>
      </c>
      <c r="G1326" s="91" t="n">
        <v>2.78</v>
      </c>
      <c r="H1326" s="91" t="n">
        <v>2.585</v>
      </c>
      <c r="I1326" s="91" t="n">
        <v>2.545</v>
      </c>
      <c r="J1326" s="91" t="n">
        <v>2.465</v>
      </c>
      <c r="K1326" s="91" t="n">
        <v>2.665</v>
      </c>
      <c r="L1326" s="91" t="n">
        <v>2.765</v>
      </c>
      <c r="M1326" s="91" t="n">
        <v>2.715</v>
      </c>
      <c r="N1326" s="91" t="n">
        <v>2.525</v>
      </c>
      <c r="O1326" s="91" t="n">
        <v>2.925</v>
      </c>
      <c r="P1326" s="91" t="n">
        <v>3.075</v>
      </c>
      <c r="Q1326" s="91" t="n">
        <v>2.605</v>
      </c>
      <c r="R1326" s="91" t="n">
        <v>2.685</v>
      </c>
      <c r="S1326" s="91" t="n">
        <v>2.765</v>
      </c>
      <c r="T1326" s="91" t="n">
        <v>2.765</v>
      </c>
      <c r="U1326" s="91" t="n">
        <v>2.94</v>
      </c>
      <c r="V1326" s="91" t="n">
        <v>3.055</v>
      </c>
      <c r="W1326" s="91" t="n">
        <v>2.655</v>
      </c>
      <c r="X1326" s="91" t="n">
        <v>2.655</v>
      </c>
      <c r="Y1326" s="91" t="n">
        <v>2.815</v>
      </c>
      <c r="AE1326" s="28" t="n">
        <v>2.807</v>
      </c>
      <c r="AF1326" s="28" t="n">
        <v>2.30565101358234</v>
      </c>
      <c r="AG1326" s="28" t="n">
        <v>2.917</v>
      </c>
      <c r="AH1326" s="28" t="n">
        <v>2.637</v>
      </c>
      <c r="AI1326" s="28" t="n">
        <v>2.557</v>
      </c>
      <c r="AJ1326" s="28" t="n">
        <v>2.487</v>
      </c>
      <c r="AK1326" s="28" t="n">
        <v>2.712</v>
      </c>
      <c r="AL1326" s="28" t="n">
        <v>2.7995</v>
      </c>
      <c r="AM1326" s="28" t="n">
        <v>2.832</v>
      </c>
      <c r="AN1326" s="28" t="n">
        <v>2.777</v>
      </c>
      <c r="AO1326" s="28" t="n">
        <v>3.027</v>
      </c>
      <c r="AP1326" s="28" t="n">
        <v>3.337</v>
      </c>
      <c r="AQ1326" s="28" t="n">
        <v>2.6645</v>
      </c>
      <c r="AR1326" s="28" t="n">
        <v>2.777</v>
      </c>
      <c r="AS1326" s="28" t="n">
        <v>2.832</v>
      </c>
      <c r="AT1326" s="28" t="n">
        <v>2.8145</v>
      </c>
      <c r="AU1326" s="28" t="n">
        <v>3.062</v>
      </c>
      <c r="AV1326" s="28" t="n">
        <v>3.237</v>
      </c>
      <c r="AW1326" s="28" t="n">
        <v>2.837</v>
      </c>
      <c r="AX1326" s="28" t="n">
        <v>2.817</v>
      </c>
      <c r="AY1326" s="28" t="n">
        <v>2.942</v>
      </c>
      <c r="BE1326" s="28" t="e">
        <f aca="false">NA()</f>
        <v>#N/A</v>
      </c>
      <c r="BF1326" s="28" t="e">
        <f aca="false">NA()</f>
        <v>#N/A</v>
      </c>
      <c r="BG1326" s="28" t="e">
        <f aca="false">NA()</f>
        <v>#N/A</v>
      </c>
      <c r="BH1326" s="28" t="e">
        <f aca="false">NA()</f>
        <v>#N/A</v>
      </c>
      <c r="BI1326" s="28" t="e">
        <f aca="false">NA()</f>
        <v>#N/A</v>
      </c>
      <c r="BJ1326" s="28" t="e">
        <f aca="false">NA()</f>
        <v>#N/A</v>
      </c>
      <c r="BK1326" s="28" t="e">
        <f aca="false">NA()</f>
        <v>#N/A</v>
      </c>
      <c r="BL1326" s="28" t="e">
        <f aca="false">NA()</f>
        <v>#N/A</v>
      </c>
      <c r="BM1326" s="28" t="e">
        <f aca="false">NA()</f>
        <v>#N/A</v>
      </c>
      <c r="BN1326" s="28" t="e">
        <f aca="false">NA()</f>
        <v>#N/A</v>
      </c>
      <c r="BO1326" s="28" t="e">
        <f aca="false">NA()</f>
        <v>#N/A</v>
      </c>
      <c r="BP1326" s="28" t="e">
        <f aca="false">NA()</f>
        <v>#N/A</v>
      </c>
      <c r="BQ1326" s="28" t="e">
        <f aca="false">NA()</f>
        <v>#N/A</v>
      </c>
      <c r="BR1326" s="28" t="e">
        <f aca="false">NA()</f>
        <v>#N/A</v>
      </c>
      <c r="BS1326" s="28" t="e">
        <f aca="false">NA()</f>
        <v>#N/A</v>
      </c>
      <c r="BT1326" s="28" t="e">
        <f aca="false">NA()</f>
        <v>#N/A</v>
      </c>
      <c r="BU1326" s="28" t="e">
        <f aca="false">NA()</f>
        <v>#N/A</v>
      </c>
      <c r="BV1326" s="28" t="e">
        <f aca="false">NA()</f>
        <v>#N/A</v>
      </c>
      <c r="BW1326" s="28" t="e">
        <f aca="false">NA()</f>
        <v>#N/A</v>
      </c>
      <c r="BX1326" s="28" t="e">
        <f aca="false">NA()</f>
        <v>#N/A</v>
      </c>
      <c r="BY1326" s="28" t="e">
        <f aca="false">NA()</f>
        <v>#N/A</v>
      </c>
      <c r="CA1326" s="28" t="e">
        <f aca="false">NA()</f>
        <v>#N/A</v>
      </c>
      <c r="CB1326" s="28" t="e">
        <f aca="false">NA()</f>
        <v>#N/A</v>
      </c>
      <c r="CC1326" s="28" t="e">
        <f aca="false">NA()</f>
        <v>#N/A</v>
      </c>
      <c r="CD1326" s="28" t="e">
        <f aca="false">NA()</f>
        <v>#N/A</v>
      </c>
      <c r="CE1326" s="28" t="e">
        <f aca="false">NA()</f>
        <v>#N/A</v>
      </c>
      <c r="CF1326" s="28" t="e">
        <f aca="false">NA()</f>
        <v>#N/A</v>
      </c>
      <c r="CG1326" s="28" t="e">
        <f aca="false">NA()</f>
        <v>#N/A</v>
      </c>
      <c r="CH1326" s="28" t="e">
        <f aca="false">NA()</f>
        <v>#N/A</v>
      </c>
      <c r="CI1326" s="28" t="e">
        <f aca="false">NA()</f>
        <v>#N/A</v>
      </c>
      <c r="CJ1326" s="28" t="e">
        <f aca="false">NA()</f>
        <v>#N/A</v>
      </c>
      <c r="CK1326" s="28" t="e">
        <f aca="false">NA()</f>
        <v>#N/A</v>
      </c>
      <c r="CL1326" s="92" t="e">
        <f aca="false">NA()</f>
        <v>#N/A</v>
      </c>
      <c r="CM1326" s="28" t="e">
        <f aca="false">NA()</f>
        <v>#N/A</v>
      </c>
      <c r="CN1326" s="28" t="e">
        <f aca="false">NA()</f>
        <v>#N/A</v>
      </c>
      <c r="CO1326" s="28" t="e">
        <f aca="false">NA()</f>
        <v>#N/A</v>
      </c>
      <c r="CP1326" s="28" t="e">
        <f aca="false">NA()</f>
        <v>#N/A</v>
      </c>
      <c r="CQ1326" s="28" t="e">
        <f aca="false">NA()</f>
        <v>#N/A</v>
      </c>
      <c r="CR1326" s="28" t="e">
        <f aca="false">NA()</f>
        <v>#N/A</v>
      </c>
      <c r="CS1326" s="28" t="e">
        <f aca="false">NA()</f>
        <v>#N/A</v>
      </c>
      <c r="CT1326" s="28" t="e">
        <f aca="false">NA()</f>
        <v>#N/A</v>
      </c>
      <c r="CU1326" s="28" t="e">
        <f aca="false">NA()</f>
        <v>#N/A</v>
      </c>
    </row>
    <row r="1327" customFormat="false" ht="10.5" hidden="false" customHeight="true" outlineLevel="0" collapsed="false">
      <c r="A1327" s="56" t="n">
        <v>37187</v>
      </c>
      <c r="B1327" s="90" t="n">
        <f aca="false">B1326+1</f>
        <v>1321</v>
      </c>
      <c r="C1327" s="28"/>
      <c r="E1327" s="91" t="n">
        <v>2.7</v>
      </c>
      <c r="F1327" s="91" t="n">
        <v>2.478</v>
      </c>
      <c r="G1327" s="91" t="n">
        <v>2.715</v>
      </c>
      <c r="H1327" s="91" t="n">
        <v>2.52</v>
      </c>
      <c r="I1327" s="91" t="n">
        <v>2.47</v>
      </c>
      <c r="J1327" s="91" t="n">
        <v>2.41</v>
      </c>
      <c r="K1327" s="91" t="n">
        <v>2.6</v>
      </c>
      <c r="L1327" s="91" t="n">
        <v>2.71</v>
      </c>
      <c r="M1327" s="91" t="n">
        <v>2.65</v>
      </c>
      <c r="N1327" s="91" t="n">
        <v>2.46</v>
      </c>
      <c r="O1327" s="91" t="n">
        <v>2.845</v>
      </c>
      <c r="P1327" s="91" t="n">
        <v>3.02</v>
      </c>
      <c r="Q1327" s="91" t="n">
        <v>2.53</v>
      </c>
      <c r="R1327" s="91" t="n">
        <v>2.62</v>
      </c>
      <c r="S1327" s="91" t="n">
        <v>2.7</v>
      </c>
      <c r="T1327" s="91" t="n">
        <v>2.7</v>
      </c>
      <c r="U1327" s="91" t="n">
        <v>2.875</v>
      </c>
      <c r="V1327" s="91" t="n">
        <v>2.99</v>
      </c>
      <c r="W1327" s="91" t="n">
        <v>2.59</v>
      </c>
      <c r="X1327" s="91" t="n">
        <v>2.59</v>
      </c>
      <c r="Y1327" s="91" t="n">
        <v>2.77</v>
      </c>
      <c r="AE1327" s="28" t="n">
        <v>2.681</v>
      </c>
      <c r="AF1327" s="28" t="n">
        <v>2.26335787211569</v>
      </c>
      <c r="AG1327" s="28" t="n">
        <v>2.781</v>
      </c>
      <c r="AH1327" s="28" t="n">
        <v>2.531</v>
      </c>
      <c r="AI1327" s="28" t="n">
        <v>2.456</v>
      </c>
      <c r="AJ1327" s="28" t="n">
        <v>2.396</v>
      </c>
      <c r="AK1327" s="28" t="n">
        <v>2.576</v>
      </c>
      <c r="AL1327" s="28" t="n">
        <v>2.686</v>
      </c>
      <c r="AM1327" s="28" t="n">
        <v>2.766</v>
      </c>
      <c r="AN1327" s="28" t="n">
        <v>2.691</v>
      </c>
      <c r="AO1327" s="28" t="n">
        <v>2.901</v>
      </c>
      <c r="AP1327" s="28" t="n">
        <v>3.181</v>
      </c>
      <c r="AQ1327" s="28" t="n">
        <v>2.556</v>
      </c>
      <c r="AR1327" s="28" t="n">
        <v>2.701</v>
      </c>
      <c r="AS1327" s="28" t="n">
        <v>2.7085</v>
      </c>
      <c r="AT1327" s="28" t="n">
        <v>2.6885</v>
      </c>
      <c r="AU1327" s="28" t="n">
        <v>2.936</v>
      </c>
      <c r="AV1327" s="28" t="n">
        <v>3.091</v>
      </c>
      <c r="AW1327" s="28" t="n">
        <v>2.701</v>
      </c>
      <c r="AX1327" s="28" t="n">
        <v>2.681</v>
      </c>
      <c r="AY1327" s="28" t="n">
        <v>2.856</v>
      </c>
      <c r="BE1327" s="28" t="e">
        <f aca="false">NA()</f>
        <v>#N/A</v>
      </c>
      <c r="BF1327" s="28" t="e">
        <f aca="false">NA()</f>
        <v>#N/A</v>
      </c>
      <c r="BG1327" s="28" t="e">
        <f aca="false">NA()</f>
        <v>#N/A</v>
      </c>
      <c r="BH1327" s="28" t="e">
        <f aca="false">NA()</f>
        <v>#N/A</v>
      </c>
      <c r="BI1327" s="28" t="e">
        <f aca="false">NA()</f>
        <v>#N/A</v>
      </c>
      <c r="BJ1327" s="28" t="e">
        <f aca="false">NA()</f>
        <v>#N/A</v>
      </c>
      <c r="BK1327" s="28" t="e">
        <f aca="false">NA()</f>
        <v>#N/A</v>
      </c>
      <c r="BL1327" s="28" t="e">
        <f aca="false">NA()</f>
        <v>#N/A</v>
      </c>
      <c r="BM1327" s="28" t="e">
        <f aca="false">NA()</f>
        <v>#N/A</v>
      </c>
      <c r="BN1327" s="28" t="e">
        <f aca="false">NA()</f>
        <v>#N/A</v>
      </c>
      <c r="BO1327" s="28" t="e">
        <f aca="false">NA()</f>
        <v>#N/A</v>
      </c>
      <c r="BP1327" s="28" t="e">
        <f aca="false">NA()</f>
        <v>#N/A</v>
      </c>
      <c r="BQ1327" s="28" t="e">
        <f aca="false">NA()</f>
        <v>#N/A</v>
      </c>
      <c r="BR1327" s="28" t="e">
        <f aca="false">NA()</f>
        <v>#N/A</v>
      </c>
      <c r="BS1327" s="28" t="e">
        <f aca="false">NA()</f>
        <v>#N/A</v>
      </c>
      <c r="BT1327" s="28" t="e">
        <f aca="false">NA()</f>
        <v>#N/A</v>
      </c>
      <c r="BU1327" s="28" t="e">
        <f aca="false">NA()</f>
        <v>#N/A</v>
      </c>
      <c r="BV1327" s="28" t="e">
        <f aca="false">NA()</f>
        <v>#N/A</v>
      </c>
      <c r="BW1327" s="28" t="e">
        <f aca="false">NA()</f>
        <v>#N/A</v>
      </c>
      <c r="BX1327" s="28" t="e">
        <f aca="false">NA()</f>
        <v>#N/A</v>
      </c>
      <c r="BY1327" s="28" t="e">
        <f aca="false">NA()</f>
        <v>#N/A</v>
      </c>
      <c r="CA1327" s="28" t="e">
        <f aca="false">NA()</f>
        <v>#N/A</v>
      </c>
      <c r="CB1327" s="28" t="e">
        <f aca="false">NA()</f>
        <v>#N/A</v>
      </c>
      <c r="CC1327" s="28" t="e">
        <f aca="false">NA()</f>
        <v>#N/A</v>
      </c>
      <c r="CD1327" s="28" t="e">
        <f aca="false">NA()</f>
        <v>#N/A</v>
      </c>
      <c r="CE1327" s="28" t="e">
        <f aca="false">NA()</f>
        <v>#N/A</v>
      </c>
      <c r="CF1327" s="28" t="e">
        <f aca="false">NA()</f>
        <v>#N/A</v>
      </c>
      <c r="CG1327" s="28" t="e">
        <f aca="false">NA()</f>
        <v>#N/A</v>
      </c>
      <c r="CH1327" s="28" t="e">
        <f aca="false">NA()</f>
        <v>#N/A</v>
      </c>
      <c r="CI1327" s="28" t="e">
        <f aca="false">NA()</f>
        <v>#N/A</v>
      </c>
      <c r="CJ1327" s="28" t="e">
        <f aca="false">NA()</f>
        <v>#N/A</v>
      </c>
      <c r="CK1327" s="28" t="e">
        <f aca="false">NA()</f>
        <v>#N/A</v>
      </c>
      <c r="CL1327" s="92" t="e">
        <f aca="false">NA()</f>
        <v>#N/A</v>
      </c>
      <c r="CM1327" s="28" t="e">
        <f aca="false">NA()</f>
        <v>#N/A</v>
      </c>
      <c r="CN1327" s="28" t="e">
        <f aca="false">NA()</f>
        <v>#N/A</v>
      </c>
      <c r="CO1327" s="28" t="e">
        <f aca="false">NA()</f>
        <v>#N/A</v>
      </c>
      <c r="CP1327" s="28" t="e">
        <f aca="false">NA()</f>
        <v>#N/A</v>
      </c>
      <c r="CQ1327" s="28" t="e">
        <f aca="false">NA()</f>
        <v>#N/A</v>
      </c>
      <c r="CR1327" s="28" t="e">
        <f aca="false">NA()</f>
        <v>#N/A</v>
      </c>
      <c r="CS1327" s="28" t="e">
        <f aca="false">NA()</f>
        <v>#N/A</v>
      </c>
      <c r="CT1327" s="28" t="e">
        <f aca="false">NA()</f>
        <v>#N/A</v>
      </c>
      <c r="CU1327" s="28" t="e">
        <f aca="false">NA()</f>
        <v>#N/A</v>
      </c>
    </row>
    <row r="1328" customFormat="false" ht="10.5" hidden="false" customHeight="true" outlineLevel="0" collapsed="false">
      <c r="A1328" s="56" t="n">
        <v>37188</v>
      </c>
      <c r="B1328" s="90" t="n">
        <f aca="false">B1327+1</f>
        <v>1322</v>
      </c>
      <c r="C1328" s="28"/>
      <c r="E1328" s="91" t="n">
        <v>2.97</v>
      </c>
      <c r="F1328" s="91" t="n">
        <v>2.655</v>
      </c>
      <c r="G1328" s="91" t="n">
        <v>3.025</v>
      </c>
      <c r="H1328" s="91" t="n">
        <v>2.81</v>
      </c>
      <c r="I1328" s="91" t="n">
        <v>2.75</v>
      </c>
      <c r="J1328" s="91" t="n">
        <v>2.72</v>
      </c>
      <c r="K1328" s="91" t="n">
        <v>2.89</v>
      </c>
      <c r="L1328" s="91" t="n">
        <v>2.97</v>
      </c>
      <c r="M1328" s="91" t="n">
        <v>2.95</v>
      </c>
      <c r="N1328" s="91" t="n">
        <v>2.87</v>
      </c>
      <c r="O1328" s="91" t="n">
        <v>3.125</v>
      </c>
      <c r="P1328" s="91" t="n">
        <v>3.38</v>
      </c>
      <c r="Q1328" s="91" t="n">
        <v>2.79</v>
      </c>
      <c r="R1328" s="91" t="n">
        <v>2.86</v>
      </c>
      <c r="S1328" s="91" t="n">
        <v>2.97</v>
      </c>
      <c r="T1328" s="91" t="n">
        <v>2.97</v>
      </c>
      <c r="U1328" s="91" t="n">
        <v>3.15</v>
      </c>
      <c r="V1328" s="91" t="n">
        <v>3.3</v>
      </c>
      <c r="W1328" s="91" t="n">
        <v>2.86</v>
      </c>
      <c r="X1328" s="91" t="n">
        <v>2.86</v>
      </c>
      <c r="Y1328" s="91" t="n">
        <v>3.02</v>
      </c>
      <c r="AE1328" s="28" t="n">
        <v>2.981</v>
      </c>
      <c r="AF1328" s="28" t="n">
        <v>2.35826396718987</v>
      </c>
      <c r="AG1328" s="28" t="n">
        <v>3.081</v>
      </c>
      <c r="AH1328" s="28" t="n">
        <v>2.8235</v>
      </c>
      <c r="AI1328" s="28" t="n">
        <v>2.741</v>
      </c>
      <c r="AJ1328" s="28" t="n">
        <v>2.676</v>
      </c>
      <c r="AK1328" s="28" t="n">
        <v>2.876</v>
      </c>
      <c r="AL1328" s="28" t="n">
        <v>2.986</v>
      </c>
      <c r="AM1328" s="28" t="n">
        <v>3.016</v>
      </c>
      <c r="AN1328" s="28" t="n">
        <v>2.921</v>
      </c>
      <c r="AO1328" s="28" t="n">
        <v>3.201</v>
      </c>
      <c r="AP1328" s="28" t="n">
        <v>3.501</v>
      </c>
      <c r="AQ1328" s="28" t="n">
        <v>2.851</v>
      </c>
      <c r="AR1328" s="28" t="n">
        <v>2.946</v>
      </c>
      <c r="AS1328" s="28" t="n">
        <v>3.0085</v>
      </c>
      <c r="AT1328" s="28" t="n">
        <v>2.9885</v>
      </c>
      <c r="AU1328" s="28" t="n">
        <v>3.236</v>
      </c>
      <c r="AV1328" s="28" t="n">
        <v>3.406</v>
      </c>
      <c r="AW1328" s="28" t="n">
        <v>3.001</v>
      </c>
      <c r="AX1328" s="28" t="n">
        <v>2.981</v>
      </c>
      <c r="AY1328" s="28" t="n">
        <v>3.096</v>
      </c>
      <c r="BE1328" s="28" t="e">
        <f aca="false">NA()</f>
        <v>#N/A</v>
      </c>
      <c r="BF1328" s="28" t="e">
        <f aca="false">NA()</f>
        <v>#N/A</v>
      </c>
      <c r="BG1328" s="28" t="e">
        <f aca="false">NA()</f>
        <v>#N/A</v>
      </c>
      <c r="BH1328" s="28" t="e">
        <f aca="false">NA()</f>
        <v>#N/A</v>
      </c>
      <c r="BI1328" s="28" t="e">
        <f aca="false">NA()</f>
        <v>#N/A</v>
      </c>
      <c r="BJ1328" s="28" t="e">
        <f aca="false">NA()</f>
        <v>#N/A</v>
      </c>
      <c r="BK1328" s="28" t="e">
        <f aca="false">NA()</f>
        <v>#N/A</v>
      </c>
      <c r="BL1328" s="28" t="e">
        <f aca="false">NA()</f>
        <v>#N/A</v>
      </c>
      <c r="BM1328" s="28" t="e">
        <f aca="false">NA()</f>
        <v>#N/A</v>
      </c>
      <c r="BN1328" s="28" t="e">
        <f aca="false">NA()</f>
        <v>#N/A</v>
      </c>
      <c r="BO1328" s="28" t="e">
        <f aca="false">NA()</f>
        <v>#N/A</v>
      </c>
      <c r="BP1328" s="28" t="e">
        <f aca="false">NA()</f>
        <v>#N/A</v>
      </c>
      <c r="BQ1328" s="28" t="e">
        <f aca="false">NA()</f>
        <v>#N/A</v>
      </c>
      <c r="BR1328" s="28" t="e">
        <f aca="false">NA()</f>
        <v>#N/A</v>
      </c>
      <c r="BS1328" s="28" t="e">
        <f aca="false">NA()</f>
        <v>#N/A</v>
      </c>
      <c r="BT1328" s="28" t="e">
        <f aca="false">NA()</f>
        <v>#N/A</v>
      </c>
      <c r="BU1328" s="28" t="e">
        <f aca="false">NA()</f>
        <v>#N/A</v>
      </c>
      <c r="BV1328" s="28" t="e">
        <f aca="false">NA()</f>
        <v>#N/A</v>
      </c>
      <c r="BW1328" s="28" t="e">
        <f aca="false">NA()</f>
        <v>#N/A</v>
      </c>
      <c r="BX1328" s="28" t="e">
        <f aca="false">NA()</f>
        <v>#N/A</v>
      </c>
      <c r="BY1328" s="28" t="e">
        <f aca="false">NA()</f>
        <v>#N/A</v>
      </c>
      <c r="CA1328" s="28" t="e">
        <f aca="false">NA()</f>
        <v>#N/A</v>
      </c>
      <c r="CB1328" s="28" t="e">
        <f aca="false">NA()</f>
        <v>#N/A</v>
      </c>
      <c r="CC1328" s="28" t="e">
        <f aca="false">NA()</f>
        <v>#N/A</v>
      </c>
      <c r="CD1328" s="28" t="e">
        <f aca="false">NA()</f>
        <v>#N/A</v>
      </c>
      <c r="CE1328" s="28" t="e">
        <f aca="false">NA()</f>
        <v>#N/A</v>
      </c>
      <c r="CF1328" s="28" t="e">
        <f aca="false">NA()</f>
        <v>#N/A</v>
      </c>
      <c r="CG1328" s="28" t="e">
        <f aca="false">NA()</f>
        <v>#N/A</v>
      </c>
      <c r="CH1328" s="28" t="e">
        <f aca="false">NA()</f>
        <v>#N/A</v>
      </c>
      <c r="CI1328" s="28" t="e">
        <f aca="false">NA()</f>
        <v>#N/A</v>
      </c>
      <c r="CJ1328" s="28" t="e">
        <f aca="false">NA()</f>
        <v>#N/A</v>
      </c>
      <c r="CK1328" s="28" t="e">
        <f aca="false">NA()</f>
        <v>#N/A</v>
      </c>
      <c r="CL1328" s="92" t="e">
        <f aca="false">NA()</f>
        <v>#N/A</v>
      </c>
      <c r="CM1328" s="28" t="e">
        <f aca="false">NA()</f>
        <v>#N/A</v>
      </c>
      <c r="CN1328" s="28" t="e">
        <f aca="false">NA()</f>
        <v>#N/A</v>
      </c>
      <c r="CO1328" s="28" t="e">
        <f aca="false">NA()</f>
        <v>#N/A</v>
      </c>
      <c r="CP1328" s="28" t="e">
        <f aca="false">NA()</f>
        <v>#N/A</v>
      </c>
      <c r="CQ1328" s="28" t="e">
        <f aca="false">NA()</f>
        <v>#N/A</v>
      </c>
      <c r="CR1328" s="28" t="e">
        <f aca="false">NA()</f>
        <v>#N/A</v>
      </c>
      <c r="CS1328" s="28" t="e">
        <f aca="false">NA()</f>
        <v>#N/A</v>
      </c>
      <c r="CT1328" s="28" t="e">
        <f aca="false">NA()</f>
        <v>#N/A</v>
      </c>
      <c r="CU1328" s="28" t="e">
        <f aca="false">NA()</f>
        <v>#N/A</v>
      </c>
    </row>
    <row r="1329" customFormat="false" ht="10.5" hidden="false" customHeight="true" outlineLevel="0" collapsed="false">
      <c r="A1329" s="56" t="n">
        <v>37189</v>
      </c>
      <c r="B1329" s="90" t="n">
        <f aca="false">B1328+1</f>
        <v>1323</v>
      </c>
      <c r="C1329" s="28"/>
      <c r="E1329" s="91" t="n">
        <v>2.99</v>
      </c>
      <c r="F1329" s="91" t="n">
        <v>2.631</v>
      </c>
      <c r="G1329" s="91" t="n">
        <v>3.045</v>
      </c>
      <c r="H1329" s="91" t="n">
        <v>2.76</v>
      </c>
      <c r="I1329" s="91" t="n">
        <v>2.71</v>
      </c>
      <c r="J1329" s="91" t="n">
        <v>2.59</v>
      </c>
      <c r="K1329" s="91" t="n">
        <v>2.91</v>
      </c>
      <c r="L1329" s="91" t="n">
        <v>2.99</v>
      </c>
      <c r="M1329" s="91" t="n">
        <v>2.89</v>
      </c>
      <c r="N1329" s="91" t="n">
        <v>2.89</v>
      </c>
      <c r="O1329" s="91" t="n">
        <v>3.24</v>
      </c>
      <c r="P1329" s="91" t="n">
        <v>3.42</v>
      </c>
      <c r="Q1329" s="91" t="n">
        <v>2.81</v>
      </c>
      <c r="R1329" s="91" t="n">
        <v>2.74</v>
      </c>
      <c r="S1329" s="91" t="n">
        <v>2.99</v>
      </c>
      <c r="T1329" s="91" t="n">
        <v>3</v>
      </c>
      <c r="U1329" s="91" t="n">
        <v>3.29</v>
      </c>
      <c r="V1329" s="91" t="n">
        <v>3.34</v>
      </c>
      <c r="W1329" s="91" t="n">
        <v>2.88</v>
      </c>
      <c r="X1329" s="91" t="n">
        <v>2.88</v>
      </c>
      <c r="Y1329" s="91" t="n">
        <v>2.99</v>
      </c>
      <c r="AE1329" s="28" t="n">
        <v>2.938</v>
      </c>
      <c r="AF1329" s="28" t="n">
        <v>2.31729207864412</v>
      </c>
      <c r="AG1329" s="28" t="n">
        <v>3.068</v>
      </c>
      <c r="AH1329" s="28" t="n">
        <v>2.743</v>
      </c>
      <c r="AI1329" s="28" t="n">
        <v>2.653</v>
      </c>
      <c r="AJ1329" s="28" t="n">
        <v>2.563</v>
      </c>
      <c r="AK1329" s="28" t="n">
        <v>2.838</v>
      </c>
      <c r="AL1329" s="28" t="n">
        <v>2.9355</v>
      </c>
      <c r="AM1329" s="28" t="n">
        <v>2.868</v>
      </c>
      <c r="AN1329" s="28" t="n">
        <v>2.798</v>
      </c>
      <c r="AO1329" s="28" t="n">
        <v>3.158</v>
      </c>
      <c r="AP1329" s="28" t="n">
        <v>3.448</v>
      </c>
      <c r="AQ1329" s="28" t="n">
        <v>2.793</v>
      </c>
      <c r="AR1329" s="28" t="n">
        <v>2.863</v>
      </c>
      <c r="AS1329" s="28" t="n">
        <v>2.963</v>
      </c>
      <c r="AT1329" s="28" t="n">
        <v>2.943</v>
      </c>
      <c r="AU1329" s="28" t="n">
        <v>3.193</v>
      </c>
      <c r="AV1329" s="28" t="n">
        <v>3.338</v>
      </c>
      <c r="AW1329" s="28" t="n">
        <v>2.968</v>
      </c>
      <c r="AX1329" s="28" t="n">
        <v>2.948</v>
      </c>
      <c r="AY1329" s="28" t="n">
        <v>3.013</v>
      </c>
      <c r="BE1329" s="28" t="e">
        <f aca="false">NA()</f>
        <v>#N/A</v>
      </c>
      <c r="BF1329" s="28" t="e">
        <f aca="false">NA()</f>
        <v>#N/A</v>
      </c>
      <c r="BG1329" s="28" t="e">
        <f aca="false">NA()</f>
        <v>#N/A</v>
      </c>
      <c r="BH1329" s="28" t="e">
        <f aca="false">NA()</f>
        <v>#N/A</v>
      </c>
      <c r="BI1329" s="28" t="e">
        <f aca="false">NA()</f>
        <v>#N/A</v>
      </c>
      <c r="BJ1329" s="28" t="e">
        <f aca="false">NA()</f>
        <v>#N/A</v>
      </c>
      <c r="BK1329" s="28" t="e">
        <f aca="false">NA()</f>
        <v>#N/A</v>
      </c>
      <c r="BL1329" s="28" t="e">
        <f aca="false">NA()</f>
        <v>#N/A</v>
      </c>
      <c r="BM1329" s="28" t="e">
        <f aca="false">NA()</f>
        <v>#N/A</v>
      </c>
      <c r="BN1329" s="28" t="e">
        <f aca="false">NA()</f>
        <v>#N/A</v>
      </c>
      <c r="BO1329" s="28" t="e">
        <f aca="false">NA()</f>
        <v>#N/A</v>
      </c>
      <c r="BP1329" s="28" t="e">
        <f aca="false">NA()</f>
        <v>#N/A</v>
      </c>
      <c r="BQ1329" s="28" t="e">
        <f aca="false">NA()</f>
        <v>#N/A</v>
      </c>
      <c r="BR1329" s="28" t="e">
        <f aca="false">NA()</f>
        <v>#N/A</v>
      </c>
      <c r="BS1329" s="28" t="e">
        <f aca="false">NA()</f>
        <v>#N/A</v>
      </c>
      <c r="BT1329" s="28" t="e">
        <f aca="false">NA()</f>
        <v>#N/A</v>
      </c>
      <c r="BU1329" s="28" t="e">
        <f aca="false">NA()</f>
        <v>#N/A</v>
      </c>
      <c r="BV1329" s="28" t="e">
        <f aca="false">NA()</f>
        <v>#N/A</v>
      </c>
      <c r="BW1329" s="28" t="e">
        <f aca="false">NA()</f>
        <v>#N/A</v>
      </c>
      <c r="BX1329" s="28" t="e">
        <f aca="false">NA()</f>
        <v>#N/A</v>
      </c>
      <c r="BY1329" s="28" t="e">
        <f aca="false">NA()</f>
        <v>#N/A</v>
      </c>
      <c r="CA1329" s="28" t="e">
        <f aca="false">NA()</f>
        <v>#N/A</v>
      </c>
      <c r="CB1329" s="28" t="e">
        <f aca="false">NA()</f>
        <v>#N/A</v>
      </c>
      <c r="CC1329" s="28" t="e">
        <f aca="false">NA()</f>
        <v>#N/A</v>
      </c>
      <c r="CD1329" s="28" t="e">
        <f aca="false">NA()</f>
        <v>#N/A</v>
      </c>
      <c r="CE1329" s="28" t="e">
        <f aca="false">NA()</f>
        <v>#N/A</v>
      </c>
      <c r="CF1329" s="28" t="e">
        <f aca="false">NA()</f>
        <v>#N/A</v>
      </c>
      <c r="CG1329" s="28" t="e">
        <f aca="false">NA()</f>
        <v>#N/A</v>
      </c>
      <c r="CH1329" s="28" t="e">
        <f aca="false">NA()</f>
        <v>#N/A</v>
      </c>
      <c r="CI1329" s="28" t="e">
        <f aca="false">NA()</f>
        <v>#N/A</v>
      </c>
      <c r="CJ1329" s="28" t="e">
        <f aca="false">NA()</f>
        <v>#N/A</v>
      </c>
      <c r="CK1329" s="28" t="e">
        <f aca="false">NA()</f>
        <v>#N/A</v>
      </c>
      <c r="CL1329" s="92" t="e">
        <f aca="false">NA()</f>
        <v>#N/A</v>
      </c>
      <c r="CM1329" s="28" t="e">
        <f aca="false">NA()</f>
        <v>#N/A</v>
      </c>
      <c r="CN1329" s="28" t="e">
        <f aca="false">NA()</f>
        <v>#N/A</v>
      </c>
      <c r="CO1329" s="28" t="e">
        <f aca="false">NA()</f>
        <v>#N/A</v>
      </c>
      <c r="CP1329" s="28" t="e">
        <f aca="false">NA()</f>
        <v>#N/A</v>
      </c>
      <c r="CQ1329" s="28" t="e">
        <f aca="false">NA()</f>
        <v>#N/A</v>
      </c>
      <c r="CR1329" s="28" t="e">
        <f aca="false">NA()</f>
        <v>#N/A</v>
      </c>
      <c r="CS1329" s="28" t="e">
        <f aca="false">NA()</f>
        <v>#N/A</v>
      </c>
      <c r="CT1329" s="28" t="e">
        <f aca="false">NA()</f>
        <v>#N/A</v>
      </c>
      <c r="CU1329" s="28" t="e">
        <f aca="false">NA()</f>
        <v>#N/A</v>
      </c>
    </row>
    <row r="1330" customFormat="false" ht="10.5" hidden="false" customHeight="true" outlineLevel="0" collapsed="false">
      <c r="A1330" s="56" t="n">
        <v>37190</v>
      </c>
      <c r="B1330" s="90" t="n">
        <f aca="false">B1329+1</f>
        <v>1324</v>
      </c>
      <c r="C1330" s="28"/>
      <c r="E1330" s="91" t="n">
        <v>3.1</v>
      </c>
      <c r="F1330" s="91" t="n">
        <v>2.631</v>
      </c>
      <c r="G1330" s="91" t="n">
        <v>3.135</v>
      </c>
      <c r="H1330" s="91" t="n">
        <v>2.84</v>
      </c>
      <c r="I1330" s="91" t="n">
        <v>2.72</v>
      </c>
      <c r="J1330" s="91" t="n">
        <v>2.62</v>
      </c>
      <c r="K1330" s="91" t="n">
        <v>3.02</v>
      </c>
      <c r="L1330" s="91" t="n">
        <v>3.08</v>
      </c>
      <c r="M1330" s="91" t="n">
        <v>2.85</v>
      </c>
      <c r="N1330" s="91" t="n">
        <v>2.8</v>
      </c>
      <c r="O1330" s="91" t="n">
        <v>3.35</v>
      </c>
      <c r="P1330" s="91" t="n">
        <v>3.53</v>
      </c>
      <c r="Q1330" s="91" t="n">
        <v>2.9</v>
      </c>
      <c r="R1330" s="91" t="n">
        <v>2.75</v>
      </c>
      <c r="S1330" s="91" t="n">
        <v>3.1</v>
      </c>
      <c r="T1330" s="91" t="n">
        <v>3.1</v>
      </c>
      <c r="U1330" s="91" t="n">
        <v>3.4</v>
      </c>
      <c r="V1330" s="91" t="n">
        <v>3.45</v>
      </c>
      <c r="W1330" s="91" t="n">
        <v>2.99</v>
      </c>
      <c r="X1330" s="91" t="n">
        <v>2.99</v>
      </c>
      <c r="Y1330" s="91" t="n">
        <v>2.95</v>
      </c>
      <c r="AE1330" s="28" t="n">
        <v>3.041</v>
      </c>
      <c r="AF1330" s="28" t="n">
        <v>2.30428993378726</v>
      </c>
      <c r="AG1330" s="28" t="n">
        <v>3.141</v>
      </c>
      <c r="AH1330" s="28" t="n">
        <v>2.781</v>
      </c>
      <c r="AI1330" s="28" t="n">
        <v>2.676</v>
      </c>
      <c r="AJ1330" s="28" t="n">
        <v>2.591</v>
      </c>
      <c r="AK1330" s="28" t="n">
        <v>2.941</v>
      </c>
      <c r="AL1330" s="28" t="n">
        <v>3.0335</v>
      </c>
      <c r="AM1330" s="28" t="n">
        <v>2.881</v>
      </c>
      <c r="AN1330" s="28" t="n">
        <v>2.821</v>
      </c>
      <c r="AO1330" s="28" t="n">
        <v>3.261</v>
      </c>
      <c r="AP1330" s="28" t="n">
        <v>3.551</v>
      </c>
      <c r="AQ1330" s="28" t="n">
        <v>2.876</v>
      </c>
      <c r="AR1330" s="28" t="n">
        <v>2.871</v>
      </c>
      <c r="AS1330" s="28" t="n">
        <v>3.0635</v>
      </c>
      <c r="AT1330" s="28" t="n">
        <v>3.046</v>
      </c>
      <c r="AU1330" s="28" t="n">
        <v>3.296</v>
      </c>
      <c r="AV1330" s="28" t="n">
        <v>3.456</v>
      </c>
      <c r="AW1330" s="28" t="n">
        <v>3.061</v>
      </c>
      <c r="AX1330" s="28" t="n">
        <v>3.041</v>
      </c>
      <c r="AY1330" s="28" t="n">
        <v>2.986</v>
      </c>
      <c r="BE1330" s="28" t="e">
        <f aca="false">NA()</f>
        <v>#N/A</v>
      </c>
      <c r="BF1330" s="28" t="e">
        <f aca="false">NA()</f>
        <v>#N/A</v>
      </c>
      <c r="BG1330" s="28" t="e">
        <f aca="false">NA()</f>
        <v>#N/A</v>
      </c>
      <c r="BH1330" s="28" t="e">
        <f aca="false">NA()</f>
        <v>#N/A</v>
      </c>
      <c r="BI1330" s="28" t="e">
        <f aca="false">NA()</f>
        <v>#N/A</v>
      </c>
      <c r="BJ1330" s="28" t="e">
        <f aca="false">NA()</f>
        <v>#N/A</v>
      </c>
      <c r="BK1330" s="28" t="e">
        <f aca="false">NA()</f>
        <v>#N/A</v>
      </c>
      <c r="BL1330" s="28" t="e">
        <f aca="false">NA()</f>
        <v>#N/A</v>
      </c>
      <c r="BM1330" s="28" t="e">
        <f aca="false">NA()</f>
        <v>#N/A</v>
      </c>
      <c r="BN1330" s="28" t="e">
        <f aca="false">NA()</f>
        <v>#N/A</v>
      </c>
      <c r="BO1330" s="28" t="e">
        <f aca="false">NA()</f>
        <v>#N/A</v>
      </c>
      <c r="BP1330" s="28" t="e">
        <f aca="false">NA()</f>
        <v>#N/A</v>
      </c>
      <c r="BQ1330" s="28" t="e">
        <f aca="false">NA()</f>
        <v>#N/A</v>
      </c>
      <c r="BR1330" s="28" t="e">
        <f aca="false">NA()</f>
        <v>#N/A</v>
      </c>
      <c r="BS1330" s="28" t="e">
        <f aca="false">NA()</f>
        <v>#N/A</v>
      </c>
      <c r="BT1330" s="28" t="e">
        <f aca="false">NA()</f>
        <v>#N/A</v>
      </c>
      <c r="BU1330" s="28" t="e">
        <f aca="false">NA()</f>
        <v>#N/A</v>
      </c>
      <c r="BV1330" s="28" t="e">
        <f aca="false">NA()</f>
        <v>#N/A</v>
      </c>
      <c r="BW1330" s="28" t="e">
        <f aca="false">NA()</f>
        <v>#N/A</v>
      </c>
      <c r="BX1330" s="28" t="e">
        <f aca="false">NA()</f>
        <v>#N/A</v>
      </c>
      <c r="BY1330" s="28" t="e">
        <f aca="false">NA()</f>
        <v>#N/A</v>
      </c>
      <c r="CA1330" s="28" t="e">
        <f aca="false">NA()</f>
        <v>#N/A</v>
      </c>
      <c r="CB1330" s="28" t="e">
        <f aca="false">NA()</f>
        <v>#N/A</v>
      </c>
      <c r="CC1330" s="28" t="e">
        <f aca="false">NA()</f>
        <v>#N/A</v>
      </c>
      <c r="CD1330" s="28" t="e">
        <f aca="false">NA()</f>
        <v>#N/A</v>
      </c>
      <c r="CE1330" s="28" t="e">
        <f aca="false">NA()</f>
        <v>#N/A</v>
      </c>
      <c r="CF1330" s="28" t="e">
        <f aca="false">NA()</f>
        <v>#N/A</v>
      </c>
      <c r="CG1330" s="28" t="e">
        <f aca="false">NA()</f>
        <v>#N/A</v>
      </c>
      <c r="CH1330" s="28" t="e">
        <f aca="false">NA()</f>
        <v>#N/A</v>
      </c>
      <c r="CI1330" s="28" t="e">
        <f aca="false">NA()</f>
        <v>#N/A</v>
      </c>
      <c r="CJ1330" s="28" t="e">
        <f aca="false">NA()</f>
        <v>#N/A</v>
      </c>
      <c r="CK1330" s="28" t="e">
        <f aca="false">NA()</f>
        <v>#N/A</v>
      </c>
      <c r="CL1330" s="92" t="e">
        <f aca="false">NA()</f>
        <v>#N/A</v>
      </c>
      <c r="CM1330" s="28" t="e">
        <f aca="false">NA()</f>
        <v>#N/A</v>
      </c>
      <c r="CN1330" s="28" t="e">
        <f aca="false">NA()</f>
        <v>#N/A</v>
      </c>
      <c r="CO1330" s="28" t="e">
        <f aca="false">NA()</f>
        <v>#N/A</v>
      </c>
      <c r="CP1330" s="28" t="e">
        <f aca="false">NA()</f>
        <v>#N/A</v>
      </c>
      <c r="CQ1330" s="28" t="e">
        <f aca="false">NA()</f>
        <v>#N/A</v>
      </c>
      <c r="CR1330" s="28" t="e">
        <f aca="false">NA()</f>
        <v>#N/A</v>
      </c>
      <c r="CS1330" s="28" t="e">
        <f aca="false">NA()</f>
        <v>#N/A</v>
      </c>
      <c r="CT1330" s="28" t="e">
        <f aca="false">NA()</f>
        <v>#N/A</v>
      </c>
      <c r="CU1330" s="28" t="e">
        <f aca="false">NA()</f>
        <v>#N/A</v>
      </c>
    </row>
    <row r="1331" customFormat="false" ht="10.5" hidden="false" customHeight="true" outlineLevel="0" collapsed="false">
      <c r="A1331" s="56" t="n">
        <v>37193</v>
      </c>
      <c r="B1331" s="90" t="n">
        <f aca="false">B1330+1</f>
        <v>1325</v>
      </c>
      <c r="C1331" s="28"/>
      <c r="E1331" s="91" t="n">
        <v>3.26</v>
      </c>
      <c r="F1331" s="91" t="n">
        <v>2.728</v>
      </c>
      <c r="G1331" s="91" t="n">
        <v>3.22</v>
      </c>
      <c r="H1331" s="91" t="n">
        <v>2.95</v>
      </c>
      <c r="I1331" s="91" t="n">
        <v>2.91</v>
      </c>
      <c r="J1331" s="91" t="n">
        <v>2.73</v>
      </c>
      <c r="K1331" s="91" t="n">
        <v>3.11</v>
      </c>
      <c r="L1331" s="91" t="n">
        <v>3.22</v>
      </c>
      <c r="M1331" s="91" t="n">
        <v>3.11</v>
      </c>
      <c r="N1331" s="91" t="n">
        <v>2.91</v>
      </c>
      <c r="O1331" s="91" t="n">
        <v>3.64</v>
      </c>
      <c r="P1331" s="91" t="n">
        <v>3.81</v>
      </c>
      <c r="Q1331" s="91" t="n">
        <v>3.04</v>
      </c>
      <c r="R1331" s="91" t="n">
        <v>2.86</v>
      </c>
      <c r="S1331" s="91" t="n">
        <v>3.26</v>
      </c>
      <c r="T1331" s="91" t="n">
        <v>3.26</v>
      </c>
      <c r="U1331" s="91" t="n">
        <v>3.61</v>
      </c>
      <c r="V1331" s="91" t="n">
        <v>3.66</v>
      </c>
      <c r="W1331" s="91" t="n">
        <v>3.15</v>
      </c>
      <c r="X1331" s="91" t="n">
        <v>3.15</v>
      </c>
      <c r="Y1331" s="91" t="n">
        <v>3.21</v>
      </c>
      <c r="AE1331" s="28" t="n">
        <v>3.202</v>
      </c>
      <c r="AF1331" s="28" t="n">
        <v>2.32548109560672</v>
      </c>
      <c r="AG1331" s="28" t="n">
        <v>3.302</v>
      </c>
      <c r="AH1331" s="28" t="n">
        <v>2.8</v>
      </c>
      <c r="AI1331" s="28" t="n">
        <v>2.697</v>
      </c>
      <c r="AJ1331" s="28" t="n">
        <v>2.602</v>
      </c>
      <c r="AK1331" s="28" t="n">
        <v>3.092</v>
      </c>
      <c r="AL1331" s="28" t="n">
        <v>3.175</v>
      </c>
      <c r="AM1331" s="28" t="n">
        <v>2.912</v>
      </c>
      <c r="AN1331" s="28" t="n">
        <v>2.802</v>
      </c>
      <c r="AO1331" s="28" t="n">
        <v>3.432</v>
      </c>
      <c r="AP1331" s="28" t="n">
        <v>3.717</v>
      </c>
      <c r="AQ1331" s="28" t="n">
        <v>2.9</v>
      </c>
      <c r="AR1331" s="28" t="n">
        <v>2.917</v>
      </c>
      <c r="AS1331" s="28" t="n">
        <v>3.222</v>
      </c>
      <c r="AT1331" s="28" t="n">
        <v>3.207</v>
      </c>
      <c r="AU1331" s="28" t="n">
        <v>3.467</v>
      </c>
      <c r="AV1331" s="28" t="n">
        <v>3.627</v>
      </c>
      <c r="AW1331" s="28" t="n">
        <v>3.212</v>
      </c>
      <c r="AX1331" s="28" t="n">
        <v>3.192</v>
      </c>
      <c r="AY1331" s="28" t="n">
        <v>3.052</v>
      </c>
      <c r="BE1331" s="28" t="e">
        <f aca="false">NA()</f>
        <v>#N/A</v>
      </c>
      <c r="BF1331" s="28" t="e">
        <f aca="false">NA()</f>
        <v>#N/A</v>
      </c>
      <c r="BG1331" s="28" t="e">
        <f aca="false">NA()</f>
        <v>#N/A</v>
      </c>
      <c r="BH1331" s="28" t="e">
        <f aca="false">NA()</f>
        <v>#N/A</v>
      </c>
      <c r="BI1331" s="28" t="e">
        <f aca="false">NA()</f>
        <v>#N/A</v>
      </c>
      <c r="BJ1331" s="28" t="e">
        <f aca="false">NA()</f>
        <v>#N/A</v>
      </c>
      <c r="BK1331" s="28" t="e">
        <f aca="false">NA()</f>
        <v>#N/A</v>
      </c>
      <c r="BL1331" s="28" t="e">
        <f aca="false">NA()</f>
        <v>#N/A</v>
      </c>
      <c r="BM1331" s="28" t="e">
        <f aca="false">NA()</f>
        <v>#N/A</v>
      </c>
      <c r="BN1331" s="28" t="e">
        <f aca="false">NA()</f>
        <v>#N/A</v>
      </c>
      <c r="BO1331" s="28" t="e">
        <f aca="false">NA()</f>
        <v>#N/A</v>
      </c>
      <c r="BP1331" s="28" t="e">
        <f aca="false">NA()</f>
        <v>#N/A</v>
      </c>
      <c r="BQ1331" s="28" t="e">
        <f aca="false">NA()</f>
        <v>#N/A</v>
      </c>
      <c r="BR1331" s="28" t="e">
        <f aca="false">NA()</f>
        <v>#N/A</v>
      </c>
      <c r="BS1331" s="28" t="e">
        <f aca="false">NA()</f>
        <v>#N/A</v>
      </c>
      <c r="BT1331" s="28" t="e">
        <f aca="false">NA()</f>
        <v>#N/A</v>
      </c>
      <c r="BU1331" s="28" t="e">
        <f aca="false">NA()</f>
        <v>#N/A</v>
      </c>
      <c r="BV1331" s="28" t="e">
        <f aca="false">NA()</f>
        <v>#N/A</v>
      </c>
      <c r="BW1331" s="28" t="e">
        <f aca="false">NA()</f>
        <v>#N/A</v>
      </c>
      <c r="BX1331" s="28" t="e">
        <f aca="false">NA()</f>
        <v>#N/A</v>
      </c>
      <c r="BY1331" s="28" t="e">
        <f aca="false">NA()</f>
        <v>#N/A</v>
      </c>
      <c r="CA1331" s="28" t="e">
        <f aca="false">NA()</f>
        <v>#N/A</v>
      </c>
      <c r="CB1331" s="28" t="e">
        <f aca="false">NA()</f>
        <v>#N/A</v>
      </c>
      <c r="CC1331" s="28" t="e">
        <f aca="false">NA()</f>
        <v>#N/A</v>
      </c>
      <c r="CD1331" s="28" t="e">
        <f aca="false">NA()</f>
        <v>#N/A</v>
      </c>
      <c r="CE1331" s="28" t="e">
        <f aca="false">NA()</f>
        <v>#N/A</v>
      </c>
      <c r="CF1331" s="28" t="e">
        <f aca="false">NA()</f>
        <v>#N/A</v>
      </c>
      <c r="CG1331" s="28" t="e">
        <f aca="false">NA()</f>
        <v>#N/A</v>
      </c>
      <c r="CH1331" s="28" t="e">
        <f aca="false">NA()</f>
        <v>#N/A</v>
      </c>
      <c r="CI1331" s="28" t="e">
        <f aca="false">NA()</f>
        <v>#N/A</v>
      </c>
      <c r="CJ1331" s="28" t="e">
        <f aca="false">NA()</f>
        <v>#N/A</v>
      </c>
      <c r="CK1331" s="28" t="e">
        <f aca="false">NA()</f>
        <v>#N/A</v>
      </c>
      <c r="CL1331" s="92" t="e">
        <f aca="false">NA()</f>
        <v>#N/A</v>
      </c>
      <c r="CM1331" s="28" t="e">
        <f aca="false">NA()</f>
        <v>#N/A</v>
      </c>
      <c r="CN1331" s="28" t="e">
        <f aca="false">NA()</f>
        <v>#N/A</v>
      </c>
      <c r="CO1331" s="28" t="e">
        <f aca="false">NA()</f>
        <v>#N/A</v>
      </c>
      <c r="CP1331" s="28" t="e">
        <f aca="false">NA()</f>
        <v>#N/A</v>
      </c>
      <c r="CQ1331" s="28" t="e">
        <f aca="false">NA()</f>
        <v>#N/A</v>
      </c>
      <c r="CR1331" s="28" t="e">
        <f aca="false">NA()</f>
        <v>#N/A</v>
      </c>
      <c r="CS1331" s="28" t="e">
        <f aca="false">NA()</f>
        <v>#N/A</v>
      </c>
      <c r="CT1331" s="28" t="e">
        <f aca="false">NA()</f>
        <v>#N/A</v>
      </c>
      <c r="CU1331" s="28" t="e">
        <f aca="false">NA()</f>
        <v>#N/A</v>
      </c>
    </row>
    <row r="1332" customFormat="false" ht="10.5" hidden="false" customHeight="true" outlineLevel="0" collapsed="false">
      <c r="A1332" s="56" t="n">
        <v>37194</v>
      </c>
      <c r="B1332" s="90" t="n">
        <f aca="false">B1331+1</f>
        <v>1326</v>
      </c>
      <c r="C1332" s="28"/>
      <c r="E1332" s="91" t="n">
        <v>3.165</v>
      </c>
      <c r="F1332" s="91" t="n">
        <v>2.325481</v>
      </c>
      <c r="G1332" s="91" t="n">
        <v>3.302</v>
      </c>
      <c r="H1332" s="91" t="n">
        <v>2.8</v>
      </c>
      <c r="I1332" s="91" t="n">
        <v>2.71</v>
      </c>
      <c r="J1332" s="91" t="n">
        <v>2.602</v>
      </c>
      <c r="K1332" s="91" t="n">
        <v>3.0895</v>
      </c>
      <c r="L1332" s="91" t="n">
        <v>3.15</v>
      </c>
      <c r="M1332" s="91" t="n">
        <v>2.95</v>
      </c>
      <c r="N1332" s="91" t="n">
        <v>2.802</v>
      </c>
      <c r="O1332" s="91" t="n">
        <v>3.4245</v>
      </c>
      <c r="P1332" s="91" t="n">
        <v>3.762</v>
      </c>
      <c r="Q1332" s="91" t="n">
        <v>2.89</v>
      </c>
      <c r="R1332" s="91" t="n">
        <v>2.917</v>
      </c>
      <c r="S1332" s="91" t="n">
        <v>3.197</v>
      </c>
      <c r="T1332" s="91" t="n">
        <v>3.132</v>
      </c>
      <c r="U1332" s="91" t="n">
        <v>3.452</v>
      </c>
      <c r="V1332" s="91" t="n">
        <v>3.647</v>
      </c>
      <c r="W1332" s="91" t="n">
        <v>3.237</v>
      </c>
      <c r="X1332" s="91" t="n">
        <v>3.197</v>
      </c>
      <c r="Y1332" s="91" t="n">
        <v>3.072</v>
      </c>
      <c r="AE1332" s="28" t="n">
        <v>3.183</v>
      </c>
      <c r="AF1332" s="28" t="n">
        <v>2.773</v>
      </c>
      <c r="AG1332" s="28" t="n">
        <v>3.333</v>
      </c>
      <c r="AH1332" s="28" t="n">
        <v>2.983</v>
      </c>
      <c r="AI1332" s="28" t="n">
        <v>2.873</v>
      </c>
      <c r="AJ1332" s="28" t="n">
        <v>2.818</v>
      </c>
      <c r="AK1332" s="28" t="n">
        <v>3.0705</v>
      </c>
      <c r="AL1332" s="28" t="n">
        <v>3.1555</v>
      </c>
      <c r="AM1332" s="28" t="n">
        <v>3.153</v>
      </c>
      <c r="AN1332" s="28" t="n">
        <v>3.293</v>
      </c>
      <c r="AO1332" s="28" t="n">
        <v>3.423</v>
      </c>
      <c r="AP1332" s="28" t="n">
        <v>4.283</v>
      </c>
      <c r="AQ1332" s="28" t="n">
        <v>3.033</v>
      </c>
      <c r="AR1332" s="28" t="n">
        <v>3.133</v>
      </c>
      <c r="AS1332" s="28" t="n">
        <v>3.198</v>
      </c>
      <c r="AT1332" s="28" t="n">
        <v>3.1855</v>
      </c>
      <c r="AU1332" s="28" t="n">
        <v>3.503</v>
      </c>
      <c r="AV1332" s="28" t="n">
        <v>3.973</v>
      </c>
      <c r="AW1332" s="28" t="n">
        <v>3.208</v>
      </c>
      <c r="AX1332" s="28" t="n">
        <v>3.188</v>
      </c>
      <c r="AY1332" s="28" t="n">
        <v>3.358</v>
      </c>
      <c r="BE1332" s="28" t="e">
        <f aca="false">NA()</f>
        <v>#N/A</v>
      </c>
      <c r="BF1332" s="28" t="e">
        <f aca="false">NA()</f>
        <v>#N/A</v>
      </c>
      <c r="BG1332" s="28" t="e">
        <f aca="false">NA()</f>
        <v>#N/A</v>
      </c>
      <c r="BH1332" s="28" t="e">
        <f aca="false">NA()</f>
        <v>#N/A</v>
      </c>
      <c r="BI1332" s="28" t="e">
        <f aca="false">NA()</f>
        <v>#N/A</v>
      </c>
      <c r="BJ1332" s="28" t="e">
        <f aca="false">NA()</f>
        <v>#N/A</v>
      </c>
      <c r="BK1332" s="28" t="e">
        <f aca="false">NA()</f>
        <v>#N/A</v>
      </c>
      <c r="BL1332" s="28" t="e">
        <f aca="false">NA()</f>
        <v>#N/A</v>
      </c>
      <c r="BM1332" s="28" t="e">
        <f aca="false">NA()</f>
        <v>#N/A</v>
      </c>
      <c r="BN1332" s="28" t="e">
        <f aca="false">NA()</f>
        <v>#N/A</v>
      </c>
      <c r="BO1332" s="28" t="e">
        <f aca="false">NA()</f>
        <v>#N/A</v>
      </c>
      <c r="BP1332" s="28" t="e">
        <f aca="false">NA()</f>
        <v>#N/A</v>
      </c>
      <c r="BQ1332" s="28" t="e">
        <f aca="false">NA()</f>
        <v>#N/A</v>
      </c>
      <c r="BR1332" s="28" t="e">
        <f aca="false">NA()</f>
        <v>#N/A</v>
      </c>
      <c r="BS1332" s="28" t="e">
        <f aca="false">NA()</f>
        <v>#N/A</v>
      </c>
      <c r="BT1332" s="28" t="e">
        <f aca="false">NA()</f>
        <v>#N/A</v>
      </c>
      <c r="BU1332" s="28" t="e">
        <f aca="false">NA()</f>
        <v>#N/A</v>
      </c>
      <c r="BV1332" s="28" t="e">
        <f aca="false">NA()</f>
        <v>#N/A</v>
      </c>
      <c r="BW1332" s="28" t="e">
        <f aca="false">NA()</f>
        <v>#N/A</v>
      </c>
      <c r="BX1332" s="28" t="e">
        <f aca="false">NA()</f>
        <v>#N/A</v>
      </c>
      <c r="BY1332" s="28" t="e">
        <f aca="false">NA()</f>
        <v>#N/A</v>
      </c>
      <c r="CA1332" s="28" t="e">
        <f aca="false">NA()</f>
        <v>#N/A</v>
      </c>
      <c r="CB1332" s="28" t="e">
        <f aca="false">NA()</f>
        <v>#N/A</v>
      </c>
      <c r="CC1332" s="28" t="e">
        <f aca="false">NA()</f>
        <v>#N/A</v>
      </c>
      <c r="CD1332" s="28" t="e">
        <f aca="false">NA()</f>
        <v>#N/A</v>
      </c>
      <c r="CE1332" s="28" t="e">
        <f aca="false">NA()</f>
        <v>#N/A</v>
      </c>
      <c r="CF1332" s="28" t="e">
        <f aca="false">NA()</f>
        <v>#N/A</v>
      </c>
      <c r="CG1332" s="28" t="e">
        <f aca="false">NA()</f>
        <v>#N/A</v>
      </c>
      <c r="CH1332" s="28" t="e">
        <f aca="false">NA()</f>
        <v>#N/A</v>
      </c>
      <c r="CI1332" s="28" t="e">
        <f aca="false">NA()</f>
        <v>#N/A</v>
      </c>
      <c r="CJ1332" s="28" t="e">
        <f aca="false">NA()</f>
        <v>#N/A</v>
      </c>
      <c r="CK1332" s="28" t="e">
        <f aca="false">NA()</f>
        <v>#N/A</v>
      </c>
      <c r="CL1332" s="92" t="e">
        <f aca="false">NA()</f>
        <v>#N/A</v>
      </c>
      <c r="CM1332" s="28" t="e">
        <f aca="false">NA()</f>
        <v>#N/A</v>
      </c>
      <c r="CN1332" s="28" t="e">
        <f aca="false">NA()</f>
        <v>#N/A</v>
      </c>
      <c r="CO1332" s="28" t="e">
        <f aca="false">NA()</f>
        <v>#N/A</v>
      </c>
      <c r="CP1332" s="28" t="e">
        <f aca="false">NA()</f>
        <v>#N/A</v>
      </c>
      <c r="CQ1332" s="28" t="e">
        <f aca="false">NA()</f>
        <v>#N/A</v>
      </c>
      <c r="CR1332" s="28" t="e">
        <f aca="false">NA()</f>
        <v>#N/A</v>
      </c>
      <c r="CS1332" s="28" t="e">
        <f aca="false">NA()</f>
        <v>#N/A</v>
      </c>
      <c r="CT1332" s="28" t="e">
        <f aca="false">NA()</f>
        <v>#N/A</v>
      </c>
      <c r="CU1332" s="28" t="e">
        <f aca="false">NA()</f>
        <v>#N/A</v>
      </c>
    </row>
    <row r="1333" customFormat="false" ht="10.5" hidden="false" customHeight="true" outlineLevel="0" collapsed="false">
      <c r="A1333" s="56" t="n">
        <v>37195</v>
      </c>
      <c r="B1333" s="90" t="n">
        <f aca="false">B1332+1</f>
        <v>1327</v>
      </c>
      <c r="C1333" s="28"/>
      <c r="E1333" s="91" t="n">
        <v>3.1575</v>
      </c>
      <c r="F1333" s="91" t="n">
        <v>2.639</v>
      </c>
      <c r="G1333" s="91" t="n">
        <v>3.21</v>
      </c>
      <c r="H1333" s="91" t="n">
        <v>2.93</v>
      </c>
      <c r="I1333" s="91" t="n">
        <v>2.83</v>
      </c>
      <c r="J1333" s="91" t="n">
        <v>2.72</v>
      </c>
      <c r="K1333" s="91" t="n">
        <v>3.02</v>
      </c>
      <c r="L1333" s="91" t="n">
        <v>3.16</v>
      </c>
      <c r="M1333" s="91" t="n">
        <v>3.06</v>
      </c>
      <c r="N1333" s="91" t="n">
        <v>2.78</v>
      </c>
      <c r="O1333" s="91" t="n">
        <v>3.41</v>
      </c>
      <c r="P1333" s="91" t="n">
        <v>3.7</v>
      </c>
      <c r="Q1333" s="91" t="n">
        <v>2.96</v>
      </c>
      <c r="R1333" s="91" t="n">
        <v>3.03</v>
      </c>
      <c r="S1333" s="91" t="n">
        <v>3.19</v>
      </c>
      <c r="T1333" s="91" t="n">
        <v>3.17</v>
      </c>
      <c r="U1333" s="91" t="n">
        <v>3.43</v>
      </c>
      <c r="V1333" s="91" t="n">
        <v>3.59</v>
      </c>
      <c r="W1333" s="91" t="n">
        <v>3.12</v>
      </c>
      <c r="X1333" s="91" t="n">
        <v>3.12</v>
      </c>
      <c r="Y1333" s="91" t="n">
        <v>3.15</v>
      </c>
      <c r="AE1333" s="28" t="n">
        <v>3.291</v>
      </c>
      <c r="AF1333" s="28" t="n">
        <v>2.841</v>
      </c>
      <c r="AG1333" s="28" t="n">
        <v>3.441</v>
      </c>
      <c r="AH1333" s="28" t="n">
        <v>3.086</v>
      </c>
      <c r="AI1333" s="28" t="n">
        <v>2.991</v>
      </c>
      <c r="AJ1333" s="28" t="n">
        <v>2.901</v>
      </c>
      <c r="AK1333" s="28" t="n">
        <v>3.1785</v>
      </c>
      <c r="AL1333" s="28" t="n">
        <v>3.261</v>
      </c>
      <c r="AM1333" s="28" t="n">
        <v>3.261</v>
      </c>
      <c r="AN1333" s="28" t="n">
        <v>3.361</v>
      </c>
      <c r="AO1333" s="28" t="n">
        <v>3.531</v>
      </c>
      <c r="AP1333" s="28" t="n">
        <v>4.341</v>
      </c>
      <c r="AQ1333" s="28" t="n">
        <v>3.136</v>
      </c>
      <c r="AR1333" s="28" t="n">
        <v>3.231</v>
      </c>
      <c r="AS1333" s="28" t="n">
        <v>3.306</v>
      </c>
      <c r="AT1333" s="28" t="n">
        <v>3.2935</v>
      </c>
      <c r="AU1333" s="28" t="n">
        <v>3.611</v>
      </c>
      <c r="AV1333" s="28" t="n">
        <v>4.066</v>
      </c>
      <c r="AW1333" s="28" t="n">
        <v>3.316</v>
      </c>
      <c r="AX1333" s="28" t="n">
        <v>3.296</v>
      </c>
      <c r="AY1333" s="28" t="n">
        <v>3.411</v>
      </c>
      <c r="BE1333" s="28" t="e">
        <f aca="false">NA()</f>
        <v>#N/A</v>
      </c>
      <c r="BF1333" s="28" t="e">
        <f aca="false">NA()</f>
        <v>#N/A</v>
      </c>
      <c r="BG1333" s="28" t="e">
        <f aca="false">NA()</f>
        <v>#N/A</v>
      </c>
      <c r="BH1333" s="28" t="e">
        <f aca="false">NA()</f>
        <v>#N/A</v>
      </c>
      <c r="BI1333" s="28" t="e">
        <f aca="false">NA()</f>
        <v>#N/A</v>
      </c>
      <c r="BJ1333" s="28" t="e">
        <f aca="false">NA()</f>
        <v>#N/A</v>
      </c>
      <c r="BK1333" s="28" t="e">
        <f aca="false">NA()</f>
        <v>#N/A</v>
      </c>
      <c r="BL1333" s="28" t="e">
        <f aca="false">NA()</f>
        <v>#N/A</v>
      </c>
      <c r="BM1333" s="28" t="e">
        <f aca="false">NA()</f>
        <v>#N/A</v>
      </c>
      <c r="BN1333" s="28" t="e">
        <f aca="false">NA()</f>
        <v>#N/A</v>
      </c>
      <c r="BO1333" s="28" t="e">
        <f aca="false">NA()</f>
        <v>#N/A</v>
      </c>
      <c r="BP1333" s="28" t="e">
        <f aca="false">NA()</f>
        <v>#N/A</v>
      </c>
      <c r="BQ1333" s="28" t="e">
        <f aca="false">NA()</f>
        <v>#N/A</v>
      </c>
      <c r="BR1333" s="28" t="e">
        <f aca="false">NA()</f>
        <v>#N/A</v>
      </c>
      <c r="BS1333" s="28" t="e">
        <f aca="false">NA()</f>
        <v>#N/A</v>
      </c>
      <c r="BT1333" s="28" t="e">
        <f aca="false">NA()</f>
        <v>#N/A</v>
      </c>
      <c r="BU1333" s="28" t="e">
        <f aca="false">NA()</f>
        <v>#N/A</v>
      </c>
      <c r="BV1333" s="28" t="e">
        <f aca="false">NA()</f>
        <v>#N/A</v>
      </c>
      <c r="BW1333" s="28" t="e">
        <f aca="false">NA()</f>
        <v>#N/A</v>
      </c>
      <c r="BX1333" s="28" t="e">
        <f aca="false">NA()</f>
        <v>#N/A</v>
      </c>
      <c r="BY1333" s="28" t="e">
        <f aca="false">NA()</f>
        <v>#N/A</v>
      </c>
      <c r="CA1333" s="28" t="e">
        <f aca="false">NA()</f>
        <v>#N/A</v>
      </c>
      <c r="CB1333" s="28" t="e">
        <f aca="false">NA()</f>
        <v>#N/A</v>
      </c>
      <c r="CC1333" s="28" t="e">
        <f aca="false">NA()</f>
        <v>#N/A</v>
      </c>
      <c r="CD1333" s="28" t="e">
        <f aca="false">NA()</f>
        <v>#N/A</v>
      </c>
      <c r="CE1333" s="28" t="e">
        <f aca="false">NA()</f>
        <v>#N/A</v>
      </c>
      <c r="CF1333" s="28" t="e">
        <f aca="false">NA()</f>
        <v>#N/A</v>
      </c>
      <c r="CG1333" s="28" t="e">
        <f aca="false">NA()</f>
        <v>#N/A</v>
      </c>
      <c r="CH1333" s="28" t="e">
        <f aca="false">NA()</f>
        <v>#N/A</v>
      </c>
      <c r="CI1333" s="28" t="e">
        <f aca="false">NA()</f>
        <v>#N/A</v>
      </c>
      <c r="CJ1333" s="28" t="e">
        <f aca="false">NA()</f>
        <v>#N/A</v>
      </c>
      <c r="CK1333" s="28" t="e">
        <f aca="false">NA()</f>
        <v>#N/A</v>
      </c>
      <c r="CL1333" s="92" t="e">
        <f aca="false">NA()</f>
        <v>#N/A</v>
      </c>
      <c r="CM1333" s="28" t="e">
        <f aca="false">NA()</f>
        <v>#N/A</v>
      </c>
      <c r="CN1333" s="28" t="e">
        <f aca="false">NA()</f>
        <v>#N/A</v>
      </c>
      <c r="CO1333" s="28" t="e">
        <f aca="false">NA()</f>
        <v>#N/A</v>
      </c>
      <c r="CP1333" s="28" t="e">
        <f aca="false">NA()</f>
        <v>#N/A</v>
      </c>
      <c r="CQ1333" s="28" t="e">
        <f aca="false">NA()</f>
        <v>#N/A</v>
      </c>
      <c r="CR1333" s="28" t="e">
        <f aca="false">NA()</f>
        <v>#N/A</v>
      </c>
      <c r="CS1333" s="28" t="e">
        <f aca="false">NA()</f>
        <v>#N/A</v>
      </c>
      <c r="CT1333" s="28" t="e">
        <f aca="false">NA()</f>
        <v>#N/A</v>
      </c>
      <c r="CU1333" s="28" t="e">
        <f aca="false">NA()</f>
        <v>#N/A</v>
      </c>
    </row>
    <row r="1334" customFormat="false" ht="10.5" hidden="false" customHeight="true" outlineLevel="0" collapsed="false">
      <c r="A1334" s="56" t="n">
        <v>37196</v>
      </c>
      <c r="B1334" s="90" t="n">
        <f aca="false">B1333+1</f>
        <v>1328</v>
      </c>
      <c r="C1334" s="28"/>
      <c r="E1334" s="91" t="n">
        <v>3.0975</v>
      </c>
      <c r="F1334" s="91" t="n">
        <v>2.646</v>
      </c>
      <c r="G1334" s="91" t="n">
        <v>3.2</v>
      </c>
      <c r="H1334" s="91" t="n">
        <v>2.83</v>
      </c>
      <c r="I1334" s="91" t="n">
        <v>2.72</v>
      </c>
      <c r="J1334" s="91" t="n">
        <v>2.52</v>
      </c>
      <c r="K1334" s="91" t="n">
        <v>3</v>
      </c>
      <c r="L1334" s="91" t="n">
        <v>3.115</v>
      </c>
      <c r="M1334" s="91" t="n">
        <v>2.97</v>
      </c>
      <c r="N1334" s="91" t="n">
        <v>2.75</v>
      </c>
      <c r="O1334" s="91" t="n">
        <v>3.36</v>
      </c>
      <c r="P1334" s="91" t="n">
        <v>3.67</v>
      </c>
      <c r="Q1334" s="91" t="n">
        <v>2.84</v>
      </c>
      <c r="R1334" s="91" t="n">
        <v>2.85</v>
      </c>
      <c r="S1334" s="91" t="n">
        <v>3.16</v>
      </c>
      <c r="T1334" s="91" t="n">
        <v>3.15</v>
      </c>
      <c r="U1334" s="91" t="n">
        <v>3.38</v>
      </c>
      <c r="V1334" s="91" t="n">
        <v>3.53</v>
      </c>
      <c r="W1334" s="91" t="n">
        <v>3.07</v>
      </c>
      <c r="X1334" s="91" t="n">
        <v>3.05</v>
      </c>
      <c r="Y1334" s="91" t="n">
        <v>2.97</v>
      </c>
      <c r="AE1334" s="28" t="n">
        <v>3.29</v>
      </c>
      <c r="AF1334" s="28" t="n">
        <v>2.82530641869739</v>
      </c>
      <c r="AG1334" s="28" t="n">
        <v>3.44</v>
      </c>
      <c r="AH1334" s="28" t="n">
        <v>3.065</v>
      </c>
      <c r="AI1334" s="28" t="n">
        <v>2.95</v>
      </c>
      <c r="AJ1334" s="28" t="n">
        <v>2.81</v>
      </c>
      <c r="AK1334" s="28" t="n">
        <v>3.1775</v>
      </c>
      <c r="AL1334" s="28" t="n">
        <v>3.2575</v>
      </c>
      <c r="AM1334" s="28" t="n">
        <v>3.225</v>
      </c>
      <c r="AN1334" s="28" t="n">
        <v>3.27</v>
      </c>
      <c r="AO1334" s="28" t="n">
        <v>3.525</v>
      </c>
      <c r="AP1334" s="28" t="n">
        <v>4.34</v>
      </c>
      <c r="AQ1334" s="28" t="n">
        <v>3.115</v>
      </c>
      <c r="AR1334" s="28" t="n">
        <v>3.195</v>
      </c>
      <c r="AS1334" s="28" t="n">
        <v>3.3025</v>
      </c>
      <c r="AT1334" s="28" t="n">
        <v>3.29</v>
      </c>
      <c r="AU1334" s="28" t="n">
        <v>3.585</v>
      </c>
      <c r="AV1334" s="28" t="n">
        <v>4.06</v>
      </c>
      <c r="AW1334" s="28" t="n">
        <v>3.325</v>
      </c>
      <c r="AX1334" s="28" t="n">
        <v>3.305</v>
      </c>
      <c r="AY1334" s="28" t="n">
        <v>3.35</v>
      </c>
      <c r="BE1334" s="28" t="e">
        <f aca="false">NA()</f>
        <v>#N/A</v>
      </c>
      <c r="BF1334" s="28" t="e">
        <f aca="false">NA()</f>
        <v>#N/A</v>
      </c>
      <c r="BG1334" s="28" t="e">
        <f aca="false">NA()</f>
        <v>#N/A</v>
      </c>
      <c r="BH1334" s="28" t="e">
        <f aca="false">NA()</f>
        <v>#N/A</v>
      </c>
      <c r="BI1334" s="28" t="e">
        <f aca="false">NA()</f>
        <v>#N/A</v>
      </c>
      <c r="BJ1334" s="28" t="e">
        <f aca="false">NA()</f>
        <v>#N/A</v>
      </c>
      <c r="BK1334" s="28" t="e">
        <f aca="false">NA()</f>
        <v>#N/A</v>
      </c>
      <c r="BL1334" s="28" t="e">
        <f aca="false">NA()</f>
        <v>#N/A</v>
      </c>
      <c r="BM1334" s="28" t="e">
        <f aca="false">NA()</f>
        <v>#N/A</v>
      </c>
      <c r="BN1334" s="28" t="e">
        <f aca="false">NA()</f>
        <v>#N/A</v>
      </c>
      <c r="BO1334" s="28" t="e">
        <f aca="false">NA()</f>
        <v>#N/A</v>
      </c>
      <c r="BP1334" s="28" t="e">
        <f aca="false">NA()</f>
        <v>#N/A</v>
      </c>
      <c r="BQ1334" s="28" t="e">
        <f aca="false">NA()</f>
        <v>#N/A</v>
      </c>
      <c r="BR1334" s="28" t="e">
        <f aca="false">NA()</f>
        <v>#N/A</v>
      </c>
      <c r="BS1334" s="28" t="e">
        <f aca="false">NA()</f>
        <v>#N/A</v>
      </c>
      <c r="BT1334" s="28" t="e">
        <f aca="false">NA()</f>
        <v>#N/A</v>
      </c>
      <c r="BU1334" s="28" t="e">
        <f aca="false">NA()</f>
        <v>#N/A</v>
      </c>
      <c r="BV1334" s="28" t="e">
        <f aca="false">NA()</f>
        <v>#N/A</v>
      </c>
      <c r="BW1334" s="28" t="e">
        <f aca="false">NA()</f>
        <v>#N/A</v>
      </c>
      <c r="BX1334" s="28" t="e">
        <f aca="false">NA()</f>
        <v>#N/A</v>
      </c>
      <c r="BY1334" s="28" t="e">
        <f aca="false">NA()</f>
        <v>#N/A</v>
      </c>
      <c r="CA1334" s="28" t="e">
        <f aca="false">NA()</f>
        <v>#N/A</v>
      </c>
      <c r="CB1334" s="28" t="e">
        <f aca="false">NA()</f>
        <v>#N/A</v>
      </c>
      <c r="CC1334" s="28" t="e">
        <f aca="false">NA()</f>
        <v>#N/A</v>
      </c>
      <c r="CD1334" s="28" t="e">
        <f aca="false">NA()</f>
        <v>#N/A</v>
      </c>
      <c r="CE1334" s="28" t="e">
        <f aca="false">NA()</f>
        <v>#N/A</v>
      </c>
      <c r="CF1334" s="28" t="e">
        <f aca="false">NA()</f>
        <v>#N/A</v>
      </c>
      <c r="CG1334" s="28" t="e">
        <f aca="false">NA()</f>
        <v>#N/A</v>
      </c>
      <c r="CH1334" s="28" t="e">
        <f aca="false">NA()</f>
        <v>#N/A</v>
      </c>
      <c r="CI1334" s="28" t="e">
        <f aca="false">NA()</f>
        <v>#N/A</v>
      </c>
      <c r="CJ1334" s="28" t="e">
        <f aca="false">NA()</f>
        <v>#N/A</v>
      </c>
      <c r="CK1334" s="28" t="e">
        <f aca="false">NA()</f>
        <v>#N/A</v>
      </c>
      <c r="CL1334" s="92" t="e">
        <f aca="false">NA()</f>
        <v>#N/A</v>
      </c>
      <c r="CM1334" s="28" t="e">
        <f aca="false">NA()</f>
        <v>#N/A</v>
      </c>
      <c r="CN1334" s="28" t="e">
        <f aca="false">NA()</f>
        <v>#N/A</v>
      </c>
      <c r="CO1334" s="28" t="e">
        <f aca="false">NA()</f>
        <v>#N/A</v>
      </c>
      <c r="CP1334" s="28" t="e">
        <f aca="false">NA()</f>
        <v>#N/A</v>
      </c>
      <c r="CQ1334" s="28" t="e">
        <f aca="false">NA()</f>
        <v>#N/A</v>
      </c>
      <c r="CR1334" s="28" t="e">
        <f aca="false">NA()</f>
        <v>#N/A</v>
      </c>
      <c r="CS1334" s="28" t="e">
        <f aca="false">NA()</f>
        <v>#N/A</v>
      </c>
      <c r="CT1334" s="28" t="e">
        <f aca="false">NA()</f>
        <v>#N/A</v>
      </c>
      <c r="CU1334" s="28" t="e">
        <f aca="false">NA()</f>
        <v>#N/A</v>
      </c>
    </row>
    <row r="1335" customFormat="false" ht="10.5" hidden="false" customHeight="true" outlineLevel="0" collapsed="false">
      <c r="A1335" s="56" t="n">
        <v>37197</v>
      </c>
      <c r="B1335" s="90" t="n">
        <f aca="false">B1334+1</f>
        <v>1329</v>
      </c>
      <c r="C1335" s="28"/>
      <c r="E1335" s="91" t="n">
        <v>2.9995</v>
      </c>
      <c r="F1335" s="91" t="n">
        <v>2.586</v>
      </c>
      <c r="G1335" s="91" t="n">
        <v>3.18</v>
      </c>
      <c r="H1335" s="91" t="n">
        <v>2.82</v>
      </c>
      <c r="I1335" s="91" t="n">
        <v>2.73</v>
      </c>
      <c r="J1335" s="91" t="n">
        <v>2.54</v>
      </c>
      <c r="K1335" s="91" t="n">
        <v>2.98</v>
      </c>
      <c r="L1335" s="91" t="n">
        <v>3.1</v>
      </c>
      <c r="M1335" s="91" t="n">
        <v>2.91</v>
      </c>
      <c r="N1335" s="91" t="n">
        <v>2.72</v>
      </c>
      <c r="O1335" s="91" t="n">
        <v>3.34</v>
      </c>
      <c r="P1335" s="91" t="n">
        <v>3.66</v>
      </c>
      <c r="Q1335" s="91" t="n">
        <v>2.88</v>
      </c>
      <c r="R1335" s="91" t="n">
        <v>2.83</v>
      </c>
      <c r="S1335" s="91" t="n">
        <v>3.13</v>
      </c>
      <c r="T1335" s="91" t="n">
        <v>3.13</v>
      </c>
      <c r="U1335" s="91" t="n">
        <v>3.36</v>
      </c>
      <c r="V1335" s="91" t="n">
        <v>3.53</v>
      </c>
      <c r="W1335" s="91" t="n">
        <v>3.05</v>
      </c>
      <c r="X1335" s="91" t="n">
        <v>3.03</v>
      </c>
      <c r="Y1335" s="91" t="n">
        <v>2.9</v>
      </c>
      <c r="AE1335" s="28" t="n">
        <v>3.248</v>
      </c>
      <c r="AF1335" s="28" t="n">
        <v>2.77656276267532</v>
      </c>
      <c r="AG1335" s="28" t="n">
        <v>3.373</v>
      </c>
      <c r="AH1335" s="28" t="n">
        <v>3.018</v>
      </c>
      <c r="AI1335" s="28" t="n">
        <v>2.873</v>
      </c>
      <c r="AJ1335" s="28" t="n">
        <v>2.758</v>
      </c>
      <c r="AK1335" s="28" t="n">
        <v>3.1355</v>
      </c>
      <c r="AL1335" s="28" t="n">
        <v>3.2155</v>
      </c>
      <c r="AM1335" s="28" t="n">
        <v>3.158</v>
      </c>
      <c r="AN1335" s="28" t="n">
        <v>3.218</v>
      </c>
      <c r="AO1335" s="28" t="n">
        <v>3.483</v>
      </c>
      <c r="AP1335" s="28" t="n">
        <v>4.298</v>
      </c>
      <c r="AQ1335" s="28" t="n">
        <v>3.068</v>
      </c>
      <c r="AR1335" s="28" t="n">
        <v>3.148</v>
      </c>
      <c r="AS1335" s="28" t="n">
        <v>3.2605</v>
      </c>
      <c r="AT1335" s="28" t="n">
        <v>3.248</v>
      </c>
      <c r="AU1335" s="28" t="n">
        <v>3.543</v>
      </c>
      <c r="AV1335" s="28" t="n">
        <v>3.998</v>
      </c>
      <c r="AW1335" s="28" t="n">
        <v>3.273</v>
      </c>
      <c r="AX1335" s="28" t="n">
        <v>3.253</v>
      </c>
      <c r="AY1335" s="28" t="n">
        <v>3.288</v>
      </c>
      <c r="BE1335" s="28" t="e">
        <f aca="false">NA()</f>
        <v>#N/A</v>
      </c>
      <c r="BF1335" s="28" t="e">
        <f aca="false">NA()</f>
        <v>#N/A</v>
      </c>
      <c r="BG1335" s="28" t="e">
        <f aca="false">NA()</f>
        <v>#N/A</v>
      </c>
      <c r="BH1335" s="28" t="e">
        <f aca="false">NA()</f>
        <v>#N/A</v>
      </c>
      <c r="BI1335" s="28" t="e">
        <f aca="false">NA()</f>
        <v>#N/A</v>
      </c>
      <c r="BJ1335" s="28" t="e">
        <f aca="false">NA()</f>
        <v>#N/A</v>
      </c>
      <c r="BK1335" s="28" t="e">
        <f aca="false">NA()</f>
        <v>#N/A</v>
      </c>
      <c r="BL1335" s="28" t="e">
        <f aca="false">NA()</f>
        <v>#N/A</v>
      </c>
      <c r="BM1335" s="28" t="e">
        <f aca="false">NA()</f>
        <v>#N/A</v>
      </c>
      <c r="BN1335" s="28" t="e">
        <f aca="false">NA()</f>
        <v>#N/A</v>
      </c>
      <c r="BO1335" s="28" t="e">
        <f aca="false">NA()</f>
        <v>#N/A</v>
      </c>
      <c r="BP1335" s="28" t="e">
        <f aca="false">NA()</f>
        <v>#N/A</v>
      </c>
      <c r="BQ1335" s="28" t="e">
        <f aca="false">NA()</f>
        <v>#N/A</v>
      </c>
      <c r="BR1335" s="28" t="e">
        <f aca="false">NA()</f>
        <v>#N/A</v>
      </c>
      <c r="BS1335" s="28" t="e">
        <f aca="false">NA()</f>
        <v>#N/A</v>
      </c>
      <c r="BT1335" s="28" t="e">
        <f aca="false">NA()</f>
        <v>#N/A</v>
      </c>
      <c r="BU1335" s="28" t="e">
        <f aca="false">NA()</f>
        <v>#N/A</v>
      </c>
      <c r="BV1335" s="28" t="e">
        <f aca="false">NA()</f>
        <v>#N/A</v>
      </c>
      <c r="BW1335" s="28" t="e">
        <f aca="false">NA()</f>
        <v>#N/A</v>
      </c>
      <c r="BX1335" s="28" t="e">
        <f aca="false">NA()</f>
        <v>#N/A</v>
      </c>
      <c r="BY1335" s="28" t="e">
        <f aca="false">NA()</f>
        <v>#N/A</v>
      </c>
      <c r="CA1335" s="28" t="e">
        <f aca="false">NA()</f>
        <v>#N/A</v>
      </c>
      <c r="CB1335" s="28" t="e">
        <f aca="false">NA()</f>
        <v>#N/A</v>
      </c>
      <c r="CC1335" s="28" t="e">
        <f aca="false">NA()</f>
        <v>#N/A</v>
      </c>
      <c r="CD1335" s="28" t="e">
        <f aca="false">NA()</f>
        <v>#N/A</v>
      </c>
      <c r="CE1335" s="28" t="e">
        <f aca="false">NA()</f>
        <v>#N/A</v>
      </c>
      <c r="CF1335" s="28" t="e">
        <f aca="false">NA()</f>
        <v>#N/A</v>
      </c>
      <c r="CG1335" s="28" t="e">
        <f aca="false">NA()</f>
        <v>#N/A</v>
      </c>
      <c r="CH1335" s="28" t="e">
        <f aca="false">NA()</f>
        <v>#N/A</v>
      </c>
      <c r="CI1335" s="28" t="e">
        <f aca="false">NA()</f>
        <v>#N/A</v>
      </c>
      <c r="CJ1335" s="28" t="e">
        <f aca="false">NA()</f>
        <v>#N/A</v>
      </c>
      <c r="CK1335" s="28" t="e">
        <f aca="false">NA()</f>
        <v>#N/A</v>
      </c>
      <c r="CL1335" s="92" t="e">
        <f aca="false">NA()</f>
        <v>#N/A</v>
      </c>
      <c r="CM1335" s="28" t="e">
        <f aca="false">NA()</f>
        <v>#N/A</v>
      </c>
      <c r="CN1335" s="28" t="e">
        <f aca="false">NA()</f>
        <v>#N/A</v>
      </c>
      <c r="CO1335" s="28" t="e">
        <f aca="false">NA()</f>
        <v>#N/A</v>
      </c>
      <c r="CP1335" s="28" t="e">
        <f aca="false">NA()</f>
        <v>#N/A</v>
      </c>
      <c r="CQ1335" s="28" t="e">
        <f aca="false">NA()</f>
        <v>#N/A</v>
      </c>
      <c r="CR1335" s="28" t="e">
        <f aca="false">NA()</f>
        <v>#N/A</v>
      </c>
      <c r="CS1335" s="28" t="e">
        <f aca="false">NA()</f>
        <v>#N/A</v>
      </c>
      <c r="CT1335" s="28" t="e">
        <f aca="false">NA()</f>
        <v>#N/A</v>
      </c>
      <c r="CU1335" s="28" t="e">
        <f aca="false">NA()</f>
        <v>#N/A</v>
      </c>
    </row>
    <row r="1336" customFormat="false" ht="10.5" hidden="false" customHeight="true" outlineLevel="0" collapsed="false">
      <c r="A1336" s="56" t="n">
        <v>37200</v>
      </c>
      <c r="B1336" s="90" t="n">
        <f aca="false">B1335+1</f>
        <v>1330</v>
      </c>
      <c r="C1336" s="28"/>
      <c r="E1336" s="91" t="n">
        <v>2.77</v>
      </c>
      <c r="F1336" s="91" t="n">
        <v>2.382</v>
      </c>
      <c r="G1336" s="91" t="n">
        <v>2.82</v>
      </c>
      <c r="H1336" s="91" t="n">
        <v>2.49</v>
      </c>
      <c r="I1336" s="91" t="n">
        <v>2.4</v>
      </c>
      <c r="J1336" s="91" t="n">
        <v>2.23</v>
      </c>
      <c r="K1336" s="91" t="n">
        <v>2.66</v>
      </c>
      <c r="L1336" s="91" t="n">
        <v>2.78</v>
      </c>
      <c r="M1336" s="91" t="n">
        <v>2.6</v>
      </c>
      <c r="N1336" s="91" t="n">
        <v>2.41</v>
      </c>
      <c r="O1336" s="91" t="n">
        <v>3.02</v>
      </c>
      <c r="P1336" s="91" t="n">
        <v>3.35</v>
      </c>
      <c r="Q1336" s="91" t="n">
        <v>2.56</v>
      </c>
      <c r="R1336" s="91" t="n">
        <v>2.52</v>
      </c>
      <c r="S1336" s="91" t="n">
        <v>2.81</v>
      </c>
      <c r="T1336" s="91" t="n">
        <v>2.81</v>
      </c>
      <c r="U1336" s="91" t="n">
        <v>3.04</v>
      </c>
      <c r="V1336" s="91" t="n">
        <v>3.22</v>
      </c>
      <c r="W1336" s="91" t="n">
        <v>2.73</v>
      </c>
      <c r="X1336" s="91" t="n">
        <v>2.71</v>
      </c>
      <c r="Y1336" s="91" t="n">
        <v>2.59</v>
      </c>
      <c r="AE1336" s="28" t="n">
        <v>2.922</v>
      </c>
      <c r="AF1336" s="28" t="n">
        <v>2.46707868498289</v>
      </c>
      <c r="AG1336" s="28" t="n">
        <v>3.012</v>
      </c>
      <c r="AH1336" s="28" t="n">
        <v>2.682</v>
      </c>
      <c r="AI1336" s="28" t="n">
        <v>2.537</v>
      </c>
      <c r="AJ1336" s="28" t="n">
        <v>2.397</v>
      </c>
      <c r="AK1336" s="28" t="n">
        <v>2.8095</v>
      </c>
      <c r="AL1336" s="28" t="n">
        <v>2.8895</v>
      </c>
      <c r="AM1336" s="28" t="n">
        <v>2.787</v>
      </c>
      <c r="AN1336" s="28" t="n">
        <v>2.812</v>
      </c>
      <c r="AO1336" s="28" t="n">
        <v>3.137</v>
      </c>
      <c r="AP1336" s="28" t="n">
        <v>3.892</v>
      </c>
      <c r="AQ1336" s="28" t="n">
        <v>2.732</v>
      </c>
      <c r="AR1336" s="28" t="n">
        <v>2.772</v>
      </c>
      <c r="AS1336" s="28" t="n">
        <v>2.9345</v>
      </c>
      <c r="AT1336" s="28" t="n">
        <v>2.922</v>
      </c>
      <c r="AU1336" s="28" t="n">
        <v>3.202</v>
      </c>
      <c r="AV1336" s="28" t="n">
        <v>3.637</v>
      </c>
      <c r="AW1336" s="28" t="n">
        <v>2.937</v>
      </c>
      <c r="AX1336" s="28" t="n">
        <v>2.917</v>
      </c>
      <c r="AY1336" s="28" t="n">
        <v>2.872</v>
      </c>
      <c r="BE1336" s="28" t="e">
        <f aca="false">NA()</f>
        <v>#N/A</v>
      </c>
      <c r="BF1336" s="28" t="e">
        <f aca="false">NA()</f>
        <v>#N/A</v>
      </c>
      <c r="BG1336" s="28" t="e">
        <f aca="false">NA()</f>
        <v>#N/A</v>
      </c>
      <c r="BH1336" s="28" t="e">
        <f aca="false">NA()</f>
        <v>#N/A</v>
      </c>
      <c r="BI1336" s="28" t="e">
        <f aca="false">NA()</f>
        <v>#N/A</v>
      </c>
      <c r="BJ1336" s="28" t="e">
        <f aca="false">NA()</f>
        <v>#N/A</v>
      </c>
      <c r="BK1336" s="28" t="e">
        <f aca="false">NA()</f>
        <v>#N/A</v>
      </c>
      <c r="BL1336" s="28" t="e">
        <f aca="false">NA()</f>
        <v>#N/A</v>
      </c>
      <c r="BM1336" s="28" t="e">
        <f aca="false">NA()</f>
        <v>#N/A</v>
      </c>
      <c r="BN1336" s="28" t="e">
        <f aca="false">NA()</f>
        <v>#N/A</v>
      </c>
      <c r="BO1336" s="28" t="e">
        <f aca="false">NA()</f>
        <v>#N/A</v>
      </c>
      <c r="BP1336" s="28" t="e">
        <f aca="false">NA()</f>
        <v>#N/A</v>
      </c>
      <c r="BQ1336" s="28" t="e">
        <f aca="false">NA()</f>
        <v>#N/A</v>
      </c>
      <c r="BR1336" s="28" t="e">
        <f aca="false">NA()</f>
        <v>#N/A</v>
      </c>
      <c r="BS1336" s="28" t="e">
        <f aca="false">NA()</f>
        <v>#N/A</v>
      </c>
      <c r="BT1336" s="28" t="e">
        <f aca="false">NA()</f>
        <v>#N/A</v>
      </c>
      <c r="BU1336" s="28" t="e">
        <f aca="false">NA()</f>
        <v>#N/A</v>
      </c>
      <c r="BV1336" s="28" t="e">
        <f aca="false">NA()</f>
        <v>#N/A</v>
      </c>
      <c r="BW1336" s="28" t="e">
        <f aca="false">NA()</f>
        <v>#N/A</v>
      </c>
      <c r="BX1336" s="28" t="e">
        <f aca="false">NA()</f>
        <v>#N/A</v>
      </c>
      <c r="BY1336" s="28" t="e">
        <f aca="false">NA()</f>
        <v>#N/A</v>
      </c>
      <c r="CA1336" s="28" t="e">
        <f aca="false">NA()</f>
        <v>#N/A</v>
      </c>
      <c r="CB1336" s="28" t="e">
        <f aca="false">NA()</f>
        <v>#N/A</v>
      </c>
      <c r="CC1336" s="28" t="e">
        <f aca="false">NA()</f>
        <v>#N/A</v>
      </c>
      <c r="CD1336" s="28" t="e">
        <f aca="false">NA()</f>
        <v>#N/A</v>
      </c>
      <c r="CE1336" s="28" t="e">
        <f aca="false">NA()</f>
        <v>#N/A</v>
      </c>
      <c r="CF1336" s="28" t="e">
        <f aca="false">NA()</f>
        <v>#N/A</v>
      </c>
      <c r="CG1336" s="28" t="e">
        <f aca="false">NA()</f>
        <v>#N/A</v>
      </c>
      <c r="CH1336" s="28" t="e">
        <f aca="false">NA()</f>
        <v>#N/A</v>
      </c>
      <c r="CI1336" s="28" t="e">
        <f aca="false">NA()</f>
        <v>#N/A</v>
      </c>
      <c r="CJ1336" s="28" t="e">
        <f aca="false">NA()</f>
        <v>#N/A</v>
      </c>
      <c r="CK1336" s="28" t="e">
        <f aca="false">NA()</f>
        <v>#N/A</v>
      </c>
      <c r="CL1336" s="92" t="e">
        <f aca="false">NA()</f>
        <v>#N/A</v>
      </c>
      <c r="CM1336" s="28" t="e">
        <f aca="false">NA()</f>
        <v>#N/A</v>
      </c>
      <c r="CN1336" s="28" t="e">
        <f aca="false">NA()</f>
        <v>#N/A</v>
      </c>
      <c r="CO1336" s="28" t="e">
        <f aca="false">NA()</f>
        <v>#N/A</v>
      </c>
      <c r="CP1336" s="28" t="e">
        <f aca="false">NA()</f>
        <v>#N/A</v>
      </c>
      <c r="CQ1336" s="28" t="e">
        <f aca="false">NA()</f>
        <v>#N/A</v>
      </c>
      <c r="CR1336" s="28" t="e">
        <f aca="false">NA()</f>
        <v>#N/A</v>
      </c>
      <c r="CS1336" s="28" t="e">
        <f aca="false">NA()</f>
        <v>#N/A</v>
      </c>
      <c r="CT1336" s="28" t="e">
        <f aca="false">NA()</f>
        <v>#N/A</v>
      </c>
      <c r="CU1336" s="28" t="e">
        <f aca="false">NA()</f>
        <v>#N/A</v>
      </c>
    </row>
    <row r="1337" customFormat="false" ht="10.5" hidden="false" customHeight="true" outlineLevel="0" collapsed="false">
      <c r="A1337" s="56" t="n">
        <v>37201</v>
      </c>
      <c r="B1337" s="90" t="n">
        <f aca="false">B1336+1</f>
        <v>1331</v>
      </c>
      <c r="C1337" s="28"/>
      <c r="E1337" s="91" t="n">
        <v>2.65</v>
      </c>
      <c r="F1337" s="91" t="n">
        <v>3.58</v>
      </c>
      <c r="G1337" s="91" t="n">
        <v>2.72</v>
      </c>
      <c r="H1337" s="91" t="n">
        <v>2.435</v>
      </c>
      <c r="I1337" s="91" t="n">
        <v>2.36</v>
      </c>
      <c r="J1337" s="91" t="n">
        <v>2.21</v>
      </c>
      <c r="K1337" s="91" t="n">
        <v>2.55</v>
      </c>
      <c r="L1337" s="91" t="n">
        <v>2.69</v>
      </c>
      <c r="M1337" s="91" t="n">
        <v>2.58</v>
      </c>
      <c r="N1337" s="91" t="n">
        <v>2.32</v>
      </c>
      <c r="O1337" s="91" t="n">
        <v>2.93</v>
      </c>
      <c r="P1337" s="91" t="n">
        <v>3.26</v>
      </c>
      <c r="Q1337" s="91" t="n">
        <v>2.47</v>
      </c>
      <c r="R1337" s="91" t="n">
        <v>2.5</v>
      </c>
      <c r="S1337" s="91" t="n">
        <v>2.72</v>
      </c>
      <c r="T1337" s="91" t="n">
        <v>2.73</v>
      </c>
      <c r="U1337" s="91" t="n">
        <v>2.96</v>
      </c>
      <c r="V1337" s="91" t="n">
        <v>3.13</v>
      </c>
      <c r="W1337" s="91" t="n">
        <v>2.59</v>
      </c>
      <c r="X1337" s="91" t="n">
        <v>2.57</v>
      </c>
      <c r="Y1337" s="91" t="n">
        <v>2.58</v>
      </c>
      <c r="AE1337" s="28" t="n">
        <v>2.88</v>
      </c>
      <c r="AF1337" s="28" t="n">
        <v>2.46045606897173</v>
      </c>
      <c r="AG1337" s="28" t="n">
        <v>2.95</v>
      </c>
      <c r="AH1337" s="28" t="n">
        <v>2.635</v>
      </c>
      <c r="AI1337" s="28" t="n">
        <v>2.53</v>
      </c>
      <c r="AJ1337" s="28" t="n">
        <v>2.39</v>
      </c>
      <c r="AK1337" s="28" t="n">
        <v>2.7575</v>
      </c>
      <c r="AL1337" s="28" t="n">
        <v>2.845</v>
      </c>
      <c r="AM1337" s="28" t="n">
        <v>2.74</v>
      </c>
      <c r="AN1337" s="28" t="n">
        <v>2.74</v>
      </c>
      <c r="AO1337" s="28" t="n">
        <v>3.09</v>
      </c>
      <c r="AP1337" s="28" t="n">
        <v>3.84</v>
      </c>
      <c r="AQ1337" s="28" t="n">
        <v>2.69</v>
      </c>
      <c r="AR1337" s="28" t="n">
        <v>2.725</v>
      </c>
      <c r="AS1337" s="28" t="n">
        <v>2.8925</v>
      </c>
      <c r="AT1337" s="28" t="n">
        <v>2.88</v>
      </c>
      <c r="AU1337" s="28" t="n">
        <v>3.15</v>
      </c>
      <c r="AV1337" s="28" t="n">
        <v>3.62</v>
      </c>
      <c r="AW1337" s="28" t="n">
        <v>2.875</v>
      </c>
      <c r="AX1337" s="28" t="n">
        <v>2.855</v>
      </c>
      <c r="AY1337" s="28" t="n">
        <v>2.825</v>
      </c>
      <c r="BE1337" s="28" t="e">
        <f aca="false">NA()</f>
        <v>#N/A</v>
      </c>
      <c r="BF1337" s="28" t="e">
        <f aca="false">NA()</f>
        <v>#N/A</v>
      </c>
      <c r="BG1337" s="28" t="e">
        <f aca="false">NA()</f>
        <v>#N/A</v>
      </c>
      <c r="BH1337" s="28" t="e">
        <f aca="false">NA()</f>
        <v>#N/A</v>
      </c>
      <c r="BI1337" s="28" t="e">
        <f aca="false">NA()</f>
        <v>#N/A</v>
      </c>
      <c r="BJ1337" s="28" t="e">
        <f aca="false">NA()</f>
        <v>#N/A</v>
      </c>
      <c r="BK1337" s="28" t="e">
        <f aca="false">NA()</f>
        <v>#N/A</v>
      </c>
      <c r="BL1337" s="28" t="e">
        <f aca="false">NA()</f>
        <v>#N/A</v>
      </c>
      <c r="BM1337" s="28" t="e">
        <f aca="false">NA()</f>
        <v>#N/A</v>
      </c>
      <c r="BN1337" s="28" t="e">
        <f aca="false">NA()</f>
        <v>#N/A</v>
      </c>
      <c r="BO1337" s="28" t="e">
        <f aca="false">NA()</f>
        <v>#N/A</v>
      </c>
      <c r="BP1337" s="28" t="e">
        <f aca="false">NA()</f>
        <v>#N/A</v>
      </c>
      <c r="BQ1337" s="28" t="e">
        <f aca="false">NA()</f>
        <v>#N/A</v>
      </c>
      <c r="BR1337" s="28" t="e">
        <f aca="false">NA()</f>
        <v>#N/A</v>
      </c>
      <c r="BS1337" s="28" t="e">
        <f aca="false">NA()</f>
        <v>#N/A</v>
      </c>
      <c r="BT1337" s="28" t="e">
        <f aca="false">NA()</f>
        <v>#N/A</v>
      </c>
      <c r="BU1337" s="28" t="e">
        <f aca="false">NA()</f>
        <v>#N/A</v>
      </c>
      <c r="BV1337" s="28" t="e">
        <f aca="false">NA()</f>
        <v>#N/A</v>
      </c>
      <c r="BW1337" s="28" t="e">
        <f aca="false">NA()</f>
        <v>#N/A</v>
      </c>
      <c r="BX1337" s="28" t="e">
        <f aca="false">NA()</f>
        <v>#N/A</v>
      </c>
      <c r="BY1337" s="28" t="e">
        <f aca="false">NA()</f>
        <v>#N/A</v>
      </c>
      <c r="CA1337" s="28" t="e">
        <f aca="false">NA()</f>
        <v>#N/A</v>
      </c>
      <c r="CB1337" s="28" t="e">
        <f aca="false">NA()</f>
        <v>#N/A</v>
      </c>
      <c r="CC1337" s="28" t="e">
        <f aca="false">NA()</f>
        <v>#N/A</v>
      </c>
      <c r="CD1337" s="28" t="e">
        <f aca="false">NA()</f>
        <v>#N/A</v>
      </c>
      <c r="CE1337" s="28" t="e">
        <f aca="false">NA()</f>
        <v>#N/A</v>
      </c>
      <c r="CF1337" s="28" t="e">
        <f aca="false">NA()</f>
        <v>#N/A</v>
      </c>
      <c r="CG1337" s="28" t="e">
        <f aca="false">NA()</f>
        <v>#N/A</v>
      </c>
      <c r="CH1337" s="28" t="e">
        <f aca="false">NA()</f>
        <v>#N/A</v>
      </c>
      <c r="CI1337" s="28" t="e">
        <f aca="false">NA()</f>
        <v>#N/A</v>
      </c>
      <c r="CJ1337" s="28" t="e">
        <f aca="false">NA()</f>
        <v>#N/A</v>
      </c>
      <c r="CK1337" s="28" t="e">
        <f aca="false">NA()</f>
        <v>#N/A</v>
      </c>
      <c r="CL1337" s="92" t="e">
        <f aca="false">NA()</f>
        <v>#N/A</v>
      </c>
      <c r="CM1337" s="28" t="e">
        <f aca="false">NA()</f>
        <v>#N/A</v>
      </c>
      <c r="CN1337" s="28" t="e">
        <f aca="false">NA()</f>
        <v>#N/A</v>
      </c>
      <c r="CO1337" s="28" t="e">
        <f aca="false">NA()</f>
        <v>#N/A</v>
      </c>
      <c r="CP1337" s="28" t="e">
        <f aca="false">NA()</f>
        <v>#N/A</v>
      </c>
      <c r="CQ1337" s="28" t="e">
        <f aca="false">NA()</f>
        <v>#N/A</v>
      </c>
      <c r="CR1337" s="28" t="e">
        <f aca="false">NA()</f>
        <v>#N/A</v>
      </c>
      <c r="CS1337" s="28" t="e">
        <f aca="false">NA()</f>
        <v>#N/A</v>
      </c>
      <c r="CT1337" s="28" t="e">
        <f aca="false">NA()</f>
        <v>#N/A</v>
      </c>
      <c r="CU1337" s="28" t="e">
        <f aca="false">NA()</f>
        <v>#N/A</v>
      </c>
    </row>
    <row r="1338" customFormat="false" ht="10.5" hidden="false" customHeight="true" outlineLevel="0" collapsed="false">
      <c r="A1338" s="56" t="n">
        <v>37202</v>
      </c>
      <c r="B1338" s="90" t="n">
        <f aca="false">B1337+1</f>
        <v>1332</v>
      </c>
      <c r="C1338" s="28"/>
      <c r="E1338" s="91" t="n">
        <v>2.64</v>
      </c>
      <c r="F1338" s="91" t="n">
        <v>2.364</v>
      </c>
      <c r="G1338" s="91" t="n">
        <v>2.7</v>
      </c>
      <c r="H1338" s="91" t="n">
        <v>2.43</v>
      </c>
      <c r="I1338" s="91" t="n">
        <v>2.39</v>
      </c>
      <c r="J1338" s="91" t="n">
        <v>2.16</v>
      </c>
      <c r="K1338" s="91" t="n">
        <v>2.53</v>
      </c>
      <c r="L1338" s="91" t="n">
        <v>2.67</v>
      </c>
      <c r="M1338" s="91" t="n">
        <v>2.52</v>
      </c>
      <c r="N1338" s="91" t="n">
        <v>2.3</v>
      </c>
      <c r="O1338" s="91" t="n">
        <v>2.91</v>
      </c>
      <c r="P1338" s="91" t="n">
        <v>3.25</v>
      </c>
      <c r="Q1338" s="91" t="n">
        <v>2.45</v>
      </c>
      <c r="R1338" s="91" t="n">
        <v>2.52</v>
      </c>
      <c r="S1338" s="91" t="n">
        <v>2.7</v>
      </c>
      <c r="T1338" s="91" t="n">
        <v>2.71</v>
      </c>
      <c r="U1338" s="91" t="n">
        <v>2.94</v>
      </c>
      <c r="V1338" s="91" t="n">
        <v>3.12</v>
      </c>
      <c r="W1338" s="91" t="n">
        <v>2.57</v>
      </c>
      <c r="X1338" s="91" t="n">
        <v>2.55</v>
      </c>
      <c r="Y1338" s="91" t="n">
        <v>2.54</v>
      </c>
      <c r="AE1338" s="28" t="n">
        <v>2.87</v>
      </c>
      <c r="AF1338" s="28" t="n">
        <v>2.47545213038621</v>
      </c>
      <c r="AG1338" s="28" t="n">
        <v>2.94</v>
      </c>
      <c r="AH1338" s="28" t="n">
        <v>2.615</v>
      </c>
      <c r="AI1338" s="28" t="n">
        <v>2.505</v>
      </c>
      <c r="AJ1338" s="28" t="n">
        <v>2.355</v>
      </c>
      <c r="AK1338" s="28" t="n">
        <v>2.7475</v>
      </c>
      <c r="AL1338" s="28" t="n">
        <v>2.835</v>
      </c>
      <c r="AM1338" s="28" t="n">
        <v>2.725</v>
      </c>
      <c r="AN1338" s="28" t="n">
        <v>2.72</v>
      </c>
      <c r="AO1338" s="28" t="n">
        <v>3.08</v>
      </c>
      <c r="AP1338" s="28" t="n">
        <v>3.87</v>
      </c>
      <c r="AQ1338" s="28" t="n">
        <v>2.67</v>
      </c>
      <c r="AR1338" s="28" t="n">
        <v>2.705</v>
      </c>
      <c r="AS1338" s="28" t="n">
        <v>2.8825</v>
      </c>
      <c r="AT1338" s="28" t="n">
        <v>2.87</v>
      </c>
      <c r="AU1338" s="28" t="n">
        <v>3.14</v>
      </c>
      <c r="AV1338" s="28" t="n">
        <v>3.62</v>
      </c>
      <c r="AW1338" s="28" t="n">
        <v>2.865</v>
      </c>
      <c r="AX1338" s="28" t="n">
        <v>2.845</v>
      </c>
      <c r="AY1338" s="28" t="n">
        <v>2.805</v>
      </c>
      <c r="BE1338" s="28" t="e">
        <f aca="false">NA()</f>
        <v>#N/A</v>
      </c>
      <c r="BF1338" s="28" t="e">
        <f aca="false">NA()</f>
        <v>#N/A</v>
      </c>
      <c r="BG1338" s="28" t="e">
        <f aca="false">NA()</f>
        <v>#N/A</v>
      </c>
      <c r="BH1338" s="28" t="e">
        <f aca="false">NA()</f>
        <v>#N/A</v>
      </c>
      <c r="BI1338" s="28" t="e">
        <f aca="false">NA()</f>
        <v>#N/A</v>
      </c>
      <c r="BJ1338" s="28" t="e">
        <f aca="false">NA()</f>
        <v>#N/A</v>
      </c>
      <c r="BK1338" s="28" t="e">
        <f aca="false">NA()</f>
        <v>#N/A</v>
      </c>
      <c r="BL1338" s="28" t="e">
        <f aca="false">NA()</f>
        <v>#N/A</v>
      </c>
      <c r="BM1338" s="28" t="e">
        <f aca="false">NA()</f>
        <v>#N/A</v>
      </c>
      <c r="BN1338" s="28" t="e">
        <f aca="false">NA()</f>
        <v>#N/A</v>
      </c>
      <c r="BO1338" s="28" t="e">
        <f aca="false">NA()</f>
        <v>#N/A</v>
      </c>
      <c r="BP1338" s="28" t="e">
        <f aca="false">NA()</f>
        <v>#N/A</v>
      </c>
      <c r="BQ1338" s="28" t="e">
        <f aca="false">NA()</f>
        <v>#N/A</v>
      </c>
      <c r="BR1338" s="28" t="e">
        <f aca="false">NA()</f>
        <v>#N/A</v>
      </c>
      <c r="BS1338" s="28" t="e">
        <f aca="false">NA()</f>
        <v>#N/A</v>
      </c>
      <c r="BT1338" s="28" t="e">
        <f aca="false">NA()</f>
        <v>#N/A</v>
      </c>
      <c r="BU1338" s="28" t="e">
        <f aca="false">NA()</f>
        <v>#N/A</v>
      </c>
      <c r="BV1338" s="28" t="e">
        <f aca="false">NA()</f>
        <v>#N/A</v>
      </c>
      <c r="BW1338" s="28" t="e">
        <f aca="false">NA()</f>
        <v>#N/A</v>
      </c>
      <c r="BX1338" s="28" t="e">
        <f aca="false">NA()</f>
        <v>#N/A</v>
      </c>
      <c r="BY1338" s="28" t="e">
        <f aca="false">NA()</f>
        <v>#N/A</v>
      </c>
      <c r="CA1338" s="28" t="e">
        <f aca="false">NA()</f>
        <v>#N/A</v>
      </c>
      <c r="CB1338" s="28" t="e">
        <f aca="false">NA()</f>
        <v>#N/A</v>
      </c>
      <c r="CC1338" s="28" t="e">
        <f aca="false">NA()</f>
        <v>#N/A</v>
      </c>
      <c r="CD1338" s="28" t="e">
        <f aca="false">NA()</f>
        <v>#N/A</v>
      </c>
      <c r="CE1338" s="28" t="e">
        <f aca="false">NA()</f>
        <v>#N/A</v>
      </c>
      <c r="CF1338" s="28" t="e">
        <f aca="false">NA()</f>
        <v>#N/A</v>
      </c>
      <c r="CG1338" s="28" t="e">
        <f aca="false">NA()</f>
        <v>#N/A</v>
      </c>
      <c r="CH1338" s="28" t="e">
        <f aca="false">NA()</f>
        <v>#N/A</v>
      </c>
      <c r="CI1338" s="28" t="e">
        <f aca="false">NA()</f>
        <v>#N/A</v>
      </c>
      <c r="CJ1338" s="28" t="e">
        <f aca="false">NA()</f>
        <v>#N/A</v>
      </c>
      <c r="CK1338" s="28" t="e">
        <f aca="false">NA()</f>
        <v>#N/A</v>
      </c>
      <c r="CL1338" s="92" t="e">
        <f aca="false">NA()</f>
        <v>#N/A</v>
      </c>
      <c r="CM1338" s="28" t="e">
        <f aca="false">NA()</f>
        <v>#N/A</v>
      </c>
      <c r="CN1338" s="28" t="e">
        <f aca="false">NA()</f>
        <v>#N/A</v>
      </c>
      <c r="CO1338" s="28" t="e">
        <f aca="false">NA()</f>
        <v>#N/A</v>
      </c>
      <c r="CP1338" s="28" t="e">
        <f aca="false">NA()</f>
        <v>#N/A</v>
      </c>
      <c r="CQ1338" s="28" t="e">
        <f aca="false">NA()</f>
        <v>#N/A</v>
      </c>
      <c r="CR1338" s="28" t="e">
        <f aca="false">NA()</f>
        <v>#N/A</v>
      </c>
      <c r="CS1338" s="28" t="e">
        <f aca="false">NA()</f>
        <v>#N/A</v>
      </c>
      <c r="CT1338" s="28" t="e">
        <f aca="false">NA()</f>
        <v>#N/A</v>
      </c>
      <c r="CU1338" s="28" t="e">
        <f aca="false">NA()</f>
        <v>#N/A</v>
      </c>
    </row>
    <row r="1339" customFormat="false" ht="10.5" hidden="false" customHeight="true" outlineLevel="0" collapsed="false">
      <c r="A1339" s="56" t="n">
        <v>37203</v>
      </c>
      <c r="B1339" s="90" t="n">
        <f aca="false">B1338+1</f>
        <v>1333</v>
      </c>
      <c r="C1339" s="28"/>
      <c r="E1339" s="91" t="n">
        <v>2.635</v>
      </c>
      <c r="F1339" s="91" t="n">
        <v>2.409</v>
      </c>
      <c r="G1339" s="91" t="n">
        <v>2.73</v>
      </c>
      <c r="H1339" s="91" t="n">
        <v>2.43</v>
      </c>
      <c r="I1339" s="91" t="n">
        <v>2.36</v>
      </c>
      <c r="J1339" s="91" t="n">
        <v>2.07</v>
      </c>
      <c r="K1339" s="91" t="n">
        <v>2.54</v>
      </c>
      <c r="L1339" s="91" t="n">
        <v>2.68</v>
      </c>
      <c r="M1339" s="91" t="n">
        <v>2.51</v>
      </c>
      <c r="N1339" s="91" t="n">
        <v>2.31</v>
      </c>
      <c r="O1339" s="91" t="n">
        <v>2.92</v>
      </c>
      <c r="P1339" s="91" t="n">
        <v>3.26</v>
      </c>
      <c r="Q1339" s="91" t="n">
        <v>2.46</v>
      </c>
      <c r="R1339" s="91" t="n">
        <v>2.49</v>
      </c>
      <c r="S1339" s="91" t="n">
        <v>2.795</v>
      </c>
      <c r="T1339" s="91" t="n">
        <v>2.725</v>
      </c>
      <c r="U1339" s="91" t="n">
        <v>2.95</v>
      </c>
      <c r="V1339" s="91" t="n">
        <v>3.12</v>
      </c>
      <c r="W1339" s="91" t="n">
        <v>2.58</v>
      </c>
      <c r="X1339" s="91" t="n">
        <v>2.56</v>
      </c>
      <c r="Y1339" s="91" t="n">
        <v>2.53</v>
      </c>
      <c r="AE1339" s="28" t="n">
        <v>2.96</v>
      </c>
      <c r="AF1339" s="28" t="n">
        <v>2.56189096353615</v>
      </c>
      <c r="AG1339" s="28" t="n">
        <v>3.03</v>
      </c>
      <c r="AH1339" s="28" t="n">
        <v>2.71</v>
      </c>
      <c r="AI1339" s="28" t="n">
        <v>2.57</v>
      </c>
      <c r="AJ1339" s="28" t="n">
        <v>2.405</v>
      </c>
      <c r="AK1339" s="28" t="n">
        <v>2.8375</v>
      </c>
      <c r="AL1339" s="28" t="n">
        <v>2.925</v>
      </c>
      <c r="AM1339" s="28" t="n">
        <v>2.8</v>
      </c>
      <c r="AN1339" s="28" t="n">
        <v>2.81</v>
      </c>
      <c r="AO1339" s="28" t="n">
        <v>3.17</v>
      </c>
      <c r="AP1339" s="28" t="n">
        <v>3.97</v>
      </c>
      <c r="AQ1339" s="28" t="n">
        <v>2.76</v>
      </c>
      <c r="AR1339" s="28" t="n">
        <v>2.795</v>
      </c>
      <c r="AS1339" s="28" t="n">
        <v>2.9725</v>
      </c>
      <c r="AT1339" s="28" t="n">
        <v>2.96</v>
      </c>
      <c r="AU1339" s="28" t="n">
        <v>3.23</v>
      </c>
      <c r="AV1339" s="28" t="n">
        <v>3.735</v>
      </c>
      <c r="AW1339" s="28" t="n">
        <v>2.955</v>
      </c>
      <c r="AX1339" s="28" t="n">
        <v>2.935</v>
      </c>
      <c r="AY1339" s="28" t="n">
        <v>2.89</v>
      </c>
      <c r="BE1339" s="28" t="e">
        <f aca="false">NA()</f>
        <v>#N/A</v>
      </c>
      <c r="BF1339" s="28" t="e">
        <f aca="false">NA()</f>
        <v>#N/A</v>
      </c>
      <c r="BG1339" s="28" t="e">
        <f aca="false">NA()</f>
        <v>#N/A</v>
      </c>
      <c r="BH1339" s="28" t="e">
        <f aca="false">NA()</f>
        <v>#N/A</v>
      </c>
      <c r="BI1339" s="28" t="e">
        <f aca="false">NA()</f>
        <v>#N/A</v>
      </c>
      <c r="BJ1339" s="28" t="e">
        <f aca="false">NA()</f>
        <v>#N/A</v>
      </c>
      <c r="BK1339" s="28" t="e">
        <f aca="false">NA()</f>
        <v>#N/A</v>
      </c>
      <c r="BL1339" s="28" t="e">
        <f aca="false">NA()</f>
        <v>#N/A</v>
      </c>
      <c r="BM1339" s="28" t="e">
        <f aca="false">NA()</f>
        <v>#N/A</v>
      </c>
      <c r="BN1339" s="28" t="e">
        <f aca="false">NA()</f>
        <v>#N/A</v>
      </c>
      <c r="BO1339" s="28" t="e">
        <f aca="false">NA()</f>
        <v>#N/A</v>
      </c>
      <c r="BP1339" s="28" t="e">
        <f aca="false">NA()</f>
        <v>#N/A</v>
      </c>
      <c r="BQ1339" s="28" t="e">
        <f aca="false">NA()</f>
        <v>#N/A</v>
      </c>
      <c r="BR1339" s="28" t="e">
        <f aca="false">NA()</f>
        <v>#N/A</v>
      </c>
      <c r="BS1339" s="28" t="e">
        <f aca="false">NA()</f>
        <v>#N/A</v>
      </c>
      <c r="BT1339" s="28" t="e">
        <f aca="false">NA()</f>
        <v>#N/A</v>
      </c>
      <c r="BU1339" s="28" t="e">
        <f aca="false">NA()</f>
        <v>#N/A</v>
      </c>
      <c r="BV1339" s="28" t="e">
        <f aca="false">NA()</f>
        <v>#N/A</v>
      </c>
      <c r="BW1339" s="28" t="e">
        <f aca="false">NA()</f>
        <v>#N/A</v>
      </c>
      <c r="BX1339" s="28" t="e">
        <f aca="false">NA()</f>
        <v>#N/A</v>
      </c>
      <c r="BY1339" s="28" t="e">
        <f aca="false">NA()</f>
        <v>#N/A</v>
      </c>
      <c r="CA1339" s="28" t="e">
        <f aca="false">NA()</f>
        <v>#N/A</v>
      </c>
      <c r="CB1339" s="28" t="e">
        <f aca="false">NA()</f>
        <v>#N/A</v>
      </c>
      <c r="CC1339" s="28" t="e">
        <f aca="false">NA()</f>
        <v>#N/A</v>
      </c>
      <c r="CD1339" s="28" t="e">
        <f aca="false">NA()</f>
        <v>#N/A</v>
      </c>
      <c r="CE1339" s="28" t="e">
        <f aca="false">NA()</f>
        <v>#N/A</v>
      </c>
      <c r="CF1339" s="28" t="e">
        <f aca="false">NA()</f>
        <v>#N/A</v>
      </c>
      <c r="CG1339" s="28" t="e">
        <f aca="false">NA()</f>
        <v>#N/A</v>
      </c>
      <c r="CH1339" s="28" t="e">
        <f aca="false">NA()</f>
        <v>#N/A</v>
      </c>
      <c r="CI1339" s="28" t="e">
        <f aca="false">NA()</f>
        <v>#N/A</v>
      </c>
      <c r="CJ1339" s="28" t="e">
        <f aca="false">NA()</f>
        <v>#N/A</v>
      </c>
      <c r="CK1339" s="28" t="e">
        <f aca="false">NA()</f>
        <v>#N/A</v>
      </c>
      <c r="CL1339" s="92" t="e">
        <f aca="false">NA()</f>
        <v>#N/A</v>
      </c>
      <c r="CM1339" s="28" t="e">
        <f aca="false">NA()</f>
        <v>#N/A</v>
      </c>
      <c r="CN1339" s="28" t="e">
        <f aca="false">NA()</f>
        <v>#N/A</v>
      </c>
      <c r="CO1339" s="28" t="e">
        <f aca="false">NA()</f>
        <v>#N/A</v>
      </c>
      <c r="CP1339" s="28" t="e">
        <f aca="false">NA()</f>
        <v>#N/A</v>
      </c>
      <c r="CQ1339" s="28" t="e">
        <f aca="false">NA()</f>
        <v>#N/A</v>
      </c>
      <c r="CR1339" s="28" t="e">
        <f aca="false">NA()</f>
        <v>#N/A</v>
      </c>
      <c r="CS1339" s="28" t="e">
        <f aca="false">NA()</f>
        <v>#N/A</v>
      </c>
      <c r="CT1339" s="28" t="e">
        <f aca="false">NA()</f>
        <v>#N/A</v>
      </c>
      <c r="CU1339" s="28" t="e">
        <f aca="false">NA()</f>
        <v>#N/A</v>
      </c>
    </row>
    <row r="1340" customFormat="false" ht="10.5" hidden="false" customHeight="true" outlineLevel="0" collapsed="false">
      <c r="A1340" s="56" t="n">
        <v>37204</v>
      </c>
      <c r="B1340" s="90" t="n">
        <f aca="false">B1339+1</f>
        <v>1334</v>
      </c>
      <c r="C1340" s="28"/>
      <c r="E1340" s="91" t="n">
        <v>2.65</v>
      </c>
      <c r="F1340" s="91" t="n">
        <v>2.409</v>
      </c>
      <c r="G1340" s="91" t="n">
        <v>2.72</v>
      </c>
      <c r="H1340" s="91" t="n">
        <v>2.42</v>
      </c>
      <c r="I1340" s="91" t="n">
        <v>2.35</v>
      </c>
      <c r="J1340" s="91" t="n">
        <v>2.11</v>
      </c>
      <c r="K1340" s="91" t="n">
        <v>2.53</v>
      </c>
      <c r="L1340" s="91" t="n">
        <v>2.67</v>
      </c>
      <c r="M1340" s="91" t="n">
        <v>2.51</v>
      </c>
      <c r="N1340" s="91" t="n">
        <v>2.3</v>
      </c>
      <c r="O1340" s="91" t="n">
        <v>2.91</v>
      </c>
      <c r="P1340" s="91" t="n">
        <v>3.25</v>
      </c>
      <c r="Q1340" s="91" t="n">
        <v>2.45</v>
      </c>
      <c r="R1340" s="91" t="n">
        <v>2.46</v>
      </c>
      <c r="S1340" s="91" t="n">
        <v>2.785</v>
      </c>
      <c r="T1340" s="91" t="n">
        <v>2.715</v>
      </c>
      <c r="U1340" s="91" t="n">
        <v>2.94</v>
      </c>
      <c r="V1340" s="91" t="n">
        <v>3.11</v>
      </c>
      <c r="W1340" s="91" t="n">
        <v>2.57</v>
      </c>
      <c r="X1340" s="91" t="n">
        <v>2.55</v>
      </c>
      <c r="Y1340" s="91" t="n">
        <v>2.55</v>
      </c>
      <c r="AE1340" s="28" t="n">
        <v>2.925</v>
      </c>
      <c r="AF1340" s="28" t="n">
        <v>2.925</v>
      </c>
      <c r="AG1340" s="28" t="n">
        <v>2.995</v>
      </c>
      <c r="AH1340" s="28" t="n">
        <v>2.675</v>
      </c>
      <c r="AI1340" s="28" t="n">
        <v>2.535</v>
      </c>
      <c r="AJ1340" s="28" t="n">
        <v>2.37</v>
      </c>
      <c r="AK1340" s="28" t="n">
        <v>2.8025</v>
      </c>
      <c r="AL1340" s="28" t="n">
        <v>2.89</v>
      </c>
      <c r="AM1340" s="28" t="n">
        <v>2.765</v>
      </c>
      <c r="AN1340" s="28" t="n">
        <v>2.925</v>
      </c>
      <c r="AO1340" s="28" t="n">
        <v>3.135</v>
      </c>
      <c r="AP1340" s="28" t="n">
        <v>3.98</v>
      </c>
      <c r="AQ1340" s="28" t="n">
        <v>2.7225</v>
      </c>
      <c r="AR1340" s="28" t="n">
        <v>2.76</v>
      </c>
      <c r="AS1340" s="28" t="n">
        <v>2.9375</v>
      </c>
      <c r="AT1340" s="28" t="n">
        <v>2.925</v>
      </c>
      <c r="AU1340" s="28" t="n">
        <v>3.215</v>
      </c>
      <c r="AV1340" s="28" t="n">
        <v>3.69</v>
      </c>
      <c r="AW1340" s="28" t="n">
        <v>2.92</v>
      </c>
      <c r="AX1340" s="28" t="n">
        <v>2.9</v>
      </c>
      <c r="AY1340" s="28" t="n">
        <v>2.855</v>
      </c>
      <c r="BE1340" s="28" t="e">
        <f aca="false">NA()</f>
        <v>#N/A</v>
      </c>
      <c r="BF1340" s="28" t="e">
        <f aca="false">NA()</f>
        <v>#N/A</v>
      </c>
      <c r="BG1340" s="28" t="e">
        <f aca="false">NA()</f>
        <v>#N/A</v>
      </c>
      <c r="BH1340" s="28" t="e">
        <f aca="false">NA()</f>
        <v>#N/A</v>
      </c>
      <c r="BI1340" s="28" t="e">
        <f aca="false">NA()</f>
        <v>#N/A</v>
      </c>
      <c r="BJ1340" s="28" t="e">
        <f aca="false">NA()</f>
        <v>#N/A</v>
      </c>
      <c r="BK1340" s="28" t="e">
        <f aca="false">NA()</f>
        <v>#N/A</v>
      </c>
      <c r="BL1340" s="28" t="e">
        <f aca="false">NA()</f>
        <v>#N/A</v>
      </c>
      <c r="BM1340" s="28" t="e">
        <f aca="false">NA()</f>
        <v>#N/A</v>
      </c>
      <c r="BN1340" s="28" t="e">
        <f aca="false">NA()</f>
        <v>#N/A</v>
      </c>
      <c r="BO1340" s="28" t="e">
        <f aca="false">NA()</f>
        <v>#N/A</v>
      </c>
      <c r="BP1340" s="28" t="e">
        <f aca="false">NA()</f>
        <v>#N/A</v>
      </c>
      <c r="BQ1340" s="28" t="e">
        <f aca="false">NA()</f>
        <v>#N/A</v>
      </c>
      <c r="BR1340" s="28" t="e">
        <f aca="false">NA()</f>
        <v>#N/A</v>
      </c>
      <c r="BS1340" s="28" t="e">
        <f aca="false">NA()</f>
        <v>#N/A</v>
      </c>
      <c r="BT1340" s="28" t="e">
        <f aca="false">NA()</f>
        <v>#N/A</v>
      </c>
      <c r="BU1340" s="28" t="e">
        <f aca="false">NA()</f>
        <v>#N/A</v>
      </c>
      <c r="BV1340" s="28" t="e">
        <f aca="false">NA()</f>
        <v>#N/A</v>
      </c>
      <c r="BW1340" s="28" t="e">
        <f aca="false">NA()</f>
        <v>#N/A</v>
      </c>
      <c r="BX1340" s="28" t="e">
        <f aca="false">NA()</f>
        <v>#N/A</v>
      </c>
      <c r="BY1340" s="28" t="e">
        <f aca="false">NA()</f>
        <v>#N/A</v>
      </c>
      <c r="CA1340" s="28" t="e">
        <f aca="false">NA()</f>
        <v>#N/A</v>
      </c>
      <c r="CB1340" s="28" t="e">
        <f aca="false">NA()</f>
        <v>#N/A</v>
      </c>
      <c r="CC1340" s="28" t="e">
        <f aca="false">NA()</f>
        <v>#N/A</v>
      </c>
      <c r="CD1340" s="28" t="e">
        <f aca="false">NA()</f>
        <v>#N/A</v>
      </c>
      <c r="CE1340" s="28" t="e">
        <f aca="false">NA()</f>
        <v>#N/A</v>
      </c>
      <c r="CF1340" s="28" t="e">
        <f aca="false">NA()</f>
        <v>#N/A</v>
      </c>
      <c r="CG1340" s="28" t="e">
        <f aca="false">NA()</f>
        <v>#N/A</v>
      </c>
      <c r="CH1340" s="28" t="e">
        <f aca="false">NA()</f>
        <v>#N/A</v>
      </c>
      <c r="CI1340" s="28" t="e">
        <f aca="false">NA()</f>
        <v>#N/A</v>
      </c>
      <c r="CJ1340" s="28" t="e">
        <f aca="false">NA()</f>
        <v>#N/A</v>
      </c>
      <c r="CK1340" s="28" t="e">
        <f aca="false">NA()</f>
        <v>#N/A</v>
      </c>
      <c r="CL1340" s="92" t="e">
        <f aca="false">NA()</f>
        <v>#N/A</v>
      </c>
      <c r="CM1340" s="28" t="e">
        <f aca="false">NA()</f>
        <v>#N/A</v>
      </c>
      <c r="CN1340" s="28" t="e">
        <f aca="false">NA()</f>
        <v>#N/A</v>
      </c>
      <c r="CO1340" s="28" t="e">
        <f aca="false">NA()</f>
        <v>#N/A</v>
      </c>
      <c r="CP1340" s="28" t="e">
        <f aca="false">NA()</f>
        <v>#N/A</v>
      </c>
      <c r="CQ1340" s="28" t="e">
        <f aca="false">NA()</f>
        <v>#N/A</v>
      </c>
      <c r="CR1340" s="28" t="e">
        <f aca="false">NA()</f>
        <v>#N/A</v>
      </c>
      <c r="CS1340" s="28" t="e">
        <f aca="false">NA()</f>
        <v>#N/A</v>
      </c>
      <c r="CT1340" s="28" t="e">
        <f aca="false">NA()</f>
        <v>#N/A</v>
      </c>
      <c r="CU1340" s="28" t="e">
        <f aca="false">NA()</f>
        <v>#N/A</v>
      </c>
    </row>
    <row r="1341" customFormat="false" ht="10.5" hidden="false" customHeight="true" outlineLevel="0" collapsed="false">
      <c r="A1341" s="56" t="n">
        <v>37207</v>
      </c>
      <c r="B1341" s="90" t="n">
        <f aca="false">B1340+1</f>
        <v>1335</v>
      </c>
      <c r="C1341" s="28"/>
      <c r="E1341" s="91" t="n">
        <v>2.43</v>
      </c>
      <c r="F1341" s="91" t="n">
        <v>2.028</v>
      </c>
      <c r="G1341" s="91" t="n">
        <v>2.39</v>
      </c>
      <c r="H1341" s="91" t="n">
        <v>2.02</v>
      </c>
      <c r="I1341" s="91" t="n">
        <v>1.92</v>
      </c>
      <c r="J1341" s="91" t="n">
        <v>1.62</v>
      </c>
      <c r="K1341" s="91" t="n">
        <v>2.17</v>
      </c>
      <c r="L1341" s="91" t="n">
        <v>2.38</v>
      </c>
      <c r="M1341" s="91" t="n">
        <v>2.22</v>
      </c>
      <c r="N1341" s="91" t="n">
        <v>2.04</v>
      </c>
      <c r="O1341" s="91" t="n">
        <v>2.59</v>
      </c>
      <c r="P1341" s="91" t="n">
        <v>2.94</v>
      </c>
      <c r="Q1341" s="91" t="n">
        <v>2.13</v>
      </c>
      <c r="R1341" s="91" t="n">
        <v>2.16</v>
      </c>
      <c r="S1341" s="91" t="n">
        <v>2.495</v>
      </c>
      <c r="T1341" s="91" t="n">
        <v>2.41</v>
      </c>
      <c r="U1341" s="91" t="n">
        <v>2.62</v>
      </c>
      <c r="V1341" s="91" t="n">
        <v>2.8</v>
      </c>
      <c r="W1341" s="91" t="n">
        <v>2.26</v>
      </c>
      <c r="X1341" s="91" t="n">
        <v>2.24</v>
      </c>
      <c r="Y1341" s="91" t="n">
        <v>2.19</v>
      </c>
      <c r="AE1341" s="28" t="n">
        <v>2.733</v>
      </c>
      <c r="AF1341" s="28" t="n">
        <v>2.363930545834</v>
      </c>
      <c r="AG1341" s="28" t="n">
        <v>2.793</v>
      </c>
      <c r="AH1341" s="28" t="n">
        <v>2.448</v>
      </c>
      <c r="AI1341" s="28" t="n">
        <v>2.248</v>
      </c>
      <c r="AJ1341" s="28" t="n">
        <v>2.053</v>
      </c>
      <c r="AK1341" s="28" t="n">
        <v>2.6005</v>
      </c>
      <c r="AL1341" s="28" t="n">
        <v>2.6955</v>
      </c>
      <c r="AM1341" s="28" t="n">
        <v>2.548</v>
      </c>
      <c r="AN1341" s="28" t="n">
        <v>2.553</v>
      </c>
      <c r="AO1341" s="28" t="n">
        <v>2.928</v>
      </c>
      <c r="AP1341" s="28" t="n">
        <v>3.713</v>
      </c>
      <c r="AQ1341" s="28" t="n">
        <v>2.513</v>
      </c>
      <c r="AR1341" s="28" t="n">
        <v>2.513</v>
      </c>
      <c r="AS1341" s="28" t="n">
        <v>2.7455</v>
      </c>
      <c r="AT1341" s="28" t="n">
        <v>2.733</v>
      </c>
      <c r="AU1341" s="28" t="n">
        <v>3.0055</v>
      </c>
      <c r="AV1341" s="28" t="n">
        <v>3.503</v>
      </c>
      <c r="AW1341" s="28" t="n">
        <v>2.728</v>
      </c>
      <c r="AX1341" s="28" t="n">
        <v>2.708</v>
      </c>
      <c r="AY1341" s="28" t="n">
        <v>2.578</v>
      </c>
      <c r="BE1341" s="28" t="e">
        <f aca="false">NA()</f>
        <v>#N/A</v>
      </c>
      <c r="BF1341" s="28" t="e">
        <f aca="false">NA()</f>
        <v>#N/A</v>
      </c>
      <c r="BG1341" s="28" t="e">
        <f aca="false">NA()</f>
        <v>#N/A</v>
      </c>
      <c r="BH1341" s="28" t="e">
        <f aca="false">NA()</f>
        <v>#N/A</v>
      </c>
      <c r="BI1341" s="28" t="e">
        <f aca="false">NA()</f>
        <v>#N/A</v>
      </c>
      <c r="BJ1341" s="28" t="e">
        <f aca="false">NA()</f>
        <v>#N/A</v>
      </c>
      <c r="BK1341" s="28" t="e">
        <f aca="false">NA()</f>
        <v>#N/A</v>
      </c>
      <c r="BL1341" s="28" t="e">
        <f aca="false">NA()</f>
        <v>#N/A</v>
      </c>
      <c r="BM1341" s="28" t="e">
        <f aca="false">NA()</f>
        <v>#N/A</v>
      </c>
      <c r="BN1341" s="28" t="e">
        <f aca="false">NA()</f>
        <v>#N/A</v>
      </c>
      <c r="BO1341" s="28" t="e">
        <f aca="false">NA()</f>
        <v>#N/A</v>
      </c>
      <c r="BP1341" s="28" t="e">
        <f aca="false">NA()</f>
        <v>#N/A</v>
      </c>
      <c r="BQ1341" s="28" t="e">
        <f aca="false">NA()</f>
        <v>#N/A</v>
      </c>
      <c r="BR1341" s="28" t="e">
        <f aca="false">NA()</f>
        <v>#N/A</v>
      </c>
      <c r="BS1341" s="28" t="e">
        <f aca="false">NA()</f>
        <v>#N/A</v>
      </c>
      <c r="BT1341" s="28" t="e">
        <f aca="false">NA()</f>
        <v>#N/A</v>
      </c>
      <c r="BU1341" s="28" t="e">
        <f aca="false">NA()</f>
        <v>#N/A</v>
      </c>
      <c r="BV1341" s="28" t="e">
        <f aca="false">NA()</f>
        <v>#N/A</v>
      </c>
      <c r="BW1341" s="28" t="e">
        <f aca="false">NA()</f>
        <v>#N/A</v>
      </c>
      <c r="BX1341" s="28" t="e">
        <f aca="false">NA()</f>
        <v>#N/A</v>
      </c>
      <c r="BY1341" s="28" t="e">
        <f aca="false">NA()</f>
        <v>#N/A</v>
      </c>
      <c r="CA1341" s="28" t="e">
        <f aca="false">NA()</f>
        <v>#N/A</v>
      </c>
      <c r="CB1341" s="28" t="e">
        <f aca="false">NA()</f>
        <v>#N/A</v>
      </c>
      <c r="CC1341" s="28" t="e">
        <f aca="false">NA()</f>
        <v>#N/A</v>
      </c>
      <c r="CD1341" s="28" t="e">
        <f aca="false">NA()</f>
        <v>#N/A</v>
      </c>
      <c r="CE1341" s="28" t="e">
        <f aca="false">NA()</f>
        <v>#N/A</v>
      </c>
      <c r="CF1341" s="28" t="e">
        <f aca="false">NA()</f>
        <v>#N/A</v>
      </c>
      <c r="CG1341" s="28" t="e">
        <f aca="false">NA()</f>
        <v>#N/A</v>
      </c>
      <c r="CH1341" s="28" t="e">
        <f aca="false">NA()</f>
        <v>#N/A</v>
      </c>
      <c r="CI1341" s="28" t="e">
        <f aca="false">NA()</f>
        <v>#N/A</v>
      </c>
      <c r="CJ1341" s="28" t="e">
        <f aca="false">NA()</f>
        <v>#N/A</v>
      </c>
      <c r="CK1341" s="28" t="e">
        <f aca="false">NA()</f>
        <v>#N/A</v>
      </c>
      <c r="CL1341" s="92" t="e">
        <f aca="false">NA()</f>
        <v>#N/A</v>
      </c>
      <c r="CM1341" s="28" t="e">
        <f aca="false">NA()</f>
        <v>#N/A</v>
      </c>
      <c r="CN1341" s="28" t="e">
        <f aca="false">NA()</f>
        <v>#N/A</v>
      </c>
      <c r="CO1341" s="28" t="e">
        <f aca="false">NA()</f>
        <v>#N/A</v>
      </c>
      <c r="CP1341" s="28" t="e">
        <f aca="false">NA()</f>
        <v>#N/A</v>
      </c>
      <c r="CQ1341" s="28" t="e">
        <f aca="false">NA()</f>
        <v>#N/A</v>
      </c>
      <c r="CR1341" s="28" t="e">
        <f aca="false">NA()</f>
        <v>#N/A</v>
      </c>
      <c r="CS1341" s="28" t="e">
        <f aca="false">NA()</f>
        <v>#N/A</v>
      </c>
      <c r="CT1341" s="28" t="e">
        <f aca="false">NA()</f>
        <v>#N/A</v>
      </c>
      <c r="CU1341" s="28" t="e">
        <f aca="false">NA()</f>
        <v>#N/A</v>
      </c>
    </row>
    <row r="1342" customFormat="false" ht="10.5" hidden="false" customHeight="true" outlineLevel="0" collapsed="false">
      <c r="A1342" s="56" t="n">
        <v>37208</v>
      </c>
      <c r="B1342" s="90" t="n">
        <f aca="false">B1341+1</f>
        <v>1336</v>
      </c>
      <c r="C1342" s="28"/>
      <c r="E1342" s="91" t="n">
        <v>2.43</v>
      </c>
      <c r="F1342" s="91" t="n">
        <v>2.07</v>
      </c>
      <c r="G1342" s="91" t="n">
        <v>2.42</v>
      </c>
      <c r="H1342" s="91" t="n">
        <v>2.03</v>
      </c>
      <c r="I1342" s="91" t="n">
        <v>1.84</v>
      </c>
      <c r="J1342" s="91" t="n">
        <v>1.72</v>
      </c>
      <c r="K1342" s="91" t="n">
        <v>2.19</v>
      </c>
      <c r="L1342" s="91" t="n">
        <v>2.4</v>
      </c>
      <c r="M1342" s="91" t="n">
        <v>2.21</v>
      </c>
      <c r="N1342" s="91" t="n">
        <v>2.13</v>
      </c>
      <c r="O1342" s="91" t="n">
        <v>2.6</v>
      </c>
      <c r="P1342" s="91" t="n">
        <v>2.95</v>
      </c>
      <c r="Q1342" s="91" t="n">
        <v>2.11</v>
      </c>
      <c r="R1342" s="91" t="n">
        <v>2.15</v>
      </c>
      <c r="S1342" s="91" t="n">
        <v>2.46</v>
      </c>
      <c r="T1342" s="91" t="n">
        <v>2.43</v>
      </c>
      <c r="U1342" s="91" t="n">
        <v>2.65</v>
      </c>
      <c r="V1342" s="91" t="n">
        <v>2.83</v>
      </c>
      <c r="W1342" s="91" t="n">
        <v>2.28</v>
      </c>
      <c r="X1342" s="91" t="n">
        <v>2.26</v>
      </c>
      <c r="Y1342" s="91" t="n">
        <v>2.21</v>
      </c>
      <c r="AE1342" s="28" t="n">
        <v>2.798</v>
      </c>
      <c r="AF1342" s="28" t="n">
        <v>2.42182708550988</v>
      </c>
      <c r="AG1342" s="28" t="n">
        <v>2.858</v>
      </c>
      <c r="AH1342" s="28" t="n">
        <v>2.523</v>
      </c>
      <c r="AI1342" s="28" t="n">
        <v>2.358</v>
      </c>
      <c r="AJ1342" s="28" t="n">
        <v>2.193</v>
      </c>
      <c r="AK1342" s="28" t="n">
        <v>2.6755</v>
      </c>
      <c r="AL1342" s="28" t="n">
        <v>2.7605</v>
      </c>
      <c r="AM1342" s="28" t="n">
        <v>2.603</v>
      </c>
      <c r="AN1342" s="28" t="n">
        <v>2.643</v>
      </c>
      <c r="AO1342" s="28" t="n">
        <v>2.993</v>
      </c>
      <c r="AP1342" s="28" t="n">
        <v>3.813</v>
      </c>
      <c r="AQ1342" s="28" t="n">
        <v>2.583</v>
      </c>
      <c r="AR1342" s="28" t="n">
        <v>2.578</v>
      </c>
      <c r="AS1342" s="28" t="n">
        <v>2.8055</v>
      </c>
      <c r="AT1342" s="28" t="n">
        <v>2.798</v>
      </c>
      <c r="AU1342" s="28" t="n">
        <v>3.0705</v>
      </c>
      <c r="AV1342" s="28" t="n">
        <v>3.568</v>
      </c>
      <c r="AW1342" s="28" t="n">
        <v>2.793</v>
      </c>
      <c r="AX1342" s="28" t="n">
        <v>2.773</v>
      </c>
      <c r="AY1342" s="28" t="n">
        <v>2.623</v>
      </c>
      <c r="BE1342" s="28" t="e">
        <f aca="false">NA()</f>
        <v>#N/A</v>
      </c>
      <c r="BF1342" s="28" t="e">
        <f aca="false">NA()</f>
        <v>#N/A</v>
      </c>
      <c r="BG1342" s="28" t="e">
        <f aca="false">NA()</f>
        <v>#N/A</v>
      </c>
      <c r="BH1342" s="28" t="e">
        <f aca="false">NA()</f>
        <v>#N/A</v>
      </c>
      <c r="BI1342" s="28" t="e">
        <f aca="false">NA()</f>
        <v>#N/A</v>
      </c>
      <c r="BJ1342" s="28" t="e">
        <f aca="false">NA()</f>
        <v>#N/A</v>
      </c>
      <c r="BK1342" s="28" t="e">
        <f aca="false">NA()</f>
        <v>#N/A</v>
      </c>
      <c r="BL1342" s="28" t="e">
        <f aca="false">NA()</f>
        <v>#N/A</v>
      </c>
      <c r="BM1342" s="28" t="e">
        <f aca="false">NA()</f>
        <v>#N/A</v>
      </c>
      <c r="BN1342" s="28" t="e">
        <f aca="false">NA()</f>
        <v>#N/A</v>
      </c>
      <c r="BO1342" s="28" t="e">
        <f aca="false">NA()</f>
        <v>#N/A</v>
      </c>
      <c r="BP1342" s="28" t="e">
        <f aca="false">NA()</f>
        <v>#N/A</v>
      </c>
      <c r="BQ1342" s="28" t="e">
        <f aca="false">NA()</f>
        <v>#N/A</v>
      </c>
      <c r="BR1342" s="28" t="e">
        <f aca="false">NA()</f>
        <v>#N/A</v>
      </c>
      <c r="BS1342" s="28" t="e">
        <f aca="false">NA()</f>
        <v>#N/A</v>
      </c>
      <c r="BT1342" s="28" t="e">
        <f aca="false">NA()</f>
        <v>#N/A</v>
      </c>
      <c r="BU1342" s="28" t="e">
        <f aca="false">NA()</f>
        <v>#N/A</v>
      </c>
      <c r="BV1342" s="28" t="e">
        <f aca="false">NA()</f>
        <v>#N/A</v>
      </c>
      <c r="BW1342" s="28" t="e">
        <f aca="false">NA()</f>
        <v>#N/A</v>
      </c>
      <c r="BX1342" s="28" t="e">
        <f aca="false">NA()</f>
        <v>#N/A</v>
      </c>
      <c r="BY1342" s="28" t="e">
        <f aca="false">NA()</f>
        <v>#N/A</v>
      </c>
      <c r="CA1342" s="28" t="e">
        <f aca="false">NA()</f>
        <v>#N/A</v>
      </c>
      <c r="CB1342" s="28" t="e">
        <f aca="false">NA()</f>
        <v>#N/A</v>
      </c>
      <c r="CC1342" s="28" t="e">
        <f aca="false">NA()</f>
        <v>#N/A</v>
      </c>
      <c r="CD1342" s="28" t="e">
        <f aca="false">NA()</f>
        <v>#N/A</v>
      </c>
      <c r="CE1342" s="28" t="e">
        <f aca="false">NA()</f>
        <v>#N/A</v>
      </c>
      <c r="CF1342" s="28" t="e">
        <f aca="false">NA()</f>
        <v>#N/A</v>
      </c>
      <c r="CG1342" s="28" t="e">
        <f aca="false">NA()</f>
        <v>#N/A</v>
      </c>
      <c r="CH1342" s="28" t="e">
        <f aca="false">NA()</f>
        <v>#N/A</v>
      </c>
      <c r="CI1342" s="28" t="e">
        <f aca="false">NA()</f>
        <v>#N/A</v>
      </c>
      <c r="CJ1342" s="28" t="e">
        <f aca="false">NA()</f>
        <v>#N/A</v>
      </c>
      <c r="CK1342" s="28" t="e">
        <f aca="false">NA()</f>
        <v>#N/A</v>
      </c>
      <c r="CL1342" s="92" t="e">
        <f aca="false">NA()</f>
        <v>#N/A</v>
      </c>
      <c r="CM1342" s="28" t="e">
        <f aca="false">NA()</f>
        <v>#N/A</v>
      </c>
      <c r="CN1342" s="28" t="e">
        <f aca="false">NA()</f>
        <v>#N/A</v>
      </c>
      <c r="CO1342" s="28" t="e">
        <f aca="false">NA()</f>
        <v>#N/A</v>
      </c>
      <c r="CP1342" s="28" t="e">
        <f aca="false">NA()</f>
        <v>#N/A</v>
      </c>
      <c r="CQ1342" s="28" t="e">
        <f aca="false">NA()</f>
        <v>#N/A</v>
      </c>
      <c r="CR1342" s="28" t="e">
        <f aca="false">NA()</f>
        <v>#N/A</v>
      </c>
      <c r="CS1342" s="28" t="e">
        <f aca="false">NA()</f>
        <v>#N/A</v>
      </c>
      <c r="CT1342" s="28" t="e">
        <f aca="false">NA()</f>
        <v>#N/A</v>
      </c>
      <c r="CU1342" s="28" t="e">
        <f aca="false">NA()</f>
        <v>#N/A</v>
      </c>
    </row>
    <row r="1343" customFormat="false" ht="9.75" hidden="false" customHeight="true" outlineLevel="0" collapsed="false">
      <c r="A1343" s="56" t="n">
        <v>37209</v>
      </c>
      <c r="B1343" s="90" t="n">
        <f aca="false">B1342+1</f>
        <v>1337</v>
      </c>
      <c r="C1343" s="28"/>
      <c r="E1343" s="91" t="n">
        <v>2.28</v>
      </c>
      <c r="F1343" s="91" t="n">
        <v>1.889</v>
      </c>
      <c r="G1343" s="91" t="n">
        <v>2.255</v>
      </c>
      <c r="H1343" s="91" t="n">
        <v>1.93</v>
      </c>
      <c r="I1343" s="91" t="n">
        <v>1.79</v>
      </c>
      <c r="J1343" s="91" t="n">
        <v>1.62</v>
      </c>
      <c r="K1343" s="91" t="n">
        <v>2.04</v>
      </c>
      <c r="L1343" s="91" t="n">
        <v>2.25</v>
      </c>
      <c r="M1343" s="91" t="n">
        <v>2.11</v>
      </c>
      <c r="N1343" s="91" t="n">
        <v>1.99</v>
      </c>
      <c r="O1343" s="91" t="n">
        <v>2.44</v>
      </c>
      <c r="P1343" s="91" t="n">
        <v>2.82</v>
      </c>
      <c r="Q1343" s="91" t="n">
        <v>1.98</v>
      </c>
      <c r="R1343" s="91" t="n">
        <v>2.04</v>
      </c>
      <c r="S1343" s="91" t="n">
        <v>2.31</v>
      </c>
      <c r="T1343" s="91" t="n">
        <v>2.28</v>
      </c>
      <c r="U1343" s="91" t="n">
        <v>2.5</v>
      </c>
      <c r="V1343" s="91" t="n">
        <v>2.68</v>
      </c>
      <c r="W1343" s="91" t="n">
        <v>2.13</v>
      </c>
      <c r="X1343" s="91" t="n">
        <v>2.11</v>
      </c>
      <c r="Y1343" s="91" t="n">
        <v>2.1</v>
      </c>
      <c r="AE1343" s="28" t="n">
        <v>2.676</v>
      </c>
      <c r="AF1343" s="28" t="n">
        <v>2.676</v>
      </c>
      <c r="AG1343" s="28" t="n">
        <v>2.736</v>
      </c>
      <c r="AH1343" s="28" t="n">
        <v>2.406</v>
      </c>
      <c r="AI1343" s="28" t="n">
        <v>2.236</v>
      </c>
      <c r="AJ1343" s="28" t="n">
        <v>2.101</v>
      </c>
      <c r="AK1343" s="28" t="n">
        <v>2.5535</v>
      </c>
      <c r="AL1343" s="28" t="n">
        <v>2.6385</v>
      </c>
      <c r="AM1343" s="28" t="n">
        <v>2.481</v>
      </c>
      <c r="AN1343" s="28" t="n">
        <v>2.676</v>
      </c>
      <c r="AO1343" s="28" t="n">
        <v>2.856</v>
      </c>
      <c r="AP1343" s="28" t="n">
        <v>3.651</v>
      </c>
      <c r="AQ1343" s="28" t="n">
        <v>2.471</v>
      </c>
      <c r="AR1343" s="28" t="n">
        <v>2.466</v>
      </c>
      <c r="AS1343" s="28" t="n">
        <v>2.6835</v>
      </c>
      <c r="AT1343" s="28" t="n">
        <v>2.671</v>
      </c>
      <c r="AU1343" s="28" t="n">
        <v>2.9285</v>
      </c>
      <c r="AV1343" s="28" t="n">
        <v>3.406</v>
      </c>
      <c r="AW1343" s="28" t="n">
        <v>2.616</v>
      </c>
      <c r="AX1343" s="28" t="n">
        <v>2.606</v>
      </c>
      <c r="AY1343" s="28" t="n">
        <v>2.526</v>
      </c>
      <c r="BE1343" s="28" t="e">
        <f aca="false">NA()</f>
        <v>#N/A</v>
      </c>
      <c r="BF1343" s="28" t="e">
        <f aca="false">NA()</f>
        <v>#N/A</v>
      </c>
      <c r="BG1343" s="28" t="e">
        <f aca="false">NA()</f>
        <v>#N/A</v>
      </c>
      <c r="BH1343" s="28" t="e">
        <f aca="false">NA()</f>
        <v>#N/A</v>
      </c>
      <c r="BI1343" s="28" t="e">
        <f aca="false">NA()</f>
        <v>#N/A</v>
      </c>
      <c r="BJ1343" s="28" t="e">
        <f aca="false">NA()</f>
        <v>#N/A</v>
      </c>
      <c r="BK1343" s="28" t="e">
        <f aca="false">NA()</f>
        <v>#N/A</v>
      </c>
      <c r="BL1343" s="28" t="e">
        <f aca="false">NA()</f>
        <v>#N/A</v>
      </c>
      <c r="BM1343" s="28" t="e">
        <f aca="false">NA()</f>
        <v>#N/A</v>
      </c>
      <c r="BN1343" s="28" t="e">
        <f aca="false">NA()</f>
        <v>#N/A</v>
      </c>
      <c r="BO1343" s="28" t="e">
        <f aca="false">NA()</f>
        <v>#N/A</v>
      </c>
      <c r="BP1343" s="28" t="e">
        <f aca="false">NA()</f>
        <v>#N/A</v>
      </c>
      <c r="BQ1343" s="28" t="e">
        <f aca="false">NA()</f>
        <v>#N/A</v>
      </c>
      <c r="BR1343" s="28" t="e">
        <f aca="false">NA()</f>
        <v>#N/A</v>
      </c>
      <c r="BS1343" s="28" t="e">
        <f aca="false">NA()</f>
        <v>#N/A</v>
      </c>
      <c r="BT1343" s="28" t="e">
        <f aca="false">NA()</f>
        <v>#N/A</v>
      </c>
      <c r="BU1343" s="28" t="e">
        <f aca="false">NA()</f>
        <v>#N/A</v>
      </c>
      <c r="BV1343" s="28" t="e">
        <f aca="false">NA()</f>
        <v>#N/A</v>
      </c>
      <c r="BW1343" s="28" t="e">
        <f aca="false">NA()</f>
        <v>#N/A</v>
      </c>
      <c r="BX1343" s="28" t="e">
        <f aca="false">NA()</f>
        <v>#N/A</v>
      </c>
      <c r="BY1343" s="28" t="e">
        <f aca="false">NA()</f>
        <v>#N/A</v>
      </c>
      <c r="CA1343" s="28" t="e">
        <f aca="false">NA()</f>
        <v>#N/A</v>
      </c>
      <c r="CB1343" s="28" t="e">
        <f aca="false">NA()</f>
        <v>#N/A</v>
      </c>
      <c r="CC1343" s="28" t="e">
        <f aca="false">NA()</f>
        <v>#N/A</v>
      </c>
      <c r="CD1343" s="28" t="e">
        <f aca="false">NA()</f>
        <v>#N/A</v>
      </c>
      <c r="CE1343" s="28" t="e">
        <f aca="false">NA()</f>
        <v>#N/A</v>
      </c>
      <c r="CF1343" s="28" t="e">
        <f aca="false">NA()</f>
        <v>#N/A</v>
      </c>
      <c r="CG1343" s="28" t="e">
        <f aca="false">NA()</f>
        <v>#N/A</v>
      </c>
      <c r="CH1343" s="28" t="e">
        <f aca="false">NA()</f>
        <v>#N/A</v>
      </c>
      <c r="CI1343" s="28" t="e">
        <f aca="false">NA()</f>
        <v>#N/A</v>
      </c>
      <c r="CJ1343" s="28" t="e">
        <f aca="false">NA()</f>
        <v>#N/A</v>
      </c>
      <c r="CK1343" s="28" t="e">
        <f aca="false">NA()</f>
        <v>#N/A</v>
      </c>
      <c r="CL1343" s="92" t="e">
        <f aca="false">NA()</f>
        <v>#N/A</v>
      </c>
      <c r="CM1343" s="28" t="e">
        <f aca="false">NA()</f>
        <v>#N/A</v>
      </c>
      <c r="CN1343" s="28" t="e">
        <f aca="false">NA()</f>
        <v>#N/A</v>
      </c>
      <c r="CO1343" s="28" t="e">
        <f aca="false">NA()</f>
        <v>#N/A</v>
      </c>
      <c r="CP1343" s="28" t="e">
        <f aca="false">NA()</f>
        <v>#N/A</v>
      </c>
      <c r="CQ1343" s="28" t="e">
        <f aca="false">NA()</f>
        <v>#N/A</v>
      </c>
      <c r="CR1343" s="28" t="e">
        <f aca="false">NA()</f>
        <v>#N/A</v>
      </c>
      <c r="CS1343" s="28" t="e">
        <f aca="false">NA()</f>
        <v>#N/A</v>
      </c>
      <c r="CT1343" s="28" t="e">
        <f aca="false">NA()</f>
        <v>#N/A</v>
      </c>
      <c r="CU1343" s="28" t="e">
        <f aca="false">NA()</f>
        <v>#N/A</v>
      </c>
    </row>
    <row r="1344" customFormat="false" ht="10.5" hidden="false" customHeight="true" outlineLevel="0" collapsed="false">
      <c r="A1344" s="56" t="n">
        <v>37210</v>
      </c>
      <c r="B1344" s="90" t="n">
        <f aca="false">B1343+1</f>
        <v>1338</v>
      </c>
      <c r="C1344" s="28"/>
      <c r="E1344" s="91" t="n">
        <v>2.03</v>
      </c>
      <c r="F1344" s="91" t="n">
        <v>1.669</v>
      </c>
      <c r="G1344" s="91" t="n">
        <v>2.015</v>
      </c>
      <c r="H1344" s="91" t="n">
        <v>1.73</v>
      </c>
      <c r="I1344" s="91" t="n">
        <v>1.66</v>
      </c>
      <c r="J1344" s="91" t="n">
        <v>1.53</v>
      </c>
      <c r="K1344" s="91" t="n">
        <v>1.79</v>
      </c>
      <c r="L1344" s="91" t="n">
        <v>2</v>
      </c>
      <c r="M1344" s="91" t="n">
        <v>1.89</v>
      </c>
      <c r="N1344" s="91" t="n">
        <v>1.74</v>
      </c>
      <c r="O1344" s="91" t="n">
        <v>2.17</v>
      </c>
      <c r="P1344" s="91" t="n">
        <v>2.53</v>
      </c>
      <c r="Q1344" s="91" t="n">
        <v>1.75</v>
      </c>
      <c r="R1344" s="91" t="n">
        <v>1.85</v>
      </c>
      <c r="S1344" s="91" t="n">
        <v>2.06</v>
      </c>
      <c r="T1344" s="91" t="n">
        <v>2.02</v>
      </c>
      <c r="U1344" s="91" t="n">
        <v>2.25</v>
      </c>
      <c r="V1344" s="91" t="n">
        <v>2.41</v>
      </c>
      <c r="W1344" s="91" t="n">
        <v>1.88</v>
      </c>
      <c r="X1344" s="91" t="n">
        <v>1.86</v>
      </c>
      <c r="Y1344" s="91" t="n">
        <v>1.91</v>
      </c>
      <c r="AE1344" s="28" t="n">
        <v>2.551</v>
      </c>
      <c r="AF1344" s="28" t="n">
        <v>2.243023212295</v>
      </c>
      <c r="AG1344" s="28" t="n">
        <v>2.611</v>
      </c>
      <c r="AH1344" s="28" t="n">
        <v>2.291</v>
      </c>
      <c r="AI1344" s="28" t="n">
        <v>2.111</v>
      </c>
      <c r="AJ1344" s="28" t="n">
        <v>2.001</v>
      </c>
      <c r="AK1344" s="28" t="n">
        <v>2.4285</v>
      </c>
      <c r="AL1344" s="28" t="n">
        <v>2.516</v>
      </c>
      <c r="AM1344" s="28" t="n">
        <v>2.381</v>
      </c>
      <c r="AN1344" s="28" t="n">
        <v>2.386</v>
      </c>
      <c r="AO1344" s="28" t="n">
        <v>2.7235</v>
      </c>
      <c r="AP1344" s="28" t="n">
        <v>3.451</v>
      </c>
      <c r="AQ1344" s="28" t="n">
        <v>2.351</v>
      </c>
      <c r="AR1344" s="28" t="n">
        <v>2.341</v>
      </c>
      <c r="AS1344" s="28" t="n">
        <v>2.5585</v>
      </c>
      <c r="AT1344" s="28" t="n">
        <v>2.541</v>
      </c>
      <c r="AU1344" s="28" t="n">
        <v>2.8035</v>
      </c>
      <c r="AV1344" s="28" t="n">
        <v>3.261</v>
      </c>
      <c r="AW1344" s="28" t="n">
        <v>2.491</v>
      </c>
      <c r="AX1344" s="28" t="n">
        <v>2.481</v>
      </c>
      <c r="AY1344" s="28" t="n">
        <v>2.436</v>
      </c>
      <c r="BE1344" s="28" t="e">
        <f aca="false">NA()</f>
        <v>#N/A</v>
      </c>
      <c r="BF1344" s="28" t="e">
        <f aca="false">NA()</f>
        <v>#N/A</v>
      </c>
      <c r="BG1344" s="28" t="e">
        <f aca="false">NA()</f>
        <v>#N/A</v>
      </c>
      <c r="BH1344" s="28" t="e">
        <f aca="false">NA()</f>
        <v>#N/A</v>
      </c>
      <c r="BI1344" s="28" t="e">
        <f aca="false">NA()</f>
        <v>#N/A</v>
      </c>
      <c r="BJ1344" s="28" t="e">
        <f aca="false">NA()</f>
        <v>#N/A</v>
      </c>
      <c r="BK1344" s="28" t="e">
        <f aca="false">NA()</f>
        <v>#N/A</v>
      </c>
      <c r="BL1344" s="28" t="e">
        <f aca="false">NA()</f>
        <v>#N/A</v>
      </c>
      <c r="BM1344" s="28" t="e">
        <f aca="false">NA()</f>
        <v>#N/A</v>
      </c>
      <c r="BN1344" s="28" t="e">
        <f aca="false">NA()</f>
        <v>#N/A</v>
      </c>
      <c r="BO1344" s="28" t="e">
        <f aca="false">NA()</f>
        <v>#N/A</v>
      </c>
      <c r="BP1344" s="28" t="e">
        <f aca="false">NA()</f>
        <v>#N/A</v>
      </c>
      <c r="BQ1344" s="28" t="e">
        <f aca="false">NA()</f>
        <v>#N/A</v>
      </c>
      <c r="BR1344" s="28" t="e">
        <f aca="false">NA()</f>
        <v>#N/A</v>
      </c>
      <c r="BS1344" s="28" t="e">
        <f aca="false">NA()</f>
        <v>#N/A</v>
      </c>
      <c r="BT1344" s="28" t="e">
        <f aca="false">NA()</f>
        <v>#N/A</v>
      </c>
      <c r="BU1344" s="28" t="e">
        <f aca="false">NA()</f>
        <v>#N/A</v>
      </c>
      <c r="BV1344" s="28" t="e">
        <f aca="false">NA()</f>
        <v>#N/A</v>
      </c>
      <c r="BW1344" s="28" t="e">
        <f aca="false">NA()</f>
        <v>#N/A</v>
      </c>
      <c r="BX1344" s="28" t="e">
        <f aca="false">NA()</f>
        <v>#N/A</v>
      </c>
      <c r="BY1344" s="28" t="e">
        <f aca="false">NA()</f>
        <v>#N/A</v>
      </c>
      <c r="CA1344" s="28" t="e">
        <f aca="false">NA()</f>
        <v>#N/A</v>
      </c>
      <c r="CB1344" s="28" t="e">
        <f aca="false">NA()</f>
        <v>#N/A</v>
      </c>
      <c r="CC1344" s="28" t="e">
        <f aca="false">NA()</f>
        <v>#N/A</v>
      </c>
      <c r="CD1344" s="28" t="e">
        <f aca="false">NA()</f>
        <v>#N/A</v>
      </c>
      <c r="CE1344" s="28" t="e">
        <f aca="false">NA()</f>
        <v>#N/A</v>
      </c>
      <c r="CF1344" s="28" t="e">
        <f aca="false">NA()</f>
        <v>#N/A</v>
      </c>
      <c r="CG1344" s="28" t="e">
        <f aca="false">NA()</f>
        <v>#N/A</v>
      </c>
      <c r="CH1344" s="28" t="e">
        <f aca="false">NA()</f>
        <v>#N/A</v>
      </c>
      <c r="CI1344" s="28" t="e">
        <f aca="false">NA()</f>
        <v>#N/A</v>
      </c>
      <c r="CJ1344" s="28" t="e">
        <f aca="false">NA()</f>
        <v>#N/A</v>
      </c>
      <c r="CK1344" s="28" t="e">
        <f aca="false">NA()</f>
        <v>#N/A</v>
      </c>
      <c r="CL1344" s="92" t="e">
        <f aca="false">NA()</f>
        <v>#N/A</v>
      </c>
      <c r="CM1344" s="28" t="e">
        <f aca="false">NA()</f>
        <v>#N/A</v>
      </c>
      <c r="CN1344" s="28" t="e">
        <f aca="false">NA()</f>
        <v>#N/A</v>
      </c>
      <c r="CO1344" s="28" t="e">
        <f aca="false">NA()</f>
        <v>#N/A</v>
      </c>
      <c r="CP1344" s="28" t="e">
        <f aca="false">NA()</f>
        <v>#N/A</v>
      </c>
      <c r="CQ1344" s="28" t="e">
        <f aca="false">NA()</f>
        <v>#N/A</v>
      </c>
      <c r="CR1344" s="28" t="e">
        <f aca="false">NA()</f>
        <v>#N/A</v>
      </c>
      <c r="CS1344" s="28" t="e">
        <f aca="false">NA()</f>
        <v>#N/A</v>
      </c>
      <c r="CT1344" s="28" t="e">
        <f aca="false">NA()</f>
        <v>#N/A</v>
      </c>
      <c r="CU1344" s="28" t="e">
        <f aca="false">NA()</f>
        <v>#N/A</v>
      </c>
    </row>
    <row r="1345" customFormat="false" ht="10.5" hidden="false" customHeight="true" outlineLevel="0" collapsed="false">
      <c r="A1345" s="56" t="n">
        <v>37211</v>
      </c>
      <c r="B1345" s="90" t="n">
        <f aca="false">B1344+1</f>
        <v>1339</v>
      </c>
      <c r="C1345" s="28"/>
      <c r="E1345" s="91" t="n">
        <v>2.15</v>
      </c>
      <c r="F1345" s="91" t="n">
        <v>1.6027</v>
      </c>
      <c r="G1345" s="91" t="n">
        <v>2.105</v>
      </c>
      <c r="H1345" s="91" t="n">
        <v>1.72</v>
      </c>
      <c r="I1345" s="91" t="n">
        <v>1.61</v>
      </c>
      <c r="J1345" s="91" t="n">
        <v>1.48</v>
      </c>
      <c r="K1345" s="91" t="n">
        <v>1.91</v>
      </c>
      <c r="L1345" s="91" t="n">
        <v>2.11</v>
      </c>
      <c r="M1345" s="91" t="n">
        <v>1.87</v>
      </c>
      <c r="N1345" s="91" t="n">
        <v>1.84</v>
      </c>
      <c r="O1345" s="91" t="n">
        <v>2.29</v>
      </c>
      <c r="P1345" s="91" t="n">
        <v>2.69</v>
      </c>
      <c r="Q1345" s="91" t="n">
        <v>1.84</v>
      </c>
      <c r="R1345" s="91" t="n">
        <v>1.78</v>
      </c>
      <c r="S1345" s="91" t="n">
        <v>2.18</v>
      </c>
      <c r="T1345" s="91" t="n">
        <v>2.14</v>
      </c>
      <c r="U1345" s="91" t="n">
        <v>2.37</v>
      </c>
      <c r="V1345" s="91" t="n">
        <v>2.55</v>
      </c>
      <c r="W1345" s="91" t="n">
        <v>2</v>
      </c>
      <c r="X1345" s="91" t="n">
        <v>1.98</v>
      </c>
      <c r="Y1345" s="91" t="n">
        <v>1.815</v>
      </c>
      <c r="AE1345" s="28" t="n">
        <v>2.637</v>
      </c>
      <c r="AF1345" s="28" t="n">
        <v>2.2878147982693</v>
      </c>
      <c r="AG1345" s="28" t="n">
        <v>2.687</v>
      </c>
      <c r="AH1345" s="28" t="n">
        <v>2.337</v>
      </c>
      <c r="AI1345" s="28" t="n">
        <v>2.177</v>
      </c>
      <c r="AJ1345" s="28" t="n">
        <v>2.0345</v>
      </c>
      <c r="AK1345" s="28" t="n">
        <v>2.4995</v>
      </c>
      <c r="AL1345" s="28" t="n">
        <v>2.5995</v>
      </c>
      <c r="AM1345" s="28" t="n">
        <v>2.397</v>
      </c>
      <c r="AN1345" s="28" t="n">
        <v>2.447</v>
      </c>
      <c r="AO1345" s="28" t="n">
        <v>2.8095</v>
      </c>
      <c r="AP1345" s="28" t="n">
        <v>3.497</v>
      </c>
      <c r="AQ1345" s="28" t="n">
        <v>2.407</v>
      </c>
      <c r="AR1345" s="28" t="n">
        <v>2.402</v>
      </c>
      <c r="AS1345" s="28" t="n">
        <v>2.6445</v>
      </c>
      <c r="AT1345" s="28" t="n">
        <v>2.627</v>
      </c>
      <c r="AU1345" s="28" t="n">
        <v>2.8895</v>
      </c>
      <c r="AV1345" s="28" t="n">
        <v>3.347</v>
      </c>
      <c r="AW1345" s="28" t="n">
        <v>2.567</v>
      </c>
      <c r="AX1345" s="28" t="n">
        <v>2.567</v>
      </c>
      <c r="AY1345" s="28" t="n">
        <v>2.472</v>
      </c>
      <c r="BE1345" s="28" t="e">
        <f aca="false">NA()</f>
        <v>#N/A</v>
      </c>
      <c r="BF1345" s="28" t="e">
        <f aca="false">NA()</f>
        <v>#N/A</v>
      </c>
      <c r="BG1345" s="28" t="e">
        <f aca="false">NA()</f>
        <v>#N/A</v>
      </c>
      <c r="BH1345" s="28" t="e">
        <f aca="false">NA()</f>
        <v>#N/A</v>
      </c>
      <c r="BI1345" s="28" t="e">
        <f aca="false">NA()</f>
        <v>#N/A</v>
      </c>
      <c r="BJ1345" s="28" t="e">
        <f aca="false">NA()</f>
        <v>#N/A</v>
      </c>
      <c r="BK1345" s="28" t="e">
        <f aca="false">NA()</f>
        <v>#N/A</v>
      </c>
      <c r="BL1345" s="28" t="e">
        <f aca="false">NA()</f>
        <v>#N/A</v>
      </c>
      <c r="BM1345" s="28" t="e">
        <f aca="false">NA()</f>
        <v>#N/A</v>
      </c>
      <c r="BN1345" s="28" t="e">
        <f aca="false">NA()</f>
        <v>#N/A</v>
      </c>
      <c r="BO1345" s="28" t="e">
        <f aca="false">NA()</f>
        <v>#N/A</v>
      </c>
      <c r="BP1345" s="28" t="e">
        <f aca="false">NA()</f>
        <v>#N/A</v>
      </c>
      <c r="BQ1345" s="28" t="e">
        <f aca="false">NA()</f>
        <v>#N/A</v>
      </c>
      <c r="BR1345" s="28" t="e">
        <f aca="false">NA()</f>
        <v>#N/A</v>
      </c>
      <c r="BS1345" s="28" t="e">
        <f aca="false">NA()</f>
        <v>#N/A</v>
      </c>
      <c r="BT1345" s="28" t="e">
        <f aca="false">NA()</f>
        <v>#N/A</v>
      </c>
      <c r="BU1345" s="28" t="e">
        <f aca="false">NA()</f>
        <v>#N/A</v>
      </c>
      <c r="BV1345" s="28" t="e">
        <f aca="false">NA()</f>
        <v>#N/A</v>
      </c>
      <c r="BW1345" s="28" t="e">
        <f aca="false">NA()</f>
        <v>#N/A</v>
      </c>
      <c r="BX1345" s="28" t="e">
        <f aca="false">NA()</f>
        <v>#N/A</v>
      </c>
      <c r="BY1345" s="28" t="e">
        <f aca="false">NA()</f>
        <v>#N/A</v>
      </c>
      <c r="CA1345" s="28" t="e">
        <f aca="false">NA()</f>
        <v>#N/A</v>
      </c>
      <c r="CB1345" s="28" t="e">
        <f aca="false">NA()</f>
        <v>#N/A</v>
      </c>
      <c r="CC1345" s="28" t="e">
        <f aca="false">NA()</f>
        <v>#N/A</v>
      </c>
      <c r="CD1345" s="28" t="e">
        <f aca="false">NA()</f>
        <v>#N/A</v>
      </c>
      <c r="CE1345" s="28" t="e">
        <f aca="false">NA()</f>
        <v>#N/A</v>
      </c>
      <c r="CF1345" s="28" t="e">
        <f aca="false">NA()</f>
        <v>#N/A</v>
      </c>
      <c r="CG1345" s="28" t="e">
        <f aca="false">NA()</f>
        <v>#N/A</v>
      </c>
      <c r="CH1345" s="28" t="e">
        <f aca="false">NA()</f>
        <v>#N/A</v>
      </c>
      <c r="CI1345" s="28" t="e">
        <f aca="false">NA()</f>
        <v>#N/A</v>
      </c>
      <c r="CJ1345" s="28" t="e">
        <f aca="false">NA()</f>
        <v>#N/A</v>
      </c>
      <c r="CK1345" s="28" t="e">
        <f aca="false">NA()</f>
        <v>#N/A</v>
      </c>
      <c r="CL1345" s="92" t="e">
        <f aca="false">NA()</f>
        <v>#N/A</v>
      </c>
      <c r="CM1345" s="28" t="e">
        <f aca="false">NA()</f>
        <v>#N/A</v>
      </c>
      <c r="CN1345" s="28" t="e">
        <f aca="false">NA()</f>
        <v>#N/A</v>
      </c>
      <c r="CO1345" s="28" t="e">
        <f aca="false">NA()</f>
        <v>#N/A</v>
      </c>
      <c r="CP1345" s="28" t="e">
        <f aca="false">NA()</f>
        <v>#N/A</v>
      </c>
      <c r="CQ1345" s="28" t="e">
        <f aca="false">NA()</f>
        <v>#N/A</v>
      </c>
      <c r="CR1345" s="28" t="e">
        <f aca="false">NA()</f>
        <v>#N/A</v>
      </c>
      <c r="CS1345" s="28" t="e">
        <f aca="false">NA()</f>
        <v>#N/A</v>
      </c>
      <c r="CT1345" s="28" t="e">
        <f aca="false">NA()</f>
        <v>#N/A</v>
      </c>
      <c r="CU1345" s="28" t="e">
        <f aca="false">NA()</f>
        <v>#N/A</v>
      </c>
    </row>
    <row r="1346" customFormat="false" ht="9.75" hidden="false" customHeight="true" outlineLevel="0" collapsed="false">
      <c r="A1346" s="56" t="n">
        <v>37214</v>
      </c>
      <c r="B1346" s="90" t="n">
        <f aca="false">B1345+1</f>
        <v>1340</v>
      </c>
      <c r="C1346" s="28"/>
      <c r="E1346" s="91" t="n">
        <v>2.45</v>
      </c>
      <c r="F1346" s="91" t="n">
        <v>1.61</v>
      </c>
      <c r="G1346" s="91" t="n">
        <v>2.405</v>
      </c>
      <c r="H1346" s="91" t="n">
        <v>2.11</v>
      </c>
      <c r="I1346" s="91" t="n">
        <v>2.05</v>
      </c>
      <c r="J1346" s="91" t="n">
        <v>1.95</v>
      </c>
      <c r="K1346" s="91" t="n">
        <v>2.24</v>
      </c>
      <c r="L1346" s="91" t="n">
        <v>2.41</v>
      </c>
      <c r="M1346" s="91" t="n">
        <v>2.29</v>
      </c>
      <c r="N1346" s="91" t="n">
        <v>2.2</v>
      </c>
      <c r="O1346" s="91" t="n">
        <v>2.59</v>
      </c>
      <c r="P1346" s="91" t="n">
        <v>3</v>
      </c>
      <c r="Q1346" s="91" t="n">
        <v>2.16</v>
      </c>
      <c r="R1346" s="91" t="n">
        <v>2.23</v>
      </c>
      <c r="S1346" s="91" t="n">
        <v>2.48</v>
      </c>
      <c r="T1346" s="91" t="n">
        <v>2.46</v>
      </c>
      <c r="U1346" s="91" t="n">
        <v>2.72</v>
      </c>
      <c r="V1346" s="91" t="n">
        <v>2.88</v>
      </c>
      <c r="W1346" s="91" t="n">
        <v>2.32</v>
      </c>
      <c r="X1346" s="91" t="n">
        <v>2.32</v>
      </c>
      <c r="Y1346" s="91" t="n">
        <v>2.27</v>
      </c>
      <c r="AE1346" s="28" t="n">
        <v>2.791</v>
      </c>
      <c r="AF1346" s="28" t="n">
        <v>2.4151353594106</v>
      </c>
      <c r="AG1346" s="28" t="n">
        <v>2.841</v>
      </c>
      <c r="AH1346" s="28" t="n">
        <v>2.521</v>
      </c>
      <c r="AI1346" s="28" t="n">
        <v>2.421</v>
      </c>
      <c r="AJ1346" s="28" t="n">
        <v>2.301</v>
      </c>
      <c r="AK1346" s="28" t="n">
        <v>2.6535</v>
      </c>
      <c r="AL1346" s="28" t="n">
        <v>2.7535</v>
      </c>
      <c r="AM1346" s="28" t="n">
        <v>2.626</v>
      </c>
      <c r="AN1346" s="28" t="n">
        <v>2.651</v>
      </c>
      <c r="AO1346" s="28" t="n">
        <v>2.9635</v>
      </c>
      <c r="AP1346" s="28" t="n">
        <v>3.661</v>
      </c>
      <c r="AQ1346" s="28" t="n">
        <v>2.586</v>
      </c>
      <c r="AR1346" s="28" t="n">
        <v>2.621</v>
      </c>
      <c r="AS1346" s="28" t="n">
        <v>2.7985</v>
      </c>
      <c r="AT1346" s="28" t="n">
        <v>2.781</v>
      </c>
      <c r="AU1346" s="28" t="n">
        <v>3.0435</v>
      </c>
      <c r="AV1346" s="28" t="n">
        <v>3.501</v>
      </c>
      <c r="AW1346" s="28" t="n">
        <v>2.721</v>
      </c>
      <c r="AX1346" s="28" t="n">
        <v>2.721</v>
      </c>
      <c r="AY1346" s="28" t="n">
        <v>2.681</v>
      </c>
      <c r="BE1346" s="28" t="e">
        <f aca="false">NA()</f>
        <v>#N/A</v>
      </c>
      <c r="BF1346" s="28" t="e">
        <f aca="false">NA()</f>
        <v>#N/A</v>
      </c>
      <c r="BG1346" s="28" t="e">
        <f aca="false">NA()</f>
        <v>#N/A</v>
      </c>
      <c r="BH1346" s="28" t="e">
        <f aca="false">NA()</f>
        <v>#N/A</v>
      </c>
      <c r="BI1346" s="28" t="e">
        <f aca="false">NA()</f>
        <v>#N/A</v>
      </c>
      <c r="BJ1346" s="28" t="e">
        <f aca="false">NA()</f>
        <v>#N/A</v>
      </c>
      <c r="BK1346" s="28" t="e">
        <f aca="false">NA()</f>
        <v>#N/A</v>
      </c>
      <c r="BL1346" s="28" t="e">
        <f aca="false">NA()</f>
        <v>#N/A</v>
      </c>
      <c r="BM1346" s="28" t="e">
        <f aca="false">NA()</f>
        <v>#N/A</v>
      </c>
      <c r="BN1346" s="28" t="e">
        <f aca="false">NA()</f>
        <v>#N/A</v>
      </c>
      <c r="BO1346" s="28" t="e">
        <f aca="false">NA()</f>
        <v>#N/A</v>
      </c>
      <c r="BP1346" s="28" t="e">
        <f aca="false">NA()</f>
        <v>#N/A</v>
      </c>
      <c r="BQ1346" s="28" t="e">
        <f aca="false">NA()</f>
        <v>#N/A</v>
      </c>
      <c r="BR1346" s="28" t="e">
        <f aca="false">NA()</f>
        <v>#N/A</v>
      </c>
      <c r="BS1346" s="28" t="e">
        <f aca="false">NA()</f>
        <v>#N/A</v>
      </c>
      <c r="BT1346" s="28" t="e">
        <f aca="false">NA()</f>
        <v>#N/A</v>
      </c>
      <c r="BU1346" s="28" t="e">
        <f aca="false">NA()</f>
        <v>#N/A</v>
      </c>
      <c r="BV1346" s="28" t="e">
        <f aca="false">NA()</f>
        <v>#N/A</v>
      </c>
      <c r="BW1346" s="28" t="e">
        <f aca="false">NA()</f>
        <v>#N/A</v>
      </c>
      <c r="BX1346" s="28" t="e">
        <f aca="false">NA()</f>
        <v>#N/A</v>
      </c>
      <c r="BY1346" s="28" t="e">
        <f aca="false">NA()</f>
        <v>#N/A</v>
      </c>
      <c r="CA1346" s="28" t="e">
        <f aca="false">NA()</f>
        <v>#N/A</v>
      </c>
      <c r="CB1346" s="28" t="e">
        <f aca="false">NA()</f>
        <v>#N/A</v>
      </c>
      <c r="CC1346" s="28" t="e">
        <f aca="false">NA()</f>
        <v>#N/A</v>
      </c>
      <c r="CD1346" s="28" t="e">
        <f aca="false">NA()</f>
        <v>#N/A</v>
      </c>
      <c r="CE1346" s="28" t="e">
        <f aca="false">NA()</f>
        <v>#N/A</v>
      </c>
      <c r="CF1346" s="28" t="e">
        <f aca="false">NA()</f>
        <v>#N/A</v>
      </c>
      <c r="CG1346" s="28" t="e">
        <f aca="false">NA()</f>
        <v>#N/A</v>
      </c>
      <c r="CH1346" s="28" t="e">
        <f aca="false">NA()</f>
        <v>#N/A</v>
      </c>
      <c r="CI1346" s="28" t="e">
        <f aca="false">NA()</f>
        <v>#N/A</v>
      </c>
      <c r="CJ1346" s="28" t="e">
        <f aca="false">NA()</f>
        <v>#N/A</v>
      </c>
      <c r="CK1346" s="28" t="e">
        <f aca="false">NA()</f>
        <v>#N/A</v>
      </c>
      <c r="CL1346" s="92" t="e">
        <f aca="false">NA()</f>
        <v>#N/A</v>
      </c>
      <c r="CM1346" s="28" t="e">
        <f aca="false">NA()</f>
        <v>#N/A</v>
      </c>
      <c r="CN1346" s="28" t="e">
        <f aca="false">NA()</f>
        <v>#N/A</v>
      </c>
      <c r="CO1346" s="28" t="e">
        <f aca="false">NA()</f>
        <v>#N/A</v>
      </c>
      <c r="CP1346" s="28" t="e">
        <f aca="false">NA()</f>
        <v>#N/A</v>
      </c>
      <c r="CQ1346" s="28" t="e">
        <f aca="false">NA()</f>
        <v>#N/A</v>
      </c>
      <c r="CR1346" s="28" t="e">
        <f aca="false">NA()</f>
        <v>#N/A</v>
      </c>
      <c r="CS1346" s="28" t="e">
        <f aca="false">NA()</f>
        <v>#N/A</v>
      </c>
      <c r="CT1346" s="28" t="e">
        <f aca="false">NA()</f>
        <v>#N/A</v>
      </c>
      <c r="CU1346" s="28" t="e">
        <f aca="false">NA()</f>
        <v>#N/A</v>
      </c>
    </row>
    <row r="1347" customFormat="false" ht="10.5" hidden="false" customHeight="true" outlineLevel="0" collapsed="false">
      <c r="A1347" s="56" t="n">
        <v>37215</v>
      </c>
      <c r="B1347" s="90" t="n">
        <f aca="false">B1346+1</f>
        <v>1341</v>
      </c>
      <c r="C1347" s="28"/>
      <c r="E1347" s="91" t="n">
        <v>2.4</v>
      </c>
      <c r="F1347" s="91" t="n">
        <v>2.137</v>
      </c>
      <c r="G1347" s="91" t="n">
        <v>2.355</v>
      </c>
      <c r="H1347" s="91" t="n">
        <v>2.12</v>
      </c>
      <c r="I1347" s="91" t="n">
        <v>2.05</v>
      </c>
      <c r="J1347" s="91" t="n">
        <v>2</v>
      </c>
      <c r="K1347" s="91" t="n">
        <v>2.19</v>
      </c>
      <c r="L1347" s="91" t="n">
        <v>2.36</v>
      </c>
      <c r="M1347" s="91" t="n">
        <v>2.26</v>
      </c>
      <c r="N1347" s="91" t="n">
        <v>2.15</v>
      </c>
      <c r="O1347" s="91" t="n">
        <v>2.52</v>
      </c>
      <c r="P1347" s="91" t="n">
        <v>2.93</v>
      </c>
      <c r="Q1347" s="91" t="n">
        <v>2.11</v>
      </c>
      <c r="R1347" s="91" t="n">
        <v>2.23</v>
      </c>
      <c r="S1347" s="91" t="n">
        <v>2.43</v>
      </c>
      <c r="T1347" s="91" t="n">
        <v>2.4</v>
      </c>
      <c r="U1347" s="91" t="n">
        <v>2.67</v>
      </c>
      <c r="V1347" s="91" t="n">
        <v>2.8</v>
      </c>
      <c r="W1347" s="91" t="n">
        <v>2.27</v>
      </c>
      <c r="X1347" s="91" t="n">
        <v>2.27</v>
      </c>
      <c r="Y1347" s="91" t="n">
        <v>2.27</v>
      </c>
      <c r="AE1347" s="28" t="n">
        <v>2.852</v>
      </c>
      <c r="AF1347" s="28" t="n">
        <v>2.43579974631853</v>
      </c>
      <c r="AG1347" s="28" t="n">
        <v>2.902</v>
      </c>
      <c r="AH1347" s="28" t="n">
        <v>2.602</v>
      </c>
      <c r="AI1347" s="28" t="n">
        <v>2.532</v>
      </c>
      <c r="AJ1347" s="28" t="n">
        <v>2.432</v>
      </c>
      <c r="AK1347" s="28" t="n">
        <v>2.7195</v>
      </c>
      <c r="AL1347" s="28" t="n">
        <v>2.8145</v>
      </c>
      <c r="AM1347" s="28" t="n">
        <v>2.702</v>
      </c>
      <c r="AN1347" s="28" t="n">
        <v>2.742</v>
      </c>
      <c r="AO1347" s="28" t="n">
        <v>3.022</v>
      </c>
      <c r="AP1347" s="28" t="n">
        <v>3.722</v>
      </c>
      <c r="AQ1347" s="28" t="n">
        <v>2.647</v>
      </c>
      <c r="AR1347" s="28" t="n">
        <v>2.702</v>
      </c>
      <c r="AS1347" s="28" t="n">
        <v>2.8595</v>
      </c>
      <c r="AT1347" s="28" t="n">
        <v>2.842</v>
      </c>
      <c r="AU1347" s="28" t="n">
        <v>3.1045</v>
      </c>
      <c r="AV1347" s="28" t="n">
        <v>3.562</v>
      </c>
      <c r="AW1347" s="28" t="n">
        <v>2.782</v>
      </c>
      <c r="AX1347" s="28" t="n">
        <v>2.782</v>
      </c>
      <c r="AY1347" s="28" t="n">
        <v>2.757</v>
      </c>
      <c r="BE1347" s="28" t="e">
        <f aca="false">NA()</f>
        <v>#N/A</v>
      </c>
      <c r="BF1347" s="28" t="e">
        <f aca="false">NA()</f>
        <v>#N/A</v>
      </c>
      <c r="BG1347" s="28" t="e">
        <f aca="false">NA()</f>
        <v>#N/A</v>
      </c>
      <c r="BH1347" s="28" t="e">
        <f aca="false">NA()</f>
        <v>#N/A</v>
      </c>
      <c r="BI1347" s="28" t="e">
        <f aca="false">NA()</f>
        <v>#N/A</v>
      </c>
      <c r="BJ1347" s="28" t="e">
        <f aca="false">NA()</f>
        <v>#N/A</v>
      </c>
      <c r="BK1347" s="28" t="e">
        <f aca="false">NA()</f>
        <v>#N/A</v>
      </c>
      <c r="BL1347" s="28" t="e">
        <f aca="false">NA()</f>
        <v>#N/A</v>
      </c>
      <c r="BM1347" s="28" t="e">
        <f aca="false">NA()</f>
        <v>#N/A</v>
      </c>
      <c r="BN1347" s="28" t="e">
        <f aca="false">NA()</f>
        <v>#N/A</v>
      </c>
      <c r="BO1347" s="28" t="e">
        <f aca="false">NA()</f>
        <v>#N/A</v>
      </c>
      <c r="BP1347" s="28" t="e">
        <f aca="false">NA()</f>
        <v>#N/A</v>
      </c>
      <c r="BQ1347" s="28" t="e">
        <f aca="false">NA()</f>
        <v>#N/A</v>
      </c>
      <c r="BR1347" s="28" t="e">
        <f aca="false">NA()</f>
        <v>#N/A</v>
      </c>
      <c r="BS1347" s="28" t="e">
        <f aca="false">NA()</f>
        <v>#N/A</v>
      </c>
      <c r="BT1347" s="28" t="e">
        <f aca="false">NA()</f>
        <v>#N/A</v>
      </c>
      <c r="BU1347" s="28" t="e">
        <f aca="false">NA()</f>
        <v>#N/A</v>
      </c>
      <c r="BV1347" s="28" t="e">
        <f aca="false">NA()</f>
        <v>#N/A</v>
      </c>
      <c r="BW1347" s="28" t="e">
        <f aca="false">NA()</f>
        <v>#N/A</v>
      </c>
      <c r="BX1347" s="28" t="e">
        <f aca="false">NA()</f>
        <v>#N/A</v>
      </c>
      <c r="BY1347" s="28" t="e">
        <f aca="false">NA()</f>
        <v>#N/A</v>
      </c>
      <c r="CA1347" s="28" t="e">
        <f aca="false">NA()</f>
        <v>#N/A</v>
      </c>
      <c r="CB1347" s="28" t="e">
        <f aca="false">NA()</f>
        <v>#N/A</v>
      </c>
      <c r="CC1347" s="28" t="e">
        <f aca="false">NA()</f>
        <v>#N/A</v>
      </c>
      <c r="CD1347" s="28" t="e">
        <f aca="false">NA()</f>
        <v>#N/A</v>
      </c>
      <c r="CE1347" s="28" t="e">
        <f aca="false">NA()</f>
        <v>#N/A</v>
      </c>
      <c r="CF1347" s="28" t="e">
        <f aca="false">NA()</f>
        <v>#N/A</v>
      </c>
      <c r="CG1347" s="28" t="e">
        <f aca="false">NA()</f>
        <v>#N/A</v>
      </c>
      <c r="CH1347" s="28" t="e">
        <f aca="false">NA()</f>
        <v>#N/A</v>
      </c>
      <c r="CI1347" s="28" t="e">
        <f aca="false">NA()</f>
        <v>#N/A</v>
      </c>
      <c r="CJ1347" s="28" t="e">
        <f aca="false">NA()</f>
        <v>#N/A</v>
      </c>
      <c r="CK1347" s="28" t="e">
        <f aca="false">NA()</f>
        <v>#N/A</v>
      </c>
      <c r="CL1347" s="92" t="e">
        <f aca="false">NA()</f>
        <v>#N/A</v>
      </c>
      <c r="CM1347" s="28" t="e">
        <f aca="false">NA()</f>
        <v>#N/A</v>
      </c>
      <c r="CN1347" s="28" t="e">
        <f aca="false">NA()</f>
        <v>#N/A</v>
      </c>
      <c r="CO1347" s="28" t="e">
        <f aca="false">NA()</f>
        <v>#N/A</v>
      </c>
      <c r="CP1347" s="28" t="e">
        <f aca="false">NA()</f>
        <v>#N/A</v>
      </c>
      <c r="CQ1347" s="28" t="e">
        <f aca="false">NA()</f>
        <v>#N/A</v>
      </c>
      <c r="CR1347" s="28" t="e">
        <f aca="false">NA()</f>
        <v>#N/A</v>
      </c>
      <c r="CS1347" s="28" t="e">
        <f aca="false">NA()</f>
        <v>#N/A</v>
      </c>
      <c r="CT1347" s="28" t="e">
        <f aca="false">NA()</f>
        <v>#N/A</v>
      </c>
      <c r="CU1347" s="28" t="e">
        <f aca="false">NA()</f>
        <v>#N/A</v>
      </c>
    </row>
    <row r="1348" customFormat="false" ht="10.5" hidden="false" customHeight="true" outlineLevel="0" collapsed="false">
      <c r="A1348" s="56" t="n">
        <v>37216</v>
      </c>
      <c r="B1348" s="90" t="n">
        <f aca="false">B1347+1</f>
        <v>1342</v>
      </c>
      <c r="C1348" s="28"/>
      <c r="E1348" s="91" t="n">
        <v>1.92</v>
      </c>
      <c r="F1348" s="91" t="n">
        <v>2.145</v>
      </c>
      <c r="G1348" s="91" t="n">
        <v>2.395</v>
      </c>
      <c r="H1348" s="91" t="n">
        <v>1.59</v>
      </c>
      <c r="I1348" s="91" t="n">
        <v>1.5</v>
      </c>
      <c r="J1348" s="91" t="n">
        <v>1.42</v>
      </c>
      <c r="K1348" s="91" t="n">
        <v>1.6734</v>
      </c>
      <c r="L1348" s="91" t="n">
        <v>1.83</v>
      </c>
      <c r="M1348" s="91" t="n">
        <v>1.615</v>
      </c>
      <c r="N1348" s="91" t="n">
        <v>1.75</v>
      </c>
      <c r="O1348" s="91" t="n">
        <v>2.55</v>
      </c>
      <c r="P1348" s="91" t="n">
        <v>3.02</v>
      </c>
      <c r="Q1348" s="91" t="n">
        <v>1.64</v>
      </c>
      <c r="R1348" s="91" t="n">
        <v>1.66</v>
      </c>
      <c r="S1348" s="91" t="n">
        <v>1.96</v>
      </c>
      <c r="T1348" s="91" t="n">
        <v>1.92</v>
      </c>
      <c r="U1348" s="91" t="n">
        <v>2.72</v>
      </c>
      <c r="V1348" s="91" t="n">
        <v>2.85</v>
      </c>
      <c r="W1348" s="91" t="n">
        <v>2.32</v>
      </c>
      <c r="X1348" s="91" t="n">
        <v>2.32</v>
      </c>
      <c r="Y1348" s="91" t="n">
        <v>1.71</v>
      </c>
      <c r="AE1348" s="28" t="n">
        <v>2.813</v>
      </c>
      <c r="AF1348" s="28" t="n">
        <v>2.41473651184723</v>
      </c>
      <c r="AG1348" s="28" t="n">
        <v>2.863</v>
      </c>
      <c r="AH1348" s="28" t="n">
        <v>2.583</v>
      </c>
      <c r="AI1348" s="28" t="n">
        <v>2.503</v>
      </c>
      <c r="AJ1348" s="28" t="n">
        <v>2.393</v>
      </c>
      <c r="AK1348" s="28" t="n">
        <v>2.6805</v>
      </c>
      <c r="AL1348" s="28" t="n">
        <v>2.7755</v>
      </c>
      <c r="AM1348" s="28" t="n">
        <v>2.673</v>
      </c>
      <c r="AN1348" s="28" t="n">
        <v>2.718</v>
      </c>
      <c r="AO1348" s="28" t="n">
        <v>2.983</v>
      </c>
      <c r="AP1348" s="28" t="n">
        <v>3.648</v>
      </c>
      <c r="AQ1348" s="28" t="n">
        <v>2.633</v>
      </c>
      <c r="AR1348" s="28" t="n">
        <v>2.668</v>
      </c>
      <c r="AS1348" s="28" t="n">
        <v>2.8205</v>
      </c>
      <c r="AT1348" s="28" t="n">
        <v>2.803</v>
      </c>
      <c r="AU1348" s="28" t="n">
        <v>3.0655</v>
      </c>
      <c r="AV1348" s="28" t="n">
        <v>3.523</v>
      </c>
      <c r="AW1348" s="28" t="n">
        <v>2.743</v>
      </c>
      <c r="AX1348" s="28" t="n">
        <v>2.743</v>
      </c>
      <c r="AY1348" s="28" t="n">
        <v>2.723</v>
      </c>
      <c r="BE1348" s="28" t="e">
        <f aca="false">NA()</f>
        <v>#N/A</v>
      </c>
      <c r="BF1348" s="28" t="e">
        <f aca="false">NA()</f>
        <v>#N/A</v>
      </c>
      <c r="BG1348" s="28" t="e">
        <f aca="false">NA()</f>
        <v>#N/A</v>
      </c>
      <c r="BH1348" s="28" t="e">
        <f aca="false">NA()</f>
        <v>#N/A</v>
      </c>
      <c r="BI1348" s="28" t="e">
        <f aca="false">NA()</f>
        <v>#N/A</v>
      </c>
      <c r="BJ1348" s="28" t="e">
        <f aca="false">NA()</f>
        <v>#N/A</v>
      </c>
      <c r="BK1348" s="28" t="e">
        <f aca="false">NA()</f>
        <v>#N/A</v>
      </c>
      <c r="BL1348" s="28" t="e">
        <f aca="false">NA()</f>
        <v>#N/A</v>
      </c>
      <c r="BM1348" s="28" t="e">
        <f aca="false">NA()</f>
        <v>#N/A</v>
      </c>
      <c r="BN1348" s="28" t="e">
        <f aca="false">NA()</f>
        <v>#N/A</v>
      </c>
      <c r="BO1348" s="28" t="e">
        <f aca="false">NA()</f>
        <v>#N/A</v>
      </c>
      <c r="BP1348" s="28" t="e">
        <f aca="false">NA()</f>
        <v>#N/A</v>
      </c>
      <c r="BQ1348" s="28" t="e">
        <f aca="false">NA()</f>
        <v>#N/A</v>
      </c>
      <c r="BR1348" s="28" t="e">
        <f aca="false">NA()</f>
        <v>#N/A</v>
      </c>
      <c r="BS1348" s="28" t="e">
        <f aca="false">NA()</f>
        <v>#N/A</v>
      </c>
      <c r="BT1348" s="28" t="e">
        <f aca="false">NA()</f>
        <v>#N/A</v>
      </c>
      <c r="BU1348" s="28" t="e">
        <f aca="false">NA()</f>
        <v>#N/A</v>
      </c>
      <c r="BV1348" s="28" t="e">
        <f aca="false">NA()</f>
        <v>#N/A</v>
      </c>
      <c r="BW1348" s="28" t="e">
        <f aca="false">NA()</f>
        <v>#N/A</v>
      </c>
      <c r="BX1348" s="28" t="e">
        <f aca="false">NA()</f>
        <v>#N/A</v>
      </c>
      <c r="BY1348" s="28" t="e">
        <f aca="false">NA()</f>
        <v>#N/A</v>
      </c>
      <c r="CA1348" s="28" t="e">
        <f aca="false">NA()</f>
        <v>#N/A</v>
      </c>
      <c r="CB1348" s="28" t="e">
        <f aca="false">NA()</f>
        <v>#N/A</v>
      </c>
      <c r="CC1348" s="28" t="e">
        <f aca="false">NA()</f>
        <v>#N/A</v>
      </c>
      <c r="CD1348" s="28" t="e">
        <f aca="false">NA()</f>
        <v>#N/A</v>
      </c>
      <c r="CE1348" s="28" t="e">
        <f aca="false">NA()</f>
        <v>#N/A</v>
      </c>
      <c r="CF1348" s="28" t="e">
        <f aca="false">NA()</f>
        <v>#N/A</v>
      </c>
      <c r="CG1348" s="28" t="e">
        <f aca="false">NA()</f>
        <v>#N/A</v>
      </c>
      <c r="CH1348" s="28" t="e">
        <f aca="false">NA()</f>
        <v>#N/A</v>
      </c>
      <c r="CI1348" s="28" t="e">
        <f aca="false">NA()</f>
        <v>#N/A</v>
      </c>
      <c r="CJ1348" s="28" t="e">
        <f aca="false">NA()</f>
        <v>#N/A</v>
      </c>
      <c r="CK1348" s="28" t="e">
        <f aca="false">NA()</f>
        <v>#N/A</v>
      </c>
      <c r="CL1348" s="92" t="e">
        <f aca="false">NA()</f>
        <v>#N/A</v>
      </c>
      <c r="CM1348" s="28" t="e">
        <f aca="false">NA()</f>
        <v>#N/A</v>
      </c>
      <c r="CN1348" s="28" t="e">
        <f aca="false">NA()</f>
        <v>#N/A</v>
      </c>
      <c r="CO1348" s="28" t="e">
        <f aca="false">NA()</f>
        <v>#N/A</v>
      </c>
      <c r="CP1348" s="28" t="e">
        <f aca="false">NA()</f>
        <v>#N/A</v>
      </c>
      <c r="CQ1348" s="28" t="e">
        <f aca="false">NA()</f>
        <v>#N/A</v>
      </c>
      <c r="CR1348" s="28" t="e">
        <f aca="false">NA()</f>
        <v>#N/A</v>
      </c>
      <c r="CS1348" s="28" t="e">
        <f aca="false">NA()</f>
        <v>#N/A</v>
      </c>
      <c r="CT1348" s="28" t="e">
        <f aca="false">NA()</f>
        <v>#N/A</v>
      </c>
      <c r="CU1348" s="28" t="e">
        <f aca="false">NA()</f>
        <v>#N/A</v>
      </c>
    </row>
    <row r="1349" customFormat="false" ht="10.5" hidden="false" customHeight="true" outlineLevel="0" collapsed="false">
      <c r="A1349" s="56" t="n">
        <v>37221</v>
      </c>
      <c r="B1349" s="90" t="n">
        <f aca="false">B1348+1</f>
        <v>1343</v>
      </c>
      <c r="C1349" s="28"/>
      <c r="E1349" s="91" t="n">
        <v>2.2</v>
      </c>
      <c r="F1349" s="91" t="n">
        <v>2.057</v>
      </c>
      <c r="G1349" s="91" t="n">
        <v>2.145</v>
      </c>
      <c r="H1349" s="91" t="n">
        <v>2.3</v>
      </c>
      <c r="I1349" s="91" t="n">
        <v>2.25</v>
      </c>
      <c r="J1349" s="91" t="n">
        <v>2.1</v>
      </c>
      <c r="K1349" s="91" t="n">
        <v>2</v>
      </c>
      <c r="L1349" s="91" t="n">
        <v>2.16</v>
      </c>
      <c r="M1349" s="91" t="n">
        <v>2.5</v>
      </c>
      <c r="N1349" s="91" t="n">
        <v>1.95</v>
      </c>
      <c r="O1349" s="91" t="n">
        <v>2.2</v>
      </c>
      <c r="P1349" s="91" t="n">
        <v>2.55</v>
      </c>
      <c r="Q1349" s="91" t="n">
        <v>1.91</v>
      </c>
      <c r="R1349" s="91" t="n">
        <v>2.4</v>
      </c>
      <c r="S1349" s="91" t="n">
        <v>2.23</v>
      </c>
      <c r="T1349" s="91" t="n">
        <v>2.21</v>
      </c>
      <c r="U1349" s="91" t="n">
        <v>2.4</v>
      </c>
      <c r="V1349" s="91" t="n">
        <v>2.5</v>
      </c>
      <c r="W1349" s="91" t="n">
        <v>2.07</v>
      </c>
      <c r="X1349" s="91" t="n">
        <v>2.07</v>
      </c>
      <c r="Y1349" s="91" t="n">
        <v>2.45</v>
      </c>
      <c r="AE1349" s="28" t="n">
        <v>2.696</v>
      </c>
      <c r="AF1349" s="28" t="n">
        <v>2.40079825985873</v>
      </c>
      <c r="AG1349" s="28" t="n">
        <v>2.746</v>
      </c>
      <c r="AH1349" s="28" t="n">
        <v>2.536</v>
      </c>
      <c r="AI1349" s="28" t="n">
        <v>2.486</v>
      </c>
      <c r="AJ1349" s="28" t="n">
        <v>2.356</v>
      </c>
      <c r="AK1349" s="28" t="n">
        <v>2.5635</v>
      </c>
      <c r="AL1349" s="28" t="n">
        <v>2.6585</v>
      </c>
      <c r="AM1349" s="28" t="n">
        <v>2.681</v>
      </c>
      <c r="AN1349" s="28" t="n">
        <v>2.696</v>
      </c>
      <c r="AO1349" s="28" t="n">
        <v>2.8435</v>
      </c>
      <c r="AP1349" s="28" t="n">
        <v>3.471</v>
      </c>
      <c r="AQ1349" s="28" t="n">
        <v>2.536</v>
      </c>
      <c r="AR1349" s="28" t="n">
        <v>2.681</v>
      </c>
      <c r="AS1349" s="28" t="n">
        <v>2.7035</v>
      </c>
      <c r="AT1349" s="28" t="n">
        <v>2.686</v>
      </c>
      <c r="AU1349" s="28" t="n">
        <v>2.921</v>
      </c>
      <c r="AV1349" s="28" t="n">
        <v>3.366</v>
      </c>
      <c r="AW1349" s="28" t="n">
        <v>2.636</v>
      </c>
      <c r="AX1349" s="28" t="n">
        <v>2.636</v>
      </c>
      <c r="AY1349" s="28" t="n">
        <v>2.756</v>
      </c>
      <c r="BE1349" s="28" t="e">
        <f aca="false">NA()</f>
        <v>#N/A</v>
      </c>
      <c r="BF1349" s="28" t="e">
        <f aca="false">NA()</f>
        <v>#N/A</v>
      </c>
      <c r="BG1349" s="28" t="e">
        <f aca="false">NA()</f>
        <v>#N/A</v>
      </c>
      <c r="BH1349" s="28" t="e">
        <f aca="false">NA()</f>
        <v>#N/A</v>
      </c>
      <c r="BI1349" s="28" t="e">
        <f aca="false">NA()</f>
        <v>#N/A</v>
      </c>
      <c r="BJ1349" s="28" t="e">
        <f aca="false">NA()</f>
        <v>#N/A</v>
      </c>
      <c r="BK1349" s="28" t="e">
        <f aca="false">NA()</f>
        <v>#N/A</v>
      </c>
      <c r="BL1349" s="28" t="e">
        <f aca="false">NA()</f>
        <v>#N/A</v>
      </c>
      <c r="BM1349" s="28" t="e">
        <f aca="false">NA()</f>
        <v>#N/A</v>
      </c>
      <c r="BN1349" s="28" t="e">
        <f aca="false">NA()</f>
        <v>#N/A</v>
      </c>
      <c r="BO1349" s="28" t="e">
        <f aca="false">NA()</f>
        <v>#N/A</v>
      </c>
      <c r="BP1349" s="28" t="e">
        <f aca="false">NA()</f>
        <v>#N/A</v>
      </c>
      <c r="BQ1349" s="28" t="e">
        <f aca="false">NA()</f>
        <v>#N/A</v>
      </c>
      <c r="BR1349" s="28" t="e">
        <f aca="false">NA()</f>
        <v>#N/A</v>
      </c>
      <c r="BS1349" s="28" t="e">
        <f aca="false">NA()</f>
        <v>#N/A</v>
      </c>
      <c r="BT1349" s="28" t="e">
        <f aca="false">NA()</f>
        <v>#N/A</v>
      </c>
      <c r="BU1349" s="28" t="e">
        <f aca="false">NA()</f>
        <v>#N/A</v>
      </c>
      <c r="BV1349" s="28" t="e">
        <f aca="false">NA()</f>
        <v>#N/A</v>
      </c>
      <c r="BW1349" s="28" t="e">
        <f aca="false">NA()</f>
        <v>#N/A</v>
      </c>
      <c r="BX1349" s="28" t="e">
        <f aca="false">NA()</f>
        <v>#N/A</v>
      </c>
      <c r="BY1349" s="28" t="e">
        <f aca="false">NA()</f>
        <v>#N/A</v>
      </c>
      <c r="CA1349" s="28" t="e">
        <f aca="false">NA()</f>
        <v>#N/A</v>
      </c>
      <c r="CB1349" s="28" t="e">
        <f aca="false">NA()</f>
        <v>#N/A</v>
      </c>
      <c r="CC1349" s="28" t="e">
        <f aca="false">NA()</f>
        <v>#N/A</v>
      </c>
      <c r="CD1349" s="28" t="e">
        <f aca="false">NA()</f>
        <v>#N/A</v>
      </c>
      <c r="CE1349" s="28" t="e">
        <f aca="false">NA()</f>
        <v>#N/A</v>
      </c>
      <c r="CF1349" s="28" t="e">
        <f aca="false">NA()</f>
        <v>#N/A</v>
      </c>
      <c r="CG1349" s="28" t="e">
        <f aca="false">NA()</f>
        <v>#N/A</v>
      </c>
      <c r="CH1349" s="28" t="e">
        <f aca="false">NA()</f>
        <v>#N/A</v>
      </c>
      <c r="CI1349" s="28" t="e">
        <f aca="false">NA()</f>
        <v>#N/A</v>
      </c>
      <c r="CJ1349" s="28" t="e">
        <f aca="false">NA()</f>
        <v>#N/A</v>
      </c>
      <c r="CK1349" s="28" t="e">
        <f aca="false">NA()</f>
        <v>#N/A</v>
      </c>
      <c r="CL1349" s="92" t="e">
        <f aca="false">NA()</f>
        <v>#N/A</v>
      </c>
      <c r="CM1349" s="28" t="e">
        <f aca="false">NA()</f>
        <v>#N/A</v>
      </c>
      <c r="CN1349" s="28" t="e">
        <f aca="false">NA()</f>
        <v>#N/A</v>
      </c>
      <c r="CO1349" s="28" t="e">
        <f aca="false">NA()</f>
        <v>#N/A</v>
      </c>
      <c r="CP1349" s="28" t="e">
        <f aca="false">NA()</f>
        <v>#N/A</v>
      </c>
      <c r="CQ1349" s="28" t="e">
        <f aca="false">NA()</f>
        <v>#N/A</v>
      </c>
      <c r="CR1349" s="28" t="e">
        <f aca="false">NA()</f>
        <v>#N/A</v>
      </c>
      <c r="CS1349" s="28" t="e">
        <f aca="false">NA()</f>
        <v>#N/A</v>
      </c>
      <c r="CT1349" s="28" t="e">
        <f aca="false">NA()</f>
        <v>#N/A</v>
      </c>
      <c r="CU1349" s="28" t="e">
        <f aca="false">NA()</f>
        <v>#N/A</v>
      </c>
    </row>
    <row r="1350" customFormat="false" ht="10.5" hidden="false" customHeight="true" outlineLevel="0" collapsed="false">
      <c r="A1350" s="56" t="n">
        <v>37222</v>
      </c>
      <c r="B1350" s="90" t="n">
        <f aca="false">B1349+1</f>
        <v>1344</v>
      </c>
      <c r="C1350" s="28"/>
      <c r="E1350" s="91" t="n">
        <v>2.1</v>
      </c>
      <c r="F1350" s="91" t="n">
        <v>2.118</v>
      </c>
      <c r="G1350" s="91" t="n">
        <v>2.045</v>
      </c>
      <c r="H1350" s="91" t="n">
        <v>2.25</v>
      </c>
      <c r="I1350" s="91" t="n">
        <v>2.2</v>
      </c>
      <c r="J1350" s="91" t="n">
        <v>2</v>
      </c>
      <c r="K1350" s="91" t="n">
        <v>1.9</v>
      </c>
      <c r="L1350" s="91" t="n">
        <v>2.06</v>
      </c>
      <c r="M1350" s="91" t="n">
        <v>2.5</v>
      </c>
      <c r="N1350" s="91" t="n">
        <v>1.85</v>
      </c>
      <c r="O1350" s="91" t="n">
        <v>2.1</v>
      </c>
      <c r="P1350" s="91" t="n">
        <v>2.45</v>
      </c>
      <c r="Q1350" s="91" t="n">
        <v>1.81</v>
      </c>
      <c r="R1350" s="91" t="n">
        <v>2.5</v>
      </c>
      <c r="S1350" s="91" t="n">
        <v>2.11</v>
      </c>
      <c r="T1350" s="91" t="n">
        <v>2.1</v>
      </c>
      <c r="U1350" s="91" t="n">
        <v>2.3</v>
      </c>
      <c r="V1350" s="91" t="n">
        <v>2.4</v>
      </c>
      <c r="W1350" s="91" t="n">
        <v>1.97</v>
      </c>
      <c r="X1350" s="91" t="n">
        <v>1.97</v>
      </c>
      <c r="Y1350" s="91" t="n">
        <v>2.55</v>
      </c>
      <c r="AE1350" s="28" t="n">
        <v>2.606</v>
      </c>
      <c r="AF1350" s="28" t="n">
        <v>2.3975109167898</v>
      </c>
      <c r="AG1350" s="28" t="n">
        <v>2.661</v>
      </c>
      <c r="AH1350" s="28" t="n">
        <v>2.446</v>
      </c>
      <c r="AI1350" s="28" t="n">
        <v>2.326</v>
      </c>
      <c r="AJ1350" s="28" t="n">
        <v>2.216</v>
      </c>
      <c r="AK1350" s="28" t="n">
        <v>2.4835</v>
      </c>
      <c r="AL1350" s="28" t="n">
        <v>2.571</v>
      </c>
      <c r="AM1350" s="28" t="n">
        <v>2.516</v>
      </c>
      <c r="AN1350" s="28" t="n">
        <v>2.656</v>
      </c>
      <c r="AO1350" s="28" t="n">
        <v>2.7535</v>
      </c>
      <c r="AP1350" s="28" t="n">
        <v>3.351</v>
      </c>
      <c r="AQ1350" s="28" t="n">
        <v>2.471</v>
      </c>
      <c r="AR1350" s="28" t="n">
        <v>2.626</v>
      </c>
      <c r="AS1350" s="28" t="n">
        <v>2.616</v>
      </c>
      <c r="AT1350" s="28" t="n">
        <v>2.596</v>
      </c>
      <c r="AU1350" s="28" t="n">
        <v>2.831</v>
      </c>
      <c r="AV1350" s="28" t="n">
        <v>3.206</v>
      </c>
      <c r="AW1350" s="28" t="n">
        <v>2.586</v>
      </c>
      <c r="AX1350" s="28" t="n">
        <v>2.586</v>
      </c>
      <c r="AY1350" s="28" t="n">
        <v>2.691</v>
      </c>
      <c r="BE1350" s="28" t="e">
        <f aca="false">NA()</f>
        <v>#N/A</v>
      </c>
      <c r="BF1350" s="28" t="e">
        <f aca="false">NA()</f>
        <v>#N/A</v>
      </c>
      <c r="BG1350" s="28" t="e">
        <f aca="false">NA()</f>
        <v>#N/A</v>
      </c>
      <c r="BH1350" s="28" t="e">
        <f aca="false">NA()</f>
        <v>#N/A</v>
      </c>
      <c r="BI1350" s="28" t="e">
        <f aca="false">NA()</f>
        <v>#N/A</v>
      </c>
      <c r="BJ1350" s="28" t="e">
        <f aca="false">NA()</f>
        <v>#N/A</v>
      </c>
      <c r="BK1350" s="28" t="e">
        <f aca="false">NA()</f>
        <v>#N/A</v>
      </c>
      <c r="BL1350" s="28" t="e">
        <f aca="false">NA()</f>
        <v>#N/A</v>
      </c>
      <c r="BM1350" s="28" t="e">
        <f aca="false">NA()</f>
        <v>#N/A</v>
      </c>
      <c r="BN1350" s="28" t="e">
        <f aca="false">NA()</f>
        <v>#N/A</v>
      </c>
      <c r="BO1350" s="28" t="e">
        <f aca="false">NA()</f>
        <v>#N/A</v>
      </c>
      <c r="BP1350" s="28" t="e">
        <f aca="false">NA()</f>
        <v>#N/A</v>
      </c>
      <c r="BQ1350" s="28" t="e">
        <f aca="false">NA()</f>
        <v>#N/A</v>
      </c>
      <c r="BR1350" s="28" t="e">
        <f aca="false">NA()</f>
        <v>#N/A</v>
      </c>
      <c r="BS1350" s="28" t="e">
        <f aca="false">NA()</f>
        <v>#N/A</v>
      </c>
      <c r="BT1350" s="28" t="e">
        <f aca="false">NA()</f>
        <v>#N/A</v>
      </c>
      <c r="BU1350" s="28" t="e">
        <f aca="false">NA()</f>
        <v>#N/A</v>
      </c>
      <c r="BV1350" s="28" t="e">
        <f aca="false">NA()</f>
        <v>#N/A</v>
      </c>
      <c r="BW1350" s="28" t="e">
        <f aca="false">NA()</f>
        <v>#N/A</v>
      </c>
      <c r="BX1350" s="28" t="e">
        <f aca="false">NA()</f>
        <v>#N/A</v>
      </c>
      <c r="BY1350" s="28" t="e">
        <f aca="false">NA()</f>
        <v>#N/A</v>
      </c>
      <c r="CA1350" s="28" t="e">
        <f aca="false">NA()</f>
        <v>#N/A</v>
      </c>
      <c r="CB1350" s="28" t="e">
        <f aca="false">NA()</f>
        <v>#N/A</v>
      </c>
      <c r="CC1350" s="28" t="e">
        <f aca="false">NA()</f>
        <v>#N/A</v>
      </c>
      <c r="CD1350" s="28" t="e">
        <f aca="false">NA()</f>
        <v>#N/A</v>
      </c>
      <c r="CE1350" s="28" t="e">
        <f aca="false">NA()</f>
        <v>#N/A</v>
      </c>
      <c r="CF1350" s="28" t="e">
        <f aca="false">NA()</f>
        <v>#N/A</v>
      </c>
      <c r="CG1350" s="28" t="e">
        <f aca="false">NA()</f>
        <v>#N/A</v>
      </c>
      <c r="CH1350" s="28" t="e">
        <f aca="false">NA()</f>
        <v>#N/A</v>
      </c>
      <c r="CI1350" s="28" t="e">
        <f aca="false">NA()</f>
        <v>#N/A</v>
      </c>
      <c r="CJ1350" s="28" t="e">
        <f aca="false">NA()</f>
        <v>#N/A</v>
      </c>
      <c r="CK1350" s="28" t="e">
        <f aca="false">NA()</f>
        <v>#N/A</v>
      </c>
      <c r="CL1350" s="92" t="e">
        <f aca="false">NA()</f>
        <v>#N/A</v>
      </c>
      <c r="CM1350" s="28" t="e">
        <f aca="false">NA()</f>
        <v>#N/A</v>
      </c>
      <c r="CN1350" s="28" t="e">
        <f aca="false">NA()</f>
        <v>#N/A</v>
      </c>
      <c r="CO1350" s="28" t="e">
        <f aca="false">NA()</f>
        <v>#N/A</v>
      </c>
      <c r="CP1350" s="28" t="e">
        <f aca="false">NA()</f>
        <v>#N/A</v>
      </c>
      <c r="CQ1350" s="28" t="e">
        <f aca="false">NA()</f>
        <v>#N/A</v>
      </c>
      <c r="CR1350" s="28" t="e">
        <f aca="false">NA()</f>
        <v>#N/A</v>
      </c>
      <c r="CS1350" s="28" t="e">
        <f aca="false">NA()</f>
        <v>#N/A</v>
      </c>
      <c r="CT1350" s="28" t="e">
        <f aca="false">NA()</f>
        <v>#N/A</v>
      </c>
      <c r="CU1350" s="28" t="e">
        <f aca="false">NA()</f>
        <v>#N/A</v>
      </c>
    </row>
    <row r="1351" customFormat="false" ht="10.5" hidden="false" customHeight="true" outlineLevel="0" collapsed="false">
      <c r="A1351" s="56" t="n">
        <v>37223</v>
      </c>
      <c r="B1351" s="90" t="n">
        <f aca="false">B1350+1</f>
        <v>1345</v>
      </c>
      <c r="C1351" s="28"/>
      <c r="E1351" s="91" t="n">
        <v>2.2</v>
      </c>
      <c r="F1351" s="91" t="n">
        <v>2.198</v>
      </c>
      <c r="G1351" s="91" t="n">
        <v>2.145</v>
      </c>
      <c r="H1351" s="91" t="n">
        <v>2.35</v>
      </c>
      <c r="I1351" s="91" t="n">
        <v>2.3</v>
      </c>
      <c r="J1351" s="91" t="n">
        <v>2.1</v>
      </c>
      <c r="K1351" s="91" t="n">
        <v>2</v>
      </c>
      <c r="L1351" s="91" t="n">
        <v>2.16</v>
      </c>
      <c r="M1351" s="91" t="n">
        <v>2.6</v>
      </c>
      <c r="N1351" s="91" t="n">
        <v>1.95</v>
      </c>
      <c r="O1351" s="91" t="n">
        <v>2.2</v>
      </c>
      <c r="P1351" s="91" t="n">
        <v>2.7</v>
      </c>
      <c r="Q1351" s="91" t="n">
        <v>1.91</v>
      </c>
      <c r="R1351" s="91" t="n">
        <v>2.6</v>
      </c>
      <c r="S1351" s="91" t="n">
        <v>2.2</v>
      </c>
      <c r="T1351" s="91" t="n">
        <v>2.3</v>
      </c>
      <c r="U1351" s="91" t="n">
        <v>2.4</v>
      </c>
      <c r="V1351" s="91" t="n">
        <v>2.5</v>
      </c>
      <c r="W1351" s="91" t="n">
        <v>2.07</v>
      </c>
      <c r="X1351" s="91" t="n">
        <v>2.07</v>
      </c>
      <c r="Y1351" s="91" t="n">
        <v>2.65</v>
      </c>
      <c r="AE1351" s="28" t="n">
        <v>2.732</v>
      </c>
      <c r="AF1351" s="28" t="n">
        <v>2.732</v>
      </c>
      <c r="AG1351" s="28" t="n">
        <v>2.852</v>
      </c>
      <c r="AH1351" s="28" t="n">
        <v>2.547</v>
      </c>
      <c r="AI1351" s="28" t="n">
        <v>2.452</v>
      </c>
      <c r="AJ1351" s="28" t="n">
        <v>2.342</v>
      </c>
      <c r="AK1351" s="28" t="n">
        <v>2.602</v>
      </c>
      <c r="AL1351" s="28" t="n">
        <v>2.6945</v>
      </c>
      <c r="AM1351" s="28" t="n">
        <v>2.722</v>
      </c>
      <c r="AN1351" s="28" t="n">
        <v>2.732</v>
      </c>
      <c r="AO1351" s="28" t="n">
        <v>2.947</v>
      </c>
      <c r="AP1351" s="28" t="n">
        <v>4.362</v>
      </c>
      <c r="AQ1351" s="28" t="n">
        <v>2.577</v>
      </c>
      <c r="AR1351" s="28" t="n">
        <v>2.682</v>
      </c>
      <c r="AS1351" s="28" t="n">
        <v>2.7445</v>
      </c>
      <c r="AT1351" s="28" t="n">
        <v>2.727</v>
      </c>
      <c r="AU1351" s="28" t="n">
        <v>3.032</v>
      </c>
      <c r="AV1351" s="28" t="n">
        <v>3.652</v>
      </c>
      <c r="AW1351" s="28" t="n">
        <v>2.692</v>
      </c>
      <c r="AX1351" s="28" t="n">
        <v>2.692</v>
      </c>
      <c r="AY1351" s="28" t="n">
        <v>2.782</v>
      </c>
      <c r="BE1351" s="28" t="e">
        <f aca="false">NA()</f>
        <v>#N/A</v>
      </c>
      <c r="BF1351" s="28" t="e">
        <f aca="false">NA()</f>
        <v>#N/A</v>
      </c>
      <c r="BG1351" s="28" t="e">
        <f aca="false">NA()</f>
        <v>#N/A</v>
      </c>
      <c r="BH1351" s="28" t="e">
        <f aca="false">NA()</f>
        <v>#N/A</v>
      </c>
      <c r="BI1351" s="28" t="e">
        <f aca="false">NA()</f>
        <v>#N/A</v>
      </c>
      <c r="BJ1351" s="28" t="e">
        <f aca="false">NA()</f>
        <v>#N/A</v>
      </c>
      <c r="BK1351" s="28" t="e">
        <f aca="false">NA()</f>
        <v>#N/A</v>
      </c>
      <c r="BL1351" s="28" t="e">
        <f aca="false">NA()</f>
        <v>#N/A</v>
      </c>
      <c r="BM1351" s="28" t="e">
        <f aca="false">NA()</f>
        <v>#N/A</v>
      </c>
      <c r="BN1351" s="28" t="e">
        <f aca="false">NA()</f>
        <v>#N/A</v>
      </c>
      <c r="BO1351" s="28" t="e">
        <f aca="false">NA()</f>
        <v>#N/A</v>
      </c>
      <c r="BP1351" s="28" t="e">
        <f aca="false">NA()</f>
        <v>#N/A</v>
      </c>
      <c r="BQ1351" s="28" t="e">
        <f aca="false">NA()</f>
        <v>#N/A</v>
      </c>
      <c r="BR1351" s="28" t="e">
        <f aca="false">NA()</f>
        <v>#N/A</v>
      </c>
      <c r="BS1351" s="28" t="e">
        <f aca="false">NA()</f>
        <v>#N/A</v>
      </c>
      <c r="BT1351" s="28" t="e">
        <f aca="false">NA()</f>
        <v>#N/A</v>
      </c>
      <c r="BU1351" s="28" t="e">
        <f aca="false">NA()</f>
        <v>#N/A</v>
      </c>
      <c r="BV1351" s="28" t="e">
        <f aca="false">NA()</f>
        <v>#N/A</v>
      </c>
      <c r="BW1351" s="28" t="e">
        <f aca="false">NA()</f>
        <v>#N/A</v>
      </c>
      <c r="BX1351" s="28" t="e">
        <f aca="false">NA()</f>
        <v>#N/A</v>
      </c>
      <c r="BY1351" s="28" t="e">
        <f aca="false">NA()</f>
        <v>#N/A</v>
      </c>
      <c r="CA1351" s="28" t="e">
        <f aca="false">NA()</f>
        <v>#N/A</v>
      </c>
      <c r="CB1351" s="28" t="e">
        <f aca="false">NA()</f>
        <v>#N/A</v>
      </c>
      <c r="CC1351" s="28" t="e">
        <f aca="false">NA()</f>
        <v>#N/A</v>
      </c>
      <c r="CD1351" s="28" t="e">
        <f aca="false">NA()</f>
        <v>#N/A</v>
      </c>
      <c r="CE1351" s="28" t="e">
        <f aca="false">NA()</f>
        <v>#N/A</v>
      </c>
      <c r="CF1351" s="28" t="e">
        <f aca="false">NA()</f>
        <v>#N/A</v>
      </c>
      <c r="CG1351" s="28" t="e">
        <f aca="false">NA()</f>
        <v>#N/A</v>
      </c>
      <c r="CH1351" s="28" t="e">
        <f aca="false">NA()</f>
        <v>#N/A</v>
      </c>
      <c r="CI1351" s="28" t="e">
        <f aca="false">NA()</f>
        <v>#N/A</v>
      </c>
      <c r="CJ1351" s="28" t="e">
        <f aca="false">NA()</f>
        <v>#N/A</v>
      </c>
      <c r="CK1351" s="28" t="e">
        <f aca="false">NA()</f>
        <v>#N/A</v>
      </c>
      <c r="CL1351" s="92" t="e">
        <f aca="false">NA()</f>
        <v>#N/A</v>
      </c>
      <c r="CM1351" s="28" t="e">
        <f aca="false">NA()</f>
        <v>#N/A</v>
      </c>
      <c r="CN1351" s="28" t="e">
        <f aca="false">NA()</f>
        <v>#N/A</v>
      </c>
      <c r="CO1351" s="28" t="e">
        <f aca="false">NA()</f>
        <v>#N/A</v>
      </c>
      <c r="CP1351" s="28" t="e">
        <f aca="false">NA()</f>
        <v>#N/A</v>
      </c>
      <c r="CQ1351" s="28" t="e">
        <f aca="false">NA()</f>
        <v>#N/A</v>
      </c>
      <c r="CR1351" s="28" t="e">
        <f aca="false">NA()</f>
        <v>#N/A</v>
      </c>
      <c r="CS1351" s="28" t="e">
        <f aca="false">NA()</f>
        <v>#N/A</v>
      </c>
      <c r="CT1351" s="28" t="e">
        <f aca="false">NA()</f>
        <v>#N/A</v>
      </c>
      <c r="CU1351" s="28" t="e">
        <f aca="false">NA()</f>
        <v>#N/A</v>
      </c>
    </row>
    <row r="1352" customFormat="false" ht="10.5" hidden="false" customHeight="true" outlineLevel="0" collapsed="false">
      <c r="A1352" s="56" t="n">
        <v>37224</v>
      </c>
      <c r="B1352" s="90" t="n">
        <f aca="false">B1351+1</f>
        <v>1346</v>
      </c>
      <c r="C1352" s="28"/>
      <c r="E1352" s="91" t="n">
        <v>2.311</v>
      </c>
      <c r="F1352" s="91" t="n">
        <v>2.198</v>
      </c>
      <c r="G1352" s="91" t="n">
        <v>2.411</v>
      </c>
      <c r="H1352" s="91" t="n">
        <v>2.325</v>
      </c>
      <c r="I1352" s="91" t="n">
        <v>2.156</v>
      </c>
      <c r="J1352" s="91" t="n">
        <v>2.046</v>
      </c>
      <c r="K1352" s="91" t="n">
        <v>2.216</v>
      </c>
      <c r="L1352" s="91" t="n">
        <v>2.35</v>
      </c>
      <c r="M1352" s="91" t="n">
        <v>2.366</v>
      </c>
      <c r="N1352" s="91" t="n">
        <v>2.366</v>
      </c>
      <c r="O1352" s="91" t="n">
        <v>2.476</v>
      </c>
      <c r="P1352" s="91" t="n">
        <v>3.211</v>
      </c>
      <c r="Q1352" s="91" t="n">
        <v>2.38</v>
      </c>
      <c r="R1352" s="91" t="n">
        <v>2.466</v>
      </c>
      <c r="S1352" s="91" t="n">
        <v>2.3385</v>
      </c>
      <c r="T1352" s="91" t="n">
        <v>2.301</v>
      </c>
      <c r="U1352" s="91" t="n">
        <v>2.541</v>
      </c>
      <c r="V1352" s="91" t="n">
        <v>2.981</v>
      </c>
      <c r="W1352" s="91" t="n">
        <v>2.311</v>
      </c>
      <c r="X1352" s="91" t="n">
        <v>2.301</v>
      </c>
      <c r="Y1352" s="91" t="n">
        <v>2.576</v>
      </c>
      <c r="AE1352" s="28" t="n">
        <v>2.561</v>
      </c>
      <c r="AF1352" s="28" t="n">
        <v>2.261</v>
      </c>
      <c r="AG1352" s="28" t="n">
        <v>2.681</v>
      </c>
      <c r="AH1352" s="28" t="n">
        <v>2.411</v>
      </c>
      <c r="AI1352" s="28" t="n">
        <v>2.331</v>
      </c>
      <c r="AJ1352" s="28" t="n">
        <v>2.261</v>
      </c>
      <c r="AK1352" s="28" t="n">
        <v>2.431</v>
      </c>
      <c r="AL1352" s="28" t="n">
        <v>2.5285</v>
      </c>
      <c r="AM1352" s="28" t="n">
        <v>2.571</v>
      </c>
      <c r="AN1352" s="28" t="n">
        <v>2.861</v>
      </c>
      <c r="AO1352" s="28" t="n">
        <v>2.776</v>
      </c>
      <c r="AP1352" s="28" t="n">
        <v>4.241</v>
      </c>
      <c r="AQ1352" s="28" t="n">
        <v>2.431</v>
      </c>
      <c r="AR1352" s="28" t="n">
        <v>2.611</v>
      </c>
      <c r="AS1352" s="28" t="n">
        <v>2.5735</v>
      </c>
      <c r="AT1352" s="28" t="n">
        <v>2.556</v>
      </c>
      <c r="AU1352" s="28" t="n">
        <v>2.861</v>
      </c>
      <c r="AV1352" s="28" t="n">
        <v>3.481</v>
      </c>
      <c r="AW1352" s="28" t="n">
        <v>2.521</v>
      </c>
      <c r="AX1352" s="28" t="n">
        <v>2.521</v>
      </c>
      <c r="AY1352" s="28" t="n">
        <v>2.651</v>
      </c>
      <c r="BE1352" s="28" t="e">
        <f aca="false">NA()</f>
        <v>#N/A</v>
      </c>
      <c r="BF1352" s="28" t="e">
        <f aca="false">NA()</f>
        <v>#N/A</v>
      </c>
      <c r="BG1352" s="28" t="e">
        <f aca="false">NA()</f>
        <v>#N/A</v>
      </c>
      <c r="BH1352" s="28" t="e">
        <f aca="false">NA()</f>
        <v>#N/A</v>
      </c>
      <c r="BI1352" s="28" t="e">
        <f aca="false">NA()</f>
        <v>#N/A</v>
      </c>
      <c r="BJ1352" s="28" t="e">
        <f aca="false">NA()</f>
        <v>#N/A</v>
      </c>
      <c r="BK1352" s="28" t="e">
        <f aca="false">NA()</f>
        <v>#N/A</v>
      </c>
      <c r="BL1352" s="28" t="e">
        <f aca="false">NA()</f>
        <v>#N/A</v>
      </c>
      <c r="BM1352" s="28" t="e">
        <f aca="false">NA()</f>
        <v>#N/A</v>
      </c>
      <c r="BN1352" s="28" t="e">
        <f aca="false">NA()</f>
        <v>#N/A</v>
      </c>
      <c r="BO1352" s="28" t="e">
        <f aca="false">NA()</f>
        <v>#N/A</v>
      </c>
      <c r="BP1352" s="28" t="e">
        <f aca="false">NA()</f>
        <v>#N/A</v>
      </c>
      <c r="BQ1352" s="28" t="e">
        <f aca="false">NA()</f>
        <v>#N/A</v>
      </c>
      <c r="BR1352" s="28" t="e">
        <f aca="false">NA()</f>
        <v>#N/A</v>
      </c>
      <c r="BS1352" s="28" t="e">
        <f aca="false">NA()</f>
        <v>#N/A</v>
      </c>
      <c r="BT1352" s="28" t="e">
        <f aca="false">NA()</f>
        <v>#N/A</v>
      </c>
      <c r="BU1352" s="28" t="e">
        <f aca="false">NA()</f>
        <v>#N/A</v>
      </c>
      <c r="BV1352" s="28" t="e">
        <f aca="false">NA()</f>
        <v>#N/A</v>
      </c>
      <c r="BW1352" s="28" t="e">
        <f aca="false">NA()</f>
        <v>#N/A</v>
      </c>
      <c r="BX1352" s="28" t="e">
        <f aca="false">NA()</f>
        <v>#N/A</v>
      </c>
      <c r="BY1352" s="28" t="e">
        <f aca="false">NA()</f>
        <v>#N/A</v>
      </c>
      <c r="CA1352" s="28" t="e">
        <f aca="false">NA()</f>
        <v>#N/A</v>
      </c>
      <c r="CB1352" s="28" t="e">
        <f aca="false">NA()</f>
        <v>#N/A</v>
      </c>
      <c r="CC1352" s="28" t="e">
        <f aca="false">NA()</f>
        <v>#N/A</v>
      </c>
      <c r="CD1352" s="28" t="e">
        <f aca="false">NA()</f>
        <v>#N/A</v>
      </c>
      <c r="CE1352" s="28" t="e">
        <f aca="false">NA()</f>
        <v>#N/A</v>
      </c>
      <c r="CF1352" s="28" t="e">
        <f aca="false">NA()</f>
        <v>#N/A</v>
      </c>
      <c r="CG1352" s="28" t="e">
        <f aca="false">NA()</f>
        <v>#N/A</v>
      </c>
      <c r="CH1352" s="28" t="e">
        <f aca="false">NA()</f>
        <v>#N/A</v>
      </c>
      <c r="CI1352" s="28" t="e">
        <f aca="false">NA()</f>
        <v>#N/A</v>
      </c>
      <c r="CJ1352" s="28" t="e">
        <f aca="false">NA()</f>
        <v>#N/A</v>
      </c>
      <c r="CK1352" s="28" t="e">
        <f aca="false">NA()</f>
        <v>#N/A</v>
      </c>
      <c r="CL1352" s="92" t="e">
        <f aca="false">NA()</f>
        <v>#N/A</v>
      </c>
      <c r="CM1352" s="28" t="e">
        <f aca="false">NA()</f>
        <v>#N/A</v>
      </c>
      <c r="CN1352" s="28" t="e">
        <f aca="false">NA()</f>
        <v>#N/A</v>
      </c>
      <c r="CO1352" s="28" t="e">
        <f aca="false">NA()</f>
        <v>#N/A</v>
      </c>
      <c r="CP1352" s="28" t="e">
        <f aca="false">NA()</f>
        <v>#N/A</v>
      </c>
      <c r="CQ1352" s="28" t="e">
        <f aca="false">NA()</f>
        <v>#N/A</v>
      </c>
      <c r="CR1352" s="28" t="e">
        <f aca="false">NA()</f>
        <v>#N/A</v>
      </c>
      <c r="CS1352" s="28" t="e">
        <f aca="false">NA()</f>
        <v>#N/A</v>
      </c>
      <c r="CT1352" s="28" t="e">
        <f aca="false">NA()</f>
        <v>#N/A</v>
      </c>
      <c r="CU1352" s="28" t="e">
        <f aca="false">NA()</f>
        <v>#N/A</v>
      </c>
    </row>
    <row r="1353" customFormat="false" ht="12.75" hidden="false" customHeight="false" outlineLevel="0" collapsed="false">
      <c r="B1353" s="90"/>
      <c r="BS1353" s="28"/>
      <c r="BT1353" s="28"/>
      <c r="BU1353" s="28"/>
      <c r="BV1353" s="28"/>
      <c r="BW1353" s="28"/>
      <c r="BX1353" s="28"/>
      <c r="BY1353" s="28"/>
      <c r="BZ1353" s="28"/>
      <c r="CA1353" s="28"/>
      <c r="CB1353" s="28"/>
      <c r="CC1353" s="28"/>
      <c r="CD1353" s="28"/>
      <c r="CE1353" s="28"/>
      <c r="CF1353" s="28"/>
      <c r="CG1353" s="28"/>
      <c r="CH1353" s="28"/>
      <c r="CI1353" s="28"/>
      <c r="CJ1353" s="28"/>
      <c r="CK1353" s="28"/>
      <c r="CL1353" s="28"/>
      <c r="CM1353" s="28"/>
      <c r="CN1353" s="28"/>
      <c r="CO1353" s="28"/>
      <c r="CP1353" s="28"/>
      <c r="CQ1353" s="28"/>
      <c r="CR1353" s="28"/>
      <c r="CS1353" s="28"/>
      <c r="CT1353" s="28"/>
      <c r="CU1353" s="28"/>
      <c r="CV1353" s="28"/>
      <c r="CW1353" s="28"/>
      <c r="CX1353" s="28"/>
      <c r="CY1353" s="28"/>
    </row>
    <row r="1354" customFormat="false" ht="12.75" hidden="false" customHeight="false" outlineLevel="0" collapsed="false">
      <c r="B1354" s="90"/>
      <c r="BS1354" s="28"/>
      <c r="BT1354" s="28"/>
      <c r="BU1354" s="28"/>
      <c r="BV1354" s="28"/>
      <c r="BW1354" s="28"/>
      <c r="BX1354" s="28"/>
      <c r="BY1354" s="28"/>
      <c r="BZ1354" s="28"/>
      <c r="CA1354" s="28"/>
      <c r="CB1354" s="28"/>
      <c r="CC1354" s="28"/>
      <c r="CD1354" s="28"/>
      <c r="CE1354" s="28"/>
      <c r="CF1354" s="28"/>
      <c r="CG1354" s="28"/>
      <c r="CH1354" s="28"/>
      <c r="CI1354" s="28"/>
      <c r="CJ1354" s="28"/>
      <c r="CK1354" s="28"/>
      <c r="CL1354" s="28"/>
      <c r="CM1354" s="28"/>
      <c r="CN1354" s="28"/>
      <c r="CO1354" s="28"/>
      <c r="CP1354" s="28"/>
      <c r="CQ1354" s="28"/>
      <c r="CR1354" s="28"/>
      <c r="CS1354" s="28"/>
      <c r="CT1354" s="28"/>
      <c r="CU1354" s="28"/>
      <c r="CV1354" s="28"/>
      <c r="CW1354" s="28"/>
      <c r="CX1354" s="28"/>
      <c r="CY1354" s="28"/>
    </row>
    <row r="1355" customFormat="false" ht="12.75" hidden="false" customHeight="false" outlineLevel="0" collapsed="false">
      <c r="B1355" s="90"/>
      <c r="BS1355" s="28"/>
      <c r="BT1355" s="28"/>
      <c r="BU1355" s="28"/>
      <c r="BV1355" s="28"/>
      <c r="BW1355" s="28"/>
      <c r="BX1355" s="28"/>
      <c r="BY1355" s="28"/>
      <c r="BZ1355" s="28"/>
      <c r="CA1355" s="28"/>
      <c r="CB1355" s="28"/>
      <c r="CC1355" s="28"/>
      <c r="CD1355" s="28"/>
      <c r="CE1355" s="28"/>
      <c r="CF1355" s="28"/>
      <c r="CG1355" s="28"/>
      <c r="CH1355" s="28"/>
      <c r="CI1355" s="28"/>
      <c r="CJ1355" s="28"/>
      <c r="CK1355" s="28"/>
      <c r="CL1355" s="28"/>
      <c r="CM1355" s="28"/>
      <c r="CN1355" s="28"/>
      <c r="CO1355" s="28"/>
      <c r="CP1355" s="28"/>
      <c r="CQ1355" s="28"/>
      <c r="CR1355" s="28"/>
      <c r="CS1355" s="28"/>
      <c r="CT1355" s="28"/>
      <c r="CU1355" s="28"/>
      <c r="CV1355" s="28"/>
      <c r="CW1355" s="28"/>
      <c r="CX1355" s="28"/>
      <c r="CY1355" s="28"/>
    </row>
    <row r="1356" customFormat="false" ht="12.75" hidden="false" customHeight="false" outlineLevel="0" collapsed="false">
      <c r="B1356" s="90"/>
      <c r="BS1356" s="28"/>
      <c r="BT1356" s="28"/>
      <c r="BU1356" s="28"/>
      <c r="BV1356" s="28"/>
      <c r="BW1356" s="28"/>
      <c r="BX1356" s="28"/>
      <c r="BY1356" s="28"/>
      <c r="BZ1356" s="28"/>
      <c r="CA1356" s="28"/>
      <c r="CB1356" s="28"/>
      <c r="CC1356" s="28"/>
      <c r="CD1356" s="28"/>
      <c r="CE1356" s="28"/>
      <c r="CF1356" s="28"/>
      <c r="CG1356" s="28"/>
      <c r="CH1356" s="28"/>
      <c r="CI1356" s="28"/>
      <c r="CJ1356" s="28"/>
      <c r="CK1356" s="28"/>
      <c r="CL1356" s="28"/>
      <c r="CM1356" s="28"/>
      <c r="CN1356" s="28"/>
      <c r="CO1356" s="28"/>
      <c r="CP1356" s="28"/>
      <c r="CQ1356" s="28"/>
      <c r="CR1356" s="28"/>
      <c r="CS1356" s="28"/>
      <c r="CT1356" s="28"/>
      <c r="CU1356" s="28"/>
      <c r="CV1356" s="28"/>
      <c r="CW1356" s="28"/>
      <c r="CX1356" s="28"/>
      <c r="CY1356" s="28"/>
    </row>
    <row r="1357" customFormat="false" ht="12.75" hidden="false" customHeight="false" outlineLevel="0" collapsed="false">
      <c r="B1357" s="90"/>
      <c r="BS1357" s="28"/>
      <c r="BT1357" s="28"/>
      <c r="BU1357" s="28"/>
      <c r="BV1357" s="28"/>
      <c r="BW1357" s="28"/>
      <c r="BX1357" s="28"/>
      <c r="BY1357" s="28"/>
      <c r="BZ1357" s="28"/>
      <c r="CA1357" s="28"/>
      <c r="CB1357" s="28"/>
      <c r="CC1357" s="28"/>
      <c r="CD1357" s="28"/>
      <c r="CE1357" s="28"/>
      <c r="CF1357" s="28"/>
      <c r="CG1357" s="28"/>
      <c r="CH1357" s="28"/>
      <c r="CI1357" s="28"/>
      <c r="CJ1357" s="28"/>
      <c r="CK1357" s="28"/>
      <c r="CL1357" s="28"/>
      <c r="CM1357" s="28"/>
      <c r="CN1357" s="28"/>
      <c r="CO1357" s="28"/>
      <c r="CP1357" s="28"/>
      <c r="CQ1357" s="28"/>
      <c r="CR1357" s="28"/>
      <c r="CS1357" s="28"/>
      <c r="CT1357" s="28"/>
      <c r="CU1357" s="28"/>
      <c r="CV1357" s="28"/>
      <c r="CW1357" s="28"/>
      <c r="CX1357" s="28"/>
      <c r="CY1357" s="28"/>
    </row>
    <row r="1358" customFormat="false" ht="12.75" hidden="false" customHeight="false" outlineLevel="0" collapsed="false">
      <c r="B1358" s="90"/>
      <c r="BS1358" s="28"/>
      <c r="BT1358" s="28"/>
      <c r="BU1358" s="28"/>
      <c r="BV1358" s="28"/>
      <c r="BW1358" s="28"/>
      <c r="BX1358" s="28"/>
      <c r="BY1358" s="28"/>
      <c r="BZ1358" s="28"/>
      <c r="CA1358" s="28"/>
      <c r="CB1358" s="28"/>
      <c r="CC1358" s="28"/>
      <c r="CD1358" s="28"/>
      <c r="CE1358" s="28"/>
      <c r="CF1358" s="28"/>
      <c r="CG1358" s="28"/>
      <c r="CH1358" s="28"/>
      <c r="CI1358" s="28"/>
      <c r="CJ1358" s="28"/>
      <c r="CK1358" s="28"/>
      <c r="CL1358" s="28"/>
      <c r="CM1358" s="28"/>
      <c r="CN1358" s="28"/>
      <c r="CO1358" s="28"/>
      <c r="CP1358" s="28"/>
      <c r="CQ1358" s="28"/>
      <c r="CR1358" s="28"/>
      <c r="CS1358" s="28"/>
      <c r="CT1358" s="28"/>
      <c r="CU1358" s="28"/>
      <c r="CV1358" s="28"/>
      <c r="CW1358" s="28"/>
      <c r="CX1358" s="28"/>
      <c r="CY1358" s="28"/>
    </row>
    <row r="1359" customFormat="false" ht="12.75" hidden="false" customHeight="false" outlineLevel="0" collapsed="false">
      <c r="B1359" s="90"/>
      <c r="BS1359" s="28"/>
      <c r="BT1359" s="28"/>
      <c r="BU1359" s="28"/>
      <c r="BV1359" s="28"/>
      <c r="BW1359" s="28"/>
      <c r="BX1359" s="28"/>
      <c r="BY1359" s="28"/>
      <c r="BZ1359" s="28"/>
      <c r="CA1359" s="28"/>
      <c r="CB1359" s="28"/>
      <c r="CC1359" s="28"/>
      <c r="CD1359" s="28"/>
      <c r="CE1359" s="28"/>
      <c r="CF1359" s="28"/>
      <c r="CG1359" s="28"/>
      <c r="CH1359" s="28"/>
      <c r="CI1359" s="28"/>
      <c r="CJ1359" s="28"/>
      <c r="CK1359" s="28"/>
      <c r="CL1359" s="28"/>
      <c r="CM1359" s="28"/>
      <c r="CN1359" s="28"/>
      <c r="CO1359" s="28"/>
      <c r="CP1359" s="28"/>
      <c r="CQ1359" s="28"/>
      <c r="CR1359" s="28"/>
      <c r="CS1359" s="28"/>
      <c r="CT1359" s="28"/>
      <c r="CU1359" s="28"/>
      <c r="CV1359" s="28"/>
      <c r="CW1359" s="28"/>
      <c r="CX1359" s="28"/>
      <c r="CY1359" s="28"/>
    </row>
    <row r="1360" customFormat="false" ht="12.75" hidden="false" customHeight="false" outlineLevel="0" collapsed="false">
      <c r="B1360" s="90"/>
      <c r="BS1360" s="28"/>
      <c r="BT1360" s="28"/>
      <c r="BU1360" s="28"/>
      <c r="BV1360" s="28"/>
      <c r="BW1360" s="28"/>
      <c r="BX1360" s="28"/>
      <c r="BY1360" s="28"/>
      <c r="BZ1360" s="28"/>
      <c r="CA1360" s="28"/>
      <c r="CB1360" s="28"/>
      <c r="CC1360" s="28"/>
      <c r="CD1360" s="28"/>
      <c r="CE1360" s="28"/>
      <c r="CF1360" s="28"/>
      <c r="CG1360" s="28"/>
      <c r="CH1360" s="28"/>
      <c r="CI1360" s="28"/>
      <c r="CJ1360" s="28"/>
      <c r="CK1360" s="28"/>
      <c r="CL1360" s="28"/>
      <c r="CM1360" s="28"/>
      <c r="CN1360" s="28"/>
      <c r="CO1360" s="28"/>
      <c r="CP1360" s="28"/>
      <c r="CQ1360" s="28"/>
      <c r="CR1360" s="28"/>
      <c r="CS1360" s="28"/>
      <c r="CT1360" s="28"/>
      <c r="CU1360" s="28"/>
      <c r="CV1360" s="28"/>
      <c r="CW1360" s="28"/>
      <c r="CX1360" s="28"/>
      <c r="CY1360" s="28"/>
    </row>
    <row r="1361" customFormat="false" ht="12.75" hidden="false" customHeight="false" outlineLevel="0" collapsed="false">
      <c r="B1361" s="90"/>
      <c r="BS1361" s="28"/>
      <c r="BT1361" s="28"/>
      <c r="BU1361" s="28"/>
      <c r="BV1361" s="28"/>
      <c r="BW1361" s="28"/>
      <c r="BX1361" s="28"/>
      <c r="BY1361" s="28"/>
      <c r="BZ1361" s="28"/>
      <c r="CA1361" s="28"/>
      <c r="CB1361" s="28"/>
      <c r="CC1361" s="28"/>
      <c r="CD1361" s="28"/>
      <c r="CE1361" s="28"/>
      <c r="CF1361" s="28"/>
      <c r="CG1361" s="28"/>
      <c r="CH1361" s="28"/>
      <c r="CI1361" s="28"/>
      <c r="CJ1361" s="28"/>
      <c r="CK1361" s="28"/>
      <c r="CL1361" s="28"/>
      <c r="CM1361" s="28"/>
      <c r="CN1361" s="28"/>
      <c r="CO1361" s="28"/>
      <c r="CP1361" s="28"/>
      <c r="CQ1361" s="28"/>
      <c r="CR1361" s="28"/>
      <c r="CS1361" s="28"/>
      <c r="CT1361" s="28"/>
      <c r="CU1361" s="28"/>
      <c r="CV1361" s="28"/>
      <c r="CW1361" s="28"/>
      <c r="CX1361" s="28"/>
      <c r="CY1361" s="28"/>
    </row>
    <row r="1362" customFormat="false" ht="12.75" hidden="false" customHeight="false" outlineLevel="0" collapsed="false">
      <c r="B1362" s="90"/>
      <c r="BS1362" s="28"/>
      <c r="BT1362" s="28"/>
      <c r="BU1362" s="28"/>
      <c r="BV1362" s="28"/>
      <c r="BW1362" s="28"/>
      <c r="BX1362" s="28"/>
      <c r="BY1362" s="28"/>
      <c r="BZ1362" s="28"/>
      <c r="CA1362" s="28"/>
      <c r="CB1362" s="28"/>
      <c r="CC1362" s="28"/>
      <c r="CD1362" s="28"/>
      <c r="CE1362" s="28"/>
      <c r="CF1362" s="28"/>
      <c r="CG1362" s="28"/>
      <c r="CH1362" s="28"/>
      <c r="CI1362" s="28"/>
      <c r="CJ1362" s="28"/>
      <c r="CK1362" s="28"/>
      <c r="CL1362" s="28"/>
      <c r="CM1362" s="28"/>
      <c r="CN1362" s="28"/>
      <c r="CO1362" s="28"/>
      <c r="CP1362" s="28"/>
      <c r="CQ1362" s="28"/>
      <c r="CR1362" s="28"/>
      <c r="CS1362" s="28"/>
      <c r="CT1362" s="28"/>
      <c r="CU1362" s="28"/>
      <c r="CV1362" s="28"/>
      <c r="CW1362" s="28"/>
      <c r="CX1362" s="28"/>
      <c r="CY1362" s="28"/>
    </row>
    <row r="1363" customFormat="false" ht="12.75" hidden="false" customHeight="false" outlineLevel="0" collapsed="false">
      <c r="B1363" s="90"/>
      <c r="BS1363" s="28"/>
      <c r="BT1363" s="28"/>
      <c r="BU1363" s="28"/>
      <c r="BV1363" s="28"/>
      <c r="BW1363" s="28"/>
      <c r="BX1363" s="28"/>
      <c r="BY1363" s="28"/>
      <c r="BZ1363" s="28"/>
      <c r="CA1363" s="28"/>
      <c r="CB1363" s="28"/>
      <c r="CC1363" s="28"/>
      <c r="CD1363" s="28"/>
      <c r="CE1363" s="28"/>
      <c r="CF1363" s="28"/>
      <c r="CG1363" s="28"/>
      <c r="CH1363" s="28"/>
      <c r="CI1363" s="28"/>
      <c r="CJ1363" s="28"/>
      <c r="CK1363" s="28"/>
      <c r="CL1363" s="28"/>
      <c r="CM1363" s="28"/>
      <c r="CN1363" s="28"/>
      <c r="CO1363" s="28"/>
      <c r="CP1363" s="28"/>
      <c r="CQ1363" s="28"/>
      <c r="CR1363" s="28"/>
      <c r="CS1363" s="28"/>
      <c r="CT1363" s="28"/>
      <c r="CU1363" s="28"/>
      <c r="CV1363" s="28"/>
      <c r="CW1363" s="28"/>
      <c r="CX1363" s="28"/>
      <c r="CY1363" s="28"/>
    </row>
    <row r="1364" customFormat="false" ht="12.75" hidden="false" customHeight="false" outlineLevel="0" collapsed="false">
      <c r="B1364" s="90"/>
      <c r="BS1364" s="28"/>
      <c r="BT1364" s="28"/>
      <c r="BU1364" s="28"/>
      <c r="BV1364" s="28"/>
      <c r="BW1364" s="28"/>
      <c r="BX1364" s="28"/>
      <c r="BY1364" s="28"/>
      <c r="BZ1364" s="28"/>
      <c r="CA1364" s="28"/>
      <c r="CB1364" s="28"/>
      <c r="CC1364" s="28"/>
      <c r="CD1364" s="28"/>
      <c r="CE1364" s="28"/>
      <c r="CF1364" s="28"/>
      <c r="CG1364" s="28"/>
      <c r="CH1364" s="28"/>
      <c r="CI1364" s="28"/>
      <c r="CJ1364" s="28"/>
      <c r="CK1364" s="28"/>
      <c r="CL1364" s="28"/>
      <c r="CM1364" s="28"/>
      <c r="CN1364" s="28"/>
      <c r="CO1364" s="28"/>
      <c r="CP1364" s="28"/>
      <c r="CQ1364" s="28"/>
      <c r="CR1364" s="28"/>
      <c r="CS1364" s="28"/>
      <c r="CT1364" s="28"/>
      <c r="CU1364" s="28"/>
      <c r="CV1364" s="28"/>
      <c r="CW1364" s="28"/>
      <c r="CX1364" s="28"/>
      <c r="CY1364" s="28"/>
    </row>
    <row r="1365" customFormat="false" ht="12.75" hidden="false" customHeight="false" outlineLevel="0" collapsed="false">
      <c r="B1365" s="90"/>
      <c r="BS1365" s="28"/>
      <c r="BT1365" s="28"/>
      <c r="BU1365" s="28"/>
      <c r="BV1365" s="28"/>
      <c r="BW1365" s="28"/>
      <c r="BX1365" s="28"/>
      <c r="BY1365" s="28"/>
      <c r="BZ1365" s="28"/>
      <c r="CA1365" s="28"/>
      <c r="CB1365" s="28"/>
      <c r="CC1365" s="28"/>
      <c r="CD1365" s="28"/>
      <c r="CE1365" s="28"/>
      <c r="CF1365" s="28"/>
      <c r="CG1365" s="28"/>
      <c r="CH1365" s="28"/>
      <c r="CI1365" s="28"/>
      <c r="CJ1365" s="28"/>
      <c r="CK1365" s="28"/>
      <c r="CL1365" s="28"/>
      <c r="CM1365" s="28"/>
      <c r="CN1365" s="28"/>
      <c r="CO1365" s="28"/>
      <c r="CP1365" s="28"/>
      <c r="CQ1365" s="28"/>
      <c r="CR1365" s="28"/>
      <c r="CS1365" s="28"/>
      <c r="CT1365" s="28"/>
      <c r="CU1365" s="28"/>
      <c r="CV1365" s="28"/>
      <c r="CW1365" s="28"/>
      <c r="CX1365" s="28"/>
      <c r="CY1365" s="28"/>
    </row>
    <row r="1366" customFormat="false" ht="12.75" hidden="false" customHeight="false" outlineLevel="0" collapsed="false">
      <c r="B1366" s="90"/>
      <c r="BS1366" s="28"/>
      <c r="BT1366" s="28"/>
      <c r="BU1366" s="28"/>
      <c r="BV1366" s="28"/>
      <c r="BW1366" s="28"/>
      <c r="BX1366" s="28"/>
      <c r="BY1366" s="28"/>
      <c r="BZ1366" s="28"/>
      <c r="CA1366" s="28"/>
      <c r="CB1366" s="28"/>
      <c r="CC1366" s="28"/>
      <c r="CD1366" s="28"/>
      <c r="CE1366" s="28"/>
      <c r="CF1366" s="28"/>
      <c r="CG1366" s="28"/>
      <c r="CH1366" s="28"/>
      <c r="CI1366" s="28"/>
      <c r="CJ1366" s="28"/>
      <c r="CK1366" s="28"/>
      <c r="CL1366" s="28"/>
      <c r="CM1366" s="28"/>
      <c r="CN1366" s="28"/>
      <c r="CO1366" s="28"/>
      <c r="CP1366" s="28"/>
      <c r="CQ1366" s="28"/>
      <c r="CR1366" s="28"/>
      <c r="CS1366" s="28"/>
      <c r="CT1366" s="28"/>
      <c r="CU1366" s="28"/>
      <c r="CV1366" s="28"/>
      <c r="CW1366" s="28"/>
      <c r="CX1366" s="28"/>
      <c r="CY1366" s="28"/>
    </row>
    <row r="1367" customFormat="false" ht="12.75" hidden="false" customHeight="false" outlineLevel="0" collapsed="false">
      <c r="B1367" s="90"/>
      <c r="BS1367" s="28"/>
      <c r="BT1367" s="28"/>
      <c r="BU1367" s="28"/>
      <c r="BV1367" s="28"/>
      <c r="BW1367" s="28"/>
      <c r="BX1367" s="28"/>
      <c r="BY1367" s="28"/>
      <c r="BZ1367" s="28"/>
      <c r="CA1367" s="28"/>
      <c r="CB1367" s="28"/>
      <c r="CC1367" s="28"/>
      <c r="CD1367" s="28"/>
      <c r="CE1367" s="28"/>
      <c r="CF1367" s="28"/>
      <c r="CG1367" s="28"/>
      <c r="CH1367" s="28"/>
      <c r="CI1367" s="28"/>
      <c r="CJ1367" s="28"/>
      <c r="CK1367" s="28"/>
      <c r="CL1367" s="28"/>
      <c r="CM1367" s="28"/>
      <c r="CN1367" s="28"/>
      <c r="CO1367" s="28"/>
      <c r="CP1367" s="28"/>
      <c r="CQ1367" s="28"/>
      <c r="CR1367" s="28"/>
      <c r="CS1367" s="28"/>
      <c r="CT1367" s="28"/>
      <c r="CU1367" s="28"/>
      <c r="CV1367" s="28"/>
      <c r="CW1367" s="28"/>
      <c r="CX1367" s="28"/>
      <c r="CY1367" s="28"/>
    </row>
    <row r="1368" customFormat="false" ht="12.75" hidden="false" customHeight="false" outlineLevel="0" collapsed="false">
      <c r="B1368" s="90"/>
      <c r="BS1368" s="28"/>
      <c r="BT1368" s="28"/>
      <c r="BU1368" s="28"/>
      <c r="BV1368" s="28"/>
      <c r="BW1368" s="28"/>
      <c r="BX1368" s="28"/>
      <c r="BY1368" s="28"/>
      <c r="BZ1368" s="28"/>
      <c r="CA1368" s="28"/>
      <c r="CB1368" s="28"/>
      <c r="CC1368" s="28"/>
      <c r="CD1368" s="28"/>
      <c r="CE1368" s="28"/>
      <c r="CF1368" s="28"/>
      <c r="CG1368" s="28"/>
      <c r="CH1368" s="28"/>
      <c r="CI1368" s="28"/>
      <c r="CJ1368" s="28"/>
      <c r="CK1368" s="28"/>
      <c r="CL1368" s="28"/>
      <c r="CM1368" s="28"/>
      <c r="CN1368" s="28"/>
      <c r="CO1368" s="28"/>
      <c r="CP1368" s="28"/>
      <c r="CQ1368" s="28"/>
      <c r="CR1368" s="28"/>
      <c r="CS1368" s="28"/>
      <c r="CT1368" s="28"/>
      <c r="CU1368" s="28"/>
      <c r="CV1368" s="28"/>
      <c r="CW1368" s="28"/>
      <c r="CX1368" s="28"/>
      <c r="CY1368" s="28"/>
    </row>
    <row r="1369" customFormat="false" ht="12.75" hidden="false" customHeight="false" outlineLevel="0" collapsed="false">
      <c r="B1369" s="90"/>
      <c r="BS1369" s="28"/>
      <c r="BT1369" s="28"/>
      <c r="BU1369" s="28"/>
      <c r="BV1369" s="28"/>
      <c r="BW1369" s="28"/>
      <c r="BX1369" s="28"/>
      <c r="BY1369" s="28"/>
      <c r="BZ1369" s="28"/>
      <c r="CA1369" s="28"/>
      <c r="CB1369" s="28"/>
      <c r="CC1369" s="28"/>
      <c r="CD1369" s="28"/>
      <c r="CE1369" s="28"/>
      <c r="CF1369" s="28"/>
      <c r="CG1369" s="28"/>
      <c r="CH1369" s="28"/>
      <c r="CI1369" s="28"/>
      <c r="CJ1369" s="28"/>
      <c r="CK1369" s="28"/>
      <c r="CL1369" s="28"/>
      <c r="CM1369" s="28"/>
      <c r="CN1369" s="28"/>
      <c r="CO1369" s="28"/>
      <c r="CP1369" s="28"/>
      <c r="CQ1369" s="28"/>
      <c r="CR1369" s="28"/>
      <c r="CS1369" s="28"/>
      <c r="CT1369" s="28"/>
      <c r="CU1369" s="28"/>
      <c r="CV1369" s="28"/>
      <c r="CW1369" s="28"/>
      <c r="CX1369" s="28"/>
      <c r="CY1369" s="28"/>
    </row>
    <row r="1370" customFormat="false" ht="12.75" hidden="false" customHeight="false" outlineLevel="0" collapsed="false">
      <c r="B1370" s="90"/>
      <c r="BS1370" s="28"/>
      <c r="BT1370" s="28"/>
      <c r="BU1370" s="28"/>
      <c r="BV1370" s="28"/>
      <c r="BW1370" s="28"/>
      <c r="BX1370" s="28"/>
      <c r="BY1370" s="28"/>
      <c r="BZ1370" s="28"/>
      <c r="CA1370" s="28"/>
      <c r="CB1370" s="28"/>
      <c r="CC1370" s="28"/>
      <c r="CD1370" s="28"/>
      <c r="CE1370" s="28"/>
      <c r="CF1370" s="28"/>
      <c r="CG1370" s="28"/>
      <c r="CH1370" s="28"/>
      <c r="CI1370" s="28"/>
      <c r="CJ1370" s="28"/>
      <c r="CK1370" s="28"/>
      <c r="CL1370" s="28"/>
      <c r="CM1370" s="28"/>
      <c r="CN1370" s="28"/>
      <c r="CO1370" s="28"/>
      <c r="CP1370" s="28"/>
      <c r="CQ1370" s="28"/>
      <c r="CR1370" s="28"/>
      <c r="CS1370" s="28"/>
      <c r="CT1370" s="28"/>
      <c r="CU1370" s="28"/>
      <c r="CV1370" s="28"/>
      <c r="CW1370" s="28"/>
      <c r="CX1370" s="28"/>
      <c r="CY1370" s="28"/>
    </row>
    <row r="1371" customFormat="false" ht="12.75" hidden="false" customHeight="false" outlineLevel="0" collapsed="false">
      <c r="B1371" s="90"/>
      <c r="BS1371" s="28"/>
      <c r="BT1371" s="28"/>
      <c r="BU1371" s="28"/>
      <c r="BV1371" s="28"/>
      <c r="BW1371" s="28"/>
      <c r="BX1371" s="28"/>
      <c r="BY1371" s="28"/>
      <c r="BZ1371" s="28"/>
      <c r="CA1371" s="28"/>
      <c r="CB1371" s="28"/>
      <c r="CC1371" s="28"/>
      <c r="CD1371" s="28"/>
      <c r="CE1371" s="28"/>
      <c r="CF1371" s="28"/>
      <c r="CG1371" s="28"/>
      <c r="CH1371" s="28"/>
      <c r="CI1371" s="28"/>
      <c r="CJ1371" s="28"/>
      <c r="CK1371" s="28"/>
      <c r="CL1371" s="28"/>
      <c r="CM1371" s="28"/>
      <c r="CN1371" s="28"/>
      <c r="CO1371" s="28"/>
      <c r="CP1371" s="28"/>
      <c r="CQ1371" s="28"/>
      <c r="CR1371" s="28"/>
      <c r="CS1371" s="28"/>
      <c r="CT1371" s="28"/>
      <c r="CU1371" s="28"/>
      <c r="CV1371" s="28"/>
      <c r="CW1371" s="28"/>
      <c r="CX1371" s="28"/>
      <c r="CY1371" s="28"/>
    </row>
    <row r="1372" customFormat="false" ht="12.75" hidden="false" customHeight="false" outlineLevel="0" collapsed="false">
      <c r="B1372" s="90"/>
      <c r="BS1372" s="28"/>
      <c r="BT1372" s="28"/>
      <c r="BU1372" s="28"/>
      <c r="BV1372" s="28"/>
      <c r="BW1372" s="28"/>
      <c r="BX1372" s="28"/>
      <c r="BY1372" s="28"/>
      <c r="BZ1372" s="28"/>
      <c r="CA1372" s="28"/>
      <c r="CB1372" s="28"/>
      <c r="CC1372" s="28"/>
      <c r="CD1372" s="28"/>
      <c r="CE1372" s="28"/>
      <c r="CF1372" s="28"/>
      <c r="CG1372" s="28"/>
      <c r="CH1372" s="28"/>
      <c r="CI1372" s="28"/>
      <c r="CJ1372" s="28"/>
      <c r="CK1372" s="28"/>
      <c r="CL1372" s="28"/>
      <c r="CM1372" s="28"/>
      <c r="CN1372" s="28"/>
      <c r="CO1372" s="28"/>
      <c r="CP1372" s="28"/>
      <c r="CQ1372" s="28"/>
      <c r="CR1372" s="28"/>
      <c r="CS1372" s="28"/>
      <c r="CT1372" s="28"/>
      <c r="CU1372" s="28"/>
      <c r="CV1372" s="28"/>
      <c r="CW1372" s="28"/>
      <c r="CX1372" s="28"/>
      <c r="CY1372" s="28"/>
    </row>
    <row r="1373" customFormat="false" ht="12.75" hidden="false" customHeight="false" outlineLevel="0" collapsed="false">
      <c r="B1373" s="90"/>
      <c r="BS1373" s="28"/>
      <c r="BT1373" s="28"/>
      <c r="BU1373" s="28"/>
      <c r="BV1373" s="28"/>
      <c r="BW1373" s="28"/>
      <c r="BX1373" s="28"/>
      <c r="BY1373" s="28"/>
      <c r="BZ1373" s="28"/>
      <c r="CA1373" s="28"/>
      <c r="CB1373" s="28"/>
      <c r="CC1373" s="28"/>
      <c r="CD1373" s="28"/>
      <c r="CE1373" s="28"/>
      <c r="CF1373" s="28"/>
      <c r="CG1373" s="28"/>
      <c r="CH1373" s="28"/>
      <c r="CI1373" s="28"/>
      <c r="CJ1373" s="28"/>
      <c r="CK1373" s="28"/>
      <c r="CL1373" s="28"/>
      <c r="CM1373" s="28"/>
      <c r="CN1373" s="28"/>
      <c r="CO1373" s="28"/>
      <c r="CP1373" s="28"/>
      <c r="CQ1373" s="28"/>
      <c r="CR1373" s="28"/>
      <c r="CS1373" s="28"/>
      <c r="CT1373" s="28"/>
      <c r="CU1373" s="28"/>
      <c r="CV1373" s="28"/>
      <c r="CW1373" s="28"/>
      <c r="CX1373" s="28"/>
      <c r="CY1373" s="28"/>
    </row>
    <row r="1374" customFormat="false" ht="12.75" hidden="false" customHeight="false" outlineLevel="0" collapsed="false">
      <c r="B1374" s="90"/>
      <c r="BS1374" s="28"/>
      <c r="BT1374" s="28"/>
      <c r="BU1374" s="28"/>
      <c r="BV1374" s="28"/>
      <c r="BW1374" s="28"/>
      <c r="BX1374" s="28"/>
      <c r="BY1374" s="28"/>
      <c r="BZ1374" s="28"/>
      <c r="CA1374" s="28"/>
      <c r="CB1374" s="28"/>
      <c r="CC1374" s="28"/>
      <c r="CD1374" s="28"/>
      <c r="CE1374" s="28"/>
      <c r="CF1374" s="28"/>
      <c r="CG1374" s="28"/>
      <c r="CH1374" s="28"/>
      <c r="CI1374" s="28"/>
      <c r="CJ1374" s="28"/>
      <c r="CK1374" s="28"/>
      <c r="CL1374" s="28"/>
      <c r="CM1374" s="28"/>
      <c r="CN1374" s="28"/>
      <c r="CO1374" s="28"/>
      <c r="CP1374" s="28"/>
      <c r="CQ1374" s="28"/>
      <c r="CR1374" s="28"/>
      <c r="CS1374" s="28"/>
      <c r="CT1374" s="28"/>
      <c r="CU1374" s="28"/>
      <c r="CV1374" s="28"/>
      <c r="CW1374" s="28"/>
      <c r="CX1374" s="28"/>
      <c r="CY1374" s="28"/>
    </row>
    <row r="1375" customFormat="false" ht="12.75" hidden="false" customHeight="false" outlineLevel="0" collapsed="false">
      <c r="B1375" s="90"/>
      <c r="BS1375" s="28"/>
      <c r="BT1375" s="28"/>
      <c r="BU1375" s="28"/>
      <c r="BV1375" s="28"/>
      <c r="BW1375" s="28"/>
      <c r="BX1375" s="28"/>
      <c r="BY1375" s="28"/>
      <c r="BZ1375" s="28"/>
      <c r="CA1375" s="28"/>
      <c r="CB1375" s="28"/>
      <c r="CC1375" s="28"/>
      <c r="CD1375" s="28"/>
      <c r="CE1375" s="28"/>
      <c r="CF1375" s="28"/>
      <c r="CG1375" s="28"/>
      <c r="CH1375" s="28"/>
      <c r="CI1375" s="28"/>
      <c r="CJ1375" s="28"/>
      <c r="CK1375" s="28"/>
      <c r="CL1375" s="28"/>
      <c r="CM1375" s="28"/>
      <c r="CN1375" s="28"/>
      <c r="CO1375" s="28"/>
      <c r="CP1375" s="28"/>
      <c r="CQ1375" s="28"/>
      <c r="CR1375" s="28"/>
      <c r="CS1375" s="28"/>
      <c r="CT1375" s="28"/>
      <c r="CU1375" s="28"/>
      <c r="CV1375" s="28"/>
      <c r="CW1375" s="28"/>
      <c r="CX1375" s="28"/>
      <c r="CY1375" s="28"/>
    </row>
    <row r="1376" customFormat="false" ht="12.75" hidden="false" customHeight="false" outlineLevel="0" collapsed="false">
      <c r="B1376" s="90"/>
      <c r="BS1376" s="28"/>
      <c r="BT1376" s="28"/>
      <c r="BU1376" s="28"/>
      <c r="BV1376" s="28"/>
      <c r="BW1376" s="28"/>
      <c r="BX1376" s="28"/>
      <c r="BY1376" s="28"/>
      <c r="BZ1376" s="28"/>
      <c r="CA1376" s="28"/>
      <c r="CB1376" s="28"/>
      <c r="CC1376" s="28"/>
      <c r="CD1376" s="28"/>
      <c r="CE1376" s="28"/>
      <c r="CF1376" s="28"/>
      <c r="CG1376" s="28"/>
      <c r="CH1376" s="28"/>
      <c r="CI1376" s="28"/>
      <c r="CJ1376" s="28"/>
      <c r="CK1376" s="28"/>
      <c r="CL1376" s="28"/>
      <c r="CM1376" s="28"/>
      <c r="CN1376" s="28"/>
      <c r="CO1376" s="28"/>
      <c r="CP1376" s="28"/>
      <c r="CQ1376" s="28"/>
      <c r="CR1376" s="28"/>
      <c r="CS1376" s="28"/>
      <c r="CT1376" s="28"/>
      <c r="CU1376" s="28"/>
      <c r="CV1376" s="28"/>
      <c r="CW1376" s="28"/>
      <c r="CX1376" s="28"/>
      <c r="CY1376" s="28"/>
    </row>
    <row r="1377" customFormat="false" ht="12.75" hidden="false" customHeight="false" outlineLevel="0" collapsed="false">
      <c r="B1377" s="90"/>
      <c r="BS1377" s="28"/>
      <c r="BT1377" s="28"/>
      <c r="BU1377" s="28"/>
      <c r="BV1377" s="28"/>
      <c r="BW1377" s="28"/>
      <c r="BX1377" s="28"/>
      <c r="BY1377" s="28"/>
      <c r="BZ1377" s="28"/>
      <c r="CA1377" s="28"/>
      <c r="CB1377" s="28"/>
      <c r="CC1377" s="28"/>
      <c r="CD1377" s="28"/>
      <c r="CE1377" s="28"/>
      <c r="CF1377" s="28"/>
      <c r="CG1377" s="28"/>
      <c r="CH1377" s="28"/>
      <c r="CI1377" s="28"/>
      <c r="CJ1377" s="28"/>
      <c r="CK1377" s="28"/>
      <c r="CL1377" s="28"/>
      <c r="CM1377" s="28"/>
      <c r="CN1377" s="28"/>
      <c r="CO1377" s="28"/>
      <c r="CP1377" s="28"/>
      <c r="CQ1377" s="28"/>
      <c r="CR1377" s="28"/>
      <c r="CS1377" s="28"/>
      <c r="CT1377" s="28"/>
      <c r="CU1377" s="28"/>
      <c r="CV1377" s="28"/>
      <c r="CW1377" s="28"/>
      <c r="CX1377" s="28"/>
      <c r="CY1377" s="28"/>
    </row>
    <row r="1378" customFormat="false" ht="12.75" hidden="false" customHeight="false" outlineLevel="0" collapsed="false">
      <c r="B1378" s="90"/>
      <c r="BS1378" s="28"/>
      <c r="BT1378" s="28"/>
      <c r="BU1378" s="28"/>
      <c r="BV1378" s="28"/>
      <c r="BW1378" s="28"/>
      <c r="BX1378" s="28"/>
      <c r="BY1378" s="28"/>
      <c r="BZ1378" s="28"/>
      <c r="CA1378" s="28"/>
      <c r="CB1378" s="28"/>
      <c r="CC1378" s="28"/>
      <c r="CD1378" s="28"/>
      <c r="CE1378" s="28"/>
      <c r="CF1378" s="28"/>
      <c r="CG1378" s="28"/>
      <c r="CH1378" s="28"/>
      <c r="CI1378" s="28"/>
      <c r="CJ1378" s="28"/>
      <c r="CK1378" s="28"/>
      <c r="CL1378" s="28"/>
      <c r="CM1378" s="28"/>
      <c r="CN1378" s="28"/>
      <c r="CO1378" s="28"/>
      <c r="CP1378" s="28"/>
      <c r="CQ1378" s="28"/>
      <c r="CR1378" s="28"/>
      <c r="CS1378" s="28"/>
      <c r="CT1378" s="28"/>
      <c r="CU1378" s="28"/>
      <c r="CV1378" s="28"/>
      <c r="CW1378" s="28"/>
      <c r="CX1378" s="28"/>
      <c r="CY1378" s="28"/>
    </row>
    <row r="1379" customFormat="false" ht="12.75" hidden="false" customHeight="false" outlineLevel="0" collapsed="false">
      <c r="B1379" s="90"/>
      <c r="BS1379" s="28"/>
      <c r="BT1379" s="28"/>
      <c r="BU1379" s="28"/>
      <c r="BV1379" s="28"/>
      <c r="BW1379" s="28"/>
      <c r="BX1379" s="28"/>
      <c r="BY1379" s="28"/>
      <c r="BZ1379" s="28"/>
      <c r="CA1379" s="28"/>
      <c r="CB1379" s="28"/>
      <c r="CC1379" s="28"/>
      <c r="CD1379" s="28"/>
      <c r="CE1379" s="28"/>
      <c r="CF1379" s="28"/>
      <c r="CG1379" s="28"/>
      <c r="CH1379" s="28"/>
      <c r="CI1379" s="28"/>
      <c r="CJ1379" s="28"/>
      <c r="CK1379" s="28"/>
      <c r="CL1379" s="28"/>
      <c r="CM1379" s="28"/>
      <c r="CN1379" s="28"/>
      <c r="CO1379" s="28"/>
      <c r="CP1379" s="28"/>
      <c r="CQ1379" s="28"/>
      <c r="CR1379" s="28"/>
      <c r="CS1379" s="28"/>
      <c r="CT1379" s="28"/>
      <c r="CU1379" s="28"/>
      <c r="CV1379" s="28"/>
      <c r="CW1379" s="28"/>
      <c r="CX1379" s="28"/>
      <c r="CY1379" s="28"/>
    </row>
    <row r="1380" customFormat="false" ht="12.75" hidden="false" customHeight="false" outlineLevel="0" collapsed="false">
      <c r="B1380" s="90"/>
      <c r="BS1380" s="28"/>
      <c r="BT1380" s="28"/>
      <c r="BU1380" s="28"/>
      <c r="BV1380" s="28"/>
      <c r="BW1380" s="28"/>
      <c r="BX1380" s="28"/>
      <c r="BY1380" s="28"/>
      <c r="BZ1380" s="28"/>
      <c r="CA1380" s="28"/>
      <c r="CB1380" s="28"/>
      <c r="CC1380" s="28"/>
      <c r="CD1380" s="28"/>
      <c r="CE1380" s="28"/>
      <c r="CF1380" s="28"/>
      <c r="CG1380" s="28"/>
      <c r="CH1380" s="28"/>
      <c r="CI1380" s="28"/>
      <c r="CJ1380" s="28"/>
      <c r="CK1380" s="28"/>
      <c r="CL1380" s="28"/>
      <c r="CM1380" s="28"/>
      <c r="CN1380" s="28"/>
      <c r="CO1380" s="28"/>
      <c r="CP1380" s="28"/>
      <c r="CQ1380" s="28"/>
      <c r="CR1380" s="28"/>
      <c r="CS1380" s="28"/>
      <c r="CT1380" s="28"/>
      <c r="CU1380" s="28"/>
      <c r="CV1380" s="28"/>
      <c r="CW1380" s="28"/>
      <c r="CX1380" s="28"/>
      <c r="CY1380" s="28"/>
    </row>
    <row r="1381" customFormat="false" ht="12.75" hidden="false" customHeight="false" outlineLevel="0" collapsed="false">
      <c r="B1381" s="90"/>
      <c r="BS1381" s="28"/>
      <c r="BT1381" s="28"/>
      <c r="BU1381" s="28"/>
      <c r="BV1381" s="28"/>
      <c r="BW1381" s="28"/>
      <c r="BX1381" s="28"/>
      <c r="BY1381" s="28"/>
      <c r="BZ1381" s="28"/>
      <c r="CA1381" s="28"/>
      <c r="CB1381" s="28"/>
      <c r="CC1381" s="28"/>
      <c r="CD1381" s="28"/>
      <c r="CE1381" s="28"/>
      <c r="CF1381" s="28"/>
      <c r="CG1381" s="28"/>
      <c r="CH1381" s="28"/>
      <c r="CI1381" s="28"/>
      <c r="CJ1381" s="28"/>
      <c r="CK1381" s="28"/>
      <c r="CL1381" s="28"/>
      <c r="CM1381" s="28"/>
      <c r="CN1381" s="28"/>
      <c r="CO1381" s="28"/>
      <c r="CP1381" s="28"/>
      <c r="CQ1381" s="28"/>
      <c r="CR1381" s="28"/>
      <c r="CS1381" s="28"/>
      <c r="CT1381" s="28"/>
      <c r="CU1381" s="28"/>
      <c r="CV1381" s="28"/>
      <c r="CW1381" s="28"/>
      <c r="CX1381" s="28"/>
      <c r="CY1381" s="28"/>
    </row>
    <row r="1382" customFormat="false" ht="12.75" hidden="false" customHeight="false" outlineLevel="0" collapsed="false">
      <c r="B1382" s="90"/>
      <c r="BS1382" s="28"/>
      <c r="BT1382" s="28"/>
      <c r="BU1382" s="28"/>
      <c r="BV1382" s="28"/>
      <c r="BW1382" s="28"/>
      <c r="BX1382" s="28"/>
      <c r="BY1382" s="28"/>
      <c r="BZ1382" s="28"/>
      <c r="CA1382" s="28"/>
      <c r="CB1382" s="28"/>
      <c r="CC1382" s="28"/>
      <c r="CD1382" s="28"/>
      <c r="CE1382" s="28"/>
      <c r="CF1382" s="28"/>
      <c r="CG1382" s="28"/>
      <c r="CH1382" s="28"/>
      <c r="CI1382" s="28"/>
      <c r="CJ1382" s="28"/>
      <c r="CK1382" s="28"/>
      <c r="CL1382" s="28"/>
      <c r="CM1382" s="28"/>
      <c r="CN1382" s="28"/>
      <c r="CO1382" s="28"/>
      <c r="CP1382" s="28"/>
      <c r="CQ1382" s="28"/>
      <c r="CR1382" s="28"/>
      <c r="CS1382" s="28"/>
      <c r="CT1382" s="28"/>
      <c r="CU1382" s="28"/>
      <c r="CV1382" s="28"/>
      <c r="CW1382" s="28"/>
      <c r="CX1382" s="28"/>
      <c r="CY1382" s="28"/>
    </row>
    <row r="1383" customFormat="false" ht="12.75" hidden="false" customHeight="false" outlineLevel="0" collapsed="false">
      <c r="B1383" s="90"/>
      <c r="BS1383" s="28"/>
      <c r="BT1383" s="28"/>
      <c r="BU1383" s="28"/>
      <c r="BV1383" s="28"/>
      <c r="BW1383" s="28"/>
      <c r="BX1383" s="28"/>
      <c r="BY1383" s="28"/>
      <c r="BZ1383" s="28"/>
      <c r="CA1383" s="28"/>
      <c r="CB1383" s="28"/>
      <c r="CC1383" s="28"/>
      <c r="CD1383" s="28"/>
      <c r="CE1383" s="28"/>
      <c r="CF1383" s="28"/>
      <c r="CG1383" s="28"/>
      <c r="CH1383" s="28"/>
      <c r="CI1383" s="28"/>
      <c r="CJ1383" s="28"/>
      <c r="CK1383" s="28"/>
      <c r="CL1383" s="28"/>
      <c r="CM1383" s="28"/>
      <c r="CN1383" s="28"/>
      <c r="CO1383" s="28"/>
      <c r="CP1383" s="28"/>
      <c r="CQ1383" s="28"/>
      <c r="CR1383" s="28"/>
      <c r="CS1383" s="28"/>
      <c r="CT1383" s="28"/>
      <c r="CU1383" s="28"/>
      <c r="CV1383" s="28"/>
      <c r="CW1383" s="28"/>
      <c r="CX1383" s="28"/>
      <c r="CY1383" s="28"/>
    </row>
    <row r="1384" customFormat="false" ht="12.75" hidden="false" customHeight="false" outlineLevel="0" collapsed="false">
      <c r="B1384" s="90"/>
      <c r="BS1384" s="28"/>
      <c r="BT1384" s="28"/>
      <c r="BU1384" s="28"/>
      <c r="BV1384" s="28"/>
      <c r="BW1384" s="28"/>
      <c r="BX1384" s="28"/>
      <c r="BY1384" s="28"/>
      <c r="BZ1384" s="28"/>
      <c r="CA1384" s="28"/>
      <c r="CB1384" s="28"/>
      <c r="CC1384" s="28"/>
      <c r="CD1384" s="28"/>
      <c r="CE1384" s="28"/>
      <c r="CF1384" s="28"/>
      <c r="CG1384" s="28"/>
      <c r="CH1384" s="28"/>
      <c r="CI1384" s="28"/>
      <c r="CJ1384" s="28"/>
      <c r="CK1384" s="28"/>
      <c r="CL1384" s="28"/>
      <c r="CM1384" s="28"/>
      <c r="CN1384" s="28"/>
      <c r="CO1384" s="28"/>
      <c r="CP1384" s="28"/>
      <c r="CQ1384" s="28"/>
      <c r="CR1384" s="28"/>
      <c r="CS1384" s="28"/>
      <c r="CT1384" s="28"/>
      <c r="CU1384" s="28"/>
      <c r="CV1384" s="28"/>
      <c r="CW1384" s="28"/>
      <c r="CX1384" s="28"/>
      <c r="CY1384" s="28"/>
    </row>
    <row r="1385" customFormat="false" ht="12.75" hidden="false" customHeight="false" outlineLevel="0" collapsed="false">
      <c r="B1385" s="90"/>
      <c r="BS1385" s="28"/>
      <c r="BT1385" s="28"/>
      <c r="BU1385" s="28"/>
      <c r="BV1385" s="28"/>
      <c r="BW1385" s="28"/>
      <c r="BX1385" s="28"/>
      <c r="BY1385" s="28"/>
      <c r="BZ1385" s="28"/>
      <c r="CA1385" s="28"/>
      <c r="CB1385" s="28"/>
      <c r="CC1385" s="28"/>
      <c r="CD1385" s="28"/>
      <c r="CE1385" s="28"/>
      <c r="CF1385" s="28"/>
      <c r="CG1385" s="28"/>
      <c r="CH1385" s="28"/>
      <c r="CI1385" s="28"/>
      <c r="CJ1385" s="28"/>
      <c r="CK1385" s="28"/>
      <c r="CL1385" s="28"/>
      <c r="CM1385" s="28"/>
      <c r="CN1385" s="28"/>
      <c r="CO1385" s="28"/>
      <c r="CP1385" s="28"/>
      <c r="CQ1385" s="28"/>
      <c r="CR1385" s="28"/>
      <c r="CS1385" s="28"/>
      <c r="CT1385" s="28"/>
      <c r="CU1385" s="28"/>
      <c r="CV1385" s="28"/>
      <c r="CW1385" s="28"/>
      <c r="CX1385" s="28"/>
      <c r="CY1385" s="28"/>
    </row>
    <row r="1386" customFormat="false" ht="12.75" hidden="false" customHeight="false" outlineLevel="0" collapsed="false">
      <c r="B1386" s="90"/>
      <c r="BS1386" s="28"/>
      <c r="BT1386" s="28"/>
      <c r="BU1386" s="28"/>
      <c r="BV1386" s="28"/>
      <c r="BW1386" s="28"/>
      <c r="BX1386" s="28"/>
      <c r="BY1386" s="28"/>
      <c r="BZ1386" s="28"/>
      <c r="CA1386" s="28"/>
      <c r="CB1386" s="28"/>
      <c r="CC1386" s="28"/>
      <c r="CD1386" s="28"/>
      <c r="CE1386" s="28"/>
      <c r="CF1386" s="28"/>
      <c r="CG1386" s="28"/>
      <c r="CH1386" s="28"/>
      <c r="CI1386" s="28"/>
      <c r="CJ1386" s="28"/>
      <c r="CK1386" s="28"/>
      <c r="CL1386" s="28"/>
      <c r="CM1386" s="28"/>
      <c r="CN1386" s="28"/>
      <c r="CO1386" s="28"/>
      <c r="CP1386" s="28"/>
      <c r="CQ1386" s="28"/>
      <c r="CR1386" s="28"/>
      <c r="CS1386" s="28"/>
      <c r="CT1386" s="28"/>
      <c r="CU1386" s="28"/>
      <c r="CV1386" s="28"/>
      <c r="CW1386" s="28"/>
      <c r="CX1386" s="28"/>
      <c r="CY1386" s="28"/>
    </row>
    <row r="1387" customFormat="false" ht="12.75" hidden="false" customHeight="false" outlineLevel="0" collapsed="false">
      <c r="B1387" s="90"/>
      <c r="BS1387" s="28"/>
      <c r="BT1387" s="28"/>
      <c r="BU1387" s="28"/>
      <c r="BV1387" s="28"/>
      <c r="BW1387" s="28"/>
      <c r="BX1387" s="28"/>
      <c r="BY1387" s="28"/>
      <c r="BZ1387" s="28"/>
      <c r="CA1387" s="28"/>
      <c r="CB1387" s="28"/>
      <c r="CC1387" s="28"/>
      <c r="CD1387" s="28"/>
      <c r="CE1387" s="28"/>
      <c r="CF1387" s="28"/>
      <c r="CG1387" s="28"/>
      <c r="CH1387" s="28"/>
      <c r="CI1387" s="28"/>
      <c r="CJ1387" s="28"/>
      <c r="CK1387" s="28"/>
      <c r="CL1387" s="28"/>
      <c r="CM1387" s="28"/>
      <c r="CN1387" s="28"/>
      <c r="CO1387" s="28"/>
      <c r="CP1387" s="28"/>
      <c r="CQ1387" s="28"/>
      <c r="CR1387" s="28"/>
      <c r="CS1387" s="28"/>
      <c r="CT1387" s="28"/>
      <c r="CU1387" s="28"/>
      <c r="CV1387" s="28"/>
      <c r="CW1387" s="28"/>
      <c r="CX1387" s="28"/>
      <c r="CY1387" s="28"/>
    </row>
    <row r="1388" customFormat="false" ht="12.75" hidden="false" customHeight="false" outlineLevel="0" collapsed="false">
      <c r="B1388" s="90"/>
      <c r="BS1388" s="28"/>
      <c r="BT1388" s="28"/>
      <c r="BU1388" s="28"/>
      <c r="BV1388" s="28"/>
      <c r="BW1388" s="28"/>
      <c r="BX1388" s="28"/>
      <c r="BY1388" s="28"/>
      <c r="BZ1388" s="28"/>
      <c r="CA1388" s="28"/>
      <c r="CB1388" s="28"/>
      <c r="CC1388" s="28"/>
      <c r="CD1388" s="28"/>
      <c r="CE1388" s="28"/>
      <c r="CF1388" s="28"/>
      <c r="CG1388" s="28"/>
      <c r="CH1388" s="28"/>
      <c r="CI1388" s="28"/>
      <c r="CJ1388" s="28"/>
      <c r="CK1388" s="28"/>
      <c r="CL1388" s="28"/>
      <c r="CM1388" s="28"/>
      <c r="CN1388" s="28"/>
      <c r="CO1388" s="28"/>
      <c r="CP1388" s="28"/>
      <c r="CQ1388" s="28"/>
      <c r="CR1388" s="28"/>
      <c r="CS1388" s="28"/>
      <c r="CT1388" s="28"/>
      <c r="CU1388" s="28"/>
      <c r="CV1388" s="28"/>
      <c r="CW1388" s="28"/>
      <c r="CX1388" s="28"/>
      <c r="CY1388" s="28"/>
    </row>
    <row r="1389" customFormat="false" ht="12.75" hidden="false" customHeight="false" outlineLevel="0" collapsed="false">
      <c r="B1389" s="90"/>
      <c r="BS1389" s="28"/>
      <c r="BT1389" s="28"/>
      <c r="BU1389" s="28"/>
      <c r="BV1389" s="28"/>
      <c r="BW1389" s="28"/>
      <c r="BX1389" s="28"/>
      <c r="BY1389" s="28"/>
      <c r="BZ1389" s="28"/>
      <c r="CA1389" s="28"/>
      <c r="CB1389" s="28"/>
      <c r="CC1389" s="28"/>
      <c r="CD1389" s="28"/>
      <c r="CE1389" s="28"/>
      <c r="CF1389" s="28"/>
      <c r="CG1389" s="28"/>
      <c r="CH1389" s="28"/>
      <c r="CI1389" s="28"/>
      <c r="CJ1389" s="28"/>
      <c r="CK1389" s="28"/>
      <c r="CL1389" s="28"/>
      <c r="CM1389" s="28"/>
      <c r="CN1389" s="28"/>
      <c r="CO1389" s="28"/>
      <c r="CP1389" s="28"/>
      <c r="CQ1389" s="28"/>
      <c r="CR1389" s="28"/>
      <c r="CS1389" s="28"/>
      <c r="CT1389" s="28"/>
      <c r="CU1389" s="28"/>
      <c r="CV1389" s="28"/>
      <c r="CW1389" s="28"/>
      <c r="CX1389" s="28"/>
      <c r="CY1389" s="28"/>
    </row>
    <row r="1390" customFormat="false" ht="12.75" hidden="false" customHeight="false" outlineLevel="0" collapsed="false">
      <c r="B1390" s="90"/>
      <c r="BS1390" s="28"/>
      <c r="BT1390" s="28"/>
      <c r="BU1390" s="28"/>
      <c r="BV1390" s="28"/>
      <c r="BW1390" s="28"/>
      <c r="BX1390" s="28"/>
      <c r="BY1390" s="28"/>
      <c r="BZ1390" s="28"/>
      <c r="CA1390" s="28"/>
      <c r="CB1390" s="28"/>
      <c r="CC1390" s="28"/>
      <c r="CD1390" s="28"/>
      <c r="CE1390" s="28"/>
      <c r="CF1390" s="28"/>
      <c r="CG1390" s="28"/>
      <c r="CH1390" s="28"/>
      <c r="CI1390" s="28"/>
      <c r="CJ1390" s="28"/>
      <c r="CK1390" s="28"/>
      <c r="CL1390" s="28"/>
      <c r="CM1390" s="28"/>
      <c r="CN1390" s="28"/>
      <c r="CO1390" s="28"/>
      <c r="CP1390" s="28"/>
      <c r="CQ1390" s="28"/>
      <c r="CR1390" s="28"/>
      <c r="CS1390" s="28"/>
      <c r="CT1390" s="28"/>
      <c r="CU1390" s="28"/>
      <c r="CV1390" s="28"/>
      <c r="CW1390" s="28"/>
      <c r="CX1390" s="28"/>
      <c r="CY1390" s="28"/>
    </row>
    <row r="1391" customFormat="false" ht="12.75" hidden="false" customHeight="false" outlineLevel="0" collapsed="false">
      <c r="B1391" s="90"/>
      <c r="BS1391" s="28"/>
      <c r="BT1391" s="28"/>
      <c r="BU1391" s="28"/>
      <c r="BV1391" s="28"/>
      <c r="BW1391" s="28"/>
      <c r="BX1391" s="28"/>
      <c r="BY1391" s="28"/>
      <c r="BZ1391" s="28"/>
      <c r="CA1391" s="28"/>
      <c r="CB1391" s="28"/>
      <c r="CC1391" s="28"/>
      <c r="CD1391" s="28"/>
      <c r="CE1391" s="28"/>
      <c r="CF1391" s="28"/>
      <c r="CG1391" s="28"/>
      <c r="CH1391" s="28"/>
      <c r="CI1391" s="28"/>
      <c r="CJ1391" s="28"/>
      <c r="CK1391" s="28"/>
      <c r="CL1391" s="28"/>
      <c r="CM1391" s="28"/>
      <c r="CN1391" s="28"/>
      <c r="CO1391" s="28"/>
      <c r="CP1391" s="28"/>
      <c r="CQ1391" s="28"/>
      <c r="CR1391" s="28"/>
      <c r="CS1391" s="28"/>
      <c r="CT1391" s="28"/>
      <c r="CU1391" s="28"/>
      <c r="CV1391" s="28"/>
      <c r="CW1391" s="28"/>
      <c r="CX1391" s="28"/>
      <c r="CY1391" s="28"/>
    </row>
    <row r="1392" customFormat="false" ht="12.75" hidden="false" customHeight="false" outlineLevel="0" collapsed="false">
      <c r="B1392" s="90"/>
      <c r="BS1392" s="28"/>
      <c r="BT1392" s="28"/>
      <c r="BU1392" s="28"/>
      <c r="BV1392" s="28"/>
      <c r="BW1392" s="28"/>
      <c r="BX1392" s="28"/>
      <c r="BY1392" s="28"/>
      <c r="BZ1392" s="28"/>
      <c r="CA1392" s="28"/>
      <c r="CB1392" s="28"/>
      <c r="CC1392" s="28"/>
      <c r="CD1392" s="28"/>
      <c r="CE1392" s="28"/>
      <c r="CF1392" s="28"/>
      <c r="CG1392" s="28"/>
      <c r="CH1392" s="28"/>
      <c r="CI1392" s="28"/>
      <c r="CJ1392" s="28"/>
      <c r="CK1392" s="28"/>
      <c r="CL1392" s="28"/>
      <c r="CM1392" s="28"/>
      <c r="CN1392" s="28"/>
      <c r="CO1392" s="28"/>
      <c r="CP1392" s="28"/>
      <c r="CQ1392" s="28"/>
      <c r="CR1392" s="28"/>
      <c r="CS1392" s="28"/>
      <c r="CT1392" s="28"/>
      <c r="CU1392" s="28"/>
      <c r="CV1392" s="28"/>
      <c r="CW1392" s="28"/>
      <c r="CX1392" s="28"/>
      <c r="CY1392" s="28"/>
    </row>
    <row r="1393" customFormat="false" ht="12.75" hidden="false" customHeight="false" outlineLevel="0" collapsed="false">
      <c r="B1393" s="90"/>
      <c r="BS1393" s="28"/>
      <c r="BT1393" s="28"/>
      <c r="BU1393" s="28"/>
      <c r="BV1393" s="28"/>
      <c r="BW1393" s="28"/>
      <c r="BX1393" s="28"/>
      <c r="BY1393" s="28"/>
      <c r="BZ1393" s="28"/>
      <c r="CA1393" s="28"/>
      <c r="CB1393" s="28"/>
      <c r="CC1393" s="28"/>
      <c r="CD1393" s="28"/>
      <c r="CE1393" s="28"/>
      <c r="CF1393" s="28"/>
      <c r="CG1393" s="28"/>
      <c r="CH1393" s="28"/>
      <c r="CI1393" s="28"/>
      <c r="CJ1393" s="28"/>
      <c r="CK1393" s="28"/>
      <c r="CL1393" s="28"/>
      <c r="CM1393" s="28"/>
      <c r="CN1393" s="28"/>
      <c r="CO1393" s="28"/>
      <c r="CP1393" s="28"/>
      <c r="CQ1393" s="28"/>
      <c r="CR1393" s="28"/>
      <c r="CS1393" s="28"/>
      <c r="CT1393" s="28"/>
      <c r="CU1393" s="28"/>
      <c r="CV1393" s="28"/>
      <c r="CW1393" s="28"/>
      <c r="CX1393" s="28"/>
      <c r="CY1393" s="28"/>
    </row>
    <row r="1394" customFormat="false" ht="12.75" hidden="false" customHeight="false" outlineLevel="0" collapsed="false">
      <c r="B1394" s="90"/>
      <c r="BS1394" s="28"/>
      <c r="BT1394" s="28"/>
      <c r="BU1394" s="28"/>
      <c r="BV1394" s="28"/>
      <c r="BW1394" s="28"/>
      <c r="BX1394" s="28"/>
      <c r="BY1394" s="28"/>
      <c r="BZ1394" s="28"/>
      <c r="CA1394" s="28"/>
      <c r="CB1394" s="28"/>
      <c r="CC1394" s="28"/>
      <c r="CD1394" s="28"/>
      <c r="CE1394" s="28"/>
      <c r="CF1394" s="28"/>
      <c r="CG1394" s="28"/>
      <c r="CH1394" s="28"/>
      <c r="CI1394" s="28"/>
      <c r="CJ1394" s="28"/>
      <c r="CK1394" s="28"/>
      <c r="CL1394" s="28"/>
      <c r="CM1394" s="28"/>
      <c r="CN1394" s="28"/>
      <c r="CO1394" s="28"/>
      <c r="CP1394" s="28"/>
      <c r="CQ1394" s="28"/>
      <c r="CR1394" s="28"/>
      <c r="CS1394" s="28"/>
      <c r="CT1394" s="28"/>
      <c r="CU1394" s="28"/>
      <c r="CV1394" s="28"/>
      <c r="CW1394" s="28"/>
      <c r="CX1394" s="28"/>
      <c r="CY1394" s="28"/>
    </row>
    <row r="1395" customFormat="false" ht="12.75" hidden="false" customHeight="false" outlineLevel="0" collapsed="false">
      <c r="B1395" s="90"/>
      <c r="BS1395" s="28"/>
      <c r="BT1395" s="28"/>
      <c r="BU1395" s="28"/>
      <c r="BV1395" s="28"/>
      <c r="BW1395" s="28"/>
      <c r="BX1395" s="28"/>
      <c r="BY1395" s="28"/>
      <c r="BZ1395" s="28"/>
      <c r="CA1395" s="28"/>
      <c r="CB1395" s="28"/>
      <c r="CC1395" s="28"/>
      <c r="CD1395" s="28"/>
      <c r="CE1395" s="28"/>
      <c r="CF1395" s="28"/>
      <c r="CG1395" s="28"/>
      <c r="CH1395" s="28"/>
      <c r="CI1395" s="28"/>
      <c r="CJ1395" s="28"/>
      <c r="CK1395" s="28"/>
      <c r="CL1395" s="28"/>
      <c r="CM1395" s="28"/>
      <c r="CN1395" s="28"/>
      <c r="CO1395" s="28"/>
      <c r="CP1395" s="28"/>
      <c r="CQ1395" s="28"/>
      <c r="CR1395" s="28"/>
      <c r="CS1395" s="28"/>
      <c r="CT1395" s="28"/>
      <c r="CU1395" s="28"/>
      <c r="CV1395" s="28"/>
      <c r="CW1395" s="28"/>
      <c r="CX1395" s="28"/>
      <c r="CY1395" s="28"/>
    </row>
    <row r="1396" customFormat="false" ht="12.75" hidden="false" customHeight="false" outlineLevel="0" collapsed="false">
      <c r="B1396" s="90"/>
      <c r="BS1396" s="28"/>
      <c r="BT1396" s="28"/>
      <c r="BU1396" s="28"/>
      <c r="BV1396" s="28"/>
      <c r="BW1396" s="28"/>
      <c r="BX1396" s="28"/>
      <c r="BY1396" s="28"/>
      <c r="BZ1396" s="28"/>
      <c r="CA1396" s="28"/>
      <c r="CB1396" s="28"/>
      <c r="CC1396" s="28"/>
      <c r="CD1396" s="28"/>
      <c r="CE1396" s="28"/>
      <c r="CF1396" s="28"/>
      <c r="CG1396" s="28"/>
      <c r="CH1396" s="28"/>
      <c r="CI1396" s="28"/>
      <c r="CJ1396" s="28"/>
      <c r="CK1396" s="28"/>
      <c r="CL1396" s="28"/>
      <c r="CM1396" s="28"/>
      <c r="CN1396" s="28"/>
      <c r="CO1396" s="28"/>
      <c r="CP1396" s="28"/>
      <c r="CQ1396" s="28"/>
      <c r="CR1396" s="28"/>
      <c r="CS1396" s="28"/>
      <c r="CT1396" s="28"/>
      <c r="CU1396" s="28"/>
      <c r="CV1396" s="28"/>
      <c r="CW1396" s="28"/>
      <c r="CX1396" s="28"/>
      <c r="CY1396" s="28"/>
    </row>
    <row r="1397" customFormat="false" ht="12.75" hidden="false" customHeight="false" outlineLevel="0" collapsed="false">
      <c r="B1397" s="90"/>
      <c r="BS1397" s="28"/>
      <c r="BT1397" s="28"/>
      <c r="BU1397" s="28"/>
      <c r="BV1397" s="28"/>
      <c r="BW1397" s="28"/>
      <c r="BX1397" s="28"/>
      <c r="BY1397" s="28"/>
      <c r="BZ1397" s="28"/>
      <c r="CA1397" s="28"/>
      <c r="CB1397" s="28"/>
      <c r="CC1397" s="28"/>
      <c r="CD1397" s="28"/>
      <c r="CE1397" s="28"/>
      <c r="CF1397" s="28"/>
      <c r="CG1397" s="28"/>
      <c r="CH1397" s="28"/>
      <c r="CI1397" s="28"/>
      <c r="CJ1397" s="28"/>
      <c r="CK1397" s="28"/>
      <c r="CL1397" s="28"/>
      <c r="CM1397" s="28"/>
      <c r="CN1397" s="28"/>
      <c r="CO1397" s="28"/>
      <c r="CP1397" s="28"/>
      <c r="CQ1397" s="28"/>
      <c r="CR1397" s="28"/>
      <c r="CS1397" s="28"/>
      <c r="CT1397" s="28"/>
      <c r="CU1397" s="28"/>
      <c r="CV1397" s="28"/>
      <c r="CW1397" s="28"/>
      <c r="CX1397" s="28"/>
      <c r="CY1397" s="28"/>
    </row>
    <row r="1398" customFormat="false" ht="12.75" hidden="false" customHeight="false" outlineLevel="0" collapsed="false">
      <c r="B1398" s="90"/>
      <c r="BS1398" s="28"/>
      <c r="BT1398" s="28"/>
      <c r="BU1398" s="28"/>
      <c r="BV1398" s="28"/>
      <c r="BW1398" s="28"/>
      <c r="BX1398" s="28"/>
      <c r="BY1398" s="28"/>
      <c r="BZ1398" s="28"/>
      <c r="CA1398" s="28"/>
      <c r="CB1398" s="28"/>
      <c r="CC1398" s="28"/>
      <c r="CD1398" s="28"/>
      <c r="CE1398" s="28"/>
      <c r="CF1398" s="28"/>
      <c r="CG1398" s="28"/>
      <c r="CH1398" s="28"/>
      <c r="CI1398" s="28"/>
      <c r="CJ1398" s="28"/>
      <c r="CK1398" s="28"/>
      <c r="CL1398" s="28"/>
      <c r="CM1398" s="28"/>
      <c r="CN1398" s="28"/>
      <c r="CO1398" s="28"/>
      <c r="CP1398" s="28"/>
      <c r="CQ1398" s="28"/>
      <c r="CR1398" s="28"/>
      <c r="CS1398" s="28"/>
      <c r="CT1398" s="28"/>
      <c r="CU1398" s="28"/>
      <c r="CV1398" s="28"/>
      <c r="CW1398" s="28"/>
      <c r="CX1398" s="28"/>
      <c r="CY1398" s="28"/>
    </row>
    <row r="1399" customFormat="false" ht="12.75" hidden="false" customHeight="false" outlineLevel="0" collapsed="false">
      <c r="B1399" s="90"/>
      <c r="BS1399" s="28"/>
      <c r="BT1399" s="28"/>
      <c r="BU1399" s="28"/>
      <c r="BV1399" s="28"/>
      <c r="BW1399" s="28"/>
      <c r="BX1399" s="28"/>
      <c r="BY1399" s="28"/>
      <c r="BZ1399" s="28"/>
      <c r="CA1399" s="28"/>
      <c r="CB1399" s="28"/>
      <c r="CC1399" s="28"/>
      <c r="CD1399" s="28"/>
      <c r="CE1399" s="28"/>
      <c r="CF1399" s="28"/>
      <c r="CG1399" s="28"/>
      <c r="CH1399" s="28"/>
      <c r="CI1399" s="28"/>
      <c r="CJ1399" s="28"/>
      <c r="CK1399" s="28"/>
      <c r="CL1399" s="28"/>
      <c r="CM1399" s="28"/>
      <c r="CN1399" s="28"/>
      <c r="CO1399" s="28"/>
      <c r="CP1399" s="28"/>
      <c r="CQ1399" s="28"/>
      <c r="CR1399" s="28"/>
      <c r="CS1399" s="28"/>
      <c r="CT1399" s="28"/>
      <c r="CU1399" s="28"/>
      <c r="CV1399" s="28"/>
      <c r="CW1399" s="28"/>
      <c r="CX1399" s="28"/>
      <c r="CY1399" s="28"/>
    </row>
    <row r="1400" customFormat="false" ht="12.75" hidden="false" customHeight="false" outlineLevel="0" collapsed="false">
      <c r="B1400" s="90"/>
      <c r="BS1400" s="28"/>
      <c r="BT1400" s="28"/>
      <c r="BU1400" s="28"/>
      <c r="BV1400" s="28"/>
      <c r="BW1400" s="28"/>
      <c r="BX1400" s="28"/>
      <c r="BY1400" s="28"/>
      <c r="BZ1400" s="28"/>
      <c r="CA1400" s="28"/>
      <c r="CB1400" s="28"/>
      <c r="CC1400" s="28"/>
      <c r="CD1400" s="28"/>
      <c r="CE1400" s="28"/>
      <c r="CF1400" s="28"/>
      <c r="CG1400" s="28"/>
      <c r="CH1400" s="28"/>
      <c r="CI1400" s="28"/>
      <c r="CJ1400" s="28"/>
      <c r="CK1400" s="28"/>
      <c r="CL1400" s="28"/>
      <c r="CM1400" s="28"/>
      <c r="CN1400" s="28"/>
      <c r="CO1400" s="28"/>
      <c r="CP1400" s="28"/>
      <c r="CQ1400" s="28"/>
      <c r="CR1400" s="28"/>
      <c r="CS1400" s="28"/>
      <c r="CT1400" s="28"/>
      <c r="CU1400" s="28"/>
      <c r="CV1400" s="28"/>
      <c r="CW1400" s="28"/>
      <c r="CX1400" s="28"/>
      <c r="CY1400" s="28"/>
    </row>
    <row r="1401" customFormat="false" ht="12.75" hidden="false" customHeight="false" outlineLevel="0" collapsed="false">
      <c r="B1401" s="90"/>
      <c r="BS1401" s="28"/>
      <c r="BT1401" s="28"/>
      <c r="BU1401" s="28"/>
      <c r="BV1401" s="28"/>
      <c r="BW1401" s="28"/>
      <c r="BX1401" s="28"/>
      <c r="BY1401" s="28"/>
      <c r="BZ1401" s="28"/>
      <c r="CA1401" s="28"/>
      <c r="CB1401" s="28"/>
      <c r="CC1401" s="28"/>
      <c r="CD1401" s="28"/>
      <c r="CE1401" s="28"/>
      <c r="CF1401" s="28"/>
      <c r="CG1401" s="28"/>
      <c r="CH1401" s="28"/>
      <c r="CI1401" s="28"/>
      <c r="CJ1401" s="28"/>
      <c r="CK1401" s="28"/>
      <c r="CL1401" s="28"/>
      <c r="CM1401" s="28"/>
      <c r="CN1401" s="28"/>
      <c r="CO1401" s="28"/>
      <c r="CP1401" s="28"/>
      <c r="CQ1401" s="28"/>
      <c r="CR1401" s="28"/>
      <c r="CS1401" s="28"/>
      <c r="CT1401" s="28"/>
      <c r="CU1401" s="28"/>
      <c r="CV1401" s="28"/>
      <c r="CW1401" s="28"/>
      <c r="CX1401" s="28"/>
      <c r="CY1401" s="28"/>
    </row>
    <row r="1402" customFormat="false" ht="12.75" hidden="false" customHeight="false" outlineLevel="0" collapsed="false">
      <c r="B1402" s="90"/>
      <c r="BS1402" s="28"/>
      <c r="BT1402" s="28"/>
      <c r="BU1402" s="28"/>
      <c r="BV1402" s="28"/>
      <c r="BW1402" s="28"/>
      <c r="BX1402" s="28"/>
      <c r="BY1402" s="28"/>
      <c r="BZ1402" s="28"/>
      <c r="CA1402" s="28"/>
      <c r="CB1402" s="28"/>
      <c r="CC1402" s="28"/>
      <c r="CD1402" s="28"/>
      <c r="CE1402" s="28"/>
      <c r="CF1402" s="28"/>
      <c r="CG1402" s="28"/>
      <c r="CH1402" s="28"/>
      <c r="CI1402" s="28"/>
      <c r="CJ1402" s="28"/>
      <c r="CK1402" s="28"/>
      <c r="CL1402" s="28"/>
      <c r="CM1402" s="28"/>
      <c r="CN1402" s="28"/>
      <c r="CO1402" s="28"/>
      <c r="CP1402" s="28"/>
      <c r="CQ1402" s="28"/>
      <c r="CR1402" s="28"/>
      <c r="CS1402" s="28"/>
      <c r="CT1402" s="28"/>
      <c r="CU1402" s="28"/>
      <c r="CV1402" s="28"/>
      <c r="CW1402" s="28"/>
      <c r="CX1402" s="28"/>
      <c r="CY1402" s="28"/>
    </row>
    <row r="1403" customFormat="false" ht="12.75" hidden="false" customHeight="false" outlineLevel="0" collapsed="false">
      <c r="B1403" s="90"/>
      <c r="BS1403" s="28"/>
      <c r="BT1403" s="28"/>
      <c r="BU1403" s="28"/>
      <c r="BV1403" s="28"/>
      <c r="BW1403" s="28"/>
      <c r="BX1403" s="28"/>
      <c r="BY1403" s="28"/>
      <c r="BZ1403" s="28"/>
      <c r="CA1403" s="28"/>
      <c r="CB1403" s="28"/>
      <c r="CC1403" s="28"/>
      <c r="CD1403" s="28"/>
      <c r="CE1403" s="28"/>
      <c r="CF1403" s="28"/>
      <c r="CG1403" s="28"/>
      <c r="CH1403" s="28"/>
      <c r="CI1403" s="28"/>
      <c r="CJ1403" s="28"/>
      <c r="CK1403" s="28"/>
      <c r="CL1403" s="28"/>
      <c r="CM1403" s="28"/>
      <c r="CN1403" s="28"/>
      <c r="CO1403" s="28"/>
      <c r="CP1403" s="28"/>
      <c r="CQ1403" s="28"/>
      <c r="CR1403" s="28"/>
      <c r="CS1403" s="28"/>
      <c r="CT1403" s="28"/>
      <c r="CU1403" s="28"/>
      <c r="CV1403" s="28"/>
      <c r="CW1403" s="28"/>
      <c r="CX1403" s="28"/>
      <c r="CY1403" s="28"/>
    </row>
    <row r="1404" customFormat="false" ht="12.75" hidden="false" customHeight="false" outlineLevel="0" collapsed="false">
      <c r="B1404" s="90"/>
      <c r="BS1404" s="28"/>
      <c r="BT1404" s="28"/>
      <c r="BU1404" s="28"/>
      <c r="BV1404" s="28"/>
      <c r="BW1404" s="28"/>
      <c r="BX1404" s="28"/>
      <c r="BY1404" s="28"/>
      <c r="BZ1404" s="28"/>
      <c r="CA1404" s="28"/>
      <c r="CB1404" s="28"/>
      <c r="CC1404" s="28"/>
      <c r="CD1404" s="28"/>
      <c r="CE1404" s="28"/>
      <c r="CF1404" s="28"/>
      <c r="CG1404" s="28"/>
      <c r="CH1404" s="28"/>
      <c r="CI1404" s="28"/>
      <c r="CJ1404" s="28"/>
      <c r="CK1404" s="28"/>
      <c r="CL1404" s="28"/>
      <c r="CM1404" s="28"/>
      <c r="CN1404" s="28"/>
      <c r="CO1404" s="28"/>
      <c r="CP1404" s="28"/>
      <c r="CQ1404" s="28"/>
      <c r="CR1404" s="28"/>
      <c r="CS1404" s="28"/>
      <c r="CT1404" s="28"/>
      <c r="CU1404" s="28"/>
      <c r="CV1404" s="28"/>
      <c r="CW1404" s="28"/>
      <c r="CX1404" s="28"/>
      <c r="CY1404" s="28"/>
    </row>
    <row r="1405" customFormat="false" ht="12.75" hidden="false" customHeight="false" outlineLevel="0" collapsed="false">
      <c r="B1405" s="90"/>
      <c r="BS1405" s="28"/>
      <c r="BT1405" s="28"/>
      <c r="BU1405" s="28"/>
      <c r="BV1405" s="28"/>
      <c r="BW1405" s="28"/>
      <c r="BX1405" s="28"/>
      <c r="BY1405" s="28"/>
      <c r="BZ1405" s="28"/>
      <c r="CA1405" s="28"/>
      <c r="CB1405" s="28"/>
      <c r="CC1405" s="28"/>
      <c r="CD1405" s="28"/>
      <c r="CE1405" s="28"/>
      <c r="CF1405" s="28"/>
      <c r="CG1405" s="28"/>
      <c r="CH1405" s="28"/>
      <c r="CI1405" s="28"/>
      <c r="CJ1405" s="28"/>
      <c r="CK1405" s="28"/>
      <c r="CL1405" s="28"/>
      <c r="CM1405" s="28"/>
      <c r="CN1405" s="28"/>
      <c r="CO1405" s="28"/>
      <c r="CP1405" s="28"/>
      <c r="CQ1405" s="28"/>
      <c r="CR1405" s="28"/>
      <c r="CS1405" s="28"/>
      <c r="CT1405" s="28"/>
      <c r="CU1405" s="28"/>
      <c r="CV1405" s="28"/>
      <c r="CW1405" s="28"/>
      <c r="CX1405" s="28"/>
      <c r="CY1405" s="28"/>
    </row>
    <row r="1406" customFormat="false" ht="12.75" hidden="false" customHeight="false" outlineLevel="0" collapsed="false">
      <c r="B1406" s="90"/>
      <c r="BS1406" s="28"/>
      <c r="BT1406" s="28"/>
      <c r="BU1406" s="28"/>
      <c r="BV1406" s="28"/>
      <c r="BW1406" s="28"/>
      <c r="BX1406" s="28"/>
      <c r="BY1406" s="28"/>
      <c r="BZ1406" s="28"/>
      <c r="CA1406" s="28"/>
      <c r="CB1406" s="28"/>
      <c r="CC1406" s="28"/>
      <c r="CD1406" s="28"/>
      <c r="CE1406" s="28"/>
      <c r="CF1406" s="28"/>
      <c r="CG1406" s="28"/>
      <c r="CH1406" s="28"/>
      <c r="CI1406" s="28"/>
      <c r="CJ1406" s="28"/>
      <c r="CK1406" s="28"/>
      <c r="CL1406" s="28"/>
      <c r="CM1406" s="28"/>
      <c r="CN1406" s="28"/>
      <c r="CO1406" s="28"/>
      <c r="CP1406" s="28"/>
      <c r="CQ1406" s="28"/>
      <c r="CR1406" s="28"/>
      <c r="CS1406" s="28"/>
      <c r="CT1406" s="28"/>
      <c r="CU1406" s="28"/>
      <c r="CV1406" s="28"/>
      <c r="CW1406" s="28"/>
      <c r="CX1406" s="28"/>
      <c r="CY1406" s="28"/>
    </row>
    <row r="1407" customFormat="false" ht="12.75" hidden="false" customHeight="false" outlineLevel="0" collapsed="false">
      <c r="B1407" s="90"/>
      <c r="BS1407" s="28"/>
      <c r="BT1407" s="28"/>
      <c r="BU1407" s="28"/>
      <c r="BV1407" s="28"/>
      <c r="BW1407" s="28"/>
      <c r="BX1407" s="28"/>
      <c r="BY1407" s="28"/>
      <c r="BZ1407" s="28"/>
      <c r="CA1407" s="28"/>
      <c r="CB1407" s="28"/>
      <c r="CC1407" s="28"/>
      <c r="CD1407" s="28"/>
      <c r="CE1407" s="28"/>
      <c r="CF1407" s="28"/>
      <c r="CG1407" s="28"/>
      <c r="CH1407" s="28"/>
      <c r="CI1407" s="28"/>
      <c r="CJ1407" s="28"/>
      <c r="CK1407" s="28"/>
      <c r="CL1407" s="28"/>
      <c r="CM1407" s="28"/>
      <c r="CN1407" s="28"/>
      <c r="CO1407" s="28"/>
      <c r="CP1407" s="28"/>
      <c r="CQ1407" s="28"/>
      <c r="CR1407" s="28"/>
      <c r="CS1407" s="28"/>
      <c r="CT1407" s="28"/>
      <c r="CU1407" s="28"/>
      <c r="CV1407" s="28"/>
      <c r="CW1407" s="28"/>
      <c r="CX1407" s="28"/>
      <c r="CY1407" s="28"/>
    </row>
    <row r="1408" customFormat="false" ht="12.75" hidden="false" customHeight="false" outlineLevel="0" collapsed="false">
      <c r="BS1408" s="28"/>
      <c r="BT1408" s="28"/>
      <c r="BU1408" s="28"/>
      <c r="BV1408" s="28"/>
      <c r="BW1408" s="28"/>
      <c r="BX1408" s="28"/>
      <c r="BY1408" s="28"/>
      <c r="BZ1408" s="28"/>
      <c r="CA1408" s="28"/>
      <c r="CB1408" s="28"/>
      <c r="CC1408" s="28"/>
      <c r="CD1408" s="28"/>
      <c r="CE1408" s="28"/>
      <c r="CF1408" s="28"/>
      <c r="CG1408" s="28"/>
      <c r="CH1408" s="28"/>
      <c r="CI1408" s="28"/>
      <c r="CJ1408" s="28"/>
      <c r="CK1408" s="28"/>
      <c r="CL1408" s="28"/>
      <c r="CM1408" s="28"/>
      <c r="CN1408" s="28"/>
      <c r="CO1408" s="28"/>
      <c r="CP1408" s="28"/>
      <c r="CQ1408" s="28"/>
      <c r="CR1408" s="28"/>
      <c r="CS1408" s="28"/>
      <c r="CT1408" s="28"/>
      <c r="CU1408" s="28"/>
      <c r="CV1408" s="28"/>
      <c r="CW1408" s="28"/>
      <c r="CX1408" s="28"/>
      <c r="CY1408" s="28"/>
    </row>
    <row r="1409" customFormat="false" ht="12.75" hidden="false" customHeight="false" outlineLevel="0" collapsed="false">
      <c r="BS1409" s="28"/>
      <c r="BT1409" s="28"/>
      <c r="BU1409" s="28"/>
      <c r="BV1409" s="28"/>
      <c r="BW1409" s="28"/>
      <c r="BX1409" s="28"/>
      <c r="BY1409" s="28"/>
      <c r="BZ1409" s="28"/>
      <c r="CA1409" s="28"/>
      <c r="CB1409" s="28"/>
      <c r="CC1409" s="28"/>
      <c r="CD1409" s="28"/>
      <c r="CE1409" s="28"/>
      <c r="CF1409" s="28"/>
      <c r="CG1409" s="28"/>
      <c r="CH1409" s="28"/>
      <c r="CI1409" s="28"/>
      <c r="CJ1409" s="28"/>
      <c r="CK1409" s="28"/>
      <c r="CL1409" s="28"/>
      <c r="CM1409" s="28"/>
      <c r="CN1409" s="28"/>
      <c r="CO1409" s="28"/>
      <c r="CP1409" s="28"/>
      <c r="CQ1409" s="28"/>
      <c r="CR1409" s="28"/>
      <c r="CS1409" s="28"/>
      <c r="CT1409" s="28"/>
      <c r="CU1409" s="28"/>
      <c r="CV1409" s="28"/>
      <c r="CW1409" s="28"/>
      <c r="CX1409" s="28"/>
      <c r="CY1409" s="28"/>
    </row>
    <row r="1410" customFormat="false" ht="12.75" hidden="false" customHeight="false" outlineLevel="0" collapsed="false">
      <c r="BS1410" s="28"/>
      <c r="BT1410" s="28"/>
      <c r="BU1410" s="28"/>
      <c r="BV1410" s="28"/>
      <c r="BW1410" s="28"/>
      <c r="BX1410" s="28"/>
      <c r="BY1410" s="28"/>
      <c r="BZ1410" s="28"/>
      <c r="CA1410" s="28"/>
      <c r="CB1410" s="28"/>
      <c r="CC1410" s="28"/>
      <c r="CD1410" s="28"/>
      <c r="CE1410" s="28"/>
      <c r="CF1410" s="28"/>
      <c r="CG1410" s="28"/>
      <c r="CH1410" s="28"/>
      <c r="CI1410" s="28"/>
      <c r="CJ1410" s="28"/>
      <c r="CK1410" s="28"/>
      <c r="CL1410" s="28"/>
      <c r="CM1410" s="28"/>
      <c r="CN1410" s="28"/>
      <c r="CO1410" s="28"/>
      <c r="CP1410" s="28"/>
      <c r="CQ1410" s="28"/>
      <c r="CR1410" s="28"/>
      <c r="CS1410" s="28"/>
      <c r="CT1410" s="28"/>
      <c r="CU1410" s="28"/>
      <c r="CV1410" s="28"/>
      <c r="CW1410" s="28"/>
      <c r="CX1410" s="28"/>
      <c r="CY1410" s="28"/>
    </row>
    <row r="1411" customFormat="false" ht="12.75" hidden="false" customHeight="false" outlineLevel="0" collapsed="false">
      <c r="BS1411" s="28"/>
      <c r="BT1411" s="28"/>
      <c r="BU1411" s="28"/>
      <c r="BV1411" s="28"/>
      <c r="BW1411" s="28"/>
      <c r="BX1411" s="28"/>
      <c r="BY1411" s="28"/>
      <c r="BZ1411" s="28"/>
      <c r="CA1411" s="28"/>
      <c r="CB1411" s="28"/>
      <c r="CC1411" s="28"/>
      <c r="CD1411" s="28"/>
      <c r="CE1411" s="28"/>
      <c r="CF1411" s="28"/>
      <c r="CG1411" s="28"/>
      <c r="CH1411" s="28"/>
      <c r="CI1411" s="28"/>
      <c r="CJ1411" s="28"/>
      <c r="CK1411" s="28"/>
      <c r="CL1411" s="28"/>
      <c r="CM1411" s="28"/>
      <c r="CN1411" s="28"/>
      <c r="CO1411" s="28"/>
      <c r="CP1411" s="28"/>
      <c r="CQ1411" s="28"/>
      <c r="CR1411" s="28"/>
      <c r="CS1411" s="28"/>
      <c r="CT1411" s="28"/>
      <c r="CU1411" s="28"/>
      <c r="CV1411" s="28"/>
      <c r="CW1411" s="28"/>
      <c r="CX1411" s="28"/>
      <c r="CY1411" s="28"/>
    </row>
    <row r="1412" customFormat="false" ht="12.75" hidden="false" customHeight="false" outlineLevel="0" collapsed="false">
      <c r="BS1412" s="28"/>
      <c r="BT1412" s="28"/>
      <c r="BU1412" s="28"/>
      <c r="BV1412" s="28"/>
      <c r="BW1412" s="28"/>
      <c r="BX1412" s="28"/>
      <c r="BY1412" s="28"/>
      <c r="BZ1412" s="28"/>
      <c r="CA1412" s="28"/>
      <c r="CB1412" s="28"/>
      <c r="CC1412" s="28"/>
      <c r="CD1412" s="28"/>
      <c r="CE1412" s="28"/>
      <c r="CF1412" s="28"/>
      <c r="CG1412" s="28"/>
      <c r="CH1412" s="28"/>
      <c r="CI1412" s="28"/>
      <c r="CJ1412" s="28"/>
      <c r="CK1412" s="28"/>
      <c r="CL1412" s="28"/>
      <c r="CM1412" s="28"/>
      <c r="CN1412" s="28"/>
      <c r="CO1412" s="28"/>
      <c r="CP1412" s="28"/>
      <c r="CQ1412" s="28"/>
      <c r="CR1412" s="28"/>
      <c r="CS1412" s="28"/>
      <c r="CT1412" s="28"/>
      <c r="CU1412" s="28"/>
      <c r="CV1412" s="28"/>
      <c r="CW1412" s="28"/>
      <c r="CX1412" s="28"/>
      <c r="CY1412" s="28"/>
    </row>
    <row r="1413" customFormat="false" ht="12.75" hidden="false" customHeight="false" outlineLevel="0" collapsed="false">
      <c r="BS1413" s="28"/>
      <c r="BT1413" s="28"/>
      <c r="BU1413" s="28"/>
      <c r="BV1413" s="28"/>
      <c r="BW1413" s="28"/>
      <c r="BX1413" s="28"/>
      <c r="BY1413" s="28"/>
      <c r="BZ1413" s="28"/>
      <c r="CA1413" s="28"/>
      <c r="CB1413" s="28"/>
      <c r="CC1413" s="28"/>
      <c r="CD1413" s="28"/>
      <c r="CE1413" s="28"/>
      <c r="CF1413" s="28"/>
      <c r="CG1413" s="28"/>
      <c r="CH1413" s="28"/>
      <c r="CI1413" s="28"/>
      <c r="CJ1413" s="28"/>
      <c r="CK1413" s="28"/>
      <c r="CL1413" s="28"/>
      <c r="CM1413" s="28"/>
      <c r="CN1413" s="28"/>
      <c r="CO1413" s="28"/>
      <c r="CP1413" s="28"/>
      <c r="CQ1413" s="28"/>
      <c r="CR1413" s="28"/>
      <c r="CS1413" s="28"/>
      <c r="CT1413" s="28"/>
      <c r="CU1413" s="28"/>
      <c r="CV1413" s="28"/>
      <c r="CW1413" s="28"/>
      <c r="CX1413" s="28"/>
      <c r="CY1413" s="28"/>
    </row>
    <row r="1414" customFormat="false" ht="12.75" hidden="false" customHeight="false" outlineLevel="0" collapsed="false">
      <c r="BS1414" s="28"/>
      <c r="BT1414" s="28"/>
      <c r="BU1414" s="28"/>
      <c r="BV1414" s="28"/>
      <c r="BW1414" s="28"/>
      <c r="BX1414" s="28"/>
      <c r="BY1414" s="28"/>
      <c r="BZ1414" s="28"/>
      <c r="CA1414" s="28"/>
      <c r="CB1414" s="28"/>
      <c r="CC1414" s="28"/>
      <c r="CD1414" s="28"/>
      <c r="CE1414" s="28"/>
      <c r="CF1414" s="28"/>
      <c r="CG1414" s="28"/>
      <c r="CH1414" s="28"/>
      <c r="CI1414" s="28"/>
      <c r="CJ1414" s="28"/>
      <c r="CK1414" s="28"/>
      <c r="CL1414" s="28"/>
      <c r="CM1414" s="28"/>
      <c r="CN1414" s="28"/>
      <c r="CO1414" s="28"/>
      <c r="CP1414" s="28"/>
      <c r="CQ1414" s="28"/>
      <c r="CR1414" s="28"/>
      <c r="CS1414" s="28"/>
      <c r="CT1414" s="28"/>
      <c r="CU1414" s="28"/>
      <c r="CV1414" s="28"/>
      <c r="CW1414" s="28"/>
      <c r="CX1414" s="28"/>
      <c r="CY1414" s="28"/>
    </row>
    <row r="1415" customFormat="false" ht="12.75" hidden="false" customHeight="false" outlineLevel="0" collapsed="false">
      <c r="BS1415" s="28"/>
      <c r="BT1415" s="28"/>
      <c r="BU1415" s="28"/>
      <c r="BV1415" s="28"/>
      <c r="BW1415" s="28"/>
      <c r="BX1415" s="28"/>
      <c r="BY1415" s="28"/>
      <c r="BZ1415" s="28"/>
      <c r="CA1415" s="28"/>
      <c r="CB1415" s="28"/>
      <c r="CC1415" s="28"/>
      <c r="CD1415" s="28"/>
      <c r="CE1415" s="28"/>
      <c r="CF1415" s="28"/>
      <c r="CG1415" s="28"/>
      <c r="CH1415" s="28"/>
      <c r="CI1415" s="28"/>
      <c r="CJ1415" s="28"/>
      <c r="CK1415" s="28"/>
      <c r="CL1415" s="28"/>
      <c r="CM1415" s="28"/>
      <c r="CN1415" s="28"/>
      <c r="CO1415" s="28"/>
      <c r="CP1415" s="28"/>
      <c r="CQ1415" s="28"/>
      <c r="CR1415" s="28"/>
      <c r="CS1415" s="28"/>
      <c r="CT1415" s="28"/>
      <c r="CU1415" s="28"/>
      <c r="CV1415" s="28"/>
      <c r="CW1415" s="28"/>
      <c r="CX1415" s="28"/>
      <c r="CY1415" s="28"/>
    </row>
    <row r="1416" customFormat="false" ht="12.75" hidden="false" customHeight="false" outlineLevel="0" collapsed="false">
      <c r="BS1416" s="28"/>
      <c r="BT1416" s="28"/>
      <c r="BU1416" s="28"/>
      <c r="BV1416" s="28"/>
      <c r="BW1416" s="28"/>
      <c r="BX1416" s="28"/>
      <c r="BY1416" s="28"/>
      <c r="BZ1416" s="28"/>
      <c r="CA1416" s="28"/>
      <c r="CB1416" s="28"/>
      <c r="CC1416" s="28"/>
      <c r="CD1416" s="28"/>
      <c r="CE1416" s="28"/>
      <c r="CF1416" s="28"/>
      <c r="CG1416" s="28"/>
      <c r="CH1416" s="28"/>
      <c r="CI1416" s="28"/>
      <c r="CJ1416" s="28"/>
      <c r="CK1416" s="28"/>
      <c r="CL1416" s="28"/>
      <c r="CM1416" s="28"/>
      <c r="CN1416" s="28"/>
      <c r="CO1416" s="28"/>
      <c r="CP1416" s="28"/>
      <c r="CQ1416" s="28"/>
      <c r="CR1416" s="28"/>
      <c r="CS1416" s="28"/>
      <c r="CT1416" s="28"/>
      <c r="CU1416" s="28"/>
      <c r="CV1416" s="28"/>
      <c r="CW1416" s="28"/>
      <c r="CX1416" s="28"/>
      <c r="CY1416" s="28"/>
    </row>
    <row r="1417" customFormat="false" ht="12.75" hidden="false" customHeight="false" outlineLevel="0" collapsed="false">
      <c r="BS1417" s="28"/>
      <c r="BT1417" s="28"/>
      <c r="BU1417" s="28"/>
      <c r="BV1417" s="28"/>
      <c r="BW1417" s="28"/>
      <c r="BX1417" s="28"/>
      <c r="BY1417" s="28"/>
      <c r="BZ1417" s="28"/>
      <c r="CA1417" s="28"/>
      <c r="CB1417" s="28"/>
      <c r="CC1417" s="28"/>
      <c r="CD1417" s="28"/>
      <c r="CE1417" s="28"/>
      <c r="CF1417" s="28"/>
      <c r="CG1417" s="28"/>
      <c r="CH1417" s="28"/>
      <c r="CI1417" s="28"/>
      <c r="CJ1417" s="28"/>
      <c r="CK1417" s="28"/>
      <c r="CL1417" s="28"/>
      <c r="CM1417" s="28"/>
      <c r="CN1417" s="28"/>
      <c r="CO1417" s="28"/>
      <c r="CP1417" s="28"/>
      <c r="CQ1417" s="28"/>
      <c r="CR1417" s="28"/>
      <c r="CS1417" s="28"/>
      <c r="CT1417" s="28"/>
      <c r="CU1417" s="28"/>
      <c r="CV1417" s="28"/>
      <c r="CW1417" s="28"/>
      <c r="CX1417" s="28"/>
      <c r="CY1417" s="28"/>
    </row>
    <row r="1418" customFormat="false" ht="12.75" hidden="false" customHeight="false" outlineLevel="0" collapsed="false">
      <c r="BS1418" s="28"/>
      <c r="BT1418" s="28"/>
      <c r="BU1418" s="28"/>
      <c r="BV1418" s="28"/>
      <c r="BW1418" s="28"/>
      <c r="BX1418" s="28"/>
      <c r="BY1418" s="28"/>
      <c r="BZ1418" s="28"/>
      <c r="CA1418" s="28"/>
      <c r="CB1418" s="28"/>
      <c r="CC1418" s="28"/>
      <c r="CD1418" s="28"/>
      <c r="CE1418" s="28"/>
      <c r="CF1418" s="28"/>
      <c r="CG1418" s="28"/>
      <c r="CH1418" s="28"/>
      <c r="CI1418" s="28"/>
      <c r="CJ1418" s="28"/>
      <c r="CK1418" s="28"/>
      <c r="CL1418" s="28"/>
      <c r="CM1418" s="28"/>
      <c r="CN1418" s="28"/>
      <c r="CO1418" s="28"/>
      <c r="CP1418" s="28"/>
      <c r="CQ1418" s="28"/>
      <c r="CR1418" s="28"/>
      <c r="CS1418" s="28"/>
      <c r="CT1418" s="28"/>
      <c r="CU1418" s="28"/>
      <c r="CV1418" s="28"/>
      <c r="CW1418" s="28"/>
      <c r="CX1418" s="28"/>
      <c r="CY1418" s="28"/>
    </row>
    <row r="1419" customFormat="false" ht="12.75" hidden="false" customHeight="false" outlineLevel="0" collapsed="false">
      <c r="BS1419" s="28"/>
      <c r="BT1419" s="28"/>
      <c r="BU1419" s="28"/>
      <c r="BV1419" s="28"/>
      <c r="BW1419" s="28"/>
      <c r="BX1419" s="28"/>
      <c r="BY1419" s="28"/>
      <c r="BZ1419" s="28"/>
      <c r="CA1419" s="28"/>
      <c r="CB1419" s="28"/>
      <c r="CC1419" s="28"/>
      <c r="CD1419" s="28"/>
      <c r="CE1419" s="28"/>
      <c r="CF1419" s="28"/>
      <c r="CG1419" s="28"/>
      <c r="CH1419" s="28"/>
      <c r="CI1419" s="28"/>
      <c r="CJ1419" s="28"/>
      <c r="CK1419" s="28"/>
      <c r="CL1419" s="28"/>
      <c r="CM1419" s="28"/>
      <c r="CN1419" s="28"/>
      <c r="CO1419" s="28"/>
      <c r="CP1419" s="28"/>
      <c r="CQ1419" s="28"/>
      <c r="CR1419" s="28"/>
      <c r="CS1419" s="28"/>
      <c r="CT1419" s="28"/>
      <c r="CU1419" s="28"/>
      <c r="CV1419" s="28"/>
      <c r="CW1419" s="28"/>
      <c r="CX1419" s="28"/>
      <c r="CY1419" s="28"/>
    </row>
    <row r="1420" customFormat="false" ht="12.75" hidden="false" customHeight="false" outlineLevel="0" collapsed="false">
      <c r="BS1420" s="28"/>
      <c r="BT1420" s="28"/>
      <c r="BU1420" s="28"/>
      <c r="BV1420" s="28"/>
      <c r="BW1420" s="28"/>
      <c r="BX1420" s="28"/>
      <c r="BY1420" s="28"/>
      <c r="BZ1420" s="28"/>
      <c r="CA1420" s="28"/>
      <c r="CB1420" s="28"/>
      <c r="CC1420" s="28"/>
      <c r="CD1420" s="28"/>
      <c r="CE1420" s="28"/>
      <c r="CF1420" s="28"/>
      <c r="CG1420" s="28"/>
      <c r="CH1420" s="28"/>
      <c r="CI1420" s="28"/>
      <c r="CJ1420" s="28"/>
      <c r="CK1420" s="28"/>
      <c r="CL1420" s="28"/>
      <c r="CM1420" s="28"/>
      <c r="CN1420" s="28"/>
      <c r="CO1420" s="28"/>
      <c r="CP1420" s="28"/>
      <c r="CQ1420" s="28"/>
      <c r="CR1420" s="28"/>
      <c r="CS1420" s="28"/>
      <c r="CT1420" s="28"/>
      <c r="CU1420" s="28"/>
      <c r="CV1420" s="28"/>
      <c r="CW1420" s="28"/>
      <c r="CX1420" s="28"/>
      <c r="CY1420" s="28"/>
    </row>
    <row r="1421" customFormat="false" ht="12.75" hidden="false" customHeight="false" outlineLevel="0" collapsed="false">
      <c r="BS1421" s="28"/>
      <c r="BT1421" s="28"/>
      <c r="BU1421" s="28"/>
      <c r="BV1421" s="28"/>
      <c r="BW1421" s="28"/>
      <c r="BX1421" s="28"/>
      <c r="BY1421" s="28"/>
      <c r="BZ1421" s="28"/>
      <c r="CA1421" s="28"/>
      <c r="CB1421" s="28"/>
      <c r="CC1421" s="28"/>
      <c r="CD1421" s="28"/>
      <c r="CE1421" s="28"/>
      <c r="CF1421" s="28"/>
      <c r="CG1421" s="28"/>
      <c r="CH1421" s="28"/>
      <c r="CI1421" s="28"/>
      <c r="CJ1421" s="28"/>
      <c r="CK1421" s="28"/>
      <c r="CL1421" s="28"/>
      <c r="CM1421" s="28"/>
      <c r="CN1421" s="28"/>
      <c r="CO1421" s="28"/>
      <c r="CP1421" s="28"/>
      <c r="CQ1421" s="28"/>
      <c r="CR1421" s="28"/>
      <c r="CS1421" s="28"/>
      <c r="CT1421" s="28"/>
      <c r="CU1421" s="28"/>
      <c r="CV1421" s="28"/>
      <c r="CW1421" s="28"/>
      <c r="CX1421" s="28"/>
      <c r="CY1421" s="28"/>
    </row>
    <row r="1422" customFormat="false" ht="12.75" hidden="false" customHeight="false" outlineLevel="0" collapsed="false">
      <c r="BS1422" s="28"/>
      <c r="BT1422" s="28"/>
      <c r="BU1422" s="28"/>
      <c r="BV1422" s="28"/>
      <c r="BW1422" s="28"/>
      <c r="BX1422" s="28"/>
      <c r="BY1422" s="28"/>
      <c r="BZ1422" s="28"/>
      <c r="CA1422" s="28"/>
      <c r="CB1422" s="28"/>
      <c r="CC1422" s="28"/>
      <c r="CD1422" s="28"/>
      <c r="CE1422" s="28"/>
      <c r="CF1422" s="28"/>
      <c r="CG1422" s="28"/>
      <c r="CH1422" s="28"/>
      <c r="CI1422" s="28"/>
      <c r="CJ1422" s="28"/>
      <c r="CK1422" s="28"/>
      <c r="CL1422" s="28"/>
      <c r="CM1422" s="28"/>
      <c r="CN1422" s="28"/>
      <c r="CO1422" s="28"/>
      <c r="CP1422" s="28"/>
      <c r="CQ1422" s="28"/>
      <c r="CR1422" s="28"/>
      <c r="CS1422" s="28"/>
      <c r="CT1422" s="28"/>
      <c r="CU1422" s="28"/>
      <c r="CV1422" s="28"/>
      <c r="CW1422" s="28"/>
      <c r="CX1422" s="28"/>
      <c r="CY1422" s="28"/>
    </row>
    <row r="1423" customFormat="false" ht="12.75" hidden="false" customHeight="false" outlineLevel="0" collapsed="false">
      <c r="BS1423" s="28"/>
      <c r="BT1423" s="28"/>
      <c r="BU1423" s="28"/>
      <c r="BV1423" s="28"/>
      <c r="BW1423" s="28"/>
      <c r="BX1423" s="28"/>
      <c r="BY1423" s="28"/>
      <c r="BZ1423" s="28"/>
      <c r="CA1423" s="28"/>
      <c r="CB1423" s="28"/>
      <c r="CC1423" s="28"/>
      <c r="CD1423" s="28"/>
      <c r="CE1423" s="28"/>
      <c r="CF1423" s="28"/>
      <c r="CG1423" s="28"/>
      <c r="CH1423" s="28"/>
      <c r="CI1423" s="28"/>
      <c r="CJ1423" s="28"/>
      <c r="CK1423" s="28"/>
      <c r="CL1423" s="28"/>
      <c r="CM1423" s="28"/>
      <c r="CN1423" s="28"/>
      <c r="CO1423" s="28"/>
      <c r="CP1423" s="28"/>
      <c r="CQ1423" s="28"/>
      <c r="CR1423" s="28"/>
      <c r="CS1423" s="28"/>
      <c r="CT1423" s="28"/>
      <c r="CU1423" s="28"/>
      <c r="CV1423" s="28"/>
      <c r="CW1423" s="28"/>
      <c r="CX1423" s="28"/>
      <c r="CY1423" s="28"/>
    </row>
    <row r="1424" customFormat="false" ht="12.75" hidden="false" customHeight="false" outlineLevel="0" collapsed="false">
      <c r="BS1424" s="28"/>
      <c r="BT1424" s="28"/>
      <c r="BU1424" s="28"/>
      <c r="BV1424" s="28"/>
      <c r="BW1424" s="28"/>
      <c r="BX1424" s="28"/>
      <c r="BY1424" s="28"/>
      <c r="BZ1424" s="28"/>
      <c r="CA1424" s="28"/>
      <c r="CB1424" s="28"/>
      <c r="CC1424" s="28"/>
      <c r="CD1424" s="28"/>
      <c r="CE1424" s="28"/>
      <c r="CF1424" s="28"/>
      <c r="CG1424" s="28"/>
      <c r="CH1424" s="28"/>
      <c r="CI1424" s="28"/>
      <c r="CJ1424" s="28"/>
      <c r="CK1424" s="28"/>
      <c r="CL1424" s="28"/>
      <c r="CM1424" s="28"/>
      <c r="CN1424" s="28"/>
      <c r="CO1424" s="28"/>
      <c r="CP1424" s="28"/>
      <c r="CQ1424" s="28"/>
      <c r="CR1424" s="28"/>
      <c r="CS1424" s="28"/>
      <c r="CT1424" s="28"/>
      <c r="CU1424" s="28"/>
      <c r="CV1424" s="28"/>
      <c r="CW1424" s="28"/>
      <c r="CX1424" s="28"/>
      <c r="CY1424" s="28"/>
    </row>
    <row r="1425" customFormat="false" ht="12.75" hidden="false" customHeight="false" outlineLevel="0" collapsed="false">
      <c r="BS1425" s="28"/>
      <c r="BT1425" s="28"/>
      <c r="BU1425" s="28"/>
      <c r="BV1425" s="28"/>
      <c r="BW1425" s="28"/>
      <c r="BX1425" s="28"/>
      <c r="BY1425" s="28"/>
      <c r="BZ1425" s="28"/>
      <c r="CA1425" s="28"/>
      <c r="CB1425" s="28"/>
      <c r="CC1425" s="28"/>
      <c r="CD1425" s="28"/>
      <c r="CE1425" s="28"/>
      <c r="CF1425" s="28"/>
      <c r="CG1425" s="28"/>
      <c r="CH1425" s="28"/>
      <c r="CI1425" s="28"/>
      <c r="CJ1425" s="28"/>
      <c r="CK1425" s="28"/>
      <c r="CL1425" s="28"/>
      <c r="CM1425" s="28"/>
      <c r="CN1425" s="28"/>
      <c r="CO1425" s="28"/>
      <c r="CP1425" s="28"/>
      <c r="CQ1425" s="28"/>
      <c r="CR1425" s="28"/>
      <c r="CS1425" s="28"/>
      <c r="CT1425" s="28"/>
      <c r="CU1425" s="28"/>
      <c r="CV1425" s="28"/>
      <c r="CW1425" s="28"/>
      <c r="CX1425" s="28"/>
      <c r="CY1425" s="28"/>
    </row>
    <row r="1426" customFormat="false" ht="12.75" hidden="false" customHeight="false" outlineLevel="0" collapsed="false">
      <c r="BS1426" s="28"/>
      <c r="BT1426" s="28"/>
      <c r="BU1426" s="28"/>
      <c r="BV1426" s="28"/>
      <c r="BW1426" s="28"/>
      <c r="BX1426" s="28"/>
      <c r="BY1426" s="28"/>
      <c r="BZ1426" s="28"/>
      <c r="CA1426" s="28"/>
      <c r="CB1426" s="28"/>
      <c r="CC1426" s="28"/>
      <c r="CD1426" s="28"/>
      <c r="CE1426" s="28"/>
      <c r="CF1426" s="28"/>
      <c r="CG1426" s="28"/>
      <c r="CH1426" s="28"/>
      <c r="CI1426" s="28"/>
      <c r="CJ1426" s="28"/>
      <c r="CK1426" s="28"/>
      <c r="CL1426" s="28"/>
      <c r="CM1426" s="28"/>
      <c r="CN1426" s="28"/>
      <c r="CO1426" s="28"/>
      <c r="CP1426" s="28"/>
      <c r="CQ1426" s="28"/>
      <c r="CR1426" s="28"/>
      <c r="CS1426" s="28"/>
      <c r="CT1426" s="28"/>
      <c r="CU1426" s="28"/>
      <c r="CV1426" s="28"/>
      <c r="CW1426" s="28"/>
      <c r="CX1426" s="28"/>
      <c r="CY1426" s="28"/>
    </row>
    <row r="1427" customFormat="false" ht="12.75" hidden="false" customHeight="false" outlineLevel="0" collapsed="false">
      <c r="BS1427" s="28"/>
      <c r="BT1427" s="28"/>
      <c r="BU1427" s="28"/>
      <c r="BV1427" s="28"/>
      <c r="BW1427" s="28"/>
      <c r="BX1427" s="28"/>
      <c r="BY1427" s="28"/>
      <c r="BZ1427" s="28"/>
      <c r="CA1427" s="28"/>
      <c r="CB1427" s="28"/>
      <c r="CC1427" s="28"/>
      <c r="CD1427" s="28"/>
      <c r="CE1427" s="28"/>
      <c r="CF1427" s="28"/>
      <c r="CG1427" s="28"/>
      <c r="CH1427" s="28"/>
      <c r="CI1427" s="28"/>
      <c r="CJ1427" s="28"/>
      <c r="CK1427" s="28"/>
      <c r="CL1427" s="28"/>
      <c r="CM1427" s="28"/>
      <c r="CN1427" s="28"/>
      <c r="CO1427" s="28"/>
      <c r="CP1427" s="28"/>
      <c r="CQ1427" s="28"/>
      <c r="CR1427" s="28"/>
      <c r="CS1427" s="28"/>
      <c r="CT1427" s="28"/>
      <c r="CU1427" s="28"/>
      <c r="CV1427" s="28"/>
      <c r="CW1427" s="28"/>
      <c r="CX1427" s="28"/>
      <c r="CY1427" s="28"/>
    </row>
    <row r="1428" customFormat="false" ht="12.75" hidden="false" customHeight="false" outlineLevel="0" collapsed="false">
      <c r="BS1428" s="28"/>
      <c r="BT1428" s="28"/>
      <c r="BU1428" s="28"/>
      <c r="BV1428" s="28"/>
      <c r="BW1428" s="28"/>
      <c r="BX1428" s="28"/>
      <c r="BY1428" s="28"/>
      <c r="BZ1428" s="28"/>
      <c r="CA1428" s="28"/>
      <c r="CB1428" s="28"/>
      <c r="CC1428" s="28"/>
      <c r="CD1428" s="28"/>
      <c r="CE1428" s="28"/>
      <c r="CF1428" s="28"/>
      <c r="CG1428" s="28"/>
      <c r="CH1428" s="28"/>
      <c r="CI1428" s="28"/>
      <c r="CJ1428" s="28"/>
      <c r="CK1428" s="28"/>
      <c r="CL1428" s="28"/>
      <c r="CM1428" s="28"/>
      <c r="CN1428" s="28"/>
      <c r="CO1428" s="28"/>
      <c r="CP1428" s="28"/>
      <c r="CQ1428" s="28"/>
      <c r="CR1428" s="28"/>
      <c r="CS1428" s="28"/>
      <c r="CT1428" s="28"/>
      <c r="CU1428" s="28"/>
      <c r="CV1428" s="28"/>
      <c r="CW1428" s="28"/>
      <c r="CX1428" s="28"/>
      <c r="CY1428" s="28"/>
    </row>
    <row r="1429" customFormat="false" ht="12.75" hidden="false" customHeight="false" outlineLevel="0" collapsed="false">
      <c r="BS1429" s="28"/>
      <c r="BT1429" s="28"/>
      <c r="BU1429" s="28"/>
      <c r="BV1429" s="28"/>
      <c r="BW1429" s="28"/>
      <c r="BX1429" s="28"/>
      <c r="BY1429" s="28"/>
      <c r="BZ1429" s="28"/>
      <c r="CA1429" s="28"/>
      <c r="CB1429" s="28"/>
      <c r="CC1429" s="28"/>
      <c r="CD1429" s="28"/>
      <c r="CE1429" s="28"/>
      <c r="CF1429" s="28"/>
      <c r="CG1429" s="28"/>
      <c r="CH1429" s="28"/>
      <c r="CI1429" s="28"/>
      <c r="CJ1429" s="28"/>
      <c r="CK1429" s="28"/>
      <c r="CL1429" s="28"/>
      <c r="CM1429" s="28"/>
      <c r="CN1429" s="28"/>
      <c r="CO1429" s="28"/>
      <c r="CP1429" s="28"/>
      <c r="CQ1429" s="28"/>
      <c r="CR1429" s="28"/>
      <c r="CS1429" s="28"/>
      <c r="CT1429" s="28"/>
      <c r="CU1429" s="28"/>
      <c r="CV1429" s="28"/>
      <c r="CW1429" s="28"/>
      <c r="CX1429" s="28"/>
      <c r="CY1429" s="28"/>
    </row>
    <row r="1430" customFormat="false" ht="12.75" hidden="false" customHeight="false" outlineLevel="0" collapsed="false">
      <c r="BS1430" s="28"/>
      <c r="BT1430" s="28"/>
      <c r="BU1430" s="28"/>
      <c r="BV1430" s="28"/>
      <c r="BW1430" s="28"/>
      <c r="BX1430" s="28"/>
      <c r="BY1430" s="28"/>
      <c r="BZ1430" s="28"/>
      <c r="CA1430" s="28"/>
      <c r="CB1430" s="28"/>
      <c r="CC1430" s="28"/>
      <c r="CD1430" s="28"/>
      <c r="CE1430" s="28"/>
      <c r="CF1430" s="28"/>
      <c r="CG1430" s="28"/>
      <c r="CH1430" s="28"/>
      <c r="CI1430" s="28"/>
      <c r="CJ1430" s="28"/>
      <c r="CK1430" s="28"/>
      <c r="CL1430" s="28"/>
      <c r="CM1430" s="28"/>
      <c r="CN1430" s="28"/>
      <c r="CO1430" s="28"/>
      <c r="CP1430" s="28"/>
      <c r="CQ1430" s="28"/>
      <c r="CR1430" s="28"/>
      <c r="CS1430" s="28"/>
      <c r="CT1430" s="28"/>
      <c r="CU1430" s="28"/>
      <c r="CV1430" s="28"/>
      <c r="CW1430" s="28"/>
      <c r="CX1430" s="28"/>
      <c r="CY1430" s="28"/>
    </row>
    <row r="1431" customFormat="false" ht="12.75" hidden="false" customHeight="false" outlineLevel="0" collapsed="false">
      <c r="BS1431" s="28"/>
      <c r="BT1431" s="28"/>
      <c r="BU1431" s="28"/>
      <c r="BV1431" s="28"/>
      <c r="BW1431" s="28"/>
      <c r="BX1431" s="28"/>
      <c r="BY1431" s="28"/>
      <c r="BZ1431" s="28"/>
      <c r="CA1431" s="28"/>
      <c r="CB1431" s="28"/>
      <c r="CC1431" s="28"/>
      <c r="CD1431" s="28"/>
      <c r="CE1431" s="28"/>
      <c r="CF1431" s="28"/>
      <c r="CG1431" s="28"/>
      <c r="CH1431" s="28"/>
      <c r="CI1431" s="28"/>
      <c r="CJ1431" s="28"/>
      <c r="CK1431" s="28"/>
      <c r="CL1431" s="28"/>
      <c r="CM1431" s="28"/>
      <c r="CN1431" s="28"/>
      <c r="CO1431" s="28"/>
      <c r="CP1431" s="28"/>
      <c r="CQ1431" s="28"/>
      <c r="CR1431" s="28"/>
      <c r="CS1431" s="28"/>
      <c r="CT1431" s="28"/>
      <c r="CU1431" s="28"/>
      <c r="CV1431" s="28"/>
      <c r="CW1431" s="28"/>
      <c r="CX1431" s="28"/>
      <c r="CY1431" s="28"/>
    </row>
    <row r="1432" customFormat="false" ht="12.75" hidden="false" customHeight="false" outlineLevel="0" collapsed="false">
      <c r="BS1432" s="28"/>
      <c r="BT1432" s="28"/>
      <c r="BU1432" s="28"/>
      <c r="BV1432" s="28"/>
      <c r="BW1432" s="28"/>
      <c r="BX1432" s="28"/>
      <c r="BY1432" s="28"/>
      <c r="BZ1432" s="28"/>
      <c r="CA1432" s="28"/>
      <c r="CB1432" s="28"/>
      <c r="CC1432" s="28"/>
      <c r="CD1432" s="28"/>
      <c r="CE1432" s="28"/>
      <c r="CF1432" s="28"/>
      <c r="CG1432" s="28"/>
      <c r="CH1432" s="28"/>
      <c r="CI1432" s="28"/>
      <c r="CJ1432" s="28"/>
      <c r="CK1432" s="28"/>
      <c r="CL1432" s="28"/>
      <c r="CM1432" s="28"/>
      <c r="CN1432" s="28"/>
      <c r="CO1432" s="28"/>
      <c r="CP1432" s="28"/>
      <c r="CQ1432" s="28"/>
      <c r="CR1432" s="28"/>
      <c r="CS1432" s="28"/>
      <c r="CT1432" s="28"/>
      <c r="CU1432" s="28"/>
      <c r="CV1432" s="28"/>
      <c r="CW1432" s="28"/>
      <c r="CX1432" s="28"/>
      <c r="CY1432" s="28"/>
    </row>
    <row r="1433" customFormat="false" ht="12.75" hidden="false" customHeight="false" outlineLevel="0" collapsed="false">
      <c r="BS1433" s="28"/>
      <c r="BT1433" s="28"/>
      <c r="BU1433" s="28"/>
      <c r="BV1433" s="28"/>
      <c r="BW1433" s="28"/>
      <c r="BX1433" s="28"/>
      <c r="BY1433" s="28"/>
      <c r="BZ1433" s="28"/>
      <c r="CA1433" s="28"/>
      <c r="CB1433" s="28"/>
      <c r="CC1433" s="28"/>
      <c r="CD1433" s="28"/>
      <c r="CE1433" s="28"/>
      <c r="CF1433" s="28"/>
      <c r="CG1433" s="28"/>
      <c r="CH1433" s="28"/>
      <c r="CI1433" s="28"/>
      <c r="CJ1433" s="28"/>
      <c r="CK1433" s="28"/>
      <c r="CL1433" s="28"/>
      <c r="CM1433" s="28"/>
      <c r="CN1433" s="28"/>
      <c r="CO1433" s="28"/>
      <c r="CP1433" s="28"/>
      <c r="CQ1433" s="28"/>
      <c r="CR1433" s="28"/>
      <c r="CS1433" s="28"/>
      <c r="CT1433" s="28"/>
      <c r="CU1433" s="28"/>
      <c r="CV1433" s="28"/>
      <c r="CW1433" s="28"/>
      <c r="CX1433" s="28"/>
      <c r="CY1433" s="28"/>
    </row>
    <row r="1434" customFormat="false" ht="12.75" hidden="false" customHeight="false" outlineLevel="0" collapsed="false">
      <c r="BS1434" s="28"/>
      <c r="BT1434" s="28"/>
      <c r="BU1434" s="28"/>
      <c r="BV1434" s="28"/>
      <c r="BW1434" s="28"/>
      <c r="BX1434" s="28"/>
      <c r="BY1434" s="28"/>
      <c r="BZ1434" s="28"/>
      <c r="CA1434" s="28"/>
      <c r="CB1434" s="28"/>
      <c r="CC1434" s="28"/>
      <c r="CD1434" s="28"/>
      <c r="CE1434" s="28"/>
      <c r="CF1434" s="28"/>
      <c r="CG1434" s="28"/>
      <c r="CH1434" s="28"/>
      <c r="CI1434" s="28"/>
      <c r="CJ1434" s="28"/>
      <c r="CK1434" s="28"/>
      <c r="CL1434" s="28"/>
      <c r="CM1434" s="28"/>
      <c r="CN1434" s="28"/>
      <c r="CO1434" s="28"/>
      <c r="CP1434" s="28"/>
      <c r="CQ1434" s="28"/>
      <c r="CR1434" s="28"/>
      <c r="CS1434" s="28"/>
      <c r="CT1434" s="28"/>
      <c r="CU1434" s="28"/>
      <c r="CV1434" s="28"/>
      <c r="CW1434" s="28"/>
      <c r="CX1434" s="28"/>
      <c r="CY1434" s="28"/>
    </row>
    <row r="1435" customFormat="false" ht="12.75" hidden="false" customHeight="false" outlineLevel="0" collapsed="false">
      <c r="BS1435" s="28"/>
      <c r="BT1435" s="28"/>
      <c r="BU1435" s="28"/>
      <c r="BV1435" s="28"/>
      <c r="BW1435" s="28"/>
      <c r="BX1435" s="28"/>
      <c r="BY1435" s="28"/>
      <c r="BZ1435" s="28"/>
      <c r="CA1435" s="28"/>
      <c r="CB1435" s="28"/>
      <c r="CC1435" s="28"/>
      <c r="CD1435" s="28"/>
      <c r="CE1435" s="28"/>
      <c r="CF1435" s="28"/>
      <c r="CG1435" s="28"/>
      <c r="CH1435" s="28"/>
      <c r="CI1435" s="28"/>
      <c r="CJ1435" s="28"/>
      <c r="CK1435" s="28"/>
      <c r="CL1435" s="28"/>
      <c r="CM1435" s="28"/>
      <c r="CN1435" s="28"/>
      <c r="CO1435" s="28"/>
      <c r="CP1435" s="28"/>
      <c r="CQ1435" s="28"/>
      <c r="CR1435" s="28"/>
      <c r="CS1435" s="28"/>
      <c r="CT1435" s="28"/>
      <c r="CU1435" s="28"/>
      <c r="CV1435" s="28"/>
      <c r="CW1435" s="28"/>
      <c r="CX1435" s="28"/>
      <c r="CY1435" s="28"/>
    </row>
    <row r="1436" customFormat="false" ht="12.75" hidden="false" customHeight="false" outlineLevel="0" collapsed="false">
      <c r="BS1436" s="28"/>
      <c r="BT1436" s="28"/>
      <c r="BU1436" s="28"/>
      <c r="BV1436" s="28"/>
      <c r="BW1436" s="28"/>
      <c r="BX1436" s="28"/>
      <c r="BY1436" s="28"/>
      <c r="BZ1436" s="28"/>
      <c r="CA1436" s="28"/>
      <c r="CB1436" s="28"/>
      <c r="CC1436" s="28"/>
      <c r="CD1436" s="28"/>
      <c r="CE1436" s="28"/>
      <c r="CF1436" s="28"/>
      <c r="CG1436" s="28"/>
      <c r="CH1436" s="28"/>
      <c r="CI1436" s="28"/>
      <c r="CJ1436" s="28"/>
      <c r="CK1436" s="28"/>
      <c r="CL1436" s="28"/>
      <c r="CM1436" s="28"/>
      <c r="CN1436" s="28"/>
      <c r="CO1436" s="28"/>
      <c r="CP1436" s="28"/>
      <c r="CQ1436" s="28"/>
      <c r="CR1436" s="28"/>
      <c r="CS1436" s="28"/>
      <c r="CT1436" s="28"/>
      <c r="CU1436" s="28"/>
      <c r="CV1436" s="28"/>
      <c r="CW1436" s="28"/>
      <c r="CX1436" s="28"/>
      <c r="CY1436" s="28"/>
    </row>
    <row r="1437" customFormat="false" ht="12.75" hidden="false" customHeight="false" outlineLevel="0" collapsed="false">
      <c r="BS1437" s="28"/>
      <c r="BT1437" s="28"/>
      <c r="BU1437" s="28"/>
      <c r="BV1437" s="28"/>
      <c r="BW1437" s="28"/>
      <c r="BX1437" s="28"/>
      <c r="BY1437" s="28"/>
      <c r="BZ1437" s="28"/>
      <c r="CA1437" s="28"/>
      <c r="CB1437" s="28"/>
      <c r="CC1437" s="28"/>
      <c r="CD1437" s="28"/>
      <c r="CE1437" s="28"/>
      <c r="CF1437" s="28"/>
      <c r="CG1437" s="28"/>
      <c r="CH1437" s="28"/>
      <c r="CI1437" s="28"/>
      <c r="CJ1437" s="28"/>
      <c r="CK1437" s="28"/>
      <c r="CL1437" s="28"/>
      <c r="CM1437" s="28"/>
      <c r="CN1437" s="28"/>
      <c r="CO1437" s="28"/>
      <c r="CP1437" s="28"/>
      <c r="CQ1437" s="28"/>
      <c r="CR1437" s="28"/>
      <c r="CS1437" s="28"/>
      <c r="CT1437" s="28"/>
      <c r="CU1437" s="28"/>
      <c r="CV1437" s="28"/>
      <c r="CW1437" s="28"/>
      <c r="CX1437" s="28"/>
      <c r="CY1437" s="28"/>
    </row>
    <row r="1438" customFormat="false" ht="12.75" hidden="false" customHeight="false" outlineLevel="0" collapsed="false">
      <c r="BS1438" s="28"/>
      <c r="BT1438" s="28"/>
      <c r="BU1438" s="28"/>
      <c r="BV1438" s="28"/>
      <c r="BW1438" s="28"/>
      <c r="BX1438" s="28"/>
      <c r="BY1438" s="28"/>
      <c r="BZ1438" s="28"/>
      <c r="CA1438" s="28"/>
      <c r="CB1438" s="28"/>
      <c r="CC1438" s="28"/>
      <c r="CD1438" s="28"/>
      <c r="CE1438" s="28"/>
      <c r="CF1438" s="28"/>
      <c r="CG1438" s="28"/>
      <c r="CH1438" s="28"/>
      <c r="CI1438" s="28"/>
      <c r="CJ1438" s="28"/>
      <c r="CK1438" s="28"/>
      <c r="CL1438" s="28"/>
      <c r="CM1438" s="28"/>
      <c r="CN1438" s="28"/>
      <c r="CO1438" s="28"/>
      <c r="CP1438" s="28"/>
      <c r="CQ1438" s="28"/>
      <c r="CR1438" s="28"/>
      <c r="CS1438" s="28"/>
      <c r="CT1438" s="28"/>
      <c r="CU1438" s="28"/>
      <c r="CV1438" s="28"/>
      <c r="CW1438" s="28"/>
      <c r="CX1438" s="28"/>
      <c r="CY1438" s="28"/>
    </row>
    <row r="1439" customFormat="false" ht="12.75" hidden="false" customHeight="false" outlineLevel="0" collapsed="false">
      <c r="BS1439" s="28"/>
      <c r="BT1439" s="28"/>
      <c r="BU1439" s="28"/>
      <c r="BV1439" s="28"/>
      <c r="BW1439" s="28"/>
      <c r="BX1439" s="28"/>
      <c r="BY1439" s="28"/>
      <c r="BZ1439" s="28"/>
      <c r="CA1439" s="28"/>
      <c r="CB1439" s="28"/>
      <c r="CC1439" s="28"/>
      <c r="CD1439" s="28"/>
      <c r="CE1439" s="28"/>
      <c r="CF1439" s="28"/>
      <c r="CG1439" s="28"/>
      <c r="CH1439" s="28"/>
      <c r="CI1439" s="28"/>
      <c r="CJ1439" s="28"/>
      <c r="CK1439" s="28"/>
      <c r="CL1439" s="28"/>
      <c r="CM1439" s="28"/>
      <c r="CN1439" s="28"/>
      <c r="CO1439" s="28"/>
      <c r="CP1439" s="28"/>
      <c r="CQ1439" s="28"/>
      <c r="CR1439" s="28"/>
      <c r="CS1439" s="28"/>
      <c r="CT1439" s="28"/>
      <c r="CU1439" s="28"/>
      <c r="CV1439" s="28"/>
      <c r="CW1439" s="28"/>
      <c r="CX1439" s="28"/>
      <c r="CY1439" s="28"/>
    </row>
    <row r="1440" customFormat="false" ht="12.75" hidden="false" customHeight="false" outlineLevel="0" collapsed="false">
      <c r="BS1440" s="28"/>
      <c r="BT1440" s="28"/>
      <c r="BU1440" s="28"/>
      <c r="BV1440" s="28"/>
      <c r="BW1440" s="28"/>
      <c r="BX1440" s="28"/>
      <c r="BY1440" s="28"/>
      <c r="BZ1440" s="28"/>
      <c r="CA1440" s="28"/>
      <c r="CB1440" s="28"/>
      <c r="CC1440" s="28"/>
      <c r="CD1440" s="28"/>
      <c r="CE1440" s="28"/>
      <c r="CF1440" s="28"/>
      <c r="CG1440" s="28"/>
      <c r="CH1440" s="28"/>
      <c r="CI1440" s="28"/>
      <c r="CJ1440" s="28"/>
      <c r="CK1440" s="28"/>
      <c r="CL1440" s="28"/>
      <c r="CM1440" s="28"/>
      <c r="CN1440" s="28"/>
      <c r="CO1440" s="28"/>
      <c r="CP1440" s="28"/>
      <c r="CQ1440" s="28"/>
      <c r="CR1440" s="28"/>
      <c r="CS1440" s="28"/>
      <c r="CT1440" s="28"/>
      <c r="CU1440" s="28"/>
      <c r="CV1440" s="28"/>
      <c r="CW1440" s="28"/>
      <c r="CX1440" s="28"/>
      <c r="CY1440" s="28"/>
    </row>
    <row r="1441" customFormat="false" ht="12.75" hidden="false" customHeight="false" outlineLevel="0" collapsed="false">
      <c r="BS1441" s="28"/>
      <c r="BT1441" s="28"/>
      <c r="BU1441" s="28"/>
      <c r="BV1441" s="28"/>
      <c r="BW1441" s="28"/>
      <c r="BX1441" s="28"/>
      <c r="BY1441" s="28"/>
      <c r="BZ1441" s="28"/>
      <c r="CA1441" s="28"/>
      <c r="CB1441" s="28"/>
      <c r="CC1441" s="28"/>
      <c r="CD1441" s="28"/>
      <c r="CE1441" s="28"/>
      <c r="CF1441" s="28"/>
      <c r="CG1441" s="28"/>
      <c r="CH1441" s="28"/>
      <c r="CI1441" s="28"/>
      <c r="CJ1441" s="28"/>
      <c r="CK1441" s="28"/>
      <c r="CL1441" s="28"/>
      <c r="CM1441" s="28"/>
      <c r="CN1441" s="28"/>
      <c r="CO1441" s="28"/>
      <c r="CP1441" s="28"/>
      <c r="CQ1441" s="28"/>
      <c r="CR1441" s="28"/>
      <c r="CS1441" s="28"/>
      <c r="CT1441" s="28"/>
      <c r="CU1441" s="28"/>
      <c r="CV1441" s="28"/>
      <c r="CW1441" s="28"/>
      <c r="CX1441" s="28"/>
      <c r="CY1441" s="28"/>
    </row>
    <row r="1442" customFormat="false" ht="12.75" hidden="false" customHeight="false" outlineLevel="0" collapsed="false">
      <c r="BS1442" s="28"/>
      <c r="BT1442" s="28"/>
      <c r="BU1442" s="28"/>
      <c r="BV1442" s="28"/>
      <c r="BW1442" s="28"/>
      <c r="BX1442" s="28"/>
      <c r="BY1442" s="28"/>
      <c r="BZ1442" s="28"/>
      <c r="CA1442" s="28"/>
      <c r="CB1442" s="28"/>
      <c r="CC1442" s="28"/>
      <c r="CD1442" s="28"/>
      <c r="CE1442" s="28"/>
      <c r="CF1442" s="28"/>
      <c r="CG1442" s="28"/>
      <c r="CH1442" s="28"/>
      <c r="CI1442" s="28"/>
      <c r="CJ1442" s="28"/>
      <c r="CK1442" s="28"/>
      <c r="CL1442" s="28"/>
      <c r="CM1442" s="28"/>
      <c r="CN1442" s="28"/>
      <c r="CO1442" s="28"/>
      <c r="CP1442" s="28"/>
      <c r="CQ1442" s="28"/>
      <c r="CR1442" s="28"/>
      <c r="CS1442" s="28"/>
      <c r="CT1442" s="28"/>
      <c r="CU1442" s="28"/>
      <c r="CV1442" s="28"/>
      <c r="CW1442" s="28"/>
      <c r="CX1442" s="28"/>
      <c r="CY1442" s="28"/>
    </row>
    <row r="1443" customFormat="false" ht="12.75" hidden="false" customHeight="false" outlineLevel="0" collapsed="false">
      <c r="BS1443" s="28"/>
      <c r="BT1443" s="28"/>
      <c r="BU1443" s="28"/>
      <c r="BV1443" s="28"/>
      <c r="BW1443" s="28"/>
      <c r="BX1443" s="28"/>
      <c r="BY1443" s="28"/>
      <c r="BZ1443" s="28"/>
      <c r="CA1443" s="28"/>
      <c r="CB1443" s="28"/>
      <c r="CC1443" s="28"/>
      <c r="CD1443" s="28"/>
      <c r="CE1443" s="28"/>
      <c r="CF1443" s="28"/>
      <c r="CG1443" s="28"/>
      <c r="CH1443" s="28"/>
      <c r="CI1443" s="28"/>
      <c r="CJ1443" s="28"/>
      <c r="CK1443" s="28"/>
      <c r="CL1443" s="28"/>
      <c r="CM1443" s="28"/>
      <c r="CN1443" s="28"/>
      <c r="CO1443" s="28"/>
      <c r="CP1443" s="28"/>
      <c r="CQ1443" s="28"/>
      <c r="CR1443" s="28"/>
      <c r="CS1443" s="28"/>
      <c r="CT1443" s="28"/>
      <c r="CU1443" s="28"/>
      <c r="CV1443" s="28"/>
      <c r="CW1443" s="28"/>
      <c r="CX1443" s="28"/>
      <c r="CY1443" s="28"/>
    </row>
    <row r="1444" customFormat="false" ht="12.75" hidden="false" customHeight="false" outlineLevel="0" collapsed="false">
      <c r="BS1444" s="28"/>
      <c r="BT1444" s="28"/>
      <c r="BU1444" s="28"/>
      <c r="BV1444" s="28"/>
      <c r="BW1444" s="28"/>
      <c r="BX1444" s="28"/>
      <c r="BY1444" s="28"/>
      <c r="BZ1444" s="28"/>
      <c r="CA1444" s="28"/>
      <c r="CB1444" s="28"/>
      <c r="CC1444" s="28"/>
      <c r="CD1444" s="28"/>
      <c r="CE1444" s="28"/>
      <c r="CF1444" s="28"/>
      <c r="CG1444" s="28"/>
      <c r="CH1444" s="28"/>
      <c r="CI1444" s="28"/>
      <c r="CJ1444" s="28"/>
      <c r="CK1444" s="28"/>
      <c r="CL1444" s="28"/>
      <c r="CM1444" s="28"/>
      <c r="CN1444" s="28"/>
      <c r="CO1444" s="28"/>
      <c r="CP1444" s="28"/>
      <c r="CQ1444" s="28"/>
      <c r="CR1444" s="28"/>
      <c r="CS1444" s="28"/>
      <c r="CT1444" s="28"/>
      <c r="CU1444" s="28"/>
      <c r="CV1444" s="28"/>
      <c r="CW1444" s="28"/>
      <c r="CX1444" s="28"/>
      <c r="CY1444" s="28"/>
    </row>
    <row r="1445" customFormat="false" ht="12.75" hidden="false" customHeight="false" outlineLevel="0" collapsed="false">
      <c r="BS1445" s="28"/>
      <c r="BT1445" s="28"/>
      <c r="BU1445" s="28"/>
      <c r="BV1445" s="28"/>
      <c r="BW1445" s="28"/>
      <c r="BX1445" s="28"/>
      <c r="BY1445" s="28"/>
      <c r="BZ1445" s="28"/>
      <c r="CA1445" s="28"/>
      <c r="CB1445" s="28"/>
      <c r="CC1445" s="28"/>
      <c r="CD1445" s="28"/>
      <c r="CE1445" s="28"/>
      <c r="CF1445" s="28"/>
      <c r="CG1445" s="28"/>
      <c r="CH1445" s="28"/>
      <c r="CI1445" s="28"/>
      <c r="CJ1445" s="28"/>
      <c r="CK1445" s="28"/>
      <c r="CL1445" s="28"/>
      <c r="CM1445" s="28"/>
      <c r="CN1445" s="28"/>
      <c r="CO1445" s="28"/>
      <c r="CP1445" s="28"/>
      <c r="CQ1445" s="28"/>
      <c r="CR1445" s="28"/>
      <c r="CS1445" s="28"/>
      <c r="CT1445" s="28"/>
      <c r="CU1445" s="28"/>
      <c r="CV1445" s="28"/>
      <c r="CW1445" s="28"/>
      <c r="CX1445" s="28"/>
      <c r="CY1445" s="28"/>
    </row>
    <row r="1446" customFormat="false" ht="12.75" hidden="false" customHeight="false" outlineLevel="0" collapsed="false">
      <c r="BS1446" s="28"/>
      <c r="BT1446" s="28"/>
      <c r="BU1446" s="28"/>
      <c r="BV1446" s="28"/>
      <c r="BW1446" s="28"/>
      <c r="BX1446" s="28"/>
      <c r="BY1446" s="28"/>
      <c r="BZ1446" s="28"/>
      <c r="CA1446" s="28"/>
      <c r="CB1446" s="28"/>
      <c r="CC1446" s="28"/>
      <c r="CD1446" s="28"/>
      <c r="CE1446" s="28"/>
      <c r="CF1446" s="28"/>
      <c r="CG1446" s="28"/>
      <c r="CH1446" s="28"/>
      <c r="CI1446" s="28"/>
      <c r="CJ1446" s="28"/>
      <c r="CK1446" s="28"/>
      <c r="CL1446" s="28"/>
      <c r="CM1446" s="28"/>
      <c r="CN1446" s="28"/>
      <c r="CO1446" s="28"/>
      <c r="CP1446" s="28"/>
      <c r="CQ1446" s="28"/>
      <c r="CR1446" s="28"/>
      <c r="CS1446" s="28"/>
      <c r="CT1446" s="28"/>
      <c r="CU1446" s="28"/>
      <c r="CV1446" s="28"/>
      <c r="CW1446" s="28"/>
      <c r="CX1446" s="28"/>
      <c r="CY1446" s="28"/>
    </row>
    <row r="1447" customFormat="false" ht="12.75" hidden="false" customHeight="false" outlineLevel="0" collapsed="false">
      <c r="BS1447" s="28"/>
      <c r="BT1447" s="28"/>
      <c r="BU1447" s="28"/>
      <c r="BV1447" s="28"/>
      <c r="BW1447" s="28"/>
      <c r="BX1447" s="28"/>
      <c r="BY1447" s="28"/>
      <c r="BZ1447" s="28"/>
      <c r="CA1447" s="28"/>
      <c r="CB1447" s="28"/>
      <c r="CC1447" s="28"/>
      <c r="CD1447" s="28"/>
      <c r="CE1447" s="28"/>
      <c r="CF1447" s="28"/>
      <c r="CG1447" s="28"/>
      <c r="CH1447" s="28"/>
      <c r="CI1447" s="28"/>
      <c r="CJ1447" s="28"/>
      <c r="CK1447" s="28"/>
      <c r="CL1447" s="28"/>
      <c r="CM1447" s="28"/>
      <c r="CN1447" s="28"/>
      <c r="CO1447" s="28"/>
      <c r="CP1447" s="28"/>
      <c r="CQ1447" s="28"/>
      <c r="CR1447" s="28"/>
      <c r="CS1447" s="28"/>
      <c r="CT1447" s="28"/>
      <c r="CU1447" s="28"/>
      <c r="CV1447" s="28"/>
      <c r="CW1447" s="28"/>
      <c r="CX1447" s="28"/>
      <c r="CY1447" s="28"/>
    </row>
    <row r="1448" customFormat="false" ht="12.75" hidden="false" customHeight="false" outlineLevel="0" collapsed="false">
      <c r="BS1448" s="28"/>
      <c r="BT1448" s="28"/>
      <c r="BU1448" s="28"/>
      <c r="BV1448" s="28"/>
      <c r="BW1448" s="28"/>
      <c r="BX1448" s="28"/>
      <c r="BY1448" s="28"/>
      <c r="BZ1448" s="28"/>
      <c r="CA1448" s="28"/>
      <c r="CB1448" s="28"/>
      <c r="CC1448" s="28"/>
      <c r="CD1448" s="28"/>
      <c r="CE1448" s="28"/>
      <c r="CF1448" s="28"/>
      <c r="CG1448" s="28"/>
      <c r="CH1448" s="28"/>
      <c r="CI1448" s="28"/>
      <c r="CJ1448" s="28"/>
      <c r="CK1448" s="28"/>
      <c r="CL1448" s="28"/>
      <c r="CM1448" s="28"/>
      <c r="CN1448" s="28"/>
      <c r="CO1448" s="28"/>
      <c r="CP1448" s="28"/>
      <c r="CQ1448" s="28"/>
      <c r="CR1448" s="28"/>
      <c r="CS1448" s="28"/>
      <c r="CT1448" s="28"/>
      <c r="CU1448" s="28"/>
      <c r="CV1448" s="28"/>
      <c r="CW1448" s="28"/>
      <c r="CX1448" s="28"/>
      <c r="CY1448" s="28"/>
    </row>
    <row r="1449" customFormat="false" ht="12.75" hidden="false" customHeight="false" outlineLevel="0" collapsed="false">
      <c r="BS1449" s="28"/>
      <c r="BT1449" s="28"/>
      <c r="BU1449" s="28"/>
      <c r="BV1449" s="28"/>
      <c r="BW1449" s="28"/>
      <c r="BX1449" s="28"/>
      <c r="BY1449" s="28"/>
      <c r="BZ1449" s="28"/>
      <c r="CA1449" s="28"/>
      <c r="CB1449" s="28"/>
      <c r="CC1449" s="28"/>
      <c r="CD1449" s="28"/>
      <c r="CE1449" s="28"/>
      <c r="CF1449" s="28"/>
      <c r="CG1449" s="28"/>
      <c r="CH1449" s="28"/>
      <c r="CI1449" s="28"/>
      <c r="CJ1449" s="28"/>
      <c r="CK1449" s="28"/>
      <c r="CL1449" s="28"/>
      <c r="CM1449" s="28"/>
      <c r="CN1449" s="28"/>
      <c r="CO1449" s="28"/>
      <c r="CP1449" s="28"/>
      <c r="CQ1449" s="28"/>
      <c r="CR1449" s="28"/>
      <c r="CS1449" s="28"/>
      <c r="CT1449" s="28"/>
      <c r="CU1449" s="28"/>
      <c r="CV1449" s="28"/>
      <c r="CW1449" s="28"/>
      <c r="CX1449" s="28"/>
      <c r="CY1449" s="28"/>
    </row>
    <row r="1450" customFormat="false" ht="12.75" hidden="false" customHeight="false" outlineLevel="0" collapsed="false">
      <c r="BS1450" s="28"/>
      <c r="BT1450" s="28"/>
      <c r="BU1450" s="28"/>
      <c r="BV1450" s="28"/>
      <c r="BW1450" s="28"/>
      <c r="BX1450" s="28"/>
      <c r="BY1450" s="28"/>
      <c r="BZ1450" s="28"/>
      <c r="CA1450" s="28"/>
      <c r="CB1450" s="28"/>
      <c r="CC1450" s="28"/>
      <c r="CD1450" s="28"/>
      <c r="CE1450" s="28"/>
      <c r="CF1450" s="28"/>
      <c r="CG1450" s="28"/>
      <c r="CH1450" s="28"/>
      <c r="CI1450" s="28"/>
      <c r="CJ1450" s="28"/>
      <c r="CK1450" s="28"/>
      <c r="CL1450" s="28"/>
      <c r="CM1450" s="28"/>
      <c r="CN1450" s="28"/>
      <c r="CO1450" s="28"/>
      <c r="CP1450" s="28"/>
      <c r="CQ1450" s="28"/>
      <c r="CR1450" s="28"/>
      <c r="CS1450" s="28"/>
      <c r="CT1450" s="28"/>
      <c r="CU1450" s="28"/>
      <c r="CV1450" s="28"/>
      <c r="CW1450" s="28"/>
      <c r="CX1450" s="28"/>
      <c r="CY1450" s="28"/>
    </row>
    <row r="1451" customFormat="false" ht="12.75" hidden="false" customHeight="false" outlineLevel="0" collapsed="false">
      <c r="BS1451" s="28"/>
      <c r="BT1451" s="28"/>
      <c r="BU1451" s="28"/>
      <c r="BV1451" s="28"/>
      <c r="BW1451" s="28"/>
      <c r="BX1451" s="28"/>
      <c r="BY1451" s="28"/>
      <c r="BZ1451" s="28"/>
      <c r="CA1451" s="28"/>
      <c r="CB1451" s="28"/>
      <c r="CC1451" s="28"/>
      <c r="CD1451" s="28"/>
      <c r="CE1451" s="28"/>
      <c r="CF1451" s="28"/>
      <c r="CG1451" s="28"/>
      <c r="CH1451" s="28"/>
      <c r="CI1451" s="28"/>
      <c r="CJ1451" s="28"/>
      <c r="CK1451" s="28"/>
      <c r="CL1451" s="28"/>
      <c r="CM1451" s="28"/>
      <c r="CN1451" s="28"/>
      <c r="CO1451" s="28"/>
      <c r="CP1451" s="28"/>
      <c r="CQ1451" s="28"/>
      <c r="CR1451" s="28"/>
      <c r="CS1451" s="28"/>
      <c r="CT1451" s="28"/>
      <c r="CU1451" s="28"/>
      <c r="CV1451" s="28"/>
      <c r="CW1451" s="28"/>
      <c r="CX1451" s="28"/>
      <c r="CY1451" s="28"/>
    </row>
    <row r="1452" customFormat="false" ht="12.75" hidden="false" customHeight="false" outlineLevel="0" collapsed="false">
      <c r="BS1452" s="28"/>
      <c r="BT1452" s="28"/>
      <c r="BU1452" s="28"/>
      <c r="BV1452" s="28"/>
      <c r="BW1452" s="28"/>
      <c r="BX1452" s="28"/>
      <c r="BY1452" s="28"/>
      <c r="BZ1452" s="28"/>
      <c r="CA1452" s="28"/>
      <c r="CB1452" s="28"/>
      <c r="CC1452" s="28"/>
      <c r="CD1452" s="28"/>
      <c r="CE1452" s="28"/>
      <c r="CF1452" s="28"/>
      <c r="CG1452" s="28"/>
      <c r="CH1452" s="28"/>
      <c r="CI1452" s="28"/>
      <c r="CJ1452" s="28"/>
      <c r="CK1452" s="28"/>
      <c r="CL1452" s="28"/>
      <c r="CM1452" s="28"/>
      <c r="CN1452" s="28"/>
      <c r="CO1452" s="28"/>
      <c r="CP1452" s="28"/>
      <c r="CQ1452" s="28"/>
      <c r="CR1452" s="28"/>
      <c r="CS1452" s="28"/>
      <c r="CT1452" s="28"/>
      <c r="CU1452" s="28"/>
      <c r="CV1452" s="28"/>
      <c r="CW1452" s="28"/>
      <c r="CX1452" s="28"/>
      <c r="CY1452" s="28"/>
    </row>
    <row r="1453" customFormat="false" ht="12.75" hidden="false" customHeight="false" outlineLevel="0" collapsed="false">
      <c r="BS1453" s="28"/>
      <c r="BT1453" s="28"/>
      <c r="BU1453" s="28"/>
      <c r="BV1453" s="28"/>
      <c r="BW1453" s="28"/>
      <c r="BX1453" s="28"/>
      <c r="BY1453" s="28"/>
      <c r="BZ1453" s="28"/>
      <c r="CA1453" s="28"/>
      <c r="CB1453" s="28"/>
      <c r="CC1453" s="28"/>
      <c r="CD1453" s="28"/>
      <c r="CE1453" s="28"/>
      <c r="CF1453" s="28"/>
      <c r="CG1453" s="28"/>
      <c r="CH1453" s="28"/>
      <c r="CI1453" s="28"/>
      <c r="CJ1453" s="28"/>
      <c r="CK1453" s="28"/>
      <c r="CL1453" s="28"/>
      <c r="CM1453" s="28"/>
      <c r="CN1453" s="28"/>
      <c r="CO1453" s="28"/>
      <c r="CP1453" s="28"/>
      <c r="CQ1453" s="28"/>
      <c r="CR1453" s="28"/>
      <c r="CS1453" s="28"/>
      <c r="CT1453" s="28"/>
      <c r="CU1453" s="28"/>
      <c r="CV1453" s="28"/>
      <c r="CW1453" s="28"/>
      <c r="CX1453" s="28"/>
      <c r="CY1453" s="28"/>
    </row>
    <row r="1454" customFormat="false" ht="12.75" hidden="false" customHeight="false" outlineLevel="0" collapsed="false">
      <c r="BS1454" s="28"/>
      <c r="BT1454" s="28"/>
      <c r="BU1454" s="28"/>
      <c r="BV1454" s="28"/>
      <c r="BW1454" s="28"/>
      <c r="BX1454" s="28"/>
      <c r="BY1454" s="28"/>
      <c r="BZ1454" s="28"/>
      <c r="CA1454" s="28"/>
      <c r="CB1454" s="28"/>
      <c r="CC1454" s="28"/>
      <c r="CD1454" s="28"/>
      <c r="CE1454" s="28"/>
      <c r="CF1454" s="28"/>
      <c r="CG1454" s="28"/>
      <c r="CH1454" s="28"/>
      <c r="CI1454" s="28"/>
      <c r="CJ1454" s="28"/>
      <c r="CK1454" s="28"/>
      <c r="CL1454" s="28"/>
      <c r="CM1454" s="28"/>
      <c r="CN1454" s="28"/>
      <c r="CO1454" s="28"/>
      <c r="CP1454" s="28"/>
      <c r="CQ1454" s="28"/>
      <c r="CR1454" s="28"/>
      <c r="CS1454" s="28"/>
      <c r="CT1454" s="28"/>
      <c r="CU1454" s="28"/>
      <c r="CV1454" s="28"/>
      <c r="CW1454" s="28"/>
      <c r="CX1454" s="28"/>
      <c r="CY1454" s="28"/>
    </row>
    <row r="1455" customFormat="false" ht="12.75" hidden="false" customHeight="false" outlineLevel="0" collapsed="false">
      <c r="BS1455" s="28"/>
      <c r="BT1455" s="28"/>
      <c r="BU1455" s="28"/>
      <c r="BV1455" s="28"/>
      <c r="BW1455" s="28"/>
      <c r="BX1455" s="28"/>
      <c r="BY1455" s="28"/>
      <c r="BZ1455" s="28"/>
      <c r="CA1455" s="28"/>
      <c r="CB1455" s="28"/>
      <c r="CC1455" s="28"/>
      <c r="CD1455" s="28"/>
      <c r="CE1455" s="28"/>
      <c r="CF1455" s="28"/>
      <c r="CG1455" s="28"/>
      <c r="CH1455" s="28"/>
      <c r="CI1455" s="28"/>
      <c r="CJ1455" s="28"/>
      <c r="CK1455" s="28"/>
      <c r="CL1455" s="28"/>
      <c r="CM1455" s="28"/>
      <c r="CN1455" s="28"/>
      <c r="CO1455" s="28"/>
      <c r="CP1455" s="28"/>
      <c r="CQ1455" s="28"/>
      <c r="CR1455" s="28"/>
      <c r="CS1455" s="28"/>
      <c r="CT1455" s="28"/>
      <c r="CU1455" s="28"/>
      <c r="CV1455" s="28"/>
      <c r="CW1455" s="28"/>
      <c r="CX1455" s="28"/>
      <c r="CY1455" s="28"/>
    </row>
    <row r="1456" customFormat="false" ht="12.75" hidden="false" customHeight="false" outlineLevel="0" collapsed="false">
      <c r="BS1456" s="28"/>
      <c r="BT1456" s="28"/>
      <c r="BU1456" s="28"/>
      <c r="BV1456" s="28"/>
      <c r="BW1456" s="28"/>
      <c r="BX1456" s="28"/>
      <c r="BY1456" s="28"/>
      <c r="BZ1456" s="28"/>
      <c r="CA1456" s="28"/>
      <c r="CB1456" s="28"/>
      <c r="CC1456" s="28"/>
      <c r="CD1456" s="28"/>
      <c r="CE1456" s="28"/>
      <c r="CF1456" s="28"/>
      <c r="CG1456" s="28"/>
      <c r="CH1456" s="28"/>
      <c r="CI1456" s="28"/>
      <c r="CJ1456" s="28"/>
      <c r="CK1456" s="28"/>
      <c r="CL1456" s="28"/>
      <c r="CM1456" s="28"/>
      <c r="CN1456" s="28"/>
      <c r="CO1456" s="28"/>
      <c r="CP1456" s="28"/>
      <c r="CQ1456" s="28"/>
      <c r="CR1456" s="28"/>
      <c r="CS1456" s="28"/>
      <c r="CT1456" s="28"/>
      <c r="CU1456" s="28"/>
      <c r="CV1456" s="28"/>
      <c r="CW1456" s="28"/>
      <c r="CX1456" s="28"/>
      <c r="CY1456" s="28"/>
    </row>
    <row r="1457" customFormat="false" ht="12.75" hidden="false" customHeight="false" outlineLevel="0" collapsed="false">
      <c r="BS1457" s="28"/>
      <c r="BT1457" s="28"/>
      <c r="BU1457" s="28"/>
      <c r="BV1457" s="28"/>
      <c r="BW1457" s="28"/>
      <c r="BX1457" s="28"/>
      <c r="BY1457" s="28"/>
      <c r="BZ1457" s="28"/>
      <c r="CA1457" s="28"/>
      <c r="CB1457" s="28"/>
      <c r="CC1457" s="28"/>
      <c r="CD1457" s="28"/>
      <c r="CE1457" s="28"/>
      <c r="CF1457" s="28"/>
      <c r="CG1457" s="28"/>
      <c r="CH1457" s="28"/>
      <c r="CI1457" s="28"/>
      <c r="CJ1457" s="28"/>
      <c r="CK1457" s="28"/>
      <c r="CL1457" s="28"/>
      <c r="CM1457" s="28"/>
      <c r="CN1457" s="28"/>
      <c r="CO1457" s="28"/>
      <c r="CP1457" s="28"/>
      <c r="CQ1457" s="28"/>
      <c r="CR1457" s="28"/>
      <c r="CS1457" s="28"/>
      <c r="CT1457" s="28"/>
      <c r="CU1457" s="28"/>
      <c r="CV1457" s="28"/>
      <c r="CW1457" s="28"/>
      <c r="CX1457" s="28"/>
      <c r="CY1457" s="28"/>
    </row>
    <row r="1458" customFormat="false" ht="12.75" hidden="false" customHeight="false" outlineLevel="0" collapsed="false">
      <c r="BS1458" s="28"/>
      <c r="BT1458" s="28"/>
      <c r="BU1458" s="28"/>
      <c r="BV1458" s="28"/>
      <c r="BW1458" s="28"/>
      <c r="BX1458" s="28"/>
      <c r="BY1458" s="28"/>
      <c r="BZ1458" s="28"/>
      <c r="CA1458" s="28"/>
      <c r="CB1458" s="28"/>
      <c r="CC1458" s="28"/>
      <c r="CD1458" s="28"/>
      <c r="CE1458" s="28"/>
      <c r="CF1458" s="28"/>
      <c r="CG1458" s="28"/>
      <c r="CH1458" s="28"/>
      <c r="CI1458" s="28"/>
      <c r="CJ1458" s="28"/>
      <c r="CK1458" s="28"/>
      <c r="CL1458" s="28"/>
      <c r="CM1458" s="28"/>
      <c r="CN1458" s="28"/>
      <c r="CO1458" s="28"/>
      <c r="CP1458" s="28"/>
      <c r="CQ1458" s="28"/>
      <c r="CR1458" s="28"/>
      <c r="CS1458" s="28"/>
      <c r="CT1458" s="28"/>
      <c r="CU1458" s="28"/>
      <c r="CV1458" s="28"/>
      <c r="CW1458" s="28"/>
      <c r="CX1458" s="28"/>
      <c r="CY1458" s="28"/>
    </row>
    <row r="1459" customFormat="false" ht="12.75" hidden="false" customHeight="false" outlineLevel="0" collapsed="false">
      <c r="BS1459" s="28"/>
      <c r="BT1459" s="28"/>
      <c r="BU1459" s="28"/>
      <c r="BV1459" s="28"/>
      <c r="BW1459" s="28"/>
      <c r="BX1459" s="28"/>
      <c r="BY1459" s="28"/>
      <c r="BZ1459" s="28"/>
      <c r="CA1459" s="28"/>
      <c r="CB1459" s="28"/>
      <c r="CC1459" s="28"/>
      <c r="CD1459" s="28"/>
      <c r="CE1459" s="28"/>
      <c r="CF1459" s="28"/>
      <c r="CG1459" s="28"/>
      <c r="CH1459" s="28"/>
      <c r="CI1459" s="28"/>
      <c r="CJ1459" s="28"/>
      <c r="CK1459" s="28"/>
      <c r="CL1459" s="28"/>
      <c r="CM1459" s="28"/>
      <c r="CN1459" s="28"/>
      <c r="CO1459" s="28"/>
      <c r="CP1459" s="28"/>
      <c r="CQ1459" s="28"/>
      <c r="CR1459" s="28"/>
      <c r="CS1459" s="28"/>
      <c r="CT1459" s="28"/>
      <c r="CU1459" s="28"/>
      <c r="CV1459" s="28"/>
      <c r="CW1459" s="28"/>
      <c r="CX1459" s="28"/>
      <c r="CY1459" s="28"/>
    </row>
    <row r="1460" customFormat="false" ht="12.75" hidden="false" customHeight="false" outlineLevel="0" collapsed="false">
      <c r="BS1460" s="28"/>
      <c r="BT1460" s="28"/>
      <c r="BU1460" s="28"/>
      <c r="BV1460" s="28"/>
      <c r="BW1460" s="28"/>
      <c r="BX1460" s="28"/>
      <c r="BY1460" s="28"/>
      <c r="BZ1460" s="28"/>
      <c r="CA1460" s="28"/>
      <c r="CB1460" s="28"/>
      <c r="CC1460" s="28"/>
      <c r="CD1460" s="28"/>
      <c r="CE1460" s="28"/>
      <c r="CF1460" s="28"/>
      <c r="CG1460" s="28"/>
      <c r="CH1460" s="28"/>
      <c r="CI1460" s="28"/>
      <c r="CJ1460" s="28"/>
      <c r="CK1460" s="28"/>
      <c r="CL1460" s="28"/>
      <c r="CM1460" s="28"/>
      <c r="CN1460" s="28"/>
      <c r="CO1460" s="28"/>
      <c r="CP1460" s="28"/>
      <c r="CQ1460" s="28"/>
      <c r="CR1460" s="28"/>
      <c r="CS1460" s="28"/>
      <c r="CT1460" s="28"/>
      <c r="CU1460" s="28"/>
      <c r="CV1460" s="28"/>
      <c r="CW1460" s="28"/>
      <c r="CX1460" s="28"/>
      <c r="CY1460" s="28"/>
    </row>
    <row r="1461" customFormat="false" ht="12.75" hidden="false" customHeight="false" outlineLevel="0" collapsed="false">
      <c r="BS1461" s="28"/>
      <c r="BT1461" s="28"/>
      <c r="BU1461" s="28"/>
      <c r="BV1461" s="28"/>
      <c r="BW1461" s="28"/>
      <c r="BX1461" s="28"/>
      <c r="BY1461" s="28"/>
      <c r="BZ1461" s="28"/>
      <c r="CA1461" s="28"/>
      <c r="CB1461" s="28"/>
      <c r="CC1461" s="28"/>
      <c r="CD1461" s="28"/>
      <c r="CE1461" s="28"/>
      <c r="CF1461" s="28"/>
      <c r="CG1461" s="28"/>
      <c r="CH1461" s="28"/>
      <c r="CI1461" s="28"/>
      <c r="CJ1461" s="28"/>
      <c r="CK1461" s="28"/>
      <c r="CL1461" s="28"/>
      <c r="CM1461" s="28"/>
      <c r="CN1461" s="28"/>
      <c r="CO1461" s="28"/>
      <c r="CP1461" s="28"/>
      <c r="CQ1461" s="28"/>
      <c r="CR1461" s="28"/>
      <c r="CS1461" s="28"/>
      <c r="CT1461" s="28"/>
      <c r="CU1461" s="28"/>
      <c r="CV1461" s="28"/>
      <c r="CW1461" s="28"/>
      <c r="CX1461" s="28"/>
      <c r="CY1461" s="28"/>
    </row>
    <row r="1462" customFormat="false" ht="12.75" hidden="false" customHeight="false" outlineLevel="0" collapsed="false">
      <c r="BS1462" s="28"/>
      <c r="BT1462" s="28"/>
      <c r="BU1462" s="28"/>
      <c r="BV1462" s="28"/>
      <c r="BW1462" s="28"/>
      <c r="BX1462" s="28"/>
      <c r="BY1462" s="28"/>
      <c r="BZ1462" s="28"/>
      <c r="CA1462" s="28"/>
      <c r="CB1462" s="28"/>
      <c r="CC1462" s="28"/>
      <c r="CD1462" s="28"/>
      <c r="CE1462" s="28"/>
      <c r="CF1462" s="28"/>
      <c r="CG1462" s="28"/>
      <c r="CH1462" s="28"/>
      <c r="CI1462" s="28"/>
      <c r="CJ1462" s="28"/>
      <c r="CK1462" s="28"/>
      <c r="CL1462" s="28"/>
      <c r="CM1462" s="28"/>
      <c r="CN1462" s="28"/>
      <c r="CO1462" s="28"/>
      <c r="CP1462" s="28"/>
      <c r="CQ1462" s="28"/>
      <c r="CR1462" s="28"/>
      <c r="CS1462" s="28"/>
      <c r="CT1462" s="28"/>
      <c r="CU1462" s="28"/>
      <c r="CV1462" s="28"/>
      <c r="CW1462" s="28"/>
      <c r="CX1462" s="28"/>
      <c r="CY1462" s="28"/>
    </row>
    <row r="1463" customFormat="false" ht="12.75" hidden="false" customHeight="false" outlineLevel="0" collapsed="false">
      <c r="BS1463" s="28"/>
      <c r="BT1463" s="28"/>
      <c r="BU1463" s="28"/>
      <c r="BV1463" s="28"/>
      <c r="BW1463" s="28"/>
      <c r="BX1463" s="28"/>
      <c r="BY1463" s="28"/>
      <c r="BZ1463" s="28"/>
      <c r="CA1463" s="28"/>
      <c r="CB1463" s="28"/>
      <c r="CC1463" s="28"/>
      <c r="CD1463" s="28"/>
      <c r="CE1463" s="28"/>
      <c r="CF1463" s="28"/>
      <c r="CG1463" s="28"/>
      <c r="CH1463" s="28"/>
      <c r="CI1463" s="28"/>
      <c r="CJ1463" s="28"/>
      <c r="CK1463" s="28"/>
      <c r="CL1463" s="28"/>
      <c r="CM1463" s="28"/>
      <c r="CN1463" s="28"/>
      <c r="CO1463" s="28"/>
      <c r="CP1463" s="28"/>
      <c r="CQ1463" s="28"/>
      <c r="CR1463" s="28"/>
      <c r="CS1463" s="28"/>
      <c r="CT1463" s="28"/>
      <c r="CU1463" s="28"/>
      <c r="CV1463" s="28"/>
      <c r="CW1463" s="28"/>
      <c r="CX1463" s="28"/>
      <c r="CY1463" s="28"/>
    </row>
    <row r="1464" customFormat="false" ht="12.75" hidden="false" customHeight="false" outlineLevel="0" collapsed="false">
      <c r="BS1464" s="28"/>
      <c r="BT1464" s="28"/>
      <c r="BU1464" s="28"/>
      <c r="BV1464" s="28"/>
      <c r="BW1464" s="28"/>
      <c r="BX1464" s="28"/>
      <c r="BY1464" s="28"/>
      <c r="BZ1464" s="28"/>
      <c r="CA1464" s="28"/>
      <c r="CB1464" s="28"/>
      <c r="CC1464" s="28"/>
      <c r="CD1464" s="28"/>
      <c r="CE1464" s="28"/>
      <c r="CF1464" s="28"/>
      <c r="CG1464" s="28"/>
      <c r="CH1464" s="28"/>
      <c r="CI1464" s="28"/>
      <c r="CJ1464" s="28"/>
      <c r="CK1464" s="28"/>
      <c r="CL1464" s="28"/>
      <c r="CM1464" s="28"/>
      <c r="CN1464" s="28"/>
      <c r="CO1464" s="28"/>
      <c r="CP1464" s="28"/>
      <c r="CQ1464" s="28"/>
      <c r="CR1464" s="28"/>
      <c r="CS1464" s="28"/>
      <c r="CT1464" s="28"/>
      <c r="CU1464" s="28"/>
      <c r="CV1464" s="28"/>
      <c r="CW1464" s="28"/>
      <c r="CX1464" s="28"/>
      <c r="CY1464" s="28"/>
    </row>
    <row r="1465" customFormat="false" ht="12.75" hidden="false" customHeight="false" outlineLevel="0" collapsed="false">
      <c r="BS1465" s="28"/>
      <c r="BT1465" s="28"/>
      <c r="BU1465" s="28"/>
      <c r="BV1465" s="28"/>
      <c r="BW1465" s="28"/>
      <c r="BX1465" s="28"/>
      <c r="BY1465" s="28"/>
      <c r="BZ1465" s="28"/>
      <c r="CA1465" s="28"/>
      <c r="CB1465" s="28"/>
      <c r="CC1465" s="28"/>
      <c r="CD1465" s="28"/>
      <c r="CE1465" s="28"/>
      <c r="CF1465" s="28"/>
      <c r="CG1465" s="28"/>
      <c r="CH1465" s="28"/>
      <c r="CI1465" s="28"/>
      <c r="CJ1465" s="28"/>
      <c r="CK1465" s="28"/>
      <c r="CL1465" s="28"/>
      <c r="CM1465" s="28"/>
      <c r="CN1465" s="28"/>
      <c r="CO1465" s="28"/>
      <c r="CP1465" s="28"/>
      <c r="CQ1465" s="28"/>
      <c r="CR1465" s="28"/>
      <c r="CS1465" s="28"/>
      <c r="CT1465" s="28"/>
      <c r="CU1465" s="28"/>
      <c r="CV1465" s="28"/>
      <c r="CW1465" s="28"/>
      <c r="CX1465" s="28"/>
      <c r="CY1465" s="28"/>
    </row>
    <row r="1466" customFormat="false" ht="12.75" hidden="false" customHeight="false" outlineLevel="0" collapsed="false">
      <c r="BS1466" s="28"/>
      <c r="BT1466" s="28"/>
      <c r="BU1466" s="28"/>
      <c r="BV1466" s="28"/>
      <c r="BW1466" s="28"/>
      <c r="BX1466" s="28"/>
      <c r="BY1466" s="28"/>
      <c r="BZ1466" s="28"/>
      <c r="CA1466" s="28"/>
      <c r="CB1466" s="28"/>
      <c r="CC1466" s="28"/>
      <c r="CD1466" s="28"/>
      <c r="CE1466" s="28"/>
      <c r="CF1466" s="28"/>
      <c r="CG1466" s="28"/>
      <c r="CH1466" s="28"/>
      <c r="CI1466" s="28"/>
      <c r="CJ1466" s="28"/>
      <c r="CK1466" s="28"/>
      <c r="CL1466" s="28"/>
      <c r="CM1466" s="28"/>
      <c r="CN1466" s="28"/>
      <c r="CO1466" s="28"/>
      <c r="CP1466" s="28"/>
      <c r="CQ1466" s="28"/>
      <c r="CR1466" s="28"/>
      <c r="CS1466" s="28"/>
      <c r="CT1466" s="28"/>
      <c r="CU1466" s="28"/>
      <c r="CV1466" s="28"/>
      <c r="CW1466" s="28"/>
      <c r="CX1466" s="28"/>
      <c r="CY1466" s="28"/>
    </row>
    <row r="1467" customFormat="false" ht="12.75" hidden="false" customHeight="false" outlineLevel="0" collapsed="false">
      <c r="BS1467" s="28"/>
      <c r="BT1467" s="28"/>
      <c r="BU1467" s="28"/>
      <c r="BV1467" s="28"/>
      <c r="BW1467" s="28"/>
      <c r="BX1467" s="28"/>
      <c r="BY1467" s="28"/>
      <c r="BZ1467" s="28"/>
      <c r="CA1467" s="28"/>
      <c r="CB1467" s="28"/>
      <c r="CC1467" s="28"/>
      <c r="CD1467" s="28"/>
      <c r="CE1467" s="28"/>
      <c r="CF1467" s="28"/>
      <c r="CG1467" s="28"/>
      <c r="CH1467" s="28"/>
      <c r="CI1467" s="28"/>
      <c r="CJ1467" s="28"/>
      <c r="CK1467" s="28"/>
      <c r="CL1467" s="28"/>
      <c r="CM1467" s="28"/>
      <c r="CN1467" s="28"/>
      <c r="CO1467" s="28"/>
      <c r="CP1467" s="28"/>
      <c r="CQ1467" s="28"/>
      <c r="CR1467" s="28"/>
      <c r="CS1467" s="28"/>
      <c r="CT1467" s="28"/>
      <c r="CU1467" s="28"/>
      <c r="CV1467" s="28"/>
      <c r="CW1467" s="28"/>
      <c r="CX1467" s="28"/>
      <c r="CY1467" s="28"/>
    </row>
    <row r="1468" customFormat="false" ht="12.75" hidden="false" customHeight="false" outlineLevel="0" collapsed="false">
      <c r="BS1468" s="28"/>
      <c r="BT1468" s="28"/>
      <c r="BU1468" s="28"/>
      <c r="BV1468" s="28"/>
      <c r="BW1468" s="28"/>
      <c r="BX1468" s="28"/>
      <c r="BY1468" s="28"/>
      <c r="BZ1468" s="28"/>
      <c r="CA1468" s="28"/>
      <c r="CB1468" s="28"/>
      <c r="CC1468" s="28"/>
      <c r="CD1468" s="28"/>
      <c r="CE1468" s="28"/>
      <c r="CF1468" s="28"/>
      <c r="CG1468" s="28"/>
      <c r="CH1468" s="28"/>
      <c r="CI1468" s="28"/>
      <c r="CJ1468" s="28"/>
      <c r="CK1468" s="28"/>
      <c r="CL1468" s="28"/>
      <c r="CM1468" s="28"/>
      <c r="CN1468" s="28"/>
      <c r="CO1468" s="28"/>
      <c r="CP1468" s="28"/>
      <c r="CQ1468" s="28"/>
      <c r="CR1468" s="28"/>
      <c r="CS1468" s="28"/>
      <c r="CT1468" s="28"/>
      <c r="CU1468" s="28"/>
      <c r="CV1468" s="28"/>
      <c r="CW1468" s="28"/>
      <c r="CX1468" s="28"/>
      <c r="CY1468" s="28"/>
    </row>
    <row r="1469" customFormat="false" ht="12.75" hidden="false" customHeight="false" outlineLevel="0" collapsed="false">
      <c r="BS1469" s="28"/>
      <c r="BT1469" s="28"/>
      <c r="BU1469" s="28"/>
      <c r="BV1469" s="28"/>
      <c r="BW1469" s="28"/>
      <c r="BX1469" s="28"/>
      <c r="BY1469" s="28"/>
      <c r="BZ1469" s="28"/>
      <c r="CA1469" s="28"/>
      <c r="CB1469" s="28"/>
      <c r="CC1469" s="28"/>
      <c r="CD1469" s="28"/>
      <c r="CE1469" s="28"/>
      <c r="CF1469" s="28"/>
      <c r="CG1469" s="28"/>
      <c r="CH1469" s="28"/>
      <c r="CI1469" s="28"/>
      <c r="CJ1469" s="28"/>
      <c r="CK1469" s="28"/>
      <c r="CL1469" s="28"/>
      <c r="CM1469" s="28"/>
      <c r="CN1469" s="28"/>
      <c r="CO1469" s="28"/>
      <c r="CP1469" s="28"/>
      <c r="CQ1469" s="28"/>
      <c r="CR1469" s="28"/>
      <c r="CS1469" s="28"/>
      <c r="CT1469" s="28"/>
      <c r="CU1469" s="28"/>
      <c r="CV1469" s="28"/>
      <c r="CW1469" s="28"/>
      <c r="CX1469" s="28"/>
      <c r="CY1469" s="28"/>
    </row>
    <row r="1470" customFormat="false" ht="12.75" hidden="false" customHeight="false" outlineLevel="0" collapsed="false">
      <c r="BS1470" s="28"/>
      <c r="BT1470" s="28"/>
      <c r="BU1470" s="28"/>
      <c r="BV1470" s="28"/>
      <c r="BW1470" s="28"/>
      <c r="BX1470" s="28"/>
      <c r="BY1470" s="28"/>
      <c r="BZ1470" s="28"/>
      <c r="CA1470" s="28"/>
      <c r="CB1470" s="28"/>
      <c r="CC1470" s="28"/>
      <c r="CD1470" s="28"/>
      <c r="CE1470" s="28"/>
      <c r="CF1470" s="28"/>
      <c r="CG1470" s="28"/>
      <c r="CH1470" s="28"/>
      <c r="CI1470" s="28"/>
      <c r="CJ1470" s="28"/>
      <c r="CK1470" s="28"/>
      <c r="CL1470" s="28"/>
      <c r="CM1470" s="28"/>
      <c r="CN1470" s="28"/>
      <c r="CO1470" s="28"/>
      <c r="CP1470" s="28"/>
      <c r="CQ1470" s="28"/>
      <c r="CR1470" s="28"/>
      <c r="CS1470" s="28"/>
      <c r="CT1470" s="28"/>
      <c r="CU1470" s="28"/>
      <c r="CV1470" s="28"/>
      <c r="CW1470" s="28"/>
      <c r="CX1470" s="28"/>
      <c r="CY1470" s="28"/>
    </row>
    <row r="1471" customFormat="false" ht="12.75" hidden="false" customHeight="false" outlineLevel="0" collapsed="false">
      <c r="BS1471" s="28"/>
      <c r="BT1471" s="28"/>
      <c r="BU1471" s="28"/>
      <c r="BV1471" s="28"/>
      <c r="BW1471" s="28"/>
      <c r="BX1471" s="28"/>
      <c r="BY1471" s="28"/>
      <c r="BZ1471" s="28"/>
      <c r="CA1471" s="28"/>
      <c r="CB1471" s="28"/>
      <c r="CC1471" s="28"/>
      <c r="CD1471" s="28"/>
      <c r="CE1471" s="28"/>
      <c r="CF1471" s="28"/>
      <c r="CG1471" s="28"/>
      <c r="CH1471" s="28"/>
      <c r="CI1471" s="28"/>
      <c r="CJ1471" s="28"/>
      <c r="CK1471" s="28"/>
      <c r="CL1471" s="28"/>
      <c r="CM1471" s="28"/>
      <c r="CN1471" s="28"/>
      <c r="CO1471" s="28"/>
      <c r="CP1471" s="28"/>
      <c r="CQ1471" s="28"/>
      <c r="CR1471" s="28"/>
      <c r="CS1471" s="28"/>
      <c r="CT1471" s="28"/>
      <c r="CU1471" s="28"/>
      <c r="CV1471" s="28"/>
      <c r="CW1471" s="28"/>
      <c r="CX1471" s="28"/>
      <c r="CY1471" s="28"/>
    </row>
    <row r="1472" customFormat="false" ht="12.75" hidden="false" customHeight="false" outlineLevel="0" collapsed="false">
      <c r="BS1472" s="28"/>
      <c r="BT1472" s="28"/>
      <c r="BU1472" s="28"/>
      <c r="BV1472" s="28"/>
      <c r="BW1472" s="28"/>
      <c r="BX1472" s="28"/>
      <c r="BY1472" s="28"/>
      <c r="BZ1472" s="28"/>
      <c r="CA1472" s="28"/>
      <c r="CB1472" s="28"/>
      <c r="CC1472" s="28"/>
      <c r="CD1472" s="28"/>
      <c r="CE1472" s="28"/>
      <c r="CF1472" s="28"/>
      <c r="CG1472" s="28"/>
      <c r="CH1472" s="28"/>
      <c r="CI1472" s="28"/>
      <c r="CJ1472" s="28"/>
      <c r="CK1472" s="28"/>
      <c r="CL1472" s="28"/>
      <c r="CM1472" s="28"/>
      <c r="CN1472" s="28"/>
      <c r="CO1472" s="28"/>
      <c r="CP1472" s="28"/>
      <c r="CQ1472" s="28"/>
      <c r="CR1472" s="28"/>
      <c r="CS1472" s="28"/>
      <c r="CT1472" s="28"/>
      <c r="CU1472" s="28"/>
      <c r="CV1472" s="28"/>
      <c r="CW1472" s="28"/>
      <c r="CX1472" s="28"/>
      <c r="CY1472" s="28"/>
    </row>
    <row r="1473" customFormat="false" ht="12.75" hidden="false" customHeight="false" outlineLevel="0" collapsed="false">
      <c r="BS1473" s="28"/>
      <c r="BT1473" s="28"/>
      <c r="BU1473" s="28"/>
      <c r="BV1473" s="28"/>
      <c r="BW1473" s="28"/>
      <c r="BX1473" s="28"/>
      <c r="BY1473" s="28"/>
      <c r="BZ1473" s="28"/>
      <c r="CA1473" s="28"/>
      <c r="CB1473" s="28"/>
      <c r="CC1473" s="28"/>
      <c r="CD1473" s="28"/>
      <c r="CE1473" s="28"/>
      <c r="CF1473" s="28"/>
      <c r="CG1473" s="28"/>
      <c r="CH1473" s="28"/>
      <c r="CI1473" s="28"/>
      <c r="CJ1473" s="28"/>
      <c r="CK1473" s="28"/>
      <c r="CL1473" s="28"/>
      <c r="CM1473" s="28"/>
      <c r="CN1473" s="28"/>
      <c r="CO1473" s="28"/>
      <c r="CP1473" s="28"/>
      <c r="CQ1473" s="28"/>
      <c r="CR1473" s="28"/>
      <c r="CS1473" s="28"/>
      <c r="CT1473" s="28"/>
      <c r="CU1473" s="28"/>
      <c r="CV1473" s="28"/>
      <c r="CW1473" s="28"/>
      <c r="CX1473" s="28"/>
      <c r="CY1473" s="28"/>
    </row>
    <row r="1474" customFormat="false" ht="12.75" hidden="false" customHeight="false" outlineLevel="0" collapsed="false">
      <c r="BS1474" s="28"/>
      <c r="BT1474" s="28"/>
      <c r="BU1474" s="28"/>
      <c r="BV1474" s="28"/>
      <c r="BW1474" s="28"/>
      <c r="BX1474" s="28"/>
      <c r="BY1474" s="28"/>
      <c r="BZ1474" s="28"/>
      <c r="CA1474" s="28"/>
      <c r="CB1474" s="28"/>
      <c r="CC1474" s="28"/>
      <c r="CD1474" s="28"/>
      <c r="CE1474" s="28"/>
      <c r="CF1474" s="28"/>
      <c r="CG1474" s="28"/>
      <c r="CH1474" s="28"/>
      <c r="CI1474" s="28"/>
      <c r="CJ1474" s="28"/>
      <c r="CK1474" s="28"/>
      <c r="CL1474" s="28"/>
      <c r="CM1474" s="28"/>
      <c r="CN1474" s="28"/>
      <c r="CO1474" s="28"/>
      <c r="CP1474" s="28"/>
      <c r="CQ1474" s="28"/>
      <c r="CR1474" s="28"/>
      <c r="CS1474" s="28"/>
      <c r="CT1474" s="28"/>
      <c r="CU1474" s="28"/>
      <c r="CV1474" s="28"/>
      <c r="CW1474" s="28"/>
      <c r="CX1474" s="28"/>
      <c r="CY1474" s="28"/>
    </row>
    <row r="1475" customFormat="false" ht="12.75" hidden="false" customHeight="false" outlineLevel="0" collapsed="false">
      <c r="BS1475" s="28"/>
      <c r="BT1475" s="28"/>
      <c r="BU1475" s="28"/>
      <c r="BV1475" s="28"/>
      <c r="BW1475" s="28"/>
      <c r="BX1475" s="28"/>
      <c r="BY1475" s="28"/>
      <c r="BZ1475" s="28"/>
      <c r="CA1475" s="28"/>
      <c r="CB1475" s="28"/>
      <c r="CC1475" s="28"/>
      <c r="CD1475" s="28"/>
      <c r="CE1475" s="28"/>
      <c r="CF1475" s="28"/>
      <c r="CG1475" s="28"/>
      <c r="CH1475" s="28"/>
      <c r="CI1475" s="28"/>
      <c r="CJ1475" s="28"/>
      <c r="CK1475" s="28"/>
      <c r="CL1475" s="28"/>
      <c r="CM1475" s="28"/>
      <c r="CN1475" s="28"/>
      <c r="CO1475" s="28"/>
      <c r="CP1475" s="28"/>
      <c r="CQ1475" s="28"/>
      <c r="CR1475" s="28"/>
      <c r="CS1475" s="28"/>
      <c r="CT1475" s="28"/>
      <c r="CU1475" s="28"/>
      <c r="CV1475" s="28"/>
      <c r="CW1475" s="28"/>
      <c r="CX1475" s="28"/>
      <c r="CY1475" s="28"/>
    </row>
    <row r="1476" customFormat="false" ht="12.75" hidden="false" customHeight="false" outlineLevel="0" collapsed="false">
      <c r="BS1476" s="28"/>
      <c r="BT1476" s="28"/>
      <c r="BU1476" s="28"/>
      <c r="BV1476" s="28"/>
      <c r="BW1476" s="28"/>
      <c r="BX1476" s="28"/>
      <c r="BY1476" s="28"/>
      <c r="BZ1476" s="28"/>
      <c r="CA1476" s="28"/>
      <c r="CB1476" s="28"/>
      <c r="CC1476" s="28"/>
      <c r="CD1476" s="28"/>
      <c r="CE1476" s="28"/>
      <c r="CF1476" s="28"/>
      <c r="CG1476" s="28"/>
      <c r="CH1476" s="28"/>
      <c r="CI1476" s="28"/>
      <c r="CJ1476" s="28"/>
      <c r="CK1476" s="28"/>
      <c r="CL1476" s="28"/>
      <c r="CM1476" s="28"/>
      <c r="CN1476" s="28"/>
      <c r="CO1476" s="28"/>
      <c r="CP1476" s="28"/>
      <c r="CQ1476" s="28"/>
      <c r="CR1476" s="28"/>
      <c r="CS1476" s="28"/>
      <c r="CT1476" s="28"/>
      <c r="CU1476" s="28"/>
      <c r="CV1476" s="28"/>
      <c r="CW1476" s="28"/>
      <c r="CX1476" s="28"/>
      <c r="CY1476" s="28"/>
    </row>
    <row r="1477" customFormat="false" ht="12.75" hidden="false" customHeight="false" outlineLevel="0" collapsed="false">
      <c r="BS1477" s="28"/>
      <c r="BT1477" s="28"/>
      <c r="BU1477" s="28"/>
      <c r="BV1477" s="28"/>
      <c r="BW1477" s="28"/>
      <c r="BX1477" s="28"/>
      <c r="BY1477" s="28"/>
      <c r="BZ1477" s="28"/>
      <c r="CA1477" s="28"/>
      <c r="CB1477" s="28"/>
      <c r="CC1477" s="28"/>
      <c r="CD1477" s="28"/>
      <c r="CE1477" s="28"/>
      <c r="CF1477" s="28"/>
      <c r="CG1477" s="28"/>
      <c r="CH1477" s="28"/>
      <c r="CI1477" s="28"/>
      <c r="CJ1477" s="28"/>
      <c r="CK1477" s="28"/>
      <c r="CL1477" s="28"/>
      <c r="CM1477" s="28"/>
      <c r="CN1477" s="28"/>
      <c r="CO1477" s="28"/>
      <c r="CP1477" s="28"/>
      <c r="CQ1477" s="28"/>
      <c r="CR1477" s="28"/>
      <c r="CS1477" s="28"/>
      <c r="CT1477" s="28"/>
      <c r="CU1477" s="28"/>
      <c r="CV1477" s="28"/>
      <c r="CW1477" s="28"/>
      <c r="CX1477" s="28"/>
      <c r="CY1477" s="28"/>
    </row>
    <row r="1478" customFormat="false" ht="12.75" hidden="false" customHeight="false" outlineLevel="0" collapsed="false">
      <c r="BS1478" s="28"/>
      <c r="BT1478" s="28"/>
      <c r="BU1478" s="28"/>
      <c r="BV1478" s="28"/>
      <c r="BW1478" s="28"/>
      <c r="BX1478" s="28"/>
      <c r="BY1478" s="28"/>
      <c r="BZ1478" s="28"/>
      <c r="CA1478" s="28"/>
      <c r="CB1478" s="28"/>
      <c r="CC1478" s="28"/>
      <c r="CD1478" s="28"/>
      <c r="CE1478" s="28"/>
      <c r="CF1478" s="28"/>
      <c r="CG1478" s="28"/>
      <c r="CH1478" s="28"/>
      <c r="CI1478" s="28"/>
      <c r="CJ1478" s="28"/>
      <c r="CK1478" s="28"/>
      <c r="CL1478" s="28"/>
      <c r="CM1478" s="28"/>
      <c r="CN1478" s="28"/>
      <c r="CO1478" s="28"/>
      <c r="CP1478" s="28"/>
      <c r="CQ1478" s="28"/>
      <c r="CR1478" s="28"/>
      <c r="CS1478" s="28"/>
      <c r="CT1478" s="28"/>
      <c r="CU1478" s="28"/>
      <c r="CV1478" s="28"/>
      <c r="CW1478" s="28"/>
      <c r="CX1478" s="28"/>
      <c r="CY1478" s="28"/>
    </row>
    <row r="1479" customFormat="false" ht="12.75" hidden="false" customHeight="false" outlineLevel="0" collapsed="false">
      <c r="BS1479" s="28"/>
      <c r="BT1479" s="28"/>
      <c r="BU1479" s="28"/>
      <c r="BV1479" s="28"/>
      <c r="BW1479" s="28"/>
      <c r="BX1479" s="28"/>
      <c r="BY1479" s="28"/>
      <c r="BZ1479" s="28"/>
      <c r="CA1479" s="28"/>
      <c r="CB1479" s="28"/>
      <c r="CC1479" s="28"/>
      <c r="CD1479" s="28"/>
      <c r="CE1479" s="28"/>
      <c r="CF1479" s="28"/>
      <c r="CG1479" s="28"/>
      <c r="CH1479" s="28"/>
      <c r="CI1479" s="28"/>
      <c r="CJ1479" s="28"/>
      <c r="CK1479" s="28"/>
      <c r="CL1479" s="28"/>
      <c r="CM1479" s="28"/>
      <c r="CN1479" s="28"/>
      <c r="CO1479" s="28"/>
      <c r="CP1479" s="28"/>
      <c r="CQ1479" s="28"/>
      <c r="CR1479" s="28"/>
      <c r="CS1479" s="28"/>
      <c r="CT1479" s="28"/>
      <c r="CU1479" s="28"/>
      <c r="CV1479" s="28"/>
      <c r="CW1479" s="28"/>
      <c r="CX1479" s="28"/>
      <c r="CY1479" s="28"/>
    </row>
    <row r="1480" customFormat="false" ht="12.75" hidden="false" customHeight="false" outlineLevel="0" collapsed="false">
      <c r="BS1480" s="28"/>
      <c r="BT1480" s="28"/>
      <c r="BU1480" s="28"/>
      <c r="BV1480" s="28"/>
      <c r="BW1480" s="28"/>
      <c r="BX1480" s="28"/>
      <c r="BY1480" s="28"/>
      <c r="BZ1480" s="28"/>
      <c r="CA1480" s="28"/>
      <c r="CB1480" s="28"/>
      <c r="CC1480" s="28"/>
      <c r="CD1480" s="28"/>
      <c r="CE1480" s="28"/>
      <c r="CF1480" s="28"/>
      <c r="CG1480" s="28"/>
      <c r="CH1480" s="28"/>
      <c r="CI1480" s="28"/>
      <c r="CJ1480" s="28"/>
      <c r="CK1480" s="28"/>
      <c r="CL1480" s="28"/>
      <c r="CM1480" s="28"/>
      <c r="CN1480" s="28"/>
      <c r="CO1480" s="28"/>
      <c r="CP1480" s="28"/>
      <c r="CQ1480" s="28"/>
      <c r="CR1480" s="28"/>
      <c r="CS1480" s="28"/>
      <c r="CT1480" s="28"/>
      <c r="CU1480" s="28"/>
      <c r="CV1480" s="28"/>
      <c r="CW1480" s="28"/>
      <c r="CX1480" s="28"/>
      <c r="CY1480" s="28"/>
    </row>
    <row r="1481" customFormat="false" ht="12.75" hidden="false" customHeight="false" outlineLevel="0" collapsed="false">
      <c r="BS1481" s="28"/>
      <c r="BT1481" s="28"/>
      <c r="BU1481" s="28"/>
      <c r="BV1481" s="28"/>
      <c r="BW1481" s="28"/>
      <c r="BX1481" s="28"/>
      <c r="BY1481" s="28"/>
      <c r="BZ1481" s="28"/>
      <c r="CA1481" s="28"/>
      <c r="CB1481" s="28"/>
      <c r="CC1481" s="28"/>
      <c r="CD1481" s="28"/>
      <c r="CE1481" s="28"/>
      <c r="CF1481" s="28"/>
      <c r="CG1481" s="28"/>
      <c r="CH1481" s="28"/>
      <c r="CI1481" s="28"/>
      <c r="CJ1481" s="28"/>
      <c r="CK1481" s="28"/>
      <c r="CL1481" s="28"/>
      <c r="CM1481" s="28"/>
      <c r="CN1481" s="28"/>
      <c r="CO1481" s="28"/>
      <c r="CP1481" s="28"/>
      <c r="CQ1481" s="28"/>
      <c r="CR1481" s="28"/>
      <c r="CS1481" s="28"/>
      <c r="CT1481" s="28"/>
      <c r="CU1481" s="28"/>
      <c r="CV1481" s="28"/>
      <c r="CW1481" s="28"/>
      <c r="CX1481" s="28"/>
      <c r="CY1481" s="28"/>
    </row>
    <row r="1482" customFormat="false" ht="12.75" hidden="false" customHeight="false" outlineLevel="0" collapsed="false">
      <c r="BS1482" s="28"/>
      <c r="BT1482" s="28"/>
      <c r="BU1482" s="28"/>
      <c r="BV1482" s="28"/>
      <c r="BW1482" s="28"/>
      <c r="BX1482" s="28"/>
      <c r="BY1482" s="28"/>
      <c r="BZ1482" s="28"/>
      <c r="CA1482" s="28"/>
      <c r="CB1482" s="28"/>
      <c r="CC1482" s="28"/>
      <c r="CD1482" s="28"/>
      <c r="CE1482" s="28"/>
      <c r="CF1482" s="28"/>
      <c r="CG1482" s="28"/>
      <c r="CH1482" s="28"/>
      <c r="CI1482" s="28"/>
      <c r="CJ1482" s="28"/>
      <c r="CK1482" s="28"/>
      <c r="CL1482" s="28"/>
      <c r="CM1482" s="28"/>
      <c r="CN1482" s="28"/>
      <c r="CO1482" s="28"/>
      <c r="CP1482" s="28"/>
      <c r="CQ1482" s="28"/>
      <c r="CR1482" s="28"/>
      <c r="CS1482" s="28"/>
      <c r="CT1482" s="28"/>
      <c r="CU1482" s="28"/>
      <c r="CV1482" s="28"/>
      <c r="CW1482" s="28"/>
      <c r="CX1482" s="28"/>
      <c r="CY1482" s="28"/>
    </row>
    <row r="1483" customFormat="false" ht="12.75" hidden="false" customHeight="false" outlineLevel="0" collapsed="false">
      <c r="BS1483" s="28"/>
      <c r="BT1483" s="28"/>
      <c r="BU1483" s="28"/>
      <c r="BV1483" s="28"/>
      <c r="BW1483" s="28"/>
      <c r="BX1483" s="28"/>
      <c r="BY1483" s="28"/>
      <c r="BZ1483" s="28"/>
      <c r="CA1483" s="28"/>
      <c r="CB1483" s="28"/>
      <c r="CC1483" s="28"/>
      <c r="CD1483" s="28"/>
      <c r="CE1483" s="28"/>
      <c r="CF1483" s="28"/>
      <c r="CG1483" s="28"/>
      <c r="CH1483" s="28"/>
      <c r="CI1483" s="28"/>
      <c r="CJ1483" s="28"/>
      <c r="CK1483" s="28"/>
      <c r="CL1483" s="28"/>
      <c r="CM1483" s="28"/>
      <c r="CN1483" s="28"/>
      <c r="CO1483" s="28"/>
      <c r="CP1483" s="28"/>
      <c r="CQ1483" s="28"/>
      <c r="CR1483" s="28"/>
      <c r="CS1483" s="28"/>
      <c r="CT1483" s="28"/>
      <c r="CU1483" s="28"/>
      <c r="CV1483" s="28"/>
      <c r="CW1483" s="28"/>
      <c r="CX1483" s="28"/>
      <c r="CY1483" s="28"/>
    </row>
    <row r="1484" customFormat="false" ht="12.75" hidden="false" customHeight="false" outlineLevel="0" collapsed="false">
      <c r="BS1484" s="28"/>
      <c r="BT1484" s="28"/>
      <c r="BU1484" s="28"/>
      <c r="BV1484" s="28"/>
      <c r="BW1484" s="28"/>
      <c r="BX1484" s="28"/>
      <c r="BY1484" s="28"/>
      <c r="BZ1484" s="28"/>
      <c r="CA1484" s="28"/>
      <c r="CB1484" s="28"/>
      <c r="CC1484" s="28"/>
      <c r="CD1484" s="28"/>
      <c r="CE1484" s="28"/>
      <c r="CF1484" s="28"/>
      <c r="CG1484" s="28"/>
      <c r="CH1484" s="28"/>
      <c r="CI1484" s="28"/>
      <c r="CJ1484" s="28"/>
      <c r="CK1484" s="28"/>
      <c r="CL1484" s="28"/>
      <c r="CM1484" s="28"/>
      <c r="CN1484" s="28"/>
      <c r="CO1484" s="28"/>
      <c r="CP1484" s="28"/>
      <c r="CQ1484" s="28"/>
      <c r="CR1484" s="28"/>
      <c r="CS1484" s="28"/>
      <c r="CT1484" s="28"/>
      <c r="CU1484" s="28"/>
      <c r="CV1484" s="28"/>
      <c r="CW1484" s="28"/>
      <c r="CX1484" s="28"/>
      <c r="CY1484" s="28"/>
    </row>
    <row r="1485" customFormat="false" ht="12.75" hidden="false" customHeight="false" outlineLevel="0" collapsed="false">
      <c r="BS1485" s="28"/>
      <c r="BT1485" s="28"/>
      <c r="BU1485" s="28"/>
      <c r="BV1485" s="28"/>
      <c r="BW1485" s="28"/>
      <c r="BX1485" s="28"/>
      <c r="BY1485" s="28"/>
      <c r="BZ1485" s="28"/>
      <c r="CA1485" s="28"/>
      <c r="CB1485" s="28"/>
      <c r="CC1485" s="28"/>
      <c r="CD1485" s="28"/>
      <c r="CE1485" s="28"/>
      <c r="CF1485" s="28"/>
      <c r="CG1485" s="28"/>
      <c r="CH1485" s="28"/>
      <c r="CI1485" s="28"/>
      <c r="CJ1485" s="28"/>
      <c r="CK1485" s="28"/>
      <c r="CL1485" s="28"/>
      <c r="CM1485" s="28"/>
      <c r="CN1485" s="28"/>
      <c r="CO1485" s="28"/>
      <c r="CP1485" s="28"/>
      <c r="CQ1485" s="28"/>
      <c r="CR1485" s="28"/>
      <c r="CS1485" s="28"/>
      <c r="CT1485" s="28"/>
      <c r="CU1485" s="28"/>
      <c r="CV1485" s="28"/>
      <c r="CW1485" s="28"/>
      <c r="CX1485" s="28"/>
      <c r="CY1485" s="28"/>
    </row>
    <row r="1486" customFormat="false" ht="12.75" hidden="false" customHeight="false" outlineLevel="0" collapsed="false">
      <c r="BS1486" s="28"/>
      <c r="BT1486" s="28"/>
      <c r="BU1486" s="28"/>
      <c r="BV1486" s="28"/>
      <c r="BW1486" s="28"/>
      <c r="BX1486" s="28"/>
      <c r="BY1486" s="28"/>
      <c r="BZ1486" s="28"/>
      <c r="CA1486" s="28"/>
      <c r="CB1486" s="28"/>
      <c r="CC1486" s="28"/>
      <c r="CD1486" s="28"/>
      <c r="CE1486" s="28"/>
      <c r="CF1486" s="28"/>
      <c r="CG1486" s="28"/>
      <c r="CH1486" s="28"/>
      <c r="CI1486" s="28"/>
      <c r="CJ1486" s="28"/>
      <c r="CK1486" s="28"/>
      <c r="CL1486" s="28"/>
      <c r="CM1486" s="28"/>
      <c r="CN1486" s="28"/>
      <c r="CO1486" s="28"/>
      <c r="CP1486" s="28"/>
      <c r="CQ1486" s="28"/>
      <c r="CR1486" s="28"/>
      <c r="CS1486" s="28"/>
      <c r="CT1486" s="28"/>
      <c r="CU1486" s="28"/>
      <c r="CV1486" s="28"/>
      <c r="CW1486" s="28"/>
      <c r="CX1486" s="28"/>
      <c r="CY1486" s="28"/>
    </row>
    <row r="1487" customFormat="false" ht="12.75" hidden="false" customHeight="false" outlineLevel="0" collapsed="false">
      <c r="BS1487" s="28"/>
      <c r="BT1487" s="28"/>
      <c r="BU1487" s="28"/>
      <c r="BV1487" s="28"/>
      <c r="BW1487" s="28"/>
      <c r="BX1487" s="28"/>
      <c r="BY1487" s="28"/>
      <c r="BZ1487" s="28"/>
      <c r="CA1487" s="28"/>
      <c r="CB1487" s="28"/>
      <c r="CC1487" s="28"/>
      <c r="CD1487" s="28"/>
      <c r="CE1487" s="28"/>
      <c r="CF1487" s="28"/>
      <c r="CG1487" s="28"/>
      <c r="CH1487" s="28"/>
      <c r="CI1487" s="28"/>
      <c r="CJ1487" s="28"/>
      <c r="CK1487" s="28"/>
      <c r="CL1487" s="28"/>
      <c r="CM1487" s="28"/>
      <c r="CN1487" s="28"/>
      <c r="CO1487" s="28"/>
      <c r="CP1487" s="28"/>
      <c r="CQ1487" s="28"/>
      <c r="CR1487" s="28"/>
      <c r="CS1487" s="28"/>
      <c r="CT1487" s="28"/>
      <c r="CU1487" s="28"/>
      <c r="CV1487" s="28"/>
      <c r="CW1487" s="28"/>
      <c r="CX1487" s="28"/>
      <c r="CY1487" s="28"/>
    </row>
    <row r="1488" customFormat="false" ht="12.75" hidden="false" customHeight="false" outlineLevel="0" collapsed="false">
      <c r="BS1488" s="28"/>
      <c r="BT1488" s="28"/>
      <c r="BU1488" s="28"/>
      <c r="BV1488" s="28"/>
      <c r="BW1488" s="28"/>
      <c r="BX1488" s="28"/>
      <c r="BY1488" s="28"/>
      <c r="BZ1488" s="28"/>
      <c r="CA1488" s="28"/>
      <c r="CB1488" s="28"/>
      <c r="CC1488" s="28"/>
      <c r="CD1488" s="28"/>
      <c r="CE1488" s="28"/>
      <c r="CF1488" s="28"/>
      <c r="CG1488" s="28"/>
      <c r="CH1488" s="28"/>
      <c r="CI1488" s="28"/>
      <c r="CJ1488" s="28"/>
      <c r="CK1488" s="28"/>
      <c r="CL1488" s="28"/>
      <c r="CM1488" s="28"/>
      <c r="CN1488" s="28"/>
      <c r="CO1488" s="28"/>
      <c r="CP1488" s="28"/>
      <c r="CQ1488" s="28"/>
      <c r="CR1488" s="28"/>
      <c r="CS1488" s="28"/>
      <c r="CT1488" s="28"/>
      <c r="CU1488" s="28"/>
      <c r="CV1488" s="28"/>
      <c r="CW1488" s="28"/>
      <c r="CX1488" s="28"/>
      <c r="CY1488" s="28"/>
    </row>
    <row r="1489" customFormat="false" ht="12.75" hidden="false" customHeight="false" outlineLevel="0" collapsed="false">
      <c r="BS1489" s="28"/>
      <c r="BT1489" s="28"/>
      <c r="BU1489" s="28"/>
      <c r="BV1489" s="28"/>
      <c r="BW1489" s="28"/>
      <c r="BX1489" s="28"/>
      <c r="BY1489" s="28"/>
      <c r="BZ1489" s="28"/>
      <c r="CA1489" s="28"/>
      <c r="CB1489" s="28"/>
      <c r="CC1489" s="28"/>
      <c r="CD1489" s="28"/>
      <c r="CE1489" s="28"/>
      <c r="CF1489" s="28"/>
      <c r="CG1489" s="28"/>
      <c r="CH1489" s="28"/>
      <c r="CI1489" s="28"/>
      <c r="CJ1489" s="28"/>
      <c r="CK1489" s="28"/>
      <c r="CL1489" s="28"/>
      <c r="CM1489" s="28"/>
      <c r="CN1489" s="28"/>
      <c r="CO1489" s="28"/>
      <c r="CP1489" s="28"/>
      <c r="CQ1489" s="28"/>
      <c r="CR1489" s="28"/>
      <c r="CS1489" s="28"/>
      <c r="CT1489" s="28"/>
      <c r="CU1489" s="28"/>
      <c r="CV1489" s="28"/>
      <c r="CW1489" s="28"/>
      <c r="CX1489" s="28"/>
      <c r="CY1489" s="28"/>
    </row>
    <row r="1490" customFormat="false" ht="12.75" hidden="false" customHeight="false" outlineLevel="0" collapsed="false">
      <c r="BS1490" s="28"/>
      <c r="BT1490" s="28"/>
      <c r="BU1490" s="28"/>
      <c r="BV1490" s="28"/>
      <c r="BW1490" s="28"/>
      <c r="BX1490" s="28"/>
      <c r="BY1490" s="28"/>
      <c r="BZ1490" s="28"/>
      <c r="CA1490" s="28"/>
      <c r="CB1490" s="28"/>
      <c r="CC1490" s="28"/>
      <c r="CD1490" s="28"/>
      <c r="CE1490" s="28"/>
      <c r="CF1490" s="28"/>
      <c r="CG1490" s="28"/>
      <c r="CH1490" s="28"/>
      <c r="CI1490" s="28"/>
      <c r="CJ1490" s="28"/>
      <c r="CK1490" s="28"/>
      <c r="CL1490" s="28"/>
      <c r="CM1490" s="28"/>
      <c r="CN1490" s="28"/>
      <c r="CO1490" s="28"/>
      <c r="CP1490" s="28"/>
      <c r="CQ1490" s="28"/>
      <c r="CR1490" s="28"/>
      <c r="CS1490" s="28"/>
      <c r="CT1490" s="28"/>
      <c r="CU1490" s="28"/>
      <c r="CV1490" s="28"/>
      <c r="CW1490" s="28"/>
      <c r="CX1490" s="28"/>
      <c r="CY1490" s="28"/>
    </row>
    <row r="1491" customFormat="false" ht="12.75" hidden="false" customHeight="false" outlineLevel="0" collapsed="false">
      <c r="BS1491" s="28"/>
      <c r="BT1491" s="28"/>
      <c r="BU1491" s="28"/>
      <c r="BV1491" s="28"/>
      <c r="BW1491" s="28"/>
      <c r="BX1491" s="28"/>
      <c r="BY1491" s="28"/>
      <c r="BZ1491" s="28"/>
      <c r="CA1491" s="28"/>
      <c r="CB1491" s="28"/>
      <c r="CC1491" s="28"/>
      <c r="CD1491" s="28"/>
      <c r="CE1491" s="28"/>
      <c r="CF1491" s="28"/>
      <c r="CG1491" s="28"/>
      <c r="CH1491" s="28"/>
      <c r="CI1491" s="28"/>
      <c r="CJ1491" s="28"/>
      <c r="CK1491" s="28"/>
      <c r="CL1491" s="28"/>
      <c r="CM1491" s="28"/>
      <c r="CN1491" s="28"/>
      <c r="CO1491" s="28"/>
      <c r="CP1491" s="28"/>
      <c r="CQ1491" s="28"/>
      <c r="CR1491" s="28"/>
      <c r="CS1491" s="28"/>
      <c r="CT1491" s="28"/>
      <c r="CU1491" s="28"/>
      <c r="CV1491" s="28"/>
      <c r="CW1491" s="28"/>
      <c r="CX1491" s="28"/>
      <c r="CY1491" s="28"/>
    </row>
    <row r="1492" customFormat="false" ht="12.75" hidden="false" customHeight="false" outlineLevel="0" collapsed="false">
      <c r="BS1492" s="28"/>
      <c r="BT1492" s="28"/>
      <c r="BU1492" s="28"/>
      <c r="BV1492" s="28"/>
      <c r="BW1492" s="28"/>
      <c r="BX1492" s="28"/>
      <c r="BY1492" s="28"/>
      <c r="BZ1492" s="28"/>
      <c r="CA1492" s="28"/>
      <c r="CB1492" s="28"/>
      <c r="CC1492" s="28"/>
      <c r="CD1492" s="28"/>
      <c r="CE1492" s="28"/>
      <c r="CF1492" s="28"/>
      <c r="CG1492" s="28"/>
      <c r="CH1492" s="28"/>
      <c r="CI1492" s="28"/>
      <c r="CJ1492" s="28"/>
      <c r="CK1492" s="28"/>
      <c r="CL1492" s="28"/>
      <c r="CM1492" s="28"/>
      <c r="CN1492" s="28"/>
      <c r="CO1492" s="28"/>
      <c r="CP1492" s="28"/>
      <c r="CQ1492" s="28"/>
      <c r="CR1492" s="28"/>
      <c r="CS1492" s="28"/>
      <c r="CT1492" s="28"/>
      <c r="CU1492" s="28"/>
      <c r="CV1492" s="28"/>
      <c r="CW1492" s="28"/>
      <c r="CX1492" s="28"/>
      <c r="CY1492" s="28"/>
    </row>
    <row r="1493" customFormat="false" ht="12.75" hidden="false" customHeight="false" outlineLevel="0" collapsed="false">
      <c r="BS1493" s="28"/>
      <c r="BT1493" s="28"/>
      <c r="BU1493" s="28"/>
      <c r="BV1493" s="28"/>
      <c r="BW1493" s="28"/>
      <c r="BX1493" s="28"/>
      <c r="BY1493" s="28"/>
      <c r="BZ1493" s="28"/>
      <c r="CA1493" s="28"/>
      <c r="CB1493" s="28"/>
      <c r="CC1493" s="28"/>
      <c r="CD1493" s="28"/>
      <c r="CE1493" s="28"/>
      <c r="CF1493" s="28"/>
      <c r="CG1493" s="28"/>
      <c r="CH1493" s="28"/>
      <c r="CI1493" s="28"/>
      <c r="CJ1493" s="28"/>
      <c r="CK1493" s="28"/>
      <c r="CL1493" s="28"/>
      <c r="CM1493" s="28"/>
      <c r="CN1493" s="28"/>
      <c r="CO1493" s="28"/>
      <c r="CP1493" s="28"/>
      <c r="CQ1493" s="28"/>
      <c r="CR1493" s="28"/>
      <c r="CS1493" s="28"/>
      <c r="CT1493" s="28"/>
      <c r="CU1493" s="28"/>
      <c r="CV1493" s="28"/>
      <c r="CW1493" s="28"/>
      <c r="CX1493" s="28"/>
      <c r="CY1493" s="28"/>
    </row>
    <row r="1494" customFormat="false" ht="12.75" hidden="false" customHeight="false" outlineLevel="0" collapsed="false">
      <c r="BS1494" s="28"/>
      <c r="BT1494" s="28"/>
      <c r="BU1494" s="28"/>
      <c r="BV1494" s="28"/>
      <c r="BW1494" s="28"/>
      <c r="BX1494" s="28"/>
      <c r="BY1494" s="28"/>
      <c r="BZ1494" s="28"/>
      <c r="CA1494" s="28"/>
      <c r="CB1494" s="28"/>
      <c r="CC1494" s="28"/>
      <c r="CD1494" s="28"/>
      <c r="CE1494" s="28"/>
      <c r="CF1494" s="28"/>
      <c r="CG1494" s="28"/>
      <c r="CH1494" s="28"/>
      <c r="CI1494" s="28"/>
      <c r="CJ1494" s="28"/>
      <c r="CK1494" s="28"/>
      <c r="CL1494" s="28"/>
      <c r="CM1494" s="28"/>
      <c r="CN1494" s="28"/>
      <c r="CO1494" s="28"/>
      <c r="CP1494" s="28"/>
      <c r="CQ1494" s="28"/>
      <c r="CR1494" s="28"/>
      <c r="CS1494" s="28"/>
      <c r="CT1494" s="28"/>
      <c r="CU1494" s="28"/>
      <c r="CV1494" s="28"/>
      <c r="CW1494" s="28"/>
      <c r="CX1494" s="28"/>
      <c r="CY1494" s="28"/>
    </row>
    <row r="1495" customFormat="false" ht="12.75" hidden="false" customHeight="false" outlineLevel="0" collapsed="false">
      <c r="BS1495" s="28"/>
      <c r="BT1495" s="28"/>
      <c r="BU1495" s="28"/>
      <c r="BV1495" s="28"/>
      <c r="BW1495" s="28"/>
      <c r="BX1495" s="28"/>
      <c r="BY1495" s="28"/>
      <c r="BZ1495" s="28"/>
      <c r="CA1495" s="28"/>
      <c r="CB1495" s="28"/>
      <c r="CC1495" s="28"/>
      <c r="CD1495" s="28"/>
      <c r="CE1495" s="28"/>
      <c r="CF1495" s="28"/>
      <c r="CG1495" s="28"/>
      <c r="CH1495" s="28"/>
      <c r="CI1495" s="28"/>
      <c r="CJ1495" s="28"/>
      <c r="CK1495" s="28"/>
      <c r="CL1495" s="28"/>
      <c r="CM1495" s="28"/>
      <c r="CN1495" s="28"/>
      <c r="CO1495" s="28"/>
      <c r="CP1495" s="28"/>
      <c r="CQ1495" s="28"/>
      <c r="CR1495" s="28"/>
      <c r="CS1495" s="28"/>
      <c r="CT1495" s="28"/>
      <c r="CU1495" s="28"/>
      <c r="CV1495" s="28"/>
      <c r="CW1495" s="28"/>
      <c r="CX1495" s="28"/>
      <c r="CY1495" s="28"/>
    </row>
    <row r="1496" customFormat="false" ht="12.75" hidden="false" customHeight="false" outlineLevel="0" collapsed="false">
      <c r="BS1496" s="28"/>
      <c r="BT1496" s="28"/>
      <c r="BU1496" s="28"/>
      <c r="BV1496" s="28"/>
      <c r="BW1496" s="28"/>
      <c r="BX1496" s="28"/>
      <c r="BY1496" s="28"/>
      <c r="BZ1496" s="28"/>
      <c r="CA1496" s="28"/>
      <c r="CB1496" s="28"/>
      <c r="CC1496" s="28"/>
      <c r="CD1496" s="28"/>
      <c r="CE1496" s="28"/>
      <c r="CF1496" s="28"/>
      <c r="CG1496" s="28"/>
      <c r="CH1496" s="28"/>
      <c r="CI1496" s="28"/>
      <c r="CJ1496" s="28"/>
      <c r="CK1496" s="28"/>
      <c r="CL1496" s="28"/>
      <c r="CM1496" s="28"/>
      <c r="CN1496" s="28"/>
      <c r="CO1496" s="28"/>
      <c r="CP1496" s="28"/>
      <c r="CQ1496" s="28"/>
      <c r="CR1496" s="28"/>
      <c r="CS1496" s="28"/>
      <c r="CT1496" s="28"/>
      <c r="CU1496" s="28"/>
      <c r="CV1496" s="28"/>
      <c r="CW1496" s="28"/>
      <c r="CX1496" s="28"/>
      <c r="CY1496" s="28"/>
    </row>
    <row r="1497" customFormat="false" ht="12.75" hidden="false" customHeight="false" outlineLevel="0" collapsed="false">
      <c r="BS1497" s="28"/>
      <c r="BT1497" s="28"/>
      <c r="BU1497" s="28"/>
      <c r="BV1497" s="28"/>
      <c r="BW1497" s="28"/>
      <c r="BX1497" s="28"/>
      <c r="BY1497" s="28"/>
      <c r="BZ1497" s="28"/>
      <c r="CA1497" s="28"/>
      <c r="CB1497" s="28"/>
      <c r="CC1497" s="28"/>
      <c r="CD1497" s="28"/>
      <c r="CE1497" s="28"/>
      <c r="CF1497" s="28"/>
      <c r="CG1497" s="28"/>
      <c r="CH1497" s="28"/>
      <c r="CI1497" s="28"/>
      <c r="CJ1497" s="28"/>
      <c r="CK1497" s="28"/>
      <c r="CL1497" s="28"/>
      <c r="CM1497" s="28"/>
      <c r="CN1497" s="28"/>
      <c r="CO1497" s="28"/>
      <c r="CP1497" s="28"/>
      <c r="CQ1497" s="28"/>
      <c r="CR1497" s="28"/>
      <c r="CS1497" s="28"/>
      <c r="CT1497" s="28"/>
      <c r="CU1497" s="28"/>
      <c r="CV1497" s="28"/>
      <c r="CW1497" s="28"/>
      <c r="CX1497" s="28"/>
      <c r="CY1497" s="28"/>
    </row>
    <row r="1498" customFormat="false" ht="12.75" hidden="false" customHeight="false" outlineLevel="0" collapsed="false">
      <c r="BS1498" s="28"/>
      <c r="BT1498" s="28"/>
      <c r="BU1498" s="28"/>
      <c r="BV1498" s="28"/>
      <c r="BW1498" s="28"/>
      <c r="BX1498" s="28"/>
      <c r="BY1498" s="28"/>
      <c r="BZ1498" s="28"/>
      <c r="CA1498" s="28"/>
      <c r="CB1498" s="28"/>
      <c r="CC1498" s="28"/>
      <c r="CD1498" s="28"/>
      <c r="CE1498" s="28"/>
      <c r="CF1498" s="28"/>
      <c r="CG1498" s="28"/>
      <c r="CH1498" s="28"/>
      <c r="CI1498" s="28"/>
      <c r="CJ1498" s="28"/>
      <c r="CK1498" s="28"/>
      <c r="CL1498" s="28"/>
      <c r="CM1498" s="28"/>
      <c r="CN1498" s="28"/>
      <c r="CO1498" s="28"/>
      <c r="CP1498" s="28"/>
      <c r="CQ1498" s="28"/>
      <c r="CR1498" s="28"/>
      <c r="CS1498" s="28"/>
      <c r="CT1498" s="28"/>
      <c r="CU1498" s="28"/>
      <c r="CV1498" s="28"/>
      <c r="CW1498" s="28"/>
      <c r="CX1498" s="28"/>
      <c r="CY1498" s="28"/>
    </row>
    <row r="1499" customFormat="false" ht="12.75" hidden="false" customHeight="false" outlineLevel="0" collapsed="false">
      <c r="BS1499" s="28"/>
      <c r="BT1499" s="28"/>
      <c r="BU1499" s="28"/>
      <c r="BV1499" s="28"/>
      <c r="BW1499" s="28"/>
      <c r="BX1499" s="28"/>
      <c r="BY1499" s="28"/>
      <c r="BZ1499" s="28"/>
      <c r="CA1499" s="28"/>
      <c r="CB1499" s="28"/>
      <c r="CC1499" s="28"/>
      <c r="CD1499" s="28"/>
      <c r="CE1499" s="28"/>
      <c r="CF1499" s="28"/>
      <c r="CG1499" s="28"/>
      <c r="CH1499" s="28"/>
      <c r="CI1499" s="28"/>
      <c r="CJ1499" s="28"/>
      <c r="CK1499" s="28"/>
      <c r="CL1499" s="28"/>
      <c r="CM1499" s="28"/>
      <c r="CN1499" s="28"/>
      <c r="CO1499" s="28"/>
      <c r="CP1499" s="28"/>
      <c r="CQ1499" s="28"/>
      <c r="CR1499" s="28"/>
      <c r="CS1499" s="28"/>
      <c r="CT1499" s="28"/>
      <c r="CU1499" s="28"/>
      <c r="CV1499" s="28"/>
      <c r="CW1499" s="28"/>
      <c r="CX1499" s="28"/>
      <c r="CY1499" s="28"/>
    </row>
    <row r="1500" customFormat="false" ht="12.75" hidden="false" customHeight="false" outlineLevel="0" collapsed="false">
      <c r="BS1500" s="28"/>
      <c r="BT1500" s="28"/>
      <c r="BU1500" s="28"/>
      <c r="BV1500" s="28"/>
      <c r="BW1500" s="28"/>
      <c r="BX1500" s="28"/>
      <c r="BY1500" s="28"/>
      <c r="BZ1500" s="28"/>
      <c r="CA1500" s="28"/>
      <c r="CB1500" s="28"/>
      <c r="CC1500" s="28"/>
      <c r="CD1500" s="28"/>
      <c r="CE1500" s="28"/>
      <c r="CF1500" s="28"/>
      <c r="CG1500" s="28"/>
      <c r="CH1500" s="28"/>
      <c r="CI1500" s="28"/>
      <c r="CJ1500" s="28"/>
      <c r="CK1500" s="28"/>
      <c r="CL1500" s="28"/>
      <c r="CM1500" s="28"/>
      <c r="CN1500" s="28"/>
      <c r="CO1500" s="28"/>
      <c r="CP1500" s="28"/>
      <c r="CQ1500" s="28"/>
      <c r="CR1500" s="28"/>
      <c r="CS1500" s="28"/>
      <c r="CT1500" s="28"/>
      <c r="CU1500" s="28"/>
      <c r="CV1500" s="28"/>
      <c r="CW1500" s="28"/>
      <c r="CX1500" s="28"/>
      <c r="CY1500" s="28"/>
    </row>
    <row r="1501" customFormat="false" ht="12.75" hidden="false" customHeight="false" outlineLevel="0" collapsed="false">
      <c r="BS1501" s="28"/>
      <c r="BT1501" s="28"/>
      <c r="BU1501" s="28"/>
      <c r="BV1501" s="28"/>
      <c r="BW1501" s="28"/>
      <c r="BX1501" s="28"/>
      <c r="BY1501" s="28"/>
      <c r="BZ1501" s="28"/>
      <c r="CA1501" s="28"/>
      <c r="CB1501" s="28"/>
      <c r="CC1501" s="28"/>
      <c r="CD1501" s="28"/>
      <c r="CE1501" s="28"/>
      <c r="CF1501" s="28"/>
      <c r="CG1501" s="28"/>
      <c r="CH1501" s="28"/>
      <c r="CI1501" s="28"/>
      <c r="CJ1501" s="28"/>
      <c r="CK1501" s="28"/>
      <c r="CL1501" s="28"/>
      <c r="CM1501" s="28"/>
      <c r="CN1501" s="28"/>
      <c r="CO1501" s="28"/>
      <c r="CP1501" s="28"/>
      <c r="CQ1501" s="28"/>
      <c r="CR1501" s="28"/>
      <c r="CS1501" s="28"/>
      <c r="CT1501" s="28"/>
      <c r="CU1501" s="28"/>
      <c r="CV1501" s="28"/>
      <c r="CW1501" s="28"/>
      <c r="CX1501" s="28"/>
      <c r="CY1501" s="28"/>
    </row>
    <row r="1502" customFormat="false" ht="12.75" hidden="false" customHeight="false" outlineLevel="0" collapsed="false">
      <c r="BS1502" s="28"/>
      <c r="BT1502" s="28"/>
      <c r="BU1502" s="28"/>
      <c r="BV1502" s="28"/>
      <c r="BW1502" s="28"/>
      <c r="BX1502" s="28"/>
      <c r="BY1502" s="28"/>
      <c r="BZ1502" s="28"/>
      <c r="CA1502" s="28"/>
      <c r="CB1502" s="28"/>
      <c r="CC1502" s="28"/>
      <c r="CD1502" s="28"/>
      <c r="CE1502" s="28"/>
      <c r="CF1502" s="28"/>
      <c r="CG1502" s="28"/>
      <c r="CH1502" s="28"/>
      <c r="CI1502" s="28"/>
      <c r="CJ1502" s="28"/>
      <c r="CK1502" s="28"/>
      <c r="CL1502" s="28"/>
      <c r="CM1502" s="28"/>
      <c r="CN1502" s="28"/>
      <c r="CO1502" s="28"/>
      <c r="CP1502" s="28"/>
      <c r="CQ1502" s="28"/>
      <c r="CR1502" s="28"/>
      <c r="CS1502" s="28"/>
      <c r="CT1502" s="28"/>
      <c r="CU1502" s="28"/>
      <c r="CV1502" s="28"/>
      <c r="CW1502" s="28"/>
      <c r="CX1502" s="28"/>
      <c r="CY1502" s="28"/>
    </row>
    <row r="1503" customFormat="false" ht="12.75" hidden="false" customHeight="false" outlineLevel="0" collapsed="false">
      <c r="BS1503" s="28"/>
      <c r="BT1503" s="28"/>
      <c r="BU1503" s="28"/>
      <c r="BV1503" s="28"/>
      <c r="BW1503" s="28"/>
      <c r="BX1503" s="28"/>
      <c r="BY1503" s="28"/>
      <c r="BZ1503" s="28"/>
      <c r="CA1503" s="28"/>
      <c r="CB1503" s="28"/>
      <c r="CC1503" s="28"/>
      <c r="CD1503" s="28"/>
      <c r="CE1503" s="28"/>
      <c r="CF1503" s="28"/>
      <c r="CG1503" s="28"/>
      <c r="CH1503" s="28"/>
      <c r="CI1503" s="28"/>
      <c r="CJ1503" s="28"/>
      <c r="CK1503" s="28"/>
      <c r="CL1503" s="28"/>
      <c r="CM1503" s="28"/>
      <c r="CN1503" s="28"/>
      <c r="CO1503" s="28"/>
      <c r="CP1503" s="28"/>
      <c r="CQ1503" s="28"/>
      <c r="CR1503" s="28"/>
      <c r="CS1503" s="28"/>
      <c r="CT1503" s="28"/>
      <c r="CU1503" s="28"/>
      <c r="CV1503" s="28"/>
      <c r="CW1503" s="28"/>
      <c r="CX1503" s="28"/>
      <c r="CY1503" s="28"/>
    </row>
    <row r="1504" customFormat="false" ht="12.75" hidden="false" customHeight="false" outlineLevel="0" collapsed="false">
      <c r="BS1504" s="28"/>
      <c r="BT1504" s="28"/>
      <c r="BU1504" s="28"/>
      <c r="BV1504" s="28"/>
      <c r="BW1504" s="28"/>
      <c r="BX1504" s="28"/>
      <c r="BY1504" s="28"/>
      <c r="BZ1504" s="28"/>
      <c r="CA1504" s="28"/>
      <c r="CB1504" s="28"/>
      <c r="CC1504" s="28"/>
      <c r="CD1504" s="28"/>
      <c r="CE1504" s="28"/>
      <c r="CF1504" s="28"/>
      <c r="CG1504" s="28"/>
      <c r="CH1504" s="28"/>
      <c r="CI1504" s="28"/>
      <c r="CJ1504" s="28"/>
      <c r="CK1504" s="28"/>
      <c r="CL1504" s="28"/>
      <c r="CM1504" s="28"/>
      <c r="CN1504" s="28"/>
      <c r="CO1504" s="28"/>
      <c r="CP1504" s="28"/>
      <c r="CQ1504" s="28"/>
      <c r="CR1504" s="28"/>
      <c r="CS1504" s="28"/>
      <c r="CT1504" s="28"/>
      <c r="CU1504" s="28"/>
      <c r="CV1504" s="28"/>
      <c r="CW1504" s="28"/>
      <c r="CX1504" s="28"/>
      <c r="CY1504" s="28"/>
    </row>
    <row r="1505" customFormat="false" ht="12.75" hidden="false" customHeight="false" outlineLevel="0" collapsed="false">
      <c r="BS1505" s="28"/>
      <c r="BT1505" s="28"/>
      <c r="BU1505" s="28"/>
      <c r="BV1505" s="28"/>
      <c r="BW1505" s="28"/>
      <c r="BX1505" s="28"/>
      <c r="BY1505" s="28"/>
      <c r="BZ1505" s="28"/>
      <c r="CA1505" s="28"/>
      <c r="CB1505" s="28"/>
      <c r="CC1505" s="28"/>
      <c r="CD1505" s="28"/>
      <c r="CE1505" s="28"/>
      <c r="CF1505" s="28"/>
      <c r="CG1505" s="28"/>
      <c r="CH1505" s="28"/>
      <c r="CI1505" s="28"/>
      <c r="CJ1505" s="28"/>
      <c r="CK1505" s="28"/>
      <c r="CL1505" s="28"/>
      <c r="CM1505" s="28"/>
      <c r="CN1505" s="28"/>
      <c r="CO1505" s="28"/>
      <c r="CP1505" s="28"/>
      <c r="CQ1505" s="28"/>
      <c r="CR1505" s="28"/>
      <c r="CS1505" s="28"/>
      <c r="CT1505" s="28"/>
      <c r="CU1505" s="28"/>
      <c r="CV1505" s="28"/>
      <c r="CW1505" s="28"/>
      <c r="CX1505" s="28"/>
      <c r="CY1505" s="28"/>
    </row>
    <row r="1506" customFormat="false" ht="12.75" hidden="false" customHeight="false" outlineLevel="0" collapsed="false">
      <c r="BS1506" s="28"/>
      <c r="BT1506" s="28"/>
      <c r="BU1506" s="28"/>
      <c r="BV1506" s="28"/>
      <c r="BW1506" s="28"/>
      <c r="BX1506" s="28"/>
      <c r="BY1506" s="28"/>
      <c r="BZ1506" s="28"/>
      <c r="CA1506" s="28"/>
      <c r="CB1506" s="28"/>
      <c r="CC1506" s="28"/>
      <c r="CD1506" s="28"/>
      <c r="CE1506" s="28"/>
      <c r="CF1506" s="28"/>
      <c r="CG1506" s="28"/>
      <c r="CH1506" s="28"/>
      <c r="CI1506" s="28"/>
      <c r="CJ1506" s="28"/>
      <c r="CK1506" s="28"/>
      <c r="CL1506" s="28"/>
      <c r="CM1506" s="28"/>
      <c r="CN1506" s="28"/>
      <c r="CO1506" s="28"/>
      <c r="CP1506" s="28"/>
      <c r="CQ1506" s="28"/>
      <c r="CR1506" s="28"/>
      <c r="CS1506" s="28"/>
      <c r="CT1506" s="28"/>
      <c r="CU1506" s="28"/>
      <c r="CV1506" s="28"/>
      <c r="CW1506" s="28"/>
      <c r="CX1506" s="28"/>
      <c r="CY1506" s="28"/>
    </row>
    <row r="1507" customFormat="false" ht="12.75" hidden="false" customHeight="false" outlineLevel="0" collapsed="false">
      <c r="BS1507" s="28"/>
      <c r="BT1507" s="28"/>
      <c r="BU1507" s="28"/>
      <c r="BV1507" s="28"/>
      <c r="BW1507" s="28"/>
      <c r="BX1507" s="28"/>
      <c r="BY1507" s="28"/>
      <c r="BZ1507" s="28"/>
      <c r="CA1507" s="28"/>
      <c r="CB1507" s="28"/>
      <c r="CC1507" s="28"/>
      <c r="CD1507" s="28"/>
      <c r="CE1507" s="28"/>
      <c r="CF1507" s="28"/>
      <c r="CG1507" s="28"/>
      <c r="CH1507" s="28"/>
      <c r="CI1507" s="28"/>
      <c r="CJ1507" s="28"/>
      <c r="CK1507" s="28"/>
      <c r="CL1507" s="28"/>
      <c r="CM1507" s="28"/>
      <c r="CN1507" s="28"/>
      <c r="CO1507" s="28"/>
      <c r="CP1507" s="28"/>
      <c r="CQ1507" s="28"/>
      <c r="CR1507" s="28"/>
      <c r="CS1507" s="28"/>
      <c r="CT1507" s="28"/>
      <c r="CU1507" s="28"/>
      <c r="CV1507" s="28"/>
      <c r="CW1507" s="28"/>
      <c r="CX1507" s="28"/>
      <c r="CY1507" s="28"/>
    </row>
    <row r="1508" customFormat="false" ht="12.75" hidden="false" customHeight="false" outlineLevel="0" collapsed="false">
      <c r="BS1508" s="28"/>
      <c r="BT1508" s="28"/>
      <c r="BU1508" s="28"/>
      <c r="BV1508" s="28"/>
      <c r="BW1508" s="28"/>
      <c r="BX1508" s="28"/>
      <c r="BY1508" s="28"/>
      <c r="BZ1508" s="28"/>
      <c r="CA1508" s="28"/>
      <c r="CB1508" s="28"/>
      <c r="CC1508" s="28"/>
      <c r="CD1508" s="28"/>
      <c r="CE1508" s="28"/>
      <c r="CF1508" s="28"/>
      <c r="CG1508" s="28"/>
      <c r="CH1508" s="28"/>
      <c r="CI1508" s="28"/>
      <c r="CJ1508" s="28"/>
      <c r="CK1508" s="28"/>
      <c r="CL1508" s="28"/>
      <c r="CM1508" s="28"/>
      <c r="CN1508" s="28"/>
      <c r="CO1508" s="28"/>
      <c r="CP1508" s="28"/>
      <c r="CQ1508" s="28"/>
      <c r="CR1508" s="28"/>
      <c r="CS1508" s="28"/>
      <c r="CT1508" s="28"/>
      <c r="CU1508" s="28"/>
      <c r="CV1508" s="28"/>
      <c r="CW1508" s="28"/>
      <c r="CX1508" s="28"/>
      <c r="CY1508" s="28"/>
    </row>
    <row r="1509" customFormat="false" ht="12.75" hidden="false" customHeight="false" outlineLevel="0" collapsed="false">
      <c r="BS1509" s="28"/>
      <c r="BT1509" s="28"/>
      <c r="BU1509" s="28"/>
      <c r="BV1509" s="28"/>
      <c r="BW1509" s="28"/>
      <c r="BX1509" s="28"/>
      <c r="BY1509" s="28"/>
      <c r="BZ1509" s="28"/>
      <c r="CA1509" s="28"/>
      <c r="CB1509" s="28"/>
      <c r="CC1509" s="28"/>
      <c r="CD1509" s="28"/>
      <c r="CE1509" s="28"/>
      <c r="CF1509" s="28"/>
      <c r="CG1509" s="28"/>
      <c r="CH1509" s="28"/>
      <c r="CI1509" s="28"/>
      <c r="CJ1509" s="28"/>
      <c r="CK1509" s="28"/>
      <c r="CL1509" s="28"/>
      <c r="CM1509" s="28"/>
      <c r="CN1509" s="28"/>
      <c r="CO1509" s="28"/>
      <c r="CP1509" s="28"/>
      <c r="CQ1509" s="28"/>
      <c r="CR1509" s="28"/>
      <c r="CS1509" s="28"/>
      <c r="CT1509" s="28"/>
      <c r="CU1509" s="28"/>
      <c r="CV1509" s="28"/>
      <c r="CW1509" s="28"/>
      <c r="CX1509" s="28"/>
      <c r="CY1509" s="28"/>
    </row>
    <row r="1510" customFormat="false" ht="12.75" hidden="false" customHeight="false" outlineLevel="0" collapsed="false">
      <c r="BS1510" s="28"/>
      <c r="BT1510" s="28"/>
      <c r="BU1510" s="28"/>
      <c r="BV1510" s="28"/>
      <c r="BW1510" s="28"/>
      <c r="BX1510" s="28"/>
      <c r="BY1510" s="28"/>
      <c r="BZ1510" s="28"/>
      <c r="CA1510" s="28"/>
      <c r="CB1510" s="28"/>
      <c r="CC1510" s="28"/>
      <c r="CD1510" s="28"/>
      <c r="CE1510" s="28"/>
      <c r="CF1510" s="28"/>
      <c r="CG1510" s="28"/>
      <c r="CH1510" s="28"/>
      <c r="CI1510" s="28"/>
      <c r="CJ1510" s="28"/>
      <c r="CK1510" s="28"/>
      <c r="CL1510" s="28"/>
      <c r="CM1510" s="28"/>
      <c r="CN1510" s="28"/>
      <c r="CO1510" s="28"/>
      <c r="CP1510" s="28"/>
      <c r="CQ1510" s="28"/>
      <c r="CR1510" s="28"/>
      <c r="CS1510" s="28"/>
      <c r="CT1510" s="28"/>
      <c r="CU1510" s="28"/>
      <c r="CV1510" s="28"/>
      <c r="CW1510" s="28"/>
      <c r="CX1510" s="28"/>
      <c r="CY1510" s="28"/>
    </row>
    <row r="1511" customFormat="false" ht="12.75" hidden="false" customHeight="false" outlineLevel="0" collapsed="false">
      <c r="BS1511" s="28"/>
      <c r="BT1511" s="28"/>
      <c r="BU1511" s="28"/>
      <c r="BV1511" s="28"/>
      <c r="BW1511" s="28"/>
      <c r="BX1511" s="28"/>
      <c r="BY1511" s="28"/>
      <c r="BZ1511" s="28"/>
      <c r="CA1511" s="28"/>
      <c r="CB1511" s="28"/>
      <c r="CC1511" s="28"/>
      <c r="CD1511" s="28"/>
      <c r="CE1511" s="28"/>
      <c r="CF1511" s="28"/>
      <c r="CG1511" s="28"/>
      <c r="CH1511" s="28"/>
      <c r="CI1511" s="28"/>
      <c r="CJ1511" s="28"/>
      <c r="CK1511" s="28"/>
      <c r="CL1511" s="28"/>
      <c r="CM1511" s="28"/>
      <c r="CN1511" s="28"/>
      <c r="CO1511" s="28"/>
      <c r="CP1511" s="28"/>
      <c r="CQ1511" s="28"/>
      <c r="CR1511" s="28"/>
      <c r="CS1511" s="28"/>
      <c r="CT1511" s="28"/>
      <c r="CU1511" s="28"/>
      <c r="CV1511" s="28"/>
      <c r="CW1511" s="28"/>
      <c r="CX1511" s="28"/>
      <c r="CY1511" s="28"/>
    </row>
    <row r="1512" customFormat="false" ht="12.75" hidden="false" customHeight="false" outlineLevel="0" collapsed="false">
      <c r="BS1512" s="28"/>
      <c r="BT1512" s="28"/>
      <c r="BU1512" s="28"/>
      <c r="BV1512" s="28"/>
      <c r="BW1512" s="28"/>
      <c r="BX1512" s="28"/>
      <c r="BY1512" s="28"/>
      <c r="BZ1512" s="28"/>
      <c r="CA1512" s="28"/>
      <c r="CB1512" s="28"/>
      <c r="CC1512" s="28"/>
      <c r="CD1512" s="28"/>
      <c r="CE1512" s="28"/>
      <c r="CF1512" s="28"/>
      <c r="CG1512" s="28"/>
      <c r="CH1512" s="28"/>
      <c r="CI1512" s="28"/>
      <c r="CJ1512" s="28"/>
      <c r="CK1512" s="28"/>
      <c r="CL1512" s="28"/>
      <c r="CM1512" s="28"/>
      <c r="CN1512" s="28"/>
      <c r="CO1512" s="28"/>
      <c r="CP1512" s="28"/>
      <c r="CQ1512" s="28"/>
      <c r="CR1512" s="28"/>
      <c r="CS1512" s="28"/>
      <c r="CT1512" s="28"/>
      <c r="CU1512" s="28"/>
      <c r="CV1512" s="28"/>
      <c r="CW1512" s="28"/>
      <c r="CX1512" s="28"/>
      <c r="CY1512" s="28"/>
    </row>
    <row r="1513" customFormat="false" ht="12.75" hidden="false" customHeight="false" outlineLevel="0" collapsed="false">
      <c r="BS1513" s="28"/>
      <c r="BT1513" s="28"/>
      <c r="BU1513" s="28"/>
      <c r="BV1513" s="28"/>
      <c r="BW1513" s="28"/>
      <c r="BX1513" s="28"/>
      <c r="BY1513" s="28"/>
      <c r="BZ1513" s="28"/>
      <c r="CA1513" s="28"/>
      <c r="CB1513" s="28"/>
      <c r="CC1513" s="28"/>
      <c r="CD1513" s="28"/>
      <c r="CE1513" s="28"/>
      <c r="CF1513" s="28"/>
      <c r="CG1513" s="28"/>
      <c r="CH1513" s="28"/>
      <c r="CI1513" s="28"/>
      <c r="CJ1513" s="28"/>
      <c r="CK1513" s="28"/>
      <c r="CL1513" s="28"/>
      <c r="CM1513" s="28"/>
      <c r="CN1513" s="28"/>
      <c r="CO1513" s="28"/>
      <c r="CP1513" s="28"/>
      <c r="CQ1513" s="28"/>
      <c r="CR1513" s="28"/>
      <c r="CS1513" s="28"/>
      <c r="CT1513" s="28"/>
      <c r="CU1513" s="28"/>
      <c r="CV1513" s="28"/>
      <c r="CW1513" s="28"/>
      <c r="CX1513" s="28"/>
      <c r="CY1513" s="28"/>
    </row>
    <row r="1514" customFormat="false" ht="12.75" hidden="false" customHeight="false" outlineLevel="0" collapsed="false">
      <c r="BS1514" s="28"/>
      <c r="BT1514" s="28"/>
      <c r="BU1514" s="28"/>
      <c r="BV1514" s="28"/>
      <c r="BW1514" s="28"/>
      <c r="BX1514" s="28"/>
      <c r="BY1514" s="28"/>
      <c r="BZ1514" s="28"/>
      <c r="CA1514" s="28"/>
      <c r="CB1514" s="28"/>
      <c r="CC1514" s="28"/>
      <c r="CD1514" s="28"/>
      <c r="CE1514" s="28"/>
      <c r="CF1514" s="28"/>
      <c r="CG1514" s="28"/>
      <c r="CH1514" s="28"/>
      <c r="CI1514" s="28"/>
      <c r="CJ1514" s="28"/>
      <c r="CK1514" s="28"/>
      <c r="CL1514" s="28"/>
      <c r="CM1514" s="28"/>
      <c r="CN1514" s="28"/>
      <c r="CO1514" s="28"/>
      <c r="CP1514" s="28"/>
      <c r="CQ1514" s="28"/>
      <c r="CR1514" s="28"/>
      <c r="CS1514" s="28"/>
      <c r="CT1514" s="28"/>
      <c r="CU1514" s="28"/>
      <c r="CV1514" s="28"/>
      <c r="CW1514" s="28"/>
      <c r="CX1514" s="28"/>
      <c r="CY1514" s="28"/>
    </row>
    <row r="1515" customFormat="false" ht="12.75" hidden="false" customHeight="false" outlineLevel="0" collapsed="false">
      <c r="BS1515" s="28"/>
      <c r="BT1515" s="28"/>
      <c r="BU1515" s="28"/>
      <c r="BV1515" s="28"/>
      <c r="BW1515" s="28"/>
      <c r="BX1515" s="28"/>
      <c r="BY1515" s="28"/>
      <c r="BZ1515" s="28"/>
      <c r="CA1515" s="28"/>
      <c r="CB1515" s="28"/>
      <c r="CC1515" s="28"/>
      <c r="CD1515" s="28"/>
      <c r="CE1515" s="28"/>
      <c r="CF1515" s="28"/>
      <c r="CG1515" s="28"/>
      <c r="CH1515" s="28"/>
      <c r="CI1515" s="28"/>
      <c r="CJ1515" s="28"/>
      <c r="CK1515" s="28"/>
      <c r="CL1515" s="28"/>
      <c r="CM1515" s="28"/>
      <c r="CN1515" s="28"/>
      <c r="CO1515" s="28"/>
      <c r="CP1515" s="28"/>
      <c r="CQ1515" s="28"/>
      <c r="CR1515" s="28"/>
      <c r="CS1515" s="28"/>
      <c r="CT1515" s="28"/>
      <c r="CU1515" s="28"/>
      <c r="CV1515" s="28"/>
      <c r="CW1515" s="28"/>
      <c r="CX1515" s="28"/>
      <c r="CY1515" s="28"/>
    </row>
    <row r="1516" customFormat="false" ht="12.75" hidden="false" customHeight="false" outlineLevel="0" collapsed="false">
      <c r="BS1516" s="28"/>
      <c r="BT1516" s="28"/>
      <c r="BU1516" s="28"/>
      <c r="BV1516" s="28"/>
      <c r="BW1516" s="28"/>
      <c r="BX1516" s="28"/>
      <c r="BY1516" s="28"/>
      <c r="BZ1516" s="28"/>
      <c r="CA1516" s="28"/>
      <c r="CB1516" s="28"/>
      <c r="CC1516" s="28"/>
      <c r="CD1516" s="28"/>
      <c r="CE1516" s="28"/>
      <c r="CF1516" s="28"/>
      <c r="CG1516" s="28"/>
      <c r="CH1516" s="28"/>
      <c r="CI1516" s="28"/>
      <c r="CJ1516" s="28"/>
      <c r="CK1516" s="28"/>
      <c r="CL1516" s="28"/>
      <c r="CM1516" s="28"/>
      <c r="CN1516" s="28"/>
      <c r="CO1516" s="28"/>
      <c r="CP1516" s="28"/>
      <c r="CQ1516" s="28"/>
      <c r="CR1516" s="28"/>
      <c r="CS1516" s="28"/>
      <c r="CT1516" s="28"/>
      <c r="CU1516" s="28"/>
      <c r="CV1516" s="28"/>
      <c r="CW1516" s="28"/>
      <c r="CX1516" s="28"/>
      <c r="CY1516" s="28"/>
    </row>
    <row r="1517" customFormat="false" ht="12.75" hidden="false" customHeight="false" outlineLevel="0" collapsed="false">
      <c r="BS1517" s="28"/>
      <c r="BT1517" s="28"/>
      <c r="BU1517" s="28"/>
      <c r="BV1517" s="28"/>
      <c r="BW1517" s="28"/>
      <c r="BX1517" s="28"/>
      <c r="BY1517" s="28"/>
      <c r="BZ1517" s="28"/>
      <c r="CA1517" s="28"/>
      <c r="CB1517" s="28"/>
      <c r="CC1517" s="28"/>
      <c r="CD1517" s="28"/>
      <c r="CE1517" s="28"/>
      <c r="CF1517" s="28"/>
      <c r="CG1517" s="28"/>
      <c r="CH1517" s="28"/>
      <c r="CI1517" s="28"/>
      <c r="CJ1517" s="28"/>
      <c r="CK1517" s="28"/>
      <c r="CL1517" s="28"/>
      <c r="CM1517" s="28"/>
      <c r="CN1517" s="28"/>
      <c r="CO1517" s="28"/>
      <c r="CP1517" s="28"/>
      <c r="CQ1517" s="28"/>
      <c r="CR1517" s="28"/>
      <c r="CS1517" s="28"/>
      <c r="CT1517" s="28"/>
      <c r="CU1517" s="28"/>
      <c r="CV1517" s="28"/>
      <c r="CW1517" s="28"/>
      <c r="CX1517" s="28"/>
      <c r="CY1517" s="28"/>
    </row>
    <row r="1518" customFormat="false" ht="12.75" hidden="false" customHeight="false" outlineLevel="0" collapsed="false">
      <c r="BS1518" s="28"/>
      <c r="BT1518" s="28"/>
      <c r="BU1518" s="28"/>
      <c r="BV1518" s="28"/>
      <c r="BW1518" s="28"/>
      <c r="BX1518" s="28"/>
      <c r="BY1518" s="28"/>
      <c r="BZ1518" s="28"/>
      <c r="CA1518" s="28"/>
      <c r="CB1518" s="28"/>
      <c r="CC1518" s="28"/>
      <c r="CD1518" s="28"/>
      <c r="CE1518" s="28"/>
      <c r="CF1518" s="28"/>
      <c r="CG1518" s="28"/>
      <c r="CH1518" s="28"/>
      <c r="CI1518" s="28"/>
      <c r="CJ1518" s="28"/>
      <c r="CK1518" s="28"/>
      <c r="CL1518" s="28"/>
      <c r="CM1518" s="28"/>
      <c r="CN1518" s="28"/>
      <c r="CO1518" s="28"/>
      <c r="CP1518" s="28"/>
      <c r="CQ1518" s="28"/>
      <c r="CR1518" s="28"/>
      <c r="CS1518" s="28"/>
      <c r="CT1518" s="28"/>
      <c r="CU1518" s="28"/>
      <c r="CV1518" s="28"/>
      <c r="CW1518" s="28"/>
      <c r="CX1518" s="28"/>
      <c r="CY1518" s="28"/>
    </row>
    <row r="1519" customFormat="false" ht="12.75" hidden="false" customHeight="false" outlineLevel="0" collapsed="false">
      <c r="BS1519" s="28"/>
      <c r="BT1519" s="28"/>
      <c r="BU1519" s="28"/>
      <c r="BV1519" s="28"/>
      <c r="BW1519" s="28"/>
      <c r="BX1519" s="28"/>
      <c r="BY1519" s="28"/>
      <c r="BZ1519" s="28"/>
      <c r="CA1519" s="28"/>
      <c r="CB1519" s="28"/>
      <c r="CC1519" s="28"/>
      <c r="CD1519" s="28"/>
      <c r="CE1519" s="28"/>
      <c r="CF1519" s="28"/>
      <c r="CG1519" s="28"/>
      <c r="CH1519" s="28"/>
      <c r="CI1519" s="28"/>
      <c r="CJ1519" s="28"/>
      <c r="CK1519" s="28"/>
      <c r="CL1519" s="28"/>
      <c r="CM1519" s="28"/>
      <c r="CN1519" s="28"/>
      <c r="CO1519" s="28"/>
      <c r="CP1519" s="28"/>
      <c r="CQ1519" s="28"/>
      <c r="CR1519" s="28"/>
      <c r="CS1519" s="28"/>
      <c r="CT1519" s="28"/>
      <c r="CU1519" s="28"/>
      <c r="CV1519" s="28"/>
      <c r="CW1519" s="28"/>
      <c r="CX1519" s="28"/>
      <c r="CY1519" s="28"/>
    </row>
    <row r="1520" customFormat="false" ht="12.75" hidden="false" customHeight="false" outlineLevel="0" collapsed="false">
      <c r="BS1520" s="28"/>
      <c r="BT1520" s="28"/>
      <c r="BU1520" s="28"/>
      <c r="BV1520" s="28"/>
      <c r="BW1520" s="28"/>
      <c r="BX1520" s="28"/>
      <c r="BY1520" s="28"/>
      <c r="BZ1520" s="28"/>
      <c r="CA1520" s="28"/>
      <c r="CB1520" s="28"/>
      <c r="CC1520" s="28"/>
      <c r="CD1520" s="28"/>
      <c r="CE1520" s="28"/>
      <c r="CF1520" s="28"/>
      <c r="CG1520" s="28"/>
      <c r="CH1520" s="28"/>
      <c r="CI1520" s="28"/>
      <c r="CJ1520" s="28"/>
      <c r="CK1520" s="28"/>
      <c r="CL1520" s="28"/>
      <c r="CM1520" s="28"/>
      <c r="CN1520" s="28"/>
      <c r="CO1520" s="28"/>
      <c r="CP1520" s="28"/>
      <c r="CQ1520" s="28"/>
      <c r="CR1520" s="28"/>
      <c r="CS1520" s="28"/>
      <c r="CT1520" s="28"/>
      <c r="CU1520" s="28"/>
      <c r="CV1520" s="28"/>
      <c r="CW1520" s="28"/>
      <c r="CX1520" s="28"/>
      <c r="CY1520" s="28"/>
    </row>
    <row r="1521" customFormat="false" ht="12.75" hidden="false" customHeight="false" outlineLevel="0" collapsed="false">
      <c r="BS1521" s="28"/>
      <c r="BT1521" s="28"/>
      <c r="BU1521" s="28"/>
      <c r="BV1521" s="28"/>
      <c r="BW1521" s="28"/>
      <c r="BX1521" s="28"/>
      <c r="BY1521" s="28"/>
      <c r="BZ1521" s="28"/>
      <c r="CA1521" s="28"/>
      <c r="CB1521" s="28"/>
      <c r="CC1521" s="28"/>
      <c r="CD1521" s="28"/>
      <c r="CE1521" s="28"/>
      <c r="CF1521" s="28"/>
      <c r="CG1521" s="28"/>
      <c r="CH1521" s="28"/>
      <c r="CI1521" s="28"/>
      <c r="CJ1521" s="28"/>
      <c r="CK1521" s="28"/>
      <c r="CL1521" s="28"/>
      <c r="CM1521" s="28"/>
      <c r="CN1521" s="28"/>
      <c r="CO1521" s="28"/>
      <c r="CP1521" s="28"/>
      <c r="CQ1521" s="28"/>
      <c r="CR1521" s="28"/>
      <c r="CS1521" s="28"/>
      <c r="CT1521" s="28"/>
      <c r="CU1521" s="28"/>
      <c r="CV1521" s="28"/>
      <c r="CW1521" s="28"/>
      <c r="CX1521" s="28"/>
      <c r="CY1521" s="28"/>
    </row>
    <row r="1522" customFormat="false" ht="12.75" hidden="false" customHeight="false" outlineLevel="0" collapsed="false">
      <c r="BS1522" s="28"/>
      <c r="BT1522" s="28"/>
      <c r="BU1522" s="28"/>
      <c r="BV1522" s="28"/>
      <c r="BW1522" s="28"/>
      <c r="BX1522" s="28"/>
      <c r="BY1522" s="28"/>
      <c r="BZ1522" s="28"/>
      <c r="CA1522" s="28"/>
      <c r="CB1522" s="28"/>
      <c r="CC1522" s="28"/>
      <c r="CD1522" s="28"/>
      <c r="CE1522" s="28"/>
      <c r="CF1522" s="28"/>
      <c r="CG1522" s="28"/>
      <c r="CH1522" s="28"/>
      <c r="CI1522" s="28"/>
      <c r="CJ1522" s="28"/>
      <c r="CK1522" s="28"/>
      <c r="CL1522" s="28"/>
      <c r="CM1522" s="28"/>
      <c r="CN1522" s="28"/>
      <c r="CO1522" s="28"/>
      <c r="CP1522" s="28"/>
      <c r="CQ1522" s="28"/>
      <c r="CR1522" s="28"/>
      <c r="CS1522" s="28"/>
      <c r="CT1522" s="28"/>
      <c r="CU1522" s="28"/>
      <c r="CV1522" s="28"/>
      <c r="CW1522" s="28"/>
      <c r="CX1522" s="28"/>
      <c r="CY1522" s="28"/>
    </row>
    <row r="1523" customFormat="false" ht="12.75" hidden="false" customHeight="false" outlineLevel="0" collapsed="false">
      <c r="BS1523" s="28"/>
      <c r="BT1523" s="28"/>
      <c r="BU1523" s="28"/>
      <c r="BV1523" s="28"/>
      <c r="BW1523" s="28"/>
      <c r="BX1523" s="28"/>
      <c r="BY1523" s="28"/>
      <c r="BZ1523" s="28"/>
      <c r="CA1523" s="28"/>
      <c r="CB1523" s="28"/>
      <c r="CC1523" s="28"/>
      <c r="CD1523" s="28"/>
      <c r="CE1523" s="28"/>
      <c r="CF1523" s="28"/>
      <c r="CG1523" s="28"/>
      <c r="CH1523" s="28"/>
      <c r="CI1523" s="28"/>
      <c r="CJ1523" s="28"/>
      <c r="CK1523" s="28"/>
      <c r="CL1523" s="28"/>
      <c r="CM1523" s="28"/>
      <c r="CN1523" s="28"/>
      <c r="CO1523" s="28"/>
      <c r="CP1523" s="28"/>
      <c r="CQ1523" s="28"/>
      <c r="CR1523" s="28"/>
      <c r="CS1523" s="28"/>
      <c r="CT1523" s="28"/>
      <c r="CU1523" s="28"/>
      <c r="CV1523" s="28"/>
      <c r="CW1523" s="28"/>
      <c r="CX1523" s="28"/>
      <c r="CY1523" s="28"/>
    </row>
    <row r="1524" customFormat="false" ht="12.75" hidden="false" customHeight="false" outlineLevel="0" collapsed="false">
      <c r="BS1524" s="28"/>
      <c r="BT1524" s="28"/>
      <c r="BU1524" s="28"/>
      <c r="BV1524" s="28"/>
      <c r="BW1524" s="28"/>
      <c r="BX1524" s="28"/>
      <c r="BY1524" s="28"/>
      <c r="BZ1524" s="28"/>
      <c r="CA1524" s="28"/>
      <c r="CB1524" s="28"/>
      <c r="CC1524" s="28"/>
      <c r="CD1524" s="28"/>
      <c r="CE1524" s="28"/>
      <c r="CF1524" s="28"/>
      <c r="CG1524" s="28"/>
      <c r="CH1524" s="28"/>
      <c r="CI1524" s="28"/>
      <c r="CJ1524" s="28"/>
      <c r="CK1524" s="28"/>
      <c r="CL1524" s="28"/>
      <c r="CM1524" s="28"/>
      <c r="CN1524" s="28"/>
      <c r="CO1524" s="28"/>
      <c r="CP1524" s="28"/>
      <c r="CQ1524" s="28"/>
      <c r="CR1524" s="28"/>
      <c r="CS1524" s="28"/>
      <c r="CT1524" s="28"/>
      <c r="CU1524" s="28"/>
      <c r="CV1524" s="28"/>
      <c r="CW1524" s="28"/>
      <c r="CX1524" s="28"/>
      <c r="CY1524" s="28"/>
    </row>
    <row r="1525" customFormat="false" ht="12.75" hidden="false" customHeight="false" outlineLevel="0" collapsed="false">
      <c r="BS1525" s="28"/>
      <c r="BT1525" s="28"/>
      <c r="BU1525" s="28"/>
      <c r="BV1525" s="28"/>
      <c r="BW1525" s="28"/>
      <c r="BX1525" s="28"/>
      <c r="BY1525" s="28"/>
      <c r="BZ1525" s="28"/>
      <c r="CA1525" s="28"/>
      <c r="CB1525" s="28"/>
      <c r="CC1525" s="28"/>
      <c r="CD1525" s="28"/>
      <c r="CE1525" s="28"/>
      <c r="CF1525" s="28"/>
      <c r="CG1525" s="28"/>
      <c r="CH1525" s="28"/>
      <c r="CI1525" s="28"/>
      <c r="CJ1525" s="28"/>
      <c r="CK1525" s="28"/>
      <c r="CL1525" s="28"/>
      <c r="CM1525" s="28"/>
      <c r="CN1525" s="28"/>
      <c r="CO1525" s="28"/>
      <c r="CP1525" s="28"/>
      <c r="CQ1525" s="28"/>
      <c r="CR1525" s="28"/>
      <c r="CS1525" s="28"/>
      <c r="CT1525" s="28"/>
      <c r="CU1525" s="28"/>
      <c r="CV1525" s="28"/>
      <c r="CW1525" s="28"/>
      <c r="CX1525" s="28"/>
      <c r="CY1525" s="28"/>
    </row>
    <row r="1526" customFormat="false" ht="12.75" hidden="false" customHeight="false" outlineLevel="0" collapsed="false">
      <c r="BS1526" s="28"/>
      <c r="BT1526" s="28"/>
      <c r="BU1526" s="28"/>
      <c r="BV1526" s="28"/>
      <c r="BW1526" s="28"/>
      <c r="BX1526" s="28"/>
      <c r="BY1526" s="28"/>
      <c r="BZ1526" s="28"/>
      <c r="CA1526" s="28"/>
      <c r="CB1526" s="28"/>
      <c r="CC1526" s="28"/>
      <c r="CD1526" s="28"/>
      <c r="CE1526" s="28"/>
      <c r="CF1526" s="28"/>
      <c r="CG1526" s="28"/>
      <c r="CH1526" s="28"/>
      <c r="CI1526" s="28"/>
      <c r="CJ1526" s="28"/>
      <c r="CK1526" s="28"/>
      <c r="CL1526" s="28"/>
      <c r="CM1526" s="28"/>
      <c r="CN1526" s="28"/>
      <c r="CO1526" s="28"/>
      <c r="CP1526" s="28"/>
      <c r="CQ1526" s="28"/>
      <c r="CR1526" s="28"/>
      <c r="CS1526" s="28"/>
      <c r="CT1526" s="28"/>
      <c r="CU1526" s="28"/>
      <c r="CV1526" s="28"/>
      <c r="CW1526" s="28"/>
      <c r="CX1526" s="28"/>
      <c r="CY1526" s="28"/>
    </row>
    <row r="1527" customFormat="false" ht="12.75" hidden="false" customHeight="false" outlineLevel="0" collapsed="false">
      <c r="BS1527" s="28"/>
      <c r="BT1527" s="28"/>
      <c r="BU1527" s="28"/>
      <c r="BV1527" s="28"/>
      <c r="BW1527" s="28"/>
      <c r="BX1527" s="28"/>
      <c r="BY1527" s="28"/>
      <c r="BZ1527" s="28"/>
      <c r="CA1527" s="28"/>
      <c r="CB1527" s="28"/>
      <c r="CC1527" s="28"/>
      <c r="CD1527" s="28"/>
      <c r="CE1527" s="28"/>
      <c r="CF1527" s="28"/>
      <c r="CG1527" s="28"/>
      <c r="CH1527" s="28"/>
      <c r="CI1527" s="28"/>
      <c r="CJ1527" s="28"/>
      <c r="CK1527" s="28"/>
      <c r="CL1527" s="28"/>
      <c r="CM1527" s="28"/>
      <c r="CN1527" s="28"/>
      <c r="CO1527" s="28"/>
      <c r="CP1527" s="28"/>
      <c r="CQ1527" s="28"/>
      <c r="CR1527" s="28"/>
      <c r="CS1527" s="28"/>
      <c r="CT1527" s="28"/>
      <c r="CU1527" s="28"/>
      <c r="CV1527" s="28"/>
      <c r="CW1527" s="28"/>
      <c r="CX1527" s="28"/>
      <c r="CY1527" s="28"/>
    </row>
    <row r="1528" customFormat="false" ht="12.75" hidden="false" customHeight="false" outlineLevel="0" collapsed="false">
      <c r="BS1528" s="28"/>
      <c r="BT1528" s="28"/>
      <c r="BU1528" s="28"/>
      <c r="BV1528" s="28"/>
      <c r="BW1528" s="28"/>
      <c r="BX1528" s="28"/>
      <c r="BY1528" s="28"/>
      <c r="BZ1528" s="28"/>
      <c r="CA1528" s="28"/>
      <c r="CB1528" s="28"/>
      <c r="CC1528" s="28"/>
      <c r="CD1528" s="28"/>
      <c r="CE1528" s="28"/>
      <c r="CF1528" s="28"/>
      <c r="CG1528" s="28"/>
      <c r="CH1528" s="28"/>
      <c r="CI1528" s="28"/>
      <c r="CJ1528" s="28"/>
      <c r="CK1528" s="28"/>
      <c r="CL1528" s="28"/>
      <c r="CM1528" s="28"/>
      <c r="CN1528" s="28"/>
      <c r="CO1528" s="28"/>
      <c r="CP1528" s="28"/>
      <c r="CQ1528" s="28"/>
      <c r="CR1528" s="28"/>
      <c r="CS1528" s="28"/>
      <c r="CT1528" s="28"/>
      <c r="CU1528" s="28"/>
      <c r="CV1528" s="28"/>
      <c r="CW1528" s="28"/>
      <c r="CX1528" s="28"/>
      <c r="CY1528" s="28"/>
    </row>
    <row r="1529" customFormat="false" ht="12.75" hidden="false" customHeight="false" outlineLevel="0" collapsed="false">
      <c r="BS1529" s="28"/>
      <c r="BT1529" s="28"/>
      <c r="BU1529" s="28"/>
      <c r="BV1529" s="28"/>
      <c r="BW1529" s="28"/>
      <c r="BX1529" s="28"/>
      <c r="BY1529" s="28"/>
      <c r="BZ1529" s="28"/>
      <c r="CA1529" s="28"/>
      <c r="CB1529" s="28"/>
      <c r="CC1529" s="28"/>
      <c r="CD1529" s="28"/>
      <c r="CE1529" s="28"/>
      <c r="CF1529" s="28"/>
      <c r="CG1529" s="28"/>
      <c r="CH1529" s="28"/>
      <c r="CI1529" s="28"/>
      <c r="CJ1529" s="28"/>
      <c r="CK1529" s="28"/>
      <c r="CL1529" s="28"/>
      <c r="CM1529" s="28"/>
      <c r="CN1529" s="28"/>
      <c r="CO1529" s="28"/>
      <c r="CP1529" s="28"/>
      <c r="CQ1529" s="28"/>
      <c r="CR1529" s="28"/>
      <c r="CS1529" s="28"/>
      <c r="CT1529" s="28"/>
      <c r="CU1529" s="28"/>
      <c r="CV1529" s="28"/>
      <c r="CW1529" s="28"/>
      <c r="CX1529" s="28"/>
      <c r="CY1529" s="28"/>
    </row>
    <row r="1530" customFormat="false" ht="12.75" hidden="false" customHeight="false" outlineLevel="0" collapsed="false">
      <c r="BS1530" s="28"/>
      <c r="BT1530" s="28"/>
      <c r="BU1530" s="28"/>
      <c r="BV1530" s="28"/>
      <c r="BW1530" s="28"/>
      <c r="BX1530" s="28"/>
      <c r="BY1530" s="28"/>
      <c r="BZ1530" s="28"/>
      <c r="CA1530" s="28"/>
      <c r="CB1530" s="28"/>
      <c r="CC1530" s="28"/>
      <c r="CD1530" s="28"/>
      <c r="CE1530" s="28"/>
      <c r="CF1530" s="28"/>
      <c r="CG1530" s="28"/>
      <c r="CH1530" s="28"/>
      <c r="CI1530" s="28"/>
      <c r="CJ1530" s="28"/>
      <c r="CK1530" s="28"/>
      <c r="CL1530" s="28"/>
      <c r="CM1530" s="28"/>
      <c r="CN1530" s="28"/>
      <c r="CO1530" s="28"/>
      <c r="CP1530" s="28"/>
      <c r="CQ1530" s="28"/>
      <c r="CR1530" s="28"/>
      <c r="CS1530" s="28"/>
      <c r="CT1530" s="28"/>
      <c r="CU1530" s="28"/>
      <c r="CV1530" s="28"/>
      <c r="CW1530" s="28"/>
      <c r="CX1530" s="28"/>
      <c r="CY1530" s="28"/>
    </row>
    <row r="1531" customFormat="false" ht="12.75" hidden="false" customHeight="false" outlineLevel="0" collapsed="false">
      <c r="BS1531" s="28"/>
      <c r="BT1531" s="28"/>
      <c r="BU1531" s="28"/>
      <c r="BV1531" s="28"/>
      <c r="BW1531" s="28"/>
      <c r="BX1531" s="28"/>
      <c r="BY1531" s="28"/>
      <c r="BZ1531" s="28"/>
      <c r="CA1531" s="28"/>
      <c r="CB1531" s="28"/>
      <c r="CC1531" s="28"/>
      <c r="CD1531" s="28"/>
      <c r="CE1531" s="28"/>
      <c r="CF1531" s="28"/>
      <c r="CG1531" s="28"/>
      <c r="CH1531" s="28"/>
      <c r="CI1531" s="28"/>
      <c r="CJ1531" s="28"/>
      <c r="CK1531" s="28"/>
      <c r="CL1531" s="28"/>
      <c r="CM1531" s="28"/>
      <c r="CN1531" s="28"/>
      <c r="CO1531" s="28"/>
      <c r="CP1531" s="28"/>
      <c r="CQ1531" s="28"/>
      <c r="CR1531" s="28"/>
      <c r="CS1531" s="28"/>
      <c r="CT1531" s="28"/>
      <c r="CU1531" s="28"/>
      <c r="CV1531" s="28"/>
      <c r="CW1531" s="28"/>
      <c r="CX1531" s="28"/>
      <c r="CY1531" s="28"/>
    </row>
    <row r="1532" customFormat="false" ht="12.75" hidden="false" customHeight="false" outlineLevel="0" collapsed="false">
      <c r="BS1532" s="28"/>
      <c r="BT1532" s="28"/>
      <c r="BU1532" s="28"/>
      <c r="BV1532" s="28"/>
      <c r="BW1532" s="28"/>
      <c r="BX1532" s="28"/>
      <c r="BY1532" s="28"/>
      <c r="BZ1532" s="28"/>
      <c r="CA1532" s="28"/>
      <c r="CB1532" s="28"/>
      <c r="CC1532" s="28"/>
      <c r="CD1532" s="28"/>
      <c r="CE1532" s="28"/>
      <c r="CF1532" s="28"/>
      <c r="CG1532" s="28"/>
      <c r="CH1532" s="28"/>
      <c r="CI1532" s="28"/>
      <c r="CJ1532" s="28"/>
      <c r="CK1532" s="28"/>
      <c r="CL1532" s="28"/>
      <c r="CM1532" s="28"/>
      <c r="CN1532" s="28"/>
      <c r="CO1532" s="28"/>
      <c r="CP1532" s="28"/>
      <c r="CQ1532" s="28"/>
      <c r="CR1532" s="28"/>
      <c r="CS1532" s="28"/>
      <c r="CT1532" s="28"/>
      <c r="CU1532" s="28"/>
      <c r="CV1532" s="28"/>
      <c r="CW1532" s="28"/>
      <c r="CX1532" s="28"/>
      <c r="CY1532" s="28"/>
    </row>
    <row r="1533" customFormat="false" ht="12.75" hidden="false" customHeight="false" outlineLevel="0" collapsed="false">
      <c r="BS1533" s="28"/>
      <c r="BT1533" s="28"/>
      <c r="BU1533" s="28"/>
      <c r="BV1533" s="28"/>
      <c r="BW1533" s="28"/>
      <c r="BX1533" s="28"/>
      <c r="BY1533" s="28"/>
      <c r="BZ1533" s="28"/>
      <c r="CA1533" s="28"/>
      <c r="CB1533" s="28"/>
      <c r="CC1533" s="28"/>
      <c r="CD1533" s="28"/>
      <c r="CE1533" s="28"/>
      <c r="CF1533" s="28"/>
      <c r="CG1533" s="28"/>
      <c r="CH1533" s="28"/>
      <c r="CI1533" s="28"/>
      <c r="CJ1533" s="28"/>
      <c r="CK1533" s="28"/>
      <c r="CL1533" s="28"/>
      <c r="CM1533" s="28"/>
      <c r="CN1533" s="28"/>
      <c r="CO1533" s="28"/>
      <c r="CP1533" s="28"/>
      <c r="CQ1533" s="28"/>
      <c r="CR1533" s="28"/>
      <c r="CS1533" s="28"/>
      <c r="CT1533" s="28"/>
      <c r="CU1533" s="28"/>
      <c r="CV1533" s="28"/>
      <c r="CW1533" s="28"/>
      <c r="CX1533" s="28"/>
      <c r="CY1533" s="28"/>
    </row>
    <row r="1534" customFormat="false" ht="12.75" hidden="false" customHeight="false" outlineLevel="0" collapsed="false">
      <c r="BS1534" s="28"/>
      <c r="BT1534" s="28"/>
      <c r="BU1534" s="28"/>
      <c r="BV1534" s="28"/>
      <c r="BW1534" s="28"/>
      <c r="BX1534" s="28"/>
      <c r="BY1534" s="28"/>
      <c r="BZ1534" s="28"/>
      <c r="CA1534" s="28"/>
      <c r="CB1534" s="28"/>
      <c r="CC1534" s="28"/>
      <c r="CD1534" s="28"/>
      <c r="CE1534" s="28"/>
      <c r="CF1534" s="28"/>
      <c r="CG1534" s="28"/>
      <c r="CH1534" s="28"/>
      <c r="CI1534" s="28"/>
      <c r="CJ1534" s="28"/>
      <c r="CK1534" s="28"/>
      <c r="CL1534" s="28"/>
      <c r="CM1534" s="28"/>
      <c r="CN1534" s="28"/>
      <c r="CO1534" s="28"/>
      <c r="CP1534" s="28"/>
      <c r="CQ1534" s="28"/>
      <c r="CR1534" s="28"/>
      <c r="CS1534" s="28"/>
      <c r="CT1534" s="28"/>
      <c r="CU1534" s="28"/>
      <c r="CV1534" s="28"/>
      <c r="CW1534" s="28"/>
      <c r="CX1534" s="28"/>
      <c r="CY1534" s="28"/>
    </row>
    <row r="1535" customFormat="false" ht="12.75" hidden="false" customHeight="false" outlineLevel="0" collapsed="false">
      <c r="BS1535" s="28"/>
      <c r="BT1535" s="28"/>
      <c r="BU1535" s="28"/>
      <c r="BV1535" s="28"/>
      <c r="BW1535" s="28"/>
      <c r="BX1535" s="28"/>
      <c r="BY1535" s="28"/>
      <c r="BZ1535" s="28"/>
      <c r="CA1535" s="28"/>
      <c r="CB1535" s="28"/>
      <c r="CC1535" s="28"/>
      <c r="CD1535" s="28"/>
      <c r="CE1535" s="28"/>
      <c r="CF1535" s="28"/>
      <c r="CG1535" s="28"/>
      <c r="CH1535" s="28"/>
      <c r="CI1535" s="28"/>
      <c r="CJ1535" s="28"/>
      <c r="CK1535" s="28"/>
      <c r="CL1535" s="28"/>
      <c r="CM1535" s="28"/>
      <c r="CN1535" s="28"/>
      <c r="CO1535" s="28"/>
      <c r="CP1535" s="28"/>
      <c r="CQ1535" s="28"/>
      <c r="CR1535" s="28"/>
      <c r="CS1535" s="28"/>
      <c r="CT1535" s="28"/>
      <c r="CU1535" s="28"/>
      <c r="CV1535" s="28"/>
      <c r="CW1535" s="28"/>
      <c r="CX1535" s="28"/>
      <c r="CY1535" s="28"/>
    </row>
    <row r="1536" customFormat="false" ht="12.75" hidden="false" customHeight="false" outlineLevel="0" collapsed="false">
      <c r="BS1536" s="28"/>
      <c r="BT1536" s="28"/>
      <c r="BU1536" s="28"/>
      <c r="BV1536" s="28"/>
      <c r="BW1536" s="28"/>
      <c r="BX1536" s="28"/>
      <c r="BY1536" s="28"/>
      <c r="BZ1536" s="28"/>
      <c r="CA1536" s="28"/>
      <c r="CB1536" s="28"/>
      <c r="CC1536" s="28"/>
      <c r="CD1536" s="28"/>
      <c r="CE1536" s="28"/>
      <c r="CF1536" s="28"/>
      <c r="CG1536" s="28"/>
      <c r="CH1536" s="28"/>
      <c r="CI1536" s="28"/>
      <c r="CJ1536" s="28"/>
      <c r="CK1536" s="28"/>
      <c r="CL1536" s="28"/>
      <c r="CM1536" s="28"/>
      <c r="CN1536" s="28"/>
      <c r="CO1536" s="28"/>
      <c r="CP1536" s="28"/>
      <c r="CQ1536" s="28"/>
      <c r="CR1536" s="28"/>
      <c r="CS1536" s="28"/>
      <c r="CT1536" s="28"/>
      <c r="CU1536" s="28"/>
      <c r="CV1536" s="28"/>
      <c r="CW1536" s="28"/>
      <c r="CX1536" s="28"/>
      <c r="CY1536" s="28"/>
    </row>
    <row r="1537" customFormat="false" ht="12.75" hidden="false" customHeight="false" outlineLevel="0" collapsed="false">
      <c r="BS1537" s="28"/>
      <c r="BT1537" s="28"/>
      <c r="BU1537" s="28"/>
      <c r="BV1537" s="28"/>
      <c r="BW1537" s="28"/>
      <c r="BX1537" s="28"/>
      <c r="BY1537" s="28"/>
      <c r="BZ1537" s="28"/>
      <c r="CA1537" s="28"/>
      <c r="CB1537" s="28"/>
      <c r="CC1537" s="28"/>
      <c r="CD1537" s="28"/>
      <c r="CE1537" s="28"/>
      <c r="CF1537" s="28"/>
      <c r="CG1537" s="28"/>
      <c r="CH1537" s="28"/>
      <c r="CI1537" s="28"/>
      <c r="CJ1537" s="28"/>
      <c r="CK1537" s="28"/>
      <c r="CL1537" s="28"/>
      <c r="CM1537" s="28"/>
      <c r="CN1537" s="28"/>
      <c r="CO1537" s="28"/>
      <c r="CP1537" s="28"/>
      <c r="CQ1537" s="28"/>
      <c r="CR1537" s="28"/>
      <c r="CS1537" s="28"/>
      <c r="CT1537" s="28"/>
      <c r="CU1537" s="28"/>
      <c r="CV1537" s="28"/>
      <c r="CW1537" s="28"/>
      <c r="CX1537" s="28"/>
      <c r="CY1537" s="28"/>
    </row>
    <row r="1538" customFormat="false" ht="12.75" hidden="false" customHeight="false" outlineLevel="0" collapsed="false">
      <c r="BS1538" s="28"/>
      <c r="BT1538" s="28"/>
      <c r="BU1538" s="28"/>
      <c r="BV1538" s="28"/>
      <c r="BW1538" s="28"/>
      <c r="BX1538" s="28"/>
      <c r="BY1538" s="28"/>
      <c r="BZ1538" s="28"/>
      <c r="CA1538" s="28"/>
      <c r="CB1538" s="28"/>
      <c r="CC1538" s="28"/>
      <c r="CD1538" s="28"/>
      <c r="CE1538" s="28"/>
      <c r="CF1538" s="28"/>
      <c r="CG1538" s="28"/>
      <c r="CH1538" s="28"/>
      <c r="CI1538" s="28"/>
      <c r="CJ1538" s="28"/>
      <c r="CK1538" s="28"/>
      <c r="CL1538" s="28"/>
      <c r="CM1538" s="28"/>
      <c r="CN1538" s="28"/>
      <c r="CO1538" s="28"/>
      <c r="CP1538" s="28"/>
      <c r="CQ1538" s="28"/>
      <c r="CR1538" s="28"/>
      <c r="CS1538" s="28"/>
      <c r="CT1538" s="28"/>
      <c r="CU1538" s="28"/>
      <c r="CV1538" s="28"/>
      <c r="CW1538" s="28"/>
      <c r="CX1538" s="28"/>
      <c r="CY1538" s="28"/>
    </row>
    <row r="1539" customFormat="false" ht="12.75" hidden="false" customHeight="false" outlineLevel="0" collapsed="false">
      <c r="BS1539" s="28"/>
      <c r="BT1539" s="28"/>
      <c r="BU1539" s="28"/>
      <c r="BV1539" s="28"/>
      <c r="BW1539" s="28"/>
      <c r="BX1539" s="28"/>
      <c r="BY1539" s="28"/>
      <c r="BZ1539" s="28"/>
      <c r="CA1539" s="28"/>
      <c r="CB1539" s="28"/>
      <c r="CC1539" s="28"/>
      <c r="CD1539" s="28"/>
      <c r="CE1539" s="28"/>
      <c r="CF1539" s="28"/>
      <c r="CG1539" s="28"/>
      <c r="CH1539" s="28"/>
      <c r="CI1539" s="28"/>
      <c r="CJ1539" s="28"/>
      <c r="CK1539" s="28"/>
      <c r="CL1539" s="28"/>
      <c r="CM1539" s="28"/>
      <c r="CN1539" s="28"/>
      <c r="CO1539" s="28"/>
      <c r="CP1539" s="28"/>
      <c r="CQ1539" s="28"/>
      <c r="CR1539" s="28"/>
      <c r="CS1539" s="28"/>
      <c r="CT1539" s="28"/>
      <c r="CU1539" s="28"/>
      <c r="CV1539" s="28"/>
      <c r="CW1539" s="28"/>
      <c r="CX1539" s="28"/>
      <c r="CY1539" s="28"/>
    </row>
    <row r="1540" customFormat="false" ht="12.75" hidden="false" customHeight="false" outlineLevel="0" collapsed="false">
      <c r="BS1540" s="28"/>
      <c r="BT1540" s="28"/>
      <c r="BU1540" s="28"/>
      <c r="BV1540" s="28"/>
      <c r="BW1540" s="28"/>
      <c r="BX1540" s="28"/>
      <c r="BY1540" s="28"/>
      <c r="BZ1540" s="28"/>
      <c r="CA1540" s="28"/>
      <c r="CB1540" s="28"/>
      <c r="CC1540" s="28"/>
      <c r="CD1540" s="28"/>
      <c r="CE1540" s="28"/>
      <c r="CF1540" s="28"/>
      <c r="CG1540" s="28"/>
      <c r="CH1540" s="28"/>
      <c r="CI1540" s="28"/>
      <c r="CJ1540" s="28"/>
      <c r="CK1540" s="28"/>
      <c r="CL1540" s="28"/>
      <c r="CM1540" s="28"/>
      <c r="CN1540" s="28"/>
      <c r="CO1540" s="28"/>
      <c r="CP1540" s="28"/>
      <c r="CQ1540" s="28"/>
      <c r="CR1540" s="28"/>
      <c r="CS1540" s="28"/>
      <c r="CT1540" s="28"/>
      <c r="CU1540" s="28"/>
      <c r="CV1540" s="28"/>
      <c r="CW1540" s="28"/>
      <c r="CX1540" s="28"/>
      <c r="CY1540" s="28"/>
    </row>
    <row r="1541" customFormat="false" ht="12.75" hidden="false" customHeight="false" outlineLevel="0" collapsed="false">
      <c r="BS1541" s="28"/>
      <c r="BT1541" s="28"/>
      <c r="BU1541" s="28"/>
      <c r="BV1541" s="28"/>
      <c r="BW1541" s="28"/>
      <c r="BX1541" s="28"/>
      <c r="BY1541" s="28"/>
      <c r="BZ1541" s="28"/>
      <c r="CA1541" s="28"/>
      <c r="CB1541" s="28"/>
      <c r="CC1541" s="28"/>
      <c r="CD1541" s="28"/>
      <c r="CE1541" s="28"/>
      <c r="CF1541" s="28"/>
      <c r="CG1541" s="28"/>
      <c r="CH1541" s="28"/>
      <c r="CI1541" s="28"/>
      <c r="CJ1541" s="28"/>
      <c r="CK1541" s="28"/>
      <c r="CL1541" s="28"/>
      <c r="CM1541" s="28"/>
      <c r="CN1541" s="28"/>
      <c r="CO1541" s="28"/>
      <c r="CP1541" s="28"/>
      <c r="CQ1541" s="28"/>
      <c r="CR1541" s="28"/>
      <c r="CS1541" s="28"/>
      <c r="CT1541" s="28"/>
      <c r="CU1541" s="28"/>
      <c r="CV1541" s="28"/>
      <c r="CW1541" s="28"/>
      <c r="CX1541" s="28"/>
      <c r="CY1541" s="28"/>
    </row>
    <row r="1542" customFormat="false" ht="12.75" hidden="false" customHeight="false" outlineLevel="0" collapsed="false">
      <c r="BS1542" s="28"/>
      <c r="BT1542" s="28"/>
      <c r="BU1542" s="28"/>
      <c r="BV1542" s="28"/>
      <c r="BW1542" s="28"/>
      <c r="BX1542" s="28"/>
      <c r="BY1542" s="28"/>
      <c r="BZ1542" s="28"/>
      <c r="CA1542" s="28"/>
      <c r="CB1542" s="28"/>
      <c r="CC1542" s="28"/>
      <c r="CD1542" s="28"/>
      <c r="CE1542" s="28"/>
      <c r="CF1542" s="28"/>
      <c r="CG1542" s="28"/>
      <c r="CH1542" s="28"/>
      <c r="CI1542" s="28"/>
      <c r="CJ1542" s="28"/>
      <c r="CK1542" s="28"/>
      <c r="CL1542" s="28"/>
      <c r="CM1542" s="28"/>
      <c r="CN1542" s="28"/>
      <c r="CO1542" s="28"/>
      <c r="CP1542" s="28"/>
      <c r="CQ1542" s="28"/>
      <c r="CR1542" s="28"/>
      <c r="CS1542" s="28"/>
      <c r="CT1542" s="28"/>
      <c r="CU1542" s="28"/>
      <c r="CV1542" s="28"/>
      <c r="CW1542" s="28"/>
      <c r="CX1542" s="28"/>
      <c r="CY1542" s="28"/>
    </row>
    <row r="1543" customFormat="false" ht="12.75" hidden="false" customHeight="false" outlineLevel="0" collapsed="false">
      <c r="BS1543" s="28"/>
      <c r="BT1543" s="28"/>
      <c r="BU1543" s="28"/>
      <c r="BV1543" s="28"/>
      <c r="BW1543" s="28"/>
      <c r="BX1543" s="28"/>
      <c r="BY1543" s="28"/>
      <c r="BZ1543" s="28"/>
      <c r="CA1543" s="28"/>
      <c r="CB1543" s="28"/>
      <c r="CC1543" s="28"/>
      <c r="CD1543" s="28"/>
      <c r="CE1543" s="28"/>
      <c r="CF1543" s="28"/>
      <c r="CG1543" s="28"/>
      <c r="CH1543" s="28"/>
      <c r="CI1543" s="28"/>
      <c r="CJ1543" s="28"/>
      <c r="CK1543" s="28"/>
      <c r="CL1543" s="28"/>
      <c r="CM1543" s="28"/>
      <c r="CN1543" s="28"/>
      <c r="CO1543" s="28"/>
      <c r="CP1543" s="28"/>
      <c r="CQ1543" s="28"/>
      <c r="CR1543" s="28"/>
      <c r="CS1543" s="28"/>
      <c r="CT1543" s="28"/>
      <c r="CU1543" s="28"/>
      <c r="CV1543" s="28"/>
      <c r="CW1543" s="28"/>
      <c r="CX1543" s="28"/>
      <c r="CY1543" s="28"/>
    </row>
    <row r="1544" customFormat="false" ht="12.75" hidden="false" customHeight="false" outlineLevel="0" collapsed="false">
      <c r="BS1544" s="28"/>
      <c r="BT1544" s="28"/>
      <c r="BU1544" s="28"/>
      <c r="BV1544" s="28"/>
      <c r="BW1544" s="28"/>
      <c r="BX1544" s="28"/>
      <c r="BY1544" s="28"/>
      <c r="BZ1544" s="28"/>
      <c r="CA1544" s="28"/>
      <c r="CB1544" s="28"/>
      <c r="CC1544" s="28"/>
      <c r="CD1544" s="28"/>
      <c r="CE1544" s="28"/>
      <c r="CF1544" s="28"/>
      <c r="CG1544" s="28"/>
      <c r="CH1544" s="28"/>
      <c r="CI1544" s="28"/>
      <c r="CJ1544" s="28"/>
      <c r="CK1544" s="28"/>
      <c r="CL1544" s="28"/>
      <c r="CM1544" s="28"/>
      <c r="CN1544" s="28"/>
      <c r="CO1544" s="28"/>
      <c r="CP1544" s="28"/>
      <c r="CQ1544" s="28"/>
      <c r="CR1544" s="28"/>
      <c r="CS1544" s="28"/>
      <c r="CT1544" s="28"/>
      <c r="CU1544" s="28"/>
      <c r="CV1544" s="28"/>
      <c r="CW1544" s="28"/>
      <c r="CX1544" s="28"/>
      <c r="CY1544" s="28"/>
    </row>
    <row r="1545" customFormat="false" ht="12.75" hidden="false" customHeight="false" outlineLevel="0" collapsed="false">
      <c r="BS1545" s="28"/>
      <c r="BT1545" s="28"/>
      <c r="BU1545" s="28"/>
      <c r="BV1545" s="28"/>
      <c r="BW1545" s="28"/>
      <c r="BX1545" s="28"/>
      <c r="BY1545" s="28"/>
      <c r="BZ1545" s="28"/>
      <c r="CA1545" s="28"/>
      <c r="CB1545" s="28"/>
      <c r="CC1545" s="28"/>
      <c r="CD1545" s="28"/>
      <c r="CE1545" s="28"/>
      <c r="CF1545" s="28"/>
      <c r="CG1545" s="28"/>
      <c r="CH1545" s="28"/>
      <c r="CI1545" s="28"/>
      <c r="CJ1545" s="28"/>
      <c r="CK1545" s="28"/>
      <c r="CL1545" s="28"/>
      <c r="CM1545" s="28"/>
      <c r="CN1545" s="28"/>
      <c r="CO1545" s="28"/>
      <c r="CP1545" s="28"/>
      <c r="CQ1545" s="28"/>
      <c r="CR1545" s="28"/>
      <c r="CS1545" s="28"/>
      <c r="CT1545" s="28"/>
      <c r="CU1545" s="28"/>
      <c r="CV1545" s="28"/>
      <c r="CW1545" s="28"/>
      <c r="CX1545" s="28"/>
      <c r="CY1545" s="28"/>
    </row>
    <row r="1546" customFormat="false" ht="12.75" hidden="false" customHeight="false" outlineLevel="0" collapsed="false">
      <c r="BS1546" s="28"/>
      <c r="BT1546" s="28"/>
      <c r="BU1546" s="28"/>
      <c r="BV1546" s="28"/>
      <c r="BW1546" s="28"/>
      <c r="BX1546" s="28"/>
      <c r="BY1546" s="28"/>
      <c r="BZ1546" s="28"/>
      <c r="CA1546" s="28"/>
      <c r="CB1546" s="28"/>
      <c r="CC1546" s="28"/>
      <c r="CD1546" s="28"/>
      <c r="CE1546" s="28"/>
      <c r="CF1546" s="28"/>
      <c r="CG1546" s="28"/>
      <c r="CH1546" s="28"/>
      <c r="CI1546" s="28"/>
      <c r="CJ1546" s="28"/>
      <c r="CK1546" s="28"/>
      <c r="CL1546" s="28"/>
      <c r="CM1546" s="28"/>
      <c r="CN1546" s="28"/>
      <c r="CO1546" s="28"/>
      <c r="CP1546" s="28"/>
      <c r="CQ1546" s="28"/>
      <c r="CR1546" s="28"/>
      <c r="CS1546" s="28"/>
      <c r="CT1546" s="28"/>
      <c r="CU1546" s="28"/>
      <c r="CV1546" s="28"/>
      <c r="CW1546" s="28"/>
      <c r="CX1546" s="28"/>
      <c r="CY1546" s="28"/>
    </row>
    <row r="1547" customFormat="false" ht="12.75" hidden="false" customHeight="false" outlineLevel="0" collapsed="false">
      <c r="BS1547" s="28"/>
      <c r="BT1547" s="28"/>
      <c r="BU1547" s="28"/>
      <c r="BV1547" s="28"/>
      <c r="BW1547" s="28"/>
      <c r="BX1547" s="28"/>
      <c r="BY1547" s="28"/>
      <c r="BZ1547" s="28"/>
      <c r="CA1547" s="28"/>
      <c r="CB1547" s="28"/>
      <c r="CC1547" s="28"/>
      <c r="CD1547" s="28"/>
      <c r="CE1547" s="28"/>
      <c r="CF1547" s="28"/>
      <c r="CG1547" s="28"/>
      <c r="CH1547" s="28"/>
      <c r="CI1547" s="28"/>
      <c r="CJ1547" s="28"/>
      <c r="CK1547" s="28"/>
      <c r="CL1547" s="28"/>
      <c r="CM1547" s="28"/>
      <c r="CN1547" s="28"/>
      <c r="CO1547" s="28"/>
      <c r="CP1547" s="28"/>
      <c r="CQ1547" s="28"/>
      <c r="CR1547" s="28"/>
      <c r="CS1547" s="28"/>
      <c r="CT1547" s="28"/>
      <c r="CU1547" s="28"/>
      <c r="CV1547" s="28"/>
      <c r="CW1547" s="28"/>
      <c r="CX1547" s="28"/>
      <c r="CY1547" s="28"/>
    </row>
    <row r="1548" customFormat="false" ht="12.75" hidden="false" customHeight="false" outlineLevel="0" collapsed="false">
      <c r="BS1548" s="28"/>
      <c r="BT1548" s="28"/>
      <c r="BU1548" s="28"/>
      <c r="BV1548" s="28"/>
      <c r="BW1548" s="28"/>
      <c r="BX1548" s="28"/>
      <c r="BY1548" s="28"/>
      <c r="BZ1548" s="28"/>
      <c r="CA1548" s="28"/>
      <c r="CB1548" s="28"/>
      <c r="CC1548" s="28"/>
      <c r="CD1548" s="28"/>
      <c r="CE1548" s="28"/>
      <c r="CF1548" s="28"/>
      <c r="CG1548" s="28"/>
      <c r="CH1548" s="28"/>
      <c r="CI1548" s="28"/>
      <c r="CJ1548" s="28"/>
      <c r="CK1548" s="28"/>
      <c r="CL1548" s="28"/>
      <c r="CM1548" s="28"/>
      <c r="CN1548" s="28"/>
      <c r="CO1548" s="28"/>
      <c r="CP1548" s="28"/>
      <c r="CQ1548" s="28"/>
      <c r="CR1548" s="28"/>
      <c r="CS1548" s="28"/>
      <c r="CT1548" s="28"/>
      <c r="CU1548" s="28"/>
      <c r="CV1548" s="28"/>
      <c r="CW1548" s="28"/>
      <c r="CX1548" s="28"/>
      <c r="CY1548" s="28"/>
    </row>
    <row r="1549" customFormat="false" ht="12.75" hidden="false" customHeight="false" outlineLevel="0" collapsed="false">
      <c r="BS1549" s="28"/>
      <c r="BT1549" s="28"/>
      <c r="BU1549" s="28"/>
      <c r="BV1549" s="28"/>
      <c r="BW1549" s="28"/>
      <c r="BX1549" s="28"/>
      <c r="BY1549" s="28"/>
      <c r="BZ1549" s="28"/>
      <c r="CA1549" s="28"/>
      <c r="CB1549" s="28"/>
      <c r="CC1549" s="28"/>
      <c r="CD1549" s="28"/>
      <c r="CE1549" s="28"/>
      <c r="CF1549" s="28"/>
      <c r="CG1549" s="28"/>
      <c r="CH1549" s="28"/>
      <c r="CI1549" s="28"/>
      <c r="CJ1549" s="28"/>
      <c r="CK1549" s="28"/>
      <c r="CL1549" s="28"/>
      <c r="CM1549" s="28"/>
      <c r="CN1549" s="28"/>
      <c r="CO1549" s="28"/>
      <c r="CP1549" s="28"/>
      <c r="CQ1549" s="28"/>
      <c r="CR1549" s="28"/>
      <c r="CS1549" s="28"/>
      <c r="CT1549" s="28"/>
      <c r="CU1549" s="28"/>
      <c r="CV1549" s="28"/>
      <c r="CW1549" s="28"/>
      <c r="CX1549" s="28"/>
      <c r="CY1549" s="28"/>
    </row>
    <row r="1550" customFormat="false" ht="12.75" hidden="false" customHeight="false" outlineLevel="0" collapsed="false">
      <c r="BS1550" s="28"/>
      <c r="BT1550" s="28"/>
      <c r="BU1550" s="28"/>
      <c r="BV1550" s="28"/>
      <c r="BW1550" s="28"/>
      <c r="BX1550" s="28"/>
      <c r="BY1550" s="28"/>
      <c r="BZ1550" s="28"/>
      <c r="CA1550" s="28"/>
      <c r="CB1550" s="28"/>
      <c r="CC1550" s="28"/>
      <c r="CD1550" s="28"/>
      <c r="CE1550" s="28"/>
      <c r="CF1550" s="28"/>
      <c r="CG1550" s="28"/>
      <c r="CH1550" s="28"/>
      <c r="CI1550" s="28"/>
      <c r="CJ1550" s="28"/>
      <c r="CK1550" s="28"/>
      <c r="CL1550" s="28"/>
      <c r="CM1550" s="28"/>
      <c r="CN1550" s="28"/>
      <c r="CO1550" s="28"/>
      <c r="CP1550" s="28"/>
      <c r="CQ1550" s="28"/>
      <c r="CR1550" s="28"/>
      <c r="CS1550" s="28"/>
      <c r="CT1550" s="28"/>
      <c r="CU1550" s="28"/>
      <c r="CV1550" s="28"/>
      <c r="CW1550" s="28"/>
      <c r="CX1550" s="28"/>
      <c r="CY1550" s="28"/>
    </row>
    <row r="1551" customFormat="false" ht="12.75" hidden="false" customHeight="false" outlineLevel="0" collapsed="false">
      <c r="BS1551" s="28"/>
      <c r="BT1551" s="28"/>
      <c r="BU1551" s="28"/>
      <c r="BV1551" s="28"/>
      <c r="BW1551" s="28"/>
      <c r="BX1551" s="28"/>
      <c r="BY1551" s="28"/>
      <c r="BZ1551" s="28"/>
      <c r="CA1551" s="28"/>
      <c r="CB1551" s="28"/>
      <c r="CC1551" s="28"/>
      <c r="CD1551" s="28"/>
      <c r="CE1551" s="28"/>
      <c r="CF1551" s="28"/>
      <c r="CG1551" s="28"/>
      <c r="CH1551" s="28"/>
      <c r="CI1551" s="28"/>
      <c r="CJ1551" s="28"/>
      <c r="CK1551" s="28"/>
      <c r="CL1551" s="28"/>
      <c r="CM1551" s="28"/>
      <c r="CN1551" s="28"/>
      <c r="CO1551" s="28"/>
      <c r="CP1551" s="28"/>
      <c r="CQ1551" s="28"/>
      <c r="CR1551" s="28"/>
      <c r="CS1551" s="28"/>
      <c r="CT1551" s="28"/>
      <c r="CU1551" s="28"/>
      <c r="CV1551" s="28"/>
      <c r="CW1551" s="28"/>
      <c r="CX1551" s="28"/>
      <c r="CY1551" s="28"/>
    </row>
    <row r="1552" customFormat="false" ht="12.75" hidden="false" customHeight="false" outlineLevel="0" collapsed="false">
      <c r="BS1552" s="28"/>
      <c r="BT1552" s="28"/>
      <c r="BU1552" s="28"/>
      <c r="BV1552" s="28"/>
      <c r="BW1552" s="28"/>
      <c r="BX1552" s="28"/>
      <c r="BY1552" s="28"/>
      <c r="BZ1552" s="28"/>
      <c r="CA1552" s="28"/>
      <c r="CB1552" s="28"/>
      <c r="CC1552" s="28"/>
      <c r="CD1552" s="28"/>
      <c r="CE1552" s="28"/>
      <c r="CF1552" s="28"/>
      <c r="CG1552" s="28"/>
      <c r="CH1552" s="28"/>
      <c r="CI1552" s="28"/>
      <c r="CJ1552" s="28"/>
      <c r="CK1552" s="28"/>
      <c r="CL1552" s="28"/>
      <c r="CM1552" s="28"/>
      <c r="CN1552" s="28"/>
      <c r="CO1552" s="28"/>
      <c r="CP1552" s="28"/>
      <c r="CQ1552" s="28"/>
      <c r="CR1552" s="28"/>
      <c r="CS1552" s="28"/>
      <c r="CT1552" s="28"/>
      <c r="CU1552" s="28"/>
      <c r="CV1552" s="28"/>
      <c r="CW1552" s="28"/>
      <c r="CX1552" s="28"/>
      <c r="CY1552" s="28"/>
    </row>
    <row r="1553" customFormat="false" ht="12.75" hidden="false" customHeight="false" outlineLevel="0" collapsed="false">
      <c r="BS1553" s="28"/>
      <c r="BT1553" s="28"/>
      <c r="BU1553" s="28"/>
      <c r="BV1553" s="28"/>
      <c r="BW1553" s="28"/>
      <c r="BX1553" s="28"/>
      <c r="BY1553" s="28"/>
      <c r="BZ1553" s="28"/>
      <c r="CA1553" s="28"/>
      <c r="CB1553" s="28"/>
      <c r="CC1553" s="28"/>
      <c r="CD1553" s="28"/>
      <c r="CE1553" s="28"/>
      <c r="CF1553" s="28"/>
      <c r="CG1553" s="28"/>
      <c r="CH1553" s="28"/>
      <c r="CI1553" s="28"/>
      <c r="CJ1553" s="28"/>
      <c r="CK1553" s="28"/>
      <c r="CL1553" s="28"/>
      <c r="CM1553" s="28"/>
      <c r="CN1553" s="28"/>
      <c r="CO1553" s="28"/>
      <c r="CP1553" s="28"/>
      <c r="CQ1553" s="28"/>
      <c r="CR1553" s="28"/>
      <c r="CS1553" s="28"/>
      <c r="CT1553" s="28"/>
      <c r="CU1553" s="28"/>
      <c r="CV1553" s="28"/>
      <c r="CW1553" s="28"/>
      <c r="CX1553" s="28"/>
      <c r="CY1553" s="28"/>
    </row>
    <row r="1554" customFormat="false" ht="12.75" hidden="false" customHeight="false" outlineLevel="0" collapsed="false">
      <c r="BS1554" s="28"/>
      <c r="BT1554" s="28"/>
      <c r="BU1554" s="28"/>
      <c r="BV1554" s="28"/>
      <c r="BW1554" s="28"/>
      <c r="BX1554" s="28"/>
      <c r="BY1554" s="28"/>
      <c r="BZ1554" s="28"/>
      <c r="CA1554" s="28"/>
      <c r="CB1554" s="28"/>
      <c r="CC1554" s="28"/>
      <c r="CD1554" s="28"/>
      <c r="CE1554" s="28"/>
      <c r="CF1554" s="28"/>
      <c r="CG1554" s="28"/>
      <c r="CH1554" s="28"/>
      <c r="CI1554" s="28"/>
      <c r="CJ1554" s="28"/>
      <c r="CK1554" s="28"/>
      <c r="CL1554" s="28"/>
      <c r="CM1554" s="28"/>
      <c r="CN1554" s="28"/>
      <c r="CO1554" s="28"/>
      <c r="CP1554" s="28"/>
      <c r="CQ1554" s="28"/>
      <c r="CR1554" s="28"/>
      <c r="CS1554" s="28"/>
      <c r="CT1554" s="28"/>
      <c r="CU1554" s="28"/>
      <c r="CV1554" s="28"/>
      <c r="CW1554" s="28"/>
      <c r="CX1554" s="28"/>
      <c r="CY1554" s="28"/>
    </row>
    <row r="1555" customFormat="false" ht="12.75" hidden="false" customHeight="false" outlineLevel="0" collapsed="false">
      <c r="BS1555" s="28"/>
      <c r="BT1555" s="28"/>
      <c r="BU1555" s="28"/>
      <c r="BV1555" s="28"/>
      <c r="BW1555" s="28"/>
      <c r="BX1555" s="28"/>
      <c r="BY1555" s="28"/>
      <c r="BZ1555" s="28"/>
      <c r="CA1555" s="28"/>
      <c r="CB1555" s="28"/>
      <c r="CC1555" s="28"/>
      <c r="CD1555" s="28"/>
      <c r="CE1555" s="28"/>
      <c r="CF1555" s="28"/>
      <c r="CG1555" s="28"/>
      <c r="CH1555" s="28"/>
      <c r="CI1555" s="28"/>
      <c r="CJ1555" s="28"/>
      <c r="CK1555" s="28"/>
      <c r="CL1555" s="28"/>
      <c r="CM1555" s="28"/>
      <c r="CN1555" s="28"/>
      <c r="CO1555" s="28"/>
      <c r="CP1555" s="28"/>
      <c r="CQ1555" s="28"/>
      <c r="CR1555" s="28"/>
      <c r="CS1555" s="28"/>
      <c r="CT1555" s="28"/>
      <c r="CU1555" s="28"/>
      <c r="CV1555" s="28"/>
      <c r="CW1555" s="28"/>
      <c r="CX1555" s="28"/>
      <c r="CY1555" s="28"/>
    </row>
    <row r="1556" customFormat="false" ht="12.75" hidden="false" customHeight="false" outlineLevel="0" collapsed="false">
      <c r="BS1556" s="28"/>
      <c r="BT1556" s="28"/>
      <c r="BU1556" s="28"/>
      <c r="BV1556" s="28"/>
      <c r="BW1556" s="28"/>
      <c r="BX1556" s="28"/>
      <c r="BY1556" s="28"/>
      <c r="BZ1556" s="28"/>
      <c r="CA1556" s="28"/>
      <c r="CB1556" s="28"/>
      <c r="CC1556" s="28"/>
      <c r="CD1556" s="28"/>
      <c r="CE1556" s="28"/>
      <c r="CF1556" s="28"/>
      <c r="CG1556" s="28"/>
      <c r="CH1556" s="28"/>
      <c r="CI1556" s="28"/>
      <c r="CJ1556" s="28"/>
      <c r="CK1556" s="28"/>
      <c r="CL1556" s="28"/>
      <c r="CM1556" s="28"/>
      <c r="CN1556" s="28"/>
      <c r="CO1556" s="28"/>
      <c r="CP1556" s="28"/>
      <c r="CQ1556" s="28"/>
      <c r="CR1556" s="28"/>
      <c r="CS1556" s="28"/>
      <c r="CT1556" s="28"/>
      <c r="CU1556" s="28"/>
      <c r="CV1556" s="28"/>
      <c r="CW1556" s="28"/>
      <c r="CX1556" s="28"/>
      <c r="CY1556" s="28"/>
    </row>
    <row r="1557" customFormat="false" ht="12.75" hidden="false" customHeight="false" outlineLevel="0" collapsed="false">
      <c r="BS1557" s="28"/>
      <c r="BT1557" s="28"/>
      <c r="BU1557" s="28"/>
      <c r="BV1557" s="28"/>
      <c r="BW1557" s="28"/>
      <c r="BX1557" s="28"/>
      <c r="BY1557" s="28"/>
      <c r="BZ1557" s="28"/>
      <c r="CA1557" s="28"/>
      <c r="CB1557" s="28"/>
      <c r="CC1557" s="28"/>
      <c r="CD1557" s="28"/>
      <c r="CE1557" s="28"/>
      <c r="CF1557" s="28"/>
      <c r="CG1557" s="28"/>
      <c r="CH1557" s="28"/>
      <c r="CI1557" s="28"/>
      <c r="CJ1557" s="28"/>
      <c r="CK1557" s="28"/>
      <c r="CL1557" s="28"/>
      <c r="CM1557" s="28"/>
      <c r="CN1557" s="28"/>
      <c r="CO1557" s="28"/>
      <c r="CP1557" s="28"/>
      <c r="CQ1557" s="28"/>
      <c r="CR1557" s="28"/>
      <c r="CS1557" s="28"/>
      <c r="CT1557" s="28"/>
      <c r="CU1557" s="28"/>
      <c r="CV1557" s="28"/>
      <c r="CW1557" s="28"/>
      <c r="CX1557" s="28"/>
      <c r="CY1557" s="28"/>
    </row>
    <row r="1558" customFormat="false" ht="12.75" hidden="false" customHeight="false" outlineLevel="0" collapsed="false">
      <c r="BS1558" s="28"/>
      <c r="BT1558" s="28"/>
      <c r="BU1558" s="28"/>
      <c r="BV1558" s="28"/>
      <c r="BW1558" s="28"/>
      <c r="BX1558" s="28"/>
      <c r="BY1558" s="28"/>
      <c r="BZ1558" s="28"/>
      <c r="CA1558" s="28"/>
      <c r="CB1558" s="28"/>
      <c r="CC1558" s="28"/>
      <c r="CD1558" s="28"/>
      <c r="CE1558" s="28"/>
      <c r="CF1558" s="28"/>
      <c r="CG1558" s="28"/>
      <c r="CH1558" s="28"/>
      <c r="CI1558" s="28"/>
      <c r="CJ1558" s="28"/>
      <c r="CK1558" s="28"/>
      <c r="CL1558" s="28"/>
      <c r="CM1558" s="28"/>
      <c r="CN1558" s="28"/>
      <c r="CO1558" s="28"/>
      <c r="CP1558" s="28"/>
      <c r="CQ1558" s="28"/>
      <c r="CR1558" s="28"/>
      <c r="CS1558" s="28"/>
      <c r="CT1558" s="28"/>
      <c r="CU1558" s="28"/>
      <c r="CV1558" s="28"/>
      <c r="CW1558" s="28"/>
      <c r="CX1558" s="28"/>
      <c r="CY1558" s="28"/>
    </row>
    <row r="1559" customFormat="false" ht="12.75" hidden="false" customHeight="false" outlineLevel="0" collapsed="false">
      <c r="BS1559" s="28"/>
      <c r="BT1559" s="28"/>
      <c r="BU1559" s="28"/>
      <c r="BV1559" s="28"/>
      <c r="BW1559" s="28"/>
      <c r="BX1559" s="28"/>
      <c r="BY1559" s="28"/>
      <c r="BZ1559" s="28"/>
      <c r="CA1559" s="28"/>
      <c r="CB1559" s="28"/>
      <c r="CC1559" s="28"/>
      <c r="CD1559" s="28"/>
      <c r="CE1559" s="28"/>
      <c r="CF1559" s="28"/>
      <c r="CG1559" s="28"/>
      <c r="CH1559" s="28"/>
      <c r="CI1559" s="28"/>
      <c r="CJ1559" s="28"/>
      <c r="CK1559" s="28"/>
      <c r="CL1559" s="28"/>
      <c r="CM1559" s="28"/>
      <c r="CN1559" s="28"/>
      <c r="CO1559" s="28"/>
      <c r="CP1559" s="28"/>
      <c r="CQ1559" s="28"/>
      <c r="CR1559" s="28"/>
      <c r="CS1559" s="28"/>
      <c r="CT1559" s="28"/>
      <c r="CU1559" s="28"/>
      <c r="CV1559" s="28"/>
      <c r="CW1559" s="28"/>
      <c r="CX1559" s="28"/>
      <c r="CY1559" s="28"/>
    </row>
    <row r="1560" customFormat="false" ht="12.75" hidden="false" customHeight="false" outlineLevel="0" collapsed="false">
      <c r="BS1560" s="28"/>
      <c r="BT1560" s="28"/>
      <c r="BU1560" s="28"/>
      <c r="BV1560" s="28"/>
      <c r="BW1560" s="28"/>
      <c r="BX1560" s="28"/>
      <c r="BY1560" s="28"/>
      <c r="BZ1560" s="28"/>
      <c r="CA1560" s="28"/>
      <c r="CB1560" s="28"/>
      <c r="CC1560" s="28"/>
      <c r="CD1560" s="28"/>
      <c r="CE1560" s="28"/>
      <c r="CF1560" s="28"/>
      <c r="CG1560" s="28"/>
      <c r="CH1560" s="28"/>
      <c r="CI1560" s="28"/>
      <c r="CJ1560" s="28"/>
      <c r="CK1560" s="28"/>
      <c r="CL1560" s="28"/>
      <c r="CM1560" s="28"/>
      <c r="CN1560" s="28"/>
      <c r="CO1560" s="28"/>
      <c r="CP1560" s="28"/>
      <c r="CQ1560" s="28"/>
      <c r="CR1560" s="28"/>
      <c r="CS1560" s="28"/>
      <c r="CT1560" s="28"/>
      <c r="CU1560" s="28"/>
      <c r="CV1560" s="28"/>
      <c r="CW1560" s="28"/>
      <c r="CX1560" s="28"/>
      <c r="CY1560" s="28"/>
    </row>
    <row r="1561" customFormat="false" ht="12.75" hidden="false" customHeight="false" outlineLevel="0" collapsed="false">
      <c r="BS1561" s="28"/>
      <c r="BT1561" s="28"/>
      <c r="BU1561" s="28"/>
      <c r="BV1561" s="28"/>
      <c r="BW1561" s="28"/>
      <c r="BX1561" s="28"/>
      <c r="BY1561" s="28"/>
      <c r="BZ1561" s="28"/>
      <c r="CA1561" s="28"/>
      <c r="CB1561" s="28"/>
      <c r="CC1561" s="28"/>
      <c r="CD1561" s="28"/>
      <c r="CE1561" s="28"/>
      <c r="CF1561" s="28"/>
      <c r="CG1561" s="28"/>
      <c r="CH1561" s="28"/>
      <c r="CI1561" s="28"/>
      <c r="CJ1561" s="28"/>
      <c r="CK1561" s="28"/>
      <c r="CL1561" s="28"/>
      <c r="CM1561" s="28"/>
      <c r="CN1561" s="28"/>
      <c r="CO1561" s="28"/>
      <c r="CP1561" s="28"/>
      <c r="CQ1561" s="28"/>
      <c r="CR1561" s="28"/>
      <c r="CS1561" s="28"/>
      <c r="CT1561" s="28"/>
      <c r="CU1561" s="28"/>
      <c r="CV1561" s="28"/>
      <c r="CW1561" s="28"/>
      <c r="CX1561" s="28"/>
      <c r="CY1561" s="28"/>
    </row>
    <row r="1562" customFormat="false" ht="12.75" hidden="false" customHeight="false" outlineLevel="0" collapsed="false">
      <c r="BS1562" s="28"/>
      <c r="BT1562" s="28"/>
      <c r="BU1562" s="28"/>
      <c r="BV1562" s="28"/>
      <c r="BW1562" s="28"/>
      <c r="BX1562" s="28"/>
      <c r="BY1562" s="28"/>
      <c r="BZ1562" s="28"/>
      <c r="CA1562" s="28"/>
      <c r="CB1562" s="28"/>
      <c r="CC1562" s="28"/>
      <c r="CD1562" s="28"/>
      <c r="CE1562" s="28"/>
      <c r="CF1562" s="28"/>
      <c r="CG1562" s="28"/>
      <c r="CH1562" s="28"/>
      <c r="CI1562" s="28"/>
      <c r="CJ1562" s="28"/>
      <c r="CK1562" s="28"/>
      <c r="CL1562" s="28"/>
      <c r="CM1562" s="28"/>
      <c r="CN1562" s="28"/>
      <c r="CO1562" s="28"/>
      <c r="CP1562" s="28"/>
      <c r="CQ1562" s="28"/>
      <c r="CR1562" s="28"/>
      <c r="CS1562" s="28"/>
      <c r="CT1562" s="28"/>
      <c r="CU1562" s="28"/>
      <c r="CV1562" s="28"/>
      <c r="CW1562" s="28"/>
      <c r="CX1562" s="28"/>
      <c r="CY1562" s="28"/>
    </row>
    <row r="1563" customFormat="false" ht="12.75" hidden="false" customHeight="false" outlineLevel="0" collapsed="false">
      <c r="BS1563" s="28"/>
      <c r="BT1563" s="28"/>
      <c r="BU1563" s="28"/>
      <c r="BV1563" s="28"/>
      <c r="BW1563" s="28"/>
      <c r="BX1563" s="28"/>
      <c r="BY1563" s="28"/>
      <c r="BZ1563" s="28"/>
      <c r="CA1563" s="28"/>
      <c r="CB1563" s="28"/>
      <c r="CC1563" s="28"/>
      <c r="CD1563" s="28"/>
      <c r="CE1563" s="28"/>
      <c r="CF1563" s="28"/>
      <c r="CG1563" s="28"/>
      <c r="CH1563" s="28"/>
      <c r="CI1563" s="28"/>
      <c r="CJ1563" s="28"/>
      <c r="CK1563" s="28"/>
      <c r="CL1563" s="28"/>
      <c r="CM1563" s="28"/>
      <c r="CN1563" s="28"/>
      <c r="CO1563" s="28"/>
      <c r="CP1563" s="28"/>
      <c r="CQ1563" s="28"/>
      <c r="CR1563" s="28"/>
      <c r="CS1563" s="28"/>
      <c r="CT1563" s="28"/>
      <c r="CU1563" s="28"/>
      <c r="CV1563" s="28"/>
      <c r="CW1563" s="28"/>
      <c r="CX1563" s="28"/>
      <c r="CY1563" s="28"/>
    </row>
    <row r="1564" customFormat="false" ht="12.75" hidden="false" customHeight="false" outlineLevel="0" collapsed="false">
      <c r="BS1564" s="28"/>
      <c r="BT1564" s="28"/>
      <c r="BU1564" s="28"/>
      <c r="BV1564" s="28"/>
      <c r="BW1564" s="28"/>
      <c r="BX1564" s="28"/>
      <c r="BY1564" s="28"/>
      <c r="BZ1564" s="28"/>
      <c r="CA1564" s="28"/>
      <c r="CB1564" s="28"/>
      <c r="CC1564" s="28"/>
      <c r="CD1564" s="28"/>
      <c r="CE1564" s="28"/>
      <c r="CF1564" s="28"/>
      <c r="CG1564" s="28"/>
      <c r="CH1564" s="28"/>
      <c r="CI1564" s="28"/>
      <c r="CJ1564" s="28"/>
      <c r="CK1564" s="28"/>
      <c r="CL1564" s="28"/>
      <c r="CM1564" s="28"/>
      <c r="CN1564" s="28"/>
      <c r="CO1564" s="28"/>
      <c r="CP1564" s="28"/>
      <c r="CQ1564" s="28"/>
      <c r="CR1564" s="28"/>
      <c r="CS1564" s="28"/>
      <c r="CT1564" s="28"/>
      <c r="CU1564" s="28"/>
      <c r="CV1564" s="28"/>
      <c r="CW1564" s="28"/>
      <c r="CX1564" s="28"/>
      <c r="CY1564" s="28"/>
    </row>
    <row r="1565" customFormat="false" ht="12.75" hidden="false" customHeight="false" outlineLevel="0" collapsed="false">
      <c r="BS1565" s="28"/>
      <c r="BT1565" s="28"/>
      <c r="BU1565" s="28"/>
      <c r="BV1565" s="28"/>
      <c r="BW1565" s="28"/>
      <c r="BX1565" s="28"/>
      <c r="BY1565" s="28"/>
      <c r="BZ1565" s="28"/>
      <c r="CA1565" s="28"/>
      <c r="CB1565" s="28"/>
      <c r="CC1565" s="28"/>
      <c r="CD1565" s="28"/>
      <c r="CE1565" s="28"/>
      <c r="CF1565" s="28"/>
      <c r="CG1565" s="28"/>
      <c r="CH1565" s="28"/>
      <c r="CI1565" s="28"/>
      <c r="CJ1565" s="28"/>
      <c r="CK1565" s="28"/>
      <c r="CL1565" s="28"/>
      <c r="CM1565" s="28"/>
      <c r="CN1565" s="28"/>
      <c r="CO1565" s="28"/>
      <c r="CP1565" s="28"/>
      <c r="CQ1565" s="28"/>
      <c r="CR1565" s="28"/>
      <c r="CS1565" s="28"/>
      <c r="CT1565" s="28"/>
      <c r="CU1565" s="28"/>
      <c r="CV1565" s="28"/>
      <c r="CW1565" s="28"/>
      <c r="CX1565" s="28"/>
      <c r="CY1565" s="28"/>
    </row>
    <row r="1566" customFormat="false" ht="12.75" hidden="false" customHeight="false" outlineLevel="0" collapsed="false">
      <c r="BS1566" s="28"/>
      <c r="BT1566" s="28"/>
      <c r="BU1566" s="28"/>
      <c r="BV1566" s="28"/>
      <c r="BW1566" s="28"/>
      <c r="BX1566" s="28"/>
      <c r="BY1566" s="28"/>
      <c r="BZ1566" s="28"/>
      <c r="CA1566" s="28"/>
      <c r="CB1566" s="28"/>
      <c r="CC1566" s="28"/>
      <c r="CD1566" s="28"/>
      <c r="CE1566" s="28"/>
      <c r="CF1566" s="28"/>
      <c r="CG1566" s="28"/>
      <c r="CH1566" s="28"/>
      <c r="CI1566" s="28"/>
      <c r="CJ1566" s="28"/>
      <c r="CK1566" s="28"/>
      <c r="CL1566" s="28"/>
      <c r="CM1566" s="28"/>
      <c r="CN1566" s="28"/>
      <c r="CO1566" s="28"/>
      <c r="CP1566" s="28"/>
      <c r="CQ1566" s="28"/>
      <c r="CR1566" s="28"/>
      <c r="CS1566" s="28"/>
      <c r="CT1566" s="28"/>
      <c r="CU1566" s="28"/>
      <c r="CV1566" s="28"/>
      <c r="CW1566" s="28"/>
      <c r="CX1566" s="28"/>
      <c r="CY1566" s="28"/>
    </row>
    <row r="1567" customFormat="false" ht="12.75" hidden="false" customHeight="false" outlineLevel="0" collapsed="false">
      <c r="BS1567" s="28"/>
      <c r="BT1567" s="28"/>
      <c r="BU1567" s="28"/>
      <c r="BV1567" s="28"/>
      <c r="BW1567" s="28"/>
      <c r="BX1567" s="28"/>
      <c r="BY1567" s="28"/>
      <c r="BZ1567" s="28"/>
      <c r="CA1567" s="28"/>
      <c r="CB1567" s="28"/>
      <c r="CC1567" s="28"/>
      <c r="CD1567" s="28"/>
      <c r="CE1567" s="28"/>
      <c r="CF1567" s="28"/>
      <c r="CG1567" s="28"/>
      <c r="CH1567" s="28"/>
      <c r="CI1567" s="28"/>
      <c r="CJ1567" s="28"/>
      <c r="CK1567" s="28"/>
      <c r="CL1567" s="28"/>
      <c r="CM1567" s="28"/>
      <c r="CN1567" s="28"/>
      <c r="CO1567" s="28"/>
      <c r="CP1567" s="28"/>
      <c r="CQ1567" s="28"/>
      <c r="CR1567" s="28"/>
      <c r="CS1567" s="28"/>
      <c r="CT1567" s="28"/>
      <c r="CU1567" s="28"/>
      <c r="CV1567" s="28"/>
      <c r="CW1567" s="28"/>
      <c r="CX1567" s="28"/>
      <c r="CY1567" s="28"/>
    </row>
    <row r="1568" customFormat="false" ht="12.75" hidden="false" customHeight="false" outlineLevel="0" collapsed="false">
      <c r="BS1568" s="28"/>
      <c r="BT1568" s="28"/>
      <c r="BU1568" s="28"/>
      <c r="BV1568" s="28"/>
      <c r="BW1568" s="28"/>
      <c r="BX1568" s="28"/>
      <c r="BY1568" s="28"/>
      <c r="BZ1568" s="28"/>
      <c r="CA1568" s="28"/>
      <c r="CB1568" s="28"/>
      <c r="CC1568" s="28"/>
      <c r="CD1568" s="28"/>
      <c r="CE1568" s="28"/>
      <c r="CF1568" s="28"/>
      <c r="CG1568" s="28"/>
      <c r="CH1568" s="28"/>
      <c r="CI1568" s="28"/>
      <c r="CJ1568" s="28"/>
      <c r="CK1568" s="28"/>
      <c r="CL1568" s="28"/>
      <c r="CM1568" s="28"/>
      <c r="CN1568" s="28"/>
      <c r="CO1568" s="28"/>
      <c r="CP1568" s="28"/>
      <c r="CQ1568" s="28"/>
      <c r="CR1568" s="28"/>
      <c r="CS1568" s="28"/>
      <c r="CT1568" s="28"/>
      <c r="CU1568" s="28"/>
      <c r="CV1568" s="28"/>
      <c r="CW1568" s="28"/>
      <c r="CX1568" s="28"/>
      <c r="CY1568" s="28"/>
    </row>
    <row r="1569" customFormat="false" ht="12.75" hidden="false" customHeight="false" outlineLevel="0" collapsed="false">
      <c r="BS1569" s="28"/>
      <c r="BT1569" s="28"/>
      <c r="BU1569" s="28"/>
      <c r="BV1569" s="28"/>
      <c r="BW1569" s="28"/>
      <c r="BX1569" s="28"/>
      <c r="BY1569" s="28"/>
      <c r="BZ1569" s="28"/>
      <c r="CA1569" s="28"/>
      <c r="CB1569" s="28"/>
      <c r="CC1569" s="28"/>
      <c r="CD1569" s="28"/>
      <c r="CE1569" s="28"/>
      <c r="CF1569" s="28"/>
      <c r="CG1569" s="28"/>
      <c r="CH1569" s="28"/>
      <c r="CI1569" s="28"/>
      <c r="CJ1569" s="28"/>
      <c r="CK1569" s="28"/>
      <c r="CL1569" s="28"/>
      <c r="CM1569" s="28"/>
      <c r="CN1569" s="28"/>
      <c r="CO1569" s="28"/>
      <c r="CP1569" s="28"/>
      <c r="CQ1569" s="28"/>
      <c r="CR1569" s="28"/>
      <c r="CS1569" s="28"/>
      <c r="CT1569" s="28"/>
      <c r="CU1569" s="28"/>
      <c r="CV1569" s="28"/>
      <c r="CW1569" s="28"/>
      <c r="CX1569" s="28"/>
      <c r="CY1569" s="28"/>
    </row>
    <row r="1570" customFormat="false" ht="12.75" hidden="false" customHeight="false" outlineLevel="0" collapsed="false">
      <c r="BS1570" s="28"/>
      <c r="BT1570" s="28"/>
      <c r="BU1570" s="28"/>
      <c r="BV1570" s="28"/>
      <c r="BW1570" s="28"/>
      <c r="BX1570" s="28"/>
      <c r="BY1570" s="28"/>
      <c r="BZ1570" s="28"/>
      <c r="CA1570" s="28"/>
      <c r="CB1570" s="28"/>
      <c r="CC1570" s="28"/>
      <c r="CD1570" s="28"/>
      <c r="CE1570" s="28"/>
      <c r="CF1570" s="28"/>
      <c r="CG1570" s="28"/>
      <c r="CH1570" s="28"/>
      <c r="CI1570" s="28"/>
      <c r="CJ1570" s="28"/>
      <c r="CK1570" s="28"/>
      <c r="CL1570" s="28"/>
      <c r="CM1570" s="28"/>
      <c r="CN1570" s="28"/>
      <c r="CO1570" s="28"/>
      <c r="CP1570" s="28"/>
      <c r="CQ1570" s="28"/>
      <c r="CR1570" s="28"/>
      <c r="CS1570" s="28"/>
      <c r="CT1570" s="28"/>
      <c r="CU1570" s="28"/>
      <c r="CV1570" s="28"/>
      <c r="CW1570" s="28"/>
      <c r="CX1570" s="28"/>
      <c r="CY1570" s="28"/>
    </row>
    <row r="1571" customFormat="false" ht="12.75" hidden="false" customHeight="false" outlineLevel="0" collapsed="false">
      <c r="BS1571" s="28"/>
      <c r="BT1571" s="28"/>
      <c r="BU1571" s="28"/>
      <c r="BV1571" s="28"/>
      <c r="BW1571" s="28"/>
      <c r="BX1571" s="28"/>
      <c r="BY1571" s="28"/>
      <c r="BZ1571" s="28"/>
      <c r="CA1571" s="28"/>
      <c r="CB1571" s="28"/>
      <c r="CC1571" s="28"/>
      <c r="CD1571" s="28"/>
      <c r="CE1571" s="28"/>
      <c r="CF1571" s="28"/>
      <c r="CG1571" s="28"/>
      <c r="CH1571" s="28"/>
      <c r="CI1571" s="28"/>
      <c r="CJ1571" s="28"/>
      <c r="CK1571" s="28"/>
      <c r="CL1571" s="28"/>
      <c r="CM1571" s="28"/>
      <c r="CN1571" s="28"/>
      <c r="CO1571" s="28"/>
      <c r="CP1571" s="28"/>
      <c r="CQ1571" s="28"/>
      <c r="CR1571" s="28"/>
      <c r="CS1571" s="28"/>
      <c r="CT1571" s="28"/>
      <c r="CU1571" s="28"/>
      <c r="CV1571" s="28"/>
      <c r="CW1571" s="28"/>
      <c r="CX1571" s="28"/>
      <c r="CY1571" s="28"/>
    </row>
    <row r="1572" customFormat="false" ht="12.75" hidden="false" customHeight="false" outlineLevel="0" collapsed="false">
      <c r="BS1572" s="28"/>
      <c r="BT1572" s="28"/>
      <c r="BU1572" s="28"/>
      <c r="BV1572" s="28"/>
      <c r="BW1572" s="28"/>
      <c r="BX1572" s="28"/>
      <c r="BY1572" s="28"/>
      <c r="BZ1572" s="28"/>
      <c r="CA1572" s="28"/>
      <c r="CB1572" s="28"/>
      <c r="CC1572" s="28"/>
      <c r="CD1572" s="28"/>
      <c r="CE1572" s="28"/>
      <c r="CF1572" s="28"/>
      <c r="CG1572" s="28"/>
      <c r="CH1572" s="28"/>
      <c r="CI1572" s="28"/>
      <c r="CJ1572" s="28"/>
      <c r="CK1572" s="28"/>
      <c r="CL1572" s="28"/>
      <c r="CM1572" s="28"/>
      <c r="CN1572" s="28"/>
      <c r="CO1572" s="28"/>
      <c r="CP1572" s="28"/>
      <c r="CQ1572" s="28"/>
      <c r="CR1572" s="28"/>
      <c r="CS1572" s="28"/>
      <c r="CT1572" s="28"/>
      <c r="CU1572" s="28"/>
      <c r="CV1572" s="28"/>
      <c r="CW1572" s="28"/>
      <c r="CX1572" s="28"/>
      <c r="CY1572" s="28"/>
    </row>
    <row r="1573" customFormat="false" ht="12.75" hidden="false" customHeight="false" outlineLevel="0" collapsed="false">
      <c r="BS1573" s="28"/>
      <c r="BT1573" s="28"/>
      <c r="BU1573" s="28"/>
      <c r="BV1573" s="28"/>
      <c r="BW1573" s="28"/>
      <c r="BX1573" s="28"/>
      <c r="BY1573" s="28"/>
      <c r="BZ1573" s="28"/>
      <c r="CA1573" s="28"/>
      <c r="CB1573" s="28"/>
      <c r="CC1573" s="28"/>
      <c r="CD1573" s="28"/>
      <c r="CE1573" s="28"/>
      <c r="CF1573" s="28"/>
      <c r="CG1573" s="28"/>
      <c r="CH1573" s="28"/>
      <c r="CI1573" s="28"/>
      <c r="CJ1573" s="28"/>
      <c r="CK1573" s="28"/>
      <c r="CL1573" s="28"/>
      <c r="CM1573" s="28"/>
      <c r="CN1573" s="28"/>
      <c r="CO1573" s="28"/>
      <c r="CP1573" s="28"/>
      <c r="CQ1573" s="28"/>
      <c r="CR1573" s="28"/>
      <c r="CS1573" s="28"/>
      <c r="CT1573" s="28"/>
      <c r="CU1573" s="28"/>
      <c r="CV1573" s="28"/>
      <c r="CW1573" s="28"/>
      <c r="CX1573" s="28"/>
      <c r="CY1573" s="28"/>
    </row>
    <row r="1574" customFormat="false" ht="12.75" hidden="false" customHeight="false" outlineLevel="0" collapsed="false">
      <c r="BS1574" s="28"/>
      <c r="BT1574" s="28"/>
      <c r="BU1574" s="28"/>
      <c r="BV1574" s="28"/>
      <c r="BW1574" s="28"/>
      <c r="BX1574" s="28"/>
      <c r="BY1574" s="28"/>
      <c r="BZ1574" s="28"/>
      <c r="CA1574" s="28"/>
      <c r="CB1574" s="28"/>
      <c r="CC1574" s="28"/>
      <c r="CD1574" s="28"/>
      <c r="CE1574" s="28"/>
      <c r="CF1574" s="28"/>
      <c r="CG1574" s="28"/>
      <c r="CH1574" s="28"/>
      <c r="CI1574" s="28"/>
      <c r="CJ1574" s="28"/>
      <c r="CK1574" s="28"/>
      <c r="CL1574" s="28"/>
      <c r="CM1574" s="28"/>
      <c r="CN1574" s="28"/>
      <c r="CO1574" s="28"/>
      <c r="CP1574" s="28"/>
      <c r="CQ1574" s="28"/>
      <c r="CR1574" s="28"/>
      <c r="CS1574" s="28"/>
      <c r="CT1574" s="28"/>
      <c r="CU1574" s="28"/>
      <c r="CV1574" s="28"/>
      <c r="CW1574" s="28"/>
      <c r="CX1574" s="28"/>
      <c r="CY1574" s="28"/>
    </row>
    <row r="1575" customFormat="false" ht="12.75" hidden="false" customHeight="false" outlineLevel="0" collapsed="false">
      <c r="BS1575" s="28"/>
      <c r="BT1575" s="28"/>
      <c r="BU1575" s="28"/>
      <c r="BV1575" s="28"/>
      <c r="BW1575" s="28"/>
      <c r="BX1575" s="28"/>
      <c r="BY1575" s="28"/>
      <c r="BZ1575" s="28"/>
      <c r="CA1575" s="28"/>
      <c r="CB1575" s="28"/>
      <c r="CC1575" s="28"/>
      <c r="CD1575" s="28"/>
      <c r="CE1575" s="28"/>
      <c r="CF1575" s="28"/>
      <c r="CG1575" s="28"/>
      <c r="CH1575" s="28"/>
      <c r="CI1575" s="28"/>
      <c r="CJ1575" s="28"/>
      <c r="CK1575" s="28"/>
      <c r="CL1575" s="28"/>
      <c r="CM1575" s="28"/>
      <c r="CN1575" s="28"/>
      <c r="CO1575" s="28"/>
      <c r="CP1575" s="28"/>
      <c r="CQ1575" s="28"/>
      <c r="CR1575" s="28"/>
      <c r="CS1575" s="28"/>
      <c r="CT1575" s="28"/>
      <c r="CU1575" s="28"/>
      <c r="CV1575" s="28"/>
      <c r="CW1575" s="28"/>
      <c r="CX1575" s="28"/>
      <c r="CY1575" s="28"/>
    </row>
    <row r="1576" customFormat="false" ht="12.75" hidden="false" customHeight="false" outlineLevel="0" collapsed="false">
      <c r="BS1576" s="28"/>
      <c r="BT1576" s="28"/>
      <c r="BU1576" s="28"/>
      <c r="BV1576" s="28"/>
      <c r="BW1576" s="28"/>
      <c r="BX1576" s="28"/>
      <c r="BY1576" s="28"/>
      <c r="BZ1576" s="28"/>
      <c r="CA1576" s="28"/>
      <c r="CB1576" s="28"/>
      <c r="CC1576" s="28"/>
      <c r="CD1576" s="28"/>
      <c r="CE1576" s="28"/>
      <c r="CF1576" s="28"/>
      <c r="CG1576" s="28"/>
      <c r="CH1576" s="28"/>
      <c r="CI1576" s="28"/>
      <c r="CJ1576" s="28"/>
      <c r="CK1576" s="28"/>
      <c r="CL1576" s="28"/>
      <c r="CM1576" s="28"/>
      <c r="CN1576" s="28"/>
      <c r="CO1576" s="28"/>
      <c r="CP1576" s="28"/>
      <c r="CQ1576" s="28"/>
      <c r="CR1576" s="28"/>
      <c r="CS1576" s="28"/>
      <c r="CT1576" s="28"/>
      <c r="CU1576" s="28"/>
      <c r="CV1576" s="28"/>
      <c r="CW1576" s="28"/>
      <c r="CX1576" s="28"/>
      <c r="CY1576" s="28"/>
    </row>
    <row r="1577" customFormat="false" ht="12.75" hidden="false" customHeight="false" outlineLevel="0" collapsed="false">
      <c r="BS1577" s="28"/>
      <c r="BT1577" s="28"/>
      <c r="BU1577" s="28"/>
      <c r="BV1577" s="28"/>
      <c r="BW1577" s="28"/>
      <c r="BX1577" s="28"/>
      <c r="BY1577" s="28"/>
      <c r="BZ1577" s="28"/>
      <c r="CA1577" s="28"/>
      <c r="CB1577" s="28"/>
      <c r="CC1577" s="28"/>
      <c r="CD1577" s="28"/>
      <c r="CE1577" s="28"/>
      <c r="CF1577" s="28"/>
      <c r="CG1577" s="28"/>
      <c r="CH1577" s="28"/>
      <c r="CI1577" s="28"/>
      <c r="CJ1577" s="28"/>
      <c r="CK1577" s="28"/>
      <c r="CL1577" s="28"/>
      <c r="CM1577" s="28"/>
      <c r="CN1577" s="28"/>
      <c r="CO1577" s="28"/>
      <c r="CP1577" s="28"/>
      <c r="CQ1577" s="28"/>
      <c r="CR1577" s="28"/>
      <c r="CS1577" s="28"/>
      <c r="CT1577" s="28"/>
      <c r="CU1577" s="28"/>
      <c r="CV1577" s="28"/>
      <c r="CW1577" s="28"/>
      <c r="CX1577" s="28"/>
      <c r="CY1577" s="28"/>
    </row>
    <row r="1578" customFormat="false" ht="12.75" hidden="false" customHeight="false" outlineLevel="0" collapsed="false">
      <c r="BS1578" s="28"/>
      <c r="BT1578" s="28"/>
      <c r="BU1578" s="28"/>
      <c r="BV1578" s="28"/>
      <c r="BW1578" s="28"/>
      <c r="BX1578" s="28"/>
      <c r="BY1578" s="28"/>
      <c r="BZ1578" s="28"/>
      <c r="CA1578" s="28"/>
      <c r="CB1578" s="28"/>
      <c r="CC1578" s="28"/>
      <c r="CD1578" s="28"/>
      <c r="CE1578" s="28"/>
      <c r="CF1578" s="28"/>
      <c r="CG1578" s="28"/>
      <c r="CH1578" s="28"/>
      <c r="CI1578" s="28"/>
      <c r="CJ1578" s="28"/>
      <c r="CK1578" s="28"/>
      <c r="CL1578" s="28"/>
      <c r="CM1578" s="28"/>
      <c r="CN1578" s="28"/>
      <c r="CO1578" s="28"/>
      <c r="CP1578" s="28"/>
      <c r="CQ1578" s="28"/>
      <c r="CR1578" s="28"/>
      <c r="CS1578" s="28"/>
      <c r="CT1578" s="28"/>
      <c r="CU1578" s="28"/>
      <c r="CV1578" s="28"/>
      <c r="CW1578" s="28"/>
      <c r="CX1578" s="28"/>
      <c r="CY1578" s="28"/>
    </row>
    <row r="1579" customFormat="false" ht="12.75" hidden="false" customHeight="false" outlineLevel="0" collapsed="false">
      <c r="BS1579" s="28"/>
      <c r="BT1579" s="28"/>
      <c r="BU1579" s="28"/>
      <c r="BV1579" s="28"/>
      <c r="BW1579" s="28"/>
      <c r="BX1579" s="28"/>
      <c r="BY1579" s="28"/>
      <c r="BZ1579" s="28"/>
      <c r="CA1579" s="28"/>
      <c r="CB1579" s="28"/>
      <c r="CC1579" s="28"/>
      <c r="CD1579" s="28"/>
      <c r="CE1579" s="28"/>
      <c r="CF1579" s="28"/>
      <c r="CG1579" s="28"/>
      <c r="CH1579" s="28"/>
      <c r="CI1579" s="28"/>
      <c r="CJ1579" s="28"/>
      <c r="CK1579" s="28"/>
      <c r="CL1579" s="28"/>
      <c r="CM1579" s="28"/>
      <c r="CN1579" s="28"/>
      <c r="CO1579" s="28"/>
      <c r="CP1579" s="28"/>
      <c r="CQ1579" s="28"/>
      <c r="CR1579" s="28"/>
      <c r="CS1579" s="28"/>
      <c r="CT1579" s="28"/>
      <c r="CU1579" s="28"/>
      <c r="CV1579" s="28"/>
      <c r="CW1579" s="28"/>
      <c r="CX1579" s="28"/>
      <c r="CY1579" s="28"/>
    </row>
    <row r="1580" customFormat="false" ht="12.75" hidden="false" customHeight="false" outlineLevel="0" collapsed="false">
      <c r="BS1580" s="28"/>
      <c r="BT1580" s="28"/>
      <c r="BU1580" s="28"/>
      <c r="BV1580" s="28"/>
      <c r="BW1580" s="28"/>
      <c r="BX1580" s="28"/>
      <c r="BY1580" s="28"/>
      <c r="BZ1580" s="28"/>
      <c r="CA1580" s="28"/>
      <c r="CB1580" s="28"/>
      <c r="CC1580" s="28"/>
      <c r="CD1580" s="28"/>
      <c r="CE1580" s="28"/>
      <c r="CF1580" s="28"/>
      <c r="CG1580" s="28"/>
      <c r="CH1580" s="28"/>
      <c r="CI1580" s="28"/>
      <c r="CJ1580" s="28"/>
      <c r="CK1580" s="28"/>
      <c r="CL1580" s="28"/>
      <c r="CM1580" s="28"/>
      <c r="CN1580" s="28"/>
      <c r="CO1580" s="28"/>
      <c r="CP1580" s="28"/>
      <c r="CQ1580" s="28"/>
      <c r="CR1580" s="28"/>
      <c r="CS1580" s="28"/>
      <c r="CT1580" s="28"/>
      <c r="CU1580" s="28"/>
      <c r="CV1580" s="28"/>
      <c r="CW1580" s="28"/>
      <c r="CX1580" s="28"/>
      <c r="CY1580" s="28"/>
    </row>
    <row r="1581" customFormat="false" ht="12.75" hidden="false" customHeight="false" outlineLevel="0" collapsed="false">
      <c r="BS1581" s="28"/>
      <c r="BT1581" s="28"/>
      <c r="BU1581" s="28"/>
      <c r="BV1581" s="28"/>
      <c r="BW1581" s="28"/>
      <c r="BX1581" s="28"/>
      <c r="BY1581" s="28"/>
      <c r="BZ1581" s="28"/>
      <c r="CA1581" s="28"/>
      <c r="CB1581" s="28"/>
      <c r="CC1581" s="28"/>
      <c r="CD1581" s="28"/>
      <c r="CE1581" s="28"/>
      <c r="CF1581" s="28"/>
      <c r="CG1581" s="28"/>
      <c r="CH1581" s="28"/>
      <c r="CI1581" s="28"/>
      <c r="CJ1581" s="28"/>
      <c r="CK1581" s="28"/>
      <c r="CL1581" s="28"/>
      <c r="CM1581" s="28"/>
      <c r="CN1581" s="28"/>
      <c r="CO1581" s="28"/>
      <c r="CP1581" s="28"/>
      <c r="CQ1581" s="28"/>
      <c r="CR1581" s="28"/>
      <c r="CS1581" s="28"/>
      <c r="CT1581" s="28"/>
      <c r="CU1581" s="28"/>
      <c r="CV1581" s="28"/>
      <c r="CW1581" s="28"/>
      <c r="CX1581" s="28"/>
      <c r="CY1581" s="28"/>
    </row>
    <row r="1582" customFormat="false" ht="12.75" hidden="false" customHeight="false" outlineLevel="0" collapsed="false">
      <c r="BS1582" s="28"/>
      <c r="BT1582" s="28"/>
      <c r="BU1582" s="28"/>
      <c r="BV1582" s="28"/>
      <c r="BW1582" s="28"/>
      <c r="BX1582" s="28"/>
      <c r="BY1582" s="28"/>
      <c r="BZ1582" s="28"/>
      <c r="CA1582" s="28"/>
      <c r="CB1582" s="28"/>
      <c r="CC1582" s="28"/>
      <c r="CD1582" s="28"/>
      <c r="CE1582" s="28"/>
      <c r="CF1582" s="28"/>
      <c r="CG1582" s="28"/>
      <c r="CH1582" s="28"/>
      <c r="CI1582" s="28"/>
      <c r="CJ1582" s="28"/>
      <c r="CK1582" s="28"/>
      <c r="CL1582" s="28"/>
      <c r="CM1582" s="28"/>
      <c r="CN1582" s="28"/>
      <c r="CO1582" s="28"/>
      <c r="CP1582" s="28"/>
      <c r="CQ1582" s="28"/>
      <c r="CR1582" s="28"/>
      <c r="CS1582" s="28"/>
      <c r="CT1582" s="28"/>
      <c r="CU1582" s="28"/>
      <c r="CV1582" s="28"/>
      <c r="CW1582" s="28"/>
      <c r="CX1582" s="28"/>
      <c r="CY1582" s="28"/>
    </row>
    <row r="1583" customFormat="false" ht="12.75" hidden="false" customHeight="false" outlineLevel="0" collapsed="false">
      <c r="BS1583" s="28"/>
      <c r="BT1583" s="28"/>
      <c r="BU1583" s="28"/>
      <c r="BV1583" s="28"/>
      <c r="BW1583" s="28"/>
      <c r="BX1583" s="28"/>
      <c r="BY1583" s="28"/>
      <c r="BZ1583" s="28"/>
      <c r="CA1583" s="28"/>
      <c r="CB1583" s="28"/>
      <c r="CC1583" s="28"/>
      <c r="CD1583" s="28"/>
      <c r="CE1583" s="28"/>
      <c r="CF1583" s="28"/>
      <c r="CG1583" s="28"/>
      <c r="CH1583" s="28"/>
      <c r="CI1583" s="28"/>
      <c r="CJ1583" s="28"/>
      <c r="CK1583" s="28"/>
      <c r="CL1583" s="28"/>
      <c r="CM1583" s="28"/>
      <c r="CN1583" s="28"/>
      <c r="CO1583" s="28"/>
      <c r="CP1583" s="28"/>
      <c r="CQ1583" s="28"/>
      <c r="CR1583" s="28"/>
      <c r="CS1583" s="28"/>
      <c r="CT1583" s="28"/>
      <c r="CU1583" s="28"/>
      <c r="CV1583" s="28"/>
      <c r="CW1583" s="28"/>
      <c r="CX1583" s="28"/>
      <c r="CY1583" s="28"/>
    </row>
    <row r="1584" customFormat="false" ht="12.75" hidden="false" customHeight="false" outlineLevel="0" collapsed="false">
      <c r="BS1584" s="28"/>
      <c r="BT1584" s="28"/>
      <c r="BU1584" s="28"/>
      <c r="BV1584" s="28"/>
      <c r="BW1584" s="28"/>
      <c r="BX1584" s="28"/>
      <c r="BY1584" s="28"/>
      <c r="BZ1584" s="28"/>
      <c r="CA1584" s="28"/>
      <c r="CB1584" s="28"/>
      <c r="CC1584" s="28"/>
      <c r="CD1584" s="28"/>
      <c r="CE1584" s="28"/>
      <c r="CF1584" s="28"/>
      <c r="CG1584" s="28"/>
      <c r="CH1584" s="28"/>
      <c r="CI1584" s="28"/>
      <c r="CJ1584" s="28"/>
      <c r="CK1584" s="28"/>
      <c r="CL1584" s="28"/>
      <c r="CM1584" s="28"/>
      <c r="CN1584" s="28"/>
      <c r="CO1584" s="28"/>
      <c r="CP1584" s="28"/>
      <c r="CQ1584" s="28"/>
      <c r="CR1584" s="28"/>
      <c r="CS1584" s="28"/>
      <c r="CT1584" s="28"/>
      <c r="CU1584" s="28"/>
      <c r="CV1584" s="28"/>
      <c r="CW1584" s="28"/>
      <c r="CX1584" s="28"/>
      <c r="CY1584" s="28"/>
    </row>
    <row r="1585" customFormat="false" ht="12.75" hidden="false" customHeight="false" outlineLevel="0" collapsed="false">
      <c r="BS1585" s="28"/>
      <c r="BT1585" s="28"/>
      <c r="BU1585" s="28"/>
      <c r="BV1585" s="28"/>
      <c r="BW1585" s="28"/>
      <c r="BX1585" s="28"/>
      <c r="BY1585" s="28"/>
      <c r="BZ1585" s="28"/>
      <c r="CA1585" s="28"/>
      <c r="CB1585" s="28"/>
      <c r="CC1585" s="28"/>
      <c r="CD1585" s="28"/>
      <c r="CE1585" s="28"/>
      <c r="CF1585" s="28"/>
      <c r="CG1585" s="28"/>
      <c r="CH1585" s="28"/>
      <c r="CI1585" s="28"/>
      <c r="CJ1585" s="28"/>
      <c r="CK1585" s="28"/>
      <c r="CL1585" s="28"/>
      <c r="CM1585" s="28"/>
      <c r="CN1585" s="28"/>
      <c r="CO1585" s="28"/>
      <c r="CP1585" s="28"/>
      <c r="CQ1585" s="28"/>
      <c r="CR1585" s="28"/>
      <c r="CS1585" s="28"/>
      <c r="CT1585" s="28"/>
      <c r="CU1585" s="28"/>
      <c r="CV1585" s="28"/>
      <c r="CW1585" s="28"/>
      <c r="CX1585" s="28"/>
      <c r="CY1585" s="28"/>
    </row>
    <row r="1586" customFormat="false" ht="12.75" hidden="false" customHeight="false" outlineLevel="0" collapsed="false">
      <c r="BS1586" s="28"/>
      <c r="BT1586" s="28"/>
      <c r="BU1586" s="28"/>
      <c r="BV1586" s="28"/>
      <c r="BW1586" s="28"/>
      <c r="BX1586" s="28"/>
      <c r="BY1586" s="28"/>
      <c r="BZ1586" s="28"/>
      <c r="CA1586" s="28"/>
      <c r="CB1586" s="28"/>
      <c r="CC1586" s="28"/>
      <c r="CD1586" s="28"/>
      <c r="CE1586" s="28"/>
      <c r="CF1586" s="28"/>
      <c r="CG1586" s="28"/>
      <c r="CH1586" s="28"/>
      <c r="CI1586" s="28"/>
      <c r="CJ1586" s="28"/>
      <c r="CK1586" s="28"/>
      <c r="CL1586" s="28"/>
      <c r="CM1586" s="28"/>
      <c r="CN1586" s="28"/>
      <c r="CO1586" s="28"/>
      <c r="CP1586" s="28"/>
      <c r="CQ1586" s="28"/>
      <c r="CR1586" s="28"/>
      <c r="CS1586" s="28"/>
      <c r="CT1586" s="28"/>
      <c r="CU1586" s="28"/>
      <c r="CV1586" s="28"/>
      <c r="CW1586" s="28"/>
      <c r="CX1586" s="28"/>
      <c r="CY1586" s="28"/>
    </row>
    <row r="1587" customFormat="false" ht="12.75" hidden="false" customHeight="false" outlineLevel="0" collapsed="false">
      <c r="BS1587" s="28"/>
      <c r="BT1587" s="28"/>
      <c r="BU1587" s="28"/>
      <c r="BV1587" s="28"/>
      <c r="BW1587" s="28"/>
      <c r="BX1587" s="28"/>
      <c r="BY1587" s="28"/>
      <c r="BZ1587" s="28"/>
      <c r="CA1587" s="28"/>
      <c r="CB1587" s="28"/>
      <c r="CC1587" s="28"/>
      <c r="CD1587" s="28"/>
      <c r="CE1587" s="28"/>
      <c r="CF1587" s="28"/>
      <c r="CG1587" s="28"/>
      <c r="CH1587" s="28"/>
      <c r="CI1587" s="28"/>
      <c r="CJ1587" s="28"/>
      <c r="CK1587" s="28"/>
      <c r="CL1587" s="28"/>
      <c r="CM1587" s="28"/>
      <c r="CN1587" s="28"/>
      <c r="CO1587" s="28"/>
      <c r="CP1587" s="28"/>
      <c r="CQ1587" s="28"/>
      <c r="CR1587" s="28"/>
      <c r="CS1587" s="28"/>
      <c r="CT1587" s="28"/>
      <c r="CU1587" s="28"/>
      <c r="CV1587" s="28"/>
      <c r="CW1587" s="28"/>
      <c r="CX1587" s="28"/>
      <c r="CY1587" s="28"/>
    </row>
    <row r="1588" customFormat="false" ht="12.75" hidden="false" customHeight="false" outlineLevel="0" collapsed="false">
      <c r="BS1588" s="28"/>
      <c r="BT1588" s="28"/>
      <c r="BU1588" s="28"/>
      <c r="BV1588" s="28"/>
      <c r="BW1588" s="28"/>
      <c r="BX1588" s="28"/>
      <c r="BY1588" s="28"/>
      <c r="BZ1588" s="28"/>
      <c r="CA1588" s="28"/>
      <c r="CB1588" s="28"/>
      <c r="CC1588" s="28"/>
      <c r="CD1588" s="28"/>
      <c r="CE1588" s="28"/>
      <c r="CF1588" s="28"/>
      <c r="CG1588" s="28"/>
      <c r="CH1588" s="28"/>
      <c r="CI1588" s="28"/>
      <c r="CJ1588" s="28"/>
      <c r="CK1588" s="28"/>
      <c r="CL1588" s="28"/>
      <c r="CM1588" s="28"/>
      <c r="CN1588" s="28"/>
      <c r="CO1588" s="28"/>
      <c r="CP1588" s="28"/>
      <c r="CQ1588" s="28"/>
      <c r="CR1588" s="28"/>
      <c r="CS1588" s="28"/>
      <c r="CT1588" s="28"/>
      <c r="CU1588" s="28"/>
      <c r="CV1588" s="28"/>
      <c r="CW1588" s="28"/>
      <c r="CX1588" s="28"/>
      <c r="CY1588" s="28"/>
    </row>
    <row r="1589" customFormat="false" ht="12.75" hidden="false" customHeight="false" outlineLevel="0" collapsed="false">
      <c r="BS1589" s="28"/>
      <c r="BT1589" s="28"/>
      <c r="BU1589" s="28"/>
      <c r="BV1589" s="28"/>
      <c r="BW1589" s="28"/>
      <c r="BX1589" s="28"/>
      <c r="BY1589" s="28"/>
      <c r="BZ1589" s="28"/>
      <c r="CA1589" s="28"/>
      <c r="CB1589" s="28"/>
      <c r="CC1589" s="28"/>
      <c r="CD1589" s="28"/>
      <c r="CE1589" s="28"/>
      <c r="CF1589" s="28"/>
      <c r="CG1589" s="28"/>
      <c r="CH1589" s="28"/>
      <c r="CI1589" s="28"/>
      <c r="CJ1589" s="28"/>
      <c r="CK1589" s="28"/>
      <c r="CL1589" s="28"/>
      <c r="CM1589" s="28"/>
      <c r="CN1589" s="28"/>
      <c r="CO1589" s="28"/>
      <c r="CP1589" s="28"/>
      <c r="CQ1589" s="28"/>
      <c r="CR1589" s="28"/>
      <c r="CS1589" s="28"/>
      <c r="CT1589" s="28"/>
      <c r="CU1589" s="28"/>
      <c r="CV1589" s="28"/>
      <c r="CW1589" s="28"/>
      <c r="CX1589" s="28"/>
      <c r="CY1589" s="28"/>
    </row>
    <row r="1590" customFormat="false" ht="12.75" hidden="false" customHeight="false" outlineLevel="0" collapsed="false">
      <c r="BS1590" s="28"/>
      <c r="BT1590" s="28"/>
      <c r="BU1590" s="28"/>
      <c r="BV1590" s="28"/>
      <c r="BW1590" s="28"/>
      <c r="BX1590" s="28"/>
      <c r="BY1590" s="28"/>
      <c r="BZ1590" s="28"/>
      <c r="CA1590" s="28"/>
      <c r="CB1590" s="28"/>
      <c r="CC1590" s="28"/>
      <c r="CD1590" s="28"/>
      <c r="CE1590" s="28"/>
      <c r="CF1590" s="28"/>
      <c r="CG1590" s="28"/>
      <c r="CH1590" s="28"/>
      <c r="CI1590" s="28"/>
      <c r="CJ1590" s="28"/>
      <c r="CK1590" s="28"/>
      <c r="CL1590" s="28"/>
      <c r="CM1590" s="28"/>
      <c r="CN1590" s="28"/>
      <c r="CO1590" s="28"/>
      <c r="CP1590" s="28"/>
      <c r="CQ1590" s="28"/>
      <c r="CR1590" s="28"/>
      <c r="CS1590" s="28"/>
      <c r="CT1590" s="28"/>
      <c r="CU1590" s="28"/>
      <c r="CV1590" s="28"/>
      <c r="CW1590" s="28"/>
      <c r="CX1590" s="28"/>
      <c r="CY1590" s="28"/>
    </row>
    <row r="1591" customFormat="false" ht="12.75" hidden="false" customHeight="false" outlineLevel="0" collapsed="false">
      <c r="BS1591" s="28"/>
      <c r="BT1591" s="28"/>
      <c r="BU1591" s="28"/>
      <c r="BV1591" s="28"/>
      <c r="BW1591" s="28"/>
      <c r="BX1591" s="28"/>
      <c r="BY1591" s="28"/>
      <c r="BZ1591" s="28"/>
      <c r="CA1591" s="28"/>
      <c r="CB1591" s="28"/>
      <c r="CC1591" s="28"/>
      <c r="CD1591" s="28"/>
      <c r="CE1591" s="28"/>
      <c r="CF1591" s="28"/>
      <c r="CG1591" s="28"/>
      <c r="CH1591" s="28"/>
      <c r="CI1591" s="28"/>
      <c r="CJ1591" s="28"/>
      <c r="CK1591" s="28"/>
      <c r="CL1591" s="28"/>
      <c r="CM1591" s="28"/>
      <c r="CN1591" s="28"/>
      <c r="CO1591" s="28"/>
      <c r="CP1591" s="28"/>
      <c r="CQ1591" s="28"/>
      <c r="CR1591" s="28"/>
      <c r="CS1591" s="28"/>
      <c r="CT1591" s="28"/>
      <c r="CU1591" s="28"/>
      <c r="CV1591" s="28"/>
      <c r="CW1591" s="28"/>
      <c r="CX1591" s="28"/>
      <c r="CY1591" s="28"/>
    </row>
    <row r="1592" customFormat="false" ht="12.75" hidden="false" customHeight="false" outlineLevel="0" collapsed="false">
      <c r="BS1592" s="28"/>
      <c r="BT1592" s="28"/>
      <c r="BU1592" s="28"/>
      <c r="BV1592" s="28"/>
      <c r="BW1592" s="28"/>
      <c r="BX1592" s="28"/>
      <c r="BY1592" s="28"/>
      <c r="BZ1592" s="28"/>
      <c r="CA1592" s="28"/>
      <c r="CB1592" s="28"/>
      <c r="CC1592" s="28"/>
      <c r="CD1592" s="28"/>
      <c r="CE1592" s="28"/>
      <c r="CF1592" s="28"/>
      <c r="CG1592" s="28"/>
      <c r="CH1592" s="28"/>
      <c r="CI1592" s="28"/>
      <c r="CJ1592" s="28"/>
      <c r="CK1592" s="28"/>
      <c r="CL1592" s="28"/>
      <c r="CM1592" s="28"/>
      <c r="CN1592" s="28"/>
      <c r="CO1592" s="28"/>
      <c r="CP1592" s="28"/>
      <c r="CQ1592" s="28"/>
      <c r="CR1592" s="28"/>
      <c r="CS1592" s="28"/>
      <c r="CT1592" s="28"/>
      <c r="CU1592" s="28"/>
      <c r="CV1592" s="28"/>
      <c r="CW1592" s="28"/>
      <c r="CX1592" s="28"/>
      <c r="CY1592" s="28"/>
    </row>
    <row r="1593" customFormat="false" ht="12.75" hidden="false" customHeight="false" outlineLevel="0" collapsed="false">
      <c r="BS1593" s="28"/>
      <c r="BT1593" s="28"/>
      <c r="BU1593" s="28"/>
      <c r="BV1593" s="28"/>
      <c r="BW1593" s="28"/>
      <c r="BX1593" s="28"/>
      <c r="BY1593" s="28"/>
      <c r="BZ1593" s="28"/>
      <c r="CA1593" s="28"/>
      <c r="CB1593" s="28"/>
      <c r="CC1593" s="28"/>
      <c r="CD1593" s="28"/>
      <c r="CE1593" s="28"/>
      <c r="CF1593" s="28"/>
      <c r="CG1593" s="28"/>
      <c r="CH1593" s="28"/>
      <c r="CI1593" s="28"/>
      <c r="CJ1593" s="28"/>
      <c r="CK1593" s="28"/>
      <c r="CL1593" s="28"/>
      <c r="CM1593" s="28"/>
      <c r="CN1593" s="28"/>
      <c r="CO1593" s="28"/>
      <c r="CP1593" s="28"/>
      <c r="CQ1593" s="28"/>
      <c r="CR1593" s="28"/>
      <c r="CS1593" s="28"/>
      <c r="CT1593" s="28"/>
      <c r="CU1593" s="28"/>
      <c r="CV1593" s="28"/>
      <c r="CW1593" s="28"/>
      <c r="CX1593" s="28"/>
      <c r="CY1593" s="28"/>
    </row>
    <row r="1594" customFormat="false" ht="12.75" hidden="false" customHeight="false" outlineLevel="0" collapsed="false">
      <c r="BS1594" s="28"/>
      <c r="BT1594" s="28"/>
      <c r="BU1594" s="28"/>
      <c r="BV1594" s="28"/>
      <c r="BW1594" s="28"/>
      <c r="BX1594" s="28"/>
      <c r="BY1594" s="28"/>
      <c r="BZ1594" s="28"/>
      <c r="CA1594" s="28"/>
      <c r="CB1594" s="28"/>
      <c r="CC1594" s="28"/>
      <c r="CD1594" s="28"/>
      <c r="CE1594" s="28"/>
      <c r="CF1594" s="28"/>
      <c r="CG1594" s="28"/>
      <c r="CH1594" s="28"/>
      <c r="CI1594" s="28"/>
      <c r="CJ1594" s="28"/>
      <c r="CK1594" s="28"/>
      <c r="CL1594" s="28"/>
      <c r="CM1594" s="28"/>
      <c r="CN1594" s="28"/>
      <c r="CO1594" s="28"/>
      <c r="CP1594" s="28"/>
      <c r="CQ1594" s="28"/>
      <c r="CR1594" s="28"/>
      <c r="CS1594" s="28"/>
      <c r="CT1594" s="28"/>
      <c r="CU1594" s="28"/>
      <c r="CV1594" s="28"/>
      <c r="CW1594" s="28"/>
      <c r="CX1594" s="28"/>
      <c r="CY1594" s="28"/>
    </row>
    <row r="1595" customFormat="false" ht="12.75" hidden="false" customHeight="false" outlineLevel="0" collapsed="false">
      <c r="BS1595" s="28"/>
      <c r="BT1595" s="28"/>
      <c r="BU1595" s="28"/>
      <c r="BV1595" s="28"/>
      <c r="BW1595" s="28"/>
      <c r="BX1595" s="28"/>
      <c r="BY1595" s="28"/>
      <c r="BZ1595" s="28"/>
      <c r="CA1595" s="28"/>
      <c r="CB1595" s="28"/>
      <c r="CC1595" s="28"/>
      <c r="CD1595" s="28"/>
      <c r="CE1595" s="28"/>
      <c r="CF1595" s="28"/>
      <c r="CG1595" s="28"/>
      <c r="CH1595" s="28"/>
      <c r="CI1595" s="28"/>
      <c r="CJ1595" s="28"/>
      <c r="CK1595" s="28"/>
      <c r="CL1595" s="28"/>
      <c r="CM1595" s="28"/>
      <c r="CN1595" s="28"/>
      <c r="CO1595" s="28"/>
      <c r="CP1595" s="28"/>
      <c r="CQ1595" s="28"/>
      <c r="CR1595" s="28"/>
      <c r="CS1595" s="28"/>
      <c r="CT1595" s="28"/>
      <c r="CU1595" s="28"/>
      <c r="CV1595" s="28"/>
      <c r="CW1595" s="28"/>
      <c r="CX1595" s="28"/>
      <c r="CY1595" s="28"/>
    </row>
    <row r="1596" customFormat="false" ht="12.75" hidden="false" customHeight="false" outlineLevel="0" collapsed="false">
      <c r="BS1596" s="28"/>
      <c r="BT1596" s="28"/>
      <c r="BU1596" s="28"/>
      <c r="BV1596" s="28"/>
      <c r="BW1596" s="28"/>
      <c r="BX1596" s="28"/>
      <c r="BY1596" s="28"/>
      <c r="BZ1596" s="28"/>
      <c r="CA1596" s="28"/>
      <c r="CB1596" s="28"/>
      <c r="CC1596" s="28"/>
      <c r="CD1596" s="28"/>
      <c r="CE1596" s="28"/>
      <c r="CF1596" s="28"/>
      <c r="CG1596" s="28"/>
      <c r="CH1596" s="28"/>
      <c r="CI1596" s="28"/>
      <c r="CJ1596" s="28"/>
      <c r="CK1596" s="28"/>
      <c r="CL1596" s="28"/>
      <c r="CM1596" s="28"/>
      <c r="CN1596" s="28"/>
      <c r="CO1596" s="28"/>
      <c r="CP1596" s="28"/>
      <c r="CQ1596" s="28"/>
      <c r="CR1596" s="28"/>
      <c r="CS1596" s="28"/>
      <c r="CT1596" s="28"/>
      <c r="CU1596" s="28"/>
      <c r="CV1596" s="28"/>
      <c r="CW1596" s="28"/>
      <c r="CX1596" s="28"/>
      <c r="CY1596" s="28"/>
    </row>
    <row r="1597" customFormat="false" ht="12.75" hidden="false" customHeight="false" outlineLevel="0" collapsed="false">
      <c r="BS1597" s="28"/>
      <c r="BT1597" s="28"/>
      <c r="BU1597" s="28"/>
      <c r="BV1597" s="28"/>
      <c r="BW1597" s="28"/>
      <c r="BX1597" s="28"/>
      <c r="BY1597" s="28"/>
      <c r="BZ1597" s="28"/>
      <c r="CA1597" s="28"/>
      <c r="CB1597" s="28"/>
      <c r="CC1597" s="28"/>
      <c r="CD1597" s="28"/>
      <c r="CE1597" s="28"/>
      <c r="CF1597" s="28"/>
      <c r="CG1597" s="28"/>
      <c r="CH1597" s="28"/>
      <c r="CI1597" s="28"/>
      <c r="CJ1597" s="28"/>
      <c r="CK1597" s="28"/>
      <c r="CL1597" s="28"/>
      <c r="CM1597" s="28"/>
      <c r="CN1597" s="28"/>
      <c r="CO1597" s="28"/>
      <c r="CP1597" s="28"/>
      <c r="CQ1597" s="28"/>
      <c r="CR1597" s="28"/>
      <c r="CS1597" s="28"/>
      <c r="CT1597" s="28"/>
      <c r="CU1597" s="28"/>
      <c r="CV1597" s="28"/>
      <c r="CW1597" s="28"/>
      <c r="CX1597" s="28"/>
      <c r="CY1597" s="28"/>
    </row>
    <row r="1598" customFormat="false" ht="12.75" hidden="false" customHeight="false" outlineLevel="0" collapsed="false">
      <c r="BS1598" s="28"/>
      <c r="BT1598" s="28"/>
      <c r="BU1598" s="28"/>
      <c r="BV1598" s="28"/>
      <c r="BW1598" s="28"/>
      <c r="BX1598" s="28"/>
      <c r="BY1598" s="28"/>
      <c r="BZ1598" s="28"/>
      <c r="CA1598" s="28"/>
      <c r="CB1598" s="28"/>
      <c r="CC1598" s="28"/>
      <c r="CD1598" s="28"/>
      <c r="CE1598" s="28"/>
      <c r="CF1598" s="28"/>
      <c r="CG1598" s="28"/>
      <c r="CH1598" s="28"/>
      <c r="CI1598" s="28"/>
      <c r="CJ1598" s="28"/>
      <c r="CK1598" s="28"/>
      <c r="CL1598" s="28"/>
      <c r="CM1598" s="28"/>
      <c r="CN1598" s="28"/>
      <c r="CO1598" s="28"/>
      <c r="CP1598" s="28"/>
      <c r="CQ1598" s="28"/>
      <c r="CR1598" s="28"/>
      <c r="CS1598" s="28"/>
      <c r="CT1598" s="28"/>
      <c r="CU1598" s="28"/>
      <c r="CV1598" s="28"/>
      <c r="CW1598" s="28"/>
      <c r="CX1598" s="28"/>
      <c r="CY1598" s="28"/>
    </row>
    <row r="1599" customFormat="false" ht="12.75" hidden="false" customHeight="false" outlineLevel="0" collapsed="false">
      <c r="BS1599" s="28"/>
      <c r="BT1599" s="28"/>
      <c r="BU1599" s="28"/>
      <c r="BV1599" s="28"/>
      <c r="BW1599" s="28"/>
      <c r="BX1599" s="28"/>
      <c r="BY1599" s="28"/>
      <c r="BZ1599" s="28"/>
      <c r="CA1599" s="28"/>
      <c r="CB1599" s="28"/>
      <c r="CC1599" s="28"/>
      <c r="CD1599" s="28"/>
      <c r="CE1599" s="28"/>
      <c r="CF1599" s="28"/>
      <c r="CG1599" s="28"/>
      <c r="CH1599" s="28"/>
      <c r="CI1599" s="28"/>
      <c r="CJ1599" s="28"/>
      <c r="CK1599" s="28"/>
      <c r="CL1599" s="28"/>
      <c r="CM1599" s="28"/>
      <c r="CN1599" s="28"/>
      <c r="CO1599" s="28"/>
      <c r="CP1599" s="28"/>
      <c r="CQ1599" s="28"/>
      <c r="CR1599" s="28"/>
      <c r="CS1599" s="28"/>
      <c r="CT1599" s="28"/>
      <c r="CU1599" s="28"/>
      <c r="CV1599" s="28"/>
      <c r="CW1599" s="28"/>
      <c r="CX1599" s="28"/>
      <c r="CY1599" s="28"/>
    </row>
    <row r="1600" customFormat="false" ht="12.75" hidden="false" customHeight="false" outlineLevel="0" collapsed="false">
      <c r="BS1600" s="28"/>
      <c r="BT1600" s="28"/>
      <c r="BU1600" s="28"/>
      <c r="BV1600" s="28"/>
      <c r="BW1600" s="28"/>
      <c r="BX1600" s="28"/>
      <c r="BY1600" s="28"/>
      <c r="BZ1600" s="28"/>
      <c r="CA1600" s="28"/>
      <c r="CB1600" s="28"/>
      <c r="CC1600" s="28"/>
      <c r="CD1600" s="28"/>
      <c r="CE1600" s="28"/>
      <c r="CF1600" s="28"/>
      <c r="CG1600" s="28"/>
      <c r="CH1600" s="28"/>
      <c r="CI1600" s="28"/>
      <c r="CJ1600" s="28"/>
      <c r="CK1600" s="28"/>
      <c r="CL1600" s="28"/>
      <c r="CM1600" s="28"/>
      <c r="CN1600" s="28"/>
      <c r="CO1600" s="28"/>
      <c r="CP1600" s="28"/>
      <c r="CQ1600" s="28"/>
      <c r="CR1600" s="28"/>
      <c r="CS1600" s="28"/>
      <c r="CT1600" s="28"/>
      <c r="CU1600" s="28"/>
      <c r="CV1600" s="28"/>
      <c r="CW1600" s="28"/>
      <c r="CX1600" s="28"/>
      <c r="CY1600" s="28"/>
    </row>
    <row r="1601" customFormat="false" ht="12.75" hidden="false" customHeight="false" outlineLevel="0" collapsed="false">
      <c r="BS1601" s="28"/>
      <c r="BT1601" s="28"/>
      <c r="BU1601" s="28"/>
      <c r="BV1601" s="28"/>
      <c r="BW1601" s="28"/>
      <c r="BX1601" s="28"/>
      <c r="BY1601" s="28"/>
      <c r="BZ1601" s="28"/>
      <c r="CA1601" s="28"/>
      <c r="CB1601" s="28"/>
      <c r="CC1601" s="28"/>
      <c r="CD1601" s="28"/>
      <c r="CE1601" s="28"/>
      <c r="CF1601" s="28"/>
      <c r="CG1601" s="28"/>
      <c r="CH1601" s="28"/>
      <c r="CI1601" s="28"/>
      <c r="CJ1601" s="28"/>
      <c r="CK1601" s="28"/>
      <c r="CL1601" s="28"/>
      <c r="CM1601" s="28"/>
      <c r="CN1601" s="28"/>
      <c r="CO1601" s="28"/>
      <c r="CP1601" s="28"/>
      <c r="CQ1601" s="28"/>
      <c r="CR1601" s="28"/>
      <c r="CS1601" s="28"/>
      <c r="CT1601" s="28"/>
      <c r="CU1601" s="28"/>
      <c r="CV1601" s="28"/>
      <c r="CW1601" s="28"/>
      <c r="CX1601" s="28"/>
      <c r="CY1601" s="28"/>
    </row>
    <row r="1602" customFormat="false" ht="12.75" hidden="false" customHeight="false" outlineLevel="0" collapsed="false">
      <c r="BS1602" s="28"/>
      <c r="BT1602" s="28"/>
      <c r="BU1602" s="28"/>
      <c r="BV1602" s="28"/>
      <c r="BW1602" s="28"/>
      <c r="BX1602" s="28"/>
      <c r="BY1602" s="28"/>
      <c r="BZ1602" s="28"/>
      <c r="CA1602" s="28"/>
      <c r="CB1602" s="28"/>
      <c r="CC1602" s="28"/>
      <c r="CD1602" s="28"/>
      <c r="CE1602" s="28"/>
      <c r="CF1602" s="28"/>
      <c r="CG1602" s="28"/>
      <c r="CH1602" s="28"/>
      <c r="CI1602" s="28"/>
      <c r="CJ1602" s="28"/>
      <c r="CK1602" s="28"/>
      <c r="CL1602" s="28"/>
      <c r="CM1602" s="28"/>
      <c r="CN1602" s="28"/>
      <c r="CO1602" s="28"/>
      <c r="CP1602" s="28"/>
      <c r="CQ1602" s="28"/>
      <c r="CR1602" s="28"/>
      <c r="CS1602" s="28"/>
      <c r="CT1602" s="28"/>
      <c r="CU1602" s="28"/>
      <c r="CV1602" s="28"/>
      <c r="CW1602" s="28"/>
      <c r="CX1602" s="28"/>
      <c r="CY1602" s="28"/>
    </row>
    <row r="1603" customFormat="false" ht="12.75" hidden="false" customHeight="false" outlineLevel="0" collapsed="false">
      <c r="BS1603" s="28"/>
      <c r="BT1603" s="28"/>
      <c r="BU1603" s="28"/>
      <c r="BV1603" s="28"/>
      <c r="BW1603" s="28"/>
      <c r="BX1603" s="28"/>
      <c r="BY1603" s="28"/>
      <c r="BZ1603" s="28"/>
      <c r="CA1603" s="28"/>
      <c r="CB1603" s="28"/>
      <c r="CC1603" s="28"/>
      <c r="CD1603" s="28"/>
      <c r="CE1603" s="28"/>
      <c r="CF1603" s="28"/>
      <c r="CG1603" s="28"/>
      <c r="CH1603" s="28"/>
      <c r="CI1603" s="28"/>
      <c r="CJ1603" s="28"/>
      <c r="CK1603" s="28"/>
      <c r="CL1603" s="28"/>
      <c r="CM1603" s="28"/>
      <c r="CN1603" s="28"/>
      <c r="CO1603" s="28"/>
      <c r="CP1603" s="28"/>
      <c r="CQ1603" s="28"/>
      <c r="CR1603" s="28"/>
      <c r="CS1603" s="28"/>
      <c r="CT1603" s="28"/>
      <c r="CU1603" s="28"/>
      <c r="CV1603" s="28"/>
      <c r="CW1603" s="28"/>
      <c r="CX1603" s="28"/>
      <c r="CY1603" s="28"/>
    </row>
    <row r="1604" customFormat="false" ht="12.75" hidden="false" customHeight="false" outlineLevel="0" collapsed="false">
      <c r="BS1604" s="28"/>
      <c r="BT1604" s="28"/>
      <c r="BU1604" s="28"/>
      <c r="BV1604" s="28"/>
      <c r="BW1604" s="28"/>
      <c r="BX1604" s="28"/>
      <c r="BY1604" s="28"/>
      <c r="BZ1604" s="28"/>
      <c r="CA1604" s="28"/>
      <c r="CB1604" s="28"/>
      <c r="CC1604" s="28"/>
      <c r="CD1604" s="28"/>
      <c r="CE1604" s="28"/>
      <c r="CF1604" s="28"/>
      <c r="CG1604" s="28"/>
      <c r="CH1604" s="28"/>
      <c r="CI1604" s="28"/>
      <c r="CJ1604" s="28"/>
      <c r="CK1604" s="28"/>
      <c r="CL1604" s="28"/>
      <c r="CM1604" s="28"/>
      <c r="CN1604" s="28"/>
      <c r="CO1604" s="28"/>
      <c r="CP1604" s="28"/>
      <c r="CQ1604" s="28"/>
      <c r="CR1604" s="28"/>
      <c r="CS1604" s="28"/>
      <c r="CT1604" s="28"/>
      <c r="CU1604" s="28"/>
      <c r="CV1604" s="28"/>
      <c r="CW1604" s="28"/>
      <c r="CX1604" s="28"/>
      <c r="CY1604" s="28"/>
    </row>
    <row r="1605" customFormat="false" ht="12.75" hidden="false" customHeight="false" outlineLevel="0" collapsed="false">
      <c r="BS1605" s="28"/>
      <c r="BT1605" s="28"/>
      <c r="BU1605" s="28"/>
      <c r="BV1605" s="28"/>
      <c r="BW1605" s="28"/>
      <c r="BX1605" s="28"/>
      <c r="BY1605" s="28"/>
      <c r="BZ1605" s="28"/>
      <c r="CA1605" s="28"/>
      <c r="CB1605" s="28"/>
      <c r="CC1605" s="28"/>
      <c r="CD1605" s="28"/>
      <c r="CE1605" s="28"/>
      <c r="CF1605" s="28"/>
      <c r="CG1605" s="28"/>
      <c r="CH1605" s="28"/>
      <c r="CI1605" s="28"/>
      <c r="CJ1605" s="28"/>
      <c r="CK1605" s="28"/>
      <c r="CL1605" s="28"/>
      <c r="CM1605" s="28"/>
      <c r="CN1605" s="28"/>
      <c r="CO1605" s="28"/>
      <c r="CP1605" s="28"/>
      <c r="CQ1605" s="28"/>
      <c r="CR1605" s="28"/>
      <c r="CS1605" s="28"/>
      <c r="CT1605" s="28"/>
      <c r="CU1605" s="28"/>
      <c r="CV1605" s="28"/>
      <c r="CW1605" s="28"/>
      <c r="CX1605" s="28"/>
      <c r="CY1605" s="28"/>
    </row>
    <row r="1606" customFormat="false" ht="12.75" hidden="false" customHeight="false" outlineLevel="0" collapsed="false">
      <c r="BS1606" s="28"/>
      <c r="BT1606" s="28"/>
      <c r="BU1606" s="28"/>
      <c r="BV1606" s="28"/>
      <c r="BW1606" s="28"/>
      <c r="BX1606" s="28"/>
      <c r="BY1606" s="28"/>
      <c r="BZ1606" s="28"/>
      <c r="CA1606" s="28"/>
      <c r="CB1606" s="28"/>
      <c r="CC1606" s="28"/>
      <c r="CD1606" s="28"/>
      <c r="CE1606" s="28"/>
      <c r="CF1606" s="28"/>
      <c r="CG1606" s="28"/>
      <c r="CH1606" s="28"/>
      <c r="CI1606" s="28"/>
      <c r="CJ1606" s="28"/>
      <c r="CK1606" s="28"/>
      <c r="CL1606" s="28"/>
      <c r="CM1606" s="28"/>
      <c r="CN1606" s="28"/>
      <c r="CO1606" s="28"/>
      <c r="CP1606" s="28"/>
      <c r="CQ1606" s="28"/>
      <c r="CR1606" s="28"/>
      <c r="CS1606" s="28"/>
      <c r="CT1606" s="28"/>
      <c r="CU1606" s="28"/>
      <c r="CV1606" s="28"/>
      <c r="CW1606" s="28"/>
      <c r="CX1606" s="28"/>
      <c r="CY1606" s="28"/>
    </row>
    <row r="1607" customFormat="false" ht="12.75" hidden="false" customHeight="false" outlineLevel="0" collapsed="false">
      <c r="BS1607" s="28"/>
      <c r="BT1607" s="28"/>
      <c r="BU1607" s="28"/>
      <c r="BV1607" s="28"/>
      <c r="BW1607" s="28"/>
      <c r="BX1607" s="28"/>
      <c r="BY1607" s="28"/>
      <c r="BZ1607" s="28"/>
      <c r="CA1607" s="28"/>
      <c r="CB1607" s="28"/>
      <c r="CC1607" s="28"/>
      <c r="CD1607" s="28"/>
      <c r="CE1607" s="28"/>
      <c r="CF1607" s="28"/>
      <c r="CG1607" s="28"/>
      <c r="CH1607" s="28"/>
      <c r="CI1607" s="28"/>
      <c r="CJ1607" s="28"/>
      <c r="CK1607" s="28"/>
      <c r="CL1607" s="28"/>
      <c r="CM1607" s="28"/>
      <c r="CN1607" s="28"/>
      <c r="CO1607" s="28"/>
      <c r="CP1607" s="28"/>
      <c r="CQ1607" s="28"/>
      <c r="CR1607" s="28"/>
      <c r="CS1607" s="28"/>
      <c r="CT1607" s="28"/>
      <c r="CU1607" s="28"/>
      <c r="CV1607" s="28"/>
      <c r="CW1607" s="28"/>
      <c r="CX1607" s="28"/>
      <c r="CY1607" s="28"/>
    </row>
    <row r="1608" customFormat="false" ht="12.75" hidden="false" customHeight="false" outlineLevel="0" collapsed="false">
      <c r="BS1608" s="28"/>
      <c r="BT1608" s="28"/>
      <c r="BU1608" s="28"/>
      <c r="BV1608" s="28"/>
      <c r="BW1608" s="28"/>
      <c r="BX1608" s="28"/>
      <c r="BY1608" s="28"/>
      <c r="BZ1608" s="28"/>
      <c r="CA1608" s="28"/>
      <c r="CB1608" s="28"/>
      <c r="CC1608" s="28"/>
      <c r="CD1608" s="28"/>
      <c r="CE1608" s="28"/>
      <c r="CF1608" s="28"/>
      <c r="CG1608" s="28"/>
      <c r="CH1608" s="28"/>
      <c r="CI1608" s="28"/>
      <c r="CJ1608" s="28"/>
      <c r="CK1608" s="28"/>
      <c r="CL1608" s="28"/>
      <c r="CM1608" s="28"/>
      <c r="CN1608" s="28"/>
      <c r="CO1608" s="28"/>
      <c r="CP1608" s="28"/>
      <c r="CQ1608" s="28"/>
      <c r="CR1608" s="28"/>
      <c r="CS1608" s="28"/>
      <c r="CT1608" s="28"/>
      <c r="CU1608" s="28"/>
      <c r="CV1608" s="28"/>
      <c r="CW1608" s="28"/>
      <c r="CX1608" s="28"/>
      <c r="CY1608" s="28"/>
    </row>
    <row r="1609" customFormat="false" ht="12.75" hidden="false" customHeight="false" outlineLevel="0" collapsed="false">
      <c r="BS1609" s="28"/>
      <c r="BT1609" s="28"/>
      <c r="BU1609" s="28"/>
      <c r="BV1609" s="28"/>
      <c r="BW1609" s="28"/>
      <c r="BX1609" s="28"/>
      <c r="BY1609" s="28"/>
      <c r="BZ1609" s="28"/>
      <c r="CA1609" s="28"/>
      <c r="CB1609" s="28"/>
      <c r="CC1609" s="28"/>
      <c r="CD1609" s="28"/>
      <c r="CE1609" s="28"/>
      <c r="CF1609" s="28"/>
      <c r="CG1609" s="28"/>
      <c r="CH1609" s="28"/>
      <c r="CI1609" s="28"/>
      <c r="CJ1609" s="28"/>
      <c r="CK1609" s="28"/>
      <c r="CL1609" s="28"/>
      <c r="CM1609" s="28"/>
      <c r="CN1609" s="28"/>
      <c r="CO1609" s="28"/>
      <c r="CP1609" s="28"/>
      <c r="CQ1609" s="28"/>
      <c r="CR1609" s="28"/>
      <c r="CS1609" s="28"/>
      <c r="CT1609" s="28"/>
      <c r="CU1609" s="28"/>
      <c r="CV1609" s="28"/>
      <c r="CW1609" s="28"/>
      <c r="CX1609" s="28"/>
      <c r="CY1609" s="28"/>
    </row>
    <row r="1610" customFormat="false" ht="12.75" hidden="false" customHeight="false" outlineLevel="0" collapsed="false">
      <c r="BS1610" s="28"/>
      <c r="BT1610" s="28"/>
      <c r="BU1610" s="28"/>
      <c r="BV1610" s="28"/>
      <c r="BW1610" s="28"/>
      <c r="BX1610" s="28"/>
      <c r="BY1610" s="28"/>
      <c r="BZ1610" s="28"/>
      <c r="CA1610" s="28"/>
      <c r="CB1610" s="28"/>
      <c r="CC1610" s="28"/>
      <c r="CD1610" s="28"/>
      <c r="CE1610" s="28"/>
      <c r="CF1610" s="28"/>
      <c r="CG1610" s="28"/>
      <c r="CH1610" s="28"/>
      <c r="CI1610" s="28"/>
      <c r="CJ1610" s="28"/>
      <c r="CK1610" s="28"/>
      <c r="CL1610" s="28"/>
      <c r="CM1610" s="28"/>
      <c r="CN1610" s="28"/>
      <c r="CO1610" s="28"/>
      <c r="CP1610" s="28"/>
      <c r="CQ1610" s="28"/>
      <c r="CR1610" s="28"/>
      <c r="CS1610" s="28"/>
      <c r="CT1610" s="28"/>
      <c r="CU1610" s="28"/>
      <c r="CV1610" s="28"/>
      <c r="CW1610" s="28"/>
      <c r="CX1610" s="28"/>
      <c r="CY1610" s="28"/>
    </row>
    <row r="1611" customFormat="false" ht="12.75" hidden="false" customHeight="false" outlineLevel="0" collapsed="false">
      <c r="BS1611" s="28"/>
      <c r="BT1611" s="28"/>
      <c r="BU1611" s="28"/>
      <c r="BV1611" s="28"/>
      <c r="BW1611" s="28"/>
      <c r="BX1611" s="28"/>
      <c r="BY1611" s="28"/>
      <c r="BZ1611" s="28"/>
      <c r="CA1611" s="28"/>
      <c r="CB1611" s="28"/>
      <c r="CC1611" s="28"/>
      <c r="CD1611" s="28"/>
      <c r="CE1611" s="28"/>
      <c r="CF1611" s="28"/>
      <c r="CG1611" s="28"/>
      <c r="CH1611" s="28"/>
      <c r="CI1611" s="28"/>
      <c r="CJ1611" s="28"/>
      <c r="CK1611" s="28"/>
      <c r="CL1611" s="28"/>
      <c r="CM1611" s="28"/>
      <c r="CN1611" s="28"/>
      <c r="CO1611" s="28"/>
      <c r="CP1611" s="28"/>
      <c r="CQ1611" s="28"/>
      <c r="CR1611" s="28"/>
      <c r="CS1611" s="28"/>
      <c r="CT1611" s="28"/>
      <c r="CU1611" s="28"/>
      <c r="CV1611" s="28"/>
      <c r="CW1611" s="28"/>
      <c r="CX1611" s="28"/>
      <c r="CY1611" s="28"/>
    </row>
    <row r="1612" customFormat="false" ht="12.75" hidden="false" customHeight="false" outlineLevel="0" collapsed="false">
      <c r="BS1612" s="28"/>
      <c r="BT1612" s="28"/>
      <c r="BU1612" s="28"/>
      <c r="BV1612" s="28"/>
      <c r="BW1612" s="28"/>
      <c r="BX1612" s="28"/>
      <c r="BY1612" s="28"/>
      <c r="BZ1612" s="28"/>
      <c r="CA1612" s="28"/>
      <c r="CB1612" s="28"/>
      <c r="CC1612" s="28"/>
      <c r="CD1612" s="28"/>
      <c r="CE1612" s="28"/>
      <c r="CF1612" s="28"/>
      <c r="CG1612" s="28"/>
      <c r="CH1612" s="28"/>
      <c r="CI1612" s="28"/>
      <c r="CJ1612" s="28"/>
      <c r="CK1612" s="28"/>
      <c r="CL1612" s="28"/>
      <c r="CM1612" s="28"/>
      <c r="CN1612" s="28"/>
      <c r="CO1612" s="28"/>
      <c r="CP1612" s="28"/>
      <c r="CQ1612" s="28"/>
      <c r="CR1612" s="28"/>
      <c r="CS1612" s="28"/>
      <c r="CT1612" s="28"/>
      <c r="CU1612" s="28"/>
      <c r="CV1612" s="28"/>
      <c r="CW1612" s="28"/>
      <c r="CX1612" s="28"/>
      <c r="CY1612" s="28"/>
    </row>
    <row r="1613" customFormat="false" ht="12.75" hidden="false" customHeight="false" outlineLevel="0" collapsed="false">
      <c r="BS1613" s="28"/>
      <c r="BT1613" s="28"/>
      <c r="BU1613" s="28"/>
      <c r="BV1613" s="28"/>
      <c r="BW1613" s="28"/>
      <c r="BX1613" s="28"/>
      <c r="BY1613" s="28"/>
      <c r="BZ1613" s="28"/>
      <c r="CA1613" s="28"/>
      <c r="CB1613" s="28"/>
      <c r="CC1613" s="28"/>
      <c r="CD1613" s="28"/>
      <c r="CE1613" s="28"/>
      <c r="CF1613" s="28"/>
      <c r="CG1613" s="28"/>
      <c r="CH1613" s="28"/>
      <c r="CI1613" s="28"/>
      <c r="CJ1613" s="28"/>
      <c r="CK1613" s="28"/>
      <c r="CL1613" s="28"/>
      <c r="CM1613" s="28"/>
      <c r="CN1613" s="28"/>
      <c r="CO1613" s="28"/>
      <c r="CP1613" s="28"/>
      <c r="CQ1613" s="28"/>
      <c r="CR1613" s="28"/>
      <c r="CS1613" s="28"/>
      <c r="CT1613" s="28"/>
      <c r="CU1613" s="28"/>
      <c r="CV1613" s="28"/>
      <c r="CW1613" s="28"/>
      <c r="CX1613" s="28"/>
      <c r="CY1613" s="28"/>
    </row>
    <row r="1614" customFormat="false" ht="12.75" hidden="false" customHeight="false" outlineLevel="0" collapsed="false">
      <c r="BS1614" s="28"/>
      <c r="BT1614" s="28"/>
      <c r="BU1614" s="28"/>
      <c r="BV1614" s="28"/>
      <c r="BW1614" s="28"/>
      <c r="BX1614" s="28"/>
      <c r="BY1614" s="28"/>
      <c r="BZ1614" s="28"/>
      <c r="CA1614" s="28"/>
      <c r="CB1614" s="28"/>
      <c r="CC1614" s="28"/>
      <c r="CD1614" s="28"/>
      <c r="CE1614" s="28"/>
      <c r="CF1614" s="28"/>
      <c r="CG1614" s="28"/>
      <c r="CH1614" s="28"/>
      <c r="CI1614" s="28"/>
      <c r="CJ1614" s="28"/>
      <c r="CK1614" s="28"/>
      <c r="CL1614" s="28"/>
      <c r="CM1614" s="28"/>
      <c r="CN1614" s="28"/>
      <c r="CO1614" s="28"/>
      <c r="CP1614" s="28"/>
      <c r="CQ1614" s="28"/>
      <c r="CR1614" s="28"/>
      <c r="CS1614" s="28"/>
      <c r="CT1614" s="28"/>
      <c r="CU1614" s="28"/>
      <c r="CV1614" s="28"/>
      <c r="CW1614" s="28"/>
      <c r="CX1614" s="28"/>
      <c r="CY1614" s="28"/>
    </row>
    <row r="1615" customFormat="false" ht="12.75" hidden="false" customHeight="false" outlineLevel="0" collapsed="false">
      <c r="BS1615" s="28"/>
      <c r="BT1615" s="28"/>
      <c r="BU1615" s="28"/>
      <c r="BV1615" s="28"/>
      <c r="BW1615" s="28"/>
      <c r="BX1615" s="28"/>
      <c r="BY1615" s="28"/>
      <c r="BZ1615" s="28"/>
      <c r="CA1615" s="28"/>
      <c r="CB1615" s="28"/>
      <c r="CC1615" s="28"/>
      <c r="CD1615" s="28"/>
      <c r="CE1615" s="28"/>
      <c r="CF1615" s="28"/>
      <c r="CG1615" s="28"/>
      <c r="CH1615" s="28"/>
      <c r="CI1615" s="28"/>
      <c r="CJ1615" s="28"/>
      <c r="CK1615" s="28"/>
      <c r="CL1615" s="28"/>
      <c r="CM1615" s="28"/>
      <c r="CN1615" s="28"/>
      <c r="CO1615" s="28"/>
      <c r="CP1615" s="28"/>
      <c r="CQ1615" s="28"/>
      <c r="CR1615" s="28"/>
      <c r="CS1615" s="28"/>
      <c r="CT1615" s="28"/>
      <c r="CU1615" s="28"/>
      <c r="CV1615" s="28"/>
      <c r="CW1615" s="28"/>
      <c r="CX1615" s="28"/>
      <c r="CY1615" s="28"/>
    </row>
    <row r="1616" customFormat="false" ht="12.75" hidden="false" customHeight="false" outlineLevel="0" collapsed="false">
      <c r="BS1616" s="28"/>
      <c r="BT1616" s="28"/>
      <c r="BU1616" s="28"/>
      <c r="BV1616" s="28"/>
      <c r="BW1616" s="28"/>
      <c r="BX1616" s="28"/>
      <c r="BY1616" s="28"/>
      <c r="BZ1616" s="28"/>
      <c r="CA1616" s="28"/>
      <c r="CB1616" s="28"/>
      <c r="CC1616" s="28"/>
      <c r="CD1616" s="28"/>
      <c r="CE1616" s="28"/>
      <c r="CF1616" s="28"/>
      <c r="CG1616" s="28"/>
      <c r="CH1616" s="28"/>
      <c r="CI1616" s="28"/>
      <c r="CJ1616" s="28"/>
      <c r="CK1616" s="28"/>
      <c r="CL1616" s="28"/>
      <c r="CM1616" s="28"/>
      <c r="CN1616" s="28"/>
      <c r="CO1616" s="28"/>
      <c r="CP1616" s="28"/>
      <c r="CQ1616" s="28"/>
      <c r="CR1616" s="28"/>
      <c r="CS1616" s="28"/>
      <c r="CT1616" s="28"/>
      <c r="CU1616" s="28"/>
      <c r="CV1616" s="28"/>
      <c r="CW1616" s="28"/>
      <c r="CX1616" s="28"/>
      <c r="CY1616" s="28"/>
    </row>
    <row r="1617" customFormat="false" ht="12.75" hidden="false" customHeight="false" outlineLevel="0" collapsed="false">
      <c r="BS1617" s="28"/>
      <c r="BT1617" s="28"/>
      <c r="BU1617" s="28"/>
      <c r="BV1617" s="28"/>
      <c r="BW1617" s="28"/>
      <c r="BX1617" s="28"/>
      <c r="BY1617" s="28"/>
      <c r="BZ1617" s="28"/>
      <c r="CA1617" s="28"/>
      <c r="CB1617" s="28"/>
      <c r="CC1617" s="28"/>
      <c r="CD1617" s="28"/>
      <c r="CE1617" s="28"/>
      <c r="CF1617" s="28"/>
      <c r="CG1617" s="28"/>
      <c r="CH1617" s="28"/>
      <c r="CI1617" s="28"/>
      <c r="CJ1617" s="28"/>
      <c r="CK1617" s="28"/>
      <c r="CL1617" s="28"/>
      <c r="CM1617" s="28"/>
      <c r="CN1617" s="28"/>
      <c r="CO1617" s="28"/>
      <c r="CP1617" s="28"/>
      <c r="CQ1617" s="28"/>
      <c r="CR1617" s="28"/>
      <c r="CS1617" s="28"/>
      <c r="CT1617" s="28"/>
      <c r="CU1617" s="28"/>
      <c r="CV1617" s="28"/>
      <c r="CW1617" s="28"/>
      <c r="CX1617" s="28"/>
      <c r="CY1617" s="28"/>
    </row>
    <row r="1618" customFormat="false" ht="12.75" hidden="false" customHeight="false" outlineLevel="0" collapsed="false">
      <c r="BS1618" s="28"/>
      <c r="BT1618" s="28"/>
      <c r="BU1618" s="28"/>
      <c r="BV1618" s="28"/>
      <c r="BW1618" s="28"/>
      <c r="BX1618" s="28"/>
      <c r="BY1618" s="28"/>
      <c r="BZ1618" s="28"/>
      <c r="CA1618" s="28"/>
      <c r="CB1618" s="28"/>
      <c r="CC1618" s="28"/>
      <c r="CD1618" s="28"/>
      <c r="CE1618" s="28"/>
      <c r="CF1618" s="28"/>
      <c r="CG1618" s="28"/>
      <c r="CH1618" s="28"/>
      <c r="CI1618" s="28"/>
      <c r="CJ1618" s="28"/>
      <c r="CK1618" s="28"/>
      <c r="CL1618" s="28"/>
      <c r="CM1618" s="28"/>
      <c r="CN1618" s="28"/>
      <c r="CO1618" s="28"/>
      <c r="CP1618" s="28"/>
      <c r="CQ1618" s="28"/>
      <c r="CR1618" s="28"/>
      <c r="CS1618" s="28"/>
      <c r="CT1618" s="28"/>
      <c r="CU1618" s="28"/>
      <c r="CV1618" s="28"/>
      <c r="CW1618" s="28"/>
      <c r="CX1618" s="28"/>
      <c r="CY1618" s="28"/>
    </row>
    <row r="1619" customFormat="false" ht="12.75" hidden="false" customHeight="false" outlineLevel="0" collapsed="false">
      <c r="BS1619" s="28"/>
      <c r="BT1619" s="28"/>
      <c r="BU1619" s="28"/>
      <c r="BV1619" s="28"/>
      <c r="BW1619" s="28"/>
      <c r="BX1619" s="28"/>
      <c r="BY1619" s="28"/>
      <c r="BZ1619" s="28"/>
      <c r="CA1619" s="28"/>
      <c r="CB1619" s="28"/>
      <c r="CC1619" s="28"/>
      <c r="CD1619" s="28"/>
      <c r="CE1619" s="28"/>
      <c r="CF1619" s="28"/>
      <c r="CG1619" s="28"/>
      <c r="CH1619" s="28"/>
      <c r="CI1619" s="28"/>
      <c r="CJ1619" s="28"/>
      <c r="CK1619" s="28"/>
      <c r="CL1619" s="28"/>
      <c r="CM1619" s="28"/>
      <c r="CN1619" s="28"/>
      <c r="CO1619" s="28"/>
      <c r="CP1619" s="28"/>
      <c r="CQ1619" s="28"/>
      <c r="CR1619" s="28"/>
      <c r="CS1619" s="28"/>
      <c r="CT1619" s="28"/>
      <c r="CU1619" s="28"/>
      <c r="CV1619" s="28"/>
      <c r="CW1619" s="28"/>
      <c r="CX1619" s="28"/>
      <c r="CY1619" s="28"/>
    </row>
    <row r="1620" customFormat="false" ht="12.75" hidden="false" customHeight="false" outlineLevel="0" collapsed="false">
      <c r="BS1620" s="28"/>
      <c r="BT1620" s="28"/>
      <c r="BU1620" s="28"/>
      <c r="BV1620" s="28"/>
      <c r="BW1620" s="28"/>
      <c r="BX1620" s="28"/>
      <c r="BY1620" s="28"/>
      <c r="BZ1620" s="28"/>
      <c r="CA1620" s="28"/>
      <c r="CB1620" s="28"/>
      <c r="CC1620" s="28"/>
      <c r="CD1620" s="28"/>
      <c r="CE1620" s="28"/>
      <c r="CF1620" s="28"/>
      <c r="CG1620" s="28"/>
      <c r="CH1620" s="28"/>
      <c r="CI1620" s="28"/>
      <c r="CJ1620" s="28"/>
      <c r="CK1620" s="28"/>
      <c r="CL1620" s="28"/>
      <c r="CM1620" s="28"/>
      <c r="CN1620" s="28"/>
      <c r="CO1620" s="28"/>
      <c r="CP1620" s="28"/>
      <c r="CQ1620" s="28"/>
      <c r="CR1620" s="28"/>
      <c r="CS1620" s="28"/>
      <c r="CT1620" s="28"/>
      <c r="CU1620" s="28"/>
      <c r="CV1620" s="28"/>
      <c r="CW1620" s="28"/>
      <c r="CX1620" s="28"/>
      <c r="CY1620" s="28"/>
    </row>
    <row r="1621" customFormat="false" ht="12.75" hidden="false" customHeight="false" outlineLevel="0" collapsed="false">
      <c r="BS1621" s="28"/>
      <c r="BT1621" s="28"/>
      <c r="BU1621" s="28"/>
      <c r="BV1621" s="28"/>
      <c r="BW1621" s="28"/>
      <c r="BX1621" s="28"/>
      <c r="BY1621" s="28"/>
      <c r="BZ1621" s="28"/>
      <c r="CA1621" s="28"/>
      <c r="CB1621" s="28"/>
      <c r="CC1621" s="28"/>
      <c r="CD1621" s="28"/>
      <c r="CE1621" s="28"/>
      <c r="CF1621" s="28"/>
      <c r="CG1621" s="28"/>
      <c r="CH1621" s="28"/>
      <c r="CI1621" s="28"/>
      <c r="CJ1621" s="28"/>
      <c r="CK1621" s="28"/>
      <c r="CL1621" s="28"/>
      <c r="CM1621" s="28"/>
      <c r="CN1621" s="28"/>
      <c r="CO1621" s="28"/>
      <c r="CP1621" s="28"/>
      <c r="CQ1621" s="28"/>
      <c r="CR1621" s="28"/>
      <c r="CS1621" s="28"/>
      <c r="CT1621" s="28"/>
      <c r="CU1621" s="28"/>
      <c r="CV1621" s="28"/>
      <c r="CW1621" s="28"/>
      <c r="CX1621" s="28"/>
      <c r="CY1621" s="28"/>
    </row>
    <row r="1622" customFormat="false" ht="12.75" hidden="false" customHeight="false" outlineLevel="0" collapsed="false">
      <c r="BS1622" s="28"/>
      <c r="BT1622" s="28"/>
      <c r="BU1622" s="28"/>
      <c r="BV1622" s="28"/>
      <c r="BW1622" s="28"/>
      <c r="BX1622" s="28"/>
      <c r="BY1622" s="28"/>
      <c r="BZ1622" s="28"/>
      <c r="CA1622" s="28"/>
      <c r="CB1622" s="28"/>
      <c r="CC1622" s="28"/>
      <c r="CD1622" s="28"/>
      <c r="CE1622" s="28"/>
      <c r="CF1622" s="28"/>
      <c r="CG1622" s="28"/>
      <c r="CH1622" s="28"/>
      <c r="CI1622" s="28"/>
      <c r="CJ1622" s="28"/>
      <c r="CK1622" s="28"/>
      <c r="CL1622" s="28"/>
      <c r="CM1622" s="28"/>
      <c r="CN1622" s="28"/>
      <c r="CO1622" s="28"/>
      <c r="CP1622" s="28"/>
      <c r="CQ1622" s="28"/>
      <c r="CR1622" s="28"/>
      <c r="CS1622" s="28"/>
      <c r="CT1622" s="28"/>
      <c r="CU1622" s="28"/>
      <c r="CV1622" s="28"/>
      <c r="CW1622" s="28"/>
      <c r="CX1622" s="28"/>
      <c r="CY1622" s="28"/>
    </row>
    <row r="1623" customFormat="false" ht="12.75" hidden="false" customHeight="false" outlineLevel="0" collapsed="false">
      <c r="BS1623" s="28"/>
      <c r="BT1623" s="28"/>
      <c r="BU1623" s="28"/>
      <c r="BV1623" s="28"/>
      <c r="BW1623" s="28"/>
      <c r="BX1623" s="28"/>
      <c r="BY1623" s="28"/>
      <c r="BZ1623" s="28"/>
      <c r="CA1623" s="28"/>
      <c r="CB1623" s="28"/>
      <c r="CC1623" s="28"/>
      <c r="CD1623" s="28"/>
      <c r="CE1623" s="28"/>
      <c r="CF1623" s="28"/>
      <c r="CG1623" s="28"/>
      <c r="CH1623" s="28"/>
      <c r="CI1623" s="28"/>
      <c r="CJ1623" s="28"/>
      <c r="CK1623" s="28"/>
      <c r="CL1623" s="28"/>
      <c r="CM1623" s="28"/>
      <c r="CN1623" s="28"/>
      <c r="CO1623" s="28"/>
      <c r="CP1623" s="28"/>
      <c r="CQ1623" s="28"/>
      <c r="CR1623" s="28"/>
      <c r="CS1623" s="28"/>
      <c r="CT1623" s="28"/>
      <c r="CU1623" s="28"/>
      <c r="CV1623" s="28"/>
      <c r="CW1623" s="28"/>
      <c r="CX1623" s="28"/>
      <c r="CY1623" s="28"/>
    </row>
    <row r="1624" customFormat="false" ht="12.75" hidden="false" customHeight="false" outlineLevel="0" collapsed="false">
      <c r="BS1624" s="28"/>
      <c r="BT1624" s="28"/>
      <c r="BU1624" s="28"/>
      <c r="BV1624" s="28"/>
      <c r="BW1624" s="28"/>
      <c r="BX1624" s="28"/>
      <c r="BY1624" s="28"/>
      <c r="BZ1624" s="28"/>
      <c r="CA1624" s="28"/>
      <c r="CB1624" s="28"/>
      <c r="CC1624" s="28"/>
      <c r="CD1624" s="28"/>
      <c r="CE1624" s="28"/>
      <c r="CF1624" s="28"/>
      <c r="CG1624" s="28"/>
      <c r="CH1624" s="28"/>
      <c r="CI1624" s="28"/>
      <c r="CJ1624" s="28"/>
      <c r="CK1624" s="28"/>
      <c r="CL1624" s="28"/>
      <c r="CM1624" s="28"/>
      <c r="CN1624" s="28"/>
      <c r="CO1624" s="28"/>
      <c r="CP1624" s="28"/>
      <c r="CQ1624" s="28"/>
      <c r="CR1624" s="28"/>
      <c r="CS1624" s="28"/>
      <c r="CT1624" s="28"/>
      <c r="CU1624" s="28"/>
      <c r="CV1624" s="28"/>
      <c r="CW1624" s="28"/>
      <c r="CX1624" s="28"/>
      <c r="CY1624" s="28"/>
    </row>
    <row r="1625" customFormat="false" ht="12.75" hidden="false" customHeight="false" outlineLevel="0" collapsed="false">
      <c r="BS1625" s="28"/>
      <c r="BT1625" s="28"/>
      <c r="BU1625" s="28"/>
      <c r="BV1625" s="28"/>
      <c r="BW1625" s="28"/>
      <c r="BX1625" s="28"/>
      <c r="BY1625" s="28"/>
      <c r="BZ1625" s="28"/>
      <c r="CA1625" s="28"/>
      <c r="CB1625" s="28"/>
      <c r="CC1625" s="28"/>
      <c r="CD1625" s="28"/>
      <c r="CE1625" s="28"/>
      <c r="CF1625" s="28"/>
      <c r="CG1625" s="28"/>
      <c r="CH1625" s="28"/>
      <c r="CI1625" s="28"/>
      <c r="CJ1625" s="28"/>
      <c r="CK1625" s="28"/>
      <c r="CL1625" s="28"/>
      <c r="CM1625" s="28"/>
      <c r="CN1625" s="28"/>
      <c r="CO1625" s="28"/>
      <c r="CP1625" s="28"/>
      <c r="CQ1625" s="28"/>
      <c r="CR1625" s="28"/>
      <c r="CS1625" s="28"/>
      <c r="CT1625" s="28"/>
      <c r="CU1625" s="28"/>
      <c r="CV1625" s="28"/>
      <c r="CW1625" s="28"/>
      <c r="CX1625" s="28"/>
      <c r="CY1625" s="28"/>
    </row>
    <row r="1626" customFormat="false" ht="12.75" hidden="false" customHeight="false" outlineLevel="0" collapsed="false">
      <c r="BS1626" s="28"/>
      <c r="BT1626" s="28"/>
      <c r="BU1626" s="28"/>
      <c r="BV1626" s="28"/>
      <c r="BW1626" s="28"/>
      <c r="BX1626" s="28"/>
      <c r="BY1626" s="28"/>
      <c r="BZ1626" s="28"/>
      <c r="CA1626" s="28"/>
      <c r="CB1626" s="28"/>
      <c r="CC1626" s="28"/>
      <c r="CD1626" s="28"/>
      <c r="CE1626" s="28"/>
      <c r="CF1626" s="28"/>
      <c r="CG1626" s="28"/>
      <c r="CH1626" s="28"/>
      <c r="CI1626" s="28"/>
      <c r="CJ1626" s="28"/>
      <c r="CK1626" s="28"/>
      <c r="CL1626" s="28"/>
      <c r="CM1626" s="28"/>
      <c r="CN1626" s="28"/>
      <c r="CO1626" s="28"/>
      <c r="CP1626" s="28"/>
      <c r="CQ1626" s="28"/>
      <c r="CR1626" s="28"/>
      <c r="CS1626" s="28"/>
      <c r="CT1626" s="28"/>
      <c r="CU1626" s="28"/>
      <c r="CV1626" s="28"/>
      <c r="CW1626" s="28"/>
      <c r="CX1626" s="28"/>
      <c r="CY1626" s="28"/>
    </row>
    <row r="1627" customFormat="false" ht="12.75" hidden="false" customHeight="false" outlineLevel="0" collapsed="false">
      <c r="BS1627" s="28"/>
      <c r="BT1627" s="28"/>
      <c r="BU1627" s="28"/>
      <c r="BV1627" s="28"/>
      <c r="BW1627" s="28"/>
      <c r="BX1627" s="28"/>
      <c r="BY1627" s="28"/>
      <c r="BZ1627" s="28"/>
      <c r="CA1627" s="28"/>
      <c r="CB1627" s="28"/>
      <c r="CC1627" s="28"/>
      <c r="CD1627" s="28"/>
      <c r="CE1627" s="28"/>
      <c r="CF1627" s="28"/>
      <c r="CG1627" s="28"/>
      <c r="CH1627" s="28"/>
      <c r="CI1627" s="28"/>
      <c r="CJ1627" s="28"/>
      <c r="CK1627" s="28"/>
      <c r="CL1627" s="28"/>
      <c r="CM1627" s="28"/>
      <c r="CN1627" s="28"/>
      <c r="CO1627" s="28"/>
      <c r="CP1627" s="28"/>
      <c r="CQ1627" s="28"/>
      <c r="CR1627" s="28"/>
      <c r="CS1627" s="28"/>
      <c r="CT1627" s="28"/>
      <c r="CU1627" s="28"/>
      <c r="CV1627" s="28"/>
      <c r="CW1627" s="28"/>
      <c r="CX1627" s="28"/>
      <c r="CY1627" s="28"/>
    </row>
    <row r="1628" customFormat="false" ht="12.75" hidden="false" customHeight="false" outlineLevel="0" collapsed="false">
      <c r="BS1628" s="28"/>
      <c r="BT1628" s="28"/>
      <c r="BU1628" s="28"/>
      <c r="BV1628" s="28"/>
      <c r="BW1628" s="28"/>
      <c r="BX1628" s="28"/>
      <c r="BY1628" s="28"/>
      <c r="BZ1628" s="28"/>
      <c r="CA1628" s="28"/>
      <c r="CB1628" s="28"/>
      <c r="CC1628" s="28"/>
      <c r="CD1628" s="28"/>
      <c r="CE1628" s="28"/>
      <c r="CF1628" s="28"/>
      <c r="CG1628" s="28"/>
      <c r="CH1628" s="28"/>
      <c r="CI1628" s="28"/>
      <c r="CJ1628" s="28"/>
      <c r="CK1628" s="28"/>
      <c r="CL1628" s="28"/>
      <c r="CM1628" s="28"/>
      <c r="CN1628" s="28"/>
      <c r="CO1628" s="28"/>
      <c r="CP1628" s="28"/>
      <c r="CQ1628" s="28"/>
      <c r="CR1628" s="28"/>
      <c r="CS1628" s="28"/>
      <c r="CT1628" s="28"/>
      <c r="CU1628" s="28"/>
      <c r="CV1628" s="28"/>
      <c r="CW1628" s="28"/>
      <c r="CX1628" s="28"/>
      <c r="CY1628" s="28"/>
    </row>
    <row r="1629" customFormat="false" ht="12.75" hidden="false" customHeight="false" outlineLevel="0" collapsed="false">
      <c r="BS1629" s="28"/>
      <c r="BT1629" s="28"/>
      <c r="BU1629" s="28"/>
      <c r="BV1629" s="28"/>
      <c r="BW1629" s="28"/>
      <c r="BX1629" s="28"/>
      <c r="BY1629" s="28"/>
      <c r="BZ1629" s="28"/>
      <c r="CA1629" s="28"/>
      <c r="CB1629" s="28"/>
      <c r="CC1629" s="28"/>
      <c r="CD1629" s="28"/>
      <c r="CE1629" s="28"/>
      <c r="CF1629" s="28"/>
      <c r="CG1629" s="28"/>
      <c r="CH1629" s="28"/>
      <c r="CI1629" s="28"/>
      <c r="CJ1629" s="28"/>
      <c r="CK1629" s="28"/>
      <c r="CL1629" s="28"/>
      <c r="CM1629" s="28"/>
      <c r="CN1629" s="28"/>
      <c r="CO1629" s="28"/>
      <c r="CP1629" s="28"/>
      <c r="CQ1629" s="28"/>
      <c r="CR1629" s="28"/>
      <c r="CS1629" s="28"/>
      <c r="CT1629" s="28"/>
      <c r="CU1629" s="28"/>
      <c r="CV1629" s="28"/>
      <c r="CW1629" s="28"/>
      <c r="CX1629" s="28"/>
      <c r="CY1629" s="28"/>
    </row>
    <row r="1630" customFormat="false" ht="12.75" hidden="false" customHeight="false" outlineLevel="0" collapsed="false">
      <c r="BS1630" s="28"/>
      <c r="BT1630" s="28"/>
      <c r="BU1630" s="28"/>
      <c r="BV1630" s="28"/>
      <c r="BW1630" s="28"/>
      <c r="BX1630" s="28"/>
      <c r="BY1630" s="28"/>
      <c r="BZ1630" s="28"/>
      <c r="CA1630" s="28"/>
      <c r="CB1630" s="28"/>
      <c r="CC1630" s="28"/>
      <c r="CD1630" s="28"/>
      <c r="CE1630" s="28"/>
      <c r="CF1630" s="28"/>
      <c r="CG1630" s="28"/>
      <c r="CH1630" s="28"/>
      <c r="CI1630" s="28"/>
      <c r="CJ1630" s="28"/>
      <c r="CK1630" s="28"/>
      <c r="CL1630" s="28"/>
      <c r="CM1630" s="28"/>
      <c r="CN1630" s="28"/>
      <c r="CO1630" s="28"/>
      <c r="CP1630" s="28"/>
      <c r="CQ1630" s="28"/>
      <c r="CR1630" s="28"/>
      <c r="CS1630" s="28"/>
      <c r="CT1630" s="28"/>
      <c r="CU1630" s="28"/>
      <c r="CV1630" s="28"/>
      <c r="CW1630" s="28"/>
      <c r="CX1630" s="28"/>
      <c r="CY1630" s="28"/>
    </row>
    <row r="1631" customFormat="false" ht="12.75" hidden="false" customHeight="false" outlineLevel="0" collapsed="false">
      <c r="BS1631" s="28"/>
      <c r="BT1631" s="28"/>
      <c r="BU1631" s="28"/>
      <c r="BV1631" s="28"/>
      <c r="BW1631" s="28"/>
      <c r="BX1631" s="28"/>
      <c r="BY1631" s="28"/>
      <c r="BZ1631" s="28"/>
      <c r="CA1631" s="28"/>
      <c r="CB1631" s="28"/>
      <c r="CC1631" s="28"/>
      <c r="CD1631" s="28"/>
      <c r="CE1631" s="28"/>
      <c r="CF1631" s="28"/>
      <c r="CG1631" s="28"/>
      <c r="CH1631" s="28"/>
      <c r="CI1631" s="28"/>
      <c r="CJ1631" s="28"/>
      <c r="CK1631" s="28"/>
      <c r="CL1631" s="28"/>
      <c r="CM1631" s="28"/>
      <c r="CN1631" s="28"/>
      <c r="CO1631" s="28"/>
      <c r="CP1631" s="28"/>
      <c r="CQ1631" s="28"/>
      <c r="CR1631" s="28"/>
      <c r="CS1631" s="28"/>
      <c r="CT1631" s="28"/>
      <c r="CU1631" s="28"/>
      <c r="CV1631" s="28"/>
      <c r="CW1631" s="28"/>
      <c r="CX1631" s="28"/>
      <c r="CY1631" s="28"/>
    </row>
    <row r="1632" customFormat="false" ht="12.75" hidden="false" customHeight="false" outlineLevel="0" collapsed="false">
      <c r="BS1632" s="28"/>
      <c r="BT1632" s="28"/>
      <c r="BU1632" s="28"/>
      <c r="BV1632" s="28"/>
      <c r="BW1632" s="28"/>
      <c r="BX1632" s="28"/>
      <c r="BY1632" s="28"/>
      <c r="BZ1632" s="28"/>
      <c r="CA1632" s="28"/>
      <c r="CB1632" s="28"/>
      <c r="CC1632" s="28"/>
      <c r="CD1632" s="28"/>
      <c r="CE1632" s="28"/>
      <c r="CF1632" s="28"/>
      <c r="CG1632" s="28"/>
      <c r="CH1632" s="28"/>
      <c r="CI1632" s="28"/>
      <c r="CJ1632" s="28"/>
      <c r="CK1632" s="28"/>
      <c r="CL1632" s="28"/>
      <c r="CM1632" s="28"/>
      <c r="CN1632" s="28"/>
      <c r="CO1632" s="28"/>
      <c r="CP1632" s="28"/>
      <c r="CQ1632" s="28"/>
      <c r="CR1632" s="28"/>
      <c r="CS1632" s="28"/>
      <c r="CT1632" s="28"/>
      <c r="CU1632" s="28"/>
      <c r="CV1632" s="28"/>
      <c r="CW1632" s="28"/>
      <c r="CX1632" s="28"/>
      <c r="CY1632" s="28"/>
    </row>
    <row r="1633" customFormat="false" ht="12.75" hidden="false" customHeight="false" outlineLevel="0" collapsed="false">
      <c r="BS1633" s="28"/>
      <c r="BT1633" s="28"/>
      <c r="BU1633" s="28"/>
      <c r="BV1633" s="28"/>
      <c r="BW1633" s="28"/>
      <c r="BX1633" s="28"/>
      <c r="BY1633" s="28"/>
      <c r="BZ1633" s="28"/>
      <c r="CA1633" s="28"/>
      <c r="CB1633" s="28"/>
      <c r="CC1633" s="28"/>
      <c r="CD1633" s="28"/>
      <c r="CE1633" s="28"/>
      <c r="CF1633" s="28"/>
      <c r="CG1633" s="28"/>
      <c r="CH1633" s="28"/>
      <c r="CI1633" s="28"/>
      <c r="CJ1633" s="28"/>
      <c r="CK1633" s="28"/>
      <c r="CL1633" s="28"/>
      <c r="CM1633" s="28"/>
      <c r="CN1633" s="28"/>
      <c r="CO1633" s="28"/>
      <c r="CP1633" s="28"/>
      <c r="CQ1633" s="28"/>
      <c r="CR1633" s="28"/>
      <c r="CS1633" s="28"/>
      <c r="CT1633" s="28"/>
      <c r="CU1633" s="28"/>
      <c r="CV1633" s="28"/>
      <c r="CW1633" s="28"/>
      <c r="CX1633" s="28"/>
      <c r="CY1633" s="28"/>
    </row>
    <row r="1634" customFormat="false" ht="12.75" hidden="false" customHeight="false" outlineLevel="0" collapsed="false">
      <c r="BS1634" s="28"/>
      <c r="BT1634" s="28"/>
      <c r="BU1634" s="28"/>
      <c r="BV1634" s="28"/>
      <c r="BW1634" s="28"/>
      <c r="BX1634" s="28"/>
      <c r="BY1634" s="28"/>
      <c r="BZ1634" s="28"/>
      <c r="CA1634" s="28"/>
      <c r="CB1634" s="28"/>
      <c r="CC1634" s="28"/>
      <c r="CD1634" s="28"/>
      <c r="CE1634" s="28"/>
      <c r="CF1634" s="28"/>
      <c r="CG1634" s="28"/>
      <c r="CH1634" s="28"/>
      <c r="CI1634" s="28"/>
      <c r="CJ1634" s="28"/>
      <c r="CK1634" s="28"/>
      <c r="CL1634" s="28"/>
      <c r="CM1634" s="28"/>
      <c r="CN1634" s="28"/>
      <c r="CO1634" s="28"/>
      <c r="CP1634" s="28"/>
      <c r="CQ1634" s="28"/>
      <c r="CR1634" s="28"/>
      <c r="CS1634" s="28"/>
      <c r="CT1634" s="28"/>
      <c r="CU1634" s="28"/>
      <c r="CV1634" s="28"/>
      <c r="CW1634" s="28"/>
      <c r="CX1634" s="28"/>
      <c r="CY1634" s="28"/>
    </row>
    <row r="1635" customFormat="false" ht="12.75" hidden="false" customHeight="false" outlineLevel="0" collapsed="false">
      <c r="BS1635" s="28"/>
      <c r="BT1635" s="28"/>
      <c r="BU1635" s="28"/>
      <c r="BV1635" s="28"/>
      <c r="BW1635" s="28"/>
      <c r="BX1635" s="28"/>
      <c r="BY1635" s="28"/>
      <c r="BZ1635" s="28"/>
      <c r="CA1635" s="28"/>
      <c r="CB1635" s="28"/>
      <c r="CC1635" s="28"/>
      <c r="CD1635" s="28"/>
      <c r="CE1635" s="28"/>
      <c r="CF1635" s="28"/>
      <c r="CG1635" s="28"/>
      <c r="CH1635" s="28"/>
      <c r="CI1635" s="28"/>
      <c r="CJ1635" s="28"/>
      <c r="CK1635" s="28"/>
      <c r="CL1635" s="28"/>
      <c r="CM1635" s="28"/>
      <c r="CN1635" s="28"/>
      <c r="CO1635" s="28"/>
      <c r="CP1635" s="28"/>
      <c r="CQ1635" s="28"/>
      <c r="CR1635" s="28"/>
      <c r="CS1635" s="28"/>
      <c r="CT1635" s="28"/>
      <c r="CU1635" s="28"/>
      <c r="CV1635" s="28"/>
      <c r="CW1635" s="28"/>
      <c r="CX1635" s="28"/>
      <c r="CY1635" s="28"/>
    </row>
    <row r="1636" customFormat="false" ht="12.75" hidden="false" customHeight="false" outlineLevel="0" collapsed="false">
      <c r="BS1636" s="28"/>
      <c r="BT1636" s="28"/>
      <c r="BU1636" s="28"/>
      <c r="BV1636" s="28"/>
      <c r="BW1636" s="28"/>
      <c r="BX1636" s="28"/>
      <c r="BY1636" s="28"/>
      <c r="BZ1636" s="28"/>
      <c r="CA1636" s="28"/>
      <c r="CB1636" s="28"/>
      <c r="CC1636" s="28"/>
      <c r="CD1636" s="28"/>
      <c r="CE1636" s="28"/>
      <c r="CF1636" s="28"/>
      <c r="CG1636" s="28"/>
      <c r="CH1636" s="28"/>
      <c r="CI1636" s="28"/>
      <c r="CJ1636" s="28"/>
      <c r="CK1636" s="28"/>
      <c r="CL1636" s="28"/>
      <c r="CM1636" s="28"/>
      <c r="CN1636" s="28"/>
      <c r="CO1636" s="28"/>
      <c r="CP1636" s="28"/>
      <c r="CQ1636" s="28"/>
      <c r="CR1636" s="28"/>
      <c r="CS1636" s="28"/>
      <c r="CT1636" s="28"/>
      <c r="CU1636" s="28"/>
      <c r="CV1636" s="28"/>
      <c r="CW1636" s="28"/>
      <c r="CX1636" s="28"/>
      <c r="CY1636" s="28"/>
    </row>
    <row r="1637" customFormat="false" ht="12.75" hidden="false" customHeight="false" outlineLevel="0" collapsed="false">
      <c r="BS1637" s="28"/>
      <c r="BT1637" s="28"/>
      <c r="BU1637" s="28"/>
      <c r="BV1637" s="28"/>
      <c r="BW1637" s="28"/>
      <c r="BX1637" s="28"/>
      <c r="BY1637" s="28"/>
      <c r="BZ1637" s="28"/>
      <c r="CA1637" s="28"/>
      <c r="CB1637" s="28"/>
      <c r="CC1637" s="28"/>
      <c r="CD1637" s="28"/>
      <c r="CE1637" s="28"/>
      <c r="CF1637" s="28"/>
      <c r="CG1637" s="28"/>
      <c r="CH1637" s="28"/>
      <c r="CI1637" s="28"/>
      <c r="CJ1637" s="28"/>
      <c r="CK1637" s="28"/>
      <c r="CL1637" s="28"/>
      <c r="CM1637" s="28"/>
      <c r="CN1637" s="28"/>
      <c r="CO1637" s="28"/>
      <c r="CP1637" s="28"/>
      <c r="CQ1637" s="28"/>
      <c r="CR1637" s="28"/>
      <c r="CS1637" s="28"/>
      <c r="CT1637" s="28"/>
      <c r="CU1637" s="28"/>
      <c r="CV1637" s="28"/>
      <c r="CW1637" s="28"/>
      <c r="CX1637" s="28"/>
      <c r="CY1637" s="28"/>
    </row>
    <row r="1638" customFormat="false" ht="12.75" hidden="false" customHeight="false" outlineLevel="0" collapsed="false">
      <c r="BS1638" s="28"/>
      <c r="BT1638" s="28"/>
      <c r="BU1638" s="28"/>
      <c r="BV1638" s="28"/>
      <c r="BW1638" s="28"/>
      <c r="BX1638" s="28"/>
      <c r="BY1638" s="28"/>
      <c r="BZ1638" s="28"/>
      <c r="CA1638" s="28"/>
      <c r="CB1638" s="28"/>
      <c r="CC1638" s="28"/>
      <c r="CD1638" s="28"/>
      <c r="CE1638" s="28"/>
      <c r="CF1638" s="28"/>
      <c r="CG1638" s="28"/>
      <c r="CH1638" s="28"/>
      <c r="CI1638" s="28"/>
      <c r="CJ1638" s="28"/>
      <c r="CK1638" s="28"/>
      <c r="CL1638" s="28"/>
      <c r="CM1638" s="28"/>
      <c r="CN1638" s="28"/>
      <c r="CO1638" s="28"/>
      <c r="CP1638" s="28"/>
      <c r="CQ1638" s="28"/>
      <c r="CR1638" s="28"/>
      <c r="CS1638" s="28"/>
      <c r="CT1638" s="28"/>
      <c r="CU1638" s="28"/>
      <c r="CV1638" s="28"/>
      <c r="CW1638" s="28"/>
      <c r="CX1638" s="28"/>
      <c r="CY1638" s="28"/>
    </row>
    <row r="1639" customFormat="false" ht="12.75" hidden="false" customHeight="false" outlineLevel="0" collapsed="false">
      <c r="BS1639" s="28"/>
      <c r="BT1639" s="28"/>
      <c r="BU1639" s="28"/>
      <c r="BV1639" s="28"/>
      <c r="BW1639" s="28"/>
      <c r="BX1639" s="28"/>
      <c r="BY1639" s="28"/>
      <c r="BZ1639" s="28"/>
      <c r="CA1639" s="28"/>
      <c r="CB1639" s="28"/>
      <c r="CC1639" s="28"/>
      <c r="CD1639" s="28"/>
      <c r="CE1639" s="28"/>
      <c r="CF1639" s="28"/>
      <c r="CG1639" s="28"/>
      <c r="CH1639" s="28"/>
      <c r="CI1639" s="28"/>
      <c r="CJ1639" s="28"/>
      <c r="CK1639" s="28"/>
      <c r="CL1639" s="28"/>
      <c r="CM1639" s="28"/>
      <c r="CN1639" s="28"/>
      <c r="CO1639" s="28"/>
      <c r="CP1639" s="28"/>
      <c r="CQ1639" s="28"/>
      <c r="CR1639" s="28"/>
      <c r="CS1639" s="28"/>
      <c r="CT1639" s="28"/>
      <c r="CU1639" s="28"/>
      <c r="CV1639" s="28"/>
      <c r="CW1639" s="28"/>
      <c r="CX1639" s="28"/>
      <c r="CY1639" s="28"/>
    </row>
    <row r="1640" customFormat="false" ht="12.75" hidden="false" customHeight="false" outlineLevel="0" collapsed="false">
      <c r="BS1640" s="28"/>
      <c r="BT1640" s="28"/>
      <c r="BU1640" s="28"/>
      <c r="BV1640" s="28"/>
      <c r="BW1640" s="28"/>
      <c r="BX1640" s="28"/>
      <c r="BY1640" s="28"/>
      <c r="BZ1640" s="28"/>
      <c r="CA1640" s="28"/>
      <c r="CB1640" s="28"/>
      <c r="CC1640" s="28"/>
      <c r="CD1640" s="28"/>
      <c r="CE1640" s="28"/>
      <c r="CF1640" s="28"/>
      <c r="CG1640" s="28"/>
      <c r="CH1640" s="28"/>
      <c r="CI1640" s="28"/>
      <c r="CJ1640" s="28"/>
      <c r="CK1640" s="28"/>
      <c r="CL1640" s="28"/>
      <c r="CM1640" s="28"/>
      <c r="CN1640" s="28"/>
      <c r="CO1640" s="28"/>
      <c r="CP1640" s="28"/>
      <c r="CQ1640" s="28"/>
      <c r="CR1640" s="28"/>
      <c r="CS1640" s="28"/>
      <c r="CT1640" s="28"/>
      <c r="CU1640" s="28"/>
      <c r="CV1640" s="28"/>
      <c r="CW1640" s="28"/>
      <c r="CX1640" s="28"/>
      <c r="CY1640" s="28"/>
    </row>
    <row r="1641" customFormat="false" ht="12.75" hidden="false" customHeight="false" outlineLevel="0" collapsed="false">
      <c r="BS1641" s="28"/>
      <c r="BT1641" s="28"/>
      <c r="BU1641" s="28"/>
      <c r="BV1641" s="28"/>
      <c r="BW1641" s="28"/>
      <c r="BX1641" s="28"/>
      <c r="BY1641" s="28"/>
      <c r="BZ1641" s="28"/>
      <c r="CA1641" s="28"/>
      <c r="CB1641" s="28"/>
      <c r="CC1641" s="28"/>
      <c r="CD1641" s="28"/>
      <c r="CE1641" s="28"/>
      <c r="CF1641" s="28"/>
      <c r="CG1641" s="28"/>
      <c r="CH1641" s="28"/>
      <c r="CI1641" s="28"/>
      <c r="CJ1641" s="28"/>
      <c r="CK1641" s="28"/>
      <c r="CL1641" s="28"/>
      <c r="CM1641" s="28"/>
      <c r="CN1641" s="28"/>
      <c r="CO1641" s="28"/>
      <c r="CP1641" s="28"/>
      <c r="CQ1641" s="28"/>
      <c r="CR1641" s="28"/>
      <c r="CS1641" s="28"/>
      <c r="CT1641" s="28"/>
      <c r="CU1641" s="28"/>
      <c r="CV1641" s="28"/>
      <c r="CW1641" s="28"/>
      <c r="CX1641" s="28"/>
      <c r="CY1641" s="28"/>
    </row>
    <row r="1642" customFormat="false" ht="12.75" hidden="false" customHeight="false" outlineLevel="0" collapsed="false">
      <c r="BS1642" s="28"/>
      <c r="BT1642" s="28"/>
      <c r="BU1642" s="28"/>
      <c r="BV1642" s="28"/>
      <c r="BW1642" s="28"/>
      <c r="BX1642" s="28"/>
      <c r="BY1642" s="28"/>
      <c r="BZ1642" s="28"/>
      <c r="CA1642" s="28"/>
      <c r="CB1642" s="28"/>
      <c r="CC1642" s="28"/>
      <c r="CD1642" s="28"/>
      <c r="CE1642" s="28"/>
      <c r="CF1642" s="28"/>
      <c r="CG1642" s="28"/>
      <c r="CH1642" s="28"/>
      <c r="CI1642" s="28"/>
      <c r="CJ1642" s="28"/>
      <c r="CK1642" s="28"/>
      <c r="CL1642" s="28"/>
      <c r="CM1642" s="28"/>
      <c r="CN1642" s="28"/>
      <c r="CO1642" s="28"/>
      <c r="CP1642" s="28"/>
      <c r="CQ1642" s="28"/>
      <c r="CR1642" s="28"/>
      <c r="CS1642" s="28"/>
      <c r="CT1642" s="28"/>
      <c r="CU1642" s="28"/>
      <c r="CV1642" s="28"/>
      <c r="CW1642" s="28"/>
      <c r="CX1642" s="28"/>
      <c r="CY1642" s="28"/>
    </row>
    <row r="1643" customFormat="false" ht="12.75" hidden="false" customHeight="false" outlineLevel="0" collapsed="false">
      <c r="BS1643" s="28"/>
      <c r="BT1643" s="28"/>
      <c r="BU1643" s="28"/>
      <c r="BV1643" s="28"/>
      <c r="BW1643" s="28"/>
      <c r="BX1643" s="28"/>
      <c r="BY1643" s="28"/>
      <c r="BZ1643" s="28"/>
      <c r="CA1643" s="28"/>
      <c r="CB1643" s="28"/>
      <c r="CC1643" s="28"/>
      <c r="CD1643" s="28"/>
      <c r="CE1643" s="28"/>
      <c r="CF1643" s="28"/>
      <c r="CG1643" s="28"/>
      <c r="CH1643" s="28"/>
      <c r="CI1643" s="28"/>
      <c r="CJ1643" s="28"/>
      <c r="CK1643" s="28"/>
      <c r="CL1643" s="28"/>
      <c r="CM1643" s="28"/>
      <c r="CN1643" s="28"/>
      <c r="CO1643" s="28"/>
      <c r="CP1643" s="28"/>
      <c r="CQ1643" s="28"/>
      <c r="CR1643" s="28"/>
      <c r="CS1643" s="28"/>
      <c r="CT1643" s="28"/>
      <c r="CU1643" s="28"/>
      <c r="CV1643" s="28"/>
      <c r="CW1643" s="28"/>
      <c r="CX1643" s="28"/>
      <c r="CY1643" s="28"/>
    </row>
    <row r="1644" customFormat="false" ht="12.75" hidden="false" customHeight="false" outlineLevel="0" collapsed="false">
      <c r="BS1644" s="28"/>
      <c r="BT1644" s="28"/>
      <c r="BU1644" s="28"/>
      <c r="BV1644" s="28"/>
      <c r="BW1644" s="28"/>
      <c r="BX1644" s="28"/>
      <c r="BY1644" s="28"/>
      <c r="BZ1644" s="28"/>
      <c r="CA1644" s="28"/>
      <c r="CB1644" s="28"/>
      <c r="CC1644" s="28"/>
      <c r="CD1644" s="28"/>
      <c r="CE1644" s="28"/>
      <c r="CF1644" s="28"/>
      <c r="CG1644" s="28"/>
      <c r="CH1644" s="28"/>
      <c r="CI1644" s="28"/>
      <c r="CJ1644" s="28"/>
      <c r="CK1644" s="28"/>
      <c r="CL1644" s="28"/>
      <c r="CM1644" s="28"/>
      <c r="CN1644" s="28"/>
      <c r="CO1644" s="28"/>
      <c r="CP1644" s="28"/>
      <c r="CQ1644" s="28"/>
      <c r="CR1644" s="28"/>
      <c r="CS1644" s="28"/>
      <c r="CT1644" s="28"/>
      <c r="CU1644" s="28"/>
      <c r="CV1644" s="28"/>
      <c r="CW1644" s="28"/>
      <c r="CX1644" s="28"/>
      <c r="CY1644" s="28"/>
    </row>
    <row r="1645" customFormat="false" ht="12.75" hidden="false" customHeight="false" outlineLevel="0" collapsed="false">
      <c r="BS1645" s="28"/>
      <c r="BT1645" s="28"/>
      <c r="BU1645" s="28"/>
      <c r="BV1645" s="28"/>
      <c r="BW1645" s="28"/>
      <c r="BX1645" s="28"/>
      <c r="BY1645" s="28"/>
      <c r="BZ1645" s="28"/>
      <c r="CA1645" s="28"/>
      <c r="CB1645" s="28"/>
      <c r="CC1645" s="28"/>
      <c r="CD1645" s="28"/>
      <c r="CE1645" s="28"/>
      <c r="CF1645" s="28"/>
      <c r="CG1645" s="28"/>
      <c r="CH1645" s="28"/>
      <c r="CI1645" s="28"/>
      <c r="CJ1645" s="28"/>
      <c r="CK1645" s="28"/>
      <c r="CL1645" s="28"/>
      <c r="CM1645" s="28"/>
      <c r="CN1645" s="28"/>
      <c r="CO1645" s="28"/>
      <c r="CP1645" s="28"/>
      <c r="CQ1645" s="28"/>
      <c r="CR1645" s="28"/>
      <c r="CS1645" s="28"/>
      <c r="CT1645" s="28"/>
      <c r="CU1645" s="28"/>
      <c r="CV1645" s="28"/>
      <c r="CW1645" s="28"/>
      <c r="CX1645" s="28"/>
      <c r="CY1645" s="28"/>
    </row>
    <row r="1646" customFormat="false" ht="12.75" hidden="false" customHeight="false" outlineLevel="0" collapsed="false">
      <c r="BS1646" s="28"/>
      <c r="BT1646" s="28"/>
      <c r="BU1646" s="28"/>
      <c r="BV1646" s="28"/>
      <c r="BW1646" s="28"/>
      <c r="BX1646" s="28"/>
      <c r="BY1646" s="28"/>
      <c r="BZ1646" s="28"/>
      <c r="CA1646" s="28"/>
      <c r="CB1646" s="28"/>
      <c r="CC1646" s="28"/>
      <c r="CD1646" s="28"/>
      <c r="CE1646" s="28"/>
      <c r="CF1646" s="28"/>
      <c r="CG1646" s="28"/>
      <c r="CH1646" s="28"/>
      <c r="CI1646" s="28"/>
      <c r="CJ1646" s="28"/>
      <c r="CK1646" s="28"/>
      <c r="CL1646" s="28"/>
      <c r="CM1646" s="28"/>
      <c r="CN1646" s="28"/>
      <c r="CO1646" s="28"/>
      <c r="CP1646" s="28"/>
      <c r="CQ1646" s="28"/>
      <c r="CR1646" s="28"/>
      <c r="CS1646" s="28"/>
      <c r="CT1646" s="28"/>
      <c r="CU1646" s="28"/>
      <c r="CV1646" s="28"/>
      <c r="CW1646" s="28"/>
      <c r="CX1646" s="28"/>
      <c r="CY1646" s="28"/>
    </row>
    <row r="1647" customFormat="false" ht="12.75" hidden="false" customHeight="false" outlineLevel="0" collapsed="false">
      <c r="BS1647" s="28"/>
      <c r="BT1647" s="28"/>
      <c r="BU1647" s="28"/>
      <c r="BV1647" s="28"/>
      <c r="BW1647" s="28"/>
      <c r="BX1647" s="28"/>
      <c r="BY1647" s="28"/>
      <c r="BZ1647" s="28"/>
      <c r="CA1647" s="28"/>
      <c r="CB1647" s="28"/>
      <c r="CC1647" s="28"/>
      <c r="CD1647" s="28"/>
      <c r="CE1647" s="28"/>
      <c r="CF1647" s="28"/>
      <c r="CG1647" s="28"/>
      <c r="CH1647" s="28"/>
      <c r="CI1647" s="28"/>
      <c r="CJ1647" s="28"/>
      <c r="CK1647" s="28"/>
      <c r="CL1647" s="28"/>
      <c r="CM1647" s="28"/>
      <c r="CN1647" s="28"/>
      <c r="CO1647" s="28"/>
      <c r="CP1647" s="28"/>
      <c r="CQ1647" s="28"/>
      <c r="CR1647" s="28"/>
      <c r="CS1647" s="28"/>
      <c r="CT1647" s="28"/>
      <c r="CU1647" s="28"/>
      <c r="CV1647" s="28"/>
      <c r="CW1647" s="28"/>
      <c r="CX1647" s="28"/>
      <c r="CY1647" s="28"/>
    </row>
    <row r="1648" customFormat="false" ht="12.75" hidden="false" customHeight="false" outlineLevel="0" collapsed="false">
      <c r="BS1648" s="28"/>
      <c r="BT1648" s="28"/>
      <c r="BU1648" s="28"/>
      <c r="BV1648" s="28"/>
      <c r="BW1648" s="28"/>
      <c r="BX1648" s="28"/>
      <c r="BY1648" s="28"/>
      <c r="BZ1648" s="28"/>
      <c r="CA1648" s="28"/>
      <c r="CB1648" s="28"/>
      <c r="CC1648" s="28"/>
      <c r="CD1648" s="28"/>
      <c r="CE1648" s="28"/>
      <c r="CF1648" s="28"/>
      <c r="CG1648" s="28"/>
      <c r="CH1648" s="28"/>
      <c r="CI1648" s="28"/>
      <c r="CJ1648" s="28"/>
      <c r="CK1648" s="28"/>
      <c r="CL1648" s="28"/>
      <c r="CM1648" s="28"/>
      <c r="CN1648" s="28"/>
      <c r="CO1648" s="28"/>
      <c r="CP1648" s="28"/>
      <c r="CQ1648" s="28"/>
      <c r="CR1648" s="28"/>
      <c r="CS1648" s="28"/>
      <c r="CT1648" s="28"/>
      <c r="CU1648" s="28"/>
      <c r="CV1648" s="28"/>
      <c r="CW1648" s="28"/>
      <c r="CX1648" s="28"/>
      <c r="CY1648" s="28"/>
    </row>
    <row r="1649" customFormat="false" ht="12.75" hidden="false" customHeight="false" outlineLevel="0" collapsed="false">
      <c r="BS1649" s="28"/>
      <c r="BT1649" s="28"/>
      <c r="BU1649" s="28"/>
      <c r="BV1649" s="28"/>
      <c r="BW1649" s="28"/>
      <c r="BX1649" s="28"/>
      <c r="BY1649" s="28"/>
      <c r="BZ1649" s="28"/>
      <c r="CA1649" s="28"/>
      <c r="CB1649" s="28"/>
      <c r="CC1649" s="28"/>
      <c r="CD1649" s="28"/>
      <c r="CE1649" s="28"/>
      <c r="CF1649" s="28"/>
      <c r="CG1649" s="28"/>
      <c r="CH1649" s="28"/>
      <c r="CI1649" s="28"/>
      <c r="CJ1649" s="28"/>
      <c r="CK1649" s="28"/>
      <c r="CL1649" s="28"/>
      <c r="CM1649" s="28"/>
      <c r="CN1649" s="28"/>
      <c r="CO1649" s="28"/>
      <c r="CP1649" s="28"/>
      <c r="CQ1649" s="28"/>
      <c r="CR1649" s="28"/>
      <c r="CS1649" s="28"/>
      <c r="CT1649" s="28"/>
      <c r="CU1649" s="28"/>
      <c r="CV1649" s="28"/>
      <c r="CW1649" s="28"/>
      <c r="CX1649" s="28"/>
      <c r="CY1649" s="28"/>
    </row>
    <row r="1650" customFormat="false" ht="12.75" hidden="false" customHeight="false" outlineLevel="0" collapsed="false">
      <c r="BS1650" s="28"/>
      <c r="BT1650" s="28"/>
      <c r="BU1650" s="28"/>
      <c r="BV1650" s="28"/>
      <c r="BW1650" s="28"/>
      <c r="BX1650" s="28"/>
      <c r="BY1650" s="28"/>
      <c r="BZ1650" s="28"/>
      <c r="CA1650" s="28"/>
      <c r="CB1650" s="28"/>
      <c r="CC1650" s="28"/>
      <c r="CD1650" s="28"/>
      <c r="CE1650" s="28"/>
      <c r="CF1650" s="28"/>
      <c r="CG1650" s="28"/>
      <c r="CH1650" s="28"/>
      <c r="CI1650" s="28"/>
      <c r="CJ1650" s="28"/>
      <c r="CK1650" s="28"/>
      <c r="CL1650" s="28"/>
      <c r="CM1650" s="28"/>
      <c r="CN1650" s="28"/>
      <c r="CO1650" s="28"/>
      <c r="CP1650" s="28"/>
      <c r="CQ1650" s="28"/>
      <c r="CR1650" s="28"/>
      <c r="CS1650" s="28"/>
      <c r="CT1650" s="28"/>
      <c r="CU1650" s="28"/>
      <c r="CV1650" s="28"/>
      <c r="CW1650" s="28"/>
      <c r="CX1650" s="28"/>
      <c r="CY1650" s="28"/>
    </row>
    <row r="1651" customFormat="false" ht="12.75" hidden="false" customHeight="false" outlineLevel="0" collapsed="false">
      <c r="BS1651" s="28"/>
      <c r="BT1651" s="28"/>
      <c r="BU1651" s="28"/>
      <c r="BV1651" s="28"/>
      <c r="BW1651" s="28"/>
      <c r="BX1651" s="28"/>
      <c r="BY1651" s="28"/>
      <c r="BZ1651" s="28"/>
      <c r="CA1651" s="28"/>
      <c r="CB1651" s="28"/>
      <c r="CC1651" s="28"/>
      <c r="CD1651" s="28"/>
      <c r="CE1651" s="28"/>
      <c r="CF1651" s="28"/>
      <c r="CG1651" s="28"/>
      <c r="CH1651" s="28"/>
      <c r="CI1651" s="28"/>
      <c r="CJ1651" s="28"/>
      <c r="CK1651" s="28"/>
      <c r="CL1651" s="28"/>
      <c r="CM1651" s="28"/>
      <c r="CN1651" s="28"/>
      <c r="CO1651" s="28"/>
      <c r="CP1651" s="28"/>
      <c r="CQ1651" s="28"/>
      <c r="CR1651" s="28"/>
      <c r="CS1651" s="28"/>
      <c r="CT1651" s="28"/>
      <c r="CU1651" s="28"/>
      <c r="CV1651" s="28"/>
      <c r="CW1651" s="28"/>
      <c r="CX1651" s="28"/>
      <c r="CY1651" s="28"/>
    </row>
    <row r="1652" customFormat="false" ht="12.75" hidden="false" customHeight="false" outlineLevel="0" collapsed="false">
      <c r="BS1652" s="28"/>
      <c r="BT1652" s="28"/>
      <c r="BU1652" s="28"/>
      <c r="BV1652" s="28"/>
      <c r="BW1652" s="28"/>
      <c r="BX1652" s="28"/>
      <c r="BY1652" s="28"/>
      <c r="BZ1652" s="28"/>
      <c r="CA1652" s="28"/>
      <c r="CB1652" s="28"/>
      <c r="CC1652" s="28"/>
      <c r="CD1652" s="28"/>
      <c r="CE1652" s="28"/>
      <c r="CF1652" s="28"/>
      <c r="CG1652" s="28"/>
      <c r="CH1652" s="28"/>
      <c r="CI1652" s="28"/>
      <c r="CJ1652" s="28"/>
      <c r="CK1652" s="28"/>
      <c r="CL1652" s="28"/>
      <c r="CM1652" s="28"/>
      <c r="CN1652" s="28"/>
      <c r="CO1652" s="28"/>
      <c r="CP1652" s="28"/>
      <c r="CQ1652" s="28"/>
      <c r="CR1652" s="28"/>
      <c r="CS1652" s="28"/>
      <c r="CT1652" s="28"/>
      <c r="CU1652" s="28"/>
      <c r="CV1652" s="28"/>
      <c r="CW1652" s="28"/>
      <c r="CX1652" s="28"/>
      <c r="CY1652" s="28"/>
    </row>
    <row r="1653" customFormat="false" ht="12.75" hidden="false" customHeight="false" outlineLevel="0" collapsed="false">
      <c r="BS1653" s="28"/>
      <c r="BT1653" s="28"/>
      <c r="BU1653" s="28"/>
      <c r="BV1653" s="28"/>
      <c r="BW1653" s="28"/>
      <c r="BX1653" s="28"/>
      <c r="BY1653" s="28"/>
      <c r="BZ1653" s="28"/>
      <c r="CA1653" s="28"/>
      <c r="CB1653" s="28"/>
      <c r="CC1653" s="28"/>
      <c r="CD1653" s="28"/>
      <c r="CE1653" s="28"/>
      <c r="CF1653" s="28"/>
      <c r="CG1653" s="28"/>
      <c r="CH1653" s="28"/>
      <c r="CI1653" s="28"/>
      <c r="CJ1653" s="28"/>
      <c r="CK1653" s="28"/>
      <c r="CL1653" s="28"/>
      <c r="CM1653" s="28"/>
      <c r="CN1653" s="28"/>
      <c r="CO1653" s="28"/>
      <c r="CP1653" s="28"/>
      <c r="CQ1653" s="28"/>
      <c r="CR1653" s="28"/>
      <c r="CS1653" s="28"/>
      <c r="CT1653" s="28"/>
      <c r="CU1653" s="28"/>
      <c r="CV1653" s="28"/>
      <c r="CW1653" s="28"/>
      <c r="CX1653" s="28"/>
      <c r="CY1653" s="28"/>
    </row>
    <row r="1654" customFormat="false" ht="12.75" hidden="false" customHeight="false" outlineLevel="0" collapsed="false">
      <c r="BS1654" s="28"/>
      <c r="BT1654" s="28"/>
      <c r="BU1654" s="28"/>
      <c r="BV1654" s="28"/>
      <c r="BW1654" s="28"/>
      <c r="BX1654" s="28"/>
      <c r="BY1654" s="28"/>
      <c r="BZ1654" s="28"/>
      <c r="CA1654" s="28"/>
      <c r="CB1654" s="28"/>
      <c r="CC1654" s="28"/>
      <c r="CD1654" s="28"/>
      <c r="CE1654" s="28"/>
      <c r="CF1654" s="28"/>
      <c r="CG1654" s="28"/>
      <c r="CH1654" s="28"/>
      <c r="CI1654" s="28"/>
      <c r="CJ1654" s="28"/>
      <c r="CK1654" s="28"/>
      <c r="CL1654" s="28"/>
      <c r="CM1654" s="28"/>
      <c r="CN1654" s="28"/>
      <c r="CO1654" s="28"/>
      <c r="CP1654" s="28"/>
      <c r="CQ1654" s="28"/>
      <c r="CR1654" s="28"/>
      <c r="CS1654" s="28"/>
      <c r="CT1654" s="28"/>
      <c r="CU1654" s="28"/>
      <c r="CV1654" s="28"/>
      <c r="CW1654" s="28"/>
      <c r="CX1654" s="28"/>
      <c r="CY1654" s="28"/>
    </row>
    <row r="1655" customFormat="false" ht="12.75" hidden="false" customHeight="false" outlineLevel="0" collapsed="false">
      <c r="BS1655" s="28"/>
      <c r="BT1655" s="28"/>
      <c r="BU1655" s="28"/>
      <c r="BV1655" s="28"/>
      <c r="BW1655" s="28"/>
      <c r="BX1655" s="28"/>
      <c r="BY1655" s="28"/>
      <c r="BZ1655" s="28"/>
      <c r="CA1655" s="28"/>
      <c r="CB1655" s="28"/>
      <c r="CC1655" s="28"/>
      <c r="CD1655" s="28"/>
      <c r="CE1655" s="28"/>
      <c r="CF1655" s="28"/>
      <c r="CG1655" s="28"/>
      <c r="CH1655" s="28"/>
      <c r="CI1655" s="28"/>
      <c r="CJ1655" s="28"/>
      <c r="CK1655" s="28"/>
      <c r="CL1655" s="28"/>
      <c r="CM1655" s="28"/>
      <c r="CN1655" s="28"/>
      <c r="CO1655" s="28"/>
      <c r="CP1655" s="28"/>
      <c r="CQ1655" s="28"/>
      <c r="CR1655" s="28"/>
      <c r="CS1655" s="28"/>
      <c r="CT1655" s="28"/>
      <c r="CU1655" s="28"/>
      <c r="CV1655" s="28"/>
      <c r="CW1655" s="28"/>
      <c r="CX1655" s="28"/>
      <c r="CY1655" s="28"/>
    </row>
    <row r="1656" customFormat="false" ht="12.75" hidden="false" customHeight="false" outlineLevel="0" collapsed="false">
      <c r="BS1656" s="28"/>
      <c r="BT1656" s="28"/>
      <c r="BU1656" s="28"/>
      <c r="BV1656" s="28"/>
      <c r="BW1656" s="28"/>
      <c r="BX1656" s="28"/>
      <c r="BY1656" s="28"/>
      <c r="BZ1656" s="28"/>
      <c r="CA1656" s="28"/>
      <c r="CB1656" s="28"/>
      <c r="CC1656" s="28"/>
      <c r="CD1656" s="28"/>
      <c r="CE1656" s="28"/>
      <c r="CF1656" s="28"/>
      <c r="CG1656" s="28"/>
      <c r="CH1656" s="28"/>
      <c r="CI1656" s="28"/>
      <c r="CJ1656" s="28"/>
      <c r="CK1656" s="28"/>
      <c r="CL1656" s="28"/>
      <c r="CM1656" s="28"/>
      <c r="CN1656" s="28"/>
      <c r="CO1656" s="28"/>
      <c r="CP1656" s="28"/>
      <c r="CQ1656" s="28"/>
      <c r="CR1656" s="28"/>
      <c r="CS1656" s="28"/>
      <c r="CT1656" s="28"/>
      <c r="CU1656" s="28"/>
      <c r="CV1656" s="28"/>
      <c r="CW1656" s="28"/>
      <c r="CX1656" s="28"/>
      <c r="CY1656" s="28"/>
    </row>
    <row r="1657" customFormat="false" ht="12.75" hidden="false" customHeight="false" outlineLevel="0" collapsed="false">
      <c r="BS1657" s="28"/>
      <c r="BT1657" s="28"/>
      <c r="BU1657" s="28"/>
      <c r="BV1657" s="28"/>
      <c r="BW1657" s="28"/>
      <c r="BX1657" s="28"/>
      <c r="BY1657" s="28"/>
      <c r="BZ1657" s="28"/>
      <c r="CA1657" s="28"/>
      <c r="CB1657" s="28"/>
      <c r="CC1657" s="28"/>
      <c r="CD1657" s="28"/>
      <c r="CE1657" s="28"/>
      <c r="CF1657" s="28"/>
      <c r="CG1657" s="28"/>
      <c r="CH1657" s="28"/>
      <c r="CI1657" s="28"/>
      <c r="CJ1657" s="28"/>
      <c r="CK1657" s="28"/>
      <c r="CL1657" s="28"/>
      <c r="CM1657" s="28"/>
      <c r="CN1657" s="28"/>
      <c r="CO1657" s="28"/>
      <c r="CP1657" s="28"/>
      <c r="CQ1657" s="28"/>
      <c r="CR1657" s="28"/>
      <c r="CS1657" s="28"/>
      <c r="CT1657" s="28"/>
      <c r="CU1657" s="28"/>
      <c r="CV1657" s="28"/>
      <c r="CW1657" s="28"/>
      <c r="CX1657" s="28"/>
      <c r="CY1657" s="28"/>
    </row>
    <row r="1658" customFormat="false" ht="12.75" hidden="false" customHeight="false" outlineLevel="0" collapsed="false">
      <c r="BS1658" s="28"/>
      <c r="BT1658" s="28"/>
      <c r="BU1658" s="28"/>
      <c r="BV1658" s="28"/>
      <c r="BW1658" s="28"/>
      <c r="BX1658" s="28"/>
      <c r="BY1658" s="28"/>
      <c r="BZ1658" s="28"/>
      <c r="CA1658" s="28"/>
      <c r="CB1658" s="28"/>
      <c r="CC1658" s="28"/>
      <c r="CD1658" s="28"/>
      <c r="CE1658" s="28"/>
      <c r="CF1658" s="28"/>
      <c r="CG1658" s="28"/>
      <c r="CH1658" s="28"/>
      <c r="CI1658" s="28"/>
      <c r="CJ1658" s="28"/>
      <c r="CK1658" s="28"/>
      <c r="CL1658" s="28"/>
      <c r="CM1658" s="28"/>
      <c r="CN1658" s="28"/>
      <c r="CO1658" s="28"/>
      <c r="CP1658" s="28"/>
      <c r="CQ1658" s="28"/>
      <c r="CR1658" s="28"/>
      <c r="CS1658" s="28"/>
      <c r="CT1658" s="28"/>
      <c r="CU1658" s="28"/>
      <c r="CV1658" s="28"/>
      <c r="CW1658" s="28"/>
      <c r="CX1658" s="28"/>
      <c r="CY1658" s="28"/>
    </row>
    <row r="1659" customFormat="false" ht="12.75" hidden="false" customHeight="false" outlineLevel="0" collapsed="false">
      <c r="BS1659" s="28"/>
      <c r="BT1659" s="28"/>
      <c r="BU1659" s="28"/>
      <c r="BV1659" s="28"/>
      <c r="BW1659" s="28"/>
      <c r="BX1659" s="28"/>
      <c r="BY1659" s="28"/>
      <c r="BZ1659" s="28"/>
      <c r="CA1659" s="28"/>
      <c r="CB1659" s="28"/>
      <c r="CC1659" s="28"/>
      <c r="CD1659" s="28"/>
      <c r="CE1659" s="28"/>
      <c r="CF1659" s="28"/>
      <c r="CG1659" s="28"/>
      <c r="CH1659" s="28"/>
      <c r="CI1659" s="28"/>
      <c r="CJ1659" s="28"/>
      <c r="CK1659" s="28"/>
      <c r="CL1659" s="28"/>
      <c r="CM1659" s="28"/>
      <c r="CN1659" s="28"/>
      <c r="CO1659" s="28"/>
      <c r="CP1659" s="28"/>
      <c r="CQ1659" s="28"/>
      <c r="CR1659" s="28"/>
      <c r="CS1659" s="28"/>
      <c r="CT1659" s="28"/>
      <c r="CU1659" s="28"/>
      <c r="CV1659" s="28"/>
      <c r="CW1659" s="28"/>
      <c r="CX1659" s="28"/>
      <c r="CY1659" s="28"/>
    </row>
    <row r="1660" customFormat="false" ht="12.75" hidden="false" customHeight="false" outlineLevel="0" collapsed="false">
      <c r="BS1660" s="28"/>
      <c r="BT1660" s="28"/>
      <c r="BU1660" s="28"/>
      <c r="BV1660" s="28"/>
      <c r="BW1660" s="28"/>
      <c r="BX1660" s="28"/>
      <c r="BY1660" s="28"/>
      <c r="BZ1660" s="28"/>
      <c r="CA1660" s="28"/>
      <c r="CB1660" s="28"/>
      <c r="CC1660" s="28"/>
      <c r="CD1660" s="28"/>
      <c r="CE1660" s="28"/>
      <c r="CF1660" s="28"/>
      <c r="CG1660" s="28"/>
      <c r="CH1660" s="28"/>
      <c r="CI1660" s="28"/>
      <c r="CJ1660" s="28"/>
      <c r="CK1660" s="28"/>
      <c r="CL1660" s="28"/>
      <c r="CM1660" s="28"/>
      <c r="CN1660" s="28"/>
      <c r="CO1660" s="28"/>
      <c r="CP1660" s="28"/>
      <c r="CQ1660" s="28"/>
      <c r="CR1660" s="28"/>
      <c r="CS1660" s="28"/>
      <c r="CT1660" s="28"/>
      <c r="CU1660" s="28"/>
      <c r="CV1660" s="28"/>
      <c r="CW1660" s="28"/>
      <c r="CX1660" s="28"/>
      <c r="CY1660" s="28"/>
    </row>
    <row r="1661" customFormat="false" ht="12.75" hidden="false" customHeight="false" outlineLevel="0" collapsed="false">
      <c r="BS1661" s="28"/>
      <c r="BT1661" s="28"/>
      <c r="BU1661" s="28"/>
      <c r="BV1661" s="28"/>
      <c r="BW1661" s="28"/>
      <c r="BX1661" s="28"/>
      <c r="BY1661" s="28"/>
      <c r="BZ1661" s="28"/>
      <c r="CA1661" s="28"/>
      <c r="CB1661" s="28"/>
      <c r="CC1661" s="28"/>
      <c r="CD1661" s="28"/>
      <c r="CE1661" s="28"/>
      <c r="CF1661" s="28"/>
      <c r="CG1661" s="28"/>
      <c r="CH1661" s="28"/>
      <c r="CI1661" s="28"/>
      <c r="CJ1661" s="28"/>
      <c r="CK1661" s="28"/>
      <c r="CL1661" s="28"/>
      <c r="CM1661" s="28"/>
      <c r="CN1661" s="28"/>
      <c r="CO1661" s="28"/>
      <c r="CP1661" s="28"/>
      <c r="CQ1661" s="28"/>
      <c r="CR1661" s="28"/>
      <c r="CS1661" s="28"/>
      <c r="CT1661" s="28"/>
      <c r="CU1661" s="28"/>
      <c r="CV1661" s="28"/>
      <c r="CW1661" s="28"/>
      <c r="CX1661" s="28"/>
      <c r="CY1661" s="28"/>
    </row>
    <row r="1662" customFormat="false" ht="12.75" hidden="false" customHeight="false" outlineLevel="0" collapsed="false">
      <c r="BS1662" s="28"/>
      <c r="BT1662" s="28"/>
      <c r="BU1662" s="28"/>
      <c r="BV1662" s="28"/>
      <c r="BW1662" s="28"/>
      <c r="BX1662" s="28"/>
      <c r="BY1662" s="28"/>
      <c r="BZ1662" s="28"/>
      <c r="CA1662" s="28"/>
      <c r="CB1662" s="28"/>
      <c r="CC1662" s="28"/>
      <c r="CD1662" s="28"/>
      <c r="CE1662" s="28"/>
      <c r="CF1662" s="28"/>
      <c r="CG1662" s="28"/>
      <c r="CH1662" s="28"/>
      <c r="CI1662" s="28"/>
      <c r="CJ1662" s="28"/>
      <c r="CK1662" s="28"/>
      <c r="CL1662" s="28"/>
      <c r="CM1662" s="28"/>
      <c r="CN1662" s="28"/>
      <c r="CO1662" s="28"/>
      <c r="CP1662" s="28"/>
      <c r="CQ1662" s="28"/>
      <c r="CR1662" s="28"/>
      <c r="CS1662" s="28"/>
      <c r="CT1662" s="28"/>
      <c r="CU1662" s="28"/>
      <c r="CV1662" s="28"/>
      <c r="CW1662" s="28"/>
      <c r="CX1662" s="28"/>
      <c r="CY1662" s="28"/>
    </row>
    <row r="1663" customFormat="false" ht="12.75" hidden="false" customHeight="false" outlineLevel="0" collapsed="false">
      <c r="BS1663" s="28"/>
      <c r="BT1663" s="28"/>
      <c r="BU1663" s="28"/>
      <c r="BV1663" s="28"/>
      <c r="BW1663" s="28"/>
      <c r="BX1663" s="28"/>
      <c r="BY1663" s="28"/>
      <c r="BZ1663" s="28"/>
      <c r="CA1663" s="28"/>
      <c r="CB1663" s="28"/>
      <c r="CC1663" s="28"/>
      <c r="CD1663" s="28"/>
      <c r="CE1663" s="28"/>
      <c r="CF1663" s="28"/>
      <c r="CG1663" s="28"/>
      <c r="CH1663" s="28"/>
      <c r="CI1663" s="28"/>
      <c r="CJ1663" s="28"/>
      <c r="CK1663" s="28"/>
      <c r="CL1663" s="28"/>
      <c r="CM1663" s="28"/>
      <c r="CN1663" s="28"/>
      <c r="CO1663" s="28"/>
      <c r="CP1663" s="28"/>
      <c r="CQ1663" s="28"/>
      <c r="CR1663" s="28"/>
      <c r="CS1663" s="28"/>
      <c r="CT1663" s="28"/>
      <c r="CU1663" s="28"/>
      <c r="CV1663" s="28"/>
      <c r="CW1663" s="28"/>
      <c r="CX1663" s="28"/>
      <c r="CY1663" s="28"/>
    </row>
    <row r="1664" customFormat="false" ht="12.75" hidden="false" customHeight="false" outlineLevel="0" collapsed="false">
      <c r="BS1664" s="28"/>
      <c r="BT1664" s="28"/>
      <c r="BU1664" s="28"/>
      <c r="BV1664" s="28"/>
      <c r="BW1664" s="28"/>
      <c r="BX1664" s="28"/>
      <c r="BY1664" s="28"/>
      <c r="BZ1664" s="28"/>
      <c r="CA1664" s="28"/>
      <c r="CB1664" s="28"/>
      <c r="CC1664" s="28"/>
      <c r="CD1664" s="28"/>
      <c r="CE1664" s="28"/>
      <c r="CF1664" s="28"/>
      <c r="CG1664" s="28"/>
      <c r="CH1664" s="28"/>
      <c r="CI1664" s="28"/>
      <c r="CJ1664" s="28"/>
      <c r="CK1664" s="28"/>
      <c r="CL1664" s="28"/>
      <c r="CM1664" s="28"/>
      <c r="CN1664" s="28"/>
      <c r="CO1664" s="28"/>
      <c r="CP1664" s="28"/>
      <c r="CQ1664" s="28"/>
      <c r="CR1664" s="28"/>
      <c r="CS1664" s="28"/>
      <c r="CT1664" s="28"/>
      <c r="CU1664" s="28"/>
      <c r="CV1664" s="28"/>
      <c r="CW1664" s="28"/>
      <c r="CX1664" s="28"/>
      <c r="CY1664" s="28"/>
    </row>
    <row r="1665" customFormat="false" ht="12.75" hidden="false" customHeight="false" outlineLevel="0" collapsed="false">
      <c r="BS1665" s="28"/>
      <c r="BT1665" s="28"/>
      <c r="BU1665" s="28"/>
      <c r="BV1665" s="28"/>
      <c r="BW1665" s="28"/>
      <c r="BX1665" s="28"/>
      <c r="BY1665" s="28"/>
      <c r="BZ1665" s="28"/>
      <c r="CA1665" s="28"/>
      <c r="CB1665" s="28"/>
      <c r="CC1665" s="28"/>
      <c r="CD1665" s="28"/>
      <c r="CE1665" s="28"/>
      <c r="CF1665" s="28"/>
      <c r="CG1665" s="28"/>
      <c r="CH1665" s="28"/>
      <c r="CI1665" s="28"/>
      <c r="CJ1665" s="28"/>
      <c r="CK1665" s="28"/>
      <c r="CL1665" s="28"/>
      <c r="CM1665" s="28"/>
      <c r="CN1665" s="28"/>
      <c r="CO1665" s="28"/>
      <c r="CP1665" s="28"/>
      <c r="CQ1665" s="28"/>
      <c r="CR1665" s="28"/>
      <c r="CS1665" s="28"/>
      <c r="CT1665" s="28"/>
      <c r="CU1665" s="28"/>
      <c r="CV1665" s="28"/>
      <c r="CW1665" s="28"/>
      <c r="CX1665" s="28"/>
      <c r="CY1665" s="28"/>
    </row>
    <row r="1666" customFormat="false" ht="12.75" hidden="false" customHeight="false" outlineLevel="0" collapsed="false">
      <c r="BS1666" s="28"/>
      <c r="BT1666" s="28"/>
      <c r="BU1666" s="28"/>
      <c r="BV1666" s="28"/>
      <c r="BW1666" s="28"/>
      <c r="BX1666" s="28"/>
      <c r="BY1666" s="28"/>
      <c r="BZ1666" s="28"/>
      <c r="CA1666" s="28"/>
      <c r="CB1666" s="28"/>
      <c r="CC1666" s="28"/>
      <c r="CD1666" s="28"/>
      <c r="CE1666" s="28"/>
      <c r="CF1666" s="28"/>
      <c r="CG1666" s="28"/>
      <c r="CH1666" s="28"/>
      <c r="CI1666" s="28"/>
      <c r="CJ1666" s="28"/>
      <c r="CK1666" s="28"/>
      <c r="CL1666" s="28"/>
      <c r="CM1666" s="28"/>
      <c r="CN1666" s="28"/>
      <c r="CO1666" s="28"/>
      <c r="CP1666" s="28"/>
      <c r="CQ1666" s="28"/>
      <c r="CR1666" s="28"/>
      <c r="CS1666" s="28"/>
      <c r="CT1666" s="28"/>
      <c r="CU1666" s="28"/>
      <c r="CV1666" s="28"/>
      <c r="CW1666" s="28"/>
      <c r="CX1666" s="28"/>
      <c r="CY1666" s="28"/>
    </row>
    <row r="1667" customFormat="false" ht="12.75" hidden="false" customHeight="false" outlineLevel="0" collapsed="false">
      <c r="BS1667" s="28"/>
      <c r="BT1667" s="28"/>
      <c r="BU1667" s="28"/>
      <c r="BV1667" s="28"/>
      <c r="BW1667" s="28"/>
      <c r="BX1667" s="28"/>
      <c r="BY1667" s="28"/>
      <c r="BZ1667" s="28"/>
      <c r="CA1667" s="28"/>
      <c r="CB1667" s="28"/>
      <c r="CC1667" s="28"/>
      <c r="CD1667" s="28"/>
      <c r="CE1667" s="28"/>
      <c r="CF1667" s="28"/>
      <c r="CG1667" s="28"/>
      <c r="CH1667" s="28"/>
      <c r="CI1667" s="28"/>
      <c r="CJ1667" s="28"/>
      <c r="CK1667" s="28"/>
      <c r="CL1667" s="28"/>
      <c r="CM1667" s="28"/>
      <c r="CN1667" s="28"/>
      <c r="CO1667" s="28"/>
      <c r="CP1667" s="28"/>
      <c r="CQ1667" s="28"/>
      <c r="CR1667" s="28"/>
      <c r="CS1667" s="28"/>
      <c r="CT1667" s="28"/>
      <c r="CU1667" s="28"/>
      <c r="CV1667" s="28"/>
      <c r="CW1667" s="28"/>
      <c r="CX1667" s="28"/>
      <c r="CY1667" s="28"/>
    </row>
    <row r="1668" customFormat="false" ht="12.75" hidden="false" customHeight="false" outlineLevel="0" collapsed="false">
      <c r="BS1668" s="28"/>
      <c r="BT1668" s="28"/>
      <c r="BU1668" s="28"/>
      <c r="BV1668" s="28"/>
      <c r="BW1668" s="28"/>
      <c r="BX1668" s="28"/>
      <c r="BY1668" s="28"/>
      <c r="BZ1668" s="28"/>
      <c r="CA1668" s="28"/>
      <c r="CB1668" s="28"/>
      <c r="CC1668" s="28"/>
      <c r="CD1668" s="28"/>
      <c r="CE1668" s="28"/>
      <c r="CF1668" s="28"/>
      <c r="CG1668" s="28"/>
      <c r="CH1668" s="28"/>
      <c r="CI1668" s="28"/>
      <c r="CJ1668" s="28"/>
      <c r="CK1668" s="28"/>
      <c r="CL1668" s="28"/>
      <c r="CM1668" s="28"/>
      <c r="CN1668" s="28"/>
      <c r="CO1668" s="28"/>
      <c r="CP1668" s="28"/>
      <c r="CQ1668" s="28"/>
      <c r="CR1668" s="28"/>
      <c r="CS1668" s="28"/>
      <c r="CT1668" s="28"/>
      <c r="CU1668" s="28"/>
      <c r="CV1668" s="28"/>
      <c r="CW1668" s="28"/>
      <c r="CX1668" s="28"/>
      <c r="CY1668" s="28"/>
    </row>
    <row r="1669" customFormat="false" ht="12.75" hidden="false" customHeight="false" outlineLevel="0" collapsed="false">
      <c r="BS1669" s="28"/>
      <c r="BT1669" s="28"/>
      <c r="BU1669" s="28"/>
      <c r="BV1669" s="28"/>
      <c r="BW1669" s="28"/>
      <c r="BX1669" s="28"/>
      <c r="BY1669" s="28"/>
      <c r="BZ1669" s="28"/>
      <c r="CA1669" s="28"/>
      <c r="CB1669" s="28"/>
      <c r="CC1669" s="28"/>
      <c r="CD1669" s="28"/>
      <c r="CE1669" s="28"/>
      <c r="CF1669" s="28"/>
      <c r="CG1669" s="28"/>
      <c r="CH1669" s="28"/>
      <c r="CI1669" s="28"/>
      <c r="CJ1669" s="28"/>
      <c r="CK1669" s="28"/>
      <c r="CL1669" s="28"/>
      <c r="CM1669" s="28"/>
      <c r="CN1669" s="28"/>
      <c r="CO1669" s="28"/>
      <c r="CP1669" s="28"/>
      <c r="CQ1669" s="28"/>
      <c r="CR1669" s="28"/>
      <c r="CS1669" s="28"/>
      <c r="CT1669" s="28"/>
      <c r="CU1669" s="28"/>
      <c r="CV1669" s="28"/>
      <c r="CW1669" s="28"/>
      <c r="CX1669" s="28"/>
      <c r="CY1669" s="28"/>
    </row>
    <row r="1670" customFormat="false" ht="12.75" hidden="false" customHeight="false" outlineLevel="0" collapsed="false">
      <c r="BS1670" s="28"/>
      <c r="BT1670" s="28"/>
      <c r="BU1670" s="28"/>
      <c r="BV1670" s="28"/>
      <c r="BW1670" s="28"/>
      <c r="BX1670" s="28"/>
      <c r="BY1670" s="28"/>
      <c r="BZ1670" s="28"/>
      <c r="CA1670" s="28"/>
      <c r="CB1670" s="28"/>
      <c r="CC1670" s="28"/>
      <c r="CD1670" s="28"/>
      <c r="CE1670" s="28"/>
      <c r="CF1670" s="28"/>
      <c r="CG1670" s="28"/>
      <c r="CH1670" s="28"/>
      <c r="CI1670" s="28"/>
      <c r="CJ1670" s="28"/>
      <c r="CK1670" s="28"/>
      <c r="CL1670" s="28"/>
      <c r="CM1670" s="28"/>
      <c r="CN1670" s="28"/>
      <c r="CO1670" s="28"/>
      <c r="CP1670" s="28"/>
      <c r="CQ1670" s="28"/>
      <c r="CR1670" s="28"/>
      <c r="CS1670" s="28"/>
      <c r="CT1670" s="28"/>
      <c r="CU1670" s="28"/>
      <c r="CV1670" s="28"/>
      <c r="CW1670" s="28"/>
      <c r="CX1670" s="28"/>
      <c r="CY1670" s="28"/>
    </row>
    <row r="1671" customFormat="false" ht="12.75" hidden="false" customHeight="false" outlineLevel="0" collapsed="false">
      <c r="BS1671" s="28"/>
      <c r="BT1671" s="28"/>
      <c r="BU1671" s="28"/>
      <c r="BV1671" s="28"/>
      <c r="BW1671" s="28"/>
      <c r="BX1671" s="28"/>
      <c r="BY1671" s="28"/>
      <c r="BZ1671" s="28"/>
      <c r="CA1671" s="28"/>
      <c r="CB1671" s="28"/>
      <c r="CC1671" s="28"/>
      <c r="CD1671" s="28"/>
      <c r="CE1671" s="28"/>
      <c r="CF1671" s="28"/>
      <c r="CG1671" s="28"/>
      <c r="CH1671" s="28"/>
      <c r="CI1671" s="28"/>
      <c r="CJ1671" s="28"/>
      <c r="CK1671" s="28"/>
      <c r="CL1671" s="28"/>
      <c r="CM1671" s="28"/>
      <c r="CN1671" s="28"/>
      <c r="CO1671" s="28"/>
      <c r="CP1671" s="28"/>
      <c r="CQ1671" s="28"/>
      <c r="CR1671" s="28"/>
      <c r="CS1671" s="28"/>
      <c r="CT1671" s="28"/>
      <c r="CU1671" s="28"/>
      <c r="CV1671" s="28"/>
      <c r="CW1671" s="28"/>
      <c r="CX1671" s="28"/>
      <c r="CY1671" s="28"/>
    </row>
    <row r="1672" customFormat="false" ht="12.75" hidden="false" customHeight="false" outlineLevel="0" collapsed="false">
      <c r="BS1672" s="28"/>
      <c r="BT1672" s="28"/>
      <c r="BU1672" s="28"/>
      <c r="BV1672" s="28"/>
      <c r="BW1672" s="28"/>
      <c r="BX1672" s="28"/>
      <c r="BY1672" s="28"/>
      <c r="BZ1672" s="28"/>
      <c r="CA1672" s="28"/>
      <c r="CB1672" s="28"/>
      <c r="CC1672" s="28"/>
      <c r="CD1672" s="28"/>
      <c r="CE1672" s="28"/>
      <c r="CF1672" s="28"/>
      <c r="CG1672" s="28"/>
      <c r="CH1672" s="28"/>
      <c r="CI1672" s="28"/>
      <c r="CJ1672" s="28"/>
      <c r="CK1672" s="28"/>
      <c r="CL1672" s="28"/>
      <c r="CM1672" s="28"/>
      <c r="CN1672" s="28"/>
      <c r="CO1672" s="28"/>
      <c r="CP1672" s="28"/>
      <c r="CQ1672" s="28"/>
      <c r="CR1672" s="28"/>
      <c r="CS1672" s="28"/>
      <c r="CT1672" s="28"/>
      <c r="CU1672" s="28"/>
      <c r="CV1672" s="28"/>
      <c r="CW1672" s="28"/>
      <c r="CX1672" s="28"/>
      <c r="CY1672" s="28"/>
    </row>
    <row r="1673" customFormat="false" ht="12.75" hidden="false" customHeight="false" outlineLevel="0" collapsed="false">
      <c r="BS1673" s="28"/>
      <c r="BT1673" s="28"/>
      <c r="BU1673" s="28"/>
      <c r="BV1673" s="28"/>
      <c r="BW1673" s="28"/>
      <c r="BX1673" s="28"/>
      <c r="BY1673" s="28"/>
      <c r="BZ1673" s="28"/>
      <c r="CA1673" s="28"/>
      <c r="CB1673" s="28"/>
      <c r="CC1673" s="28"/>
      <c r="CD1673" s="28"/>
      <c r="CE1673" s="28"/>
      <c r="CF1673" s="28"/>
      <c r="CG1673" s="28"/>
      <c r="CH1673" s="28"/>
      <c r="CI1673" s="28"/>
      <c r="CJ1673" s="28"/>
      <c r="CK1673" s="28"/>
      <c r="CL1673" s="28"/>
      <c r="CM1673" s="28"/>
      <c r="CN1673" s="28"/>
      <c r="CO1673" s="28"/>
      <c r="CP1673" s="28"/>
      <c r="CQ1673" s="28"/>
      <c r="CR1673" s="28"/>
      <c r="CS1673" s="28"/>
      <c r="CT1673" s="28"/>
      <c r="CU1673" s="28"/>
      <c r="CV1673" s="28"/>
      <c r="CW1673" s="28"/>
      <c r="CX1673" s="28"/>
      <c r="CY1673" s="28"/>
    </row>
    <row r="1674" customFormat="false" ht="12.75" hidden="false" customHeight="false" outlineLevel="0" collapsed="false">
      <c r="BS1674" s="28"/>
      <c r="BT1674" s="28"/>
      <c r="BU1674" s="28"/>
      <c r="BV1674" s="28"/>
      <c r="BW1674" s="28"/>
      <c r="BX1674" s="28"/>
      <c r="BY1674" s="28"/>
      <c r="BZ1674" s="28"/>
      <c r="CA1674" s="28"/>
      <c r="CB1674" s="28"/>
      <c r="CC1674" s="28"/>
      <c r="CD1674" s="28"/>
      <c r="CE1674" s="28"/>
      <c r="CF1674" s="28"/>
      <c r="CG1674" s="28"/>
      <c r="CH1674" s="28"/>
      <c r="CI1674" s="28"/>
      <c r="CJ1674" s="28"/>
      <c r="CK1674" s="28"/>
      <c r="CL1674" s="28"/>
      <c r="CM1674" s="28"/>
      <c r="CN1674" s="28"/>
      <c r="CO1674" s="28"/>
      <c r="CP1674" s="28"/>
      <c r="CQ1674" s="28"/>
      <c r="CR1674" s="28"/>
      <c r="CS1674" s="28"/>
      <c r="CT1674" s="28"/>
      <c r="CU1674" s="28"/>
      <c r="CV1674" s="28"/>
      <c r="CW1674" s="28"/>
      <c r="CX1674" s="28"/>
      <c r="CY1674" s="28"/>
    </row>
    <row r="1675" customFormat="false" ht="12.75" hidden="false" customHeight="false" outlineLevel="0" collapsed="false">
      <c r="BS1675" s="28"/>
      <c r="BT1675" s="28"/>
      <c r="BU1675" s="28"/>
      <c r="BV1675" s="28"/>
      <c r="BW1675" s="28"/>
      <c r="BX1675" s="28"/>
      <c r="BY1675" s="28"/>
      <c r="BZ1675" s="28"/>
      <c r="CA1675" s="28"/>
      <c r="CB1675" s="28"/>
      <c r="CC1675" s="28"/>
      <c r="CD1675" s="28"/>
      <c r="CE1675" s="28"/>
      <c r="CF1675" s="28"/>
      <c r="CG1675" s="28"/>
      <c r="CH1675" s="28"/>
      <c r="CI1675" s="28"/>
      <c r="CJ1675" s="28"/>
      <c r="CK1675" s="28"/>
      <c r="CL1675" s="28"/>
      <c r="CM1675" s="28"/>
      <c r="CN1675" s="28"/>
      <c r="CO1675" s="28"/>
      <c r="CP1675" s="28"/>
      <c r="CQ1675" s="28"/>
      <c r="CR1675" s="28"/>
      <c r="CS1675" s="28"/>
      <c r="CT1675" s="28"/>
      <c r="CU1675" s="28"/>
      <c r="CV1675" s="28"/>
      <c r="CW1675" s="28"/>
      <c r="CX1675" s="28"/>
      <c r="CY1675" s="28"/>
    </row>
    <row r="1676" customFormat="false" ht="12.75" hidden="false" customHeight="false" outlineLevel="0" collapsed="false">
      <c r="BS1676" s="28"/>
      <c r="BT1676" s="28"/>
      <c r="BU1676" s="28"/>
      <c r="BV1676" s="28"/>
      <c r="BW1676" s="28"/>
      <c r="BX1676" s="28"/>
      <c r="BY1676" s="28"/>
      <c r="BZ1676" s="28"/>
      <c r="CA1676" s="28"/>
      <c r="CB1676" s="28"/>
      <c r="CC1676" s="28"/>
      <c r="CD1676" s="28"/>
      <c r="CE1676" s="28"/>
      <c r="CF1676" s="28"/>
      <c r="CG1676" s="28"/>
      <c r="CH1676" s="28"/>
      <c r="CI1676" s="28"/>
      <c r="CJ1676" s="28"/>
      <c r="CK1676" s="28"/>
      <c r="CL1676" s="28"/>
      <c r="CM1676" s="28"/>
      <c r="CN1676" s="28"/>
      <c r="CO1676" s="28"/>
      <c r="CP1676" s="28"/>
      <c r="CQ1676" s="28"/>
      <c r="CR1676" s="28"/>
      <c r="CS1676" s="28"/>
      <c r="CT1676" s="28"/>
      <c r="CU1676" s="28"/>
      <c r="CV1676" s="28"/>
      <c r="CW1676" s="28"/>
      <c r="CX1676" s="28"/>
      <c r="CY1676" s="28"/>
    </row>
    <row r="1677" customFormat="false" ht="12.75" hidden="false" customHeight="false" outlineLevel="0" collapsed="false">
      <c r="BS1677" s="28"/>
      <c r="BT1677" s="28"/>
      <c r="BU1677" s="28"/>
      <c r="BV1677" s="28"/>
      <c r="BW1677" s="28"/>
      <c r="BX1677" s="28"/>
      <c r="BY1677" s="28"/>
      <c r="BZ1677" s="28"/>
      <c r="CA1677" s="28"/>
      <c r="CB1677" s="28"/>
      <c r="CC1677" s="28"/>
      <c r="CD1677" s="28"/>
      <c r="CE1677" s="28"/>
      <c r="CF1677" s="28"/>
      <c r="CG1677" s="28"/>
      <c r="CH1677" s="28"/>
      <c r="CI1677" s="28"/>
      <c r="CJ1677" s="28"/>
      <c r="CK1677" s="28"/>
      <c r="CL1677" s="28"/>
      <c r="CM1677" s="28"/>
      <c r="CN1677" s="28"/>
      <c r="CO1677" s="28"/>
      <c r="CP1677" s="28"/>
      <c r="CQ1677" s="28"/>
      <c r="CR1677" s="28"/>
      <c r="CS1677" s="28"/>
      <c r="CT1677" s="28"/>
      <c r="CU1677" s="28"/>
      <c r="CV1677" s="28"/>
      <c r="CW1677" s="28"/>
      <c r="CX1677" s="28"/>
      <c r="CY1677" s="28"/>
    </row>
    <row r="1678" customFormat="false" ht="12.75" hidden="false" customHeight="false" outlineLevel="0" collapsed="false">
      <c r="BS1678" s="28"/>
      <c r="BT1678" s="28"/>
      <c r="BU1678" s="28"/>
      <c r="BV1678" s="28"/>
      <c r="BW1678" s="28"/>
      <c r="BX1678" s="28"/>
      <c r="BY1678" s="28"/>
      <c r="BZ1678" s="28"/>
      <c r="CA1678" s="28"/>
      <c r="CB1678" s="28"/>
      <c r="CC1678" s="28"/>
      <c r="CD1678" s="28"/>
      <c r="CE1678" s="28"/>
      <c r="CF1678" s="28"/>
      <c r="CG1678" s="28"/>
      <c r="CH1678" s="28"/>
      <c r="CI1678" s="28"/>
      <c r="CJ1678" s="28"/>
      <c r="CK1678" s="28"/>
      <c r="CL1678" s="28"/>
      <c r="CM1678" s="28"/>
      <c r="CN1678" s="28"/>
      <c r="CO1678" s="28"/>
      <c r="CP1678" s="28"/>
      <c r="CQ1678" s="28"/>
      <c r="CR1678" s="28"/>
      <c r="CS1678" s="28"/>
      <c r="CT1678" s="28"/>
      <c r="CU1678" s="28"/>
      <c r="CV1678" s="28"/>
      <c r="CW1678" s="28"/>
      <c r="CX1678" s="28"/>
      <c r="CY1678" s="28"/>
    </row>
    <row r="1679" customFormat="false" ht="12.75" hidden="false" customHeight="false" outlineLevel="0" collapsed="false">
      <c r="BS1679" s="28"/>
      <c r="BT1679" s="28"/>
      <c r="BU1679" s="28"/>
      <c r="BV1679" s="28"/>
      <c r="BW1679" s="28"/>
      <c r="BX1679" s="28"/>
      <c r="BY1679" s="28"/>
      <c r="BZ1679" s="28"/>
      <c r="CA1679" s="28"/>
      <c r="CB1679" s="28"/>
      <c r="CC1679" s="28"/>
      <c r="CD1679" s="28"/>
      <c r="CE1679" s="28"/>
      <c r="CF1679" s="28"/>
      <c r="CG1679" s="28"/>
      <c r="CH1679" s="28"/>
      <c r="CI1679" s="28"/>
      <c r="CJ1679" s="28"/>
      <c r="CK1679" s="28"/>
      <c r="CL1679" s="28"/>
      <c r="CM1679" s="28"/>
      <c r="CN1679" s="28"/>
      <c r="CO1679" s="28"/>
      <c r="CP1679" s="28"/>
      <c r="CQ1679" s="28"/>
      <c r="CR1679" s="28"/>
      <c r="CS1679" s="28"/>
      <c r="CT1679" s="28"/>
      <c r="CU1679" s="28"/>
      <c r="CV1679" s="28"/>
      <c r="CW1679" s="28"/>
      <c r="CX1679" s="28"/>
      <c r="CY1679" s="28"/>
    </row>
    <row r="1680" customFormat="false" ht="12.75" hidden="false" customHeight="false" outlineLevel="0" collapsed="false">
      <c r="BS1680" s="28"/>
      <c r="BT1680" s="28"/>
      <c r="BU1680" s="28"/>
      <c r="BV1680" s="28"/>
      <c r="BW1680" s="28"/>
      <c r="BX1680" s="28"/>
      <c r="BY1680" s="28"/>
      <c r="BZ1680" s="28"/>
      <c r="CA1680" s="28"/>
      <c r="CB1680" s="28"/>
      <c r="CC1680" s="28"/>
      <c r="CD1680" s="28"/>
      <c r="CE1680" s="28"/>
      <c r="CF1680" s="28"/>
      <c r="CG1680" s="28"/>
      <c r="CH1680" s="28"/>
      <c r="CI1680" s="28"/>
      <c r="CJ1680" s="28"/>
      <c r="CK1680" s="28"/>
      <c r="CL1680" s="28"/>
      <c r="CM1680" s="28"/>
      <c r="CN1680" s="28"/>
      <c r="CO1680" s="28"/>
      <c r="CP1680" s="28"/>
      <c r="CQ1680" s="28"/>
      <c r="CR1680" s="28"/>
      <c r="CS1680" s="28"/>
      <c r="CT1680" s="28"/>
      <c r="CU1680" s="28"/>
      <c r="CV1680" s="28"/>
      <c r="CW1680" s="28"/>
      <c r="CX1680" s="28"/>
      <c r="CY1680" s="28"/>
    </row>
    <row r="1681" customFormat="false" ht="12.75" hidden="false" customHeight="false" outlineLevel="0" collapsed="false">
      <c r="BS1681" s="28"/>
      <c r="BT1681" s="28"/>
      <c r="BU1681" s="28"/>
      <c r="BV1681" s="28"/>
      <c r="BW1681" s="28"/>
      <c r="BX1681" s="28"/>
      <c r="BY1681" s="28"/>
      <c r="BZ1681" s="28"/>
      <c r="CA1681" s="28"/>
      <c r="CB1681" s="28"/>
      <c r="CC1681" s="28"/>
      <c r="CD1681" s="28"/>
      <c r="CE1681" s="28"/>
      <c r="CF1681" s="28"/>
      <c r="CG1681" s="28"/>
      <c r="CH1681" s="28"/>
      <c r="CI1681" s="28"/>
      <c r="CJ1681" s="28"/>
      <c r="CK1681" s="28"/>
      <c r="CL1681" s="28"/>
      <c r="CM1681" s="28"/>
      <c r="CN1681" s="28"/>
      <c r="CO1681" s="28"/>
      <c r="CP1681" s="28"/>
      <c r="CQ1681" s="28"/>
      <c r="CR1681" s="28"/>
      <c r="CS1681" s="28"/>
      <c r="CT1681" s="28"/>
      <c r="CU1681" s="28"/>
      <c r="CV1681" s="28"/>
      <c r="CW1681" s="28"/>
      <c r="CX1681" s="28"/>
      <c r="CY1681" s="28"/>
    </row>
    <row r="1682" customFormat="false" ht="12.75" hidden="false" customHeight="false" outlineLevel="0" collapsed="false">
      <c r="BS1682" s="28"/>
      <c r="BT1682" s="28"/>
      <c r="BU1682" s="28"/>
      <c r="BV1682" s="28"/>
      <c r="BW1682" s="28"/>
      <c r="BX1682" s="28"/>
      <c r="BY1682" s="28"/>
      <c r="BZ1682" s="28"/>
      <c r="CA1682" s="28"/>
      <c r="CB1682" s="28"/>
      <c r="CC1682" s="28"/>
      <c r="CD1682" s="28"/>
      <c r="CE1682" s="28"/>
      <c r="CF1682" s="28"/>
      <c r="CG1682" s="28"/>
      <c r="CH1682" s="28"/>
      <c r="CI1682" s="28"/>
      <c r="CJ1682" s="28"/>
      <c r="CK1682" s="28"/>
      <c r="CL1682" s="28"/>
      <c r="CM1682" s="28"/>
      <c r="CN1682" s="28"/>
      <c r="CO1682" s="28"/>
      <c r="CP1682" s="28"/>
      <c r="CQ1682" s="28"/>
      <c r="CR1682" s="28"/>
      <c r="CS1682" s="28"/>
      <c r="CT1682" s="28"/>
      <c r="CU1682" s="28"/>
      <c r="CV1682" s="28"/>
      <c r="CW1682" s="28"/>
      <c r="CX1682" s="28"/>
      <c r="CY1682" s="28"/>
    </row>
    <row r="1683" customFormat="false" ht="12.75" hidden="false" customHeight="false" outlineLevel="0" collapsed="false">
      <c r="BS1683" s="28"/>
      <c r="BT1683" s="28"/>
      <c r="BU1683" s="28"/>
      <c r="BV1683" s="28"/>
      <c r="BW1683" s="28"/>
      <c r="BX1683" s="28"/>
      <c r="BY1683" s="28"/>
      <c r="BZ1683" s="28"/>
      <c r="CA1683" s="28"/>
      <c r="CB1683" s="28"/>
      <c r="CC1683" s="28"/>
      <c r="CD1683" s="28"/>
      <c r="CE1683" s="28"/>
      <c r="CF1683" s="28"/>
      <c r="CG1683" s="28"/>
      <c r="CH1683" s="28"/>
      <c r="CI1683" s="28"/>
      <c r="CJ1683" s="28"/>
      <c r="CK1683" s="28"/>
      <c r="CL1683" s="28"/>
      <c r="CM1683" s="28"/>
      <c r="CN1683" s="28"/>
      <c r="CO1683" s="28"/>
      <c r="CP1683" s="28"/>
      <c r="CQ1683" s="28"/>
      <c r="CR1683" s="28"/>
      <c r="CS1683" s="28"/>
      <c r="CT1683" s="28"/>
      <c r="CU1683" s="28"/>
      <c r="CV1683" s="28"/>
      <c r="CW1683" s="28"/>
      <c r="CX1683" s="28"/>
      <c r="CY1683" s="28"/>
    </row>
    <row r="1684" customFormat="false" ht="12.75" hidden="false" customHeight="false" outlineLevel="0" collapsed="false">
      <c r="BS1684" s="28"/>
      <c r="BT1684" s="28"/>
      <c r="BU1684" s="28"/>
      <c r="BV1684" s="28"/>
      <c r="BW1684" s="28"/>
      <c r="BX1684" s="28"/>
      <c r="BY1684" s="28"/>
      <c r="BZ1684" s="28"/>
      <c r="CA1684" s="28"/>
      <c r="CB1684" s="28"/>
      <c r="CC1684" s="28"/>
      <c r="CD1684" s="28"/>
      <c r="CE1684" s="28"/>
      <c r="CF1684" s="28"/>
      <c r="CG1684" s="28"/>
      <c r="CH1684" s="28"/>
      <c r="CI1684" s="28"/>
      <c r="CJ1684" s="28"/>
      <c r="CK1684" s="28"/>
      <c r="CL1684" s="28"/>
      <c r="CM1684" s="28"/>
      <c r="CN1684" s="28"/>
      <c r="CO1684" s="28"/>
      <c r="CP1684" s="28"/>
      <c r="CQ1684" s="28"/>
      <c r="CR1684" s="28"/>
      <c r="CS1684" s="28"/>
      <c r="CT1684" s="28"/>
      <c r="CU1684" s="28"/>
      <c r="CV1684" s="28"/>
      <c r="CW1684" s="28"/>
      <c r="CX1684" s="28"/>
      <c r="CY1684" s="28"/>
    </row>
    <row r="1685" customFormat="false" ht="12.75" hidden="false" customHeight="false" outlineLevel="0" collapsed="false">
      <c r="BS1685" s="28"/>
      <c r="BT1685" s="28"/>
      <c r="BU1685" s="28"/>
      <c r="BV1685" s="28"/>
      <c r="BW1685" s="28"/>
      <c r="BX1685" s="28"/>
      <c r="BY1685" s="28"/>
      <c r="BZ1685" s="28"/>
      <c r="CA1685" s="28"/>
      <c r="CB1685" s="28"/>
      <c r="CC1685" s="28"/>
      <c r="CD1685" s="28"/>
      <c r="CE1685" s="28"/>
      <c r="CF1685" s="28"/>
      <c r="CG1685" s="28"/>
      <c r="CH1685" s="28"/>
      <c r="CI1685" s="28"/>
      <c r="CJ1685" s="28"/>
      <c r="CK1685" s="28"/>
      <c r="CL1685" s="28"/>
      <c r="CM1685" s="28"/>
      <c r="CN1685" s="28"/>
      <c r="CO1685" s="28"/>
      <c r="CP1685" s="28"/>
      <c r="CQ1685" s="28"/>
      <c r="CR1685" s="28"/>
      <c r="CS1685" s="28"/>
      <c r="CT1685" s="28"/>
      <c r="CU1685" s="28"/>
      <c r="CV1685" s="28"/>
      <c r="CW1685" s="28"/>
      <c r="CX1685" s="28"/>
      <c r="CY1685" s="28"/>
    </row>
    <row r="1686" customFormat="false" ht="12.75" hidden="false" customHeight="false" outlineLevel="0" collapsed="false">
      <c r="BS1686" s="28"/>
      <c r="BT1686" s="28"/>
      <c r="BU1686" s="28"/>
      <c r="BV1686" s="28"/>
      <c r="BW1686" s="28"/>
      <c r="BX1686" s="28"/>
      <c r="BY1686" s="28"/>
      <c r="BZ1686" s="28"/>
      <c r="CA1686" s="28"/>
      <c r="CB1686" s="28"/>
      <c r="CC1686" s="28"/>
      <c r="CD1686" s="28"/>
      <c r="CE1686" s="28"/>
      <c r="CF1686" s="28"/>
      <c r="CG1686" s="28"/>
      <c r="CH1686" s="28"/>
      <c r="CI1686" s="28"/>
      <c r="CJ1686" s="28"/>
      <c r="CK1686" s="28"/>
      <c r="CL1686" s="28"/>
      <c r="CM1686" s="28"/>
      <c r="CN1686" s="28"/>
      <c r="CO1686" s="28"/>
      <c r="CP1686" s="28"/>
      <c r="CQ1686" s="28"/>
      <c r="CR1686" s="28"/>
      <c r="CS1686" s="28"/>
      <c r="CT1686" s="28"/>
      <c r="CU1686" s="28"/>
      <c r="CV1686" s="28"/>
      <c r="CW1686" s="28"/>
      <c r="CX1686" s="28"/>
      <c r="CY1686" s="28"/>
    </row>
    <row r="1687" customFormat="false" ht="12.75" hidden="false" customHeight="false" outlineLevel="0" collapsed="false">
      <c r="BS1687" s="28"/>
      <c r="BT1687" s="28"/>
      <c r="BU1687" s="28"/>
      <c r="BV1687" s="28"/>
      <c r="BW1687" s="28"/>
      <c r="BX1687" s="28"/>
      <c r="BY1687" s="28"/>
      <c r="BZ1687" s="28"/>
      <c r="CA1687" s="28"/>
      <c r="CB1687" s="28"/>
      <c r="CC1687" s="28"/>
      <c r="CD1687" s="28"/>
      <c r="CE1687" s="28"/>
      <c r="CF1687" s="28"/>
      <c r="CG1687" s="28"/>
      <c r="CH1687" s="28"/>
      <c r="CI1687" s="28"/>
      <c r="CJ1687" s="28"/>
      <c r="CK1687" s="28"/>
      <c r="CL1687" s="28"/>
      <c r="CM1687" s="28"/>
      <c r="CN1687" s="28"/>
      <c r="CO1687" s="28"/>
      <c r="CP1687" s="28"/>
      <c r="CQ1687" s="28"/>
      <c r="CR1687" s="28"/>
      <c r="CS1687" s="28"/>
      <c r="CT1687" s="28"/>
      <c r="CU1687" s="28"/>
      <c r="CV1687" s="28"/>
      <c r="CW1687" s="28"/>
      <c r="CX1687" s="28"/>
      <c r="CY1687" s="28"/>
    </row>
    <row r="1688" customFormat="false" ht="12.75" hidden="false" customHeight="false" outlineLevel="0" collapsed="false">
      <c r="BS1688" s="28"/>
      <c r="BT1688" s="28"/>
      <c r="BU1688" s="28"/>
      <c r="BV1688" s="28"/>
      <c r="BW1688" s="28"/>
      <c r="BX1688" s="28"/>
      <c r="BY1688" s="28"/>
      <c r="BZ1688" s="28"/>
      <c r="CA1688" s="28"/>
      <c r="CB1688" s="28"/>
      <c r="CC1688" s="28"/>
      <c r="CD1688" s="28"/>
      <c r="CE1688" s="28"/>
      <c r="CF1688" s="28"/>
      <c r="CG1688" s="28"/>
      <c r="CH1688" s="28"/>
      <c r="CI1688" s="28"/>
      <c r="CJ1688" s="28"/>
      <c r="CK1688" s="28"/>
      <c r="CL1688" s="28"/>
      <c r="CM1688" s="28"/>
      <c r="CN1688" s="28"/>
      <c r="CO1688" s="28"/>
      <c r="CP1688" s="28"/>
      <c r="CQ1688" s="28"/>
      <c r="CR1688" s="28"/>
      <c r="CS1688" s="28"/>
      <c r="CT1688" s="28"/>
      <c r="CU1688" s="28"/>
      <c r="CV1688" s="28"/>
      <c r="CW1688" s="28"/>
      <c r="CX1688" s="28"/>
      <c r="CY1688" s="28"/>
    </row>
    <row r="1689" customFormat="false" ht="12.75" hidden="false" customHeight="false" outlineLevel="0" collapsed="false">
      <c r="BS1689" s="28"/>
      <c r="BT1689" s="28"/>
      <c r="BU1689" s="28"/>
      <c r="BV1689" s="28"/>
      <c r="BW1689" s="28"/>
      <c r="BX1689" s="28"/>
      <c r="BY1689" s="28"/>
      <c r="BZ1689" s="28"/>
      <c r="CA1689" s="28"/>
      <c r="CB1689" s="28"/>
      <c r="CC1689" s="28"/>
      <c r="CD1689" s="28"/>
      <c r="CE1689" s="28"/>
      <c r="CF1689" s="28"/>
      <c r="CG1689" s="28"/>
      <c r="CH1689" s="28"/>
      <c r="CI1689" s="28"/>
      <c r="CJ1689" s="28"/>
      <c r="CK1689" s="28"/>
      <c r="CL1689" s="28"/>
      <c r="CM1689" s="28"/>
      <c r="CN1689" s="28"/>
      <c r="CO1689" s="28"/>
      <c r="CP1689" s="28"/>
      <c r="CQ1689" s="28"/>
      <c r="CR1689" s="28"/>
      <c r="CS1689" s="28"/>
      <c r="CT1689" s="28"/>
      <c r="CU1689" s="28"/>
      <c r="CV1689" s="28"/>
      <c r="CW1689" s="28"/>
      <c r="CX1689" s="28"/>
      <c r="CY1689" s="28"/>
    </row>
    <row r="1690" customFormat="false" ht="12.75" hidden="false" customHeight="false" outlineLevel="0" collapsed="false">
      <c r="BS1690" s="28"/>
      <c r="BT1690" s="28"/>
      <c r="BU1690" s="28"/>
      <c r="BV1690" s="28"/>
      <c r="BW1690" s="28"/>
      <c r="BX1690" s="28"/>
      <c r="BY1690" s="28"/>
      <c r="BZ1690" s="28"/>
      <c r="CA1690" s="28"/>
      <c r="CB1690" s="28"/>
      <c r="CC1690" s="28"/>
      <c r="CD1690" s="28"/>
      <c r="CE1690" s="28"/>
      <c r="CF1690" s="28"/>
      <c r="CG1690" s="28"/>
      <c r="CH1690" s="28"/>
      <c r="CI1690" s="28"/>
      <c r="CJ1690" s="28"/>
      <c r="CK1690" s="28"/>
      <c r="CL1690" s="28"/>
      <c r="CM1690" s="28"/>
      <c r="CN1690" s="28"/>
      <c r="CO1690" s="28"/>
      <c r="CP1690" s="28"/>
      <c r="CQ1690" s="28"/>
      <c r="CR1690" s="28"/>
      <c r="CS1690" s="28"/>
      <c r="CT1690" s="28"/>
      <c r="CU1690" s="28"/>
      <c r="CV1690" s="28"/>
      <c r="CW1690" s="28"/>
      <c r="CX1690" s="28"/>
      <c r="CY1690" s="28"/>
    </row>
    <row r="1691" customFormat="false" ht="12.75" hidden="false" customHeight="false" outlineLevel="0" collapsed="false">
      <c r="BS1691" s="28"/>
      <c r="BT1691" s="28"/>
      <c r="BU1691" s="28"/>
      <c r="BV1691" s="28"/>
      <c r="BW1691" s="28"/>
      <c r="BX1691" s="28"/>
      <c r="BY1691" s="28"/>
      <c r="BZ1691" s="28"/>
      <c r="CA1691" s="28"/>
      <c r="CB1691" s="28"/>
      <c r="CC1691" s="28"/>
      <c r="CD1691" s="28"/>
      <c r="CE1691" s="28"/>
      <c r="CF1691" s="28"/>
      <c r="CG1691" s="28"/>
      <c r="CH1691" s="28"/>
      <c r="CI1691" s="28"/>
      <c r="CJ1691" s="28"/>
      <c r="CK1691" s="28"/>
      <c r="CL1691" s="28"/>
      <c r="CM1691" s="28"/>
      <c r="CN1691" s="28"/>
      <c r="CO1691" s="28"/>
      <c r="CP1691" s="28"/>
      <c r="CQ1691" s="28"/>
      <c r="CR1691" s="28"/>
      <c r="CS1691" s="28"/>
      <c r="CT1691" s="28"/>
      <c r="CU1691" s="28"/>
      <c r="CV1691" s="28"/>
      <c r="CW1691" s="28"/>
      <c r="CX1691" s="28"/>
      <c r="CY1691" s="28"/>
    </row>
    <row r="1692" customFormat="false" ht="12.75" hidden="false" customHeight="false" outlineLevel="0" collapsed="false">
      <c r="BS1692" s="28"/>
      <c r="BT1692" s="28"/>
      <c r="BU1692" s="28"/>
      <c r="BV1692" s="28"/>
      <c r="BW1692" s="28"/>
      <c r="BX1692" s="28"/>
      <c r="BY1692" s="28"/>
      <c r="BZ1692" s="28"/>
      <c r="CA1692" s="28"/>
      <c r="CB1692" s="28"/>
      <c r="CC1692" s="28"/>
      <c r="CD1692" s="28"/>
      <c r="CE1692" s="28"/>
      <c r="CF1692" s="28"/>
      <c r="CG1692" s="28"/>
      <c r="CH1692" s="28"/>
      <c r="CI1692" s="28"/>
      <c r="CJ1692" s="28"/>
      <c r="CK1692" s="28"/>
      <c r="CL1692" s="28"/>
      <c r="CM1692" s="28"/>
      <c r="CN1692" s="28"/>
      <c r="CO1692" s="28"/>
      <c r="CP1692" s="28"/>
      <c r="CQ1692" s="28"/>
      <c r="CR1692" s="28"/>
      <c r="CS1692" s="28"/>
      <c r="CT1692" s="28"/>
      <c r="CU1692" s="28"/>
      <c r="CV1692" s="28"/>
      <c r="CW1692" s="28"/>
      <c r="CX1692" s="28"/>
      <c r="CY1692" s="28"/>
    </row>
    <row r="1693" customFormat="false" ht="12.75" hidden="false" customHeight="false" outlineLevel="0" collapsed="false">
      <c r="BS1693" s="28"/>
      <c r="BT1693" s="28"/>
      <c r="BU1693" s="28"/>
      <c r="BV1693" s="28"/>
      <c r="BW1693" s="28"/>
      <c r="BX1693" s="28"/>
      <c r="BY1693" s="28"/>
      <c r="BZ1693" s="28"/>
      <c r="CA1693" s="28"/>
      <c r="CB1693" s="28"/>
      <c r="CC1693" s="28"/>
      <c r="CD1693" s="28"/>
      <c r="CE1693" s="28"/>
      <c r="CF1693" s="28"/>
      <c r="CG1693" s="28"/>
      <c r="CH1693" s="28"/>
      <c r="CI1693" s="28"/>
      <c r="CJ1693" s="28"/>
      <c r="CK1693" s="28"/>
      <c r="CL1693" s="28"/>
      <c r="CM1693" s="28"/>
      <c r="CN1693" s="28"/>
      <c r="CO1693" s="28"/>
      <c r="CP1693" s="28"/>
      <c r="CQ1693" s="28"/>
      <c r="CR1693" s="28"/>
      <c r="CS1693" s="28"/>
      <c r="CT1693" s="28"/>
      <c r="CU1693" s="28"/>
      <c r="CV1693" s="28"/>
      <c r="CW1693" s="28"/>
      <c r="CX1693" s="28"/>
      <c r="CY1693" s="28"/>
    </row>
    <row r="1694" customFormat="false" ht="12.75" hidden="false" customHeight="false" outlineLevel="0" collapsed="false">
      <c r="BS1694" s="28"/>
      <c r="BT1694" s="28"/>
      <c r="BU1694" s="28"/>
      <c r="BV1694" s="28"/>
      <c r="BW1694" s="28"/>
      <c r="BX1694" s="28"/>
      <c r="BY1694" s="28"/>
      <c r="BZ1694" s="28"/>
      <c r="CA1694" s="28"/>
      <c r="CB1694" s="28"/>
      <c r="CC1694" s="28"/>
      <c r="CD1694" s="28"/>
      <c r="CE1694" s="28"/>
      <c r="CF1694" s="28"/>
      <c r="CG1694" s="28"/>
      <c r="CH1694" s="28"/>
      <c r="CI1694" s="28"/>
      <c r="CJ1694" s="28"/>
      <c r="CK1694" s="28"/>
      <c r="CL1694" s="28"/>
      <c r="CM1694" s="28"/>
      <c r="CN1694" s="28"/>
      <c r="CO1694" s="28"/>
      <c r="CP1694" s="28"/>
      <c r="CQ1694" s="28"/>
      <c r="CR1694" s="28"/>
      <c r="CS1694" s="28"/>
      <c r="CT1694" s="28"/>
      <c r="CU1694" s="28"/>
      <c r="CV1694" s="28"/>
      <c r="CW1694" s="28"/>
      <c r="CX1694" s="28"/>
      <c r="CY1694" s="28"/>
    </row>
    <row r="1695" customFormat="false" ht="12.75" hidden="false" customHeight="false" outlineLevel="0" collapsed="false">
      <c r="BS1695" s="28"/>
      <c r="BT1695" s="28"/>
      <c r="BU1695" s="28"/>
      <c r="BV1695" s="28"/>
      <c r="BW1695" s="28"/>
      <c r="BX1695" s="28"/>
      <c r="BY1695" s="28"/>
      <c r="BZ1695" s="28"/>
      <c r="CA1695" s="28"/>
      <c r="CB1695" s="28"/>
      <c r="CC1695" s="28"/>
      <c r="CD1695" s="28"/>
      <c r="CE1695" s="28"/>
      <c r="CF1695" s="28"/>
      <c r="CG1695" s="28"/>
      <c r="CH1695" s="28"/>
      <c r="CI1695" s="28"/>
      <c r="CJ1695" s="28"/>
      <c r="CK1695" s="28"/>
      <c r="CL1695" s="28"/>
      <c r="CM1695" s="28"/>
      <c r="CN1695" s="28"/>
      <c r="CO1695" s="28"/>
      <c r="CP1695" s="28"/>
      <c r="CQ1695" s="28"/>
      <c r="CR1695" s="28"/>
      <c r="CS1695" s="28"/>
      <c r="CT1695" s="28"/>
      <c r="CU1695" s="28"/>
      <c r="CV1695" s="28"/>
      <c r="CW1695" s="28"/>
      <c r="CX1695" s="28"/>
      <c r="CY1695" s="28"/>
    </row>
    <row r="1696" customFormat="false" ht="12.75" hidden="false" customHeight="false" outlineLevel="0" collapsed="false">
      <c r="BS1696" s="28"/>
      <c r="BT1696" s="28"/>
      <c r="BU1696" s="28"/>
      <c r="BV1696" s="28"/>
      <c r="BW1696" s="28"/>
      <c r="BX1696" s="28"/>
      <c r="BY1696" s="28"/>
      <c r="BZ1696" s="28"/>
      <c r="CA1696" s="28"/>
      <c r="CB1696" s="28"/>
      <c r="CC1696" s="28"/>
      <c r="CD1696" s="28"/>
      <c r="CE1696" s="28"/>
      <c r="CF1696" s="28"/>
      <c r="CG1696" s="28"/>
      <c r="CH1696" s="28"/>
      <c r="CI1696" s="28"/>
      <c r="CJ1696" s="28"/>
      <c r="CK1696" s="28"/>
      <c r="CL1696" s="28"/>
      <c r="CM1696" s="28"/>
      <c r="CN1696" s="28"/>
      <c r="CO1696" s="28"/>
      <c r="CP1696" s="28"/>
      <c r="CQ1696" s="28"/>
      <c r="CR1696" s="28"/>
      <c r="CS1696" s="28"/>
      <c r="CT1696" s="28"/>
      <c r="CU1696" s="28"/>
      <c r="CV1696" s="28"/>
      <c r="CW1696" s="28"/>
      <c r="CX1696" s="28"/>
      <c r="CY1696" s="28"/>
    </row>
    <row r="1697" customFormat="false" ht="12.75" hidden="false" customHeight="false" outlineLevel="0" collapsed="false">
      <c r="BS1697" s="28"/>
      <c r="BT1697" s="28"/>
      <c r="BU1697" s="28"/>
      <c r="BV1697" s="28"/>
      <c r="BW1697" s="28"/>
      <c r="BX1697" s="28"/>
      <c r="BY1697" s="28"/>
      <c r="BZ1697" s="28"/>
      <c r="CA1697" s="28"/>
      <c r="CB1697" s="28"/>
      <c r="CC1697" s="28"/>
      <c r="CD1697" s="28"/>
      <c r="CE1697" s="28"/>
      <c r="CF1697" s="28"/>
      <c r="CG1697" s="28"/>
      <c r="CH1697" s="28"/>
      <c r="CI1697" s="28"/>
      <c r="CJ1697" s="28"/>
      <c r="CK1697" s="28"/>
      <c r="CL1697" s="28"/>
      <c r="CM1697" s="28"/>
      <c r="CN1697" s="28"/>
      <c r="CO1697" s="28"/>
      <c r="CP1697" s="28"/>
      <c r="CQ1697" s="28"/>
      <c r="CR1697" s="28"/>
      <c r="CS1697" s="28"/>
      <c r="CT1697" s="28"/>
      <c r="CU1697" s="28"/>
      <c r="CV1697" s="28"/>
      <c r="CW1697" s="28"/>
      <c r="CX1697" s="28"/>
      <c r="CY1697" s="28"/>
    </row>
    <row r="1698" customFormat="false" ht="12.75" hidden="false" customHeight="false" outlineLevel="0" collapsed="false">
      <c r="BS1698" s="28"/>
      <c r="BT1698" s="28"/>
      <c r="BU1698" s="28"/>
      <c r="BV1698" s="28"/>
      <c r="BW1698" s="28"/>
      <c r="BX1698" s="28"/>
      <c r="BY1698" s="28"/>
      <c r="BZ1698" s="28"/>
      <c r="CA1698" s="28"/>
      <c r="CB1698" s="28"/>
      <c r="CC1698" s="28"/>
      <c r="CD1698" s="28"/>
      <c r="CE1698" s="28"/>
      <c r="CF1698" s="28"/>
      <c r="CG1698" s="28"/>
      <c r="CH1698" s="28"/>
      <c r="CI1698" s="28"/>
      <c r="CJ1698" s="28"/>
      <c r="CK1698" s="28"/>
      <c r="CL1698" s="28"/>
      <c r="CM1698" s="28"/>
      <c r="CN1698" s="28"/>
      <c r="CO1698" s="28"/>
      <c r="CP1698" s="28"/>
      <c r="CQ1698" s="28"/>
      <c r="CR1698" s="28"/>
      <c r="CS1698" s="28"/>
      <c r="CT1698" s="28"/>
      <c r="CU1698" s="28"/>
      <c r="CV1698" s="28"/>
      <c r="CW1698" s="28"/>
      <c r="CX1698" s="28"/>
      <c r="CY1698" s="28"/>
    </row>
    <row r="1699" customFormat="false" ht="12.75" hidden="false" customHeight="false" outlineLevel="0" collapsed="false">
      <c r="BS1699" s="28"/>
      <c r="BT1699" s="28"/>
      <c r="BU1699" s="28"/>
      <c r="BV1699" s="28"/>
      <c r="BW1699" s="28"/>
      <c r="BX1699" s="28"/>
      <c r="BY1699" s="28"/>
      <c r="BZ1699" s="28"/>
      <c r="CA1699" s="28"/>
      <c r="CB1699" s="28"/>
      <c r="CC1699" s="28"/>
      <c r="CD1699" s="28"/>
      <c r="CE1699" s="28"/>
      <c r="CF1699" s="28"/>
      <c r="CG1699" s="28"/>
      <c r="CH1699" s="28"/>
      <c r="CI1699" s="28"/>
      <c r="CJ1699" s="28"/>
      <c r="CK1699" s="28"/>
      <c r="CL1699" s="28"/>
      <c r="CM1699" s="28"/>
      <c r="CN1699" s="28"/>
      <c r="CO1699" s="28"/>
      <c r="CP1699" s="28"/>
      <c r="CQ1699" s="28"/>
      <c r="CR1699" s="28"/>
      <c r="CS1699" s="28"/>
      <c r="CT1699" s="28"/>
      <c r="CU1699" s="28"/>
      <c r="CV1699" s="28"/>
      <c r="CW1699" s="28"/>
      <c r="CX1699" s="28"/>
      <c r="CY1699" s="28"/>
    </row>
    <row r="1700" customFormat="false" ht="12.75" hidden="false" customHeight="false" outlineLevel="0" collapsed="false">
      <c r="BS1700" s="28"/>
      <c r="BT1700" s="28"/>
      <c r="BU1700" s="28"/>
      <c r="BV1700" s="28"/>
      <c r="BW1700" s="28"/>
      <c r="BX1700" s="28"/>
      <c r="BY1700" s="28"/>
      <c r="BZ1700" s="28"/>
      <c r="CA1700" s="28"/>
      <c r="CB1700" s="28"/>
      <c r="CC1700" s="28"/>
      <c r="CD1700" s="28"/>
      <c r="CE1700" s="28"/>
      <c r="CF1700" s="28"/>
      <c r="CG1700" s="28"/>
      <c r="CH1700" s="28"/>
      <c r="CI1700" s="28"/>
      <c r="CJ1700" s="28"/>
      <c r="CK1700" s="28"/>
      <c r="CL1700" s="28"/>
      <c r="CM1700" s="28"/>
      <c r="CN1700" s="28"/>
      <c r="CO1700" s="28"/>
      <c r="CP1700" s="28"/>
      <c r="CQ1700" s="28"/>
      <c r="CR1700" s="28"/>
      <c r="CS1700" s="28"/>
      <c r="CT1700" s="28"/>
      <c r="CU1700" s="28"/>
      <c r="CV1700" s="28"/>
      <c r="CW1700" s="28"/>
      <c r="CX1700" s="28"/>
      <c r="CY1700" s="28"/>
    </row>
    <row r="1701" customFormat="false" ht="12.75" hidden="false" customHeight="false" outlineLevel="0" collapsed="false">
      <c r="BS1701" s="28"/>
      <c r="BT1701" s="28"/>
      <c r="BU1701" s="28"/>
      <c r="BV1701" s="28"/>
      <c r="BW1701" s="28"/>
      <c r="BX1701" s="28"/>
      <c r="BY1701" s="28"/>
      <c r="BZ1701" s="28"/>
      <c r="CA1701" s="28"/>
      <c r="CB1701" s="28"/>
      <c r="CC1701" s="28"/>
      <c r="CD1701" s="28"/>
      <c r="CE1701" s="28"/>
      <c r="CF1701" s="28"/>
      <c r="CG1701" s="28"/>
      <c r="CH1701" s="28"/>
      <c r="CI1701" s="28"/>
      <c r="CJ1701" s="28"/>
      <c r="CK1701" s="28"/>
      <c r="CL1701" s="28"/>
      <c r="CM1701" s="28"/>
      <c r="CN1701" s="28"/>
      <c r="CO1701" s="28"/>
      <c r="CP1701" s="28"/>
      <c r="CQ1701" s="28"/>
      <c r="CR1701" s="28"/>
      <c r="CS1701" s="28"/>
      <c r="CT1701" s="28"/>
      <c r="CU1701" s="28"/>
      <c r="CV1701" s="28"/>
      <c r="CW1701" s="28"/>
      <c r="CX1701" s="28"/>
      <c r="CY1701" s="28"/>
    </row>
    <row r="1702" customFormat="false" ht="12.75" hidden="false" customHeight="false" outlineLevel="0" collapsed="false">
      <c r="BS1702" s="28"/>
      <c r="BT1702" s="28"/>
      <c r="BU1702" s="28"/>
      <c r="BV1702" s="28"/>
      <c r="BW1702" s="28"/>
      <c r="BX1702" s="28"/>
      <c r="BY1702" s="28"/>
      <c r="BZ1702" s="28"/>
      <c r="CA1702" s="28"/>
      <c r="CB1702" s="28"/>
      <c r="CC1702" s="28"/>
      <c r="CD1702" s="28"/>
      <c r="CE1702" s="28"/>
      <c r="CF1702" s="28"/>
      <c r="CG1702" s="28"/>
      <c r="CH1702" s="28"/>
      <c r="CI1702" s="28"/>
      <c r="CJ1702" s="28"/>
      <c r="CK1702" s="28"/>
      <c r="CL1702" s="28"/>
      <c r="CM1702" s="28"/>
      <c r="CN1702" s="28"/>
      <c r="CO1702" s="28"/>
      <c r="CP1702" s="28"/>
      <c r="CQ1702" s="28"/>
      <c r="CR1702" s="28"/>
      <c r="CS1702" s="28"/>
      <c r="CT1702" s="28"/>
      <c r="CU1702" s="28"/>
      <c r="CV1702" s="28"/>
      <c r="CW1702" s="28"/>
      <c r="CX1702" s="28"/>
      <c r="CY1702" s="28"/>
    </row>
    <row r="1703" customFormat="false" ht="12.75" hidden="false" customHeight="false" outlineLevel="0" collapsed="false">
      <c r="BS1703" s="28"/>
      <c r="BT1703" s="28"/>
      <c r="BU1703" s="28"/>
      <c r="BV1703" s="28"/>
      <c r="BW1703" s="28"/>
      <c r="BX1703" s="28"/>
      <c r="BY1703" s="28"/>
      <c r="BZ1703" s="28"/>
      <c r="CA1703" s="28"/>
      <c r="CB1703" s="28"/>
      <c r="CC1703" s="28"/>
      <c r="CD1703" s="28"/>
      <c r="CE1703" s="28"/>
      <c r="CF1703" s="28"/>
      <c r="CG1703" s="28"/>
      <c r="CH1703" s="28"/>
      <c r="CI1703" s="28"/>
      <c r="CJ1703" s="28"/>
      <c r="CK1703" s="28"/>
      <c r="CL1703" s="28"/>
      <c r="CM1703" s="28"/>
      <c r="CN1703" s="28"/>
      <c r="CO1703" s="28"/>
      <c r="CP1703" s="28"/>
      <c r="CQ1703" s="28"/>
      <c r="CR1703" s="28"/>
      <c r="CS1703" s="28"/>
      <c r="CT1703" s="28"/>
      <c r="CU1703" s="28"/>
      <c r="CV1703" s="28"/>
      <c r="CW1703" s="28"/>
      <c r="CX1703" s="28"/>
      <c r="CY1703" s="28"/>
    </row>
    <row r="1704" customFormat="false" ht="12.75" hidden="false" customHeight="false" outlineLevel="0" collapsed="false">
      <c r="BS1704" s="28"/>
      <c r="BT1704" s="28"/>
      <c r="BU1704" s="28"/>
      <c r="BV1704" s="28"/>
      <c r="BW1704" s="28"/>
      <c r="BX1704" s="28"/>
      <c r="BY1704" s="28"/>
      <c r="BZ1704" s="28"/>
      <c r="CA1704" s="28"/>
      <c r="CB1704" s="28"/>
      <c r="CC1704" s="28"/>
      <c r="CD1704" s="28"/>
      <c r="CE1704" s="28"/>
      <c r="CF1704" s="28"/>
      <c r="CG1704" s="28"/>
      <c r="CH1704" s="28"/>
      <c r="CI1704" s="28"/>
      <c r="CJ1704" s="28"/>
      <c r="CK1704" s="28"/>
      <c r="CL1704" s="28"/>
      <c r="CM1704" s="28"/>
      <c r="CN1704" s="28"/>
      <c r="CO1704" s="28"/>
      <c r="CP1704" s="28"/>
      <c r="CQ1704" s="28"/>
      <c r="CR1704" s="28"/>
      <c r="CS1704" s="28"/>
      <c r="CT1704" s="28"/>
      <c r="CU1704" s="28"/>
      <c r="CV1704" s="28"/>
      <c r="CW1704" s="28"/>
      <c r="CX1704" s="28"/>
      <c r="CY1704" s="28"/>
    </row>
    <row r="1705" customFormat="false" ht="12.75" hidden="false" customHeight="false" outlineLevel="0" collapsed="false">
      <c r="BS1705" s="28"/>
      <c r="BT1705" s="28"/>
      <c r="BU1705" s="28"/>
      <c r="BV1705" s="28"/>
      <c r="BW1705" s="28"/>
      <c r="BX1705" s="28"/>
      <c r="BY1705" s="28"/>
      <c r="BZ1705" s="28"/>
      <c r="CA1705" s="28"/>
      <c r="CB1705" s="28"/>
      <c r="CC1705" s="28"/>
      <c r="CD1705" s="28"/>
      <c r="CE1705" s="28"/>
      <c r="CF1705" s="28"/>
      <c r="CG1705" s="28"/>
      <c r="CH1705" s="28"/>
      <c r="CI1705" s="28"/>
      <c r="CJ1705" s="28"/>
      <c r="CK1705" s="28"/>
      <c r="CL1705" s="28"/>
      <c r="CM1705" s="28"/>
      <c r="CN1705" s="28"/>
      <c r="CO1705" s="28"/>
      <c r="CP1705" s="28"/>
      <c r="CQ1705" s="28"/>
      <c r="CR1705" s="28"/>
      <c r="CS1705" s="28"/>
      <c r="CT1705" s="28"/>
      <c r="CU1705" s="28"/>
      <c r="CV1705" s="28"/>
      <c r="CW1705" s="28"/>
      <c r="CX1705" s="28"/>
      <c r="CY1705" s="28"/>
    </row>
    <row r="1706" customFormat="false" ht="12.75" hidden="false" customHeight="false" outlineLevel="0" collapsed="false">
      <c r="BS1706" s="28"/>
      <c r="BT1706" s="28"/>
      <c r="BU1706" s="28"/>
      <c r="BV1706" s="28"/>
      <c r="BW1706" s="28"/>
      <c r="BX1706" s="28"/>
      <c r="BY1706" s="28"/>
      <c r="BZ1706" s="28"/>
      <c r="CA1706" s="28"/>
      <c r="CB1706" s="28"/>
      <c r="CC1706" s="28"/>
      <c r="CD1706" s="28"/>
      <c r="CE1706" s="28"/>
      <c r="CF1706" s="28"/>
      <c r="CG1706" s="28"/>
      <c r="CH1706" s="28"/>
      <c r="CI1706" s="28"/>
      <c r="CJ1706" s="28"/>
      <c r="CK1706" s="28"/>
      <c r="CL1706" s="28"/>
      <c r="CM1706" s="28"/>
      <c r="CN1706" s="28"/>
      <c r="CO1706" s="28"/>
      <c r="CP1706" s="28"/>
      <c r="CQ1706" s="28"/>
      <c r="CR1706" s="28"/>
      <c r="CS1706" s="28"/>
      <c r="CT1706" s="28"/>
      <c r="CU1706" s="28"/>
      <c r="CV1706" s="28"/>
      <c r="CW1706" s="28"/>
      <c r="CX1706" s="28"/>
      <c r="CY1706" s="28"/>
    </row>
    <row r="1707" customFormat="false" ht="12.75" hidden="false" customHeight="false" outlineLevel="0" collapsed="false">
      <c r="BS1707" s="28"/>
      <c r="BT1707" s="28"/>
      <c r="BU1707" s="28"/>
      <c r="BV1707" s="28"/>
      <c r="BW1707" s="28"/>
      <c r="BX1707" s="28"/>
      <c r="BY1707" s="28"/>
      <c r="BZ1707" s="28"/>
      <c r="CA1707" s="28"/>
      <c r="CB1707" s="28"/>
      <c r="CC1707" s="28"/>
      <c r="CD1707" s="28"/>
      <c r="CE1707" s="28"/>
      <c r="CF1707" s="28"/>
      <c r="CG1707" s="28"/>
      <c r="CH1707" s="28"/>
      <c r="CI1707" s="28"/>
      <c r="CJ1707" s="28"/>
      <c r="CK1707" s="28"/>
      <c r="CL1707" s="28"/>
      <c r="CM1707" s="28"/>
      <c r="CN1707" s="28"/>
      <c r="CO1707" s="28"/>
      <c r="CP1707" s="28"/>
      <c r="CQ1707" s="28"/>
      <c r="CR1707" s="28"/>
      <c r="CS1707" s="28"/>
      <c r="CT1707" s="28"/>
      <c r="CU1707" s="28"/>
      <c r="CV1707" s="28"/>
      <c r="CW1707" s="28"/>
      <c r="CX1707" s="28"/>
      <c r="CY1707" s="28"/>
    </row>
    <row r="1708" customFormat="false" ht="12.75" hidden="false" customHeight="false" outlineLevel="0" collapsed="false">
      <c r="BS1708" s="28"/>
      <c r="BT1708" s="28"/>
      <c r="BU1708" s="28"/>
      <c r="BV1708" s="28"/>
      <c r="BW1708" s="28"/>
      <c r="BX1708" s="28"/>
      <c r="BY1708" s="28"/>
      <c r="BZ1708" s="28"/>
      <c r="CA1708" s="28"/>
      <c r="CB1708" s="28"/>
      <c r="CC1708" s="28"/>
      <c r="CD1708" s="28"/>
      <c r="CE1708" s="28"/>
      <c r="CF1708" s="28"/>
      <c r="CG1708" s="28"/>
      <c r="CH1708" s="28"/>
      <c r="CI1708" s="28"/>
      <c r="CJ1708" s="28"/>
      <c r="CK1708" s="28"/>
      <c r="CL1708" s="28"/>
      <c r="CM1708" s="28"/>
      <c r="CN1708" s="28"/>
      <c r="CO1708" s="28"/>
      <c r="CP1708" s="28"/>
      <c r="CQ1708" s="28"/>
      <c r="CR1708" s="28"/>
      <c r="CS1708" s="28"/>
      <c r="CT1708" s="28"/>
      <c r="CU1708" s="28"/>
      <c r="CV1708" s="28"/>
      <c r="CW1708" s="28"/>
      <c r="CX1708" s="28"/>
      <c r="CY1708" s="28"/>
    </row>
    <row r="1709" customFormat="false" ht="12.75" hidden="false" customHeight="false" outlineLevel="0" collapsed="false">
      <c r="BS1709" s="28"/>
      <c r="BT1709" s="28"/>
      <c r="BU1709" s="28"/>
      <c r="BV1709" s="28"/>
      <c r="BW1709" s="28"/>
      <c r="BX1709" s="28"/>
      <c r="BY1709" s="28"/>
      <c r="BZ1709" s="28"/>
      <c r="CA1709" s="28"/>
      <c r="CB1709" s="28"/>
      <c r="CC1709" s="28"/>
      <c r="CD1709" s="28"/>
      <c r="CE1709" s="28"/>
      <c r="CF1709" s="28"/>
      <c r="CG1709" s="28"/>
      <c r="CH1709" s="28"/>
      <c r="CI1709" s="28"/>
      <c r="CJ1709" s="28"/>
      <c r="CK1709" s="28"/>
      <c r="CL1709" s="28"/>
      <c r="CM1709" s="28"/>
      <c r="CN1709" s="28"/>
      <c r="CO1709" s="28"/>
      <c r="CP1709" s="28"/>
      <c r="CQ1709" s="28"/>
      <c r="CR1709" s="28"/>
      <c r="CS1709" s="28"/>
      <c r="CT1709" s="28"/>
      <c r="CU1709" s="28"/>
      <c r="CV1709" s="28"/>
      <c r="CW1709" s="28"/>
      <c r="CX1709" s="28"/>
      <c r="CY1709" s="28"/>
    </row>
    <row r="1710" customFormat="false" ht="12.75" hidden="false" customHeight="false" outlineLevel="0" collapsed="false">
      <c r="BS1710" s="28"/>
      <c r="BT1710" s="28"/>
      <c r="BU1710" s="28"/>
      <c r="BV1710" s="28"/>
      <c r="BW1710" s="28"/>
      <c r="BX1710" s="28"/>
      <c r="BY1710" s="28"/>
      <c r="BZ1710" s="28"/>
      <c r="CA1710" s="28"/>
      <c r="CB1710" s="28"/>
      <c r="CC1710" s="28"/>
      <c r="CD1710" s="28"/>
      <c r="CE1710" s="28"/>
      <c r="CF1710" s="28"/>
      <c r="CG1710" s="28"/>
      <c r="CH1710" s="28"/>
      <c r="CI1710" s="28"/>
      <c r="CJ1710" s="28"/>
      <c r="CK1710" s="28"/>
      <c r="CL1710" s="28"/>
      <c r="CM1710" s="28"/>
      <c r="CN1710" s="28"/>
      <c r="CO1710" s="28"/>
      <c r="CP1710" s="28"/>
      <c r="CQ1710" s="28"/>
      <c r="CR1710" s="28"/>
      <c r="CS1710" s="28"/>
      <c r="CT1710" s="28"/>
      <c r="CU1710" s="28"/>
      <c r="CV1710" s="28"/>
      <c r="CW1710" s="28"/>
      <c r="CX1710" s="28"/>
      <c r="CY1710" s="28"/>
    </row>
    <row r="1711" customFormat="false" ht="12.75" hidden="false" customHeight="false" outlineLevel="0" collapsed="false">
      <c r="BS1711" s="28"/>
      <c r="BT1711" s="28"/>
      <c r="BU1711" s="28"/>
      <c r="BV1711" s="28"/>
      <c r="BW1711" s="28"/>
      <c r="BX1711" s="28"/>
      <c r="BY1711" s="28"/>
      <c r="BZ1711" s="28"/>
      <c r="CA1711" s="28"/>
      <c r="CB1711" s="28"/>
      <c r="CC1711" s="28"/>
      <c r="CD1711" s="28"/>
      <c r="CE1711" s="28"/>
      <c r="CF1711" s="28"/>
      <c r="CG1711" s="28"/>
      <c r="CH1711" s="28"/>
      <c r="CI1711" s="28"/>
      <c r="CJ1711" s="28"/>
      <c r="CK1711" s="28"/>
      <c r="CL1711" s="28"/>
      <c r="CM1711" s="28"/>
      <c r="CN1711" s="28"/>
      <c r="CO1711" s="28"/>
      <c r="CP1711" s="28"/>
      <c r="CQ1711" s="28"/>
      <c r="CR1711" s="28"/>
      <c r="CS1711" s="28"/>
      <c r="CT1711" s="28"/>
      <c r="CU1711" s="28"/>
      <c r="CV1711" s="28"/>
      <c r="CW1711" s="28"/>
      <c r="CX1711" s="28"/>
      <c r="CY1711" s="28"/>
    </row>
    <row r="1712" customFormat="false" ht="12.75" hidden="false" customHeight="false" outlineLevel="0" collapsed="false">
      <c r="BS1712" s="28"/>
      <c r="BT1712" s="28"/>
      <c r="BU1712" s="28"/>
      <c r="BV1712" s="28"/>
      <c r="BW1712" s="28"/>
      <c r="BX1712" s="28"/>
      <c r="BY1712" s="28"/>
      <c r="BZ1712" s="28"/>
      <c r="CA1712" s="28"/>
      <c r="CB1712" s="28"/>
      <c r="CC1712" s="28"/>
      <c r="CD1712" s="28"/>
      <c r="CE1712" s="28"/>
      <c r="CF1712" s="28"/>
      <c r="CG1712" s="28"/>
      <c r="CH1712" s="28"/>
      <c r="CI1712" s="28"/>
      <c r="CJ1712" s="28"/>
      <c r="CK1712" s="28"/>
      <c r="CL1712" s="28"/>
      <c r="CM1712" s="28"/>
      <c r="CN1712" s="28"/>
      <c r="CO1712" s="28"/>
      <c r="CP1712" s="28"/>
      <c r="CQ1712" s="28"/>
      <c r="CR1712" s="28"/>
      <c r="CS1712" s="28"/>
      <c r="CT1712" s="28"/>
      <c r="CU1712" s="28"/>
      <c r="CV1712" s="28"/>
      <c r="CW1712" s="28"/>
      <c r="CX1712" s="28"/>
      <c r="CY1712" s="28"/>
    </row>
    <row r="1713" customFormat="false" ht="12.75" hidden="false" customHeight="false" outlineLevel="0" collapsed="false">
      <c r="BS1713" s="28"/>
      <c r="BT1713" s="28"/>
      <c r="BU1713" s="28"/>
      <c r="BV1713" s="28"/>
      <c r="BW1713" s="28"/>
      <c r="BX1713" s="28"/>
      <c r="BY1713" s="28"/>
      <c r="BZ1713" s="28"/>
      <c r="CA1713" s="28"/>
      <c r="CB1713" s="28"/>
      <c r="CC1713" s="28"/>
      <c r="CD1713" s="28"/>
      <c r="CE1713" s="28"/>
      <c r="CF1713" s="28"/>
      <c r="CG1713" s="28"/>
      <c r="CH1713" s="28"/>
      <c r="CI1713" s="28"/>
      <c r="CJ1713" s="28"/>
      <c r="CK1713" s="28"/>
      <c r="CL1713" s="28"/>
      <c r="CM1713" s="28"/>
      <c r="CN1713" s="28"/>
      <c r="CO1713" s="28"/>
      <c r="CP1713" s="28"/>
      <c r="CQ1713" s="28"/>
      <c r="CR1713" s="28"/>
      <c r="CS1713" s="28"/>
      <c r="CT1713" s="28"/>
      <c r="CU1713" s="28"/>
      <c r="CV1713" s="28"/>
      <c r="CW1713" s="28"/>
      <c r="CX1713" s="28"/>
      <c r="CY1713" s="28"/>
    </row>
    <row r="1714" customFormat="false" ht="12.75" hidden="false" customHeight="false" outlineLevel="0" collapsed="false">
      <c r="BS1714" s="28"/>
      <c r="BT1714" s="28"/>
      <c r="BU1714" s="28"/>
      <c r="BV1714" s="28"/>
      <c r="BW1714" s="28"/>
      <c r="BX1714" s="28"/>
      <c r="BY1714" s="28"/>
      <c r="BZ1714" s="28"/>
      <c r="CA1714" s="28"/>
      <c r="CB1714" s="28"/>
      <c r="CC1714" s="28"/>
      <c r="CD1714" s="28"/>
      <c r="CE1714" s="28"/>
      <c r="CF1714" s="28"/>
      <c r="CG1714" s="28"/>
      <c r="CH1714" s="28"/>
      <c r="CI1714" s="28"/>
      <c r="CJ1714" s="28"/>
      <c r="CK1714" s="28"/>
      <c r="CL1714" s="28"/>
      <c r="CM1714" s="28"/>
      <c r="CN1714" s="28"/>
      <c r="CO1714" s="28"/>
      <c r="CP1714" s="28"/>
      <c r="CQ1714" s="28"/>
      <c r="CR1714" s="28"/>
      <c r="CS1714" s="28"/>
      <c r="CT1714" s="28"/>
      <c r="CU1714" s="28"/>
      <c r="CV1714" s="28"/>
      <c r="CW1714" s="28"/>
      <c r="CX1714" s="28"/>
      <c r="CY1714" s="28"/>
    </row>
    <row r="1715" customFormat="false" ht="12.75" hidden="false" customHeight="false" outlineLevel="0" collapsed="false">
      <c r="BS1715" s="28"/>
      <c r="BT1715" s="28"/>
      <c r="BU1715" s="28"/>
      <c r="BV1715" s="28"/>
      <c r="BW1715" s="28"/>
      <c r="BX1715" s="28"/>
      <c r="BY1715" s="28"/>
      <c r="BZ1715" s="28"/>
      <c r="CA1715" s="28"/>
      <c r="CB1715" s="28"/>
      <c r="CC1715" s="28"/>
      <c r="CD1715" s="28"/>
      <c r="CE1715" s="28"/>
      <c r="CF1715" s="28"/>
      <c r="CG1715" s="28"/>
      <c r="CH1715" s="28"/>
      <c r="CI1715" s="28"/>
      <c r="CJ1715" s="28"/>
      <c r="CK1715" s="28"/>
      <c r="CL1715" s="28"/>
      <c r="CM1715" s="28"/>
      <c r="CN1715" s="28"/>
      <c r="CO1715" s="28"/>
      <c r="CP1715" s="28"/>
      <c r="CQ1715" s="28"/>
      <c r="CR1715" s="28"/>
      <c r="CS1715" s="28"/>
      <c r="CT1715" s="28"/>
      <c r="CU1715" s="28"/>
      <c r="CV1715" s="28"/>
      <c r="CW1715" s="28"/>
      <c r="CX1715" s="28"/>
      <c r="CY1715" s="28"/>
    </row>
    <row r="1716" customFormat="false" ht="12.75" hidden="false" customHeight="false" outlineLevel="0" collapsed="false">
      <c r="BS1716" s="28"/>
      <c r="BT1716" s="28"/>
      <c r="BU1716" s="28"/>
      <c r="BV1716" s="28"/>
      <c r="BW1716" s="28"/>
      <c r="BX1716" s="28"/>
      <c r="BY1716" s="28"/>
      <c r="BZ1716" s="28"/>
      <c r="CA1716" s="28"/>
      <c r="CB1716" s="28"/>
      <c r="CC1716" s="28"/>
      <c r="CD1716" s="28"/>
      <c r="CE1716" s="28"/>
      <c r="CF1716" s="28"/>
      <c r="CG1716" s="28"/>
      <c r="CH1716" s="28"/>
      <c r="CI1716" s="28"/>
      <c r="CJ1716" s="28"/>
      <c r="CK1716" s="28"/>
      <c r="CL1716" s="28"/>
      <c r="CM1716" s="28"/>
      <c r="CN1716" s="28"/>
      <c r="CO1716" s="28"/>
      <c r="CP1716" s="28"/>
      <c r="CQ1716" s="28"/>
      <c r="CR1716" s="28"/>
      <c r="CS1716" s="28"/>
      <c r="CT1716" s="28"/>
      <c r="CU1716" s="28"/>
      <c r="CV1716" s="28"/>
      <c r="CW1716" s="28"/>
      <c r="CX1716" s="28"/>
      <c r="CY1716" s="28"/>
    </row>
    <row r="1717" customFormat="false" ht="12.75" hidden="false" customHeight="false" outlineLevel="0" collapsed="false">
      <c r="BS1717" s="28"/>
      <c r="BT1717" s="28"/>
      <c r="BU1717" s="28"/>
      <c r="BV1717" s="28"/>
      <c r="BW1717" s="28"/>
      <c r="BX1717" s="28"/>
      <c r="BY1717" s="28"/>
      <c r="BZ1717" s="28"/>
      <c r="CA1717" s="28"/>
      <c r="CB1717" s="28"/>
      <c r="CC1717" s="28"/>
      <c r="CD1717" s="28"/>
      <c r="CE1717" s="28"/>
      <c r="CF1717" s="28"/>
      <c r="CG1717" s="28"/>
      <c r="CH1717" s="28"/>
      <c r="CI1717" s="28"/>
      <c r="CJ1717" s="28"/>
      <c r="CK1717" s="28"/>
      <c r="CL1717" s="28"/>
      <c r="CM1717" s="28"/>
      <c r="CN1717" s="28"/>
      <c r="CO1717" s="28"/>
      <c r="CP1717" s="28"/>
      <c r="CQ1717" s="28"/>
      <c r="CR1717" s="28"/>
      <c r="CS1717" s="28"/>
      <c r="CT1717" s="28"/>
      <c r="CU1717" s="28"/>
      <c r="CV1717" s="28"/>
      <c r="CW1717" s="28"/>
      <c r="CX1717" s="28"/>
      <c r="CY1717" s="28"/>
    </row>
    <row r="1718" customFormat="false" ht="12.75" hidden="false" customHeight="false" outlineLevel="0" collapsed="false">
      <c r="BS1718" s="28"/>
      <c r="BT1718" s="28"/>
      <c r="BU1718" s="28"/>
      <c r="BV1718" s="28"/>
      <c r="BW1718" s="28"/>
      <c r="BX1718" s="28"/>
      <c r="BY1718" s="28"/>
      <c r="BZ1718" s="28"/>
      <c r="CA1718" s="28"/>
      <c r="CB1718" s="28"/>
      <c r="CC1718" s="28"/>
      <c r="CD1718" s="28"/>
      <c r="CE1718" s="28"/>
      <c r="CF1718" s="28"/>
      <c r="CG1718" s="28"/>
      <c r="CH1718" s="28"/>
      <c r="CI1718" s="28"/>
      <c r="CJ1718" s="28"/>
      <c r="CK1718" s="28"/>
      <c r="CL1718" s="28"/>
      <c r="CM1718" s="28"/>
      <c r="CN1718" s="28"/>
      <c r="CO1718" s="28"/>
      <c r="CP1718" s="28"/>
      <c r="CQ1718" s="28"/>
      <c r="CR1718" s="28"/>
      <c r="CS1718" s="28"/>
      <c r="CT1718" s="28"/>
      <c r="CU1718" s="28"/>
      <c r="CV1718" s="28"/>
      <c r="CW1718" s="28"/>
      <c r="CX1718" s="28"/>
      <c r="CY1718" s="28"/>
    </row>
    <row r="1719" customFormat="false" ht="12.75" hidden="false" customHeight="false" outlineLevel="0" collapsed="false">
      <c r="BS1719" s="28"/>
      <c r="BT1719" s="28"/>
      <c r="BU1719" s="28"/>
      <c r="BV1719" s="28"/>
      <c r="BW1719" s="28"/>
      <c r="BX1719" s="28"/>
      <c r="BY1719" s="28"/>
      <c r="BZ1719" s="28"/>
      <c r="CA1719" s="28"/>
      <c r="CB1719" s="28"/>
      <c r="CC1719" s="28"/>
      <c r="CD1719" s="28"/>
      <c r="CE1719" s="28"/>
      <c r="CF1719" s="28"/>
      <c r="CG1719" s="28"/>
      <c r="CH1719" s="28"/>
      <c r="CI1719" s="28"/>
      <c r="CJ1719" s="28"/>
      <c r="CK1719" s="28"/>
      <c r="CL1719" s="28"/>
      <c r="CM1719" s="28"/>
      <c r="CN1719" s="28"/>
      <c r="CO1719" s="28"/>
      <c r="CP1719" s="28"/>
      <c r="CQ1719" s="28"/>
      <c r="CR1719" s="28"/>
      <c r="CS1719" s="28"/>
      <c r="CT1719" s="28"/>
      <c r="CU1719" s="28"/>
      <c r="CV1719" s="28"/>
      <c r="CW1719" s="28"/>
      <c r="CX1719" s="28"/>
      <c r="CY1719" s="28"/>
    </row>
    <row r="1720" customFormat="false" ht="12.75" hidden="false" customHeight="false" outlineLevel="0" collapsed="false">
      <c r="BS1720" s="28"/>
      <c r="BT1720" s="28"/>
      <c r="BU1720" s="28"/>
      <c r="BV1720" s="28"/>
      <c r="BW1720" s="28"/>
      <c r="BX1720" s="28"/>
      <c r="BY1720" s="28"/>
      <c r="BZ1720" s="28"/>
      <c r="CA1720" s="28"/>
      <c r="CB1720" s="28"/>
      <c r="CC1720" s="28"/>
      <c r="CD1720" s="28"/>
      <c r="CE1720" s="28"/>
      <c r="CF1720" s="28"/>
      <c r="CG1720" s="28"/>
      <c r="CH1720" s="28"/>
      <c r="CI1720" s="28"/>
      <c r="CJ1720" s="28"/>
      <c r="CK1720" s="28"/>
      <c r="CL1720" s="28"/>
      <c r="CM1720" s="28"/>
      <c r="CN1720" s="28"/>
      <c r="CO1720" s="28"/>
      <c r="CP1720" s="28"/>
      <c r="CQ1720" s="28"/>
      <c r="CR1720" s="28"/>
      <c r="CS1720" s="28"/>
      <c r="CT1720" s="28"/>
      <c r="CU1720" s="28"/>
      <c r="CV1720" s="28"/>
      <c r="CW1720" s="28"/>
      <c r="CX1720" s="28"/>
      <c r="CY1720" s="28"/>
    </row>
    <row r="1721" customFormat="false" ht="12.75" hidden="false" customHeight="false" outlineLevel="0" collapsed="false">
      <c r="BS1721" s="28"/>
      <c r="BT1721" s="28"/>
      <c r="BU1721" s="28"/>
      <c r="BV1721" s="28"/>
      <c r="BW1721" s="28"/>
      <c r="BX1721" s="28"/>
      <c r="BY1721" s="28"/>
      <c r="BZ1721" s="28"/>
      <c r="CA1721" s="28"/>
      <c r="CB1721" s="28"/>
      <c r="CC1721" s="28"/>
      <c r="CD1721" s="28"/>
      <c r="CE1721" s="28"/>
      <c r="CF1721" s="28"/>
      <c r="CG1721" s="28"/>
      <c r="CH1721" s="28"/>
      <c r="CI1721" s="28"/>
      <c r="CJ1721" s="28"/>
      <c r="CK1721" s="28"/>
      <c r="CL1721" s="28"/>
      <c r="CM1721" s="28"/>
      <c r="CN1721" s="28"/>
      <c r="CO1721" s="28"/>
      <c r="CP1721" s="28"/>
      <c r="CQ1721" s="28"/>
      <c r="CR1721" s="28"/>
      <c r="CS1721" s="28"/>
      <c r="CT1721" s="28"/>
      <c r="CU1721" s="28"/>
      <c r="CV1721" s="28"/>
      <c r="CW1721" s="28"/>
      <c r="CX1721" s="28"/>
      <c r="CY1721" s="28"/>
    </row>
    <row r="1722" customFormat="false" ht="12.75" hidden="false" customHeight="false" outlineLevel="0" collapsed="false">
      <c r="BS1722" s="28"/>
      <c r="BT1722" s="28"/>
      <c r="BU1722" s="28"/>
      <c r="BV1722" s="28"/>
      <c r="BW1722" s="28"/>
      <c r="BX1722" s="28"/>
      <c r="BY1722" s="28"/>
      <c r="BZ1722" s="28"/>
      <c r="CA1722" s="28"/>
      <c r="CB1722" s="28"/>
      <c r="CC1722" s="28"/>
      <c r="CD1722" s="28"/>
      <c r="CE1722" s="28"/>
      <c r="CF1722" s="28"/>
      <c r="CG1722" s="28"/>
      <c r="CH1722" s="28"/>
      <c r="CI1722" s="28"/>
      <c r="CJ1722" s="28"/>
      <c r="CK1722" s="28"/>
      <c r="CL1722" s="28"/>
      <c r="CM1722" s="28"/>
      <c r="CN1722" s="28"/>
      <c r="CO1722" s="28"/>
      <c r="CP1722" s="28"/>
      <c r="CQ1722" s="28"/>
      <c r="CR1722" s="28"/>
      <c r="CS1722" s="28"/>
      <c r="CT1722" s="28"/>
      <c r="CU1722" s="28"/>
      <c r="CV1722" s="28"/>
      <c r="CW1722" s="28"/>
      <c r="CX1722" s="28"/>
      <c r="CY1722" s="28"/>
    </row>
    <row r="1723" customFormat="false" ht="12.75" hidden="false" customHeight="false" outlineLevel="0" collapsed="false">
      <c r="BS1723" s="28"/>
      <c r="BT1723" s="28"/>
      <c r="BU1723" s="28"/>
      <c r="BV1723" s="28"/>
      <c r="BW1723" s="28"/>
      <c r="BX1723" s="28"/>
      <c r="BY1723" s="28"/>
      <c r="BZ1723" s="28"/>
      <c r="CA1723" s="28"/>
      <c r="CB1723" s="28"/>
      <c r="CC1723" s="28"/>
      <c r="CD1723" s="28"/>
      <c r="CE1723" s="28"/>
      <c r="CF1723" s="28"/>
      <c r="CG1723" s="28"/>
      <c r="CH1723" s="28"/>
      <c r="CI1723" s="28"/>
      <c r="CJ1723" s="28"/>
      <c r="CK1723" s="28"/>
      <c r="CL1723" s="28"/>
      <c r="CM1723" s="28"/>
      <c r="CN1723" s="28"/>
      <c r="CO1723" s="28"/>
      <c r="CP1723" s="28"/>
      <c r="CQ1723" s="28"/>
      <c r="CR1723" s="28"/>
      <c r="CS1723" s="28"/>
      <c r="CT1723" s="28"/>
      <c r="CU1723" s="28"/>
      <c r="CV1723" s="28"/>
      <c r="CW1723" s="28"/>
      <c r="CX1723" s="28"/>
      <c r="CY1723" s="28"/>
    </row>
    <row r="1724" customFormat="false" ht="12.75" hidden="false" customHeight="false" outlineLevel="0" collapsed="false">
      <c r="BS1724" s="28"/>
      <c r="BT1724" s="28"/>
      <c r="BU1724" s="28"/>
      <c r="BV1724" s="28"/>
      <c r="BW1724" s="28"/>
      <c r="BX1724" s="28"/>
      <c r="BY1724" s="28"/>
      <c r="BZ1724" s="28"/>
      <c r="CA1724" s="28"/>
      <c r="CB1724" s="28"/>
      <c r="CC1724" s="28"/>
      <c r="CD1724" s="28"/>
      <c r="CE1724" s="28"/>
      <c r="CF1724" s="28"/>
      <c r="CG1724" s="28"/>
      <c r="CH1724" s="28"/>
      <c r="CI1724" s="28"/>
      <c r="CJ1724" s="28"/>
      <c r="CK1724" s="28"/>
      <c r="CL1724" s="28"/>
      <c r="CM1724" s="28"/>
      <c r="CN1724" s="28"/>
      <c r="CO1724" s="28"/>
      <c r="CP1724" s="28"/>
      <c r="CQ1724" s="28"/>
      <c r="CR1724" s="28"/>
      <c r="CS1724" s="28"/>
      <c r="CT1724" s="28"/>
      <c r="CU1724" s="28"/>
      <c r="CV1724" s="28"/>
      <c r="CW1724" s="28"/>
      <c r="CX1724" s="28"/>
      <c r="CY1724" s="28"/>
    </row>
    <row r="1725" customFormat="false" ht="12.75" hidden="false" customHeight="false" outlineLevel="0" collapsed="false">
      <c r="BS1725" s="28"/>
      <c r="BT1725" s="28"/>
      <c r="BU1725" s="28"/>
      <c r="BV1725" s="28"/>
      <c r="BW1725" s="28"/>
      <c r="BX1725" s="28"/>
      <c r="BY1725" s="28"/>
      <c r="BZ1725" s="28"/>
      <c r="CA1725" s="28"/>
      <c r="CB1725" s="28"/>
      <c r="CC1725" s="28"/>
      <c r="CD1725" s="28"/>
      <c r="CE1725" s="28"/>
      <c r="CF1725" s="28"/>
      <c r="CG1725" s="28"/>
      <c r="CH1725" s="28"/>
      <c r="CI1725" s="28"/>
      <c r="CJ1725" s="28"/>
      <c r="CK1725" s="28"/>
      <c r="CL1725" s="28"/>
      <c r="CM1725" s="28"/>
      <c r="CN1725" s="28"/>
      <c r="CO1725" s="28"/>
      <c r="CP1725" s="28"/>
      <c r="CQ1725" s="28"/>
      <c r="CR1725" s="28"/>
      <c r="CS1725" s="28"/>
      <c r="CT1725" s="28"/>
      <c r="CU1725" s="28"/>
      <c r="CV1725" s="28"/>
      <c r="CW1725" s="28"/>
      <c r="CX1725" s="28"/>
      <c r="CY1725" s="28"/>
    </row>
    <row r="1726" customFormat="false" ht="12.75" hidden="false" customHeight="false" outlineLevel="0" collapsed="false">
      <c r="BS1726" s="28"/>
      <c r="BT1726" s="28"/>
      <c r="BU1726" s="28"/>
      <c r="BV1726" s="28"/>
      <c r="BW1726" s="28"/>
      <c r="BX1726" s="28"/>
      <c r="BY1726" s="28"/>
      <c r="BZ1726" s="28"/>
      <c r="CA1726" s="28"/>
      <c r="CB1726" s="28"/>
      <c r="CC1726" s="28"/>
      <c r="CD1726" s="28"/>
      <c r="CE1726" s="28"/>
      <c r="CF1726" s="28"/>
      <c r="CG1726" s="28"/>
      <c r="CH1726" s="28"/>
      <c r="CI1726" s="28"/>
      <c r="CJ1726" s="28"/>
      <c r="CK1726" s="28"/>
      <c r="CL1726" s="28"/>
      <c r="CM1726" s="28"/>
      <c r="CN1726" s="28"/>
      <c r="CO1726" s="28"/>
      <c r="CP1726" s="28"/>
      <c r="CQ1726" s="28"/>
      <c r="CR1726" s="28"/>
      <c r="CS1726" s="28"/>
      <c r="CT1726" s="28"/>
      <c r="CU1726" s="28"/>
      <c r="CV1726" s="28"/>
      <c r="CW1726" s="28"/>
      <c r="CX1726" s="28"/>
      <c r="CY1726" s="28"/>
    </row>
    <row r="1727" customFormat="false" ht="12.75" hidden="false" customHeight="false" outlineLevel="0" collapsed="false">
      <c r="BS1727" s="28"/>
      <c r="BT1727" s="28"/>
      <c r="BU1727" s="28"/>
      <c r="BV1727" s="28"/>
      <c r="BW1727" s="28"/>
      <c r="BX1727" s="28"/>
      <c r="BY1727" s="28"/>
      <c r="BZ1727" s="28"/>
      <c r="CA1727" s="28"/>
      <c r="CB1727" s="28"/>
      <c r="CC1727" s="28"/>
      <c r="CD1727" s="28"/>
      <c r="CE1727" s="28"/>
      <c r="CF1727" s="28"/>
      <c r="CG1727" s="28"/>
      <c r="CH1727" s="28"/>
      <c r="CI1727" s="28"/>
      <c r="CJ1727" s="28"/>
      <c r="CK1727" s="28"/>
      <c r="CL1727" s="28"/>
      <c r="CM1727" s="28"/>
      <c r="CN1727" s="28"/>
      <c r="CO1727" s="28"/>
      <c r="CP1727" s="28"/>
      <c r="CQ1727" s="28"/>
      <c r="CR1727" s="28"/>
      <c r="CS1727" s="28"/>
      <c r="CT1727" s="28"/>
      <c r="CU1727" s="28"/>
      <c r="CV1727" s="28"/>
      <c r="CW1727" s="28"/>
      <c r="CX1727" s="28"/>
      <c r="CY1727" s="28"/>
    </row>
    <row r="1728" customFormat="false" ht="12.75" hidden="false" customHeight="false" outlineLevel="0" collapsed="false">
      <c r="BS1728" s="28"/>
      <c r="BT1728" s="28"/>
      <c r="BU1728" s="28"/>
      <c r="BV1728" s="28"/>
      <c r="BW1728" s="28"/>
      <c r="BX1728" s="28"/>
      <c r="BY1728" s="28"/>
      <c r="BZ1728" s="28"/>
      <c r="CA1728" s="28"/>
      <c r="CB1728" s="28"/>
      <c r="CC1728" s="28"/>
      <c r="CD1728" s="28"/>
      <c r="CE1728" s="28"/>
      <c r="CF1728" s="28"/>
      <c r="CG1728" s="28"/>
      <c r="CH1728" s="28"/>
      <c r="CI1728" s="28"/>
      <c r="CJ1728" s="28"/>
      <c r="CK1728" s="28"/>
      <c r="CL1728" s="28"/>
      <c r="CM1728" s="28"/>
      <c r="CN1728" s="28"/>
      <c r="CO1728" s="28"/>
      <c r="CP1728" s="28"/>
      <c r="CQ1728" s="28"/>
      <c r="CR1728" s="28"/>
      <c r="CS1728" s="28"/>
      <c r="CT1728" s="28"/>
      <c r="CU1728" s="28"/>
      <c r="CV1728" s="28"/>
      <c r="CW1728" s="28"/>
      <c r="CX1728" s="28"/>
      <c r="CY1728" s="28"/>
    </row>
    <row r="1729" customFormat="false" ht="12.75" hidden="false" customHeight="false" outlineLevel="0" collapsed="false">
      <c r="BS1729" s="28"/>
      <c r="BT1729" s="28"/>
      <c r="BU1729" s="28"/>
      <c r="BV1729" s="28"/>
      <c r="BW1729" s="28"/>
      <c r="BX1729" s="28"/>
      <c r="BY1729" s="28"/>
      <c r="BZ1729" s="28"/>
      <c r="CA1729" s="28"/>
      <c r="CB1729" s="28"/>
      <c r="CC1729" s="28"/>
      <c r="CD1729" s="28"/>
      <c r="CE1729" s="28"/>
      <c r="CF1729" s="28"/>
      <c r="CG1729" s="28"/>
      <c r="CH1729" s="28"/>
      <c r="CI1729" s="28"/>
      <c r="CJ1729" s="28"/>
      <c r="CK1729" s="28"/>
      <c r="CL1729" s="28"/>
      <c r="CM1729" s="28"/>
      <c r="CN1729" s="28"/>
      <c r="CO1729" s="28"/>
      <c r="CP1729" s="28"/>
      <c r="CQ1729" s="28"/>
      <c r="CR1729" s="28"/>
      <c r="CS1729" s="28"/>
      <c r="CT1729" s="28"/>
      <c r="CU1729" s="28"/>
      <c r="CV1729" s="28"/>
      <c r="CW1729" s="28"/>
      <c r="CX1729" s="28"/>
      <c r="CY1729" s="28"/>
    </row>
    <row r="1730" customFormat="false" ht="12.75" hidden="false" customHeight="false" outlineLevel="0" collapsed="false">
      <c r="BS1730" s="28"/>
      <c r="BT1730" s="28"/>
      <c r="BU1730" s="28"/>
      <c r="BV1730" s="28"/>
      <c r="BW1730" s="28"/>
      <c r="BX1730" s="28"/>
      <c r="BY1730" s="28"/>
      <c r="BZ1730" s="28"/>
      <c r="CA1730" s="28"/>
      <c r="CB1730" s="28"/>
      <c r="CC1730" s="28"/>
      <c r="CD1730" s="28"/>
      <c r="CE1730" s="28"/>
      <c r="CF1730" s="28"/>
      <c r="CG1730" s="28"/>
      <c r="CH1730" s="28"/>
      <c r="CI1730" s="28"/>
      <c r="CJ1730" s="28"/>
      <c r="CK1730" s="28"/>
      <c r="CL1730" s="28"/>
      <c r="CM1730" s="28"/>
      <c r="CN1730" s="28"/>
      <c r="CO1730" s="28"/>
      <c r="CP1730" s="28"/>
      <c r="CQ1730" s="28"/>
      <c r="CR1730" s="28"/>
      <c r="CS1730" s="28"/>
      <c r="CT1730" s="28"/>
      <c r="CU1730" s="28"/>
      <c r="CV1730" s="28"/>
      <c r="CW1730" s="28"/>
      <c r="CX1730" s="28"/>
      <c r="CY1730" s="28"/>
    </row>
    <row r="1731" customFormat="false" ht="12.75" hidden="false" customHeight="false" outlineLevel="0" collapsed="false">
      <c r="BS1731" s="28"/>
      <c r="BT1731" s="28"/>
      <c r="BU1731" s="28"/>
      <c r="BV1731" s="28"/>
      <c r="BW1731" s="28"/>
      <c r="BX1731" s="28"/>
      <c r="BY1731" s="28"/>
      <c r="BZ1731" s="28"/>
      <c r="CA1731" s="28"/>
      <c r="CB1731" s="28"/>
      <c r="CC1731" s="28"/>
      <c r="CD1731" s="28"/>
      <c r="CE1731" s="28"/>
      <c r="CF1731" s="28"/>
      <c r="CG1731" s="28"/>
      <c r="CH1731" s="28"/>
      <c r="CI1731" s="28"/>
      <c r="CJ1731" s="28"/>
      <c r="CK1731" s="28"/>
      <c r="CL1731" s="28"/>
      <c r="CM1731" s="28"/>
      <c r="CN1731" s="28"/>
      <c r="CO1731" s="28"/>
      <c r="CP1731" s="28"/>
      <c r="CQ1731" s="28"/>
      <c r="CR1731" s="28"/>
      <c r="CS1731" s="28"/>
      <c r="CT1731" s="28"/>
      <c r="CU1731" s="28"/>
      <c r="CV1731" s="28"/>
      <c r="CW1731" s="28"/>
      <c r="CX1731" s="28"/>
      <c r="CY1731" s="28"/>
    </row>
    <row r="1732" customFormat="false" ht="12.75" hidden="false" customHeight="false" outlineLevel="0" collapsed="false">
      <c r="BS1732" s="28"/>
      <c r="BT1732" s="28"/>
      <c r="BU1732" s="28"/>
      <c r="BV1732" s="28"/>
      <c r="BW1732" s="28"/>
      <c r="BX1732" s="28"/>
      <c r="BY1732" s="28"/>
      <c r="BZ1732" s="28"/>
      <c r="CA1732" s="28"/>
      <c r="CB1732" s="28"/>
      <c r="CC1732" s="28"/>
      <c r="CD1732" s="28"/>
      <c r="CE1732" s="28"/>
      <c r="CF1732" s="28"/>
      <c r="CG1732" s="28"/>
      <c r="CH1732" s="28"/>
      <c r="CI1732" s="28"/>
      <c r="CJ1732" s="28"/>
      <c r="CK1732" s="28"/>
      <c r="CL1732" s="28"/>
      <c r="CM1732" s="28"/>
      <c r="CN1732" s="28"/>
      <c r="CO1732" s="28"/>
      <c r="CP1732" s="28"/>
      <c r="CQ1732" s="28"/>
      <c r="CR1732" s="28"/>
      <c r="CS1732" s="28"/>
      <c r="CT1732" s="28"/>
      <c r="CU1732" s="28"/>
      <c r="CV1732" s="28"/>
      <c r="CW1732" s="28"/>
      <c r="CX1732" s="28"/>
      <c r="CY1732" s="28"/>
    </row>
    <row r="1733" customFormat="false" ht="12.75" hidden="false" customHeight="false" outlineLevel="0" collapsed="false">
      <c r="BS1733" s="28"/>
      <c r="BT1733" s="28"/>
      <c r="BU1733" s="28"/>
      <c r="BV1733" s="28"/>
      <c r="BW1733" s="28"/>
      <c r="BX1733" s="28"/>
      <c r="BY1733" s="28"/>
      <c r="BZ1733" s="28"/>
      <c r="CA1733" s="28"/>
      <c r="CB1733" s="28"/>
      <c r="CC1733" s="28"/>
      <c r="CD1733" s="28"/>
      <c r="CE1733" s="28"/>
      <c r="CF1733" s="28"/>
      <c r="CG1733" s="28"/>
      <c r="CH1733" s="28"/>
      <c r="CI1733" s="28"/>
      <c r="CJ1733" s="28"/>
      <c r="CK1733" s="28"/>
      <c r="CL1733" s="28"/>
      <c r="CM1733" s="28"/>
      <c r="CN1733" s="28"/>
      <c r="CO1733" s="28"/>
      <c r="CP1733" s="28"/>
      <c r="CQ1733" s="28"/>
      <c r="CR1733" s="28"/>
      <c r="CS1733" s="28"/>
      <c r="CT1733" s="28"/>
      <c r="CU1733" s="28"/>
      <c r="CV1733" s="28"/>
      <c r="CW1733" s="28"/>
      <c r="CX1733" s="28"/>
      <c r="CY1733" s="28"/>
    </row>
    <row r="1734" customFormat="false" ht="12.75" hidden="false" customHeight="false" outlineLevel="0" collapsed="false">
      <c r="BS1734" s="28"/>
      <c r="BT1734" s="28"/>
      <c r="BU1734" s="28"/>
      <c r="BV1734" s="28"/>
      <c r="BW1734" s="28"/>
      <c r="BX1734" s="28"/>
      <c r="BY1734" s="28"/>
      <c r="BZ1734" s="28"/>
      <c r="CA1734" s="28"/>
      <c r="CB1734" s="28"/>
      <c r="CC1734" s="28"/>
      <c r="CD1734" s="28"/>
      <c r="CE1734" s="28"/>
      <c r="CF1734" s="28"/>
      <c r="CG1734" s="28"/>
      <c r="CH1734" s="28"/>
      <c r="CI1734" s="28"/>
      <c r="CJ1734" s="28"/>
      <c r="CK1734" s="28"/>
      <c r="CL1734" s="28"/>
      <c r="CM1734" s="28"/>
      <c r="CN1734" s="28"/>
      <c r="CO1734" s="28"/>
      <c r="CP1734" s="28"/>
      <c r="CQ1734" s="28"/>
      <c r="CR1734" s="28"/>
      <c r="CS1734" s="28"/>
      <c r="CT1734" s="28"/>
      <c r="CU1734" s="28"/>
      <c r="CV1734" s="28"/>
      <c r="CW1734" s="28"/>
      <c r="CX1734" s="28"/>
      <c r="CY1734" s="28"/>
    </row>
    <row r="1735" customFormat="false" ht="12.75" hidden="false" customHeight="false" outlineLevel="0" collapsed="false">
      <c r="BS1735" s="28"/>
      <c r="BT1735" s="28"/>
      <c r="BU1735" s="28"/>
      <c r="BV1735" s="28"/>
      <c r="BW1735" s="28"/>
      <c r="BX1735" s="28"/>
      <c r="BY1735" s="28"/>
      <c r="BZ1735" s="28"/>
      <c r="CA1735" s="28"/>
      <c r="CB1735" s="28"/>
      <c r="CC1735" s="28"/>
      <c r="CD1735" s="28"/>
      <c r="CE1735" s="28"/>
      <c r="CF1735" s="28"/>
      <c r="CG1735" s="28"/>
      <c r="CH1735" s="28"/>
      <c r="CI1735" s="28"/>
      <c r="CJ1735" s="28"/>
      <c r="CK1735" s="28"/>
      <c r="CL1735" s="28"/>
      <c r="CM1735" s="28"/>
      <c r="CN1735" s="28"/>
      <c r="CO1735" s="28"/>
      <c r="CP1735" s="28"/>
      <c r="CQ1735" s="28"/>
      <c r="CR1735" s="28"/>
      <c r="CS1735" s="28"/>
      <c r="CT1735" s="28"/>
      <c r="CU1735" s="28"/>
      <c r="CV1735" s="28"/>
      <c r="CW1735" s="28"/>
      <c r="CX1735" s="28"/>
      <c r="CY1735" s="28"/>
    </row>
    <row r="1736" customFormat="false" ht="12.75" hidden="false" customHeight="false" outlineLevel="0" collapsed="false">
      <c r="BS1736" s="28"/>
      <c r="BT1736" s="28"/>
      <c r="BU1736" s="28"/>
      <c r="BV1736" s="28"/>
      <c r="BW1736" s="28"/>
      <c r="BX1736" s="28"/>
      <c r="BY1736" s="28"/>
      <c r="BZ1736" s="28"/>
      <c r="CA1736" s="28"/>
      <c r="CB1736" s="28"/>
      <c r="CC1736" s="28"/>
      <c r="CD1736" s="28"/>
      <c r="CE1736" s="28"/>
      <c r="CF1736" s="28"/>
      <c r="CG1736" s="28"/>
      <c r="CH1736" s="28"/>
      <c r="CI1736" s="28"/>
      <c r="CJ1736" s="28"/>
      <c r="CK1736" s="28"/>
      <c r="CL1736" s="28"/>
      <c r="CM1736" s="28"/>
      <c r="CN1736" s="28"/>
      <c r="CO1736" s="28"/>
      <c r="CP1736" s="28"/>
      <c r="CQ1736" s="28"/>
      <c r="CR1736" s="28"/>
      <c r="CS1736" s="28"/>
      <c r="CT1736" s="28"/>
      <c r="CU1736" s="28"/>
      <c r="CV1736" s="28"/>
      <c r="CW1736" s="28"/>
      <c r="CX1736" s="28"/>
      <c r="CY1736" s="28"/>
    </row>
    <row r="1737" customFormat="false" ht="12.75" hidden="false" customHeight="false" outlineLevel="0" collapsed="false">
      <c r="BS1737" s="28"/>
      <c r="BT1737" s="28"/>
      <c r="BU1737" s="28"/>
      <c r="BV1737" s="28"/>
      <c r="BW1737" s="28"/>
      <c r="BX1737" s="28"/>
      <c r="BY1737" s="28"/>
      <c r="BZ1737" s="28"/>
      <c r="CA1737" s="28"/>
      <c r="CB1737" s="28"/>
      <c r="CC1737" s="28"/>
      <c r="CD1737" s="28"/>
      <c r="CE1737" s="28"/>
      <c r="CF1737" s="28"/>
      <c r="CG1737" s="28"/>
      <c r="CH1737" s="28"/>
      <c r="CI1737" s="28"/>
      <c r="CJ1737" s="28"/>
      <c r="CK1737" s="28"/>
      <c r="CL1737" s="28"/>
      <c r="CM1737" s="28"/>
      <c r="CN1737" s="28"/>
      <c r="CO1737" s="28"/>
      <c r="CP1737" s="28"/>
      <c r="CQ1737" s="28"/>
      <c r="CR1737" s="28"/>
      <c r="CS1737" s="28"/>
      <c r="CT1737" s="28"/>
      <c r="CU1737" s="28"/>
      <c r="CV1737" s="28"/>
      <c r="CW1737" s="28"/>
      <c r="CX1737" s="28"/>
      <c r="CY1737" s="28"/>
    </row>
    <row r="1738" customFormat="false" ht="12.75" hidden="false" customHeight="false" outlineLevel="0" collapsed="false">
      <c r="BS1738" s="28"/>
      <c r="BT1738" s="28"/>
      <c r="BU1738" s="28"/>
      <c r="BV1738" s="28"/>
      <c r="BW1738" s="28"/>
      <c r="BX1738" s="28"/>
      <c r="BY1738" s="28"/>
      <c r="BZ1738" s="28"/>
      <c r="CA1738" s="28"/>
      <c r="CB1738" s="28"/>
      <c r="CC1738" s="28"/>
      <c r="CD1738" s="28"/>
      <c r="CE1738" s="28"/>
      <c r="CF1738" s="28"/>
      <c r="CG1738" s="28"/>
      <c r="CH1738" s="28"/>
      <c r="CI1738" s="28"/>
      <c r="CJ1738" s="28"/>
      <c r="CK1738" s="28"/>
      <c r="CL1738" s="28"/>
      <c r="CM1738" s="28"/>
      <c r="CN1738" s="28"/>
      <c r="CO1738" s="28"/>
      <c r="CP1738" s="28"/>
      <c r="CQ1738" s="28"/>
      <c r="CR1738" s="28"/>
      <c r="CS1738" s="28"/>
      <c r="CT1738" s="28"/>
      <c r="CU1738" s="28"/>
      <c r="CV1738" s="28"/>
      <c r="CW1738" s="28"/>
      <c r="CX1738" s="28"/>
      <c r="CY1738" s="28"/>
    </row>
    <row r="1739" customFormat="false" ht="12.75" hidden="false" customHeight="false" outlineLevel="0" collapsed="false">
      <c r="BS1739" s="28"/>
      <c r="BT1739" s="28"/>
      <c r="BU1739" s="28"/>
      <c r="BV1739" s="28"/>
      <c r="BW1739" s="28"/>
      <c r="BX1739" s="28"/>
      <c r="BY1739" s="28"/>
      <c r="BZ1739" s="28"/>
      <c r="CA1739" s="28"/>
      <c r="CB1739" s="28"/>
      <c r="CC1739" s="28"/>
      <c r="CD1739" s="28"/>
      <c r="CE1739" s="28"/>
      <c r="CF1739" s="28"/>
      <c r="CG1739" s="28"/>
      <c r="CH1739" s="28"/>
      <c r="CI1739" s="28"/>
      <c r="CJ1739" s="28"/>
      <c r="CK1739" s="28"/>
      <c r="CL1739" s="28"/>
      <c r="CM1739" s="28"/>
      <c r="CN1739" s="28"/>
      <c r="CO1739" s="28"/>
      <c r="CP1739" s="28"/>
      <c r="CQ1739" s="28"/>
      <c r="CR1739" s="28"/>
      <c r="CS1739" s="28"/>
      <c r="CT1739" s="28"/>
      <c r="CU1739" s="28"/>
      <c r="CV1739" s="28"/>
      <c r="CW1739" s="28"/>
      <c r="CX1739" s="28"/>
      <c r="CY1739" s="28"/>
    </row>
    <row r="1740" customFormat="false" ht="12.75" hidden="false" customHeight="false" outlineLevel="0" collapsed="false">
      <c r="BS1740" s="28"/>
      <c r="BT1740" s="28"/>
      <c r="BU1740" s="28"/>
      <c r="BV1740" s="28"/>
      <c r="BW1740" s="28"/>
      <c r="BX1740" s="28"/>
      <c r="BY1740" s="28"/>
      <c r="BZ1740" s="28"/>
      <c r="CA1740" s="28"/>
      <c r="CB1740" s="28"/>
      <c r="CC1740" s="28"/>
      <c r="CD1740" s="28"/>
      <c r="CE1740" s="28"/>
      <c r="CF1740" s="28"/>
      <c r="CG1740" s="28"/>
      <c r="CH1740" s="28"/>
      <c r="CI1740" s="28"/>
      <c r="CJ1740" s="28"/>
      <c r="CK1740" s="28"/>
      <c r="CL1740" s="28"/>
      <c r="CM1740" s="28"/>
      <c r="CN1740" s="28"/>
      <c r="CO1740" s="28"/>
      <c r="CP1740" s="28"/>
      <c r="CQ1740" s="28"/>
      <c r="CR1740" s="28"/>
      <c r="CS1740" s="28"/>
      <c r="CT1740" s="28"/>
      <c r="CU1740" s="28"/>
      <c r="CV1740" s="28"/>
      <c r="CW1740" s="28"/>
      <c r="CX1740" s="28"/>
      <c r="CY1740" s="28"/>
    </row>
    <row r="1741" customFormat="false" ht="12.75" hidden="false" customHeight="false" outlineLevel="0" collapsed="false">
      <c r="BS1741" s="28"/>
      <c r="BT1741" s="28"/>
      <c r="BU1741" s="28"/>
      <c r="BV1741" s="28"/>
      <c r="BW1741" s="28"/>
      <c r="BX1741" s="28"/>
      <c r="BY1741" s="28"/>
      <c r="BZ1741" s="28"/>
      <c r="CA1741" s="28"/>
      <c r="CB1741" s="28"/>
      <c r="CC1741" s="28"/>
      <c r="CD1741" s="28"/>
      <c r="CE1741" s="28"/>
      <c r="CF1741" s="28"/>
      <c r="CG1741" s="28"/>
      <c r="CH1741" s="28"/>
      <c r="CI1741" s="28"/>
      <c r="CJ1741" s="28"/>
      <c r="CK1741" s="28"/>
      <c r="CL1741" s="28"/>
      <c r="CM1741" s="28"/>
      <c r="CN1741" s="28"/>
      <c r="CO1741" s="28"/>
      <c r="CP1741" s="28"/>
      <c r="CQ1741" s="28"/>
      <c r="CR1741" s="28"/>
      <c r="CS1741" s="28"/>
      <c r="CT1741" s="28"/>
      <c r="CU1741" s="28"/>
      <c r="CV1741" s="28"/>
      <c r="CW1741" s="28"/>
      <c r="CX1741" s="28"/>
      <c r="CY1741" s="28"/>
    </row>
    <row r="1742" customFormat="false" ht="12.75" hidden="false" customHeight="false" outlineLevel="0" collapsed="false">
      <c r="BS1742" s="28"/>
      <c r="BT1742" s="28"/>
      <c r="BU1742" s="28"/>
      <c r="BV1742" s="28"/>
      <c r="BW1742" s="28"/>
      <c r="BX1742" s="28"/>
      <c r="BY1742" s="28"/>
      <c r="BZ1742" s="28"/>
      <c r="CA1742" s="28"/>
      <c r="CB1742" s="28"/>
      <c r="CC1742" s="28"/>
      <c r="CD1742" s="28"/>
      <c r="CE1742" s="28"/>
      <c r="CF1742" s="28"/>
      <c r="CG1742" s="28"/>
      <c r="CH1742" s="28"/>
      <c r="CI1742" s="28"/>
      <c r="CJ1742" s="28"/>
      <c r="CK1742" s="28"/>
      <c r="CL1742" s="28"/>
      <c r="CM1742" s="28"/>
      <c r="CN1742" s="28"/>
      <c r="CO1742" s="28"/>
      <c r="CP1742" s="28"/>
      <c r="CQ1742" s="28"/>
      <c r="CR1742" s="28"/>
      <c r="CS1742" s="28"/>
      <c r="CT1742" s="28"/>
      <c r="CU1742" s="28"/>
      <c r="CV1742" s="28"/>
      <c r="CW1742" s="28"/>
      <c r="CX1742" s="28"/>
      <c r="CY1742" s="28"/>
    </row>
    <row r="1743" customFormat="false" ht="12.75" hidden="false" customHeight="false" outlineLevel="0" collapsed="false">
      <c r="BS1743" s="28"/>
      <c r="BT1743" s="28"/>
      <c r="BU1743" s="28"/>
      <c r="BV1743" s="28"/>
      <c r="BW1743" s="28"/>
      <c r="BX1743" s="28"/>
      <c r="BY1743" s="28"/>
      <c r="BZ1743" s="28"/>
      <c r="CA1743" s="28"/>
      <c r="CB1743" s="28"/>
      <c r="CC1743" s="28"/>
      <c r="CD1743" s="28"/>
      <c r="CE1743" s="28"/>
      <c r="CF1743" s="28"/>
      <c r="CG1743" s="28"/>
      <c r="CH1743" s="28"/>
      <c r="CI1743" s="28"/>
      <c r="CJ1743" s="28"/>
      <c r="CK1743" s="28"/>
      <c r="CL1743" s="28"/>
      <c r="CM1743" s="28"/>
      <c r="CN1743" s="28"/>
      <c r="CO1743" s="28"/>
      <c r="CP1743" s="28"/>
      <c r="CQ1743" s="28"/>
      <c r="CR1743" s="28"/>
      <c r="CS1743" s="28"/>
      <c r="CT1743" s="28"/>
      <c r="CU1743" s="28"/>
      <c r="CV1743" s="28"/>
      <c r="CW1743" s="28"/>
      <c r="CX1743" s="28"/>
      <c r="CY1743" s="28"/>
    </row>
    <row r="1744" customFormat="false" ht="12.75" hidden="false" customHeight="false" outlineLevel="0" collapsed="false">
      <c r="BS1744" s="28"/>
      <c r="BT1744" s="28"/>
      <c r="BU1744" s="28"/>
      <c r="BV1744" s="28"/>
      <c r="BW1744" s="28"/>
      <c r="BX1744" s="28"/>
      <c r="BY1744" s="28"/>
      <c r="BZ1744" s="28"/>
      <c r="CA1744" s="28"/>
      <c r="CB1744" s="28"/>
      <c r="CC1744" s="28"/>
      <c r="CD1744" s="28"/>
      <c r="CE1744" s="28"/>
      <c r="CF1744" s="28"/>
      <c r="CG1744" s="28"/>
      <c r="CH1744" s="28"/>
      <c r="CI1744" s="28"/>
      <c r="CJ1744" s="28"/>
      <c r="CK1744" s="28"/>
      <c r="CL1744" s="28"/>
      <c r="CM1744" s="28"/>
      <c r="CN1744" s="28"/>
      <c r="CO1744" s="28"/>
      <c r="CP1744" s="28"/>
      <c r="CQ1744" s="28"/>
      <c r="CR1744" s="28"/>
      <c r="CS1744" s="28"/>
      <c r="CT1744" s="28"/>
      <c r="CU1744" s="28"/>
      <c r="CV1744" s="28"/>
      <c r="CW1744" s="28"/>
      <c r="CX1744" s="28"/>
      <c r="CY1744" s="28"/>
    </row>
    <row r="1745" customFormat="false" ht="12.75" hidden="false" customHeight="false" outlineLevel="0" collapsed="false">
      <c r="BS1745" s="28"/>
      <c r="BT1745" s="28"/>
      <c r="BU1745" s="28"/>
      <c r="BV1745" s="28"/>
      <c r="BW1745" s="28"/>
      <c r="BX1745" s="28"/>
      <c r="BY1745" s="28"/>
      <c r="BZ1745" s="28"/>
      <c r="CA1745" s="28"/>
      <c r="CB1745" s="28"/>
      <c r="CC1745" s="28"/>
      <c r="CD1745" s="28"/>
      <c r="CE1745" s="28"/>
      <c r="CF1745" s="28"/>
      <c r="CG1745" s="28"/>
      <c r="CH1745" s="28"/>
      <c r="CI1745" s="28"/>
      <c r="CJ1745" s="28"/>
      <c r="CK1745" s="28"/>
      <c r="CL1745" s="28"/>
      <c r="CM1745" s="28"/>
      <c r="CN1745" s="28"/>
      <c r="CO1745" s="28"/>
      <c r="CP1745" s="28"/>
      <c r="CQ1745" s="28"/>
      <c r="CR1745" s="28"/>
      <c r="CS1745" s="28"/>
      <c r="CT1745" s="28"/>
      <c r="CU1745" s="28"/>
      <c r="CV1745" s="28"/>
      <c r="CW1745" s="28"/>
      <c r="CX1745" s="28"/>
      <c r="CY1745" s="28"/>
    </row>
    <row r="1746" customFormat="false" ht="12.75" hidden="false" customHeight="false" outlineLevel="0" collapsed="false">
      <c r="BS1746" s="28"/>
      <c r="BT1746" s="28"/>
      <c r="BU1746" s="28"/>
      <c r="BV1746" s="28"/>
      <c r="BW1746" s="28"/>
      <c r="BX1746" s="28"/>
      <c r="BY1746" s="28"/>
      <c r="BZ1746" s="28"/>
      <c r="CA1746" s="28"/>
      <c r="CB1746" s="28"/>
      <c r="CC1746" s="28"/>
      <c r="CD1746" s="28"/>
      <c r="CE1746" s="28"/>
      <c r="CF1746" s="28"/>
      <c r="CG1746" s="28"/>
      <c r="CH1746" s="28"/>
      <c r="CI1746" s="28"/>
      <c r="CJ1746" s="28"/>
      <c r="CK1746" s="28"/>
      <c r="CL1746" s="28"/>
      <c r="CM1746" s="28"/>
      <c r="CN1746" s="28"/>
      <c r="CO1746" s="28"/>
      <c r="CP1746" s="28"/>
      <c r="CQ1746" s="28"/>
      <c r="CR1746" s="28"/>
      <c r="CS1746" s="28"/>
      <c r="CT1746" s="28"/>
      <c r="CU1746" s="28"/>
      <c r="CV1746" s="28"/>
      <c r="CW1746" s="28"/>
      <c r="CX1746" s="28"/>
      <c r="CY1746" s="28"/>
    </row>
    <row r="1747" customFormat="false" ht="12.75" hidden="false" customHeight="false" outlineLevel="0" collapsed="false">
      <c r="BS1747" s="28"/>
      <c r="BT1747" s="28"/>
      <c r="BU1747" s="28"/>
      <c r="BV1747" s="28"/>
      <c r="BW1747" s="28"/>
      <c r="BX1747" s="28"/>
      <c r="BY1747" s="28"/>
      <c r="BZ1747" s="28"/>
      <c r="CA1747" s="28"/>
      <c r="CB1747" s="28"/>
      <c r="CC1747" s="28"/>
      <c r="CD1747" s="28"/>
      <c r="CE1747" s="28"/>
      <c r="CF1747" s="28"/>
      <c r="CG1747" s="28"/>
      <c r="CH1747" s="28"/>
      <c r="CI1747" s="28"/>
      <c r="CJ1747" s="28"/>
      <c r="CK1747" s="28"/>
      <c r="CL1747" s="28"/>
      <c r="CM1747" s="28"/>
      <c r="CN1747" s="28"/>
      <c r="CO1747" s="28"/>
      <c r="CP1747" s="28"/>
      <c r="CQ1747" s="28"/>
      <c r="CR1747" s="28"/>
      <c r="CS1747" s="28"/>
      <c r="CT1747" s="28"/>
      <c r="CU1747" s="28"/>
      <c r="CV1747" s="28"/>
      <c r="CW1747" s="28"/>
      <c r="CX1747" s="28"/>
      <c r="CY1747" s="28"/>
    </row>
    <row r="1748" customFormat="false" ht="12.75" hidden="false" customHeight="false" outlineLevel="0" collapsed="false">
      <c r="BS1748" s="28"/>
      <c r="BT1748" s="28"/>
      <c r="BU1748" s="28"/>
      <c r="BV1748" s="28"/>
      <c r="BW1748" s="28"/>
      <c r="BX1748" s="28"/>
      <c r="BY1748" s="28"/>
      <c r="BZ1748" s="28"/>
      <c r="CA1748" s="28"/>
      <c r="CB1748" s="28"/>
      <c r="CC1748" s="28"/>
      <c r="CD1748" s="28"/>
      <c r="CE1748" s="28"/>
      <c r="CF1748" s="28"/>
      <c r="CG1748" s="28"/>
      <c r="CH1748" s="28"/>
      <c r="CI1748" s="28"/>
      <c r="CJ1748" s="28"/>
      <c r="CK1748" s="28"/>
      <c r="CL1748" s="28"/>
      <c r="CM1748" s="28"/>
      <c r="CN1748" s="28"/>
      <c r="CO1748" s="28"/>
      <c r="CP1748" s="28"/>
      <c r="CQ1748" s="28"/>
      <c r="CR1748" s="28"/>
      <c r="CS1748" s="28"/>
      <c r="CT1748" s="28"/>
      <c r="CU1748" s="28"/>
      <c r="CV1748" s="28"/>
      <c r="CW1748" s="28"/>
      <c r="CX1748" s="28"/>
      <c r="CY1748" s="28"/>
    </row>
    <row r="1749" customFormat="false" ht="12.75" hidden="false" customHeight="false" outlineLevel="0" collapsed="false">
      <c r="BS1749" s="28"/>
      <c r="BT1749" s="28"/>
      <c r="BU1749" s="28"/>
      <c r="BV1749" s="28"/>
      <c r="BW1749" s="28"/>
      <c r="BX1749" s="28"/>
      <c r="BY1749" s="28"/>
      <c r="BZ1749" s="28"/>
      <c r="CA1749" s="28"/>
      <c r="CB1749" s="28"/>
      <c r="CC1749" s="28"/>
      <c r="CD1749" s="28"/>
      <c r="CE1749" s="28"/>
      <c r="CF1749" s="28"/>
      <c r="CG1749" s="28"/>
      <c r="CH1749" s="28"/>
      <c r="CI1749" s="28"/>
      <c r="CJ1749" s="28"/>
      <c r="CK1749" s="28"/>
      <c r="CL1749" s="28"/>
      <c r="CM1749" s="28"/>
      <c r="CN1749" s="28"/>
      <c r="CO1749" s="28"/>
      <c r="CP1749" s="28"/>
      <c r="CQ1749" s="28"/>
      <c r="CR1749" s="28"/>
      <c r="CS1749" s="28"/>
      <c r="CT1749" s="28"/>
      <c r="CU1749" s="28"/>
      <c r="CV1749" s="28"/>
      <c r="CW1749" s="28"/>
      <c r="CX1749" s="28"/>
      <c r="CY1749" s="28"/>
    </row>
    <row r="1750" customFormat="false" ht="12.75" hidden="false" customHeight="false" outlineLevel="0" collapsed="false">
      <c r="BS1750" s="28"/>
      <c r="BT1750" s="28"/>
      <c r="BU1750" s="28"/>
      <c r="BV1750" s="28"/>
      <c r="BW1750" s="28"/>
      <c r="BX1750" s="28"/>
      <c r="BY1750" s="28"/>
      <c r="BZ1750" s="28"/>
      <c r="CA1750" s="28"/>
      <c r="CB1750" s="28"/>
      <c r="CC1750" s="28"/>
      <c r="CD1750" s="28"/>
      <c r="CE1750" s="28"/>
      <c r="CF1750" s="28"/>
      <c r="CG1750" s="28"/>
      <c r="CH1750" s="28"/>
      <c r="CI1750" s="28"/>
      <c r="CJ1750" s="28"/>
      <c r="CK1750" s="28"/>
      <c r="CL1750" s="28"/>
      <c r="CM1750" s="28"/>
      <c r="CN1750" s="28"/>
      <c r="CO1750" s="28"/>
      <c r="CP1750" s="28"/>
      <c r="CQ1750" s="28"/>
      <c r="CR1750" s="28"/>
      <c r="CS1750" s="28"/>
      <c r="CT1750" s="28"/>
      <c r="CU1750" s="28"/>
      <c r="CV1750" s="28"/>
      <c r="CW1750" s="28"/>
      <c r="CX1750" s="28"/>
      <c r="CY1750" s="28"/>
    </row>
    <row r="1751" customFormat="false" ht="12.75" hidden="false" customHeight="false" outlineLevel="0" collapsed="false">
      <c r="BS1751" s="28"/>
      <c r="BT1751" s="28"/>
      <c r="BU1751" s="28"/>
      <c r="BV1751" s="28"/>
      <c r="BW1751" s="28"/>
      <c r="BX1751" s="28"/>
      <c r="BY1751" s="28"/>
      <c r="BZ1751" s="28"/>
      <c r="CA1751" s="28"/>
      <c r="CB1751" s="28"/>
      <c r="CC1751" s="28"/>
      <c r="CD1751" s="28"/>
      <c r="CE1751" s="28"/>
      <c r="CF1751" s="28"/>
      <c r="CG1751" s="28"/>
      <c r="CH1751" s="28"/>
      <c r="CI1751" s="28"/>
      <c r="CJ1751" s="28"/>
      <c r="CK1751" s="28"/>
      <c r="CL1751" s="28"/>
      <c r="CM1751" s="28"/>
      <c r="CN1751" s="28"/>
      <c r="CO1751" s="28"/>
      <c r="CP1751" s="28"/>
      <c r="CQ1751" s="28"/>
      <c r="CR1751" s="28"/>
      <c r="CS1751" s="28"/>
      <c r="CT1751" s="28"/>
      <c r="CU1751" s="28"/>
      <c r="CV1751" s="28"/>
      <c r="CW1751" s="28"/>
      <c r="CX1751" s="28"/>
      <c r="CY1751" s="28"/>
    </row>
    <row r="1752" customFormat="false" ht="12.75" hidden="false" customHeight="false" outlineLevel="0" collapsed="false">
      <c r="BS1752" s="28"/>
      <c r="BT1752" s="28"/>
      <c r="BU1752" s="28"/>
      <c r="BV1752" s="28"/>
      <c r="BW1752" s="28"/>
      <c r="BX1752" s="28"/>
      <c r="BY1752" s="28"/>
      <c r="BZ1752" s="28"/>
      <c r="CA1752" s="28"/>
      <c r="CB1752" s="28"/>
      <c r="CC1752" s="28"/>
      <c r="CD1752" s="28"/>
      <c r="CE1752" s="28"/>
      <c r="CF1752" s="28"/>
      <c r="CG1752" s="28"/>
      <c r="CH1752" s="28"/>
      <c r="CI1752" s="28"/>
      <c r="CJ1752" s="28"/>
      <c r="CK1752" s="28"/>
      <c r="CL1752" s="28"/>
      <c r="CM1752" s="28"/>
      <c r="CN1752" s="28"/>
      <c r="CO1752" s="28"/>
      <c r="CP1752" s="28"/>
      <c r="CQ1752" s="28"/>
      <c r="CR1752" s="28"/>
      <c r="CS1752" s="28"/>
      <c r="CT1752" s="28"/>
      <c r="CU1752" s="28"/>
      <c r="CV1752" s="28"/>
      <c r="CW1752" s="28"/>
      <c r="CX1752" s="28"/>
      <c r="CY1752" s="28"/>
    </row>
    <row r="1753" customFormat="false" ht="12.75" hidden="false" customHeight="false" outlineLevel="0" collapsed="false">
      <c r="BS1753" s="28"/>
      <c r="BT1753" s="28"/>
      <c r="BU1753" s="28"/>
      <c r="BV1753" s="28"/>
      <c r="BW1753" s="28"/>
      <c r="BX1753" s="28"/>
      <c r="BY1753" s="28"/>
      <c r="BZ1753" s="28"/>
      <c r="CA1753" s="28"/>
      <c r="CB1753" s="28"/>
      <c r="CC1753" s="28"/>
      <c r="CD1753" s="28"/>
      <c r="CE1753" s="28"/>
      <c r="CF1753" s="28"/>
      <c r="CG1753" s="28"/>
      <c r="CH1753" s="28"/>
      <c r="CI1753" s="28"/>
      <c r="CJ1753" s="28"/>
      <c r="CK1753" s="28"/>
      <c r="CL1753" s="28"/>
      <c r="CM1753" s="28"/>
      <c r="CN1753" s="28"/>
      <c r="CO1753" s="28"/>
      <c r="CP1753" s="28"/>
      <c r="CQ1753" s="28"/>
      <c r="CR1753" s="28"/>
      <c r="CS1753" s="28"/>
      <c r="CT1753" s="28"/>
      <c r="CU1753" s="28"/>
      <c r="CV1753" s="28"/>
      <c r="CW1753" s="28"/>
      <c r="CX1753" s="28"/>
      <c r="CY1753" s="28"/>
    </row>
    <row r="1754" customFormat="false" ht="12.75" hidden="false" customHeight="false" outlineLevel="0" collapsed="false">
      <c r="BS1754" s="28"/>
      <c r="BT1754" s="28"/>
      <c r="BU1754" s="28"/>
      <c r="BV1754" s="28"/>
      <c r="BW1754" s="28"/>
      <c r="BX1754" s="28"/>
      <c r="BY1754" s="28"/>
      <c r="BZ1754" s="28"/>
      <c r="CA1754" s="28"/>
      <c r="CB1754" s="28"/>
      <c r="CC1754" s="28"/>
      <c r="CD1754" s="28"/>
      <c r="CE1754" s="28"/>
      <c r="CF1754" s="28"/>
      <c r="CG1754" s="28"/>
      <c r="CH1754" s="28"/>
      <c r="CI1754" s="28"/>
      <c r="CJ1754" s="28"/>
      <c r="CK1754" s="28"/>
      <c r="CL1754" s="28"/>
      <c r="CM1754" s="28"/>
      <c r="CN1754" s="28"/>
      <c r="CO1754" s="28"/>
      <c r="CP1754" s="28"/>
      <c r="CQ1754" s="28"/>
      <c r="CR1754" s="28"/>
      <c r="CS1754" s="28"/>
      <c r="CT1754" s="28"/>
      <c r="CU1754" s="28"/>
      <c r="CV1754" s="28"/>
      <c r="CW1754" s="28"/>
      <c r="CX1754" s="28"/>
      <c r="CY1754" s="28"/>
    </row>
    <row r="1755" customFormat="false" ht="12.75" hidden="false" customHeight="false" outlineLevel="0" collapsed="false">
      <c r="BS1755" s="28"/>
      <c r="BT1755" s="28"/>
      <c r="BU1755" s="28"/>
      <c r="BV1755" s="28"/>
      <c r="BW1755" s="28"/>
      <c r="BX1755" s="28"/>
      <c r="BY1755" s="28"/>
      <c r="BZ1755" s="28"/>
      <c r="CA1755" s="28"/>
      <c r="CB1755" s="28"/>
      <c r="CC1755" s="28"/>
      <c r="CD1755" s="28"/>
      <c r="CE1755" s="28"/>
      <c r="CF1755" s="28"/>
      <c r="CG1755" s="28"/>
      <c r="CH1755" s="28"/>
      <c r="CI1755" s="28"/>
      <c r="CJ1755" s="28"/>
      <c r="CK1755" s="28"/>
      <c r="CL1755" s="28"/>
      <c r="CM1755" s="28"/>
      <c r="CN1755" s="28"/>
      <c r="CO1755" s="28"/>
      <c r="CP1755" s="28"/>
      <c r="CQ1755" s="28"/>
      <c r="CR1755" s="28"/>
      <c r="CS1755" s="28"/>
      <c r="CT1755" s="28"/>
      <c r="CU1755" s="28"/>
      <c r="CV1755" s="28"/>
      <c r="CW1755" s="28"/>
      <c r="CX1755" s="28"/>
      <c r="CY1755" s="28"/>
    </row>
    <row r="1756" customFormat="false" ht="12.75" hidden="false" customHeight="false" outlineLevel="0" collapsed="false">
      <c r="BS1756" s="28"/>
      <c r="BT1756" s="28"/>
      <c r="BU1756" s="28"/>
      <c r="BV1756" s="28"/>
      <c r="BW1756" s="28"/>
      <c r="BX1756" s="28"/>
      <c r="BY1756" s="28"/>
      <c r="BZ1756" s="28"/>
      <c r="CA1756" s="28"/>
      <c r="CB1756" s="28"/>
      <c r="CC1756" s="28"/>
      <c r="CD1756" s="28"/>
      <c r="CE1756" s="28"/>
      <c r="CF1756" s="28"/>
      <c r="CG1756" s="28"/>
      <c r="CH1756" s="28"/>
      <c r="CI1756" s="28"/>
      <c r="CJ1756" s="28"/>
      <c r="CK1756" s="28"/>
      <c r="CL1756" s="28"/>
      <c r="CM1756" s="28"/>
      <c r="CN1756" s="28"/>
      <c r="CO1756" s="28"/>
      <c r="CP1756" s="28"/>
      <c r="CQ1756" s="28"/>
      <c r="CR1756" s="28"/>
      <c r="CS1756" s="28"/>
      <c r="CT1756" s="28"/>
      <c r="CU1756" s="28"/>
      <c r="CV1756" s="28"/>
      <c r="CW1756" s="28"/>
      <c r="CX1756" s="28"/>
      <c r="CY1756" s="28"/>
    </row>
    <row r="1757" customFormat="false" ht="12.75" hidden="false" customHeight="false" outlineLevel="0" collapsed="false">
      <c r="BS1757" s="28"/>
      <c r="BT1757" s="28"/>
      <c r="BU1757" s="28"/>
      <c r="BV1757" s="28"/>
      <c r="BW1757" s="28"/>
      <c r="BX1757" s="28"/>
      <c r="BY1757" s="28"/>
      <c r="BZ1757" s="28"/>
      <c r="CA1757" s="28"/>
      <c r="CB1757" s="28"/>
      <c r="CC1757" s="28"/>
      <c r="CD1757" s="28"/>
      <c r="CE1757" s="28"/>
      <c r="CF1757" s="28"/>
      <c r="CG1757" s="28"/>
      <c r="CH1757" s="28"/>
      <c r="CI1757" s="28"/>
      <c r="CJ1757" s="28"/>
      <c r="CK1757" s="28"/>
      <c r="CL1757" s="28"/>
      <c r="CM1757" s="28"/>
      <c r="CN1757" s="28"/>
      <c r="CO1757" s="28"/>
      <c r="CP1757" s="28"/>
      <c r="CQ1757" s="28"/>
      <c r="CR1757" s="28"/>
      <c r="CS1757" s="28"/>
      <c r="CT1757" s="28"/>
      <c r="CU1757" s="28"/>
      <c r="CV1757" s="28"/>
      <c r="CW1757" s="28"/>
      <c r="CX1757" s="28"/>
      <c r="CY1757" s="28"/>
    </row>
    <row r="1758" customFormat="false" ht="12.75" hidden="false" customHeight="false" outlineLevel="0" collapsed="false">
      <c r="BS1758" s="28"/>
      <c r="BT1758" s="28"/>
      <c r="BU1758" s="28"/>
      <c r="BV1758" s="28"/>
      <c r="BW1758" s="28"/>
      <c r="BX1758" s="28"/>
      <c r="BY1758" s="28"/>
      <c r="BZ1758" s="28"/>
      <c r="CA1758" s="28"/>
      <c r="CB1758" s="28"/>
      <c r="CC1758" s="28"/>
      <c r="CD1758" s="28"/>
      <c r="CE1758" s="28"/>
      <c r="CF1758" s="28"/>
      <c r="CG1758" s="28"/>
      <c r="CH1758" s="28"/>
      <c r="CI1758" s="28"/>
      <c r="CJ1758" s="28"/>
      <c r="CK1758" s="28"/>
      <c r="CL1758" s="28"/>
      <c r="CM1758" s="28"/>
      <c r="CN1758" s="28"/>
      <c r="CO1758" s="28"/>
      <c r="CP1758" s="28"/>
      <c r="CQ1758" s="28"/>
      <c r="CR1758" s="28"/>
      <c r="CS1758" s="28"/>
      <c r="CT1758" s="28"/>
      <c r="CU1758" s="28"/>
      <c r="CV1758" s="28"/>
      <c r="CW1758" s="28"/>
      <c r="CX1758" s="28"/>
      <c r="CY1758" s="28"/>
    </row>
    <row r="1759" customFormat="false" ht="12.75" hidden="false" customHeight="false" outlineLevel="0" collapsed="false">
      <c r="BS1759" s="28"/>
      <c r="BT1759" s="28"/>
      <c r="BU1759" s="28"/>
      <c r="BV1759" s="28"/>
      <c r="BW1759" s="28"/>
      <c r="BX1759" s="28"/>
      <c r="BY1759" s="28"/>
      <c r="BZ1759" s="28"/>
      <c r="CA1759" s="28"/>
      <c r="CB1759" s="28"/>
      <c r="CC1759" s="28"/>
      <c r="CD1759" s="28"/>
      <c r="CE1759" s="28"/>
      <c r="CF1759" s="28"/>
      <c r="CG1759" s="28"/>
      <c r="CH1759" s="28"/>
      <c r="CI1759" s="28"/>
      <c r="CJ1759" s="28"/>
      <c r="CK1759" s="28"/>
      <c r="CL1759" s="28"/>
      <c r="CM1759" s="28"/>
      <c r="CN1759" s="28"/>
      <c r="CO1759" s="28"/>
      <c r="CP1759" s="28"/>
      <c r="CQ1759" s="28"/>
      <c r="CR1759" s="28"/>
      <c r="CS1759" s="28"/>
      <c r="CT1759" s="28"/>
      <c r="CU1759" s="28"/>
      <c r="CV1759" s="28"/>
      <c r="CW1759" s="28"/>
      <c r="CX1759" s="28"/>
      <c r="CY1759" s="28"/>
    </row>
    <row r="1760" customFormat="false" ht="12.75" hidden="false" customHeight="false" outlineLevel="0" collapsed="false">
      <c r="BS1760" s="28"/>
      <c r="BT1760" s="28"/>
      <c r="BU1760" s="28"/>
      <c r="BV1760" s="28"/>
      <c r="BW1760" s="28"/>
      <c r="BX1760" s="28"/>
      <c r="BY1760" s="28"/>
      <c r="BZ1760" s="28"/>
      <c r="CA1760" s="28"/>
      <c r="CB1760" s="28"/>
      <c r="CC1760" s="28"/>
      <c r="CD1760" s="28"/>
      <c r="CE1760" s="28"/>
      <c r="CF1760" s="28"/>
      <c r="CG1760" s="28"/>
      <c r="CH1760" s="28"/>
      <c r="CI1760" s="28"/>
      <c r="CJ1760" s="28"/>
      <c r="CK1760" s="28"/>
      <c r="CL1760" s="28"/>
      <c r="CM1760" s="28"/>
      <c r="CN1760" s="28"/>
      <c r="CO1760" s="28"/>
      <c r="CP1760" s="28"/>
      <c r="CQ1760" s="28"/>
      <c r="CR1760" s="28"/>
      <c r="CS1760" s="28"/>
      <c r="CT1760" s="28"/>
      <c r="CU1760" s="28"/>
      <c r="CV1760" s="28"/>
      <c r="CW1760" s="28"/>
      <c r="CX1760" s="28"/>
      <c r="CY1760" s="28"/>
    </row>
    <row r="1761" customFormat="false" ht="12.75" hidden="false" customHeight="false" outlineLevel="0" collapsed="false">
      <c r="BS1761" s="28"/>
      <c r="BT1761" s="28"/>
      <c r="BU1761" s="28"/>
      <c r="BV1761" s="28"/>
      <c r="BW1761" s="28"/>
      <c r="BX1761" s="28"/>
      <c r="BY1761" s="28"/>
      <c r="BZ1761" s="28"/>
      <c r="CA1761" s="28"/>
      <c r="CB1761" s="28"/>
      <c r="CC1761" s="28"/>
      <c r="CD1761" s="28"/>
      <c r="CE1761" s="28"/>
      <c r="CF1761" s="28"/>
      <c r="CG1761" s="28"/>
      <c r="CH1761" s="28"/>
      <c r="CI1761" s="28"/>
      <c r="CJ1761" s="28"/>
      <c r="CK1761" s="28"/>
      <c r="CL1761" s="28"/>
      <c r="CM1761" s="28"/>
      <c r="CN1761" s="28"/>
      <c r="CO1761" s="28"/>
      <c r="CP1761" s="28"/>
      <c r="CQ1761" s="28"/>
      <c r="CR1761" s="28"/>
      <c r="CS1761" s="28"/>
      <c r="CT1761" s="28"/>
      <c r="CU1761" s="28"/>
      <c r="CV1761" s="28"/>
      <c r="CW1761" s="28"/>
      <c r="CX1761" s="28"/>
      <c r="CY1761" s="28"/>
    </row>
    <row r="1762" customFormat="false" ht="12.75" hidden="false" customHeight="false" outlineLevel="0" collapsed="false">
      <c r="BS1762" s="28"/>
      <c r="BT1762" s="28"/>
      <c r="BU1762" s="28"/>
      <c r="BV1762" s="28"/>
      <c r="BW1762" s="28"/>
      <c r="BX1762" s="28"/>
      <c r="BY1762" s="28"/>
      <c r="BZ1762" s="28"/>
      <c r="CA1762" s="28"/>
      <c r="CB1762" s="28"/>
      <c r="CC1762" s="28"/>
      <c r="CD1762" s="28"/>
      <c r="CE1762" s="28"/>
      <c r="CF1762" s="28"/>
      <c r="CG1762" s="28"/>
      <c r="CH1762" s="28"/>
      <c r="CI1762" s="28"/>
      <c r="CJ1762" s="28"/>
      <c r="CK1762" s="28"/>
      <c r="CL1762" s="28"/>
      <c r="CM1762" s="28"/>
      <c r="CN1762" s="28"/>
      <c r="CO1762" s="28"/>
      <c r="CP1762" s="28"/>
      <c r="CQ1762" s="28"/>
      <c r="CR1762" s="28"/>
      <c r="CS1762" s="28"/>
      <c r="CT1762" s="28"/>
      <c r="CU1762" s="28"/>
      <c r="CV1762" s="28"/>
      <c r="CW1762" s="28"/>
      <c r="CX1762" s="28"/>
      <c r="CY1762" s="28"/>
    </row>
    <row r="1763" customFormat="false" ht="12.75" hidden="false" customHeight="false" outlineLevel="0" collapsed="false">
      <c r="BS1763" s="28"/>
      <c r="BT1763" s="28"/>
      <c r="BU1763" s="28"/>
      <c r="BV1763" s="28"/>
      <c r="BW1763" s="28"/>
      <c r="BX1763" s="28"/>
      <c r="BY1763" s="28"/>
      <c r="BZ1763" s="28"/>
      <c r="CA1763" s="28"/>
      <c r="CB1763" s="28"/>
      <c r="CC1763" s="28"/>
      <c r="CD1763" s="28"/>
      <c r="CE1763" s="28"/>
      <c r="CF1763" s="28"/>
      <c r="CG1763" s="28"/>
      <c r="CH1763" s="28"/>
      <c r="CI1763" s="28"/>
      <c r="CJ1763" s="28"/>
      <c r="CK1763" s="28"/>
      <c r="CL1763" s="28"/>
      <c r="CM1763" s="28"/>
      <c r="CN1763" s="28"/>
      <c r="CO1763" s="28"/>
      <c r="CP1763" s="28"/>
      <c r="CQ1763" s="28"/>
      <c r="CR1763" s="28"/>
      <c r="CS1763" s="28"/>
      <c r="CT1763" s="28"/>
      <c r="CU1763" s="28"/>
      <c r="CV1763" s="28"/>
      <c r="CW1763" s="28"/>
      <c r="CX1763" s="28"/>
      <c r="CY1763" s="28"/>
    </row>
    <row r="1764" customFormat="false" ht="12.75" hidden="false" customHeight="false" outlineLevel="0" collapsed="false">
      <c r="BS1764" s="28"/>
      <c r="BT1764" s="28"/>
      <c r="BU1764" s="28"/>
      <c r="BV1764" s="28"/>
      <c r="BW1764" s="28"/>
      <c r="BX1764" s="28"/>
      <c r="BY1764" s="28"/>
      <c r="BZ1764" s="28"/>
      <c r="CA1764" s="28"/>
      <c r="CB1764" s="28"/>
      <c r="CC1764" s="28"/>
      <c r="CD1764" s="28"/>
      <c r="CE1764" s="28"/>
      <c r="CF1764" s="28"/>
      <c r="CG1764" s="28"/>
      <c r="CH1764" s="28"/>
      <c r="CI1764" s="28"/>
      <c r="CJ1764" s="28"/>
      <c r="CK1764" s="28"/>
      <c r="CL1764" s="28"/>
      <c r="CM1764" s="28"/>
      <c r="CN1764" s="28"/>
      <c r="CO1764" s="28"/>
      <c r="CP1764" s="28"/>
      <c r="CQ1764" s="28"/>
      <c r="CR1764" s="28"/>
      <c r="CS1764" s="28"/>
      <c r="CT1764" s="28"/>
      <c r="CU1764" s="28"/>
      <c r="CV1764" s="28"/>
      <c r="CW1764" s="28"/>
      <c r="CX1764" s="28"/>
      <c r="CY1764" s="28"/>
    </row>
    <row r="1765" customFormat="false" ht="12.75" hidden="false" customHeight="false" outlineLevel="0" collapsed="false">
      <c r="BS1765" s="28"/>
      <c r="BT1765" s="28"/>
      <c r="BU1765" s="28"/>
      <c r="BV1765" s="28"/>
      <c r="BW1765" s="28"/>
      <c r="BX1765" s="28"/>
      <c r="BY1765" s="28"/>
      <c r="BZ1765" s="28"/>
      <c r="CA1765" s="28"/>
      <c r="CB1765" s="28"/>
      <c r="CC1765" s="28"/>
      <c r="CD1765" s="28"/>
      <c r="CE1765" s="28"/>
      <c r="CF1765" s="28"/>
      <c r="CG1765" s="28"/>
      <c r="CH1765" s="28"/>
      <c r="CI1765" s="28"/>
      <c r="CJ1765" s="28"/>
      <c r="CK1765" s="28"/>
      <c r="CL1765" s="28"/>
      <c r="CM1765" s="28"/>
      <c r="CN1765" s="28"/>
      <c r="CO1765" s="28"/>
      <c r="CP1765" s="28"/>
      <c r="CQ1765" s="28"/>
      <c r="CR1765" s="28"/>
      <c r="CS1765" s="28"/>
      <c r="CT1765" s="28"/>
      <c r="CU1765" s="28"/>
      <c r="CV1765" s="28"/>
      <c r="CW1765" s="28"/>
      <c r="CX1765" s="28"/>
      <c r="CY1765" s="28"/>
    </row>
    <row r="1766" customFormat="false" ht="12.75" hidden="false" customHeight="false" outlineLevel="0" collapsed="false">
      <c r="BS1766" s="28"/>
      <c r="BT1766" s="28"/>
      <c r="BU1766" s="28"/>
      <c r="BV1766" s="28"/>
      <c r="BW1766" s="28"/>
      <c r="BX1766" s="28"/>
      <c r="BY1766" s="28"/>
      <c r="BZ1766" s="28"/>
      <c r="CA1766" s="28"/>
      <c r="CB1766" s="28"/>
      <c r="CC1766" s="28"/>
      <c r="CD1766" s="28"/>
      <c r="CE1766" s="28"/>
      <c r="CF1766" s="28"/>
      <c r="CG1766" s="28"/>
      <c r="CH1766" s="28"/>
      <c r="CI1766" s="28"/>
      <c r="CJ1766" s="28"/>
      <c r="CK1766" s="28"/>
      <c r="CL1766" s="28"/>
      <c r="CM1766" s="28"/>
      <c r="CN1766" s="28"/>
      <c r="CO1766" s="28"/>
      <c r="CP1766" s="28"/>
      <c r="CQ1766" s="28"/>
      <c r="CR1766" s="28"/>
      <c r="CS1766" s="28"/>
      <c r="CT1766" s="28"/>
      <c r="CU1766" s="28"/>
      <c r="CV1766" s="28"/>
      <c r="CW1766" s="28"/>
      <c r="CX1766" s="28"/>
      <c r="CY1766" s="28"/>
    </row>
    <row r="1767" customFormat="false" ht="12.75" hidden="false" customHeight="false" outlineLevel="0" collapsed="false">
      <c r="BS1767" s="28"/>
      <c r="BT1767" s="28"/>
      <c r="BU1767" s="28"/>
      <c r="BV1767" s="28"/>
      <c r="BW1767" s="28"/>
      <c r="BX1767" s="28"/>
      <c r="BY1767" s="28"/>
      <c r="BZ1767" s="28"/>
      <c r="CA1767" s="28"/>
      <c r="CB1767" s="28"/>
      <c r="CC1767" s="28"/>
      <c r="CD1767" s="28"/>
      <c r="CE1767" s="28"/>
      <c r="CF1767" s="28"/>
      <c r="CG1767" s="28"/>
      <c r="CH1767" s="28"/>
      <c r="CI1767" s="28"/>
      <c r="CJ1767" s="28"/>
      <c r="CK1767" s="28"/>
      <c r="CL1767" s="28"/>
      <c r="CM1767" s="28"/>
      <c r="CN1767" s="28"/>
      <c r="CO1767" s="28"/>
      <c r="CP1767" s="28"/>
      <c r="CQ1767" s="28"/>
      <c r="CR1767" s="28"/>
      <c r="CS1767" s="28"/>
      <c r="CT1767" s="28"/>
      <c r="CU1767" s="28"/>
      <c r="CV1767" s="28"/>
      <c r="CW1767" s="28"/>
      <c r="CX1767" s="28"/>
      <c r="CY1767" s="28"/>
    </row>
    <row r="1768" customFormat="false" ht="12.75" hidden="false" customHeight="false" outlineLevel="0" collapsed="false">
      <c r="BS1768" s="28"/>
      <c r="BT1768" s="28"/>
      <c r="BU1768" s="28"/>
      <c r="BV1768" s="28"/>
      <c r="BW1768" s="28"/>
      <c r="BX1768" s="28"/>
      <c r="BY1768" s="28"/>
      <c r="BZ1768" s="28"/>
      <c r="CA1768" s="28"/>
      <c r="CB1768" s="28"/>
      <c r="CC1768" s="28"/>
      <c r="CD1768" s="28"/>
      <c r="CE1768" s="28"/>
      <c r="CF1768" s="28"/>
      <c r="CG1768" s="28"/>
      <c r="CH1768" s="28"/>
      <c r="CI1768" s="28"/>
      <c r="CJ1768" s="28"/>
      <c r="CK1768" s="28"/>
      <c r="CL1768" s="28"/>
      <c r="CM1768" s="28"/>
      <c r="CN1768" s="28"/>
      <c r="CO1768" s="28"/>
      <c r="CP1768" s="28"/>
      <c r="CQ1768" s="28"/>
      <c r="CR1768" s="28"/>
      <c r="CS1768" s="28"/>
      <c r="CT1768" s="28"/>
      <c r="CU1768" s="28"/>
      <c r="CV1768" s="28"/>
      <c r="CW1768" s="28"/>
      <c r="CX1768" s="28"/>
      <c r="CY1768" s="28"/>
    </row>
    <row r="1769" customFormat="false" ht="12.75" hidden="false" customHeight="false" outlineLevel="0" collapsed="false">
      <c r="BS1769" s="28"/>
      <c r="BT1769" s="28"/>
      <c r="BU1769" s="28"/>
      <c r="BV1769" s="28"/>
      <c r="BW1769" s="28"/>
      <c r="BX1769" s="28"/>
      <c r="BY1769" s="28"/>
      <c r="BZ1769" s="28"/>
      <c r="CA1769" s="28"/>
      <c r="CB1769" s="28"/>
      <c r="CC1769" s="28"/>
      <c r="CD1769" s="28"/>
      <c r="CE1769" s="28"/>
      <c r="CF1769" s="28"/>
      <c r="CG1769" s="28"/>
      <c r="CH1769" s="28"/>
      <c r="CI1769" s="28"/>
      <c r="CJ1769" s="28"/>
      <c r="CK1769" s="28"/>
      <c r="CL1769" s="28"/>
      <c r="CM1769" s="28"/>
      <c r="CN1769" s="28"/>
      <c r="CO1769" s="28"/>
      <c r="CP1769" s="28"/>
      <c r="CQ1769" s="28"/>
      <c r="CR1769" s="28"/>
      <c r="CS1769" s="28"/>
      <c r="CT1769" s="28"/>
      <c r="CU1769" s="28"/>
      <c r="CV1769" s="28"/>
      <c r="CW1769" s="28"/>
      <c r="CX1769" s="28"/>
      <c r="CY1769" s="28"/>
    </row>
    <row r="1770" customFormat="false" ht="12.75" hidden="false" customHeight="false" outlineLevel="0" collapsed="false">
      <c r="BS1770" s="28"/>
      <c r="BT1770" s="28"/>
      <c r="BU1770" s="28"/>
      <c r="BV1770" s="28"/>
      <c r="BW1770" s="28"/>
      <c r="BX1770" s="28"/>
      <c r="BY1770" s="28"/>
      <c r="BZ1770" s="28"/>
      <c r="CA1770" s="28"/>
      <c r="CB1770" s="28"/>
      <c r="CC1770" s="28"/>
      <c r="CD1770" s="28"/>
      <c r="CE1770" s="28"/>
      <c r="CF1770" s="28"/>
      <c r="CG1770" s="28"/>
      <c r="CH1770" s="28"/>
      <c r="CI1770" s="28"/>
      <c r="CJ1770" s="28"/>
      <c r="CK1770" s="28"/>
      <c r="CL1770" s="28"/>
      <c r="CM1770" s="28"/>
      <c r="CN1770" s="28"/>
      <c r="CO1770" s="28"/>
      <c r="CP1770" s="28"/>
      <c r="CQ1770" s="28"/>
      <c r="CR1770" s="28"/>
      <c r="CS1770" s="28"/>
      <c r="CT1770" s="28"/>
      <c r="CU1770" s="28"/>
      <c r="CV1770" s="28"/>
      <c r="CW1770" s="28"/>
      <c r="CX1770" s="28"/>
      <c r="CY1770" s="28"/>
    </row>
    <row r="1771" customFormat="false" ht="12.75" hidden="false" customHeight="false" outlineLevel="0" collapsed="false">
      <c r="BS1771" s="28"/>
      <c r="BT1771" s="28"/>
      <c r="BU1771" s="28"/>
      <c r="BV1771" s="28"/>
      <c r="BW1771" s="28"/>
      <c r="BX1771" s="28"/>
      <c r="BY1771" s="28"/>
      <c r="BZ1771" s="28"/>
      <c r="CA1771" s="28"/>
      <c r="CB1771" s="28"/>
      <c r="CC1771" s="28"/>
      <c r="CD1771" s="28"/>
      <c r="CE1771" s="28"/>
      <c r="CF1771" s="28"/>
      <c r="CG1771" s="28"/>
      <c r="CH1771" s="28"/>
      <c r="CI1771" s="28"/>
      <c r="CJ1771" s="28"/>
      <c r="CK1771" s="28"/>
      <c r="CL1771" s="28"/>
      <c r="CM1771" s="28"/>
      <c r="CN1771" s="28"/>
      <c r="CO1771" s="28"/>
      <c r="CP1771" s="28"/>
      <c r="CQ1771" s="28"/>
      <c r="CR1771" s="28"/>
      <c r="CS1771" s="28"/>
      <c r="CT1771" s="28"/>
      <c r="CU1771" s="28"/>
      <c r="CV1771" s="28"/>
      <c r="CW1771" s="28"/>
      <c r="CX1771" s="28"/>
      <c r="CY1771" s="28"/>
    </row>
    <row r="1772" customFormat="false" ht="12.75" hidden="false" customHeight="false" outlineLevel="0" collapsed="false">
      <c r="BS1772" s="28"/>
      <c r="BT1772" s="28"/>
      <c r="BU1772" s="28"/>
      <c r="BV1772" s="28"/>
      <c r="BW1772" s="28"/>
      <c r="BX1772" s="28"/>
      <c r="BY1772" s="28"/>
      <c r="BZ1772" s="28"/>
      <c r="CA1772" s="28"/>
      <c r="CB1772" s="28"/>
      <c r="CC1772" s="28"/>
      <c r="CD1772" s="28"/>
      <c r="CE1772" s="28"/>
      <c r="CF1772" s="28"/>
      <c r="CG1772" s="28"/>
      <c r="CH1772" s="28"/>
      <c r="CI1772" s="28"/>
      <c r="CJ1772" s="28"/>
      <c r="CK1772" s="28"/>
      <c r="CL1772" s="28"/>
      <c r="CM1772" s="28"/>
      <c r="CN1772" s="28"/>
      <c r="CO1772" s="28"/>
      <c r="CP1772" s="28"/>
      <c r="CQ1772" s="28"/>
      <c r="CR1772" s="28"/>
      <c r="CS1772" s="28"/>
      <c r="CT1772" s="28"/>
      <c r="CU1772" s="28"/>
      <c r="CV1772" s="28"/>
      <c r="CW1772" s="28"/>
      <c r="CX1772" s="28"/>
      <c r="CY1772" s="28"/>
    </row>
    <row r="1773" customFormat="false" ht="12.75" hidden="false" customHeight="false" outlineLevel="0" collapsed="false">
      <c r="BS1773" s="28"/>
      <c r="BT1773" s="28"/>
      <c r="BU1773" s="28"/>
      <c r="BV1773" s="28"/>
      <c r="BW1773" s="28"/>
      <c r="BX1773" s="28"/>
      <c r="BY1773" s="28"/>
      <c r="BZ1773" s="28"/>
      <c r="CA1773" s="28"/>
      <c r="CB1773" s="28"/>
      <c r="CC1773" s="28"/>
      <c r="CD1773" s="28"/>
      <c r="CE1773" s="28"/>
      <c r="CF1773" s="28"/>
      <c r="CG1773" s="28"/>
      <c r="CH1773" s="28"/>
      <c r="CI1773" s="28"/>
      <c r="CJ1773" s="28"/>
      <c r="CK1773" s="28"/>
      <c r="CL1773" s="28"/>
      <c r="CM1773" s="28"/>
      <c r="CN1773" s="28"/>
      <c r="CO1773" s="28"/>
      <c r="CP1773" s="28"/>
      <c r="CQ1773" s="28"/>
      <c r="CR1773" s="28"/>
      <c r="CS1773" s="28"/>
      <c r="CT1773" s="28"/>
      <c r="CU1773" s="28"/>
      <c r="CV1773" s="28"/>
      <c r="CW1773" s="28"/>
      <c r="CX1773" s="28"/>
      <c r="CY1773" s="28"/>
    </row>
    <row r="1774" customFormat="false" ht="12.75" hidden="false" customHeight="false" outlineLevel="0" collapsed="false">
      <c r="BS1774" s="28"/>
      <c r="BT1774" s="28"/>
      <c r="BU1774" s="28"/>
      <c r="BV1774" s="28"/>
      <c r="BW1774" s="28"/>
      <c r="BX1774" s="28"/>
      <c r="BY1774" s="28"/>
      <c r="BZ1774" s="28"/>
      <c r="CA1774" s="28"/>
      <c r="CB1774" s="28"/>
      <c r="CC1774" s="28"/>
      <c r="CD1774" s="28"/>
      <c r="CE1774" s="28"/>
      <c r="CF1774" s="28"/>
      <c r="CG1774" s="28"/>
      <c r="CH1774" s="28"/>
      <c r="CI1774" s="28"/>
      <c r="CJ1774" s="28"/>
      <c r="CK1774" s="28"/>
      <c r="CL1774" s="28"/>
      <c r="CM1774" s="28"/>
      <c r="CN1774" s="28"/>
      <c r="CO1774" s="28"/>
      <c r="CP1774" s="28"/>
      <c r="CQ1774" s="28"/>
      <c r="CR1774" s="28"/>
      <c r="CS1774" s="28"/>
      <c r="CT1774" s="28"/>
      <c r="CU1774" s="28"/>
      <c r="CV1774" s="28"/>
      <c r="CW1774" s="28"/>
      <c r="CX1774" s="28"/>
      <c r="CY1774" s="28"/>
    </row>
    <row r="1775" customFormat="false" ht="12.75" hidden="false" customHeight="false" outlineLevel="0" collapsed="false">
      <c r="BS1775" s="28"/>
      <c r="BT1775" s="28"/>
      <c r="BU1775" s="28"/>
      <c r="BV1775" s="28"/>
      <c r="BW1775" s="28"/>
      <c r="BX1775" s="28"/>
      <c r="BY1775" s="28"/>
      <c r="BZ1775" s="28"/>
      <c r="CA1775" s="28"/>
      <c r="CB1775" s="28"/>
      <c r="CC1775" s="28"/>
      <c r="CD1775" s="28"/>
      <c r="CE1775" s="28"/>
      <c r="CF1775" s="28"/>
      <c r="CG1775" s="28"/>
      <c r="CH1775" s="28"/>
      <c r="CI1775" s="28"/>
      <c r="CJ1775" s="28"/>
      <c r="CK1775" s="28"/>
      <c r="CL1775" s="28"/>
      <c r="CM1775" s="28"/>
      <c r="CN1775" s="28"/>
      <c r="CO1775" s="28"/>
      <c r="CP1775" s="28"/>
      <c r="CQ1775" s="28"/>
      <c r="CR1775" s="28"/>
      <c r="CS1775" s="28"/>
      <c r="CT1775" s="28"/>
      <c r="CU1775" s="28"/>
      <c r="CV1775" s="28"/>
      <c r="CW1775" s="28"/>
      <c r="CX1775" s="28"/>
      <c r="CY1775" s="28"/>
    </row>
    <row r="1776" customFormat="false" ht="12.75" hidden="false" customHeight="false" outlineLevel="0" collapsed="false">
      <c r="BS1776" s="28"/>
      <c r="BT1776" s="28"/>
      <c r="BU1776" s="28"/>
      <c r="BV1776" s="28"/>
      <c r="BW1776" s="28"/>
      <c r="BX1776" s="28"/>
      <c r="BY1776" s="28"/>
      <c r="BZ1776" s="28"/>
      <c r="CA1776" s="28"/>
      <c r="CB1776" s="28"/>
      <c r="CC1776" s="28"/>
      <c r="CD1776" s="28"/>
      <c r="CE1776" s="28"/>
      <c r="CF1776" s="28"/>
      <c r="CG1776" s="28"/>
      <c r="CH1776" s="28"/>
      <c r="CI1776" s="28"/>
      <c r="CJ1776" s="28"/>
      <c r="CK1776" s="28"/>
      <c r="CL1776" s="28"/>
      <c r="CM1776" s="28"/>
      <c r="CN1776" s="28"/>
      <c r="CO1776" s="28"/>
      <c r="CP1776" s="28"/>
      <c r="CQ1776" s="28"/>
      <c r="CR1776" s="28"/>
      <c r="CS1776" s="28"/>
      <c r="CT1776" s="28"/>
      <c r="CU1776" s="28"/>
      <c r="CV1776" s="28"/>
      <c r="CW1776" s="28"/>
      <c r="CX1776" s="28"/>
      <c r="CY1776" s="28"/>
    </row>
    <row r="1777" customFormat="false" ht="12.75" hidden="false" customHeight="false" outlineLevel="0" collapsed="false">
      <c r="BS1777" s="28"/>
      <c r="BT1777" s="28"/>
      <c r="BU1777" s="28"/>
      <c r="BV1777" s="28"/>
      <c r="BW1777" s="28"/>
      <c r="BX1777" s="28"/>
      <c r="BY1777" s="28"/>
      <c r="BZ1777" s="28"/>
      <c r="CA1777" s="28"/>
      <c r="CB1777" s="28"/>
      <c r="CC1777" s="28"/>
      <c r="CD1777" s="28"/>
      <c r="CE1777" s="28"/>
      <c r="CF1777" s="28"/>
      <c r="CG1777" s="28"/>
      <c r="CH1777" s="28"/>
      <c r="CI1777" s="28"/>
      <c r="CJ1777" s="28"/>
      <c r="CK1777" s="28"/>
      <c r="CL1777" s="28"/>
      <c r="CM1777" s="28"/>
      <c r="CN1777" s="28"/>
      <c r="CO1777" s="28"/>
      <c r="CP1777" s="28"/>
      <c r="CQ1777" s="28"/>
      <c r="CR1777" s="28"/>
      <c r="CS1777" s="28"/>
      <c r="CT1777" s="28"/>
      <c r="CU1777" s="28"/>
      <c r="CV1777" s="28"/>
      <c r="CW1777" s="28"/>
      <c r="CX1777" s="28"/>
      <c r="CY1777" s="28"/>
    </row>
    <row r="1778" customFormat="false" ht="12.75" hidden="false" customHeight="false" outlineLevel="0" collapsed="false">
      <c r="BS1778" s="28"/>
      <c r="BT1778" s="28"/>
      <c r="BU1778" s="28"/>
      <c r="BV1778" s="28"/>
      <c r="BW1778" s="28"/>
      <c r="BX1778" s="28"/>
      <c r="BY1778" s="28"/>
      <c r="BZ1778" s="28"/>
      <c r="CA1778" s="28"/>
      <c r="CB1778" s="28"/>
      <c r="CC1778" s="28"/>
      <c r="CD1778" s="28"/>
      <c r="CE1778" s="28"/>
      <c r="CF1778" s="28"/>
      <c r="CG1778" s="28"/>
      <c r="CH1778" s="28"/>
      <c r="CI1778" s="28"/>
      <c r="CJ1778" s="28"/>
      <c r="CK1778" s="28"/>
      <c r="CL1778" s="28"/>
      <c r="CM1778" s="28"/>
      <c r="CN1778" s="28"/>
      <c r="CO1778" s="28"/>
      <c r="CP1778" s="28"/>
      <c r="CQ1778" s="28"/>
      <c r="CR1778" s="28"/>
      <c r="CS1778" s="28"/>
      <c r="CT1778" s="28"/>
      <c r="CU1778" s="28"/>
      <c r="CV1778" s="28"/>
      <c r="CW1778" s="28"/>
      <c r="CX1778" s="28"/>
      <c r="CY1778" s="28"/>
    </row>
    <row r="1779" customFormat="false" ht="12.75" hidden="false" customHeight="false" outlineLevel="0" collapsed="false">
      <c r="BS1779" s="28"/>
      <c r="BT1779" s="28"/>
      <c r="BU1779" s="28"/>
      <c r="BV1779" s="28"/>
      <c r="BW1779" s="28"/>
      <c r="BX1779" s="28"/>
      <c r="BY1779" s="28"/>
      <c r="BZ1779" s="28"/>
      <c r="CA1779" s="28"/>
      <c r="CB1779" s="28"/>
      <c r="CC1779" s="28"/>
      <c r="CD1779" s="28"/>
      <c r="CE1779" s="28"/>
      <c r="CF1779" s="28"/>
      <c r="CG1779" s="28"/>
      <c r="CH1779" s="28"/>
      <c r="CI1779" s="28"/>
      <c r="CJ1779" s="28"/>
      <c r="CK1779" s="28"/>
      <c r="CL1779" s="28"/>
      <c r="CM1779" s="28"/>
      <c r="CN1779" s="28"/>
      <c r="CO1779" s="28"/>
      <c r="CP1779" s="28"/>
      <c r="CQ1779" s="28"/>
      <c r="CR1779" s="28"/>
      <c r="CS1779" s="28"/>
      <c r="CT1779" s="28"/>
      <c r="CU1779" s="28"/>
      <c r="CV1779" s="28"/>
      <c r="CW1779" s="28"/>
      <c r="CX1779" s="28"/>
      <c r="CY1779" s="28"/>
    </row>
    <row r="1780" customFormat="false" ht="12.75" hidden="false" customHeight="false" outlineLevel="0" collapsed="false">
      <c r="BS1780" s="28"/>
      <c r="BT1780" s="28"/>
      <c r="BU1780" s="28"/>
      <c r="BV1780" s="28"/>
      <c r="BW1780" s="28"/>
      <c r="BX1780" s="28"/>
      <c r="BY1780" s="28"/>
      <c r="BZ1780" s="28"/>
      <c r="CA1780" s="28"/>
      <c r="CB1780" s="28"/>
      <c r="CC1780" s="28"/>
      <c r="CD1780" s="28"/>
      <c r="CE1780" s="28"/>
      <c r="CF1780" s="28"/>
      <c r="CG1780" s="28"/>
      <c r="CH1780" s="28"/>
      <c r="CI1780" s="28"/>
      <c r="CJ1780" s="28"/>
      <c r="CK1780" s="28"/>
      <c r="CL1780" s="28"/>
      <c r="CM1780" s="28"/>
      <c r="CN1780" s="28"/>
      <c r="CO1780" s="28"/>
      <c r="CP1780" s="28"/>
      <c r="CQ1780" s="28"/>
      <c r="CR1780" s="28"/>
      <c r="CS1780" s="28"/>
      <c r="CT1780" s="28"/>
      <c r="CU1780" s="28"/>
      <c r="CV1780" s="28"/>
      <c r="CW1780" s="28"/>
      <c r="CX1780" s="28"/>
      <c r="CY1780" s="28"/>
    </row>
    <row r="1781" customFormat="false" ht="12.75" hidden="false" customHeight="false" outlineLevel="0" collapsed="false">
      <c r="BS1781" s="28"/>
      <c r="BT1781" s="28"/>
      <c r="BU1781" s="28"/>
      <c r="BV1781" s="28"/>
      <c r="BW1781" s="28"/>
      <c r="BX1781" s="28"/>
      <c r="BY1781" s="28"/>
      <c r="BZ1781" s="28"/>
      <c r="CA1781" s="28"/>
      <c r="CB1781" s="28"/>
      <c r="CC1781" s="28"/>
      <c r="CD1781" s="28"/>
      <c r="CE1781" s="28"/>
      <c r="CF1781" s="28"/>
      <c r="CG1781" s="28"/>
      <c r="CH1781" s="28"/>
      <c r="CI1781" s="28"/>
      <c r="CJ1781" s="28"/>
      <c r="CK1781" s="28"/>
      <c r="CL1781" s="28"/>
      <c r="CM1781" s="28"/>
      <c r="CN1781" s="28"/>
      <c r="CO1781" s="28"/>
      <c r="CP1781" s="28"/>
      <c r="CQ1781" s="28"/>
      <c r="CR1781" s="28"/>
      <c r="CS1781" s="28"/>
      <c r="CT1781" s="28"/>
      <c r="CU1781" s="28"/>
      <c r="CV1781" s="28"/>
      <c r="CW1781" s="28"/>
      <c r="CX1781" s="28"/>
      <c r="CY1781" s="28"/>
    </row>
    <row r="1782" customFormat="false" ht="12.75" hidden="false" customHeight="false" outlineLevel="0" collapsed="false">
      <c r="BS1782" s="28"/>
      <c r="BT1782" s="28"/>
      <c r="BU1782" s="28"/>
      <c r="BV1782" s="28"/>
      <c r="BW1782" s="28"/>
      <c r="BX1782" s="28"/>
      <c r="BY1782" s="28"/>
      <c r="BZ1782" s="28"/>
      <c r="CA1782" s="28"/>
      <c r="CB1782" s="28"/>
      <c r="CC1782" s="28"/>
      <c r="CD1782" s="28"/>
      <c r="CE1782" s="28"/>
      <c r="CF1782" s="28"/>
      <c r="CG1782" s="28"/>
      <c r="CH1782" s="28"/>
      <c r="CI1782" s="28"/>
      <c r="CJ1782" s="28"/>
      <c r="CK1782" s="28"/>
      <c r="CL1782" s="28"/>
      <c r="CM1782" s="28"/>
      <c r="CN1782" s="28"/>
      <c r="CO1782" s="28"/>
      <c r="CP1782" s="28"/>
      <c r="CQ1782" s="28"/>
      <c r="CR1782" s="28"/>
      <c r="CS1782" s="28"/>
      <c r="CT1782" s="28"/>
      <c r="CU1782" s="28"/>
      <c r="CV1782" s="28"/>
      <c r="CW1782" s="28"/>
      <c r="CX1782" s="28"/>
      <c r="CY1782" s="28"/>
    </row>
    <row r="1783" customFormat="false" ht="12.75" hidden="false" customHeight="false" outlineLevel="0" collapsed="false">
      <c r="BS1783" s="28"/>
      <c r="BT1783" s="28"/>
      <c r="BU1783" s="28"/>
      <c r="BV1783" s="28"/>
      <c r="BW1783" s="28"/>
      <c r="BX1783" s="28"/>
      <c r="BY1783" s="28"/>
      <c r="BZ1783" s="28"/>
      <c r="CA1783" s="28"/>
      <c r="CB1783" s="28"/>
      <c r="CC1783" s="28"/>
      <c r="CD1783" s="28"/>
      <c r="CE1783" s="28"/>
      <c r="CF1783" s="28"/>
      <c r="CG1783" s="28"/>
      <c r="CH1783" s="28"/>
      <c r="CI1783" s="28"/>
      <c r="CJ1783" s="28"/>
      <c r="CK1783" s="28"/>
      <c r="CL1783" s="28"/>
      <c r="CM1783" s="28"/>
      <c r="CN1783" s="28"/>
      <c r="CO1783" s="28"/>
      <c r="CP1783" s="28"/>
      <c r="CQ1783" s="28"/>
      <c r="CR1783" s="28"/>
      <c r="CS1783" s="28"/>
      <c r="CT1783" s="28"/>
      <c r="CU1783" s="28"/>
      <c r="CV1783" s="28"/>
      <c r="CW1783" s="28"/>
      <c r="CX1783" s="28"/>
      <c r="CY1783" s="28"/>
    </row>
    <row r="1784" customFormat="false" ht="12.75" hidden="false" customHeight="false" outlineLevel="0" collapsed="false">
      <c r="BS1784" s="28"/>
      <c r="BT1784" s="28"/>
      <c r="BU1784" s="28"/>
      <c r="BV1784" s="28"/>
      <c r="BW1784" s="28"/>
      <c r="BX1784" s="28"/>
      <c r="BY1784" s="28"/>
      <c r="BZ1784" s="28"/>
      <c r="CA1784" s="28"/>
      <c r="CB1784" s="28"/>
      <c r="CC1784" s="28"/>
      <c r="CD1784" s="28"/>
      <c r="CE1784" s="28"/>
      <c r="CF1784" s="28"/>
      <c r="CG1784" s="28"/>
      <c r="CH1784" s="28"/>
      <c r="CI1784" s="28"/>
      <c r="CJ1784" s="28"/>
      <c r="CK1784" s="28"/>
      <c r="CL1784" s="28"/>
      <c r="CM1784" s="28"/>
      <c r="CN1784" s="28"/>
      <c r="CO1784" s="28"/>
      <c r="CP1784" s="28"/>
      <c r="CQ1784" s="28"/>
      <c r="CR1784" s="28"/>
      <c r="CS1784" s="28"/>
      <c r="CT1784" s="28"/>
      <c r="CU1784" s="28"/>
      <c r="CV1784" s="28"/>
      <c r="CW1784" s="28"/>
      <c r="CX1784" s="28"/>
      <c r="CY1784" s="28"/>
    </row>
    <row r="1785" customFormat="false" ht="12.75" hidden="false" customHeight="false" outlineLevel="0" collapsed="false">
      <c r="BS1785" s="28"/>
      <c r="BT1785" s="28"/>
      <c r="BU1785" s="28"/>
      <c r="BV1785" s="28"/>
      <c r="BW1785" s="28"/>
      <c r="BX1785" s="28"/>
      <c r="BY1785" s="28"/>
      <c r="BZ1785" s="28"/>
      <c r="CA1785" s="28"/>
      <c r="CB1785" s="28"/>
      <c r="CC1785" s="28"/>
      <c r="CD1785" s="28"/>
      <c r="CE1785" s="28"/>
      <c r="CF1785" s="28"/>
      <c r="CG1785" s="28"/>
      <c r="CH1785" s="28"/>
      <c r="CI1785" s="28"/>
      <c r="CJ1785" s="28"/>
      <c r="CK1785" s="28"/>
      <c r="CL1785" s="28"/>
      <c r="CM1785" s="28"/>
      <c r="CN1785" s="28"/>
      <c r="CO1785" s="28"/>
      <c r="CP1785" s="28"/>
      <c r="CQ1785" s="28"/>
      <c r="CR1785" s="28"/>
      <c r="CS1785" s="28"/>
      <c r="CT1785" s="28"/>
      <c r="CU1785" s="28"/>
      <c r="CV1785" s="28"/>
      <c r="CW1785" s="28"/>
      <c r="CX1785" s="28"/>
      <c r="CY1785" s="28"/>
    </row>
    <row r="1786" customFormat="false" ht="12.75" hidden="false" customHeight="false" outlineLevel="0" collapsed="false">
      <c r="BS1786" s="28"/>
      <c r="BT1786" s="28"/>
      <c r="BU1786" s="28"/>
      <c r="BV1786" s="28"/>
      <c r="BW1786" s="28"/>
      <c r="BX1786" s="28"/>
      <c r="BY1786" s="28"/>
      <c r="BZ1786" s="28"/>
      <c r="CA1786" s="28"/>
      <c r="CB1786" s="28"/>
      <c r="CC1786" s="28"/>
      <c r="CD1786" s="28"/>
      <c r="CE1786" s="28"/>
      <c r="CF1786" s="28"/>
      <c r="CG1786" s="28"/>
      <c r="CH1786" s="28"/>
      <c r="CI1786" s="28"/>
      <c r="CJ1786" s="28"/>
      <c r="CK1786" s="28"/>
      <c r="CL1786" s="28"/>
      <c r="CM1786" s="28"/>
      <c r="CN1786" s="28"/>
      <c r="CO1786" s="28"/>
      <c r="CP1786" s="28"/>
      <c r="CQ1786" s="28"/>
      <c r="CR1786" s="28"/>
      <c r="CS1786" s="28"/>
      <c r="CT1786" s="28"/>
      <c r="CU1786" s="28"/>
      <c r="CV1786" s="28"/>
      <c r="CW1786" s="28"/>
      <c r="CX1786" s="28"/>
      <c r="CY1786" s="28"/>
    </row>
    <row r="1787" customFormat="false" ht="12.75" hidden="false" customHeight="false" outlineLevel="0" collapsed="false">
      <c r="BS1787" s="28"/>
      <c r="BT1787" s="28"/>
      <c r="BU1787" s="28"/>
      <c r="BV1787" s="28"/>
      <c r="BW1787" s="28"/>
      <c r="BX1787" s="28"/>
      <c r="BY1787" s="28"/>
      <c r="BZ1787" s="28"/>
      <c r="CA1787" s="28"/>
      <c r="CB1787" s="28"/>
      <c r="CC1787" s="28"/>
      <c r="CD1787" s="28"/>
      <c r="CE1787" s="28"/>
      <c r="CF1787" s="28"/>
      <c r="CG1787" s="28"/>
      <c r="CH1787" s="28"/>
      <c r="CI1787" s="28"/>
      <c r="CJ1787" s="28"/>
      <c r="CK1787" s="28"/>
      <c r="CL1787" s="28"/>
      <c r="CM1787" s="28"/>
      <c r="CN1787" s="28"/>
      <c r="CO1787" s="28"/>
      <c r="CP1787" s="28"/>
      <c r="CQ1787" s="28"/>
      <c r="CR1787" s="28"/>
      <c r="CS1787" s="28"/>
      <c r="CT1787" s="28"/>
      <c r="CU1787" s="28"/>
      <c r="CV1787" s="28"/>
      <c r="CW1787" s="28"/>
      <c r="CX1787" s="28"/>
      <c r="CY1787" s="28"/>
    </row>
    <row r="1788" customFormat="false" ht="12.75" hidden="false" customHeight="false" outlineLevel="0" collapsed="false">
      <c r="BS1788" s="28"/>
      <c r="BT1788" s="28"/>
      <c r="BU1788" s="28"/>
      <c r="BV1788" s="28"/>
      <c r="BW1788" s="28"/>
      <c r="BX1788" s="28"/>
      <c r="BY1788" s="28"/>
      <c r="BZ1788" s="28"/>
      <c r="CA1788" s="28"/>
      <c r="CB1788" s="28"/>
      <c r="CC1788" s="28"/>
      <c r="CD1788" s="28"/>
      <c r="CE1788" s="28"/>
      <c r="CF1788" s="28"/>
      <c r="CG1788" s="28"/>
      <c r="CH1788" s="28"/>
      <c r="CI1788" s="28"/>
      <c r="CJ1788" s="28"/>
      <c r="CK1788" s="28"/>
      <c r="CL1788" s="28"/>
      <c r="CM1788" s="28"/>
      <c r="CN1788" s="28"/>
      <c r="CO1788" s="28"/>
      <c r="CP1788" s="28"/>
      <c r="CQ1788" s="28"/>
      <c r="CR1788" s="28"/>
      <c r="CS1788" s="28"/>
      <c r="CT1788" s="28"/>
      <c r="CU1788" s="28"/>
      <c r="CV1788" s="28"/>
      <c r="CW1788" s="28"/>
      <c r="CX1788" s="28"/>
      <c r="CY1788" s="28"/>
    </row>
    <row r="1789" customFormat="false" ht="12.75" hidden="false" customHeight="false" outlineLevel="0" collapsed="false">
      <c r="BS1789" s="28"/>
      <c r="BT1789" s="28"/>
      <c r="BU1789" s="28"/>
      <c r="BV1789" s="28"/>
      <c r="BW1789" s="28"/>
      <c r="BX1789" s="28"/>
      <c r="BY1789" s="28"/>
      <c r="BZ1789" s="28"/>
      <c r="CA1789" s="28"/>
      <c r="CB1789" s="28"/>
      <c r="CC1789" s="28"/>
      <c r="CD1789" s="28"/>
      <c r="CE1789" s="28"/>
      <c r="CF1789" s="28"/>
      <c r="CG1789" s="28"/>
      <c r="CH1789" s="28"/>
      <c r="CI1789" s="28"/>
      <c r="CJ1789" s="28"/>
      <c r="CK1789" s="28"/>
      <c r="CL1789" s="28"/>
      <c r="CM1789" s="28"/>
      <c r="CN1789" s="28"/>
      <c r="CO1789" s="28"/>
      <c r="CP1789" s="28"/>
      <c r="CQ1789" s="28"/>
      <c r="CR1789" s="28"/>
      <c r="CS1789" s="28"/>
      <c r="CT1789" s="28"/>
      <c r="CU1789" s="28"/>
      <c r="CV1789" s="28"/>
      <c r="CW1789" s="28"/>
      <c r="CX1789" s="28"/>
      <c r="CY1789" s="28"/>
    </row>
    <row r="1790" customFormat="false" ht="12.75" hidden="false" customHeight="false" outlineLevel="0" collapsed="false">
      <c r="BS1790" s="28"/>
      <c r="BT1790" s="28"/>
      <c r="BU1790" s="28"/>
      <c r="BV1790" s="28"/>
      <c r="BW1790" s="28"/>
      <c r="BX1790" s="28"/>
      <c r="BY1790" s="28"/>
      <c r="BZ1790" s="28"/>
      <c r="CA1790" s="28"/>
      <c r="CB1790" s="28"/>
      <c r="CC1790" s="28"/>
      <c r="CD1790" s="28"/>
      <c r="CE1790" s="28"/>
      <c r="CF1790" s="28"/>
      <c r="CG1790" s="28"/>
      <c r="CH1790" s="28"/>
      <c r="CI1790" s="28"/>
      <c r="CJ1790" s="28"/>
      <c r="CK1790" s="28"/>
      <c r="CL1790" s="28"/>
      <c r="CM1790" s="28"/>
      <c r="CN1790" s="28"/>
      <c r="CO1790" s="28"/>
      <c r="CP1790" s="28"/>
      <c r="CQ1790" s="28"/>
      <c r="CR1790" s="28"/>
      <c r="CS1790" s="28"/>
      <c r="CT1790" s="28"/>
      <c r="CU1790" s="28"/>
      <c r="CV1790" s="28"/>
      <c r="CW1790" s="28"/>
      <c r="CX1790" s="28"/>
      <c r="CY1790" s="28"/>
    </row>
    <row r="1791" customFormat="false" ht="12.75" hidden="false" customHeight="false" outlineLevel="0" collapsed="false">
      <c r="BS1791" s="28"/>
      <c r="BT1791" s="28"/>
      <c r="BU1791" s="28"/>
      <c r="BV1791" s="28"/>
      <c r="BW1791" s="28"/>
      <c r="BX1791" s="28"/>
      <c r="BY1791" s="28"/>
      <c r="BZ1791" s="28"/>
      <c r="CA1791" s="28"/>
      <c r="CB1791" s="28"/>
      <c r="CC1791" s="28"/>
      <c r="CD1791" s="28"/>
      <c r="CE1791" s="28"/>
      <c r="CF1791" s="28"/>
      <c r="CG1791" s="28"/>
      <c r="CH1791" s="28"/>
      <c r="CI1791" s="28"/>
      <c r="CJ1791" s="28"/>
      <c r="CK1791" s="28"/>
      <c r="CL1791" s="28"/>
      <c r="CM1791" s="28"/>
      <c r="CN1791" s="28"/>
      <c r="CO1791" s="28"/>
      <c r="CP1791" s="28"/>
      <c r="CQ1791" s="28"/>
      <c r="CR1791" s="28"/>
      <c r="CS1791" s="28"/>
      <c r="CT1791" s="28"/>
      <c r="CU1791" s="28"/>
      <c r="CV1791" s="28"/>
      <c r="CW1791" s="28"/>
      <c r="CX1791" s="28"/>
      <c r="CY1791" s="28"/>
    </row>
    <row r="1792" customFormat="false" ht="12.75" hidden="false" customHeight="false" outlineLevel="0" collapsed="false">
      <c r="BS1792" s="28"/>
      <c r="BT1792" s="28"/>
      <c r="BU1792" s="28"/>
      <c r="BV1792" s="28"/>
      <c r="BW1792" s="28"/>
      <c r="BX1792" s="28"/>
      <c r="BY1792" s="28"/>
      <c r="BZ1792" s="28"/>
      <c r="CA1792" s="28"/>
      <c r="CB1792" s="28"/>
      <c r="CC1792" s="28"/>
      <c r="CD1792" s="28"/>
      <c r="CE1792" s="28"/>
      <c r="CF1792" s="28"/>
      <c r="CG1792" s="28"/>
      <c r="CH1792" s="28"/>
      <c r="CI1792" s="28"/>
      <c r="CJ1792" s="28"/>
      <c r="CK1792" s="28"/>
      <c r="CL1792" s="28"/>
      <c r="CM1792" s="28"/>
      <c r="CN1792" s="28"/>
      <c r="CO1792" s="28"/>
      <c r="CP1792" s="28"/>
      <c r="CQ1792" s="28"/>
      <c r="CR1792" s="28"/>
      <c r="CS1792" s="28"/>
      <c r="CT1792" s="28"/>
      <c r="CU1792" s="28"/>
      <c r="CV1792" s="28"/>
      <c r="CW1792" s="28"/>
      <c r="CX1792" s="28"/>
      <c r="CY1792" s="28"/>
    </row>
    <row r="1793" customFormat="false" ht="12.75" hidden="false" customHeight="false" outlineLevel="0" collapsed="false">
      <c r="BS1793" s="28"/>
      <c r="BT1793" s="28"/>
      <c r="BU1793" s="28"/>
      <c r="BV1793" s="28"/>
      <c r="BW1793" s="28"/>
      <c r="BX1793" s="28"/>
      <c r="BY1793" s="28"/>
      <c r="BZ1793" s="28"/>
      <c r="CA1793" s="28"/>
      <c r="CB1793" s="28"/>
      <c r="CC1793" s="28"/>
      <c r="CD1793" s="28"/>
      <c r="CE1793" s="28"/>
      <c r="CF1793" s="28"/>
      <c r="CG1793" s="28"/>
      <c r="CH1793" s="28"/>
      <c r="CI1793" s="28"/>
      <c r="CJ1793" s="28"/>
      <c r="CK1793" s="28"/>
      <c r="CL1793" s="28"/>
      <c r="CM1793" s="28"/>
      <c r="CN1793" s="28"/>
      <c r="CO1793" s="28"/>
      <c r="CP1793" s="28"/>
      <c r="CQ1793" s="28"/>
      <c r="CR1793" s="28"/>
      <c r="CS1793" s="28"/>
      <c r="CT1793" s="28"/>
      <c r="CU1793" s="28"/>
      <c r="CV1793" s="28"/>
      <c r="CW1793" s="28"/>
      <c r="CX1793" s="28"/>
      <c r="CY1793" s="28"/>
    </row>
    <row r="1794" customFormat="false" ht="12.75" hidden="false" customHeight="false" outlineLevel="0" collapsed="false">
      <c r="BS1794" s="28"/>
      <c r="BT1794" s="28"/>
      <c r="BU1794" s="28"/>
      <c r="BV1794" s="28"/>
      <c r="BW1794" s="28"/>
      <c r="BX1794" s="28"/>
      <c r="BY1794" s="28"/>
      <c r="BZ1794" s="28"/>
      <c r="CA1794" s="28"/>
      <c r="CB1794" s="28"/>
      <c r="CC1794" s="28"/>
      <c r="CD1794" s="28"/>
      <c r="CE1794" s="28"/>
      <c r="CF1794" s="28"/>
      <c r="CG1794" s="28"/>
      <c r="CH1794" s="28"/>
      <c r="CI1794" s="28"/>
      <c r="CJ1794" s="28"/>
      <c r="CK1794" s="28"/>
      <c r="CL1794" s="28"/>
      <c r="CM1794" s="28"/>
      <c r="CN1794" s="28"/>
      <c r="CO1794" s="28"/>
      <c r="CP1794" s="28"/>
      <c r="CQ1794" s="28"/>
      <c r="CR1794" s="28"/>
      <c r="CS1794" s="28"/>
      <c r="CT1794" s="28"/>
      <c r="CU1794" s="28"/>
      <c r="CV1794" s="28"/>
      <c r="CW1794" s="28"/>
      <c r="CX1794" s="28"/>
      <c r="CY1794" s="28"/>
    </row>
    <row r="1795" customFormat="false" ht="12.75" hidden="false" customHeight="false" outlineLevel="0" collapsed="false">
      <c r="BS1795" s="28"/>
      <c r="BT1795" s="28"/>
      <c r="BU1795" s="28"/>
      <c r="BV1795" s="28"/>
      <c r="BW1795" s="28"/>
      <c r="BX1795" s="28"/>
      <c r="BY1795" s="28"/>
      <c r="BZ1795" s="28"/>
      <c r="CA1795" s="28"/>
      <c r="CB1795" s="28"/>
      <c r="CC1795" s="28"/>
      <c r="CD1795" s="28"/>
      <c r="CE1795" s="28"/>
      <c r="CF1795" s="28"/>
      <c r="CG1795" s="28"/>
      <c r="CH1795" s="28"/>
      <c r="CI1795" s="28"/>
      <c r="CJ1795" s="28"/>
      <c r="CK1795" s="28"/>
      <c r="CL1795" s="28"/>
      <c r="CM1795" s="28"/>
      <c r="CN1795" s="28"/>
      <c r="CO1795" s="28"/>
      <c r="CP1795" s="28"/>
      <c r="CQ1795" s="28"/>
      <c r="CR1795" s="28"/>
      <c r="CS1795" s="28"/>
      <c r="CT1795" s="28"/>
      <c r="CU1795" s="28"/>
      <c r="CV1795" s="28"/>
      <c r="CW1795" s="28"/>
      <c r="CX1795" s="28"/>
      <c r="CY1795" s="28"/>
    </row>
    <row r="1796" customFormat="false" ht="12.75" hidden="false" customHeight="false" outlineLevel="0" collapsed="false">
      <c r="BS1796" s="28"/>
      <c r="BT1796" s="28"/>
      <c r="BU1796" s="28"/>
      <c r="BV1796" s="28"/>
      <c r="BW1796" s="28"/>
      <c r="BX1796" s="28"/>
      <c r="BY1796" s="28"/>
      <c r="BZ1796" s="28"/>
      <c r="CA1796" s="28"/>
      <c r="CB1796" s="28"/>
      <c r="CC1796" s="28"/>
      <c r="CD1796" s="28"/>
      <c r="CE1796" s="28"/>
      <c r="CF1796" s="28"/>
      <c r="CG1796" s="28"/>
      <c r="CH1796" s="28"/>
      <c r="CI1796" s="28"/>
      <c r="CJ1796" s="28"/>
      <c r="CK1796" s="28"/>
      <c r="CL1796" s="28"/>
      <c r="CM1796" s="28"/>
      <c r="CN1796" s="28"/>
      <c r="CO1796" s="28"/>
      <c r="CP1796" s="28"/>
      <c r="CQ1796" s="28"/>
      <c r="CR1796" s="28"/>
      <c r="CS1796" s="28"/>
      <c r="CT1796" s="28"/>
      <c r="CU1796" s="28"/>
      <c r="CV1796" s="28"/>
      <c r="CW1796" s="28"/>
      <c r="CX1796" s="28"/>
      <c r="CY1796" s="28"/>
    </row>
    <row r="1797" customFormat="false" ht="12.75" hidden="false" customHeight="false" outlineLevel="0" collapsed="false">
      <c r="BS1797" s="28"/>
      <c r="BT1797" s="28"/>
      <c r="BU1797" s="28"/>
      <c r="BV1797" s="28"/>
      <c r="BW1797" s="28"/>
      <c r="BX1797" s="28"/>
      <c r="BY1797" s="28"/>
      <c r="BZ1797" s="28"/>
      <c r="CA1797" s="28"/>
      <c r="CB1797" s="28"/>
      <c r="CC1797" s="28"/>
      <c r="CD1797" s="28"/>
      <c r="CE1797" s="28"/>
      <c r="CF1797" s="28"/>
      <c r="CG1797" s="28"/>
      <c r="CH1797" s="28"/>
      <c r="CI1797" s="28"/>
      <c r="CJ1797" s="28"/>
      <c r="CK1797" s="28"/>
      <c r="CL1797" s="28"/>
      <c r="CM1797" s="28"/>
      <c r="CN1797" s="28"/>
      <c r="CO1797" s="28"/>
      <c r="CP1797" s="28"/>
      <c r="CQ1797" s="28"/>
      <c r="CR1797" s="28"/>
      <c r="CS1797" s="28"/>
      <c r="CT1797" s="28"/>
      <c r="CU1797" s="28"/>
      <c r="CV1797" s="28"/>
      <c r="CW1797" s="28"/>
      <c r="CX1797" s="28"/>
      <c r="CY1797" s="28"/>
    </row>
    <row r="1798" customFormat="false" ht="12.75" hidden="false" customHeight="false" outlineLevel="0" collapsed="false">
      <c r="BS1798" s="28"/>
      <c r="BT1798" s="28"/>
      <c r="BU1798" s="28"/>
      <c r="BV1798" s="28"/>
      <c r="BW1798" s="28"/>
      <c r="BX1798" s="28"/>
      <c r="BY1798" s="28"/>
      <c r="BZ1798" s="28"/>
      <c r="CA1798" s="28"/>
      <c r="CB1798" s="28"/>
      <c r="CC1798" s="28"/>
      <c r="CD1798" s="28"/>
      <c r="CE1798" s="28"/>
      <c r="CF1798" s="28"/>
      <c r="CG1798" s="28"/>
      <c r="CH1798" s="28"/>
      <c r="CI1798" s="28"/>
      <c r="CJ1798" s="28"/>
      <c r="CK1798" s="28"/>
      <c r="CL1798" s="28"/>
      <c r="CM1798" s="28"/>
      <c r="CN1798" s="28"/>
      <c r="CO1798" s="28"/>
      <c r="CP1798" s="28"/>
      <c r="CQ1798" s="28"/>
      <c r="CR1798" s="28"/>
      <c r="CS1798" s="28"/>
      <c r="CT1798" s="28"/>
      <c r="CU1798" s="28"/>
      <c r="CV1798" s="28"/>
      <c r="CW1798" s="28"/>
      <c r="CX1798" s="28"/>
      <c r="CY1798" s="28"/>
    </row>
    <row r="1799" customFormat="false" ht="12.75" hidden="false" customHeight="false" outlineLevel="0" collapsed="false">
      <c r="BS1799" s="28"/>
      <c r="BT1799" s="28"/>
      <c r="BU1799" s="28"/>
      <c r="BV1799" s="28"/>
      <c r="BW1799" s="28"/>
      <c r="BX1799" s="28"/>
      <c r="BY1799" s="28"/>
      <c r="BZ1799" s="28"/>
      <c r="CA1799" s="28"/>
      <c r="CB1799" s="28"/>
      <c r="CC1799" s="28"/>
      <c r="CD1799" s="28"/>
      <c r="CE1799" s="28"/>
      <c r="CF1799" s="28"/>
      <c r="CG1799" s="28"/>
      <c r="CH1799" s="28"/>
      <c r="CI1799" s="28"/>
      <c r="CJ1799" s="28"/>
      <c r="CK1799" s="28"/>
      <c r="CL1799" s="28"/>
      <c r="CM1799" s="28"/>
      <c r="CN1799" s="28"/>
      <c r="CO1799" s="28"/>
      <c r="CP1799" s="28"/>
      <c r="CQ1799" s="28"/>
      <c r="CR1799" s="28"/>
      <c r="CS1799" s="28"/>
      <c r="CT1799" s="28"/>
      <c r="CU1799" s="28"/>
      <c r="CV1799" s="28"/>
      <c r="CW1799" s="28"/>
      <c r="CX1799" s="28"/>
      <c r="CY1799" s="28"/>
    </row>
    <row r="1800" customFormat="false" ht="12.75" hidden="false" customHeight="false" outlineLevel="0" collapsed="false">
      <c r="BS1800" s="28"/>
      <c r="BT1800" s="28"/>
      <c r="BU1800" s="28"/>
      <c r="BV1800" s="28"/>
      <c r="BW1800" s="28"/>
      <c r="BX1800" s="28"/>
      <c r="BY1800" s="28"/>
      <c r="BZ1800" s="28"/>
      <c r="CA1800" s="28"/>
      <c r="CB1800" s="28"/>
      <c r="CC1800" s="28"/>
      <c r="CD1800" s="28"/>
      <c r="CE1800" s="28"/>
      <c r="CF1800" s="28"/>
      <c r="CG1800" s="28"/>
      <c r="CH1800" s="28"/>
      <c r="CI1800" s="28"/>
      <c r="CJ1800" s="28"/>
      <c r="CK1800" s="28"/>
      <c r="CL1800" s="28"/>
      <c r="CM1800" s="28"/>
      <c r="CN1800" s="28"/>
      <c r="CO1800" s="28"/>
      <c r="CP1800" s="28"/>
      <c r="CQ1800" s="28"/>
      <c r="CR1800" s="28"/>
      <c r="CS1800" s="28"/>
      <c r="CT1800" s="28"/>
      <c r="CU1800" s="28"/>
      <c r="CV1800" s="28"/>
      <c r="CW1800" s="28"/>
      <c r="CX1800" s="28"/>
      <c r="CY1800" s="28"/>
    </row>
    <row r="1801" customFormat="false" ht="12.75" hidden="false" customHeight="false" outlineLevel="0" collapsed="false">
      <c r="BS1801" s="28"/>
      <c r="BT1801" s="28"/>
      <c r="BU1801" s="28"/>
      <c r="BV1801" s="28"/>
      <c r="BW1801" s="28"/>
      <c r="BX1801" s="28"/>
      <c r="BY1801" s="28"/>
      <c r="BZ1801" s="28"/>
      <c r="CA1801" s="28"/>
      <c r="CB1801" s="28"/>
      <c r="CC1801" s="28"/>
      <c r="CD1801" s="28"/>
      <c r="CE1801" s="28"/>
      <c r="CF1801" s="28"/>
      <c r="CG1801" s="28"/>
      <c r="CH1801" s="28"/>
      <c r="CI1801" s="28"/>
      <c r="CJ1801" s="28"/>
      <c r="CK1801" s="28"/>
      <c r="CL1801" s="28"/>
      <c r="CM1801" s="28"/>
      <c r="CN1801" s="28"/>
      <c r="CO1801" s="28"/>
      <c r="CP1801" s="28"/>
      <c r="CQ1801" s="28"/>
      <c r="CR1801" s="28"/>
      <c r="CS1801" s="28"/>
      <c r="CT1801" s="28"/>
      <c r="CU1801" s="28"/>
      <c r="CV1801" s="28"/>
      <c r="CW1801" s="28"/>
      <c r="CX1801" s="28"/>
      <c r="CY1801" s="28"/>
    </row>
    <row r="1802" customFormat="false" ht="12.75" hidden="false" customHeight="false" outlineLevel="0" collapsed="false">
      <c r="BS1802" s="28"/>
      <c r="BT1802" s="28"/>
      <c r="BU1802" s="28"/>
      <c r="BV1802" s="28"/>
      <c r="BW1802" s="28"/>
      <c r="BX1802" s="28"/>
      <c r="BY1802" s="28"/>
      <c r="BZ1802" s="28"/>
      <c r="CA1802" s="28"/>
      <c r="CB1802" s="28"/>
      <c r="CC1802" s="28"/>
      <c r="CD1802" s="28"/>
      <c r="CE1802" s="28"/>
      <c r="CF1802" s="28"/>
      <c r="CG1802" s="28"/>
      <c r="CH1802" s="28"/>
      <c r="CI1802" s="28"/>
      <c r="CJ1802" s="28"/>
      <c r="CK1802" s="28"/>
      <c r="CL1802" s="28"/>
      <c r="CM1802" s="28"/>
      <c r="CN1802" s="28"/>
      <c r="CO1802" s="28"/>
      <c r="CP1802" s="28"/>
      <c r="CQ1802" s="28"/>
      <c r="CR1802" s="28"/>
      <c r="CS1802" s="28"/>
      <c r="CT1802" s="28"/>
      <c r="CU1802" s="28"/>
      <c r="CV1802" s="28"/>
      <c r="CW1802" s="28"/>
      <c r="CX1802" s="28"/>
      <c r="CY1802" s="28"/>
    </row>
    <row r="1803" customFormat="false" ht="12.75" hidden="false" customHeight="false" outlineLevel="0" collapsed="false">
      <c r="BS1803" s="28"/>
      <c r="BT1803" s="28"/>
      <c r="BU1803" s="28"/>
      <c r="BV1803" s="28"/>
      <c r="BW1803" s="28"/>
      <c r="BX1803" s="28"/>
      <c r="BY1803" s="28"/>
      <c r="BZ1803" s="28"/>
      <c r="CA1803" s="28"/>
      <c r="CB1803" s="28"/>
      <c r="CC1803" s="28"/>
      <c r="CD1803" s="28"/>
      <c r="CE1803" s="28"/>
      <c r="CF1803" s="28"/>
      <c r="CG1803" s="28"/>
      <c r="CH1803" s="28"/>
      <c r="CI1803" s="28"/>
      <c r="CJ1803" s="28"/>
      <c r="CK1803" s="28"/>
      <c r="CL1803" s="28"/>
      <c r="CM1803" s="28"/>
      <c r="CN1803" s="28"/>
      <c r="CO1803" s="28"/>
      <c r="CP1803" s="28"/>
      <c r="CQ1803" s="28"/>
      <c r="CR1803" s="28"/>
      <c r="CS1803" s="28"/>
      <c r="CT1803" s="28"/>
      <c r="CU1803" s="28"/>
      <c r="CV1803" s="28"/>
      <c r="CW1803" s="28"/>
      <c r="CX1803" s="28"/>
      <c r="CY1803" s="28"/>
    </row>
    <row r="1804" customFormat="false" ht="12.75" hidden="false" customHeight="false" outlineLevel="0" collapsed="false">
      <c r="BS1804" s="28"/>
      <c r="BT1804" s="28"/>
      <c r="BU1804" s="28"/>
      <c r="BV1804" s="28"/>
      <c r="BW1804" s="28"/>
      <c r="BX1804" s="28"/>
      <c r="BY1804" s="28"/>
      <c r="BZ1804" s="28"/>
      <c r="CA1804" s="28"/>
      <c r="CB1804" s="28"/>
      <c r="CC1804" s="28"/>
      <c r="CD1804" s="28"/>
      <c r="CE1804" s="28"/>
      <c r="CF1804" s="28"/>
      <c r="CG1804" s="28"/>
      <c r="CH1804" s="28"/>
      <c r="CI1804" s="28"/>
      <c r="CJ1804" s="28"/>
      <c r="CK1804" s="28"/>
      <c r="CL1804" s="28"/>
      <c r="CM1804" s="28"/>
      <c r="CN1804" s="28"/>
      <c r="CO1804" s="28"/>
      <c r="CP1804" s="28"/>
      <c r="CQ1804" s="28"/>
      <c r="CR1804" s="28"/>
      <c r="CS1804" s="28"/>
      <c r="CT1804" s="28"/>
      <c r="CU1804" s="28"/>
      <c r="CV1804" s="28"/>
      <c r="CW1804" s="28"/>
      <c r="CX1804" s="28"/>
      <c r="CY1804" s="28"/>
    </row>
    <row r="1805" customFormat="false" ht="12.75" hidden="false" customHeight="false" outlineLevel="0" collapsed="false">
      <c r="BS1805" s="28"/>
      <c r="BT1805" s="28"/>
      <c r="BU1805" s="28"/>
      <c r="BV1805" s="28"/>
      <c r="BW1805" s="28"/>
      <c r="BX1805" s="28"/>
      <c r="BY1805" s="28"/>
      <c r="BZ1805" s="28"/>
      <c r="CA1805" s="28"/>
      <c r="CB1805" s="28"/>
      <c r="CC1805" s="28"/>
      <c r="CD1805" s="28"/>
      <c r="CE1805" s="28"/>
      <c r="CF1805" s="28"/>
      <c r="CG1805" s="28"/>
      <c r="CH1805" s="28"/>
      <c r="CI1805" s="28"/>
      <c r="CJ1805" s="28"/>
      <c r="CK1805" s="28"/>
      <c r="CL1805" s="28"/>
      <c r="CM1805" s="28"/>
      <c r="CN1805" s="28"/>
      <c r="CO1805" s="28"/>
      <c r="CP1805" s="28"/>
      <c r="CQ1805" s="28"/>
      <c r="CR1805" s="28"/>
      <c r="CS1805" s="28"/>
      <c r="CT1805" s="28"/>
      <c r="CU1805" s="28"/>
      <c r="CV1805" s="28"/>
      <c r="CW1805" s="28"/>
      <c r="CX1805" s="28"/>
      <c r="CY1805" s="28"/>
    </row>
    <row r="1806" customFormat="false" ht="12.75" hidden="false" customHeight="false" outlineLevel="0" collapsed="false">
      <c r="BS1806" s="28"/>
      <c r="BT1806" s="28"/>
      <c r="BU1806" s="28"/>
      <c r="BV1806" s="28"/>
      <c r="BW1806" s="28"/>
      <c r="BX1806" s="28"/>
      <c r="BY1806" s="28"/>
      <c r="BZ1806" s="28"/>
      <c r="CA1806" s="28"/>
      <c r="CB1806" s="28"/>
      <c r="CC1806" s="28"/>
      <c r="CD1806" s="28"/>
      <c r="CE1806" s="28"/>
      <c r="CF1806" s="28"/>
      <c r="CG1806" s="28"/>
      <c r="CH1806" s="28"/>
      <c r="CI1806" s="28"/>
      <c r="CJ1806" s="28"/>
      <c r="CK1806" s="28"/>
      <c r="CL1806" s="28"/>
      <c r="CM1806" s="28"/>
      <c r="CN1806" s="28"/>
      <c r="CO1806" s="28"/>
      <c r="CP1806" s="28"/>
      <c r="CQ1806" s="28"/>
      <c r="CR1806" s="28"/>
      <c r="CS1806" s="28"/>
      <c r="CT1806" s="28"/>
      <c r="CU1806" s="28"/>
      <c r="CV1806" s="28"/>
      <c r="CW1806" s="28"/>
      <c r="CX1806" s="28"/>
      <c r="CY1806" s="28"/>
    </row>
    <row r="1807" customFormat="false" ht="12.75" hidden="false" customHeight="false" outlineLevel="0" collapsed="false">
      <c r="BS1807" s="28"/>
      <c r="BT1807" s="28"/>
      <c r="BU1807" s="28"/>
      <c r="BV1807" s="28"/>
      <c r="BW1807" s="28"/>
      <c r="BX1807" s="28"/>
      <c r="BY1807" s="28"/>
      <c r="BZ1807" s="28"/>
      <c r="CA1807" s="28"/>
      <c r="CB1807" s="28"/>
      <c r="CC1807" s="28"/>
      <c r="CD1807" s="28"/>
      <c r="CE1807" s="28"/>
      <c r="CF1807" s="28"/>
      <c r="CG1807" s="28"/>
      <c r="CH1807" s="28"/>
      <c r="CI1807" s="28"/>
      <c r="CJ1807" s="28"/>
      <c r="CK1807" s="28"/>
      <c r="CL1807" s="28"/>
      <c r="CM1807" s="28"/>
      <c r="CN1807" s="28"/>
      <c r="CO1807" s="28"/>
      <c r="CP1807" s="28"/>
      <c r="CQ1807" s="28"/>
      <c r="CR1807" s="28"/>
      <c r="CS1807" s="28"/>
      <c r="CT1807" s="28"/>
      <c r="CU1807" s="28"/>
      <c r="CV1807" s="28"/>
      <c r="CW1807" s="28"/>
      <c r="CX1807" s="28"/>
      <c r="CY1807" s="28"/>
    </row>
    <row r="1808" customFormat="false" ht="12.75" hidden="false" customHeight="false" outlineLevel="0" collapsed="false">
      <c r="BS1808" s="28"/>
      <c r="BT1808" s="28"/>
      <c r="BU1808" s="28"/>
      <c r="BV1808" s="28"/>
      <c r="BW1808" s="28"/>
      <c r="BX1808" s="28"/>
      <c r="BY1808" s="28"/>
      <c r="BZ1808" s="28"/>
      <c r="CA1808" s="28"/>
      <c r="CB1808" s="28"/>
      <c r="CC1808" s="28"/>
      <c r="CD1808" s="28"/>
      <c r="CE1808" s="28"/>
      <c r="CF1808" s="28"/>
      <c r="CG1808" s="28"/>
      <c r="CH1808" s="28"/>
      <c r="CI1808" s="28"/>
      <c r="CJ1808" s="28"/>
      <c r="CK1808" s="28"/>
      <c r="CL1808" s="28"/>
      <c r="CM1808" s="28"/>
      <c r="CN1808" s="28"/>
      <c r="CO1808" s="28"/>
      <c r="CP1808" s="28"/>
      <c r="CQ1808" s="28"/>
      <c r="CR1808" s="28"/>
      <c r="CS1808" s="28"/>
      <c r="CT1808" s="28"/>
      <c r="CU1808" s="28"/>
      <c r="CV1808" s="28"/>
      <c r="CW1808" s="28"/>
      <c r="CX1808" s="28"/>
      <c r="CY1808" s="28"/>
    </row>
    <row r="1809" customFormat="false" ht="12.75" hidden="false" customHeight="false" outlineLevel="0" collapsed="false">
      <c r="BS1809" s="28"/>
      <c r="BT1809" s="28"/>
      <c r="BU1809" s="28"/>
      <c r="BV1809" s="28"/>
      <c r="BW1809" s="28"/>
      <c r="BX1809" s="28"/>
      <c r="BY1809" s="28"/>
      <c r="BZ1809" s="28"/>
      <c r="CA1809" s="28"/>
      <c r="CB1809" s="28"/>
      <c r="CC1809" s="28"/>
      <c r="CD1809" s="28"/>
      <c r="CE1809" s="28"/>
      <c r="CF1809" s="28"/>
      <c r="CG1809" s="28"/>
      <c r="CH1809" s="28"/>
      <c r="CI1809" s="28"/>
      <c r="CJ1809" s="28"/>
      <c r="CK1809" s="28"/>
      <c r="CL1809" s="28"/>
      <c r="CM1809" s="28"/>
      <c r="CN1809" s="28"/>
      <c r="CO1809" s="28"/>
      <c r="CP1809" s="28"/>
      <c r="CQ1809" s="28"/>
      <c r="CR1809" s="28"/>
      <c r="CS1809" s="28"/>
      <c r="CT1809" s="28"/>
      <c r="CU1809" s="28"/>
      <c r="CV1809" s="28"/>
      <c r="CW1809" s="28"/>
      <c r="CX1809" s="28"/>
      <c r="CY1809" s="28"/>
    </row>
    <row r="1810" customFormat="false" ht="12.75" hidden="false" customHeight="false" outlineLevel="0" collapsed="false">
      <c r="BS1810" s="28"/>
      <c r="BT1810" s="28"/>
      <c r="BU1810" s="28"/>
      <c r="BV1810" s="28"/>
      <c r="BW1810" s="28"/>
      <c r="BX1810" s="28"/>
      <c r="BY1810" s="28"/>
      <c r="BZ1810" s="28"/>
      <c r="CA1810" s="28"/>
      <c r="CB1810" s="28"/>
      <c r="CC1810" s="28"/>
      <c r="CD1810" s="28"/>
      <c r="CE1810" s="28"/>
      <c r="CF1810" s="28"/>
      <c r="CG1810" s="28"/>
      <c r="CH1810" s="28"/>
      <c r="CI1810" s="28"/>
      <c r="CJ1810" s="28"/>
      <c r="CK1810" s="28"/>
      <c r="CL1810" s="28"/>
      <c r="CM1810" s="28"/>
      <c r="CN1810" s="28"/>
      <c r="CO1810" s="28"/>
      <c r="CP1810" s="28"/>
      <c r="CQ1810" s="28"/>
      <c r="CR1810" s="28"/>
      <c r="CS1810" s="28"/>
      <c r="CT1810" s="28"/>
      <c r="CU1810" s="28"/>
      <c r="CV1810" s="28"/>
      <c r="CW1810" s="28"/>
      <c r="CX1810" s="28"/>
      <c r="CY1810" s="28"/>
    </row>
    <row r="1811" customFormat="false" ht="12.75" hidden="false" customHeight="false" outlineLevel="0" collapsed="false">
      <c r="BS1811" s="28"/>
      <c r="BT1811" s="28"/>
      <c r="BU1811" s="28"/>
      <c r="BV1811" s="28"/>
      <c r="BW1811" s="28"/>
      <c r="BX1811" s="28"/>
      <c r="BY1811" s="28"/>
      <c r="BZ1811" s="28"/>
      <c r="CA1811" s="28"/>
      <c r="CB1811" s="28"/>
      <c r="CC1811" s="28"/>
      <c r="CD1811" s="28"/>
      <c r="CE1811" s="28"/>
      <c r="CF1811" s="28"/>
      <c r="CG1811" s="28"/>
      <c r="CH1811" s="28"/>
      <c r="CI1811" s="28"/>
      <c r="CJ1811" s="28"/>
      <c r="CK1811" s="28"/>
      <c r="CL1811" s="28"/>
      <c r="CM1811" s="28"/>
      <c r="CN1811" s="28"/>
      <c r="CO1811" s="28"/>
      <c r="CP1811" s="28"/>
      <c r="CQ1811" s="28"/>
      <c r="CR1811" s="28"/>
      <c r="CS1811" s="28"/>
      <c r="CT1811" s="28"/>
      <c r="CU1811" s="28"/>
      <c r="CV1811" s="28"/>
      <c r="CW1811" s="28"/>
      <c r="CX1811" s="28"/>
      <c r="CY1811" s="28"/>
    </row>
    <row r="1812" customFormat="false" ht="12.75" hidden="false" customHeight="false" outlineLevel="0" collapsed="false">
      <c r="BS1812" s="28"/>
      <c r="BT1812" s="28"/>
      <c r="BU1812" s="28"/>
      <c r="BV1812" s="28"/>
      <c r="BW1812" s="28"/>
      <c r="BX1812" s="28"/>
      <c r="BY1812" s="28"/>
      <c r="BZ1812" s="28"/>
      <c r="CA1812" s="28"/>
      <c r="CB1812" s="28"/>
      <c r="CC1812" s="28"/>
      <c r="CD1812" s="28"/>
      <c r="CE1812" s="28"/>
      <c r="CF1812" s="28"/>
      <c r="CG1812" s="28"/>
      <c r="CH1812" s="28"/>
      <c r="CI1812" s="28"/>
      <c r="CJ1812" s="28"/>
      <c r="CK1812" s="28"/>
      <c r="CL1812" s="28"/>
      <c r="CM1812" s="28"/>
      <c r="CN1812" s="28"/>
      <c r="CO1812" s="28"/>
      <c r="CP1812" s="28"/>
      <c r="CQ1812" s="28"/>
      <c r="CR1812" s="28"/>
      <c r="CS1812" s="28"/>
      <c r="CT1812" s="28"/>
      <c r="CU1812" s="28"/>
      <c r="CV1812" s="28"/>
      <c r="CW1812" s="28"/>
      <c r="CX1812" s="28"/>
      <c r="CY1812" s="28"/>
    </row>
    <row r="1813" customFormat="false" ht="12.75" hidden="false" customHeight="false" outlineLevel="0" collapsed="false">
      <c r="BS1813" s="28"/>
      <c r="BT1813" s="28"/>
      <c r="BU1813" s="28"/>
      <c r="BV1813" s="28"/>
      <c r="BW1813" s="28"/>
      <c r="BX1813" s="28"/>
      <c r="BY1813" s="28"/>
      <c r="BZ1813" s="28"/>
      <c r="CA1813" s="28"/>
      <c r="CB1813" s="28"/>
      <c r="CC1813" s="28"/>
      <c r="CD1813" s="28"/>
      <c r="CE1813" s="28"/>
      <c r="CF1813" s="28"/>
      <c r="CG1813" s="28"/>
      <c r="CH1813" s="28"/>
      <c r="CI1813" s="28"/>
      <c r="CJ1813" s="28"/>
      <c r="CK1813" s="28"/>
      <c r="CL1813" s="28"/>
      <c r="CM1813" s="28"/>
      <c r="CN1813" s="28"/>
      <c r="CO1813" s="28"/>
      <c r="CP1813" s="28"/>
      <c r="CQ1813" s="28"/>
      <c r="CR1813" s="28"/>
      <c r="CS1813" s="28"/>
      <c r="CT1813" s="28"/>
      <c r="CU1813" s="28"/>
      <c r="CV1813" s="28"/>
      <c r="CW1813" s="28"/>
      <c r="CX1813" s="28"/>
      <c r="CY1813" s="28"/>
    </row>
    <row r="1814" customFormat="false" ht="12.75" hidden="false" customHeight="false" outlineLevel="0" collapsed="false">
      <c r="BS1814" s="28"/>
      <c r="BT1814" s="28"/>
      <c r="BU1814" s="28"/>
      <c r="BV1814" s="28"/>
      <c r="BW1814" s="28"/>
      <c r="BX1814" s="28"/>
      <c r="BY1814" s="28"/>
      <c r="BZ1814" s="28"/>
      <c r="CA1814" s="28"/>
      <c r="CB1814" s="28"/>
      <c r="CC1814" s="28"/>
      <c r="CD1814" s="28"/>
      <c r="CE1814" s="28"/>
      <c r="CF1814" s="28"/>
      <c r="CG1814" s="28"/>
      <c r="CH1814" s="28"/>
      <c r="CI1814" s="28"/>
      <c r="CJ1814" s="28"/>
      <c r="CK1814" s="28"/>
      <c r="CL1814" s="28"/>
      <c r="CM1814" s="28"/>
      <c r="CN1814" s="28"/>
      <c r="CO1814" s="28"/>
      <c r="CP1814" s="28"/>
      <c r="CQ1814" s="28"/>
      <c r="CR1814" s="28"/>
      <c r="CS1814" s="28"/>
      <c r="CT1814" s="28"/>
      <c r="CU1814" s="28"/>
      <c r="CV1814" s="28"/>
      <c r="CW1814" s="28"/>
      <c r="CX1814" s="28"/>
      <c r="CY1814" s="28"/>
    </row>
    <row r="1815" customFormat="false" ht="12.75" hidden="false" customHeight="false" outlineLevel="0" collapsed="false">
      <c r="BS1815" s="28"/>
      <c r="BT1815" s="28"/>
      <c r="BU1815" s="28"/>
      <c r="BV1815" s="28"/>
      <c r="BW1815" s="28"/>
      <c r="BX1815" s="28"/>
      <c r="BY1815" s="28"/>
      <c r="BZ1815" s="28"/>
      <c r="CA1815" s="28"/>
      <c r="CB1815" s="28"/>
      <c r="CC1815" s="28"/>
      <c r="CD1815" s="28"/>
      <c r="CE1815" s="28"/>
      <c r="CF1815" s="28"/>
      <c r="CG1815" s="28"/>
      <c r="CH1815" s="28"/>
      <c r="CI1815" s="28"/>
      <c r="CJ1815" s="28"/>
      <c r="CK1815" s="28"/>
      <c r="CL1815" s="28"/>
      <c r="CM1815" s="28"/>
      <c r="CN1815" s="28"/>
      <c r="CO1815" s="28"/>
      <c r="CP1815" s="28"/>
      <c r="CQ1815" s="28"/>
      <c r="CR1815" s="28"/>
      <c r="CS1815" s="28"/>
      <c r="CT1815" s="28"/>
      <c r="CU1815" s="28"/>
      <c r="CV1815" s="28"/>
      <c r="CW1815" s="28"/>
      <c r="CX1815" s="28"/>
      <c r="CY1815" s="28"/>
    </row>
    <row r="1816" customFormat="false" ht="12.75" hidden="false" customHeight="false" outlineLevel="0" collapsed="false">
      <c r="BS1816" s="28"/>
      <c r="BT1816" s="28"/>
      <c r="BU1816" s="28"/>
      <c r="BV1816" s="28"/>
      <c r="BW1816" s="28"/>
      <c r="BX1816" s="28"/>
      <c r="BY1816" s="28"/>
      <c r="BZ1816" s="28"/>
      <c r="CA1816" s="28"/>
      <c r="CB1816" s="28"/>
      <c r="CC1816" s="28"/>
      <c r="CD1816" s="28"/>
      <c r="CE1816" s="28"/>
      <c r="CF1816" s="28"/>
      <c r="CG1816" s="28"/>
      <c r="CH1816" s="28"/>
      <c r="CI1816" s="28"/>
      <c r="CJ1816" s="28"/>
      <c r="CK1816" s="28"/>
      <c r="CL1816" s="28"/>
      <c r="CM1816" s="28"/>
      <c r="CN1816" s="28"/>
      <c r="CO1816" s="28"/>
      <c r="CP1816" s="28"/>
      <c r="CQ1816" s="28"/>
      <c r="CR1816" s="28"/>
      <c r="CS1816" s="28"/>
      <c r="CT1816" s="28"/>
      <c r="CU1816" s="28"/>
      <c r="CV1816" s="28"/>
      <c r="CW1816" s="28"/>
      <c r="CX1816" s="28"/>
      <c r="CY1816" s="28"/>
    </row>
    <row r="1817" customFormat="false" ht="12.75" hidden="false" customHeight="false" outlineLevel="0" collapsed="false">
      <c r="BS1817" s="28"/>
      <c r="BT1817" s="28"/>
      <c r="BU1817" s="28"/>
      <c r="BV1817" s="28"/>
      <c r="BW1817" s="28"/>
      <c r="BX1817" s="28"/>
      <c r="BY1817" s="28"/>
      <c r="BZ1817" s="28"/>
      <c r="CA1817" s="28"/>
      <c r="CB1817" s="28"/>
      <c r="CC1817" s="28"/>
      <c r="CD1817" s="28"/>
      <c r="CE1817" s="28"/>
      <c r="CF1817" s="28"/>
      <c r="CG1817" s="28"/>
      <c r="CH1817" s="28"/>
      <c r="CI1817" s="28"/>
      <c r="CJ1817" s="28"/>
      <c r="CK1817" s="28"/>
      <c r="CL1817" s="28"/>
      <c r="CM1817" s="28"/>
      <c r="CN1817" s="28"/>
      <c r="CO1817" s="28"/>
      <c r="CP1817" s="28"/>
      <c r="CQ1817" s="28"/>
      <c r="CR1817" s="28"/>
      <c r="CS1817" s="28"/>
      <c r="CT1817" s="28"/>
      <c r="CU1817" s="28"/>
      <c r="CV1817" s="28"/>
      <c r="CW1817" s="28"/>
      <c r="CX1817" s="28"/>
      <c r="CY1817" s="28"/>
    </row>
    <row r="1818" customFormat="false" ht="12.75" hidden="false" customHeight="false" outlineLevel="0" collapsed="false">
      <c r="BS1818" s="28"/>
      <c r="BT1818" s="28"/>
      <c r="BU1818" s="28"/>
      <c r="BV1818" s="28"/>
      <c r="BW1818" s="28"/>
      <c r="BX1818" s="28"/>
      <c r="BY1818" s="28"/>
      <c r="BZ1818" s="28"/>
      <c r="CA1818" s="28"/>
      <c r="CB1818" s="28"/>
      <c r="CC1818" s="28"/>
      <c r="CD1818" s="28"/>
      <c r="CE1818" s="28"/>
      <c r="CF1818" s="28"/>
      <c r="CG1818" s="28"/>
      <c r="CH1818" s="28"/>
      <c r="CI1818" s="28"/>
      <c r="CJ1818" s="28"/>
      <c r="CK1818" s="28"/>
      <c r="CL1818" s="28"/>
      <c r="CM1818" s="28"/>
      <c r="CN1818" s="28"/>
      <c r="CO1818" s="28"/>
      <c r="CP1818" s="28"/>
      <c r="CQ1818" s="28"/>
      <c r="CR1818" s="28"/>
      <c r="CS1818" s="28"/>
      <c r="CT1818" s="28"/>
      <c r="CU1818" s="28"/>
      <c r="CV1818" s="28"/>
      <c r="CW1818" s="28"/>
      <c r="CX1818" s="28"/>
      <c r="CY1818" s="28"/>
    </row>
    <row r="1819" customFormat="false" ht="12.75" hidden="false" customHeight="false" outlineLevel="0" collapsed="false">
      <c r="BS1819" s="28"/>
      <c r="BT1819" s="28"/>
      <c r="BU1819" s="28"/>
      <c r="BV1819" s="28"/>
      <c r="BW1819" s="28"/>
      <c r="BX1819" s="28"/>
      <c r="BY1819" s="28"/>
      <c r="BZ1819" s="28"/>
      <c r="CA1819" s="28"/>
      <c r="CB1819" s="28"/>
      <c r="CC1819" s="28"/>
      <c r="CD1819" s="28"/>
      <c r="CE1819" s="28"/>
      <c r="CF1819" s="28"/>
      <c r="CG1819" s="28"/>
      <c r="CH1819" s="28"/>
      <c r="CI1819" s="28"/>
      <c r="CJ1819" s="28"/>
      <c r="CK1819" s="28"/>
      <c r="CL1819" s="28"/>
      <c r="CM1819" s="28"/>
      <c r="CN1819" s="28"/>
      <c r="CO1819" s="28"/>
      <c r="CP1819" s="28"/>
      <c r="CQ1819" s="28"/>
      <c r="CR1819" s="28"/>
      <c r="CS1819" s="28"/>
      <c r="CT1819" s="28"/>
      <c r="CU1819" s="28"/>
      <c r="CV1819" s="28"/>
      <c r="CW1819" s="28"/>
      <c r="CX1819" s="28"/>
      <c r="CY1819" s="28"/>
    </row>
    <row r="1820" customFormat="false" ht="12.75" hidden="false" customHeight="false" outlineLevel="0" collapsed="false">
      <c r="BS1820" s="28"/>
      <c r="BT1820" s="28"/>
      <c r="BU1820" s="28"/>
      <c r="BV1820" s="28"/>
      <c r="BW1820" s="28"/>
      <c r="BX1820" s="28"/>
      <c r="BY1820" s="28"/>
      <c r="BZ1820" s="28"/>
      <c r="CA1820" s="28"/>
      <c r="CB1820" s="28"/>
      <c r="CC1820" s="28"/>
      <c r="CD1820" s="28"/>
      <c r="CE1820" s="28"/>
      <c r="CF1820" s="28"/>
      <c r="CG1820" s="28"/>
      <c r="CH1820" s="28"/>
      <c r="CI1820" s="28"/>
      <c r="CJ1820" s="28"/>
      <c r="CK1820" s="28"/>
      <c r="CL1820" s="28"/>
      <c r="CM1820" s="28"/>
      <c r="CN1820" s="28"/>
      <c r="CO1820" s="28"/>
      <c r="CP1820" s="28"/>
      <c r="CQ1820" s="28"/>
      <c r="CR1820" s="28"/>
      <c r="CS1820" s="28"/>
      <c r="CT1820" s="28"/>
      <c r="CU1820" s="28"/>
      <c r="CV1820" s="28"/>
      <c r="CW1820" s="28"/>
      <c r="CX1820" s="28"/>
      <c r="CY1820" s="28"/>
    </row>
    <row r="1821" customFormat="false" ht="12.75" hidden="false" customHeight="false" outlineLevel="0" collapsed="false">
      <c r="BS1821" s="28"/>
      <c r="BT1821" s="28"/>
      <c r="BU1821" s="28"/>
      <c r="BV1821" s="28"/>
      <c r="BW1821" s="28"/>
      <c r="BX1821" s="28"/>
      <c r="BY1821" s="28"/>
      <c r="BZ1821" s="28"/>
      <c r="CA1821" s="28"/>
      <c r="CB1821" s="28"/>
      <c r="CC1821" s="28"/>
      <c r="CD1821" s="28"/>
      <c r="CE1821" s="28"/>
      <c r="CF1821" s="28"/>
      <c r="CG1821" s="28"/>
      <c r="CH1821" s="28"/>
      <c r="CI1821" s="28"/>
      <c r="CJ1821" s="28"/>
      <c r="CK1821" s="28"/>
      <c r="CL1821" s="28"/>
      <c r="CM1821" s="28"/>
      <c r="CN1821" s="28"/>
      <c r="CO1821" s="28"/>
      <c r="CP1821" s="28"/>
      <c r="CQ1821" s="28"/>
      <c r="CR1821" s="28"/>
      <c r="CS1821" s="28"/>
      <c r="CT1821" s="28"/>
      <c r="CU1821" s="28"/>
      <c r="CV1821" s="28"/>
      <c r="CW1821" s="28"/>
      <c r="CX1821" s="28"/>
      <c r="CY1821" s="28"/>
    </row>
    <row r="1822" customFormat="false" ht="12.75" hidden="false" customHeight="false" outlineLevel="0" collapsed="false">
      <c r="BS1822" s="28"/>
      <c r="BT1822" s="28"/>
      <c r="BU1822" s="28"/>
      <c r="BV1822" s="28"/>
      <c r="BW1822" s="28"/>
      <c r="BX1822" s="28"/>
      <c r="BY1822" s="28"/>
      <c r="BZ1822" s="28"/>
      <c r="CA1822" s="28"/>
      <c r="CB1822" s="28"/>
      <c r="CC1822" s="28"/>
      <c r="CD1822" s="28"/>
      <c r="CE1822" s="28"/>
      <c r="CF1822" s="28"/>
      <c r="CG1822" s="28"/>
      <c r="CH1822" s="28"/>
      <c r="CI1822" s="28"/>
      <c r="CJ1822" s="28"/>
      <c r="CK1822" s="28"/>
      <c r="CL1822" s="28"/>
      <c r="CM1822" s="28"/>
      <c r="CN1822" s="28"/>
      <c r="CO1822" s="28"/>
      <c r="CP1822" s="28"/>
      <c r="CQ1822" s="28"/>
      <c r="CR1822" s="28"/>
      <c r="CS1822" s="28"/>
      <c r="CT1822" s="28"/>
      <c r="CU1822" s="28"/>
      <c r="CV1822" s="28"/>
      <c r="CW1822" s="28"/>
      <c r="CX1822" s="28"/>
      <c r="CY1822" s="28"/>
    </row>
    <row r="1823" customFormat="false" ht="12.75" hidden="false" customHeight="false" outlineLevel="0" collapsed="false">
      <c r="BS1823" s="28"/>
      <c r="BT1823" s="28"/>
      <c r="BU1823" s="28"/>
      <c r="BV1823" s="28"/>
      <c r="BW1823" s="28"/>
      <c r="BX1823" s="28"/>
      <c r="BY1823" s="28"/>
      <c r="BZ1823" s="28"/>
      <c r="CA1823" s="28"/>
      <c r="CB1823" s="28"/>
      <c r="CC1823" s="28"/>
      <c r="CD1823" s="28"/>
      <c r="CE1823" s="28"/>
      <c r="CF1823" s="28"/>
      <c r="CG1823" s="28"/>
      <c r="CH1823" s="28"/>
      <c r="CI1823" s="28"/>
      <c r="CJ1823" s="28"/>
      <c r="CK1823" s="28"/>
      <c r="CL1823" s="28"/>
      <c r="CM1823" s="28"/>
      <c r="CN1823" s="28"/>
      <c r="CO1823" s="28"/>
      <c r="CP1823" s="28"/>
      <c r="CQ1823" s="28"/>
      <c r="CR1823" s="28"/>
      <c r="CS1823" s="28"/>
      <c r="CT1823" s="28"/>
      <c r="CU1823" s="28"/>
      <c r="CV1823" s="28"/>
      <c r="CW1823" s="28"/>
      <c r="CX1823" s="28"/>
      <c r="CY1823" s="28"/>
    </row>
    <row r="1824" customFormat="false" ht="12.75" hidden="false" customHeight="false" outlineLevel="0" collapsed="false">
      <c r="BS1824" s="28"/>
      <c r="BT1824" s="28"/>
      <c r="BU1824" s="28"/>
      <c r="BV1824" s="28"/>
      <c r="BW1824" s="28"/>
      <c r="BX1824" s="28"/>
      <c r="BY1824" s="28"/>
      <c r="BZ1824" s="28"/>
      <c r="CA1824" s="28"/>
      <c r="CB1824" s="28"/>
      <c r="CC1824" s="28"/>
      <c r="CD1824" s="28"/>
      <c r="CE1824" s="28"/>
      <c r="CF1824" s="28"/>
      <c r="CG1824" s="28"/>
      <c r="CH1824" s="28"/>
      <c r="CI1824" s="28"/>
      <c r="CJ1824" s="28"/>
      <c r="CK1824" s="28"/>
      <c r="CL1824" s="28"/>
      <c r="CM1824" s="28"/>
      <c r="CN1824" s="28"/>
      <c r="CO1824" s="28"/>
      <c r="CP1824" s="28"/>
      <c r="CQ1824" s="28"/>
      <c r="CR1824" s="28"/>
      <c r="CS1824" s="28"/>
      <c r="CT1824" s="28"/>
      <c r="CU1824" s="28"/>
      <c r="CV1824" s="28"/>
      <c r="CW1824" s="28"/>
      <c r="CX1824" s="28"/>
      <c r="CY1824" s="28"/>
    </row>
    <row r="1825" customFormat="false" ht="12.75" hidden="false" customHeight="false" outlineLevel="0" collapsed="false">
      <c r="BS1825" s="28"/>
      <c r="BT1825" s="28"/>
      <c r="BU1825" s="28"/>
      <c r="BV1825" s="28"/>
      <c r="BW1825" s="28"/>
      <c r="BX1825" s="28"/>
      <c r="BY1825" s="28"/>
      <c r="BZ1825" s="28"/>
      <c r="CA1825" s="28"/>
      <c r="CB1825" s="28"/>
      <c r="CC1825" s="28"/>
      <c r="CD1825" s="28"/>
      <c r="CE1825" s="28"/>
      <c r="CF1825" s="28"/>
      <c r="CG1825" s="28"/>
      <c r="CH1825" s="28"/>
      <c r="CI1825" s="28"/>
      <c r="CJ1825" s="28"/>
      <c r="CK1825" s="28"/>
      <c r="CL1825" s="28"/>
      <c r="CM1825" s="28"/>
      <c r="CN1825" s="28"/>
      <c r="CO1825" s="28"/>
      <c r="CP1825" s="28"/>
      <c r="CQ1825" s="28"/>
      <c r="CR1825" s="28"/>
      <c r="CS1825" s="28"/>
      <c r="CT1825" s="28"/>
      <c r="CU1825" s="28"/>
      <c r="CV1825" s="28"/>
      <c r="CW1825" s="28"/>
      <c r="CX1825" s="28"/>
      <c r="CY1825" s="28"/>
    </row>
    <row r="1826" customFormat="false" ht="12.75" hidden="false" customHeight="false" outlineLevel="0" collapsed="false">
      <c r="BS1826" s="28"/>
      <c r="BT1826" s="28"/>
      <c r="BU1826" s="28"/>
      <c r="BV1826" s="28"/>
      <c r="BW1826" s="28"/>
      <c r="BX1826" s="28"/>
      <c r="BY1826" s="28"/>
      <c r="BZ1826" s="28"/>
      <c r="CA1826" s="28"/>
      <c r="CB1826" s="28"/>
      <c r="CC1826" s="28"/>
      <c r="CD1826" s="28"/>
      <c r="CE1826" s="28"/>
      <c r="CF1826" s="28"/>
      <c r="CG1826" s="28"/>
      <c r="CH1826" s="28"/>
      <c r="CI1826" s="28"/>
      <c r="CJ1826" s="28"/>
      <c r="CK1826" s="28"/>
      <c r="CL1826" s="28"/>
      <c r="CM1826" s="28"/>
      <c r="CN1826" s="28"/>
      <c r="CO1826" s="28"/>
      <c r="CP1826" s="28"/>
      <c r="CQ1826" s="28"/>
      <c r="CR1826" s="28"/>
      <c r="CS1826" s="28"/>
      <c r="CT1826" s="28"/>
      <c r="CU1826" s="28"/>
      <c r="CV1826" s="28"/>
      <c r="CW1826" s="28"/>
      <c r="CX1826" s="28"/>
      <c r="CY1826" s="28"/>
    </row>
    <row r="1827" customFormat="false" ht="12.75" hidden="false" customHeight="false" outlineLevel="0" collapsed="false">
      <c r="BS1827" s="28"/>
      <c r="BT1827" s="28"/>
      <c r="BU1827" s="28"/>
      <c r="BV1827" s="28"/>
      <c r="BW1827" s="28"/>
      <c r="BX1827" s="28"/>
      <c r="BY1827" s="28"/>
      <c r="BZ1827" s="28"/>
      <c r="CA1827" s="28"/>
      <c r="CB1827" s="28"/>
      <c r="CC1827" s="28"/>
      <c r="CD1827" s="28"/>
      <c r="CE1827" s="28"/>
      <c r="CF1827" s="28"/>
      <c r="CG1827" s="28"/>
      <c r="CH1827" s="28"/>
      <c r="CI1827" s="28"/>
      <c r="CJ1827" s="28"/>
      <c r="CK1827" s="28"/>
      <c r="CL1827" s="28"/>
      <c r="CM1827" s="28"/>
      <c r="CN1827" s="28"/>
      <c r="CO1827" s="28"/>
      <c r="CP1827" s="28"/>
      <c r="CQ1827" s="28"/>
      <c r="CR1827" s="28"/>
      <c r="CS1827" s="28"/>
      <c r="CT1827" s="28"/>
      <c r="CU1827" s="28"/>
      <c r="CV1827" s="28"/>
      <c r="CW1827" s="28"/>
      <c r="CX1827" s="28"/>
      <c r="CY1827" s="28"/>
    </row>
    <row r="1828" customFormat="false" ht="12.75" hidden="false" customHeight="false" outlineLevel="0" collapsed="false">
      <c r="BS1828" s="28"/>
      <c r="BT1828" s="28"/>
      <c r="BU1828" s="28"/>
      <c r="BV1828" s="28"/>
      <c r="BW1828" s="28"/>
      <c r="BX1828" s="28"/>
      <c r="BY1828" s="28"/>
      <c r="BZ1828" s="28"/>
      <c r="CA1828" s="28"/>
      <c r="CB1828" s="28"/>
      <c r="CC1828" s="28"/>
      <c r="CD1828" s="28"/>
      <c r="CE1828" s="28"/>
      <c r="CF1828" s="28"/>
      <c r="CG1828" s="28"/>
      <c r="CH1828" s="28"/>
      <c r="CI1828" s="28"/>
      <c r="CJ1828" s="28"/>
      <c r="CK1828" s="28"/>
      <c r="CL1828" s="28"/>
      <c r="CM1828" s="28"/>
      <c r="CN1828" s="28"/>
      <c r="CO1828" s="28"/>
      <c r="CP1828" s="28"/>
      <c r="CQ1828" s="28"/>
      <c r="CR1828" s="28"/>
      <c r="CS1828" s="28"/>
      <c r="CT1828" s="28"/>
      <c r="CU1828" s="28"/>
      <c r="CV1828" s="28"/>
      <c r="CW1828" s="28"/>
      <c r="CX1828" s="28"/>
      <c r="CY1828" s="28"/>
    </row>
    <row r="1829" customFormat="false" ht="12.75" hidden="false" customHeight="false" outlineLevel="0" collapsed="false">
      <c r="BS1829" s="28"/>
      <c r="BT1829" s="28"/>
      <c r="BU1829" s="28"/>
      <c r="BV1829" s="28"/>
      <c r="BW1829" s="28"/>
      <c r="BX1829" s="28"/>
      <c r="BY1829" s="28"/>
      <c r="BZ1829" s="28"/>
      <c r="CA1829" s="28"/>
      <c r="CB1829" s="28"/>
      <c r="CC1829" s="28"/>
      <c r="CD1829" s="28"/>
      <c r="CE1829" s="28"/>
      <c r="CF1829" s="28"/>
      <c r="CG1829" s="28"/>
      <c r="CH1829" s="28"/>
      <c r="CI1829" s="28"/>
      <c r="CJ1829" s="28"/>
      <c r="CK1829" s="28"/>
      <c r="CL1829" s="28"/>
      <c r="CM1829" s="28"/>
      <c r="CN1829" s="28"/>
      <c r="CO1829" s="28"/>
      <c r="CP1829" s="28"/>
      <c r="CQ1829" s="28"/>
      <c r="CR1829" s="28"/>
      <c r="CS1829" s="28"/>
      <c r="CT1829" s="28"/>
      <c r="CU1829" s="28"/>
      <c r="CV1829" s="28"/>
      <c r="CW1829" s="28"/>
      <c r="CX1829" s="28"/>
      <c r="CY1829" s="28"/>
    </row>
    <row r="1830" customFormat="false" ht="12.75" hidden="false" customHeight="false" outlineLevel="0" collapsed="false">
      <c r="BS1830" s="28"/>
      <c r="BT1830" s="28"/>
      <c r="BU1830" s="28"/>
      <c r="BV1830" s="28"/>
      <c r="BW1830" s="28"/>
      <c r="BX1830" s="28"/>
      <c r="BY1830" s="28"/>
      <c r="BZ1830" s="28"/>
      <c r="CA1830" s="28"/>
      <c r="CB1830" s="28"/>
      <c r="CC1830" s="28"/>
      <c r="CD1830" s="28"/>
      <c r="CE1830" s="28"/>
      <c r="CF1830" s="28"/>
      <c r="CG1830" s="28"/>
      <c r="CH1830" s="28"/>
      <c r="CI1830" s="28"/>
      <c r="CJ1830" s="28"/>
      <c r="CK1830" s="28"/>
      <c r="CL1830" s="28"/>
      <c r="CM1830" s="28"/>
      <c r="CN1830" s="28"/>
      <c r="CO1830" s="28"/>
      <c r="CP1830" s="28"/>
      <c r="CQ1830" s="28"/>
      <c r="CR1830" s="28"/>
      <c r="CS1830" s="28"/>
      <c r="CT1830" s="28"/>
      <c r="CU1830" s="28"/>
      <c r="CV1830" s="28"/>
      <c r="CW1830" s="28"/>
      <c r="CX1830" s="28"/>
      <c r="CY1830" s="28"/>
    </row>
    <row r="1831" customFormat="false" ht="12.75" hidden="false" customHeight="false" outlineLevel="0" collapsed="false">
      <c r="BS1831" s="28"/>
      <c r="BT1831" s="28"/>
      <c r="BU1831" s="28"/>
      <c r="BV1831" s="28"/>
      <c r="BW1831" s="28"/>
      <c r="BX1831" s="28"/>
      <c r="BY1831" s="28"/>
      <c r="BZ1831" s="28"/>
      <c r="CA1831" s="28"/>
      <c r="CB1831" s="28"/>
      <c r="CC1831" s="28"/>
      <c r="CD1831" s="28"/>
      <c r="CE1831" s="28"/>
      <c r="CF1831" s="28"/>
      <c r="CG1831" s="28"/>
      <c r="CH1831" s="28"/>
      <c r="CI1831" s="28"/>
      <c r="CJ1831" s="28"/>
      <c r="CK1831" s="28"/>
      <c r="CL1831" s="28"/>
      <c r="CM1831" s="28"/>
      <c r="CN1831" s="28"/>
      <c r="CO1831" s="28"/>
      <c r="CP1831" s="28"/>
      <c r="CQ1831" s="28"/>
      <c r="CR1831" s="28"/>
      <c r="CS1831" s="28"/>
      <c r="CT1831" s="28"/>
      <c r="CU1831" s="28"/>
      <c r="CV1831" s="28"/>
      <c r="CW1831" s="28"/>
      <c r="CX1831" s="28"/>
      <c r="CY1831" s="28"/>
    </row>
    <row r="1832" customFormat="false" ht="12.75" hidden="false" customHeight="false" outlineLevel="0" collapsed="false">
      <c r="BS1832" s="28"/>
      <c r="BT1832" s="28"/>
      <c r="BU1832" s="28"/>
      <c r="BV1832" s="28"/>
      <c r="BW1832" s="28"/>
      <c r="BX1832" s="28"/>
      <c r="BY1832" s="28"/>
      <c r="BZ1832" s="28"/>
      <c r="CA1832" s="28"/>
      <c r="CB1832" s="28"/>
      <c r="CC1832" s="28"/>
      <c r="CD1832" s="28"/>
      <c r="CE1832" s="28"/>
      <c r="CF1832" s="28"/>
      <c r="CG1832" s="28"/>
      <c r="CH1832" s="28"/>
      <c r="CI1832" s="28"/>
      <c r="CJ1832" s="28"/>
      <c r="CK1832" s="28"/>
      <c r="CL1832" s="28"/>
      <c r="CM1832" s="28"/>
      <c r="CN1832" s="28"/>
      <c r="CO1832" s="28"/>
      <c r="CP1832" s="28"/>
      <c r="CQ1832" s="28"/>
      <c r="CR1832" s="28"/>
      <c r="CS1832" s="28"/>
      <c r="CT1832" s="28"/>
      <c r="CU1832" s="28"/>
      <c r="CV1832" s="28"/>
      <c r="CW1832" s="28"/>
      <c r="CX1832" s="28"/>
      <c r="CY1832" s="28"/>
    </row>
    <row r="1833" customFormat="false" ht="12.75" hidden="false" customHeight="false" outlineLevel="0" collapsed="false">
      <c r="BS1833" s="28"/>
      <c r="BT1833" s="28"/>
      <c r="BU1833" s="28"/>
      <c r="BV1833" s="28"/>
      <c r="BW1833" s="28"/>
      <c r="BX1833" s="28"/>
      <c r="BY1833" s="28"/>
      <c r="BZ1833" s="28"/>
      <c r="CA1833" s="28"/>
      <c r="CB1833" s="28"/>
      <c r="CC1833" s="28"/>
      <c r="CD1833" s="28"/>
      <c r="CE1833" s="28"/>
      <c r="CF1833" s="28"/>
      <c r="CG1833" s="28"/>
      <c r="CH1833" s="28"/>
      <c r="CI1833" s="28"/>
      <c r="CJ1833" s="28"/>
      <c r="CK1833" s="28"/>
      <c r="CL1833" s="28"/>
      <c r="CM1833" s="28"/>
      <c r="CN1833" s="28"/>
      <c r="CO1833" s="28"/>
      <c r="CP1833" s="28"/>
      <c r="CQ1833" s="28"/>
      <c r="CR1833" s="28"/>
      <c r="CS1833" s="28"/>
      <c r="CT1833" s="28"/>
      <c r="CU1833" s="28"/>
      <c r="CV1833" s="28"/>
      <c r="CW1833" s="28"/>
      <c r="CX1833" s="28"/>
      <c r="CY1833" s="28"/>
    </row>
    <row r="1834" customFormat="false" ht="12.75" hidden="false" customHeight="false" outlineLevel="0" collapsed="false">
      <c r="BS1834" s="28"/>
      <c r="BT1834" s="28"/>
      <c r="BU1834" s="28"/>
      <c r="BV1834" s="28"/>
      <c r="BW1834" s="28"/>
      <c r="BX1834" s="28"/>
      <c r="BY1834" s="28"/>
      <c r="BZ1834" s="28"/>
      <c r="CA1834" s="28"/>
      <c r="CB1834" s="28"/>
      <c r="CC1834" s="28"/>
      <c r="CD1834" s="28"/>
      <c r="CE1834" s="28"/>
      <c r="CF1834" s="28"/>
      <c r="CG1834" s="28"/>
      <c r="CH1834" s="28"/>
      <c r="CI1834" s="28"/>
      <c r="CJ1834" s="28"/>
      <c r="CK1834" s="28"/>
      <c r="CL1834" s="28"/>
      <c r="CM1834" s="28"/>
      <c r="CN1834" s="28"/>
      <c r="CO1834" s="28"/>
      <c r="CP1834" s="28"/>
      <c r="CQ1834" s="28"/>
      <c r="CR1834" s="28"/>
      <c r="CS1834" s="28"/>
      <c r="CT1834" s="28"/>
      <c r="CU1834" s="28"/>
      <c r="CV1834" s="28"/>
      <c r="CW1834" s="28"/>
      <c r="CX1834" s="28"/>
      <c r="CY1834" s="28"/>
    </row>
    <row r="1835" customFormat="false" ht="12.75" hidden="false" customHeight="false" outlineLevel="0" collapsed="false">
      <c r="BS1835" s="28"/>
      <c r="BT1835" s="28"/>
      <c r="BU1835" s="28"/>
      <c r="BV1835" s="28"/>
      <c r="BW1835" s="28"/>
      <c r="BX1835" s="28"/>
      <c r="BY1835" s="28"/>
      <c r="BZ1835" s="28"/>
      <c r="CA1835" s="28"/>
      <c r="CB1835" s="28"/>
      <c r="CC1835" s="28"/>
      <c r="CD1835" s="28"/>
      <c r="CE1835" s="28"/>
      <c r="CF1835" s="28"/>
      <c r="CG1835" s="28"/>
      <c r="CH1835" s="28"/>
      <c r="CI1835" s="28"/>
      <c r="CJ1835" s="28"/>
      <c r="CK1835" s="28"/>
      <c r="CL1835" s="28"/>
      <c r="CM1835" s="28"/>
      <c r="CN1835" s="28"/>
      <c r="CO1835" s="28"/>
      <c r="CP1835" s="28"/>
      <c r="CQ1835" s="28"/>
      <c r="CR1835" s="28"/>
      <c r="CS1835" s="28"/>
      <c r="CT1835" s="28"/>
      <c r="CU1835" s="28"/>
      <c r="CV1835" s="28"/>
      <c r="CW1835" s="28"/>
      <c r="CX1835" s="28"/>
      <c r="CY1835" s="28"/>
    </row>
    <row r="1836" customFormat="false" ht="12.75" hidden="false" customHeight="false" outlineLevel="0" collapsed="false">
      <c r="BS1836" s="28"/>
      <c r="BT1836" s="28"/>
      <c r="BU1836" s="28"/>
      <c r="BV1836" s="28"/>
      <c r="BW1836" s="28"/>
      <c r="BX1836" s="28"/>
      <c r="BY1836" s="28"/>
      <c r="BZ1836" s="28"/>
      <c r="CA1836" s="28"/>
      <c r="CB1836" s="28"/>
      <c r="CC1836" s="28"/>
      <c r="CD1836" s="28"/>
      <c r="CE1836" s="28"/>
      <c r="CF1836" s="28"/>
      <c r="CG1836" s="28"/>
      <c r="CH1836" s="28"/>
      <c r="CI1836" s="28"/>
      <c r="CJ1836" s="28"/>
      <c r="CK1836" s="28"/>
      <c r="CL1836" s="28"/>
      <c r="CM1836" s="28"/>
      <c r="CN1836" s="28"/>
      <c r="CO1836" s="28"/>
      <c r="CP1836" s="28"/>
      <c r="CQ1836" s="28"/>
      <c r="CR1836" s="28"/>
      <c r="CS1836" s="28"/>
      <c r="CT1836" s="28"/>
      <c r="CU1836" s="28"/>
      <c r="CV1836" s="28"/>
      <c r="CW1836" s="28"/>
      <c r="CX1836" s="28"/>
      <c r="CY1836" s="28"/>
    </row>
    <row r="1837" customFormat="false" ht="12.75" hidden="false" customHeight="false" outlineLevel="0" collapsed="false">
      <c r="BS1837" s="28"/>
      <c r="BT1837" s="28"/>
      <c r="BU1837" s="28"/>
      <c r="BV1837" s="28"/>
      <c r="BW1837" s="28"/>
      <c r="BX1837" s="28"/>
      <c r="BY1837" s="28"/>
      <c r="BZ1837" s="28"/>
      <c r="CA1837" s="28"/>
      <c r="CB1837" s="28"/>
      <c r="CC1837" s="28"/>
      <c r="CD1837" s="28"/>
      <c r="CE1837" s="28"/>
      <c r="CF1837" s="28"/>
      <c r="CG1837" s="28"/>
      <c r="CH1837" s="28"/>
      <c r="CI1837" s="28"/>
      <c r="CJ1837" s="28"/>
      <c r="CK1837" s="28"/>
      <c r="CL1837" s="28"/>
      <c r="CM1837" s="28"/>
      <c r="CN1837" s="28"/>
      <c r="CO1837" s="28"/>
      <c r="CP1837" s="28"/>
      <c r="CQ1837" s="28"/>
      <c r="CR1837" s="28"/>
      <c r="CS1837" s="28"/>
      <c r="CT1837" s="28"/>
      <c r="CU1837" s="28"/>
      <c r="CV1837" s="28"/>
      <c r="CW1837" s="28"/>
      <c r="CX1837" s="28"/>
      <c r="CY1837" s="28"/>
    </row>
    <row r="1838" customFormat="false" ht="12.75" hidden="false" customHeight="false" outlineLevel="0" collapsed="false">
      <c r="BS1838" s="28"/>
      <c r="BT1838" s="28"/>
      <c r="BU1838" s="28"/>
      <c r="BV1838" s="28"/>
      <c r="BW1838" s="28"/>
      <c r="BX1838" s="28"/>
      <c r="BY1838" s="28"/>
      <c r="BZ1838" s="28"/>
      <c r="CA1838" s="28"/>
      <c r="CB1838" s="28"/>
      <c r="CC1838" s="28"/>
      <c r="CD1838" s="28"/>
      <c r="CE1838" s="28"/>
      <c r="CF1838" s="28"/>
      <c r="CG1838" s="28"/>
      <c r="CH1838" s="28"/>
      <c r="CI1838" s="28"/>
      <c r="CJ1838" s="28"/>
      <c r="CK1838" s="28"/>
      <c r="CL1838" s="28"/>
      <c r="CM1838" s="28"/>
      <c r="CN1838" s="28"/>
      <c r="CO1838" s="28"/>
      <c r="CP1838" s="28"/>
      <c r="CQ1838" s="28"/>
      <c r="CR1838" s="28"/>
      <c r="CS1838" s="28"/>
      <c r="CT1838" s="28"/>
      <c r="CU1838" s="28"/>
      <c r="CV1838" s="28"/>
      <c r="CW1838" s="28"/>
      <c r="CX1838" s="28"/>
      <c r="CY1838" s="28"/>
    </row>
    <row r="1839" customFormat="false" ht="12.75" hidden="false" customHeight="false" outlineLevel="0" collapsed="false">
      <c r="BS1839" s="28"/>
      <c r="BT1839" s="28"/>
      <c r="BU1839" s="28"/>
      <c r="BV1839" s="28"/>
      <c r="BW1839" s="28"/>
      <c r="BX1839" s="28"/>
      <c r="BY1839" s="28"/>
      <c r="BZ1839" s="28"/>
      <c r="CA1839" s="28"/>
      <c r="CB1839" s="28"/>
      <c r="CC1839" s="28"/>
      <c r="CD1839" s="28"/>
      <c r="CE1839" s="28"/>
      <c r="CF1839" s="28"/>
      <c r="CG1839" s="28"/>
      <c r="CH1839" s="28"/>
      <c r="CI1839" s="28"/>
      <c r="CJ1839" s="28"/>
      <c r="CK1839" s="28"/>
      <c r="CL1839" s="28"/>
      <c r="CM1839" s="28"/>
      <c r="CN1839" s="28"/>
      <c r="CO1839" s="28"/>
      <c r="CP1839" s="28"/>
      <c r="CQ1839" s="28"/>
      <c r="CR1839" s="28"/>
      <c r="CS1839" s="28"/>
      <c r="CT1839" s="28"/>
      <c r="CU1839" s="28"/>
      <c r="CV1839" s="28"/>
      <c r="CW1839" s="28"/>
      <c r="CX1839" s="28"/>
      <c r="CY1839" s="28"/>
    </row>
    <row r="1840" customFormat="false" ht="12.75" hidden="false" customHeight="false" outlineLevel="0" collapsed="false">
      <c r="BS1840" s="28"/>
      <c r="BT1840" s="28"/>
      <c r="BU1840" s="28"/>
      <c r="BV1840" s="28"/>
      <c r="BW1840" s="28"/>
      <c r="BX1840" s="28"/>
      <c r="BY1840" s="28"/>
      <c r="BZ1840" s="28"/>
      <c r="CA1840" s="28"/>
      <c r="CB1840" s="28"/>
      <c r="CC1840" s="28"/>
      <c r="CD1840" s="28"/>
      <c r="CE1840" s="28"/>
      <c r="CF1840" s="28"/>
      <c r="CG1840" s="28"/>
      <c r="CH1840" s="28"/>
      <c r="CI1840" s="28"/>
      <c r="CJ1840" s="28"/>
      <c r="CK1840" s="28"/>
      <c r="CL1840" s="28"/>
      <c r="CM1840" s="28"/>
      <c r="CN1840" s="28"/>
      <c r="CO1840" s="28"/>
      <c r="CP1840" s="28"/>
      <c r="CQ1840" s="28"/>
      <c r="CR1840" s="28"/>
      <c r="CS1840" s="28"/>
      <c r="CT1840" s="28"/>
      <c r="CU1840" s="28"/>
      <c r="CV1840" s="28"/>
      <c r="CW1840" s="28"/>
      <c r="CX1840" s="28"/>
      <c r="CY1840" s="28"/>
    </row>
    <row r="1841" customFormat="false" ht="12.75" hidden="false" customHeight="false" outlineLevel="0" collapsed="false">
      <c r="BS1841" s="28"/>
      <c r="BT1841" s="28"/>
      <c r="BU1841" s="28"/>
      <c r="BV1841" s="28"/>
      <c r="BW1841" s="28"/>
      <c r="BX1841" s="28"/>
      <c r="BY1841" s="28"/>
      <c r="BZ1841" s="28"/>
      <c r="CA1841" s="28"/>
      <c r="CB1841" s="28"/>
      <c r="CC1841" s="28"/>
      <c r="CD1841" s="28"/>
      <c r="CE1841" s="28"/>
      <c r="CF1841" s="28"/>
      <c r="CG1841" s="28"/>
      <c r="CH1841" s="28"/>
      <c r="CI1841" s="28"/>
      <c r="CJ1841" s="28"/>
      <c r="CK1841" s="28"/>
      <c r="CL1841" s="28"/>
      <c r="CM1841" s="28"/>
      <c r="CN1841" s="28"/>
      <c r="CO1841" s="28"/>
      <c r="CP1841" s="28"/>
      <c r="CQ1841" s="28"/>
      <c r="CR1841" s="28"/>
      <c r="CS1841" s="28"/>
      <c r="CT1841" s="28"/>
      <c r="CU1841" s="28"/>
      <c r="CV1841" s="28"/>
      <c r="CW1841" s="28"/>
      <c r="CX1841" s="28"/>
      <c r="CY1841" s="28"/>
    </row>
    <row r="1842" customFormat="false" ht="12.75" hidden="false" customHeight="false" outlineLevel="0" collapsed="false">
      <c r="BS1842" s="28"/>
      <c r="BT1842" s="28"/>
      <c r="BU1842" s="28"/>
      <c r="BV1842" s="28"/>
      <c r="BW1842" s="28"/>
      <c r="BX1842" s="28"/>
      <c r="BY1842" s="28"/>
      <c r="BZ1842" s="28"/>
      <c r="CA1842" s="28"/>
      <c r="CB1842" s="28"/>
      <c r="CC1842" s="28"/>
      <c r="CD1842" s="28"/>
      <c r="CE1842" s="28"/>
      <c r="CF1842" s="28"/>
      <c r="CG1842" s="28"/>
      <c r="CH1842" s="28"/>
      <c r="CI1842" s="28"/>
      <c r="CJ1842" s="28"/>
      <c r="CK1842" s="28"/>
      <c r="CL1842" s="28"/>
      <c r="CM1842" s="28"/>
      <c r="CN1842" s="28"/>
      <c r="CO1842" s="28"/>
      <c r="CP1842" s="28"/>
      <c r="CQ1842" s="28"/>
      <c r="CR1842" s="28"/>
      <c r="CS1842" s="28"/>
      <c r="CT1842" s="28"/>
      <c r="CU1842" s="28"/>
      <c r="CV1842" s="28"/>
      <c r="CW1842" s="28"/>
      <c r="CX1842" s="28"/>
      <c r="CY1842" s="28"/>
    </row>
    <row r="1843" customFormat="false" ht="12.75" hidden="false" customHeight="false" outlineLevel="0" collapsed="false">
      <c r="BS1843" s="28"/>
      <c r="BT1843" s="28"/>
      <c r="BU1843" s="28"/>
      <c r="BV1843" s="28"/>
      <c r="BW1843" s="28"/>
      <c r="BX1843" s="28"/>
      <c r="BY1843" s="28"/>
      <c r="BZ1843" s="28"/>
      <c r="CA1843" s="28"/>
      <c r="CB1843" s="28"/>
      <c r="CC1843" s="28"/>
      <c r="CD1843" s="28"/>
      <c r="CE1843" s="28"/>
      <c r="CF1843" s="28"/>
      <c r="CG1843" s="28"/>
      <c r="CH1843" s="28"/>
      <c r="CI1843" s="28"/>
      <c r="CJ1843" s="28"/>
      <c r="CK1843" s="28"/>
      <c r="CL1843" s="28"/>
      <c r="CM1843" s="28"/>
      <c r="CN1843" s="28"/>
      <c r="CO1843" s="28"/>
      <c r="CP1843" s="28"/>
      <c r="CQ1843" s="28"/>
      <c r="CR1843" s="28"/>
      <c r="CS1843" s="28"/>
      <c r="CT1843" s="28"/>
      <c r="CU1843" s="28"/>
      <c r="CV1843" s="28"/>
      <c r="CW1843" s="28"/>
      <c r="CX1843" s="28"/>
      <c r="CY1843" s="28"/>
    </row>
    <row r="1844" customFormat="false" ht="12.75" hidden="false" customHeight="false" outlineLevel="0" collapsed="false">
      <c r="BS1844" s="28"/>
      <c r="BT1844" s="28"/>
      <c r="BU1844" s="28"/>
      <c r="BV1844" s="28"/>
      <c r="BW1844" s="28"/>
      <c r="BX1844" s="28"/>
      <c r="BY1844" s="28"/>
      <c r="BZ1844" s="28"/>
      <c r="CA1844" s="28"/>
      <c r="CB1844" s="28"/>
      <c r="CC1844" s="28"/>
      <c r="CD1844" s="28"/>
      <c r="CE1844" s="28"/>
      <c r="CF1844" s="28"/>
      <c r="CG1844" s="28"/>
      <c r="CH1844" s="28"/>
      <c r="CI1844" s="28"/>
      <c r="CJ1844" s="28"/>
      <c r="CK1844" s="28"/>
      <c r="CL1844" s="28"/>
      <c r="CM1844" s="28"/>
      <c r="CN1844" s="28"/>
      <c r="CO1844" s="28"/>
      <c r="CP1844" s="28"/>
      <c r="CQ1844" s="28"/>
      <c r="CR1844" s="28"/>
      <c r="CS1844" s="28"/>
      <c r="CT1844" s="28"/>
      <c r="CU1844" s="28"/>
      <c r="CV1844" s="28"/>
      <c r="CW1844" s="28"/>
      <c r="CX1844" s="28"/>
      <c r="CY1844" s="28"/>
    </row>
    <row r="1845" customFormat="false" ht="12.75" hidden="false" customHeight="false" outlineLevel="0" collapsed="false">
      <c r="BS1845" s="28"/>
      <c r="BT1845" s="28"/>
      <c r="BU1845" s="28"/>
      <c r="BV1845" s="28"/>
      <c r="BW1845" s="28"/>
      <c r="BX1845" s="28"/>
      <c r="BY1845" s="28"/>
      <c r="BZ1845" s="28"/>
      <c r="CA1845" s="28"/>
      <c r="CB1845" s="28"/>
      <c r="CC1845" s="28"/>
      <c r="CD1845" s="28"/>
      <c r="CE1845" s="28"/>
      <c r="CF1845" s="28"/>
      <c r="CG1845" s="28"/>
      <c r="CH1845" s="28"/>
      <c r="CI1845" s="28"/>
      <c r="CJ1845" s="28"/>
      <c r="CK1845" s="28"/>
      <c r="CL1845" s="28"/>
      <c r="CM1845" s="28"/>
      <c r="CN1845" s="28"/>
      <c r="CO1845" s="28"/>
      <c r="CP1845" s="28"/>
      <c r="CQ1845" s="28"/>
      <c r="CR1845" s="28"/>
      <c r="CS1845" s="28"/>
      <c r="CT1845" s="28"/>
      <c r="CU1845" s="28"/>
      <c r="CV1845" s="28"/>
      <c r="CW1845" s="28"/>
      <c r="CX1845" s="28"/>
      <c r="CY1845" s="28"/>
    </row>
    <row r="1846" customFormat="false" ht="12.75" hidden="false" customHeight="false" outlineLevel="0" collapsed="false">
      <c r="BS1846" s="28"/>
      <c r="BT1846" s="28"/>
      <c r="BU1846" s="28"/>
      <c r="BV1846" s="28"/>
      <c r="BW1846" s="28"/>
      <c r="BX1846" s="28"/>
      <c r="BY1846" s="28"/>
      <c r="BZ1846" s="28"/>
      <c r="CA1846" s="28"/>
      <c r="CB1846" s="28"/>
      <c r="CC1846" s="28"/>
      <c r="CD1846" s="28"/>
      <c r="CE1846" s="28"/>
      <c r="CF1846" s="28"/>
      <c r="CG1846" s="28"/>
      <c r="CH1846" s="28"/>
      <c r="CI1846" s="28"/>
      <c r="CJ1846" s="28"/>
      <c r="CK1846" s="28"/>
      <c r="CL1846" s="28"/>
      <c r="CM1846" s="28"/>
      <c r="CN1846" s="28"/>
      <c r="CO1846" s="28"/>
      <c r="CP1846" s="28"/>
      <c r="CQ1846" s="28"/>
      <c r="CR1846" s="28"/>
      <c r="CS1846" s="28"/>
      <c r="CT1846" s="28"/>
      <c r="CU1846" s="28"/>
      <c r="CV1846" s="28"/>
      <c r="CW1846" s="28"/>
      <c r="CX1846" s="28"/>
      <c r="CY1846" s="28"/>
    </row>
    <row r="1847" customFormat="false" ht="12.75" hidden="false" customHeight="false" outlineLevel="0" collapsed="false">
      <c r="BS1847" s="28"/>
      <c r="BT1847" s="28"/>
      <c r="BU1847" s="28"/>
      <c r="BV1847" s="28"/>
      <c r="BW1847" s="28"/>
      <c r="BX1847" s="28"/>
      <c r="BY1847" s="28"/>
      <c r="BZ1847" s="28"/>
      <c r="CA1847" s="28"/>
      <c r="CB1847" s="28"/>
      <c r="CC1847" s="28"/>
      <c r="CD1847" s="28"/>
      <c r="CE1847" s="28"/>
      <c r="CF1847" s="28"/>
      <c r="CG1847" s="28"/>
      <c r="CH1847" s="28"/>
      <c r="CI1847" s="28"/>
      <c r="CJ1847" s="28"/>
      <c r="CK1847" s="28"/>
      <c r="CL1847" s="28"/>
      <c r="CM1847" s="28"/>
      <c r="CN1847" s="28"/>
      <c r="CO1847" s="28"/>
      <c r="CP1847" s="28"/>
      <c r="CQ1847" s="28"/>
      <c r="CR1847" s="28"/>
      <c r="CS1847" s="28"/>
      <c r="CT1847" s="28"/>
      <c r="CU1847" s="28"/>
      <c r="CV1847" s="28"/>
      <c r="CW1847" s="28"/>
      <c r="CX1847" s="28"/>
      <c r="CY1847" s="28"/>
    </row>
    <row r="1848" customFormat="false" ht="12.75" hidden="false" customHeight="false" outlineLevel="0" collapsed="false">
      <c r="BS1848" s="28"/>
      <c r="BT1848" s="28"/>
      <c r="BU1848" s="28"/>
      <c r="BV1848" s="28"/>
      <c r="BW1848" s="28"/>
      <c r="BX1848" s="28"/>
      <c r="BY1848" s="28"/>
      <c r="BZ1848" s="28"/>
      <c r="CA1848" s="28"/>
      <c r="CB1848" s="28"/>
      <c r="CC1848" s="28"/>
      <c r="CD1848" s="28"/>
      <c r="CE1848" s="28"/>
      <c r="CF1848" s="28"/>
      <c r="CG1848" s="28"/>
      <c r="CH1848" s="28"/>
      <c r="CI1848" s="28"/>
      <c r="CJ1848" s="28"/>
      <c r="CK1848" s="28"/>
      <c r="CL1848" s="28"/>
      <c r="CM1848" s="28"/>
      <c r="CN1848" s="28"/>
      <c r="CO1848" s="28"/>
      <c r="CP1848" s="28"/>
      <c r="CQ1848" s="28"/>
      <c r="CR1848" s="28"/>
      <c r="CS1848" s="28"/>
      <c r="CT1848" s="28"/>
      <c r="CU1848" s="28"/>
      <c r="CV1848" s="28"/>
      <c r="CW1848" s="28"/>
      <c r="CX1848" s="28"/>
      <c r="CY1848" s="28"/>
    </row>
    <row r="1849" customFormat="false" ht="12.75" hidden="false" customHeight="false" outlineLevel="0" collapsed="false">
      <c r="BS1849" s="28"/>
      <c r="BT1849" s="28"/>
      <c r="BU1849" s="28"/>
      <c r="BV1849" s="28"/>
      <c r="BW1849" s="28"/>
      <c r="BX1849" s="28"/>
      <c r="BY1849" s="28"/>
      <c r="BZ1849" s="28"/>
      <c r="CA1849" s="28"/>
      <c r="CB1849" s="28"/>
      <c r="CC1849" s="28"/>
      <c r="CD1849" s="28"/>
      <c r="CE1849" s="28"/>
      <c r="CF1849" s="28"/>
      <c r="CG1849" s="28"/>
      <c r="CH1849" s="28"/>
      <c r="CI1849" s="28"/>
      <c r="CJ1849" s="28"/>
      <c r="CK1849" s="28"/>
      <c r="CL1849" s="28"/>
      <c r="CM1849" s="28"/>
      <c r="CN1849" s="28"/>
      <c r="CO1849" s="28"/>
      <c r="CP1849" s="28"/>
      <c r="CQ1849" s="28"/>
      <c r="CR1849" s="28"/>
      <c r="CS1849" s="28"/>
      <c r="CT1849" s="28"/>
      <c r="CU1849" s="28"/>
      <c r="CV1849" s="28"/>
      <c r="CW1849" s="28"/>
      <c r="CX1849" s="28"/>
      <c r="CY1849" s="28"/>
    </row>
    <row r="1850" customFormat="false" ht="12.75" hidden="false" customHeight="false" outlineLevel="0" collapsed="false">
      <c r="BS1850" s="28"/>
      <c r="BT1850" s="28"/>
      <c r="BU1850" s="28"/>
      <c r="BV1850" s="28"/>
      <c r="BW1850" s="28"/>
      <c r="BX1850" s="28"/>
      <c r="BY1850" s="28"/>
      <c r="BZ1850" s="28"/>
      <c r="CA1850" s="28"/>
      <c r="CB1850" s="28"/>
      <c r="CC1850" s="28"/>
      <c r="CD1850" s="28"/>
      <c r="CE1850" s="28"/>
      <c r="CF1850" s="28"/>
      <c r="CG1850" s="28"/>
      <c r="CH1850" s="28"/>
      <c r="CI1850" s="28"/>
      <c r="CJ1850" s="28"/>
      <c r="CK1850" s="28"/>
      <c r="CL1850" s="28"/>
      <c r="CM1850" s="28"/>
      <c r="CN1850" s="28"/>
      <c r="CO1850" s="28"/>
      <c r="CP1850" s="28"/>
      <c r="CQ1850" s="28"/>
      <c r="CR1850" s="28"/>
      <c r="CS1850" s="28"/>
      <c r="CT1850" s="28"/>
      <c r="CU1850" s="28"/>
      <c r="CV1850" s="28"/>
      <c r="CW1850" s="28"/>
      <c r="CX1850" s="28"/>
      <c r="CY1850" s="28"/>
    </row>
    <row r="1851" customFormat="false" ht="12.75" hidden="false" customHeight="false" outlineLevel="0" collapsed="false">
      <c r="BS1851" s="28"/>
      <c r="BT1851" s="28"/>
      <c r="BU1851" s="28"/>
      <c r="BV1851" s="28"/>
      <c r="BW1851" s="28"/>
      <c r="BX1851" s="28"/>
      <c r="BY1851" s="28"/>
      <c r="BZ1851" s="28"/>
      <c r="CA1851" s="28"/>
      <c r="CB1851" s="28"/>
      <c r="CC1851" s="28"/>
      <c r="CD1851" s="28"/>
      <c r="CE1851" s="28"/>
      <c r="CF1851" s="28"/>
      <c r="CG1851" s="28"/>
      <c r="CH1851" s="28"/>
      <c r="CI1851" s="28"/>
      <c r="CJ1851" s="28"/>
      <c r="CK1851" s="28"/>
      <c r="CL1851" s="28"/>
      <c r="CM1851" s="28"/>
      <c r="CN1851" s="28"/>
      <c r="CO1851" s="28"/>
      <c r="CP1851" s="28"/>
      <c r="CQ1851" s="28"/>
      <c r="CR1851" s="28"/>
      <c r="CS1851" s="28"/>
      <c r="CT1851" s="28"/>
      <c r="CU1851" s="28"/>
      <c r="CV1851" s="28"/>
      <c r="CW1851" s="28"/>
      <c r="CX1851" s="28"/>
      <c r="CY1851" s="28"/>
    </row>
    <row r="1852" customFormat="false" ht="12.75" hidden="false" customHeight="false" outlineLevel="0" collapsed="false">
      <c r="BS1852" s="28"/>
      <c r="BT1852" s="28"/>
      <c r="BU1852" s="28"/>
      <c r="BV1852" s="28"/>
      <c r="BW1852" s="28"/>
      <c r="BX1852" s="28"/>
      <c r="BY1852" s="28"/>
      <c r="BZ1852" s="28"/>
      <c r="CA1852" s="28"/>
      <c r="CB1852" s="28"/>
      <c r="CC1852" s="28"/>
      <c r="CD1852" s="28"/>
      <c r="CE1852" s="28"/>
      <c r="CF1852" s="28"/>
      <c r="CG1852" s="28"/>
      <c r="CH1852" s="28"/>
      <c r="CI1852" s="28"/>
      <c r="CJ1852" s="28"/>
      <c r="CK1852" s="28"/>
      <c r="CL1852" s="28"/>
      <c r="CM1852" s="28"/>
      <c r="CN1852" s="28"/>
      <c r="CO1852" s="28"/>
      <c r="CP1852" s="28"/>
      <c r="CQ1852" s="28"/>
      <c r="CR1852" s="28"/>
      <c r="CS1852" s="28"/>
      <c r="CT1852" s="28"/>
      <c r="CU1852" s="28"/>
      <c r="CV1852" s="28"/>
      <c r="CW1852" s="28"/>
      <c r="CX1852" s="28"/>
      <c r="CY1852" s="28"/>
    </row>
    <row r="1853" customFormat="false" ht="12.75" hidden="false" customHeight="false" outlineLevel="0" collapsed="false">
      <c r="BS1853" s="28"/>
      <c r="BT1853" s="28"/>
      <c r="BU1853" s="28"/>
      <c r="BV1853" s="28"/>
      <c r="BW1853" s="28"/>
      <c r="BX1853" s="28"/>
      <c r="BY1853" s="28"/>
      <c r="BZ1853" s="28"/>
      <c r="CA1853" s="28"/>
      <c r="CB1853" s="28"/>
      <c r="CC1853" s="28"/>
      <c r="CD1853" s="28"/>
      <c r="CE1853" s="28"/>
      <c r="CF1853" s="28"/>
      <c r="CG1853" s="28"/>
      <c r="CH1853" s="28"/>
      <c r="CI1853" s="28"/>
      <c r="CJ1853" s="28"/>
      <c r="CK1853" s="28"/>
      <c r="CL1853" s="28"/>
      <c r="CM1853" s="28"/>
      <c r="CN1853" s="28"/>
      <c r="CO1853" s="28"/>
      <c r="CP1853" s="28"/>
      <c r="CQ1853" s="28"/>
      <c r="CR1853" s="28"/>
      <c r="CS1853" s="28"/>
      <c r="CT1853" s="28"/>
      <c r="CU1853" s="28"/>
      <c r="CV1853" s="28"/>
      <c r="CW1853" s="28"/>
      <c r="CX1853" s="28"/>
      <c r="CY1853" s="28"/>
    </row>
    <row r="1854" customFormat="false" ht="12.75" hidden="false" customHeight="false" outlineLevel="0" collapsed="false">
      <c r="BS1854" s="28"/>
      <c r="BT1854" s="28"/>
      <c r="BU1854" s="28"/>
      <c r="BV1854" s="28"/>
      <c r="BW1854" s="28"/>
      <c r="BX1854" s="28"/>
      <c r="BY1854" s="28"/>
      <c r="BZ1854" s="28"/>
      <c r="CA1854" s="28"/>
      <c r="CB1854" s="28"/>
      <c r="CC1854" s="28"/>
      <c r="CD1854" s="28"/>
      <c r="CE1854" s="28"/>
      <c r="CF1854" s="28"/>
      <c r="CG1854" s="28"/>
      <c r="CH1854" s="28"/>
      <c r="CI1854" s="28"/>
      <c r="CJ1854" s="28"/>
      <c r="CK1854" s="28"/>
      <c r="CL1854" s="28"/>
      <c r="CM1854" s="28"/>
      <c r="CN1854" s="28"/>
      <c r="CO1854" s="28"/>
      <c r="CP1854" s="28"/>
      <c r="CQ1854" s="28"/>
      <c r="CR1854" s="28"/>
      <c r="CS1854" s="28"/>
      <c r="CT1854" s="28"/>
      <c r="CU1854" s="28"/>
      <c r="CV1854" s="28"/>
      <c r="CW1854" s="28"/>
      <c r="CX1854" s="28"/>
      <c r="CY1854" s="28"/>
    </row>
    <row r="1855" customFormat="false" ht="12.75" hidden="false" customHeight="false" outlineLevel="0" collapsed="false">
      <c r="BS1855" s="28"/>
      <c r="BT1855" s="28"/>
      <c r="BU1855" s="28"/>
      <c r="BV1855" s="28"/>
      <c r="BW1855" s="28"/>
      <c r="BX1855" s="28"/>
      <c r="BY1855" s="28"/>
      <c r="BZ1855" s="28"/>
      <c r="CA1855" s="28"/>
      <c r="CB1855" s="28"/>
      <c r="CC1855" s="28"/>
      <c r="CD1855" s="28"/>
      <c r="CE1855" s="28"/>
      <c r="CF1855" s="28"/>
      <c r="CG1855" s="28"/>
      <c r="CH1855" s="28"/>
      <c r="CI1855" s="28"/>
      <c r="CJ1855" s="28"/>
      <c r="CK1855" s="28"/>
      <c r="CL1855" s="28"/>
      <c r="CM1855" s="28"/>
      <c r="CN1855" s="28"/>
      <c r="CO1855" s="28"/>
      <c r="CP1855" s="28"/>
      <c r="CQ1855" s="28"/>
      <c r="CR1855" s="28"/>
      <c r="CS1855" s="28"/>
      <c r="CT1855" s="28"/>
      <c r="CU1855" s="28"/>
      <c r="CV1855" s="28"/>
      <c r="CW1855" s="28"/>
      <c r="CX1855" s="28"/>
      <c r="CY1855" s="28"/>
    </row>
    <row r="1856" customFormat="false" ht="12.75" hidden="false" customHeight="false" outlineLevel="0" collapsed="false">
      <c r="BS1856" s="28"/>
      <c r="BT1856" s="28"/>
      <c r="BU1856" s="28"/>
      <c r="BV1856" s="28"/>
      <c r="BW1856" s="28"/>
      <c r="BX1856" s="28"/>
      <c r="BY1856" s="28"/>
      <c r="BZ1856" s="28"/>
      <c r="CA1856" s="28"/>
      <c r="CB1856" s="28"/>
      <c r="CC1856" s="28"/>
      <c r="CD1856" s="28"/>
      <c r="CE1856" s="28"/>
      <c r="CF1856" s="28"/>
      <c r="CG1856" s="28"/>
      <c r="CH1856" s="28"/>
      <c r="CI1856" s="28"/>
      <c r="CJ1856" s="28"/>
      <c r="CK1856" s="28"/>
      <c r="CL1856" s="28"/>
      <c r="CM1856" s="28"/>
      <c r="CN1856" s="28"/>
      <c r="CO1856" s="28"/>
      <c r="CP1856" s="28"/>
      <c r="CQ1856" s="28"/>
      <c r="CR1856" s="28"/>
      <c r="CS1856" s="28"/>
      <c r="CT1856" s="28"/>
      <c r="CU1856" s="28"/>
      <c r="CV1856" s="28"/>
      <c r="CW1856" s="28"/>
      <c r="CX1856" s="28"/>
      <c r="CY1856" s="28"/>
    </row>
    <row r="1857" customFormat="false" ht="12.75" hidden="false" customHeight="false" outlineLevel="0" collapsed="false">
      <c r="BS1857" s="28"/>
      <c r="BT1857" s="28"/>
      <c r="BU1857" s="28"/>
      <c r="BV1857" s="28"/>
      <c r="BW1857" s="28"/>
      <c r="BX1857" s="28"/>
      <c r="BY1857" s="28"/>
      <c r="BZ1857" s="28"/>
      <c r="CA1857" s="28"/>
      <c r="CB1857" s="28"/>
      <c r="CC1857" s="28"/>
      <c r="CD1857" s="28"/>
      <c r="CE1857" s="28"/>
      <c r="CF1857" s="28"/>
      <c r="CG1857" s="28"/>
      <c r="CH1857" s="28"/>
      <c r="CI1857" s="28"/>
      <c r="CJ1857" s="28"/>
      <c r="CK1857" s="28"/>
      <c r="CL1857" s="28"/>
      <c r="CM1857" s="28"/>
      <c r="CN1857" s="28"/>
      <c r="CO1857" s="28"/>
      <c r="CP1857" s="28"/>
      <c r="CQ1857" s="28"/>
      <c r="CR1857" s="28"/>
      <c r="CS1857" s="28"/>
      <c r="CT1857" s="28"/>
      <c r="CU1857" s="28"/>
      <c r="CV1857" s="28"/>
      <c r="CW1857" s="28"/>
      <c r="CX1857" s="28"/>
      <c r="CY1857" s="28"/>
    </row>
    <row r="1858" customFormat="false" ht="12.75" hidden="false" customHeight="false" outlineLevel="0" collapsed="false">
      <c r="BS1858" s="28"/>
      <c r="BT1858" s="28"/>
      <c r="BU1858" s="28"/>
      <c r="BV1858" s="28"/>
      <c r="BW1858" s="28"/>
      <c r="BX1858" s="28"/>
      <c r="BY1858" s="28"/>
      <c r="BZ1858" s="28"/>
      <c r="CA1858" s="28"/>
      <c r="CB1858" s="28"/>
      <c r="CC1858" s="28"/>
      <c r="CD1858" s="28"/>
      <c r="CE1858" s="28"/>
      <c r="CF1858" s="28"/>
      <c r="CG1858" s="28"/>
      <c r="CH1858" s="28"/>
      <c r="CI1858" s="28"/>
      <c r="CJ1858" s="28"/>
      <c r="CK1858" s="28"/>
      <c r="CL1858" s="28"/>
      <c r="CM1858" s="28"/>
      <c r="CN1858" s="28"/>
      <c r="CO1858" s="28"/>
      <c r="CP1858" s="28"/>
      <c r="CQ1858" s="28"/>
      <c r="CR1858" s="28"/>
      <c r="CS1858" s="28"/>
      <c r="CT1858" s="28"/>
      <c r="CU1858" s="28"/>
      <c r="CV1858" s="28"/>
      <c r="CW1858" s="28"/>
      <c r="CX1858" s="28"/>
      <c r="CY1858" s="28"/>
    </row>
    <row r="1859" customFormat="false" ht="12.75" hidden="false" customHeight="false" outlineLevel="0" collapsed="false">
      <c r="BS1859" s="28"/>
      <c r="BT1859" s="28"/>
      <c r="BU1859" s="28"/>
      <c r="BV1859" s="28"/>
      <c r="BW1859" s="28"/>
      <c r="BX1859" s="28"/>
      <c r="BY1859" s="28"/>
      <c r="BZ1859" s="28"/>
      <c r="CA1859" s="28"/>
      <c r="CB1859" s="28"/>
      <c r="CC1859" s="28"/>
      <c r="CD1859" s="28"/>
      <c r="CE1859" s="28"/>
      <c r="CF1859" s="28"/>
      <c r="CG1859" s="28"/>
      <c r="CH1859" s="28"/>
      <c r="CI1859" s="28"/>
      <c r="CJ1859" s="28"/>
      <c r="CK1859" s="28"/>
      <c r="CL1859" s="28"/>
      <c r="CM1859" s="28"/>
      <c r="CN1859" s="28"/>
      <c r="CO1859" s="28"/>
      <c r="CP1859" s="28"/>
      <c r="CQ1859" s="28"/>
      <c r="CR1859" s="28"/>
      <c r="CS1859" s="28"/>
      <c r="CT1859" s="28"/>
      <c r="CU1859" s="28"/>
      <c r="CV1859" s="28"/>
      <c r="CW1859" s="28"/>
      <c r="CX1859" s="28"/>
      <c r="CY1859" s="28"/>
    </row>
    <row r="1860" customFormat="false" ht="12.75" hidden="false" customHeight="false" outlineLevel="0" collapsed="false">
      <c r="BS1860" s="28"/>
      <c r="BT1860" s="28"/>
      <c r="BU1860" s="28"/>
      <c r="BV1860" s="28"/>
      <c r="BW1860" s="28"/>
      <c r="BX1860" s="28"/>
      <c r="BY1860" s="28"/>
      <c r="BZ1860" s="28"/>
      <c r="CA1860" s="28"/>
      <c r="CB1860" s="28"/>
      <c r="CC1860" s="28"/>
      <c r="CD1860" s="28"/>
      <c r="CE1860" s="28"/>
      <c r="CF1860" s="28"/>
      <c r="CG1860" s="28"/>
      <c r="CH1860" s="28"/>
      <c r="CI1860" s="28"/>
      <c r="CJ1860" s="28"/>
      <c r="CK1860" s="28"/>
      <c r="CL1860" s="28"/>
      <c r="CM1860" s="28"/>
      <c r="CN1860" s="28"/>
      <c r="CO1860" s="28"/>
      <c r="CP1860" s="28"/>
      <c r="CQ1860" s="28"/>
      <c r="CR1860" s="28"/>
      <c r="CS1860" s="28"/>
      <c r="CT1860" s="28"/>
      <c r="CU1860" s="28"/>
      <c r="CV1860" s="28"/>
      <c r="CW1860" s="28"/>
      <c r="CX1860" s="28"/>
      <c r="CY1860" s="28"/>
    </row>
    <row r="1861" customFormat="false" ht="12.75" hidden="false" customHeight="false" outlineLevel="0" collapsed="false">
      <c r="BS1861" s="28"/>
      <c r="BT1861" s="28"/>
      <c r="BU1861" s="28"/>
      <c r="BV1861" s="28"/>
      <c r="BW1861" s="28"/>
      <c r="BX1861" s="28"/>
      <c r="BY1861" s="28"/>
      <c r="BZ1861" s="28"/>
      <c r="CA1861" s="28"/>
      <c r="CB1861" s="28"/>
      <c r="CC1861" s="28"/>
      <c r="CD1861" s="28"/>
      <c r="CE1861" s="28"/>
      <c r="CF1861" s="28"/>
      <c r="CG1861" s="28"/>
      <c r="CH1861" s="28"/>
      <c r="CI1861" s="28"/>
      <c r="CJ1861" s="28"/>
      <c r="CK1861" s="28"/>
      <c r="CL1861" s="28"/>
      <c r="CM1861" s="28"/>
      <c r="CN1861" s="28"/>
      <c r="CO1861" s="28"/>
      <c r="CP1861" s="28"/>
      <c r="CQ1861" s="28"/>
      <c r="CR1861" s="28"/>
      <c r="CS1861" s="28"/>
      <c r="CT1861" s="28"/>
      <c r="CU1861" s="28"/>
      <c r="CV1861" s="28"/>
      <c r="CW1861" s="28"/>
      <c r="CX1861" s="28"/>
      <c r="CY1861" s="28"/>
    </row>
    <row r="1862" customFormat="false" ht="12.75" hidden="false" customHeight="false" outlineLevel="0" collapsed="false">
      <c r="BS1862" s="28"/>
      <c r="BT1862" s="28"/>
      <c r="BU1862" s="28"/>
      <c r="BV1862" s="28"/>
      <c r="BW1862" s="28"/>
      <c r="BX1862" s="28"/>
      <c r="BY1862" s="28"/>
      <c r="BZ1862" s="28"/>
      <c r="CA1862" s="28"/>
      <c r="CB1862" s="28"/>
      <c r="CC1862" s="28"/>
      <c r="CD1862" s="28"/>
      <c r="CE1862" s="28"/>
      <c r="CF1862" s="28"/>
      <c r="CG1862" s="28"/>
      <c r="CH1862" s="28"/>
      <c r="CI1862" s="28"/>
      <c r="CJ1862" s="28"/>
      <c r="CK1862" s="28"/>
      <c r="CL1862" s="28"/>
      <c r="CM1862" s="28"/>
      <c r="CN1862" s="28"/>
      <c r="CO1862" s="28"/>
      <c r="CP1862" s="28"/>
      <c r="CQ1862" s="28"/>
      <c r="CR1862" s="28"/>
      <c r="CS1862" s="28"/>
      <c r="CT1862" s="28"/>
      <c r="CU1862" s="28"/>
      <c r="CV1862" s="28"/>
      <c r="CW1862" s="28"/>
      <c r="CX1862" s="28"/>
      <c r="CY1862" s="28"/>
    </row>
    <row r="1863" customFormat="false" ht="12.75" hidden="false" customHeight="false" outlineLevel="0" collapsed="false">
      <c r="BS1863" s="28"/>
      <c r="BT1863" s="28"/>
      <c r="BU1863" s="28"/>
      <c r="BV1863" s="28"/>
      <c r="BW1863" s="28"/>
      <c r="BX1863" s="28"/>
      <c r="BY1863" s="28"/>
      <c r="BZ1863" s="28"/>
      <c r="CA1863" s="28"/>
      <c r="CB1863" s="28"/>
      <c r="CC1863" s="28"/>
      <c r="CD1863" s="28"/>
      <c r="CE1863" s="28"/>
      <c r="CF1863" s="28"/>
      <c r="CG1863" s="28"/>
      <c r="CH1863" s="28"/>
      <c r="CI1863" s="28"/>
      <c r="CJ1863" s="28"/>
      <c r="CK1863" s="28"/>
      <c r="CL1863" s="28"/>
      <c r="CM1863" s="28"/>
      <c r="CN1863" s="28"/>
      <c r="CO1863" s="28"/>
      <c r="CP1863" s="28"/>
      <c r="CQ1863" s="28"/>
      <c r="CR1863" s="28"/>
      <c r="CS1863" s="28"/>
      <c r="CT1863" s="28"/>
      <c r="CU1863" s="28"/>
      <c r="CV1863" s="28"/>
      <c r="CW1863" s="28"/>
      <c r="CX1863" s="28"/>
      <c r="CY1863" s="28"/>
    </row>
    <row r="1864" customFormat="false" ht="12.75" hidden="false" customHeight="false" outlineLevel="0" collapsed="false">
      <c r="BS1864" s="28"/>
      <c r="BT1864" s="28"/>
      <c r="BU1864" s="28"/>
      <c r="BV1864" s="28"/>
      <c r="BW1864" s="28"/>
      <c r="BX1864" s="28"/>
      <c r="BY1864" s="28"/>
      <c r="BZ1864" s="28"/>
      <c r="CA1864" s="28"/>
      <c r="CB1864" s="28"/>
      <c r="CC1864" s="28"/>
      <c r="CD1864" s="28"/>
      <c r="CE1864" s="28"/>
      <c r="CF1864" s="28"/>
      <c r="CG1864" s="28"/>
      <c r="CH1864" s="28"/>
      <c r="CI1864" s="28"/>
      <c r="CJ1864" s="28"/>
      <c r="CK1864" s="28"/>
      <c r="CL1864" s="28"/>
      <c r="CM1864" s="28"/>
      <c r="CN1864" s="28"/>
      <c r="CO1864" s="28"/>
      <c r="CP1864" s="28"/>
      <c r="CQ1864" s="28"/>
      <c r="CR1864" s="28"/>
      <c r="CS1864" s="28"/>
      <c r="CT1864" s="28"/>
      <c r="CU1864" s="28"/>
      <c r="CV1864" s="28"/>
      <c r="CW1864" s="28"/>
      <c r="CX1864" s="28"/>
      <c r="CY1864" s="28"/>
    </row>
    <row r="1865" customFormat="false" ht="12.75" hidden="false" customHeight="false" outlineLevel="0" collapsed="false">
      <c r="BS1865" s="28"/>
      <c r="BT1865" s="28"/>
      <c r="BU1865" s="28"/>
      <c r="BV1865" s="28"/>
      <c r="BW1865" s="28"/>
      <c r="BX1865" s="28"/>
      <c r="BY1865" s="28"/>
      <c r="BZ1865" s="28"/>
      <c r="CA1865" s="28"/>
      <c r="CB1865" s="28"/>
      <c r="CC1865" s="28"/>
      <c r="CD1865" s="28"/>
      <c r="CE1865" s="28"/>
      <c r="CF1865" s="28"/>
      <c r="CG1865" s="28"/>
      <c r="CH1865" s="28"/>
      <c r="CI1865" s="28"/>
      <c r="CJ1865" s="28"/>
      <c r="CK1865" s="28"/>
      <c r="CL1865" s="28"/>
      <c r="CM1865" s="28"/>
      <c r="CN1865" s="28"/>
      <c r="CO1865" s="28"/>
      <c r="CP1865" s="28"/>
      <c r="CQ1865" s="28"/>
      <c r="CR1865" s="28"/>
      <c r="CS1865" s="28"/>
      <c r="CT1865" s="28"/>
      <c r="CU1865" s="28"/>
      <c r="CV1865" s="28"/>
      <c r="CW1865" s="28"/>
      <c r="CX1865" s="28"/>
      <c r="CY1865" s="28"/>
    </row>
    <row r="1866" customFormat="false" ht="12.75" hidden="false" customHeight="false" outlineLevel="0" collapsed="false">
      <c r="BS1866" s="28"/>
      <c r="BT1866" s="28"/>
      <c r="BU1866" s="28"/>
      <c r="BV1866" s="28"/>
      <c r="BW1866" s="28"/>
      <c r="BX1866" s="28"/>
      <c r="BY1866" s="28"/>
      <c r="BZ1866" s="28"/>
      <c r="CA1866" s="28"/>
      <c r="CB1866" s="28"/>
      <c r="CC1866" s="28"/>
      <c r="CD1866" s="28"/>
      <c r="CE1866" s="28"/>
      <c r="CF1866" s="28"/>
      <c r="CG1866" s="28"/>
      <c r="CH1866" s="28"/>
      <c r="CI1866" s="28"/>
      <c r="CJ1866" s="28"/>
      <c r="CK1866" s="28"/>
      <c r="CL1866" s="28"/>
      <c r="CM1866" s="28"/>
      <c r="CN1866" s="28"/>
      <c r="CO1866" s="28"/>
      <c r="CP1866" s="28"/>
      <c r="CQ1866" s="28"/>
      <c r="CR1866" s="28"/>
      <c r="CS1866" s="28"/>
      <c r="CT1866" s="28"/>
      <c r="CU1866" s="28"/>
      <c r="CV1866" s="28"/>
      <c r="CW1866" s="28"/>
      <c r="CX1866" s="28"/>
      <c r="CY1866" s="28"/>
    </row>
    <row r="1867" customFormat="false" ht="12.75" hidden="false" customHeight="false" outlineLevel="0" collapsed="false">
      <c r="BS1867" s="28"/>
      <c r="BT1867" s="28"/>
      <c r="BU1867" s="28"/>
      <c r="BV1867" s="28"/>
      <c r="BW1867" s="28"/>
      <c r="BX1867" s="28"/>
      <c r="BY1867" s="28"/>
      <c r="BZ1867" s="28"/>
      <c r="CA1867" s="28"/>
      <c r="CB1867" s="28"/>
      <c r="CC1867" s="28"/>
      <c r="CD1867" s="28"/>
      <c r="CE1867" s="28"/>
      <c r="CF1867" s="28"/>
      <c r="CG1867" s="28"/>
      <c r="CH1867" s="28"/>
      <c r="CI1867" s="28"/>
      <c r="CJ1867" s="28"/>
      <c r="CK1867" s="28"/>
      <c r="CL1867" s="28"/>
      <c r="CM1867" s="28"/>
      <c r="CN1867" s="28"/>
      <c r="CO1867" s="28"/>
      <c r="CP1867" s="28"/>
      <c r="CQ1867" s="28"/>
      <c r="CR1867" s="28"/>
      <c r="CS1867" s="28"/>
      <c r="CT1867" s="28"/>
      <c r="CU1867" s="28"/>
      <c r="CV1867" s="28"/>
      <c r="CW1867" s="28"/>
      <c r="CX1867" s="28"/>
      <c r="CY1867" s="28"/>
    </row>
    <row r="1868" customFormat="false" ht="12.75" hidden="false" customHeight="false" outlineLevel="0" collapsed="false">
      <c r="BS1868" s="28"/>
      <c r="BT1868" s="28"/>
      <c r="BU1868" s="28"/>
      <c r="BV1868" s="28"/>
      <c r="BW1868" s="28"/>
      <c r="BX1868" s="28"/>
      <c r="BY1868" s="28"/>
      <c r="BZ1868" s="28"/>
      <c r="CA1868" s="28"/>
      <c r="CB1868" s="28"/>
      <c r="CC1868" s="28"/>
      <c r="CD1868" s="28"/>
      <c r="CE1868" s="28"/>
      <c r="CF1868" s="28"/>
      <c r="CG1868" s="28"/>
      <c r="CH1868" s="28"/>
      <c r="CI1868" s="28"/>
      <c r="CJ1868" s="28"/>
      <c r="CK1868" s="28"/>
      <c r="CL1868" s="28"/>
      <c r="CM1868" s="28"/>
      <c r="CN1868" s="28"/>
      <c r="CO1868" s="28"/>
      <c r="CP1868" s="28"/>
      <c r="CQ1868" s="28"/>
      <c r="CR1868" s="28"/>
      <c r="CS1868" s="28"/>
      <c r="CT1868" s="28"/>
      <c r="CU1868" s="28"/>
      <c r="CV1868" s="28"/>
      <c r="CW1868" s="28"/>
      <c r="CX1868" s="28"/>
      <c r="CY1868" s="28"/>
    </row>
    <row r="1869" customFormat="false" ht="12.75" hidden="false" customHeight="false" outlineLevel="0" collapsed="false">
      <c r="BS1869" s="28"/>
      <c r="BT1869" s="28"/>
      <c r="BU1869" s="28"/>
      <c r="BV1869" s="28"/>
      <c r="BW1869" s="28"/>
      <c r="BX1869" s="28"/>
      <c r="BY1869" s="28"/>
      <c r="BZ1869" s="28"/>
      <c r="CA1869" s="28"/>
      <c r="CB1869" s="28"/>
      <c r="CC1869" s="28"/>
      <c r="CD1869" s="28"/>
      <c r="CE1869" s="28"/>
      <c r="CF1869" s="28"/>
      <c r="CG1869" s="28"/>
      <c r="CH1869" s="28"/>
      <c r="CI1869" s="28"/>
      <c r="CJ1869" s="28"/>
      <c r="CK1869" s="28"/>
      <c r="CL1869" s="28"/>
      <c r="CM1869" s="28"/>
      <c r="CN1869" s="28"/>
      <c r="CO1869" s="28"/>
      <c r="CP1869" s="28"/>
      <c r="CQ1869" s="28"/>
      <c r="CR1869" s="28"/>
      <c r="CS1869" s="28"/>
      <c r="CT1869" s="28"/>
      <c r="CU1869" s="28"/>
      <c r="CV1869" s="28"/>
      <c r="CW1869" s="28"/>
      <c r="CX1869" s="28"/>
      <c r="CY1869" s="28"/>
    </row>
    <row r="1870" customFormat="false" ht="12.75" hidden="false" customHeight="false" outlineLevel="0" collapsed="false">
      <c r="BS1870" s="28"/>
      <c r="BT1870" s="28"/>
      <c r="BU1870" s="28"/>
      <c r="BV1870" s="28"/>
      <c r="BW1870" s="28"/>
      <c r="BX1870" s="28"/>
      <c r="BY1870" s="28"/>
      <c r="BZ1870" s="28"/>
      <c r="CA1870" s="28"/>
      <c r="CB1870" s="28"/>
      <c r="CC1870" s="28"/>
      <c r="CD1870" s="28"/>
      <c r="CE1870" s="28"/>
      <c r="CF1870" s="28"/>
      <c r="CG1870" s="28"/>
      <c r="CH1870" s="28"/>
      <c r="CI1870" s="28"/>
      <c r="CJ1870" s="28"/>
      <c r="CK1870" s="28"/>
      <c r="CL1870" s="28"/>
      <c r="CM1870" s="28"/>
      <c r="CN1870" s="28"/>
      <c r="CO1870" s="28"/>
      <c r="CP1870" s="28"/>
      <c r="CQ1870" s="28"/>
      <c r="CR1870" s="28"/>
      <c r="CS1870" s="28"/>
      <c r="CT1870" s="28"/>
      <c r="CU1870" s="28"/>
      <c r="CV1870" s="28"/>
      <c r="CW1870" s="28"/>
      <c r="CX1870" s="28"/>
      <c r="CY1870" s="28"/>
    </row>
    <row r="1871" customFormat="false" ht="12.75" hidden="false" customHeight="false" outlineLevel="0" collapsed="false">
      <c r="BS1871" s="28"/>
      <c r="BT1871" s="28"/>
      <c r="BU1871" s="28"/>
      <c r="BV1871" s="28"/>
      <c r="BW1871" s="28"/>
      <c r="BX1871" s="28"/>
      <c r="BY1871" s="28"/>
      <c r="BZ1871" s="28"/>
      <c r="CA1871" s="28"/>
      <c r="CB1871" s="28"/>
      <c r="CC1871" s="28"/>
      <c r="CD1871" s="28"/>
      <c r="CE1871" s="28"/>
      <c r="CF1871" s="28"/>
      <c r="CG1871" s="28"/>
      <c r="CH1871" s="28"/>
      <c r="CI1871" s="28"/>
      <c r="CJ1871" s="28"/>
      <c r="CK1871" s="28"/>
      <c r="CL1871" s="28"/>
      <c r="CM1871" s="28"/>
      <c r="CN1871" s="28"/>
      <c r="CO1871" s="28"/>
      <c r="CP1871" s="28"/>
      <c r="CQ1871" s="28"/>
      <c r="CR1871" s="28"/>
      <c r="CS1871" s="28"/>
      <c r="CT1871" s="28"/>
      <c r="CU1871" s="28"/>
      <c r="CV1871" s="28"/>
      <c r="CW1871" s="28"/>
      <c r="CX1871" s="28"/>
      <c r="CY1871" s="28"/>
    </row>
    <row r="1872" customFormat="false" ht="12.75" hidden="false" customHeight="false" outlineLevel="0" collapsed="false">
      <c r="BS1872" s="28"/>
      <c r="BT1872" s="28"/>
      <c r="BU1872" s="28"/>
      <c r="BV1872" s="28"/>
      <c r="BW1872" s="28"/>
      <c r="BX1872" s="28"/>
      <c r="BY1872" s="28"/>
      <c r="BZ1872" s="28"/>
      <c r="CA1872" s="28"/>
      <c r="CB1872" s="28"/>
      <c r="CC1872" s="28"/>
      <c r="CD1872" s="28"/>
      <c r="CE1872" s="28"/>
      <c r="CF1872" s="28"/>
      <c r="CG1872" s="28"/>
      <c r="CH1872" s="28"/>
      <c r="CI1872" s="28"/>
      <c r="CJ1872" s="28"/>
      <c r="CK1872" s="28"/>
      <c r="CL1872" s="28"/>
      <c r="CM1872" s="28"/>
      <c r="CN1872" s="28"/>
      <c r="CO1872" s="28"/>
      <c r="CP1872" s="28"/>
      <c r="CQ1872" s="28"/>
      <c r="CR1872" s="28"/>
      <c r="CS1872" s="28"/>
      <c r="CT1872" s="28"/>
      <c r="CU1872" s="28"/>
      <c r="CV1872" s="28"/>
      <c r="CW1872" s="28"/>
      <c r="CX1872" s="28"/>
      <c r="CY1872" s="28"/>
    </row>
    <row r="1873" customFormat="false" ht="12.75" hidden="false" customHeight="false" outlineLevel="0" collapsed="false">
      <c r="BS1873" s="28"/>
      <c r="BT1873" s="28"/>
      <c r="BU1873" s="28"/>
      <c r="BV1873" s="28"/>
      <c r="BW1873" s="28"/>
      <c r="BX1873" s="28"/>
      <c r="BY1873" s="28"/>
      <c r="BZ1873" s="28"/>
      <c r="CA1873" s="28"/>
      <c r="CB1873" s="28"/>
      <c r="CC1873" s="28"/>
      <c r="CD1873" s="28"/>
      <c r="CE1873" s="28"/>
      <c r="CF1873" s="28"/>
      <c r="CG1873" s="28"/>
      <c r="CH1873" s="28"/>
      <c r="CI1873" s="28"/>
      <c r="CJ1873" s="28"/>
      <c r="CK1873" s="28"/>
      <c r="CL1873" s="28"/>
      <c r="CM1873" s="28"/>
      <c r="CN1873" s="28"/>
      <c r="CO1873" s="28"/>
      <c r="CP1873" s="28"/>
      <c r="CQ1873" s="28"/>
      <c r="CR1873" s="28"/>
      <c r="CS1873" s="28"/>
      <c r="CT1873" s="28"/>
      <c r="CU1873" s="28"/>
      <c r="CV1873" s="28"/>
      <c r="CW1873" s="28"/>
      <c r="CX1873" s="28"/>
      <c r="CY1873" s="28"/>
    </row>
    <row r="1874" customFormat="false" ht="12.75" hidden="false" customHeight="false" outlineLevel="0" collapsed="false">
      <c r="BS1874" s="28"/>
      <c r="BT1874" s="28"/>
      <c r="BU1874" s="28"/>
      <c r="BV1874" s="28"/>
      <c r="BW1874" s="28"/>
      <c r="BX1874" s="28"/>
      <c r="BY1874" s="28"/>
      <c r="BZ1874" s="28"/>
      <c r="CA1874" s="28"/>
      <c r="CB1874" s="28"/>
      <c r="CC1874" s="28"/>
      <c r="CD1874" s="28"/>
      <c r="CE1874" s="28"/>
      <c r="CF1874" s="28"/>
      <c r="CG1874" s="28"/>
      <c r="CH1874" s="28"/>
      <c r="CI1874" s="28"/>
      <c r="CJ1874" s="28"/>
      <c r="CK1874" s="28"/>
      <c r="CL1874" s="28"/>
      <c r="CM1874" s="28"/>
      <c r="CN1874" s="28"/>
      <c r="CO1874" s="28"/>
      <c r="CP1874" s="28"/>
      <c r="CQ1874" s="28"/>
      <c r="CR1874" s="28"/>
      <c r="CS1874" s="28"/>
      <c r="CT1874" s="28"/>
      <c r="CU1874" s="28"/>
      <c r="CV1874" s="28"/>
      <c r="CW1874" s="28"/>
      <c r="CX1874" s="28"/>
      <c r="CY1874" s="28"/>
    </row>
    <row r="1875" customFormat="false" ht="12.75" hidden="false" customHeight="false" outlineLevel="0" collapsed="false">
      <c r="BS1875" s="28"/>
      <c r="BT1875" s="28"/>
      <c r="BU1875" s="28"/>
      <c r="BV1875" s="28"/>
      <c r="BW1875" s="28"/>
      <c r="BX1875" s="28"/>
      <c r="BY1875" s="28"/>
      <c r="BZ1875" s="28"/>
      <c r="CA1875" s="28"/>
      <c r="CB1875" s="28"/>
      <c r="CC1875" s="28"/>
      <c r="CD1875" s="28"/>
      <c r="CE1875" s="28"/>
      <c r="CF1875" s="28"/>
      <c r="CG1875" s="28"/>
      <c r="CH1875" s="28"/>
      <c r="CI1875" s="28"/>
      <c r="CJ1875" s="28"/>
      <c r="CK1875" s="28"/>
      <c r="CL1875" s="28"/>
      <c r="CM1875" s="28"/>
      <c r="CN1875" s="28"/>
      <c r="CO1875" s="28"/>
      <c r="CP1875" s="28"/>
      <c r="CQ1875" s="28"/>
      <c r="CR1875" s="28"/>
      <c r="CS1875" s="28"/>
      <c r="CT1875" s="28"/>
      <c r="CU1875" s="28"/>
      <c r="CV1875" s="28"/>
      <c r="CW1875" s="28"/>
      <c r="CX1875" s="28"/>
      <c r="CY1875" s="28"/>
    </row>
    <row r="1876" customFormat="false" ht="12.75" hidden="false" customHeight="false" outlineLevel="0" collapsed="false">
      <c r="BS1876" s="28"/>
      <c r="BT1876" s="28"/>
      <c r="BU1876" s="28"/>
      <c r="BV1876" s="28"/>
      <c r="BW1876" s="28"/>
      <c r="BX1876" s="28"/>
      <c r="BY1876" s="28"/>
      <c r="BZ1876" s="28"/>
      <c r="CA1876" s="28"/>
      <c r="CB1876" s="28"/>
      <c r="CC1876" s="28"/>
      <c r="CD1876" s="28"/>
      <c r="CE1876" s="28"/>
      <c r="CF1876" s="28"/>
      <c r="CG1876" s="28"/>
      <c r="CH1876" s="28"/>
      <c r="CI1876" s="28"/>
      <c r="CJ1876" s="28"/>
      <c r="CK1876" s="28"/>
      <c r="CL1876" s="28"/>
      <c r="CM1876" s="28"/>
      <c r="CN1876" s="28"/>
      <c r="CO1876" s="28"/>
      <c r="CP1876" s="28"/>
      <c r="CQ1876" s="28"/>
      <c r="CR1876" s="28"/>
      <c r="CS1876" s="28"/>
      <c r="CT1876" s="28"/>
      <c r="CU1876" s="28"/>
      <c r="CV1876" s="28"/>
      <c r="CW1876" s="28"/>
      <c r="CX1876" s="28"/>
      <c r="CY1876" s="28"/>
    </row>
    <row r="1877" customFormat="false" ht="12.75" hidden="false" customHeight="false" outlineLevel="0" collapsed="false">
      <c r="BS1877" s="28"/>
      <c r="BT1877" s="28"/>
      <c r="BU1877" s="28"/>
      <c r="BV1877" s="28"/>
      <c r="BW1877" s="28"/>
      <c r="BX1877" s="28"/>
      <c r="BY1877" s="28"/>
      <c r="BZ1877" s="28"/>
      <c r="CA1877" s="28"/>
      <c r="CB1877" s="28"/>
      <c r="CC1877" s="28"/>
      <c r="CD1877" s="28"/>
      <c r="CE1877" s="28"/>
      <c r="CF1877" s="28"/>
      <c r="CG1877" s="28"/>
      <c r="CH1877" s="28"/>
      <c r="CI1877" s="28"/>
      <c r="CJ1877" s="28"/>
      <c r="CK1877" s="28"/>
      <c r="CL1877" s="28"/>
      <c r="CM1877" s="28"/>
      <c r="CN1877" s="28"/>
      <c r="CO1877" s="28"/>
      <c r="CP1877" s="28"/>
      <c r="CQ1877" s="28"/>
      <c r="CR1877" s="28"/>
      <c r="CS1877" s="28"/>
      <c r="CT1877" s="28"/>
      <c r="CU1877" s="28"/>
      <c r="CV1877" s="28"/>
      <c r="CW1877" s="28"/>
      <c r="CX1877" s="28"/>
      <c r="CY1877" s="28"/>
    </row>
    <row r="1878" customFormat="false" ht="12.75" hidden="false" customHeight="false" outlineLevel="0" collapsed="false">
      <c r="BS1878" s="28"/>
      <c r="BT1878" s="28"/>
      <c r="BU1878" s="28"/>
      <c r="BV1878" s="28"/>
      <c r="BW1878" s="28"/>
      <c r="BX1878" s="28"/>
      <c r="BY1878" s="28"/>
      <c r="BZ1878" s="28"/>
      <c r="CA1878" s="28"/>
      <c r="CB1878" s="28"/>
      <c r="CC1878" s="28"/>
      <c r="CD1878" s="28"/>
      <c r="CE1878" s="28"/>
      <c r="CF1878" s="28"/>
      <c r="CG1878" s="28"/>
      <c r="CH1878" s="28"/>
      <c r="CI1878" s="28"/>
      <c r="CJ1878" s="28"/>
      <c r="CK1878" s="28"/>
      <c r="CL1878" s="28"/>
      <c r="CM1878" s="28"/>
      <c r="CN1878" s="28"/>
      <c r="CO1878" s="28"/>
      <c r="CP1878" s="28"/>
      <c r="CQ1878" s="28"/>
      <c r="CR1878" s="28"/>
      <c r="CS1878" s="28"/>
      <c r="CT1878" s="28"/>
      <c r="CU1878" s="28"/>
      <c r="CV1878" s="28"/>
      <c r="CW1878" s="28"/>
      <c r="CX1878" s="28"/>
      <c r="CY1878" s="28"/>
    </row>
    <row r="1879" customFormat="false" ht="12.75" hidden="false" customHeight="false" outlineLevel="0" collapsed="false">
      <c r="BS1879" s="28"/>
      <c r="BT1879" s="28"/>
      <c r="BU1879" s="28"/>
      <c r="BV1879" s="28"/>
      <c r="BW1879" s="28"/>
      <c r="BX1879" s="28"/>
      <c r="BY1879" s="28"/>
      <c r="BZ1879" s="28"/>
      <c r="CA1879" s="28"/>
      <c r="CB1879" s="28"/>
      <c r="CC1879" s="28"/>
      <c r="CD1879" s="28"/>
      <c r="CE1879" s="28"/>
      <c r="CF1879" s="28"/>
      <c r="CG1879" s="28"/>
      <c r="CH1879" s="28"/>
      <c r="CI1879" s="28"/>
      <c r="CJ1879" s="28"/>
      <c r="CK1879" s="28"/>
      <c r="CL1879" s="28"/>
      <c r="CM1879" s="28"/>
      <c r="CN1879" s="28"/>
      <c r="CO1879" s="28"/>
      <c r="CP1879" s="28"/>
      <c r="CQ1879" s="28"/>
      <c r="CR1879" s="28"/>
      <c r="CS1879" s="28"/>
      <c r="CT1879" s="28"/>
      <c r="CU1879" s="28"/>
      <c r="CV1879" s="28"/>
      <c r="CW1879" s="28"/>
      <c r="CX1879" s="28"/>
      <c r="CY1879" s="28"/>
    </row>
    <row r="1880" customFormat="false" ht="12.75" hidden="false" customHeight="false" outlineLevel="0" collapsed="false">
      <c r="BS1880" s="28"/>
      <c r="BT1880" s="28"/>
      <c r="BU1880" s="28"/>
      <c r="BV1880" s="28"/>
      <c r="BW1880" s="28"/>
      <c r="BX1880" s="28"/>
      <c r="BY1880" s="28"/>
      <c r="BZ1880" s="28"/>
      <c r="CA1880" s="28"/>
      <c r="CB1880" s="28"/>
      <c r="CC1880" s="28"/>
      <c r="CD1880" s="28"/>
      <c r="CE1880" s="28"/>
      <c r="CF1880" s="28"/>
      <c r="CG1880" s="28"/>
      <c r="CH1880" s="28"/>
      <c r="CI1880" s="28"/>
      <c r="CJ1880" s="28"/>
      <c r="CK1880" s="28"/>
      <c r="CL1880" s="28"/>
      <c r="CM1880" s="28"/>
      <c r="CN1880" s="28"/>
      <c r="CO1880" s="28"/>
      <c r="CP1880" s="28"/>
      <c r="CQ1880" s="28"/>
      <c r="CR1880" s="28"/>
      <c r="CS1880" s="28"/>
      <c r="CT1880" s="28"/>
      <c r="CU1880" s="28"/>
      <c r="CV1880" s="28"/>
      <c r="CW1880" s="28"/>
      <c r="CX1880" s="28"/>
      <c r="CY1880" s="28"/>
    </row>
    <row r="1881" customFormat="false" ht="12.75" hidden="false" customHeight="false" outlineLevel="0" collapsed="false">
      <c r="BS1881" s="28"/>
      <c r="BT1881" s="28"/>
      <c r="BU1881" s="28"/>
      <c r="BV1881" s="28"/>
      <c r="BW1881" s="28"/>
      <c r="BX1881" s="28"/>
      <c r="BY1881" s="28"/>
      <c r="BZ1881" s="28"/>
      <c r="CA1881" s="28"/>
      <c r="CB1881" s="28"/>
      <c r="CC1881" s="28"/>
      <c r="CD1881" s="28"/>
      <c r="CE1881" s="28"/>
      <c r="CF1881" s="28"/>
      <c r="CG1881" s="28"/>
      <c r="CH1881" s="28"/>
      <c r="CI1881" s="28"/>
      <c r="CJ1881" s="28"/>
      <c r="CK1881" s="28"/>
      <c r="CL1881" s="28"/>
      <c r="CM1881" s="28"/>
      <c r="CN1881" s="28"/>
      <c r="CO1881" s="28"/>
      <c r="CP1881" s="28"/>
      <c r="CQ1881" s="28"/>
      <c r="CR1881" s="28"/>
      <c r="CS1881" s="28"/>
      <c r="CT1881" s="28"/>
      <c r="CU1881" s="28"/>
      <c r="CV1881" s="28"/>
      <c r="CW1881" s="28"/>
      <c r="CX1881" s="28"/>
      <c r="CY1881" s="28"/>
    </row>
    <row r="1882" customFormat="false" ht="12.75" hidden="false" customHeight="false" outlineLevel="0" collapsed="false">
      <c r="BS1882" s="28"/>
      <c r="BT1882" s="28"/>
      <c r="BU1882" s="28"/>
      <c r="BV1882" s="28"/>
      <c r="BW1882" s="28"/>
      <c r="BX1882" s="28"/>
      <c r="BY1882" s="28"/>
      <c r="BZ1882" s="28"/>
      <c r="CA1882" s="28"/>
      <c r="CB1882" s="28"/>
      <c r="CC1882" s="28"/>
      <c r="CD1882" s="28"/>
      <c r="CE1882" s="28"/>
      <c r="CF1882" s="28"/>
      <c r="CG1882" s="28"/>
      <c r="CH1882" s="28"/>
      <c r="CI1882" s="28"/>
      <c r="CJ1882" s="28"/>
      <c r="CK1882" s="28"/>
      <c r="CL1882" s="28"/>
      <c r="CM1882" s="28"/>
      <c r="CN1882" s="28"/>
      <c r="CO1882" s="28"/>
      <c r="CP1882" s="28"/>
      <c r="CQ1882" s="28"/>
      <c r="CR1882" s="28"/>
      <c r="CS1882" s="28"/>
      <c r="CT1882" s="28"/>
      <c r="CU1882" s="28"/>
      <c r="CV1882" s="28"/>
      <c r="CW1882" s="28"/>
      <c r="CX1882" s="28"/>
      <c r="CY1882" s="28"/>
    </row>
    <row r="1883" customFormat="false" ht="12.75" hidden="false" customHeight="false" outlineLevel="0" collapsed="false">
      <c r="BS1883" s="28"/>
      <c r="BT1883" s="28"/>
      <c r="BU1883" s="28"/>
      <c r="BV1883" s="28"/>
      <c r="BW1883" s="28"/>
      <c r="BX1883" s="28"/>
      <c r="BY1883" s="28"/>
      <c r="BZ1883" s="28"/>
      <c r="CA1883" s="28"/>
      <c r="CB1883" s="28"/>
      <c r="CC1883" s="28"/>
      <c r="CD1883" s="28"/>
      <c r="CE1883" s="28"/>
      <c r="CF1883" s="28"/>
      <c r="CG1883" s="28"/>
      <c r="CH1883" s="28"/>
      <c r="CI1883" s="28"/>
      <c r="CJ1883" s="28"/>
      <c r="CK1883" s="28"/>
      <c r="CL1883" s="28"/>
      <c r="CM1883" s="28"/>
      <c r="CN1883" s="28"/>
      <c r="CO1883" s="28"/>
      <c r="CP1883" s="28"/>
      <c r="CQ1883" s="28"/>
      <c r="CR1883" s="28"/>
      <c r="CS1883" s="28"/>
      <c r="CT1883" s="28"/>
      <c r="CU1883" s="28"/>
      <c r="CV1883" s="28"/>
      <c r="CW1883" s="28"/>
      <c r="CX1883" s="28"/>
      <c r="CY1883" s="28"/>
    </row>
    <row r="1884" customFormat="false" ht="12.75" hidden="false" customHeight="false" outlineLevel="0" collapsed="false">
      <c r="BS1884" s="28"/>
      <c r="BT1884" s="28"/>
      <c r="BU1884" s="28"/>
      <c r="BV1884" s="28"/>
      <c r="BW1884" s="28"/>
      <c r="BX1884" s="28"/>
      <c r="BY1884" s="28"/>
      <c r="BZ1884" s="28"/>
      <c r="CA1884" s="28"/>
      <c r="CB1884" s="28"/>
      <c r="CC1884" s="28"/>
      <c r="CD1884" s="28"/>
      <c r="CE1884" s="28"/>
      <c r="CF1884" s="28"/>
      <c r="CG1884" s="28"/>
      <c r="CH1884" s="28"/>
      <c r="CI1884" s="28"/>
      <c r="CJ1884" s="28"/>
      <c r="CK1884" s="28"/>
      <c r="CL1884" s="28"/>
      <c r="CM1884" s="28"/>
      <c r="CN1884" s="28"/>
      <c r="CO1884" s="28"/>
      <c r="CP1884" s="28"/>
      <c r="CQ1884" s="28"/>
      <c r="CR1884" s="28"/>
      <c r="CS1884" s="28"/>
      <c r="CT1884" s="28"/>
      <c r="CU1884" s="28"/>
      <c r="CV1884" s="28"/>
      <c r="CW1884" s="28"/>
      <c r="CX1884" s="28"/>
      <c r="CY1884" s="28"/>
    </row>
    <row r="1885" customFormat="false" ht="12.75" hidden="false" customHeight="false" outlineLevel="0" collapsed="false">
      <c r="BS1885" s="28"/>
      <c r="BT1885" s="28"/>
      <c r="BU1885" s="28"/>
      <c r="BV1885" s="28"/>
      <c r="BW1885" s="28"/>
      <c r="BX1885" s="28"/>
      <c r="BY1885" s="28"/>
      <c r="BZ1885" s="28"/>
      <c r="CA1885" s="28"/>
      <c r="CB1885" s="28"/>
      <c r="CC1885" s="28"/>
      <c r="CD1885" s="28"/>
      <c r="CE1885" s="28"/>
      <c r="CF1885" s="28"/>
      <c r="CG1885" s="28"/>
      <c r="CH1885" s="28"/>
      <c r="CI1885" s="28"/>
      <c r="CJ1885" s="28"/>
      <c r="CK1885" s="28"/>
      <c r="CL1885" s="28"/>
      <c r="CM1885" s="28"/>
      <c r="CN1885" s="28"/>
      <c r="CO1885" s="28"/>
      <c r="CP1885" s="28"/>
      <c r="CQ1885" s="28"/>
      <c r="CR1885" s="28"/>
      <c r="CS1885" s="28"/>
      <c r="CT1885" s="28"/>
      <c r="CU1885" s="28"/>
      <c r="CV1885" s="28"/>
      <c r="CW1885" s="28"/>
      <c r="CX1885" s="28"/>
      <c r="CY1885" s="28"/>
    </row>
    <row r="1886" customFormat="false" ht="12.75" hidden="false" customHeight="false" outlineLevel="0" collapsed="false">
      <c r="BS1886" s="28"/>
      <c r="BT1886" s="28"/>
      <c r="BU1886" s="28"/>
      <c r="BV1886" s="28"/>
      <c r="BW1886" s="28"/>
      <c r="BX1886" s="28"/>
      <c r="BY1886" s="28"/>
      <c r="BZ1886" s="28"/>
      <c r="CA1886" s="28"/>
      <c r="CB1886" s="28"/>
      <c r="CC1886" s="28"/>
      <c r="CD1886" s="28"/>
      <c r="CE1886" s="28"/>
      <c r="CF1886" s="28"/>
      <c r="CG1886" s="28"/>
      <c r="CH1886" s="28"/>
      <c r="CI1886" s="28"/>
      <c r="CJ1886" s="28"/>
      <c r="CK1886" s="28"/>
      <c r="CL1886" s="28"/>
      <c r="CM1886" s="28"/>
      <c r="CN1886" s="28"/>
      <c r="CO1886" s="28"/>
      <c r="CP1886" s="28"/>
      <c r="CQ1886" s="28"/>
      <c r="CR1886" s="28"/>
      <c r="CS1886" s="28"/>
      <c r="CT1886" s="28"/>
      <c r="CU1886" s="28"/>
      <c r="CV1886" s="28"/>
      <c r="CW1886" s="28"/>
      <c r="CX1886" s="28"/>
      <c r="CY1886" s="28"/>
    </row>
    <row r="1887" customFormat="false" ht="12.75" hidden="false" customHeight="false" outlineLevel="0" collapsed="false">
      <c r="BS1887" s="28"/>
      <c r="BT1887" s="28"/>
      <c r="BU1887" s="28"/>
      <c r="BV1887" s="28"/>
      <c r="BW1887" s="28"/>
      <c r="BX1887" s="28"/>
      <c r="BY1887" s="28"/>
      <c r="BZ1887" s="28"/>
      <c r="CA1887" s="28"/>
      <c r="CB1887" s="28"/>
      <c r="CC1887" s="28"/>
      <c r="CD1887" s="28"/>
      <c r="CE1887" s="28"/>
      <c r="CF1887" s="28"/>
      <c r="CG1887" s="28"/>
      <c r="CH1887" s="28"/>
      <c r="CI1887" s="28"/>
      <c r="CJ1887" s="28"/>
      <c r="CK1887" s="28"/>
      <c r="CL1887" s="28"/>
      <c r="CM1887" s="28"/>
      <c r="CN1887" s="28"/>
      <c r="CO1887" s="28"/>
      <c r="CP1887" s="28"/>
      <c r="CQ1887" s="28"/>
      <c r="CR1887" s="28"/>
      <c r="CS1887" s="28"/>
      <c r="CT1887" s="28"/>
      <c r="CU1887" s="28"/>
      <c r="CV1887" s="28"/>
      <c r="CW1887" s="28"/>
      <c r="CX1887" s="28"/>
      <c r="CY1887" s="28"/>
    </row>
    <row r="1888" customFormat="false" ht="12.75" hidden="false" customHeight="false" outlineLevel="0" collapsed="false">
      <c r="BS1888" s="28"/>
      <c r="BT1888" s="28"/>
      <c r="BU1888" s="28"/>
      <c r="BV1888" s="28"/>
      <c r="BW1888" s="28"/>
      <c r="BX1888" s="28"/>
      <c r="BY1888" s="28"/>
      <c r="BZ1888" s="28"/>
      <c r="CA1888" s="28"/>
      <c r="CB1888" s="28"/>
      <c r="CC1888" s="28"/>
      <c r="CD1888" s="28"/>
      <c r="CE1888" s="28"/>
      <c r="CF1888" s="28"/>
      <c r="CG1888" s="28"/>
      <c r="CH1888" s="28"/>
      <c r="CI1888" s="28"/>
      <c r="CJ1888" s="28"/>
      <c r="CK1888" s="28"/>
      <c r="CL1888" s="28"/>
      <c r="CM1888" s="28"/>
      <c r="CN1888" s="28"/>
      <c r="CO1888" s="28"/>
      <c r="CP1888" s="28"/>
      <c r="CQ1888" s="28"/>
      <c r="CR1888" s="28"/>
      <c r="CS1888" s="28"/>
      <c r="CT1888" s="28"/>
      <c r="CU1888" s="28"/>
      <c r="CV1888" s="28"/>
      <c r="CW1888" s="28"/>
      <c r="CX1888" s="28"/>
      <c r="CY1888" s="28"/>
    </row>
    <row r="1889" customFormat="false" ht="12.75" hidden="false" customHeight="false" outlineLevel="0" collapsed="false">
      <c r="BS1889" s="28"/>
      <c r="BT1889" s="28"/>
      <c r="BU1889" s="28"/>
      <c r="BV1889" s="28"/>
      <c r="BW1889" s="28"/>
      <c r="BX1889" s="28"/>
      <c r="BY1889" s="28"/>
      <c r="BZ1889" s="28"/>
      <c r="CA1889" s="28"/>
      <c r="CB1889" s="28"/>
      <c r="CC1889" s="28"/>
      <c r="CD1889" s="28"/>
      <c r="CE1889" s="28"/>
      <c r="CF1889" s="28"/>
      <c r="CG1889" s="28"/>
      <c r="CH1889" s="28"/>
      <c r="CI1889" s="28"/>
      <c r="CJ1889" s="28"/>
      <c r="CK1889" s="28"/>
      <c r="CL1889" s="28"/>
      <c r="CM1889" s="28"/>
      <c r="CN1889" s="28"/>
      <c r="CO1889" s="28"/>
      <c r="CP1889" s="28"/>
      <c r="CQ1889" s="28"/>
      <c r="CR1889" s="28"/>
      <c r="CS1889" s="28"/>
      <c r="CT1889" s="28"/>
      <c r="CU1889" s="28"/>
      <c r="CV1889" s="28"/>
      <c r="CW1889" s="28"/>
      <c r="CX1889" s="28"/>
      <c r="CY1889" s="28"/>
    </row>
    <row r="1890" customFormat="false" ht="12.75" hidden="false" customHeight="false" outlineLevel="0" collapsed="false">
      <c r="BS1890" s="28"/>
      <c r="BT1890" s="28"/>
      <c r="BU1890" s="28"/>
      <c r="BV1890" s="28"/>
      <c r="BW1890" s="28"/>
      <c r="BX1890" s="28"/>
      <c r="BY1890" s="28"/>
      <c r="BZ1890" s="28"/>
      <c r="CA1890" s="28"/>
      <c r="CB1890" s="28"/>
      <c r="CC1890" s="28"/>
      <c r="CD1890" s="28"/>
      <c r="CE1890" s="28"/>
      <c r="CF1890" s="28"/>
      <c r="CG1890" s="28"/>
      <c r="CH1890" s="28"/>
      <c r="CI1890" s="28"/>
      <c r="CJ1890" s="28"/>
      <c r="CK1890" s="28"/>
      <c r="CL1890" s="28"/>
      <c r="CM1890" s="28"/>
      <c r="CN1890" s="28"/>
      <c r="CO1890" s="28"/>
      <c r="CP1890" s="28"/>
      <c r="CQ1890" s="28"/>
      <c r="CR1890" s="28"/>
      <c r="CS1890" s="28"/>
      <c r="CT1890" s="28"/>
      <c r="CU1890" s="28"/>
      <c r="CV1890" s="28"/>
      <c r="CW1890" s="28"/>
      <c r="CX1890" s="28"/>
      <c r="CY1890" s="28"/>
    </row>
    <row r="1891" customFormat="false" ht="12.75" hidden="false" customHeight="false" outlineLevel="0" collapsed="false">
      <c r="BS1891" s="28"/>
      <c r="BT1891" s="28"/>
      <c r="BU1891" s="28"/>
      <c r="BV1891" s="28"/>
      <c r="BW1891" s="28"/>
      <c r="BX1891" s="28"/>
      <c r="BY1891" s="28"/>
      <c r="BZ1891" s="28"/>
      <c r="CA1891" s="28"/>
      <c r="CB1891" s="28"/>
      <c r="CC1891" s="28"/>
      <c r="CD1891" s="28"/>
      <c r="CE1891" s="28"/>
      <c r="CF1891" s="28"/>
      <c r="CG1891" s="28"/>
      <c r="CH1891" s="28"/>
      <c r="CI1891" s="28"/>
      <c r="CJ1891" s="28"/>
      <c r="CK1891" s="28"/>
      <c r="CL1891" s="28"/>
      <c r="CM1891" s="28"/>
      <c r="CN1891" s="28"/>
      <c r="CO1891" s="28"/>
      <c r="CP1891" s="28"/>
      <c r="CQ1891" s="28"/>
      <c r="CR1891" s="28"/>
      <c r="CS1891" s="28"/>
      <c r="CT1891" s="28"/>
      <c r="CU1891" s="28"/>
      <c r="CV1891" s="28"/>
      <c r="CW1891" s="28"/>
      <c r="CX1891" s="28"/>
      <c r="CY1891" s="28"/>
    </row>
    <row r="1892" customFormat="false" ht="12.75" hidden="false" customHeight="false" outlineLevel="0" collapsed="false">
      <c r="BS1892" s="28"/>
      <c r="BT1892" s="28"/>
      <c r="BU1892" s="28"/>
      <c r="BV1892" s="28"/>
      <c r="BW1892" s="28"/>
      <c r="BX1892" s="28"/>
      <c r="BY1892" s="28"/>
      <c r="BZ1892" s="28"/>
      <c r="CA1892" s="28"/>
      <c r="CB1892" s="28"/>
      <c r="CC1892" s="28"/>
      <c r="CD1892" s="28"/>
      <c r="CE1892" s="28"/>
      <c r="CF1892" s="28"/>
      <c r="CG1892" s="28"/>
      <c r="CH1892" s="28"/>
      <c r="CI1892" s="28"/>
      <c r="CJ1892" s="28"/>
      <c r="CK1892" s="28"/>
      <c r="CL1892" s="28"/>
      <c r="CM1892" s="28"/>
      <c r="CN1892" s="28"/>
      <c r="CO1892" s="28"/>
      <c r="CP1892" s="28"/>
      <c r="CQ1892" s="28"/>
      <c r="CR1892" s="28"/>
      <c r="CS1892" s="28"/>
      <c r="CT1892" s="28"/>
      <c r="CU1892" s="28"/>
      <c r="CV1892" s="28"/>
      <c r="CW1892" s="28"/>
      <c r="CX1892" s="28"/>
      <c r="CY1892" s="28"/>
    </row>
    <row r="1893" customFormat="false" ht="12.75" hidden="false" customHeight="false" outlineLevel="0" collapsed="false">
      <c r="BS1893" s="28"/>
      <c r="BT1893" s="28"/>
      <c r="BU1893" s="28"/>
      <c r="BV1893" s="28"/>
      <c r="BW1893" s="28"/>
      <c r="BX1893" s="28"/>
      <c r="BY1893" s="28"/>
      <c r="BZ1893" s="28"/>
      <c r="CA1893" s="28"/>
      <c r="CB1893" s="28"/>
      <c r="CC1893" s="28"/>
      <c r="CD1893" s="28"/>
      <c r="CE1893" s="28"/>
      <c r="CF1893" s="28"/>
      <c r="CG1893" s="28"/>
      <c r="CH1893" s="28"/>
      <c r="CI1893" s="28"/>
      <c r="CJ1893" s="28"/>
      <c r="CK1893" s="28"/>
      <c r="CL1893" s="28"/>
      <c r="CM1893" s="28"/>
      <c r="CN1893" s="28"/>
      <c r="CO1893" s="28"/>
      <c r="CP1893" s="28"/>
      <c r="CQ1893" s="28"/>
      <c r="CR1893" s="28"/>
      <c r="CS1893" s="28"/>
      <c r="CT1893" s="28"/>
      <c r="CU1893" s="28"/>
      <c r="CV1893" s="28"/>
      <c r="CW1893" s="28"/>
      <c r="CX1893" s="28"/>
      <c r="CY1893" s="28"/>
    </row>
    <row r="1894" customFormat="false" ht="12.75" hidden="false" customHeight="false" outlineLevel="0" collapsed="false">
      <c r="BS1894" s="28"/>
      <c r="BT1894" s="28"/>
      <c r="BU1894" s="28"/>
      <c r="BV1894" s="28"/>
      <c r="BW1894" s="28"/>
      <c r="BX1894" s="28"/>
      <c r="BY1894" s="28"/>
      <c r="BZ1894" s="28"/>
      <c r="CA1894" s="28"/>
      <c r="CB1894" s="28"/>
      <c r="CC1894" s="28"/>
      <c r="CD1894" s="28"/>
      <c r="CE1894" s="28"/>
      <c r="CF1894" s="28"/>
      <c r="CG1894" s="28"/>
      <c r="CH1894" s="28"/>
      <c r="CI1894" s="28"/>
      <c r="CJ1894" s="28"/>
      <c r="CK1894" s="28"/>
      <c r="CL1894" s="28"/>
      <c r="CM1894" s="28"/>
      <c r="CN1894" s="28"/>
      <c r="CO1894" s="28"/>
      <c r="CP1894" s="28"/>
      <c r="CQ1894" s="28"/>
      <c r="CR1894" s="28"/>
      <c r="CS1894" s="28"/>
      <c r="CT1894" s="28"/>
      <c r="CU1894" s="28"/>
      <c r="CV1894" s="28"/>
      <c r="CW1894" s="28"/>
      <c r="CX1894" s="28"/>
      <c r="CY1894" s="28"/>
    </row>
    <row r="1895" customFormat="false" ht="12.75" hidden="false" customHeight="false" outlineLevel="0" collapsed="false">
      <c r="BS1895" s="28"/>
      <c r="BT1895" s="28"/>
      <c r="BU1895" s="28"/>
      <c r="BV1895" s="28"/>
      <c r="BW1895" s="28"/>
      <c r="BX1895" s="28"/>
      <c r="BY1895" s="28"/>
      <c r="BZ1895" s="28"/>
      <c r="CA1895" s="28"/>
      <c r="CB1895" s="28"/>
      <c r="CC1895" s="28"/>
      <c r="CD1895" s="28"/>
      <c r="CE1895" s="28"/>
      <c r="CF1895" s="28"/>
      <c r="CG1895" s="28"/>
      <c r="CH1895" s="28"/>
      <c r="CI1895" s="28"/>
      <c r="CJ1895" s="28"/>
      <c r="CK1895" s="28"/>
      <c r="CL1895" s="28"/>
      <c r="CM1895" s="28"/>
      <c r="CN1895" s="28"/>
      <c r="CO1895" s="28"/>
      <c r="CP1895" s="28"/>
      <c r="CQ1895" s="28"/>
      <c r="CR1895" s="28"/>
      <c r="CS1895" s="28"/>
      <c r="CT1895" s="28"/>
      <c r="CU1895" s="28"/>
      <c r="CV1895" s="28"/>
      <c r="CW1895" s="28"/>
      <c r="CX1895" s="28"/>
      <c r="CY1895" s="28"/>
    </row>
    <row r="1896" customFormat="false" ht="12.75" hidden="false" customHeight="false" outlineLevel="0" collapsed="false">
      <c r="BS1896" s="28"/>
      <c r="BT1896" s="28"/>
      <c r="BU1896" s="28"/>
      <c r="BV1896" s="28"/>
      <c r="BW1896" s="28"/>
      <c r="BX1896" s="28"/>
      <c r="BY1896" s="28"/>
      <c r="BZ1896" s="28"/>
      <c r="CA1896" s="28"/>
      <c r="CB1896" s="28"/>
      <c r="CC1896" s="28"/>
      <c r="CD1896" s="28"/>
      <c r="CE1896" s="28"/>
      <c r="CF1896" s="28"/>
      <c r="CG1896" s="28"/>
      <c r="CH1896" s="28"/>
      <c r="CI1896" s="28"/>
      <c r="CJ1896" s="28"/>
      <c r="CK1896" s="28"/>
      <c r="CL1896" s="28"/>
      <c r="CM1896" s="28"/>
      <c r="CN1896" s="28"/>
      <c r="CO1896" s="28"/>
      <c r="CP1896" s="28"/>
      <c r="CQ1896" s="28"/>
      <c r="CR1896" s="28"/>
      <c r="CS1896" s="28"/>
      <c r="CT1896" s="28"/>
      <c r="CU1896" s="28"/>
      <c r="CV1896" s="28"/>
      <c r="CW1896" s="28"/>
      <c r="CX1896" s="28"/>
      <c r="CY1896" s="28"/>
    </row>
    <row r="1897" customFormat="false" ht="12.75" hidden="false" customHeight="false" outlineLevel="0" collapsed="false">
      <c r="BS1897" s="28"/>
      <c r="BT1897" s="28"/>
      <c r="BU1897" s="28"/>
      <c r="BV1897" s="28"/>
      <c r="BW1897" s="28"/>
      <c r="BX1897" s="28"/>
      <c r="BY1897" s="28"/>
      <c r="BZ1897" s="28"/>
      <c r="CA1897" s="28"/>
      <c r="CB1897" s="28"/>
      <c r="CC1897" s="28"/>
      <c r="CD1897" s="28"/>
      <c r="CE1897" s="28"/>
      <c r="CF1897" s="28"/>
      <c r="CG1897" s="28"/>
      <c r="CH1897" s="28"/>
      <c r="CI1897" s="28"/>
      <c r="CJ1897" s="28"/>
      <c r="CK1897" s="28"/>
      <c r="CL1897" s="28"/>
      <c r="CM1897" s="28"/>
      <c r="CN1897" s="28"/>
      <c r="CO1897" s="28"/>
      <c r="CP1897" s="28"/>
      <c r="CQ1897" s="28"/>
      <c r="CR1897" s="28"/>
      <c r="CS1897" s="28"/>
      <c r="CT1897" s="28"/>
      <c r="CU1897" s="28"/>
      <c r="CV1897" s="28"/>
      <c r="CW1897" s="28"/>
      <c r="CX1897" s="28"/>
      <c r="CY1897" s="28"/>
    </row>
    <row r="1898" customFormat="false" ht="12.75" hidden="false" customHeight="false" outlineLevel="0" collapsed="false">
      <c r="BS1898" s="28"/>
      <c r="BT1898" s="28"/>
      <c r="BU1898" s="28"/>
      <c r="BV1898" s="28"/>
      <c r="BW1898" s="28"/>
      <c r="BX1898" s="28"/>
      <c r="BY1898" s="28"/>
      <c r="BZ1898" s="28"/>
      <c r="CA1898" s="28"/>
      <c r="CB1898" s="28"/>
      <c r="CC1898" s="28"/>
      <c r="CD1898" s="28"/>
      <c r="CE1898" s="28"/>
      <c r="CF1898" s="28"/>
      <c r="CG1898" s="28"/>
      <c r="CH1898" s="28"/>
      <c r="CI1898" s="28"/>
      <c r="CJ1898" s="28"/>
      <c r="CK1898" s="28"/>
      <c r="CL1898" s="28"/>
      <c r="CM1898" s="28"/>
      <c r="CN1898" s="28"/>
      <c r="CO1898" s="28"/>
      <c r="CP1898" s="28"/>
      <c r="CQ1898" s="28"/>
      <c r="CR1898" s="28"/>
      <c r="CS1898" s="28"/>
      <c r="CT1898" s="28"/>
      <c r="CU1898" s="28"/>
      <c r="CV1898" s="28"/>
      <c r="CW1898" s="28"/>
      <c r="CX1898" s="28"/>
      <c r="CY1898" s="28"/>
    </row>
    <row r="1899" customFormat="false" ht="12.75" hidden="false" customHeight="false" outlineLevel="0" collapsed="false">
      <c r="BS1899" s="28"/>
      <c r="BT1899" s="28"/>
      <c r="BU1899" s="28"/>
      <c r="BV1899" s="28"/>
      <c r="BW1899" s="28"/>
      <c r="BX1899" s="28"/>
      <c r="BY1899" s="28"/>
      <c r="BZ1899" s="28"/>
      <c r="CA1899" s="28"/>
      <c r="CB1899" s="28"/>
      <c r="CC1899" s="28"/>
      <c r="CD1899" s="28"/>
      <c r="CE1899" s="28"/>
      <c r="CF1899" s="28"/>
      <c r="CG1899" s="28"/>
      <c r="CH1899" s="28"/>
      <c r="CI1899" s="28"/>
      <c r="CJ1899" s="28"/>
      <c r="CK1899" s="28"/>
      <c r="CL1899" s="28"/>
      <c r="CM1899" s="28"/>
      <c r="CN1899" s="28"/>
      <c r="CO1899" s="28"/>
      <c r="CP1899" s="28"/>
      <c r="CQ1899" s="28"/>
      <c r="CR1899" s="28"/>
      <c r="CS1899" s="28"/>
      <c r="CT1899" s="28"/>
      <c r="CU1899" s="28"/>
      <c r="CV1899" s="28"/>
      <c r="CW1899" s="28"/>
      <c r="CX1899" s="28"/>
      <c r="CY1899" s="28"/>
    </row>
    <row r="1900" customFormat="false" ht="12.75" hidden="false" customHeight="false" outlineLevel="0" collapsed="false">
      <c r="BS1900" s="28"/>
      <c r="BT1900" s="28"/>
      <c r="BU1900" s="28"/>
      <c r="BV1900" s="28"/>
      <c r="BW1900" s="28"/>
      <c r="BX1900" s="28"/>
      <c r="BY1900" s="28"/>
      <c r="BZ1900" s="28"/>
      <c r="CA1900" s="28"/>
      <c r="CB1900" s="28"/>
      <c r="CC1900" s="28"/>
      <c r="CD1900" s="28"/>
      <c r="CE1900" s="28"/>
      <c r="CF1900" s="28"/>
      <c r="CG1900" s="28"/>
      <c r="CH1900" s="28"/>
      <c r="CI1900" s="28"/>
      <c r="CJ1900" s="28"/>
      <c r="CK1900" s="28"/>
      <c r="CL1900" s="28"/>
      <c r="CM1900" s="28"/>
      <c r="CN1900" s="28"/>
      <c r="CO1900" s="28"/>
      <c r="CP1900" s="28"/>
      <c r="CQ1900" s="28"/>
      <c r="CR1900" s="28"/>
      <c r="CS1900" s="28"/>
      <c r="CT1900" s="28"/>
      <c r="CU1900" s="28"/>
      <c r="CV1900" s="28"/>
      <c r="CW1900" s="28"/>
      <c r="CX1900" s="28"/>
      <c r="CY1900" s="28"/>
    </row>
    <row r="1901" customFormat="false" ht="12.75" hidden="false" customHeight="false" outlineLevel="0" collapsed="false">
      <c r="BS1901" s="28"/>
      <c r="BT1901" s="28"/>
      <c r="BU1901" s="28"/>
      <c r="BV1901" s="28"/>
      <c r="BW1901" s="28"/>
      <c r="BX1901" s="28"/>
      <c r="BY1901" s="28"/>
      <c r="BZ1901" s="28"/>
      <c r="CA1901" s="28"/>
      <c r="CB1901" s="28"/>
      <c r="CC1901" s="28"/>
      <c r="CD1901" s="28"/>
      <c r="CE1901" s="28"/>
      <c r="CF1901" s="28"/>
      <c r="CG1901" s="28"/>
      <c r="CH1901" s="28"/>
      <c r="CI1901" s="28"/>
      <c r="CJ1901" s="28"/>
      <c r="CK1901" s="28"/>
      <c r="CL1901" s="28"/>
      <c r="CM1901" s="28"/>
      <c r="CN1901" s="28"/>
      <c r="CO1901" s="28"/>
      <c r="CP1901" s="28"/>
      <c r="CQ1901" s="28"/>
      <c r="CR1901" s="28"/>
      <c r="CS1901" s="28"/>
      <c r="CT1901" s="28"/>
      <c r="CU1901" s="28"/>
      <c r="CV1901" s="28"/>
      <c r="CW1901" s="28"/>
      <c r="CX1901" s="28"/>
      <c r="CY1901" s="28"/>
    </row>
    <row r="1902" customFormat="false" ht="12.75" hidden="false" customHeight="false" outlineLevel="0" collapsed="false">
      <c r="BS1902" s="28"/>
      <c r="BT1902" s="28"/>
      <c r="BU1902" s="28"/>
      <c r="BV1902" s="28"/>
      <c r="BW1902" s="28"/>
      <c r="BX1902" s="28"/>
      <c r="BY1902" s="28"/>
      <c r="BZ1902" s="28"/>
      <c r="CA1902" s="28"/>
      <c r="CB1902" s="28"/>
      <c r="CC1902" s="28"/>
      <c r="CD1902" s="28"/>
      <c r="CE1902" s="28"/>
      <c r="CF1902" s="28"/>
      <c r="CG1902" s="28"/>
      <c r="CH1902" s="28"/>
      <c r="CI1902" s="28"/>
      <c r="CJ1902" s="28"/>
      <c r="CK1902" s="28"/>
      <c r="CL1902" s="28"/>
      <c r="CM1902" s="28"/>
      <c r="CN1902" s="28"/>
      <c r="CO1902" s="28"/>
      <c r="CP1902" s="28"/>
      <c r="CQ1902" s="28"/>
      <c r="CR1902" s="28"/>
      <c r="CS1902" s="28"/>
      <c r="CT1902" s="28"/>
      <c r="CU1902" s="28"/>
      <c r="CV1902" s="28"/>
      <c r="CW1902" s="28"/>
      <c r="CX1902" s="28"/>
      <c r="CY1902" s="28"/>
    </row>
    <row r="1903" customFormat="false" ht="12.75" hidden="false" customHeight="false" outlineLevel="0" collapsed="false">
      <c r="BS1903" s="28"/>
      <c r="BT1903" s="28"/>
      <c r="BU1903" s="28"/>
      <c r="BV1903" s="28"/>
      <c r="BW1903" s="28"/>
      <c r="BX1903" s="28"/>
      <c r="BY1903" s="28"/>
      <c r="BZ1903" s="28"/>
      <c r="CA1903" s="28"/>
      <c r="CB1903" s="28"/>
      <c r="CC1903" s="28"/>
      <c r="CD1903" s="28"/>
      <c r="CE1903" s="28"/>
      <c r="CF1903" s="28"/>
      <c r="CG1903" s="28"/>
      <c r="CH1903" s="28"/>
      <c r="CI1903" s="28"/>
      <c r="CJ1903" s="28"/>
      <c r="CK1903" s="28"/>
      <c r="CL1903" s="28"/>
      <c r="CM1903" s="28"/>
      <c r="CN1903" s="28"/>
      <c r="CO1903" s="28"/>
      <c r="CP1903" s="28"/>
      <c r="CQ1903" s="28"/>
      <c r="CR1903" s="28"/>
      <c r="CS1903" s="28"/>
      <c r="CT1903" s="28"/>
      <c r="CU1903" s="28"/>
      <c r="CV1903" s="28"/>
      <c r="CW1903" s="28"/>
      <c r="CX1903" s="28"/>
      <c r="CY1903" s="28"/>
    </row>
    <row r="1904" customFormat="false" ht="12.75" hidden="false" customHeight="false" outlineLevel="0" collapsed="false">
      <c r="BS1904" s="28"/>
      <c r="BT1904" s="28"/>
      <c r="BU1904" s="28"/>
      <c r="BV1904" s="28"/>
      <c r="BW1904" s="28"/>
      <c r="BX1904" s="28"/>
      <c r="BY1904" s="28"/>
      <c r="BZ1904" s="28"/>
      <c r="CA1904" s="28"/>
      <c r="CB1904" s="28"/>
      <c r="CC1904" s="28"/>
      <c r="CD1904" s="28"/>
      <c r="CE1904" s="28"/>
      <c r="CF1904" s="28"/>
      <c r="CG1904" s="28"/>
      <c r="CH1904" s="28"/>
      <c r="CI1904" s="28"/>
      <c r="CJ1904" s="28"/>
      <c r="CK1904" s="28"/>
      <c r="CL1904" s="28"/>
      <c r="CM1904" s="28"/>
      <c r="CN1904" s="28"/>
      <c r="CO1904" s="28"/>
      <c r="CP1904" s="28"/>
      <c r="CQ1904" s="28"/>
      <c r="CR1904" s="28"/>
      <c r="CS1904" s="28"/>
      <c r="CT1904" s="28"/>
      <c r="CU1904" s="28"/>
      <c r="CV1904" s="28"/>
      <c r="CW1904" s="28"/>
      <c r="CX1904" s="28"/>
      <c r="CY1904" s="28"/>
    </row>
    <row r="1905" customFormat="false" ht="12.75" hidden="false" customHeight="false" outlineLevel="0" collapsed="false">
      <c r="BS1905" s="28"/>
      <c r="BT1905" s="28"/>
      <c r="BU1905" s="28"/>
      <c r="BV1905" s="28"/>
      <c r="BW1905" s="28"/>
      <c r="BX1905" s="28"/>
      <c r="BY1905" s="28"/>
      <c r="BZ1905" s="28"/>
      <c r="CA1905" s="28"/>
      <c r="CB1905" s="28"/>
      <c r="CC1905" s="28"/>
      <c r="CD1905" s="28"/>
      <c r="CE1905" s="28"/>
      <c r="CF1905" s="28"/>
      <c r="CG1905" s="28"/>
      <c r="CH1905" s="28"/>
      <c r="CI1905" s="28"/>
      <c r="CJ1905" s="28"/>
      <c r="CK1905" s="28"/>
      <c r="CL1905" s="28"/>
      <c r="CM1905" s="28"/>
      <c r="CN1905" s="28"/>
      <c r="CO1905" s="28"/>
      <c r="CP1905" s="28"/>
      <c r="CQ1905" s="28"/>
      <c r="CR1905" s="28"/>
      <c r="CS1905" s="28"/>
      <c r="CT1905" s="28"/>
      <c r="CU1905" s="28"/>
      <c r="CV1905" s="28"/>
      <c r="CW1905" s="28"/>
      <c r="CX1905" s="28"/>
      <c r="CY1905" s="28"/>
    </row>
    <row r="1906" customFormat="false" ht="12.75" hidden="false" customHeight="false" outlineLevel="0" collapsed="false">
      <c r="BS1906" s="28"/>
      <c r="BT1906" s="28"/>
      <c r="BU1906" s="28"/>
      <c r="BV1906" s="28"/>
      <c r="BW1906" s="28"/>
      <c r="BX1906" s="28"/>
      <c r="BY1906" s="28"/>
      <c r="BZ1906" s="28"/>
      <c r="CA1906" s="28"/>
      <c r="CB1906" s="28"/>
      <c r="CC1906" s="28"/>
      <c r="CD1906" s="28"/>
      <c r="CE1906" s="28"/>
      <c r="CF1906" s="28"/>
      <c r="CG1906" s="28"/>
      <c r="CH1906" s="28"/>
      <c r="CI1906" s="28"/>
      <c r="CJ1906" s="28"/>
      <c r="CK1906" s="28"/>
      <c r="CL1906" s="28"/>
      <c r="CM1906" s="28"/>
      <c r="CN1906" s="28"/>
      <c r="CO1906" s="28"/>
      <c r="CP1906" s="28"/>
      <c r="CQ1906" s="28"/>
      <c r="CR1906" s="28"/>
      <c r="CS1906" s="28"/>
      <c r="CT1906" s="28"/>
      <c r="CU1906" s="28"/>
      <c r="CV1906" s="28"/>
      <c r="CW1906" s="28"/>
      <c r="CX1906" s="28"/>
      <c r="CY1906" s="28"/>
    </row>
    <row r="1907" customFormat="false" ht="12.75" hidden="false" customHeight="false" outlineLevel="0" collapsed="false">
      <c r="BS1907" s="28"/>
      <c r="BT1907" s="28"/>
      <c r="BU1907" s="28"/>
      <c r="BV1907" s="28"/>
      <c r="BW1907" s="28"/>
      <c r="BX1907" s="28"/>
      <c r="BY1907" s="28"/>
      <c r="BZ1907" s="28"/>
      <c r="CA1907" s="28"/>
      <c r="CB1907" s="28"/>
      <c r="CC1907" s="28"/>
      <c r="CD1907" s="28"/>
      <c r="CE1907" s="28"/>
      <c r="CF1907" s="28"/>
      <c r="CG1907" s="28"/>
      <c r="CH1907" s="28"/>
      <c r="CI1907" s="28"/>
      <c r="CJ1907" s="28"/>
      <c r="CK1907" s="28"/>
      <c r="CL1907" s="28"/>
      <c r="CM1907" s="28"/>
      <c r="CN1907" s="28"/>
      <c r="CO1907" s="28"/>
      <c r="CP1907" s="28"/>
      <c r="CQ1907" s="28"/>
      <c r="CR1907" s="28"/>
      <c r="CS1907" s="28"/>
      <c r="CT1907" s="28"/>
      <c r="CU1907" s="28"/>
      <c r="CV1907" s="28"/>
      <c r="CW1907" s="28"/>
      <c r="CX1907" s="28"/>
      <c r="CY1907" s="28"/>
    </row>
    <row r="1908" customFormat="false" ht="12.75" hidden="false" customHeight="false" outlineLevel="0" collapsed="false">
      <c r="BS1908" s="28"/>
      <c r="BT1908" s="28"/>
      <c r="BU1908" s="28"/>
      <c r="BV1908" s="28"/>
      <c r="BW1908" s="28"/>
      <c r="BX1908" s="28"/>
      <c r="BY1908" s="28"/>
      <c r="BZ1908" s="28"/>
      <c r="CA1908" s="28"/>
      <c r="CB1908" s="28"/>
      <c r="CC1908" s="28"/>
      <c r="CD1908" s="28"/>
      <c r="CE1908" s="28"/>
      <c r="CF1908" s="28"/>
      <c r="CG1908" s="28"/>
      <c r="CH1908" s="28"/>
      <c r="CI1908" s="28"/>
      <c r="CJ1908" s="28"/>
      <c r="CK1908" s="28"/>
      <c r="CL1908" s="28"/>
      <c r="CM1908" s="28"/>
      <c r="CN1908" s="28"/>
      <c r="CO1908" s="28"/>
      <c r="CP1908" s="28"/>
      <c r="CQ1908" s="28"/>
      <c r="CR1908" s="28"/>
      <c r="CS1908" s="28"/>
      <c r="CT1908" s="28"/>
      <c r="CU1908" s="28"/>
      <c r="CV1908" s="28"/>
      <c r="CW1908" s="28"/>
      <c r="CX1908" s="28"/>
      <c r="CY1908" s="28"/>
    </row>
    <row r="1909" customFormat="false" ht="12.75" hidden="false" customHeight="false" outlineLevel="0" collapsed="false">
      <c r="BS1909" s="28"/>
      <c r="BT1909" s="28"/>
      <c r="BU1909" s="28"/>
      <c r="BV1909" s="28"/>
      <c r="BW1909" s="28"/>
      <c r="BX1909" s="28"/>
      <c r="BY1909" s="28"/>
      <c r="BZ1909" s="28"/>
      <c r="CA1909" s="28"/>
      <c r="CB1909" s="28"/>
      <c r="CC1909" s="28"/>
      <c r="CD1909" s="28"/>
      <c r="CE1909" s="28"/>
      <c r="CF1909" s="28"/>
      <c r="CG1909" s="28"/>
      <c r="CH1909" s="28"/>
      <c r="CI1909" s="28"/>
      <c r="CJ1909" s="28"/>
      <c r="CK1909" s="28"/>
      <c r="CL1909" s="28"/>
      <c r="CM1909" s="28"/>
      <c r="CN1909" s="28"/>
      <c r="CO1909" s="28"/>
      <c r="CP1909" s="28"/>
      <c r="CQ1909" s="28"/>
      <c r="CR1909" s="28"/>
      <c r="CS1909" s="28"/>
      <c r="CT1909" s="28"/>
      <c r="CU1909" s="28"/>
      <c r="CV1909" s="28"/>
      <c r="CW1909" s="28"/>
      <c r="CX1909" s="28"/>
      <c r="CY1909" s="28"/>
    </row>
    <row r="1910" customFormat="false" ht="12.75" hidden="false" customHeight="false" outlineLevel="0" collapsed="false">
      <c r="BS1910" s="28"/>
      <c r="BT1910" s="28"/>
      <c r="BU1910" s="28"/>
      <c r="BV1910" s="28"/>
      <c r="BW1910" s="28"/>
      <c r="BX1910" s="28"/>
      <c r="BY1910" s="28"/>
      <c r="BZ1910" s="28"/>
      <c r="CA1910" s="28"/>
      <c r="CB1910" s="28"/>
      <c r="CC1910" s="28"/>
      <c r="CD1910" s="28"/>
      <c r="CE1910" s="28"/>
      <c r="CF1910" s="28"/>
      <c r="CG1910" s="28"/>
      <c r="CH1910" s="28"/>
      <c r="CI1910" s="28"/>
      <c r="CJ1910" s="28"/>
      <c r="CK1910" s="28"/>
      <c r="CL1910" s="28"/>
      <c r="CM1910" s="28"/>
      <c r="CN1910" s="28"/>
      <c r="CO1910" s="28"/>
      <c r="CP1910" s="28"/>
      <c r="CQ1910" s="28"/>
      <c r="CR1910" s="28"/>
      <c r="CS1910" s="28"/>
      <c r="CT1910" s="28"/>
      <c r="CU1910" s="28"/>
      <c r="CV1910" s="28"/>
      <c r="CW1910" s="28"/>
      <c r="CX1910" s="28"/>
      <c r="CY1910" s="28"/>
    </row>
    <row r="1911" customFormat="false" ht="12.75" hidden="false" customHeight="false" outlineLevel="0" collapsed="false">
      <c r="BS1911" s="28"/>
      <c r="BT1911" s="28"/>
      <c r="BU1911" s="28"/>
      <c r="BV1911" s="28"/>
      <c r="BW1911" s="28"/>
      <c r="BX1911" s="28"/>
      <c r="BY1911" s="28"/>
      <c r="BZ1911" s="28"/>
      <c r="CA1911" s="28"/>
      <c r="CB1911" s="28"/>
      <c r="CC1911" s="28"/>
      <c r="CD1911" s="28"/>
      <c r="CE1911" s="28"/>
      <c r="CF1911" s="28"/>
      <c r="CG1911" s="28"/>
      <c r="CH1911" s="28"/>
      <c r="CI1911" s="28"/>
      <c r="CJ1911" s="28"/>
      <c r="CK1911" s="28"/>
      <c r="CL1911" s="28"/>
      <c r="CM1911" s="28"/>
      <c r="CN1911" s="28"/>
      <c r="CO1911" s="28"/>
      <c r="CP1911" s="28"/>
      <c r="CQ1911" s="28"/>
      <c r="CR1911" s="28"/>
      <c r="CS1911" s="28"/>
      <c r="CT1911" s="28"/>
      <c r="CU1911" s="28"/>
      <c r="CV1911" s="28"/>
      <c r="CW1911" s="28"/>
      <c r="CX1911" s="28"/>
      <c r="CY1911" s="28"/>
    </row>
    <row r="1912" customFormat="false" ht="12.75" hidden="false" customHeight="false" outlineLevel="0" collapsed="false">
      <c r="BS1912" s="28"/>
      <c r="BT1912" s="28"/>
      <c r="BU1912" s="28"/>
      <c r="BV1912" s="28"/>
      <c r="BW1912" s="28"/>
      <c r="BX1912" s="28"/>
      <c r="BY1912" s="28"/>
      <c r="BZ1912" s="28"/>
      <c r="CA1912" s="28"/>
      <c r="CB1912" s="28"/>
      <c r="CC1912" s="28"/>
      <c r="CD1912" s="28"/>
      <c r="CE1912" s="28"/>
      <c r="CF1912" s="28"/>
      <c r="CG1912" s="28"/>
      <c r="CH1912" s="28"/>
      <c r="CI1912" s="28"/>
      <c r="CJ1912" s="28"/>
      <c r="CK1912" s="28"/>
      <c r="CL1912" s="28"/>
      <c r="CM1912" s="28"/>
      <c r="CN1912" s="28"/>
      <c r="CO1912" s="28"/>
      <c r="CP1912" s="28"/>
      <c r="CQ1912" s="28"/>
      <c r="CR1912" s="28"/>
      <c r="CS1912" s="28"/>
      <c r="CT1912" s="28"/>
      <c r="CU1912" s="28"/>
      <c r="CV1912" s="28"/>
      <c r="CW1912" s="28"/>
      <c r="CX1912" s="28"/>
      <c r="CY1912" s="28"/>
    </row>
    <row r="1913" customFormat="false" ht="12.75" hidden="false" customHeight="false" outlineLevel="0" collapsed="false">
      <c r="BS1913" s="28"/>
      <c r="BT1913" s="28"/>
      <c r="BU1913" s="28"/>
      <c r="BV1913" s="28"/>
      <c r="BW1913" s="28"/>
      <c r="BX1913" s="28"/>
      <c r="BY1913" s="28"/>
      <c r="BZ1913" s="28"/>
      <c r="CA1913" s="28"/>
      <c r="CB1913" s="28"/>
      <c r="CC1913" s="28"/>
      <c r="CD1913" s="28"/>
      <c r="CE1913" s="28"/>
      <c r="CF1913" s="28"/>
      <c r="CG1913" s="28"/>
      <c r="CH1913" s="28"/>
      <c r="CI1913" s="28"/>
      <c r="CJ1913" s="28"/>
      <c r="CK1913" s="28"/>
      <c r="CL1913" s="28"/>
      <c r="CM1913" s="28"/>
      <c r="CN1913" s="28"/>
      <c r="CO1913" s="28"/>
      <c r="CP1913" s="28"/>
      <c r="CQ1913" s="28"/>
      <c r="CR1913" s="28"/>
      <c r="CS1913" s="28"/>
      <c r="CT1913" s="28"/>
      <c r="CU1913" s="28"/>
      <c r="CV1913" s="28"/>
      <c r="CW1913" s="28"/>
      <c r="CX1913" s="28"/>
      <c r="CY1913" s="28"/>
    </row>
    <row r="1914" customFormat="false" ht="12.75" hidden="false" customHeight="false" outlineLevel="0" collapsed="false">
      <c r="BS1914" s="28"/>
      <c r="BT1914" s="28"/>
      <c r="BU1914" s="28"/>
      <c r="BV1914" s="28"/>
      <c r="BW1914" s="28"/>
      <c r="BX1914" s="28"/>
      <c r="BY1914" s="28"/>
      <c r="BZ1914" s="28"/>
      <c r="CA1914" s="28"/>
      <c r="CB1914" s="28"/>
      <c r="CC1914" s="28"/>
      <c r="CD1914" s="28"/>
      <c r="CE1914" s="28"/>
      <c r="CF1914" s="28"/>
      <c r="CG1914" s="28"/>
      <c r="CH1914" s="28"/>
      <c r="CI1914" s="28"/>
      <c r="CJ1914" s="28"/>
      <c r="CK1914" s="28"/>
      <c r="CL1914" s="28"/>
      <c r="CM1914" s="28"/>
      <c r="CN1914" s="28"/>
      <c r="CO1914" s="28"/>
      <c r="CP1914" s="28"/>
      <c r="CQ1914" s="28"/>
      <c r="CR1914" s="28"/>
      <c r="CS1914" s="28"/>
      <c r="CT1914" s="28"/>
      <c r="CU1914" s="28"/>
      <c r="CV1914" s="28"/>
      <c r="CW1914" s="28"/>
      <c r="CX1914" s="28"/>
      <c r="CY1914" s="28"/>
    </row>
    <row r="1915" customFormat="false" ht="12.75" hidden="false" customHeight="false" outlineLevel="0" collapsed="false">
      <c r="BS1915" s="28"/>
      <c r="BT1915" s="28"/>
      <c r="BU1915" s="28"/>
      <c r="BV1915" s="28"/>
      <c r="BW1915" s="28"/>
      <c r="BX1915" s="28"/>
      <c r="BY1915" s="28"/>
      <c r="BZ1915" s="28"/>
      <c r="CA1915" s="28"/>
      <c r="CB1915" s="28"/>
      <c r="CC1915" s="28"/>
      <c r="CD1915" s="28"/>
      <c r="CE1915" s="28"/>
      <c r="CF1915" s="28"/>
      <c r="CG1915" s="28"/>
      <c r="CH1915" s="28"/>
      <c r="CI1915" s="28"/>
      <c r="CJ1915" s="28"/>
      <c r="CK1915" s="28"/>
      <c r="CL1915" s="28"/>
      <c r="CM1915" s="28"/>
      <c r="CN1915" s="28"/>
      <c r="CO1915" s="28"/>
      <c r="CP1915" s="28"/>
      <c r="CQ1915" s="28"/>
      <c r="CR1915" s="28"/>
      <c r="CS1915" s="28"/>
      <c r="CT1915" s="28"/>
      <c r="CU1915" s="28"/>
      <c r="CV1915" s="28"/>
      <c r="CW1915" s="28"/>
      <c r="CX1915" s="28"/>
      <c r="CY1915" s="28"/>
    </row>
    <row r="1916" customFormat="false" ht="12.75" hidden="false" customHeight="false" outlineLevel="0" collapsed="false">
      <c r="BS1916" s="28"/>
      <c r="BT1916" s="28"/>
      <c r="BU1916" s="28"/>
      <c r="BV1916" s="28"/>
      <c r="BW1916" s="28"/>
      <c r="BX1916" s="28"/>
      <c r="BY1916" s="28"/>
      <c r="BZ1916" s="28"/>
      <c r="CA1916" s="28"/>
      <c r="CB1916" s="28"/>
      <c r="CC1916" s="28"/>
      <c r="CD1916" s="28"/>
      <c r="CE1916" s="28"/>
      <c r="CF1916" s="28"/>
      <c r="CG1916" s="28"/>
      <c r="CH1916" s="28"/>
      <c r="CI1916" s="28"/>
      <c r="CJ1916" s="28"/>
      <c r="CK1916" s="28"/>
      <c r="CL1916" s="28"/>
      <c r="CM1916" s="28"/>
      <c r="CN1916" s="28"/>
      <c r="CO1916" s="28"/>
      <c r="CP1916" s="28"/>
      <c r="CQ1916" s="28"/>
      <c r="CR1916" s="28"/>
      <c r="CS1916" s="28"/>
      <c r="CT1916" s="28"/>
      <c r="CU1916" s="28"/>
      <c r="CV1916" s="28"/>
      <c r="CW1916" s="28"/>
      <c r="CX1916" s="28"/>
      <c r="CY1916" s="28"/>
    </row>
    <row r="1917" customFormat="false" ht="12.75" hidden="false" customHeight="false" outlineLevel="0" collapsed="false">
      <c r="BS1917" s="28"/>
      <c r="BT1917" s="28"/>
      <c r="BU1917" s="28"/>
      <c r="BV1917" s="28"/>
      <c r="BW1917" s="28"/>
      <c r="BX1917" s="28"/>
      <c r="BY1917" s="28"/>
      <c r="BZ1917" s="28"/>
      <c r="CA1917" s="28"/>
      <c r="CB1917" s="28"/>
      <c r="CC1917" s="28"/>
      <c r="CD1917" s="28"/>
      <c r="CE1917" s="28"/>
      <c r="CF1917" s="28"/>
      <c r="CG1917" s="28"/>
      <c r="CH1917" s="28"/>
      <c r="CI1917" s="28"/>
      <c r="CJ1917" s="28"/>
      <c r="CK1917" s="28"/>
      <c r="CL1917" s="28"/>
      <c r="CM1917" s="28"/>
      <c r="CN1917" s="28"/>
      <c r="CO1917" s="28"/>
      <c r="CP1917" s="28"/>
      <c r="CQ1917" s="28"/>
      <c r="CR1917" s="28"/>
      <c r="CS1917" s="28"/>
      <c r="CT1917" s="28"/>
      <c r="CU1917" s="28"/>
      <c r="CV1917" s="28"/>
      <c r="CW1917" s="28"/>
      <c r="CX1917" s="28"/>
      <c r="CY1917" s="28"/>
    </row>
    <row r="1918" customFormat="false" ht="12.75" hidden="false" customHeight="false" outlineLevel="0" collapsed="false">
      <c r="BS1918" s="28"/>
      <c r="BT1918" s="28"/>
      <c r="BU1918" s="28"/>
      <c r="BV1918" s="28"/>
      <c r="BW1918" s="28"/>
      <c r="BX1918" s="28"/>
      <c r="BY1918" s="28"/>
      <c r="BZ1918" s="28"/>
      <c r="CA1918" s="28"/>
      <c r="CB1918" s="28"/>
      <c r="CC1918" s="28"/>
      <c r="CD1918" s="28"/>
      <c r="CE1918" s="28"/>
      <c r="CF1918" s="28"/>
      <c r="CG1918" s="28"/>
      <c r="CH1918" s="28"/>
      <c r="CI1918" s="28"/>
      <c r="CJ1918" s="28"/>
      <c r="CK1918" s="28"/>
      <c r="CL1918" s="28"/>
      <c r="CM1918" s="28"/>
      <c r="CN1918" s="28"/>
      <c r="CO1918" s="28"/>
      <c r="CP1918" s="28"/>
      <c r="CQ1918" s="28"/>
      <c r="CR1918" s="28"/>
      <c r="CS1918" s="28"/>
      <c r="CT1918" s="28"/>
      <c r="CU1918" s="28"/>
      <c r="CV1918" s="28"/>
      <c r="CW1918" s="28"/>
      <c r="CX1918" s="28"/>
      <c r="CY1918" s="28"/>
    </row>
    <row r="1919" customFormat="false" ht="12.75" hidden="false" customHeight="false" outlineLevel="0" collapsed="false">
      <c r="BS1919" s="28"/>
      <c r="BT1919" s="28"/>
      <c r="BU1919" s="28"/>
      <c r="BV1919" s="28"/>
      <c r="BW1919" s="28"/>
      <c r="BX1919" s="28"/>
      <c r="BY1919" s="28"/>
      <c r="BZ1919" s="28"/>
      <c r="CA1919" s="28"/>
      <c r="CB1919" s="28"/>
      <c r="CC1919" s="28"/>
      <c r="CD1919" s="28"/>
      <c r="CE1919" s="28"/>
      <c r="CF1919" s="28"/>
      <c r="CG1919" s="28"/>
      <c r="CH1919" s="28"/>
      <c r="CI1919" s="28"/>
      <c r="CJ1919" s="28"/>
      <c r="CK1919" s="28"/>
      <c r="CL1919" s="28"/>
      <c r="CM1919" s="28"/>
      <c r="CN1919" s="28"/>
      <c r="CO1919" s="28"/>
      <c r="CP1919" s="28"/>
      <c r="CQ1919" s="28"/>
      <c r="CR1919" s="28"/>
      <c r="CS1919" s="28"/>
      <c r="CT1919" s="28"/>
      <c r="CU1919" s="28"/>
      <c r="CV1919" s="28"/>
      <c r="CW1919" s="28"/>
      <c r="CX1919" s="28"/>
      <c r="CY1919" s="28"/>
    </row>
    <row r="1920" customFormat="false" ht="12.75" hidden="false" customHeight="false" outlineLevel="0" collapsed="false">
      <c r="BS1920" s="28"/>
      <c r="BT1920" s="28"/>
      <c r="BU1920" s="28"/>
      <c r="BV1920" s="28"/>
      <c r="BW1920" s="28"/>
      <c r="BX1920" s="28"/>
      <c r="BY1920" s="28"/>
      <c r="BZ1920" s="28"/>
      <c r="CA1920" s="28"/>
      <c r="CB1920" s="28"/>
      <c r="CC1920" s="28"/>
      <c r="CD1920" s="28"/>
      <c r="CE1920" s="28"/>
      <c r="CF1920" s="28"/>
      <c r="CG1920" s="28"/>
      <c r="CH1920" s="28"/>
      <c r="CI1920" s="28"/>
      <c r="CJ1920" s="28"/>
      <c r="CK1920" s="28"/>
      <c r="CL1920" s="28"/>
      <c r="CM1920" s="28"/>
      <c r="CN1920" s="28"/>
      <c r="CO1920" s="28"/>
      <c r="CP1920" s="28"/>
      <c r="CQ1920" s="28"/>
      <c r="CR1920" s="28"/>
      <c r="CS1920" s="28"/>
      <c r="CT1920" s="28"/>
      <c r="CU1920" s="28"/>
      <c r="CV1920" s="28"/>
      <c r="CW1920" s="28"/>
      <c r="CX1920" s="28"/>
      <c r="CY1920" s="28"/>
    </row>
    <row r="1921" customFormat="false" ht="12.75" hidden="false" customHeight="false" outlineLevel="0" collapsed="false">
      <c r="BS1921" s="28"/>
      <c r="BT1921" s="28"/>
      <c r="BU1921" s="28"/>
      <c r="BV1921" s="28"/>
      <c r="BW1921" s="28"/>
      <c r="BX1921" s="28"/>
      <c r="BY1921" s="28"/>
      <c r="BZ1921" s="28"/>
      <c r="CA1921" s="28"/>
      <c r="CB1921" s="28"/>
      <c r="CC1921" s="28"/>
      <c r="CD1921" s="28"/>
      <c r="CE1921" s="28"/>
      <c r="CF1921" s="28"/>
      <c r="CG1921" s="28"/>
      <c r="CH1921" s="28"/>
      <c r="CI1921" s="28"/>
      <c r="CJ1921" s="28"/>
      <c r="CK1921" s="28"/>
      <c r="CL1921" s="28"/>
      <c r="CM1921" s="28"/>
      <c r="CN1921" s="28"/>
      <c r="CO1921" s="28"/>
      <c r="CP1921" s="28"/>
      <c r="CQ1921" s="28"/>
      <c r="CR1921" s="28"/>
      <c r="CS1921" s="28"/>
      <c r="CT1921" s="28"/>
      <c r="CU1921" s="28"/>
      <c r="CV1921" s="28"/>
      <c r="CW1921" s="28"/>
      <c r="CX1921" s="28"/>
      <c r="CY1921" s="28"/>
    </row>
    <row r="1922" customFormat="false" ht="12.75" hidden="false" customHeight="false" outlineLevel="0" collapsed="false">
      <c r="BS1922" s="28"/>
      <c r="BT1922" s="28"/>
      <c r="BU1922" s="28"/>
      <c r="BV1922" s="28"/>
      <c r="BW1922" s="28"/>
      <c r="BX1922" s="28"/>
      <c r="BY1922" s="28"/>
      <c r="BZ1922" s="28"/>
      <c r="CA1922" s="28"/>
      <c r="CB1922" s="28"/>
      <c r="CC1922" s="28"/>
      <c r="CD1922" s="28"/>
      <c r="CE1922" s="28"/>
      <c r="CF1922" s="28"/>
      <c r="CG1922" s="28"/>
      <c r="CH1922" s="28"/>
      <c r="CI1922" s="28"/>
      <c r="CJ1922" s="28"/>
      <c r="CK1922" s="28"/>
      <c r="CL1922" s="28"/>
      <c r="CM1922" s="28"/>
      <c r="CN1922" s="28"/>
      <c r="CO1922" s="28"/>
      <c r="CP1922" s="28"/>
      <c r="CQ1922" s="28"/>
      <c r="CR1922" s="28"/>
      <c r="CS1922" s="28"/>
      <c r="CT1922" s="28"/>
      <c r="CU1922" s="28"/>
      <c r="CV1922" s="28"/>
      <c r="CW1922" s="28"/>
      <c r="CX1922" s="28"/>
      <c r="CY1922" s="28"/>
    </row>
    <row r="1923" customFormat="false" ht="12.75" hidden="false" customHeight="false" outlineLevel="0" collapsed="false">
      <c r="BS1923" s="28"/>
      <c r="BT1923" s="28"/>
      <c r="BU1923" s="28"/>
      <c r="BV1923" s="28"/>
      <c r="BW1923" s="28"/>
      <c r="BX1923" s="28"/>
      <c r="BY1923" s="28"/>
      <c r="BZ1923" s="28"/>
      <c r="CA1923" s="28"/>
      <c r="CB1923" s="28"/>
      <c r="CC1923" s="28"/>
      <c r="CD1923" s="28"/>
      <c r="CE1923" s="28"/>
      <c r="CF1923" s="28"/>
      <c r="CG1923" s="28"/>
      <c r="CH1923" s="28"/>
      <c r="CI1923" s="28"/>
      <c r="CJ1923" s="28"/>
      <c r="CK1923" s="28"/>
      <c r="CL1923" s="28"/>
      <c r="CM1923" s="28"/>
      <c r="CN1923" s="28"/>
      <c r="CO1923" s="28"/>
      <c r="CP1923" s="28"/>
      <c r="CQ1923" s="28"/>
      <c r="CR1923" s="28"/>
      <c r="CS1923" s="28"/>
      <c r="CT1923" s="28"/>
      <c r="CU1923" s="28"/>
      <c r="CV1923" s="28"/>
      <c r="CW1923" s="28"/>
      <c r="CX1923" s="28"/>
      <c r="CY1923" s="28"/>
    </row>
    <row r="1924" customFormat="false" ht="12.75" hidden="false" customHeight="false" outlineLevel="0" collapsed="false">
      <c r="BS1924" s="28"/>
      <c r="BT1924" s="28"/>
      <c r="BU1924" s="28"/>
      <c r="BV1924" s="28"/>
      <c r="BW1924" s="28"/>
      <c r="BX1924" s="28"/>
      <c r="BY1924" s="28"/>
      <c r="BZ1924" s="28"/>
      <c r="CA1924" s="28"/>
      <c r="CB1924" s="28"/>
      <c r="CC1924" s="28"/>
      <c r="CD1924" s="28"/>
      <c r="CE1924" s="28"/>
      <c r="CF1924" s="28"/>
      <c r="CG1924" s="28"/>
      <c r="CH1924" s="28"/>
      <c r="CI1924" s="28"/>
      <c r="CJ1924" s="28"/>
      <c r="CK1924" s="28"/>
      <c r="CL1924" s="28"/>
      <c r="CM1924" s="28"/>
      <c r="CN1924" s="28"/>
      <c r="CO1924" s="28"/>
      <c r="CP1924" s="28"/>
      <c r="CQ1924" s="28"/>
      <c r="CR1924" s="28"/>
      <c r="CS1924" s="28"/>
      <c r="CT1924" s="28"/>
      <c r="CU1924" s="28"/>
      <c r="CV1924" s="28"/>
      <c r="CW1924" s="28"/>
      <c r="CX1924" s="28"/>
      <c r="CY1924" s="28"/>
    </row>
    <row r="1925" customFormat="false" ht="12.75" hidden="false" customHeight="false" outlineLevel="0" collapsed="false">
      <c r="BS1925" s="28"/>
      <c r="BT1925" s="28"/>
      <c r="BU1925" s="28"/>
      <c r="BV1925" s="28"/>
      <c r="BW1925" s="28"/>
      <c r="BX1925" s="28"/>
      <c r="BY1925" s="28"/>
      <c r="BZ1925" s="28"/>
      <c r="CA1925" s="28"/>
      <c r="CB1925" s="28"/>
      <c r="CC1925" s="28"/>
      <c r="CD1925" s="28"/>
      <c r="CE1925" s="28"/>
      <c r="CF1925" s="28"/>
      <c r="CG1925" s="28"/>
      <c r="CH1925" s="28"/>
      <c r="CI1925" s="28"/>
      <c r="CJ1925" s="28"/>
      <c r="CK1925" s="28"/>
      <c r="CL1925" s="28"/>
      <c r="CM1925" s="28"/>
      <c r="CN1925" s="28"/>
      <c r="CO1925" s="28"/>
      <c r="CP1925" s="28"/>
      <c r="CQ1925" s="28"/>
      <c r="CR1925" s="28"/>
      <c r="CS1925" s="28"/>
      <c r="CT1925" s="28"/>
      <c r="CU1925" s="28"/>
      <c r="CV1925" s="28"/>
      <c r="CW1925" s="28"/>
      <c r="CX1925" s="28"/>
      <c r="CY1925" s="28"/>
    </row>
    <row r="1926" customFormat="false" ht="12.75" hidden="false" customHeight="false" outlineLevel="0" collapsed="false">
      <c r="BS1926" s="28"/>
      <c r="BT1926" s="28"/>
      <c r="BU1926" s="28"/>
      <c r="BV1926" s="28"/>
      <c r="BW1926" s="28"/>
      <c r="BX1926" s="28"/>
      <c r="BY1926" s="28"/>
      <c r="BZ1926" s="28"/>
      <c r="CA1926" s="28"/>
      <c r="CB1926" s="28"/>
      <c r="CC1926" s="28"/>
      <c r="CD1926" s="28"/>
      <c r="CE1926" s="28"/>
      <c r="CF1926" s="28"/>
      <c r="CG1926" s="28"/>
      <c r="CH1926" s="28"/>
      <c r="CI1926" s="28"/>
      <c r="CJ1926" s="28"/>
      <c r="CK1926" s="28"/>
      <c r="CL1926" s="28"/>
      <c r="CM1926" s="28"/>
      <c r="CN1926" s="28"/>
      <c r="CO1926" s="28"/>
      <c r="CP1926" s="28"/>
      <c r="CQ1926" s="28"/>
      <c r="CR1926" s="28"/>
      <c r="CS1926" s="28"/>
      <c r="CT1926" s="28"/>
      <c r="CU1926" s="28"/>
      <c r="CV1926" s="28"/>
      <c r="CW1926" s="28"/>
      <c r="CX1926" s="28"/>
      <c r="CY1926" s="28"/>
    </row>
    <row r="1927" customFormat="false" ht="12.75" hidden="false" customHeight="false" outlineLevel="0" collapsed="false">
      <c r="BS1927" s="28"/>
      <c r="BT1927" s="28"/>
      <c r="BU1927" s="28"/>
      <c r="BV1927" s="28"/>
      <c r="BW1927" s="28"/>
      <c r="BX1927" s="28"/>
      <c r="BY1927" s="28"/>
      <c r="BZ1927" s="28"/>
      <c r="CA1927" s="28"/>
      <c r="CB1927" s="28"/>
      <c r="CC1927" s="28"/>
      <c r="CD1927" s="28"/>
      <c r="CE1927" s="28"/>
      <c r="CF1927" s="28"/>
      <c r="CG1927" s="28"/>
      <c r="CH1927" s="28"/>
      <c r="CI1927" s="28"/>
      <c r="CJ1927" s="28"/>
      <c r="CK1927" s="28"/>
      <c r="CL1927" s="28"/>
      <c r="CM1927" s="28"/>
      <c r="CN1927" s="28"/>
      <c r="CO1927" s="28"/>
      <c r="CP1927" s="28"/>
      <c r="CQ1927" s="28"/>
      <c r="CR1927" s="28"/>
      <c r="CS1927" s="28"/>
      <c r="CT1927" s="28"/>
      <c r="CU1927" s="28"/>
      <c r="CV1927" s="28"/>
      <c r="CW1927" s="28"/>
      <c r="CX1927" s="28"/>
      <c r="CY1927" s="28"/>
    </row>
    <row r="1928" customFormat="false" ht="12.75" hidden="false" customHeight="false" outlineLevel="0" collapsed="false">
      <c r="BS1928" s="28"/>
      <c r="BT1928" s="28"/>
      <c r="BU1928" s="28"/>
      <c r="BV1928" s="28"/>
      <c r="BW1928" s="28"/>
      <c r="BX1928" s="28"/>
      <c r="BY1928" s="28"/>
      <c r="BZ1928" s="28"/>
      <c r="CA1928" s="28"/>
      <c r="CB1928" s="28"/>
      <c r="CC1928" s="28"/>
      <c r="CD1928" s="28"/>
      <c r="CE1928" s="28"/>
      <c r="CF1928" s="28"/>
      <c r="CG1928" s="28"/>
      <c r="CH1928" s="28"/>
      <c r="CI1928" s="28"/>
      <c r="CJ1928" s="28"/>
      <c r="CK1928" s="28"/>
      <c r="CL1928" s="28"/>
      <c r="CM1928" s="28"/>
      <c r="CN1928" s="28"/>
      <c r="CO1928" s="28"/>
      <c r="CP1928" s="28"/>
      <c r="CQ1928" s="28"/>
      <c r="CR1928" s="28"/>
      <c r="CS1928" s="28"/>
      <c r="CT1928" s="28"/>
      <c r="CU1928" s="28"/>
      <c r="CV1928" s="28"/>
      <c r="CW1928" s="28"/>
      <c r="CX1928" s="28"/>
      <c r="CY1928" s="28"/>
    </row>
    <row r="1929" customFormat="false" ht="12.75" hidden="false" customHeight="false" outlineLevel="0" collapsed="false">
      <c r="BS1929" s="28"/>
      <c r="BT1929" s="28"/>
      <c r="BU1929" s="28"/>
      <c r="BV1929" s="28"/>
      <c r="BW1929" s="28"/>
      <c r="BX1929" s="28"/>
      <c r="BY1929" s="28"/>
      <c r="BZ1929" s="28"/>
      <c r="CA1929" s="28"/>
      <c r="CB1929" s="28"/>
      <c r="CC1929" s="28"/>
      <c r="CD1929" s="28"/>
      <c r="CE1929" s="28"/>
      <c r="CF1929" s="28"/>
      <c r="CG1929" s="28"/>
      <c r="CH1929" s="28"/>
      <c r="CI1929" s="28"/>
      <c r="CJ1929" s="28"/>
      <c r="CK1929" s="28"/>
      <c r="CL1929" s="28"/>
      <c r="CM1929" s="28"/>
      <c r="CN1929" s="28"/>
      <c r="CO1929" s="28"/>
      <c r="CP1929" s="28"/>
      <c r="CQ1929" s="28"/>
      <c r="CR1929" s="28"/>
      <c r="CS1929" s="28"/>
      <c r="CT1929" s="28"/>
      <c r="CU1929" s="28"/>
      <c r="CV1929" s="28"/>
      <c r="CW1929" s="28"/>
      <c r="CX1929" s="28"/>
      <c r="CY1929" s="28"/>
    </row>
    <row r="1930" customFormat="false" ht="12.75" hidden="false" customHeight="false" outlineLevel="0" collapsed="false">
      <c r="BS1930" s="28"/>
      <c r="BT1930" s="28"/>
      <c r="BU1930" s="28"/>
      <c r="BV1930" s="28"/>
      <c r="BW1930" s="28"/>
      <c r="BX1930" s="28"/>
      <c r="BY1930" s="28"/>
      <c r="BZ1930" s="28"/>
      <c r="CA1930" s="28"/>
      <c r="CB1930" s="28"/>
      <c r="CC1930" s="28"/>
      <c r="CD1930" s="28"/>
      <c r="CE1930" s="28"/>
      <c r="CF1930" s="28"/>
      <c r="CG1930" s="28"/>
      <c r="CH1930" s="28"/>
      <c r="CI1930" s="28"/>
      <c r="CJ1930" s="28"/>
      <c r="CK1930" s="28"/>
      <c r="CL1930" s="28"/>
      <c r="CM1930" s="28"/>
      <c r="CN1930" s="28"/>
      <c r="CO1930" s="28"/>
      <c r="CP1930" s="28"/>
      <c r="CQ1930" s="28"/>
      <c r="CR1930" s="28"/>
      <c r="CS1930" s="28"/>
      <c r="CT1930" s="28"/>
      <c r="CU1930" s="28"/>
      <c r="CV1930" s="28"/>
      <c r="CW1930" s="28"/>
      <c r="CX1930" s="28"/>
      <c r="CY1930" s="28"/>
    </row>
    <row r="1931" customFormat="false" ht="12.75" hidden="false" customHeight="false" outlineLevel="0" collapsed="false">
      <c r="BS1931" s="28"/>
      <c r="BT1931" s="28"/>
      <c r="BU1931" s="28"/>
      <c r="BV1931" s="28"/>
      <c r="BW1931" s="28"/>
      <c r="BX1931" s="28"/>
      <c r="BY1931" s="28"/>
      <c r="BZ1931" s="28"/>
      <c r="CA1931" s="28"/>
      <c r="CB1931" s="28"/>
      <c r="CC1931" s="28"/>
      <c r="CD1931" s="28"/>
      <c r="CE1931" s="28"/>
      <c r="CF1931" s="28"/>
      <c r="CG1931" s="28"/>
      <c r="CH1931" s="28"/>
      <c r="CI1931" s="28"/>
      <c r="CJ1931" s="28"/>
      <c r="CK1931" s="28"/>
      <c r="CL1931" s="28"/>
      <c r="CM1931" s="28"/>
      <c r="CN1931" s="28"/>
      <c r="CO1931" s="28"/>
      <c r="CP1931" s="28"/>
      <c r="CQ1931" s="28"/>
      <c r="CR1931" s="28"/>
      <c r="CS1931" s="28"/>
      <c r="CT1931" s="28"/>
      <c r="CU1931" s="28"/>
      <c r="CV1931" s="28"/>
      <c r="CW1931" s="28"/>
      <c r="CX1931" s="28"/>
      <c r="CY1931" s="28"/>
    </row>
    <row r="1932" customFormat="false" ht="12.75" hidden="false" customHeight="false" outlineLevel="0" collapsed="false">
      <c r="BS1932" s="28"/>
      <c r="BT1932" s="28"/>
      <c r="BU1932" s="28"/>
      <c r="BV1932" s="28"/>
      <c r="BW1932" s="28"/>
      <c r="BX1932" s="28"/>
      <c r="BY1932" s="28"/>
      <c r="BZ1932" s="28"/>
      <c r="CA1932" s="28"/>
      <c r="CB1932" s="28"/>
      <c r="CC1932" s="28"/>
      <c r="CD1932" s="28"/>
      <c r="CE1932" s="28"/>
      <c r="CF1932" s="28"/>
      <c r="CG1932" s="28"/>
      <c r="CH1932" s="28"/>
      <c r="CI1932" s="28"/>
      <c r="CJ1932" s="28"/>
      <c r="CK1932" s="28"/>
      <c r="CL1932" s="28"/>
      <c r="CM1932" s="28"/>
      <c r="CN1932" s="28"/>
      <c r="CO1932" s="28"/>
      <c r="CP1932" s="28"/>
      <c r="CQ1932" s="28"/>
      <c r="CR1932" s="28"/>
      <c r="CS1932" s="28"/>
      <c r="CT1932" s="28"/>
      <c r="CU1932" s="28"/>
      <c r="CV1932" s="28"/>
      <c r="CW1932" s="28"/>
      <c r="CX1932" s="28"/>
      <c r="CY1932" s="28"/>
    </row>
    <row r="1933" customFormat="false" ht="12.75" hidden="false" customHeight="false" outlineLevel="0" collapsed="false">
      <c r="BS1933" s="28"/>
      <c r="BT1933" s="28"/>
      <c r="BU1933" s="28"/>
      <c r="BV1933" s="28"/>
      <c r="BW1933" s="28"/>
      <c r="BX1933" s="28"/>
      <c r="BY1933" s="28"/>
      <c r="BZ1933" s="28"/>
      <c r="CA1933" s="28"/>
      <c r="CB1933" s="28"/>
      <c r="CC1933" s="28"/>
      <c r="CD1933" s="28"/>
      <c r="CE1933" s="28"/>
      <c r="CF1933" s="28"/>
      <c r="CG1933" s="28"/>
      <c r="CH1933" s="28"/>
      <c r="CI1933" s="28"/>
      <c r="CJ1933" s="28"/>
      <c r="CK1933" s="28"/>
      <c r="CL1933" s="28"/>
      <c r="CM1933" s="28"/>
      <c r="CN1933" s="28"/>
      <c r="CO1933" s="28"/>
      <c r="CP1933" s="28"/>
      <c r="CQ1933" s="28"/>
      <c r="CR1933" s="28"/>
      <c r="CS1933" s="28"/>
      <c r="CT1933" s="28"/>
      <c r="CU1933" s="28"/>
      <c r="CV1933" s="28"/>
      <c r="CW1933" s="28"/>
      <c r="CX1933" s="28"/>
      <c r="CY1933" s="28"/>
    </row>
    <row r="1934" customFormat="false" ht="12.75" hidden="false" customHeight="false" outlineLevel="0" collapsed="false">
      <c r="BS1934" s="28"/>
      <c r="BT1934" s="28"/>
      <c r="BU1934" s="28"/>
      <c r="BV1934" s="28"/>
      <c r="BW1934" s="28"/>
      <c r="BX1934" s="28"/>
      <c r="BY1934" s="28"/>
      <c r="BZ1934" s="28"/>
      <c r="CA1934" s="28"/>
      <c r="CB1934" s="28"/>
      <c r="CC1934" s="28"/>
      <c r="CD1934" s="28"/>
      <c r="CE1934" s="28"/>
      <c r="CF1934" s="28"/>
      <c r="CG1934" s="28"/>
      <c r="CH1934" s="28"/>
      <c r="CI1934" s="28"/>
      <c r="CJ1934" s="28"/>
      <c r="CK1934" s="28"/>
      <c r="CL1934" s="28"/>
      <c r="CM1934" s="28"/>
      <c r="CN1934" s="28"/>
      <c r="CO1934" s="28"/>
      <c r="CP1934" s="28"/>
      <c r="CQ1934" s="28"/>
      <c r="CR1934" s="28"/>
      <c r="CS1934" s="28"/>
      <c r="CT1934" s="28"/>
      <c r="CU1934" s="28"/>
      <c r="CV1934" s="28"/>
      <c r="CW1934" s="28"/>
      <c r="CX1934" s="28"/>
      <c r="CY1934" s="28"/>
    </row>
    <row r="1935" customFormat="false" ht="12.75" hidden="false" customHeight="false" outlineLevel="0" collapsed="false">
      <c r="BS1935" s="28"/>
      <c r="BT1935" s="28"/>
      <c r="BU1935" s="28"/>
      <c r="BV1935" s="28"/>
      <c r="BW1935" s="28"/>
      <c r="BX1935" s="28"/>
      <c r="BY1935" s="28"/>
      <c r="BZ1935" s="28"/>
      <c r="CA1935" s="28"/>
      <c r="CB1935" s="28"/>
      <c r="CC1935" s="28"/>
      <c r="CD1935" s="28"/>
      <c r="CE1935" s="28"/>
      <c r="CF1935" s="28"/>
      <c r="CG1935" s="28"/>
      <c r="CH1935" s="28"/>
      <c r="CI1935" s="28"/>
      <c r="CJ1935" s="28"/>
      <c r="CK1935" s="28"/>
      <c r="CL1935" s="28"/>
      <c r="CM1935" s="28"/>
      <c r="CN1935" s="28"/>
      <c r="CO1935" s="28"/>
      <c r="CP1935" s="28"/>
      <c r="CQ1935" s="28"/>
      <c r="CR1935" s="28"/>
      <c r="CS1935" s="28"/>
      <c r="CT1935" s="28"/>
      <c r="CU1935" s="28"/>
      <c r="CV1935" s="28"/>
      <c r="CW1935" s="28"/>
      <c r="CX1935" s="28"/>
      <c r="CY1935" s="28"/>
    </row>
    <row r="1936" customFormat="false" ht="12.75" hidden="false" customHeight="false" outlineLevel="0" collapsed="false">
      <c r="BS1936" s="28"/>
      <c r="BT1936" s="28"/>
      <c r="BU1936" s="28"/>
      <c r="BV1936" s="28"/>
      <c r="BW1936" s="28"/>
      <c r="BX1936" s="28"/>
      <c r="BY1936" s="28"/>
      <c r="BZ1936" s="28"/>
      <c r="CA1936" s="28"/>
      <c r="CB1936" s="28"/>
      <c r="CC1936" s="28"/>
      <c r="CD1936" s="28"/>
      <c r="CE1936" s="28"/>
      <c r="CF1936" s="28"/>
      <c r="CG1936" s="28"/>
      <c r="CH1936" s="28"/>
      <c r="CI1936" s="28"/>
      <c r="CJ1936" s="28"/>
      <c r="CK1936" s="28"/>
      <c r="CL1936" s="28"/>
      <c r="CM1936" s="28"/>
      <c r="CN1936" s="28"/>
      <c r="CO1936" s="28"/>
      <c r="CP1936" s="28"/>
      <c r="CQ1936" s="28"/>
      <c r="CR1936" s="28"/>
      <c r="CS1936" s="28"/>
      <c r="CT1936" s="28"/>
      <c r="CU1936" s="28"/>
      <c r="CV1936" s="28"/>
      <c r="CW1936" s="28"/>
      <c r="CX1936" s="28"/>
      <c r="CY1936" s="28"/>
    </row>
    <row r="1937" customFormat="false" ht="12.75" hidden="false" customHeight="false" outlineLevel="0" collapsed="false">
      <c r="BS1937" s="28"/>
      <c r="BT1937" s="28"/>
      <c r="BU1937" s="28"/>
      <c r="BV1937" s="28"/>
      <c r="BW1937" s="28"/>
      <c r="BX1937" s="28"/>
      <c r="BY1937" s="28"/>
      <c r="BZ1937" s="28"/>
      <c r="CA1937" s="28"/>
      <c r="CB1937" s="28"/>
      <c r="CC1937" s="28"/>
      <c r="CD1937" s="28"/>
      <c r="CE1937" s="28"/>
      <c r="CF1937" s="28"/>
      <c r="CG1937" s="28"/>
      <c r="CH1937" s="28"/>
      <c r="CI1937" s="28"/>
      <c r="CJ1937" s="28"/>
      <c r="CK1937" s="28"/>
      <c r="CL1937" s="28"/>
      <c r="CM1937" s="28"/>
      <c r="CN1937" s="28"/>
      <c r="CO1937" s="28"/>
      <c r="CP1937" s="28"/>
      <c r="CQ1937" s="28"/>
      <c r="CR1937" s="28"/>
      <c r="CS1937" s="28"/>
      <c r="CT1937" s="28"/>
      <c r="CU1937" s="28"/>
      <c r="CV1937" s="28"/>
      <c r="CW1937" s="28"/>
      <c r="CX1937" s="28"/>
      <c r="CY1937" s="28"/>
    </row>
    <row r="1938" customFormat="false" ht="12.75" hidden="false" customHeight="false" outlineLevel="0" collapsed="false">
      <c r="BS1938" s="28"/>
      <c r="BT1938" s="28"/>
      <c r="BU1938" s="28"/>
      <c r="BV1938" s="28"/>
      <c r="BW1938" s="28"/>
      <c r="BX1938" s="28"/>
      <c r="BY1938" s="28"/>
      <c r="BZ1938" s="28"/>
      <c r="CA1938" s="28"/>
      <c r="CB1938" s="28"/>
      <c r="CC1938" s="28"/>
      <c r="CD1938" s="28"/>
      <c r="CE1938" s="28"/>
      <c r="CF1938" s="28"/>
      <c r="CG1938" s="28"/>
      <c r="CH1938" s="28"/>
      <c r="CI1938" s="28"/>
      <c r="CJ1938" s="28"/>
      <c r="CK1938" s="28"/>
      <c r="CL1938" s="28"/>
      <c r="CM1938" s="28"/>
      <c r="CN1938" s="28"/>
      <c r="CO1938" s="28"/>
      <c r="CP1938" s="28"/>
      <c r="CQ1938" s="28"/>
      <c r="CR1938" s="28"/>
      <c r="CS1938" s="28"/>
      <c r="CT1938" s="28"/>
      <c r="CU1938" s="28"/>
      <c r="CV1938" s="28"/>
      <c r="CW1938" s="28"/>
      <c r="CX1938" s="28"/>
      <c r="CY1938" s="28"/>
    </row>
    <row r="1939" customFormat="false" ht="12.75" hidden="false" customHeight="false" outlineLevel="0" collapsed="false">
      <c r="BS1939" s="28"/>
      <c r="BT1939" s="28"/>
      <c r="BU1939" s="28"/>
      <c r="BV1939" s="28"/>
      <c r="BW1939" s="28"/>
      <c r="BX1939" s="28"/>
      <c r="BY1939" s="28"/>
      <c r="BZ1939" s="28"/>
      <c r="CA1939" s="28"/>
      <c r="CB1939" s="28"/>
      <c r="CC1939" s="28"/>
      <c r="CD1939" s="28"/>
      <c r="CE1939" s="28"/>
      <c r="CF1939" s="28"/>
      <c r="CG1939" s="28"/>
      <c r="CH1939" s="28"/>
      <c r="CI1939" s="28"/>
      <c r="CJ1939" s="28"/>
      <c r="CK1939" s="28"/>
      <c r="CL1939" s="28"/>
      <c r="CM1939" s="28"/>
      <c r="CN1939" s="28"/>
      <c r="CO1939" s="28"/>
      <c r="CP1939" s="28"/>
      <c r="CQ1939" s="28"/>
      <c r="CR1939" s="28"/>
      <c r="CS1939" s="28"/>
      <c r="CT1939" s="28"/>
      <c r="CU1939" s="28"/>
      <c r="CV1939" s="28"/>
      <c r="CW1939" s="28"/>
      <c r="CX1939" s="28"/>
      <c r="CY1939" s="28"/>
    </row>
    <row r="1940" customFormat="false" ht="12.75" hidden="false" customHeight="false" outlineLevel="0" collapsed="false">
      <c r="BS1940" s="28"/>
      <c r="BT1940" s="28"/>
      <c r="BU1940" s="28"/>
      <c r="BV1940" s="28"/>
      <c r="BW1940" s="28"/>
      <c r="BX1940" s="28"/>
      <c r="BY1940" s="28"/>
      <c r="BZ1940" s="28"/>
      <c r="CA1940" s="28"/>
      <c r="CB1940" s="28"/>
      <c r="CC1940" s="28"/>
      <c r="CD1940" s="28"/>
      <c r="CE1940" s="28"/>
      <c r="CF1940" s="28"/>
      <c r="CG1940" s="28"/>
      <c r="CH1940" s="28"/>
      <c r="CI1940" s="28"/>
      <c r="CJ1940" s="28"/>
      <c r="CK1940" s="28"/>
      <c r="CL1940" s="28"/>
      <c r="CM1940" s="28"/>
      <c r="CN1940" s="28"/>
      <c r="CO1940" s="28"/>
      <c r="CP1940" s="28"/>
      <c r="CQ1940" s="28"/>
      <c r="CR1940" s="28"/>
      <c r="CS1940" s="28"/>
      <c r="CT1940" s="28"/>
      <c r="CU1940" s="28"/>
      <c r="CV1940" s="28"/>
      <c r="CW1940" s="28"/>
      <c r="CX1940" s="28"/>
      <c r="CY1940" s="28"/>
    </row>
    <row r="1941" customFormat="false" ht="12.75" hidden="false" customHeight="false" outlineLevel="0" collapsed="false">
      <c r="BS1941" s="28"/>
      <c r="BT1941" s="28"/>
      <c r="BU1941" s="28"/>
      <c r="BV1941" s="28"/>
      <c r="BW1941" s="28"/>
      <c r="BX1941" s="28"/>
      <c r="BY1941" s="28"/>
      <c r="BZ1941" s="28"/>
      <c r="CA1941" s="28"/>
      <c r="CB1941" s="28"/>
      <c r="CC1941" s="28"/>
      <c r="CD1941" s="28"/>
      <c r="CE1941" s="28"/>
      <c r="CF1941" s="28"/>
      <c r="CG1941" s="28"/>
      <c r="CH1941" s="28"/>
      <c r="CI1941" s="28"/>
      <c r="CJ1941" s="28"/>
      <c r="CK1941" s="28"/>
      <c r="CL1941" s="28"/>
      <c r="CM1941" s="28"/>
      <c r="CN1941" s="28"/>
      <c r="CO1941" s="28"/>
      <c r="CP1941" s="28"/>
      <c r="CQ1941" s="28"/>
      <c r="CR1941" s="28"/>
      <c r="CS1941" s="28"/>
      <c r="CT1941" s="28"/>
      <c r="CU1941" s="28"/>
      <c r="CV1941" s="28"/>
      <c r="CW1941" s="28"/>
      <c r="CX1941" s="28"/>
      <c r="CY1941" s="28"/>
    </row>
    <row r="1942" customFormat="false" ht="12.75" hidden="false" customHeight="false" outlineLevel="0" collapsed="false">
      <c r="BS1942" s="28"/>
      <c r="BT1942" s="28"/>
      <c r="BU1942" s="28"/>
      <c r="BV1942" s="28"/>
      <c r="BW1942" s="28"/>
      <c r="BX1942" s="28"/>
      <c r="BY1942" s="28"/>
      <c r="BZ1942" s="28"/>
      <c r="CA1942" s="28"/>
      <c r="CB1942" s="28"/>
      <c r="CC1942" s="28"/>
      <c r="CD1942" s="28"/>
      <c r="CE1942" s="28"/>
      <c r="CF1942" s="28"/>
      <c r="CG1942" s="28"/>
      <c r="CH1942" s="28"/>
      <c r="CI1942" s="28"/>
      <c r="CJ1942" s="28"/>
      <c r="CK1942" s="28"/>
      <c r="CL1942" s="28"/>
      <c r="CM1942" s="28"/>
      <c r="CN1942" s="28"/>
      <c r="CO1942" s="28"/>
      <c r="CP1942" s="28"/>
      <c r="CQ1942" s="28"/>
      <c r="CR1942" s="28"/>
      <c r="CS1942" s="28"/>
      <c r="CT1942" s="28"/>
      <c r="CU1942" s="28"/>
      <c r="CV1942" s="28"/>
      <c r="CW1942" s="28"/>
      <c r="CX1942" s="28"/>
      <c r="CY1942" s="28"/>
    </row>
    <row r="1943" customFormat="false" ht="12.75" hidden="false" customHeight="false" outlineLevel="0" collapsed="false">
      <c r="BS1943" s="28"/>
      <c r="BT1943" s="28"/>
      <c r="BU1943" s="28"/>
      <c r="BV1943" s="28"/>
      <c r="BW1943" s="28"/>
      <c r="BX1943" s="28"/>
      <c r="BY1943" s="28"/>
      <c r="BZ1943" s="28"/>
      <c r="CA1943" s="28"/>
      <c r="CB1943" s="28"/>
      <c r="CC1943" s="28"/>
      <c r="CD1943" s="28"/>
      <c r="CE1943" s="28"/>
      <c r="CF1943" s="28"/>
      <c r="CG1943" s="28"/>
      <c r="CH1943" s="28"/>
      <c r="CI1943" s="28"/>
      <c r="CJ1943" s="28"/>
      <c r="CK1943" s="28"/>
      <c r="CL1943" s="28"/>
      <c r="CM1943" s="28"/>
      <c r="CN1943" s="28"/>
      <c r="CO1943" s="28"/>
      <c r="CP1943" s="28"/>
      <c r="CQ1943" s="28"/>
      <c r="CR1943" s="28"/>
      <c r="CS1943" s="28"/>
      <c r="CT1943" s="28"/>
      <c r="CU1943" s="28"/>
      <c r="CV1943" s="28"/>
      <c r="CW1943" s="28"/>
      <c r="CX1943" s="28"/>
      <c r="CY1943" s="28"/>
    </row>
    <row r="1944" customFormat="false" ht="12.75" hidden="false" customHeight="false" outlineLevel="0" collapsed="false">
      <c r="BS1944" s="28"/>
      <c r="BT1944" s="28"/>
      <c r="BU1944" s="28"/>
      <c r="BV1944" s="28"/>
      <c r="BW1944" s="28"/>
      <c r="BX1944" s="28"/>
      <c r="BY1944" s="28"/>
      <c r="BZ1944" s="28"/>
      <c r="CA1944" s="28"/>
      <c r="CB1944" s="28"/>
      <c r="CC1944" s="28"/>
      <c r="CD1944" s="28"/>
      <c r="CE1944" s="28"/>
      <c r="CF1944" s="28"/>
      <c r="CG1944" s="28"/>
      <c r="CH1944" s="28"/>
      <c r="CI1944" s="28"/>
      <c r="CJ1944" s="28"/>
      <c r="CK1944" s="28"/>
      <c r="CL1944" s="28"/>
      <c r="CM1944" s="28"/>
      <c r="CN1944" s="28"/>
      <c r="CO1944" s="28"/>
      <c r="CP1944" s="28"/>
      <c r="CQ1944" s="28"/>
      <c r="CR1944" s="28"/>
      <c r="CS1944" s="28"/>
      <c r="CT1944" s="28"/>
      <c r="CU1944" s="28"/>
      <c r="CV1944" s="28"/>
      <c r="CW1944" s="28"/>
      <c r="CX1944" s="28"/>
      <c r="CY1944" s="28"/>
    </row>
    <row r="1945" customFormat="false" ht="12.75" hidden="false" customHeight="false" outlineLevel="0" collapsed="false">
      <c r="BS1945" s="28"/>
      <c r="BT1945" s="28"/>
      <c r="BU1945" s="28"/>
      <c r="BV1945" s="28"/>
      <c r="BW1945" s="28"/>
      <c r="BX1945" s="28"/>
      <c r="BY1945" s="28"/>
      <c r="BZ1945" s="28"/>
      <c r="CA1945" s="28"/>
      <c r="CB1945" s="28"/>
      <c r="CC1945" s="28"/>
      <c r="CD1945" s="28"/>
      <c r="CE1945" s="28"/>
      <c r="CF1945" s="28"/>
      <c r="CG1945" s="28"/>
      <c r="CH1945" s="28"/>
      <c r="CI1945" s="28"/>
      <c r="CJ1945" s="28"/>
      <c r="CK1945" s="28"/>
      <c r="CL1945" s="28"/>
      <c r="CM1945" s="28"/>
      <c r="CN1945" s="28"/>
      <c r="CO1945" s="28"/>
      <c r="CP1945" s="28"/>
      <c r="CQ1945" s="28"/>
      <c r="CR1945" s="28"/>
      <c r="CS1945" s="28"/>
      <c r="CT1945" s="28"/>
      <c r="CU1945" s="28"/>
      <c r="CV1945" s="28"/>
      <c r="CW1945" s="28"/>
      <c r="CX1945" s="28"/>
      <c r="CY1945" s="28"/>
    </row>
    <row r="1946" customFormat="false" ht="12.75" hidden="false" customHeight="false" outlineLevel="0" collapsed="false">
      <c r="BS1946" s="28"/>
      <c r="BT1946" s="28"/>
      <c r="BU1946" s="28"/>
      <c r="BV1946" s="28"/>
      <c r="BW1946" s="28"/>
      <c r="BX1946" s="28"/>
      <c r="BY1946" s="28"/>
      <c r="BZ1946" s="28"/>
      <c r="CA1946" s="28"/>
      <c r="CB1946" s="28"/>
      <c r="CC1946" s="28"/>
      <c r="CD1946" s="28"/>
      <c r="CE1946" s="28"/>
      <c r="CF1946" s="28"/>
      <c r="CG1946" s="28"/>
      <c r="CH1946" s="28"/>
      <c r="CI1946" s="28"/>
      <c r="CJ1946" s="28"/>
      <c r="CK1946" s="28"/>
      <c r="CL1946" s="28"/>
      <c r="CM1946" s="28"/>
      <c r="CN1946" s="28"/>
      <c r="CO1946" s="28"/>
      <c r="CP1946" s="28"/>
      <c r="CQ1946" s="28"/>
      <c r="CR1946" s="28"/>
      <c r="CS1946" s="28"/>
      <c r="CT1946" s="28"/>
      <c r="CU1946" s="28"/>
      <c r="CV1946" s="28"/>
      <c r="CW1946" s="28"/>
      <c r="CX1946" s="28"/>
      <c r="CY1946" s="28"/>
    </row>
    <row r="1947" customFormat="false" ht="12.75" hidden="false" customHeight="false" outlineLevel="0" collapsed="false">
      <c r="BS1947" s="28"/>
      <c r="BT1947" s="28"/>
      <c r="BU1947" s="28"/>
      <c r="BV1947" s="28"/>
      <c r="BW1947" s="28"/>
      <c r="BX1947" s="28"/>
      <c r="BY1947" s="28"/>
      <c r="BZ1947" s="28"/>
      <c r="CA1947" s="28"/>
      <c r="CB1947" s="28"/>
      <c r="CC1947" s="28"/>
      <c r="CD1947" s="28"/>
      <c r="CE1947" s="28"/>
      <c r="CF1947" s="28"/>
      <c r="CG1947" s="28"/>
      <c r="CH1947" s="28"/>
      <c r="CI1947" s="28"/>
      <c r="CJ1947" s="28"/>
      <c r="CK1947" s="28"/>
      <c r="CL1947" s="28"/>
      <c r="CM1947" s="28"/>
      <c r="CN1947" s="28"/>
      <c r="CO1947" s="28"/>
      <c r="CP1947" s="28"/>
      <c r="CQ1947" s="28"/>
      <c r="CR1947" s="28"/>
      <c r="CS1947" s="28"/>
      <c r="CT1947" s="28"/>
      <c r="CU1947" s="28"/>
      <c r="CV1947" s="28"/>
      <c r="CW1947" s="28"/>
      <c r="CX1947" s="28"/>
      <c r="CY1947" s="28"/>
    </row>
    <row r="1948" customFormat="false" ht="12.75" hidden="false" customHeight="false" outlineLevel="0" collapsed="false">
      <c r="BS1948" s="28"/>
      <c r="BT1948" s="28"/>
      <c r="BU1948" s="28"/>
      <c r="BV1948" s="28"/>
      <c r="BW1948" s="28"/>
      <c r="BX1948" s="28"/>
      <c r="BY1948" s="28"/>
      <c r="BZ1948" s="28"/>
      <c r="CA1948" s="28"/>
      <c r="CB1948" s="28"/>
      <c r="CC1948" s="28"/>
      <c r="CD1948" s="28"/>
      <c r="CE1948" s="28"/>
      <c r="CF1948" s="28"/>
      <c r="CG1948" s="28"/>
      <c r="CH1948" s="28"/>
      <c r="CI1948" s="28"/>
      <c r="CJ1948" s="28"/>
      <c r="CK1948" s="28"/>
      <c r="CL1948" s="28"/>
      <c r="CM1948" s="28"/>
      <c r="CN1948" s="28"/>
      <c r="CO1948" s="28"/>
      <c r="CP1948" s="28"/>
      <c r="CQ1948" s="28"/>
      <c r="CR1948" s="28"/>
      <c r="CS1948" s="28"/>
      <c r="CT1948" s="28"/>
      <c r="CU1948" s="28"/>
      <c r="CV1948" s="28"/>
      <c r="CW1948" s="28"/>
      <c r="CX1948" s="28"/>
      <c r="CY1948" s="28"/>
    </row>
    <row r="1949" customFormat="false" ht="12.75" hidden="false" customHeight="false" outlineLevel="0" collapsed="false">
      <c r="BS1949" s="28"/>
      <c r="BT1949" s="28"/>
      <c r="BU1949" s="28"/>
      <c r="BV1949" s="28"/>
      <c r="BW1949" s="28"/>
      <c r="BX1949" s="28"/>
      <c r="BY1949" s="28"/>
      <c r="BZ1949" s="28"/>
      <c r="CA1949" s="28"/>
      <c r="CB1949" s="28"/>
      <c r="CC1949" s="28"/>
      <c r="CD1949" s="28"/>
      <c r="CE1949" s="28"/>
      <c r="CF1949" s="28"/>
      <c r="CG1949" s="28"/>
      <c r="CH1949" s="28"/>
      <c r="CI1949" s="28"/>
      <c r="CJ1949" s="28"/>
      <c r="CK1949" s="28"/>
      <c r="CL1949" s="28"/>
      <c r="CM1949" s="28"/>
      <c r="CN1949" s="28"/>
      <c r="CO1949" s="28"/>
      <c r="CP1949" s="28"/>
      <c r="CQ1949" s="28"/>
      <c r="CR1949" s="28"/>
      <c r="CS1949" s="28"/>
      <c r="CT1949" s="28"/>
      <c r="CU1949" s="28"/>
      <c r="CV1949" s="28"/>
      <c r="CW1949" s="28"/>
      <c r="CX1949" s="28"/>
      <c r="CY1949" s="28"/>
    </row>
    <row r="1950" customFormat="false" ht="12.75" hidden="false" customHeight="false" outlineLevel="0" collapsed="false">
      <c r="BS1950" s="28"/>
      <c r="BT1950" s="28"/>
      <c r="BU1950" s="28"/>
      <c r="BV1950" s="28"/>
      <c r="BW1950" s="28"/>
      <c r="BX1950" s="28"/>
      <c r="BY1950" s="28"/>
      <c r="BZ1950" s="28"/>
      <c r="CA1950" s="28"/>
      <c r="CB1950" s="28"/>
      <c r="CC1950" s="28"/>
      <c r="CD1950" s="28"/>
      <c r="CE1950" s="28"/>
      <c r="CF1950" s="28"/>
      <c r="CG1950" s="28"/>
      <c r="CH1950" s="28"/>
      <c r="CI1950" s="28"/>
      <c r="CJ1950" s="28"/>
      <c r="CK1950" s="28"/>
      <c r="CL1950" s="28"/>
      <c r="CM1950" s="28"/>
      <c r="CN1950" s="28"/>
      <c r="CO1950" s="28"/>
      <c r="CP1950" s="28"/>
      <c r="CQ1950" s="28"/>
      <c r="CR1950" s="28"/>
      <c r="CS1950" s="28"/>
      <c r="CT1950" s="28"/>
      <c r="CU1950" s="28"/>
      <c r="CV1950" s="28"/>
      <c r="CW1950" s="28"/>
      <c r="CX1950" s="28"/>
      <c r="CY1950" s="28"/>
    </row>
    <row r="1951" customFormat="false" ht="12.75" hidden="false" customHeight="false" outlineLevel="0" collapsed="false">
      <c r="BS1951" s="28"/>
      <c r="BT1951" s="28"/>
      <c r="BU1951" s="28"/>
      <c r="BV1951" s="28"/>
      <c r="BW1951" s="28"/>
      <c r="BX1951" s="28"/>
      <c r="BY1951" s="28"/>
      <c r="BZ1951" s="28"/>
      <c r="CA1951" s="28"/>
      <c r="CB1951" s="28"/>
      <c r="CC1951" s="28"/>
      <c r="CD1951" s="28"/>
      <c r="CE1951" s="28"/>
      <c r="CF1951" s="28"/>
      <c r="CG1951" s="28"/>
      <c r="CH1951" s="28"/>
      <c r="CI1951" s="28"/>
      <c r="CJ1951" s="28"/>
      <c r="CK1951" s="28"/>
      <c r="CL1951" s="28"/>
      <c r="CM1951" s="28"/>
      <c r="CN1951" s="28"/>
      <c r="CO1951" s="28"/>
      <c r="CP1951" s="28"/>
      <c r="CQ1951" s="28"/>
      <c r="CR1951" s="28"/>
      <c r="CS1951" s="28"/>
      <c r="CT1951" s="28"/>
      <c r="CU1951" s="28"/>
      <c r="CV1951" s="28"/>
      <c r="CW1951" s="28"/>
      <c r="CX1951" s="28"/>
      <c r="CY1951" s="28"/>
    </row>
    <row r="1952" customFormat="false" ht="12.75" hidden="false" customHeight="false" outlineLevel="0" collapsed="false">
      <c r="BS1952" s="28"/>
      <c r="BT1952" s="28"/>
      <c r="BU1952" s="28"/>
      <c r="BV1952" s="28"/>
      <c r="BW1952" s="28"/>
      <c r="BX1952" s="28"/>
      <c r="BY1952" s="28"/>
      <c r="BZ1952" s="28"/>
      <c r="CA1952" s="28"/>
      <c r="CB1952" s="28"/>
      <c r="CC1952" s="28"/>
      <c r="CD1952" s="28"/>
      <c r="CE1952" s="28"/>
      <c r="CF1952" s="28"/>
      <c r="CG1952" s="28"/>
      <c r="CH1952" s="28"/>
      <c r="CI1952" s="28"/>
      <c r="CJ1952" s="28"/>
      <c r="CK1952" s="28"/>
      <c r="CL1952" s="28"/>
      <c r="CM1952" s="28"/>
      <c r="CN1952" s="28"/>
      <c r="CO1952" s="28"/>
      <c r="CP1952" s="28"/>
      <c r="CQ1952" s="28"/>
      <c r="CR1952" s="28"/>
      <c r="CS1952" s="28"/>
      <c r="CT1952" s="28"/>
      <c r="CU1952" s="28"/>
      <c r="CV1952" s="28"/>
      <c r="CW1952" s="28"/>
      <c r="CX1952" s="28"/>
      <c r="CY1952" s="28"/>
    </row>
    <row r="1953" customFormat="false" ht="12.75" hidden="false" customHeight="false" outlineLevel="0" collapsed="false">
      <c r="BS1953" s="28"/>
      <c r="BT1953" s="28"/>
      <c r="BU1953" s="28"/>
      <c r="BV1953" s="28"/>
      <c r="BW1953" s="28"/>
      <c r="BX1953" s="28"/>
      <c r="BY1953" s="28"/>
      <c r="BZ1953" s="28"/>
      <c r="CA1953" s="28"/>
      <c r="CB1953" s="28"/>
      <c r="CC1953" s="28"/>
      <c r="CD1953" s="28"/>
      <c r="CE1953" s="28"/>
      <c r="CF1953" s="28"/>
      <c r="CG1953" s="28"/>
      <c r="CH1953" s="28"/>
      <c r="CI1953" s="28"/>
      <c r="CJ1953" s="28"/>
      <c r="CK1953" s="28"/>
      <c r="CL1953" s="28"/>
      <c r="CM1953" s="28"/>
      <c r="CN1953" s="28"/>
      <c r="CO1953" s="28"/>
      <c r="CP1953" s="28"/>
      <c r="CQ1953" s="28"/>
      <c r="CR1953" s="28"/>
      <c r="CS1953" s="28"/>
      <c r="CT1953" s="28"/>
      <c r="CU1953" s="28"/>
      <c r="CV1953" s="28"/>
      <c r="CW1953" s="28"/>
      <c r="CX1953" s="28"/>
      <c r="CY1953" s="28"/>
    </row>
    <row r="1954" customFormat="false" ht="12.75" hidden="false" customHeight="false" outlineLevel="0" collapsed="false">
      <c r="BS1954" s="28"/>
      <c r="BT1954" s="28"/>
      <c r="BU1954" s="28"/>
      <c r="BV1954" s="28"/>
      <c r="BW1954" s="28"/>
      <c r="BX1954" s="28"/>
      <c r="BY1954" s="28"/>
      <c r="BZ1954" s="28"/>
      <c r="CA1954" s="28"/>
      <c r="CB1954" s="28"/>
      <c r="CC1954" s="28"/>
      <c r="CD1954" s="28"/>
      <c r="CE1954" s="28"/>
      <c r="CF1954" s="28"/>
      <c r="CG1954" s="28"/>
      <c r="CH1954" s="28"/>
      <c r="CI1954" s="28"/>
      <c r="CJ1954" s="28"/>
      <c r="CK1954" s="28"/>
      <c r="CL1954" s="28"/>
      <c r="CM1954" s="28"/>
      <c r="CN1954" s="28"/>
      <c r="CO1954" s="28"/>
      <c r="CP1954" s="28"/>
      <c r="CQ1954" s="28"/>
      <c r="CR1954" s="28"/>
      <c r="CS1954" s="28"/>
      <c r="CT1954" s="28"/>
      <c r="CU1954" s="28"/>
      <c r="CV1954" s="28"/>
      <c r="CW1954" s="28"/>
      <c r="CX1954" s="28"/>
      <c r="CY1954" s="28"/>
    </row>
    <row r="1955" customFormat="false" ht="12.75" hidden="false" customHeight="false" outlineLevel="0" collapsed="false">
      <c r="BS1955" s="28"/>
      <c r="BT1955" s="28"/>
      <c r="BU1955" s="28"/>
      <c r="BV1955" s="28"/>
      <c r="BW1955" s="28"/>
      <c r="BX1955" s="28"/>
      <c r="BY1955" s="28"/>
      <c r="BZ1955" s="28"/>
      <c r="CA1955" s="28"/>
      <c r="CB1955" s="28"/>
      <c r="CC1955" s="28"/>
      <c r="CD1955" s="28"/>
      <c r="CE1955" s="28"/>
      <c r="CF1955" s="28"/>
      <c r="CG1955" s="28"/>
      <c r="CH1955" s="28"/>
      <c r="CI1955" s="28"/>
      <c r="CJ1955" s="28"/>
      <c r="CK1955" s="28"/>
      <c r="CL1955" s="28"/>
      <c r="CM1955" s="28"/>
      <c r="CN1955" s="28"/>
      <c r="CO1955" s="28"/>
      <c r="CP1955" s="28"/>
      <c r="CQ1955" s="28"/>
      <c r="CR1955" s="28"/>
      <c r="CS1955" s="28"/>
      <c r="CT1955" s="28"/>
      <c r="CU1955" s="28"/>
      <c r="CV1955" s="28"/>
      <c r="CW1955" s="28"/>
      <c r="CX1955" s="28"/>
      <c r="CY1955" s="28"/>
    </row>
    <row r="1956" customFormat="false" ht="12.75" hidden="false" customHeight="false" outlineLevel="0" collapsed="false">
      <c r="BS1956" s="28"/>
      <c r="BT1956" s="28"/>
      <c r="BU1956" s="28"/>
      <c r="BV1956" s="28"/>
      <c r="BW1956" s="28"/>
      <c r="BX1956" s="28"/>
      <c r="BY1956" s="28"/>
      <c r="BZ1956" s="28"/>
      <c r="CA1956" s="28"/>
      <c r="CB1956" s="28"/>
      <c r="CC1956" s="28"/>
      <c r="CD1956" s="28"/>
      <c r="CE1956" s="28"/>
      <c r="CF1956" s="28"/>
      <c r="CG1956" s="28"/>
      <c r="CH1956" s="28"/>
      <c r="CI1956" s="28"/>
      <c r="CJ1956" s="28"/>
      <c r="CK1956" s="28"/>
      <c r="CL1956" s="28"/>
      <c r="CM1956" s="28"/>
      <c r="CN1956" s="28"/>
      <c r="CO1956" s="28"/>
      <c r="CP1956" s="28"/>
      <c r="CQ1956" s="28"/>
      <c r="CR1956" s="28"/>
      <c r="CS1956" s="28"/>
      <c r="CT1956" s="28"/>
      <c r="CU1956" s="28"/>
      <c r="CV1956" s="28"/>
      <c r="CW1956" s="28"/>
      <c r="CX1956" s="28"/>
      <c r="CY1956" s="28"/>
    </row>
    <row r="1957" customFormat="false" ht="12.75" hidden="false" customHeight="false" outlineLevel="0" collapsed="false">
      <c r="BS1957" s="28"/>
      <c r="BT1957" s="28"/>
      <c r="BU1957" s="28"/>
      <c r="BV1957" s="28"/>
      <c r="BW1957" s="28"/>
      <c r="BX1957" s="28"/>
      <c r="BY1957" s="28"/>
      <c r="BZ1957" s="28"/>
      <c r="CA1957" s="28"/>
      <c r="CB1957" s="28"/>
      <c r="CC1957" s="28"/>
      <c r="CD1957" s="28"/>
      <c r="CE1957" s="28"/>
      <c r="CF1957" s="28"/>
      <c r="CG1957" s="28"/>
      <c r="CH1957" s="28"/>
      <c r="CI1957" s="28"/>
      <c r="CJ1957" s="28"/>
      <c r="CK1957" s="28"/>
      <c r="CL1957" s="28"/>
      <c r="CM1957" s="28"/>
      <c r="CN1957" s="28"/>
      <c r="CO1957" s="28"/>
      <c r="CP1957" s="28"/>
      <c r="CQ1957" s="28"/>
      <c r="CR1957" s="28"/>
      <c r="CS1957" s="28"/>
      <c r="CT1957" s="28"/>
      <c r="CU1957" s="28"/>
      <c r="CV1957" s="28"/>
      <c r="CW1957" s="28"/>
      <c r="CX1957" s="28"/>
      <c r="CY1957" s="28"/>
    </row>
    <row r="1958" customFormat="false" ht="12.75" hidden="false" customHeight="false" outlineLevel="0" collapsed="false">
      <c r="BS1958" s="28"/>
      <c r="BT1958" s="28"/>
      <c r="BU1958" s="28"/>
      <c r="BV1958" s="28"/>
      <c r="BW1958" s="28"/>
      <c r="BX1958" s="28"/>
      <c r="BY1958" s="28"/>
      <c r="BZ1958" s="28"/>
      <c r="CA1958" s="28"/>
      <c r="CB1958" s="28"/>
      <c r="CC1958" s="28"/>
      <c r="CD1958" s="28"/>
      <c r="CE1958" s="28"/>
      <c r="CF1958" s="28"/>
      <c r="CG1958" s="28"/>
      <c r="CH1958" s="28"/>
      <c r="CI1958" s="28"/>
      <c r="CJ1958" s="28"/>
      <c r="CK1958" s="28"/>
      <c r="CL1958" s="28"/>
      <c r="CM1958" s="28"/>
      <c r="CN1958" s="28"/>
      <c r="CO1958" s="28"/>
      <c r="CP1958" s="28"/>
      <c r="CQ1958" s="28"/>
      <c r="CR1958" s="28"/>
      <c r="CS1958" s="28"/>
      <c r="CT1958" s="28"/>
      <c r="CU1958" s="28"/>
      <c r="CV1958" s="28"/>
      <c r="CW1958" s="28"/>
      <c r="CX1958" s="28"/>
      <c r="CY1958" s="28"/>
    </row>
    <row r="1959" customFormat="false" ht="12.75" hidden="false" customHeight="false" outlineLevel="0" collapsed="false">
      <c r="BS1959" s="28"/>
      <c r="BT1959" s="28"/>
      <c r="BU1959" s="28"/>
      <c r="BV1959" s="28"/>
      <c r="BW1959" s="28"/>
      <c r="BX1959" s="28"/>
      <c r="BY1959" s="28"/>
      <c r="BZ1959" s="28"/>
      <c r="CA1959" s="28"/>
      <c r="CB1959" s="28"/>
      <c r="CC1959" s="28"/>
      <c r="CD1959" s="28"/>
      <c r="CE1959" s="28"/>
      <c r="CF1959" s="28"/>
      <c r="CG1959" s="28"/>
      <c r="CH1959" s="28"/>
      <c r="CI1959" s="28"/>
      <c r="CJ1959" s="28"/>
      <c r="CK1959" s="28"/>
      <c r="CL1959" s="28"/>
      <c r="CM1959" s="28"/>
      <c r="CN1959" s="28"/>
      <c r="CO1959" s="28"/>
      <c r="CP1959" s="28"/>
      <c r="CQ1959" s="28"/>
      <c r="CR1959" s="28"/>
      <c r="CS1959" s="28"/>
      <c r="CT1959" s="28"/>
      <c r="CU1959" s="28"/>
      <c r="CV1959" s="28"/>
      <c r="CW1959" s="28"/>
      <c r="CX1959" s="28"/>
      <c r="CY1959" s="28"/>
    </row>
    <row r="1960" customFormat="false" ht="12.75" hidden="false" customHeight="false" outlineLevel="0" collapsed="false">
      <c r="BS1960" s="28"/>
      <c r="BT1960" s="28"/>
      <c r="BU1960" s="28"/>
      <c r="BV1960" s="28"/>
      <c r="BW1960" s="28"/>
      <c r="BX1960" s="28"/>
      <c r="BY1960" s="28"/>
      <c r="BZ1960" s="28"/>
      <c r="CA1960" s="28"/>
      <c r="CB1960" s="28"/>
      <c r="CC1960" s="28"/>
      <c r="CD1960" s="28"/>
      <c r="CE1960" s="28"/>
      <c r="CF1960" s="28"/>
      <c r="CG1960" s="28"/>
      <c r="CH1960" s="28"/>
      <c r="CI1960" s="28"/>
      <c r="CJ1960" s="28"/>
      <c r="CK1960" s="28"/>
      <c r="CL1960" s="28"/>
      <c r="CM1960" s="28"/>
      <c r="CN1960" s="28"/>
      <c r="CO1960" s="28"/>
      <c r="CP1960" s="28"/>
      <c r="CQ1960" s="28"/>
      <c r="CR1960" s="28"/>
      <c r="CS1960" s="28"/>
      <c r="CT1960" s="28"/>
      <c r="CU1960" s="28"/>
      <c r="CV1960" s="28"/>
      <c r="CW1960" s="28"/>
      <c r="CX1960" s="28"/>
      <c r="CY1960" s="28"/>
    </row>
    <row r="1961" customFormat="false" ht="12.75" hidden="false" customHeight="false" outlineLevel="0" collapsed="false">
      <c r="BS1961" s="28"/>
      <c r="BT1961" s="28"/>
      <c r="BU1961" s="28"/>
      <c r="BV1961" s="28"/>
      <c r="BW1961" s="28"/>
      <c r="BX1961" s="28"/>
      <c r="BY1961" s="28"/>
      <c r="BZ1961" s="28"/>
      <c r="CA1961" s="28"/>
      <c r="CB1961" s="28"/>
      <c r="CC1961" s="28"/>
      <c r="CD1961" s="28"/>
      <c r="CE1961" s="28"/>
      <c r="CF1961" s="28"/>
      <c r="CG1961" s="28"/>
      <c r="CH1961" s="28"/>
      <c r="CI1961" s="28"/>
      <c r="CJ1961" s="28"/>
      <c r="CK1961" s="28"/>
      <c r="CL1961" s="28"/>
      <c r="CM1961" s="28"/>
      <c r="CN1961" s="28"/>
      <c r="CO1961" s="28"/>
      <c r="CP1961" s="28"/>
      <c r="CQ1961" s="28"/>
      <c r="CR1961" s="28"/>
      <c r="CS1961" s="28"/>
      <c r="CT1961" s="28"/>
      <c r="CU1961" s="28"/>
      <c r="CV1961" s="28"/>
      <c r="CW1961" s="28"/>
      <c r="CX1961" s="28"/>
      <c r="CY1961" s="28"/>
    </row>
    <row r="1962" customFormat="false" ht="12.75" hidden="false" customHeight="false" outlineLevel="0" collapsed="false">
      <c r="BS1962" s="28"/>
      <c r="BT1962" s="28"/>
      <c r="BU1962" s="28"/>
      <c r="BV1962" s="28"/>
      <c r="BW1962" s="28"/>
      <c r="BX1962" s="28"/>
      <c r="BY1962" s="28"/>
      <c r="BZ1962" s="28"/>
      <c r="CA1962" s="28"/>
      <c r="CB1962" s="28"/>
      <c r="CC1962" s="28"/>
      <c r="CD1962" s="28"/>
      <c r="CE1962" s="28"/>
      <c r="CF1962" s="28"/>
      <c r="CG1962" s="28"/>
      <c r="CH1962" s="28"/>
      <c r="CI1962" s="28"/>
      <c r="CJ1962" s="28"/>
      <c r="CK1962" s="28"/>
      <c r="CL1962" s="28"/>
      <c r="CM1962" s="28"/>
      <c r="CN1962" s="28"/>
      <c r="CO1962" s="28"/>
      <c r="CP1962" s="28"/>
      <c r="CQ1962" s="28"/>
      <c r="CR1962" s="28"/>
      <c r="CS1962" s="28"/>
      <c r="CT1962" s="28"/>
      <c r="CU1962" s="28"/>
      <c r="CV1962" s="28"/>
      <c r="CW1962" s="28"/>
      <c r="CX1962" s="28"/>
      <c r="CY1962" s="28"/>
    </row>
    <row r="1963" customFormat="false" ht="12.75" hidden="false" customHeight="false" outlineLevel="0" collapsed="false">
      <c r="BS1963" s="28"/>
      <c r="BT1963" s="28"/>
      <c r="BU1963" s="28"/>
      <c r="BV1963" s="28"/>
      <c r="BW1963" s="28"/>
      <c r="BX1963" s="28"/>
      <c r="BY1963" s="28"/>
      <c r="BZ1963" s="28"/>
      <c r="CA1963" s="28"/>
      <c r="CB1963" s="28"/>
      <c r="CC1963" s="28"/>
      <c r="CD1963" s="28"/>
      <c r="CE1963" s="28"/>
      <c r="CF1963" s="28"/>
      <c r="CG1963" s="28"/>
      <c r="CH1963" s="28"/>
      <c r="CI1963" s="28"/>
      <c r="CJ1963" s="28"/>
      <c r="CK1963" s="28"/>
      <c r="CL1963" s="28"/>
      <c r="CM1963" s="28"/>
      <c r="CN1963" s="28"/>
      <c r="CO1963" s="28"/>
      <c r="CP1963" s="28"/>
      <c r="CQ1963" s="28"/>
      <c r="CR1963" s="28"/>
      <c r="CS1963" s="28"/>
      <c r="CT1963" s="28"/>
      <c r="CU1963" s="28"/>
      <c r="CV1963" s="28"/>
      <c r="CW1963" s="28"/>
      <c r="CX1963" s="28"/>
      <c r="CY1963" s="28"/>
    </row>
    <row r="1964" customFormat="false" ht="12.75" hidden="false" customHeight="false" outlineLevel="0" collapsed="false">
      <c r="BS1964" s="28"/>
      <c r="BT1964" s="28"/>
      <c r="BU1964" s="28"/>
      <c r="BV1964" s="28"/>
      <c r="BW1964" s="28"/>
      <c r="BX1964" s="28"/>
      <c r="BY1964" s="28"/>
      <c r="BZ1964" s="28"/>
      <c r="CA1964" s="28"/>
      <c r="CB1964" s="28"/>
      <c r="CC1964" s="28"/>
      <c r="CD1964" s="28"/>
      <c r="CE1964" s="28"/>
      <c r="CF1964" s="28"/>
      <c r="CG1964" s="28"/>
      <c r="CH1964" s="28"/>
      <c r="CI1964" s="28"/>
      <c r="CJ1964" s="28"/>
      <c r="CK1964" s="28"/>
      <c r="CL1964" s="28"/>
      <c r="CM1964" s="28"/>
      <c r="CN1964" s="28"/>
      <c r="CO1964" s="28"/>
      <c r="CP1964" s="28"/>
      <c r="CQ1964" s="28"/>
      <c r="CR1964" s="28"/>
      <c r="CS1964" s="28"/>
      <c r="CT1964" s="28"/>
      <c r="CU1964" s="28"/>
      <c r="CV1964" s="28"/>
      <c r="CW1964" s="28"/>
      <c r="CX1964" s="28"/>
      <c r="CY1964" s="28"/>
    </row>
    <row r="1965" customFormat="false" ht="12.75" hidden="false" customHeight="false" outlineLevel="0" collapsed="false">
      <c r="BS1965" s="28"/>
      <c r="BT1965" s="28"/>
      <c r="BU1965" s="28"/>
      <c r="BV1965" s="28"/>
      <c r="BW1965" s="28"/>
      <c r="BX1965" s="28"/>
      <c r="BY1965" s="28"/>
      <c r="BZ1965" s="28"/>
      <c r="CA1965" s="28"/>
      <c r="CB1965" s="28"/>
      <c r="CC1965" s="28"/>
      <c r="CD1965" s="28"/>
      <c r="CE1965" s="28"/>
      <c r="CF1965" s="28"/>
      <c r="CG1965" s="28"/>
      <c r="CH1965" s="28"/>
      <c r="CI1965" s="28"/>
      <c r="CJ1965" s="28"/>
      <c r="CK1965" s="28"/>
      <c r="CL1965" s="28"/>
      <c r="CM1965" s="28"/>
      <c r="CN1965" s="28"/>
      <c r="CO1965" s="28"/>
      <c r="CP1965" s="28"/>
      <c r="CQ1965" s="28"/>
      <c r="CR1965" s="28"/>
      <c r="CS1965" s="28"/>
      <c r="CT1965" s="28"/>
      <c r="CU1965" s="28"/>
      <c r="CV1965" s="28"/>
      <c r="CW1965" s="28"/>
      <c r="CX1965" s="28"/>
      <c r="CY1965" s="28"/>
    </row>
    <row r="1966" customFormat="false" ht="12.75" hidden="false" customHeight="false" outlineLevel="0" collapsed="false">
      <c r="BS1966" s="28"/>
      <c r="BT1966" s="28"/>
      <c r="BU1966" s="28"/>
      <c r="BV1966" s="28"/>
      <c r="BW1966" s="28"/>
      <c r="BX1966" s="28"/>
      <c r="BY1966" s="28"/>
      <c r="BZ1966" s="28"/>
      <c r="CA1966" s="28"/>
      <c r="CB1966" s="28"/>
      <c r="CC1966" s="28"/>
      <c r="CD1966" s="28"/>
      <c r="CE1966" s="28"/>
      <c r="CF1966" s="28"/>
      <c r="CG1966" s="28"/>
      <c r="CH1966" s="28"/>
      <c r="CI1966" s="28"/>
      <c r="CJ1966" s="28"/>
      <c r="CK1966" s="28"/>
      <c r="CL1966" s="28"/>
      <c r="CM1966" s="28"/>
      <c r="CN1966" s="28"/>
      <c r="CO1966" s="28"/>
      <c r="CP1966" s="28"/>
      <c r="CQ1966" s="28"/>
      <c r="CR1966" s="28"/>
      <c r="CS1966" s="28"/>
      <c r="CT1966" s="28"/>
      <c r="CU1966" s="28"/>
      <c r="CV1966" s="28"/>
      <c r="CW1966" s="28"/>
      <c r="CX1966" s="28"/>
      <c r="CY1966" s="28"/>
    </row>
    <row r="1967" customFormat="false" ht="12.75" hidden="false" customHeight="false" outlineLevel="0" collapsed="false">
      <c r="BS1967" s="28"/>
      <c r="BT1967" s="28"/>
      <c r="BU1967" s="28"/>
      <c r="BV1967" s="28"/>
      <c r="BW1967" s="28"/>
      <c r="BX1967" s="28"/>
      <c r="BY1967" s="28"/>
      <c r="BZ1967" s="28"/>
      <c r="CA1967" s="28"/>
      <c r="CB1967" s="28"/>
      <c r="CC1967" s="28"/>
      <c r="CD1967" s="28"/>
      <c r="CE1967" s="28"/>
      <c r="CF1967" s="28"/>
      <c r="CG1967" s="28"/>
      <c r="CH1967" s="28"/>
      <c r="CI1967" s="28"/>
      <c r="CJ1967" s="28"/>
      <c r="CK1967" s="28"/>
      <c r="CL1967" s="28"/>
      <c r="CM1967" s="28"/>
      <c r="CN1967" s="28"/>
      <c r="CO1967" s="28"/>
      <c r="CP1967" s="28"/>
      <c r="CQ1967" s="28"/>
      <c r="CR1967" s="28"/>
      <c r="CS1967" s="28"/>
      <c r="CT1967" s="28"/>
      <c r="CU1967" s="28"/>
      <c r="CV1967" s="28"/>
      <c r="CW1967" s="28"/>
      <c r="CX1967" s="28"/>
      <c r="CY1967" s="28"/>
    </row>
    <row r="1968" customFormat="false" ht="12.75" hidden="false" customHeight="false" outlineLevel="0" collapsed="false">
      <c r="BS1968" s="28"/>
      <c r="BT1968" s="28"/>
      <c r="BU1968" s="28"/>
      <c r="BV1968" s="28"/>
      <c r="BW1968" s="28"/>
      <c r="BX1968" s="28"/>
      <c r="BY1968" s="28"/>
      <c r="BZ1968" s="28"/>
      <c r="CA1968" s="28"/>
      <c r="CB1968" s="28"/>
      <c r="CC1968" s="28"/>
      <c r="CD1968" s="28"/>
      <c r="CE1968" s="28"/>
      <c r="CF1968" s="28"/>
      <c r="CG1968" s="28"/>
      <c r="CH1968" s="28"/>
      <c r="CI1968" s="28"/>
      <c r="CJ1968" s="28"/>
      <c r="CK1968" s="28"/>
      <c r="CL1968" s="28"/>
      <c r="CM1968" s="28"/>
      <c r="CN1968" s="28"/>
      <c r="CO1968" s="28"/>
      <c r="CP1968" s="28"/>
      <c r="CQ1968" s="28"/>
      <c r="CR1968" s="28"/>
      <c r="CS1968" s="28"/>
      <c r="CT1968" s="28"/>
      <c r="CU1968" s="28"/>
      <c r="CV1968" s="28"/>
      <c r="CW1968" s="28"/>
      <c r="CX1968" s="28"/>
      <c r="CY1968" s="28"/>
    </row>
    <row r="1969" customFormat="false" ht="12.75" hidden="false" customHeight="false" outlineLevel="0" collapsed="false">
      <c r="BS1969" s="28"/>
      <c r="BT1969" s="28"/>
      <c r="BU1969" s="28"/>
      <c r="BV1969" s="28"/>
      <c r="BW1969" s="28"/>
      <c r="BX1969" s="28"/>
      <c r="BY1969" s="28"/>
      <c r="BZ1969" s="28"/>
      <c r="CA1969" s="28"/>
      <c r="CB1969" s="28"/>
      <c r="CC1969" s="28"/>
      <c r="CD1969" s="28"/>
      <c r="CE1969" s="28"/>
      <c r="CF1969" s="28"/>
      <c r="CG1969" s="28"/>
      <c r="CH1969" s="28"/>
      <c r="CI1969" s="28"/>
      <c r="CJ1969" s="28"/>
      <c r="CK1969" s="28"/>
      <c r="CL1969" s="28"/>
      <c r="CM1969" s="28"/>
      <c r="CN1969" s="28"/>
      <c r="CO1969" s="28"/>
      <c r="CP1969" s="28"/>
      <c r="CQ1969" s="28"/>
      <c r="CR1969" s="28"/>
      <c r="CS1969" s="28"/>
      <c r="CT1969" s="28"/>
      <c r="CU1969" s="28"/>
      <c r="CV1969" s="28"/>
      <c r="CW1969" s="28"/>
      <c r="CX1969" s="28"/>
      <c r="CY1969" s="28"/>
    </row>
    <row r="1970" customFormat="false" ht="12.75" hidden="false" customHeight="false" outlineLevel="0" collapsed="false">
      <c r="BS1970" s="28"/>
      <c r="BT1970" s="28"/>
      <c r="BU1970" s="28"/>
      <c r="BV1970" s="28"/>
      <c r="BW1970" s="28"/>
      <c r="BX1970" s="28"/>
      <c r="BY1970" s="28"/>
      <c r="BZ1970" s="28"/>
      <c r="CA1970" s="28"/>
      <c r="CB1970" s="28"/>
      <c r="CC1970" s="28"/>
      <c r="CD1970" s="28"/>
      <c r="CE1970" s="28"/>
      <c r="CF1970" s="28"/>
      <c r="CG1970" s="28"/>
      <c r="CH1970" s="28"/>
      <c r="CI1970" s="28"/>
      <c r="CJ1970" s="28"/>
      <c r="CK1970" s="28"/>
      <c r="CL1970" s="28"/>
      <c r="CM1970" s="28"/>
      <c r="CN1970" s="28"/>
      <c r="CO1970" s="28"/>
      <c r="CP1970" s="28"/>
      <c r="CQ1970" s="28"/>
      <c r="CR1970" s="28"/>
      <c r="CS1970" s="28"/>
      <c r="CT1970" s="28"/>
      <c r="CU1970" s="28"/>
      <c r="CV1970" s="28"/>
      <c r="CW1970" s="28"/>
      <c r="CX1970" s="28"/>
      <c r="CY1970" s="28"/>
    </row>
    <row r="1971" customFormat="false" ht="12.75" hidden="false" customHeight="false" outlineLevel="0" collapsed="false">
      <c r="BS1971" s="28"/>
      <c r="BT1971" s="28"/>
      <c r="BU1971" s="28"/>
      <c r="BV1971" s="28"/>
      <c r="BW1971" s="28"/>
      <c r="BX1971" s="28"/>
      <c r="BY1971" s="28"/>
      <c r="BZ1971" s="28"/>
      <c r="CA1971" s="28"/>
      <c r="CB1971" s="28"/>
      <c r="CC1971" s="28"/>
      <c r="CD1971" s="28"/>
      <c r="CE1971" s="28"/>
      <c r="CF1971" s="28"/>
      <c r="CG1971" s="28"/>
      <c r="CH1971" s="28"/>
      <c r="CI1971" s="28"/>
      <c r="CJ1971" s="28"/>
      <c r="CK1971" s="28"/>
      <c r="CL1971" s="28"/>
      <c r="CM1971" s="28"/>
      <c r="CN1971" s="28"/>
      <c r="CO1971" s="28"/>
      <c r="CP1971" s="28"/>
      <c r="CQ1971" s="28"/>
      <c r="CR1971" s="28"/>
      <c r="CS1971" s="28"/>
      <c r="CT1971" s="28"/>
      <c r="CU1971" s="28"/>
      <c r="CV1971" s="28"/>
      <c r="CW1971" s="28"/>
      <c r="CX1971" s="28"/>
      <c r="CY1971" s="28"/>
    </row>
    <row r="1972" customFormat="false" ht="12.75" hidden="false" customHeight="false" outlineLevel="0" collapsed="false">
      <c r="BS1972" s="28"/>
      <c r="BT1972" s="28"/>
      <c r="BU1972" s="28"/>
      <c r="BV1972" s="28"/>
      <c r="BW1972" s="28"/>
      <c r="BX1972" s="28"/>
      <c r="BY1972" s="28"/>
      <c r="BZ1972" s="28"/>
      <c r="CA1972" s="28"/>
      <c r="CB1972" s="28"/>
      <c r="CC1972" s="28"/>
      <c r="CD1972" s="28"/>
      <c r="CE1972" s="28"/>
      <c r="CF1972" s="28"/>
      <c r="CG1972" s="28"/>
      <c r="CH1972" s="28"/>
      <c r="CI1972" s="28"/>
      <c r="CJ1972" s="28"/>
      <c r="CK1972" s="28"/>
      <c r="CL1972" s="28"/>
      <c r="CM1972" s="28"/>
      <c r="CN1972" s="28"/>
      <c r="CO1972" s="28"/>
      <c r="CP1972" s="28"/>
      <c r="CQ1972" s="28"/>
      <c r="CR1972" s="28"/>
      <c r="CS1972" s="28"/>
      <c r="CT1972" s="28"/>
      <c r="CU1972" s="28"/>
      <c r="CV1972" s="28"/>
      <c r="CW1972" s="28"/>
      <c r="CX1972" s="28"/>
      <c r="CY1972" s="28"/>
    </row>
    <row r="1973" customFormat="false" ht="12.75" hidden="false" customHeight="false" outlineLevel="0" collapsed="false">
      <c r="BS1973" s="28"/>
      <c r="BT1973" s="28"/>
      <c r="BU1973" s="28"/>
      <c r="BV1973" s="28"/>
      <c r="BW1973" s="28"/>
      <c r="BX1973" s="28"/>
      <c r="BY1973" s="28"/>
      <c r="BZ1973" s="28"/>
      <c r="CA1973" s="28"/>
      <c r="CB1973" s="28"/>
      <c r="CC1973" s="28"/>
      <c r="CD1973" s="28"/>
      <c r="CE1973" s="28"/>
      <c r="CF1973" s="28"/>
      <c r="CG1973" s="28"/>
      <c r="CH1973" s="28"/>
      <c r="CI1973" s="28"/>
      <c r="CJ1973" s="28"/>
      <c r="CK1973" s="28"/>
      <c r="CL1973" s="28"/>
      <c r="CM1973" s="28"/>
      <c r="CN1973" s="28"/>
      <c r="CO1973" s="28"/>
      <c r="CP1973" s="28"/>
      <c r="CQ1973" s="28"/>
      <c r="CR1973" s="28"/>
      <c r="CS1973" s="28"/>
      <c r="CT1973" s="28"/>
      <c r="CU1973" s="28"/>
      <c r="CV1973" s="28"/>
      <c r="CW1973" s="28"/>
      <c r="CX1973" s="28"/>
      <c r="CY1973" s="28"/>
    </row>
    <row r="1974" customFormat="false" ht="12.75" hidden="false" customHeight="false" outlineLevel="0" collapsed="false">
      <c r="BS1974" s="28"/>
      <c r="BT1974" s="28"/>
      <c r="BU1974" s="28"/>
      <c r="BV1974" s="28"/>
      <c r="BW1974" s="28"/>
      <c r="BX1974" s="28"/>
      <c r="BY1974" s="28"/>
      <c r="BZ1974" s="28"/>
      <c r="CA1974" s="28"/>
      <c r="CB1974" s="28"/>
      <c r="CC1974" s="28"/>
      <c r="CD1974" s="28"/>
      <c r="CE1974" s="28"/>
      <c r="CF1974" s="28"/>
      <c r="CG1974" s="28"/>
      <c r="CH1974" s="28"/>
      <c r="CI1974" s="28"/>
      <c r="CJ1974" s="28"/>
      <c r="CK1974" s="28"/>
      <c r="CL1974" s="28"/>
      <c r="CM1974" s="28"/>
      <c r="CN1974" s="28"/>
      <c r="CO1974" s="28"/>
      <c r="CP1974" s="28"/>
      <c r="CQ1974" s="28"/>
      <c r="CR1974" s="28"/>
      <c r="CS1974" s="28"/>
      <c r="CT1974" s="28"/>
      <c r="CU1974" s="28"/>
      <c r="CV1974" s="28"/>
      <c r="CW1974" s="28"/>
      <c r="CX1974" s="28"/>
      <c r="CY1974" s="28"/>
    </row>
    <row r="1975" customFormat="false" ht="12.75" hidden="false" customHeight="false" outlineLevel="0" collapsed="false">
      <c r="BS1975" s="28"/>
      <c r="BT1975" s="28"/>
      <c r="BU1975" s="28"/>
      <c r="BV1975" s="28"/>
      <c r="BW1975" s="28"/>
      <c r="BX1975" s="28"/>
      <c r="BY1975" s="28"/>
      <c r="BZ1975" s="28"/>
      <c r="CA1975" s="28"/>
      <c r="CB1975" s="28"/>
      <c r="CC1975" s="28"/>
      <c r="CD1975" s="28"/>
      <c r="CE1975" s="28"/>
      <c r="CF1975" s="28"/>
      <c r="CG1975" s="28"/>
      <c r="CH1975" s="28"/>
      <c r="CI1975" s="28"/>
      <c r="CJ1975" s="28"/>
      <c r="CK1975" s="28"/>
      <c r="CL1975" s="28"/>
      <c r="CM1975" s="28"/>
      <c r="CN1975" s="28"/>
      <c r="CO1975" s="28"/>
      <c r="CP1975" s="28"/>
      <c r="CQ1975" s="28"/>
      <c r="CR1975" s="28"/>
      <c r="CS1975" s="28"/>
      <c r="CT1975" s="28"/>
      <c r="CU1975" s="28"/>
      <c r="CV1975" s="28"/>
      <c r="CW1975" s="28"/>
      <c r="CX1975" s="28"/>
      <c r="CY1975" s="28"/>
    </row>
    <row r="1976" customFormat="false" ht="12.75" hidden="false" customHeight="false" outlineLevel="0" collapsed="false">
      <c r="BS1976" s="28"/>
      <c r="BT1976" s="28"/>
      <c r="BU1976" s="28"/>
      <c r="BV1976" s="28"/>
      <c r="BW1976" s="28"/>
      <c r="BX1976" s="28"/>
      <c r="BY1976" s="28"/>
      <c r="BZ1976" s="28"/>
      <c r="CA1976" s="28"/>
      <c r="CB1976" s="28"/>
      <c r="CC1976" s="28"/>
      <c r="CD1976" s="28"/>
      <c r="CE1976" s="28"/>
      <c r="CF1976" s="28"/>
      <c r="CG1976" s="28"/>
      <c r="CH1976" s="28"/>
      <c r="CI1976" s="28"/>
      <c r="CJ1976" s="28"/>
      <c r="CK1976" s="28"/>
      <c r="CL1976" s="28"/>
      <c r="CM1976" s="28"/>
      <c r="CN1976" s="28"/>
      <c r="CO1976" s="28"/>
      <c r="CP1976" s="28"/>
      <c r="CQ1976" s="28"/>
      <c r="CR1976" s="28"/>
      <c r="CS1976" s="28"/>
      <c r="CT1976" s="28"/>
      <c r="CU1976" s="28"/>
      <c r="CV1976" s="28"/>
      <c r="CW1976" s="28"/>
      <c r="CX1976" s="28"/>
      <c r="CY1976" s="28"/>
    </row>
    <row r="1977" customFormat="false" ht="12.75" hidden="false" customHeight="false" outlineLevel="0" collapsed="false">
      <c r="BS1977" s="28"/>
      <c r="BT1977" s="28"/>
      <c r="BU1977" s="28"/>
      <c r="BV1977" s="28"/>
      <c r="BW1977" s="28"/>
      <c r="BX1977" s="28"/>
      <c r="BY1977" s="28"/>
      <c r="BZ1977" s="28"/>
      <c r="CA1977" s="28"/>
      <c r="CB1977" s="28"/>
      <c r="CC1977" s="28"/>
      <c r="CD1977" s="28"/>
      <c r="CE1977" s="28"/>
      <c r="CF1977" s="28"/>
      <c r="CG1977" s="28"/>
      <c r="CH1977" s="28"/>
      <c r="CI1977" s="28"/>
      <c r="CJ1977" s="28"/>
      <c r="CK1977" s="28"/>
      <c r="CL1977" s="28"/>
      <c r="CM1977" s="28"/>
      <c r="CN1977" s="28"/>
      <c r="CO1977" s="28"/>
      <c r="CP1977" s="28"/>
      <c r="CQ1977" s="28"/>
      <c r="CR1977" s="28"/>
      <c r="CS1977" s="28"/>
      <c r="CT1977" s="28"/>
      <c r="CU1977" s="28"/>
      <c r="CV1977" s="28"/>
      <c r="CW1977" s="28"/>
      <c r="CX1977" s="28"/>
      <c r="CY1977" s="28"/>
    </row>
    <row r="1978" customFormat="false" ht="12.75" hidden="false" customHeight="false" outlineLevel="0" collapsed="false">
      <c r="BS1978" s="28"/>
      <c r="BT1978" s="28"/>
      <c r="BU1978" s="28"/>
      <c r="BV1978" s="28"/>
      <c r="BW1978" s="28"/>
      <c r="BX1978" s="28"/>
      <c r="BY1978" s="28"/>
      <c r="BZ1978" s="28"/>
      <c r="CA1978" s="28"/>
      <c r="CB1978" s="28"/>
      <c r="CC1978" s="28"/>
      <c r="CD1978" s="28"/>
      <c r="CE1978" s="28"/>
      <c r="CF1978" s="28"/>
      <c r="CG1978" s="28"/>
      <c r="CH1978" s="28"/>
      <c r="CI1978" s="28"/>
      <c r="CJ1978" s="28"/>
      <c r="CK1978" s="28"/>
      <c r="CL1978" s="28"/>
      <c r="CM1978" s="28"/>
      <c r="CN1978" s="28"/>
      <c r="CO1978" s="28"/>
      <c r="CP1978" s="28"/>
      <c r="CQ1978" s="28"/>
      <c r="CR1978" s="28"/>
      <c r="CS1978" s="28"/>
      <c r="CT1978" s="28"/>
      <c r="CU1978" s="28"/>
      <c r="CV1978" s="28"/>
      <c r="CW1978" s="28"/>
      <c r="CX1978" s="28"/>
      <c r="CY1978" s="28"/>
    </row>
    <row r="1979" customFormat="false" ht="12.75" hidden="false" customHeight="false" outlineLevel="0" collapsed="false">
      <c r="BS1979" s="28"/>
      <c r="BT1979" s="28"/>
      <c r="BU1979" s="28"/>
      <c r="BV1979" s="28"/>
      <c r="BW1979" s="28"/>
      <c r="BX1979" s="28"/>
      <c r="BY1979" s="28"/>
      <c r="BZ1979" s="28"/>
      <c r="CA1979" s="28"/>
      <c r="CB1979" s="28"/>
      <c r="CC1979" s="28"/>
      <c r="CD1979" s="28"/>
      <c r="CE1979" s="28"/>
      <c r="CF1979" s="28"/>
      <c r="CG1979" s="28"/>
      <c r="CH1979" s="28"/>
      <c r="CI1979" s="28"/>
      <c r="CJ1979" s="28"/>
      <c r="CK1979" s="28"/>
      <c r="CL1979" s="28"/>
      <c r="CM1979" s="28"/>
      <c r="CN1979" s="28"/>
      <c r="CO1979" s="28"/>
      <c r="CP1979" s="28"/>
      <c r="CQ1979" s="28"/>
      <c r="CR1979" s="28"/>
      <c r="CS1979" s="28"/>
      <c r="CT1979" s="28"/>
      <c r="CU1979" s="28"/>
      <c r="CV1979" s="28"/>
      <c r="CW1979" s="28"/>
      <c r="CX1979" s="28"/>
      <c r="CY1979" s="28"/>
    </row>
    <row r="1980" customFormat="false" ht="12.75" hidden="false" customHeight="false" outlineLevel="0" collapsed="false">
      <c r="BS1980" s="28"/>
      <c r="BT1980" s="28"/>
      <c r="BU1980" s="28"/>
      <c r="BV1980" s="28"/>
      <c r="BW1980" s="28"/>
      <c r="BX1980" s="28"/>
      <c r="BY1980" s="28"/>
      <c r="BZ1980" s="28"/>
      <c r="CA1980" s="28"/>
      <c r="CB1980" s="28"/>
      <c r="CC1980" s="28"/>
      <c r="CD1980" s="28"/>
      <c r="CE1980" s="28"/>
      <c r="CF1980" s="28"/>
      <c r="CG1980" s="28"/>
      <c r="CH1980" s="28"/>
      <c r="CI1980" s="28"/>
      <c r="CJ1980" s="28"/>
      <c r="CK1980" s="28"/>
      <c r="CL1980" s="28"/>
      <c r="CM1980" s="28"/>
      <c r="CN1980" s="28"/>
      <c r="CO1980" s="28"/>
      <c r="CP1980" s="28"/>
      <c r="CQ1980" s="28"/>
      <c r="CR1980" s="28"/>
      <c r="CS1980" s="28"/>
      <c r="CT1980" s="28"/>
      <c r="CU1980" s="28"/>
      <c r="CV1980" s="28"/>
      <c r="CW1980" s="28"/>
      <c r="CX1980" s="28"/>
      <c r="CY1980" s="28"/>
    </row>
    <row r="1981" customFormat="false" ht="12.75" hidden="false" customHeight="false" outlineLevel="0" collapsed="false">
      <c r="BS1981" s="28"/>
      <c r="BT1981" s="28"/>
      <c r="BU1981" s="28"/>
      <c r="BV1981" s="28"/>
      <c r="BW1981" s="28"/>
      <c r="BX1981" s="28"/>
      <c r="BY1981" s="28"/>
      <c r="BZ1981" s="28"/>
      <c r="CA1981" s="28"/>
      <c r="CB1981" s="28"/>
      <c r="CC1981" s="28"/>
      <c r="CD1981" s="28"/>
      <c r="CE1981" s="28"/>
      <c r="CF1981" s="28"/>
      <c r="CG1981" s="28"/>
      <c r="CH1981" s="28"/>
      <c r="CI1981" s="28"/>
      <c r="CJ1981" s="28"/>
      <c r="CK1981" s="28"/>
      <c r="CL1981" s="28"/>
      <c r="CM1981" s="28"/>
      <c r="CN1981" s="28"/>
      <c r="CO1981" s="28"/>
      <c r="CP1981" s="28"/>
      <c r="CQ1981" s="28"/>
      <c r="CR1981" s="28"/>
      <c r="CS1981" s="28"/>
      <c r="CT1981" s="28"/>
      <c r="CU1981" s="28"/>
      <c r="CV1981" s="28"/>
      <c r="CW1981" s="28"/>
      <c r="CX1981" s="28"/>
      <c r="CY1981" s="28"/>
    </row>
    <row r="1982" customFormat="false" ht="12.75" hidden="false" customHeight="false" outlineLevel="0" collapsed="false">
      <c r="BS1982" s="28"/>
      <c r="BT1982" s="28"/>
      <c r="BU1982" s="28"/>
      <c r="BV1982" s="28"/>
      <c r="BW1982" s="28"/>
      <c r="BX1982" s="28"/>
      <c r="BY1982" s="28"/>
      <c r="BZ1982" s="28"/>
      <c r="CA1982" s="28"/>
      <c r="CB1982" s="28"/>
      <c r="CC1982" s="28"/>
      <c r="CD1982" s="28"/>
      <c r="CE1982" s="28"/>
      <c r="CF1982" s="28"/>
      <c r="CG1982" s="28"/>
      <c r="CH1982" s="28"/>
      <c r="CI1982" s="28"/>
      <c r="CJ1982" s="28"/>
      <c r="CK1982" s="28"/>
      <c r="CL1982" s="28"/>
      <c r="CM1982" s="28"/>
      <c r="CN1982" s="28"/>
      <c r="CO1982" s="28"/>
      <c r="CP1982" s="28"/>
      <c r="CQ1982" s="28"/>
      <c r="CR1982" s="28"/>
      <c r="CS1982" s="28"/>
      <c r="CT1982" s="28"/>
      <c r="CU1982" s="28"/>
      <c r="CV1982" s="28"/>
      <c r="CW1982" s="28"/>
      <c r="CX1982" s="28"/>
      <c r="CY1982" s="28"/>
    </row>
    <row r="1983" customFormat="false" ht="12.75" hidden="false" customHeight="false" outlineLevel="0" collapsed="false">
      <c r="BS1983" s="28"/>
      <c r="BT1983" s="28"/>
      <c r="BU1983" s="28"/>
      <c r="BV1983" s="28"/>
      <c r="BW1983" s="28"/>
      <c r="BX1983" s="28"/>
      <c r="BY1983" s="28"/>
      <c r="BZ1983" s="28"/>
      <c r="CA1983" s="28"/>
      <c r="CB1983" s="28"/>
      <c r="CC1983" s="28"/>
      <c r="CD1983" s="28"/>
      <c r="CE1983" s="28"/>
      <c r="CF1983" s="28"/>
      <c r="CG1983" s="28"/>
      <c r="CH1983" s="28"/>
      <c r="CI1983" s="28"/>
      <c r="CJ1983" s="28"/>
      <c r="CK1983" s="28"/>
      <c r="CL1983" s="28"/>
      <c r="CM1983" s="28"/>
      <c r="CN1983" s="28"/>
      <c r="CO1983" s="28"/>
      <c r="CP1983" s="28"/>
      <c r="CQ1983" s="28"/>
      <c r="CR1983" s="28"/>
      <c r="CS1983" s="28"/>
      <c r="CT1983" s="28"/>
      <c r="CU1983" s="28"/>
      <c r="CV1983" s="28"/>
      <c r="CW1983" s="28"/>
      <c r="CX1983" s="28"/>
      <c r="CY1983" s="28"/>
    </row>
    <row r="1984" customFormat="false" ht="12.75" hidden="false" customHeight="false" outlineLevel="0" collapsed="false">
      <c r="BS1984" s="28"/>
      <c r="BT1984" s="28"/>
      <c r="BU1984" s="28"/>
      <c r="BV1984" s="28"/>
      <c r="BW1984" s="28"/>
      <c r="BX1984" s="28"/>
      <c r="BY1984" s="28"/>
      <c r="BZ1984" s="28"/>
      <c r="CA1984" s="28"/>
      <c r="CB1984" s="28"/>
      <c r="CC1984" s="28"/>
      <c r="CD1984" s="28"/>
      <c r="CE1984" s="28"/>
      <c r="CF1984" s="28"/>
      <c r="CG1984" s="28"/>
      <c r="CH1984" s="28"/>
      <c r="CI1984" s="28"/>
      <c r="CJ1984" s="28"/>
      <c r="CK1984" s="28"/>
      <c r="CL1984" s="28"/>
      <c r="CM1984" s="28"/>
      <c r="CN1984" s="28"/>
      <c r="CO1984" s="28"/>
      <c r="CP1984" s="28"/>
      <c r="CQ1984" s="28"/>
      <c r="CR1984" s="28"/>
      <c r="CS1984" s="28"/>
      <c r="CT1984" s="28"/>
      <c r="CU1984" s="28"/>
      <c r="CV1984" s="28"/>
      <c r="CW1984" s="28"/>
      <c r="CX1984" s="28"/>
      <c r="CY1984" s="28"/>
    </row>
    <row r="1985" customFormat="false" ht="12.75" hidden="false" customHeight="false" outlineLevel="0" collapsed="false">
      <c r="BS1985" s="28"/>
      <c r="BT1985" s="28"/>
      <c r="BU1985" s="28"/>
      <c r="BV1985" s="28"/>
      <c r="BW1985" s="28"/>
      <c r="BX1985" s="28"/>
      <c r="BY1985" s="28"/>
      <c r="BZ1985" s="28"/>
      <c r="CA1985" s="28"/>
      <c r="CB1985" s="28"/>
      <c r="CC1985" s="28"/>
      <c r="CD1985" s="28"/>
      <c r="CE1985" s="28"/>
      <c r="CF1985" s="28"/>
      <c r="CG1985" s="28"/>
      <c r="CH1985" s="28"/>
      <c r="CI1985" s="28"/>
      <c r="CJ1985" s="28"/>
      <c r="CK1985" s="28"/>
      <c r="CL1985" s="28"/>
      <c r="CM1985" s="28"/>
      <c r="CN1985" s="28"/>
      <c r="CO1985" s="28"/>
      <c r="CP1985" s="28"/>
      <c r="CQ1985" s="28"/>
      <c r="CR1985" s="28"/>
      <c r="CS1985" s="28"/>
      <c r="CT1985" s="28"/>
      <c r="CU1985" s="28"/>
      <c r="CV1985" s="28"/>
      <c r="CW1985" s="28"/>
      <c r="CX1985" s="28"/>
      <c r="CY1985" s="28"/>
    </row>
    <row r="1986" customFormat="false" ht="12.75" hidden="false" customHeight="false" outlineLevel="0" collapsed="false">
      <c r="BS1986" s="28"/>
      <c r="BT1986" s="28"/>
      <c r="BU1986" s="28"/>
      <c r="BV1986" s="28"/>
      <c r="BW1986" s="28"/>
      <c r="BX1986" s="28"/>
      <c r="BY1986" s="28"/>
      <c r="BZ1986" s="28"/>
      <c r="CA1986" s="28"/>
      <c r="CB1986" s="28"/>
      <c r="CC1986" s="28"/>
      <c r="CD1986" s="28"/>
      <c r="CE1986" s="28"/>
      <c r="CF1986" s="28"/>
      <c r="CG1986" s="28"/>
      <c r="CH1986" s="28"/>
      <c r="CI1986" s="28"/>
      <c r="CJ1986" s="28"/>
      <c r="CK1986" s="28"/>
      <c r="CL1986" s="28"/>
      <c r="CM1986" s="28"/>
      <c r="CN1986" s="28"/>
      <c r="CO1986" s="28"/>
      <c r="CP1986" s="28"/>
      <c r="CQ1986" s="28"/>
      <c r="CR1986" s="28"/>
      <c r="CS1986" s="28"/>
      <c r="CT1986" s="28"/>
      <c r="CU1986" s="28"/>
      <c r="CV1986" s="28"/>
      <c r="CW1986" s="28"/>
      <c r="CX1986" s="28"/>
      <c r="CY1986" s="28"/>
    </row>
    <row r="1987" customFormat="false" ht="12.75" hidden="false" customHeight="false" outlineLevel="0" collapsed="false">
      <c r="BS1987" s="28"/>
      <c r="BT1987" s="28"/>
      <c r="BU1987" s="28"/>
      <c r="BV1987" s="28"/>
      <c r="BW1987" s="28"/>
      <c r="BX1987" s="28"/>
      <c r="BY1987" s="28"/>
      <c r="BZ1987" s="28"/>
      <c r="CA1987" s="28"/>
      <c r="CB1987" s="28"/>
      <c r="CC1987" s="28"/>
      <c r="CD1987" s="28"/>
      <c r="CE1987" s="28"/>
      <c r="CF1987" s="28"/>
      <c r="CG1987" s="28"/>
      <c r="CH1987" s="28"/>
      <c r="CI1987" s="28"/>
      <c r="CJ1987" s="28"/>
      <c r="CK1987" s="28"/>
      <c r="CL1987" s="28"/>
      <c r="CM1987" s="28"/>
      <c r="CN1987" s="28"/>
      <c r="CO1987" s="28"/>
      <c r="CP1987" s="28"/>
      <c r="CQ1987" s="28"/>
      <c r="CR1987" s="28"/>
      <c r="CS1987" s="28"/>
      <c r="CT1987" s="28"/>
      <c r="CU1987" s="28"/>
      <c r="CV1987" s="28"/>
      <c r="CW1987" s="28"/>
      <c r="CX1987" s="28"/>
      <c r="CY1987" s="28"/>
    </row>
    <row r="1988" customFormat="false" ht="12.75" hidden="false" customHeight="false" outlineLevel="0" collapsed="false">
      <c r="BS1988" s="28"/>
      <c r="BT1988" s="28"/>
      <c r="BU1988" s="28"/>
      <c r="BV1988" s="28"/>
      <c r="BW1988" s="28"/>
      <c r="BX1988" s="28"/>
      <c r="BY1988" s="28"/>
      <c r="BZ1988" s="28"/>
      <c r="CA1988" s="28"/>
      <c r="CB1988" s="28"/>
      <c r="CC1988" s="28"/>
      <c r="CD1988" s="28"/>
      <c r="CE1988" s="28"/>
      <c r="CF1988" s="28"/>
      <c r="CG1988" s="28"/>
      <c r="CH1988" s="28"/>
      <c r="CI1988" s="28"/>
      <c r="CJ1988" s="28"/>
      <c r="CK1988" s="28"/>
      <c r="CL1988" s="28"/>
      <c r="CM1988" s="28"/>
      <c r="CN1988" s="28"/>
      <c r="CO1988" s="28"/>
      <c r="CP1988" s="28"/>
      <c r="CQ1988" s="28"/>
      <c r="CR1988" s="28"/>
      <c r="CS1988" s="28"/>
      <c r="CT1988" s="28"/>
      <c r="CU1988" s="28"/>
      <c r="CV1988" s="28"/>
      <c r="CW1988" s="28"/>
      <c r="CX1988" s="28"/>
      <c r="CY1988" s="28"/>
    </row>
    <row r="1989" customFormat="false" ht="12.75" hidden="false" customHeight="false" outlineLevel="0" collapsed="false">
      <c r="BS1989" s="28"/>
      <c r="BT1989" s="28"/>
      <c r="BU1989" s="28"/>
      <c r="BV1989" s="28"/>
      <c r="BW1989" s="28"/>
      <c r="BX1989" s="28"/>
      <c r="BY1989" s="28"/>
      <c r="BZ1989" s="28"/>
      <c r="CA1989" s="28"/>
      <c r="CB1989" s="28"/>
      <c r="CC1989" s="28"/>
      <c r="CD1989" s="28"/>
      <c r="CE1989" s="28"/>
      <c r="CF1989" s="28"/>
      <c r="CG1989" s="28"/>
      <c r="CH1989" s="28"/>
      <c r="CI1989" s="28"/>
      <c r="CJ1989" s="28"/>
      <c r="CK1989" s="28"/>
      <c r="CL1989" s="28"/>
      <c r="CM1989" s="28"/>
      <c r="CN1989" s="28"/>
      <c r="CO1989" s="28"/>
      <c r="CP1989" s="28"/>
      <c r="CQ1989" s="28"/>
      <c r="CR1989" s="28"/>
      <c r="CS1989" s="28"/>
      <c r="CT1989" s="28"/>
      <c r="CU1989" s="28"/>
      <c r="CV1989" s="28"/>
      <c r="CW1989" s="28"/>
      <c r="CX1989" s="28"/>
      <c r="CY1989" s="28"/>
    </row>
    <row r="1990" customFormat="false" ht="12.75" hidden="false" customHeight="false" outlineLevel="0" collapsed="false">
      <c r="BS1990" s="28"/>
      <c r="BT1990" s="28"/>
      <c r="BU1990" s="28"/>
      <c r="BV1990" s="28"/>
      <c r="BW1990" s="28"/>
      <c r="BX1990" s="28"/>
      <c r="BY1990" s="28"/>
      <c r="BZ1990" s="28"/>
      <c r="CA1990" s="28"/>
      <c r="CB1990" s="28"/>
      <c r="CC1990" s="28"/>
      <c r="CD1990" s="28"/>
      <c r="CE1990" s="28"/>
      <c r="CF1990" s="28"/>
      <c r="CG1990" s="28"/>
      <c r="CH1990" s="28"/>
      <c r="CI1990" s="28"/>
      <c r="CJ1990" s="28"/>
      <c r="CK1990" s="28"/>
      <c r="CL1990" s="28"/>
      <c r="CM1990" s="28"/>
      <c r="CN1990" s="28"/>
      <c r="CO1990" s="28"/>
      <c r="CP1990" s="28"/>
      <c r="CQ1990" s="28"/>
      <c r="CR1990" s="28"/>
      <c r="CS1990" s="28"/>
      <c r="CT1990" s="28"/>
      <c r="CU1990" s="28"/>
      <c r="CV1990" s="28"/>
      <c r="CW1990" s="28"/>
      <c r="CX1990" s="28"/>
      <c r="CY1990" s="28"/>
    </row>
    <row r="1991" customFormat="false" ht="12.75" hidden="false" customHeight="false" outlineLevel="0" collapsed="false">
      <c r="BS1991" s="28"/>
      <c r="BT1991" s="28"/>
      <c r="BU1991" s="28"/>
      <c r="BV1991" s="28"/>
      <c r="BW1991" s="28"/>
      <c r="BX1991" s="28"/>
      <c r="BY1991" s="28"/>
      <c r="BZ1991" s="28"/>
      <c r="CA1991" s="28"/>
      <c r="CB1991" s="28"/>
      <c r="CC1991" s="28"/>
      <c r="CD1991" s="28"/>
      <c r="CE1991" s="28"/>
      <c r="CF1991" s="28"/>
      <c r="CG1991" s="28"/>
      <c r="CH1991" s="28"/>
      <c r="CI1991" s="28"/>
      <c r="CJ1991" s="28"/>
      <c r="CK1991" s="28"/>
      <c r="CL1991" s="28"/>
      <c r="CM1991" s="28"/>
      <c r="CN1991" s="28"/>
      <c r="CO1991" s="28"/>
      <c r="CP1991" s="28"/>
      <c r="CQ1991" s="28"/>
      <c r="CR1991" s="28"/>
      <c r="CS1991" s="28"/>
      <c r="CT1991" s="28"/>
      <c r="CU1991" s="28"/>
      <c r="CV1991" s="28"/>
      <c r="CW1991" s="28"/>
      <c r="CX1991" s="28"/>
      <c r="CY1991" s="28"/>
    </row>
    <row r="1992" customFormat="false" ht="12.75" hidden="false" customHeight="false" outlineLevel="0" collapsed="false">
      <c r="BS1992" s="28"/>
      <c r="BT1992" s="28"/>
      <c r="BU1992" s="28"/>
      <c r="BV1992" s="28"/>
      <c r="BW1992" s="28"/>
      <c r="BX1992" s="28"/>
      <c r="BY1992" s="28"/>
      <c r="BZ1992" s="28"/>
      <c r="CA1992" s="28"/>
      <c r="CB1992" s="28"/>
      <c r="CC1992" s="28"/>
      <c r="CD1992" s="28"/>
      <c r="CE1992" s="28"/>
      <c r="CF1992" s="28"/>
      <c r="CG1992" s="28"/>
      <c r="CH1992" s="28"/>
      <c r="CI1992" s="28"/>
      <c r="CJ1992" s="28"/>
      <c r="CK1992" s="28"/>
      <c r="CL1992" s="28"/>
      <c r="CM1992" s="28"/>
      <c r="CN1992" s="28"/>
      <c r="CO1992" s="28"/>
      <c r="CP1992" s="28"/>
      <c r="CQ1992" s="28"/>
      <c r="CR1992" s="28"/>
      <c r="CS1992" s="28"/>
      <c r="CT1992" s="28"/>
      <c r="CU1992" s="28"/>
      <c r="CV1992" s="28"/>
      <c r="CW1992" s="28"/>
      <c r="CX1992" s="28"/>
      <c r="CY1992" s="28"/>
    </row>
    <row r="1993" customFormat="false" ht="12.75" hidden="false" customHeight="false" outlineLevel="0" collapsed="false">
      <c r="BS1993" s="28"/>
      <c r="BT1993" s="28"/>
      <c r="BU1993" s="28"/>
      <c r="BV1993" s="28"/>
      <c r="BW1993" s="28"/>
      <c r="BX1993" s="28"/>
      <c r="BY1993" s="28"/>
      <c r="BZ1993" s="28"/>
      <c r="CA1993" s="28"/>
      <c r="CB1993" s="28"/>
      <c r="CC1993" s="28"/>
      <c r="CD1993" s="28"/>
      <c r="CE1993" s="28"/>
      <c r="CF1993" s="28"/>
      <c r="CG1993" s="28"/>
      <c r="CH1993" s="28"/>
      <c r="CI1993" s="28"/>
      <c r="CJ1993" s="28"/>
      <c r="CK1993" s="28"/>
      <c r="CL1993" s="28"/>
      <c r="CM1993" s="28"/>
      <c r="CN1993" s="28"/>
      <c r="CO1993" s="28"/>
      <c r="CP1993" s="28"/>
      <c r="CQ1993" s="28"/>
      <c r="CR1993" s="28"/>
      <c r="CS1993" s="28"/>
      <c r="CT1993" s="28"/>
      <c r="CU1993" s="28"/>
      <c r="CV1993" s="28"/>
      <c r="CW1993" s="28"/>
      <c r="CX1993" s="28"/>
      <c r="CY1993" s="28"/>
    </row>
    <row r="1994" customFormat="false" ht="12.75" hidden="false" customHeight="false" outlineLevel="0" collapsed="false">
      <c r="BS1994" s="28"/>
      <c r="BT1994" s="28"/>
      <c r="BU1994" s="28"/>
      <c r="BV1994" s="28"/>
      <c r="BW1994" s="28"/>
      <c r="BX1994" s="28"/>
      <c r="BY1994" s="28"/>
      <c r="BZ1994" s="28"/>
      <c r="CA1994" s="28"/>
      <c r="CB1994" s="28"/>
      <c r="CC1994" s="28"/>
      <c r="CD1994" s="28"/>
      <c r="CE1994" s="28"/>
      <c r="CF1994" s="28"/>
      <c r="CG1994" s="28"/>
      <c r="CH1994" s="28"/>
      <c r="CI1994" s="28"/>
      <c r="CJ1994" s="28"/>
      <c r="CK1994" s="28"/>
      <c r="CL1994" s="28"/>
      <c r="CM1994" s="28"/>
      <c r="CN1994" s="28"/>
      <c r="CO1994" s="28"/>
      <c r="CP1994" s="28"/>
      <c r="CQ1994" s="28"/>
      <c r="CR1994" s="28"/>
      <c r="CS1994" s="28"/>
      <c r="CT1994" s="28"/>
      <c r="CU1994" s="28"/>
      <c r="CV1994" s="28"/>
      <c r="CW1994" s="28"/>
      <c r="CX1994" s="28"/>
      <c r="CY1994" s="28"/>
    </row>
    <row r="1995" customFormat="false" ht="12.75" hidden="false" customHeight="false" outlineLevel="0" collapsed="false">
      <c r="BS1995" s="28"/>
      <c r="BT1995" s="28"/>
      <c r="BU1995" s="28"/>
      <c r="BV1995" s="28"/>
      <c r="BW1995" s="28"/>
      <c r="BX1995" s="28"/>
      <c r="BY1995" s="28"/>
      <c r="BZ1995" s="28"/>
      <c r="CA1995" s="28"/>
      <c r="CB1995" s="28"/>
      <c r="CC1995" s="28"/>
      <c r="CD1995" s="28"/>
      <c r="CE1995" s="28"/>
      <c r="CF1995" s="28"/>
      <c r="CG1995" s="28"/>
      <c r="CH1995" s="28"/>
      <c r="CI1995" s="28"/>
      <c r="CJ1995" s="28"/>
      <c r="CK1995" s="28"/>
      <c r="CL1995" s="28"/>
      <c r="CM1995" s="28"/>
      <c r="CN1995" s="28"/>
      <c r="CO1995" s="28"/>
      <c r="CP1995" s="28"/>
      <c r="CQ1995" s="28"/>
      <c r="CR1995" s="28"/>
      <c r="CS1995" s="28"/>
      <c r="CT1995" s="28"/>
      <c r="CU1995" s="28"/>
      <c r="CV1995" s="28"/>
      <c r="CW1995" s="28"/>
      <c r="CX1995" s="28"/>
      <c r="CY1995" s="28"/>
    </row>
    <row r="1996" customFormat="false" ht="12.75" hidden="false" customHeight="false" outlineLevel="0" collapsed="false">
      <c r="BS1996" s="28"/>
      <c r="BT1996" s="28"/>
      <c r="BU1996" s="28"/>
      <c r="BV1996" s="28"/>
      <c r="BW1996" s="28"/>
      <c r="BX1996" s="28"/>
      <c r="BY1996" s="28"/>
      <c r="BZ1996" s="28"/>
      <c r="CA1996" s="28"/>
      <c r="CB1996" s="28"/>
      <c r="CC1996" s="28"/>
      <c r="CD1996" s="28"/>
      <c r="CE1996" s="28"/>
      <c r="CF1996" s="28"/>
      <c r="CG1996" s="28"/>
      <c r="CH1996" s="28"/>
      <c r="CI1996" s="28"/>
      <c r="CJ1996" s="28"/>
      <c r="CK1996" s="28"/>
      <c r="CL1996" s="28"/>
      <c r="CM1996" s="28"/>
      <c r="CN1996" s="28"/>
      <c r="CO1996" s="28"/>
      <c r="CP1996" s="28"/>
      <c r="CQ1996" s="28"/>
      <c r="CR1996" s="28"/>
      <c r="CS1996" s="28"/>
      <c r="CT1996" s="28"/>
      <c r="CU1996" s="28"/>
      <c r="CV1996" s="28"/>
      <c r="CW1996" s="28"/>
      <c r="CX1996" s="28"/>
      <c r="CY1996" s="28"/>
    </row>
    <row r="1997" customFormat="false" ht="12.75" hidden="false" customHeight="false" outlineLevel="0" collapsed="false">
      <c r="BS1997" s="28"/>
      <c r="BT1997" s="28"/>
      <c r="BU1997" s="28"/>
      <c r="BV1997" s="28"/>
      <c r="BW1997" s="28"/>
      <c r="BX1997" s="28"/>
      <c r="BY1997" s="28"/>
      <c r="BZ1997" s="28"/>
      <c r="CA1997" s="28"/>
      <c r="CB1997" s="28"/>
      <c r="CC1997" s="28"/>
      <c r="CD1997" s="28"/>
      <c r="CE1997" s="28"/>
      <c r="CF1997" s="28"/>
      <c r="CG1997" s="28"/>
      <c r="CH1997" s="28"/>
      <c r="CI1997" s="28"/>
      <c r="CJ1997" s="28"/>
      <c r="CK1997" s="28"/>
      <c r="CL1997" s="28"/>
      <c r="CM1997" s="28"/>
      <c r="CN1997" s="28"/>
      <c r="CO1997" s="28"/>
      <c r="CP1997" s="28"/>
      <c r="CQ1997" s="28"/>
      <c r="CR1997" s="28"/>
      <c r="CS1997" s="28"/>
      <c r="CT1997" s="28"/>
      <c r="CU1997" s="28"/>
      <c r="CV1997" s="28"/>
      <c r="CW1997" s="28"/>
      <c r="CX1997" s="28"/>
      <c r="CY1997" s="28"/>
    </row>
    <row r="1998" customFormat="false" ht="12.75" hidden="false" customHeight="false" outlineLevel="0" collapsed="false">
      <c r="BS1998" s="28"/>
      <c r="BT1998" s="28"/>
      <c r="BU1998" s="28"/>
      <c r="BV1998" s="28"/>
      <c r="BW1998" s="28"/>
      <c r="BX1998" s="28"/>
      <c r="BY1998" s="28"/>
      <c r="BZ1998" s="28"/>
      <c r="CA1998" s="28"/>
      <c r="CB1998" s="28"/>
      <c r="CC1998" s="28"/>
      <c r="CD1998" s="28"/>
      <c r="CE1998" s="28"/>
      <c r="CF1998" s="28"/>
      <c r="CG1998" s="28"/>
      <c r="CH1998" s="28"/>
      <c r="CI1998" s="28"/>
      <c r="CJ1998" s="28"/>
      <c r="CK1998" s="28"/>
      <c r="CL1998" s="28"/>
      <c r="CM1998" s="28"/>
      <c r="CN1998" s="28"/>
      <c r="CO1998" s="28"/>
      <c r="CP1998" s="28"/>
      <c r="CQ1998" s="28"/>
      <c r="CR1998" s="28"/>
      <c r="CS1998" s="28"/>
      <c r="CT1998" s="28"/>
      <c r="CU1998" s="28"/>
      <c r="CV1998" s="28"/>
      <c r="CW1998" s="28"/>
      <c r="CX1998" s="28"/>
      <c r="CY1998" s="28"/>
    </row>
    <row r="1999" customFormat="false" ht="12.75" hidden="false" customHeight="false" outlineLevel="0" collapsed="false">
      <c r="BS1999" s="28"/>
      <c r="BT1999" s="28"/>
      <c r="BU1999" s="28"/>
      <c r="BV1999" s="28"/>
      <c r="BW1999" s="28"/>
      <c r="BX1999" s="28"/>
      <c r="BY1999" s="28"/>
      <c r="BZ1999" s="28"/>
      <c r="CA1999" s="28"/>
      <c r="CB1999" s="28"/>
      <c r="CC1999" s="28"/>
      <c r="CD1999" s="28"/>
      <c r="CE1999" s="28"/>
      <c r="CF1999" s="28"/>
      <c r="CG1999" s="28"/>
      <c r="CH1999" s="28"/>
      <c r="CI1999" s="28"/>
      <c r="CJ1999" s="28"/>
      <c r="CK1999" s="28"/>
      <c r="CL1999" s="28"/>
      <c r="CM1999" s="28"/>
      <c r="CN1999" s="28"/>
      <c r="CO1999" s="28"/>
      <c r="CP1999" s="28"/>
      <c r="CQ1999" s="28"/>
      <c r="CR1999" s="28"/>
      <c r="CS1999" s="28"/>
      <c r="CT1999" s="28"/>
      <c r="CU1999" s="28"/>
      <c r="CV1999" s="28"/>
      <c r="CW1999" s="28"/>
      <c r="CX1999" s="28"/>
      <c r="CY1999" s="28"/>
    </row>
    <row r="2000" customFormat="false" ht="12.75" hidden="false" customHeight="false" outlineLevel="0" collapsed="false">
      <c r="BS2000" s="28"/>
      <c r="BT2000" s="28"/>
      <c r="BU2000" s="28"/>
      <c r="BV2000" s="28"/>
      <c r="BW2000" s="28"/>
      <c r="BX2000" s="28"/>
      <c r="BY2000" s="28"/>
      <c r="BZ2000" s="28"/>
      <c r="CA2000" s="28"/>
      <c r="CB2000" s="28"/>
      <c r="CC2000" s="28"/>
      <c r="CD2000" s="28"/>
      <c r="CE2000" s="28"/>
      <c r="CF2000" s="28"/>
      <c r="CG2000" s="28"/>
      <c r="CH2000" s="28"/>
      <c r="CI2000" s="28"/>
      <c r="CJ2000" s="28"/>
      <c r="CK2000" s="28"/>
      <c r="CL2000" s="28"/>
      <c r="CM2000" s="28"/>
      <c r="CN2000" s="28"/>
      <c r="CO2000" s="28"/>
      <c r="CP2000" s="28"/>
      <c r="CQ2000" s="28"/>
      <c r="CR2000" s="28"/>
      <c r="CS2000" s="28"/>
      <c r="CT2000" s="28"/>
      <c r="CU2000" s="28"/>
      <c r="CV2000" s="28"/>
      <c r="CW2000" s="28"/>
      <c r="CX2000" s="28"/>
      <c r="CY2000" s="28"/>
    </row>
    <row r="2001" customFormat="false" ht="12.75" hidden="false" customHeight="false" outlineLevel="0" collapsed="false">
      <c r="BS2001" s="28"/>
      <c r="BT2001" s="28"/>
      <c r="BU2001" s="28"/>
      <c r="BV2001" s="28"/>
      <c r="BW2001" s="28"/>
      <c r="BX2001" s="28"/>
      <c r="BY2001" s="28"/>
      <c r="BZ2001" s="28"/>
      <c r="CA2001" s="28"/>
      <c r="CB2001" s="28"/>
      <c r="CC2001" s="28"/>
      <c r="CD2001" s="28"/>
      <c r="CE2001" s="28"/>
      <c r="CF2001" s="28"/>
      <c r="CG2001" s="28"/>
      <c r="CH2001" s="28"/>
      <c r="CI2001" s="28"/>
      <c r="CJ2001" s="28"/>
      <c r="CK2001" s="28"/>
      <c r="CL2001" s="28"/>
      <c r="CM2001" s="28"/>
      <c r="CN2001" s="28"/>
      <c r="CO2001" s="28"/>
      <c r="CP2001" s="28"/>
      <c r="CQ2001" s="28"/>
      <c r="CR2001" s="28"/>
      <c r="CS2001" s="28"/>
      <c r="CT2001" s="28"/>
      <c r="CU2001" s="28"/>
      <c r="CV2001" s="28"/>
      <c r="CW2001" s="28"/>
      <c r="CX2001" s="28"/>
      <c r="CY2001" s="28"/>
    </row>
    <row r="2002" customFormat="false" ht="12.75" hidden="false" customHeight="false" outlineLevel="0" collapsed="false">
      <c r="BS2002" s="28"/>
      <c r="BT2002" s="28"/>
      <c r="BU2002" s="28"/>
      <c r="BV2002" s="28"/>
      <c r="BW2002" s="28"/>
      <c r="BX2002" s="28"/>
      <c r="BY2002" s="28"/>
      <c r="BZ2002" s="28"/>
      <c r="CA2002" s="28"/>
      <c r="CB2002" s="28"/>
      <c r="CC2002" s="28"/>
      <c r="CD2002" s="28"/>
      <c r="CE2002" s="28"/>
      <c r="CF2002" s="28"/>
      <c r="CG2002" s="28"/>
      <c r="CH2002" s="28"/>
      <c r="CI2002" s="28"/>
      <c r="CJ2002" s="28"/>
      <c r="CK2002" s="28"/>
      <c r="CL2002" s="28"/>
      <c r="CM2002" s="28"/>
      <c r="CN2002" s="28"/>
      <c r="CO2002" s="28"/>
      <c r="CP2002" s="28"/>
      <c r="CQ2002" s="28"/>
      <c r="CR2002" s="28"/>
      <c r="CS2002" s="28"/>
      <c r="CT2002" s="28"/>
      <c r="CU2002" s="28"/>
      <c r="CV2002" s="28"/>
      <c r="CW2002" s="28"/>
      <c r="CX2002" s="28"/>
      <c r="CY2002" s="28"/>
    </row>
    <row r="2003" customFormat="false" ht="12.75" hidden="false" customHeight="false" outlineLevel="0" collapsed="false">
      <c r="BS2003" s="28"/>
      <c r="BT2003" s="28"/>
      <c r="BU2003" s="28"/>
      <c r="BV2003" s="28"/>
      <c r="BW2003" s="28"/>
      <c r="BX2003" s="28"/>
      <c r="BY2003" s="28"/>
      <c r="BZ2003" s="28"/>
      <c r="CA2003" s="28"/>
      <c r="CB2003" s="28"/>
      <c r="CC2003" s="28"/>
      <c r="CD2003" s="28"/>
      <c r="CE2003" s="28"/>
      <c r="CF2003" s="28"/>
      <c r="CG2003" s="28"/>
      <c r="CH2003" s="28"/>
      <c r="CI2003" s="28"/>
      <c r="CJ2003" s="28"/>
      <c r="CK2003" s="28"/>
      <c r="CL2003" s="28"/>
      <c r="CM2003" s="28"/>
      <c r="CN2003" s="28"/>
      <c r="CO2003" s="28"/>
      <c r="CP2003" s="28"/>
      <c r="CQ2003" s="28"/>
      <c r="CR2003" s="28"/>
      <c r="CS2003" s="28"/>
      <c r="CT2003" s="28"/>
      <c r="CU2003" s="28"/>
      <c r="CV2003" s="28"/>
      <c r="CW2003" s="28"/>
      <c r="CX2003" s="28"/>
      <c r="CY2003" s="28"/>
    </row>
    <row r="2004" customFormat="false" ht="12.75" hidden="false" customHeight="false" outlineLevel="0" collapsed="false">
      <c r="BS2004" s="28"/>
      <c r="BT2004" s="28"/>
      <c r="BU2004" s="28"/>
      <c r="BV2004" s="28"/>
      <c r="BW2004" s="28"/>
      <c r="BX2004" s="28"/>
      <c r="BY2004" s="28"/>
      <c r="BZ2004" s="28"/>
      <c r="CA2004" s="28"/>
      <c r="CB2004" s="28"/>
      <c r="CC2004" s="28"/>
      <c r="CD2004" s="28"/>
      <c r="CE2004" s="28"/>
      <c r="CF2004" s="28"/>
      <c r="CG2004" s="28"/>
      <c r="CH2004" s="28"/>
      <c r="CI2004" s="28"/>
      <c r="CJ2004" s="28"/>
      <c r="CK2004" s="28"/>
      <c r="CL2004" s="28"/>
      <c r="CM2004" s="28"/>
      <c r="CN2004" s="28"/>
      <c r="CO2004" s="28"/>
      <c r="CP2004" s="28"/>
      <c r="CQ2004" s="28"/>
      <c r="CR2004" s="28"/>
      <c r="CS2004" s="28"/>
      <c r="CT2004" s="28"/>
      <c r="CU2004" s="28"/>
      <c r="CV2004" s="28"/>
      <c r="CW2004" s="28"/>
      <c r="CX2004" s="28"/>
      <c r="CY2004" s="28"/>
    </row>
    <row r="2005" customFormat="false" ht="12.75" hidden="false" customHeight="false" outlineLevel="0" collapsed="false">
      <c r="BS2005" s="28"/>
      <c r="BT2005" s="28"/>
      <c r="BU2005" s="28"/>
      <c r="BV2005" s="28"/>
      <c r="BW2005" s="28"/>
      <c r="BX2005" s="28"/>
      <c r="BY2005" s="28"/>
      <c r="BZ2005" s="28"/>
      <c r="CA2005" s="28"/>
      <c r="CB2005" s="28"/>
      <c r="CC2005" s="28"/>
      <c r="CD2005" s="28"/>
      <c r="CE2005" s="28"/>
      <c r="CF2005" s="28"/>
      <c r="CG2005" s="28"/>
      <c r="CH2005" s="28"/>
      <c r="CI2005" s="28"/>
      <c r="CJ2005" s="28"/>
      <c r="CK2005" s="28"/>
      <c r="CL2005" s="28"/>
      <c r="CM2005" s="28"/>
      <c r="CN2005" s="28"/>
      <c r="CO2005" s="28"/>
      <c r="CP2005" s="28"/>
      <c r="CQ2005" s="28"/>
      <c r="CR2005" s="28"/>
      <c r="CS2005" s="28"/>
      <c r="CT2005" s="28"/>
      <c r="CU2005" s="28"/>
      <c r="CV2005" s="28"/>
      <c r="CW2005" s="28"/>
      <c r="CX2005" s="28"/>
      <c r="CY2005" s="28"/>
    </row>
    <row r="2006" customFormat="false" ht="12.75" hidden="false" customHeight="false" outlineLevel="0" collapsed="false">
      <c r="BS2006" s="28"/>
      <c r="BT2006" s="28"/>
      <c r="BU2006" s="28"/>
      <c r="BV2006" s="28"/>
      <c r="BW2006" s="28"/>
      <c r="BX2006" s="28"/>
      <c r="BY2006" s="28"/>
      <c r="BZ2006" s="28"/>
      <c r="CA2006" s="28"/>
      <c r="CB2006" s="28"/>
      <c r="CC2006" s="28"/>
      <c r="CD2006" s="28"/>
      <c r="CE2006" s="28"/>
      <c r="CF2006" s="28"/>
      <c r="CG2006" s="28"/>
      <c r="CH2006" s="28"/>
      <c r="CI2006" s="28"/>
      <c r="CJ2006" s="28"/>
      <c r="CK2006" s="28"/>
      <c r="CL2006" s="28"/>
      <c r="CM2006" s="28"/>
      <c r="CN2006" s="28"/>
      <c r="CO2006" s="28"/>
      <c r="CP2006" s="28"/>
      <c r="CQ2006" s="28"/>
      <c r="CR2006" s="28"/>
      <c r="CS2006" s="28"/>
      <c r="CT2006" s="28"/>
      <c r="CU2006" s="28"/>
      <c r="CV2006" s="28"/>
      <c r="CW2006" s="28"/>
      <c r="CX2006" s="28"/>
      <c r="CY2006" s="28"/>
    </row>
    <row r="2007" customFormat="false" ht="12.75" hidden="false" customHeight="false" outlineLevel="0" collapsed="false">
      <c r="BS2007" s="28"/>
      <c r="BT2007" s="28"/>
      <c r="BU2007" s="28"/>
      <c r="BV2007" s="28"/>
      <c r="BW2007" s="28"/>
      <c r="BX2007" s="28"/>
      <c r="BY2007" s="28"/>
      <c r="BZ2007" s="28"/>
      <c r="CA2007" s="28"/>
      <c r="CB2007" s="28"/>
      <c r="CC2007" s="28"/>
      <c r="CD2007" s="28"/>
      <c r="CE2007" s="28"/>
      <c r="CF2007" s="28"/>
      <c r="CG2007" s="28"/>
      <c r="CH2007" s="28"/>
      <c r="CI2007" s="28"/>
      <c r="CJ2007" s="28"/>
      <c r="CK2007" s="28"/>
      <c r="CL2007" s="28"/>
      <c r="CM2007" s="28"/>
      <c r="CN2007" s="28"/>
      <c r="CO2007" s="28"/>
      <c r="CP2007" s="28"/>
      <c r="CQ2007" s="28"/>
      <c r="CR2007" s="28"/>
      <c r="CS2007" s="28"/>
      <c r="CT2007" s="28"/>
      <c r="CU2007" s="28"/>
      <c r="CV2007" s="28"/>
      <c r="CW2007" s="28"/>
      <c r="CX2007" s="28"/>
      <c r="CY2007" s="28"/>
    </row>
    <row r="2008" customFormat="false" ht="12.75" hidden="false" customHeight="false" outlineLevel="0" collapsed="false">
      <c r="BS2008" s="28"/>
      <c r="BT2008" s="28"/>
      <c r="BU2008" s="28"/>
      <c r="BV2008" s="28"/>
      <c r="BW2008" s="28"/>
      <c r="BX2008" s="28"/>
      <c r="BY2008" s="28"/>
      <c r="BZ2008" s="28"/>
      <c r="CA2008" s="28"/>
      <c r="CB2008" s="28"/>
      <c r="CC2008" s="28"/>
      <c r="CD2008" s="28"/>
      <c r="CE2008" s="28"/>
      <c r="CF2008" s="28"/>
      <c r="CG2008" s="28"/>
      <c r="CH2008" s="28"/>
      <c r="CI2008" s="28"/>
      <c r="CJ2008" s="28"/>
      <c r="CK2008" s="28"/>
      <c r="CL2008" s="28"/>
      <c r="CM2008" s="28"/>
      <c r="CN2008" s="28"/>
      <c r="CO2008" s="28"/>
      <c r="CP2008" s="28"/>
      <c r="CQ2008" s="28"/>
      <c r="CR2008" s="28"/>
      <c r="CS2008" s="28"/>
      <c r="CT2008" s="28"/>
      <c r="CU2008" s="28"/>
      <c r="CV2008" s="28"/>
      <c r="CW2008" s="28"/>
      <c r="CX2008" s="28"/>
      <c r="CY2008" s="28"/>
    </row>
    <row r="2009" customFormat="false" ht="12.75" hidden="false" customHeight="false" outlineLevel="0" collapsed="false">
      <c r="BS2009" s="28"/>
      <c r="BT2009" s="28"/>
      <c r="BU2009" s="28"/>
      <c r="BV2009" s="28"/>
      <c r="BW2009" s="28"/>
      <c r="BX2009" s="28"/>
      <c r="BY2009" s="28"/>
      <c r="BZ2009" s="28"/>
      <c r="CA2009" s="28"/>
      <c r="CB2009" s="28"/>
      <c r="CC2009" s="28"/>
      <c r="CD2009" s="28"/>
      <c r="CE2009" s="28"/>
      <c r="CF2009" s="28"/>
      <c r="CG2009" s="28"/>
      <c r="CH2009" s="28"/>
      <c r="CI2009" s="28"/>
      <c r="CJ2009" s="28"/>
      <c r="CK2009" s="28"/>
      <c r="CL2009" s="28"/>
      <c r="CM2009" s="28"/>
      <c r="CN2009" s="28"/>
      <c r="CO2009" s="28"/>
      <c r="CP2009" s="28"/>
      <c r="CQ2009" s="28"/>
      <c r="CR2009" s="28"/>
      <c r="CS2009" s="28"/>
      <c r="CT2009" s="28"/>
      <c r="CU2009" s="28"/>
      <c r="CV2009" s="28"/>
      <c r="CW2009" s="28"/>
      <c r="CX2009" s="28"/>
      <c r="CY2009" s="28"/>
    </row>
    <row r="2010" customFormat="false" ht="12.75" hidden="false" customHeight="false" outlineLevel="0" collapsed="false">
      <c r="BS2010" s="28"/>
      <c r="BT2010" s="28"/>
      <c r="BU2010" s="28"/>
      <c r="BV2010" s="28"/>
      <c r="BW2010" s="28"/>
      <c r="BX2010" s="28"/>
      <c r="BY2010" s="28"/>
      <c r="BZ2010" s="28"/>
      <c r="CA2010" s="28"/>
      <c r="CB2010" s="28"/>
      <c r="CC2010" s="28"/>
      <c r="CD2010" s="28"/>
      <c r="CE2010" s="28"/>
      <c r="CF2010" s="28"/>
      <c r="CG2010" s="28"/>
      <c r="CH2010" s="28"/>
      <c r="CI2010" s="28"/>
      <c r="CJ2010" s="28"/>
      <c r="CK2010" s="28"/>
      <c r="CL2010" s="28"/>
      <c r="CM2010" s="28"/>
      <c r="CN2010" s="28"/>
      <c r="CO2010" s="28"/>
      <c r="CP2010" s="28"/>
      <c r="CQ2010" s="28"/>
      <c r="CR2010" s="28"/>
      <c r="CS2010" s="28"/>
      <c r="CT2010" s="28"/>
      <c r="CU2010" s="28"/>
      <c r="CV2010" s="28"/>
      <c r="CW2010" s="28"/>
      <c r="CX2010" s="28"/>
      <c r="CY2010" s="28"/>
    </row>
    <row r="2011" customFormat="false" ht="12.75" hidden="false" customHeight="false" outlineLevel="0" collapsed="false">
      <c r="BS2011" s="28"/>
      <c r="BT2011" s="28"/>
      <c r="BU2011" s="28"/>
      <c r="BV2011" s="28"/>
      <c r="BW2011" s="28"/>
      <c r="BX2011" s="28"/>
      <c r="BY2011" s="28"/>
      <c r="BZ2011" s="28"/>
      <c r="CA2011" s="28"/>
      <c r="CB2011" s="28"/>
      <c r="CC2011" s="28"/>
      <c r="CD2011" s="28"/>
      <c r="CE2011" s="28"/>
      <c r="CF2011" s="28"/>
      <c r="CG2011" s="28"/>
      <c r="CH2011" s="28"/>
      <c r="CI2011" s="28"/>
      <c r="CJ2011" s="28"/>
      <c r="CK2011" s="28"/>
      <c r="CL2011" s="28"/>
      <c r="CM2011" s="28"/>
      <c r="CN2011" s="28"/>
      <c r="CO2011" s="28"/>
      <c r="CP2011" s="28"/>
      <c r="CQ2011" s="28"/>
      <c r="CR2011" s="28"/>
      <c r="CS2011" s="28"/>
      <c r="CT2011" s="28"/>
      <c r="CU2011" s="28"/>
      <c r="CV2011" s="28"/>
      <c r="CW2011" s="28"/>
      <c r="CX2011" s="28"/>
      <c r="CY2011" s="28"/>
    </row>
    <row r="2012" customFormat="false" ht="12.75" hidden="false" customHeight="false" outlineLevel="0" collapsed="false">
      <c r="BS2012" s="28"/>
      <c r="BT2012" s="28"/>
      <c r="BU2012" s="28"/>
      <c r="BV2012" s="28"/>
      <c r="BW2012" s="28"/>
      <c r="BX2012" s="28"/>
      <c r="BY2012" s="28"/>
      <c r="BZ2012" s="28"/>
      <c r="CA2012" s="28"/>
      <c r="CB2012" s="28"/>
      <c r="CC2012" s="28"/>
      <c r="CD2012" s="28"/>
      <c r="CE2012" s="28"/>
      <c r="CF2012" s="28"/>
      <c r="CG2012" s="28"/>
      <c r="CH2012" s="28"/>
      <c r="CI2012" s="28"/>
      <c r="CJ2012" s="28"/>
      <c r="CK2012" s="28"/>
      <c r="CL2012" s="28"/>
      <c r="CM2012" s="28"/>
      <c r="CN2012" s="28"/>
      <c r="CO2012" s="28"/>
      <c r="CP2012" s="28"/>
      <c r="CQ2012" s="28"/>
      <c r="CR2012" s="28"/>
      <c r="CS2012" s="28"/>
      <c r="CT2012" s="28"/>
      <c r="CU2012" s="28"/>
      <c r="CV2012" s="28"/>
      <c r="CW2012" s="28"/>
      <c r="CX2012" s="28"/>
      <c r="CY2012" s="28"/>
    </row>
    <row r="2013" customFormat="false" ht="12.75" hidden="false" customHeight="false" outlineLevel="0" collapsed="false">
      <c r="BS2013" s="28"/>
      <c r="BT2013" s="28"/>
      <c r="BU2013" s="28"/>
      <c r="BV2013" s="28"/>
      <c r="BW2013" s="28"/>
      <c r="BX2013" s="28"/>
      <c r="BY2013" s="28"/>
      <c r="BZ2013" s="28"/>
      <c r="CA2013" s="28"/>
      <c r="CB2013" s="28"/>
      <c r="CC2013" s="28"/>
      <c r="CD2013" s="28"/>
      <c r="CE2013" s="28"/>
      <c r="CF2013" s="28"/>
      <c r="CG2013" s="28"/>
      <c r="CH2013" s="28"/>
      <c r="CI2013" s="28"/>
      <c r="CJ2013" s="28"/>
      <c r="CK2013" s="28"/>
      <c r="CL2013" s="28"/>
      <c r="CM2013" s="28"/>
      <c r="CN2013" s="28"/>
      <c r="CO2013" s="28"/>
      <c r="CP2013" s="28"/>
      <c r="CQ2013" s="28"/>
      <c r="CR2013" s="28"/>
      <c r="CS2013" s="28"/>
      <c r="CT2013" s="28"/>
      <c r="CU2013" s="28"/>
      <c r="CV2013" s="28"/>
      <c r="CW2013" s="28"/>
      <c r="CX2013" s="28"/>
      <c r="CY2013" s="28"/>
    </row>
    <row r="2014" customFormat="false" ht="12.75" hidden="false" customHeight="false" outlineLevel="0" collapsed="false">
      <c r="BS2014" s="28"/>
      <c r="BT2014" s="28"/>
      <c r="BU2014" s="28"/>
      <c r="BV2014" s="28"/>
      <c r="BW2014" s="28"/>
      <c r="BX2014" s="28"/>
      <c r="BY2014" s="28"/>
      <c r="BZ2014" s="28"/>
      <c r="CA2014" s="28"/>
      <c r="CB2014" s="28"/>
      <c r="CC2014" s="28"/>
      <c r="CD2014" s="28"/>
      <c r="CE2014" s="28"/>
      <c r="CF2014" s="28"/>
      <c r="CG2014" s="28"/>
      <c r="CH2014" s="28"/>
      <c r="CI2014" s="28"/>
      <c r="CJ2014" s="28"/>
      <c r="CK2014" s="28"/>
      <c r="CL2014" s="28"/>
      <c r="CM2014" s="28"/>
      <c r="CN2014" s="28"/>
      <c r="CO2014" s="28"/>
      <c r="CP2014" s="28"/>
      <c r="CQ2014" s="28"/>
      <c r="CR2014" s="28"/>
      <c r="CS2014" s="28"/>
      <c r="CT2014" s="28"/>
      <c r="CU2014" s="28"/>
      <c r="CV2014" s="28"/>
      <c r="CW2014" s="28"/>
      <c r="CX2014" s="28"/>
      <c r="CY2014" s="28"/>
    </row>
    <row r="2015" customFormat="false" ht="12.75" hidden="false" customHeight="false" outlineLevel="0" collapsed="false">
      <c r="BS2015" s="28"/>
      <c r="BT2015" s="28"/>
      <c r="BU2015" s="28"/>
      <c r="BV2015" s="28"/>
      <c r="BW2015" s="28"/>
      <c r="BX2015" s="28"/>
      <c r="BY2015" s="28"/>
      <c r="BZ2015" s="28"/>
      <c r="CA2015" s="28"/>
      <c r="CB2015" s="28"/>
      <c r="CC2015" s="28"/>
      <c r="CD2015" s="28"/>
      <c r="CE2015" s="28"/>
      <c r="CF2015" s="28"/>
      <c r="CG2015" s="28"/>
      <c r="CH2015" s="28"/>
      <c r="CI2015" s="28"/>
      <c r="CJ2015" s="28"/>
      <c r="CK2015" s="28"/>
      <c r="CL2015" s="28"/>
      <c r="CM2015" s="28"/>
      <c r="CN2015" s="28"/>
      <c r="CO2015" s="28"/>
      <c r="CP2015" s="28"/>
      <c r="CQ2015" s="28"/>
      <c r="CR2015" s="28"/>
      <c r="CS2015" s="28"/>
      <c r="CT2015" s="28"/>
      <c r="CU2015" s="28"/>
      <c r="CV2015" s="28"/>
      <c r="CW2015" s="28"/>
      <c r="CX2015" s="28"/>
      <c r="CY2015" s="28"/>
    </row>
    <row r="2016" customFormat="false" ht="12.75" hidden="false" customHeight="false" outlineLevel="0" collapsed="false">
      <c r="BS2016" s="28"/>
      <c r="BT2016" s="28"/>
      <c r="BU2016" s="28"/>
      <c r="BV2016" s="28"/>
      <c r="BW2016" s="28"/>
      <c r="BX2016" s="28"/>
      <c r="BY2016" s="28"/>
      <c r="BZ2016" s="28"/>
      <c r="CA2016" s="28"/>
      <c r="CB2016" s="28"/>
      <c r="CC2016" s="28"/>
      <c r="CD2016" s="28"/>
      <c r="CE2016" s="28"/>
      <c r="CF2016" s="28"/>
      <c r="CG2016" s="28"/>
      <c r="CH2016" s="28"/>
      <c r="CI2016" s="28"/>
      <c r="CJ2016" s="28"/>
      <c r="CK2016" s="28"/>
      <c r="CL2016" s="28"/>
      <c r="CM2016" s="28"/>
      <c r="CN2016" s="28"/>
      <c r="CO2016" s="28"/>
      <c r="CP2016" s="28"/>
      <c r="CQ2016" s="28"/>
      <c r="CR2016" s="28"/>
      <c r="CS2016" s="28"/>
      <c r="CT2016" s="28"/>
      <c r="CU2016" s="28"/>
      <c r="CV2016" s="28"/>
      <c r="CW2016" s="28"/>
      <c r="CX2016" s="28"/>
      <c r="CY2016" s="28"/>
    </row>
    <row r="2017" customFormat="false" ht="12.75" hidden="false" customHeight="false" outlineLevel="0" collapsed="false">
      <c r="BS2017" s="28"/>
      <c r="BT2017" s="28"/>
      <c r="BU2017" s="28"/>
      <c r="BV2017" s="28"/>
      <c r="BW2017" s="28"/>
      <c r="BX2017" s="28"/>
      <c r="BY2017" s="28"/>
      <c r="BZ2017" s="28"/>
      <c r="CA2017" s="28"/>
      <c r="CB2017" s="28"/>
      <c r="CC2017" s="28"/>
      <c r="CD2017" s="28"/>
      <c r="CE2017" s="28"/>
      <c r="CF2017" s="28"/>
      <c r="CG2017" s="28"/>
      <c r="CH2017" s="28"/>
      <c r="CI2017" s="28"/>
      <c r="CJ2017" s="28"/>
      <c r="CK2017" s="28"/>
      <c r="CL2017" s="28"/>
      <c r="CM2017" s="28"/>
      <c r="CN2017" s="28"/>
      <c r="CO2017" s="28"/>
      <c r="CP2017" s="28"/>
      <c r="CQ2017" s="28"/>
      <c r="CR2017" s="28"/>
      <c r="CS2017" s="28"/>
      <c r="CT2017" s="28"/>
      <c r="CU2017" s="28"/>
      <c r="CV2017" s="28"/>
      <c r="CW2017" s="28"/>
      <c r="CX2017" s="28"/>
      <c r="CY2017" s="28"/>
    </row>
    <row r="2018" customFormat="false" ht="12.75" hidden="false" customHeight="false" outlineLevel="0" collapsed="false">
      <c r="BS2018" s="28"/>
      <c r="BT2018" s="28"/>
      <c r="BU2018" s="28"/>
      <c r="BV2018" s="28"/>
      <c r="BW2018" s="28"/>
      <c r="BX2018" s="28"/>
      <c r="BY2018" s="28"/>
      <c r="BZ2018" s="28"/>
      <c r="CA2018" s="28"/>
      <c r="CB2018" s="28"/>
      <c r="CC2018" s="28"/>
      <c r="CD2018" s="28"/>
      <c r="CE2018" s="28"/>
      <c r="CF2018" s="28"/>
      <c r="CG2018" s="28"/>
      <c r="CH2018" s="28"/>
      <c r="CI2018" s="28"/>
      <c r="CJ2018" s="28"/>
      <c r="CK2018" s="28"/>
      <c r="CL2018" s="28"/>
      <c r="CM2018" s="28"/>
      <c r="CN2018" s="28"/>
      <c r="CO2018" s="28"/>
      <c r="CP2018" s="28"/>
      <c r="CQ2018" s="28"/>
      <c r="CR2018" s="28"/>
      <c r="CS2018" s="28"/>
      <c r="CT2018" s="28"/>
      <c r="CU2018" s="28"/>
      <c r="CV2018" s="28"/>
      <c r="CW2018" s="28"/>
      <c r="CX2018" s="28"/>
      <c r="CY2018" s="28"/>
    </row>
    <row r="2019" customFormat="false" ht="12.75" hidden="false" customHeight="false" outlineLevel="0" collapsed="false">
      <c r="BS2019" s="28"/>
      <c r="BT2019" s="28"/>
      <c r="BU2019" s="28"/>
      <c r="BV2019" s="28"/>
      <c r="BW2019" s="28"/>
      <c r="BX2019" s="28"/>
      <c r="BY2019" s="28"/>
      <c r="BZ2019" s="28"/>
      <c r="CA2019" s="28"/>
      <c r="CB2019" s="28"/>
      <c r="CC2019" s="28"/>
      <c r="CD2019" s="28"/>
      <c r="CE2019" s="28"/>
      <c r="CF2019" s="28"/>
      <c r="CG2019" s="28"/>
      <c r="CH2019" s="28"/>
      <c r="CI2019" s="28"/>
      <c r="CJ2019" s="28"/>
      <c r="CK2019" s="28"/>
      <c r="CL2019" s="28"/>
      <c r="CM2019" s="28"/>
      <c r="CN2019" s="28"/>
      <c r="CO2019" s="28"/>
      <c r="CP2019" s="28"/>
      <c r="CQ2019" s="28"/>
      <c r="CR2019" s="28"/>
      <c r="CS2019" s="28"/>
      <c r="CT2019" s="28"/>
      <c r="CU2019" s="28"/>
      <c r="CV2019" s="28"/>
      <c r="CW2019" s="28"/>
      <c r="CX2019" s="28"/>
      <c r="CY2019" s="28"/>
    </row>
    <row r="2020" customFormat="false" ht="12.75" hidden="false" customHeight="false" outlineLevel="0" collapsed="false">
      <c r="BS2020" s="28"/>
      <c r="BT2020" s="28"/>
      <c r="BU2020" s="28"/>
      <c r="BV2020" s="28"/>
      <c r="BW2020" s="28"/>
      <c r="BX2020" s="28"/>
      <c r="BY2020" s="28"/>
      <c r="BZ2020" s="28"/>
      <c r="CA2020" s="28"/>
      <c r="CB2020" s="28"/>
      <c r="CC2020" s="28"/>
      <c r="CD2020" s="28"/>
      <c r="CE2020" s="28"/>
      <c r="CF2020" s="28"/>
      <c r="CG2020" s="28"/>
      <c r="CH2020" s="28"/>
      <c r="CI2020" s="28"/>
      <c r="CJ2020" s="28"/>
      <c r="CK2020" s="28"/>
      <c r="CL2020" s="28"/>
      <c r="CM2020" s="28"/>
      <c r="CN2020" s="28"/>
      <c r="CO2020" s="28"/>
      <c r="CP2020" s="28"/>
      <c r="CQ2020" s="28"/>
      <c r="CR2020" s="28"/>
      <c r="CS2020" s="28"/>
      <c r="CT2020" s="28"/>
      <c r="CU2020" s="28"/>
      <c r="CV2020" s="28"/>
      <c r="CW2020" s="28"/>
      <c r="CX2020" s="28"/>
      <c r="CY2020" s="28"/>
    </row>
    <row r="2021" customFormat="false" ht="12.75" hidden="false" customHeight="false" outlineLevel="0" collapsed="false">
      <c r="BS2021" s="28"/>
      <c r="BT2021" s="28"/>
      <c r="BU2021" s="28"/>
      <c r="BV2021" s="28"/>
      <c r="BW2021" s="28"/>
      <c r="BX2021" s="28"/>
      <c r="BY2021" s="28"/>
      <c r="BZ2021" s="28"/>
      <c r="CA2021" s="28"/>
      <c r="CB2021" s="28"/>
      <c r="CC2021" s="28"/>
      <c r="CD2021" s="28"/>
      <c r="CE2021" s="28"/>
      <c r="CF2021" s="28"/>
      <c r="CG2021" s="28"/>
      <c r="CH2021" s="28"/>
      <c r="CI2021" s="28"/>
      <c r="CJ2021" s="28"/>
      <c r="CK2021" s="28"/>
      <c r="CL2021" s="28"/>
      <c r="CM2021" s="28"/>
      <c r="CN2021" s="28"/>
      <c r="CO2021" s="28"/>
      <c r="CP2021" s="28"/>
      <c r="CQ2021" s="28"/>
      <c r="CR2021" s="28"/>
      <c r="CS2021" s="28"/>
      <c r="CT2021" s="28"/>
      <c r="CU2021" s="28"/>
      <c r="CV2021" s="28"/>
      <c r="CW2021" s="28"/>
      <c r="CX2021" s="28"/>
      <c r="CY2021" s="28"/>
    </row>
    <row r="2022" customFormat="false" ht="12.75" hidden="false" customHeight="false" outlineLevel="0" collapsed="false">
      <c r="BS2022" s="28"/>
      <c r="BT2022" s="28"/>
      <c r="BU2022" s="28"/>
      <c r="BV2022" s="28"/>
      <c r="BW2022" s="28"/>
      <c r="BX2022" s="28"/>
      <c r="BY2022" s="28"/>
      <c r="BZ2022" s="28"/>
      <c r="CA2022" s="28"/>
      <c r="CB2022" s="28"/>
      <c r="CC2022" s="28"/>
      <c r="CD2022" s="28"/>
      <c r="CE2022" s="28"/>
      <c r="CF2022" s="28"/>
      <c r="CG2022" s="28"/>
      <c r="CH2022" s="28"/>
      <c r="CI2022" s="28"/>
      <c r="CJ2022" s="28"/>
      <c r="CK2022" s="28"/>
      <c r="CL2022" s="28"/>
      <c r="CM2022" s="28"/>
      <c r="CN2022" s="28"/>
      <c r="CO2022" s="28"/>
      <c r="CP2022" s="28"/>
      <c r="CQ2022" s="28"/>
      <c r="CR2022" s="28"/>
      <c r="CS2022" s="28"/>
      <c r="CT2022" s="28"/>
      <c r="CU2022" s="28"/>
      <c r="CV2022" s="28"/>
      <c r="CW2022" s="28"/>
      <c r="CX2022" s="28"/>
      <c r="CY2022" s="28"/>
    </row>
    <row r="2023" customFormat="false" ht="12.75" hidden="false" customHeight="false" outlineLevel="0" collapsed="false">
      <c r="BS2023" s="28"/>
      <c r="BT2023" s="28"/>
      <c r="BU2023" s="28"/>
      <c r="BV2023" s="28"/>
      <c r="BW2023" s="28"/>
      <c r="BX2023" s="28"/>
      <c r="BY2023" s="28"/>
      <c r="BZ2023" s="28"/>
      <c r="CA2023" s="28"/>
      <c r="CB2023" s="28"/>
      <c r="CC2023" s="28"/>
      <c r="CD2023" s="28"/>
      <c r="CE2023" s="28"/>
      <c r="CF2023" s="28"/>
      <c r="CG2023" s="28"/>
      <c r="CH2023" s="28"/>
      <c r="CI2023" s="28"/>
      <c r="CJ2023" s="28"/>
      <c r="CK2023" s="28"/>
      <c r="CL2023" s="28"/>
      <c r="CM2023" s="28"/>
      <c r="CN2023" s="28"/>
      <c r="CO2023" s="28"/>
      <c r="CP2023" s="28"/>
      <c r="CQ2023" s="28"/>
      <c r="CR2023" s="28"/>
      <c r="CS2023" s="28"/>
      <c r="CT2023" s="28"/>
      <c r="CU2023" s="28"/>
      <c r="CV2023" s="28"/>
      <c r="CW2023" s="28"/>
      <c r="CX2023" s="28"/>
      <c r="CY2023" s="28"/>
    </row>
    <row r="2024" customFormat="false" ht="12.75" hidden="false" customHeight="false" outlineLevel="0" collapsed="false">
      <c r="BS2024" s="28"/>
      <c r="BT2024" s="28"/>
      <c r="BU2024" s="28"/>
      <c r="BV2024" s="28"/>
      <c r="BW2024" s="28"/>
      <c r="BX2024" s="28"/>
      <c r="BY2024" s="28"/>
      <c r="BZ2024" s="28"/>
      <c r="CA2024" s="28"/>
      <c r="CB2024" s="28"/>
      <c r="CC2024" s="28"/>
      <c r="CD2024" s="28"/>
      <c r="CE2024" s="28"/>
      <c r="CF2024" s="28"/>
      <c r="CG2024" s="28"/>
      <c r="CH2024" s="28"/>
      <c r="CI2024" s="28"/>
      <c r="CJ2024" s="28"/>
      <c r="CK2024" s="28"/>
      <c r="CL2024" s="28"/>
      <c r="CM2024" s="28"/>
      <c r="CN2024" s="28"/>
      <c r="CO2024" s="28"/>
      <c r="CP2024" s="28"/>
      <c r="CQ2024" s="28"/>
      <c r="CR2024" s="28"/>
      <c r="CS2024" s="28"/>
      <c r="CT2024" s="28"/>
      <c r="CU2024" s="28"/>
      <c r="CV2024" s="28"/>
      <c r="CW2024" s="28"/>
      <c r="CX2024" s="28"/>
      <c r="CY2024" s="28"/>
    </row>
    <row r="2025" customFormat="false" ht="12.75" hidden="false" customHeight="false" outlineLevel="0" collapsed="false">
      <c r="BS2025" s="28"/>
      <c r="BT2025" s="28"/>
      <c r="BU2025" s="28"/>
      <c r="BV2025" s="28"/>
      <c r="BW2025" s="28"/>
      <c r="BX2025" s="28"/>
      <c r="BY2025" s="28"/>
      <c r="BZ2025" s="28"/>
      <c r="CA2025" s="28"/>
      <c r="CB2025" s="28"/>
      <c r="CC2025" s="28"/>
      <c r="CD2025" s="28"/>
      <c r="CE2025" s="28"/>
      <c r="CF2025" s="28"/>
      <c r="CG2025" s="28"/>
      <c r="CH2025" s="28"/>
      <c r="CI2025" s="28"/>
      <c r="CJ2025" s="28"/>
      <c r="CK2025" s="28"/>
      <c r="CL2025" s="28"/>
      <c r="CM2025" s="28"/>
      <c r="CN2025" s="28"/>
      <c r="CO2025" s="28"/>
      <c r="CP2025" s="28"/>
      <c r="CQ2025" s="28"/>
      <c r="CR2025" s="28"/>
      <c r="CS2025" s="28"/>
      <c r="CT2025" s="28"/>
      <c r="CU2025" s="28"/>
      <c r="CV2025" s="28"/>
      <c r="CW2025" s="28"/>
      <c r="CX2025" s="28"/>
      <c r="CY2025" s="28"/>
    </row>
    <row r="2026" customFormat="false" ht="12.75" hidden="false" customHeight="false" outlineLevel="0" collapsed="false">
      <c r="BS2026" s="28"/>
      <c r="BT2026" s="28"/>
      <c r="BU2026" s="28"/>
      <c r="BV2026" s="28"/>
      <c r="BW2026" s="28"/>
      <c r="BX2026" s="28"/>
      <c r="BY2026" s="28"/>
      <c r="BZ2026" s="28"/>
      <c r="CA2026" s="28"/>
      <c r="CB2026" s="28"/>
      <c r="CC2026" s="28"/>
      <c r="CD2026" s="28"/>
      <c r="CE2026" s="28"/>
      <c r="CF2026" s="28"/>
      <c r="CG2026" s="28"/>
      <c r="CH2026" s="28"/>
      <c r="CI2026" s="28"/>
      <c r="CJ2026" s="28"/>
      <c r="CK2026" s="28"/>
      <c r="CL2026" s="28"/>
      <c r="CM2026" s="28"/>
      <c r="CN2026" s="28"/>
      <c r="CO2026" s="28"/>
      <c r="CP2026" s="28"/>
      <c r="CQ2026" s="28"/>
      <c r="CR2026" s="28"/>
      <c r="CS2026" s="28"/>
      <c r="CT2026" s="28"/>
      <c r="CU2026" s="28"/>
      <c r="CV2026" s="28"/>
      <c r="CW2026" s="28"/>
      <c r="CX2026" s="28"/>
      <c r="CY2026" s="28"/>
    </row>
    <row r="2027" customFormat="false" ht="12.75" hidden="false" customHeight="false" outlineLevel="0" collapsed="false">
      <c r="BS2027" s="28"/>
      <c r="BT2027" s="28"/>
      <c r="BU2027" s="28"/>
      <c r="BV2027" s="28"/>
      <c r="BW2027" s="28"/>
      <c r="BX2027" s="28"/>
      <c r="BY2027" s="28"/>
      <c r="BZ2027" s="28"/>
      <c r="CA2027" s="28"/>
      <c r="CB2027" s="28"/>
      <c r="CC2027" s="28"/>
      <c r="CD2027" s="28"/>
      <c r="CE2027" s="28"/>
      <c r="CF2027" s="28"/>
      <c r="CG2027" s="28"/>
      <c r="CH2027" s="28"/>
      <c r="CI2027" s="28"/>
      <c r="CJ2027" s="28"/>
      <c r="CK2027" s="28"/>
      <c r="CL2027" s="28"/>
      <c r="CM2027" s="28"/>
      <c r="CN2027" s="28"/>
      <c r="CO2027" s="28"/>
      <c r="CP2027" s="28"/>
      <c r="CQ2027" s="28"/>
      <c r="CR2027" s="28"/>
      <c r="CS2027" s="28"/>
      <c r="CT2027" s="28"/>
      <c r="CU2027" s="28"/>
      <c r="CV2027" s="28"/>
      <c r="CW2027" s="28"/>
      <c r="CX2027" s="28"/>
      <c r="CY2027" s="28"/>
    </row>
    <row r="2028" customFormat="false" ht="12.75" hidden="false" customHeight="false" outlineLevel="0" collapsed="false">
      <c r="BS2028" s="28"/>
      <c r="BT2028" s="28"/>
      <c r="BU2028" s="28"/>
      <c r="BV2028" s="28"/>
      <c r="BW2028" s="28"/>
      <c r="BX2028" s="28"/>
      <c r="BY2028" s="28"/>
      <c r="BZ2028" s="28"/>
      <c r="CA2028" s="28"/>
      <c r="CB2028" s="28"/>
      <c r="CC2028" s="28"/>
      <c r="CD2028" s="28"/>
      <c r="CE2028" s="28"/>
      <c r="CF2028" s="28"/>
      <c r="CG2028" s="28"/>
      <c r="CH2028" s="28"/>
      <c r="CI2028" s="28"/>
      <c r="CJ2028" s="28"/>
      <c r="CK2028" s="28"/>
      <c r="CL2028" s="28"/>
      <c r="CM2028" s="28"/>
      <c r="CN2028" s="28"/>
      <c r="CO2028" s="28"/>
      <c r="CP2028" s="28"/>
      <c r="CQ2028" s="28"/>
      <c r="CR2028" s="28"/>
      <c r="CS2028" s="28"/>
      <c r="CT2028" s="28"/>
      <c r="CU2028" s="28"/>
      <c r="CV2028" s="28"/>
      <c r="CW2028" s="28"/>
      <c r="CX2028" s="28"/>
      <c r="CY2028" s="28"/>
    </row>
    <row r="2029" customFormat="false" ht="12.75" hidden="false" customHeight="false" outlineLevel="0" collapsed="false">
      <c r="BS2029" s="28"/>
      <c r="BT2029" s="28"/>
      <c r="BU2029" s="28"/>
      <c r="BV2029" s="28"/>
      <c r="BW2029" s="28"/>
      <c r="BX2029" s="28"/>
      <c r="BY2029" s="28"/>
      <c r="BZ2029" s="28"/>
      <c r="CA2029" s="28"/>
      <c r="CB2029" s="28"/>
      <c r="CC2029" s="28"/>
      <c r="CD2029" s="28"/>
      <c r="CE2029" s="28"/>
      <c r="CF2029" s="28"/>
      <c r="CG2029" s="28"/>
      <c r="CH2029" s="28"/>
      <c r="CI2029" s="28"/>
      <c r="CJ2029" s="28"/>
      <c r="CK2029" s="28"/>
      <c r="CL2029" s="28"/>
      <c r="CM2029" s="28"/>
      <c r="CN2029" s="28"/>
      <c r="CO2029" s="28"/>
      <c r="CP2029" s="28"/>
      <c r="CQ2029" s="28"/>
      <c r="CR2029" s="28"/>
      <c r="CS2029" s="28"/>
      <c r="CT2029" s="28"/>
      <c r="CU2029" s="28"/>
      <c r="CV2029" s="28"/>
      <c r="CW2029" s="28"/>
      <c r="CX2029" s="28"/>
      <c r="CY2029" s="28"/>
    </row>
    <row r="2030" customFormat="false" ht="12.75" hidden="false" customHeight="false" outlineLevel="0" collapsed="false">
      <c r="BS2030" s="28"/>
      <c r="BT2030" s="28"/>
      <c r="BU2030" s="28"/>
      <c r="BV2030" s="28"/>
      <c r="BW2030" s="28"/>
      <c r="BX2030" s="28"/>
      <c r="BY2030" s="28"/>
      <c r="BZ2030" s="28"/>
      <c r="CA2030" s="28"/>
      <c r="CB2030" s="28"/>
      <c r="CC2030" s="28"/>
      <c r="CD2030" s="28"/>
      <c r="CE2030" s="28"/>
      <c r="CF2030" s="28"/>
      <c r="CG2030" s="28"/>
      <c r="CH2030" s="28"/>
      <c r="CI2030" s="28"/>
      <c r="CJ2030" s="28"/>
      <c r="CK2030" s="28"/>
      <c r="CL2030" s="28"/>
      <c r="CM2030" s="28"/>
      <c r="CN2030" s="28"/>
      <c r="CO2030" s="28"/>
      <c r="CP2030" s="28"/>
      <c r="CQ2030" s="28"/>
      <c r="CR2030" s="28"/>
      <c r="CS2030" s="28"/>
      <c r="CT2030" s="28"/>
      <c r="CU2030" s="28"/>
      <c r="CV2030" s="28"/>
      <c r="CW2030" s="28"/>
      <c r="CX2030" s="28"/>
      <c r="CY2030" s="28"/>
    </row>
    <row r="2031" customFormat="false" ht="12.75" hidden="false" customHeight="false" outlineLevel="0" collapsed="false">
      <c r="BS2031" s="28"/>
      <c r="BT2031" s="28"/>
      <c r="BU2031" s="28"/>
      <c r="BV2031" s="28"/>
      <c r="BW2031" s="28"/>
      <c r="BX2031" s="28"/>
      <c r="BY2031" s="28"/>
      <c r="BZ2031" s="28"/>
      <c r="CA2031" s="28"/>
      <c r="CB2031" s="28"/>
      <c r="CC2031" s="28"/>
      <c r="CD2031" s="28"/>
      <c r="CE2031" s="28"/>
      <c r="CF2031" s="28"/>
      <c r="CG2031" s="28"/>
      <c r="CH2031" s="28"/>
      <c r="CI2031" s="28"/>
      <c r="CJ2031" s="28"/>
      <c r="CK2031" s="28"/>
      <c r="CL2031" s="28"/>
      <c r="CM2031" s="28"/>
      <c r="CN2031" s="28"/>
      <c r="CO2031" s="28"/>
      <c r="CP2031" s="28"/>
      <c r="CQ2031" s="28"/>
      <c r="CR2031" s="28"/>
      <c r="CS2031" s="28"/>
      <c r="CT2031" s="28"/>
      <c r="CU2031" s="28"/>
      <c r="CV2031" s="28"/>
      <c r="CW2031" s="28"/>
      <c r="CX2031" s="28"/>
      <c r="CY2031" s="28"/>
    </row>
    <row r="2032" customFormat="false" ht="12.75" hidden="false" customHeight="false" outlineLevel="0" collapsed="false">
      <c r="BS2032" s="28"/>
      <c r="BT2032" s="28"/>
      <c r="BU2032" s="28"/>
      <c r="BV2032" s="28"/>
      <c r="BW2032" s="28"/>
      <c r="BX2032" s="28"/>
      <c r="BY2032" s="28"/>
      <c r="BZ2032" s="28"/>
      <c r="CA2032" s="28"/>
      <c r="CB2032" s="28"/>
      <c r="CC2032" s="28"/>
      <c r="CD2032" s="28"/>
      <c r="CE2032" s="28"/>
      <c r="CF2032" s="28"/>
      <c r="CG2032" s="28"/>
      <c r="CH2032" s="28"/>
      <c r="CI2032" s="28"/>
      <c r="CJ2032" s="28"/>
      <c r="CK2032" s="28"/>
      <c r="CL2032" s="28"/>
      <c r="CM2032" s="28"/>
      <c r="CN2032" s="28"/>
      <c r="CO2032" s="28"/>
      <c r="CP2032" s="28"/>
      <c r="CQ2032" s="28"/>
      <c r="CR2032" s="28"/>
      <c r="CS2032" s="28"/>
      <c r="CT2032" s="28"/>
      <c r="CU2032" s="28"/>
      <c r="CV2032" s="28"/>
      <c r="CW2032" s="28"/>
      <c r="CX2032" s="28"/>
      <c r="CY2032" s="28"/>
    </row>
    <row r="2033" customFormat="false" ht="12.75" hidden="false" customHeight="false" outlineLevel="0" collapsed="false">
      <c r="BS2033" s="28"/>
      <c r="BT2033" s="28"/>
      <c r="BU2033" s="28"/>
      <c r="BV2033" s="28"/>
      <c r="BW2033" s="28"/>
      <c r="BX2033" s="28"/>
      <c r="BY2033" s="28"/>
      <c r="BZ2033" s="28"/>
      <c r="CA2033" s="28"/>
      <c r="CB2033" s="28"/>
      <c r="CC2033" s="28"/>
      <c r="CD2033" s="28"/>
      <c r="CE2033" s="28"/>
      <c r="CF2033" s="28"/>
      <c r="CG2033" s="28"/>
      <c r="CH2033" s="28"/>
      <c r="CI2033" s="28"/>
      <c r="CJ2033" s="28"/>
      <c r="CK2033" s="28"/>
      <c r="CL2033" s="28"/>
      <c r="CM2033" s="28"/>
      <c r="CN2033" s="28"/>
      <c r="CO2033" s="28"/>
      <c r="CP2033" s="28"/>
      <c r="CQ2033" s="28"/>
      <c r="CR2033" s="28"/>
      <c r="CS2033" s="28"/>
      <c r="CT2033" s="28"/>
      <c r="CU2033" s="28"/>
      <c r="CV2033" s="28"/>
      <c r="CW2033" s="28"/>
      <c r="CX2033" s="28"/>
      <c r="CY2033" s="28"/>
    </row>
    <row r="2034" customFormat="false" ht="12.75" hidden="false" customHeight="false" outlineLevel="0" collapsed="false">
      <c r="BS2034" s="28"/>
      <c r="BT2034" s="28"/>
      <c r="BU2034" s="28"/>
      <c r="BV2034" s="28"/>
      <c r="BW2034" s="28"/>
      <c r="BX2034" s="28"/>
      <c r="BY2034" s="28"/>
      <c r="BZ2034" s="28"/>
      <c r="CA2034" s="28"/>
      <c r="CB2034" s="28"/>
      <c r="CC2034" s="28"/>
      <c r="CD2034" s="28"/>
      <c r="CE2034" s="28"/>
      <c r="CF2034" s="28"/>
      <c r="CG2034" s="28"/>
      <c r="CH2034" s="28"/>
      <c r="CI2034" s="28"/>
      <c r="CJ2034" s="28"/>
      <c r="CK2034" s="28"/>
      <c r="CL2034" s="28"/>
      <c r="CM2034" s="28"/>
      <c r="CN2034" s="28"/>
      <c r="CO2034" s="28"/>
      <c r="CP2034" s="28"/>
      <c r="CQ2034" s="28"/>
      <c r="CR2034" s="28"/>
      <c r="CS2034" s="28"/>
      <c r="CT2034" s="28"/>
      <c r="CU2034" s="28"/>
      <c r="CV2034" s="28"/>
      <c r="CW2034" s="28"/>
      <c r="CX2034" s="28"/>
      <c r="CY2034" s="28"/>
    </row>
    <row r="2035" customFormat="false" ht="12.75" hidden="false" customHeight="false" outlineLevel="0" collapsed="false">
      <c r="BS2035" s="28"/>
      <c r="BT2035" s="28"/>
      <c r="BU2035" s="28"/>
      <c r="BV2035" s="28"/>
      <c r="BW2035" s="28"/>
      <c r="BX2035" s="28"/>
      <c r="BY2035" s="28"/>
      <c r="BZ2035" s="28"/>
      <c r="CA2035" s="28"/>
      <c r="CB2035" s="28"/>
      <c r="CC2035" s="28"/>
      <c r="CD2035" s="28"/>
      <c r="CE2035" s="28"/>
      <c r="CF2035" s="28"/>
      <c r="CG2035" s="28"/>
      <c r="CH2035" s="28"/>
      <c r="CI2035" s="28"/>
      <c r="CJ2035" s="28"/>
      <c r="CK2035" s="28"/>
      <c r="CL2035" s="28"/>
      <c r="CM2035" s="28"/>
      <c r="CN2035" s="28"/>
      <c r="CO2035" s="28"/>
      <c r="CP2035" s="28"/>
      <c r="CQ2035" s="28"/>
      <c r="CR2035" s="28"/>
      <c r="CS2035" s="28"/>
      <c r="CT2035" s="28"/>
      <c r="CU2035" s="28"/>
      <c r="CV2035" s="28"/>
      <c r="CW2035" s="28"/>
      <c r="CX2035" s="28"/>
      <c r="CY2035" s="28"/>
    </row>
    <row r="2036" customFormat="false" ht="12.75" hidden="false" customHeight="false" outlineLevel="0" collapsed="false">
      <c r="BS2036" s="28"/>
      <c r="BT2036" s="28"/>
      <c r="BU2036" s="28"/>
      <c r="BV2036" s="28"/>
      <c r="BW2036" s="28"/>
      <c r="BX2036" s="28"/>
      <c r="BY2036" s="28"/>
      <c r="BZ2036" s="28"/>
      <c r="CA2036" s="28"/>
      <c r="CB2036" s="28"/>
      <c r="CC2036" s="28"/>
      <c r="CD2036" s="28"/>
      <c r="CE2036" s="28"/>
      <c r="CF2036" s="28"/>
      <c r="CG2036" s="28"/>
      <c r="CH2036" s="28"/>
      <c r="CI2036" s="28"/>
      <c r="CJ2036" s="28"/>
      <c r="CK2036" s="28"/>
      <c r="CL2036" s="28"/>
      <c r="CM2036" s="28"/>
      <c r="CN2036" s="28"/>
      <c r="CO2036" s="28"/>
      <c r="CP2036" s="28"/>
      <c r="CQ2036" s="28"/>
      <c r="CR2036" s="28"/>
      <c r="CS2036" s="28"/>
      <c r="CT2036" s="28"/>
      <c r="CU2036" s="28"/>
      <c r="CV2036" s="28"/>
      <c r="CW2036" s="28"/>
      <c r="CX2036" s="28"/>
      <c r="CY2036" s="28"/>
    </row>
    <row r="2037" customFormat="false" ht="12.75" hidden="false" customHeight="false" outlineLevel="0" collapsed="false">
      <c r="BS2037" s="28"/>
      <c r="BT2037" s="28"/>
      <c r="BU2037" s="28"/>
      <c r="BV2037" s="28"/>
      <c r="BW2037" s="28"/>
      <c r="BX2037" s="28"/>
      <c r="BY2037" s="28"/>
      <c r="BZ2037" s="28"/>
      <c r="CA2037" s="28"/>
      <c r="CB2037" s="28"/>
      <c r="CC2037" s="28"/>
      <c r="CD2037" s="28"/>
      <c r="CE2037" s="28"/>
      <c r="CF2037" s="28"/>
      <c r="CG2037" s="28"/>
      <c r="CH2037" s="28"/>
      <c r="CI2037" s="28"/>
      <c r="CJ2037" s="28"/>
      <c r="CK2037" s="28"/>
      <c r="CL2037" s="28"/>
      <c r="CM2037" s="28"/>
      <c r="CN2037" s="28"/>
      <c r="CO2037" s="28"/>
      <c r="CP2037" s="28"/>
      <c r="CQ2037" s="28"/>
      <c r="CR2037" s="28"/>
      <c r="CS2037" s="28"/>
      <c r="CT2037" s="28"/>
      <c r="CU2037" s="28"/>
      <c r="CV2037" s="28"/>
      <c r="CW2037" s="28"/>
      <c r="CX2037" s="28"/>
      <c r="CY2037" s="28"/>
    </row>
    <row r="2038" customFormat="false" ht="12.75" hidden="false" customHeight="false" outlineLevel="0" collapsed="false">
      <c r="BS2038" s="28"/>
      <c r="BT2038" s="28"/>
      <c r="BU2038" s="28"/>
      <c r="BV2038" s="28"/>
      <c r="BW2038" s="28"/>
      <c r="BX2038" s="28"/>
      <c r="BY2038" s="28"/>
      <c r="BZ2038" s="28"/>
      <c r="CA2038" s="28"/>
      <c r="CB2038" s="28"/>
      <c r="CC2038" s="28"/>
      <c r="CD2038" s="28"/>
      <c r="CE2038" s="28"/>
      <c r="CF2038" s="28"/>
      <c r="CG2038" s="28"/>
      <c r="CH2038" s="28"/>
      <c r="CI2038" s="28"/>
      <c r="CJ2038" s="28"/>
      <c r="CK2038" s="28"/>
      <c r="CL2038" s="28"/>
      <c r="CM2038" s="28"/>
      <c r="CN2038" s="28"/>
      <c r="CO2038" s="28"/>
      <c r="CP2038" s="28"/>
      <c r="CQ2038" s="28"/>
      <c r="CR2038" s="28"/>
      <c r="CS2038" s="28"/>
      <c r="CT2038" s="28"/>
      <c r="CU2038" s="28"/>
      <c r="CV2038" s="28"/>
      <c r="CW2038" s="28"/>
      <c r="CX2038" s="28"/>
      <c r="CY2038" s="28"/>
    </row>
    <row r="2039" customFormat="false" ht="12.75" hidden="false" customHeight="false" outlineLevel="0" collapsed="false">
      <c r="BS2039" s="28"/>
      <c r="BT2039" s="28"/>
      <c r="BU2039" s="28"/>
      <c r="BV2039" s="28"/>
      <c r="BW2039" s="28"/>
      <c r="BX2039" s="28"/>
      <c r="BY2039" s="28"/>
      <c r="BZ2039" s="28"/>
      <c r="CA2039" s="28"/>
      <c r="CB2039" s="28"/>
      <c r="CC2039" s="28"/>
      <c r="CD2039" s="28"/>
      <c r="CE2039" s="28"/>
      <c r="CF2039" s="28"/>
      <c r="CG2039" s="28"/>
      <c r="CH2039" s="28"/>
      <c r="CI2039" s="28"/>
      <c r="CJ2039" s="28"/>
      <c r="CK2039" s="28"/>
      <c r="CL2039" s="28"/>
      <c r="CM2039" s="28"/>
      <c r="CN2039" s="28"/>
      <c r="CO2039" s="28"/>
      <c r="CP2039" s="28"/>
      <c r="CQ2039" s="28"/>
      <c r="CR2039" s="28"/>
      <c r="CS2039" s="28"/>
      <c r="CT2039" s="28"/>
      <c r="CU2039" s="28"/>
      <c r="CV2039" s="28"/>
      <c r="CW2039" s="28"/>
      <c r="CX2039" s="28"/>
      <c r="CY2039" s="28"/>
    </row>
    <row r="2040" customFormat="false" ht="12.75" hidden="false" customHeight="false" outlineLevel="0" collapsed="false">
      <c r="BS2040" s="28"/>
      <c r="BT2040" s="28"/>
      <c r="BU2040" s="28"/>
      <c r="BV2040" s="28"/>
      <c r="BW2040" s="28"/>
      <c r="BX2040" s="28"/>
      <c r="BY2040" s="28"/>
      <c r="BZ2040" s="28"/>
      <c r="CA2040" s="28"/>
      <c r="CB2040" s="28"/>
      <c r="CC2040" s="28"/>
      <c r="CD2040" s="28"/>
      <c r="CE2040" s="28"/>
      <c r="CF2040" s="28"/>
      <c r="CG2040" s="28"/>
      <c r="CH2040" s="28"/>
      <c r="CI2040" s="28"/>
      <c r="CJ2040" s="28"/>
      <c r="CK2040" s="28"/>
      <c r="CL2040" s="28"/>
      <c r="CM2040" s="28"/>
      <c r="CN2040" s="28"/>
      <c r="CO2040" s="28"/>
      <c r="CP2040" s="28"/>
      <c r="CQ2040" s="28"/>
      <c r="CR2040" s="28"/>
      <c r="CS2040" s="28"/>
      <c r="CT2040" s="28"/>
      <c r="CU2040" s="28"/>
      <c r="CV2040" s="28"/>
      <c r="CW2040" s="28"/>
      <c r="CX2040" s="28"/>
      <c r="CY2040" s="28"/>
    </row>
    <row r="2041" customFormat="false" ht="12.75" hidden="false" customHeight="false" outlineLevel="0" collapsed="false">
      <c r="BS2041" s="28"/>
      <c r="BT2041" s="28"/>
      <c r="BU2041" s="28"/>
      <c r="BV2041" s="28"/>
      <c r="BW2041" s="28"/>
      <c r="BX2041" s="28"/>
      <c r="BY2041" s="28"/>
      <c r="BZ2041" s="28"/>
      <c r="CA2041" s="28"/>
      <c r="CB2041" s="28"/>
      <c r="CC2041" s="28"/>
      <c r="CD2041" s="28"/>
      <c r="CE2041" s="28"/>
      <c r="CF2041" s="28"/>
      <c r="CG2041" s="28"/>
      <c r="CH2041" s="28"/>
      <c r="CI2041" s="28"/>
      <c r="CJ2041" s="28"/>
      <c r="CK2041" s="28"/>
      <c r="CL2041" s="28"/>
      <c r="CM2041" s="28"/>
      <c r="CN2041" s="28"/>
      <c r="CO2041" s="28"/>
      <c r="CP2041" s="28"/>
      <c r="CQ2041" s="28"/>
      <c r="CR2041" s="28"/>
      <c r="CS2041" s="28"/>
      <c r="CT2041" s="28"/>
      <c r="CU2041" s="28"/>
      <c r="CV2041" s="28"/>
      <c r="CW2041" s="28"/>
      <c r="CX2041" s="28"/>
      <c r="CY2041" s="28"/>
    </row>
    <row r="2042" customFormat="false" ht="12.75" hidden="false" customHeight="false" outlineLevel="0" collapsed="false">
      <c r="BS2042" s="28"/>
      <c r="BT2042" s="28"/>
      <c r="BU2042" s="28"/>
      <c r="BV2042" s="28"/>
      <c r="BW2042" s="28"/>
      <c r="BX2042" s="28"/>
      <c r="BY2042" s="28"/>
      <c r="BZ2042" s="28"/>
      <c r="CA2042" s="28"/>
      <c r="CB2042" s="28"/>
      <c r="CC2042" s="28"/>
      <c r="CD2042" s="28"/>
      <c r="CE2042" s="28"/>
      <c r="CF2042" s="28"/>
      <c r="CG2042" s="28"/>
      <c r="CH2042" s="28"/>
      <c r="CI2042" s="28"/>
      <c r="CJ2042" s="28"/>
      <c r="CK2042" s="28"/>
      <c r="CL2042" s="28"/>
      <c r="CM2042" s="28"/>
      <c r="CN2042" s="28"/>
      <c r="CO2042" s="28"/>
      <c r="CP2042" s="28"/>
      <c r="CQ2042" s="28"/>
      <c r="CR2042" s="28"/>
      <c r="CS2042" s="28"/>
      <c r="CT2042" s="28"/>
      <c r="CU2042" s="28"/>
      <c r="CV2042" s="28"/>
      <c r="CW2042" s="28"/>
      <c r="CX2042" s="28"/>
      <c r="CY2042" s="28"/>
    </row>
    <row r="2043" customFormat="false" ht="12.75" hidden="false" customHeight="false" outlineLevel="0" collapsed="false">
      <c r="BS2043" s="28"/>
      <c r="BT2043" s="28"/>
      <c r="BU2043" s="28"/>
      <c r="BV2043" s="28"/>
      <c r="BW2043" s="28"/>
      <c r="BX2043" s="28"/>
      <c r="BY2043" s="28"/>
      <c r="BZ2043" s="28"/>
      <c r="CA2043" s="28"/>
      <c r="CB2043" s="28"/>
      <c r="CC2043" s="28"/>
      <c r="CD2043" s="28"/>
      <c r="CE2043" s="28"/>
      <c r="CF2043" s="28"/>
      <c r="CG2043" s="28"/>
      <c r="CH2043" s="28"/>
      <c r="CI2043" s="28"/>
      <c r="CJ2043" s="28"/>
      <c r="CK2043" s="28"/>
      <c r="CL2043" s="28"/>
      <c r="CM2043" s="28"/>
      <c r="CN2043" s="28"/>
      <c r="CO2043" s="28"/>
      <c r="CP2043" s="28"/>
      <c r="CQ2043" s="28"/>
      <c r="CR2043" s="28"/>
      <c r="CS2043" s="28"/>
      <c r="CT2043" s="28"/>
      <c r="CU2043" s="28"/>
      <c r="CV2043" s="28"/>
      <c r="CW2043" s="28"/>
      <c r="CX2043" s="28"/>
      <c r="CY2043" s="28"/>
    </row>
    <row r="2044" customFormat="false" ht="12.75" hidden="false" customHeight="false" outlineLevel="0" collapsed="false">
      <c r="BS2044" s="28"/>
      <c r="BT2044" s="28"/>
      <c r="BU2044" s="28"/>
      <c r="BV2044" s="28"/>
      <c r="BW2044" s="28"/>
      <c r="BX2044" s="28"/>
      <c r="BY2044" s="28"/>
      <c r="BZ2044" s="28"/>
      <c r="CA2044" s="28"/>
      <c r="CB2044" s="28"/>
      <c r="CC2044" s="28"/>
      <c r="CD2044" s="28"/>
      <c r="CE2044" s="28"/>
      <c r="CF2044" s="28"/>
      <c r="CG2044" s="28"/>
      <c r="CH2044" s="28"/>
      <c r="CI2044" s="28"/>
      <c r="CJ2044" s="28"/>
      <c r="CK2044" s="28"/>
      <c r="CL2044" s="28"/>
      <c r="CM2044" s="28"/>
      <c r="CN2044" s="28"/>
      <c r="CO2044" s="28"/>
      <c r="CP2044" s="28"/>
      <c r="CQ2044" s="28"/>
      <c r="CR2044" s="28"/>
      <c r="CS2044" s="28"/>
      <c r="CT2044" s="28"/>
      <c r="CU2044" s="28"/>
      <c r="CV2044" s="28"/>
      <c r="CW2044" s="28"/>
      <c r="CX2044" s="28"/>
      <c r="CY2044" s="28"/>
    </row>
    <row r="2045" customFormat="false" ht="12.75" hidden="false" customHeight="false" outlineLevel="0" collapsed="false">
      <c r="BS2045" s="28"/>
      <c r="BT2045" s="28"/>
      <c r="BU2045" s="28"/>
      <c r="BV2045" s="28"/>
      <c r="BW2045" s="28"/>
      <c r="BX2045" s="28"/>
      <c r="BY2045" s="28"/>
      <c r="BZ2045" s="28"/>
      <c r="CA2045" s="28"/>
      <c r="CB2045" s="28"/>
      <c r="CC2045" s="28"/>
      <c r="CD2045" s="28"/>
      <c r="CE2045" s="28"/>
      <c r="CF2045" s="28"/>
      <c r="CG2045" s="28"/>
      <c r="CH2045" s="28"/>
      <c r="CI2045" s="28"/>
      <c r="CJ2045" s="28"/>
      <c r="CK2045" s="28"/>
      <c r="CL2045" s="28"/>
      <c r="CM2045" s="28"/>
      <c r="CN2045" s="28"/>
      <c r="CO2045" s="28"/>
      <c r="CP2045" s="28"/>
      <c r="CQ2045" s="28"/>
      <c r="CR2045" s="28"/>
      <c r="CS2045" s="28"/>
      <c r="CT2045" s="28"/>
      <c r="CU2045" s="28"/>
      <c r="CV2045" s="28"/>
      <c r="CW2045" s="28"/>
      <c r="CX2045" s="28"/>
      <c r="CY2045" s="28"/>
    </row>
    <row r="2046" customFormat="false" ht="12.75" hidden="false" customHeight="false" outlineLevel="0" collapsed="false">
      <c r="BS2046" s="28"/>
      <c r="BT2046" s="28"/>
      <c r="BU2046" s="28"/>
      <c r="BV2046" s="28"/>
      <c r="BW2046" s="28"/>
      <c r="BX2046" s="28"/>
      <c r="BY2046" s="28"/>
      <c r="BZ2046" s="28"/>
      <c r="CA2046" s="28"/>
      <c r="CB2046" s="28"/>
      <c r="CC2046" s="28"/>
      <c r="CD2046" s="28"/>
      <c r="CE2046" s="28"/>
      <c r="CF2046" s="28"/>
      <c r="CG2046" s="28"/>
      <c r="CH2046" s="28"/>
      <c r="CI2046" s="28"/>
      <c r="CJ2046" s="28"/>
      <c r="CK2046" s="28"/>
      <c r="CL2046" s="28"/>
      <c r="CM2046" s="28"/>
      <c r="CN2046" s="28"/>
      <c r="CO2046" s="28"/>
      <c r="CP2046" s="28"/>
      <c r="CQ2046" s="28"/>
      <c r="CR2046" s="28"/>
      <c r="CS2046" s="28"/>
      <c r="CT2046" s="28"/>
      <c r="CU2046" s="28"/>
      <c r="CV2046" s="28"/>
      <c r="CW2046" s="28"/>
      <c r="CX2046" s="28"/>
      <c r="CY2046" s="28"/>
    </row>
    <row r="2047" customFormat="false" ht="12.75" hidden="false" customHeight="false" outlineLevel="0" collapsed="false">
      <c r="BS2047" s="28"/>
      <c r="BT2047" s="28"/>
      <c r="BU2047" s="28"/>
      <c r="BV2047" s="28"/>
      <c r="BW2047" s="28"/>
      <c r="BX2047" s="28"/>
      <c r="BY2047" s="28"/>
      <c r="BZ2047" s="28"/>
      <c r="CA2047" s="28"/>
      <c r="CB2047" s="28"/>
      <c r="CC2047" s="28"/>
      <c r="CD2047" s="28"/>
      <c r="CE2047" s="28"/>
      <c r="CF2047" s="28"/>
      <c r="CG2047" s="28"/>
      <c r="CH2047" s="28"/>
      <c r="CI2047" s="28"/>
      <c r="CJ2047" s="28"/>
      <c r="CK2047" s="28"/>
      <c r="CL2047" s="28"/>
      <c r="CM2047" s="28"/>
      <c r="CN2047" s="28"/>
      <c r="CO2047" s="28"/>
      <c r="CP2047" s="28"/>
      <c r="CQ2047" s="28"/>
      <c r="CR2047" s="28"/>
      <c r="CS2047" s="28"/>
      <c r="CT2047" s="28"/>
      <c r="CU2047" s="28"/>
      <c r="CV2047" s="28"/>
      <c r="CW2047" s="28"/>
      <c r="CX2047" s="28"/>
      <c r="CY2047" s="28"/>
    </row>
    <row r="2048" customFormat="false" ht="12.75" hidden="false" customHeight="false" outlineLevel="0" collapsed="false">
      <c r="BS2048" s="28"/>
      <c r="BT2048" s="28"/>
      <c r="BU2048" s="28"/>
      <c r="BV2048" s="28"/>
      <c r="BW2048" s="28"/>
      <c r="BX2048" s="28"/>
      <c r="BY2048" s="28"/>
      <c r="BZ2048" s="28"/>
      <c r="CA2048" s="28"/>
      <c r="CB2048" s="28"/>
      <c r="CC2048" s="28"/>
      <c r="CD2048" s="28"/>
      <c r="CE2048" s="28"/>
      <c r="CF2048" s="28"/>
      <c r="CG2048" s="28"/>
      <c r="CH2048" s="28"/>
      <c r="CI2048" s="28"/>
      <c r="CJ2048" s="28"/>
      <c r="CK2048" s="28"/>
      <c r="CL2048" s="28"/>
      <c r="CM2048" s="28"/>
      <c r="CN2048" s="28"/>
      <c r="CO2048" s="28"/>
      <c r="CP2048" s="28"/>
      <c r="CQ2048" s="28"/>
      <c r="CR2048" s="28"/>
      <c r="CS2048" s="28"/>
      <c r="CT2048" s="28"/>
      <c r="CU2048" s="28"/>
      <c r="CV2048" s="28"/>
      <c r="CW2048" s="28"/>
      <c r="CX2048" s="28"/>
      <c r="CY2048" s="28"/>
    </row>
    <row r="2049" customFormat="false" ht="12.75" hidden="false" customHeight="false" outlineLevel="0" collapsed="false">
      <c r="BS2049" s="28"/>
      <c r="BT2049" s="28"/>
      <c r="BU2049" s="28"/>
      <c r="BV2049" s="28"/>
      <c r="BW2049" s="28"/>
      <c r="BX2049" s="28"/>
      <c r="BY2049" s="28"/>
      <c r="BZ2049" s="28"/>
      <c r="CA2049" s="28"/>
      <c r="CB2049" s="28"/>
      <c r="CC2049" s="28"/>
      <c r="CD2049" s="28"/>
      <c r="CE2049" s="28"/>
      <c r="CF2049" s="28"/>
      <c r="CG2049" s="28"/>
      <c r="CH2049" s="28"/>
      <c r="CI2049" s="28"/>
      <c r="CJ2049" s="28"/>
      <c r="CK2049" s="28"/>
      <c r="CL2049" s="28"/>
      <c r="CM2049" s="28"/>
      <c r="CN2049" s="28"/>
      <c r="CO2049" s="28"/>
      <c r="CP2049" s="28"/>
      <c r="CQ2049" s="28"/>
      <c r="CR2049" s="28"/>
      <c r="CS2049" s="28"/>
      <c r="CT2049" s="28"/>
      <c r="CU2049" s="28"/>
      <c r="CV2049" s="28"/>
      <c r="CW2049" s="28"/>
      <c r="CX2049" s="28"/>
      <c r="CY2049" s="28"/>
    </row>
    <row r="2050" customFormat="false" ht="12.75" hidden="false" customHeight="false" outlineLevel="0" collapsed="false">
      <c r="BS2050" s="28"/>
      <c r="BT2050" s="28"/>
      <c r="BU2050" s="28"/>
      <c r="BV2050" s="28"/>
      <c r="BW2050" s="28"/>
      <c r="BX2050" s="28"/>
      <c r="BY2050" s="28"/>
      <c r="BZ2050" s="28"/>
      <c r="CA2050" s="28"/>
      <c r="CB2050" s="28"/>
      <c r="CC2050" s="28"/>
      <c r="CD2050" s="28"/>
      <c r="CE2050" s="28"/>
      <c r="CF2050" s="28"/>
      <c r="CG2050" s="28"/>
      <c r="CH2050" s="28"/>
      <c r="CI2050" s="28"/>
      <c r="CJ2050" s="28"/>
      <c r="CK2050" s="28"/>
      <c r="CL2050" s="28"/>
      <c r="CM2050" s="28"/>
      <c r="CN2050" s="28"/>
      <c r="CO2050" s="28"/>
      <c r="CP2050" s="28"/>
      <c r="CQ2050" s="28"/>
      <c r="CR2050" s="28"/>
      <c r="CS2050" s="28"/>
      <c r="CT2050" s="28"/>
      <c r="CU2050" s="28"/>
      <c r="CV2050" s="28"/>
      <c r="CW2050" s="28"/>
      <c r="CX2050" s="28"/>
      <c r="CY2050" s="28"/>
    </row>
    <row r="2051" customFormat="false" ht="12.75" hidden="false" customHeight="false" outlineLevel="0" collapsed="false">
      <c r="BS2051" s="28"/>
      <c r="BT2051" s="28"/>
      <c r="BU2051" s="28"/>
      <c r="BV2051" s="28"/>
      <c r="BW2051" s="28"/>
      <c r="BX2051" s="28"/>
      <c r="BY2051" s="28"/>
      <c r="BZ2051" s="28"/>
      <c r="CA2051" s="28"/>
      <c r="CB2051" s="28"/>
      <c r="CC2051" s="28"/>
      <c r="CD2051" s="28"/>
      <c r="CE2051" s="28"/>
      <c r="CF2051" s="28"/>
      <c r="CG2051" s="28"/>
      <c r="CH2051" s="28"/>
      <c r="CI2051" s="28"/>
      <c r="CJ2051" s="28"/>
      <c r="CK2051" s="28"/>
      <c r="CL2051" s="28"/>
      <c r="CM2051" s="28"/>
      <c r="CN2051" s="28"/>
      <c r="CO2051" s="28"/>
      <c r="CP2051" s="28"/>
      <c r="CQ2051" s="28"/>
      <c r="CR2051" s="28"/>
      <c r="CS2051" s="28"/>
      <c r="CT2051" s="28"/>
      <c r="CU2051" s="28"/>
      <c r="CV2051" s="28"/>
      <c r="CW2051" s="28"/>
      <c r="CX2051" s="28"/>
      <c r="CY2051" s="28"/>
    </row>
    <row r="2052" customFormat="false" ht="12.75" hidden="false" customHeight="false" outlineLevel="0" collapsed="false">
      <c r="BS2052" s="28"/>
      <c r="BT2052" s="28"/>
      <c r="BU2052" s="28"/>
      <c r="BV2052" s="28"/>
      <c r="BW2052" s="28"/>
      <c r="BX2052" s="28"/>
      <c r="BY2052" s="28"/>
      <c r="BZ2052" s="28"/>
      <c r="CA2052" s="28"/>
      <c r="CB2052" s="28"/>
      <c r="CC2052" s="28"/>
      <c r="CD2052" s="28"/>
      <c r="CE2052" s="28"/>
      <c r="CF2052" s="28"/>
      <c r="CG2052" s="28"/>
      <c r="CH2052" s="28"/>
      <c r="CI2052" s="28"/>
      <c r="CJ2052" s="28"/>
      <c r="CK2052" s="28"/>
      <c r="CL2052" s="28"/>
      <c r="CM2052" s="28"/>
      <c r="CN2052" s="28"/>
      <c r="CO2052" s="28"/>
      <c r="CP2052" s="28"/>
      <c r="CQ2052" s="28"/>
      <c r="CR2052" s="28"/>
      <c r="CS2052" s="28"/>
      <c r="CT2052" s="28"/>
      <c r="CU2052" s="28"/>
      <c r="CV2052" s="28"/>
      <c r="CW2052" s="28"/>
      <c r="CX2052" s="28"/>
      <c r="CY2052" s="28"/>
    </row>
    <row r="2053" customFormat="false" ht="12.75" hidden="false" customHeight="false" outlineLevel="0" collapsed="false">
      <c r="BS2053" s="28"/>
      <c r="BT2053" s="28"/>
      <c r="BU2053" s="28"/>
      <c r="BV2053" s="28"/>
      <c r="BW2053" s="28"/>
      <c r="BX2053" s="28"/>
      <c r="BY2053" s="28"/>
      <c r="BZ2053" s="28"/>
      <c r="CA2053" s="28"/>
      <c r="CB2053" s="28"/>
      <c r="CC2053" s="28"/>
      <c r="CD2053" s="28"/>
      <c r="CE2053" s="28"/>
      <c r="CF2053" s="28"/>
      <c r="CG2053" s="28"/>
      <c r="CH2053" s="28"/>
      <c r="CI2053" s="28"/>
      <c r="CJ2053" s="28"/>
      <c r="CK2053" s="28"/>
      <c r="CL2053" s="28"/>
      <c r="CM2053" s="28"/>
      <c r="CN2053" s="28"/>
      <c r="CO2053" s="28"/>
      <c r="CP2053" s="28"/>
      <c r="CQ2053" s="28"/>
      <c r="CR2053" s="28"/>
      <c r="CS2053" s="28"/>
      <c r="CT2053" s="28"/>
      <c r="CU2053" s="28"/>
      <c r="CV2053" s="28"/>
      <c r="CW2053" s="28"/>
      <c r="CX2053" s="28"/>
      <c r="CY2053" s="28"/>
    </row>
    <row r="2054" customFormat="false" ht="12.75" hidden="false" customHeight="false" outlineLevel="0" collapsed="false">
      <c r="BS2054" s="28"/>
      <c r="BT2054" s="28"/>
      <c r="BU2054" s="28"/>
      <c r="BV2054" s="28"/>
      <c r="BW2054" s="28"/>
      <c r="BX2054" s="28"/>
      <c r="BY2054" s="28"/>
      <c r="BZ2054" s="28"/>
      <c r="CA2054" s="28"/>
      <c r="CB2054" s="28"/>
      <c r="CC2054" s="28"/>
      <c r="CD2054" s="28"/>
      <c r="CE2054" s="28"/>
      <c r="CF2054" s="28"/>
      <c r="CG2054" s="28"/>
      <c r="CH2054" s="28"/>
      <c r="CI2054" s="28"/>
      <c r="CJ2054" s="28"/>
      <c r="CK2054" s="28"/>
      <c r="CL2054" s="28"/>
      <c r="CM2054" s="28"/>
      <c r="CN2054" s="28"/>
      <c r="CO2054" s="28"/>
      <c r="CP2054" s="28"/>
      <c r="CQ2054" s="28"/>
      <c r="CR2054" s="28"/>
      <c r="CS2054" s="28"/>
      <c r="CT2054" s="28"/>
      <c r="CU2054" s="28"/>
      <c r="CV2054" s="28"/>
      <c r="CW2054" s="28"/>
      <c r="CX2054" s="28"/>
      <c r="CY2054" s="28"/>
    </row>
    <row r="2055" customFormat="false" ht="12.75" hidden="false" customHeight="false" outlineLevel="0" collapsed="false">
      <c r="BS2055" s="28"/>
      <c r="BT2055" s="28"/>
      <c r="BU2055" s="28"/>
      <c r="BV2055" s="28"/>
      <c r="BW2055" s="28"/>
      <c r="BX2055" s="28"/>
      <c r="BY2055" s="28"/>
      <c r="BZ2055" s="28"/>
      <c r="CA2055" s="28"/>
      <c r="CB2055" s="28"/>
      <c r="CC2055" s="28"/>
      <c r="CD2055" s="28"/>
      <c r="CE2055" s="28"/>
      <c r="CF2055" s="28"/>
      <c r="CG2055" s="28"/>
      <c r="CH2055" s="28"/>
      <c r="CI2055" s="28"/>
      <c r="CJ2055" s="28"/>
      <c r="CK2055" s="28"/>
      <c r="CL2055" s="28"/>
      <c r="CM2055" s="28"/>
      <c r="CN2055" s="28"/>
      <c r="CO2055" s="28"/>
      <c r="CP2055" s="28"/>
      <c r="CQ2055" s="28"/>
      <c r="CR2055" s="28"/>
      <c r="CS2055" s="28"/>
      <c r="CT2055" s="28"/>
      <c r="CU2055" s="28"/>
      <c r="CV2055" s="28"/>
      <c r="CW2055" s="28"/>
      <c r="CX2055" s="28"/>
      <c r="CY2055" s="28"/>
    </row>
    <row r="2056" customFormat="false" ht="12.75" hidden="false" customHeight="false" outlineLevel="0" collapsed="false">
      <c r="BS2056" s="28"/>
      <c r="BT2056" s="28"/>
      <c r="BU2056" s="28"/>
      <c r="BV2056" s="28"/>
      <c r="BW2056" s="28"/>
      <c r="BX2056" s="28"/>
      <c r="BY2056" s="28"/>
      <c r="BZ2056" s="28"/>
      <c r="CA2056" s="28"/>
      <c r="CB2056" s="28"/>
      <c r="CC2056" s="28"/>
      <c r="CD2056" s="28"/>
      <c r="CE2056" s="28"/>
      <c r="CF2056" s="28"/>
      <c r="CG2056" s="28"/>
      <c r="CH2056" s="28"/>
      <c r="CI2056" s="28"/>
      <c r="CJ2056" s="28"/>
      <c r="CK2056" s="28"/>
      <c r="CL2056" s="28"/>
      <c r="CM2056" s="28"/>
      <c r="CN2056" s="28"/>
      <c r="CO2056" s="28"/>
      <c r="CP2056" s="28"/>
      <c r="CQ2056" s="28"/>
      <c r="CR2056" s="28"/>
      <c r="CS2056" s="28"/>
      <c r="CT2056" s="28"/>
      <c r="CU2056" s="28"/>
      <c r="CV2056" s="28"/>
      <c r="CW2056" s="28"/>
      <c r="CX2056" s="28"/>
      <c r="CY2056" s="28"/>
    </row>
    <row r="2057" customFormat="false" ht="12.75" hidden="false" customHeight="false" outlineLevel="0" collapsed="false">
      <c r="BS2057" s="28"/>
      <c r="BT2057" s="28"/>
      <c r="BU2057" s="28"/>
      <c r="BV2057" s="28"/>
      <c r="BW2057" s="28"/>
      <c r="BX2057" s="28"/>
      <c r="BY2057" s="28"/>
      <c r="BZ2057" s="28"/>
      <c r="CA2057" s="28"/>
      <c r="CB2057" s="28"/>
      <c r="CC2057" s="28"/>
      <c r="CD2057" s="28"/>
      <c r="CE2057" s="28"/>
      <c r="CF2057" s="28"/>
      <c r="CG2057" s="28"/>
      <c r="CH2057" s="28"/>
      <c r="CI2057" s="28"/>
      <c r="CJ2057" s="28"/>
      <c r="CK2057" s="28"/>
      <c r="CL2057" s="28"/>
      <c r="CM2057" s="28"/>
      <c r="CN2057" s="28"/>
      <c r="CO2057" s="28"/>
      <c r="CP2057" s="28"/>
      <c r="CQ2057" s="28"/>
      <c r="CR2057" s="28"/>
      <c r="CS2057" s="28"/>
      <c r="CT2057" s="28"/>
      <c r="CU2057" s="28"/>
      <c r="CV2057" s="28"/>
      <c r="CW2057" s="28"/>
      <c r="CX2057" s="28"/>
      <c r="CY2057" s="28"/>
    </row>
    <row r="2058" customFormat="false" ht="12.75" hidden="false" customHeight="false" outlineLevel="0" collapsed="false">
      <c r="BS2058" s="28"/>
      <c r="BT2058" s="28"/>
      <c r="BU2058" s="28"/>
      <c r="BV2058" s="28"/>
      <c r="BW2058" s="28"/>
      <c r="BX2058" s="28"/>
      <c r="BY2058" s="28"/>
      <c r="BZ2058" s="28"/>
      <c r="CA2058" s="28"/>
      <c r="CB2058" s="28"/>
      <c r="CC2058" s="28"/>
      <c r="CD2058" s="28"/>
      <c r="CE2058" s="28"/>
      <c r="CF2058" s="28"/>
      <c r="CG2058" s="28"/>
      <c r="CH2058" s="28"/>
      <c r="CI2058" s="28"/>
      <c r="CJ2058" s="28"/>
      <c r="CK2058" s="28"/>
      <c r="CL2058" s="28"/>
      <c r="CM2058" s="28"/>
      <c r="CN2058" s="28"/>
      <c r="CO2058" s="28"/>
      <c r="CP2058" s="28"/>
      <c r="CQ2058" s="28"/>
      <c r="CR2058" s="28"/>
      <c r="CS2058" s="28"/>
      <c r="CT2058" s="28"/>
      <c r="CU2058" s="28"/>
      <c r="CV2058" s="28"/>
      <c r="CW2058" s="28"/>
      <c r="CX2058" s="28"/>
      <c r="CY2058" s="28"/>
    </row>
    <row r="2059" customFormat="false" ht="12.75" hidden="false" customHeight="false" outlineLevel="0" collapsed="false">
      <c r="BS2059" s="28"/>
      <c r="BT2059" s="28"/>
      <c r="BU2059" s="28"/>
      <c r="BV2059" s="28"/>
      <c r="BW2059" s="28"/>
      <c r="BX2059" s="28"/>
      <c r="BY2059" s="28"/>
      <c r="BZ2059" s="28"/>
      <c r="CA2059" s="28"/>
      <c r="CB2059" s="28"/>
      <c r="CC2059" s="28"/>
      <c r="CD2059" s="28"/>
      <c r="CE2059" s="28"/>
      <c r="CF2059" s="28"/>
      <c r="CG2059" s="28"/>
      <c r="CH2059" s="28"/>
      <c r="CI2059" s="28"/>
      <c r="CJ2059" s="28"/>
      <c r="CK2059" s="28"/>
      <c r="CL2059" s="28"/>
      <c r="CM2059" s="28"/>
      <c r="CN2059" s="28"/>
      <c r="CO2059" s="28"/>
      <c r="CP2059" s="28"/>
      <c r="CQ2059" s="28"/>
      <c r="CR2059" s="28"/>
      <c r="CS2059" s="28"/>
      <c r="CT2059" s="28"/>
      <c r="CU2059" s="28"/>
      <c r="CV2059" s="28"/>
      <c r="CW2059" s="28"/>
      <c r="CX2059" s="28"/>
      <c r="CY2059" s="28"/>
    </row>
    <row r="2060" customFormat="false" ht="12.75" hidden="false" customHeight="false" outlineLevel="0" collapsed="false">
      <c r="BS2060" s="28"/>
      <c r="BT2060" s="28"/>
      <c r="BU2060" s="28"/>
      <c r="BV2060" s="28"/>
      <c r="BW2060" s="28"/>
      <c r="BX2060" s="28"/>
      <c r="BY2060" s="28"/>
      <c r="BZ2060" s="28"/>
      <c r="CA2060" s="28"/>
      <c r="CB2060" s="28"/>
      <c r="CC2060" s="28"/>
      <c r="CD2060" s="28"/>
      <c r="CE2060" s="28"/>
      <c r="CF2060" s="28"/>
      <c r="CG2060" s="28"/>
      <c r="CH2060" s="28"/>
      <c r="CI2060" s="28"/>
      <c r="CJ2060" s="28"/>
      <c r="CK2060" s="28"/>
      <c r="CL2060" s="28"/>
      <c r="CM2060" s="28"/>
      <c r="CN2060" s="28"/>
      <c r="CO2060" s="28"/>
      <c r="CP2060" s="28"/>
      <c r="CQ2060" s="28"/>
      <c r="CR2060" s="28"/>
      <c r="CS2060" s="28"/>
      <c r="CT2060" s="28"/>
      <c r="CU2060" s="28"/>
      <c r="CV2060" s="28"/>
      <c r="CW2060" s="28"/>
      <c r="CX2060" s="28"/>
      <c r="CY2060" s="28"/>
    </row>
    <row r="2061" customFormat="false" ht="12.75" hidden="false" customHeight="false" outlineLevel="0" collapsed="false">
      <c r="BS2061" s="28"/>
      <c r="BT2061" s="28"/>
      <c r="BU2061" s="28"/>
      <c r="BV2061" s="28"/>
      <c r="BW2061" s="28"/>
      <c r="BX2061" s="28"/>
      <c r="BY2061" s="28"/>
      <c r="BZ2061" s="28"/>
      <c r="CA2061" s="28"/>
      <c r="CB2061" s="28"/>
      <c r="CC2061" s="28"/>
      <c r="CD2061" s="28"/>
      <c r="CE2061" s="28"/>
      <c r="CF2061" s="28"/>
      <c r="CG2061" s="28"/>
      <c r="CH2061" s="28"/>
      <c r="CI2061" s="28"/>
      <c r="CJ2061" s="28"/>
      <c r="CK2061" s="28"/>
      <c r="CL2061" s="28"/>
      <c r="CM2061" s="28"/>
      <c r="CN2061" s="28"/>
      <c r="CO2061" s="28"/>
      <c r="CP2061" s="28"/>
      <c r="CQ2061" s="28"/>
      <c r="CR2061" s="28"/>
      <c r="CS2061" s="28"/>
      <c r="CT2061" s="28"/>
      <c r="CU2061" s="28"/>
      <c r="CV2061" s="28"/>
      <c r="CW2061" s="28"/>
      <c r="CX2061" s="28"/>
      <c r="CY2061" s="28"/>
    </row>
    <row r="2062" customFormat="false" ht="12.75" hidden="false" customHeight="false" outlineLevel="0" collapsed="false">
      <c r="BS2062" s="28"/>
      <c r="BT2062" s="28"/>
      <c r="BU2062" s="28"/>
      <c r="BV2062" s="28"/>
      <c r="BW2062" s="28"/>
      <c r="BX2062" s="28"/>
      <c r="BY2062" s="28"/>
      <c r="BZ2062" s="28"/>
      <c r="CA2062" s="28"/>
      <c r="CB2062" s="28"/>
      <c r="CC2062" s="28"/>
      <c r="CD2062" s="28"/>
      <c r="CE2062" s="28"/>
      <c r="CF2062" s="28"/>
      <c r="CG2062" s="28"/>
      <c r="CH2062" s="28"/>
      <c r="CI2062" s="28"/>
      <c r="CJ2062" s="28"/>
      <c r="CK2062" s="28"/>
      <c r="CL2062" s="28"/>
      <c r="CM2062" s="28"/>
      <c r="CN2062" s="28"/>
      <c r="CO2062" s="28"/>
      <c r="CP2062" s="28"/>
      <c r="CQ2062" s="28"/>
      <c r="CR2062" s="28"/>
      <c r="CS2062" s="28"/>
      <c r="CT2062" s="28"/>
      <c r="CU2062" s="28"/>
      <c r="CV2062" s="28"/>
      <c r="CW2062" s="28"/>
      <c r="CX2062" s="28"/>
      <c r="CY2062" s="28"/>
    </row>
    <row r="2063" customFormat="false" ht="12.75" hidden="false" customHeight="false" outlineLevel="0" collapsed="false">
      <c r="BS2063" s="28"/>
      <c r="BT2063" s="28"/>
      <c r="BU2063" s="28"/>
      <c r="BV2063" s="28"/>
      <c r="BW2063" s="28"/>
      <c r="BX2063" s="28"/>
      <c r="BY2063" s="28"/>
      <c r="BZ2063" s="28"/>
      <c r="CA2063" s="28"/>
      <c r="CB2063" s="28"/>
      <c r="CC2063" s="28"/>
      <c r="CD2063" s="28"/>
      <c r="CE2063" s="28"/>
      <c r="CF2063" s="28"/>
      <c r="CG2063" s="28"/>
      <c r="CH2063" s="28"/>
      <c r="CI2063" s="28"/>
      <c r="CJ2063" s="28"/>
      <c r="CK2063" s="28"/>
      <c r="CL2063" s="28"/>
      <c r="CM2063" s="28"/>
      <c r="CN2063" s="28"/>
      <c r="CO2063" s="28"/>
      <c r="CP2063" s="28"/>
      <c r="CQ2063" s="28"/>
      <c r="CR2063" s="28"/>
      <c r="CS2063" s="28"/>
      <c r="CT2063" s="28"/>
      <c r="CU2063" s="28"/>
      <c r="CV2063" s="28"/>
      <c r="CW2063" s="28"/>
      <c r="CX2063" s="28"/>
      <c r="CY2063" s="28"/>
    </row>
    <row r="2064" customFormat="false" ht="12.75" hidden="false" customHeight="false" outlineLevel="0" collapsed="false">
      <c r="BS2064" s="28"/>
      <c r="BT2064" s="28"/>
      <c r="BU2064" s="28"/>
      <c r="BV2064" s="28"/>
      <c r="BW2064" s="28"/>
      <c r="BX2064" s="28"/>
      <c r="BY2064" s="28"/>
      <c r="BZ2064" s="28"/>
      <c r="CA2064" s="28"/>
      <c r="CB2064" s="28"/>
      <c r="CC2064" s="28"/>
      <c r="CD2064" s="28"/>
      <c r="CE2064" s="28"/>
      <c r="CF2064" s="28"/>
      <c r="CG2064" s="28"/>
      <c r="CH2064" s="28"/>
      <c r="CI2064" s="28"/>
      <c r="CJ2064" s="28"/>
      <c r="CK2064" s="28"/>
      <c r="CL2064" s="28"/>
      <c r="CM2064" s="28"/>
      <c r="CN2064" s="28"/>
      <c r="CO2064" s="28"/>
      <c r="CP2064" s="28"/>
      <c r="CQ2064" s="28"/>
      <c r="CR2064" s="28"/>
      <c r="CS2064" s="28"/>
      <c r="CT2064" s="28"/>
      <c r="CU2064" s="28"/>
      <c r="CV2064" s="28"/>
      <c r="CW2064" s="28"/>
      <c r="CX2064" s="28"/>
      <c r="CY2064" s="28"/>
    </row>
    <row r="2065" customFormat="false" ht="12.75" hidden="false" customHeight="false" outlineLevel="0" collapsed="false">
      <c r="BS2065" s="28"/>
      <c r="BT2065" s="28"/>
      <c r="BU2065" s="28"/>
      <c r="BV2065" s="28"/>
      <c r="BW2065" s="28"/>
      <c r="BX2065" s="28"/>
      <c r="BY2065" s="28"/>
      <c r="BZ2065" s="28"/>
      <c r="CA2065" s="28"/>
      <c r="CB2065" s="28"/>
      <c r="CC2065" s="28"/>
      <c r="CD2065" s="28"/>
      <c r="CE2065" s="28"/>
      <c r="CF2065" s="28"/>
      <c r="CG2065" s="28"/>
      <c r="CH2065" s="28"/>
      <c r="CI2065" s="28"/>
      <c r="CJ2065" s="28"/>
      <c r="CK2065" s="28"/>
      <c r="CL2065" s="28"/>
      <c r="CM2065" s="28"/>
      <c r="CN2065" s="28"/>
      <c r="CO2065" s="28"/>
      <c r="CP2065" s="28"/>
      <c r="CQ2065" s="28"/>
      <c r="CR2065" s="28"/>
      <c r="CS2065" s="28"/>
      <c r="CT2065" s="28"/>
      <c r="CU2065" s="28"/>
      <c r="CV2065" s="28"/>
      <c r="CW2065" s="28"/>
      <c r="CX2065" s="28"/>
      <c r="CY2065" s="28"/>
    </row>
    <row r="2066" customFormat="false" ht="12.75" hidden="false" customHeight="false" outlineLevel="0" collapsed="false">
      <c r="BS2066" s="28"/>
      <c r="BT2066" s="28"/>
      <c r="BU2066" s="28"/>
      <c r="BV2066" s="28"/>
      <c r="BW2066" s="28"/>
      <c r="BX2066" s="28"/>
      <c r="BY2066" s="28"/>
      <c r="BZ2066" s="28"/>
      <c r="CA2066" s="28"/>
      <c r="CB2066" s="28"/>
      <c r="CC2066" s="28"/>
      <c r="CD2066" s="28"/>
      <c r="CE2066" s="28"/>
      <c r="CF2066" s="28"/>
      <c r="CG2066" s="28"/>
      <c r="CH2066" s="28"/>
      <c r="CI2066" s="28"/>
      <c r="CJ2066" s="28"/>
      <c r="CK2066" s="28"/>
      <c r="CL2066" s="28"/>
      <c r="CM2066" s="28"/>
      <c r="CN2066" s="28"/>
      <c r="CO2066" s="28"/>
      <c r="CP2066" s="28"/>
      <c r="CQ2066" s="28"/>
      <c r="CR2066" s="28"/>
      <c r="CS2066" s="28"/>
      <c r="CT2066" s="28"/>
      <c r="CU2066" s="28"/>
      <c r="CV2066" s="28"/>
      <c r="CW2066" s="28"/>
      <c r="CX2066" s="28"/>
      <c r="CY2066" s="28"/>
    </row>
    <row r="2067" customFormat="false" ht="12.75" hidden="false" customHeight="false" outlineLevel="0" collapsed="false">
      <c r="BS2067" s="28"/>
      <c r="BT2067" s="28"/>
      <c r="BU2067" s="28"/>
      <c r="BV2067" s="28"/>
      <c r="BW2067" s="28"/>
      <c r="BX2067" s="28"/>
      <c r="BY2067" s="28"/>
      <c r="BZ2067" s="28"/>
      <c r="CA2067" s="28"/>
      <c r="CB2067" s="28"/>
      <c r="CC2067" s="28"/>
      <c r="CD2067" s="28"/>
      <c r="CE2067" s="28"/>
      <c r="CF2067" s="28"/>
      <c r="CG2067" s="28"/>
      <c r="CH2067" s="28"/>
      <c r="CI2067" s="28"/>
      <c r="CJ2067" s="28"/>
      <c r="CK2067" s="28"/>
      <c r="CL2067" s="28"/>
      <c r="CM2067" s="28"/>
      <c r="CN2067" s="28"/>
      <c r="CO2067" s="28"/>
      <c r="CP2067" s="28"/>
      <c r="CQ2067" s="28"/>
      <c r="CR2067" s="28"/>
      <c r="CS2067" s="28"/>
      <c r="CT2067" s="28"/>
      <c r="CU2067" s="28"/>
      <c r="CV2067" s="28"/>
      <c r="CW2067" s="28"/>
      <c r="CX2067" s="28"/>
      <c r="CY2067" s="28"/>
    </row>
    <row r="2068" customFormat="false" ht="12.75" hidden="false" customHeight="false" outlineLevel="0" collapsed="false">
      <c r="BS2068" s="28"/>
      <c r="BT2068" s="28"/>
      <c r="BU2068" s="28"/>
      <c r="BV2068" s="28"/>
      <c r="BW2068" s="28"/>
      <c r="BX2068" s="28"/>
      <c r="BY2068" s="28"/>
      <c r="BZ2068" s="28"/>
      <c r="CA2068" s="28"/>
      <c r="CB2068" s="28"/>
      <c r="CC2068" s="28"/>
      <c r="CD2068" s="28"/>
      <c r="CE2068" s="28"/>
      <c r="CF2068" s="28"/>
      <c r="CG2068" s="28"/>
      <c r="CH2068" s="28"/>
      <c r="CI2068" s="28"/>
      <c r="CJ2068" s="28"/>
      <c r="CK2068" s="28"/>
      <c r="CL2068" s="28"/>
      <c r="CM2068" s="28"/>
      <c r="CN2068" s="28"/>
      <c r="CO2068" s="28"/>
      <c r="CP2068" s="28"/>
      <c r="CQ2068" s="28"/>
      <c r="CR2068" s="28"/>
      <c r="CS2068" s="28"/>
      <c r="CT2068" s="28"/>
      <c r="CU2068" s="28"/>
      <c r="CV2068" s="28"/>
      <c r="CW2068" s="28"/>
      <c r="CX2068" s="28"/>
      <c r="CY2068" s="28"/>
    </row>
    <row r="2069" customFormat="false" ht="12.75" hidden="false" customHeight="false" outlineLevel="0" collapsed="false">
      <c r="BS2069" s="28"/>
      <c r="BT2069" s="28"/>
      <c r="BU2069" s="28"/>
      <c r="BV2069" s="28"/>
      <c r="BW2069" s="28"/>
      <c r="BX2069" s="28"/>
      <c r="BY2069" s="28"/>
      <c r="BZ2069" s="28"/>
      <c r="CA2069" s="28"/>
      <c r="CB2069" s="28"/>
      <c r="CC2069" s="28"/>
      <c r="CD2069" s="28"/>
      <c r="CE2069" s="28"/>
      <c r="CF2069" s="28"/>
      <c r="CG2069" s="28"/>
      <c r="CH2069" s="28"/>
      <c r="CI2069" s="28"/>
      <c r="CJ2069" s="28"/>
      <c r="CK2069" s="28"/>
      <c r="CL2069" s="28"/>
      <c r="CM2069" s="28"/>
      <c r="CN2069" s="28"/>
      <c r="CO2069" s="28"/>
      <c r="CP2069" s="28"/>
      <c r="CQ2069" s="28"/>
      <c r="CR2069" s="28"/>
      <c r="CS2069" s="28"/>
      <c r="CT2069" s="28"/>
      <c r="CU2069" s="28"/>
      <c r="CV2069" s="28"/>
      <c r="CW2069" s="28"/>
      <c r="CX2069" s="28"/>
      <c r="CY2069" s="28"/>
    </row>
    <row r="2070" customFormat="false" ht="12.75" hidden="false" customHeight="false" outlineLevel="0" collapsed="false">
      <c r="BS2070" s="28"/>
      <c r="BT2070" s="28"/>
      <c r="BU2070" s="28"/>
      <c r="BV2070" s="28"/>
      <c r="BW2070" s="28"/>
      <c r="BX2070" s="28"/>
      <c r="BY2070" s="28"/>
      <c r="BZ2070" s="28"/>
      <c r="CA2070" s="28"/>
      <c r="CB2070" s="28"/>
      <c r="CC2070" s="28"/>
      <c r="CD2070" s="28"/>
      <c r="CE2070" s="28"/>
      <c r="CF2070" s="28"/>
      <c r="CG2070" s="28"/>
      <c r="CH2070" s="28"/>
      <c r="CI2070" s="28"/>
      <c r="CJ2070" s="28"/>
      <c r="CK2070" s="28"/>
      <c r="CL2070" s="28"/>
      <c r="CM2070" s="28"/>
      <c r="CN2070" s="28"/>
      <c r="CO2070" s="28"/>
      <c r="CP2070" s="28"/>
      <c r="CQ2070" s="28"/>
      <c r="CR2070" s="28"/>
      <c r="CS2070" s="28"/>
      <c r="CT2070" s="28"/>
      <c r="CU2070" s="28"/>
      <c r="CV2070" s="28"/>
      <c r="CW2070" s="28"/>
      <c r="CX2070" s="28"/>
      <c r="CY2070" s="28"/>
    </row>
    <row r="2071" customFormat="false" ht="12.75" hidden="false" customHeight="false" outlineLevel="0" collapsed="false">
      <c r="BS2071" s="28"/>
      <c r="BT2071" s="28"/>
      <c r="BU2071" s="28"/>
      <c r="BV2071" s="28"/>
      <c r="BW2071" s="28"/>
      <c r="BX2071" s="28"/>
      <c r="BY2071" s="28"/>
      <c r="BZ2071" s="28"/>
      <c r="CA2071" s="28"/>
      <c r="CB2071" s="28"/>
      <c r="CC2071" s="28"/>
      <c r="CD2071" s="28"/>
      <c r="CE2071" s="28"/>
      <c r="CF2071" s="28"/>
      <c r="CG2071" s="28"/>
      <c r="CH2071" s="28"/>
      <c r="CI2071" s="28"/>
      <c r="CJ2071" s="28"/>
      <c r="CK2071" s="28"/>
      <c r="CL2071" s="28"/>
      <c r="CM2071" s="28"/>
      <c r="CN2071" s="28"/>
      <c r="CO2071" s="28"/>
      <c r="CP2071" s="28"/>
      <c r="CQ2071" s="28"/>
      <c r="CR2071" s="28"/>
      <c r="CS2071" s="28"/>
      <c r="CT2071" s="28"/>
      <c r="CU2071" s="28"/>
      <c r="CV2071" s="28"/>
      <c r="CW2071" s="28"/>
      <c r="CX2071" s="28"/>
      <c r="CY2071" s="28"/>
    </row>
    <row r="2072" customFormat="false" ht="12.75" hidden="false" customHeight="false" outlineLevel="0" collapsed="false">
      <c r="BS2072" s="28"/>
      <c r="BT2072" s="28"/>
      <c r="BU2072" s="28"/>
      <c r="BV2072" s="28"/>
      <c r="BW2072" s="28"/>
      <c r="BX2072" s="28"/>
      <c r="BY2072" s="28"/>
      <c r="BZ2072" s="28"/>
      <c r="CA2072" s="28"/>
      <c r="CB2072" s="28"/>
      <c r="CC2072" s="28"/>
      <c r="CD2072" s="28"/>
      <c r="CE2072" s="28"/>
      <c r="CF2072" s="28"/>
      <c r="CG2072" s="28"/>
      <c r="CH2072" s="28"/>
      <c r="CI2072" s="28"/>
      <c r="CJ2072" s="28"/>
      <c r="CK2072" s="28"/>
      <c r="CL2072" s="28"/>
      <c r="CM2072" s="28"/>
      <c r="CN2072" s="28"/>
      <c r="CO2072" s="28"/>
      <c r="CP2072" s="28"/>
      <c r="CQ2072" s="28"/>
      <c r="CR2072" s="28"/>
      <c r="CS2072" s="28"/>
      <c r="CT2072" s="28"/>
      <c r="CU2072" s="28"/>
      <c r="CV2072" s="28"/>
      <c r="CW2072" s="28"/>
      <c r="CX2072" s="28"/>
      <c r="CY2072" s="28"/>
    </row>
    <row r="2073" customFormat="false" ht="12.75" hidden="false" customHeight="false" outlineLevel="0" collapsed="false">
      <c r="BS2073" s="28"/>
      <c r="BT2073" s="28"/>
      <c r="BU2073" s="28"/>
      <c r="BV2073" s="28"/>
      <c r="BW2073" s="28"/>
      <c r="BX2073" s="28"/>
      <c r="BY2073" s="28"/>
      <c r="BZ2073" s="28"/>
      <c r="CA2073" s="28"/>
      <c r="CB2073" s="28"/>
      <c r="CC2073" s="28"/>
      <c r="CD2073" s="28"/>
      <c r="CE2073" s="28"/>
      <c r="CF2073" s="28"/>
      <c r="CG2073" s="28"/>
      <c r="CH2073" s="28"/>
      <c r="CI2073" s="28"/>
      <c r="CJ2073" s="28"/>
      <c r="CK2073" s="28"/>
      <c r="CL2073" s="28"/>
      <c r="CM2073" s="28"/>
      <c r="CN2073" s="28"/>
      <c r="CO2073" s="28"/>
      <c r="CP2073" s="28"/>
      <c r="CQ2073" s="28"/>
      <c r="CR2073" s="28"/>
      <c r="CS2073" s="28"/>
      <c r="CT2073" s="28"/>
      <c r="CU2073" s="28"/>
      <c r="CV2073" s="28"/>
      <c r="CW2073" s="28"/>
      <c r="CX2073" s="28"/>
      <c r="CY2073" s="28"/>
    </row>
    <row r="2074" customFormat="false" ht="12.75" hidden="false" customHeight="false" outlineLevel="0" collapsed="false">
      <c r="BS2074" s="28"/>
      <c r="BT2074" s="28"/>
      <c r="BU2074" s="28"/>
      <c r="BV2074" s="28"/>
      <c r="BW2074" s="28"/>
      <c r="BX2074" s="28"/>
      <c r="BY2074" s="28"/>
      <c r="BZ2074" s="28"/>
      <c r="CA2074" s="28"/>
      <c r="CB2074" s="28"/>
      <c r="CC2074" s="28"/>
      <c r="CD2074" s="28"/>
      <c r="CE2074" s="28"/>
      <c r="CF2074" s="28"/>
      <c r="CG2074" s="28"/>
      <c r="CH2074" s="28"/>
      <c r="CI2074" s="28"/>
      <c r="CJ2074" s="28"/>
      <c r="CK2074" s="28"/>
      <c r="CL2074" s="28"/>
      <c r="CM2074" s="28"/>
      <c r="CN2074" s="28"/>
      <c r="CO2074" s="28"/>
      <c r="CP2074" s="28"/>
      <c r="CQ2074" s="28"/>
      <c r="CR2074" s="28"/>
      <c r="CS2074" s="28"/>
      <c r="CT2074" s="28"/>
      <c r="CU2074" s="28"/>
      <c r="CV2074" s="28"/>
      <c r="CW2074" s="28"/>
      <c r="CX2074" s="28"/>
      <c r="CY2074" s="28"/>
    </row>
    <row r="2075" customFormat="false" ht="12.75" hidden="false" customHeight="false" outlineLevel="0" collapsed="false">
      <c r="BS2075" s="28"/>
      <c r="BT2075" s="28"/>
      <c r="BU2075" s="28"/>
      <c r="BV2075" s="28"/>
      <c r="BW2075" s="28"/>
      <c r="BX2075" s="28"/>
      <c r="BY2075" s="28"/>
      <c r="BZ2075" s="28"/>
      <c r="CA2075" s="28"/>
      <c r="CB2075" s="28"/>
      <c r="CC2075" s="28"/>
      <c r="CD2075" s="28"/>
      <c r="CE2075" s="28"/>
      <c r="CF2075" s="28"/>
      <c r="CG2075" s="28"/>
      <c r="CH2075" s="28"/>
      <c r="CI2075" s="28"/>
      <c r="CJ2075" s="28"/>
      <c r="CK2075" s="28"/>
      <c r="CL2075" s="28"/>
      <c r="CM2075" s="28"/>
      <c r="CN2075" s="28"/>
      <c r="CO2075" s="28"/>
      <c r="CP2075" s="28"/>
      <c r="CQ2075" s="28"/>
      <c r="CR2075" s="28"/>
      <c r="CS2075" s="28"/>
      <c r="CT2075" s="28"/>
      <c r="CU2075" s="28"/>
      <c r="CV2075" s="28"/>
      <c r="CW2075" s="28"/>
      <c r="CX2075" s="28"/>
      <c r="CY2075" s="28"/>
    </row>
    <row r="2076" customFormat="false" ht="12.75" hidden="false" customHeight="false" outlineLevel="0" collapsed="false">
      <c r="BS2076" s="28"/>
      <c r="BT2076" s="28"/>
      <c r="BU2076" s="28"/>
      <c r="BV2076" s="28"/>
      <c r="BW2076" s="28"/>
      <c r="BX2076" s="28"/>
      <c r="BY2076" s="28"/>
      <c r="BZ2076" s="28"/>
      <c r="CA2076" s="28"/>
      <c r="CB2076" s="28"/>
      <c r="CC2076" s="28"/>
      <c r="CD2076" s="28"/>
      <c r="CE2076" s="28"/>
      <c r="CF2076" s="28"/>
      <c r="CG2076" s="28"/>
      <c r="CH2076" s="28"/>
      <c r="CI2076" s="28"/>
      <c r="CJ2076" s="28"/>
      <c r="CK2076" s="28"/>
      <c r="CL2076" s="28"/>
      <c r="CM2076" s="28"/>
      <c r="CN2076" s="28"/>
      <c r="CO2076" s="28"/>
      <c r="CP2076" s="28"/>
      <c r="CQ2076" s="28"/>
      <c r="CR2076" s="28"/>
      <c r="CS2076" s="28"/>
      <c r="CT2076" s="28"/>
      <c r="CU2076" s="28"/>
      <c r="CV2076" s="28"/>
      <c r="CW2076" s="28"/>
      <c r="CX2076" s="28"/>
      <c r="CY2076" s="28"/>
    </row>
    <row r="2077" customFormat="false" ht="12.75" hidden="false" customHeight="false" outlineLevel="0" collapsed="false">
      <c r="BS2077" s="28"/>
      <c r="BT2077" s="28"/>
      <c r="BU2077" s="28"/>
      <c r="BV2077" s="28"/>
      <c r="BW2077" s="28"/>
      <c r="BX2077" s="28"/>
      <c r="BY2077" s="28"/>
      <c r="BZ2077" s="28"/>
      <c r="CA2077" s="28"/>
      <c r="CB2077" s="28"/>
      <c r="CC2077" s="28"/>
      <c r="CD2077" s="28"/>
      <c r="CE2077" s="28"/>
      <c r="CF2077" s="28"/>
      <c r="CG2077" s="28"/>
      <c r="CH2077" s="28"/>
      <c r="CI2077" s="28"/>
      <c r="CJ2077" s="28"/>
      <c r="CK2077" s="28"/>
      <c r="CL2077" s="28"/>
      <c r="CM2077" s="28"/>
      <c r="CN2077" s="28"/>
      <c r="CO2077" s="28"/>
      <c r="CP2077" s="28"/>
      <c r="CQ2077" s="28"/>
      <c r="CR2077" s="28"/>
      <c r="CS2077" s="28"/>
      <c r="CT2077" s="28"/>
      <c r="CU2077" s="28"/>
      <c r="CV2077" s="28"/>
      <c r="CW2077" s="28"/>
      <c r="CX2077" s="28"/>
      <c r="CY2077" s="28"/>
    </row>
    <row r="2078" customFormat="false" ht="12.75" hidden="false" customHeight="false" outlineLevel="0" collapsed="false">
      <c r="BS2078" s="28"/>
      <c r="BT2078" s="28"/>
      <c r="BU2078" s="28"/>
      <c r="BV2078" s="28"/>
      <c r="BW2078" s="28"/>
      <c r="BX2078" s="28"/>
      <c r="BY2078" s="28"/>
      <c r="BZ2078" s="28"/>
      <c r="CA2078" s="28"/>
      <c r="CB2078" s="28"/>
      <c r="CC2078" s="28"/>
      <c r="CD2078" s="28"/>
      <c r="CE2078" s="28"/>
      <c r="CF2078" s="28"/>
      <c r="CG2078" s="28"/>
      <c r="CH2078" s="28"/>
      <c r="CI2078" s="28"/>
      <c r="CJ2078" s="28"/>
      <c r="CK2078" s="28"/>
      <c r="CL2078" s="28"/>
      <c r="CM2078" s="28"/>
      <c r="CN2078" s="28"/>
      <c r="CO2078" s="28"/>
      <c r="CP2078" s="28"/>
      <c r="CQ2078" s="28"/>
      <c r="CR2078" s="28"/>
      <c r="CS2078" s="28"/>
      <c r="CT2078" s="28"/>
      <c r="CU2078" s="28"/>
      <c r="CV2078" s="28"/>
      <c r="CW2078" s="28"/>
      <c r="CX2078" s="28"/>
      <c r="CY2078" s="28"/>
    </row>
    <row r="2079" customFormat="false" ht="12.75" hidden="false" customHeight="false" outlineLevel="0" collapsed="false">
      <c r="BS2079" s="28"/>
      <c r="BT2079" s="28"/>
      <c r="BU2079" s="28"/>
      <c r="BV2079" s="28"/>
      <c r="BW2079" s="28"/>
      <c r="BX2079" s="28"/>
      <c r="BY2079" s="28"/>
      <c r="BZ2079" s="28"/>
      <c r="CA2079" s="28"/>
      <c r="CB2079" s="28"/>
      <c r="CC2079" s="28"/>
      <c r="CD2079" s="28"/>
      <c r="CE2079" s="28"/>
      <c r="CF2079" s="28"/>
      <c r="CG2079" s="28"/>
      <c r="CH2079" s="28"/>
      <c r="CI2079" s="28"/>
      <c r="CJ2079" s="28"/>
      <c r="CK2079" s="28"/>
      <c r="CL2079" s="28"/>
      <c r="CM2079" s="28"/>
      <c r="CN2079" s="28"/>
      <c r="CO2079" s="28"/>
      <c r="CP2079" s="28"/>
      <c r="CQ2079" s="28"/>
      <c r="CR2079" s="28"/>
      <c r="CS2079" s="28"/>
      <c r="CT2079" s="28"/>
      <c r="CU2079" s="28"/>
      <c r="CV2079" s="28"/>
      <c r="CW2079" s="28"/>
      <c r="CX2079" s="28"/>
      <c r="CY2079" s="28"/>
    </row>
    <row r="2080" customFormat="false" ht="12.75" hidden="false" customHeight="false" outlineLevel="0" collapsed="false">
      <c r="BS2080" s="28"/>
      <c r="BT2080" s="28"/>
      <c r="BU2080" s="28"/>
      <c r="BV2080" s="28"/>
      <c r="BW2080" s="28"/>
      <c r="BX2080" s="28"/>
      <c r="BY2080" s="28"/>
      <c r="BZ2080" s="28"/>
      <c r="CA2080" s="28"/>
      <c r="CB2080" s="28"/>
      <c r="CC2080" s="28"/>
      <c r="CD2080" s="28"/>
      <c r="CE2080" s="28"/>
      <c r="CF2080" s="28"/>
      <c r="CG2080" s="28"/>
      <c r="CH2080" s="28"/>
      <c r="CI2080" s="28"/>
      <c r="CJ2080" s="28"/>
      <c r="CK2080" s="28"/>
      <c r="CL2080" s="28"/>
      <c r="CM2080" s="28"/>
      <c r="CN2080" s="28"/>
      <c r="CO2080" s="28"/>
      <c r="CP2080" s="28"/>
      <c r="CQ2080" s="28"/>
      <c r="CR2080" s="28"/>
      <c r="CS2080" s="28"/>
      <c r="CT2080" s="28"/>
      <c r="CU2080" s="28"/>
      <c r="CV2080" s="28"/>
      <c r="CW2080" s="28"/>
      <c r="CX2080" s="28"/>
      <c r="CY2080" s="28"/>
    </row>
    <row r="2081" customFormat="false" ht="12.75" hidden="false" customHeight="false" outlineLevel="0" collapsed="false">
      <c r="BS2081" s="28"/>
      <c r="BT2081" s="28"/>
      <c r="BU2081" s="28"/>
      <c r="BV2081" s="28"/>
      <c r="BW2081" s="28"/>
      <c r="BX2081" s="28"/>
      <c r="BY2081" s="28"/>
      <c r="BZ2081" s="28"/>
      <c r="CA2081" s="28"/>
      <c r="CB2081" s="28"/>
      <c r="CC2081" s="28"/>
      <c r="CD2081" s="28"/>
      <c r="CE2081" s="28"/>
      <c r="CF2081" s="28"/>
      <c r="CG2081" s="28"/>
      <c r="CH2081" s="28"/>
      <c r="CI2081" s="28"/>
      <c r="CJ2081" s="28"/>
      <c r="CK2081" s="28"/>
      <c r="CL2081" s="28"/>
      <c r="CM2081" s="28"/>
      <c r="CN2081" s="28"/>
      <c r="CO2081" s="28"/>
      <c r="CP2081" s="28"/>
      <c r="CQ2081" s="28"/>
      <c r="CR2081" s="28"/>
      <c r="CS2081" s="28"/>
      <c r="CT2081" s="28"/>
      <c r="CU2081" s="28"/>
      <c r="CV2081" s="28"/>
      <c r="CW2081" s="28"/>
      <c r="CX2081" s="28"/>
      <c r="CY2081" s="28"/>
    </row>
    <row r="2082" customFormat="false" ht="12.75" hidden="false" customHeight="false" outlineLevel="0" collapsed="false">
      <c r="BS2082" s="28"/>
      <c r="BT2082" s="28"/>
      <c r="BU2082" s="28"/>
      <c r="BV2082" s="28"/>
      <c r="BW2082" s="28"/>
      <c r="BX2082" s="28"/>
      <c r="BY2082" s="28"/>
      <c r="BZ2082" s="28"/>
      <c r="CA2082" s="28"/>
      <c r="CB2082" s="28"/>
      <c r="CC2082" s="28"/>
      <c r="CD2082" s="28"/>
      <c r="CE2082" s="28"/>
      <c r="CF2082" s="28"/>
      <c r="CG2082" s="28"/>
      <c r="CH2082" s="28"/>
      <c r="CI2082" s="28"/>
      <c r="CJ2082" s="28"/>
      <c r="CK2082" s="28"/>
      <c r="CL2082" s="28"/>
      <c r="CM2082" s="28"/>
      <c r="CN2082" s="28"/>
      <c r="CO2082" s="28"/>
      <c r="CP2082" s="28"/>
      <c r="CQ2082" s="28"/>
      <c r="CR2082" s="28"/>
      <c r="CS2082" s="28"/>
      <c r="CT2082" s="28"/>
      <c r="CU2082" s="28"/>
      <c r="CV2082" s="28"/>
      <c r="CW2082" s="28"/>
      <c r="CX2082" s="28"/>
      <c r="CY2082" s="28"/>
    </row>
    <row r="2083" customFormat="false" ht="12.75" hidden="false" customHeight="false" outlineLevel="0" collapsed="false">
      <c r="BS2083" s="28"/>
      <c r="BT2083" s="28"/>
      <c r="BU2083" s="28"/>
      <c r="BV2083" s="28"/>
      <c r="BW2083" s="28"/>
      <c r="BX2083" s="28"/>
      <c r="BY2083" s="28"/>
      <c r="BZ2083" s="28"/>
      <c r="CA2083" s="28"/>
      <c r="CB2083" s="28"/>
      <c r="CC2083" s="28"/>
      <c r="CD2083" s="28"/>
      <c r="CE2083" s="28"/>
      <c r="CF2083" s="28"/>
      <c r="CG2083" s="28"/>
      <c r="CH2083" s="28"/>
      <c r="CI2083" s="28"/>
      <c r="CJ2083" s="28"/>
      <c r="CK2083" s="28"/>
      <c r="CL2083" s="28"/>
      <c r="CM2083" s="28"/>
      <c r="CN2083" s="28"/>
      <c r="CO2083" s="28"/>
      <c r="CP2083" s="28"/>
      <c r="CQ2083" s="28"/>
      <c r="CR2083" s="28"/>
      <c r="CS2083" s="28"/>
      <c r="CT2083" s="28"/>
      <c r="CU2083" s="28"/>
      <c r="CV2083" s="28"/>
      <c r="CW2083" s="28"/>
      <c r="CX2083" s="28"/>
      <c r="CY2083" s="28"/>
    </row>
    <row r="2084" customFormat="false" ht="12.75" hidden="false" customHeight="false" outlineLevel="0" collapsed="false">
      <c r="BS2084" s="28"/>
      <c r="BT2084" s="28"/>
      <c r="BU2084" s="28"/>
      <c r="BV2084" s="28"/>
      <c r="BW2084" s="28"/>
      <c r="BX2084" s="28"/>
      <c r="BY2084" s="28"/>
      <c r="BZ2084" s="28"/>
      <c r="CA2084" s="28"/>
      <c r="CB2084" s="28"/>
      <c r="CC2084" s="28"/>
      <c r="CD2084" s="28"/>
      <c r="CE2084" s="28"/>
      <c r="CF2084" s="28"/>
      <c r="CG2084" s="28"/>
      <c r="CH2084" s="28"/>
      <c r="CI2084" s="28"/>
      <c r="CJ2084" s="28"/>
      <c r="CK2084" s="28"/>
      <c r="CL2084" s="28"/>
      <c r="CM2084" s="28"/>
      <c r="CN2084" s="28"/>
      <c r="CO2084" s="28"/>
      <c r="CP2084" s="28"/>
      <c r="CQ2084" s="28"/>
      <c r="CR2084" s="28"/>
      <c r="CS2084" s="28"/>
      <c r="CT2084" s="28"/>
      <c r="CU2084" s="28"/>
      <c r="CV2084" s="28"/>
      <c r="CW2084" s="28"/>
      <c r="CX2084" s="28"/>
      <c r="CY2084" s="28"/>
    </row>
    <row r="2085" customFormat="false" ht="12.75" hidden="false" customHeight="false" outlineLevel="0" collapsed="false">
      <c r="BS2085" s="28"/>
      <c r="BT2085" s="28"/>
      <c r="BU2085" s="28"/>
      <c r="BV2085" s="28"/>
      <c r="BW2085" s="28"/>
      <c r="BX2085" s="28"/>
      <c r="BY2085" s="28"/>
      <c r="BZ2085" s="28"/>
      <c r="CA2085" s="28"/>
      <c r="CB2085" s="28"/>
      <c r="CC2085" s="28"/>
      <c r="CD2085" s="28"/>
      <c r="CE2085" s="28"/>
      <c r="CF2085" s="28"/>
      <c r="CG2085" s="28"/>
      <c r="CH2085" s="28"/>
      <c r="CI2085" s="28"/>
      <c r="CJ2085" s="28"/>
      <c r="CK2085" s="28"/>
      <c r="CL2085" s="28"/>
      <c r="CM2085" s="28"/>
      <c r="CN2085" s="28"/>
      <c r="CO2085" s="28"/>
      <c r="CP2085" s="28"/>
      <c r="CQ2085" s="28"/>
      <c r="CR2085" s="28"/>
      <c r="CS2085" s="28"/>
      <c r="CT2085" s="28"/>
      <c r="CU2085" s="28"/>
      <c r="CV2085" s="28"/>
      <c r="CW2085" s="28"/>
      <c r="CX2085" s="28"/>
      <c r="CY2085" s="28"/>
    </row>
    <row r="2086" customFormat="false" ht="12.75" hidden="false" customHeight="false" outlineLevel="0" collapsed="false">
      <c r="BS2086" s="28"/>
      <c r="BT2086" s="28"/>
      <c r="BU2086" s="28"/>
      <c r="BV2086" s="28"/>
      <c r="BW2086" s="28"/>
      <c r="BX2086" s="28"/>
      <c r="BY2086" s="28"/>
      <c r="BZ2086" s="28"/>
      <c r="CA2086" s="28"/>
      <c r="CB2086" s="28"/>
      <c r="CC2086" s="28"/>
      <c r="CD2086" s="28"/>
      <c r="CE2086" s="28"/>
      <c r="CF2086" s="28"/>
      <c r="CG2086" s="28"/>
      <c r="CH2086" s="28"/>
      <c r="CI2086" s="28"/>
      <c r="CJ2086" s="28"/>
      <c r="CK2086" s="28"/>
      <c r="CL2086" s="28"/>
      <c r="CM2086" s="28"/>
      <c r="CN2086" s="28"/>
      <c r="CO2086" s="28"/>
      <c r="CP2086" s="28"/>
      <c r="CQ2086" s="28"/>
      <c r="CR2086" s="28"/>
      <c r="CS2086" s="28"/>
      <c r="CT2086" s="28"/>
      <c r="CU2086" s="28"/>
      <c r="CV2086" s="28"/>
      <c r="CW2086" s="28"/>
      <c r="CX2086" s="28"/>
      <c r="CY2086" s="28"/>
    </row>
    <row r="2087" customFormat="false" ht="12.75" hidden="false" customHeight="false" outlineLevel="0" collapsed="false">
      <c r="BS2087" s="28"/>
      <c r="BT2087" s="28"/>
      <c r="BU2087" s="28"/>
      <c r="BV2087" s="28"/>
      <c r="BW2087" s="28"/>
      <c r="BX2087" s="28"/>
      <c r="BY2087" s="28"/>
      <c r="BZ2087" s="28"/>
      <c r="CA2087" s="28"/>
      <c r="CB2087" s="28"/>
      <c r="CC2087" s="28"/>
      <c r="CD2087" s="28"/>
      <c r="CE2087" s="28"/>
      <c r="CF2087" s="28"/>
      <c r="CG2087" s="28"/>
      <c r="CH2087" s="28"/>
      <c r="CI2087" s="28"/>
      <c r="CJ2087" s="28"/>
      <c r="CK2087" s="28"/>
      <c r="CL2087" s="28"/>
      <c r="CM2087" s="28"/>
      <c r="CN2087" s="28"/>
      <c r="CO2087" s="28"/>
      <c r="CP2087" s="28"/>
      <c r="CQ2087" s="28"/>
      <c r="CR2087" s="28"/>
      <c r="CS2087" s="28"/>
      <c r="CT2087" s="28"/>
      <c r="CU2087" s="28"/>
      <c r="CV2087" s="28"/>
      <c r="CW2087" s="28"/>
      <c r="CX2087" s="28"/>
      <c r="CY2087" s="28"/>
    </row>
    <row r="2088" customFormat="false" ht="12.75" hidden="false" customHeight="false" outlineLevel="0" collapsed="false">
      <c r="BS2088" s="28"/>
      <c r="BT2088" s="28"/>
      <c r="BU2088" s="28"/>
      <c r="BV2088" s="28"/>
      <c r="BW2088" s="28"/>
      <c r="BX2088" s="28"/>
      <c r="BY2088" s="28"/>
      <c r="BZ2088" s="28"/>
      <c r="CA2088" s="28"/>
      <c r="CB2088" s="28"/>
      <c r="CC2088" s="28"/>
      <c r="CD2088" s="28"/>
      <c r="CE2088" s="28"/>
      <c r="CF2088" s="28"/>
      <c r="CG2088" s="28"/>
      <c r="CH2088" s="28"/>
      <c r="CI2088" s="28"/>
      <c r="CJ2088" s="28"/>
      <c r="CK2088" s="28"/>
      <c r="CL2088" s="28"/>
      <c r="CM2088" s="28"/>
      <c r="CN2088" s="28"/>
      <c r="CO2088" s="28"/>
      <c r="CP2088" s="28"/>
      <c r="CQ2088" s="28"/>
      <c r="CR2088" s="28"/>
      <c r="CS2088" s="28"/>
      <c r="CT2088" s="28"/>
      <c r="CU2088" s="28"/>
      <c r="CV2088" s="28"/>
      <c r="CW2088" s="28"/>
      <c r="CX2088" s="28"/>
      <c r="CY2088" s="28"/>
    </row>
    <row r="2089" customFormat="false" ht="12.75" hidden="false" customHeight="false" outlineLevel="0" collapsed="false">
      <c r="BS2089" s="28"/>
      <c r="BT2089" s="28"/>
      <c r="BU2089" s="28"/>
      <c r="BV2089" s="28"/>
      <c r="BW2089" s="28"/>
      <c r="BX2089" s="28"/>
      <c r="BY2089" s="28"/>
      <c r="BZ2089" s="28"/>
      <c r="CA2089" s="28"/>
      <c r="CB2089" s="28"/>
      <c r="CC2089" s="28"/>
      <c r="CD2089" s="28"/>
      <c r="CE2089" s="28"/>
      <c r="CF2089" s="28"/>
      <c r="CG2089" s="28"/>
      <c r="CH2089" s="28"/>
      <c r="CI2089" s="28"/>
      <c r="CJ2089" s="28"/>
      <c r="CK2089" s="28"/>
      <c r="CL2089" s="28"/>
      <c r="CM2089" s="28"/>
      <c r="CN2089" s="28"/>
      <c r="CO2089" s="28"/>
      <c r="CP2089" s="28"/>
      <c r="CQ2089" s="28"/>
      <c r="CR2089" s="28"/>
      <c r="CS2089" s="28"/>
      <c r="CT2089" s="28"/>
      <c r="CU2089" s="28"/>
      <c r="CV2089" s="28"/>
      <c r="CW2089" s="28"/>
      <c r="CX2089" s="28"/>
      <c r="CY2089" s="28"/>
    </row>
    <row r="2090" customFormat="false" ht="12.75" hidden="false" customHeight="false" outlineLevel="0" collapsed="false">
      <c r="BS2090" s="28"/>
      <c r="BT2090" s="28"/>
      <c r="BU2090" s="28"/>
      <c r="BV2090" s="28"/>
      <c r="BW2090" s="28"/>
      <c r="BX2090" s="28"/>
      <c r="BY2090" s="28"/>
      <c r="BZ2090" s="28"/>
      <c r="CA2090" s="28"/>
      <c r="CB2090" s="28"/>
      <c r="CC2090" s="28"/>
      <c r="CD2090" s="28"/>
      <c r="CE2090" s="28"/>
      <c r="CF2090" s="28"/>
      <c r="CG2090" s="28"/>
      <c r="CH2090" s="28"/>
      <c r="CI2090" s="28"/>
      <c r="CJ2090" s="28"/>
      <c r="CK2090" s="28"/>
      <c r="CL2090" s="28"/>
      <c r="CM2090" s="28"/>
      <c r="CN2090" s="28"/>
      <c r="CO2090" s="28"/>
      <c r="CP2090" s="28"/>
      <c r="CQ2090" s="28"/>
      <c r="CR2090" s="28"/>
      <c r="CS2090" s="28"/>
      <c r="CT2090" s="28"/>
      <c r="CU2090" s="28"/>
      <c r="CV2090" s="28"/>
      <c r="CW2090" s="28"/>
      <c r="CX2090" s="28"/>
      <c r="CY2090" s="28"/>
    </row>
    <row r="2091" customFormat="false" ht="12.75" hidden="false" customHeight="false" outlineLevel="0" collapsed="false">
      <c r="BS2091" s="28"/>
      <c r="BT2091" s="28"/>
      <c r="BU2091" s="28"/>
      <c r="BV2091" s="28"/>
      <c r="BW2091" s="28"/>
      <c r="BX2091" s="28"/>
      <c r="BY2091" s="28"/>
      <c r="BZ2091" s="28"/>
      <c r="CA2091" s="28"/>
      <c r="CB2091" s="28"/>
      <c r="CC2091" s="28"/>
      <c r="CD2091" s="28"/>
      <c r="CE2091" s="28"/>
      <c r="CF2091" s="28"/>
      <c r="CG2091" s="28"/>
      <c r="CH2091" s="28"/>
      <c r="CI2091" s="28"/>
      <c r="CJ2091" s="28"/>
      <c r="CK2091" s="28"/>
      <c r="CL2091" s="28"/>
      <c r="CM2091" s="28"/>
      <c r="CN2091" s="28"/>
      <c r="CO2091" s="28"/>
      <c r="CP2091" s="28"/>
      <c r="CQ2091" s="28"/>
      <c r="CR2091" s="28"/>
      <c r="CS2091" s="28"/>
      <c r="CT2091" s="28"/>
      <c r="CU2091" s="28"/>
      <c r="CV2091" s="28"/>
      <c r="CW2091" s="28"/>
      <c r="CX2091" s="28"/>
      <c r="CY2091" s="28"/>
    </row>
    <row r="2092" customFormat="false" ht="12.75" hidden="false" customHeight="false" outlineLevel="0" collapsed="false">
      <c r="BS2092" s="28"/>
      <c r="BT2092" s="28"/>
      <c r="BU2092" s="28"/>
      <c r="BV2092" s="28"/>
      <c r="BW2092" s="28"/>
      <c r="BX2092" s="28"/>
      <c r="BY2092" s="28"/>
      <c r="BZ2092" s="28"/>
      <c r="CA2092" s="28"/>
      <c r="CB2092" s="28"/>
      <c r="CC2092" s="28"/>
      <c r="CD2092" s="28"/>
      <c r="CE2092" s="28"/>
      <c r="CF2092" s="28"/>
      <c r="CG2092" s="28"/>
      <c r="CH2092" s="28"/>
      <c r="CI2092" s="28"/>
      <c r="CJ2092" s="28"/>
      <c r="CK2092" s="28"/>
      <c r="CL2092" s="28"/>
      <c r="CM2092" s="28"/>
      <c r="CN2092" s="28"/>
      <c r="CO2092" s="28"/>
      <c r="CP2092" s="28"/>
      <c r="CQ2092" s="28"/>
      <c r="CR2092" s="28"/>
      <c r="CS2092" s="28"/>
      <c r="CT2092" s="28"/>
      <c r="CU2092" s="28"/>
      <c r="CV2092" s="28"/>
      <c r="CW2092" s="28"/>
      <c r="CX2092" s="28"/>
      <c r="CY2092" s="28"/>
    </row>
    <row r="2093" customFormat="false" ht="12.75" hidden="false" customHeight="false" outlineLevel="0" collapsed="false">
      <c r="BS2093" s="28"/>
      <c r="BT2093" s="28"/>
      <c r="BU2093" s="28"/>
      <c r="BV2093" s="28"/>
      <c r="BW2093" s="28"/>
      <c r="BX2093" s="28"/>
      <c r="BY2093" s="28"/>
      <c r="BZ2093" s="28"/>
      <c r="CA2093" s="28"/>
      <c r="CB2093" s="28"/>
      <c r="CC2093" s="28"/>
      <c r="CD2093" s="28"/>
      <c r="CE2093" s="28"/>
      <c r="CF2093" s="28"/>
      <c r="CG2093" s="28"/>
      <c r="CH2093" s="28"/>
      <c r="CI2093" s="28"/>
      <c r="CJ2093" s="28"/>
      <c r="CK2093" s="28"/>
      <c r="CL2093" s="28"/>
      <c r="CM2093" s="28"/>
      <c r="CN2093" s="28"/>
      <c r="CO2093" s="28"/>
      <c r="CP2093" s="28"/>
      <c r="CQ2093" s="28"/>
      <c r="CR2093" s="28"/>
      <c r="CS2093" s="28"/>
      <c r="CT2093" s="28"/>
      <c r="CU2093" s="28"/>
      <c r="CV2093" s="28"/>
      <c r="CW2093" s="28"/>
      <c r="CX2093" s="28"/>
      <c r="CY2093" s="28"/>
    </row>
    <row r="2094" customFormat="false" ht="12.75" hidden="false" customHeight="false" outlineLevel="0" collapsed="false">
      <c r="BS2094" s="28"/>
      <c r="BT2094" s="28"/>
      <c r="BU2094" s="28"/>
      <c r="BV2094" s="28"/>
      <c r="BW2094" s="28"/>
      <c r="BX2094" s="28"/>
      <c r="BY2094" s="28"/>
      <c r="BZ2094" s="28"/>
      <c r="CA2094" s="28"/>
      <c r="CB2094" s="28"/>
      <c r="CC2094" s="28"/>
      <c r="CD2094" s="28"/>
      <c r="CE2094" s="28"/>
      <c r="CF2094" s="28"/>
      <c r="CG2094" s="28"/>
      <c r="CH2094" s="28"/>
      <c r="CI2094" s="28"/>
      <c r="CJ2094" s="28"/>
      <c r="CK2094" s="28"/>
      <c r="CL2094" s="28"/>
      <c r="CM2094" s="28"/>
      <c r="CN2094" s="28"/>
      <c r="CO2094" s="28"/>
      <c r="CP2094" s="28"/>
      <c r="CQ2094" s="28"/>
      <c r="CR2094" s="28"/>
      <c r="CS2094" s="28"/>
      <c r="CT2094" s="28"/>
      <c r="CU2094" s="28"/>
      <c r="CV2094" s="28"/>
      <c r="CW2094" s="28"/>
      <c r="CX2094" s="28"/>
      <c r="CY2094" s="28"/>
    </row>
    <row r="2095" customFormat="false" ht="12.75" hidden="false" customHeight="false" outlineLevel="0" collapsed="false">
      <c r="BS2095" s="28"/>
      <c r="BT2095" s="28"/>
      <c r="BU2095" s="28"/>
      <c r="BV2095" s="28"/>
      <c r="BW2095" s="28"/>
      <c r="BX2095" s="28"/>
      <c r="BY2095" s="28"/>
      <c r="BZ2095" s="28"/>
      <c r="CA2095" s="28"/>
      <c r="CB2095" s="28"/>
      <c r="CC2095" s="28"/>
      <c r="CD2095" s="28"/>
      <c r="CE2095" s="28"/>
      <c r="CF2095" s="28"/>
      <c r="CG2095" s="28"/>
      <c r="CH2095" s="28"/>
      <c r="CI2095" s="28"/>
      <c r="CJ2095" s="28"/>
      <c r="CK2095" s="28"/>
      <c r="CL2095" s="28"/>
      <c r="CM2095" s="28"/>
      <c r="CN2095" s="28"/>
      <c r="CO2095" s="28"/>
      <c r="CP2095" s="28"/>
      <c r="CQ2095" s="28"/>
      <c r="CR2095" s="28"/>
      <c r="CS2095" s="28"/>
      <c r="CT2095" s="28"/>
      <c r="CU2095" s="28"/>
      <c r="CV2095" s="28"/>
      <c r="CW2095" s="28"/>
      <c r="CX2095" s="28"/>
      <c r="CY2095" s="28"/>
    </row>
    <row r="2096" customFormat="false" ht="12.75" hidden="false" customHeight="false" outlineLevel="0" collapsed="false">
      <c r="BS2096" s="28"/>
      <c r="BT2096" s="28"/>
      <c r="BU2096" s="28"/>
      <c r="BV2096" s="28"/>
      <c r="BW2096" s="28"/>
      <c r="BX2096" s="28"/>
      <c r="BY2096" s="28"/>
      <c r="BZ2096" s="28"/>
      <c r="CA2096" s="28"/>
      <c r="CB2096" s="28"/>
      <c r="CC2096" s="28"/>
      <c r="CD2096" s="28"/>
      <c r="CE2096" s="28"/>
      <c r="CF2096" s="28"/>
      <c r="CG2096" s="28"/>
      <c r="CH2096" s="28"/>
      <c r="CI2096" s="28"/>
      <c r="CJ2096" s="28"/>
      <c r="CK2096" s="28"/>
      <c r="CL2096" s="28"/>
      <c r="CM2096" s="28"/>
      <c r="CN2096" s="28"/>
      <c r="CO2096" s="28"/>
      <c r="CP2096" s="28"/>
      <c r="CQ2096" s="28"/>
      <c r="CR2096" s="28"/>
      <c r="CS2096" s="28"/>
      <c r="CT2096" s="28"/>
      <c r="CU2096" s="28"/>
      <c r="CV2096" s="28"/>
      <c r="CW2096" s="28"/>
      <c r="CX2096" s="28"/>
      <c r="CY2096" s="28"/>
    </row>
    <row r="2097" customFormat="false" ht="12.75" hidden="false" customHeight="false" outlineLevel="0" collapsed="false">
      <c r="BS2097" s="28"/>
      <c r="BT2097" s="28"/>
      <c r="BU2097" s="28"/>
      <c r="BV2097" s="28"/>
      <c r="BW2097" s="28"/>
      <c r="BX2097" s="28"/>
      <c r="BY2097" s="28"/>
      <c r="BZ2097" s="28"/>
      <c r="CA2097" s="28"/>
      <c r="CB2097" s="28"/>
      <c r="CC2097" s="28"/>
      <c r="CD2097" s="28"/>
      <c r="CE2097" s="28"/>
      <c r="CF2097" s="28"/>
      <c r="CG2097" s="28"/>
      <c r="CH2097" s="28"/>
      <c r="CI2097" s="28"/>
      <c r="CJ2097" s="28"/>
      <c r="CK2097" s="28"/>
      <c r="CL2097" s="28"/>
      <c r="CM2097" s="28"/>
      <c r="CN2097" s="28"/>
      <c r="CO2097" s="28"/>
      <c r="CP2097" s="28"/>
      <c r="CQ2097" s="28"/>
      <c r="CR2097" s="28"/>
      <c r="CS2097" s="28"/>
      <c r="CT2097" s="28"/>
      <c r="CU2097" s="28"/>
      <c r="CV2097" s="28"/>
      <c r="CW2097" s="28"/>
      <c r="CX2097" s="28"/>
      <c r="CY2097" s="28"/>
    </row>
    <row r="2098" customFormat="false" ht="12.75" hidden="false" customHeight="false" outlineLevel="0" collapsed="false">
      <c r="BS2098" s="28"/>
      <c r="BT2098" s="28"/>
      <c r="BU2098" s="28"/>
      <c r="BV2098" s="28"/>
      <c r="BW2098" s="28"/>
      <c r="BX2098" s="28"/>
      <c r="BY2098" s="28"/>
      <c r="BZ2098" s="28"/>
      <c r="CA2098" s="28"/>
      <c r="CB2098" s="28"/>
      <c r="CC2098" s="28"/>
      <c r="CD2098" s="28"/>
      <c r="CE2098" s="28"/>
      <c r="CF2098" s="28"/>
      <c r="CG2098" s="28"/>
      <c r="CH2098" s="28"/>
      <c r="CI2098" s="28"/>
      <c r="CJ2098" s="28"/>
      <c r="CK2098" s="28"/>
      <c r="CL2098" s="28"/>
      <c r="CM2098" s="28"/>
      <c r="CN2098" s="28"/>
      <c r="CO2098" s="28"/>
      <c r="CP2098" s="28"/>
      <c r="CQ2098" s="28"/>
      <c r="CR2098" s="28"/>
      <c r="CS2098" s="28"/>
      <c r="CT2098" s="28"/>
      <c r="CU2098" s="28"/>
      <c r="CV2098" s="28"/>
      <c r="CW2098" s="28"/>
      <c r="CX2098" s="28"/>
      <c r="CY2098" s="28"/>
    </row>
    <row r="2099" customFormat="false" ht="12.75" hidden="false" customHeight="false" outlineLevel="0" collapsed="false">
      <c r="BS2099" s="28"/>
      <c r="BT2099" s="28"/>
      <c r="BU2099" s="28"/>
      <c r="BV2099" s="28"/>
      <c r="BW2099" s="28"/>
      <c r="BX2099" s="28"/>
      <c r="BY2099" s="28"/>
      <c r="BZ2099" s="28"/>
      <c r="CA2099" s="28"/>
      <c r="CB2099" s="28"/>
      <c r="CC2099" s="28"/>
      <c r="CD2099" s="28"/>
      <c r="CE2099" s="28"/>
      <c r="CF2099" s="28"/>
      <c r="CG2099" s="28"/>
      <c r="CH2099" s="28"/>
      <c r="CI2099" s="28"/>
      <c r="CJ2099" s="28"/>
      <c r="CK2099" s="28"/>
      <c r="CL2099" s="28"/>
      <c r="CM2099" s="28"/>
      <c r="CN2099" s="28"/>
      <c r="CO2099" s="28"/>
      <c r="CP2099" s="28"/>
      <c r="CQ2099" s="28"/>
      <c r="CR2099" s="28"/>
      <c r="CS2099" s="28"/>
      <c r="CT2099" s="28"/>
      <c r="CU2099" s="28"/>
      <c r="CV2099" s="28"/>
      <c r="CW2099" s="28"/>
      <c r="CX2099" s="28"/>
      <c r="CY2099" s="28"/>
    </row>
    <row r="2100" customFormat="false" ht="12.75" hidden="false" customHeight="false" outlineLevel="0" collapsed="false">
      <c r="BS2100" s="28"/>
      <c r="BT2100" s="28"/>
      <c r="BU2100" s="28"/>
      <c r="BV2100" s="28"/>
      <c r="BW2100" s="28"/>
      <c r="BX2100" s="28"/>
      <c r="BY2100" s="28"/>
      <c r="BZ2100" s="28"/>
      <c r="CA2100" s="28"/>
      <c r="CB2100" s="28"/>
      <c r="CC2100" s="28"/>
      <c r="CD2100" s="28"/>
      <c r="CE2100" s="28"/>
      <c r="CF2100" s="28"/>
      <c r="CG2100" s="28"/>
      <c r="CH2100" s="28"/>
      <c r="CI2100" s="28"/>
      <c r="CJ2100" s="28"/>
      <c r="CK2100" s="28"/>
      <c r="CL2100" s="28"/>
      <c r="CM2100" s="28"/>
      <c r="CN2100" s="28"/>
      <c r="CO2100" s="28"/>
      <c r="CP2100" s="28"/>
      <c r="CQ2100" s="28"/>
      <c r="CR2100" s="28"/>
      <c r="CS2100" s="28"/>
      <c r="CT2100" s="28"/>
      <c r="CU2100" s="28"/>
      <c r="CV2100" s="28"/>
      <c r="CW2100" s="28"/>
      <c r="CX2100" s="28"/>
      <c r="CY2100" s="28"/>
    </row>
    <row r="2101" customFormat="false" ht="12.75" hidden="false" customHeight="false" outlineLevel="0" collapsed="false">
      <c r="BS2101" s="28"/>
      <c r="BT2101" s="28"/>
      <c r="BU2101" s="28"/>
      <c r="BV2101" s="28"/>
      <c r="BW2101" s="28"/>
      <c r="BX2101" s="28"/>
      <c r="BY2101" s="28"/>
      <c r="BZ2101" s="28"/>
      <c r="CA2101" s="28"/>
      <c r="CB2101" s="28"/>
      <c r="CC2101" s="28"/>
      <c r="CD2101" s="28"/>
      <c r="CE2101" s="28"/>
      <c r="CF2101" s="28"/>
      <c r="CG2101" s="28"/>
      <c r="CH2101" s="28"/>
      <c r="CI2101" s="28"/>
      <c r="CJ2101" s="28"/>
      <c r="CK2101" s="28"/>
      <c r="CL2101" s="28"/>
      <c r="CM2101" s="28"/>
      <c r="CN2101" s="28"/>
      <c r="CO2101" s="28"/>
      <c r="CP2101" s="28"/>
      <c r="CQ2101" s="28"/>
      <c r="CR2101" s="28"/>
      <c r="CS2101" s="28"/>
      <c r="CT2101" s="28"/>
      <c r="CU2101" s="28"/>
      <c r="CV2101" s="28"/>
      <c r="CW2101" s="28"/>
      <c r="CX2101" s="28"/>
      <c r="CY2101" s="28"/>
    </row>
    <row r="2102" customFormat="false" ht="12.75" hidden="false" customHeight="false" outlineLevel="0" collapsed="false">
      <c r="BS2102" s="28"/>
      <c r="BT2102" s="28"/>
      <c r="BU2102" s="28"/>
      <c r="BV2102" s="28"/>
      <c r="BW2102" s="28"/>
      <c r="BX2102" s="28"/>
      <c r="BY2102" s="28"/>
      <c r="BZ2102" s="28"/>
      <c r="CA2102" s="28"/>
      <c r="CB2102" s="28"/>
      <c r="CC2102" s="28"/>
      <c r="CD2102" s="28"/>
      <c r="CE2102" s="28"/>
      <c r="CF2102" s="28"/>
      <c r="CG2102" s="28"/>
      <c r="CH2102" s="28"/>
      <c r="CI2102" s="28"/>
      <c r="CJ2102" s="28"/>
      <c r="CK2102" s="28"/>
      <c r="CL2102" s="28"/>
      <c r="CM2102" s="28"/>
      <c r="CN2102" s="28"/>
      <c r="CO2102" s="28"/>
      <c r="CP2102" s="28"/>
      <c r="CQ2102" s="28"/>
      <c r="CR2102" s="28"/>
      <c r="CS2102" s="28"/>
      <c r="CT2102" s="28"/>
      <c r="CU2102" s="28"/>
      <c r="CV2102" s="28"/>
      <c r="CW2102" s="28"/>
      <c r="CX2102" s="28"/>
      <c r="CY2102" s="28"/>
    </row>
    <row r="2103" customFormat="false" ht="12.75" hidden="false" customHeight="false" outlineLevel="0" collapsed="false">
      <c r="BS2103" s="28"/>
      <c r="BT2103" s="28"/>
      <c r="BU2103" s="28"/>
      <c r="BV2103" s="28"/>
      <c r="BW2103" s="28"/>
      <c r="BX2103" s="28"/>
      <c r="BY2103" s="28"/>
      <c r="BZ2103" s="28"/>
      <c r="CA2103" s="28"/>
      <c r="CB2103" s="28"/>
      <c r="CC2103" s="28"/>
      <c r="CD2103" s="28"/>
      <c r="CE2103" s="28"/>
      <c r="CF2103" s="28"/>
      <c r="CG2103" s="28"/>
      <c r="CH2103" s="28"/>
      <c r="CI2103" s="28"/>
      <c r="CJ2103" s="28"/>
      <c r="CK2103" s="28"/>
      <c r="CL2103" s="28"/>
      <c r="CM2103" s="28"/>
      <c r="CN2103" s="28"/>
      <c r="CO2103" s="28"/>
      <c r="CP2103" s="28"/>
      <c r="CQ2103" s="28"/>
      <c r="CR2103" s="28"/>
      <c r="CS2103" s="28"/>
      <c r="CT2103" s="28"/>
      <c r="CU2103" s="28"/>
      <c r="CV2103" s="28"/>
      <c r="CW2103" s="28"/>
      <c r="CX2103" s="28"/>
      <c r="CY2103" s="28"/>
    </row>
    <row r="2104" customFormat="false" ht="12.75" hidden="false" customHeight="false" outlineLevel="0" collapsed="false">
      <c r="BS2104" s="28"/>
      <c r="BT2104" s="28"/>
      <c r="BU2104" s="28"/>
      <c r="BV2104" s="28"/>
      <c r="BW2104" s="28"/>
      <c r="BX2104" s="28"/>
      <c r="BY2104" s="28"/>
      <c r="BZ2104" s="28"/>
      <c r="CA2104" s="28"/>
      <c r="CB2104" s="28"/>
      <c r="CC2104" s="28"/>
      <c r="CD2104" s="28"/>
      <c r="CE2104" s="28"/>
      <c r="CF2104" s="28"/>
      <c r="CG2104" s="28"/>
      <c r="CH2104" s="28"/>
      <c r="CI2104" s="28"/>
      <c r="CJ2104" s="28"/>
      <c r="CK2104" s="28"/>
      <c r="CL2104" s="28"/>
      <c r="CM2104" s="28"/>
      <c r="CN2104" s="28"/>
      <c r="CO2104" s="28"/>
      <c r="CP2104" s="28"/>
      <c r="CQ2104" s="28"/>
      <c r="CR2104" s="28"/>
      <c r="CS2104" s="28"/>
      <c r="CT2104" s="28"/>
      <c r="CU2104" s="28"/>
      <c r="CV2104" s="28"/>
      <c r="CW2104" s="28"/>
      <c r="CX2104" s="28"/>
      <c r="CY2104" s="28"/>
    </row>
    <row r="2105" customFormat="false" ht="12.75" hidden="false" customHeight="false" outlineLevel="0" collapsed="false">
      <c r="BS2105" s="28"/>
      <c r="BT2105" s="28"/>
      <c r="BU2105" s="28"/>
      <c r="BV2105" s="28"/>
      <c r="BW2105" s="28"/>
      <c r="BX2105" s="28"/>
      <c r="BY2105" s="28"/>
      <c r="BZ2105" s="28"/>
      <c r="CA2105" s="28"/>
      <c r="CB2105" s="28"/>
      <c r="CC2105" s="28"/>
      <c r="CD2105" s="28"/>
      <c r="CE2105" s="28"/>
      <c r="CF2105" s="28"/>
      <c r="CG2105" s="28"/>
      <c r="CH2105" s="28"/>
      <c r="CI2105" s="28"/>
      <c r="CJ2105" s="28"/>
      <c r="CK2105" s="28"/>
      <c r="CL2105" s="28"/>
      <c r="CM2105" s="28"/>
      <c r="CN2105" s="28"/>
      <c r="CO2105" s="28"/>
      <c r="CP2105" s="28"/>
      <c r="CQ2105" s="28"/>
      <c r="CR2105" s="28"/>
      <c r="CS2105" s="28"/>
      <c r="CT2105" s="28"/>
      <c r="CU2105" s="28"/>
      <c r="CV2105" s="28"/>
      <c r="CW2105" s="28"/>
      <c r="CX2105" s="28"/>
      <c r="CY2105" s="28"/>
    </row>
    <row r="2106" customFormat="false" ht="12.75" hidden="false" customHeight="false" outlineLevel="0" collapsed="false">
      <c r="BS2106" s="28"/>
      <c r="BT2106" s="28"/>
      <c r="BU2106" s="28"/>
      <c r="BV2106" s="28"/>
      <c r="BW2106" s="28"/>
      <c r="BX2106" s="28"/>
      <c r="BY2106" s="28"/>
      <c r="BZ2106" s="28"/>
      <c r="CA2106" s="28"/>
      <c r="CB2106" s="28"/>
      <c r="CC2106" s="28"/>
      <c r="CD2106" s="28"/>
      <c r="CE2106" s="28"/>
      <c r="CF2106" s="28"/>
      <c r="CG2106" s="28"/>
      <c r="CH2106" s="28"/>
      <c r="CI2106" s="28"/>
      <c r="CJ2106" s="28"/>
      <c r="CK2106" s="28"/>
      <c r="CL2106" s="28"/>
      <c r="CM2106" s="28"/>
      <c r="CN2106" s="28"/>
      <c r="CO2106" s="28"/>
      <c r="CP2106" s="28"/>
      <c r="CQ2106" s="28"/>
      <c r="CR2106" s="28"/>
      <c r="CS2106" s="28"/>
      <c r="CT2106" s="28"/>
      <c r="CU2106" s="28"/>
      <c r="CV2106" s="28"/>
      <c r="CW2106" s="28"/>
      <c r="CX2106" s="28"/>
      <c r="CY2106" s="28"/>
    </row>
    <row r="2107" customFormat="false" ht="12.75" hidden="false" customHeight="false" outlineLevel="0" collapsed="false">
      <c r="BS2107" s="28"/>
      <c r="BT2107" s="28"/>
      <c r="BU2107" s="28"/>
      <c r="BV2107" s="28"/>
      <c r="BW2107" s="28"/>
      <c r="BX2107" s="28"/>
      <c r="BY2107" s="28"/>
      <c r="BZ2107" s="28"/>
      <c r="CA2107" s="28"/>
      <c r="CB2107" s="28"/>
      <c r="CC2107" s="28"/>
      <c r="CD2107" s="28"/>
      <c r="CE2107" s="28"/>
      <c r="CF2107" s="28"/>
      <c r="CG2107" s="28"/>
      <c r="CH2107" s="28"/>
      <c r="CI2107" s="28"/>
      <c r="CJ2107" s="28"/>
      <c r="CK2107" s="28"/>
      <c r="CL2107" s="28"/>
      <c r="CM2107" s="28"/>
      <c r="CN2107" s="28"/>
      <c r="CO2107" s="28"/>
      <c r="CP2107" s="28"/>
      <c r="CQ2107" s="28"/>
      <c r="CR2107" s="28"/>
      <c r="CS2107" s="28"/>
      <c r="CT2107" s="28"/>
      <c r="CU2107" s="28"/>
      <c r="CV2107" s="28"/>
      <c r="CW2107" s="28"/>
      <c r="CX2107" s="28"/>
      <c r="CY2107" s="28"/>
    </row>
    <row r="2108" customFormat="false" ht="12.75" hidden="false" customHeight="false" outlineLevel="0" collapsed="false">
      <c r="BS2108" s="28"/>
      <c r="BT2108" s="28"/>
      <c r="BU2108" s="28"/>
      <c r="BV2108" s="28"/>
      <c r="BW2108" s="28"/>
      <c r="BX2108" s="28"/>
      <c r="BY2108" s="28"/>
      <c r="BZ2108" s="28"/>
      <c r="CA2108" s="28"/>
      <c r="CB2108" s="28"/>
      <c r="CC2108" s="28"/>
      <c r="CD2108" s="28"/>
      <c r="CE2108" s="28"/>
      <c r="CF2108" s="28"/>
      <c r="CG2108" s="28"/>
      <c r="CH2108" s="28"/>
      <c r="CI2108" s="28"/>
      <c r="CJ2108" s="28"/>
      <c r="CK2108" s="28"/>
      <c r="CL2108" s="28"/>
      <c r="CM2108" s="28"/>
      <c r="CN2108" s="28"/>
      <c r="CO2108" s="28"/>
      <c r="CP2108" s="28"/>
      <c r="CQ2108" s="28"/>
      <c r="CR2108" s="28"/>
      <c r="CS2108" s="28"/>
      <c r="CT2108" s="28"/>
      <c r="CU2108" s="28"/>
      <c r="CV2108" s="28"/>
      <c r="CW2108" s="28"/>
      <c r="CX2108" s="28"/>
      <c r="CY2108" s="28"/>
    </row>
    <row r="2109" customFormat="false" ht="12.75" hidden="false" customHeight="false" outlineLevel="0" collapsed="false">
      <c r="BS2109" s="28"/>
      <c r="BT2109" s="28"/>
      <c r="BU2109" s="28"/>
      <c r="BV2109" s="28"/>
      <c r="BW2109" s="28"/>
      <c r="BX2109" s="28"/>
      <c r="BY2109" s="28"/>
      <c r="BZ2109" s="28"/>
      <c r="CA2109" s="28"/>
      <c r="CB2109" s="28"/>
      <c r="CC2109" s="28"/>
      <c r="CD2109" s="28"/>
      <c r="CE2109" s="28"/>
      <c r="CF2109" s="28"/>
      <c r="CG2109" s="28"/>
      <c r="CH2109" s="28"/>
      <c r="CI2109" s="28"/>
      <c r="CJ2109" s="28"/>
      <c r="CK2109" s="28"/>
      <c r="CL2109" s="28"/>
      <c r="CM2109" s="28"/>
      <c r="CN2109" s="28"/>
      <c r="CO2109" s="28"/>
      <c r="CP2109" s="28"/>
      <c r="CQ2109" s="28"/>
      <c r="CR2109" s="28"/>
      <c r="CS2109" s="28"/>
      <c r="CT2109" s="28"/>
      <c r="CU2109" s="28"/>
      <c r="CV2109" s="28"/>
      <c r="CW2109" s="28"/>
      <c r="CX2109" s="28"/>
      <c r="CY2109" s="28"/>
    </row>
    <row r="2110" customFormat="false" ht="12.75" hidden="false" customHeight="false" outlineLevel="0" collapsed="false">
      <c r="BS2110" s="28"/>
      <c r="BT2110" s="28"/>
      <c r="BU2110" s="28"/>
      <c r="BV2110" s="28"/>
      <c r="BW2110" s="28"/>
      <c r="BX2110" s="28"/>
      <c r="BY2110" s="28"/>
      <c r="BZ2110" s="28"/>
      <c r="CA2110" s="28"/>
      <c r="CB2110" s="28"/>
      <c r="CC2110" s="28"/>
      <c r="CD2110" s="28"/>
      <c r="CE2110" s="28"/>
      <c r="CF2110" s="28"/>
      <c r="CG2110" s="28"/>
      <c r="CH2110" s="28"/>
      <c r="CI2110" s="28"/>
      <c r="CJ2110" s="28"/>
      <c r="CK2110" s="28"/>
      <c r="CL2110" s="28"/>
      <c r="CM2110" s="28"/>
      <c r="CN2110" s="28"/>
      <c r="CO2110" s="28"/>
      <c r="CP2110" s="28"/>
      <c r="CQ2110" s="28"/>
      <c r="CR2110" s="28"/>
      <c r="CS2110" s="28"/>
      <c r="CT2110" s="28"/>
      <c r="CU2110" s="28"/>
      <c r="CV2110" s="28"/>
      <c r="CW2110" s="28"/>
      <c r="CX2110" s="28"/>
      <c r="CY2110" s="28"/>
    </row>
    <row r="2111" customFormat="false" ht="12.75" hidden="false" customHeight="false" outlineLevel="0" collapsed="false">
      <c r="BS2111" s="28"/>
      <c r="BT2111" s="28"/>
      <c r="BU2111" s="28"/>
      <c r="BV2111" s="28"/>
      <c r="BW2111" s="28"/>
      <c r="BX2111" s="28"/>
      <c r="BY2111" s="28"/>
      <c r="BZ2111" s="28"/>
      <c r="CA2111" s="28"/>
      <c r="CB2111" s="28"/>
      <c r="CC2111" s="28"/>
      <c r="CD2111" s="28"/>
      <c r="CE2111" s="28"/>
      <c r="CF2111" s="28"/>
      <c r="CG2111" s="28"/>
      <c r="CH2111" s="28"/>
      <c r="CI2111" s="28"/>
      <c r="CJ2111" s="28"/>
      <c r="CK2111" s="28"/>
      <c r="CL2111" s="28"/>
      <c r="CM2111" s="28"/>
      <c r="CN2111" s="28"/>
      <c r="CO2111" s="28"/>
      <c r="CP2111" s="28"/>
      <c r="CQ2111" s="28"/>
      <c r="CR2111" s="28"/>
      <c r="CS2111" s="28"/>
      <c r="CT2111" s="28"/>
      <c r="CU2111" s="28"/>
      <c r="CV2111" s="28"/>
      <c r="CW2111" s="28"/>
      <c r="CX2111" s="28"/>
      <c r="CY2111" s="28"/>
    </row>
    <row r="2112" customFormat="false" ht="12.75" hidden="false" customHeight="false" outlineLevel="0" collapsed="false">
      <c r="BS2112" s="28"/>
      <c r="BT2112" s="28"/>
      <c r="BU2112" s="28"/>
      <c r="BV2112" s="28"/>
      <c r="BW2112" s="28"/>
      <c r="BX2112" s="28"/>
      <c r="BY2112" s="28"/>
      <c r="BZ2112" s="28"/>
      <c r="CA2112" s="28"/>
      <c r="CB2112" s="28"/>
      <c r="CC2112" s="28"/>
      <c r="CD2112" s="28"/>
      <c r="CE2112" s="28"/>
      <c r="CF2112" s="28"/>
      <c r="CG2112" s="28"/>
      <c r="CH2112" s="28"/>
      <c r="CI2112" s="28"/>
      <c r="CJ2112" s="28"/>
      <c r="CK2112" s="28"/>
      <c r="CL2112" s="28"/>
      <c r="CM2112" s="28"/>
      <c r="CN2112" s="28"/>
      <c r="CO2112" s="28"/>
      <c r="CP2112" s="28"/>
      <c r="CQ2112" s="28"/>
      <c r="CR2112" s="28"/>
      <c r="CS2112" s="28"/>
      <c r="CT2112" s="28"/>
      <c r="CU2112" s="28"/>
      <c r="CV2112" s="28"/>
      <c r="CW2112" s="28"/>
      <c r="CX2112" s="28"/>
      <c r="CY2112" s="28"/>
    </row>
    <row r="2113" customFormat="false" ht="12.75" hidden="false" customHeight="false" outlineLevel="0" collapsed="false">
      <c r="BS2113" s="28"/>
      <c r="BT2113" s="28"/>
      <c r="BU2113" s="28"/>
      <c r="BV2113" s="28"/>
      <c r="BW2113" s="28"/>
      <c r="BX2113" s="28"/>
      <c r="BY2113" s="28"/>
      <c r="BZ2113" s="28"/>
      <c r="CA2113" s="28"/>
      <c r="CB2113" s="28"/>
      <c r="CC2113" s="28"/>
      <c r="CD2113" s="28"/>
      <c r="CE2113" s="28"/>
      <c r="CF2113" s="28"/>
      <c r="CG2113" s="28"/>
      <c r="CH2113" s="28"/>
      <c r="CI2113" s="28"/>
      <c r="CJ2113" s="28"/>
      <c r="CK2113" s="28"/>
      <c r="CL2113" s="28"/>
      <c r="CM2113" s="28"/>
      <c r="CN2113" s="28"/>
      <c r="CO2113" s="28"/>
      <c r="CP2113" s="28"/>
      <c r="CQ2113" s="28"/>
      <c r="CR2113" s="28"/>
      <c r="CS2113" s="28"/>
      <c r="CT2113" s="28"/>
      <c r="CU2113" s="28"/>
      <c r="CV2113" s="28"/>
      <c r="CW2113" s="28"/>
      <c r="CX2113" s="28"/>
      <c r="CY2113" s="28"/>
    </row>
    <row r="2114" customFormat="false" ht="12.75" hidden="false" customHeight="false" outlineLevel="0" collapsed="false">
      <c r="BS2114" s="28"/>
      <c r="BT2114" s="28"/>
      <c r="BU2114" s="28"/>
      <c r="BV2114" s="28"/>
      <c r="BW2114" s="28"/>
      <c r="BX2114" s="28"/>
      <c r="BY2114" s="28"/>
      <c r="BZ2114" s="28"/>
      <c r="CA2114" s="28"/>
      <c r="CB2114" s="28"/>
      <c r="CC2114" s="28"/>
      <c r="CD2114" s="28"/>
      <c r="CE2114" s="28"/>
      <c r="CF2114" s="28"/>
      <c r="CG2114" s="28"/>
      <c r="CH2114" s="28"/>
      <c r="CI2114" s="28"/>
      <c r="CJ2114" s="28"/>
      <c r="CK2114" s="28"/>
      <c r="CL2114" s="28"/>
      <c r="CM2114" s="28"/>
      <c r="CN2114" s="28"/>
      <c r="CO2114" s="28"/>
      <c r="CP2114" s="28"/>
      <c r="CQ2114" s="28"/>
      <c r="CR2114" s="28"/>
      <c r="CS2114" s="28"/>
      <c r="CT2114" s="28"/>
      <c r="CU2114" s="28"/>
      <c r="CV2114" s="28"/>
      <c r="CW2114" s="28"/>
      <c r="CX2114" s="28"/>
      <c r="CY2114" s="28"/>
    </row>
    <row r="2115" customFormat="false" ht="12.75" hidden="false" customHeight="false" outlineLevel="0" collapsed="false">
      <c r="BS2115" s="28"/>
      <c r="BT2115" s="28"/>
      <c r="BU2115" s="28"/>
      <c r="BV2115" s="28"/>
      <c r="BW2115" s="28"/>
      <c r="BX2115" s="28"/>
      <c r="BY2115" s="28"/>
      <c r="BZ2115" s="28"/>
      <c r="CA2115" s="28"/>
      <c r="CB2115" s="28"/>
      <c r="CC2115" s="28"/>
      <c r="CD2115" s="28"/>
      <c r="CE2115" s="28"/>
      <c r="CF2115" s="28"/>
      <c r="CG2115" s="28"/>
      <c r="CH2115" s="28"/>
      <c r="CI2115" s="28"/>
      <c r="CJ2115" s="28"/>
      <c r="CK2115" s="28"/>
      <c r="CL2115" s="28"/>
      <c r="CM2115" s="28"/>
      <c r="CN2115" s="28"/>
      <c r="CO2115" s="28"/>
      <c r="CP2115" s="28"/>
      <c r="CQ2115" s="28"/>
      <c r="CR2115" s="28"/>
      <c r="CS2115" s="28"/>
      <c r="CT2115" s="28"/>
      <c r="CU2115" s="28"/>
      <c r="CV2115" s="28"/>
      <c r="CW2115" s="28"/>
      <c r="CX2115" s="28"/>
      <c r="CY2115" s="28"/>
    </row>
    <row r="2116" customFormat="false" ht="12.75" hidden="false" customHeight="false" outlineLevel="0" collapsed="false">
      <c r="BS2116" s="28"/>
      <c r="BT2116" s="28"/>
      <c r="BU2116" s="28"/>
      <c r="BV2116" s="28"/>
      <c r="BW2116" s="28"/>
      <c r="BX2116" s="28"/>
      <c r="BY2116" s="28"/>
      <c r="BZ2116" s="28"/>
      <c r="CA2116" s="28"/>
      <c r="CB2116" s="28"/>
      <c r="CC2116" s="28"/>
      <c r="CD2116" s="28"/>
      <c r="CE2116" s="28"/>
      <c r="CF2116" s="28"/>
      <c r="CG2116" s="28"/>
      <c r="CH2116" s="28"/>
      <c r="CI2116" s="28"/>
      <c r="CJ2116" s="28"/>
      <c r="CK2116" s="28"/>
      <c r="CL2116" s="28"/>
      <c r="CM2116" s="28"/>
      <c r="CN2116" s="28"/>
      <c r="CO2116" s="28"/>
      <c r="CP2116" s="28"/>
      <c r="CQ2116" s="28"/>
      <c r="CR2116" s="28"/>
      <c r="CS2116" s="28"/>
      <c r="CT2116" s="28"/>
      <c r="CU2116" s="28"/>
      <c r="CV2116" s="28"/>
      <c r="CW2116" s="28"/>
      <c r="CX2116" s="28"/>
      <c r="CY2116" s="28"/>
    </row>
    <row r="2117" customFormat="false" ht="12.75" hidden="false" customHeight="false" outlineLevel="0" collapsed="false">
      <c r="BS2117" s="28"/>
      <c r="BT2117" s="28"/>
      <c r="BU2117" s="28"/>
      <c r="BV2117" s="28"/>
      <c r="BW2117" s="28"/>
      <c r="BX2117" s="28"/>
      <c r="BY2117" s="28"/>
      <c r="BZ2117" s="28"/>
      <c r="CA2117" s="28"/>
      <c r="CB2117" s="28"/>
      <c r="CC2117" s="28"/>
      <c r="CD2117" s="28"/>
      <c r="CE2117" s="28"/>
      <c r="CF2117" s="28"/>
      <c r="CG2117" s="28"/>
      <c r="CH2117" s="28"/>
      <c r="CI2117" s="28"/>
      <c r="CJ2117" s="28"/>
      <c r="CK2117" s="28"/>
      <c r="CL2117" s="28"/>
      <c r="CM2117" s="28"/>
      <c r="CN2117" s="28"/>
      <c r="CO2117" s="28"/>
      <c r="CP2117" s="28"/>
      <c r="CQ2117" s="28"/>
      <c r="CR2117" s="28"/>
      <c r="CS2117" s="28"/>
      <c r="CT2117" s="28"/>
      <c r="CU2117" s="28"/>
      <c r="CV2117" s="28"/>
      <c r="CW2117" s="28"/>
      <c r="CX2117" s="28"/>
      <c r="CY2117" s="28"/>
    </row>
    <row r="2118" customFormat="false" ht="12.75" hidden="false" customHeight="false" outlineLevel="0" collapsed="false">
      <c r="BS2118" s="28"/>
      <c r="BT2118" s="28"/>
      <c r="BU2118" s="28"/>
      <c r="BV2118" s="28"/>
      <c r="BW2118" s="28"/>
      <c r="BX2118" s="28"/>
      <c r="BY2118" s="28"/>
      <c r="BZ2118" s="28"/>
      <c r="CA2118" s="28"/>
      <c r="CB2118" s="28"/>
      <c r="CC2118" s="28"/>
      <c r="CD2118" s="28"/>
      <c r="CE2118" s="28"/>
      <c r="CF2118" s="28"/>
      <c r="CG2118" s="28"/>
      <c r="CH2118" s="28"/>
      <c r="CI2118" s="28"/>
      <c r="CJ2118" s="28"/>
      <c r="CK2118" s="28"/>
      <c r="CL2118" s="28"/>
      <c r="CM2118" s="28"/>
      <c r="CN2118" s="28"/>
      <c r="CO2118" s="28"/>
      <c r="CP2118" s="28"/>
      <c r="CQ2118" s="28"/>
      <c r="CR2118" s="28"/>
      <c r="CS2118" s="28"/>
      <c r="CT2118" s="28"/>
      <c r="CU2118" s="28"/>
      <c r="CV2118" s="28"/>
      <c r="CW2118" s="28"/>
      <c r="CX2118" s="28"/>
      <c r="CY2118" s="28"/>
    </row>
    <row r="2119" customFormat="false" ht="12.75" hidden="false" customHeight="false" outlineLevel="0" collapsed="false">
      <c r="BS2119" s="28"/>
      <c r="BT2119" s="28"/>
      <c r="BU2119" s="28"/>
      <c r="BV2119" s="28"/>
      <c r="BW2119" s="28"/>
      <c r="BX2119" s="28"/>
      <c r="BY2119" s="28"/>
      <c r="BZ2119" s="28"/>
      <c r="CA2119" s="28"/>
      <c r="CB2119" s="28"/>
      <c r="CC2119" s="28"/>
      <c r="CD2119" s="28"/>
      <c r="CE2119" s="28"/>
      <c r="CF2119" s="28"/>
      <c r="CG2119" s="28"/>
      <c r="CH2119" s="28"/>
      <c r="CI2119" s="28"/>
      <c r="CJ2119" s="28"/>
      <c r="CK2119" s="28"/>
      <c r="CL2119" s="28"/>
      <c r="CM2119" s="28"/>
      <c r="CN2119" s="28"/>
      <c r="CO2119" s="28"/>
      <c r="CP2119" s="28"/>
      <c r="CQ2119" s="28"/>
      <c r="CR2119" s="28"/>
      <c r="CS2119" s="28"/>
      <c r="CT2119" s="28"/>
      <c r="CU2119" s="28"/>
      <c r="CV2119" s="28"/>
      <c r="CW2119" s="28"/>
      <c r="CX2119" s="28"/>
      <c r="CY2119" s="28"/>
    </row>
    <row r="2120" customFormat="false" ht="12.75" hidden="false" customHeight="false" outlineLevel="0" collapsed="false">
      <c r="BS2120" s="28"/>
      <c r="BT2120" s="28"/>
      <c r="BU2120" s="28"/>
      <c r="BV2120" s="28"/>
      <c r="BW2120" s="28"/>
      <c r="BX2120" s="28"/>
      <c r="BY2120" s="28"/>
      <c r="BZ2120" s="28"/>
      <c r="CA2120" s="28"/>
      <c r="CB2120" s="28"/>
      <c r="CC2120" s="28"/>
      <c r="CD2120" s="28"/>
      <c r="CE2120" s="28"/>
      <c r="CF2120" s="28"/>
      <c r="CG2120" s="28"/>
      <c r="CH2120" s="28"/>
      <c r="CI2120" s="28"/>
      <c r="CJ2120" s="28"/>
      <c r="CK2120" s="28"/>
      <c r="CL2120" s="28"/>
      <c r="CM2120" s="28"/>
      <c r="CN2120" s="28"/>
      <c r="CO2120" s="28"/>
      <c r="CP2120" s="28"/>
      <c r="CQ2120" s="28"/>
      <c r="CR2120" s="28"/>
      <c r="CS2120" s="28"/>
      <c r="CT2120" s="28"/>
      <c r="CU2120" s="28"/>
      <c r="CV2120" s="28"/>
      <c r="CW2120" s="28"/>
      <c r="CX2120" s="28"/>
      <c r="CY2120" s="28"/>
    </row>
    <row r="2121" customFormat="false" ht="12.75" hidden="false" customHeight="false" outlineLevel="0" collapsed="false">
      <c r="BS2121" s="28"/>
      <c r="BT2121" s="28"/>
      <c r="BU2121" s="28"/>
      <c r="BV2121" s="28"/>
      <c r="BW2121" s="28"/>
      <c r="BX2121" s="28"/>
      <c r="BY2121" s="28"/>
      <c r="BZ2121" s="28"/>
      <c r="CA2121" s="28"/>
      <c r="CB2121" s="28"/>
      <c r="CC2121" s="28"/>
      <c r="CD2121" s="28"/>
      <c r="CE2121" s="28"/>
      <c r="CF2121" s="28"/>
      <c r="CG2121" s="28"/>
      <c r="CH2121" s="28"/>
      <c r="CI2121" s="28"/>
      <c r="CJ2121" s="28"/>
      <c r="CK2121" s="28"/>
      <c r="CL2121" s="28"/>
      <c r="CM2121" s="28"/>
      <c r="CN2121" s="28"/>
      <c r="CO2121" s="28"/>
      <c r="CP2121" s="28"/>
      <c r="CQ2121" s="28"/>
      <c r="CR2121" s="28"/>
      <c r="CS2121" s="28"/>
      <c r="CT2121" s="28"/>
      <c r="CU2121" s="28"/>
      <c r="CV2121" s="28"/>
      <c r="CW2121" s="28"/>
      <c r="CX2121" s="28"/>
      <c r="CY2121" s="28"/>
    </row>
    <row r="2122" customFormat="false" ht="12.75" hidden="false" customHeight="false" outlineLevel="0" collapsed="false">
      <c r="BS2122" s="28"/>
      <c r="BT2122" s="28"/>
      <c r="BU2122" s="28"/>
      <c r="BV2122" s="28"/>
      <c r="BW2122" s="28"/>
      <c r="BX2122" s="28"/>
      <c r="BY2122" s="28"/>
      <c r="BZ2122" s="28"/>
      <c r="CA2122" s="28"/>
      <c r="CB2122" s="28"/>
      <c r="CC2122" s="28"/>
      <c r="CD2122" s="28"/>
      <c r="CE2122" s="28"/>
      <c r="CF2122" s="28"/>
      <c r="CG2122" s="28"/>
      <c r="CH2122" s="28"/>
      <c r="CI2122" s="28"/>
      <c r="CJ2122" s="28"/>
      <c r="CK2122" s="28"/>
      <c r="CL2122" s="28"/>
      <c r="CM2122" s="28"/>
      <c r="CN2122" s="28"/>
      <c r="CO2122" s="28"/>
      <c r="CP2122" s="28"/>
      <c r="CQ2122" s="28"/>
      <c r="CR2122" s="28"/>
      <c r="CS2122" s="28"/>
      <c r="CT2122" s="28"/>
      <c r="CU2122" s="28"/>
      <c r="CV2122" s="28"/>
      <c r="CW2122" s="28"/>
      <c r="CX2122" s="28"/>
      <c r="CY2122" s="28"/>
    </row>
    <row r="2123" customFormat="false" ht="12.75" hidden="false" customHeight="false" outlineLevel="0" collapsed="false">
      <c r="BS2123" s="28"/>
      <c r="BT2123" s="28"/>
      <c r="BU2123" s="28"/>
      <c r="BV2123" s="28"/>
      <c r="BW2123" s="28"/>
      <c r="BX2123" s="28"/>
      <c r="BY2123" s="28"/>
      <c r="BZ2123" s="28"/>
      <c r="CA2123" s="28"/>
      <c r="CB2123" s="28"/>
      <c r="CC2123" s="28"/>
      <c r="CD2123" s="28"/>
      <c r="CE2123" s="28"/>
      <c r="CF2123" s="28"/>
      <c r="CG2123" s="28"/>
      <c r="CH2123" s="28"/>
      <c r="CI2123" s="28"/>
      <c r="CJ2123" s="28"/>
      <c r="CK2123" s="28"/>
      <c r="CL2123" s="28"/>
      <c r="CM2123" s="28"/>
      <c r="CN2123" s="28"/>
      <c r="CO2123" s="28"/>
      <c r="CP2123" s="28"/>
      <c r="CQ2123" s="28"/>
      <c r="CR2123" s="28"/>
      <c r="CS2123" s="28"/>
      <c r="CT2123" s="28"/>
      <c r="CU2123" s="28"/>
      <c r="CV2123" s="28"/>
      <c r="CW2123" s="28"/>
      <c r="CX2123" s="28"/>
      <c r="CY2123" s="28"/>
    </row>
    <row r="2124" customFormat="false" ht="12.75" hidden="false" customHeight="false" outlineLevel="0" collapsed="false">
      <c r="BS2124" s="28"/>
      <c r="BT2124" s="28"/>
      <c r="BU2124" s="28"/>
      <c r="BV2124" s="28"/>
      <c r="BW2124" s="28"/>
      <c r="BX2124" s="28"/>
      <c r="BY2124" s="28"/>
      <c r="BZ2124" s="28"/>
      <c r="CA2124" s="28"/>
      <c r="CB2124" s="28"/>
      <c r="CC2124" s="28"/>
      <c r="CD2124" s="28"/>
      <c r="CE2124" s="28"/>
      <c r="CF2124" s="28"/>
      <c r="CG2124" s="28"/>
      <c r="CH2124" s="28"/>
      <c r="CI2124" s="28"/>
      <c r="CJ2124" s="28"/>
      <c r="CK2124" s="28"/>
      <c r="CL2124" s="28"/>
      <c r="CM2124" s="28"/>
      <c r="CN2124" s="28"/>
      <c r="CO2124" s="28"/>
      <c r="CP2124" s="28"/>
      <c r="CQ2124" s="28"/>
      <c r="CR2124" s="28"/>
      <c r="CS2124" s="28"/>
      <c r="CT2124" s="28"/>
      <c r="CU2124" s="28"/>
      <c r="CV2124" s="28"/>
      <c r="CW2124" s="28"/>
      <c r="CX2124" s="28"/>
      <c r="CY2124" s="28"/>
    </row>
    <row r="2125" customFormat="false" ht="12.75" hidden="false" customHeight="false" outlineLevel="0" collapsed="false">
      <c r="BS2125" s="28"/>
      <c r="BT2125" s="28"/>
      <c r="BU2125" s="28"/>
      <c r="BV2125" s="28"/>
      <c r="BW2125" s="28"/>
      <c r="BX2125" s="28"/>
      <c r="BY2125" s="28"/>
      <c r="BZ2125" s="28"/>
      <c r="CA2125" s="28"/>
      <c r="CB2125" s="28"/>
      <c r="CC2125" s="28"/>
      <c r="CD2125" s="28"/>
      <c r="CE2125" s="28"/>
      <c r="CF2125" s="28"/>
      <c r="CG2125" s="28"/>
      <c r="CH2125" s="28"/>
      <c r="CI2125" s="28"/>
      <c r="CJ2125" s="28"/>
      <c r="CK2125" s="28"/>
      <c r="CL2125" s="28"/>
      <c r="CM2125" s="28"/>
      <c r="CN2125" s="28"/>
      <c r="CO2125" s="28"/>
      <c r="CP2125" s="28"/>
      <c r="CQ2125" s="28"/>
      <c r="CR2125" s="28"/>
      <c r="CS2125" s="28"/>
      <c r="CT2125" s="28"/>
      <c r="CU2125" s="28"/>
      <c r="CV2125" s="28"/>
      <c r="CW2125" s="28"/>
      <c r="CX2125" s="28"/>
      <c r="CY2125" s="28"/>
    </row>
    <row r="2126" customFormat="false" ht="12.75" hidden="false" customHeight="false" outlineLevel="0" collapsed="false">
      <c r="BS2126" s="28"/>
      <c r="BT2126" s="28"/>
      <c r="BU2126" s="28"/>
      <c r="BV2126" s="28"/>
      <c r="BW2126" s="28"/>
      <c r="BX2126" s="28"/>
      <c r="BY2126" s="28"/>
      <c r="BZ2126" s="28"/>
      <c r="CA2126" s="28"/>
      <c r="CB2126" s="28"/>
      <c r="CC2126" s="28"/>
      <c r="CD2126" s="28"/>
      <c r="CE2126" s="28"/>
      <c r="CF2126" s="28"/>
      <c r="CG2126" s="28"/>
      <c r="CH2126" s="28"/>
      <c r="CI2126" s="28"/>
      <c r="CJ2126" s="28"/>
      <c r="CK2126" s="28"/>
      <c r="CL2126" s="28"/>
      <c r="CM2126" s="28"/>
      <c r="CN2126" s="28"/>
      <c r="CO2126" s="28"/>
      <c r="CP2126" s="28"/>
      <c r="CQ2126" s="28"/>
      <c r="CR2126" s="28"/>
      <c r="CS2126" s="28"/>
      <c r="CT2126" s="28"/>
      <c r="CU2126" s="28"/>
      <c r="CV2126" s="28"/>
      <c r="CW2126" s="28"/>
      <c r="CX2126" s="28"/>
      <c r="CY2126" s="28"/>
    </row>
    <row r="2127" customFormat="false" ht="12.75" hidden="false" customHeight="false" outlineLevel="0" collapsed="false">
      <c r="BS2127" s="28"/>
      <c r="BT2127" s="28"/>
      <c r="BU2127" s="28"/>
      <c r="BV2127" s="28"/>
      <c r="BW2127" s="28"/>
      <c r="BX2127" s="28"/>
      <c r="BY2127" s="28"/>
      <c r="BZ2127" s="28"/>
      <c r="CA2127" s="28"/>
      <c r="CB2127" s="28"/>
      <c r="CC2127" s="28"/>
      <c r="CD2127" s="28"/>
      <c r="CE2127" s="28"/>
      <c r="CF2127" s="28"/>
      <c r="CG2127" s="28"/>
      <c r="CH2127" s="28"/>
      <c r="CI2127" s="28"/>
      <c r="CJ2127" s="28"/>
      <c r="CK2127" s="28"/>
      <c r="CL2127" s="28"/>
      <c r="CM2127" s="28"/>
      <c r="CN2127" s="28"/>
      <c r="CO2127" s="28"/>
      <c r="CP2127" s="28"/>
      <c r="CQ2127" s="28"/>
      <c r="CR2127" s="28"/>
      <c r="CS2127" s="28"/>
      <c r="CT2127" s="28"/>
      <c r="CU2127" s="28"/>
      <c r="CV2127" s="28"/>
      <c r="CW2127" s="28"/>
      <c r="CX2127" s="28"/>
      <c r="CY2127" s="28"/>
    </row>
    <row r="2128" customFormat="false" ht="12.75" hidden="false" customHeight="false" outlineLevel="0" collapsed="false">
      <c r="BS2128" s="28"/>
      <c r="BT2128" s="28"/>
      <c r="BU2128" s="28"/>
      <c r="BV2128" s="28"/>
      <c r="BW2128" s="28"/>
      <c r="BX2128" s="28"/>
      <c r="BY2128" s="28"/>
      <c r="BZ2128" s="28"/>
      <c r="CA2128" s="28"/>
      <c r="CB2128" s="28"/>
      <c r="CC2128" s="28"/>
      <c r="CD2128" s="28"/>
      <c r="CE2128" s="28"/>
      <c r="CF2128" s="28"/>
      <c r="CG2128" s="28"/>
      <c r="CH2128" s="28"/>
      <c r="CI2128" s="28"/>
      <c r="CJ2128" s="28"/>
      <c r="CK2128" s="28"/>
      <c r="CL2128" s="28"/>
      <c r="CM2128" s="28"/>
      <c r="CN2128" s="28"/>
      <c r="CO2128" s="28"/>
      <c r="CP2128" s="28"/>
      <c r="CQ2128" s="28"/>
      <c r="CR2128" s="28"/>
      <c r="CS2128" s="28"/>
      <c r="CT2128" s="28"/>
      <c r="CU2128" s="28"/>
      <c r="CV2128" s="28"/>
      <c r="CW2128" s="28"/>
      <c r="CX2128" s="28"/>
      <c r="CY2128" s="28"/>
    </row>
    <row r="2129" customFormat="false" ht="12.75" hidden="false" customHeight="false" outlineLevel="0" collapsed="false">
      <c r="BS2129" s="28"/>
      <c r="BT2129" s="28"/>
      <c r="BU2129" s="28"/>
      <c r="BV2129" s="28"/>
      <c r="BW2129" s="28"/>
      <c r="BX2129" s="28"/>
      <c r="BY2129" s="28"/>
      <c r="BZ2129" s="28"/>
      <c r="CA2129" s="28"/>
      <c r="CB2129" s="28"/>
      <c r="CC2129" s="28"/>
      <c r="CD2129" s="28"/>
      <c r="CE2129" s="28"/>
      <c r="CF2129" s="28"/>
      <c r="CG2129" s="28"/>
      <c r="CH2129" s="28"/>
      <c r="CI2129" s="28"/>
      <c r="CJ2129" s="28"/>
      <c r="CK2129" s="28"/>
      <c r="CL2129" s="28"/>
      <c r="CM2129" s="28"/>
      <c r="CN2129" s="28"/>
      <c r="CO2129" s="28"/>
      <c r="CP2129" s="28"/>
      <c r="CQ2129" s="28"/>
      <c r="CR2129" s="28"/>
      <c r="CS2129" s="28"/>
      <c r="CT2129" s="28"/>
      <c r="CU2129" s="28"/>
      <c r="CV2129" s="28"/>
      <c r="CW2129" s="28"/>
      <c r="CX2129" s="28"/>
      <c r="CY2129" s="28"/>
    </row>
    <row r="2130" customFormat="false" ht="12.75" hidden="false" customHeight="false" outlineLevel="0" collapsed="false">
      <c r="BS2130" s="28"/>
      <c r="BT2130" s="28"/>
      <c r="BU2130" s="28"/>
      <c r="BV2130" s="28"/>
      <c r="BW2130" s="28"/>
      <c r="BX2130" s="28"/>
      <c r="BY2130" s="28"/>
      <c r="BZ2130" s="28"/>
      <c r="CA2130" s="28"/>
      <c r="CB2130" s="28"/>
      <c r="CC2130" s="28"/>
      <c r="CD2130" s="28"/>
      <c r="CE2130" s="28"/>
      <c r="CF2130" s="28"/>
      <c r="CG2130" s="28"/>
      <c r="CH2130" s="28"/>
      <c r="CI2130" s="28"/>
      <c r="CJ2130" s="28"/>
      <c r="CK2130" s="28"/>
      <c r="CL2130" s="28"/>
      <c r="CM2130" s="28"/>
      <c r="CN2130" s="28"/>
      <c r="CO2130" s="28"/>
      <c r="CP2130" s="28"/>
      <c r="CQ2130" s="28"/>
      <c r="CR2130" s="28"/>
      <c r="CS2130" s="28"/>
      <c r="CT2130" s="28"/>
      <c r="CU2130" s="28"/>
      <c r="CV2130" s="28"/>
      <c r="CW2130" s="28"/>
      <c r="CX2130" s="28"/>
      <c r="CY2130" s="28"/>
    </row>
    <row r="2131" customFormat="false" ht="12.75" hidden="false" customHeight="false" outlineLevel="0" collapsed="false">
      <c r="BS2131" s="28"/>
      <c r="BT2131" s="28"/>
      <c r="BU2131" s="28"/>
      <c r="BV2131" s="28"/>
      <c r="BW2131" s="28"/>
      <c r="BX2131" s="28"/>
      <c r="BY2131" s="28"/>
      <c r="BZ2131" s="28"/>
      <c r="CA2131" s="28"/>
      <c r="CB2131" s="28"/>
      <c r="CC2131" s="28"/>
      <c r="CD2131" s="28"/>
      <c r="CE2131" s="28"/>
      <c r="CF2131" s="28"/>
      <c r="CG2131" s="28"/>
      <c r="CH2131" s="28"/>
      <c r="CI2131" s="28"/>
      <c r="CJ2131" s="28"/>
      <c r="CK2131" s="28"/>
      <c r="CL2131" s="28"/>
      <c r="CM2131" s="28"/>
      <c r="CN2131" s="28"/>
      <c r="CO2131" s="28"/>
      <c r="CP2131" s="28"/>
      <c r="CQ2131" s="28"/>
      <c r="CR2131" s="28"/>
      <c r="CS2131" s="28"/>
      <c r="CT2131" s="28"/>
      <c r="CU2131" s="28"/>
      <c r="CV2131" s="28"/>
      <c r="CW2131" s="28"/>
      <c r="CX2131" s="28"/>
      <c r="CY2131" s="28"/>
    </row>
    <row r="2132" customFormat="false" ht="12.75" hidden="false" customHeight="false" outlineLevel="0" collapsed="false">
      <c r="BS2132" s="28"/>
      <c r="BT2132" s="28"/>
      <c r="BU2132" s="28"/>
      <c r="BV2132" s="28"/>
      <c r="BW2132" s="28"/>
      <c r="BX2132" s="28"/>
      <c r="BY2132" s="28"/>
      <c r="BZ2132" s="28"/>
      <c r="CA2132" s="28"/>
      <c r="CB2132" s="28"/>
      <c r="CC2132" s="28"/>
      <c r="CD2132" s="28"/>
      <c r="CE2132" s="28"/>
      <c r="CF2132" s="28"/>
      <c r="CG2132" s="28"/>
      <c r="CH2132" s="28"/>
      <c r="CI2132" s="28"/>
      <c r="CJ2132" s="28"/>
      <c r="CK2132" s="28"/>
      <c r="CL2132" s="28"/>
      <c r="CM2132" s="28"/>
      <c r="CN2132" s="28"/>
      <c r="CO2132" s="28"/>
      <c r="CP2132" s="28"/>
      <c r="CQ2132" s="28"/>
      <c r="CR2132" s="28"/>
      <c r="CS2132" s="28"/>
      <c r="CT2132" s="28"/>
      <c r="CU2132" s="28"/>
      <c r="CV2132" s="28"/>
      <c r="CW2132" s="28"/>
      <c r="CX2132" s="28"/>
      <c r="CY2132" s="28"/>
    </row>
    <row r="2133" customFormat="false" ht="12.75" hidden="false" customHeight="false" outlineLevel="0" collapsed="false">
      <c r="BS2133" s="28"/>
      <c r="BT2133" s="28"/>
      <c r="BU2133" s="28"/>
      <c r="BV2133" s="28"/>
      <c r="BW2133" s="28"/>
      <c r="BX2133" s="28"/>
      <c r="BY2133" s="28"/>
      <c r="BZ2133" s="28"/>
      <c r="CA2133" s="28"/>
      <c r="CB2133" s="28"/>
      <c r="CC2133" s="28"/>
      <c r="CD2133" s="28"/>
      <c r="CE2133" s="28"/>
      <c r="CF2133" s="28"/>
      <c r="CG2133" s="28"/>
      <c r="CH2133" s="28"/>
      <c r="CI2133" s="28"/>
      <c r="CJ2133" s="28"/>
      <c r="CK2133" s="28"/>
      <c r="CL2133" s="28"/>
      <c r="CM2133" s="28"/>
      <c r="CN2133" s="28"/>
      <c r="CO2133" s="28"/>
      <c r="CP2133" s="28"/>
      <c r="CQ2133" s="28"/>
      <c r="CR2133" s="28"/>
      <c r="CS2133" s="28"/>
      <c r="CT2133" s="28"/>
      <c r="CU2133" s="28"/>
      <c r="CV2133" s="28"/>
      <c r="CW2133" s="28"/>
      <c r="CX2133" s="28"/>
      <c r="CY2133" s="28"/>
    </row>
    <row r="2134" customFormat="false" ht="12.75" hidden="false" customHeight="false" outlineLevel="0" collapsed="false">
      <c r="BS2134" s="28"/>
      <c r="BT2134" s="28"/>
      <c r="BU2134" s="28"/>
      <c r="BV2134" s="28"/>
      <c r="BW2134" s="28"/>
      <c r="BX2134" s="28"/>
      <c r="BY2134" s="28"/>
      <c r="BZ2134" s="28"/>
      <c r="CA2134" s="28"/>
      <c r="CB2134" s="28"/>
      <c r="CC2134" s="28"/>
      <c r="CD2134" s="28"/>
      <c r="CE2134" s="28"/>
      <c r="CF2134" s="28"/>
      <c r="CG2134" s="28"/>
      <c r="CH2134" s="28"/>
      <c r="CI2134" s="28"/>
      <c r="CJ2134" s="28"/>
      <c r="CK2134" s="28"/>
      <c r="CL2134" s="28"/>
      <c r="CM2134" s="28"/>
      <c r="CN2134" s="28"/>
      <c r="CO2134" s="28"/>
      <c r="CP2134" s="28"/>
      <c r="CQ2134" s="28"/>
      <c r="CR2134" s="28"/>
      <c r="CS2134" s="28"/>
      <c r="CT2134" s="28"/>
      <c r="CU2134" s="28"/>
      <c r="CV2134" s="28"/>
      <c r="CW2134" s="28"/>
      <c r="CX2134" s="28"/>
      <c r="CY2134" s="28"/>
    </row>
    <row r="2135" customFormat="false" ht="12.75" hidden="false" customHeight="false" outlineLevel="0" collapsed="false">
      <c r="BS2135" s="28"/>
      <c r="BT2135" s="28"/>
      <c r="BU2135" s="28"/>
      <c r="BV2135" s="28"/>
      <c r="BW2135" s="28"/>
      <c r="BX2135" s="28"/>
      <c r="BY2135" s="28"/>
      <c r="BZ2135" s="28"/>
      <c r="CA2135" s="28"/>
      <c r="CB2135" s="28"/>
      <c r="CC2135" s="28"/>
      <c r="CD2135" s="28"/>
      <c r="CE2135" s="28"/>
      <c r="CF2135" s="28"/>
      <c r="CG2135" s="28"/>
      <c r="CH2135" s="28"/>
      <c r="CI2135" s="28"/>
      <c r="CJ2135" s="28"/>
      <c r="CK2135" s="28"/>
      <c r="CL2135" s="28"/>
      <c r="CM2135" s="28"/>
      <c r="CN2135" s="28"/>
      <c r="CO2135" s="28"/>
      <c r="CP2135" s="28"/>
      <c r="CQ2135" s="28"/>
      <c r="CR2135" s="28"/>
      <c r="CS2135" s="28"/>
      <c r="CT2135" s="28"/>
      <c r="CU2135" s="28"/>
      <c r="CV2135" s="28"/>
      <c r="CW2135" s="28"/>
      <c r="CX2135" s="28"/>
      <c r="CY2135" s="28"/>
    </row>
    <row r="2136" customFormat="false" ht="12.75" hidden="false" customHeight="false" outlineLevel="0" collapsed="false">
      <c r="BS2136" s="28"/>
      <c r="BT2136" s="28"/>
      <c r="BU2136" s="28"/>
      <c r="BV2136" s="28"/>
      <c r="BW2136" s="28"/>
      <c r="BX2136" s="28"/>
      <c r="BY2136" s="28"/>
      <c r="BZ2136" s="28"/>
      <c r="CA2136" s="28"/>
      <c r="CB2136" s="28"/>
      <c r="CC2136" s="28"/>
      <c r="CD2136" s="28"/>
      <c r="CE2136" s="28"/>
      <c r="CF2136" s="28"/>
      <c r="CG2136" s="28"/>
      <c r="CH2136" s="28"/>
      <c r="CI2136" s="28"/>
      <c r="CJ2136" s="28"/>
      <c r="CK2136" s="28"/>
      <c r="CL2136" s="28"/>
      <c r="CM2136" s="28"/>
      <c r="CN2136" s="28"/>
      <c r="CO2136" s="28"/>
      <c r="CP2136" s="28"/>
      <c r="CQ2136" s="28"/>
      <c r="CR2136" s="28"/>
      <c r="CS2136" s="28"/>
      <c r="CT2136" s="28"/>
      <c r="CU2136" s="28"/>
      <c r="CV2136" s="28"/>
      <c r="CW2136" s="28"/>
      <c r="CX2136" s="28"/>
      <c r="CY2136" s="28"/>
    </row>
    <row r="2137" customFormat="false" ht="12.75" hidden="false" customHeight="false" outlineLevel="0" collapsed="false">
      <c r="BS2137" s="28"/>
      <c r="BT2137" s="28"/>
      <c r="BU2137" s="28"/>
      <c r="BV2137" s="28"/>
      <c r="BW2137" s="28"/>
      <c r="BX2137" s="28"/>
      <c r="BY2137" s="28"/>
      <c r="BZ2137" s="28"/>
      <c r="CA2137" s="28"/>
      <c r="CB2137" s="28"/>
      <c r="CC2137" s="28"/>
      <c r="CD2137" s="28"/>
      <c r="CE2137" s="28"/>
      <c r="CF2137" s="28"/>
      <c r="CG2137" s="28"/>
      <c r="CH2137" s="28"/>
      <c r="CI2137" s="28"/>
      <c r="CJ2137" s="28"/>
      <c r="CK2137" s="28"/>
      <c r="CL2137" s="28"/>
      <c r="CM2137" s="28"/>
      <c r="CN2137" s="28"/>
      <c r="CO2137" s="28"/>
      <c r="CP2137" s="28"/>
      <c r="CQ2137" s="28"/>
      <c r="CR2137" s="28"/>
      <c r="CS2137" s="28"/>
      <c r="CT2137" s="28"/>
      <c r="CU2137" s="28"/>
      <c r="CV2137" s="28"/>
      <c r="CW2137" s="28"/>
      <c r="CX2137" s="28"/>
      <c r="CY2137" s="28"/>
    </row>
    <row r="2138" customFormat="false" ht="12.75" hidden="false" customHeight="false" outlineLevel="0" collapsed="false">
      <c r="BS2138" s="28"/>
      <c r="BT2138" s="28"/>
      <c r="BU2138" s="28"/>
      <c r="BV2138" s="28"/>
      <c r="BW2138" s="28"/>
      <c r="BX2138" s="28"/>
      <c r="BY2138" s="28"/>
      <c r="BZ2138" s="28"/>
      <c r="CA2138" s="28"/>
      <c r="CB2138" s="28"/>
      <c r="CC2138" s="28"/>
      <c r="CD2138" s="28"/>
      <c r="CE2138" s="28"/>
      <c r="CF2138" s="28"/>
      <c r="CG2138" s="28"/>
      <c r="CH2138" s="28"/>
      <c r="CI2138" s="28"/>
      <c r="CJ2138" s="28"/>
      <c r="CK2138" s="28"/>
      <c r="CL2138" s="28"/>
      <c r="CM2138" s="28"/>
      <c r="CN2138" s="28"/>
      <c r="CO2138" s="28"/>
      <c r="CP2138" s="28"/>
      <c r="CQ2138" s="28"/>
      <c r="CR2138" s="28"/>
      <c r="CS2138" s="28"/>
      <c r="CT2138" s="28"/>
      <c r="CU2138" s="28"/>
      <c r="CV2138" s="28"/>
      <c r="CW2138" s="28"/>
      <c r="CX2138" s="28"/>
      <c r="CY2138" s="28"/>
    </row>
    <row r="2139" customFormat="false" ht="12.75" hidden="false" customHeight="false" outlineLevel="0" collapsed="false">
      <c r="BS2139" s="28"/>
      <c r="BT2139" s="28"/>
      <c r="BU2139" s="28"/>
      <c r="BV2139" s="28"/>
      <c r="BW2139" s="28"/>
      <c r="BX2139" s="28"/>
      <c r="BY2139" s="28"/>
      <c r="BZ2139" s="28"/>
      <c r="CA2139" s="28"/>
      <c r="CB2139" s="28"/>
      <c r="CC2139" s="28"/>
      <c r="CD2139" s="28"/>
      <c r="CE2139" s="28"/>
      <c r="CF2139" s="28"/>
      <c r="CG2139" s="28"/>
      <c r="CH2139" s="28"/>
      <c r="CI2139" s="28"/>
      <c r="CJ2139" s="28"/>
      <c r="CK2139" s="28"/>
      <c r="CL2139" s="28"/>
      <c r="CM2139" s="28"/>
      <c r="CN2139" s="28"/>
      <c r="CO2139" s="28"/>
      <c r="CP2139" s="28"/>
      <c r="CQ2139" s="28"/>
      <c r="CR2139" s="28"/>
      <c r="CS2139" s="28"/>
      <c r="CT2139" s="28"/>
      <c r="CU2139" s="28"/>
      <c r="CV2139" s="28"/>
      <c r="CW2139" s="28"/>
      <c r="CX2139" s="28"/>
      <c r="CY2139" s="28"/>
    </row>
    <row r="2140" customFormat="false" ht="12.75" hidden="false" customHeight="false" outlineLevel="0" collapsed="false">
      <c r="BS2140" s="28"/>
      <c r="BT2140" s="28"/>
      <c r="BU2140" s="28"/>
      <c r="BV2140" s="28"/>
      <c r="BW2140" s="28"/>
      <c r="BX2140" s="28"/>
      <c r="BY2140" s="28"/>
      <c r="BZ2140" s="28"/>
      <c r="CA2140" s="28"/>
      <c r="CB2140" s="28"/>
      <c r="CC2140" s="28"/>
      <c r="CD2140" s="28"/>
      <c r="CE2140" s="28"/>
      <c r="CF2140" s="28"/>
      <c r="CG2140" s="28"/>
      <c r="CH2140" s="28"/>
      <c r="CI2140" s="28"/>
      <c r="CJ2140" s="28"/>
      <c r="CK2140" s="28"/>
      <c r="CL2140" s="28"/>
      <c r="CM2140" s="28"/>
      <c r="CN2140" s="28"/>
      <c r="CO2140" s="28"/>
      <c r="CP2140" s="28"/>
      <c r="CQ2140" s="28"/>
      <c r="CR2140" s="28"/>
      <c r="CS2140" s="28"/>
      <c r="CT2140" s="28"/>
      <c r="CU2140" s="28"/>
      <c r="CV2140" s="28"/>
      <c r="CW2140" s="28"/>
      <c r="CX2140" s="28"/>
      <c r="CY2140" s="28"/>
    </row>
    <row r="2141" customFormat="false" ht="12.75" hidden="false" customHeight="false" outlineLevel="0" collapsed="false">
      <c r="BS2141" s="28"/>
      <c r="BT2141" s="28"/>
      <c r="BU2141" s="28"/>
      <c r="BV2141" s="28"/>
      <c r="BW2141" s="28"/>
      <c r="BX2141" s="28"/>
      <c r="BY2141" s="28"/>
      <c r="BZ2141" s="28"/>
      <c r="CA2141" s="28"/>
      <c r="CB2141" s="28"/>
      <c r="CC2141" s="28"/>
      <c r="CD2141" s="28"/>
      <c r="CE2141" s="28"/>
      <c r="CF2141" s="28"/>
      <c r="CG2141" s="28"/>
      <c r="CH2141" s="28"/>
      <c r="CI2141" s="28"/>
      <c r="CJ2141" s="28"/>
      <c r="CK2141" s="28"/>
      <c r="CL2141" s="28"/>
      <c r="CM2141" s="28"/>
      <c r="CN2141" s="28"/>
      <c r="CO2141" s="28"/>
      <c r="CP2141" s="28"/>
      <c r="CQ2141" s="28"/>
      <c r="CR2141" s="28"/>
      <c r="CS2141" s="28"/>
      <c r="CT2141" s="28"/>
      <c r="CU2141" s="28"/>
      <c r="CV2141" s="28"/>
      <c r="CW2141" s="28"/>
      <c r="CX2141" s="28"/>
      <c r="CY2141" s="28"/>
    </row>
    <row r="2142" customFormat="false" ht="12.75" hidden="false" customHeight="false" outlineLevel="0" collapsed="false">
      <c r="BS2142" s="28"/>
      <c r="BT2142" s="28"/>
      <c r="BU2142" s="28"/>
      <c r="BV2142" s="28"/>
      <c r="BW2142" s="28"/>
      <c r="BX2142" s="28"/>
      <c r="BY2142" s="28"/>
      <c r="BZ2142" s="28"/>
      <c r="CA2142" s="28"/>
      <c r="CB2142" s="28"/>
      <c r="CC2142" s="28"/>
      <c r="CD2142" s="28"/>
      <c r="CE2142" s="28"/>
      <c r="CF2142" s="28"/>
      <c r="CG2142" s="28"/>
      <c r="CH2142" s="28"/>
      <c r="CI2142" s="28"/>
      <c r="CJ2142" s="28"/>
      <c r="CK2142" s="28"/>
      <c r="CL2142" s="28"/>
      <c r="CM2142" s="28"/>
      <c r="CN2142" s="28"/>
      <c r="CO2142" s="28"/>
      <c r="CP2142" s="28"/>
      <c r="CQ2142" s="28"/>
      <c r="CR2142" s="28"/>
      <c r="CS2142" s="28"/>
      <c r="CT2142" s="28"/>
      <c r="CU2142" s="28"/>
      <c r="CV2142" s="28"/>
      <c r="CW2142" s="28"/>
      <c r="CX2142" s="28"/>
      <c r="CY2142" s="28"/>
    </row>
    <row r="2143" customFormat="false" ht="12.75" hidden="false" customHeight="false" outlineLevel="0" collapsed="false">
      <c r="BS2143" s="28"/>
      <c r="BT2143" s="28"/>
      <c r="BU2143" s="28"/>
      <c r="BV2143" s="28"/>
      <c r="BW2143" s="28"/>
      <c r="BX2143" s="28"/>
      <c r="BY2143" s="28"/>
      <c r="BZ2143" s="28"/>
      <c r="CA2143" s="28"/>
      <c r="CB2143" s="28"/>
      <c r="CC2143" s="28"/>
      <c r="CD2143" s="28"/>
      <c r="CE2143" s="28"/>
      <c r="CF2143" s="28"/>
      <c r="CG2143" s="28"/>
      <c r="CH2143" s="28"/>
      <c r="CI2143" s="28"/>
      <c r="CJ2143" s="28"/>
      <c r="CK2143" s="28"/>
      <c r="CL2143" s="28"/>
      <c r="CM2143" s="28"/>
      <c r="CN2143" s="28"/>
      <c r="CO2143" s="28"/>
      <c r="CP2143" s="28"/>
      <c r="CQ2143" s="28"/>
      <c r="CR2143" s="28"/>
      <c r="CS2143" s="28"/>
      <c r="CT2143" s="28"/>
      <c r="CU2143" s="28"/>
      <c r="CV2143" s="28"/>
      <c r="CW2143" s="28"/>
      <c r="CX2143" s="28"/>
      <c r="CY2143" s="28"/>
    </row>
    <row r="2144" customFormat="false" ht="12.75" hidden="false" customHeight="false" outlineLevel="0" collapsed="false">
      <c r="BS2144" s="28"/>
      <c r="BT2144" s="28"/>
      <c r="BU2144" s="28"/>
      <c r="BV2144" s="28"/>
      <c r="BW2144" s="28"/>
      <c r="BX2144" s="28"/>
      <c r="BY2144" s="28"/>
      <c r="BZ2144" s="28"/>
      <c r="CA2144" s="28"/>
      <c r="CB2144" s="28"/>
      <c r="CC2144" s="28"/>
      <c r="CD2144" s="28"/>
      <c r="CE2144" s="28"/>
      <c r="CF2144" s="28"/>
      <c r="CG2144" s="28"/>
      <c r="CH2144" s="28"/>
      <c r="CI2144" s="28"/>
      <c r="CJ2144" s="28"/>
      <c r="CK2144" s="28"/>
      <c r="CL2144" s="28"/>
      <c r="CM2144" s="28"/>
      <c r="CN2144" s="28"/>
      <c r="CO2144" s="28"/>
      <c r="CP2144" s="28"/>
      <c r="CQ2144" s="28"/>
      <c r="CR2144" s="28"/>
      <c r="CS2144" s="28"/>
      <c r="CT2144" s="28"/>
      <c r="CU2144" s="28"/>
      <c r="CV2144" s="28"/>
      <c r="CW2144" s="28"/>
      <c r="CX2144" s="28"/>
      <c r="CY2144" s="28"/>
    </row>
    <row r="2145" customFormat="false" ht="12.75" hidden="false" customHeight="false" outlineLevel="0" collapsed="false">
      <c r="BS2145" s="28"/>
      <c r="BT2145" s="28"/>
      <c r="BU2145" s="28"/>
      <c r="BV2145" s="28"/>
      <c r="BW2145" s="28"/>
      <c r="BX2145" s="28"/>
      <c r="BY2145" s="28"/>
      <c r="BZ2145" s="28"/>
      <c r="CA2145" s="28"/>
      <c r="CB2145" s="28"/>
      <c r="CC2145" s="28"/>
      <c r="CD2145" s="28"/>
      <c r="CE2145" s="28"/>
      <c r="CF2145" s="28"/>
      <c r="CG2145" s="28"/>
      <c r="CH2145" s="28"/>
      <c r="CI2145" s="28"/>
      <c r="CJ2145" s="28"/>
      <c r="CK2145" s="28"/>
      <c r="CL2145" s="28"/>
      <c r="CM2145" s="28"/>
      <c r="CN2145" s="28"/>
      <c r="CO2145" s="28"/>
      <c r="CP2145" s="28"/>
      <c r="CQ2145" s="28"/>
      <c r="CR2145" s="28"/>
      <c r="CS2145" s="28"/>
      <c r="CT2145" s="28"/>
      <c r="CU2145" s="28"/>
      <c r="CV2145" s="28"/>
      <c r="CW2145" s="28"/>
      <c r="CX2145" s="28"/>
      <c r="CY2145" s="28"/>
    </row>
    <row r="2146" customFormat="false" ht="12.75" hidden="false" customHeight="false" outlineLevel="0" collapsed="false">
      <c r="BS2146" s="28"/>
      <c r="BT2146" s="28"/>
      <c r="BU2146" s="28"/>
      <c r="BV2146" s="28"/>
      <c r="BW2146" s="28"/>
      <c r="BX2146" s="28"/>
      <c r="BY2146" s="28"/>
      <c r="BZ2146" s="28"/>
      <c r="CA2146" s="28"/>
      <c r="CB2146" s="28"/>
      <c r="CC2146" s="28"/>
      <c r="CD2146" s="28"/>
      <c r="CE2146" s="28"/>
      <c r="CF2146" s="28"/>
      <c r="CG2146" s="28"/>
      <c r="CH2146" s="28"/>
      <c r="CI2146" s="28"/>
      <c r="CJ2146" s="28"/>
      <c r="CK2146" s="28"/>
      <c r="CL2146" s="28"/>
      <c r="CM2146" s="28"/>
      <c r="CN2146" s="28"/>
      <c r="CO2146" s="28"/>
      <c r="CP2146" s="28"/>
      <c r="CQ2146" s="28"/>
      <c r="CR2146" s="28"/>
      <c r="CS2146" s="28"/>
      <c r="CT2146" s="28"/>
      <c r="CU2146" s="28"/>
      <c r="CV2146" s="28"/>
      <c r="CW2146" s="28"/>
      <c r="CX2146" s="28"/>
      <c r="CY2146" s="28"/>
    </row>
    <row r="2147" customFormat="false" ht="12.75" hidden="false" customHeight="false" outlineLevel="0" collapsed="false">
      <c r="BS2147" s="28"/>
      <c r="BT2147" s="28"/>
      <c r="BU2147" s="28"/>
      <c r="BV2147" s="28"/>
      <c r="BW2147" s="28"/>
      <c r="BX2147" s="28"/>
      <c r="BY2147" s="28"/>
      <c r="BZ2147" s="28"/>
      <c r="CA2147" s="28"/>
      <c r="CB2147" s="28"/>
      <c r="CC2147" s="28"/>
      <c r="CD2147" s="28"/>
      <c r="CE2147" s="28"/>
      <c r="CF2147" s="28"/>
      <c r="CG2147" s="28"/>
      <c r="CH2147" s="28"/>
      <c r="CI2147" s="28"/>
      <c r="CJ2147" s="28"/>
      <c r="CK2147" s="28"/>
      <c r="CL2147" s="28"/>
      <c r="CM2147" s="28"/>
      <c r="CN2147" s="28"/>
      <c r="CO2147" s="28"/>
      <c r="CP2147" s="28"/>
      <c r="CQ2147" s="28"/>
      <c r="CR2147" s="28"/>
      <c r="CS2147" s="28"/>
      <c r="CT2147" s="28"/>
      <c r="CU2147" s="28"/>
      <c r="CV2147" s="28"/>
      <c r="CW2147" s="28"/>
      <c r="CX2147" s="28"/>
      <c r="CY2147" s="28"/>
    </row>
    <row r="2148" customFormat="false" ht="12.75" hidden="false" customHeight="false" outlineLevel="0" collapsed="false">
      <c r="BS2148" s="28"/>
      <c r="BT2148" s="28"/>
      <c r="BU2148" s="28"/>
      <c r="BV2148" s="28"/>
      <c r="BW2148" s="28"/>
      <c r="BX2148" s="28"/>
      <c r="BY2148" s="28"/>
      <c r="BZ2148" s="28"/>
      <c r="CA2148" s="28"/>
      <c r="CB2148" s="28"/>
      <c r="CC2148" s="28"/>
      <c r="CD2148" s="28"/>
      <c r="CE2148" s="28"/>
      <c r="CF2148" s="28"/>
      <c r="CG2148" s="28"/>
      <c r="CH2148" s="28"/>
      <c r="CI2148" s="28"/>
      <c r="CJ2148" s="28"/>
      <c r="CK2148" s="28"/>
      <c r="CL2148" s="28"/>
      <c r="CM2148" s="28"/>
      <c r="CN2148" s="28"/>
      <c r="CO2148" s="28"/>
      <c r="CP2148" s="28"/>
      <c r="CQ2148" s="28"/>
      <c r="CR2148" s="28"/>
      <c r="CS2148" s="28"/>
      <c r="CT2148" s="28"/>
      <c r="CU2148" s="28"/>
      <c r="CV2148" s="28"/>
      <c r="CW2148" s="28"/>
      <c r="CX2148" s="28"/>
      <c r="CY2148" s="28"/>
    </row>
    <row r="2149" customFormat="false" ht="12.75" hidden="false" customHeight="false" outlineLevel="0" collapsed="false">
      <c r="BS2149" s="28"/>
      <c r="BT2149" s="28"/>
      <c r="BU2149" s="28"/>
      <c r="BV2149" s="28"/>
      <c r="BW2149" s="28"/>
      <c r="BX2149" s="28"/>
      <c r="BY2149" s="28"/>
      <c r="BZ2149" s="28"/>
      <c r="CA2149" s="28"/>
      <c r="CB2149" s="28"/>
      <c r="CC2149" s="28"/>
      <c r="CD2149" s="28"/>
      <c r="CE2149" s="28"/>
      <c r="CF2149" s="28"/>
      <c r="CG2149" s="28"/>
      <c r="CH2149" s="28"/>
      <c r="CI2149" s="28"/>
      <c r="CJ2149" s="28"/>
      <c r="CK2149" s="28"/>
      <c r="CL2149" s="28"/>
      <c r="CM2149" s="28"/>
      <c r="CN2149" s="28"/>
      <c r="CO2149" s="28"/>
      <c r="CP2149" s="28"/>
      <c r="CQ2149" s="28"/>
      <c r="CR2149" s="28"/>
      <c r="CS2149" s="28"/>
      <c r="CT2149" s="28"/>
      <c r="CU2149" s="28"/>
      <c r="CV2149" s="28"/>
      <c r="CW2149" s="28"/>
      <c r="CX2149" s="28"/>
      <c r="CY2149" s="28"/>
    </row>
    <row r="2150" customFormat="false" ht="12.75" hidden="false" customHeight="false" outlineLevel="0" collapsed="false">
      <c r="BS2150" s="28"/>
      <c r="BT2150" s="28"/>
      <c r="BU2150" s="28"/>
      <c r="BV2150" s="28"/>
      <c r="BW2150" s="28"/>
      <c r="BX2150" s="28"/>
      <c r="BY2150" s="28"/>
      <c r="BZ2150" s="28"/>
      <c r="CA2150" s="28"/>
      <c r="CB2150" s="28"/>
      <c r="CC2150" s="28"/>
      <c r="CD2150" s="28"/>
      <c r="CE2150" s="28"/>
      <c r="CF2150" s="28"/>
      <c r="CG2150" s="28"/>
      <c r="CH2150" s="28"/>
      <c r="CI2150" s="28"/>
      <c r="CJ2150" s="28"/>
      <c r="CK2150" s="28"/>
      <c r="CL2150" s="28"/>
      <c r="CM2150" s="28"/>
      <c r="CN2150" s="28"/>
      <c r="CO2150" s="28"/>
      <c r="CP2150" s="28"/>
      <c r="CQ2150" s="28"/>
      <c r="CR2150" s="28"/>
      <c r="CS2150" s="28"/>
      <c r="CT2150" s="28"/>
      <c r="CU2150" s="28"/>
      <c r="CV2150" s="28"/>
      <c r="CW2150" s="28"/>
      <c r="CX2150" s="28"/>
      <c r="CY2150" s="28"/>
    </row>
    <row r="2151" customFormat="false" ht="12.75" hidden="false" customHeight="false" outlineLevel="0" collapsed="false">
      <c r="BS2151" s="28"/>
      <c r="BT2151" s="28"/>
      <c r="BU2151" s="28"/>
      <c r="BV2151" s="28"/>
      <c r="BW2151" s="28"/>
      <c r="BX2151" s="28"/>
      <c r="BY2151" s="28"/>
      <c r="BZ2151" s="28"/>
      <c r="CA2151" s="28"/>
      <c r="CB2151" s="28"/>
      <c r="CC2151" s="28"/>
      <c r="CD2151" s="28"/>
      <c r="CE2151" s="28"/>
      <c r="CF2151" s="28"/>
      <c r="CG2151" s="28"/>
      <c r="CH2151" s="28"/>
      <c r="CI2151" s="28"/>
      <c r="CJ2151" s="28"/>
      <c r="CK2151" s="28"/>
      <c r="CL2151" s="28"/>
      <c r="CM2151" s="28"/>
      <c r="CN2151" s="28"/>
      <c r="CO2151" s="28"/>
      <c r="CP2151" s="28"/>
      <c r="CQ2151" s="28"/>
      <c r="CR2151" s="28"/>
      <c r="CS2151" s="28"/>
      <c r="CT2151" s="28"/>
      <c r="CU2151" s="28"/>
      <c r="CV2151" s="28"/>
      <c r="CW2151" s="28"/>
      <c r="CX2151" s="28"/>
      <c r="CY2151" s="28"/>
    </row>
    <row r="2152" customFormat="false" ht="12.75" hidden="false" customHeight="false" outlineLevel="0" collapsed="false">
      <c r="BS2152" s="28"/>
      <c r="BT2152" s="28"/>
      <c r="BU2152" s="28"/>
      <c r="BV2152" s="28"/>
      <c r="BW2152" s="28"/>
      <c r="BX2152" s="28"/>
      <c r="BY2152" s="28"/>
      <c r="BZ2152" s="28"/>
      <c r="CA2152" s="28"/>
      <c r="CB2152" s="28"/>
      <c r="CC2152" s="28"/>
      <c r="CD2152" s="28"/>
      <c r="CE2152" s="28"/>
      <c r="CF2152" s="28"/>
      <c r="CG2152" s="28"/>
      <c r="CH2152" s="28"/>
      <c r="CI2152" s="28"/>
      <c r="CJ2152" s="28"/>
      <c r="CK2152" s="28"/>
      <c r="CL2152" s="28"/>
      <c r="CM2152" s="28"/>
      <c r="CN2152" s="28"/>
      <c r="CO2152" s="28"/>
      <c r="CP2152" s="28"/>
      <c r="CQ2152" s="28"/>
      <c r="CR2152" s="28"/>
      <c r="CS2152" s="28"/>
      <c r="CT2152" s="28"/>
      <c r="CU2152" s="28"/>
      <c r="CV2152" s="28"/>
      <c r="CW2152" s="28"/>
      <c r="CX2152" s="28"/>
      <c r="CY2152" s="28"/>
    </row>
    <row r="2153" customFormat="false" ht="12.75" hidden="false" customHeight="false" outlineLevel="0" collapsed="false">
      <c r="BS2153" s="28"/>
      <c r="BT2153" s="28"/>
      <c r="BU2153" s="28"/>
      <c r="BV2153" s="28"/>
      <c r="BW2153" s="28"/>
      <c r="BX2153" s="28"/>
      <c r="BY2153" s="28"/>
      <c r="BZ2153" s="28"/>
      <c r="CA2153" s="28"/>
      <c r="CB2153" s="28"/>
      <c r="CC2153" s="28"/>
      <c r="CD2153" s="28"/>
      <c r="CE2153" s="28"/>
      <c r="CF2153" s="28"/>
      <c r="CG2153" s="28"/>
      <c r="CH2153" s="28"/>
      <c r="CI2153" s="28"/>
      <c r="CJ2153" s="28"/>
      <c r="CK2153" s="28"/>
      <c r="CL2153" s="28"/>
      <c r="CM2153" s="28"/>
      <c r="CN2153" s="28"/>
      <c r="CO2153" s="28"/>
      <c r="CP2153" s="28"/>
      <c r="CQ2153" s="28"/>
      <c r="CR2153" s="28"/>
      <c r="CS2153" s="28"/>
      <c r="CT2153" s="28"/>
      <c r="CU2153" s="28"/>
      <c r="CV2153" s="28"/>
      <c r="CW2153" s="28"/>
      <c r="CX2153" s="28"/>
      <c r="CY2153" s="28"/>
    </row>
    <row r="2154" customFormat="false" ht="12.75" hidden="false" customHeight="false" outlineLevel="0" collapsed="false">
      <c r="BS2154" s="28"/>
      <c r="BT2154" s="28"/>
      <c r="BU2154" s="28"/>
      <c r="BV2154" s="28"/>
      <c r="BW2154" s="28"/>
      <c r="BX2154" s="28"/>
      <c r="BY2154" s="28"/>
      <c r="BZ2154" s="28"/>
      <c r="CA2154" s="28"/>
      <c r="CB2154" s="28"/>
      <c r="CC2154" s="28"/>
      <c r="CD2154" s="28"/>
      <c r="CE2154" s="28"/>
      <c r="CF2154" s="28"/>
      <c r="CG2154" s="28"/>
      <c r="CH2154" s="28"/>
      <c r="CI2154" s="28"/>
      <c r="CJ2154" s="28"/>
      <c r="CK2154" s="28"/>
      <c r="CL2154" s="28"/>
      <c r="CM2154" s="28"/>
      <c r="CN2154" s="28"/>
      <c r="CO2154" s="28"/>
      <c r="CP2154" s="28"/>
      <c r="CQ2154" s="28"/>
      <c r="CR2154" s="28"/>
      <c r="CS2154" s="28"/>
      <c r="CT2154" s="28"/>
      <c r="CU2154" s="28"/>
      <c r="CV2154" s="28"/>
      <c r="CW2154" s="28"/>
      <c r="CX2154" s="28"/>
      <c r="CY2154" s="28"/>
    </row>
    <row r="2155" customFormat="false" ht="12.75" hidden="false" customHeight="false" outlineLevel="0" collapsed="false">
      <c r="BS2155" s="28"/>
      <c r="BT2155" s="28"/>
      <c r="BU2155" s="28"/>
      <c r="BV2155" s="28"/>
      <c r="BW2155" s="28"/>
      <c r="BX2155" s="28"/>
      <c r="BY2155" s="28"/>
      <c r="BZ2155" s="28"/>
      <c r="CA2155" s="28"/>
      <c r="CB2155" s="28"/>
      <c r="CC2155" s="28"/>
      <c r="CD2155" s="28"/>
      <c r="CE2155" s="28"/>
      <c r="CF2155" s="28"/>
      <c r="CG2155" s="28"/>
      <c r="CH2155" s="28"/>
      <c r="CI2155" s="28"/>
      <c r="CJ2155" s="28"/>
      <c r="CK2155" s="28"/>
      <c r="CL2155" s="28"/>
      <c r="CM2155" s="28"/>
      <c r="CN2155" s="28"/>
      <c r="CO2155" s="28"/>
      <c r="CP2155" s="28"/>
      <c r="CQ2155" s="28"/>
      <c r="CR2155" s="28"/>
      <c r="CS2155" s="28"/>
      <c r="CT2155" s="28"/>
      <c r="CU2155" s="28"/>
      <c r="CV2155" s="28"/>
      <c r="CW2155" s="28"/>
      <c r="CX2155" s="28"/>
      <c r="CY2155" s="28"/>
    </row>
    <row r="2156" customFormat="false" ht="12.75" hidden="false" customHeight="false" outlineLevel="0" collapsed="false">
      <c r="BS2156" s="28"/>
      <c r="BT2156" s="28"/>
      <c r="BU2156" s="28"/>
      <c r="BV2156" s="28"/>
      <c r="BW2156" s="28"/>
      <c r="BX2156" s="28"/>
      <c r="BY2156" s="28"/>
      <c r="BZ2156" s="28"/>
      <c r="CA2156" s="28"/>
      <c r="CB2156" s="28"/>
      <c r="CC2156" s="28"/>
      <c r="CD2156" s="28"/>
      <c r="CE2156" s="28"/>
      <c r="CF2156" s="28"/>
      <c r="CG2156" s="28"/>
      <c r="CH2156" s="28"/>
      <c r="CI2156" s="28"/>
      <c r="CJ2156" s="28"/>
      <c r="CK2156" s="28"/>
      <c r="CL2156" s="28"/>
      <c r="CM2156" s="28"/>
      <c r="CN2156" s="28"/>
      <c r="CO2156" s="28"/>
      <c r="CP2156" s="28"/>
      <c r="CQ2156" s="28"/>
      <c r="CR2156" s="28"/>
      <c r="CS2156" s="28"/>
      <c r="CT2156" s="28"/>
      <c r="CU2156" s="28"/>
      <c r="CV2156" s="28"/>
      <c r="CW2156" s="28"/>
      <c r="CX2156" s="28"/>
      <c r="CY2156" s="28"/>
    </row>
    <row r="2157" customFormat="false" ht="12.75" hidden="false" customHeight="false" outlineLevel="0" collapsed="false">
      <c r="BS2157" s="28"/>
      <c r="BT2157" s="28"/>
      <c r="BU2157" s="28"/>
      <c r="BV2157" s="28"/>
      <c r="BW2157" s="28"/>
      <c r="BX2157" s="28"/>
      <c r="BY2157" s="28"/>
      <c r="BZ2157" s="28"/>
      <c r="CA2157" s="28"/>
      <c r="CB2157" s="28"/>
      <c r="CC2157" s="28"/>
      <c r="CD2157" s="28"/>
      <c r="CE2157" s="28"/>
      <c r="CF2157" s="28"/>
      <c r="CG2157" s="28"/>
      <c r="CH2157" s="28"/>
      <c r="CI2157" s="28"/>
      <c r="CJ2157" s="28"/>
      <c r="CK2157" s="28"/>
      <c r="CL2157" s="28"/>
      <c r="CM2157" s="28"/>
      <c r="CN2157" s="28"/>
      <c r="CO2157" s="28"/>
      <c r="CP2157" s="28"/>
      <c r="CQ2157" s="28"/>
      <c r="CR2157" s="28"/>
      <c r="CS2157" s="28"/>
      <c r="CT2157" s="28"/>
      <c r="CU2157" s="28"/>
      <c r="CV2157" s="28"/>
      <c r="CW2157" s="28"/>
      <c r="CX2157" s="28"/>
      <c r="CY2157" s="28"/>
    </row>
    <row r="2158" customFormat="false" ht="12.75" hidden="false" customHeight="false" outlineLevel="0" collapsed="false">
      <c r="BS2158" s="28"/>
      <c r="BT2158" s="28"/>
      <c r="BU2158" s="28"/>
      <c r="BV2158" s="28"/>
      <c r="BW2158" s="28"/>
      <c r="BX2158" s="28"/>
      <c r="BY2158" s="28"/>
      <c r="BZ2158" s="28"/>
      <c r="CA2158" s="28"/>
      <c r="CB2158" s="28"/>
      <c r="CC2158" s="28"/>
      <c r="CD2158" s="28"/>
      <c r="CE2158" s="28"/>
      <c r="CF2158" s="28"/>
      <c r="CG2158" s="28"/>
      <c r="CH2158" s="28"/>
      <c r="CI2158" s="28"/>
      <c r="CJ2158" s="28"/>
      <c r="CK2158" s="28"/>
      <c r="CL2158" s="28"/>
      <c r="CM2158" s="28"/>
      <c r="CN2158" s="28"/>
      <c r="CO2158" s="28"/>
      <c r="CP2158" s="28"/>
      <c r="CQ2158" s="28"/>
      <c r="CR2158" s="28"/>
      <c r="CS2158" s="28"/>
      <c r="CT2158" s="28"/>
      <c r="CU2158" s="28"/>
      <c r="CV2158" s="28"/>
      <c r="CW2158" s="28"/>
      <c r="CX2158" s="28"/>
      <c r="CY2158" s="28"/>
    </row>
    <row r="2159" customFormat="false" ht="12.75" hidden="false" customHeight="false" outlineLevel="0" collapsed="false">
      <c r="BS2159" s="28"/>
      <c r="BT2159" s="28"/>
      <c r="BU2159" s="28"/>
      <c r="BV2159" s="28"/>
      <c r="BW2159" s="28"/>
      <c r="BX2159" s="28"/>
      <c r="BY2159" s="28"/>
      <c r="BZ2159" s="28"/>
      <c r="CA2159" s="28"/>
      <c r="CB2159" s="28"/>
      <c r="CC2159" s="28"/>
      <c r="CD2159" s="28"/>
      <c r="CE2159" s="28"/>
      <c r="CF2159" s="28"/>
      <c r="CG2159" s="28"/>
      <c r="CH2159" s="28"/>
      <c r="CI2159" s="28"/>
      <c r="CJ2159" s="28"/>
      <c r="CK2159" s="28"/>
      <c r="CL2159" s="28"/>
      <c r="CM2159" s="28"/>
      <c r="CN2159" s="28"/>
      <c r="CO2159" s="28"/>
      <c r="CP2159" s="28"/>
      <c r="CQ2159" s="28"/>
      <c r="CR2159" s="28"/>
      <c r="CS2159" s="28"/>
      <c r="CT2159" s="28"/>
      <c r="CU2159" s="28"/>
      <c r="CV2159" s="28"/>
      <c r="CW2159" s="28"/>
      <c r="CX2159" s="28"/>
      <c r="CY2159" s="28"/>
    </row>
    <row r="2160" customFormat="false" ht="12.75" hidden="false" customHeight="false" outlineLevel="0" collapsed="false">
      <c r="BS2160" s="28"/>
      <c r="BT2160" s="28"/>
      <c r="BU2160" s="28"/>
      <c r="BV2160" s="28"/>
      <c r="BW2160" s="28"/>
      <c r="BX2160" s="28"/>
      <c r="BY2160" s="28"/>
      <c r="BZ2160" s="28"/>
      <c r="CA2160" s="28"/>
      <c r="CB2160" s="28"/>
      <c r="CC2160" s="28"/>
      <c r="CD2160" s="28"/>
      <c r="CE2160" s="28"/>
      <c r="CF2160" s="28"/>
      <c r="CG2160" s="28"/>
      <c r="CH2160" s="28"/>
      <c r="CI2160" s="28"/>
      <c r="CJ2160" s="28"/>
      <c r="CK2160" s="28"/>
      <c r="CL2160" s="28"/>
      <c r="CM2160" s="28"/>
      <c r="CN2160" s="28"/>
      <c r="CO2160" s="28"/>
      <c r="CP2160" s="28"/>
      <c r="CQ2160" s="28"/>
      <c r="CR2160" s="28"/>
      <c r="CS2160" s="28"/>
      <c r="CT2160" s="28"/>
      <c r="CU2160" s="28"/>
      <c r="CV2160" s="28"/>
      <c r="CW2160" s="28"/>
      <c r="CX2160" s="28"/>
      <c r="CY2160" s="28"/>
    </row>
    <row r="2161" customFormat="false" ht="12.75" hidden="false" customHeight="false" outlineLevel="0" collapsed="false">
      <c r="BS2161" s="28"/>
      <c r="BT2161" s="28"/>
      <c r="BU2161" s="28"/>
      <c r="BV2161" s="28"/>
      <c r="BW2161" s="28"/>
      <c r="BX2161" s="28"/>
      <c r="BY2161" s="28"/>
      <c r="BZ2161" s="28"/>
      <c r="CA2161" s="28"/>
      <c r="CB2161" s="28"/>
      <c r="CC2161" s="28"/>
      <c r="CD2161" s="28"/>
      <c r="CE2161" s="28"/>
      <c r="CF2161" s="28"/>
      <c r="CG2161" s="28"/>
      <c r="CH2161" s="28"/>
      <c r="CI2161" s="28"/>
      <c r="CJ2161" s="28"/>
      <c r="CK2161" s="28"/>
      <c r="CL2161" s="28"/>
      <c r="CM2161" s="28"/>
      <c r="CN2161" s="28"/>
      <c r="CO2161" s="28"/>
      <c r="CP2161" s="28"/>
      <c r="CQ2161" s="28"/>
      <c r="CR2161" s="28"/>
      <c r="CS2161" s="28"/>
      <c r="CT2161" s="28"/>
      <c r="CU2161" s="28"/>
      <c r="CV2161" s="28"/>
      <c r="CW2161" s="28"/>
      <c r="CX2161" s="28"/>
      <c r="CY2161" s="28"/>
    </row>
    <row r="2162" customFormat="false" ht="12.75" hidden="false" customHeight="false" outlineLevel="0" collapsed="false">
      <c r="BS2162" s="28"/>
      <c r="BT2162" s="28"/>
      <c r="BU2162" s="28"/>
      <c r="BV2162" s="28"/>
      <c r="BW2162" s="28"/>
      <c r="BX2162" s="28"/>
      <c r="BY2162" s="28"/>
      <c r="BZ2162" s="28"/>
      <c r="CA2162" s="28"/>
      <c r="CB2162" s="28"/>
      <c r="CC2162" s="28"/>
      <c r="CD2162" s="28"/>
      <c r="CE2162" s="28"/>
      <c r="CF2162" s="28"/>
      <c r="CG2162" s="28"/>
      <c r="CH2162" s="28"/>
      <c r="CI2162" s="28"/>
      <c r="CJ2162" s="28"/>
      <c r="CK2162" s="28"/>
      <c r="CL2162" s="28"/>
      <c r="CM2162" s="28"/>
      <c r="CN2162" s="28"/>
      <c r="CO2162" s="28"/>
      <c r="CP2162" s="28"/>
      <c r="CQ2162" s="28"/>
      <c r="CR2162" s="28"/>
      <c r="CS2162" s="28"/>
      <c r="CT2162" s="28"/>
      <c r="CU2162" s="28"/>
      <c r="CV2162" s="28"/>
      <c r="CW2162" s="28"/>
      <c r="CX2162" s="28"/>
      <c r="CY2162" s="28"/>
    </row>
    <row r="2163" customFormat="false" ht="12.75" hidden="false" customHeight="false" outlineLevel="0" collapsed="false">
      <c r="BS2163" s="28"/>
      <c r="BT2163" s="28"/>
      <c r="BU2163" s="28"/>
      <c r="BV2163" s="28"/>
      <c r="BW2163" s="28"/>
      <c r="BX2163" s="28"/>
      <c r="BY2163" s="28"/>
      <c r="BZ2163" s="28"/>
      <c r="CA2163" s="28"/>
      <c r="CB2163" s="28"/>
      <c r="CC2163" s="28"/>
      <c r="CD2163" s="28"/>
      <c r="CE2163" s="28"/>
      <c r="CF2163" s="28"/>
      <c r="CG2163" s="28"/>
      <c r="CH2163" s="28"/>
      <c r="CI2163" s="28"/>
      <c r="CJ2163" s="28"/>
      <c r="CK2163" s="28"/>
      <c r="CL2163" s="28"/>
      <c r="CM2163" s="28"/>
      <c r="CN2163" s="28"/>
      <c r="CO2163" s="28"/>
      <c r="CP2163" s="28"/>
      <c r="CQ2163" s="28"/>
      <c r="CR2163" s="28"/>
      <c r="CS2163" s="28"/>
      <c r="CT2163" s="28"/>
      <c r="CU2163" s="28"/>
      <c r="CV2163" s="28"/>
      <c r="CW2163" s="28"/>
      <c r="CX2163" s="28"/>
      <c r="CY2163" s="28"/>
    </row>
    <row r="2164" customFormat="false" ht="12.75" hidden="false" customHeight="false" outlineLevel="0" collapsed="false">
      <c r="BS2164" s="28"/>
      <c r="BT2164" s="28"/>
      <c r="BU2164" s="28"/>
      <c r="BV2164" s="28"/>
      <c r="BW2164" s="28"/>
      <c r="BX2164" s="28"/>
      <c r="BY2164" s="28"/>
      <c r="BZ2164" s="28"/>
      <c r="CA2164" s="28"/>
      <c r="CB2164" s="28"/>
      <c r="CC2164" s="28"/>
      <c r="CD2164" s="28"/>
      <c r="CE2164" s="28"/>
      <c r="CF2164" s="28"/>
      <c r="CG2164" s="28"/>
      <c r="CH2164" s="28"/>
      <c r="CI2164" s="28"/>
      <c r="CJ2164" s="28"/>
      <c r="CK2164" s="28"/>
      <c r="CL2164" s="28"/>
      <c r="CM2164" s="28"/>
      <c r="CN2164" s="28"/>
      <c r="CO2164" s="28"/>
      <c r="CP2164" s="28"/>
      <c r="CQ2164" s="28"/>
      <c r="CR2164" s="28"/>
      <c r="CS2164" s="28"/>
      <c r="CT2164" s="28"/>
      <c r="CU2164" s="28"/>
      <c r="CV2164" s="28"/>
      <c r="CW2164" s="28"/>
      <c r="CX2164" s="28"/>
      <c r="CY2164" s="28"/>
    </row>
    <row r="2165" customFormat="false" ht="12.75" hidden="false" customHeight="false" outlineLevel="0" collapsed="false">
      <c r="BS2165" s="28"/>
      <c r="BT2165" s="28"/>
      <c r="BU2165" s="28"/>
      <c r="BV2165" s="28"/>
      <c r="BW2165" s="28"/>
      <c r="BX2165" s="28"/>
      <c r="BY2165" s="28"/>
      <c r="BZ2165" s="28"/>
      <c r="CA2165" s="28"/>
      <c r="CB2165" s="28"/>
      <c r="CC2165" s="28"/>
      <c r="CD2165" s="28"/>
      <c r="CE2165" s="28"/>
      <c r="CF2165" s="28"/>
      <c r="CG2165" s="28"/>
      <c r="CH2165" s="28"/>
      <c r="CI2165" s="28"/>
      <c r="CJ2165" s="28"/>
      <c r="CK2165" s="28"/>
      <c r="CL2165" s="28"/>
      <c r="CM2165" s="28"/>
      <c r="CN2165" s="28"/>
      <c r="CO2165" s="28"/>
      <c r="CP2165" s="28"/>
      <c r="CQ2165" s="28"/>
      <c r="CR2165" s="28"/>
      <c r="CS2165" s="28"/>
      <c r="CT2165" s="28"/>
      <c r="CU2165" s="28"/>
      <c r="CV2165" s="28"/>
      <c r="CW2165" s="28"/>
      <c r="CX2165" s="28"/>
      <c r="CY2165" s="28"/>
    </row>
    <row r="2166" customFormat="false" ht="12.75" hidden="false" customHeight="false" outlineLevel="0" collapsed="false">
      <c r="BS2166" s="28"/>
      <c r="BT2166" s="28"/>
      <c r="BU2166" s="28"/>
      <c r="BV2166" s="28"/>
      <c r="BW2166" s="28"/>
      <c r="BX2166" s="28"/>
      <c r="BY2166" s="28"/>
      <c r="BZ2166" s="28"/>
      <c r="CA2166" s="28"/>
      <c r="CB2166" s="28"/>
      <c r="CC2166" s="28"/>
      <c r="CD2166" s="28"/>
      <c r="CE2166" s="28"/>
      <c r="CF2166" s="28"/>
      <c r="CG2166" s="28"/>
      <c r="CH2166" s="28"/>
      <c r="CI2166" s="28"/>
      <c r="CJ2166" s="28"/>
      <c r="CK2166" s="28"/>
      <c r="CL2166" s="28"/>
      <c r="CM2166" s="28"/>
      <c r="CN2166" s="28"/>
      <c r="CO2166" s="28"/>
      <c r="CP2166" s="28"/>
      <c r="CQ2166" s="28"/>
      <c r="CR2166" s="28"/>
      <c r="CS2166" s="28"/>
      <c r="CT2166" s="28"/>
      <c r="CU2166" s="28"/>
      <c r="CV2166" s="28"/>
      <c r="CW2166" s="28"/>
      <c r="CX2166" s="28"/>
      <c r="CY2166" s="28"/>
    </row>
    <row r="2167" customFormat="false" ht="12.75" hidden="false" customHeight="false" outlineLevel="0" collapsed="false">
      <c r="BS2167" s="28"/>
      <c r="BT2167" s="28"/>
      <c r="BU2167" s="28"/>
      <c r="BV2167" s="28"/>
      <c r="BW2167" s="28"/>
      <c r="BX2167" s="28"/>
      <c r="BY2167" s="28"/>
      <c r="BZ2167" s="28"/>
      <c r="CA2167" s="28"/>
      <c r="CB2167" s="28"/>
      <c r="CC2167" s="28"/>
      <c r="CD2167" s="28"/>
      <c r="CE2167" s="28"/>
      <c r="CF2167" s="28"/>
      <c r="CG2167" s="28"/>
      <c r="CH2167" s="28"/>
      <c r="CI2167" s="28"/>
      <c r="CJ2167" s="28"/>
      <c r="CK2167" s="28"/>
      <c r="CL2167" s="28"/>
      <c r="CM2167" s="28"/>
      <c r="CN2167" s="28"/>
      <c r="CO2167" s="28"/>
      <c r="CP2167" s="28"/>
      <c r="CQ2167" s="28"/>
      <c r="CR2167" s="28"/>
      <c r="CS2167" s="28"/>
      <c r="CT2167" s="28"/>
      <c r="CU2167" s="28"/>
      <c r="CV2167" s="28"/>
      <c r="CW2167" s="28"/>
      <c r="CX2167" s="28"/>
      <c r="CY2167" s="28"/>
    </row>
    <row r="2168" customFormat="false" ht="12.75" hidden="false" customHeight="false" outlineLevel="0" collapsed="false">
      <c r="BS2168" s="28"/>
      <c r="BT2168" s="28"/>
      <c r="BU2168" s="28"/>
      <c r="BV2168" s="28"/>
      <c r="BW2168" s="28"/>
      <c r="BX2168" s="28"/>
      <c r="BY2168" s="28"/>
      <c r="BZ2168" s="28"/>
      <c r="CA2168" s="28"/>
      <c r="CB2168" s="28"/>
      <c r="CC2168" s="28"/>
      <c r="CD2168" s="28"/>
      <c r="CE2168" s="28"/>
      <c r="CF2168" s="28"/>
      <c r="CG2168" s="28"/>
      <c r="CH2168" s="28"/>
      <c r="CI2168" s="28"/>
      <c r="CJ2168" s="28"/>
      <c r="CK2168" s="28"/>
      <c r="CL2168" s="28"/>
      <c r="CM2168" s="28"/>
      <c r="CN2168" s="28"/>
      <c r="CO2168" s="28"/>
      <c r="CP2168" s="28"/>
      <c r="CQ2168" s="28"/>
      <c r="CR2168" s="28"/>
      <c r="CS2168" s="28"/>
      <c r="CT2168" s="28"/>
      <c r="CU2168" s="28"/>
      <c r="CV2168" s="28"/>
      <c r="CW2168" s="28"/>
      <c r="CX2168" s="28"/>
      <c r="CY2168" s="28"/>
    </row>
    <row r="2169" customFormat="false" ht="12.75" hidden="false" customHeight="false" outlineLevel="0" collapsed="false">
      <c r="BS2169" s="28"/>
      <c r="BT2169" s="28"/>
      <c r="BU2169" s="28"/>
      <c r="BV2169" s="28"/>
      <c r="BW2169" s="28"/>
      <c r="BX2169" s="28"/>
      <c r="BY2169" s="28"/>
      <c r="BZ2169" s="28"/>
      <c r="CA2169" s="28"/>
      <c r="CB2169" s="28"/>
      <c r="CC2169" s="28"/>
      <c r="CD2169" s="28"/>
      <c r="CE2169" s="28"/>
      <c r="CF2169" s="28"/>
      <c r="CG2169" s="28"/>
      <c r="CH2169" s="28"/>
      <c r="CI2169" s="28"/>
      <c r="CJ2169" s="28"/>
      <c r="CK2169" s="28"/>
      <c r="CL2169" s="28"/>
      <c r="CM2169" s="28"/>
      <c r="CN2169" s="28"/>
      <c r="CO2169" s="28"/>
      <c r="CP2169" s="28"/>
      <c r="CQ2169" s="28"/>
      <c r="CR2169" s="28"/>
      <c r="CS2169" s="28"/>
      <c r="CT2169" s="28"/>
      <c r="CU2169" s="28"/>
      <c r="CV2169" s="28"/>
      <c r="CW2169" s="28"/>
      <c r="CX2169" s="28"/>
      <c r="CY2169" s="28"/>
    </row>
    <row r="2170" customFormat="false" ht="12.75" hidden="false" customHeight="false" outlineLevel="0" collapsed="false">
      <c r="BS2170" s="28"/>
      <c r="BT2170" s="28"/>
      <c r="BU2170" s="28"/>
      <c r="BV2170" s="28"/>
      <c r="BW2170" s="28"/>
      <c r="BX2170" s="28"/>
      <c r="BY2170" s="28"/>
      <c r="BZ2170" s="28"/>
      <c r="CA2170" s="28"/>
      <c r="CB2170" s="28"/>
      <c r="CC2170" s="28"/>
      <c r="CD2170" s="28"/>
      <c r="CE2170" s="28"/>
      <c r="CF2170" s="28"/>
      <c r="CG2170" s="28"/>
      <c r="CH2170" s="28"/>
      <c r="CI2170" s="28"/>
      <c r="CJ2170" s="28"/>
      <c r="CK2170" s="28"/>
      <c r="CL2170" s="28"/>
      <c r="CM2170" s="28"/>
      <c r="CN2170" s="28"/>
      <c r="CO2170" s="28"/>
      <c r="CP2170" s="28"/>
      <c r="CQ2170" s="28"/>
      <c r="CR2170" s="28"/>
      <c r="CS2170" s="28"/>
      <c r="CT2170" s="28"/>
      <c r="CU2170" s="28"/>
      <c r="CV2170" s="28"/>
      <c r="CW2170" s="28"/>
      <c r="CX2170" s="28"/>
      <c r="CY2170" s="28"/>
    </row>
    <row r="2171" customFormat="false" ht="12.75" hidden="false" customHeight="false" outlineLevel="0" collapsed="false">
      <c r="BS2171" s="28"/>
      <c r="BT2171" s="28"/>
      <c r="BU2171" s="28"/>
      <c r="BV2171" s="28"/>
      <c r="BW2171" s="28"/>
      <c r="BX2171" s="28"/>
      <c r="BY2171" s="28"/>
      <c r="BZ2171" s="28"/>
      <c r="CA2171" s="28"/>
      <c r="CB2171" s="28"/>
      <c r="CC2171" s="28"/>
      <c r="CD2171" s="28"/>
      <c r="CE2171" s="28"/>
      <c r="CF2171" s="28"/>
      <c r="CG2171" s="28"/>
      <c r="CH2171" s="28"/>
      <c r="CI2171" s="28"/>
      <c r="CJ2171" s="28"/>
      <c r="CK2171" s="28"/>
      <c r="CL2171" s="28"/>
      <c r="CM2171" s="28"/>
      <c r="CN2171" s="28"/>
      <c r="CO2171" s="28"/>
      <c r="CP2171" s="28"/>
      <c r="CQ2171" s="28"/>
      <c r="CR2171" s="28"/>
      <c r="CS2171" s="28"/>
      <c r="CT2171" s="28"/>
      <c r="CU2171" s="28"/>
      <c r="CV2171" s="28"/>
      <c r="CW2171" s="28"/>
      <c r="CX2171" s="28"/>
      <c r="CY2171" s="28"/>
    </row>
    <row r="2172" customFormat="false" ht="12.75" hidden="false" customHeight="false" outlineLevel="0" collapsed="false">
      <c r="BS2172" s="28"/>
      <c r="BT2172" s="28"/>
      <c r="BU2172" s="28"/>
      <c r="BV2172" s="28"/>
      <c r="BW2172" s="28"/>
      <c r="BX2172" s="28"/>
      <c r="BY2172" s="28"/>
      <c r="BZ2172" s="28"/>
      <c r="CA2172" s="28"/>
      <c r="CB2172" s="28"/>
      <c r="CC2172" s="28"/>
      <c r="CD2172" s="28"/>
      <c r="CE2172" s="28"/>
      <c r="CF2172" s="28"/>
      <c r="CG2172" s="28"/>
      <c r="CH2172" s="28"/>
      <c r="CI2172" s="28"/>
      <c r="CJ2172" s="28"/>
      <c r="CK2172" s="28"/>
      <c r="CL2172" s="28"/>
      <c r="CM2172" s="28"/>
      <c r="CN2172" s="28"/>
      <c r="CO2172" s="28"/>
      <c r="CP2172" s="28"/>
      <c r="CQ2172" s="28"/>
      <c r="CR2172" s="28"/>
      <c r="CS2172" s="28"/>
      <c r="CT2172" s="28"/>
      <c r="CU2172" s="28"/>
      <c r="CV2172" s="28"/>
      <c r="CW2172" s="28"/>
      <c r="CX2172" s="28"/>
      <c r="CY2172" s="28"/>
    </row>
    <row r="2173" customFormat="false" ht="12.75" hidden="false" customHeight="false" outlineLevel="0" collapsed="false">
      <c r="BS2173" s="28"/>
      <c r="BT2173" s="28"/>
      <c r="BU2173" s="28"/>
      <c r="BV2173" s="28"/>
      <c r="BW2173" s="28"/>
      <c r="BX2173" s="28"/>
      <c r="BY2173" s="28"/>
      <c r="BZ2173" s="28"/>
      <c r="CA2173" s="28"/>
      <c r="CB2173" s="28"/>
      <c r="CC2173" s="28"/>
      <c r="CD2173" s="28"/>
      <c r="CE2173" s="28"/>
      <c r="CF2173" s="28"/>
      <c r="CG2173" s="28"/>
      <c r="CH2173" s="28"/>
      <c r="CI2173" s="28"/>
      <c r="CJ2173" s="28"/>
      <c r="CK2173" s="28"/>
      <c r="CL2173" s="28"/>
      <c r="CM2173" s="28"/>
      <c r="CN2173" s="28"/>
      <c r="CO2173" s="28"/>
      <c r="CP2173" s="28"/>
      <c r="CQ2173" s="28"/>
      <c r="CR2173" s="28"/>
      <c r="CS2173" s="28"/>
      <c r="CT2173" s="28"/>
      <c r="CU2173" s="28"/>
      <c r="CV2173" s="28"/>
      <c r="CW2173" s="28"/>
      <c r="CX2173" s="28"/>
      <c r="CY2173" s="28"/>
    </row>
    <row r="2174" customFormat="false" ht="12.75" hidden="false" customHeight="false" outlineLevel="0" collapsed="false">
      <c r="BS2174" s="28"/>
      <c r="BT2174" s="28"/>
      <c r="BU2174" s="28"/>
      <c r="BV2174" s="28"/>
      <c r="BW2174" s="28"/>
      <c r="BX2174" s="28"/>
      <c r="BY2174" s="28"/>
      <c r="BZ2174" s="28"/>
      <c r="CA2174" s="28"/>
      <c r="CB2174" s="28"/>
      <c r="CC2174" s="28"/>
      <c r="CD2174" s="28"/>
      <c r="CE2174" s="28"/>
      <c r="CF2174" s="28"/>
      <c r="CG2174" s="28"/>
      <c r="CH2174" s="28"/>
      <c r="CI2174" s="28"/>
      <c r="CJ2174" s="28"/>
      <c r="CK2174" s="28"/>
      <c r="CL2174" s="28"/>
      <c r="CM2174" s="28"/>
      <c r="CN2174" s="28"/>
      <c r="CO2174" s="28"/>
      <c r="CP2174" s="28"/>
      <c r="CQ2174" s="28"/>
      <c r="CR2174" s="28"/>
      <c r="CS2174" s="28"/>
      <c r="CT2174" s="28"/>
      <c r="CU2174" s="28"/>
      <c r="CV2174" s="28"/>
      <c r="CW2174" s="28"/>
      <c r="CX2174" s="28"/>
      <c r="CY2174" s="28"/>
    </row>
    <row r="2175" customFormat="false" ht="12.75" hidden="false" customHeight="false" outlineLevel="0" collapsed="false">
      <c r="BS2175" s="28"/>
      <c r="BT2175" s="28"/>
      <c r="BU2175" s="28"/>
      <c r="BV2175" s="28"/>
      <c r="BW2175" s="28"/>
      <c r="BX2175" s="28"/>
      <c r="BY2175" s="28"/>
      <c r="BZ2175" s="28"/>
      <c r="CA2175" s="28"/>
      <c r="CB2175" s="28"/>
      <c r="CC2175" s="28"/>
      <c r="CD2175" s="28"/>
      <c r="CE2175" s="28"/>
      <c r="CF2175" s="28"/>
      <c r="CG2175" s="28"/>
      <c r="CH2175" s="28"/>
      <c r="CI2175" s="28"/>
      <c r="CJ2175" s="28"/>
      <c r="CK2175" s="28"/>
      <c r="CL2175" s="28"/>
      <c r="CM2175" s="28"/>
      <c r="CN2175" s="28"/>
      <c r="CO2175" s="28"/>
      <c r="CP2175" s="28"/>
      <c r="CQ2175" s="28"/>
      <c r="CR2175" s="28"/>
      <c r="CS2175" s="28"/>
      <c r="CT2175" s="28"/>
      <c r="CU2175" s="28"/>
      <c r="CV2175" s="28"/>
      <c r="CW2175" s="28"/>
      <c r="CX2175" s="28"/>
      <c r="CY2175" s="28"/>
    </row>
    <row r="2176" customFormat="false" ht="12.75" hidden="false" customHeight="false" outlineLevel="0" collapsed="false">
      <c r="BS2176" s="28"/>
      <c r="BT2176" s="28"/>
      <c r="BU2176" s="28"/>
      <c r="BV2176" s="28"/>
      <c r="BW2176" s="28"/>
      <c r="BX2176" s="28"/>
      <c r="BY2176" s="28"/>
      <c r="BZ2176" s="28"/>
      <c r="CA2176" s="28"/>
      <c r="CB2176" s="28"/>
      <c r="CC2176" s="28"/>
      <c r="CD2176" s="28"/>
      <c r="CE2176" s="28"/>
      <c r="CF2176" s="28"/>
      <c r="CG2176" s="28"/>
      <c r="CH2176" s="28"/>
      <c r="CI2176" s="28"/>
      <c r="CJ2176" s="28"/>
      <c r="CK2176" s="28"/>
      <c r="CL2176" s="28"/>
      <c r="CM2176" s="28"/>
      <c r="CN2176" s="28"/>
      <c r="CO2176" s="28"/>
      <c r="CP2176" s="28"/>
      <c r="CQ2176" s="28"/>
      <c r="CR2176" s="28"/>
      <c r="CS2176" s="28"/>
      <c r="CT2176" s="28"/>
      <c r="CU2176" s="28"/>
      <c r="CV2176" s="28"/>
      <c r="CW2176" s="28"/>
      <c r="CX2176" s="28"/>
      <c r="CY2176" s="28"/>
    </row>
    <row r="2177" customFormat="false" ht="12.75" hidden="false" customHeight="false" outlineLevel="0" collapsed="false">
      <c r="BS2177" s="28"/>
      <c r="BT2177" s="28"/>
      <c r="BU2177" s="28"/>
      <c r="BV2177" s="28"/>
      <c r="BW2177" s="28"/>
      <c r="BX2177" s="28"/>
      <c r="BY2177" s="28"/>
      <c r="BZ2177" s="28"/>
      <c r="CA2177" s="28"/>
      <c r="CB2177" s="28"/>
      <c r="CC2177" s="28"/>
      <c r="CD2177" s="28"/>
      <c r="CE2177" s="28"/>
      <c r="CF2177" s="28"/>
      <c r="CG2177" s="28"/>
      <c r="CH2177" s="28"/>
      <c r="CI2177" s="28"/>
      <c r="CJ2177" s="28"/>
      <c r="CK2177" s="28"/>
      <c r="CL2177" s="28"/>
      <c r="CM2177" s="28"/>
      <c r="CN2177" s="28"/>
      <c r="CO2177" s="28"/>
      <c r="CP2177" s="28"/>
      <c r="CQ2177" s="28"/>
      <c r="CR2177" s="28"/>
      <c r="CS2177" s="28"/>
      <c r="CT2177" s="28"/>
      <c r="CU2177" s="28"/>
      <c r="CV2177" s="28"/>
      <c r="CW2177" s="28"/>
      <c r="CX2177" s="28"/>
      <c r="CY2177" s="28"/>
    </row>
    <row r="2178" customFormat="false" ht="12.75" hidden="false" customHeight="false" outlineLevel="0" collapsed="false">
      <c r="BS2178" s="28"/>
      <c r="BT2178" s="28"/>
      <c r="BU2178" s="28"/>
      <c r="BV2178" s="28"/>
      <c r="BW2178" s="28"/>
      <c r="BX2178" s="28"/>
      <c r="BY2178" s="28"/>
      <c r="BZ2178" s="28"/>
      <c r="CA2178" s="28"/>
      <c r="CB2178" s="28"/>
      <c r="CC2178" s="28"/>
      <c r="CD2178" s="28"/>
      <c r="CE2178" s="28"/>
      <c r="CF2178" s="28"/>
      <c r="CG2178" s="28"/>
      <c r="CH2178" s="28"/>
      <c r="CI2178" s="28"/>
      <c r="CJ2178" s="28"/>
      <c r="CK2178" s="28"/>
      <c r="CL2178" s="28"/>
      <c r="CM2178" s="28"/>
      <c r="CN2178" s="28"/>
      <c r="CO2178" s="28"/>
      <c r="CP2178" s="28"/>
      <c r="CQ2178" s="28"/>
      <c r="CR2178" s="28"/>
      <c r="CS2178" s="28"/>
      <c r="CT2178" s="28"/>
      <c r="CU2178" s="28"/>
      <c r="CV2178" s="28"/>
      <c r="CW2178" s="28"/>
      <c r="CX2178" s="28"/>
      <c r="CY2178" s="28"/>
    </row>
    <row r="2179" customFormat="false" ht="12.75" hidden="false" customHeight="false" outlineLevel="0" collapsed="false">
      <c r="BS2179" s="28"/>
      <c r="BT2179" s="28"/>
      <c r="BU2179" s="28"/>
      <c r="BV2179" s="28"/>
      <c r="BW2179" s="28"/>
      <c r="BX2179" s="28"/>
      <c r="BY2179" s="28"/>
      <c r="BZ2179" s="28"/>
      <c r="CA2179" s="28"/>
      <c r="CB2179" s="28"/>
      <c r="CC2179" s="28"/>
      <c r="CD2179" s="28"/>
      <c r="CE2179" s="28"/>
      <c r="CF2179" s="28"/>
      <c r="CG2179" s="28"/>
      <c r="CH2179" s="28"/>
      <c r="CI2179" s="28"/>
      <c r="CJ2179" s="28"/>
      <c r="CK2179" s="28"/>
      <c r="CL2179" s="28"/>
      <c r="CM2179" s="28"/>
      <c r="CN2179" s="28"/>
      <c r="CO2179" s="28"/>
      <c r="CP2179" s="28"/>
      <c r="CQ2179" s="28"/>
      <c r="CR2179" s="28"/>
      <c r="CS2179" s="28"/>
      <c r="CT2179" s="28"/>
      <c r="CU2179" s="28"/>
      <c r="CV2179" s="28"/>
      <c r="CW2179" s="28"/>
      <c r="CX2179" s="28"/>
      <c r="CY2179" s="28"/>
    </row>
    <row r="2180" customFormat="false" ht="12.75" hidden="false" customHeight="false" outlineLevel="0" collapsed="false">
      <c r="BS2180" s="28"/>
      <c r="BT2180" s="28"/>
      <c r="BU2180" s="28"/>
      <c r="BV2180" s="28"/>
      <c r="BW2180" s="28"/>
      <c r="BX2180" s="28"/>
      <c r="BY2180" s="28"/>
      <c r="BZ2180" s="28"/>
      <c r="CA2180" s="28"/>
      <c r="CB2180" s="28"/>
      <c r="CC2180" s="28"/>
      <c r="CD2180" s="28"/>
      <c r="CE2180" s="28"/>
      <c r="CF2180" s="28"/>
      <c r="CG2180" s="28"/>
      <c r="CH2180" s="28"/>
      <c r="CI2180" s="28"/>
      <c r="CJ2180" s="28"/>
      <c r="CK2180" s="28"/>
      <c r="CL2180" s="28"/>
      <c r="CM2180" s="28"/>
      <c r="CN2180" s="28"/>
      <c r="CO2180" s="28"/>
      <c r="CP2180" s="28"/>
      <c r="CQ2180" s="28"/>
      <c r="CR2180" s="28"/>
      <c r="CS2180" s="28"/>
      <c r="CT2180" s="28"/>
      <c r="CU2180" s="28"/>
      <c r="CV2180" s="28"/>
      <c r="CW2180" s="28"/>
      <c r="CX2180" s="28"/>
      <c r="CY2180" s="28"/>
    </row>
    <row r="2181" customFormat="false" ht="12.75" hidden="false" customHeight="false" outlineLevel="0" collapsed="false">
      <c r="BS2181" s="28"/>
      <c r="BT2181" s="28"/>
      <c r="BU2181" s="28"/>
      <c r="BV2181" s="28"/>
      <c r="BW2181" s="28"/>
      <c r="BX2181" s="28"/>
      <c r="BY2181" s="28"/>
      <c r="BZ2181" s="28"/>
      <c r="CA2181" s="28"/>
      <c r="CB2181" s="28"/>
      <c r="CC2181" s="28"/>
      <c r="CD2181" s="28"/>
      <c r="CE2181" s="28"/>
      <c r="CF2181" s="28"/>
      <c r="CG2181" s="28"/>
      <c r="CH2181" s="28"/>
      <c r="CI2181" s="28"/>
      <c r="CJ2181" s="28"/>
      <c r="CK2181" s="28"/>
      <c r="CL2181" s="28"/>
      <c r="CM2181" s="28"/>
      <c r="CN2181" s="28"/>
      <c r="CO2181" s="28"/>
      <c r="CP2181" s="28"/>
      <c r="CQ2181" s="28"/>
      <c r="CR2181" s="28"/>
      <c r="CS2181" s="28"/>
      <c r="CT2181" s="28"/>
      <c r="CU2181" s="28"/>
      <c r="CV2181" s="28"/>
      <c r="CW2181" s="28"/>
      <c r="CX2181" s="28"/>
      <c r="CY2181" s="28"/>
    </row>
    <row r="2182" customFormat="false" ht="12.75" hidden="false" customHeight="false" outlineLevel="0" collapsed="false">
      <c r="BS2182" s="28"/>
      <c r="BT2182" s="28"/>
      <c r="BU2182" s="28"/>
      <c r="BV2182" s="28"/>
      <c r="BW2182" s="28"/>
      <c r="BX2182" s="28"/>
      <c r="BY2182" s="28"/>
      <c r="BZ2182" s="28"/>
      <c r="CA2182" s="28"/>
      <c r="CB2182" s="28"/>
      <c r="CC2182" s="28"/>
      <c r="CD2182" s="28"/>
      <c r="CE2182" s="28"/>
      <c r="CF2182" s="28"/>
      <c r="CG2182" s="28"/>
      <c r="CH2182" s="28"/>
      <c r="CI2182" s="28"/>
      <c r="CJ2182" s="28"/>
      <c r="CK2182" s="28"/>
      <c r="CL2182" s="28"/>
      <c r="CM2182" s="28"/>
      <c r="CN2182" s="28"/>
      <c r="CO2182" s="28"/>
      <c r="CP2182" s="28"/>
      <c r="CQ2182" s="28"/>
      <c r="CR2182" s="28"/>
      <c r="CS2182" s="28"/>
      <c r="CT2182" s="28"/>
      <c r="CU2182" s="28"/>
      <c r="CV2182" s="28"/>
      <c r="CW2182" s="28"/>
      <c r="CX2182" s="28"/>
      <c r="CY2182" s="28"/>
    </row>
    <row r="2183" customFormat="false" ht="12.75" hidden="false" customHeight="false" outlineLevel="0" collapsed="false">
      <c r="BS2183" s="28"/>
      <c r="BT2183" s="28"/>
      <c r="BU2183" s="28"/>
      <c r="BV2183" s="28"/>
      <c r="BW2183" s="28"/>
      <c r="BX2183" s="28"/>
      <c r="BY2183" s="28"/>
      <c r="BZ2183" s="28"/>
      <c r="CA2183" s="28"/>
      <c r="CB2183" s="28"/>
      <c r="CC2183" s="28"/>
      <c r="CD2183" s="28"/>
      <c r="CE2183" s="28"/>
      <c r="CF2183" s="28"/>
      <c r="CG2183" s="28"/>
      <c r="CH2183" s="28"/>
      <c r="CI2183" s="28"/>
      <c r="CJ2183" s="28"/>
      <c r="CK2183" s="28"/>
      <c r="CL2183" s="28"/>
      <c r="CM2183" s="28"/>
      <c r="CN2183" s="28"/>
      <c r="CO2183" s="28"/>
      <c r="CP2183" s="28"/>
      <c r="CQ2183" s="28"/>
      <c r="CR2183" s="28"/>
      <c r="CS2183" s="28"/>
      <c r="CT2183" s="28"/>
      <c r="CU2183" s="28"/>
      <c r="CV2183" s="28"/>
      <c r="CW2183" s="28"/>
      <c r="CX2183" s="28"/>
      <c r="CY2183" s="28"/>
    </row>
    <row r="2184" customFormat="false" ht="12.75" hidden="false" customHeight="false" outlineLevel="0" collapsed="false">
      <c r="BS2184" s="28"/>
      <c r="BT2184" s="28"/>
      <c r="BU2184" s="28"/>
      <c r="BV2184" s="28"/>
      <c r="BW2184" s="28"/>
      <c r="BX2184" s="28"/>
      <c r="BY2184" s="28"/>
      <c r="BZ2184" s="28"/>
      <c r="CA2184" s="28"/>
      <c r="CB2184" s="28"/>
      <c r="CC2184" s="28"/>
      <c r="CD2184" s="28"/>
      <c r="CE2184" s="28"/>
      <c r="CF2184" s="28"/>
      <c r="CG2184" s="28"/>
      <c r="CH2184" s="28"/>
      <c r="CI2184" s="28"/>
      <c r="CJ2184" s="28"/>
      <c r="CK2184" s="28"/>
      <c r="CL2184" s="28"/>
      <c r="CM2184" s="28"/>
      <c r="CN2184" s="28"/>
      <c r="CO2184" s="28"/>
      <c r="CP2184" s="28"/>
      <c r="CQ2184" s="28"/>
      <c r="CR2184" s="28"/>
      <c r="CS2184" s="28"/>
      <c r="CT2184" s="28"/>
      <c r="CU2184" s="28"/>
      <c r="CV2184" s="28"/>
      <c r="CW2184" s="28"/>
      <c r="CX2184" s="28"/>
      <c r="CY2184" s="28"/>
    </row>
    <row r="2185" customFormat="false" ht="12.75" hidden="false" customHeight="false" outlineLevel="0" collapsed="false">
      <c r="BS2185" s="28"/>
      <c r="BT2185" s="28"/>
      <c r="BU2185" s="28"/>
      <c r="BV2185" s="28"/>
      <c r="BW2185" s="28"/>
      <c r="BX2185" s="28"/>
      <c r="BY2185" s="28"/>
      <c r="BZ2185" s="28"/>
      <c r="CA2185" s="28"/>
      <c r="CB2185" s="28"/>
      <c r="CC2185" s="28"/>
      <c r="CD2185" s="28"/>
      <c r="CE2185" s="28"/>
      <c r="CF2185" s="28"/>
      <c r="CG2185" s="28"/>
      <c r="CH2185" s="28"/>
      <c r="CI2185" s="28"/>
      <c r="CJ2185" s="28"/>
      <c r="CK2185" s="28"/>
      <c r="CL2185" s="28"/>
      <c r="CM2185" s="28"/>
      <c r="CN2185" s="28"/>
      <c r="CO2185" s="28"/>
      <c r="CP2185" s="28"/>
      <c r="CQ2185" s="28"/>
      <c r="CR2185" s="28"/>
      <c r="CS2185" s="28"/>
      <c r="CT2185" s="28"/>
      <c r="CU2185" s="28"/>
      <c r="CV2185" s="28"/>
      <c r="CW2185" s="28"/>
      <c r="CX2185" s="28"/>
      <c r="CY2185" s="28"/>
    </row>
    <row r="2186" customFormat="false" ht="12.75" hidden="false" customHeight="false" outlineLevel="0" collapsed="false">
      <c r="BS2186" s="28"/>
      <c r="BT2186" s="28"/>
      <c r="BU2186" s="28"/>
      <c r="BV2186" s="28"/>
      <c r="BW2186" s="28"/>
      <c r="BX2186" s="28"/>
      <c r="BY2186" s="28"/>
      <c r="BZ2186" s="28"/>
      <c r="CA2186" s="28"/>
      <c r="CB2186" s="28"/>
      <c r="CC2186" s="28"/>
      <c r="CD2186" s="28"/>
      <c r="CE2186" s="28"/>
      <c r="CF2186" s="28"/>
      <c r="CG2186" s="28"/>
      <c r="CH2186" s="28"/>
      <c r="CI2186" s="28"/>
      <c r="CJ2186" s="28"/>
      <c r="CK2186" s="28"/>
      <c r="CL2186" s="28"/>
      <c r="CM2186" s="28"/>
      <c r="CN2186" s="28"/>
      <c r="CO2186" s="28"/>
      <c r="CP2186" s="28"/>
      <c r="CQ2186" s="28"/>
      <c r="CR2186" s="28"/>
      <c r="CS2186" s="28"/>
      <c r="CT2186" s="28"/>
      <c r="CU2186" s="28"/>
      <c r="CV2186" s="28"/>
      <c r="CW2186" s="28"/>
      <c r="CX2186" s="28"/>
      <c r="CY2186" s="28"/>
    </row>
    <row r="2187" customFormat="false" ht="12.75" hidden="false" customHeight="false" outlineLevel="0" collapsed="false">
      <c r="BS2187" s="28"/>
      <c r="BT2187" s="28"/>
      <c r="BU2187" s="28"/>
      <c r="BV2187" s="28"/>
      <c r="BW2187" s="28"/>
      <c r="BX2187" s="28"/>
      <c r="BY2187" s="28"/>
      <c r="BZ2187" s="28"/>
      <c r="CA2187" s="28"/>
      <c r="CB2187" s="28"/>
      <c r="CC2187" s="28"/>
      <c r="CD2187" s="28"/>
      <c r="CE2187" s="28"/>
      <c r="CF2187" s="28"/>
      <c r="CG2187" s="28"/>
      <c r="CH2187" s="28"/>
      <c r="CI2187" s="28"/>
      <c r="CJ2187" s="28"/>
      <c r="CK2187" s="28"/>
      <c r="CL2187" s="28"/>
      <c r="CM2187" s="28"/>
      <c r="CN2187" s="28"/>
      <c r="CO2187" s="28"/>
      <c r="CP2187" s="28"/>
      <c r="CQ2187" s="28"/>
      <c r="CR2187" s="28"/>
      <c r="CS2187" s="28"/>
      <c r="CT2187" s="28"/>
      <c r="CU2187" s="28"/>
      <c r="CV2187" s="28"/>
      <c r="CW2187" s="28"/>
      <c r="CX2187" s="28"/>
      <c r="CY2187" s="28"/>
    </row>
    <row r="2188" customFormat="false" ht="12.75" hidden="false" customHeight="false" outlineLevel="0" collapsed="false">
      <c r="BS2188" s="28"/>
      <c r="BT2188" s="28"/>
      <c r="BU2188" s="28"/>
      <c r="BV2188" s="28"/>
      <c r="BW2188" s="28"/>
      <c r="BX2188" s="28"/>
      <c r="BY2188" s="28"/>
      <c r="BZ2188" s="28"/>
      <c r="CA2188" s="28"/>
      <c r="CB2188" s="28"/>
      <c r="CC2188" s="28"/>
      <c r="CD2188" s="28"/>
      <c r="CE2188" s="28"/>
      <c r="CF2188" s="28"/>
      <c r="CG2188" s="28"/>
      <c r="CH2188" s="28"/>
      <c r="CI2188" s="28"/>
      <c r="CJ2188" s="28"/>
      <c r="CK2188" s="28"/>
      <c r="CL2188" s="28"/>
      <c r="CM2188" s="28"/>
      <c r="CN2188" s="28"/>
      <c r="CO2188" s="28"/>
      <c r="CP2188" s="28"/>
      <c r="CQ2188" s="28"/>
      <c r="CR2188" s="28"/>
      <c r="CS2188" s="28"/>
      <c r="CT2188" s="28"/>
      <c r="CU2188" s="28"/>
      <c r="CV2188" s="28"/>
      <c r="CW2188" s="28"/>
      <c r="CX2188" s="28"/>
      <c r="CY2188" s="28"/>
    </row>
    <row r="2189" customFormat="false" ht="12.75" hidden="false" customHeight="false" outlineLevel="0" collapsed="false">
      <c r="BS2189" s="28"/>
      <c r="BT2189" s="28"/>
      <c r="BU2189" s="28"/>
      <c r="BV2189" s="28"/>
      <c r="BW2189" s="28"/>
      <c r="BX2189" s="28"/>
      <c r="BY2189" s="28"/>
      <c r="BZ2189" s="28"/>
      <c r="CA2189" s="28"/>
      <c r="CB2189" s="28"/>
      <c r="CC2189" s="28"/>
      <c r="CD2189" s="28"/>
      <c r="CE2189" s="28"/>
      <c r="CF2189" s="28"/>
      <c r="CG2189" s="28"/>
      <c r="CH2189" s="28"/>
      <c r="CI2189" s="28"/>
      <c r="CJ2189" s="28"/>
      <c r="CK2189" s="28"/>
      <c r="CL2189" s="28"/>
      <c r="CM2189" s="28"/>
      <c r="CN2189" s="28"/>
      <c r="CO2189" s="28"/>
      <c r="CP2189" s="28"/>
      <c r="CQ2189" s="28"/>
      <c r="CR2189" s="28"/>
      <c r="CS2189" s="28"/>
      <c r="CT2189" s="28"/>
      <c r="CU2189" s="28"/>
      <c r="CV2189" s="28"/>
      <c r="CW2189" s="28"/>
      <c r="CX2189" s="28"/>
      <c r="CY2189" s="28"/>
    </row>
    <row r="2190" customFormat="false" ht="12.75" hidden="false" customHeight="false" outlineLevel="0" collapsed="false">
      <c r="BS2190" s="28"/>
      <c r="BT2190" s="28"/>
      <c r="BU2190" s="28"/>
      <c r="BV2190" s="28"/>
      <c r="BW2190" s="28"/>
      <c r="BX2190" s="28"/>
      <c r="BY2190" s="28"/>
      <c r="BZ2190" s="28"/>
      <c r="CA2190" s="28"/>
      <c r="CB2190" s="28"/>
      <c r="CC2190" s="28"/>
      <c r="CD2190" s="28"/>
      <c r="CE2190" s="28"/>
      <c r="CF2190" s="28"/>
      <c r="CG2190" s="28"/>
      <c r="CH2190" s="28"/>
      <c r="CI2190" s="28"/>
      <c r="CJ2190" s="28"/>
      <c r="CK2190" s="28"/>
      <c r="CL2190" s="28"/>
      <c r="CM2190" s="28"/>
      <c r="CN2190" s="28"/>
      <c r="CO2190" s="28"/>
      <c r="CP2190" s="28"/>
      <c r="CQ2190" s="28"/>
      <c r="CR2190" s="28"/>
      <c r="CS2190" s="28"/>
      <c r="CT2190" s="28"/>
      <c r="CU2190" s="28"/>
      <c r="CV2190" s="28"/>
      <c r="CW2190" s="28"/>
      <c r="CX2190" s="28"/>
      <c r="CY2190" s="28"/>
    </row>
    <row r="2191" customFormat="false" ht="12.75" hidden="false" customHeight="false" outlineLevel="0" collapsed="false">
      <c r="BS2191" s="28"/>
      <c r="BT2191" s="28"/>
      <c r="BU2191" s="28"/>
      <c r="BV2191" s="28"/>
      <c r="BW2191" s="28"/>
      <c r="BX2191" s="28"/>
      <c r="BY2191" s="28"/>
      <c r="BZ2191" s="28"/>
      <c r="CA2191" s="28"/>
      <c r="CB2191" s="28"/>
      <c r="CC2191" s="28"/>
      <c r="CD2191" s="28"/>
      <c r="CE2191" s="28"/>
      <c r="CF2191" s="28"/>
      <c r="CG2191" s="28"/>
      <c r="CH2191" s="28"/>
      <c r="CI2191" s="28"/>
      <c r="CJ2191" s="28"/>
      <c r="CK2191" s="28"/>
      <c r="CL2191" s="28"/>
      <c r="CM2191" s="28"/>
      <c r="CN2191" s="28"/>
      <c r="CO2191" s="28"/>
      <c r="CP2191" s="28"/>
      <c r="CQ2191" s="28"/>
      <c r="CR2191" s="28"/>
      <c r="CS2191" s="28"/>
      <c r="CT2191" s="28"/>
      <c r="CU2191" s="28"/>
      <c r="CV2191" s="28"/>
      <c r="CW2191" s="28"/>
      <c r="CX2191" s="28"/>
      <c r="CY2191" s="28"/>
    </row>
    <row r="2192" customFormat="false" ht="12.75" hidden="false" customHeight="false" outlineLevel="0" collapsed="false">
      <c r="BS2192" s="28"/>
      <c r="BT2192" s="28"/>
      <c r="BU2192" s="28"/>
      <c r="BV2192" s="28"/>
      <c r="BW2192" s="28"/>
      <c r="BX2192" s="28"/>
      <c r="BY2192" s="28"/>
      <c r="BZ2192" s="28"/>
      <c r="CA2192" s="28"/>
      <c r="CB2192" s="28"/>
      <c r="CC2192" s="28"/>
      <c r="CD2192" s="28"/>
      <c r="CE2192" s="28"/>
      <c r="CF2192" s="28"/>
      <c r="CG2192" s="28"/>
      <c r="CH2192" s="28"/>
      <c r="CI2192" s="28"/>
      <c r="CJ2192" s="28"/>
      <c r="CK2192" s="28"/>
      <c r="CL2192" s="28"/>
      <c r="CM2192" s="28"/>
      <c r="CN2192" s="28"/>
      <c r="CO2192" s="28"/>
      <c r="CP2192" s="28"/>
      <c r="CQ2192" s="28"/>
      <c r="CR2192" s="28"/>
      <c r="CS2192" s="28"/>
      <c r="CT2192" s="28"/>
      <c r="CU2192" s="28"/>
      <c r="CV2192" s="28"/>
      <c r="CW2192" s="28"/>
      <c r="CX2192" s="28"/>
      <c r="CY2192" s="28"/>
    </row>
    <row r="2193" customFormat="false" ht="12.75" hidden="false" customHeight="false" outlineLevel="0" collapsed="false">
      <c r="BS2193" s="28"/>
      <c r="BT2193" s="28"/>
      <c r="BU2193" s="28"/>
      <c r="BV2193" s="28"/>
      <c r="BW2193" s="28"/>
      <c r="BX2193" s="28"/>
      <c r="BY2193" s="28"/>
      <c r="BZ2193" s="28"/>
      <c r="CA2193" s="28"/>
      <c r="CB2193" s="28"/>
      <c r="CC2193" s="28"/>
      <c r="CD2193" s="28"/>
      <c r="CE2193" s="28"/>
      <c r="CF2193" s="28"/>
      <c r="CG2193" s="28"/>
      <c r="CH2193" s="28"/>
      <c r="CI2193" s="28"/>
      <c r="CJ2193" s="28"/>
      <c r="CK2193" s="28"/>
      <c r="CL2193" s="28"/>
      <c r="CM2193" s="28"/>
      <c r="CN2193" s="28"/>
      <c r="CO2193" s="28"/>
      <c r="CP2193" s="28"/>
      <c r="CQ2193" s="28"/>
      <c r="CR2193" s="28"/>
      <c r="CS2193" s="28"/>
      <c r="CT2193" s="28"/>
      <c r="CU2193" s="28"/>
      <c r="CV2193" s="28"/>
      <c r="CW2193" s="28"/>
      <c r="CX2193" s="28"/>
      <c r="CY2193" s="28"/>
    </row>
    <row r="2194" customFormat="false" ht="12.75" hidden="false" customHeight="false" outlineLevel="0" collapsed="false">
      <c r="BS2194" s="28"/>
      <c r="BT2194" s="28"/>
      <c r="BU2194" s="28"/>
      <c r="BV2194" s="28"/>
      <c r="BW2194" s="28"/>
      <c r="BX2194" s="28"/>
      <c r="BY2194" s="28"/>
      <c r="BZ2194" s="28"/>
      <c r="CA2194" s="28"/>
      <c r="CB2194" s="28"/>
      <c r="CC2194" s="28"/>
      <c r="CD2194" s="28"/>
      <c r="CE2194" s="28"/>
      <c r="CF2194" s="28"/>
      <c r="CG2194" s="28"/>
      <c r="CH2194" s="28"/>
      <c r="CI2194" s="28"/>
      <c r="CJ2194" s="28"/>
      <c r="CK2194" s="28"/>
      <c r="CL2194" s="28"/>
      <c r="CM2194" s="28"/>
      <c r="CN2194" s="28"/>
      <c r="CO2194" s="28"/>
      <c r="CP2194" s="28"/>
      <c r="CQ2194" s="28"/>
      <c r="CR2194" s="28"/>
      <c r="CS2194" s="28"/>
      <c r="CT2194" s="28"/>
      <c r="CU2194" s="28"/>
      <c r="CV2194" s="28"/>
      <c r="CW2194" s="28"/>
      <c r="CX2194" s="28"/>
      <c r="CY2194" s="28"/>
    </row>
    <row r="2195" customFormat="false" ht="12.75" hidden="false" customHeight="false" outlineLevel="0" collapsed="false">
      <c r="BS2195" s="28"/>
      <c r="BT2195" s="28"/>
      <c r="BU2195" s="28"/>
      <c r="BV2195" s="28"/>
      <c r="BW2195" s="28"/>
      <c r="BX2195" s="28"/>
      <c r="BY2195" s="28"/>
      <c r="BZ2195" s="28"/>
      <c r="CA2195" s="28"/>
      <c r="CB2195" s="28"/>
      <c r="CC2195" s="28"/>
      <c r="CD2195" s="28"/>
      <c r="CE2195" s="28"/>
      <c r="CF2195" s="28"/>
      <c r="CG2195" s="28"/>
      <c r="CH2195" s="28"/>
      <c r="CI2195" s="28"/>
      <c r="CJ2195" s="28"/>
      <c r="CK2195" s="28"/>
      <c r="CL2195" s="28"/>
      <c r="CM2195" s="28"/>
      <c r="CN2195" s="28"/>
      <c r="CO2195" s="28"/>
      <c r="CP2195" s="28"/>
      <c r="CQ2195" s="28"/>
      <c r="CR2195" s="28"/>
      <c r="CS2195" s="28"/>
      <c r="CT2195" s="28"/>
      <c r="CU2195" s="28"/>
      <c r="CV2195" s="28"/>
      <c r="CW2195" s="28"/>
      <c r="CX2195" s="28"/>
      <c r="CY2195" s="28"/>
    </row>
    <row r="2196" customFormat="false" ht="12.75" hidden="false" customHeight="false" outlineLevel="0" collapsed="false">
      <c r="BS2196" s="28"/>
      <c r="BT2196" s="28"/>
      <c r="BU2196" s="28"/>
      <c r="BV2196" s="28"/>
      <c r="BW2196" s="28"/>
      <c r="BX2196" s="28"/>
      <c r="BY2196" s="28"/>
      <c r="BZ2196" s="28"/>
      <c r="CA2196" s="28"/>
      <c r="CB2196" s="28"/>
      <c r="CC2196" s="28"/>
      <c r="CD2196" s="28"/>
      <c r="CE2196" s="28"/>
      <c r="CF2196" s="28"/>
      <c r="CG2196" s="28"/>
      <c r="CH2196" s="28"/>
      <c r="CI2196" s="28"/>
      <c r="CJ2196" s="28"/>
      <c r="CK2196" s="28"/>
      <c r="CL2196" s="28"/>
      <c r="CM2196" s="28"/>
      <c r="CN2196" s="28"/>
      <c r="CO2196" s="28"/>
      <c r="CP2196" s="28"/>
      <c r="CQ2196" s="28"/>
      <c r="CR2196" s="28"/>
      <c r="CS2196" s="28"/>
      <c r="CT2196" s="28"/>
      <c r="CU2196" s="28"/>
      <c r="CV2196" s="28"/>
      <c r="CW2196" s="28"/>
      <c r="CX2196" s="28"/>
      <c r="CY2196" s="28"/>
    </row>
    <row r="2197" customFormat="false" ht="12.75" hidden="false" customHeight="false" outlineLevel="0" collapsed="false">
      <c r="BS2197" s="28"/>
      <c r="BT2197" s="28"/>
      <c r="BU2197" s="28"/>
      <c r="BV2197" s="28"/>
      <c r="BW2197" s="28"/>
      <c r="BX2197" s="28"/>
      <c r="BY2197" s="28"/>
      <c r="BZ2197" s="28"/>
      <c r="CA2197" s="28"/>
      <c r="CB2197" s="28"/>
      <c r="CC2197" s="28"/>
      <c r="CD2197" s="28"/>
      <c r="CE2197" s="28"/>
      <c r="CF2197" s="28"/>
      <c r="CG2197" s="28"/>
      <c r="CH2197" s="28"/>
      <c r="CI2197" s="28"/>
      <c r="CJ2197" s="28"/>
      <c r="CK2197" s="28"/>
      <c r="CL2197" s="28"/>
      <c r="CM2197" s="28"/>
      <c r="CN2197" s="28"/>
      <c r="CO2197" s="28"/>
      <c r="CP2197" s="28"/>
      <c r="CQ2197" s="28"/>
      <c r="CR2197" s="28"/>
      <c r="CS2197" s="28"/>
      <c r="CT2197" s="28"/>
      <c r="CU2197" s="28"/>
      <c r="CV2197" s="28"/>
      <c r="CW2197" s="28"/>
      <c r="CX2197" s="28"/>
      <c r="CY2197" s="28"/>
    </row>
    <row r="2198" customFormat="false" ht="12.75" hidden="false" customHeight="false" outlineLevel="0" collapsed="false">
      <c r="BS2198" s="28"/>
      <c r="BT2198" s="28"/>
      <c r="BU2198" s="28"/>
      <c r="BV2198" s="28"/>
      <c r="BW2198" s="28"/>
      <c r="BX2198" s="28"/>
      <c r="BY2198" s="28"/>
      <c r="BZ2198" s="28"/>
      <c r="CA2198" s="28"/>
      <c r="CB2198" s="28"/>
      <c r="CC2198" s="28"/>
      <c r="CD2198" s="28"/>
      <c r="CE2198" s="28"/>
      <c r="CF2198" s="28"/>
      <c r="CG2198" s="28"/>
      <c r="CH2198" s="28"/>
      <c r="CI2198" s="28"/>
      <c r="CJ2198" s="28"/>
      <c r="CK2198" s="28"/>
      <c r="CL2198" s="28"/>
      <c r="CM2198" s="28"/>
      <c r="CN2198" s="28"/>
      <c r="CO2198" s="28"/>
      <c r="CP2198" s="28"/>
      <c r="CQ2198" s="28"/>
      <c r="CR2198" s="28"/>
      <c r="CS2198" s="28"/>
      <c r="CT2198" s="28"/>
      <c r="CU2198" s="28"/>
      <c r="CV2198" s="28"/>
      <c r="CW2198" s="28"/>
      <c r="CX2198" s="28"/>
      <c r="CY2198" s="28"/>
    </row>
    <row r="2199" customFormat="false" ht="12.75" hidden="false" customHeight="false" outlineLevel="0" collapsed="false">
      <c r="BS2199" s="28"/>
      <c r="BT2199" s="28"/>
      <c r="BU2199" s="28"/>
      <c r="BV2199" s="28"/>
      <c r="BW2199" s="28"/>
      <c r="BX2199" s="28"/>
      <c r="BY2199" s="28"/>
      <c r="BZ2199" s="28"/>
      <c r="CA2199" s="28"/>
      <c r="CB2199" s="28"/>
      <c r="CC2199" s="28"/>
      <c r="CD2199" s="28"/>
      <c r="CE2199" s="28"/>
      <c r="CF2199" s="28"/>
      <c r="CG2199" s="28"/>
      <c r="CH2199" s="28"/>
      <c r="CI2199" s="28"/>
      <c r="CJ2199" s="28"/>
      <c r="CK2199" s="28"/>
      <c r="CL2199" s="28"/>
      <c r="CM2199" s="28"/>
      <c r="CN2199" s="28"/>
      <c r="CO2199" s="28"/>
      <c r="CP2199" s="28"/>
      <c r="CQ2199" s="28"/>
      <c r="CR2199" s="28"/>
      <c r="CS2199" s="28"/>
      <c r="CT2199" s="28"/>
      <c r="CU2199" s="28"/>
      <c r="CV2199" s="28"/>
      <c r="CW2199" s="28"/>
      <c r="CX2199" s="28"/>
      <c r="CY2199" s="28"/>
    </row>
    <row r="2200" customFormat="false" ht="12.75" hidden="false" customHeight="false" outlineLevel="0" collapsed="false">
      <c r="BS2200" s="28"/>
      <c r="BT2200" s="28"/>
      <c r="BU2200" s="28"/>
      <c r="BV2200" s="28"/>
      <c r="BW2200" s="28"/>
      <c r="BX2200" s="28"/>
      <c r="BY2200" s="28"/>
      <c r="BZ2200" s="28"/>
      <c r="CA2200" s="28"/>
      <c r="CB2200" s="28"/>
      <c r="CC2200" s="28"/>
      <c r="CD2200" s="28"/>
      <c r="CE2200" s="28"/>
      <c r="CF2200" s="28"/>
      <c r="CG2200" s="28"/>
      <c r="CH2200" s="28"/>
      <c r="CI2200" s="28"/>
      <c r="CJ2200" s="28"/>
      <c r="CK2200" s="28"/>
      <c r="CL2200" s="28"/>
      <c r="CM2200" s="28"/>
      <c r="CN2200" s="28"/>
      <c r="CO2200" s="28"/>
      <c r="CP2200" s="28"/>
      <c r="CQ2200" s="28"/>
      <c r="CR2200" s="28"/>
      <c r="CS2200" s="28"/>
      <c r="CT2200" s="28"/>
      <c r="CU2200" s="28"/>
      <c r="CV2200" s="28"/>
      <c r="CW2200" s="28"/>
      <c r="CX2200" s="28"/>
      <c r="CY2200" s="28"/>
    </row>
    <row r="2201" customFormat="false" ht="12.75" hidden="false" customHeight="false" outlineLevel="0" collapsed="false">
      <c r="BS2201" s="28"/>
      <c r="BT2201" s="28"/>
      <c r="BU2201" s="28"/>
      <c r="BV2201" s="28"/>
      <c r="BW2201" s="28"/>
      <c r="BX2201" s="28"/>
      <c r="BY2201" s="28"/>
      <c r="BZ2201" s="28"/>
      <c r="CA2201" s="28"/>
      <c r="CB2201" s="28"/>
      <c r="CC2201" s="28"/>
      <c r="CD2201" s="28"/>
      <c r="CE2201" s="28"/>
      <c r="CF2201" s="28"/>
      <c r="CG2201" s="28"/>
      <c r="CH2201" s="28"/>
      <c r="CI2201" s="28"/>
      <c r="CJ2201" s="28"/>
      <c r="CK2201" s="28"/>
      <c r="CL2201" s="28"/>
      <c r="CM2201" s="28"/>
      <c r="CN2201" s="28"/>
      <c r="CO2201" s="28"/>
      <c r="CP2201" s="28"/>
      <c r="CQ2201" s="28"/>
      <c r="CR2201" s="28"/>
      <c r="CS2201" s="28"/>
      <c r="CT2201" s="28"/>
      <c r="CU2201" s="28"/>
      <c r="CV2201" s="28"/>
      <c r="CW2201" s="28"/>
      <c r="CX2201" s="28"/>
      <c r="CY2201" s="28"/>
    </row>
    <row r="2202" customFormat="false" ht="12.75" hidden="false" customHeight="false" outlineLevel="0" collapsed="false">
      <c r="BS2202" s="28"/>
      <c r="BT2202" s="28"/>
      <c r="BU2202" s="28"/>
      <c r="BV2202" s="28"/>
      <c r="BW2202" s="28"/>
      <c r="BX2202" s="28"/>
      <c r="BY2202" s="28"/>
      <c r="BZ2202" s="28"/>
      <c r="CA2202" s="28"/>
      <c r="CB2202" s="28"/>
      <c r="CC2202" s="28"/>
      <c r="CD2202" s="28"/>
      <c r="CE2202" s="28"/>
      <c r="CF2202" s="28"/>
      <c r="CG2202" s="28"/>
      <c r="CH2202" s="28"/>
      <c r="CI2202" s="28"/>
      <c r="CJ2202" s="28"/>
      <c r="CK2202" s="28"/>
      <c r="CL2202" s="28"/>
      <c r="CM2202" s="28"/>
      <c r="CN2202" s="28"/>
      <c r="CO2202" s="28"/>
      <c r="CP2202" s="28"/>
      <c r="CQ2202" s="28"/>
      <c r="CR2202" s="28"/>
      <c r="CS2202" s="28"/>
      <c r="CT2202" s="28"/>
      <c r="CU2202" s="28"/>
      <c r="CV2202" s="28"/>
      <c r="CW2202" s="28"/>
      <c r="CX2202" s="28"/>
      <c r="CY2202" s="28"/>
    </row>
    <row r="2203" customFormat="false" ht="12.75" hidden="false" customHeight="false" outlineLevel="0" collapsed="false">
      <c r="BS2203" s="28"/>
      <c r="BT2203" s="28"/>
      <c r="BU2203" s="28"/>
      <c r="BV2203" s="28"/>
      <c r="BW2203" s="28"/>
      <c r="BX2203" s="28"/>
      <c r="BY2203" s="28"/>
      <c r="BZ2203" s="28"/>
      <c r="CA2203" s="28"/>
      <c r="CB2203" s="28"/>
      <c r="CC2203" s="28"/>
      <c r="CD2203" s="28"/>
      <c r="CE2203" s="28"/>
      <c r="CF2203" s="28"/>
      <c r="CG2203" s="28"/>
      <c r="CH2203" s="28"/>
      <c r="CI2203" s="28"/>
      <c r="CJ2203" s="28"/>
      <c r="CK2203" s="28"/>
      <c r="CL2203" s="28"/>
      <c r="CM2203" s="28"/>
      <c r="CN2203" s="28"/>
      <c r="CO2203" s="28"/>
      <c r="CP2203" s="28"/>
      <c r="CQ2203" s="28"/>
      <c r="CR2203" s="28"/>
      <c r="CS2203" s="28"/>
      <c r="CT2203" s="28"/>
      <c r="CU2203" s="28"/>
      <c r="CV2203" s="28"/>
      <c r="CW2203" s="28"/>
      <c r="CX2203" s="28"/>
      <c r="CY2203" s="28"/>
    </row>
    <row r="2204" customFormat="false" ht="12.75" hidden="false" customHeight="false" outlineLevel="0" collapsed="false">
      <c r="BS2204" s="28"/>
      <c r="BT2204" s="28"/>
      <c r="BU2204" s="28"/>
      <c r="BV2204" s="28"/>
      <c r="BW2204" s="28"/>
      <c r="BX2204" s="28"/>
      <c r="BY2204" s="28"/>
      <c r="BZ2204" s="28"/>
      <c r="CA2204" s="28"/>
      <c r="CB2204" s="28"/>
      <c r="CC2204" s="28"/>
      <c r="CD2204" s="28"/>
      <c r="CE2204" s="28"/>
      <c r="CF2204" s="28"/>
      <c r="CG2204" s="28"/>
      <c r="CH2204" s="28"/>
      <c r="CI2204" s="28"/>
      <c r="CJ2204" s="28"/>
      <c r="CK2204" s="28"/>
      <c r="CL2204" s="28"/>
      <c r="CM2204" s="28"/>
      <c r="CN2204" s="28"/>
      <c r="CO2204" s="28"/>
      <c r="CP2204" s="28"/>
      <c r="CQ2204" s="28"/>
      <c r="CR2204" s="28"/>
      <c r="CS2204" s="28"/>
      <c r="CT2204" s="28"/>
      <c r="CU2204" s="28"/>
      <c r="CV2204" s="28"/>
      <c r="CW2204" s="28"/>
      <c r="CX2204" s="28"/>
      <c r="CY2204" s="28"/>
    </row>
    <row r="2205" customFormat="false" ht="12.75" hidden="false" customHeight="false" outlineLevel="0" collapsed="false">
      <c r="BS2205" s="28"/>
      <c r="BT2205" s="28"/>
      <c r="BU2205" s="28"/>
      <c r="BV2205" s="28"/>
      <c r="BW2205" s="28"/>
      <c r="BX2205" s="28"/>
      <c r="BY2205" s="28"/>
      <c r="BZ2205" s="28"/>
      <c r="CA2205" s="28"/>
      <c r="CB2205" s="28"/>
      <c r="CC2205" s="28"/>
      <c r="CD2205" s="28"/>
      <c r="CE2205" s="28"/>
      <c r="CF2205" s="28"/>
      <c r="CG2205" s="28"/>
      <c r="CH2205" s="28"/>
      <c r="CI2205" s="28"/>
      <c r="CJ2205" s="28"/>
      <c r="CK2205" s="28"/>
      <c r="CL2205" s="28"/>
      <c r="CM2205" s="28"/>
      <c r="CN2205" s="28"/>
      <c r="CO2205" s="28"/>
      <c r="CP2205" s="28"/>
      <c r="CQ2205" s="28"/>
      <c r="CR2205" s="28"/>
      <c r="CS2205" s="28"/>
      <c r="CT2205" s="28"/>
      <c r="CU2205" s="28"/>
      <c r="CV2205" s="28"/>
      <c r="CW2205" s="28"/>
      <c r="CX2205" s="28"/>
      <c r="CY2205" s="28"/>
    </row>
    <row r="2206" customFormat="false" ht="12.75" hidden="false" customHeight="false" outlineLevel="0" collapsed="false">
      <c r="BS2206" s="28"/>
      <c r="BT2206" s="28"/>
      <c r="BU2206" s="28"/>
      <c r="BV2206" s="28"/>
      <c r="BW2206" s="28"/>
      <c r="BX2206" s="28"/>
      <c r="BY2206" s="28"/>
      <c r="BZ2206" s="28"/>
      <c r="CA2206" s="28"/>
      <c r="CB2206" s="28"/>
      <c r="CC2206" s="28"/>
      <c r="CD2206" s="28"/>
      <c r="CE2206" s="28"/>
      <c r="CF2206" s="28"/>
      <c r="CG2206" s="28"/>
      <c r="CH2206" s="28"/>
      <c r="CI2206" s="28"/>
      <c r="CJ2206" s="28"/>
      <c r="CK2206" s="28"/>
      <c r="CL2206" s="28"/>
      <c r="CM2206" s="28"/>
      <c r="CN2206" s="28"/>
      <c r="CO2206" s="28"/>
      <c r="CP2206" s="28"/>
      <c r="CQ2206" s="28"/>
      <c r="CR2206" s="28"/>
      <c r="CS2206" s="28"/>
      <c r="CT2206" s="28"/>
      <c r="CU2206" s="28"/>
      <c r="CV2206" s="28"/>
      <c r="CW2206" s="28"/>
      <c r="CX2206" s="28"/>
      <c r="CY2206" s="28"/>
    </row>
    <row r="2207" customFormat="false" ht="12.75" hidden="false" customHeight="false" outlineLevel="0" collapsed="false">
      <c r="BS2207" s="28"/>
      <c r="BT2207" s="28"/>
      <c r="BU2207" s="28"/>
      <c r="BV2207" s="28"/>
      <c r="BW2207" s="28"/>
      <c r="BX2207" s="28"/>
      <c r="BY2207" s="28"/>
      <c r="BZ2207" s="28"/>
      <c r="CA2207" s="28"/>
      <c r="CB2207" s="28"/>
      <c r="CC2207" s="28"/>
      <c r="CD2207" s="28"/>
      <c r="CE2207" s="28"/>
      <c r="CF2207" s="28"/>
      <c r="CG2207" s="28"/>
      <c r="CH2207" s="28"/>
      <c r="CI2207" s="28"/>
      <c r="CJ2207" s="28"/>
      <c r="CK2207" s="28"/>
      <c r="CL2207" s="28"/>
      <c r="CM2207" s="28"/>
      <c r="CN2207" s="28"/>
      <c r="CO2207" s="28"/>
      <c r="CP2207" s="28"/>
      <c r="CQ2207" s="28"/>
      <c r="CR2207" s="28"/>
      <c r="CS2207" s="28"/>
      <c r="CT2207" s="28"/>
      <c r="CU2207" s="28"/>
      <c r="CV2207" s="28"/>
      <c r="CW2207" s="28"/>
      <c r="CX2207" s="28"/>
      <c r="CY2207" s="28"/>
    </row>
    <row r="2208" customFormat="false" ht="12.75" hidden="false" customHeight="false" outlineLevel="0" collapsed="false">
      <c r="BS2208" s="28"/>
      <c r="BT2208" s="28"/>
      <c r="BU2208" s="28"/>
      <c r="BV2208" s="28"/>
      <c r="BW2208" s="28"/>
      <c r="BX2208" s="28"/>
      <c r="BY2208" s="28"/>
      <c r="BZ2208" s="28"/>
      <c r="CA2208" s="28"/>
      <c r="CB2208" s="28"/>
      <c r="CC2208" s="28"/>
      <c r="CD2208" s="28"/>
      <c r="CE2208" s="28"/>
      <c r="CF2208" s="28"/>
      <c r="CG2208" s="28"/>
      <c r="CH2208" s="28"/>
      <c r="CI2208" s="28"/>
      <c r="CJ2208" s="28"/>
      <c r="CK2208" s="28"/>
      <c r="CL2208" s="28"/>
      <c r="CM2208" s="28"/>
      <c r="CN2208" s="28"/>
      <c r="CO2208" s="28"/>
      <c r="CP2208" s="28"/>
      <c r="CQ2208" s="28"/>
      <c r="CR2208" s="28"/>
      <c r="CS2208" s="28"/>
      <c r="CT2208" s="28"/>
      <c r="CU2208" s="28"/>
      <c r="CV2208" s="28"/>
      <c r="CW2208" s="28"/>
      <c r="CX2208" s="28"/>
      <c r="CY2208" s="28"/>
    </row>
    <row r="2209" customFormat="false" ht="12.75" hidden="false" customHeight="false" outlineLevel="0" collapsed="false">
      <c r="BS2209" s="28"/>
      <c r="BT2209" s="28"/>
      <c r="BU2209" s="28"/>
      <c r="BV2209" s="28"/>
      <c r="BW2209" s="28"/>
      <c r="BX2209" s="28"/>
      <c r="BY2209" s="28"/>
      <c r="BZ2209" s="28"/>
      <c r="CA2209" s="28"/>
      <c r="CB2209" s="28"/>
      <c r="CC2209" s="28"/>
      <c r="CD2209" s="28"/>
      <c r="CE2209" s="28"/>
      <c r="CF2209" s="28"/>
      <c r="CG2209" s="28"/>
      <c r="CH2209" s="28"/>
      <c r="CI2209" s="28"/>
      <c r="CJ2209" s="28"/>
      <c r="CK2209" s="28"/>
      <c r="CL2209" s="28"/>
      <c r="CM2209" s="28"/>
      <c r="CN2209" s="28"/>
      <c r="CO2209" s="28"/>
      <c r="CP2209" s="28"/>
      <c r="CQ2209" s="28"/>
      <c r="CR2209" s="28"/>
      <c r="CS2209" s="28"/>
      <c r="CT2209" s="28"/>
      <c r="CU2209" s="28"/>
      <c r="CV2209" s="28"/>
      <c r="CW2209" s="28"/>
      <c r="CX2209" s="28"/>
      <c r="CY2209" s="28"/>
    </row>
    <row r="2210" customFormat="false" ht="12.75" hidden="false" customHeight="false" outlineLevel="0" collapsed="false">
      <c r="BS2210" s="28"/>
      <c r="BT2210" s="28"/>
      <c r="BU2210" s="28"/>
      <c r="BV2210" s="28"/>
      <c r="BW2210" s="28"/>
      <c r="BX2210" s="28"/>
      <c r="BY2210" s="28"/>
      <c r="BZ2210" s="28"/>
      <c r="CA2210" s="28"/>
      <c r="CB2210" s="28"/>
      <c r="CC2210" s="28"/>
      <c r="CD2210" s="28"/>
      <c r="CE2210" s="28"/>
      <c r="CF2210" s="28"/>
      <c r="CG2210" s="28"/>
      <c r="CH2210" s="28"/>
      <c r="CI2210" s="28"/>
      <c r="CJ2210" s="28"/>
      <c r="CK2210" s="28"/>
      <c r="CL2210" s="28"/>
      <c r="CM2210" s="28"/>
      <c r="CN2210" s="28"/>
      <c r="CO2210" s="28"/>
      <c r="CP2210" s="28"/>
      <c r="CQ2210" s="28"/>
      <c r="CR2210" s="28"/>
      <c r="CS2210" s="28"/>
      <c r="CT2210" s="28"/>
      <c r="CU2210" s="28"/>
      <c r="CV2210" s="28"/>
      <c r="CW2210" s="28"/>
      <c r="CX2210" s="28"/>
      <c r="CY2210" s="28"/>
    </row>
    <row r="2211" customFormat="false" ht="12.75" hidden="false" customHeight="false" outlineLevel="0" collapsed="false">
      <c r="BS2211" s="28"/>
      <c r="BT2211" s="28"/>
      <c r="BU2211" s="28"/>
      <c r="BV2211" s="28"/>
      <c r="BW2211" s="28"/>
      <c r="BX2211" s="28"/>
      <c r="BY2211" s="28"/>
      <c r="BZ2211" s="28"/>
      <c r="CA2211" s="28"/>
      <c r="CB2211" s="28"/>
      <c r="CC2211" s="28"/>
      <c r="CD2211" s="28"/>
      <c r="CE2211" s="28"/>
      <c r="CF2211" s="28"/>
      <c r="CG2211" s="28"/>
      <c r="CH2211" s="28"/>
      <c r="CI2211" s="28"/>
      <c r="CJ2211" s="28"/>
      <c r="CK2211" s="28"/>
      <c r="CL2211" s="28"/>
      <c r="CM2211" s="28"/>
      <c r="CN2211" s="28"/>
      <c r="CO2211" s="28"/>
      <c r="CP2211" s="28"/>
      <c r="CQ2211" s="28"/>
      <c r="CR2211" s="28"/>
      <c r="CS2211" s="28"/>
      <c r="CT2211" s="28"/>
      <c r="CU2211" s="28"/>
      <c r="CV2211" s="28"/>
      <c r="CW2211" s="28"/>
      <c r="CX2211" s="28"/>
      <c r="CY2211" s="28"/>
    </row>
    <row r="2212" customFormat="false" ht="12.75" hidden="false" customHeight="false" outlineLevel="0" collapsed="false">
      <c r="BS2212" s="28"/>
      <c r="BT2212" s="28"/>
      <c r="BU2212" s="28"/>
      <c r="BV2212" s="28"/>
      <c r="BW2212" s="28"/>
      <c r="BX2212" s="28"/>
      <c r="BY2212" s="28"/>
      <c r="BZ2212" s="28"/>
      <c r="CA2212" s="28"/>
      <c r="CB2212" s="28"/>
      <c r="CC2212" s="28"/>
      <c r="CD2212" s="28"/>
      <c r="CE2212" s="28"/>
      <c r="CF2212" s="28"/>
      <c r="CG2212" s="28"/>
      <c r="CH2212" s="28"/>
      <c r="CI2212" s="28"/>
      <c r="CJ2212" s="28"/>
      <c r="CK2212" s="28"/>
      <c r="CL2212" s="28"/>
      <c r="CM2212" s="28"/>
      <c r="CN2212" s="28"/>
      <c r="CO2212" s="28"/>
      <c r="CP2212" s="28"/>
      <c r="CQ2212" s="28"/>
      <c r="CR2212" s="28"/>
      <c r="CS2212" s="28"/>
      <c r="CT2212" s="28"/>
      <c r="CU2212" s="28"/>
      <c r="CV2212" s="28"/>
      <c r="CW2212" s="28"/>
      <c r="CX2212" s="28"/>
      <c r="CY2212" s="28"/>
    </row>
    <row r="2213" customFormat="false" ht="12.75" hidden="false" customHeight="false" outlineLevel="0" collapsed="false">
      <c r="BS2213" s="28"/>
      <c r="BT2213" s="28"/>
      <c r="BU2213" s="28"/>
      <c r="BV2213" s="28"/>
      <c r="BW2213" s="28"/>
      <c r="BX2213" s="28"/>
      <c r="BY2213" s="28"/>
      <c r="BZ2213" s="28"/>
      <c r="CA2213" s="28"/>
      <c r="CB2213" s="28"/>
      <c r="CC2213" s="28"/>
      <c r="CD2213" s="28"/>
      <c r="CE2213" s="28"/>
      <c r="CF2213" s="28"/>
      <c r="CG2213" s="28"/>
      <c r="CH2213" s="28"/>
      <c r="CI2213" s="28"/>
      <c r="CJ2213" s="28"/>
      <c r="CK2213" s="28"/>
      <c r="CL2213" s="28"/>
      <c r="CM2213" s="28"/>
      <c r="CN2213" s="28"/>
      <c r="CO2213" s="28"/>
      <c r="CP2213" s="28"/>
      <c r="CQ2213" s="28"/>
      <c r="CR2213" s="28"/>
      <c r="CS2213" s="28"/>
      <c r="CT2213" s="28"/>
      <c r="CU2213" s="28"/>
      <c r="CV2213" s="28"/>
      <c r="CW2213" s="28"/>
      <c r="CX2213" s="28"/>
      <c r="CY2213" s="28"/>
    </row>
    <row r="2214" customFormat="false" ht="12.75" hidden="false" customHeight="false" outlineLevel="0" collapsed="false">
      <c r="BS2214" s="28"/>
      <c r="BT2214" s="28"/>
      <c r="BU2214" s="28"/>
      <c r="BV2214" s="28"/>
      <c r="BW2214" s="28"/>
      <c r="BX2214" s="28"/>
      <c r="BY2214" s="28"/>
      <c r="BZ2214" s="28"/>
      <c r="CA2214" s="28"/>
      <c r="CB2214" s="28"/>
      <c r="CC2214" s="28"/>
      <c r="CD2214" s="28"/>
      <c r="CE2214" s="28"/>
      <c r="CF2214" s="28"/>
      <c r="CG2214" s="28"/>
      <c r="CH2214" s="28"/>
      <c r="CI2214" s="28"/>
      <c r="CJ2214" s="28"/>
      <c r="CK2214" s="28"/>
      <c r="CL2214" s="28"/>
      <c r="CM2214" s="28"/>
      <c r="CN2214" s="28"/>
      <c r="CO2214" s="28"/>
      <c r="CP2214" s="28"/>
      <c r="CQ2214" s="28"/>
      <c r="CR2214" s="28"/>
      <c r="CS2214" s="28"/>
      <c r="CT2214" s="28"/>
      <c r="CU2214" s="28"/>
      <c r="CV2214" s="28"/>
      <c r="CW2214" s="28"/>
      <c r="CX2214" s="28"/>
      <c r="CY2214" s="28"/>
    </row>
    <row r="2215" customFormat="false" ht="12.75" hidden="false" customHeight="false" outlineLevel="0" collapsed="false">
      <c r="BS2215" s="28"/>
      <c r="BT2215" s="28"/>
      <c r="BU2215" s="28"/>
      <c r="BV2215" s="28"/>
      <c r="BW2215" s="28"/>
      <c r="BX2215" s="28"/>
      <c r="BY2215" s="28"/>
      <c r="BZ2215" s="28"/>
      <c r="CA2215" s="28"/>
      <c r="CB2215" s="28"/>
      <c r="CC2215" s="28"/>
      <c r="CD2215" s="28"/>
      <c r="CE2215" s="28"/>
      <c r="CF2215" s="28"/>
      <c r="CG2215" s="28"/>
      <c r="CH2215" s="28"/>
      <c r="CI2215" s="28"/>
      <c r="CJ2215" s="28"/>
      <c r="CK2215" s="28"/>
      <c r="CL2215" s="28"/>
      <c r="CM2215" s="28"/>
      <c r="CN2215" s="28"/>
      <c r="CO2215" s="28"/>
      <c r="CP2215" s="28"/>
      <c r="CQ2215" s="28"/>
      <c r="CR2215" s="28"/>
      <c r="CS2215" s="28"/>
      <c r="CT2215" s="28"/>
      <c r="CU2215" s="28"/>
      <c r="CV2215" s="28"/>
      <c r="CW2215" s="28"/>
      <c r="CX2215" s="28"/>
      <c r="CY2215" s="28"/>
    </row>
    <row r="2216" customFormat="false" ht="12.75" hidden="false" customHeight="false" outlineLevel="0" collapsed="false">
      <c r="BS2216" s="28"/>
      <c r="BT2216" s="28"/>
      <c r="BU2216" s="28"/>
      <c r="BV2216" s="28"/>
      <c r="BW2216" s="28"/>
      <c r="BX2216" s="28"/>
      <c r="BY2216" s="28"/>
      <c r="BZ2216" s="28"/>
      <c r="CA2216" s="28"/>
      <c r="CB2216" s="28"/>
      <c r="CC2216" s="28"/>
      <c r="CD2216" s="28"/>
      <c r="CE2216" s="28"/>
      <c r="CF2216" s="28"/>
      <c r="CG2216" s="28"/>
      <c r="CH2216" s="28"/>
      <c r="CI2216" s="28"/>
      <c r="CJ2216" s="28"/>
      <c r="CK2216" s="28"/>
      <c r="CL2216" s="28"/>
      <c r="CM2216" s="28"/>
      <c r="CN2216" s="28"/>
      <c r="CO2216" s="28"/>
      <c r="CP2216" s="28"/>
      <c r="CQ2216" s="28"/>
      <c r="CR2216" s="28"/>
      <c r="CS2216" s="28"/>
      <c r="CT2216" s="28"/>
      <c r="CU2216" s="28"/>
      <c r="CV2216" s="28"/>
      <c r="CW2216" s="28"/>
      <c r="CX2216" s="28"/>
      <c r="CY2216" s="28"/>
    </row>
    <row r="2217" customFormat="false" ht="12.75" hidden="false" customHeight="false" outlineLevel="0" collapsed="false">
      <c r="BS2217" s="28"/>
      <c r="BT2217" s="28"/>
      <c r="BU2217" s="28"/>
      <c r="BV2217" s="28"/>
      <c r="BW2217" s="28"/>
      <c r="BX2217" s="28"/>
      <c r="BY2217" s="28"/>
      <c r="BZ2217" s="28"/>
      <c r="CA2217" s="28"/>
      <c r="CB2217" s="28"/>
      <c r="CC2217" s="28"/>
      <c r="CD2217" s="28"/>
      <c r="CE2217" s="28"/>
      <c r="CF2217" s="28"/>
      <c r="CG2217" s="28"/>
      <c r="CH2217" s="28"/>
      <c r="CI2217" s="28"/>
      <c r="CJ2217" s="28"/>
      <c r="CK2217" s="28"/>
      <c r="CL2217" s="28"/>
      <c r="CM2217" s="28"/>
      <c r="CN2217" s="28"/>
      <c r="CO2217" s="28"/>
      <c r="CP2217" s="28"/>
      <c r="CQ2217" s="28"/>
      <c r="CR2217" s="28"/>
      <c r="CS2217" s="28"/>
      <c r="CT2217" s="28"/>
      <c r="CU2217" s="28"/>
      <c r="CV2217" s="28"/>
      <c r="CW2217" s="28"/>
      <c r="CX2217" s="28"/>
      <c r="CY2217" s="28"/>
    </row>
    <row r="2218" customFormat="false" ht="12.75" hidden="false" customHeight="false" outlineLevel="0" collapsed="false">
      <c r="BS2218" s="28"/>
      <c r="BT2218" s="28"/>
      <c r="BU2218" s="28"/>
      <c r="BV2218" s="28"/>
      <c r="BW2218" s="28"/>
      <c r="BX2218" s="28"/>
      <c r="BY2218" s="28"/>
      <c r="BZ2218" s="28"/>
      <c r="CA2218" s="28"/>
      <c r="CB2218" s="28"/>
      <c r="CC2218" s="28"/>
      <c r="CD2218" s="28"/>
      <c r="CE2218" s="28"/>
      <c r="CF2218" s="28"/>
      <c r="CG2218" s="28"/>
      <c r="CH2218" s="28"/>
      <c r="CI2218" s="28"/>
      <c r="CJ2218" s="28"/>
      <c r="CK2218" s="28"/>
      <c r="CL2218" s="28"/>
      <c r="CM2218" s="28"/>
      <c r="CN2218" s="28"/>
      <c r="CO2218" s="28"/>
      <c r="CP2218" s="28"/>
      <c r="CQ2218" s="28"/>
      <c r="CR2218" s="28"/>
      <c r="CS2218" s="28"/>
      <c r="CT2218" s="28"/>
      <c r="CU2218" s="28"/>
      <c r="CV2218" s="28"/>
      <c r="CW2218" s="28"/>
      <c r="CX2218" s="28"/>
      <c r="CY2218" s="28"/>
    </row>
    <row r="2219" customFormat="false" ht="12.75" hidden="false" customHeight="false" outlineLevel="0" collapsed="false">
      <c r="BS2219" s="28"/>
      <c r="BT2219" s="28"/>
      <c r="BU2219" s="28"/>
      <c r="BV2219" s="28"/>
      <c r="BW2219" s="28"/>
      <c r="BX2219" s="28"/>
      <c r="BY2219" s="28"/>
      <c r="BZ2219" s="28"/>
      <c r="CA2219" s="28"/>
      <c r="CB2219" s="28"/>
      <c r="CC2219" s="28"/>
      <c r="CD2219" s="28"/>
      <c r="CE2219" s="28"/>
      <c r="CF2219" s="28"/>
      <c r="CG2219" s="28"/>
      <c r="CH2219" s="28"/>
      <c r="CI2219" s="28"/>
      <c r="CJ2219" s="28"/>
      <c r="CK2219" s="28"/>
      <c r="CL2219" s="28"/>
      <c r="CM2219" s="28"/>
      <c r="CN2219" s="28"/>
      <c r="CO2219" s="28"/>
      <c r="CP2219" s="28"/>
      <c r="CQ2219" s="28"/>
      <c r="CR2219" s="28"/>
      <c r="CS2219" s="28"/>
      <c r="CT2219" s="28"/>
      <c r="CU2219" s="28"/>
      <c r="CV2219" s="28"/>
      <c r="CW2219" s="28"/>
      <c r="CX2219" s="28"/>
      <c r="CY2219" s="28"/>
    </row>
    <row r="2220" customFormat="false" ht="12.75" hidden="false" customHeight="false" outlineLevel="0" collapsed="false">
      <c r="BS2220" s="28"/>
      <c r="BT2220" s="28"/>
      <c r="BU2220" s="28"/>
      <c r="BV2220" s="28"/>
      <c r="BW2220" s="28"/>
      <c r="BX2220" s="28"/>
      <c r="BY2220" s="28"/>
      <c r="BZ2220" s="28"/>
      <c r="CA2220" s="28"/>
      <c r="CB2220" s="28"/>
      <c r="CC2220" s="28"/>
      <c r="CD2220" s="28"/>
      <c r="CE2220" s="28"/>
      <c r="CF2220" s="28"/>
      <c r="CG2220" s="28"/>
      <c r="CH2220" s="28"/>
      <c r="CI2220" s="28"/>
      <c r="CJ2220" s="28"/>
      <c r="CK2220" s="28"/>
      <c r="CL2220" s="28"/>
      <c r="CM2220" s="28"/>
      <c r="CN2220" s="28"/>
      <c r="CO2220" s="28"/>
      <c r="CP2220" s="28"/>
      <c r="CQ2220" s="28"/>
      <c r="CR2220" s="28"/>
      <c r="CS2220" s="28"/>
      <c r="CT2220" s="28"/>
      <c r="CU2220" s="28"/>
      <c r="CV2220" s="28"/>
      <c r="CW2220" s="28"/>
      <c r="CX2220" s="28"/>
      <c r="CY2220" s="28"/>
    </row>
    <row r="2221" customFormat="false" ht="12.75" hidden="false" customHeight="false" outlineLevel="0" collapsed="false">
      <c r="BS2221" s="28"/>
      <c r="BT2221" s="28"/>
      <c r="BU2221" s="28"/>
      <c r="BV2221" s="28"/>
      <c r="BW2221" s="28"/>
      <c r="BX2221" s="28"/>
      <c r="BY2221" s="28"/>
      <c r="BZ2221" s="28"/>
      <c r="CA2221" s="28"/>
      <c r="CB2221" s="28"/>
      <c r="CC2221" s="28"/>
      <c r="CD2221" s="28"/>
      <c r="CE2221" s="28"/>
      <c r="CF2221" s="28"/>
      <c r="CG2221" s="28"/>
      <c r="CH2221" s="28"/>
      <c r="CI2221" s="28"/>
      <c r="CJ2221" s="28"/>
      <c r="CK2221" s="28"/>
      <c r="CL2221" s="28"/>
      <c r="CM2221" s="28"/>
      <c r="CN2221" s="28"/>
      <c r="CO2221" s="28"/>
      <c r="CP2221" s="28"/>
      <c r="CQ2221" s="28"/>
      <c r="CR2221" s="28"/>
      <c r="CS2221" s="28"/>
      <c r="CT2221" s="28"/>
      <c r="CU2221" s="28"/>
      <c r="CV2221" s="28"/>
      <c r="CW2221" s="28"/>
      <c r="CX2221" s="28"/>
      <c r="CY2221" s="28"/>
    </row>
    <row r="2222" customFormat="false" ht="12.75" hidden="false" customHeight="false" outlineLevel="0" collapsed="false">
      <c r="BS2222" s="28"/>
      <c r="BT2222" s="28"/>
      <c r="BU2222" s="28"/>
      <c r="BV2222" s="28"/>
      <c r="BW2222" s="28"/>
      <c r="BX2222" s="28"/>
      <c r="BY2222" s="28"/>
      <c r="BZ2222" s="28"/>
      <c r="CA2222" s="28"/>
      <c r="CB2222" s="28"/>
      <c r="CC2222" s="28"/>
      <c r="CD2222" s="28"/>
      <c r="CE2222" s="28"/>
      <c r="CF2222" s="28"/>
      <c r="CG2222" s="28"/>
      <c r="CH2222" s="28"/>
      <c r="CI2222" s="28"/>
      <c r="CJ2222" s="28"/>
      <c r="CK2222" s="28"/>
      <c r="CL2222" s="28"/>
      <c r="CM2222" s="28"/>
      <c r="CN2222" s="28"/>
      <c r="CO2222" s="28"/>
      <c r="CP2222" s="28"/>
      <c r="CQ2222" s="28"/>
      <c r="CR2222" s="28"/>
      <c r="CS2222" s="28"/>
      <c r="CT2222" s="28"/>
      <c r="CU2222" s="28"/>
      <c r="CV2222" s="28"/>
      <c r="CW2222" s="28"/>
      <c r="CX2222" s="28"/>
      <c r="CY2222" s="28"/>
    </row>
    <row r="2223" customFormat="false" ht="12.75" hidden="false" customHeight="false" outlineLevel="0" collapsed="false">
      <c r="BS2223" s="28"/>
      <c r="BT2223" s="28"/>
      <c r="BU2223" s="28"/>
      <c r="BV2223" s="28"/>
      <c r="BW2223" s="28"/>
      <c r="BX2223" s="28"/>
      <c r="BY2223" s="28"/>
      <c r="BZ2223" s="28"/>
      <c r="CA2223" s="28"/>
      <c r="CB2223" s="28"/>
      <c r="CC2223" s="28"/>
      <c r="CD2223" s="28"/>
      <c r="CE2223" s="28"/>
      <c r="CF2223" s="28"/>
      <c r="CG2223" s="28"/>
      <c r="CH2223" s="28"/>
      <c r="CI2223" s="28"/>
      <c r="CJ2223" s="28"/>
      <c r="CK2223" s="28"/>
      <c r="CL2223" s="28"/>
      <c r="CM2223" s="28"/>
      <c r="CN2223" s="28"/>
      <c r="CO2223" s="28"/>
      <c r="CP2223" s="28"/>
      <c r="CQ2223" s="28"/>
      <c r="CR2223" s="28"/>
      <c r="CS2223" s="28"/>
      <c r="CT2223" s="28"/>
      <c r="CU2223" s="28"/>
      <c r="CV2223" s="28"/>
      <c r="CW2223" s="28"/>
      <c r="CX2223" s="28"/>
      <c r="CY2223" s="28"/>
    </row>
    <row r="2224" customFormat="false" ht="12.75" hidden="false" customHeight="false" outlineLevel="0" collapsed="false">
      <c r="BS2224" s="28"/>
      <c r="BT2224" s="28"/>
      <c r="BU2224" s="28"/>
      <c r="BV2224" s="28"/>
      <c r="BW2224" s="28"/>
      <c r="BX2224" s="28"/>
      <c r="BY2224" s="28"/>
      <c r="BZ2224" s="28"/>
      <c r="CA2224" s="28"/>
      <c r="CB2224" s="28"/>
      <c r="CC2224" s="28"/>
      <c r="CD2224" s="28"/>
      <c r="CE2224" s="28"/>
      <c r="CF2224" s="28"/>
      <c r="CG2224" s="28"/>
      <c r="CH2224" s="28"/>
      <c r="CI2224" s="28"/>
      <c r="CJ2224" s="28"/>
      <c r="CK2224" s="28"/>
      <c r="CL2224" s="28"/>
      <c r="CM2224" s="28"/>
      <c r="CN2224" s="28"/>
      <c r="CO2224" s="28"/>
      <c r="CP2224" s="28"/>
      <c r="CQ2224" s="28"/>
      <c r="CR2224" s="28"/>
      <c r="CS2224" s="28"/>
      <c r="CT2224" s="28"/>
      <c r="CU2224" s="28"/>
      <c r="CV2224" s="28"/>
      <c r="CW2224" s="28"/>
      <c r="CX2224" s="28"/>
      <c r="CY2224" s="28"/>
    </row>
    <row r="2225" customFormat="false" ht="12.75" hidden="false" customHeight="false" outlineLevel="0" collapsed="false">
      <c r="BS2225" s="28"/>
      <c r="BT2225" s="28"/>
      <c r="BU2225" s="28"/>
      <c r="BV2225" s="28"/>
      <c r="BW2225" s="28"/>
      <c r="BX2225" s="28"/>
      <c r="BY2225" s="28"/>
      <c r="BZ2225" s="28"/>
      <c r="CA2225" s="28"/>
      <c r="CB2225" s="28"/>
      <c r="CC2225" s="28"/>
      <c r="CD2225" s="28"/>
      <c r="CE2225" s="28"/>
      <c r="CF2225" s="28"/>
      <c r="CG2225" s="28"/>
      <c r="CH2225" s="28"/>
      <c r="CI2225" s="28"/>
      <c r="CJ2225" s="28"/>
      <c r="CK2225" s="28"/>
      <c r="CL2225" s="28"/>
      <c r="CM2225" s="28"/>
      <c r="CN2225" s="28"/>
      <c r="CO2225" s="28"/>
      <c r="CP2225" s="28"/>
      <c r="CQ2225" s="28"/>
      <c r="CR2225" s="28"/>
      <c r="CS2225" s="28"/>
      <c r="CT2225" s="28"/>
      <c r="CU2225" s="28"/>
      <c r="CV2225" s="28"/>
      <c r="CW2225" s="28"/>
      <c r="CX2225" s="28"/>
      <c r="CY2225" s="28"/>
    </row>
    <row r="2226" customFormat="false" ht="12.75" hidden="false" customHeight="false" outlineLevel="0" collapsed="false">
      <c r="BS2226" s="28"/>
      <c r="BT2226" s="28"/>
      <c r="BU2226" s="28"/>
      <c r="BV2226" s="28"/>
      <c r="BW2226" s="28"/>
      <c r="BX2226" s="28"/>
      <c r="BY2226" s="28"/>
      <c r="BZ2226" s="28"/>
      <c r="CA2226" s="28"/>
      <c r="CB2226" s="28"/>
      <c r="CC2226" s="28"/>
      <c r="CD2226" s="28"/>
      <c r="CE2226" s="28"/>
      <c r="CF2226" s="28"/>
      <c r="CG2226" s="28"/>
      <c r="CH2226" s="28"/>
      <c r="CI2226" s="28"/>
      <c r="CJ2226" s="28"/>
      <c r="CK2226" s="28"/>
      <c r="CL2226" s="28"/>
      <c r="CM2226" s="28"/>
      <c r="CN2226" s="28"/>
      <c r="CO2226" s="28"/>
      <c r="CP2226" s="28"/>
      <c r="CQ2226" s="28"/>
      <c r="CR2226" s="28"/>
      <c r="CS2226" s="28"/>
      <c r="CT2226" s="28"/>
      <c r="CU2226" s="28"/>
      <c r="CV2226" s="28"/>
      <c r="CW2226" s="28"/>
      <c r="CX2226" s="28"/>
      <c r="CY2226" s="28"/>
    </row>
    <row r="2227" customFormat="false" ht="12.75" hidden="false" customHeight="false" outlineLevel="0" collapsed="false">
      <c r="BS2227" s="28"/>
      <c r="BT2227" s="28"/>
      <c r="BU2227" s="28"/>
      <c r="BV2227" s="28"/>
      <c r="BW2227" s="28"/>
      <c r="BX2227" s="28"/>
      <c r="BY2227" s="28"/>
      <c r="BZ2227" s="28"/>
      <c r="CA2227" s="28"/>
      <c r="CB2227" s="28"/>
      <c r="CC2227" s="28"/>
      <c r="CD2227" s="28"/>
      <c r="CE2227" s="28"/>
      <c r="CF2227" s="28"/>
      <c r="CG2227" s="28"/>
      <c r="CH2227" s="28"/>
      <c r="CI2227" s="28"/>
      <c r="CJ2227" s="28"/>
      <c r="CK2227" s="28"/>
      <c r="CL2227" s="28"/>
      <c r="CM2227" s="28"/>
      <c r="CN2227" s="28"/>
      <c r="CO2227" s="28"/>
      <c r="CP2227" s="28"/>
      <c r="CQ2227" s="28"/>
      <c r="CR2227" s="28"/>
      <c r="CS2227" s="28"/>
      <c r="CT2227" s="28"/>
      <c r="CU2227" s="28"/>
      <c r="CV2227" s="28"/>
      <c r="CW2227" s="28"/>
      <c r="CX2227" s="28"/>
      <c r="CY2227" s="28"/>
    </row>
    <row r="2228" customFormat="false" ht="12.75" hidden="false" customHeight="false" outlineLevel="0" collapsed="false">
      <c r="BS2228" s="28"/>
      <c r="BT2228" s="28"/>
      <c r="BU2228" s="28"/>
      <c r="BV2228" s="28"/>
      <c r="BW2228" s="28"/>
      <c r="BX2228" s="28"/>
      <c r="BY2228" s="28"/>
      <c r="BZ2228" s="28"/>
      <c r="CA2228" s="28"/>
      <c r="CB2228" s="28"/>
      <c r="CC2228" s="28"/>
      <c r="CD2228" s="28"/>
      <c r="CE2228" s="28"/>
      <c r="CF2228" s="28"/>
      <c r="CG2228" s="28"/>
      <c r="CH2228" s="28"/>
      <c r="CI2228" s="28"/>
      <c r="CJ2228" s="28"/>
      <c r="CK2228" s="28"/>
      <c r="CL2228" s="28"/>
      <c r="CM2228" s="28"/>
      <c r="CN2228" s="28"/>
      <c r="CO2228" s="28"/>
      <c r="CP2228" s="28"/>
      <c r="CQ2228" s="28"/>
      <c r="CR2228" s="28"/>
      <c r="CS2228" s="28"/>
      <c r="CT2228" s="28"/>
      <c r="CU2228" s="28"/>
      <c r="CV2228" s="28"/>
      <c r="CW2228" s="28"/>
      <c r="CX2228" s="28"/>
      <c r="CY2228" s="28"/>
    </row>
    <row r="2229" customFormat="false" ht="12.75" hidden="false" customHeight="false" outlineLevel="0" collapsed="false">
      <c r="BS2229" s="28"/>
      <c r="BT2229" s="28"/>
      <c r="BU2229" s="28"/>
      <c r="BV2229" s="28"/>
      <c r="BW2229" s="28"/>
      <c r="BX2229" s="28"/>
      <c r="BY2229" s="28"/>
      <c r="BZ2229" s="28"/>
      <c r="CA2229" s="28"/>
      <c r="CB2229" s="28"/>
      <c r="CC2229" s="28"/>
      <c r="CD2229" s="28"/>
      <c r="CE2229" s="28"/>
      <c r="CF2229" s="28"/>
      <c r="CG2229" s="28"/>
      <c r="CH2229" s="28"/>
      <c r="CI2229" s="28"/>
      <c r="CJ2229" s="28"/>
      <c r="CK2229" s="28"/>
      <c r="CL2229" s="28"/>
      <c r="CM2229" s="28"/>
      <c r="CN2229" s="28"/>
      <c r="CO2229" s="28"/>
      <c r="CP2229" s="28"/>
      <c r="CQ2229" s="28"/>
      <c r="CR2229" s="28"/>
      <c r="CS2229" s="28"/>
      <c r="CT2229" s="28"/>
      <c r="CU2229" s="28"/>
      <c r="CV2229" s="28"/>
      <c r="CW2229" s="28"/>
      <c r="CX2229" s="28"/>
      <c r="CY2229" s="28"/>
    </row>
    <row r="2230" customFormat="false" ht="12.75" hidden="false" customHeight="false" outlineLevel="0" collapsed="false">
      <c r="BS2230" s="28"/>
      <c r="BT2230" s="28"/>
      <c r="BU2230" s="28"/>
      <c r="BV2230" s="28"/>
      <c r="BW2230" s="28"/>
      <c r="BX2230" s="28"/>
      <c r="BY2230" s="28"/>
      <c r="BZ2230" s="28"/>
      <c r="CA2230" s="28"/>
      <c r="CB2230" s="28"/>
      <c r="CC2230" s="28"/>
      <c r="CD2230" s="28"/>
      <c r="CE2230" s="28"/>
      <c r="CF2230" s="28"/>
      <c r="CG2230" s="28"/>
      <c r="CH2230" s="28"/>
      <c r="CI2230" s="28"/>
      <c r="CJ2230" s="28"/>
      <c r="CK2230" s="28"/>
      <c r="CL2230" s="28"/>
      <c r="CM2230" s="28"/>
      <c r="CN2230" s="28"/>
      <c r="CO2230" s="28"/>
      <c r="CP2230" s="28"/>
      <c r="CQ2230" s="28"/>
      <c r="CR2230" s="28"/>
      <c r="CS2230" s="28"/>
      <c r="CT2230" s="28"/>
      <c r="CU2230" s="28"/>
      <c r="CV2230" s="28"/>
      <c r="CW2230" s="28"/>
      <c r="CX2230" s="28"/>
      <c r="CY2230" s="28"/>
    </row>
    <row r="2231" customFormat="false" ht="12.75" hidden="false" customHeight="false" outlineLevel="0" collapsed="false">
      <c r="BS2231" s="28"/>
      <c r="BT2231" s="28"/>
      <c r="BU2231" s="28"/>
      <c r="BV2231" s="28"/>
      <c r="BW2231" s="28"/>
      <c r="BX2231" s="28"/>
      <c r="BY2231" s="28"/>
      <c r="BZ2231" s="28"/>
      <c r="CA2231" s="28"/>
      <c r="CB2231" s="28"/>
      <c r="CC2231" s="28"/>
      <c r="CD2231" s="28"/>
      <c r="CE2231" s="28"/>
      <c r="CF2231" s="28"/>
      <c r="CG2231" s="28"/>
      <c r="CH2231" s="28"/>
      <c r="CI2231" s="28"/>
      <c r="CJ2231" s="28"/>
      <c r="CK2231" s="28"/>
      <c r="CL2231" s="28"/>
      <c r="CM2231" s="28"/>
      <c r="CN2231" s="28"/>
      <c r="CO2231" s="28"/>
      <c r="CP2231" s="28"/>
      <c r="CQ2231" s="28"/>
      <c r="CR2231" s="28"/>
      <c r="CS2231" s="28"/>
      <c r="CT2231" s="28"/>
      <c r="CU2231" s="28"/>
      <c r="CV2231" s="28"/>
      <c r="CW2231" s="28"/>
      <c r="CX2231" s="28"/>
      <c r="CY2231" s="28"/>
    </row>
    <row r="2232" customFormat="false" ht="12.75" hidden="false" customHeight="false" outlineLevel="0" collapsed="false">
      <c r="BS2232" s="28"/>
      <c r="BT2232" s="28"/>
      <c r="BU2232" s="28"/>
      <c r="BV2232" s="28"/>
      <c r="BW2232" s="28"/>
      <c r="BX2232" s="28"/>
      <c r="BY2232" s="28"/>
      <c r="BZ2232" s="28"/>
      <c r="CA2232" s="28"/>
      <c r="CB2232" s="28"/>
      <c r="CC2232" s="28"/>
      <c r="CD2232" s="28"/>
      <c r="CE2232" s="28"/>
      <c r="CF2232" s="28"/>
      <c r="CG2232" s="28"/>
      <c r="CH2232" s="28"/>
      <c r="CI2232" s="28"/>
      <c r="CJ2232" s="28"/>
      <c r="CK2232" s="28"/>
      <c r="CL2232" s="28"/>
      <c r="CM2232" s="28"/>
      <c r="CN2232" s="28"/>
      <c r="CO2232" s="28"/>
      <c r="CP2232" s="28"/>
      <c r="CQ2232" s="28"/>
      <c r="CR2232" s="28"/>
      <c r="CS2232" s="28"/>
      <c r="CT2232" s="28"/>
      <c r="CU2232" s="28"/>
      <c r="CV2232" s="28"/>
      <c r="CW2232" s="28"/>
      <c r="CX2232" s="28"/>
      <c r="CY2232" s="28"/>
    </row>
    <row r="2233" customFormat="false" ht="12.75" hidden="false" customHeight="false" outlineLevel="0" collapsed="false">
      <c r="BS2233" s="28"/>
      <c r="BT2233" s="28"/>
      <c r="BU2233" s="28"/>
      <c r="BV2233" s="28"/>
      <c r="BW2233" s="28"/>
      <c r="BX2233" s="28"/>
      <c r="BY2233" s="28"/>
      <c r="BZ2233" s="28"/>
      <c r="CA2233" s="28"/>
      <c r="CB2233" s="28"/>
      <c r="CC2233" s="28"/>
      <c r="CD2233" s="28"/>
      <c r="CE2233" s="28"/>
      <c r="CF2233" s="28"/>
      <c r="CG2233" s="28"/>
      <c r="CH2233" s="28"/>
      <c r="CI2233" s="28"/>
      <c r="CJ2233" s="28"/>
      <c r="CK2233" s="28"/>
      <c r="CL2233" s="28"/>
      <c r="CM2233" s="28"/>
      <c r="CN2233" s="28"/>
      <c r="CO2233" s="28"/>
      <c r="CP2233" s="28"/>
      <c r="CQ2233" s="28"/>
      <c r="CR2233" s="28"/>
      <c r="CS2233" s="28"/>
      <c r="CT2233" s="28"/>
      <c r="CU2233" s="28"/>
      <c r="CV2233" s="28"/>
      <c r="CW2233" s="28"/>
      <c r="CX2233" s="28"/>
      <c r="CY2233" s="28"/>
    </row>
    <row r="2234" customFormat="false" ht="12.75" hidden="false" customHeight="false" outlineLevel="0" collapsed="false">
      <c r="BS2234" s="28"/>
      <c r="BT2234" s="28"/>
      <c r="BU2234" s="28"/>
      <c r="BV2234" s="28"/>
      <c r="BW2234" s="28"/>
      <c r="BX2234" s="28"/>
      <c r="BY2234" s="28"/>
      <c r="BZ2234" s="28"/>
      <c r="CA2234" s="28"/>
      <c r="CB2234" s="28"/>
      <c r="CC2234" s="28"/>
      <c r="CD2234" s="28"/>
      <c r="CE2234" s="28"/>
      <c r="CF2234" s="28"/>
      <c r="CG2234" s="28"/>
      <c r="CH2234" s="28"/>
      <c r="CI2234" s="28"/>
      <c r="CJ2234" s="28"/>
      <c r="CK2234" s="28"/>
      <c r="CL2234" s="28"/>
      <c r="CM2234" s="28"/>
      <c r="CN2234" s="28"/>
      <c r="CO2234" s="28"/>
      <c r="CP2234" s="28"/>
      <c r="CQ2234" s="28"/>
      <c r="CR2234" s="28"/>
      <c r="CS2234" s="28"/>
      <c r="CT2234" s="28"/>
      <c r="CU2234" s="28"/>
      <c r="CV2234" s="28"/>
      <c r="CW2234" s="28"/>
      <c r="CX2234" s="28"/>
      <c r="CY2234" s="28"/>
    </row>
    <row r="2235" customFormat="false" ht="12.75" hidden="false" customHeight="false" outlineLevel="0" collapsed="false">
      <c r="BS2235" s="28"/>
      <c r="BT2235" s="28"/>
      <c r="BU2235" s="28"/>
      <c r="BV2235" s="28"/>
      <c r="BW2235" s="28"/>
      <c r="BX2235" s="28"/>
      <c r="BY2235" s="28"/>
      <c r="BZ2235" s="28"/>
      <c r="CA2235" s="28"/>
      <c r="CB2235" s="28"/>
      <c r="CC2235" s="28"/>
      <c r="CD2235" s="28"/>
      <c r="CE2235" s="28"/>
      <c r="CF2235" s="28"/>
      <c r="CG2235" s="28"/>
      <c r="CH2235" s="28"/>
      <c r="CI2235" s="28"/>
      <c r="CJ2235" s="28"/>
      <c r="CK2235" s="28"/>
      <c r="CL2235" s="28"/>
      <c r="CM2235" s="28"/>
      <c r="CN2235" s="28"/>
      <c r="CO2235" s="28"/>
      <c r="CP2235" s="28"/>
      <c r="CQ2235" s="28"/>
      <c r="CR2235" s="28"/>
      <c r="CS2235" s="28"/>
      <c r="CT2235" s="28"/>
      <c r="CU2235" s="28"/>
      <c r="CV2235" s="28"/>
      <c r="CW2235" s="28"/>
      <c r="CX2235" s="28"/>
      <c r="CY2235" s="28"/>
    </row>
    <row r="2236" customFormat="false" ht="12.75" hidden="false" customHeight="false" outlineLevel="0" collapsed="false">
      <c r="BS2236" s="28"/>
      <c r="BT2236" s="28"/>
      <c r="BU2236" s="28"/>
      <c r="BV2236" s="28"/>
      <c r="BW2236" s="28"/>
      <c r="BX2236" s="28"/>
      <c r="BY2236" s="28"/>
      <c r="BZ2236" s="28"/>
      <c r="CA2236" s="28"/>
      <c r="CB2236" s="28"/>
      <c r="CC2236" s="28"/>
      <c r="CD2236" s="28"/>
      <c r="CE2236" s="28"/>
      <c r="CF2236" s="28"/>
      <c r="CG2236" s="28"/>
      <c r="CH2236" s="28"/>
      <c r="CI2236" s="28"/>
      <c r="CJ2236" s="28"/>
      <c r="CK2236" s="28"/>
      <c r="CL2236" s="28"/>
      <c r="CM2236" s="28"/>
      <c r="CN2236" s="28"/>
      <c r="CO2236" s="28"/>
      <c r="CP2236" s="28"/>
      <c r="CQ2236" s="28"/>
      <c r="CR2236" s="28"/>
      <c r="CS2236" s="28"/>
      <c r="CT2236" s="28"/>
      <c r="CU2236" s="28"/>
      <c r="CV2236" s="28"/>
      <c r="CW2236" s="28"/>
      <c r="CX2236" s="28"/>
      <c r="CY2236" s="28"/>
    </row>
    <row r="2237" customFormat="false" ht="12.75" hidden="false" customHeight="false" outlineLevel="0" collapsed="false">
      <c r="BS2237" s="28"/>
      <c r="BT2237" s="28"/>
      <c r="BU2237" s="28"/>
      <c r="BV2237" s="28"/>
      <c r="BW2237" s="28"/>
      <c r="BX2237" s="28"/>
      <c r="BY2237" s="28"/>
      <c r="BZ2237" s="28"/>
      <c r="CA2237" s="28"/>
      <c r="CB2237" s="28"/>
      <c r="CC2237" s="28"/>
      <c r="CD2237" s="28"/>
      <c r="CE2237" s="28"/>
      <c r="CF2237" s="28"/>
      <c r="CG2237" s="28"/>
      <c r="CH2237" s="28"/>
      <c r="CI2237" s="28"/>
      <c r="CJ2237" s="28"/>
      <c r="CK2237" s="28"/>
      <c r="CL2237" s="28"/>
      <c r="CM2237" s="28"/>
      <c r="CN2237" s="28"/>
      <c r="CO2237" s="28"/>
      <c r="CP2237" s="28"/>
      <c r="CQ2237" s="28"/>
      <c r="CR2237" s="28"/>
      <c r="CS2237" s="28"/>
      <c r="CT2237" s="28"/>
      <c r="CU2237" s="28"/>
      <c r="CV2237" s="28"/>
      <c r="CW2237" s="28"/>
      <c r="CX2237" s="28"/>
      <c r="CY2237" s="28"/>
    </row>
    <row r="2238" customFormat="false" ht="12.75" hidden="false" customHeight="false" outlineLevel="0" collapsed="false">
      <c r="BS2238" s="28"/>
      <c r="BT2238" s="28"/>
      <c r="BU2238" s="28"/>
      <c r="BV2238" s="28"/>
      <c r="BW2238" s="28"/>
      <c r="BX2238" s="28"/>
      <c r="BY2238" s="28"/>
      <c r="BZ2238" s="28"/>
      <c r="CA2238" s="28"/>
      <c r="CB2238" s="28"/>
      <c r="CC2238" s="28"/>
      <c r="CD2238" s="28"/>
      <c r="CE2238" s="28"/>
      <c r="CF2238" s="28"/>
      <c r="CG2238" s="28"/>
      <c r="CH2238" s="28"/>
      <c r="CI2238" s="28"/>
      <c r="CJ2238" s="28"/>
      <c r="CK2238" s="28"/>
      <c r="CL2238" s="28"/>
      <c r="CM2238" s="28"/>
      <c r="CN2238" s="28"/>
      <c r="CO2238" s="28"/>
      <c r="CP2238" s="28"/>
      <c r="CQ2238" s="28"/>
      <c r="CR2238" s="28"/>
      <c r="CS2238" s="28"/>
      <c r="CT2238" s="28"/>
      <c r="CU2238" s="28"/>
      <c r="CV2238" s="28"/>
      <c r="CW2238" s="28"/>
      <c r="CX2238" s="28"/>
      <c r="CY2238" s="28"/>
    </row>
    <row r="2239" customFormat="false" ht="12.75" hidden="false" customHeight="false" outlineLevel="0" collapsed="false">
      <c r="BS2239" s="28"/>
      <c r="BT2239" s="28"/>
      <c r="BU2239" s="28"/>
      <c r="BV2239" s="28"/>
      <c r="BW2239" s="28"/>
      <c r="BX2239" s="28"/>
      <c r="BY2239" s="28"/>
      <c r="BZ2239" s="28"/>
      <c r="CA2239" s="28"/>
      <c r="CB2239" s="28"/>
      <c r="CC2239" s="28"/>
      <c r="CD2239" s="28"/>
      <c r="CE2239" s="28"/>
      <c r="CF2239" s="28"/>
      <c r="CG2239" s="28"/>
      <c r="CH2239" s="28"/>
      <c r="CI2239" s="28"/>
      <c r="CJ2239" s="28"/>
      <c r="CK2239" s="28"/>
      <c r="CL2239" s="28"/>
      <c r="CM2239" s="28"/>
      <c r="CN2239" s="28"/>
      <c r="CO2239" s="28"/>
      <c r="CP2239" s="28"/>
      <c r="CQ2239" s="28"/>
      <c r="CR2239" s="28"/>
      <c r="CS2239" s="28"/>
      <c r="CT2239" s="28"/>
      <c r="CU2239" s="28"/>
      <c r="CV2239" s="28"/>
      <c r="CW2239" s="28"/>
      <c r="CX2239" s="28"/>
      <c r="CY2239" s="28"/>
    </row>
    <row r="2240" customFormat="false" ht="12.75" hidden="false" customHeight="false" outlineLevel="0" collapsed="false">
      <c r="BS2240" s="28"/>
      <c r="BT2240" s="28"/>
      <c r="BU2240" s="28"/>
      <c r="BV2240" s="28"/>
      <c r="BW2240" s="28"/>
      <c r="BX2240" s="28"/>
      <c r="BY2240" s="28"/>
      <c r="BZ2240" s="28"/>
      <c r="CA2240" s="28"/>
      <c r="CB2240" s="28"/>
      <c r="CC2240" s="28"/>
      <c r="CD2240" s="28"/>
      <c r="CE2240" s="28"/>
      <c r="CF2240" s="28"/>
      <c r="CG2240" s="28"/>
      <c r="CH2240" s="28"/>
      <c r="CI2240" s="28"/>
      <c r="CJ2240" s="28"/>
      <c r="CK2240" s="28"/>
      <c r="CL2240" s="28"/>
      <c r="CM2240" s="28"/>
      <c r="CN2240" s="28"/>
      <c r="CO2240" s="28"/>
      <c r="CP2240" s="28"/>
      <c r="CQ2240" s="28"/>
      <c r="CR2240" s="28"/>
      <c r="CS2240" s="28"/>
      <c r="CT2240" s="28"/>
      <c r="CU2240" s="28"/>
      <c r="CV2240" s="28"/>
      <c r="CW2240" s="28"/>
      <c r="CX2240" s="28"/>
      <c r="CY2240" s="28"/>
    </row>
    <row r="2241" customFormat="false" ht="12.75" hidden="false" customHeight="false" outlineLevel="0" collapsed="false">
      <c r="BS2241" s="28"/>
      <c r="BT2241" s="28"/>
      <c r="BU2241" s="28"/>
      <c r="BV2241" s="28"/>
      <c r="BW2241" s="28"/>
      <c r="BX2241" s="28"/>
      <c r="BY2241" s="28"/>
      <c r="BZ2241" s="28"/>
      <c r="CA2241" s="28"/>
      <c r="CB2241" s="28"/>
      <c r="CC2241" s="28"/>
      <c r="CD2241" s="28"/>
      <c r="CE2241" s="28"/>
      <c r="CF2241" s="28"/>
      <c r="CG2241" s="28"/>
      <c r="CH2241" s="28"/>
      <c r="CI2241" s="28"/>
      <c r="CJ2241" s="28"/>
      <c r="CK2241" s="28"/>
      <c r="CL2241" s="28"/>
      <c r="CM2241" s="28"/>
      <c r="CN2241" s="28"/>
      <c r="CO2241" s="28"/>
      <c r="CP2241" s="28"/>
      <c r="CQ2241" s="28"/>
      <c r="CR2241" s="28"/>
      <c r="CS2241" s="28"/>
      <c r="CT2241" s="28"/>
      <c r="CU2241" s="28"/>
      <c r="CV2241" s="28"/>
      <c r="CW2241" s="28"/>
      <c r="CX2241" s="28"/>
      <c r="CY2241" s="28"/>
    </row>
    <row r="2242" customFormat="false" ht="12.75" hidden="false" customHeight="false" outlineLevel="0" collapsed="false">
      <c r="BS2242" s="28"/>
      <c r="BT2242" s="28"/>
      <c r="BU2242" s="28"/>
      <c r="BV2242" s="28"/>
      <c r="BW2242" s="28"/>
      <c r="BX2242" s="28"/>
      <c r="BY2242" s="28"/>
      <c r="BZ2242" s="28"/>
      <c r="CA2242" s="28"/>
      <c r="CB2242" s="28"/>
      <c r="CC2242" s="28"/>
      <c r="CD2242" s="28"/>
      <c r="CE2242" s="28"/>
      <c r="CF2242" s="28"/>
      <c r="CG2242" s="28"/>
      <c r="CH2242" s="28"/>
      <c r="CI2242" s="28"/>
      <c r="CJ2242" s="28"/>
      <c r="CK2242" s="28"/>
      <c r="CL2242" s="28"/>
      <c r="CM2242" s="28"/>
      <c r="CN2242" s="28"/>
      <c r="CO2242" s="28"/>
      <c r="CP2242" s="28"/>
      <c r="CQ2242" s="28"/>
      <c r="CR2242" s="28"/>
      <c r="CS2242" s="28"/>
      <c r="CT2242" s="28"/>
      <c r="CU2242" s="28"/>
      <c r="CV2242" s="28"/>
      <c r="CW2242" s="28"/>
      <c r="CX2242" s="28"/>
      <c r="CY2242" s="28"/>
    </row>
    <row r="2243" customFormat="false" ht="12.75" hidden="false" customHeight="false" outlineLevel="0" collapsed="false">
      <c r="BS2243" s="28"/>
      <c r="BT2243" s="28"/>
      <c r="BU2243" s="28"/>
      <c r="BV2243" s="28"/>
      <c r="BW2243" s="28"/>
      <c r="BX2243" s="28"/>
      <c r="BY2243" s="28"/>
      <c r="BZ2243" s="28"/>
      <c r="CA2243" s="28"/>
      <c r="CB2243" s="28"/>
      <c r="CC2243" s="28"/>
      <c r="CD2243" s="28"/>
      <c r="CE2243" s="28"/>
      <c r="CF2243" s="28"/>
      <c r="CG2243" s="28"/>
      <c r="CH2243" s="28"/>
      <c r="CI2243" s="28"/>
      <c r="CJ2243" s="28"/>
      <c r="CK2243" s="28"/>
      <c r="CL2243" s="28"/>
      <c r="CM2243" s="28"/>
      <c r="CN2243" s="28"/>
      <c r="CO2243" s="28"/>
      <c r="CP2243" s="28"/>
      <c r="CQ2243" s="28"/>
      <c r="CR2243" s="28"/>
      <c r="CS2243" s="28"/>
      <c r="CT2243" s="28"/>
      <c r="CU2243" s="28"/>
      <c r="CV2243" s="28"/>
      <c r="CW2243" s="28"/>
      <c r="CX2243" s="28"/>
      <c r="CY2243" s="28"/>
    </row>
    <row r="2244" customFormat="false" ht="12.75" hidden="false" customHeight="false" outlineLevel="0" collapsed="false">
      <c r="BS2244" s="28"/>
      <c r="BT2244" s="28"/>
      <c r="BU2244" s="28"/>
      <c r="BV2244" s="28"/>
      <c r="BW2244" s="28"/>
      <c r="BX2244" s="28"/>
      <c r="BY2244" s="28"/>
      <c r="BZ2244" s="28"/>
      <c r="CA2244" s="28"/>
      <c r="CB2244" s="28"/>
      <c r="CC2244" s="28"/>
      <c r="CD2244" s="28"/>
      <c r="CE2244" s="28"/>
      <c r="CF2244" s="28"/>
      <c r="CG2244" s="28"/>
      <c r="CH2244" s="28"/>
      <c r="CI2244" s="28"/>
      <c r="CJ2244" s="28"/>
      <c r="CK2244" s="28"/>
      <c r="CL2244" s="28"/>
      <c r="CM2244" s="28"/>
      <c r="CN2244" s="28"/>
      <c r="CO2244" s="28"/>
      <c r="CP2244" s="28"/>
      <c r="CQ2244" s="28"/>
      <c r="CR2244" s="28"/>
      <c r="CS2244" s="28"/>
      <c r="CT2244" s="28"/>
      <c r="CU2244" s="28"/>
      <c r="CV2244" s="28"/>
      <c r="CW2244" s="28"/>
      <c r="CX2244" s="28"/>
      <c r="CY2244" s="28"/>
    </row>
    <row r="2245" customFormat="false" ht="12.75" hidden="false" customHeight="false" outlineLevel="0" collapsed="false">
      <c r="BS2245" s="28"/>
      <c r="BT2245" s="28"/>
      <c r="BU2245" s="28"/>
      <c r="BV2245" s="28"/>
      <c r="BW2245" s="28"/>
      <c r="BX2245" s="28"/>
      <c r="BY2245" s="28"/>
      <c r="BZ2245" s="28"/>
      <c r="CA2245" s="28"/>
      <c r="CB2245" s="28"/>
      <c r="CC2245" s="28"/>
      <c r="CD2245" s="28"/>
      <c r="CE2245" s="28"/>
      <c r="CF2245" s="28"/>
      <c r="CG2245" s="28"/>
      <c r="CH2245" s="28"/>
      <c r="CI2245" s="28"/>
      <c r="CJ2245" s="28"/>
      <c r="CK2245" s="28"/>
      <c r="CL2245" s="28"/>
      <c r="CM2245" s="28"/>
      <c r="CN2245" s="28"/>
      <c r="CO2245" s="28"/>
      <c r="CP2245" s="28"/>
      <c r="CQ2245" s="28"/>
      <c r="CR2245" s="28"/>
      <c r="CS2245" s="28"/>
      <c r="CT2245" s="28"/>
      <c r="CU2245" s="28"/>
      <c r="CV2245" s="28"/>
      <c r="CW2245" s="28"/>
      <c r="CX2245" s="28"/>
      <c r="CY2245" s="28"/>
    </row>
    <row r="2246" customFormat="false" ht="12.75" hidden="false" customHeight="false" outlineLevel="0" collapsed="false">
      <c r="BS2246" s="28"/>
      <c r="BT2246" s="28"/>
      <c r="BU2246" s="28"/>
      <c r="BV2246" s="28"/>
      <c r="BW2246" s="28"/>
      <c r="BX2246" s="28"/>
      <c r="BY2246" s="28"/>
      <c r="BZ2246" s="28"/>
      <c r="CA2246" s="28"/>
      <c r="CB2246" s="28"/>
      <c r="CC2246" s="28"/>
      <c r="CD2246" s="28"/>
      <c r="CE2246" s="28"/>
      <c r="CF2246" s="28"/>
      <c r="CG2246" s="28"/>
      <c r="CH2246" s="28"/>
      <c r="CI2246" s="28"/>
      <c r="CJ2246" s="28"/>
      <c r="CK2246" s="28"/>
      <c r="CL2246" s="28"/>
      <c r="CM2246" s="28"/>
      <c r="CN2246" s="28"/>
      <c r="CO2246" s="28"/>
      <c r="CP2246" s="28"/>
      <c r="CQ2246" s="28"/>
      <c r="CR2246" s="28"/>
      <c r="CS2246" s="28"/>
      <c r="CT2246" s="28"/>
      <c r="CU2246" s="28"/>
      <c r="CV2246" s="28"/>
      <c r="CW2246" s="28"/>
      <c r="CX2246" s="28"/>
      <c r="CY2246" s="28"/>
    </row>
    <row r="2247" customFormat="false" ht="12.75" hidden="false" customHeight="false" outlineLevel="0" collapsed="false">
      <c r="BS2247" s="28"/>
      <c r="BT2247" s="28"/>
      <c r="BU2247" s="28"/>
      <c r="BV2247" s="28"/>
      <c r="BW2247" s="28"/>
      <c r="BX2247" s="28"/>
      <c r="BY2247" s="28"/>
      <c r="BZ2247" s="28"/>
      <c r="CA2247" s="28"/>
      <c r="CB2247" s="28"/>
      <c r="CC2247" s="28"/>
      <c r="CD2247" s="28"/>
      <c r="CE2247" s="28"/>
      <c r="CF2247" s="28"/>
      <c r="CG2247" s="28"/>
      <c r="CH2247" s="28"/>
      <c r="CI2247" s="28"/>
      <c r="CJ2247" s="28"/>
      <c r="CK2247" s="28"/>
      <c r="CL2247" s="28"/>
      <c r="CM2247" s="28"/>
      <c r="CN2247" s="28"/>
      <c r="CO2247" s="28"/>
      <c r="CP2247" s="28"/>
      <c r="CQ2247" s="28"/>
      <c r="CR2247" s="28"/>
      <c r="CS2247" s="28"/>
      <c r="CT2247" s="28"/>
      <c r="CU2247" s="28"/>
      <c r="CV2247" s="28"/>
      <c r="CW2247" s="28"/>
      <c r="CX2247" s="28"/>
      <c r="CY2247" s="28"/>
    </row>
    <row r="2248" customFormat="false" ht="12.75" hidden="false" customHeight="false" outlineLevel="0" collapsed="false">
      <c r="BS2248" s="28"/>
      <c r="BT2248" s="28"/>
      <c r="BU2248" s="28"/>
      <c r="BV2248" s="28"/>
      <c r="BW2248" s="28"/>
      <c r="BX2248" s="28"/>
      <c r="BY2248" s="28"/>
      <c r="BZ2248" s="28"/>
      <c r="CA2248" s="28"/>
      <c r="CB2248" s="28"/>
      <c r="CC2248" s="28"/>
      <c r="CD2248" s="28"/>
      <c r="CE2248" s="28"/>
      <c r="CF2248" s="28"/>
      <c r="CG2248" s="28"/>
      <c r="CH2248" s="28"/>
      <c r="CI2248" s="28"/>
      <c r="CJ2248" s="28"/>
      <c r="CK2248" s="28"/>
      <c r="CL2248" s="28"/>
      <c r="CM2248" s="28"/>
      <c r="CN2248" s="28"/>
      <c r="CO2248" s="28"/>
      <c r="CP2248" s="28"/>
      <c r="CQ2248" s="28"/>
      <c r="CR2248" s="28"/>
      <c r="CS2248" s="28"/>
      <c r="CT2248" s="28"/>
      <c r="CU2248" s="28"/>
      <c r="CV2248" s="28"/>
      <c r="CW2248" s="28"/>
      <c r="CX2248" s="28"/>
      <c r="CY2248" s="28"/>
    </row>
    <row r="2249" customFormat="false" ht="12.75" hidden="false" customHeight="false" outlineLevel="0" collapsed="false">
      <c r="BS2249" s="28"/>
      <c r="BT2249" s="28"/>
      <c r="BU2249" s="28"/>
      <c r="BV2249" s="28"/>
      <c r="BW2249" s="28"/>
      <c r="BX2249" s="28"/>
      <c r="BY2249" s="28"/>
      <c r="BZ2249" s="28"/>
      <c r="CA2249" s="28"/>
      <c r="CB2249" s="28"/>
      <c r="CC2249" s="28"/>
      <c r="CD2249" s="28"/>
      <c r="CE2249" s="28"/>
      <c r="CF2249" s="28"/>
      <c r="CG2249" s="28"/>
      <c r="CH2249" s="28"/>
      <c r="CI2249" s="28"/>
      <c r="CJ2249" s="28"/>
      <c r="CK2249" s="28"/>
      <c r="CL2249" s="28"/>
      <c r="CM2249" s="28"/>
      <c r="CN2249" s="28"/>
      <c r="CO2249" s="28"/>
      <c r="CP2249" s="28"/>
      <c r="CQ2249" s="28"/>
      <c r="CR2249" s="28"/>
      <c r="CS2249" s="28"/>
      <c r="CT2249" s="28"/>
      <c r="CU2249" s="28"/>
      <c r="CV2249" s="28"/>
      <c r="CW2249" s="28"/>
      <c r="CX2249" s="28"/>
      <c r="CY2249" s="28"/>
    </row>
    <row r="2250" customFormat="false" ht="12.75" hidden="false" customHeight="false" outlineLevel="0" collapsed="false">
      <c r="BS2250" s="28"/>
      <c r="BT2250" s="28"/>
      <c r="BU2250" s="28"/>
      <c r="BV2250" s="28"/>
      <c r="BW2250" s="28"/>
      <c r="BX2250" s="28"/>
      <c r="BY2250" s="28"/>
      <c r="BZ2250" s="28"/>
      <c r="CA2250" s="28"/>
      <c r="CB2250" s="28"/>
      <c r="CC2250" s="28"/>
      <c r="CD2250" s="28"/>
      <c r="CE2250" s="28"/>
      <c r="CF2250" s="28"/>
      <c r="CG2250" s="28"/>
      <c r="CH2250" s="28"/>
      <c r="CI2250" s="28"/>
      <c r="CJ2250" s="28"/>
      <c r="CK2250" s="28"/>
      <c r="CL2250" s="28"/>
      <c r="CM2250" s="28"/>
      <c r="CN2250" s="28"/>
      <c r="CO2250" s="28"/>
      <c r="CP2250" s="28"/>
      <c r="CQ2250" s="28"/>
      <c r="CR2250" s="28"/>
      <c r="CS2250" s="28"/>
      <c r="CT2250" s="28"/>
      <c r="CU2250" s="28"/>
      <c r="CV2250" s="28"/>
      <c r="CW2250" s="28"/>
      <c r="CX2250" s="28"/>
      <c r="CY2250" s="28"/>
    </row>
    <row r="2251" customFormat="false" ht="12.75" hidden="false" customHeight="false" outlineLevel="0" collapsed="false">
      <c r="BS2251" s="28"/>
      <c r="BT2251" s="28"/>
      <c r="BU2251" s="28"/>
      <c r="BV2251" s="28"/>
      <c r="BW2251" s="28"/>
      <c r="BX2251" s="28"/>
      <c r="BY2251" s="28"/>
      <c r="BZ2251" s="28"/>
      <c r="CA2251" s="28"/>
      <c r="CB2251" s="28"/>
      <c r="CC2251" s="28"/>
      <c r="CD2251" s="28"/>
      <c r="CE2251" s="28"/>
      <c r="CF2251" s="28"/>
      <c r="CG2251" s="28"/>
      <c r="CH2251" s="28"/>
      <c r="CI2251" s="28"/>
      <c r="CJ2251" s="28"/>
      <c r="CK2251" s="28"/>
      <c r="CL2251" s="28"/>
      <c r="CM2251" s="28"/>
      <c r="CN2251" s="28"/>
      <c r="CO2251" s="28"/>
      <c r="CP2251" s="28"/>
      <c r="CQ2251" s="28"/>
      <c r="CR2251" s="28"/>
      <c r="CS2251" s="28"/>
      <c r="CT2251" s="28"/>
      <c r="CU2251" s="28"/>
      <c r="CV2251" s="28"/>
      <c r="CW2251" s="28"/>
      <c r="CX2251" s="28"/>
      <c r="CY2251" s="28"/>
    </row>
    <row r="2252" customFormat="false" ht="12.75" hidden="false" customHeight="false" outlineLevel="0" collapsed="false">
      <c r="BS2252" s="28"/>
      <c r="BT2252" s="28"/>
      <c r="BU2252" s="28"/>
      <c r="BV2252" s="28"/>
      <c r="BW2252" s="28"/>
      <c r="BX2252" s="28"/>
      <c r="BY2252" s="28"/>
      <c r="BZ2252" s="28"/>
      <c r="CA2252" s="28"/>
      <c r="CB2252" s="28"/>
      <c r="CC2252" s="28"/>
      <c r="CD2252" s="28"/>
      <c r="CE2252" s="28"/>
      <c r="CF2252" s="28"/>
      <c r="CG2252" s="28"/>
      <c r="CH2252" s="28"/>
      <c r="CI2252" s="28"/>
      <c r="CJ2252" s="28"/>
      <c r="CK2252" s="28"/>
      <c r="CL2252" s="28"/>
      <c r="CM2252" s="28"/>
      <c r="CN2252" s="28"/>
      <c r="CO2252" s="28"/>
      <c r="CP2252" s="28"/>
      <c r="CQ2252" s="28"/>
      <c r="CR2252" s="28"/>
      <c r="CS2252" s="28"/>
      <c r="CT2252" s="28"/>
      <c r="CU2252" s="28"/>
      <c r="CV2252" s="28"/>
      <c r="CW2252" s="28"/>
      <c r="CX2252" s="28"/>
      <c r="CY2252" s="28"/>
    </row>
    <row r="2253" customFormat="false" ht="12.75" hidden="false" customHeight="false" outlineLevel="0" collapsed="false">
      <c r="BS2253" s="28"/>
      <c r="BT2253" s="28"/>
      <c r="BU2253" s="28"/>
      <c r="BV2253" s="28"/>
      <c r="BW2253" s="28"/>
      <c r="BX2253" s="28"/>
      <c r="BY2253" s="28"/>
      <c r="BZ2253" s="28"/>
      <c r="CA2253" s="28"/>
      <c r="CB2253" s="28"/>
      <c r="CC2253" s="28"/>
      <c r="CD2253" s="28"/>
      <c r="CE2253" s="28"/>
      <c r="CF2253" s="28"/>
      <c r="CG2253" s="28"/>
      <c r="CH2253" s="28"/>
      <c r="CI2253" s="28"/>
      <c r="CJ2253" s="28"/>
      <c r="CK2253" s="28"/>
      <c r="CL2253" s="28"/>
      <c r="CM2253" s="28"/>
      <c r="CN2253" s="28"/>
      <c r="CO2253" s="28"/>
      <c r="CP2253" s="28"/>
      <c r="CQ2253" s="28"/>
      <c r="CR2253" s="28"/>
      <c r="CS2253" s="28"/>
      <c r="CT2253" s="28"/>
      <c r="CU2253" s="28"/>
      <c r="CV2253" s="28"/>
      <c r="CW2253" s="28"/>
      <c r="CX2253" s="28"/>
      <c r="CY2253" s="28"/>
    </row>
    <row r="2254" customFormat="false" ht="12.75" hidden="false" customHeight="false" outlineLevel="0" collapsed="false">
      <c r="BS2254" s="28"/>
      <c r="BT2254" s="28"/>
      <c r="BU2254" s="28"/>
      <c r="BV2254" s="28"/>
      <c r="BW2254" s="28"/>
      <c r="BX2254" s="28"/>
      <c r="BY2254" s="28"/>
      <c r="BZ2254" s="28"/>
      <c r="CA2254" s="28"/>
      <c r="CB2254" s="28"/>
      <c r="CC2254" s="28"/>
      <c r="CD2254" s="28"/>
      <c r="CE2254" s="28"/>
      <c r="CF2254" s="28"/>
      <c r="CG2254" s="28"/>
      <c r="CH2254" s="28"/>
      <c r="CI2254" s="28"/>
      <c r="CJ2254" s="28"/>
      <c r="CK2254" s="28"/>
      <c r="CL2254" s="28"/>
      <c r="CM2254" s="28"/>
      <c r="CN2254" s="28"/>
      <c r="CO2254" s="28"/>
      <c r="CP2254" s="28"/>
      <c r="CQ2254" s="28"/>
      <c r="CR2254" s="28"/>
      <c r="CS2254" s="28"/>
      <c r="CT2254" s="28"/>
      <c r="CU2254" s="28"/>
      <c r="CV2254" s="28"/>
      <c r="CW2254" s="28"/>
      <c r="CX2254" s="28"/>
      <c r="CY2254" s="28"/>
    </row>
    <row r="2255" customFormat="false" ht="12.75" hidden="false" customHeight="false" outlineLevel="0" collapsed="false">
      <c r="BS2255" s="28"/>
      <c r="BT2255" s="28"/>
      <c r="BU2255" s="28"/>
      <c r="BV2255" s="28"/>
      <c r="BW2255" s="28"/>
      <c r="BX2255" s="28"/>
      <c r="BY2255" s="28"/>
      <c r="BZ2255" s="28"/>
      <c r="CA2255" s="28"/>
      <c r="CB2255" s="28"/>
      <c r="CC2255" s="28"/>
      <c r="CD2255" s="28"/>
      <c r="CE2255" s="28"/>
      <c r="CF2255" s="28"/>
      <c r="CG2255" s="28"/>
      <c r="CH2255" s="28"/>
      <c r="CI2255" s="28"/>
      <c r="CJ2255" s="28"/>
      <c r="CK2255" s="28"/>
      <c r="CL2255" s="28"/>
      <c r="CM2255" s="28"/>
      <c r="CN2255" s="28"/>
      <c r="CO2255" s="28"/>
      <c r="CP2255" s="28"/>
      <c r="CQ2255" s="28"/>
      <c r="CR2255" s="28"/>
      <c r="CS2255" s="28"/>
      <c r="CT2255" s="28"/>
      <c r="CU2255" s="28"/>
      <c r="CV2255" s="28"/>
      <c r="CW2255" s="28"/>
      <c r="CX2255" s="28"/>
      <c r="CY2255" s="28"/>
    </row>
    <row r="2256" customFormat="false" ht="12.75" hidden="false" customHeight="false" outlineLevel="0" collapsed="false">
      <c r="BS2256" s="28"/>
      <c r="BT2256" s="28"/>
      <c r="BU2256" s="28"/>
      <c r="BV2256" s="28"/>
      <c r="BW2256" s="28"/>
      <c r="BX2256" s="28"/>
      <c r="BY2256" s="28"/>
      <c r="BZ2256" s="28"/>
      <c r="CA2256" s="28"/>
      <c r="CB2256" s="28"/>
      <c r="CC2256" s="28"/>
      <c r="CD2256" s="28"/>
      <c r="CE2256" s="28"/>
      <c r="CF2256" s="28"/>
      <c r="CG2256" s="28"/>
      <c r="CH2256" s="28"/>
      <c r="CI2256" s="28"/>
      <c r="CJ2256" s="28"/>
      <c r="CK2256" s="28"/>
      <c r="CL2256" s="28"/>
      <c r="CM2256" s="28"/>
      <c r="CN2256" s="28"/>
      <c r="CO2256" s="28"/>
      <c r="CP2256" s="28"/>
      <c r="CQ2256" s="28"/>
      <c r="CR2256" s="28"/>
      <c r="CS2256" s="28"/>
      <c r="CT2256" s="28"/>
      <c r="CU2256" s="28"/>
      <c r="CV2256" s="28"/>
      <c r="CW2256" s="28"/>
      <c r="CX2256" s="28"/>
      <c r="CY2256" s="28"/>
    </row>
    <row r="2257" customFormat="false" ht="12.75" hidden="false" customHeight="false" outlineLevel="0" collapsed="false">
      <c r="BS2257" s="28"/>
      <c r="BT2257" s="28"/>
      <c r="BU2257" s="28"/>
      <c r="BV2257" s="28"/>
      <c r="BW2257" s="28"/>
      <c r="BX2257" s="28"/>
      <c r="BY2257" s="28"/>
      <c r="BZ2257" s="28"/>
      <c r="CA2257" s="28"/>
      <c r="CB2257" s="28"/>
      <c r="CC2257" s="28"/>
      <c r="CD2257" s="28"/>
      <c r="CE2257" s="28"/>
      <c r="CF2257" s="28"/>
      <c r="CG2257" s="28"/>
      <c r="CH2257" s="28"/>
      <c r="CI2257" s="28"/>
      <c r="CJ2257" s="28"/>
      <c r="CK2257" s="28"/>
      <c r="CL2257" s="28"/>
      <c r="CM2257" s="28"/>
      <c r="CN2257" s="28"/>
      <c r="CO2257" s="28"/>
      <c r="CP2257" s="28"/>
      <c r="CQ2257" s="28"/>
      <c r="CR2257" s="28"/>
      <c r="CS2257" s="28"/>
      <c r="CT2257" s="28"/>
      <c r="CU2257" s="28"/>
      <c r="CV2257" s="28"/>
      <c r="CW2257" s="28"/>
      <c r="CX2257" s="28"/>
      <c r="CY2257" s="28"/>
    </row>
    <row r="2258" customFormat="false" ht="12.75" hidden="false" customHeight="false" outlineLevel="0" collapsed="false">
      <c r="BS2258" s="28"/>
      <c r="BT2258" s="28"/>
      <c r="BU2258" s="28"/>
      <c r="BV2258" s="28"/>
      <c r="BW2258" s="28"/>
      <c r="BX2258" s="28"/>
      <c r="BY2258" s="28"/>
      <c r="BZ2258" s="28"/>
      <c r="CA2258" s="28"/>
      <c r="CB2258" s="28"/>
      <c r="CC2258" s="28"/>
      <c r="CD2258" s="28"/>
      <c r="CE2258" s="28"/>
      <c r="CF2258" s="28"/>
      <c r="CG2258" s="28"/>
      <c r="CH2258" s="28"/>
      <c r="CI2258" s="28"/>
      <c r="CJ2258" s="28"/>
      <c r="CK2258" s="28"/>
      <c r="CL2258" s="28"/>
      <c r="CM2258" s="28"/>
      <c r="CN2258" s="28"/>
      <c r="CO2258" s="28"/>
      <c r="CP2258" s="28"/>
      <c r="CQ2258" s="28"/>
      <c r="CR2258" s="28"/>
      <c r="CS2258" s="28"/>
      <c r="CT2258" s="28"/>
      <c r="CU2258" s="28"/>
      <c r="CV2258" s="28"/>
      <c r="CW2258" s="28"/>
      <c r="CX2258" s="28"/>
      <c r="CY2258" s="28"/>
    </row>
    <row r="2259" customFormat="false" ht="12.75" hidden="false" customHeight="false" outlineLevel="0" collapsed="false">
      <c r="BS2259" s="28"/>
      <c r="BT2259" s="28"/>
      <c r="BU2259" s="28"/>
      <c r="BV2259" s="28"/>
      <c r="BW2259" s="28"/>
      <c r="BX2259" s="28"/>
      <c r="BY2259" s="28"/>
      <c r="BZ2259" s="28"/>
      <c r="CA2259" s="28"/>
      <c r="CB2259" s="28"/>
      <c r="CC2259" s="28"/>
      <c r="CD2259" s="28"/>
      <c r="CE2259" s="28"/>
      <c r="CF2259" s="28"/>
      <c r="CG2259" s="28"/>
      <c r="CH2259" s="28"/>
      <c r="CI2259" s="28"/>
      <c r="CJ2259" s="28"/>
      <c r="CK2259" s="28"/>
      <c r="CL2259" s="28"/>
      <c r="CM2259" s="28"/>
      <c r="CN2259" s="28"/>
      <c r="CO2259" s="28"/>
      <c r="CP2259" s="28"/>
      <c r="CQ2259" s="28"/>
      <c r="CR2259" s="28"/>
      <c r="CS2259" s="28"/>
      <c r="CT2259" s="28"/>
      <c r="CU2259" s="28"/>
      <c r="CV2259" s="28"/>
      <c r="CW2259" s="28"/>
      <c r="CX2259" s="28"/>
      <c r="CY2259" s="28"/>
    </row>
    <row r="2260" customFormat="false" ht="12.75" hidden="false" customHeight="false" outlineLevel="0" collapsed="false">
      <c r="BS2260" s="28"/>
      <c r="BT2260" s="28"/>
      <c r="BU2260" s="28"/>
      <c r="BV2260" s="28"/>
      <c r="BW2260" s="28"/>
      <c r="BX2260" s="28"/>
      <c r="BY2260" s="28"/>
      <c r="BZ2260" s="28"/>
      <c r="CA2260" s="28"/>
      <c r="CB2260" s="28"/>
      <c r="CC2260" s="28"/>
      <c r="CD2260" s="28"/>
      <c r="CE2260" s="28"/>
      <c r="CF2260" s="28"/>
      <c r="CG2260" s="28"/>
      <c r="CH2260" s="28"/>
      <c r="CI2260" s="28"/>
      <c r="CJ2260" s="28"/>
      <c r="CK2260" s="28"/>
      <c r="CL2260" s="28"/>
      <c r="CM2260" s="28"/>
      <c r="CN2260" s="28"/>
      <c r="CO2260" s="28"/>
      <c r="CP2260" s="28"/>
      <c r="CQ2260" s="28"/>
      <c r="CR2260" s="28"/>
      <c r="CS2260" s="28"/>
      <c r="CT2260" s="28"/>
      <c r="CU2260" s="28"/>
      <c r="CV2260" s="28"/>
      <c r="CW2260" s="28"/>
      <c r="CX2260" s="28"/>
      <c r="CY2260" s="28"/>
    </row>
    <row r="2261" customFormat="false" ht="12.75" hidden="false" customHeight="false" outlineLevel="0" collapsed="false">
      <c r="BS2261" s="28"/>
      <c r="BT2261" s="28"/>
      <c r="BU2261" s="28"/>
      <c r="BV2261" s="28"/>
      <c r="BW2261" s="28"/>
      <c r="BX2261" s="28"/>
      <c r="BY2261" s="28"/>
      <c r="BZ2261" s="28"/>
      <c r="CA2261" s="28"/>
      <c r="CB2261" s="28"/>
      <c r="CC2261" s="28"/>
      <c r="CD2261" s="28"/>
      <c r="CE2261" s="28"/>
      <c r="CF2261" s="28"/>
      <c r="CG2261" s="28"/>
      <c r="CH2261" s="28"/>
      <c r="CI2261" s="28"/>
      <c r="CJ2261" s="28"/>
      <c r="CK2261" s="28"/>
      <c r="CL2261" s="28"/>
      <c r="CM2261" s="28"/>
      <c r="CN2261" s="28"/>
      <c r="CO2261" s="28"/>
      <c r="CP2261" s="28"/>
      <c r="CQ2261" s="28"/>
      <c r="CR2261" s="28"/>
      <c r="CS2261" s="28"/>
      <c r="CT2261" s="28"/>
      <c r="CU2261" s="28"/>
      <c r="CV2261" s="28"/>
      <c r="CW2261" s="28"/>
      <c r="CX2261" s="28"/>
      <c r="CY2261" s="28"/>
    </row>
    <row r="2262" customFormat="false" ht="12.75" hidden="false" customHeight="false" outlineLevel="0" collapsed="false">
      <c r="BS2262" s="28"/>
      <c r="BT2262" s="28"/>
      <c r="BU2262" s="28"/>
      <c r="BV2262" s="28"/>
      <c r="BW2262" s="28"/>
      <c r="BX2262" s="28"/>
      <c r="BY2262" s="28"/>
      <c r="BZ2262" s="28"/>
      <c r="CA2262" s="28"/>
      <c r="CB2262" s="28"/>
      <c r="CC2262" s="28"/>
      <c r="CD2262" s="28"/>
      <c r="CE2262" s="28"/>
      <c r="CF2262" s="28"/>
      <c r="CG2262" s="28"/>
      <c r="CH2262" s="28"/>
      <c r="CI2262" s="28"/>
      <c r="CJ2262" s="28"/>
      <c r="CK2262" s="28"/>
      <c r="CL2262" s="28"/>
      <c r="CM2262" s="28"/>
      <c r="CN2262" s="28"/>
      <c r="CO2262" s="28"/>
      <c r="CP2262" s="28"/>
      <c r="CQ2262" s="28"/>
      <c r="CR2262" s="28"/>
      <c r="CS2262" s="28"/>
      <c r="CT2262" s="28"/>
      <c r="CU2262" s="28"/>
      <c r="CV2262" s="28"/>
      <c r="CW2262" s="28"/>
      <c r="CX2262" s="28"/>
      <c r="CY2262" s="28"/>
    </row>
    <row r="2263" customFormat="false" ht="12.75" hidden="false" customHeight="false" outlineLevel="0" collapsed="false">
      <c r="BS2263" s="28"/>
      <c r="BT2263" s="28"/>
      <c r="BU2263" s="28"/>
      <c r="BV2263" s="28"/>
      <c r="BW2263" s="28"/>
      <c r="BX2263" s="28"/>
      <c r="BY2263" s="28"/>
      <c r="BZ2263" s="28"/>
      <c r="CA2263" s="28"/>
      <c r="CB2263" s="28"/>
      <c r="CC2263" s="28"/>
      <c r="CD2263" s="28"/>
      <c r="CE2263" s="28"/>
      <c r="CF2263" s="28"/>
      <c r="CG2263" s="28"/>
      <c r="CH2263" s="28"/>
      <c r="CI2263" s="28"/>
      <c r="CJ2263" s="28"/>
      <c r="CK2263" s="28"/>
      <c r="CL2263" s="28"/>
      <c r="CM2263" s="28"/>
      <c r="CN2263" s="28"/>
      <c r="CO2263" s="28"/>
      <c r="CP2263" s="28"/>
      <c r="CQ2263" s="28"/>
      <c r="CR2263" s="28"/>
      <c r="CS2263" s="28"/>
      <c r="CT2263" s="28"/>
      <c r="CU2263" s="28"/>
      <c r="CV2263" s="28"/>
      <c r="CW2263" s="28"/>
      <c r="CX2263" s="28"/>
      <c r="CY2263" s="28"/>
    </row>
    <row r="2264" customFormat="false" ht="12.75" hidden="false" customHeight="false" outlineLevel="0" collapsed="false">
      <c r="BS2264" s="28"/>
      <c r="BT2264" s="28"/>
      <c r="BU2264" s="28"/>
      <c r="BV2264" s="28"/>
      <c r="BW2264" s="28"/>
      <c r="BX2264" s="28"/>
      <c r="BY2264" s="28"/>
      <c r="BZ2264" s="28"/>
      <c r="CA2264" s="28"/>
      <c r="CB2264" s="28"/>
      <c r="CC2264" s="28"/>
      <c r="CD2264" s="28"/>
      <c r="CE2264" s="28"/>
      <c r="CF2264" s="28"/>
      <c r="CG2264" s="28"/>
      <c r="CH2264" s="28"/>
      <c r="CI2264" s="28"/>
      <c r="CJ2264" s="28"/>
      <c r="CK2264" s="28"/>
      <c r="CL2264" s="28"/>
      <c r="CM2264" s="28"/>
      <c r="CN2264" s="28"/>
      <c r="CO2264" s="28"/>
      <c r="CP2264" s="28"/>
      <c r="CQ2264" s="28"/>
      <c r="CR2264" s="28"/>
      <c r="CS2264" s="28"/>
      <c r="CT2264" s="28"/>
      <c r="CU2264" s="28"/>
      <c r="CV2264" s="28"/>
      <c r="CW2264" s="28"/>
      <c r="CX2264" s="28"/>
      <c r="CY2264" s="28"/>
    </row>
    <row r="2265" customFormat="false" ht="12.75" hidden="false" customHeight="false" outlineLevel="0" collapsed="false">
      <c r="BS2265" s="28"/>
      <c r="BT2265" s="28"/>
      <c r="BU2265" s="28"/>
      <c r="BV2265" s="28"/>
      <c r="BW2265" s="28"/>
      <c r="BX2265" s="28"/>
      <c r="BY2265" s="28"/>
      <c r="BZ2265" s="28"/>
      <c r="CA2265" s="28"/>
      <c r="CB2265" s="28"/>
      <c r="CC2265" s="28"/>
      <c r="CD2265" s="28"/>
      <c r="CE2265" s="28"/>
      <c r="CF2265" s="28"/>
      <c r="CG2265" s="28"/>
      <c r="CH2265" s="28"/>
      <c r="CI2265" s="28"/>
      <c r="CJ2265" s="28"/>
      <c r="CK2265" s="28"/>
      <c r="CL2265" s="28"/>
      <c r="CM2265" s="28"/>
      <c r="CN2265" s="28"/>
      <c r="CO2265" s="28"/>
      <c r="CP2265" s="28"/>
      <c r="CQ2265" s="28"/>
      <c r="CR2265" s="28"/>
      <c r="CS2265" s="28"/>
      <c r="CT2265" s="28"/>
      <c r="CU2265" s="28"/>
      <c r="CV2265" s="28"/>
      <c r="CW2265" s="28"/>
      <c r="CX2265" s="28"/>
      <c r="CY2265" s="28"/>
    </row>
    <row r="2266" customFormat="false" ht="12.75" hidden="false" customHeight="false" outlineLevel="0" collapsed="false">
      <c r="BS2266" s="28"/>
      <c r="BT2266" s="28"/>
      <c r="BU2266" s="28"/>
      <c r="BV2266" s="28"/>
      <c r="BW2266" s="28"/>
      <c r="BX2266" s="28"/>
      <c r="BY2266" s="28"/>
      <c r="BZ2266" s="28"/>
      <c r="CA2266" s="28"/>
      <c r="CB2266" s="28"/>
      <c r="CC2266" s="28"/>
      <c r="CD2266" s="28"/>
      <c r="CE2266" s="28"/>
      <c r="CF2266" s="28"/>
      <c r="CG2266" s="28"/>
      <c r="CH2266" s="28"/>
      <c r="CI2266" s="28"/>
      <c r="CJ2266" s="28"/>
      <c r="CK2266" s="28"/>
      <c r="CL2266" s="28"/>
      <c r="CM2266" s="28"/>
      <c r="CN2266" s="28"/>
      <c r="CO2266" s="28"/>
      <c r="CP2266" s="28"/>
      <c r="CQ2266" s="28"/>
      <c r="CR2266" s="28"/>
      <c r="CS2266" s="28"/>
      <c r="CT2266" s="28"/>
      <c r="CU2266" s="28"/>
      <c r="CV2266" s="28"/>
      <c r="CW2266" s="28"/>
      <c r="CX2266" s="28"/>
      <c r="CY2266" s="28"/>
    </row>
    <row r="2267" customFormat="false" ht="12.75" hidden="false" customHeight="false" outlineLevel="0" collapsed="false">
      <c r="BS2267" s="28"/>
      <c r="BT2267" s="28"/>
      <c r="BU2267" s="28"/>
      <c r="BV2267" s="28"/>
      <c r="BW2267" s="28"/>
      <c r="BX2267" s="28"/>
      <c r="BY2267" s="28"/>
      <c r="BZ2267" s="28"/>
      <c r="CA2267" s="28"/>
      <c r="CB2267" s="28"/>
      <c r="CC2267" s="28"/>
      <c r="CD2267" s="28"/>
      <c r="CE2267" s="28"/>
      <c r="CF2267" s="28"/>
      <c r="CG2267" s="28"/>
      <c r="CH2267" s="28"/>
      <c r="CI2267" s="28"/>
      <c r="CJ2267" s="28"/>
      <c r="CK2267" s="28"/>
      <c r="CL2267" s="28"/>
      <c r="CM2267" s="28"/>
      <c r="CN2267" s="28"/>
      <c r="CO2267" s="28"/>
      <c r="CP2267" s="28"/>
      <c r="CQ2267" s="28"/>
      <c r="CR2267" s="28"/>
      <c r="CS2267" s="28"/>
      <c r="CT2267" s="28"/>
      <c r="CU2267" s="28"/>
      <c r="CV2267" s="28"/>
      <c r="CW2267" s="28"/>
      <c r="CX2267" s="28"/>
      <c r="CY2267" s="28"/>
    </row>
    <row r="2268" customFormat="false" ht="12.75" hidden="false" customHeight="false" outlineLevel="0" collapsed="false">
      <c r="BS2268" s="28"/>
      <c r="BT2268" s="28"/>
      <c r="BU2268" s="28"/>
      <c r="BV2268" s="28"/>
      <c r="BW2268" s="28"/>
      <c r="BX2268" s="28"/>
      <c r="BY2268" s="28"/>
      <c r="BZ2268" s="28"/>
      <c r="CA2268" s="28"/>
      <c r="CB2268" s="28"/>
      <c r="CC2268" s="28"/>
      <c r="CD2268" s="28"/>
      <c r="CE2268" s="28"/>
      <c r="CF2268" s="28"/>
      <c r="CG2268" s="28"/>
      <c r="CH2268" s="28"/>
      <c r="CI2268" s="28"/>
      <c r="CJ2268" s="28"/>
      <c r="CK2268" s="28"/>
      <c r="CL2268" s="28"/>
      <c r="CM2268" s="28"/>
      <c r="CN2268" s="28"/>
      <c r="CO2268" s="28"/>
      <c r="CP2268" s="28"/>
      <c r="CQ2268" s="28"/>
      <c r="CR2268" s="28"/>
      <c r="CS2268" s="28"/>
      <c r="CT2268" s="28"/>
      <c r="CU2268" s="28"/>
      <c r="CV2268" s="28"/>
      <c r="CW2268" s="28"/>
      <c r="CX2268" s="28"/>
      <c r="CY2268" s="28"/>
    </row>
    <row r="2269" customFormat="false" ht="12.75" hidden="false" customHeight="false" outlineLevel="0" collapsed="false">
      <c r="BS2269" s="28"/>
      <c r="BT2269" s="28"/>
      <c r="BU2269" s="28"/>
      <c r="BV2269" s="28"/>
      <c r="BW2269" s="28"/>
      <c r="BX2269" s="28"/>
      <c r="BY2269" s="28"/>
      <c r="BZ2269" s="28"/>
      <c r="CA2269" s="28"/>
      <c r="CB2269" s="28"/>
      <c r="CC2269" s="28"/>
      <c r="CD2269" s="28"/>
      <c r="CE2269" s="28"/>
      <c r="CF2269" s="28"/>
      <c r="CG2269" s="28"/>
      <c r="CH2269" s="28"/>
      <c r="CI2269" s="28"/>
      <c r="CJ2269" s="28"/>
      <c r="CK2269" s="28"/>
      <c r="CL2269" s="28"/>
      <c r="CM2269" s="28"/>
      <c r="CN2269" s="28"/>
      <c r="CO2269" s="28"/>
      <c r="CP2269" s="28"/>
      <c r="CQ2269" s="28"/>
      <c r="CR2269" s="28"/>
      <c r="CS2269" s="28"/>
      <c r="CT2269" s="28"/>
      <c r="CU2269" s="28"/>
      <c r="CV2269" s="28"/>
      <c r="CW2269" s="28"/>
      <c r="CX2269" s="28"/>
      <c r="CY2269" s="28"/>
    </row>
    <row r="2270" customFormat="false" ht="12.75" hidden="false" customHeight="false" outlineLevel="0" collapsed="false">
      <c r="BS2270" s="28"/>
      <c r="BT2270" s="28"/>
      <c r="BU2270" s="28"/>
      <c r="BV2270" s="28"/>
      <c r="BW2270" s="28"/>
      <c r="BX2270" s="28"/>
      <c r="BY2270" s="28"/>
      <c r="BZ2270" s="28"/>
      <c r="CA2270" s="28"/>
      <c r="CB2270" s="28"/>
      <c r="CC2270" s="28"/>
      <c r="CD2270" s="28"/>
      <c r="CE2270" s="28"/>
      <c r="CF2270" s="28"/>
      <c r="CG2270" s="28"/>
      <c r="CH2270" s="28"/>
      <c r="CI2270" s="28"/>
      <c r="CJ2270" s="28"/>
      <c r="CK2270" s="28"/>
      <c r="CL2270" s="28"/>
      <c r="CM2270" s="28"/>
      <c r="CN2270" s="28"/>
      <c r="CO2270" s="28"/>
      <c r="CP2270" s="28"/>
      <c r="CQ2270" s="28"/>
      <c r="CR2270" s="28"/>
      <c r="CS2270" s="28"/>
      <c r="CT2270" s="28"/>
      <c r="CU2270" s="28"/>
      <c r="CV2270" s="28"/>
      <c r="CW2270" s="28"/>
      <c r="CX2270" s="28"/>
      <c r="CY2270" s="28"/>
    </row>
    <row r="2271" customFormat="false" ht="12.75" hidden="false" customHeight="false" outlineLevel="0" collapsed="false">
      <c r="BS2271" s="28"/>
      <c r="BT2271" s="28"/>
      <c r="BU2271" s="28"/>
      <c r="BV2271" s="28"/>
      <c r="BW2271" s="28"/>
      <c r="BX2271" s="28"/>
      <c r="BY2271" s="28"/>
      <c r="BZ2271" s="28"/>
      <c r="CA2271" s="28"/>
      <c r="CB2271" s="28"/>
      <c r="CC2271" s="28"/>
      <c r="CD2271" s="28"/>
      <c r="CE2271" s="28"/>
      <c r="CF2271" s="28"/>
      <c r="CG2271" s="28"/>
      <c r="CH2271" s="28"/>
      <c r="CI2271" s="28"/>
      <c r="CJ2271" s="28"/>
      <c r="CK2271" s="28"/>
      <c r="CL2271" s="28"/>
      <c r="CM2271" s="28"/>
      <c r="CN2271" s="28"/>
      <c r="CO2271" s="28"/>
      <c r="CP2271" s="28"/>
      <c r="CQ2271" s="28"/>
      <c r="CR2271" s="28"/>
      <c r="CS2271" s="28"/>
      <c r="CT2271" s="28"/>
      <c r="CU2271" s="28"/>
      <c r="CV2271" s="28"/>
      <c r="CW2271" s="28"/>
      <c r="CX2271" s="28"/>
      <c r="CY2271" s="28"/>
    </row>
    <row r="2272" customFormat="false" ht="12.75" hidden="false" customHeight="false" outlineLevel="0" collapsed="false">
      <c r="BS2272" s="28"/>
      <c r="BT2272" s="28"/>
      <c r="BU2272" s="28"/>
      <c r="BV2272" s="28"/>
      <c r="BW2272" s="28"/>
      <c r="BX2272" s="28"/>
      <c r="BY2272" s="28"/>
      <c r="BZ2272" s="28"/>
      <c r="CA2272" s="28"/>
      <c r="CB2272" s="28"/>
      <c r="CC2272" s="28"/>
      <c r="CD2272" s="28"/>
      <c r="CE2272" s="28"/>
      <c r="CF2272" s="28"/>
      <c r="CG2272" s="28"/>
      <c r="CH2272" s="28"/>
      <c r="CI2272" s="28"/>
      <c r="CJ2272" s="28"/>
      <c r="CK2272" s="28"/>
      <c r="CL2272" s="28"/>
      <c r="CM2272" s="28"/>
      <c r="CN2272" s="28"/>
      <c r="CO2272" s="28"/>
      <c r="CP2272" s="28"/>
      <c r="CQ2272" s="28"/>
      <c r="CR2272" s="28"/>
      <c r="CS2272" s="28"/>
      <c r="CT2272" s="28"/>
      <c r="CU2272" s="28"/>
      <c r="CV2272" s="28"/>
      <c r="CW2272" s="28"/>
      <c r="CX2272" s="28"/>
      <c r="CY2272" s="28"/>
    </row>
    <row r="2273" customFormat="false" ht="12.75" hidden="false" customHeight="false" outlineLevel="0" collapsed="false">
      <c r="BS2273" s="28"/>
      <c r="BT2273" s="28"/>
      <c r="BU2273" s="28"/>
      <c r="BV2273" s="28"/>
      <c r="BW2273" s="28"/>
      <c r="BX2273" s="28"/>
      <c r="BY2273" s="28"/>
      <c r="BZ2273" s="28"/>
      <c r="CA2273" s="28"/>
      <c r="CB2273" s="28"/>
      <c r="CC2273" s="28"/>
      <c r="CD2273" s="28"/>
      <c r="CE2273" s="28"/>
      <c r="CF2273" s="28"/>
      <c r="CG2273" s="28"/>
      <c r="CH2273" s="28"/>
      <c r="CI2273" s="28"/>
      <c r="CJ2273" s="28"/>
      <c r="CK2273" s="28"/>
      <c r="CL2273" s="28"/>
      <c r="CM2273" s="28"/>
      <c r="CN2273" s="28"/>
      <c r="CO2273" s="28"/>
      <c r="CP2273" s="28"/>
      <c r="CQ2273" s="28"/>
      <c r="CR2273" s="28"/>
      <c r="CS2273" s="28"/>
      <c r="CT2273" s="28"/>
      <c r="CU2273" s="28"/>
      <c r="CV2273" s="28"/>
      <c r="CW2273" s="28"/>
      <c r="CX2273" s="28"/>
      <c r="CY2273" s="28"/>
    </row>
    <row r="2274" customFormat="false" ht="12.75" hidden="false" customHeight="false" outlineLevel="0" collapsed="false">
      <c r="BS2274" s="28"/>
      <c r="BT2274" s="28"/>
      <c r="BU2274" s="28"/>
      <c r="BV2274" s="28"/>
      <c r="BW2274" s="28"/>
      <c r="BX2274" s="28"/>
      <c r="BY2274" s="28"/>
      <c r="BZ2274" s="28"/>
      <c r="CA2274" s="28"/>
      <c r="CB2274" s="28"/>
      <c r="CC2274" s="28"/>
      <c r="CD2274" s="28"/>
      <c r="CE2274" s="28"/>
      <c r="CF2274" s="28"/>
      <c r="CG2274" s="28"/>
      <c r="CH2274" s="28"/>
      <c r="CI2274" s="28"/>
      <c r="CJ2274" s="28"/>
      <c r="CK2274" s="28"/>
      <c r="CL2274" s="28"/>
      <c r="CM2274" s="28"/>
      <c r="CN2274" s="28"/>
      <c r="CO2274" s="28"/>
      <c r="CP2274" s="28"/>
      <c r="CQ2274" s="28"/>
      <c r="CR2274" s="28"/>
      <c r="CS2274" s="28"/>
      <c r="CT2274" s="28"/>
      <c r="CU2274" s="28"/>
      <c r="CV2274" s="28"/>
      <c r="CW2274" s="28"/>
      <c r="CX2274" s="28"/>
      <c r="CY2274" s="28"/>
    </row>
    <row r="2275" customFormat="false" ht="12.75" hidden="false" customHeight="false" outlineLevel="0" collapsed="false">
      <c r="BS2275" s="28"/>
      <c r="BT2275" s="28"/>
      <c r="BU2275" s="28"/>
      <c r="BV2275" s="28"/>
      <c r="BW2275" s="28"/>
      <c r="BX2275" s="28"/>
      <c r="BY2275" s="28"/>
      <c r="BZ2275" s="28"/>
      <c r="CA2275" s="28"/>
      <c r="CB2275" s="28"/>
      <c r="CC2275" s="28"/>
      <c r="CD2275" s="28"/>
      <c r="CE2275" s="28"/>
      <c r="CF2275" s="28"/>
      <c r="CG2275" s="28"/>
      <c r="CH2275" s="28"/>
      <c r="CI2275" s="28"/>
      <c r="CJ2275" s="28"/>
      <c r="CK2275" s="28"/>
      <c r="CL2275" s="28"/>
      <c r="CM2275" s="28"/>
      <c r="CN2275" s="28"/>
      <c r="CO2275" s="28"/>
      <c r="CP2275" s="28"/>
      <c r="CQ2275" s="28"/>
      <c r="CR2275" s="28"/>
      <c r="CS2275" s="28"/>
      <c r="CT2275" s="28"/>
      <c r="CU2275" s="28"/>
      <c r="CV2275" s="28"/>
      <c r="CW2275" s="28"/>
      <c r="CX2275" s="28"/>
      <c r="CY2275" s="28"/>
    </row>
    <row r="2276" customFormat="false" ht="12.75" hidden="false" customHeight="false" outlineLevel="0" collapsed="false">
      <c r="BS2276" s="28"/>
      <c r="BT2276" s="28"/>
      <c r="BU2276" s="28"/>
      <c r="BV2276" s="28"/>
      <c r="BW2276" s="28"/>
      <c r="BX2276" s="28"/>
      <c r="BY2276" s="28"/>
      <c r="BZ2276" s="28"/>
      <c r="CA2276" s="28"/>
      <c r="CB2276" s="28"/>
      <c r="CC2276" s="28"/>
      <c r="CD2276" s="28"/>
      <c r="CE2276" s="28"/>
      <c r="CF2276" s="28"/>
      <c r="CG2276" s="28"/>
      <c r="CH2276" s="28"/>
      <c r="CI2276" s="28"/>
      <c r="CJ2276" s="28"/>
      <c r="CK2276" s="28"/>
      <c r="CL2276" s="28"/>
      <c r="CM2276" s="28"/>
      <c r="CN2276" s="28"/>
      <c r="CO2276" s="28"/>
      <c r="CP2276" s="28"/>
      <c r="CQ2276" s="28"/>
      <c r="CR2276" s="28"/>
      <c r="CS2276" s="28"/>
      <c r="CT2276" s="28"/>
      <c r="CU2276" s="28"/>
      <c r="CV2276" s="28"/>
      <c r="CW2276" s="28"/>
      <c r="CX2276" s="28"/>
      <c r="CY2276" s="28"/>
    </row>
    <row r="2277" customFormat="false" ht="12.75" hidden="false" customHeight="false" outlineLevel="0" collapsed="false">
      <c r="BS2277" s="28"/>
      <c r="BT2277" s="28"/>
      <c r="BU2277" s="28"/>
      <c r="BV2277" s="28"/>
      <c r="BW2277" s="28"/>
      <c r="BX2277" s="28"/>
      <c r="BY2277" s="28"/>
      <c r="BZ2277" s="28"/>
      <c r="CA2277" s="28"/>
      <c r="CB2277" s="28"/>
      <c r="CC2277" s="28"/>
      <c r="CD2277" s="28"/>
      <c r="CE2277" s="28"/>
      <c r="CF2277" s="28"/>
      <c r="CG2277" s="28"/>
      <c r="CH2277" s="28"/>
      <c r="CI2277" s="28"/>
      <c r="CJ2277" s="28"/>
      <c r="CK2277" s="28"/>
      <c r="CL2277" s="28"/>
      <c r="CM2277" s="28"/>
      <c r="CN2277" s="28"/>
      <c r="CO2277" s="28"/>
      <c r="CP2277" s="28"/>
      <c r="CQ2277" s="28"/>
      <c r="CR2277" s="28"/>
      <c r="CS2277" s="28"/>
      <c r="CT2277" s="28"/>
      <c r="CU2277" s="28"/>
      <c r="CV2277" s="28"/>
      <c r="CW2277" s="28"/>
      <c r="CX2277" s="28"/>
      <c r="CY2277" s="28"/>
    </row>
    <row r="2278" customFormat="false" ht="12.75" hidden="false" customHeight="false" outlineLevel="0" collapsed="false">
      <c r="BS2278" s="28"/>
      <c r="BT2278" s="28"/>
      <c r="BU2278" s="28"/>
      <c r="BV2278" s="28"/>
      <c r="BW2278" s="28"/>
      <c r="BX2278" s="28"/>
      <c r="BY2278" s="28"/>
      <c r="BZ2278" s="28"/>
      <c r="CA2278" s="28"/>
      <c r="CB2278" s="28"/>
      <c r="CC2278" s="28"/>
      <c r="CD2278" s="28"/>
      <c r="CE2278" s="28"/>
      <c r="CF2278" s="28"/>
      <c r="CG2278" s="28"/>
      <c r="CH2278" s="28"/>
      <c r="CI2278" s="28"/>
      <c r="CJ2278" s="28"/>
      <c r="CK2278" s="28"/>
      <c r="CL2278" s="28"/>
      <c r="CM2278" s="28"/>
      <c r="CN2278" s="28"/>
      <c r="CO2278" s="28"/>
      <c r="CP2278" s="28"/>
      <c r="CQ2278" s="28"/>
      <c r="CR2278" s="28"/>
      <c r="CS2278" s="28"/>
      <c r="CT2278" s="28"/>
      <c r="CU2278" s="28"/>
      <c r="CV2278" s="28"/>
      <c r="CW2278" s="28"/>
      <c r="CX2278" s="28"/>
      <c r="CY2278" s="28"/>
    </row>
    <row r="2279" customFormat="false" ht="12.75" hidden="false" customHeight="false" outlineLevel="0" collapsed="false">
      <c r="BS2279" s="28"/>
      <c r="BT2279" s="28"/>
      <c r="BU2279" s="28"/>
      <c r="BV2279" s="28"/>
      <c r="BW2279" s="28"/>
      <c r="BX2279" s="28"/>
      <c r="BY2279" s="28"/>
      <c r="BZ2279" s="28"/>
      <c r="CA2279" s="28"/>
      <c r="CB2279" s="28"/>
      <c r="CC2279" s="28"/>
      <c r="CD2279" s="28"/>
      <c r="CE2279" s="28"/>
      <c r="CF2279" s="28"/>
      <c r="CG2279" s="28"/>
      <c r="CH2279" s="28"/>
      <c r="CI2279" s="28"/>
      <c r="CJ2279" s="28"/>
      <c r="CK2279" s="28"/>
      <c r="CL2279" s="28"/>
      <c r="CM2279" s="28"/>
      <c r="CN2279" s="28"/>
      <c r="CO2279" s="28"/>
      <c r="CP2279" s="28"/>
      <c r="CQ2279" s="28"/>
      <c r="CR2279" s="28"/>
      <c r="CS2279" s="28"/>
      <c r="CT2279" s="28"/>
      <c r="CU2279" s="28"/>
      <c r="CV2279" s="28"/>
      <c r="CW2279" s="28"/>
      <c r="CX2279" s="28"/>
      <c r="CY2279" s="28"/>
    </row>
    <row r="2280" customFormat="false" ht="12.75" hidden="false" customHeight="false" outlineLevel="0" collapsed="false">
      <c r="BS2280" s="28"/>
      <c r="BT2280" s="28"/>
      <c r="BU2280" s="28"/>
      <c r="BV2280" s="28"/>
      <c r="BW2280" s="28"/>
      <c r="BX2280" s="28"/>
      <c r="BY2280" s="28"/>
      <c r="BZ2280" s="28"/>
      <c r="CA2280" s="28"/>
      <c r="CB2280" s="28"/>
      <c r="CC2280" s="28"/>
      <c r="CD2280" s="28"/>
      <c r="CE2280" s="28"/>
      <c r="CF2280" s="28"/>
      <c r="CG2280" s="28"/>
      <c r="CH2280" s="28"/>
      <c r="CI2280" s="28"/>
      <c r="CJ2280" s="28"/>
      <c r="CK2280" s="28"/>
      <c r="CL2280" s="28"/>
      <c r="CM2280" s="28"/>
      <c r="CN2280" s="28"/>
      <c r="CO2280" s="28"/>
      <c r="CP2280" s="28"/>
      <c r="CQ2280" s="28"/>
      <c r="CR2280" s="28"/>
      <c r="CS2280" s="28"/>
      <c r="CT2280" s="28"/>
      <c r="CU2280" s="28"/>
      <c r="CV2280" s="28"/>
      <c r="CW2280" s="28"/>
      <c r="CX2280" s="28"/>
      <c r="CY2280" s="28"/>
    </row>
    <row r="2281" customFormat="false" ht="12.75" hidden="false" customHeight="false" outlineLevel="0" collapsed="false">
      <c r="BS2281" s="28"/>
      <c r="BT2281" s="28"/>
      <c r="BU2281" s="28"/>
      <c r="BV2281" s="28"/>
      <c r="BW2281" s="28"/>
      <c r="BX2281" s="28"/>
      <c r="BY2281" s="28"/>
      <c r="BZ2281" s="28"/>
      <c r="CA2281" s="28"/>
      <c r="CB2281" s="28"/>
      <c r="CC2281" s="28"/>
      <c r="CD2281" s="28"/>
      <c r="CE2281" s="28"/>
      <c r="CF2281" s="28"/>
      <c r="CG2281" s="28"/>
      <c r="CH2281" s="28"/>
      <c r="CI2281" s="28"/>
      <c r="CJ2281" s="28"/>
      <c r="CK2281" s="28"/>
      <c r="CL2281" s="28"/>
      <c r="CM2281" s="28"/>
      <c r="CN2281" s="28"/>
      <c r="CO2281" s="28"/>
      <c r="CP2281" s="28"/>
      <c r="CQ2281" s="28"/>
      <c r="CR2281" s="28"/>
      <c r="CS2281" s="28"/>
      <c r="CT2281" s="28"/>
      <c r="CU2281" s="28"/>
      <c r="CV2281" s="28"/>
      <c r="CW2281" s="28"/>
      <c r="CX2281" s="28"/>
      <c r="CY2281" s="28"/>
    </row>
    <row r="2282" customFormat="false" ht="12.75" hidden="false" customHeight="false" outlineLevel="0" collapsed="false">
      <c r="BS2282" s="28"/>
      <c r="BT2282" s="28"/>
      <c r="BU2282" s="28"/>
      <c r="BV2282" s="28"/>
      <c r="BW2282" s="28"/>
      <c r="BX2282" s="28"/>
      <c r="BY2282" s="28"/>
      <c r="BZ2282" s="28"/>
      <c r="CA2282" s="28"/>
      <c r="CB2282" s="28"/>
      <c r="CC2282" s="28"/>
      <c r="CD2282" s="28"/>
      <c r="CE2282" s="28"/>
      <c r="CF2282" s="28"/>
      <c r="CG2282" s="28"/>
      <c r="CH2282" s="28"/>
      <c r="CI2282" s="28"/>
      <c r="CJ2282" s="28"/>
      <c r="CK2282" s="28"/>
      <c r="CL2282" s="28"/>
      <c r="CM2282" s="28"/>
      <c r="CN2282" s="28"/>
      <c r="CO2282" s="28"/>
      <c r="CP2282" s="28"/>
      <c r="CQ2282" s="28"/>
      <c r="CR2282" s="28"/>
      <c r="CS2282" s="28"/>
      <c r="CT2282" s="28"/>
      <c r="CU2282" s="28"/>
      <c r="CV2282" s="28"/>
      <c r="CW2282" s="28"/>
      <c r="CX2282" s="28"/>
      <c r="CY2282" s="28"/>
    </row>
    <row r="2283" customFormat="false" ht="12.75" hidden="false" customHeight="false" outlineLevel="0" collapsed="false">
      <c r="BS2283" s="28"/>
      <c r="BT2283" s="28"/>
      <c r="BU2283" s="28"/>
      <c r="BV2283" s="28"/>
      <c r="BW2283" s="28"/>
      <c r="BX2283" s="28"/>
      <c r="BY2283" s="28"/>
      <c r="BZ2283" s="28"/>
      <c r="CA2283" s="28"/>
      <c r="CB2283" s="28"/>
      <c r="CC2283" s="28"/>
      <c r="CD2283" s="28"/>
      <c r="CE2283" s="28"/>
      <c r="CF2283" s="28"/>
      <c r="CG2283" s="28"/>
      <c r="CH2283" s="28"/>
      <c r="CI2283" s="28"/>
      <c r="CJ2283" s="28"/>
      <c r="CK2283" s="28"/>
      <c r="CL2283" s="28"/>
      <c r="CM2283" s="28"/>
      <c r="CN2283" s="28"/>
      <c r="CO2283" s="28"/>
      <c r="CP2283" s="28"/>
      <c r="CQ2283" s="28"/>
      <c r="CR2283" s="28"/>
      <c r="CS2283" s="28"/>
      <c r="CT2283" s="28"/>
      <c r="CU2283" s="28"/>
      <c r="CV2283" s="28"/>
      <c r="CW2283" s="28"/>
      <c r="CX2283" s="28"/>
      <c r="CY2283" s="28"/>
    </row>
    <row r="2284" customFormat="false" ht="12.75" hidden="false" customHeight="false" outlineLevel="0" collapsed="false">
      <c r="BS2284" s="28"/>
      <c r="BT2284" s="28"/>
      <c r="BU2284" s="28"/>
      <c r="BV2284" s="28"/>
      <c r="BW2284" s="28"/>
      <c r="BX2284" s="28"/>
      <c r="BY2284" s="28"/>
      <c r="BZ2284" s="28"/>
      <c r="CA2284" s="28"/>
      <c r="CB2284" s="28"/>
      <c r="CC2284" s="28"/>
      <c r="CD2284" s="28"/>
      <c r="CE2284" s="28"/>
      <c r="CF2284" s="28"/>
      <c r="CG2284" s="28"/>
      <c r="CH2284" s="28"/>
      <c r="CI2284" s="28"/>
      <c r="CJ2284" s="28"/>
      <c r="CK2284" s="28"/>
      <c r="CL2284" s="28"/>
      <c r="CM2284" s="28"/>
      <c r="CN2284" s="28"/>
      <c r="CO2284" s="28"/>
      <c r="CP2284" s="28"/>
      <c r="CQ2284" s="28"/>
      <c r="CR2284" s="28"/>
      <c r="CS2284" s="28"/>
      <c r="CT2284" s="28"/>
      <c r="CU2284" s="28"/>
      <c r="CV2284" s="28"/>
      <c r="CW2284" s="28"/>
      <c r="CX2284" s="28"/>
      <c r="CY2284" s="28"/>
    </row>
    <row r="2285" customFormat="false" ht="12.75" hidden="false" customHeight="false" outlineLevel="0" collapsed="false">
      <c r="BS2285" s="28"/>
      <c r="BT2285" s="28"/>
      <c r="BU2285" s="28"/>
      <c r="BV2285" s="28"/>
      <c r="BW2285" s="28"/>
      <c r="BX2285" s="28"/>
      <c r="BY2285" s="28"/>
      <c r="BZ2285" s="28"/>
      <c r="CA2285" s="28"/>
      <c r="CB2285" s="28"/>
      <c r="CC2285" s="28"/>
      <c r="CD2285" s="28"/>
      <c r="CE2285" s="28"/>
      <c r="CF2285" s="28"/>
      <c r="CG2285" s="28"/>
      <c r="CH2285" s="28"/>
      <c r="CI2285" s="28"/>
      <c r="CJ2285" s="28"/>
      <c r="CK2285" s="28"/>
      <c r="CL2285" s="28"/>
      <c r="CM2285" s="28"/>
      <c r="CN2285" s="28"/>
      <c r="CO2285" s="28"/>
      <c r="CP2285" s="28"/>
      <c r="CQ2285" s="28"/>
      <c r="CR2285" s="28"/>
      <c r="CS2285" s="28"/>
      <c r="CT2285" s="28"/>
      <c r="CU2285" s="28"/>
      <c r="CV2285" s="28"/>
      <c r="CW2285" s="28"/>
      <c r="CX2285" s="28"/>
      <c r="CY2285" s="28"/>
    </row>
    <row r="2286" customFormat="false" ht="12.75" hidden="false" customHeight="false" outlineLevel="0" collapsed="false">
      <c r="BS2286" s="28"/>
      <c r="BT2286" s="28"/>
      <c r="BU2286" s="28"/>
      <c r="BV2286" s="28"/>
      <c r="BW2286" s="28"/>
      <c r="BX2286" s="28"/>
      <c r="BY2286" s="28"/>
      <c r="BZ2286" s="28"/>
      <c r="CA2286" s="28"/>
      <c r="CB2286" s="28"/>
      <c r="CC2286" s="28"/>
      <c r="CD2286" s="28"/>
      <c r="CE2286" s="28"/>
      <c r="CF2286" s="28"/>
      <c r="CG2286" s="28"/>
      <c r="CH2286" s="28"/>
      <c r="CI2286" s="28"/>
      <c r="CJ2286" s="28"/>
      <c r="CK2286" s="28"/>
      <c r="CL2286" s="28"/>
      <c r="CM2286" s="28"/>
      <c r="CN2286" s="28"/>
      <c r="CO2286" s="28"/>
      <c r="CP2286" s="28"/>
      <c r="CQ2286" s="28"/>
      <c r="CR2286" s="28"/>
      <c r="CS2286" s="28"/>
      <c r="CT2286" s="28"/>
      <c r="CU2286" s="28"/>
      <c r="CV2286" s="28"/>
      <c r="CW2286" s="28"/>
      <c r="CX2286" s="28"/>
      <c r="CY2286" s="28"/>
    </row>
    <row r="2287" customFormat="false" ht="12.75" hidden="false" customHeight="false" outlineLevel="0" collapsed="false">
      <c r="BS2287" s="28"/>
      <c r="BT2287" s="28"/>
      <c r="BU2287" s="28"/>
      <c r="BV2287" s="28"/>
      <c r="BW2287" s="28"/>
      <c r="BX2287" s="28"/>
      <c r="BY2287" s="28"/>
      <c r="BZ2287" s="28"/>
      <c r="CA2287" s="28"/>
      <c r="CB2287" s="28"/>
      <c r="CC2287" s="28"/>
      <c r="CD2287" s="28"/>
      <c r="CE2287" s="28"/>
      <c r="CF2287" s="28"/>
      <c r="CG2287" s="28"/>
      <c r="CH2287" s="28"/>
      <c r="CI2287" s="28"/>
      <c r="CJ2287" s="28"/>
      <c r="CK2287" s="28"/>
      <c r="CL2287" s="28"/>
      <c r="CM2287" s="28"/>
      <c r="CN2287" s="28"/>
      <c r="CO2287" s="28"/>
      <c r="CP2287" s="28"/>
      <c r="CQ2287" s="28"/>
      <c r="CR2287" s="28"/>
      <c r="CS2287" s="28"/>
      <c r="CT2287" s="28"/>
      <c r="CU2287" s="28"/>
      <c r="CV2287" s="28"/>
      <c r="CW2287" s="28"/>
      <c r="CX2287" s="28"/>
      <c r="CY2287" s="28"/>
    </row>
    <row r="2288" customFormat="false" ht="12.75" hidden="false" customHeight="false" outlineLevel="0" collapsed="false">
      <c r="BS2288" s="28"/>
      <c r="BT2288" s="28"/>
      <c r="BU2288" s="28"/>
      <c r="BV2288" s="28"/>
      <c r="BW2288" s="28"/>
      <c r="BX2288" s="28"/>
      <c r="BY2288" s="28"/>
      <c r="BZ2288" s="28"/>
      <c r="CA2288" s="28"/>
      <c r="CB2288" s="28"/>
      <c r="CC2288" s="28"/>
      <c r="CD2288" s="28"/>
      <c r="CE2288" s="28"/>
      <c r="CF2288" s="28"/>
      <c r="CG2288" s="28"/>
      <c r="CH2288" s="28"/>
      <c r="CI2288" s="28"/>
      <c r="CJ2288" s="28"/>
      <c r="CK2288" s="28"/>
      <c r="CL2288" s="28"/>
      <c r="CM2288" s="28"/>
      <c r="CN2288" s="28"/>
      <c r="CO2288" s="28"/>
      <c r="CP2288" s="28"/>
      <c r="CQ2288" s="28"/>
      <c r="CR2288" s="28"/>
      <c r="CS2288" s="28"/>
      <c r="CT2288" s="28"/>
      <c r="CU2288" s="28"/>
      <c r="CV2288" s="28"/>
      <c r="CW2288" s="28"/>
      <c r="CX2288" s="28"/>
      <c r="CY2288" s="28"/>
    </row>
    <row r="2289" customFormat="false" ht="12.75" hidden="false" customHeight="false" outlineLevel="0" collapsed="false">
      <c r="BS2289" s="28"/>
      <c r="BT2289" s="28"/>
      <c r="BU2289" s="28"/>
      <c r="BV2289" s="28"/>
      <c r="BW2289" s="28"/>
      <c r="BX2289" s="28"/>
      <c r="BY2289" s="28"/>
      <c r="BZ2289" s="28"/>
      <c r="CA2289" s="28"/>
      <c r="CB2289" s="28"/>
      <c r="CC2289" s="28"/>
      <c r="CD2289" s="28"/>
      <c r="CE2289" s="28"/>
      <c r="CF2289" s="28"/>
      <c r="CG2289" s="28"/>
      <c r="CH2289" s="28"/>
      <c r="CI2289" s="28"/>
      <c r="CJ2289" s="28"/>
      <c r="CK2289" s="28"/>
      <c r="CL2289" s="28"/>
      <c r="CM2289" s="28"/>
      <c r="CN2289" s="28"/>
      <c r="CO2289" s="28"/>
      <c r="CP2289" s="28"/>
      <c r="CQ2289" s="28"/>
      <c r="CR2289" s="28"/>
      <c r="CS2289" s="28"/>
      <c r="CT2289" s="28"/>
      <c r="CU2289" s="28"/>
      <c r="CV2289" s="28"/>
      <c r="CW2289" s="28"/>
      <c r="CX2289" s="28"/>
      <c r="CY2289" s="28"/>
    </row>
    <row r="2290" customFormat="false" ht="12.75" hidden="false" customHeight="false" outlineLevel="0" collapsed="false">
      <c r="BS2290" s="28"/>
      <c r="BT2290" s="28"/>
      <c r="BU2290" s="28"/>
      <c r="BV2290" s="28"/>
      <c r="BW2290" s="28"/>
      <c r="BX2290" s="28"/>
      <c r="BY2290" s="28"/>
      <c r="BZ2290" s="28"/>
      <c r="CA2290" s="28"/>
      <c r="CB2290" s="28"/>
      <c r="CC2290" s="28"/>
      <c r="CD2290" s="28"/>
      <c r="CE2290" s="28"/>
      <c r="CF2290" s="28"/>
      <c r="CG2290" s="28"/>
      <c r="CH2290" s="28"/>
      <c r="CI2290" s="28"/>
      <c r="CJ2290" s="28"/>
      <c r="CK2290" s="28"/>
      <c r="CL2290" s="28"/>
      <c r="CM2290" s="28"/>
      <c r="CN2290" s="28"/>
      <c r="CO2290" s="28"/>
      <c r="CP2290" s="28"/>
      <c r="CQ2290" s="28"/>
      <c r="CR2290" s="28"/>
      <c r="CS2290" s="28"/>
      <c r="CT2290" s="28"/>
      <c r="CU2290" s="28"/>
      <c r="CV2290" s="28"/>
      <c r="CW2290" s="28"/>
      <c r="CX2290" s="28"/>
      <c r="CY2290" s="28"/>
    </row>
    <row r="2291" customFormat="false" ht="12.75" hidden="false" customHeight="false" outlineLevel="0" collapsed="false">
      <c r="BS2291" s="28"/>
      <c r="BT2291" s="28"/>
      <c r="BU2291" s="28"/>
      <c r="BV2291" s="28"/>
      <c r="BW2291" s="28"/>
      <c r="BX2291" s="28"/>
      <c r="BY2291" s="28"/>
      <c r="BZ2291" s="28"/>
      <c r="CA2291" s="28"/>
      <c r="CB2291" s="28"/>
      <c r="CC2291" s="28"/>
      <c r="CD2291" s="28"/>
      <c r="CE2291" s="28"/>
      <c r="CF2291" s="28"/>
      <c r="CG2291" s="28"/>
      <c r="CH2291" s="28"/>
      <c r="CI2291" s="28"/>
      <c r="CJ2291" s="28"/>
      <c r="CK2291" s="28"/>
      <c r="CL2291" s="28"/>
      <c r="CM2291" s="28"/>
      <c r="CN2291" s="28"/>
      <c r="CO2291" s="28"/>
      <c r="CP2291" s="28"/>
      <c r="CQ2291" s="28"/>
      <c r="CR2291" s="28"/>
      <c r="CS2291" s="28"/>
      <c r="CT2291" s="28"/>
      <c r="CU2291" s="28"/>
      <c r="CV2291" s="28"/>
      <c r="CW2291" s="28"/>
      <c r="CX2291" s="28"/>
      <c r="CY2291" s="28"/>
    </row>
    <row r="2292" customFormat="false" ht="12.75" hidden="false" customHeight="false" outlineLevel="0" collapsed="false">
      <c r="BS2292" s="28"/>
      <c r="BT2292" s="28"/>
      <c r="BU2292" s="28"/>
      <c r="BV2292" s="28"/>
      <c r="BW2292" s="28"/>
      <c r="BX2292" s="28"/>
      <c r="BY2292" s="28"/>
      <c r="BZ2292" s="28"/>
      <c r="CA2292" s="28"/>
      <c r="CB2292" s="28"/>
      <c r="CC2292" s="28"/>
      <c r="CD2292" s="28"/>
      <c r="CE2292" s="28"/>
      <c r="CF2292" s="28"/>
      <c r="CG2292" s="28"/>
      <c r="CH2292" s="28"/>
      <c r="CI2292" s="28"/>
      <c r="CJ2292" s="28"/>
      <c r="CK2292" s="28"/>
      <c r="CL2292" s="28"/>
      <c r="CM2292" s="28"/>
      <c r="CN2292" s="28"/>
      <c r="CO2292" s="28"/>
      <c r="CP2292" s="28"/>
      <c r="CQ2292" s="28"/>
      <c r="CR2292" s="28"/>
      <c r="CS2292" s="28"/>
      <c r="CT2292" s="28"/>
      <c r="CU2292" s="28"/>
      <c r="CV2292" s="28"/>
      <c r="CW2292" s="28"/>
      <c r="CX2292" s="28"/>
      <c r="CY2292" s="28"/>
    </row>
    <row r="2293" customFormat="false" ht="12.75" hidden="false" customHeight="false" outlineLevel="0" collapsed="false">
      <c r="BS2293" s="28"/>
      <c r="BT2293" s="28"/>
      <c r="BU2293" s="28"/>
      <c r="BV2293" s="28"/>
      <c r="BW2293" s="28"/>
      <c r="BX2293" s="28"/>
      <c r="BY2293" s="28"/>
      <c r="BZ2293" s="28"/>
      <c r="CA2293" s="28"/>
      <c r="CB2293" s="28"/>
      <c r="CC2293" s="28"/>
      <c r="CD2293" s="28"/>
      <c r="CE2293" s="28"/>
      <c r="CF2293" s="28"/>
      <c r="CG2293" s="28"/>
      <c r="CH2293" s="28"/>
      <c r="CI2293" s="28"/>
      <c r="CJ2293" s="28"/>
      <c r="CK2293" s="28"/>
      <c r="CL2293" s="28"/>
      <c r="CM2293" s="28"/>
      <c r="CN2293" s="28"/>
      <c r="CO2293" s="28"/>
      <c r="CP2293" s="28"/>
      <c r="CQ2293" s="28"/>
      <c r="CR2293" s="28"/>
      <c r="CS2293" s="28"/>
      <c r="CT2293" s="28"/>
      <c r="CU2293" s="28"/>
      <c r="CV2293" s="28"/>
      <c r="CW2293" s="28"/>
      <c r="CX2293" s="28"/>
      <c r="CY2293" s="28"/>
    </row>
    <row r="2294" customFormat="false" ht="12.75" hidden="false" customHeight="false" outlineLevel="0" collapsed="false">
      <c r="BS2294" s="28"/>
      <c r="BT2294" s="28"/>
      <c r="BU2294" s="28"/>
      <c r="BV2294" s="28"/>
      <c r="BW2294" s="28"/>
      <c r="BX2294" s="28"/>
      <c r="BY2294" s="28"/>
      <c r="BZ2294" s="28"/>
      <c r="CA2294" s="28"/>
      <c r="CB2294" s="28"/>
      <c r="CC2294" s="28"/>
      <c r="CD2294" s="28"/>
      <c r="CE2294" s="28"/>
      <c r="CF2294" s="28"/>
      <c r="CG2294" s="28"/>
      <c r="CH2294" s="28"/>
      <c r="CI2294" s="28"/>
      <c r="CJ2294" s="28"/>
      <c r="CK2294" s="28"/>
      <c r="CL2294" s="28"/>
      <c r="CM2294" s="28"/>
      <c r="CN2294" s="28"/>
      <c r="CO2294" s="28"/>
      <c r="CP2294" s="28"/>
      <c r="CQ2294" s="28"/>
      <c r="CR2294" s="28"/>
      <c r="CS2294" s="28"/>
      <c r="CT2294" s="28"/>
      <c r="CU2294" s="28"/>
      <c r="CV2294" s="28"/>
      <c r="CW2294" s="28"/>
      <c r="CX2294" s="28"/>
      <c r="CY2294" s="28"/>
    </row>
    <row r="2295" customFormat="false" ht="12.75" hidden="false" customHeight="false" outlineLevel="0" collapsed="false">
      <c r="BS2295" s="28"/>
      <c r="BT2295" s="28"/>
      <c r="BU2295" s="28"/>
      <c r="BV2295" s="28"/>
      <c r="BW2295" s="28"/>
      <c r="BX2295" s="28"/>
      <c r="BY2295" s="28"/>
      <c r="BZ2295" s="28"/>
      <c r="CA2295" s="28"/>
      <c r="CB2295" s="28"/>
      <c r="CC2295" s="28"/>
      <c r="CD2295" s="28"/>
      <c r="CE2295" s="28"/>
      <c r="CF2295" s="28"/>
      <c r="CG2295" s="28"/>
      <c r="CH2295" s="28"/>
      <c r="CI2295" s="28"/>
      <c r="CJ2295" s="28"/>
      <c r="CK2295" s="28"/>
      <c r="CL2295" s="28"/>
      <c r="CM2295" s="28"/>
      <c r="CN2295" s="28"/>
      <c r="CO2295" s="28"/>
      <c r="CP2295" s="28"/>
      <c r="CQ2295" s="28"/>
      <c r="CR2295" s="28"/>
      <c r="CS2295" s="28"/>
      <c r="CT2295" s="28"/>
      <c r="CU2295" s="28"/>
      <c r="CV2295" s="28"/>
      <c r="CW2295" s="28"/>
      <c r="CX2295" s="28"/>
      <c r="CY2295" s="28"/>
    </row>
    <row r="2296" customFormat="false" ht="12.75" hidden="false" customHeight="false" outlineLevel="0" collapsed="false">
      <c r="BS2296" s="28"/>
      <c r="BT2296" s="28"/>
      <c r="BU2296" s="28"/>
      <c r="BV2296" s="28"/>
      <c r="BW2296" s="28"/>
      <c r="BX2296" s="28"/>
      <c r="BY2296" s="28"/>
      <c r="BZ2296" s="28"/>
      <c r="CA2296" s="28"/>
      <c r="CB2296" s="28"/>
      <c r="CC2296" s="28"/>
      <c r="CD2296" s="28"/>
      <c r="CE2296" s="28"/>
      <c r="CF2296" s="28"/>
      <c r="CG2296" s="28"/>
      <c r="CH2296" s="28"/>
      <c r="CI2296" s="28"/>
      <c r="CJ2296" s="28"/>
      <c r="CK2296" s="28"/>
      <c r="CL2296" s="28"/>
      <c r="CM2296" s="28"/>
      <c r="CN2296" s="28"/>
      <c r="CO2296" s="28"/>
      <c r="CP2296" s="28"/>
      <c r="CQ2296" s="28"/>
      <c r="CR2296" s="28"/>
      <c r="CS2296" s="28"/>
      <c r="CT2296" s="28"/>
      <c r="CU2296" s="28"/>
      <c r="CV2296" s="28"/>
      <c r="CW2296" s="28"/>
      <c r="CX2296" s="28"/>
      <c r="CY2296" s="28"/>
    </row>
    <row r="2297" customFormat="false" ht="12.75" hidden="false" customHeight="false" outlineLevel="0" collapsed="false">
      <c r="BS2297" s="28"/>
      <c r="BT2297" s="28"/>
      <c r="BU2297" s="28"/>
      <c r="BV2297" s="28"/>
      <c r="BW2297" s="28"/>
      <c r="BX2297" s="28"/>
      <c r="BY2297" s="28"/>
      <c r="BZ2297" s="28"/>
      <c r="CA2297" s="28"/>
      <c r="CB2297" s="28"/>
      <c r="CC2297" s="28"/>
      <c r="CD2297" s="28"/>
      <c r="CE2297" s="28"/>
      <c r="CF2297" s="28"/>
      <c r="CG2297" s="28"/>
      <c r="CH2297" s="28"/>
      <c r="CI2297" s="28"/>
      <c r="CJ2297" s="28"/>
      <c r="CK2297" s="28"/>
      <c r="CL2297" s="28"/>
      <c r="CM2297" s="28"/>
      <c r="CN2297" s="28"/>
      <c r="CO2297" s="28"/>
      <c r="CP2297" s="28"/>
      <c r="CQ2297" s="28"/>
      <c r="CR2297" s="28"/>
      <c r="CS2297" s="28"/>
      <c r="CT2297" s="28"/>
      <c r="CU2297" s="28"/>
      <c r="CV2297" s="28"/>
      <c r="CW2297" s="28"/>
      <c r="CX2297" s="28"/>
      <c r="CY2297" s="28"/>
    </row>
    <row r="2298" customFormat="false" ht="12.75" hidden="false" customHeight="false" outlineLevel="0" collapsed="false">
      <c r="BS2298" s="28"/>
      <c r="BT2298" s="28"/>
      <c r="BU2298" s="28"/>
      <c r="BV2298" s="28"/>
      <c r="BW2298" s="28"/>
      <c r="BX2298" s="28"/>
      <c r="BY2298" s="28"/>
      <c r="BZ2298" s="28"/>
      <c r="CA2298" s="28"/>
      <c r="CB2298" s="28"/>
      <c r="CC2298" s="28"/>
      <c r="CD2298" s="28"/>
      <c r="CE2298" s="28"/>
      <c r="CF2298" s="28"/>
      <c r="CG2298" s="28"/>
      <c r="CH2298" s="28"/>
      <c r="CI2298" s="28"/>
      <c r="CJ2298" s="28"/>
      <c r="CK2298" s="28"/>
      <c r="CL2298" s="28"/>
      <c r="CM2298" s="28"/>
      <c r="CN2298" s="28"/>
      <c r="CO2298" s="28"/>
      <c r="CP2298" s="28"/>
      <c r="CQ2298" s="28"/>
      <c r="CR2298" s="28"/>
      <c r="CS2298" s="28"/>
      <c r="CT2298" s="28"/>
      <c r="CU2298" s="28"/>
      <c r="CV2298" s="28"/>
      <c r="CW2298" s="28"/>
      <c r="CX2298" s="28"/>
      <c r="CY2298" s="28"/>
    </row>
    <row r="2299" customFormat="false" ht="12.75" hidden="false" customHeight="false" outlineLevel="0" collapsed="false">
      <c r="BS2299" s="28"/>
      <c r="BT2299" s="28"/>
      <c r="BU2299" s="28"/>
      <c r="BV2299" s="28"/>
      <c r="BW2299" s="28"/>
      <c r="BX2299" s="28"/>
      <c r="BY2299" s="28"/>
      <c r="BZ2299" s="28"/>
      <c r="CA2299" s="28"/>
      <c r="CB2299" s="28"/>
      <c r="CC2299" s="28"/>
      <c r="CD2299" s="28"/>
      <c r="CE2299" s="28"/>
      <c r="CF2299" s="28"/>
      <c r="CG2299" s="28"/>
      <c r="CH2299" s="28"/>
      <c r="CI2299" s="28"/>
      <c r="CJ2299" s="28"/>
      <c r="CK2299" s="28"/>
      <c r="CL2299" s="28"/>
      <c r="CM2299" s="28"/>
      <c r="CN2299" s="28"/>
      <c r="CO2299" s="28"/>
      <c r="CP2299" s="28"/>
      <c r="CQ2299" s="28"/>
      <c r="CR2299" s="28"/>
      <c r="CS2299" s="28"/>
      <c r="CT2299" s="28"/>
      <c r="CU2299" s="28"/>
      <c r="CV2299" s="28"/>
      <c r="CW2299" s="28"/>
      <c r="CX2299" s="28"/>
      <c r="CY2299" s="28"/>
    </row>
    <row r="2300" customFormat="false" ht="12.75" hidden="false" customHeight="false" outlineLevel="0" collapsed="false">
      <c r="BS2300" s="28"/>
      <c r="BT2300" s="28"/>
      <c r="BU2300" s="28"/>
      <c r="BV2300" s="28"/>
      <c r="BW2300" s="28"/>
      <c r="BX2300" s="28"/>
      <c r="BY2300" s="28"/>
      <c r="BZ2300" s="28"/>
      <c r="CA2300" s="28"/>
      <c r="CB2300" s="28"/>
      <c r="CC2300" s="28"/>
      <c r="CD2300" s="28"/>
      <c r="CE2300" s="28"/>
      <c r="CF2300" s="28"/>
      <c r="CG2300" s="28"/>
      <c r="CH2300" s="28"/>
      <c r="CI2300" s="28"/>
      <c r="CJ2300" s="28"/>
      <c r="CK2300" s="28"/>
      <c r="CL2300" s="28"/>
      <c r="CM2300" s="28"/>
      <c r="CN2300" s="28"/>
      <c r="CO2300" s="28"/>
      <c r="CP2300" s="28"/>
      <c r="CQ2300" s="28"/>
      <c r="CR2300" s="28"/>
      <c r="CS2300" s="28"/>
      <c r="CT2300" s="28"/>
      <c r="CU2300" s="28"/>
      <c r="CV2300" s="28"/>
      <c r="CW2300" s="28"/>
      <c r="CX2300" s="28"/>
      <c r="CY2300" s="28"/>
    </row>
    <row r="2301" customFormat="false" ht="12.75" hidden="false" customHeight="false" outlineLevel="0" collapsed="false">
      <c r="BS2301" s="28"/>
      <c r="BT2301" s="28"/>
      <c r="BU2301" s="28"/>
      <c r="BV2301" s="28"/>
      <c r="BW2301" s="28"/>
      <c r="BX2301" s="28"/>
      <c r="BY2301" s="28"/>
      <c r="BZ2301" s="28"/>
      <c r="CA2301" s="28"/>
      <c r="CB2301" s="28"/>
      <c r="CC2301" s="28"/>
      <c r="CD2301" s="28"/>
      <c r="CE2301" s="28"/>
      <c r="CF2301" s="28"/>
      <c r="CG2301" s="28"/>
      <c r="CH2301" s="28"/>
      <c r="CI2301" s="28"/>
      <c r="CJ2301" s="28"/>
      <c r="CK2301" s="28"/>
      <c r="CL2301" s="28"/>
      <c r="CM2301" s="28"/>
      <c r="CN2301" s="28"/>
      <c r="CO2301" s="28"/>
      <c r="CP2301" s="28"/>
      <c r="CQ2301" s="28"/>
      <c r="CR2301" s="28"/>
      <c r="CS2301" s="28"/>
      <c r="CT2301" s="28"/>
      <c r="CU2301" s="28"/>
      <c r="CV2301" s="28"/>
      <c r="CW2301" s="28"/>
      <c r="CX2301" s="28"/>
      <c r="CY2301" s="28"/>
    </row>
    <row r="2302" customFormat="false" ht="12.75" hidden="false" customHeight="false" outlineLevel="0" collapsed="false">
      <c r="BS2302" s="28"/>
      <c r="BT2302" s="28"/>
      <c r="BU2302" s="28"/>
      <c r="BV2302" s="28"/>
      <c r="BW2302" s="28"/>
      <c r="BX2302" s="28"/>
      <c r="BY2302" s="28"/>
      <c r="BZ2302" s="28"/>
      <c r="CA2302" s="28"/>
      <c r="CB2302" s="28"/>
      <c r="CC2302" s="28"/>
      <c r="CD2302" s="28"/>
      <c r="CE2302" s="28"/>
      <c r="CF2302" s="28"/>
      <c r="CG2302" s="28"/>
      <c r="CH2302" s="28"/>
      <c r="CI2302" s="28"/>
      <c r="CJ2302" s="28"/>
      <c r="CK2302" s="28"/>
      <c r="CL2302" s="28"/>
      <c r="CM2302" s="28"/>
      <c r="CN2302" s="28"/>
      <c r="CO2302" s="28"/>
      <c r="CP2302" s="28"/>
      <c r="CQ2302" s="28"/>
      <c r="CR2302" s="28"/>
      <c r="CS2302" s="28"/>
      <c r="CT2302" s="28"/>
      <c r="CU2302" s="28"/>
      <c r="CV2302" s="28"/>
      <c r="CW2302" s="28"/>
      <c r="CX2302" s="28"/>
      <c r="CY2302" s="28"/>
    </row>
    <row r="2303" customFormat="false" ht="12.75" hidden="false" customHeight="false" outlineLevel="0" collapsed="false">
      <c r="BS2303" s="28"/>
      <c r="BT2303" s="28"/>
      <c r="BU2303" s="28"/>
      <c r="BV2303" s="28"/>
      <c r="BW2303" s="28"/>
      <c r="BX2303" s="28"/>
      <c r="BY2303" s="28"/>
      <c r="BZ2303" s="28"/>
      <c r="CA2303" s="28"/>
      <c r="CB2303" s="28"/>
      <c r="CC2303" s="28"/>
      <c r="CD2303" s="28"/>
      <c r="CE2303" s="28"/>
      <c r="CF2303" s="28"/>
      <c r="CG2303" s="28"/>
      <c r="CH2303" s="28"/>
      <c r="CI2303" s="28"/>
      <c r="CJ2303" s="28"/>
      <c r="CK2303" s="28"/>
      <c r="CL2303" s="28"/>
      <c r="CM2303" s="28"/>
      <c r="CN2303" s="28"/>
      <c r="CO2303" s="28"/>
      <c r="CP2303" s="28"/>
      <c r="CQ2303" s="28"/>
      <c r="CR2303" s="28"/>
      <c r="CS2303" s="28"/>
      <c r="CT2303" s="28"/>
      <c r="CU2303" s="28"/>
      <c r="CV2303" s="28"/>
      <c r="CW2303" s="28"/>
      <c r="CX2303" s="28"/>
      <c r="CY2303" s="28"/>
    </row>
    <row r="2304" customFormat="false" ht="12.75" hidden="false" customHeight="false" outlineLevel="0" collapsed="false">
      <c r="BS2304" s="28"/>
      <c r="BT2304" s="28"/>
      <c r="BU2304" s="28"/>
      <c r="BV2304" s="28"/>
      <c r="BW2304" s="28"/>
      <c r="BX2304" s="28"/>
      <c r="BY2304" s="28"/>
      <c r="BZ2304" s="28"/>
      <c r="CA2304" s="28"/>
      <c r="CB2304" s="28"/>
      <c r="CC2304" s="28"/>
      <c r="CD2304" s="28"/>
      <c r="CE2304" s="28"/>
      <c r="CF2304" s="28"/>
      <c r="CG2304" s="28"/>
      <c r="CH2304" s="28"/>
      <c r="CI2304" s="28"/>
      <c r="CJ2304" s="28"/>
      <c r="CK2304" s="28"/>
      <c r="CL2304" s="28"/>
      <c r="CM2304" s="28"/>
      <c r="CN2304" s="28"/>
      <c r="CO2304" s="28"/>
      <c r="CP2304" s="28"/>
      <c r="CQ2304" s="28"/>
      <c r="CR2304" s="28"/>
      <c r="CS2304" s="28"/>
      <c r="CT2304" s="28"/>
      <c r="CU2304" s="28"/>
      <c r="CV2304" s="28"/>
      <c r="CW2304" s="28"/>
      <c r="CX2304" s="28"/>
      <c r="CY2304" s="28"/>
    </row>
    <row r="2305" customFormat="false" ht="12.75" hidden="false" customHeight="false" outlineLevel="0" collapsed="false">
      <c r="BS2305" s="28"/>
      <c r="BT2305" s="28"/>
      <c r="BU2305" s="28"/>
      <c r="BV2305" s="28"/>
      <c r="BW2305" s="28"/>
      <c r="BX2305" s="28"/>
      <c r="BY2305" s="28"/>
      <c r="BZ2305" s="28"/>
      <c r="CA2305" s="28"/>
      <c r="CB2305" s="28"/>
      <c r="CC2305" s="28"/>
      <c r="CD2305" s="28"/>
      <c r="CE2305" s="28"/>
      <c r="CF2305" s="28"/>
      <c r="CG2305" s="28"/>
      <c r="CH2305" s="28"/>
      <c r="CI2305" s="28"/>
      <c r="CJ2305" s="28"/>
      <c r="CK2305" s="28"/>
      <c r="CL2305" s="28"/>
      <c r="CM2305" s="28"/>
      <c r="CN2305" s="28"/>
      <c r="CO2305" s="28"/>
      <c r="CP2305" s="28"/>
      <c r="CQ2305" s="28"/>
      <c r="CR2305" s="28"/>
      <c r="CS2305" s="28"/>
      <c r="CT2305" s="28"/>
      <c r="CU2305" s="28"/>
      <c r="CV2305" s="28"/>
      <c r="CW2305" s="28"/>
      <c r="CX2305" s="28"/>
      <c r="CY2305" s="28"/>
    </row>
    <row r="2306" customFormat="false" ht="12.75" hidden="false" customHeight="false" outlineLevel="0" collapsed="false">
      <c r="BS2306" s="28"/>
      <c r="BT2306" s="28"/>
      <c r="BU2306" s="28"/>
      <c r="BV2306" s="28"/>
      <c r="BW2306" s="28"/>
      <c r="BX2306" s="28"/>
      <c r="BY2306" s="28"/>
      <c r="BZ2306" s="28"/>
      <c r="CA2306" s="28"/>
      <c r="CB2306" s="28"/>
      <c r="CC2306" s="28"/>
      <c r="CD2306" s="28"/>
      <c r="CE2306" s="28"/>
      <c r="CF2306" s="28"/>
      <c r="CG2306" s="28"/>
      <c r="CH2306" s="28"/>
      <c r="CI2306" s="28"/>
      <c r="CJ2306" s="28"/>
      <c r="CK2306" s="28"/>
      <c r="CL2306" s="28"/>
      <c r="CM2306" s="28"/>
      <c r="CN2306" s="28"/>
      <c r="CO2306" s="28"/>
      <c r="CP2306" s="28"/>
      <c r="CQ2306" s="28"/>
      <c r="CR2306" s="28"/>
      <c r="CS2306" s="28"/>
      <c r="CT2306" s="28"/>
      <c r="CU2306" s="28"/>
      <c r="CV2306" s="28"/>
      <c r="CW2306" s="28"/>
      <c r="CX2306" s="28"/>
      <c r="CY2306" s="28"/>
    </row>
    <row r="2307" customFormat="false" ht="12.75" hidden="false" customHeight="false" outlineLevel="0" collapsed="false">
      <c r="BS2307" s="28"/>
      <c r="BT2307" s="28"/>
      <c r="BU2307" s="28"/>
      <c r="BV2307" s="28"/>
      <c r="BW2307" s="28"/>
      <c r="BX2307" s="28"/>
      <c r="BY2307" s="28"/>
      <c r="BZ2307" s="28"/>
      <c r="CA2307" s="28"/>
      <c r="CB2307" s="28"/>
      <c r="CC2307" s="28"/>
      <c r="CD2307" s="28"/>
      <c r="CE2307" s="28"/>
      <c r="CF2307" s="28"/>
      <c r="CG2307" s="28"/>
      <c r="CH2307" s="28"/>
      <c r="CI2307" s="28"/>
      <c r="CJ2307" s="28"/>
      <c r="CK2307" s="28"/>
      <c r="CL2307" s="28"/>
      <c r="CM2307" s="28"/>
      <c r="CN2307" s="28"/>
      <c r="CO2307" s="28"/>
      <c r="CP2307" s="28"/>
      <c r="CQ2307" s="28"/>
      <c r="CR2307" s="28"/>
      <c r="CS2307" s="28"/>
      <c r="CT2307" s="28"/>
      <c r="CU2307" s="28"/>
      <c r="CV2307" s="28"/>
      <c r="CW2307" s="28"/>
      <c r="CX2307" s="28"/>
      <c r="CY2307" s="28"/>
    </row>
    <row r="2308" customFormat="false" ht="12.75" hidden="false" customHeight="false" outlineLevel="0" collapsed="false">
      <c r="BS2308" s="28"/>
      <c r="BT2308" s="28"/>
      <c r="BU2308" s="28"/>
      <c r="BV2308" s="28"/>
      <c r="BW2308" s="28"/>
      <c r="BX2308" s="28"/>
      <c r="BY2308" s="28"/>
      <c r="BZ2308" s="28"/>
      <c r="CA2308" s="28"/>
      <c r="CB2308" s="28"/>
      <c r="CC2308" s="28"/>
      <c r="CD2308" s="28"/>
      <c r="CE2308" s="28"/>
      <c r="CF2308" s="28"/>
      <c r="CG2308" s="28"/>
      <c r="CH2308" s="28"/>
      <c r="CI2308" s="28"/>
      <c r="CJ2308" s="28"/>
      <c r="CK2308" s="28"/>
      <c r="CL2308" s="28"/>
      <c r="CM2308" s="28"/>
      <c r="CN2308" s="28"/>
      <c r="CO2308" s="28"/>
      <c r="CP2308" s="28"/>
      <c r="CQ2308" s="28"/>
      <c r="CR2308" s="28"/>
      <c r="CS2308" s="28"/>
      <c r="CT2308" s="28"/>
      <c r="CU2308" s="28"/>
      <c r="CV2308" s="28"/>
      <c r="CW2308" s="28"/>
      <c r="CX2308" s="28"/>
      <c r="CY2308" s="28"/>
    </row>
    <row r="2309" customFormat="false" ht="12.75" hidden="false" customHeight="false" outlineLevel="0" collapsed="false">
      <c r="BS2309" s="28"/>
      <c r="BT2309" s="28"/>
      <c r="BU2309" s="28"/>
      <c r="BV2309" s="28"/>
      <c r="BW2309" s="28"/>
      <c r="BX2309" s="28"/>
      <c r="BY2309" s="28"/>
      <c r="BZ2309" s="28"/>
      <c r="CA2309" s="28"/>
      <c r="CB2309" s="28"/>
      <c r="CC2309" s="28"/>
      <c r="CD2309" s="28"/>
      <c r="CE2309" s="28"/>
      <c r="CF2309" s="28"/>
      <c r="CG2309" s="28"/>
      <c r="CH2309" s="28"/>
      <c r="CI2309" s="28"/>
      <c r="CJ2309" s="28"/>
      <c r="CK2309" s="28"/>
      <c r="CL2309" s="28"/>
      <c r="CM2309" s="28"/>
      <c r="CN2309" s="28"/>
      <c r="CO2309" s="28"/>
      <c r="CP2309" s="28"/>
      <c r="CQ2309" s="28"/>
      <c r="CR2309" s="28"/>
      <c r="CS2309" s="28"/>
      <c r="CT2309" s="28"/>
      <c r="CU2309" s="28"/>
      <c r="CV2309" s="28"/>
      <c r="CW2309" s="28"/>
      <c r="CX2309" s="28"/>
      <c r="CY2309" s="28"/>
    </row>
    <row r="2310" customFormat="false" ht="12.75" hidden="false" customHeight="false" outlineLevel="0" collapsed="false">
      <c r="BS2310" s="28"/>
      <c r="BT2310" s="28"/>
      <c r="BU2310" s="28"/>
      <c r="BV2310" s="28"/>
      <c r="BW2310" s="28"/>
      <c r="BX2310" s="28"/>
      <c r="BY2310" s="28"/>
      <c r="BZ2310" s="28"/>
      <c r="CA2310" s="28"/>
      <c r="CB2310" s="28"/>
      <c r="CC2310" s="28"/>
      <c r="CD2310" s="28"/>
      <c r="CE2310" s="28"/>
      <c r="CF2310" s="28"/>
      <c r="CG2310" s="28"/>
      <c r="CH2310" s="28"/>
      <c r="CI2310" s="28"/>
      <c r="CJ2310" s="28"/>
      <c r="CK2310" s="28"/>
      <c r="CL2310" s="28"/>
      <c r="CM2310" s="28"/>
      <c r="CN2310" s="28"/>
      <c r="CO2310" s="28"/>
      <c r="CP2310" s="28"/>
      <c r="CQ2310" s="28"/>
      <c r="CR2310" s="28"/>
      <c r="CS2310" s="28"/>
      <c r="CT2310" s="28"/>
      <c r="CU2310" s="28"/>
      <c r="CV2310" s="28"/>
      <c r="CW2310" s="28"/>
      <c r="CX2310" s="28"/>
      <c r="CY2310" s="28"/>
    </row>
    <row r="2311" customFormat="false" ht="12.75" hidden="false" customHeight="false" outlineLevel="0" collapsed="false">
      <c r="BS2311" s="28"/>
      <c r="BT2311" s="28"/>
      <c r="BU2311" s="28"/>
      <c r="BV2311" s="28"/>
      <c r="BW2311" s="28"/>
      <c r="BX2311" s="28"/>
      <c r="BY2311" s="28"/>
      <c r="BZ2311" s="28"/>
      <c r="CA2311" s="28"/>
      <c r="CB2311" s="28"/>
      <c r="CC2311" s="28"/>
      <c r="CD2311" s="28"/>
      <c r="CE2311" s="28"/>
      <c r="CF2311" s="28"/>
      <c r="CG2311" s="28"/>
      <c r="CH2311" s="28"/>
      <c r="CI2311" s="28"/>
      <c r="CJ2311" s="28"/>
      <c r="CK2311" s="28"/>
      <c r="CL2311" s="28"/>
      <c r="CM2311" s="28"/>
      <c r="CN2311" s="28"/>
      <c r="CO2311" s="28"/>
      <c r="CP2311" s="28"/>
      <c r="CQ2311" s="28"/>
      <c r="CR2311" s="28"/>
      <c r="CS2311" s="28"/>
      <c r="CT2311" s="28"/>
      <c r="CU2311" s="28"/>
      <c r="CV2311" s="28"/>
      <c r="CW2311" s="28"/>
      <c r="CX2311" s="28"/>
      <c r="CY2311" s="28"/>
    </row>
    <row r="2312" customFormat="false" ht="12.75" hidden="false" customHeight="false" outlineLevel="0" collapsed="false">
      <c r="BS2312" s="28"/>
      <c r="BT2312" s="28"/>
      <c r="BU2312" s="28"/>
      <c r="BV2312" s="28"/>
      <c r="BW2312" s="28"/>
      <c r="BX2312" s="28"/>
      <c r="BY2312" s="28"/>
      <c r="BZ2312" s="28"/>
      <c r="CA2312" s="28"/>
      <c r="CB2312" s="28"/>
      <c r="CC2312" s="28"/>
      <c r="CD2312" s="28"/>
      <c r="CE2312" s="28"/>
      <c r="CF2312" s="28"/>
      <c r="CG2312" s="28"/>
      <c r="CH2312" s="28"/>
      <c r="CI2312" s="28"/>
      <c r="CJ2312" s="28"/>
      <c r="CK2312" s="28"/>
      <c r="CL2312" s="28"/>
      <c r="CM2312" s="28"/>
      <c r="CN2312" s="28"/>
      <c r="CO2312" s="28"/>
      <c r="CP2312" s="28"/>
      <c r="CQ2312" s="28"/>
      <c r="CR2312" s="28"/>
      <c r="CS2312" s="28"/>
      <c r="CT2312" s="28"/>
      <c r="CU2312" s="28"/>
      <c r="CV2312" s="28"/>
      <c r="CW2312" s="28"/>
      <c r="CX2312" s="28"/>
      <c r="CY2312" s="28"/>
    </row>
    <row r="2313" customFormat="false" ht="12.75" hidden="false" customHeight="false" outlineLevel="0" collapsed="false">
      <c r="BS2313" s="28"/>
      <c r="BT2313" s="28"/>
      <c r="BU2313" s="28"/>
      <c r="BV2313" s="28"/>
      <c r="BW2313" s="28"/>
      <c r="BX2313" s="28"/>
      <c r="BY2313" s="28"/>
      <c r="BZ2313" s="28"/>
      <c r="CA2313" s="28"/>
      <c r="CB2313" s="28"/>
      <c r="CC2313" s="28"/>
      <c r="CD2313" s="28"/>
      <c r="CE2313" s="28"/>
      <c r="CF2313" s="28"/>
      <c r="CG2313" s="28"/>
      <c r="CH2313" s="28"/>
      <c r="CI2313" s="28"/>
      <c r="CJ2313" s="28"/>
      <c r="CK2313" s="28"/>
      <c r="CL2313" s="28"/>
      <c r="CM2313" s="28"/>
      <c r="CN2313" s="28"/>
      <c r="CO2313" s="28"/>
      <c r="CP2313" s="28"/>
      <c r="CQ2313" s="28"/>
      <c r="CR2313" s="28"/>
      <c r="CS2313" s="28"/>
      <c r="CT2313" s="28"/>
      <c r="CU2313" s="28"/>
      <c r="CV2313" s="28"/>
      <c r="CW2313" s="28"/>
      <c r="CX2313" s="28"/>
      <c r="CY2313" s="28"/>
    </row>
    <row r="2314" customFormat="false" ht="12.75" hidden="false" customHeight="false" outlineLevel="0" collapsed="false">
      <c r="BS2314" s="28"/>
      <c r="BT2314" s="28"/>
      <c r="BU2314" s="28"/>
      <c r="BV2314" s="28"/>
      <c r="BW2314" s="28"/>
      <c r="BX2314" s="28"/>
      <c r="BY2314" s="28"/>
      <c r="BZ2314" s="28"/>
      <c r="CA2314" s="28"/>
      <c r="CB2314" s="28"/>
      <c r="CC2314" s="28"/>
      <c r="CD2314" s="28"/>
      <c r="CE2314" s="28"/>
      <c r="CF2314" s="28"/>
      <c r="CG2314" s="28"/>
      <c r="CH2314" s="28"/>
      <c r="CI2314" s="28"/>
      <c r="CJ2314" s="28"/>
      <c r="CK2314" s="28"/>
      <c r="CL2314" s="28"/>
      <c r="CM2314" s="28"/>
      <c r="CN2314" s="28"/>
      <c r="CO2314" s="28"/>
      <c r="CP2314" s="28"/>
      <c r="CQ2314" s="28"/>
      <c r="CR2314" s="28"/>
      <c r="CS2314" s="28"/>
      <c r="CT2314" s="28"/>
      <c r="CU2314" s="28"/>
      <c r="CV2314" s="28"/>
      <c r="CW2314" s="28"/>
      <c r="CX2314" s="28"/>
      <c r="CY2314" s="28"/>
    </row>
    <row r="2315" customFormat="false" ht="12.75" hidden="false" customHeight="false" outlineLevel="0" collapsed="false">
      <c r="BS2315" s="28"/>
      <c r="BT2315" s="28"/>
      <c r="BU2315" s="28"/>
      <c r="BV2315" s="28"/>
      <c r="BW2315" s="28"/>
      <c r="BX2315" s="28"/>
      <c r="BY2315" s="28"/>
      <c r="BZ2315" s="28"/>
      <c r="CA2315" s="28"/>
      <c r="CB2315" s="28"/>
      <c r="CC2315" s="28"/>
      <c r="CD2315" s="28"/>
      <c r="CE2315" s="28"/>
      <c r="CF2315" s="28"/>
      <c r="CG2315" s="28"/>
      <c r="CH2315" s="28"/>
      <c r="CI2315" s="28"/>
      <c r="CJ2315" s="28"/>
      <c r="CK2315" s="28"/>
      <c r="CL2315" s="28"/>
      <c r="CM2315" s="28"/>
      <c r="CN2315" s="28"/>
      <c r="CO2315" s="28"/>
      <c r="CP2315" s="28"/>
      <c r="CQ2315" s="28"/>
      <c r="CR2315" s="28"/>
      <c r="CS2315" s="28"/>
      <c r="CT2315" s="28"/>
      <c r="CU2315" s="28"/>
      <c r="CV2315" s="28"/>
      <c r="CW2315" s="28"/>
      <c r="CX2315" s="28"/>
      <c r="CY2315" s="28"/>
    </row>
    <row r="2316" customFormat="false" ht="12.75" hidden="false" customHeight="false" outlineLevel="0" collapsed="false">
      <c r="BS2316" s="28"/>
      <c r="BT2316" s="28"/>
      <c r="BU2316" s="28"/>
      <c r="BV2316" s="28"/>
      <c r="BW2316" s="28"/>
      <c r="BX2316" s="28"/>
      <c r="BY2316" s="28"/>
      <c r="BZ2316" s="28"/>
      <c r="CA2316" s="28"/>
      <c r="CB2316" s="28"/>
      <c r="CC2316" s="28"/>
      <c r="CD2316" s="28"/>
      <c r="CE2316" s="28"/>
      <c r="CF2316" s="28"/>
      <c r="CG2316" s="28"/>
      <c r="CH2316" s="28"/>
      <c r="CI2316" s="28"/>
      <c r="CJ2316" s="28"/>
      <c r="CK2316" s="28"/>
      <c r="CL2316" s="28"/>
      <c r="CM2316" s="28"/>
      <c r="CN2316" s="28"/>
      <c r="CO2316" s="28"/>
      <c r="CP2316" s="28"/>
      <c r="CQ2316" s="28"/>
      <c r="CR2316" s="28"/>
      <c r="CS2316" s="28"/>
      <c r="CT2316" s="28"/>
      <c r="CU2316" s="28"/>
      <c r="CV2316" s="28"/>
      <c r="CW2316" s="28"/>
      <c r="CX2316" s="28"/>
      <c r="CY2316" s="28"/>
    </row>
    <row r="2317" customFormat="false" ht="12.75" hidden="false" customHeight="false" outlineLevel="0" collapsed="false">
      <c r="BS2317" s="28"/>
      <c r="BT2317" s="28"/>
      <c r="BU2317" s="28"/>
      <c r="BV2317" s="28"/>
      <c r="BW2317" s="28"/>
      <c r="BX2317" s="28"/>
      <c r="BY2317" s="28"/>
      <c r="BZ2317" s="28"/>
      <c r="CA2317" s="28"/>
      <c r="CB2317" s="28"/>
      <c r="CC2317" s="28"/>
      <c r="CD2317" s="28"/>
      <c r="CE2317" s="28"/>
      <c r="CF2317" s="28"/>
      <c r="CG2317" s="28"/>
      <c r="CH2317" s="28"/>
      <c r="CI2317" s="28"/>
      <c r="CJ2317" s="28"/>
      <c r="CK2317" s="28"/>
      <c r="CL2317" s="28"/>
      <c r="CM2317" s="28"/>
      <c r="CN2317" s="28"/>
      <c r="CO2317" s="28"/>
      <c r="CP2317" s="28"/>
      <c r="CQ2317" s="28"/>
      <c r="CR2317" s="28"/>
      <c r="CS2317" s="28"/>
      <c r="CT2317" s="28"/>
      <c r="CU2317" s="28"/>
      <c r="CV2317" s="28"/>
      <c r="CW2317" s="28"/>
      <c r="CX2317" s="28"/>
      <c r="CY2317" s="28"/>
    </row>
    <row r="2318" customFormat="false" ht="12.75" hidden="false" customHeight="false" outlineLevel="0" collapsed="false">
      <c r="BS2318" s="28"/>
      <c r="BT2318" s="28"/>
      <c r="BU2318" s="28"/>
      <c r="BV2318" s="28"/>
      <c r="BW2318" s="28"/>
      <c r="BX2318" s="28"/>
      <c r="BY2318" s="28"/>
      <c r="BZ2318" s="28"/>
      <c r="CA2318" s="28"/>
      <c r="CB2318" s="28"/>
      <c r="CC2318" s="28"/>
      <c r="CD2318" s="28"/>
      <c r="CE2318" s="28"/>
      <c r="CF2318" s="28"/>
      <c r="CG2318" s="28"/>
      <c r="CH2318" s="28"/>
      <c r="CI2318" s="28"/>
      <c r="CJ2318" s="28"/>
      <c r="CK2318" s="28"/>
      <c r="CL2318" s="28"/>
      <c r="CM2318" s="28"/>
      <c r="CN2318" s="28"/>
      <c r="CO2318" s="28"/>
      <c r="CP2318" s="28"/>
      <c r="CQ2318" s="28"/>
      <c r="CR2318" s="28"/>
      <c r="CS2318" s="28"/>
      <c r="CT2318" s="28"/>
      <c r="CU2318" s="28"/>
      <c r="CV2318" s="28"/>
      <c r="CW2318" s="28"/>
      <c r="CX2318" s="28"/>
      <c r="CY2318" s="28"/>
    </row>
    <row r="2319" customFormat="false" ht="12.75" hidden="false" customHeight="false" outlineLevel="0" collapsed="false">
      <c r="BS2319" s="28"/>
      <c r="BT2319" s="28"/>
      <c r="BU2319" s="28"/>
      <c r="BV2319" s="28"/>
      <c r="BW2319" s="28"/>
      <c r="BX2319" s="28"/>
      <c r="BY2319" s="28"/>
      <c r="BZ2319" s="28"/>
      <c r="CA2319" s="28"/>
      <c r="CB2319" s="28"/>
      <c r="CC2319" s="28"/>
      <c r="CD2319" s="28"/>
      <c r="CE2319" s="28"/>
      <c r="CF2319" s="28"/>
      <c r="CG2319" s="28"/>
      <c r="CH2319" s="28"/>
      <c r="CI2319" s="28"/>
      <c r="CJ2319" s="28"/>
      <c r="CK2319" s="28"/>
      <c r="CL2319" s="28"/>
      <c r="CM2319" s="28"/>
      <c r="CN2319" s="28"/>
      <c r="CO2319" s="28"/>
      <c r="CP2319" s="28"/>
      <c r="CQ2319" s="28"/>
      <c r="CR2319" s="28"/>
      <c r="CS2319" s="28"/>
      <c r="CT2319" s="28"/>
      <c r="CU2319" s="28"/>
      <c r="CV2319" s="28"/>
      <c r="CW2319" s="28"/>
      <c r="CX2319" s="28"/>
      <c r="CY2319" s="28"/>
    </row>
    <row r="2320" customFormat="false" ht="12.75" hidden="false" customHeight="false" outlineLevel="0" collapsed="false">
      <c r="BS2320" s="28"/>
      <c r="BT2320" s="28"/>
      <c r="BU2320" s="28"/>
      <c r="BV2320" s="28"/>
      <c r="BW2320" s="28"/>
      <c r="BX2320" s="28"/>
      <c r="BY2320" s="28"/>
      <c r="BZ2320" s="28"/>
      <c r="CA2320" s="28"/>
      <c r="CB2320" s="28"/>
      <c r="CC2320" s="28"/>
      <c r="CD2320" s="28"/>
      <c r="CE2320" s="28"/>
      <c r="CF2320" s="28"/>
      <c r="CG2320" s="28"/>
      <c r="CH2320" s="28"/>
      <c r="CI2320" s="28"/>
      <c r="CJ2320" s="28"/>
      <c r="CK2320" s="28"/>
      <c r="CL2320" s="28"/>
      <c r="CM2320" s="28"/>
      <c r="CN2320" s="28"/>
      <c r="CO2320" s="28"/>
      <c r="CP2320" s="28"/>
      <c r="CQ2320" s="28"/>
      <c r="CR2320" s="28"/>
      <c r="CS2320" s="28"/>
      <c r="CT2320" s="28"/>
      <c r="CU2320" s="28"/>
      <c r="CV2320" s="28"/>
      <c r="CW2320" s="28"/>
      <c r="CX2320" s="28"/>
      <c r="CY2320" s="28"/>
    </row>
    <row r="2321" customFormat="false" ht="12.75" hidden="false" customHeight="false" outlineLevel="0" collapsed="false">
      <c r="BS2321" s="28"/>
      <c r="BT2321" s="28"/>
      <c r="BU2321" s="28"/>
      <c r="BV2321" s="28"/>
      <c r="BW2321" s="28"/>
      <c r="BX2321" s="28"/>
      <c r="BY2321" s="28"/>
      <c r="BZ2321" s="28"/>
      <c r="CA2321" s="28"/>
      <c r="CB2321" s="28"/>
      <c r="CC2321" s="28"/>
      <c r="CD2321" s="28"/>
      <c r="CE2321" s="28"/>
      <c r="CF2321" s="28"/>
      <c r="CG2321" s="28"/>
      <c r="CH2321" s="28"/>
      <c r="CI2321" s="28"/>
      <c r="CJ2321" s="28"/>
      <c r="CK2321" s="28"/>
      <c r="CL2321" s="28"/>
      <c r="CM2321" s="28"/>
      <c r="CN2321" s="28"/>
      <c r="CO2321" s="28"/>
      <c r="CP2321" s="28"/>
      <c r="CQ2321" s="28"/>
      <c r="CR2321" s="28"/>
      <c r="CS2321" s="28"/>
      <c r="CT2321" s="28"/>
      <c r="CU2321" s="28"/>
      <c r="CV2321" s="28"/>
      <c r="CW2321" s="28"/>
      <c r="CX2321" s="28"/>
      <c r="CY2321" s="28"/>
    </row>
    <row r="2322" customFormat="false" ht="12.75" hidden="false" customHeight="false" outlineLevel="0" collapsed="false">
      <c r="BS2322" s="28"/>
      <c r="BT2322" s="28"/>
      <c r="BU2322" s="28"/>
      <c r="BV2322" s="28"/>
      <c r="BW2322" s="28"/>
      <c r="BX2322" s="28"/>
      <c r="BY2322" s="28"/>
      <c r="BZ2322" s="28"/>
      <c r="CA2322" s="28"/>
      <c r="CB2322" s="28"/>
      <c r="CC2322" s="28"/>
      <c r="CD2322" s="28"/>
      <c r="CE2322" s="28"/>
      <c r="CF2322" s="28"/>
      <c r="CG2322" s="28"/>
      <c r="CH2322" s="28"/>
      <c r="CI2322" s="28"/>
      <c r="CJ2322" s="28"/>
      <c r="CK2322" s="28"/>
      <c r="CL2322" s="28"/>
      <c r="CM2322" s="28"/>
      <c r="CN2322" s="28"/>
      <c r="CO2322" s="28"/>
      <c r="CP2322" s="28"/>
      <c r="CQ2322" s="28"/>
      <c r="CR2322" s="28"/>
      <c r="CS2322" s="28"/>
      <c r="CT2322" s="28"/>
      <c r="CU2322" s="28"/>
      <c r="CV2322" s="28"/>
      <c r="CW2322" s="28"/>
      <c r="CX2322" s="28"/>
      <c r="CY2322" s="28"/>
    </row>
    <row r="2323" customFormat="false" ht="12.75" hidden="false" customHeight="false" outlineLevel="0" collapsed="false">
      <c r="BS2323" s="28"/>
      <c r="BT2323" s="28"/>
      <c r="BU2323" s="28"/>
      <c r="BV2323" s="28"/>
      <c r="BW2323" s="28"/>
      <c r="BX2323" s="28"/>
      <c r="BY2323" s="28"/>
      <c r="BZ2323" s="28"/>
      <c r="CA2323" s="28"/>
      <c r="CB2323" s="28"/>
      <c r="CC2323" s="28"/>
      <c r="CD2323" s="28"/>
      <c r="CE2323" s="28"/>
      <c r="CF2323" s="28"/>
      <c r="CG2323" s="28"/>
      <c r="CH2323" s="28"/>
      <c r="CI2323" s="28"/>
      <c r="CJ2323" s="28"/>
      <c r="CK2323" s="28"/>
      <c r="CL2323" s="28"/>
      <c r="CM2323" s="28"/>
      <c r="CN2323" s="28"/>
      <c r="CO2323" s="28"/>
      <c r="CP2323" s="28"/>
      <c r="CQ2323" s="28"/>
      <c r="CR2323" s="28"/>
      <c r="CS2323" s="28"/>
      <c r="CT2323" s="28"/>
      <c r="CU2323" s="28"/>
      <c r="CV2323" s="28"/>
      <c r="CW2323" s="28"/>
      <c r="CX2323" s="28"/>
      <c r="CY2323" s="28"/>
    </row>
    <row r="2324" customFormat="false" ht="12.75" hidden="false" customHeight="false" outlineLevel="0" collapsed="false">
      <c r="BS2324" s="28"/>
      <c r="BT2324" s="28"/>
      <c r="BU2324" s="28"/>
      <c r="BV2324" s="28"/>
      <c r="BW2324" s="28"/>
      <c r="BX2324" s="28"/>
      <c r="BY2324" s="28"/>
      <c r="BZ2324" s="28"/>
      <c r="CA2324" s="28"/>
      <c r="CB2324" s="28"/>
      <c r="CC2324" s="28"/>
      <c r="CD2324" s="28"/>
      <c r="CE2324" s="28"/>
      <c r="CF2324" s="28"/>
      <c r="CG2324" s="28"/>
      <c r="CH2324" s="28"/>
      <c r="CI2324" s="28"/>
      <c r="CJ2324" s="28"/>
      <c r="CK2324" s="28"/>
      <c r="CL2324" s="28"/>
      <c r="CM2324" s="28"/>
      <c r="CN2324" s="28"/>
      <c r="CO2324" s="28"/>
      <c r="CP2324" s="28"/>
      <c r="CQ2324" s="28"/>
      <c r="CR2324" s="28"/>
      <c r="CS2324" s="28"/>
      <c r="CT2324" s="28"/>
      <c r="CU2324" s="28"/>
      <c r="CV2324" s="28"/>
      <c r="CW2324" s="28"/>
      <c r="CX2324" s="28"/>
      <c r="CY2324" s="28"/>
    </row>
    <row r="2325" customFormat="false" ht="12.75" hidden="false" customHeight="false" outlineLevel="0" collapsed="false">
      <c r="BS2325" s="28"/>
      <c r="BT2325" s="28"/>
      <c r="BU2325" s="28"/>
      <c r="BV2325" s="28"/>
      <c r="BW2325" s="28"/>
      <c r="BX2325" s="28"/>
      <c r="BY2325" s="28"/>
      <c r="BZ2325" s="28"/>
      <c r="CA2325" s="28"/>
      <c r="CB2325" s="28"/>
      <c r="CC2325" s="28"/>
      <c r="CD2325" s="28"/>
      <c r="CE2325" s="28"/>
      <c r="CF2325" s="28"/>
      <c r="CG2325" s="28"/>
      <c r="CH2325" s="28"/>
      <c r="CI2325" s="28"/>
      <c r="CJ2325" s="28"/>
      <c r="CK2325" s="28"/>
      <c r="CL2325" s="28"/>
      <c r="CM2325" s="28"/>
      <c r="CN2325" s="28"/>
      <c r="CO2325" s="28"/>
      <c r="CP2325" s="28"/>
      <c r="CQ2325" s="28"/>
      <c r="CR2325" s="28"/>
      <c r="CS2325" s="28"/>
      <c r="CT2325" s="28"/>
      <c r="CU2325" s="28"/>
      <c r="CV2325" s="28"/>
      <c r="CW2325" s="28"/>
      <c r="CX2325" s="28"/>
      <c r="CY2325" s="28"/>
    </row>
    <row r="2326" customFormat="false" ht="12.75" hidden="false" customHeight="false" outlineLevel="0" collapsed="false">
      <c r="BS2326" s="28"/>
      <c r="BT2326" s="28"/>
      <c r="BU2326" s="28"/>
      <c r="BV2326" s="28"/>
      <c r="BW2326" s="28"/>
      <c r="BX2326" s="28"/>
      <c r="BY2326" s="28"/>
      <c r="BZ2326" s="28"/>
      <c r="CA2326" s="28"/>
      <c r="CB2326" s="28"/>
      <c r="CC2326" s="28"/>
      <c r="CD2326" s="28"/>
      <c r="CE2326" s="28"/>
      <c r="CF2326" s="28"/>
      <c r="CG2326" s="28"/>
      <c r="CH2326" s="28"/>
      <c r="CI2326" s="28"/>
      <c r="CJ2326" s="28"/>
      <c r="CK2326" s="28"/>
      <c r="CL2326" s="28"/>
      <c r="CM2326" s="28"/>
      <c r="CN2326" s="28"/>
      <c r="CO2326" s="28"/>
      <c r="CP2326" s="28"/>
      <c r="CQ2326" s="28"/>
      <c r="CR2326" s="28"/>
      <c r="CS2326" s="28"/>
      <c r="CT2326" s="28"/>
      <c r="CU2326" s="28"/>
      <c r="CV2326" s="28"/>
      <c r="CW2326" s="28"/>
      <c r="CX2326" s="28"/>
      <c r="CY2326" s="28"/>
    </row>
    <row r="2327" customFormat="false" ht="12.75" hidden="false" customHeight="false" outlineLevel="0" collapsed="false">
      <c r="BS2327" s="28"/>
      <c r="BT2327" s="28"/>
      <c r="BU2327" s="28"/>
      <c r="BV2327" s="28"/>
      <c r="BW2327" s="28"/>
      <c r="BX2327" s="28"/>
      <c r="BY2327" s="28"/>
      <c r="BZ2327" s="28"/>
      <c r="CA2327" s="28"/>
      <c r="CB2327" s="28"/>
      <c r="CC2327" s="28"/>
      <c r="CD2327" s="28"/>
      <c r="CE2327" s="28"/>
      <c r="CF2327" s="28"/>
      <c r="CG2327" s="28"/>
      <c r="CH2327" s="28"/>
      <c r="CI2327" s="28"/>
      <c r="CJ2327" s="28"/>
      <c r="CK2327" s="28"/>
      <c r="CL2327" s="28"/>
      <c r="CM2327" s="28"/>
      <c r="CN2327" s="28"/>
      <c r="CO2327" s="28"/>
      <c r="CP2327" s="28"/>
      <c r="CQ2327" s="28"/>
      <c r="CR2327" s="28"/>
      <c r="CS2327" s="28"/>
      <c r="CT2327" s="28"/>
      <c r="CU2327" s="28"/>
      <c r="CV2327" s="28"/>
      <c r="CW2327" s="28"/>
      <c r="CX2327" s="28"/>
      <c r="CY2327" s="28"/>
    </row>
    <row r="2328" customFormat="false" ht="12.75" hidden="false" customHeight="false" outlineLevel="0" collapsed="false">
      <c r="BS2328" s="28"/>
      <c r="BT2328" s="28"/>
      <c r="BU2328" s="28"/>
      <c r="BV2328" s="28"/>
      <c r="BW2328" s="28"/>
      <c r="BX2328" s="28"/>
      <c r="BY2328" s="28"/>
      <c r="BZ2328" s="28"/>
      <c r="CA2328" s="28"/>
      <c r="CB2328" s="28"/>
      <c r="CC2328" s="28"/>
      <c r="CD2328" s="28"/>
      <c r="CE2328" s="28"/>
      <c r="CF2328" s="28"/>
      <c r="CG2328" s="28"/>
      <c r="CH2328" s="28"/>
      <c r="CI2328" s="28"/>
      <c r="CJ2328" s="28"/>
      <c r="CK2328" s="28"/>
      <c r="CL2328" s="28"/>
      <c r="CM2328" s="28"/>
      <c r="CN2328" s="28"/>
      <c r="CO2328" s="28"/>
      <c r="CP2328" s="28"/>
      <c r="CQ2328" s="28"/>
      <c r="CR2328" s="28"/>
      <c r="CS2328" s="28"/>
      <c r="CT2328" s="28"/>
      <c r="CU2328" s="28"/>
      <c r="CV2328" s="28"/>
      <c r="CW2328" s="28"/>
      <c r="CX2328" s="28"/>
      <c r="CY2328" s="28"/>
    </row>
    <row r="2329" customFormat="false" ht="12.75" hidden="false" customHeight="false" outlineLevel="0" collapsed="false">
      <c r="BS2329" s="28"/>
      <c r="BT2329" s="28"/>
      <c r="BU2329" s="28"/>
      <c r="BV2329" s="28"/>
      <c r="BW2329" s="28"/>
      <c r="BX2329" s="28"/>
      <c r="BY2329" s="28"/>
      <c r="BZ2329" s="28"/>
      <c r="CA2329" s="28"/>
      <c r="CB2329" s="28"/>
      <c r="CC2329" s="28"/>
      <c r="CD2329" s="28"/>
      <c r="CE2329" s="28"/>
      <c r="CF2329" s="28"/>
      <c r="CG2329" s="28"/>
      <c r="CH2329" s="28"/>
      <c r="CI2329" s="28"/>
      <c r="CJ2329" s="28"/>
      <c r="CK2329" s="28"/>
      <c r="CL2329" s="28"/>
      <c r="CM2329" s="28"/>
      <c r="CN2329" s="28"/>
      <c r="CO2329" s="28"/>
      <c r="CP2329" s="28"/>
      <c r="CQ2329" s="28"/>
      <c r="CR2329" s="28"/>
      <c r="CS2329" s="28"/>
      <c r="CT2329" s="28"/>
      <c r="CU2329" s="28"/>
      <c r="CV2329" s="28"/>
      <c r="CW2329" s="28"/>
      <c r="CX2329" s="28"/>
      <c r="CY2329" s="28"/>
    </row>
    <row r="2330" customFormat="false" ht="12.75" hidden="false" customHeight="false" outlineLevel="0" collapsed="false">
      <c r="BS2330" s="28"/>
      <c r="BT2330" s="28"/>
      <c r="BU2330" s="28"/>
      <c r="BV2330" s="28"/>
      <c r="BW2330" s="28"/>
      <c r="BX2330" s="28"/>
      <c r="BY2330" s="28"/>
      <c r="BZ2330" s="28"/>
      <c r="CA2330" s="28"/>
      <c r="CB2330" s="28"/>
      <c r="CC2330" s="28"/>
      <c r="CD2330" s="28"/>
      <c r="CE2330" s="28"/>
      <c r="CF2330" s="28"/>
      <c r="CG2330" s="28"/>
      <c r="CH2330" s="28"/>
      <c r="CI2330" s="28"/>
      <c r="CJ2330" s="28"/>
      <c r="CK2330" s="28"/>
      <c r="CL2330" s="28"/>
      <c r="CM2330" s="28"/>
      <c r="CN2330" s="28"/>
      <c r="CO2330" s="28"/>
      <c r="CP2330" s="28"/>
      <c r="CQ2330" s="28"/>
      <c r="CR2330" s="28"/>
      <c r="CS2330" s="28"/>
      <c r="CT2330" s="28"/>
      <c r="CU2330" s="28"/>
      <c r="CV2330" s="28"/>
      <c r="CW2330" s="28"/>
      <c r="CX2330" s="28"/>
      <c r="CY2330" s="28"/>
    </row>
    <row r="2331" customFormat="false" ht="12.75" hidden="false" customHeight="false" outlineLevel="0" collapsed="false">
      <c r="BS2331" s="28"/>
      <c r="BT2331" s="28"/>
      <c r="BU2331" s="28"/>
      <c r="BV2331" s="28"/>
      <c r="BW2331" s="28"/>
      <c r="BX2331" s="28"/>
      <c r="BY2331" s="28"/>
      <c r="BZ2331" s="28"/>
      <c r="CA2331" s="28"/>
      <c r="CB2331" s="28"/>
      <c r="CC2331" s="28"/>
      <c r="CD2331" s="28"/>
      <c r="CE2331" s="28"/>
      <c r="CF2331" s="28"/>
      <c r="CG2331" s="28"/>
      <c r="CH2331" s="28"/>
      <c r="CI2331" s="28"/>
      <c r="CJ2331" s="28"/>
      <c r="CK2331" s="28"/>
      <c r="CL2331" s="28"/>
      <c r="CM2331" s="28"/>
      <c r="CN2331" s="28"/>
      <c r="CO2331" s="28"/>
      <c r="CP2331" s="28"/>
      <c r="CQ2331" s="28"/>
      <c r="CR2331" s="28"/>
      <c r="CS2331" s="28"/>
      <c r="CT2331" s="28"/>
      <c r="CU2331" s="28"/>
      <c r="CV2331" s="28"/>
      <c r="CW2331" s="28"/>
      <c r="CX2331" s="28"/>
      <c r="CY2331" s="28"/>
    </row>
    <row r="2332" customFormat="false" ht="12.75" hidden="false" customHeight="false" outlineLevel="0" collapsed="false">
      <c r="BS2332" s="28"/>
      <c r="BT2332" s="28"/>
      <c r="BU2332" s="28"/>
      <c r="BV2332" s="28"/>
      <c r="BW2332" s="28"/>
      <c r="BX2332" s="28"/>
      <c r="BY2332" s="28"/>
      <c r="BZ2332" s="28"/>
      <c r="CA2332" s="28"/>
      <c r="CB2332" s="28"/>
      <c r="CC2332" s="28"/>
      <c r="CD2332" s="28"/>
      <c r="CE2332" s="28"/>
      <c r="CF2332" s="28"/>
      <c r="CG2332" s="28"/>
      <c r="CH2332" s="28"/>
      <c r="CI2332" s="28"/>
      <c r="CJ2332" s="28"/>
      <c r="CK2332" s="28"/>
      <c r="CL2332" s="28"/>
      <c r="CM2332" s="28"/>
      <c r="CN2332" s="28"/>
      <c r="CO2332" s="28"/>
      <c r="CP2332" s="28"/>
      <c r="CQ2332" s="28"/>
      <c r="CR2332" s="28"/>
      <c r="CS2332" s="28"/>
      <c r="CT2332" s="28"/>
      <c r="CU2332" s="28"/>
      <c r="CV2332" s="28"/>
      <c r="CW2332" s="28"/>
      <c r="CX2332" s="28"/>
      <c r="CY2332" s="28"/>
    </row>
    <row r="2333" customFormat="false" ht="12.75" hidden="false" customHeight="false" outlineLevel="0" collapsed="false">
      <c r="BS2333" s="28"/>
      <c r="BT2333" s="28"/>
      <c r="BU2333" s="28"/>
      <c r="BV2333" s="28"/>
      <c r="BW2333" s="28"/>
      <c r="BX2333" s="28"/>
      <c r="BY2333" s="28"/>
      <c r="BZ2333" s="28"/>
      <c r="CA2333" s="28"/>
      <c r="CB2333" s="28"/>
      <c r="CC2333" s="28"/>
      <c r="CD2333" s="28"/>
      <c r="CE2333" s="28"/>
      <c r="CF2333" s="28"/>
      <c r="CG2333" s="28"/>
      <c r="CH2333" s="28"/>
      <c r="CI2333" s="28"/>
      <c r="CJ2333" s="28"/>
      <c r="CK2333" s="28"/>
      <c r="CL2333" s="28"/>
      <c r="CM2333" s="28"/>
      <c r="CN2333" s="28"/>
      <c r="CO2333" s="28"/>
      <c r="CP2333" s="28"/>
      <c r="CQ2333" s="28"/>
      <c r="CR2333" s="28"/>
      <c r="CS2333" s="28"/>
      <c r="CT2333" s="28"/>
      <c r="CU2333" s="28"/>
      <c r="CV2333" s="28"/>
      <c r="CW2333" s="28"/>
      <c r="CX2333" s="28"/>
      <c r="CY2333" s="28"/>
    </row>
    <row r="2334" customFormat="false" ht="12.75" hidden="false" customHeight="false" outlineLevel="0" collapsed="false">
      <c r="BS2334" s="28"/>
      <c r="BT2334" s="28"/>
      <c r="BU2334" s="28"/>
      <c r="BV2334" s="28"/>
      <c r="BW2334" s="28"/>
      <c r="BX2334" s="28"/>
      <c r="BY2334" s="28"/>
      <c r="BZ2334" s="28"/>
      <c r="CA2334" s="28"/>
      <c r="CB2334" s="28"/>
      <c r="CC2334" s="28"/>
      <c r="CD2334" s="28"/>
      <c r="CE2334" s="28"/>
      <c r="CF2334" s="28"/>
      <c r="CG2334" s="28"/>
      <c r="CH2334" s="28"/>
      <c r="CI2334" s="28"/>
      <c r="CJ2334" s="28"/>
      <c r="CK2334" s="28"/>
      <c r="CL2334" s="28"/>
      <c r="CM2334" s="28"/>
      <c r="CN2334" s="28"/>
      <c r="CO2334" s="28"/>
      <c r="CP2334" s="28"/>
      <c r="CQ2334" s="28"/>
      <c r="CR2334" s="28"/>
      <c r="CS2334" s="28"/>
      <c r="CT2334" s="28"/>
      <c r="CU2334" s="28"/>
      <c r="CV2334" s="28"/>
      <c r="CW2334" s="28"/>
      <c r="CX2334" s="28"/>
      <c r="CY2334" s="28"/>
    </row>
    <row r="2335" customFormat="false" ht="12.75" hidden="false" customHeight="false" outlineLevel="0" collapsed="false">
      <c r="BS2335" s="28"/>
      <c r="BT2335" s="28"/>
      <c r="BU2335" s="28"/>
      <c r="BV2335" s="28"/>
      <c r="BW2335" s="28"/>
      <c r="BX2335" s="28"/>
      <c r="BY2335" s="28"/>
      <c r="BZ2335" s="28"/>
      <c r="CA2335" s="28"/>
      <c r="CB2335" s="28"/>
      <c r="CC2335" s="28"/>
      <c r="CD2335" s="28"/>
      <c r="CE2335" s="28"/>
      <c r="CF2335" s="28"/>
      <c r="CG2335" s="28"/>
      <c r="CH2335" s="28"/>
      <c r="CI2335" s="28"/>
      <c r="CJ2335" s="28"/>
      <c r="CK2335" s="28"/>
      <c r="CL2335" s="28"/>
      <c r="CM2335" s="28"/>
      <c r="CN2335" s="28"/>
      <c r="CO2335" s="28"/>
      <c r="CP2335" s="28"/>
      <c r="CQ2335" s="28"/>
      <c r="CR2335" s="28"/>
      <c r="CS2335" s="28"/>
      <c r="CT2335" s="28"/>
      <c r="CU2335" s="28"/>
      <c r="CV2335" s="28"/>
      <c r="CW2335" s="28"/>
      <c r="CX2335" s="28"/>
      <c r="CY2335" s="28"/>
    </row>
    <row r="2336" customFormat="false" ht="12.75" hidden="false" customHeight="false" outlineLevel="0" collapsed="false">
      <c r="BS2336" s="28"/>
      <c r="BT2336" s="28"/>
      <c r="BU2336" s="28"/>
      <c r="BV2336" s="28"/>
      <c r="BW2336" s="28"/>
      <c r="BX2336" s="28"/>
      <c r="BY2336" s="28"/>
      <c r="BZ2336" s="28"/>
      <c r="CA2336" s="28"/>
      <c r="CB2336" s="28"/>
      <c r="CC2336" s="28"/>
      <c r="CD2336" s="28"/>
      <c r="CE2336" s="28"/>
      <c r="CF2336" s="28"/>
      <c r="CG2336" s="28"/>
      <c r="CH2336" s="28"/>
      <c r="CI2336" s="28"/>
      <c r="CJ2336" s="28"/>
      <c r="CK2336" s="28"/>
      <c r="CL2336" s="28"/>
      <c r="CM2336" s="28"/>
      <c r="CN2336" s="28"/>
      <c r="CO2336" s="28"/>
      <c r="CP2336" s="28"/>
      <c r="CQ2336" s="28"/>
      <c r="CR2336" s="28"/>
      <c r="CS2336" s="28"/>
      <c r="CT2336" s="28"/>
      <c r="CU2336" s="28"/>
      <c r="CV2336" s="28"/>
      <c r="CW2336" s="28"/>
      <c r="CX2336" s="28"/>
      <c r="CY2336" s="28"/>
    </row>
    <row r="2337" customFormat="false" ht="12.75" hidden="false" customHeight="false" outlineLevel="0" collapsed="false">
      <c r="BS2337" s="28"/>
      <c r="BT2337" s="28"/>
      <c r="BU2337" s="28"/>
      <c r="BV2337" s="28"/>
      <c r="BW2337" s="28"/>
      <c r="BX2337" s="28"/>
      <c r="BY2337" s="28"/>
      <c r="BZ2337" s="28"/>
      <c r="CA2337" s="28"/>
      <c r="CB2337" s="28"/>
      <c r="CC2337" s="28"/>
      <c r="CD2337" s="28"/>
      <c r="CE2337" s="28"/>
      <c r="CF2337" s="28"/>
      <c r="CG2337" s="28"/>
      <c r="CH2337" s="28"/>
      <c r="CI2337" s="28"/>
      <c r="CJ2337" s="28"/>
      <c r="CK2337" s="28"/>
      <c r="CL2337" s="28"/>
      <c r="CM2337" s="28"/>
      <c r="CN2337" s="28"/>
      <c r="CO2337" s="28"/>
      <c r="CP2337" s="28"/>
      <c r="CQ2337" s="28"/>
      <c r="CR2337" s="28"/>
      <c r="CS2337" s="28"/>
      <c r="CT2337" s="28"/>
      <c r="CU2337" s="28"/>
      <c r="CV2337" s="28"/>
      <c r="CW2337" s="28"/>
      <c r="CX2337" s="28"/>
      <c r="CY2337" s="28"/>
    </row>
    <row r="2338" customFormat="false" ht="12.75" hidden="false" customHeight="false" outlineLevel="0" collapsed="false">
      <c r="BS2338" s="28"/>
      <c r="BT2338" s="28"/>
      <c r="BU2338" s="28"/>
      <c r="BV2338" s="28"/>
      <c r="BW2338" s="28"/>
      <c r="BX2338" s="28"/>
      <c r="BY2338" s="28"/>
      <c r="BZ2338" s="28"/>
      <c r="CA2338" s="28"/>
      <c r="CB2338" s="28"/>
      <c r="CC2338" s="28"/>
      <c r="CD2338" s="28"/>
      <c r="CE2338" s="28"/>
      <c r="CF2338" s="28"/>
      <c r="CG2338" s="28"/>
      <c r="CH2338" s="28"/>
      <c r="CI2338" s="28"/>
      <c r="CJ2338" s="28"/>
      <c r="CK2338" s="28"/>
      <c r="CL2338" s="28"/>
      <c r="CM2338" s="28"/>
      <c r="CN2338" s="28"/>
      <c r="CO2338" s="28"/>
      <c r="CP2338" s="28"/>
      <c r="CQ2338" s="28"/>
      <c r="CR2338" s="28"/>
      <c r="CS2338" s="28"/>
      <c r="CT2338" s="28"/>
      <c r="CU2338" s="28"/>
      <c r="CV2338" s="28"/>
      <c r="CW2338" s="28"/>
      <c r="CX2338" s="28"/>
      <c r="CY2338" s="28"/>
    </row>
    <row r="2339" customFormat="false" ht="12.75" hidden="false" customHeight="false" outlineLevel="0" collapsed="false">
      <c r="BS2339" s="28"/>
      <c r="BT2339" s="28"/>
      <c r="BU2339" s="28"/>
      <c r="BV2339" s="28"/>
      <c r="BW2339" s="28"/>
      <c r="BX2339" s="28"/>
      <c r="BY2339" s="28"/>
      <c r="BZ2339" s="28"/>
      <c r="CA2339" s="28"/>
      <c r="CB2339" s="28"/>
      <c r="CC2339" s="28"/>
      <c r="CD2339" s="28"/>
      <c r="CE2339" s="28"/>
      <c r="CF2339" s="28"/>
      <c r="CG2339" s="28"/>
      <c r="CH2339" s="28"/>
      <c r="CI2339" s="28"/>
      <c r="CJ2339" s="28"/>
      <c r="CK2339" s="28"/>
      <c r="CL2339" s="28"/>
      <c r="CM2339" s="28"/>
      <c r="CN2339" s="28"/>
      <c r="CO2339" s="28"/>
      <c r="CP2339" s="28"/>
      <c r="CQ2339" s="28"/>
      <c r="CR2339" s="28"/>
      <c r="CS2339" s="28"/>
      <c r="CT2339" s="28"/>
      <c r="CU2339" s="28"/>
      <c r="CV2339" s="28"/>
      <c r="CW2339" s="28"/>
      <c r="CX2339" s="28"/>
      <c r="CY2339" s="28"/>
    </row>
    <row r="2340" customFormat="false" ht="12.75" hidden="false" customHeight="false" outlineLevel="0" collapsed="false">
      <c r="BS2340" s="28"/>
      <c r="BT2340" s="28"/>
      <c r="BU2340" s="28"/>
      <c r="BV2340" s="28"/>
      <c r="BW2340" s="28"/>
      <c r="BX2340" s="28"/>
      <c r="BY2340" s="28"/>
      <c r="BZ2340" s="28"/>
      <c r="CA2340" s="28"/>
      <c r="CB2340" s="28"/>
      <c r="CC2340" s="28"/>
      <c r="CD2340" s="28"/>
      <c r="CE2340" s="28"/>
      <c r="CF2340" s="28"/>
      <c r="CG2340" s="28"/>
      <c r="CH2340" s="28"/>
      <c r="CI2340" s="28"/>
      <c r="CJ2340" s="28"/>
      <c r="CK2340" s="28"/>
      <c r="CL2340" s="28"/>
      <c r="CM2340" s="28"/>
      <c r="CN2340" s="28"/>
      <c r="CO2340" s="28"/>
      <c r="CP2340" s="28"/>
      <c r="CQ2340" s="28"/>
      <c r="CR2340" s="28"/>
      <c r="CS2340" s="28"/>
      <c r="CT2340" s="28"/>
      <c r="CU2340" s="28"/>
      <c r="CV2340" s="28"/>
      <c r="CW2340" s="28"/>
      <c r="CX2340" s="28"/>
      <c r="CY2340" s="28"/>
    </row>
    <row r="2341" customFormat="false" ht="12.75" hidden="false" customHeight="false" outlineLevel="0" collapsed="false">
      <c r="BS2341" s="28"/>
      <c r="BT2341" s="28"/>
      <c r="BU2341" s="28"/>
      <c r="BV2341" s="28"/>
      <c r="BW2341" s="28"/>
      <c r="BX2341" s="28"/>
      <c r="BY2341" s="28"/>
      <c r="BZ2341" s="28"/>
      <c r="CA2341" s="28"/>
      <c r="CB2341" s="28"/>
      <c r="CC2341" s="28"/>
      <c r="CD2341" s="28"/>
      <c r="CE2341" s="28"/>
      <c r="CF2341" s="28"/>
      <c r="CG2341" s="28"/>
      <c r="CH2341" s="28"/>
      <c r="CI2341" s="28"/>
      <c r="CJ2341" s="28"/>
      <c r="CK2341" s="28"/>
      <c r="CL2341" s="28"/>
      <c r="CM2341" s="28"/>
      <c r="CN2341" s="28"/>
      <c r="CO2341" s="28"/>
      <c r="CP2341" s="28"/>
      <c r="CQ2341" s="28"/>
      <c r="CR2341" s="28"/>
      <c r="CS2341" s="28"/>
      <c r="CT2341" s="28"/>
      <c r="CU2341" s="28"/>
      <c r="CV2341" s="28"/>
      <c r="CW2341" s="28"/>
      <c r="CX2341" s="28"/>
      <c r="CY2341" s="28"/>
    </row>
    <row r="2342" customFormat="false" ht="12.75" hidden="false" customHeight="false" outlineLevel="0" collapsed="false">
      <c r="BS2342" s="28"/>
      <c r="BT2342" s="28"/>
      <c r="BU2342" s="28"/>
      <c r="BV2342" s="28"/>
      <c r="BW2342" s="28"/>
      <c r="BX2342" s="28"/>
      <c r="BY2342" s="28"/>
      <c r="BZ2342" s="28"/>
      <c r="CA2342" s="28"/>
      <c r="CB2342" s="28"/>
      <c r="CC2342" s="28"/>
      <c r="CD2342" s="28"/>
      <c r="CE2342" s="28"/>
      <c r="CF2342" s="28"/>
      <c r="CG2342" s="28"/>
      <c r="CH2342" s="28"/>
      <c r="CI2342" s="28"/>
      <c r="CJ2342" s="28"/>
      <c r="CK2342" s="28"/>
      <c r="CL2342" s="28"/>
      <c r="CM2342" s="28"/>
      <c r="CN2342" s="28"/>
      <c r="CO2342" s="28"/>
      <c r="CP2342" s="28"/>
      <c r="CQ2342" s="28"/>
      <c r="CR2342" s="28"/>
      <c r="CS2342" s="28"/>
      <c r="CT2342" s="28"/>
      <c r="CU2342" s="28"/>
      <c r="CV2342" s="28"/>
      <c r="CW2342" s="28"/>
      <c r="CX2342" s="28"/>
      <c r="CY2342" s="28"/>
    </row>
    <row r="2343" customFormat="false" ht="12.75" hidden="false" customHeight="false" outlineLevel="0" collapsed="false">
      <c r="BS2343" s="28"/>
      <c r="BT2343" s="28"/>
      <c r="BU2343" s="28"/>
      <c r="BV2343" s="28"/>
      <c r="BW2343" s="28"/>
      <c r="BX2343" s="28"/>
      <c r="BY2343" s="28"/>
      <c r="BZ2343" s="28"/>
      <c r="CA2343" s="28"/>
      <c r="CB2343" s="28"/>
      <c r="CC2343" s="28"/>
      <c r="CD2343" s="28"/>
      <c r="CE2343" s="28"/>
      <c r="CF2343" s="28"/>
      <c r="CG2343" s="28"/>
      <c r="CH2343" s="28"/>
      <c r="CI2343" s="28"/>
      <c r="CJ2343" s="28"/>
      <c r="CK2343" s="28"/>
      <c r="CL2343" s="28"/>
      <c r="CM2343" s="28"/>
      <c r="CN2343" s="28"/>
      <c r="CO2343" s="28"/>
      <c r="CP2343" s="28"/>
      <c r="CQ2343" s="28"/>
      <c r="CR2343" s="28"/>
      <c r="CS2343" s="28"/>
      <c r="CT2343" s="28"/>
      <c r="CU2343" s="28"/>
      <c r="CV2343" s="28"/>
      <c r="CW2343" s="28"/>
      <c r="CX2343" s="28"/>
      <c r="CY2343" s="28"/>
    </row>
    <row r="2344" customFormat="false" ht="12.75" hidden="false" customHeight="false" outlineLevel="0" collapsed="false">
      <c r="BS2344" s="28"/>
      <c r="BT2344" s="28"/>
      <c r="BU2344" s="28"/>
      <c r="BV2344" s="28"/>
      <c r="BW2344" s="28"/>
      <c r="BX2344" s="28"/>
      <c r="BY2344" s="28"/>
      <c r="BZ2344" s="28"/>
      <c r="CA2344" s="28"/>
      <c r="CB2344" s="28"/>
      <c r="CC2344" s="28"/>
      <c r="CD2344" s="28"/>
      <c r="CE2344" s="28"/>
      <c r="CF2344" s="28"/>
      <c r="CG2344" s="28"/>
      <c r="CH2344" s="28"/>
      <c r="CI2344" s="28"/>
      <c r="CJ2344" s="28"/>
      <c r="CK2344" s="28"/>
      <c r="CL2344" s="28"/>
      <c r="CM2344" s="28"/>
      <c r="CN2344" s="28"/>
      <c r="CO2344" s="28"/>
      <c r="CP2344" s="28"/>
      <c r="CQ2344" s="28"/>
      <c r="CR2344" s="28"/>
      <c r="CS2344" s="28"/>
      <c r="CT2344" s="28"/>
      <c r="CU2344" s="28"/>
      <c r="CV2344" s="28"/>
      <c r="CW2344" s="28"/>
      <c r="CX2344" s="28"/>
      <c r="CY2344" s="28"/>
    </row>
    <row r="2345" customFormat="false" ht="12.75" hidden="false" customHeight="false" outlineLevel="0" collapsed="false">
      <c r="BS2345" s="28"/>
      <c r="BT2345" s="28"/>
      <c r="BU2345" s="28"/>
      <c r="BV2345" s="28"/>
      <c r="BW2345" s="28"/>
      <c r="BX2345" s="28"/>
      <c r="BY2345" s="28"/>
      <c r="BZ2345" s="28"/>
      <c r="CA2345" s="28"/>
      <c r="CB2345" s="28"/>
      <c r="CC2345" s="28"/>
      <c r="CD2345" s="28"/>
      <c r="CE2345" s="28"/>
      <c r="CF2345" s="28"/>
      <c r="CG2345" s="28"/>
      <c r="CH2345" s="28"/>
      <c r="CI2345" s="28"/>
      <c r="CJ2345" s="28"/>
      <c r="CK2345" s="28"/>
      <c r="CL2345" s="28"/>
      <c r="CM2345" s="28"/>
      <c r="CN2345" s="28"/>
      <c r="CO2345" s="28"/>
      <c r="CP2345" s="28"/>
      <c r="CQ2345" s="28"/>
      <c r="CR2345" s="28"/>
      <c r="CS2345" s="28"/>
      <c r="CT2345" s="28"/>
      <c r="CU2345" s="28"/>
      <c r="CV2345" s="28"/>
      <c r="CW2345" s="28"/>
      <c r="CX2345" s="28"/>
      <c r="CY2345" s="28"/>
    </row>
    <row r="2346" customFormat="false" ht="12.75" hidden="false" customHeight="false" outlineLevel="0" collapsed="false">
      <c r="BS2346" s="28"/>
      <c r="BT2346" s="28"/>
      <c r="BU2346" s="28"/>
      <c r="BV2346" s="28"/>
      <c r="BW2346" s="28"/>
      <c r="BX2346" s="28"/>
      <c r="BY2346" s="28"/>
      <c r="BZ2346" s="28"/>
      <c r="CA2346" s="28"/>
      <c r="CB2346" s="28"/>
      <c r="CC2346" s="28"/>
      <c r="CD2346" s="28"/>
      <c r="CE2346" s="28"/>
      <c r="CF2346" s="28"/>
      <c r="CG2346" s="28"/>
      <c r="CH2346" s="28"/>
      <c r="CI2346" s="28"/>
      <c r="CJ2346" s="28"/>
      <c r="CK2346" s="28"/>
      <c r="CL2346" s="28"/>
      <c r="CM2346" s="28"/>
      <c r="CN2346" s="28"/>
      <c r="CO2346" s="28"/>
      <c r="CP2346" s="28"/>
      <c r="CQ2346" s="28"/>
      <c r="CR2346" s="28"/>
      <c r="CS2346" s="28"/>
      <c r="CT2346" s="28"/>
      <c r="CU2346" s="28"/>
      <c r="CV2346" s="28"/>
      <c r="CW2346" s="28"/>
      <c r="CX2346" s="28"/>
      <c r="CY2346" s="28"/>
    </row>
    <row r="2347" customFormat="false" ht="12.75" hidden="false" customHeight="false" outlineLevel="0" collapsed="false">
      <c r="BS2347" s="28"/>
      <c r="BT2347" s="28"/>
      <c r="BU2347" s="28"/>
      <c r="BV2347" s="28"/>
      <c r="BW2347" s="28"/>
      <c r="BX2347" s="28"/>
      <c r="BY2347" s="28"/>
      <c r="BZ2347" s="28"/>
      <c r="CA2347" s="28"/>
      <c r="CB2347" s="28"/>
      <c r="CC2347" s="28"/>
      <c r="CD2347" s="28"/>
      <c r="CE2347" s="28"/>
      <c r="CF2347" s="28"/>
      <c r="CG2347" s="28"/>
      <c r="CH2347" s="28"/>
      <c r="CI2347" s="28"/>
      <c r="CJ2347" s="28"/>
      <c r="CK2347" s="28"/>
      <c r="CL2347" s="28"/>
      <c r="CM2347" s="28"/>
      <c r="CN2347" s="28"/>
      <c r="CO2347" s="28"/>
      <c r="CP2347" s="28"/>
      <c r="CQ2347" s="28"/>
      <c r="CR2347" s="28"/>
      <c r="CS2347" s="28"/>
      <c r="CT2347" s="28"/>
      <c r="CU2347" s="28"/>
      <c r="CV2347" s="28"/>
      <c r="CW2347" s="28"/>
      <c r="CX2347" s="28"/>
      <c r="CY2347" s="28"/>
    </row>
    <row r="2348" customFormat="false" ht="12.75" hidden="false" customHeight="false" outlineLevel="0" collapsed="false">
      <c r="BS2348" s="28"/>
      <c r="BT2348" s="28"/>
      <c r="BU2348" s="28"/>
      <c r="BV2348" s="28"/>
      <c r="BW2348" s="28"/>
      <c r="BX2348" s="28"/>
      <c r="BY2348" s="28"/>
      <c r="BZ2348" s="28"/>
      <c r="CA2348" s="28"/>
      <c r="CB2348" s="28"/>
      <c r="CC2348" s="28"/>
      <c r="CD2348" s="28"/>
      <c r="CE2348" s="28"/>
      <c r="CF2348" s="28"/>
      <c r="CG2348" s="28"/>
      <c r="CH2348" s="28"/>
      <c r="CI2348" s="28"/>
      <c r="CJ2348" s="28"/>
      <c r="CK2348" s="28"/>
      <c r="CL2348" s="28"/>
      <c r="CM2348" s="28"/>
      <c r="CN2348" s="28"/>
      <c r="CO2348" s="28"/>
      <c r="CP2348" s="28"/>
      <c r="CQ2348" s="28"/>
      <c r="CR2348" s="28"/>
      <c r="CS2348" s="28"/>
      <c r="CT2348" s="28"/>
      <c r="CU2348" s="28"/>
      <c r="CV2348" s="28"/>
      <c r="CW2348" s="28"/>
      <c r="CX2348" s="28"/>
      <c r="CY2348" s="28"/>
    </row>
    <row r="2349" customFormat="false" ht="12.75" hidden="false" customHeight="false" outlineLevel="0" collapsed="false">
      <c r="BS2349" s="28"/>
      <c r="BT2349" s="28"/>
      <c r="BU2349" s="28"/>
      <c r="BV2349" s="28"/>
      <c r="BW2349" s="28"/>
      <c r="BX2349" s="28"/>
      <c r="BY2349" s="28"/>
      <c r="BZ2349" s="28"/>
      <c r="CA2349" s="28"/>
      <c r="CB2349" s="28"/>
      <c r="CC2349" s="28"/>
      <c r="CD2349" s="28"/>
      <c r="CE2349" s="28"/>
      <c r="CF2349" s="28"/>
      <c r="CG2349" s="28"/>
      <c r="CH2349" s="28"/>
      <c r="CI2349" s="28"/>
      <c r="CJ2349" s="28"/>
      <c r="CK2349" s="28"/>
      <c r="CL2349" s="28"/>
      <c r="CM2349" s="28"/>
      <c r="CN2349" s="28"/>
      <c r="CO2349" s="28"/>
      <c r="CP2349" s="28"/>
      <c r="CQ2349" s="28"/>
      <c r="CR2349" s="28"/>
      <c r="CS2349" s="28"/>
      <c r="CT2349" s="28"/>
      <c r="CU2349" s="28"/>
      <c r="CV2349" s="28"/>
      <c r="CW2349" s="28"/>
      <c r="CX2349" s="28"/>
      <c r="CY2349" s="28"/>
    </row>
    <row r="2350" customFormat="false" ht="12.75" hidden="false" customHeight="false" outlineLevel="0" collapsed="false">
      <c r="BS2350" s="28"/>
      <c r="BT2350" s="28"/>
      <c r="BU2350" s="28"/>
      <c r="BV2350" s="28"/>
      <c r="BW2350" s="28"/>
      <c r="BX2350" s="28"/>
      <c r="BY2350" s="28"/>
      <c r="BZ2350" s="28"/>
      <c r="CA2350" s="28"/>
      <c r="CB2350" s="28"/>
      <c r="CC2350" s="28"/>
      <c r="CD2350" s="28"/>
      <c r="CE2350" s="28"/>
      <c r="CF2350" s="28"/>
      <c r="CG2350" s="28"/>
      <c r="CH2350" s="28"/>
      <c r="CI2350" s="28"/>
      <c r="CJ2350" s="28"/>
      <c r="CK2350" s="28"/>
      <c r="CL2350" s="28"/>
      <c r="CM2350" s="28"/>
      <c r="CN2350" s="28"/>
      <c r="CO2350" s="28"/>
      <c r="CP2350" s="28"/>
      <c r="CQ2350" s="28"/>
      <c r="CR2350" s="28"/>
      <c r="CS2350" s="28"/>
      <c r="CT2350" s="28"/>
      <c r="CU2350" s="28"/>
      <c r="CV2350" s="28"/>
      <c r="CW2350" s="28"/>
      <c r="CX2350" s="28"/>
      <c r="CY2350" s="28"/>
    </row>
    <row r="2351" customFormat="false" ht="12.75" hidden="false" customHeight="false" outlineLevel="0" collapsed="false">
      <c r="BS2351" s="28"/>
      <c r="BT2351" s="28"/>
      <c r="BU2351" s="28"/>
      <c r="BV2351" s="28"/>
      <c r="BW2351" s="28"/>
      <c r="BX2351" s="28"/>
      <c r="BY2351" s="28"/>
      <c r="BZ2351" s="28"/>
      <c r="CA2351" s="28"/>
      <c r="CB2351" s="28"/>
      <c r="CC2351" s="28"/>
      <c r="CD2351" s="28"/>
      <c r="CE2351" s="28"/>
      <c r="CF2351" s="28"/>
      <c r="CG2351" s="28"/>
      <c r="CH2351" s="28"/>
      <c r="CI2351" s="28"/>
      <c r="CJ2351" s="28"/>
      <c r="CK2351" s="28"/>
      <c r="CL2351" s="28"/>
      <c r="CM2351" s="28"/>
      <c r="CN2351" s="28"/>
      <c r="CO2351" s="28"/>
      <c r="CP2351" s="28"/>
      <c r="CQ2351" s="28"/>
      <c r="CR2351" s="28"/>
      <c r="CS2351" s="28"/>
      <c r="CT2351" s="28"/>
      <c r="CU2351" s="28"/>
      <c r="CV2351" s="28"/>
      <c r="CW2351" s="28"/>
      <c r="CX2351" s="28"/>
      <c r="CY2351" s="28"/>
    </row>
    <row r="2352" customFormat="false" ht="12.75" hidden="false" customHeight="false" outlineLevel="0" collapsed="false">
      <c r="BS2352" s="28"/>
      <c r="BT2352" s="28"/>
      <c r="BU2352" s="28"/>
      <c r="BV2352" s="28"/>
      <c r="BW2352" s="28"/>
      <c r="BX2352" s="28"/>
      <c r="BY2352" s="28"/>
      <c r="BZ2352" s="28"/>
      <c r="CA2352" s="28"/>
      <c r="CB2352" s="28"/>
      <c r="CC2352" s="28"/>
      <c r="CD2352" s="28"/>
      <c r="CE2352" s="28"/>
      <c r="CF2352" s="28"/>
      <c r="CG2352" s="28"/>
      <c r="CH2352" s="28"/>
      <c r="CI2352" s="28"/>
      <c r="CJ2352" s="28"/>
      <c r="CK2352" s="28"/>
      <c r="CL2352" s="28"/>
      <c r="CM2352" s="28"/>
      <c r="CN2352" s="28"/>
      <c r="CO2352" s="28"/>
      <c r="CP2352" s="28"/>
      <c r="CQ2352" s="28"/>
      <c r="CR2352" s="28"/>
      <c r="CS2352" s="28"/>
      <c r="CT2352" s="28"/>
      <c r="CU2352" s="28"/>
      <c r="CV2352" s="28"/>
      <c r="CW2352" s="28"/>
      <c r="CX2352" s="28"/>
      <c r="CY2352" s="2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F9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DD820" activePane="bottomRight" state="frozen"/>
      <selection pane="topLeft" activeCell="A1" activeCellId="0" sqref="A1"/>
      <selection pane="topRight" activeCell="DD1" activeCellId="0" sqref="DD1"/>
      <selection pane="bottomLeft" activeCell="A820" activeCellId="0" sqref="A820"/>
      <selection pane="bottomRight" activeCell="DG841" activeCellId="0" sqref="DG84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257" min="1" style="2" width="9.14"/>
  </cols>
  <sheetData>
    <row r="1" customFormat="false" ht="12.75" hidden="false" customHeight="false" outlineLevel="0" collapsed="false">
      <c r="B1" s="2" t="s">
        <v>263</v>
      </c>
      <c r="C1" s="2" t="s">
        <v>264</v>
      </c>
      <c r="D1" s="2" t="s">
        <v>265</v>
      </c>
      <c r="E1" s="2" t="s">
        <v>266</v>
      </c>
      <c r="F1" s="2" t="s">
        <v>267</v>
      </c>
      <c r="G1" s="2" t="s">
        <v>268</v>
      </c>
      <c r="H1" s="2" t="s">
        <v>269</v>
      </c>
      <c r="I1" s="2" t="s">
        <v>270</v>
      </c>
      <c r="J1" s="2" t="s">
        <v>271</v>
      </c>
      <c r="K1" s="2" t="s">
        <v>272</v>
      </c>
      <c r="L1" s="2" t="s">
        <v>273</v>
      </c>
      <c r="M1" s="2" t="s">
        <v>274</v>
      </c>
      <c r="N1" s="2" t="s">
        <v>275</v>
      </c>
      <c r="O1" s="2" t="s">
        <v>276</v>
      </c>
      <c r="R1" s="2" t="s">
        <v>277</v>
      </c>
      <c r="S1" s="2" t="s">
        <v>278</v>
      </c>
      <c r="T1" s="2" t="s">
        <v>279</v>
      </c>
      <c r="U1" s="2" t="s">
        <v>280</v>
      </c>
      <c r="V1" s="2" t="s">
        <v>281</v>
      </c>
      <c r="W1" s="2" t="s">
        <v>282</v>
      </c>
      <c r="X1" s="2" t="s">
        <v>283</v>
      </c>
      <c r="Y1" s="2" t="s">
        <v>284</v>
      </c>
      <c r="Z1" s="2" t="s">
        <v>285</v>
      </c>
      <c r="AA1" s="2" t="s">
        <v>286</v>
      </c>
      <c r="AB1" s="2" t="s">
        <v>287</v>
      </c>
      <c r="AC1" s="2" t="s">
        <v>288</v>
      </c>
      <c r="AD1" s="2" t="s">
        <v>289</v>
      </c>
      <c r="AE1" s="2" t="s">
        <v>290</v>
      </c>
      <c r="AH1" s="2" t="s">
        <v>291</v>
      </c>
      <c r="AI1" s="2" t="s">
        <v>292</v>
      </c>
      <c r="AJ1" s="2" t="s">
        <v>293</v>
      </c>
      <c r="AK1" s="2" t="s">
        <v>294</v>
      </c>
      <c r="AL1" s="2" t="s">
        <v>295</v>
      </c>
      <c r="AM1" s="2" t="s">
        <v>296</v>
      </c>
      <c r="AN1" s="2" t="s">
        <v>297</v>
      </c>
      <c r="AO1" s="2" t="s">
        <v>298</v>
      </c>
      <c r="AP1" s="2" t="s">
        <v>299</v>
      </c>
      <c r="AQ1" s="2" t="s">
        <v>300</v>
      </c>
      <c r="AR1" s="2" t="s">
        <v>301</v>
      </c>
      <c r="AS1" s="2" t="s">
        <v>302</v>
      </c>
      <c r="AT1" s="2" t="s">
        <v>303</v>
      </c>
      <c r="AU1" s="2" t="s">
        <v>304</v>
      </c>
      <c r="AX1" s="2" t="s">
        <v>305</v>
      </c>
      <c r="AY1" s="2" t="s">
        <v>306</v>
      </c>
      <c r="AZ1" s="2" t="s">
        <v>307</v>
      </c>
      <c r="BA1" s="2" t="s">
        <v>308</v>
      </c>
      <c r="BB1" s="2" t="s">
        <v>309</v>
      </c>
      <c r="BC1" s="2" t="s">
        <v>310</v>
      </c>
      <c r="BD1" s="2" t="s">
        <v>311</v>
      </c>
      <c r="BE1" s="2" t="s">
        <v>312</v>
      </c>
      <c r="BF1" s="2" t="s">
        <v>313</v>
      </c>
      <c r="BG1" s="2" t="s">
        <v>314</v>
      </c>
      <c r="BH1" s="2" t="s">
        <v>315</v>
      </c>
      <c r="BI1" s="2" t="s">
        <v>316</v>
      </c>
      <c r="BJ1" s="2" t="s">
        <v>317</v>
      </c>
      <c r="BK1" s="2" t="s">
        <v>318</v>
      </c>
      <c r="BN1" s="2" t="s">
        <v>319</v>
      </c>
      <c r="BO1" s="2" t="s">
        <v>320</v>
      </c>
      <c r="BP1" s="2" t="s">
        <v>321</v>
      </c>
      <c r="BQ1" s="2" t="s">
        <v>322</v>
      </c>
      <c r="BR1" s="2" t="s">
        <v>323</v>
      </c>
      <c r="BS1" s="2" t="s">
        <v>324</v>
      </c>
      <c r="BT1" s="2" t="s">
        <v>325</v>
      </c>
      <c r="BU1" s="2" t="s">
        <v>326</v>
      </c>
      <c r="BV1" s="2" t="s">
        <v>327</v>
      </c>
      <c r="BW1" s="2" t="s">
        <v>328</v>
      </c>
      <c r="BX1" s="2" t="s">
        <v>329</v>
      </c>
      <c r="BY1" s="2" t="s">
        <v>330</v>
      </c>
      <c r="BZ1" s="2" t="s">
        <v>331</v>
      </c>
      <c r="CA1" s="2" t="s">
        <v>332</v>
      </c>
      <c r="CC1" s="2" t="s">
        <v>221</v>
      </c>
      <c r="CD1" s="2" t="s">
        <v>222</v>
      </c>
      <c r="CE1" s="2" t="s">
        <v>223</v>
      </c>
      <c r="CF1" s="2" t="s">
        <v>224</v>
      </c>
      <c r="CG1" s="2" t="s">
        <v>225</v>
      </c>
      <c r="CH1" s="2" t="s">
        <v>226</v>
      </c>
      <c r="CI1" s="2" t="s">
        <v>227</v>
      </c>
      <c r="CJ1" s="2" t="s">
        <v>228</v>
      </c>
      <c r="CK1" s="2" t="s">
        <v>229</v>
      </c>
      <c r="CL1" s="2" t="s">
        <v>230</v>
      </c>
      <c r="CM1" s="2" t="s">
        <v>231</v>
      </c>
      <c r="CN1" s="2" t="s">
        <v>232</v>
      </c>
      <c r="CO1" s="2" t="s">
        <v>233</v>
      </c>
      <c r="CP1" s="2" t="s">
        <v>234</v>
      </c>
      <c r="CR1" s="2" t="s">
        <v>235</v>
      </c>
      <c r="CS1" s="2" t="s">
        <v>236</v>
      </c>
      <c r="CT1" s="2" t="s">
        <v>237</v>
      </c>
      <c r="CU1" s="2" t="s">
        <v>238</v>
      </c>
      <c r="CV1" s="2" t="s">
        <v>239</v>
      </c>
      <c r="CW1" s="2" t="s">
        <v>240</v>
      </c>
      <c r="CX1" s="2" t="s">
        <v>241</v>
      </c>
      <c r="CY1" s="2" t="s">
        <v>242</v>
      </c>
      <c r="CZ1" s="2" t="s">
        <v>243</v>
      </c>
      <c r="DA1" s="2" t="s">
        <v>244</v>
      </c>
      <c r="DB1" s="2" t="s">
        <v>245</v>
      </c>
      <c r="DC1" s="2" t="s">
        <v>246</v>
      </c>
      <c r="DD1" s="2" t="s">
        <v>247</v>
      </c>
      <c r="DE1" s="2" t="s">
        <v>248</v>
      </c>
    </row>
    <row r="2" customFormat="false" ht="12.75" hidden="false" customHeight="false" outlineLevel="0" collapsed="false">
      <c r="B2" s="2" t="s">
        <v>31</v>
      </c>
      <c r="R2" s="2" t="s">
        <v>33</v>
      </c>
      <c r="AH2" s="2" t="s">
        <v>36</v>
      </c>
      <c r="AX2" s="2" t="s">
        <v>39</v>
      </c>
      <c r="BN2" s="2" t="s">
        <v>41</v>
      </c>
      <c r="CC2" s="2" t="s">
        <v>19</v>
      </c>
      <c r="CR2" s="2" t="s">
        <v>25</v>
      </c>
      <c r="CS2" s="2" t="n">
        <v>12</v>
      </c>
    </row>
    <row r="3" customFormat="false" ht="12.75" hidden="false" customHeight="false" outlineLevel="0" collapsed="false">
      <c r="B3" s="2" t="n">
        <v>2</v>
      </c>
      <c r="C3" s="2" t="n">
        <f aca="false">B3+1</f>
        <v>3</v>
      </c>
      <c r="D3" s="2" t="n">
        <f aca="false">C3+1</f>
        <v>4</v>
      </c>
      <c r="E3" s="2" t="n">
        <f aca="false">D3+1</f>
        <v>5</v>
      </c>
      <c r="F3" s="2" t="n">
        <f aca="false">E3+1</f>
        <v>6</v>
      </c>
      <c r="G3" s="2" t="n">
        <f aca="false">F3+1</f>
        <v>7</v>
      </c>
      <c r="H3" s="2" t="n">
        <f aca="false">G3+1</f>
        <v>8</v>
      </c>
      <c r="I3" s="2" t="n">
        <f aca="false">H3+1</f>
        <v>9</v>
      </c>
      <c r="J3" s="2" t="n">
        <f aca="false">I3+1</f>
        <v>10</v>
      </c>
      <c r="K3" s="2" t="n">
        <f aca="false">J3+1</f>
        <v>11</v>
      </c>
      <c r="L3" s="2" t="n">
        <f aca="false">K3+1</f>
        <v>12</v>
      </c>
      <c r="M3" s="2" t="n">
        <f aca="false">L3+1</f>
        <v>13</v>
      </c>
      <c r="N3" s="2" t="n">
        <f aca="false">M3+1</f>
        <v>14</v>
      </c>
      <c r="O3" s="2" t="n">
        <f aca="false">N3+1</f>
        <v>15</v>
      </c>
      <c r="P3" s="2" t="n">
        <f aca="false">O3+1</f>
        <v>16</v>
      </c>
      <c r="Q3" s="2" t="n">
        <f aca="false">P3+1</f>
        <v>17</v>
      </c>
      <c r="R3" s="2" t="n">
        <f aca="false">Q3+1</f>
        <v>18</v>
      </c>
      <c r="S3" s="2" t="n">
        <f aca="false">R3+1</f>
        <v>19</v>
      </c>
      <c r="T3" s="2" t="n">
        <f aca="false">S3+1</f>
        <v>20</v>
      </c>
      <c r="U3" s="2" t="n">
        <f aca="false">T3+1</f>
        <v>21</v>
      </c>
      <c r="V3" s="2" t="n">
        <f aca="false">U3+1</f>
        <v>22</v>
      </c>
      <c r="W3" s="2" t="n">
        <f aca="false">V3+1</f>
        <v>23</v>
      </c>
      <c r="X3" s="2" t="n">
        <f aca="false">W3+1</f>
        <v>24</v>
      </c>
      <c r="Y3" s="2" t="n">
        <f aca="false">X3+1</f>
        <v>25</v>
      </c>
      <c r="Z3" s="2" t="n">
        <f aca="false">Y3+1</f>
        <v>26</v>
      </c>
      <c r="AA3" s="2" t="n">
        <f aca="false">Z3+1</f>
        <v>27</v>
      </c>
      <c r="AB3" s="2" t="n">
        <f aca="false">AA3+1</f>
        <v>28</v>
      </c>
      <c r="AC3" s="2" t="n">
        <f aca="false">AB3+1</f>
        <v>29</v>
      </c>
      <c r="AD3" s="2" t="n">
        <f aca="false">AC3+1</f>
        <v>30</v>
      </c>
      <c r="AE3" s="2" t="n">
        <f aca="false">AD3+1</f>
        <v>31</v>
      </c>
      <c r="AF3" s="2" t="n">
        <f aca="false">AE3+1</f>
        <v>32</v>
      </c>
      <c r="AG3" s="2" t="n">
        <f aca="false">AF3+1</f>
        <v>33</v>
      </c>
      <c r="AH3" s="2" t="n">
        <f aca="false">AG3+1</f>
        <v>34</v>
      </c>
      <c r="AI3" s="2" t="n">
        <f aca="false">AH3+1</f>
        <v>35</v>
      </c>
      <c r="AJ3" s="2" t="n">
        <f aca="false">AI3+1</f>
        <v>36</v>
      </c>
      <c r="AK3" s="2" t="n">
        <f aca="false">AJ3+1</f>
        <v>37</v>
      </c>
      <c r="AL3" s="2" t="n">
        <f aca="false">AK3+1</f>
        <v>38</v>
      </c>
      <c r="AM3" s="2" t="n">
        <f aca="false">AL3+1</f>
        <v>39</v>
      </c>
      <c r="AN3" s="2" t="n">
        <f aca="false">AM3+1</f>
        <v>40</v>
      </c>
      <c r="AO3" s="2" t="n">
        <f aca="false">AN3+1</f>
        <v>41</v>
      </c>
      <c r="AP3" s="2" t="n">
        <f aca="false">AO3+1</f>
        <v>42</v>
      </c>
      <c r="AQ3" s="2" t="n">
        <f aca="false">AP3+1</f>
        <v>43</v>
      </c>
      <c r="AR3" s="2" t="n">
        <f aca="false">AQ3+1</f>
        <v>44</v>
      </c>
      <c r="AS3" s="2" t="n">
        <f aca="false">AR3+1</f>
        <v>45</v>
      </c>
      <c r="AT3" s="2" t="n">
        <f aca="false">AS3+1</f>
        <v>46</v>
      </c>
      <c r="AU3" s="2" t="n">
        <f aca="false">AT3+1</f>
        <v>47</v>
      </c>
      <c r="AV3" s="2" t="n">
        <f aca="false">AU3+1</f>
        <v>48</v>
      </c>
      <c r="AW3" s="2" t="n">
        <f aca="false">AV3+1</f>
        <v>49</v>
      </c>
      <c r="AX3" s="2" t="n">
        <f aca="false">AW3+1</f>
        <v>50</v>
      </c>
      <c r="AY3" s="2" t="n">
        <f aca="false">AX3+1</f>
        <v>51</v>
      </c>
      <c r="AZ3" s="2" t="n">
        <f aca="false">AY3+1</f>
        <v>52</v>
      </c>
      <c r="BA3" s="2" t="n">
        <f aca="false">AZ3+1</f>
        <v>53</v>
      </c>
      <c r="BB3" s="2" t="n">
        <f aca="false">BA3+1</f>
        <v>54</v>
      </c>
      <c r="BC3" s="2" t="n">
        <f aca="false">BB3+1</f>
        <v>55</v>
      </c>
      <c r="BD3" s="2" t="n">
        <f aca="false">BC3+1</f>
        <v>56</v>
      </c>
      <c r="BE3" s="2" t="n">
        <f aca="false">BD3+1</f>
        <v>57</v>
      </c>
      <c r="BF3" s="2" t="n">
        <f aca="false">BE3+1</f>
        <v>58</v>
      </c>
      <c r="BG3" s="2" t="n">
        <f aca="false">BF3+1</f>
        <v>59</v>
      </c>
      <c r="BH3" s="2" t="n">
        <f aca="false">BG3+1</f>
        <v>60</v>
      </c>
      <c r="BI3" s="2" t="n">
        <f aca="false">BH3+1</f>
        <v>61</v>
      </c>
      <c r="BJ3" s="2" t="n">
        <f aca="false">BI3+1</f>
        <v>62</v>
      </c>
      <c r="BK3" s="2" t="n">
        <f aca="false">BJ3+1</f>
        <v>63</v>
      </c>
      <c r="BL3" s="2" t="n">
        <f aca="false">BK3+1</f>
        <v>64</v>
      </c>
      <c r="BM3" s="2" t="n">
        <f aca="false">BL3+1</f>
        <v>65</v>
      </c>
      <c r="BN3" s="2" t="n">
        <f aca="false">BM3+1</f>
        <v>66</v>
      </c>
      <c r="BO3" s="2" t="n">
        <f aca="false">BN3+1</f>
        <v>67</v>
      </c>
      <c r="BP3" s="2" t="n">
        <f aca="false">BO3+1</f>
        <v>68</v>
      </c>
      <c r="BQ3" s="2" t="n">
        <f aca="false">BP3+1</f>
        <v>69</v>
      </c>
      <c r="BR3" s="2" t="n">
        <f aca="false">BQ3+1</f>
        <v>70</v>
      </c>
      <c r="BS3" s="2" t="n">
        <f aca="false">BR3+1</f>
        <v>71</v>
      </c>
      <c r="BT3" s="2" t="n">
        <f aca="false">BS3+1</f>
        <v>72</v>
      </c>
      <c r="BU3" s="2" t="n">
        <f aca="false">BT3+1</f>
        <v>73</v>
      </c>
      <c r="BV3" s="2" t="n">
        <f aca="false">BU3+1</f>
        <v>74</v>
      </c>
      <c r="BW3" s="2" t="n">
        <f aca="false">BV3+1</f>
        <v>75</v>
      </c>
      <c r="BX3" s="2" t="n">
        <f aca="false">BW3+1</f>
        <v>76</v>
      </c>
      <c r="BY3" s="2" t="n">
        <f aca="false">BX3+1</f>
        <v>77</v>
      </c>
      <c r="BZ3" s="2" t="n">
        <f aca="false">BY3+1</f>
        <v>78</v>
      </c>
      <c r="CA3" s="2" t="n">
        <f aca="false">BZ3+1</f>
        <v>79</v>
      </c>
      <c r="CB3" s="2" t="n">
        <f aca="false">CA3+1</f>
        <v>80</v>
      </c>
      <c r="CC3" s="2" t="n">
        <f aca="false">CB3+1</f>
        <v>81</v>
      </c>
      <c r="CD3" s="2" t="n">
        <f aca="false">CC3+1</f>
        <v>82</v>
      </c>
      <c r="CE3" s="2" t="n">
        <f aca="false">CD3+1</f>
        <v>83</v>
      </c>
      <c r="CF3" s="2" t="n">
        <f aca="false">CE3+1</f>
        <v>84</v>
      </c>
      <c r="CG3" s="2" t="n">
        <f aca="false">CF3+1</f>
        <v>85</v>
      </c>
      <c r="CH3" s="2" t="n">
        <f aca="false">CG3+1</f>
        <v>86</v>
      </c>
      <c r="CI3" s="2" t="n">
        <f aca="false">CH3+1</f>
        <v>87</v>
      </c>
      <c r="CJ3" s="2" t="n">
        <f aca="false">CI3+1</f>
        <v>88</v>
      </c>
      <c r="CK3" s="2" t="n">
        <f aca="false">CJ3+1</f>
        <v>89</v>
      </c>
      <c r="CL3" s="2" t="n">
        <f aca="false">CK3+1</f>
        <v>90</v>
      </c>
      <c r="CM3" s="2" t="n">
        <f aca="false">CL3+1</f>
        <v>91</v>
      </c>
      <c r="CN3" s="2" t="n">
        <f aca="false">CM3+1</f>
        <v>92</v>
      </c>
      <c r="CO3" s="2" t="n">
        <f aca="false">CN3+1</f>
        <v>93</v>
      </c>
      <c r="CP3" s="2" t="n">
        <f aca="false">CO3+1</f>
        <v>94</v>
      </c>
      <c r="CQ3" s="2" t="n">
        <f aca="false">CP3+1</f>
        <v>95</v>
      </c>
      <c r="CR3" s="2" t="n">
        <f aca="false">CQ3+1</f>
        <v>96</v>
      </c>
      <c r="CS3" s="2" t="n">
        <f aca="false">CR3+1</f>
        <v>97</v>
      </c>
      <c r="CT3" s="2" t="n">
        <f aca="false">CS3+1</f>
        <v>98</v>
      </c>
      <c r="CU3" s="2" t="n">
        <f aca="false">CT3+1</f>
        <v>99</v>
      </c>
      <c r="CV3" s="2" t="n">
        <f aca="false">CU3+1</f>
        <v>100</v>
      </c>
      <c r="CW3" s="2" t="n">
        <f aca="false">CV3+1</f>
        <v>101</v>
      </c>
      <c r="CX3" s="2" t="n">
        <f aca="false">CW3+1</f>
        <v>102</v>
      </c>
      <c r="CY3" s="2" t="n">
        <f aca="false">CX3+1</f>
        <v>103</v>
      </c>
      <c r="CZ3" s="2" t="n">
        <f aca="false">CY3+1</f>
        <v>104</v>
      </c>
      <c r="DA3" s="2" t="n">
        <f aca="false">CZ3+1</f>
        <v>105</v>
      </c>
      <c r="DB3" s="2" t="n">
        <f aca="false">DA3+1</f>
        <v>106</v>
      </c>
      <c r="DC3" s="2" t="n">
        <f aca="false">DB3+1</f>
        <v>107</v>
      </c>
      <c r="DD3" s="2" t="n">
        <f aca="false">DC3+1</f>
        <v>108</v>
      </c>
      <c r="DE3" s="2" t="n">
        <f aca="false">DD3+1</f>
        <v>109</v>
      </c>
      <c r="DF3" s="2" t="n">
        <f aca="false">DE3+1</f>
        <v>110</v>
      </c>
    </row>
    <row r="4" customFormat="false" ht="12.75" hidden="false" customHeight="false" outlineLevel="0" collapsed="false">
      <c r="B4" s="4" t="s">
        <v>5</v>
      </c>
      <c r="C4" s="1" t="s">
        <v>7</v>
      </c>
      <c r="D4" s="1" t="s">
        <v>11</v>
      </c>
      <c r="E4" s="1" t="s">
        <v>13</v>
      </c>
      <c r="F4" s="1" t="s">
        <v>16</v>
      </c>
      <c r="G4" s="1" t="s">
        <v>20</v>
      </c>
      <c r="H4" s="1" t="s">
        <v>22</v>
      </c>
      <c r="I4" s="1" t="s">
        <v>26</v>
      </c>
      <c r="J4" s="1" t="s">
        <v>18</v>
      </c>
      <c r="K4" s="1" t="s">
        <v>30</v>
      </c>
      <c r="L4" s="1" t="s">
        <v>32</v>
      </c>
      <c r="M4" s="1" t="s">
        <v>34</v>
      </c>
      <c r="N4" s="1" t="s">
        <v>37</v>
      </c>
      <c r="O4" s="1" t="s">
        <v>40</v>
      </c>
      <c r="P4" s="1"/>
      <c r="R4" s="4" t="s">
        <v>5</v>
      </c>
      <c r="S4" s="1" t="s">
        <v>7</v>
      </c>
      <c r="T4" s="1" t="s">
        <v>11</v>
      </c>
      <c r="U4" s="1" t="s">
        <v>13</v>
      </c>
      <c r="V4" s="1" t="s">
        <v>16</v>
      </c>
      <c r="W4" s="1" t="s">
        <v>20</v>
      </c>
      <c r="X4" s="1" t="s">
        <v>22</v>
      </c>
      <c r="Y4" s="1" t="s">
        <v>26</v>
      </c>
      <c r="Z4" s="1" t="s">
        <v>18</v>
      </c>
      <c r="AA4" s="1" t="s">
        <v>30</v>
      </c>
      <c r="AB4" s="1" t="s">
        <v>32</v>
      </c>
      <c r="AC4" s="1" t="s">
        <v>34</v>
      </c>
      <c r="AD4" s="1" t="s">
        <v>37</v>
      </c>
      <c r="AE4" s="1" t="s">
        <v>40</v>
      </c>
      <c r="AF4" s="1"/>
      <c r="AH4" s="4" t="s">
        <v>5</v>
      </c>
      <c r="AI4" s="1" t="s">
        <v>7</v>
      </c>
      <c r="AJ4" s="1" t="s">
        <v>11</v>
      </c>
      <c r="AK4" s="1" t="s">
        <v>13</v>
      </c>
      <c r="AL4" s="1" t="s">
        <v>16</v>
      </c>
      <c r="AM4" s="1" t="s">
        <v>20</v>
      </c>
      <c r="AN4" s="1" t="s">
        <v>22</v>
      </c>
      <c r="AO4" s="1" t="s">
        <v>26</v>
      </c>
      <c r="AP4" s="1" t="s">
        <v>18</v>
      </c>
      <c r="AQ4" s="1" t="s">
        <v>30</v>
      </c>
      <c r="AR4" s="1" t="s">
        <v>32</v>
      </c>
      <c r="AS4" s="1" t="s">
        <v>34</v>
      </c>
      <c r="AT4" s="1" t="s">
        <v>37</v>
      </c>
      <c r="AU4" s="1" t="s">
        <v>40</v>
      </c>
      <c r="AV4" s="1"/>
      <c r="AX4" s="4" t="s">
        <v>5</v>
      </c>
      <c r="AY4" s="1" t="s">
        <v>7</v>
      </c>
      <c r="AZ4" s="1" t="s">
        <v>11</v>
      </c>
      <c r="BA4" s="1" t="s">
        <v>13</v>
      </c>
      <c r="BB4" s="1" t="s">
        <v>16</v>
      </c>
      <c r="BC4" s="1" t="s">
        <v>20</v>
      </c>
      <c r="BD4" s="1" t="s">
        <v>22</v>
      </c>
      <c r="BE4" s="1" t="s">
        <v>26</v>
      </c>
      <c r="BF4" s="1" t="s">
        <v>18</v>
      </c>
      <c r="BG4" s="1" t="s">
        <v>30</v>
      </c>
      <c r="BH4" s="1" t="s">
        <v>32</v>
      </c>
      <c r="BI4" s="1" t="s">
        <v>34</v>
      </c>
      <c r="BJ4" s="1" t="s">
        <v>37</v>
      </c>
      <c r="BK4" s="1" t="s">
        <v>40</v>
      </c>
      <c r="BL4" s="1"/>
      <c r="BN4" s="4" t="s">
        <v>5</v>
      </c>
      <c r="BO4" s="1" t="s">
        <v>7</v>
      </c>
      <c r="BP4" s="1" t="s">
        <v>11</v>
      </c>
      <c r="BQ4" s="1" t="s">
        <v>13</v>
      </c>
      <c r="BR4" s="1" t="s">
        <v>16</v>
      </c>
      <c r="BS4" s="1" t="s">
        <v>20</v>
      </c>
      <c r="BT4" s="1" t="s">
        <v>22</v>
      </c>
      <c r="BU4" s="1" t="s">
        <v>26</v>
      </c>
      <c r="BV4" s="1" t="s">
        <v>18</v>
      </c>
      <c r="BW4" s="1" t="s">
        <v>30</v>
      </c>
      <c r="BX4" s="1" t="s">
        <v>32</v>
      </c>
      <c r="BY4" s="1" t="s">
        <v>34</v>
      </c>
      <c r="BZ4" s="1" t="s">
        <v>37</v>
      </c>
      <c r="CA4" s="1" t="s">
        <v>40</v>
      </c>
      <c r="CB4" s="1"/>
      <c r="CC4" s="4" t="s">
        <v>5</v>
      </c>
      <c r="CD4" s="1" t="s">
        <v>7</v>
      </c>
      <c r="CE4" s="1" t="s">
        <v>11</v>
      </c>
      <c r="CF4" s="1" t="s">
        <v>13</v>
      </c>
      <c r="CG4" s="1" t="s">
        <v>16</v>
      </c>
      <c r="CH4" s="1" t="s">
        <v>20</v>
      </c>
      <c r="CI4" s="1" t="s">
        <v>22</v>
      </c>
      <c r="CJ4" s="1" t="s">
        <v>26</v>
      </c>
      <c r="CK4" s="1" t="s">
        <v>18</v>
      </c>
      <c r="CL4" s="1" t="s">
        <v>30</v>
      </c>
      <c r="CM4" s="1" t="s">
        <v>32</v>
      </c>
      <c r="CN4" s="1" t="s">
        <v>34</v>
      </c>
      <c r="CO4" s="1" t="s">
        <v>37</v>
      </c>
      <c r="CP4" s="1" t="s">
        <v>40</v>
      </c>
      <c r="CR4" s="4" t="s">
        <v>5</v>
      </c>
      <c r="CS4" s="1" t="s">
        <v>7</v>
      </c>
      <c r="CT4" s="1" t="s">
        <v>11</v>
      </c>
      <c r="CU4" s="1" t="s">
        <v>13</v>
      </c>
      <c r="CV4" s="1" t="s">
        <v>16</v>
      </c>
      <c r="CW4" s="1" t="s">
        <v>20</v>
      </c>
      <c r="CX4" s="1" t="s">
        <v>22</v>
      </c>
      <c r="CY4" s="1" t="s">
        <v>26</v>
      </c>
      <c r="CZ4" s="1" t="s">
        <v>18</v>
      </c>
      <c r="DA4" s="1" t="s">
        <v>30</v>
      </c>
      <c r="DB4" s="1" t="s">
        <v>32</v>
      </c>
      <c r="DC4" s="1" t="s">
        <v>34</v>
      </c>
      <c r="DD4" s="1" t="s">
        <v>37</v>
      </c>
      <c r="DE4" s="1" t="s">
        <v>40</v>
      </c>
    </row>
    <row r="5" customFormat="false" ht="12.75" hidden="false" customHeight="false" outlineLevel="0" collapsed="false">
      <c r="B5" s="4"/>
      <c r="C5" s="1"/>
      <c r="D5" s="1"/>
      <c r="E5" s="1"/>
      <c r="F5" s="1"/>
      <c r="G5" s="1"/>
      <c r="H5" s="1"/>
      <c r="I5" s="1"/>
      <c r="J5" s="9"/>
      <c r="K5" s="1"/>
      <c r="L5" s="8"/>
      <c r="M5" s="1"/>
      <c r="N5" s="1"/>
      <c r="O5" s="1"/>
      <c r="P5" s="1"/>
      <c r="Q5" s="1"/>
      <c r="R5" s="4"/>
      <c r="S5" s="1"/>
      <c r="T5" s="1"/>
      <c r="U5" s="1"/>
      <c r="V5" s="1"/>
      <c r="W5" s="1"/>
      <c r="X5" s="1"/>
      <c r="Y5" s="1"/>
      <c r="Z5" s="9"/>
      <c r="AA5" s="1"/>
      <c r="AB5" s="8"/>
      <c r="AC5" s="1"/>
      <c r="AD5" s="1"/>
      <c r="AE5" s="1"/>
      <c r="AF5" s="1"/>
      <c r="AG5" s="1"/>
      <c r="AH5" s="4"/>
      <c r="AI5" s="1"/>
      <c r="AJ5" s="1"/>
      <c r="AK5" s="1"/>
      <c r="AL5" s="1"/>
      <c r="AM5" s="1"/>
      <c r="AN5" s="1"/>
      <c r="AO5" s="1"/>
      <c r="AP5" s="9"/>
      <c r="AQ5" s="1"/>
      <c r="AR5" s="8"/>
      <c r="AS5" s="1"/>
      <c r="AT5" s="1"/>
      <c r="AU5" s="1"/>
      <c r="AV5" s="1"/>
      <c r="AW5" s="1"/>
      <c r="AX5" s="4"/>
      <c r="AY5" s="1"/>
      <c r="AZ5" s="1"/>
      <c r="BA5" s="1"/>
      <c r="BB5" s="1"/>
      <c r="BC5" s="1"/>
      <c r="BD5" s="1"/>
      <c r="BE5" s="1"/>
      <c r="BF5" s="9"/>
      <c r="BG5" s="1"/>
      <c r="BH5" s="8"/>
      <c r="BI5" s="1"/>
      <c r="BJ5" s="1"/>
      <c r="BK5" s="1"/>
      <c r="BL5" s="1"/>
      <c r="BM5" s="1"/>
      <c r="BN5" s="4"/>
      <c r="BO5" s="1"/>
      <c r="BP5" s="1"/>
      <c r="BQ5" s="1"/>
      <c r="BR5" s="1"/>
      <c r="BS5" s="1"/>
      <c r="BT5" s="1"/>
      <c r="BU5" s="1"/>
      <c r="BV5" s="9"/>
      <c r="BW5" s="1"/>
      <c r="BX5" s="8"/>
      <c r="BY5" s="1"/>
      <c r="BZ5" s="1"/>
      <c r="CA5" s="1"/>
      <c r="CB5" s="1"/>
      <c r="CC5" s="4"/>
      <c r="CD5" s="1"/>
      <c r="CE5" s="1"/>
      <c r="CF5" s="1"/>
      <c r="CG5" s="1"/>
      <c r="CH5" s="1"/>
      <c r="CI5" s="1"/>
      <c r="CJ5" s="1"/>
      <c r="CK5" s="9"/>
      <c r="CL5" s="1"/>
      <c r="CM5" s="8"/>
      <c r="CN5" s="1"/>
      <c r="CO5" s="1"/>
      <c r="CP5" s="1"/>
      <c r="CR5" s="4"/>
      <c r="CS5" s="1"/>
      <c r="CT5" s="1"/>
      <c r="CU5" s="1"/>
      <c r="CV5" s="1"/>
      <c r="CW5" s="1"/>
      <c r="CX5" s="1"/>
      <c r="CY5" s="1"/>
      <c r="CZ5" s="9"/>
      <c r="DA5" s="1"/>
      <c r="DB5" s="8"/>
      <c r="DC5" s="1"/>
      <c r="DD5" s="1"/>
    </row>
    <row r="6" customFormat="false" ht="12.75" hidden="false" customHeight="false" outlineLevel="0" collapsed="false">
      <c r="A6" s="53" t="n">
        <v>35268</v>
      </c>
      <c r="AH6" s="28" t="n">
        <v>2.204</v>
      </c>
      <c r="AI6" s="28"/>
      <c r="AJ6" s="28" t="n">
        <v>2.424</v>
      </c>
      <c r="AK6" s="28" t="n">
        <v>1.88</v>
      </c>
      <c r="AL6" s="28" t="n">
        <v>1.664</v>
      </c>
      <c r="AM6" s="28" t="n">
        <v>1.314</v>
      </c>
      <c r="AN6" s="28" t="n">
        <v>1.934</v>
      </c>
      <c r="AO6" s="28" t="n">
        <v>2.064</v>
      </c>
      <c r="AP6" s="28"/>
      <c r="AQ6" s="28"/>
      <c r="AR6" s="28"/>
      <c r="AS6" s="28"/>
      <c r="AT6" s="28" t="n">
        <v>2.084</v>
      </c>
      <c r="CP6" s="28"/>
    </row>
    <row r="7" customFormat="false" ht="12.75" hidden="false" customHeight="false" outlineLevel="0" collapsed="false">
      <c r="A7" s="56" t="n">
        <v>35269</v>
      </c>
      <c r="AH7" s="28" t="n">
        <v>2.32</v>
      </c>
      <c r="AI7" s="28"/>
      <c r="AJ7" s="28" t="n">
        <v>2.51</v>
      </c>
      <c r="AK7" s="28" t="n">
        <v>1.915</v>
      </c>
      <c r="AL7" s="28" t="n">
        <v>1.68</v>
      </c>
      <c r="AM7" s="28" t="n">
        <v>1.43</v>
      </c>
      <c r="AN7" s="28" t="n">
        <v>1.96</v>
      </c>
      <c r="AO7" s="28" t="n">
        <v>2.11</v>
      </c>
      <c r="AP7" s="28"/>
      <c r="AQ7" s="28"/>
      <c r="AR7" s="28"/>
      <c r="AS7" s="28"/>
      <c r="AT7" s="28" t="n">
        <v>2.1</v>
      </c>
      <c r="CP7" s="28"/>
    </row>
    <row r="8" customFormat="false" ht="12.75" hidden="false" customHeight="false" outlineLevel="0" collapsed="false">
      <c r="A8" s="56" t="n">
        <v>35270</v>
      </c>
      <c r="AH8" s="28" t="n">
        <v>2.29</v>
      </c>
      <c r="AI8" s="28"/>
      <c r="AJ8" s="28" t="n">
        <v>2.475</v>
      </c>
      <c r="AK8" s="28" t="n">
        <v>1.93</v>
      </c>
      <c r="AL8" s="28" t="n">
        <v>1.72</v>
      </c>
      <c r="AM8" s="28" t="n">
        <v>1.45</v>
      </c>
      <c r="AN8" s="28" t="n">
        <v>1.98</v>
      </c>
      <c r="AO8" s="28" t="n">
        <v>2.11</v>
      </c>
      <c r="AP8" s="28"/>
      <c r="AQ8" s="28"/>
      <c r="AR8" s="28"/>
      <c r="AS8" s="28"/>
      <c r="AT8" s="28" t="n">
        <v>2.12</v>
      </c>
      <c r="CP8" s="28"/>
    </row>
    <row r="9" customFormat="false" ht="12.75" hidden="false" customHeight="false" outlineLevel="0" collapsed="false">
      <c r="A9" s="56" t="n">
        <v>35271</v>
      </c>
      <c r="AH9" s="28" t="n">
        <v>2.26</v>
      </c>
      <c r="AI9" s="28"/>
      <c r="AJ9" s="28" t="n">
        <v>2.44</v>
      </c>
      <c r="AK9" s="28" t="n">
        <v>1.93</v>
      </c>
      <c r="AL9" s="28" t="n">
        <v>1.74</v>
      </c>
      <c r="AM9" s="28" t="n">
        <v>1.49</v>
      </c>
      <c r="AN9" s="28" t="n">
        <v>1.98</v>
      </c>
      <c r="AO9" s="28" t="n">
        <v>2.11</v>
      </c>
      <c r="AP9" s="28"/>
      <c r="AQ9" s="28"/>
      <c r="AR9" s="28"/>
      <c r="AS9" s="28"/>
      <c r="AT9" s="28" t="n">
        <v>2.07</v>
      </c>
      <c r="CP9" s="28"/>
    </row>
    <row r="10" customFormat="false" ht="12.75" hidden="false" customHeight="false" outlineLevel="0" collapsed="false">
      <c r="A10" s="56" t="n">
        <v>35272</v>
      </c>
      <c r="AH10" s="28" t="n">
        <v>2.23</v>
      </c>
      <c r="AI10" s="28"/>
      <c r="AJ10" s="28" t="n">
        <v>2.42</v>
      </c>
      <c r="AK10" s="28" t="n">
        <v>1.92</v>
      </c>
      <c r="AL10" s="28" t="n">
        <v>1.72</v>
      </c>
      <c r="AM10" s="28" t="n">
        <v>1.48</v>
      </c>
      <c r="AN10" s="28" t="n">
        <v>1.975</v>
      </c>
      <c r="AO10" s="28" t="n">
        <v>2.08</v>
      </c>
      <c r="AP10" s="28"/>
      <c r="AQ10" s="28"/>
      <c r="AR10" s="28"/>
      <c r="AS10" s="28"/>
      <c r="AT10" s="28" t="n">
        <v>2.01</v>
      </c>
      <c r="CP10" s="28"/>
    </row>
    <row r="11" customFormat="false" ht="12.75" hidden="false" customHeight="false" outlineLevel="0" collapsed="false">
      <c r="A11" s="56" t="n">
        <v>35275</v>
      </c>
      <c r="AH11" s="28" t="n">
        <v>2.15</v>
      </c>
      <c r="AI11" s="28"/>
      <c r="AJ11" s="28" t="n">
        <v>2.33</v>
      </c>
      <c r="AK11" s="28" t="n">
        <v>1.86</v>
      </c>
      <c r="AL11" s="28" t="n">
        <v>1.6</v>
      </c>
      <c r="AM11" s="28" t="n">
        <v>1.46</v>
      </c>
      <c r="AN11" s="28" t="n">
        <v>1.91</v>
      </c>
      <c r="AO11" s="28" t="n">
        <v>2.02</v>
      </c>
      <c r="AP11" s="28"/>
      <c r="AQ11" s="28"/>
      <c r="AR11" s="28"/>
      <c r="AS11" s="28"/>
      <c r="AT11" s="28" t="n">
        <v>2</v>
      </c>
      <c r="CP11" s="28"/>
    </row>
    <row r="12" customFormat="false" ht="12.75" hidden="false" customHeight="false" outlineLevel="0" collapsed="false">
      <c r="A12" s="56" t="n">
        <v>35276</v>
      </c>
      <c r="AH12" s="28" t="n">
        <v>2.2</v>
      </c>
      <c r="AI12" s="28"/>
      <c r="AJ12" s="28" t="n">
        <v>2.39</v>
      </c>
      <c r="AK12" s="28" t="n">
        <v>1.88</v>
      </c>
      <c r="AL12" s="28" t="n">
        <v>1.62</v>
      </c>
      <c r="AM12" s="28" t="n">
        <v>1.49</v>
      </c>
      <c r="AN12" s="28" t="n">
        <v>1.93</v>
      </c>
      <c r="AO12" s="28" t="n">
        <v>2.06</v>
      </c>
      <c r="AP12" s="28"/>
      <c r="AQ12" s="28"/>
      <c r="AR12" s="28"/>
      <c r="AS12" s="28"/>
      <c r="AT12" s="28" t="n">
        <v>1.98</v>
      </c>
      <c r="CP12" s="28"/>
    </row>
    <row r="13" customFormat="false" ht="12.75" hidden="false" customHeight="false" outlineLevel="0" collapsed="false">
      <c r="A13" s="56" t="n">
        <v>35277</v>
      </c>
      <c r="AH13" s="28" t="n">
        <v>2.2348</v>
      </c>
      <c r="AI13" s="28"/>
      <c r="AJ13" s="28" t="n">
        <v>2.4248</v>
      </c>
      <c r="AK13" s="28" t="n">
        <v>1.9048</v>
      </c>
      <c r="AL13" s="28" t="n">
        <v>1.7048</v>
      </c>
      <c r="AM13" s="28" t="n">
        <v>1.4848</v>
      </c>
      <c r="AN13" s="28" t="n">
        <v>1.9848</v>
      </c>
      <c r="AO13" s="28" t="n">
        <v>2.0848</v>
      </c>
      <c r="AP13" s="28"/>
      <c r="AQ13" s="28"/>
      <c r="AR13" s="28"/>
      <c r="AS13" s="28"/>
      <c r="AT13" s="28" t="n">
        <v>2.0048</v>
      </c>
      <c r="CP13" s="28"/>
    </row>
    <row r="14" customFormat="false" ht="12.75" hidden="false" customHeight="false" outlineLevel="0" collapsed="false">
      <c r="A14" s="56" t="n">
        <v>35278</v>
      </c>
      <c r="AH14" s="28" t="n">
        <v>2.3422</v>
      </c>
      <c r="AI14" s="28"/>
      <c r="AJ14" s="28" t="n">
        <v>2.5322</v>
      </c>
      <c r="AK14" s="28" t="n">
        <v>1.9722</v>
      </c>
      <c r="AL14" s="28" t="n">
        <v>1.7822</v>
      </c>
      <c r="AM14" s="28" t="n">
        <v>1.5122</v>
      </c>
      <c r="AN14" s="28" t="n">
        <v>2.0422</v>
      </c>
      <c r="AO14" s="28" t="n">
        <v>2.1722</v>
      </c>
      <c r="AP14" s="28"/>
      <c r="AQ14" s="28"/>
      <c r="AR14" s="28"/>
      <c r="AS14" s="28"/>
      <c r="AT14" s="28" t="n">
        <v>2.0722</v>
      </c>
      <c r="CP14" s="28"/>
    </row>
    <row r="15" customFormat="false" ht="12.75" hidden="false" customHeight="false" outlineLevel="0" collapsed="false">
      <c r="A15" s="56" t="n">
        <v>35279</v>
      </c>
      <c r="AH15" s="28" t="n">
        <v>2.3684</v>
      </c>
      <c r="AI15" s="28"/>
      <c r="AJ15" s="28" t="n">
        <v>2.5584</v>
      </c>
      <c r="AK15" s="28" t="n">
        <v>2.0384</v>
      </c>
      <c r="AL15" s="28" t="n">
        <v>1.6784</v>
      </c>
      <c r="AM15" s="28" t="n">
        <v>1.5084</v>
      </c>
      <c r="AN15" s="28" t="n">
        <v>2.0584</v>
      </c>
      <c r="AO15" s="28" t="n">
        <v>2.2084</v>
      </c>
      <c r="AP15" s="28"/>
      <c r="AQ15" s="28"/>
      <c r="AR15" s="28"/>
      <c r="AS15" s="28"/>
      <c r="AT15" s="28" t="n">
        <v>2.1084</v>
      </c>
      <c r="CP15" s="28"/>
    </row>
    <row r="16" customFormat="false" ht="12.75" hidden="false" customHeight="false" outlineLevel="0" collapsed="false">
      <c r="A16" s="56" t="n">
        <v>35282</v>
      </c>
      <c r="AH16" s="28" t="n">
        <v>2.2994</v>
      </c>
      <c r="AI16" s="28"/>
      <c r="AJ16" s="28" t="n">
        <v>2.4894</v>
      </c>
      <c r="AK16" s="28" t="n">
        <v>1.9694</v>
      </c>
      <c r="AL16" s="28" t="n">
        <v>1.6794</v>
      </c>
      <c r="AM16" s="28" t="n">
        <v>1.5094</v>
      </c>
      <c r="AN16" s="28" t="n">
        <v>2.0094</v>
      </c>
      <c r="AO16" s="28" t="n">
        <v>2.1294</v>
      </c>
      <c r="AP16" s="28"/>
      <c r="AQ16" s="28"/>
      <c r="AR16" s="28"/>
      <c r="AS16" s="28"/>
      <c r="AT16" s="28" t="n">
        <v>2.0794</v>
      </c>
      <c r="CP16" s="28"/>
    </row>
    <row r="17" customFormat="false" ht="12.75" hidden="false" customHeight="false" outlineLevel="0" collapsed="false">
      <c r="A17" s="56" t="n">
        <v>35283</v>
      </c>
      <c r="AH17" s="28" t="n">
        <v>2.234</v>
      </c>
      <c r="AI17" s="28"/>
      <c r="AJ17" s="28" t="n">
        <v>2.414</v>
      </c>
      <c r="AK17" s="28" t="n">
        <v>1.924</v>
      </c>
      <c r="AL17" s="28" t="n">
        <v>1.684</v>
      </c>
      <c r="AM17" s="28" t="n">
        <v>1.514</v>
      </c>
      <c r="AN17" s="28" t="n">
        <v>1.964</v>
      </c>
      <c r="AO17" s="28" t="n">
        <v>2.084</v>
      </c>
      <c r="AP17" s="28"/>
      <c r="AQ17" s="28"/>
      <c r="AR17" s="28"/>
      <c r="AS17" s="28"/>
      <c r="AT17" s="28" t="n">
        <v>2.024</v>
      </c>
      <c r="CP17" s="28"/>
    </row>
    <row r="18" customFormat="false" ht="12.75" hidden="false" customHeight="false" outlineLevel="0" collapsed="false">
      <c r="A18" s="56" t="n">
        <v>35284</v>
      </c>
      <c r="AH18" s="28" t="n">
        <v>2.2116</v>
      </c>
      <c r="AI18" s="28"/>
      <c r="AJ18" s="28" t="n">
        <v>2.4016</v>
      </c>
      <c r="AK18" s="28" t="n">
        <v>1.9116</v>
      </c>
      <c r="AL18" s="28" t="n">
        <v>1.6216</v>
      </c>
      <c r="AM18" s="28" t="n">
        <v>1.5016</v>
      </c>
      <c r="AN18" s="28" t="n">
        <v>1.9416</v>
      </c>
      <c r="AO18" s="28" t="n">
        <v>2.0616</v>
      </c>
      <c r="AP18" s="28"/>
      <c r="AQ18" s="28"/>
      <c r="AR18" s="28"/>
      <c r="AS18" s="28"/>
      <c r="AT18" s="28" t="n">
        <v>2.0116</v>
      </c>
      <c r="CP18" s="28"/>
    </row>
    <row r="19" customFormat="false" ht="12.75" hidden="false" customHeight="false" outlineLevel="0" collapsed="false">
      <c r="A19" s="56" t="n">
        <v>35285</v>
      </c>
      <c r="AH19" s="28" t="n">
        <v>2.2114</v>
      </c>
      <c r="AI19" s="28"/>
      <c r="AJ19" s="28" t="n">
        <v>2.4014</v>
      </c>
      <c r="AK19" s="28" t="n">
        <v>1.9014</v>
      </c>
      <c r="AL19" s="28" t="n">
        <v>1.6014</v>
      </c>
      <c r="AM19" s="28" t="n">
        <v>1.4914</v>
      </c>
      <c r="AN19" s="28" t="n">
        <v>1.9614</v>
      </c>
      <c r="AO19" s="28" t="n">
        <v>2.0714</v>
      </c>
      <c r="AP19" s="28"/>
      <c r="AQ19" s="28"/>
      <c r="AR19" s="28"/>
      <c r="AS19" s="28"/>
      <c r="AT19" s="28" t="n">
        <v>1.9914</v>
      </c>
      <c r="CP19" s="28"/>
    </row>
    <row r="20" customFormat="false" ht="12.75" hidden="false" customHeight="false" outlineLevel="0" collapsed="false">
      <c r="A20" s="56" t="n">
        <v>35286</v>
      </c>
      <c r="AH20" s="28" t="n">
        <v>2.2416</v>
      </c>
      <c r="AI20" s="28"/>
      <c r="AJ20" s="28" t="n">
        <v>2.4316</v>
      </c>
      <c r="AK20" s="28" t="n">
        <v>1.9316</v>
      </c>
      <c r="AL20" s="28" t="n">
        <v>1.6116</v>
      </c>
      <c r="AM20" s="28" t="n">
        <v>1.4716</v>
      </c>
      <c r="AN20" s="28" t="n">
        <v>1.9916</v>
      </c>
      <c r="AO20" s="28" t="n">
        <v>2.1016</v>
      </c>
      <c r="AP20" s="28"/>
      <c r="AQ20" s="28"/>
      <c r="AR20" s="28"/>
      <c r="AS20" s="28"/>
      <c r="AT20" s="28" t="n">
        <v>2.0216</v>
      </c>
      <c r="CP20" s="28"/>
    </row>
    <row r="21" customFormat="false" ht="12.75" hidden="false" customHeight="false" outlineLevel="0" collapsed="false">
      <c r="A21" s="56" t="n">
        <v>35289</v>
      </c>
      <c r="AH21" s="28" t="n">
        <v>2.2284</v>
      </c>
      <c r="AI21" s="28"/>
      <c r="AJ21" s="28" t="n">
        <v>2.4184</v>
      </c>
      <c r="AK21" s="28" t="n">
        <v>1.8884</v>
      </c>
      <c r="AL21" s="28" t="n">
        <v>1.6184</v>
      </c>
      <c r="AM21" s="28" t="n">
        <v>1.4684</v>
      </c>
      <c r="AN21" s="28" t="n">
        <v>1.9784</v>
      </c>
      <c r="AO21" s="28" t="n">
        <v>2.0884</v>
      </c>
      <c r="AP21" s="28"/>
      <c r="AQ21" s="28"/>
      <c r="AR21" s="28"/>
      <c r="AS21" s="28"/>
      <c r="AT21" s="28" t="n">
        <v>1.9884</v>
      </c>
      <c r="CP21" s="28"/>
    </row>
    <row r="22" customFormat="false" ht="12.75" hidden="false" customHeight="false" outlineLevel="0" collapsed="false">
      <c r="A22" s="56" t="n">
        <v>35290</v>
      </c>
      <c r="AH22" s="28" t="n">
        <v>2.221</v>
      </c>
      <c r="AI22" s="28"/>
      <c r="AJ22" s="28" t="n">
        <v>2.411</v>
      </c>
      <c r="AK22" s="28" t="n">
        <v>1.901</v>
      </c>
      <c r="AL22" s="28" t="n">
        <v>1.611</v>
      </c>
      <c r="AM22" s="28" t="n">
        <v>1.481</v>
      </c>
      <c r="AN22" s="28" t="n">
        <v>1.971</v>
      </c>
      <c r="AO22" s="28" t="n">
        <v>2.091</v>
      </c>
      <c r="AP22" s="28"/>
      <c r="AQ22" s="28"/>
      <c r="AR22" s="28"/>
      <c r="AS22" s="28"/>
      <c r="AT22" s="28" t="n">
        <v>2.011</v>
      </c>
      <c r="CP22" s="28"/>
    </row>
    <row r="23" customFormat="false" ht="12.75" hidden="false" customHeight="false" outlineLevel="0" collapsed="false">
      <c r="A23" s="56" t="n">
        <v>35291</v>
      </c>
      <c r="AH23" s="28" t="n">
        <v>2.2352</v>
      </c>
      <c r="AI23" s="28"/>
      <c r="AJ23" s="28" t="n">
        <v>2.4252</v>
      </c>
      <c r="AK23" s="28" t="n">
        <v>1.9052</v>
      </c>
      <c r="AL23" s="28" t="n">
        <v>1.5752</v>
      </c>
      <c r="AM23" s="28" t="n">
        <v>1.4552</v>
      </c>
      <c r="AN23" s="28" t="n">
        <v>1.9652</v>
      </c>
      <c r="AO23" s="28" t="n">
        <v>2.1052</v>
      </c>
      <c r="AP23" s="28"/>
      <c r="AQ23" s="28"/>
      <c r="AR23" s="28"/>
      <c r="AS23" s="28"/>
      <c r="AT23" s="28" t="n">
        <v>1.9952</v>
      </c>
      <c r="CP23" s="28"/>
    </row>
    <row r="24" customFormat="false" ht="12.75" hidden="false" customHeight="false" outlineLevel="0" collapsed="false">
      <c r="A24" s="56" t="n">
        <v>35292</v>
      </c>
      <c r="B24" s="28" t="n">
        <v>2.03571428571429</v>
      </c>
      <c r="C24" s="28"/>
      <c r="D24" s="28" t="n">
        <v>2.08571428571429</v>
      </c>
      <c r="E24" s="28" t="n">
        <v>1.69571428571429</v>
      </c>
      <c r="F24" s="28" t="n">
        <v>1.48571428571429</v>
      </c>
      <c r="G24" s="28" t="n">
        <v>1.31571428571429</v>
      </c>
      <c r="H24" s="28" t="n">
        <v>1.78071428571429</v>
      </c>
      <c r="I24" s="28" t="n">
        <v>1.96571428571429</v>
      </c>
      <c r="K24" s="28"/>
      <c r="L24" s="28"/>
      <c r="M24" s="28"/>
      <c r="N24" s="28" t="n">
        <v>1.785</v>
      </c>
      <c r="AH24" s="28" t="n">
        <v>2.2774</v>
      </c>
      <c r="AI24" s="28"/>
      <c r="AJ24" s="28" t="n">
        <v>2.4674</v>
      </c>
      <c r="AK24" s="28" t="n">
        <v>1.9274</v>
      </c>
      <c r="AL24" s="28" t="n">
        <v>1.5874</v>
      </c>
      <c r="AM24" s="28" t="n">
        <v>1.4774</v>
      </c>
      <c r="AN24" s="28" t="n">
        <v>1.9974</v>
      </c>
      <c r="AO24" s="28" t="n">
        <v>2.1374</v>
      </c>
      <c r="AP24" s="28"/>
      <c r="AQ24" s="28"/>
      <c r="AR24" s="28"/>
      <c r="AS24" s="28"/>
      <c r="AT24" s="28" t="n">
        <v>2.0036</v>
      </c>
      <c r="CP24" s="28"/>
    </row>
    <row r="25" customFormat="false" ht="12.75" hidden="false" customHeight="false" outlineLevel="0" collapsed="false">
      <c r="A25" s="56" t="n">
        <v>35293</v>
      </c>
      <c r="B25" s="28" t="n">
        <v>2.03571428571429</v>
      </c>
      <c r="C25" s="28"/>
      <c r="D25" s="28" t="n">
        <v>2.08571428571429</v>
      </c>
      <c r="E25" s="28" t="n">
        <v>1.67571428571429</v>
      </c>
      <c r="F25" s="28" t="n">
        <v>1.48571428571429</v>
      </c>
      <c r="G25" s="28" t="n">
        <v>1.28571428571429</v>
      </c>
      <c r="H25" s="28" t="n">
        <v>1.76571428571429</v>
      </c>
      <c r="I25" s="28" t="n">
        <v>1.96571428571429</v>
      </c>
      <c r="K25" s="28"/>
      <c r="L25" s="28"/>
      <c r="M25" s="28"/>
      <c r="N25" s="28" t="n">
        <v>1.76071428571429</v>
      </c>
      <c r="AH25" s="28" t="n">
        <v>2.2774</v>
      </c>
      <c r="AI25" s="28"/>
      <c r="AJ25" s="28" t="n">
        <v>2.4674</v>
      </c>
      <c r="AK25" s="28" t="n">
        <v>1.9074</v>
      </c>
      <c r="AL25" s="28" t="n">
        <v>1.5274</v>
      </c>
      <c r="AM25" s="28" t="n">
        <v>1.4174</v>
      </c>
      <c r="AN25" s="28" t="n">
        <v>1.9774</v>
      </c>
      <c r="AO25" s="28" t="n">
        <v>2.1274</v>
      </c>
      <c r="AP25" s="28"/>
      <c r="AQ25" s="28"/>
      <c r="AR25" s="28"/>
      <c r="AS25" s="28"/>
      <c r="AT25" s="28" t="n">
        <v>1.9774</v>
      </c>
      <c r="CP25" s="28"/>
    </row>
    <row r="26" customFormat="false" ht="12.75" hidden="false" customHeight="false" outlineLevel="0" collapsed="false">
      <c r="A26" s="56" t="n">
        <v>35296</v>
      </c>
      <c r="B26" s="28" t="n">
        <v>2.03</v>
      </c>
      <c r="C26" s="28"/>
      <c r="D26" s="28" t="n">
        <v>2.08</v>
      </c>
      <c r="E26" s="28" t="n">
        <v>1.68</v>
      </c>
      <c r="F26" s="28" t="n">
        <v>1.5</v>
      </c>
      <c r="G26" s="28" t="n">
        <v>1.31</v>
      </c>
      <c r="H26" s="28" t="n">
        <v>1.77</v>
      </c>
      <c r="I26" s="28" t="n">
        <v>1.96</v>
      </c>
      <c r="K26" s="28"/>
      <c r="L26" s="28"/>
      <c r="M26" s="28"/>
      <c r="N26" s="28" t="n">
        <v>1.76928571428571</v>
      </c>
      <c r="AH26" s="28" t="n">
        <v>2.2498</v>
      </c>
      <c r="AI26" s="28"/>
      <c r="AJ26" s="28" t="n">
        <v>2.4398</v>
      </c>
      <c r="AK26" s="28" t="n">
        <v>1.8898</v>
      </c>
      <c r="AL26" s="28" t="n">
        <v>1.5098</v>
      </c>
      <c r="AM26" s="28" t="n">
        <v>1.4298</v>
      </c>
      <c r="AN26" s="28" t="n">
        <v>1.9698</v>
      </c>
      <c r="AO26" s="28" t="n">
        <v>2.1098</v>
      </c>
      <c r="AP26" s="28"/>
      <c r="AQ26" s="28"/>
      <c r="AR26" s="28"/>
      <c r="AS26" s="28"/>
      <c r="AT26" s="28" t="n">
        <v>1.976</v>
      </c>
      <c r="CP26" s="28"/>
    </row>
    <row r="27" customFormat="false" ht="12.75" hidden="false" customHeight="false" outlineLevel="0" collapsed="false">
      <c r="A27" s="56" t="n">
        <v>35297</v>
      </c>
      <c r="B27" s="28" t="n">
        <v>2.02428571428572</v>
      </c>
      <c r="C27" s="28"/>
      <c r="D27" s="28" t="n">
        <v>2.07428571428571</v>
      </c>
      <c r="E27" s="28" t="n">
        <v>1.67428571428571</v>
      </c>
      <c r="F27" s="28" t="n">
        <v>1.52428571428572</v>
      </c>
      <c r="G27" s="28" t="n">
        <v>1.30428571428572</v>
      </c>
      <c r="H27" s="28" t="n">
        <v>1.77428571428572</v>
      </c>
      <c r="I27" s="28" t="n">
        <v>1.95428571428571</v>
      </c>
      <c r="K27" s="28"/>
      <c r="L27" s="28"/>
      <c r="M27" s="28"/>
      <c r="N27" s="28" t="n">
        <v>1.76428571428572</v>
      </c>
      <c r="AH27" s="28" t="n">
        <v>2.231</v>
      </c>
      <c r="AI27" s="28"/>
      <c r="AJ27" s="28" t="n">
        <v>2.421</v>
      </c>
      <c r="AK27" s="28" t="n">
        <v>1.874</v>
      </c>
      <c r="AL27" s="28" t="n">
        <v>1.521</v>
      </c>
      <c r="AM27" s="28" t="n">
        <v>1.421</v>
      </c>
      <c r="AN27" s="28" t="n">
        <v>1.961</v>
      </c>
      <c r="AO27" s="28" t="n">
        <v>2.101</v>
      </c>
      <c r="AP27" s="28"/>
      <c r="AQ27" s="28"/>
      <c r="AR27" s="28"/>
      <c r="AS27" s="28"/>
      <c r="AT27" s="28" t="n">
        <v>1.947</v>
      </c>
      <c r="CP27" s="28"/>
    </row>
    <row r="28" customFormat="false" ht="12.75" hidden="false" customHeight="false" outlineLevel="0" collapsed="false">
      <c r="A28" s="56" t="n">
        <v>35298</v>
      </c>
      <c r="B28" s="28" t="n">
        <v>2.01642857142857</v>
      </c>
      <c r="C28" s="28"/>
      <c r="D28" s="28" t="n">
        <v>2.05642857142857</v>
      </c>
      <c r="E28" s="28" t="n">
        <v>1.67642857142857</v>
      </c>
      <c r="F28" s="28" t="n">
        <v>1.52642857142857</v>
      </c>
      <c r="G28" s="28" t="n">
        <v>1.32642857142857</v>
      </c>
      <c r="H28" s="28" t="n">
        <v>1.75142857142857</v>
      </c>
      <c r="I28" s="28" t="n">
        <v>1.94642857142857</v>
      </c>
      <c r="K28" s="28"/>
      <c r="L28" s="28"/>
      <c r="M28" s="28"/>
      <c r="N28" s="28" t="n">
        <v>1.75642857142857</v>
      </c>
      <c r="AH28" s="28" t="n">
        <v>2.1724</v>
      </c>
      <c r="AI28" s="28"/>
      <c r="AJ28" s="28" t="n">
        <v>2.3574</v>
      </c>
      <c r="AK28" s="28" t="n">
        <v>1.8024</v>
      </c>
      <c r="AL28" s="28" t="n">
        <v>1.5324</v>
      </c>
      <c r="AM28" s="28" t="n">
        <v>1.4324</v>
      </c>
      <c r="AN28" s="28" t="n">
        <v>1.8874</v>
      </c>
      <c r="AO28" s="28" t="n">
        <v>2.0324</v>
      </c>
      <c r="AP28" s="28"/>
      <c r="AQ28" s="28"/>
      <c r="AR28" s="28"/>
      <c r="AS28" s="28"/>
      <c r="AT28" s="28" t="n">
        <v>1.8894</v>
      </c>
      <c r="CP28" s="28"/>
    </row>
    <row r="29" customFormat="false" ht="12.75" hidden="false" customHeight="false" outlineLevel="0" collapsed="false">
      <c r="A29" s="56" t="n">
        <v>35299</v>
      </c>
      <c r="B29" s="28" t="n">
        <v>2.04714285714286</v>
      </c>
      <c r="C29" s="28"/>
      <c r="D29" s="28" t="n">
        <v>2.08714285714286</v>
      </c>
      <c r="E29" s="28" t="n">
        <v>1.72714285714286</v>
      </c>
      <c r="F29" s="28" t="n">
        <v>1.54714285714286</v>
      </c>
      <c r="G29" s="28" t="n">
        <v>1.29714285714286</v>
      </c>
      <c r="H29" s="28" t="n">
        <v>1.78714285714286</v>
      </c>
      <c r="I29" s="28" t="n">
        <v>1.98214285714286</v>
      </c>
      <c r="K29" s="28"/>
      <c r="L29" s="28"/>
      <c r="M29" s="28"/>
      <c r="N29" s="28" t="n">
        <v>1.80714285714286</v>
      </c>
      <c r="AH29" s="28" t="n">
        <v>2.2128</v>
      </c>
      <c r="AI29" s="28"/>
      <c r="AJ29" s="28" t="n">
        <v>2.3978</v>
      </c>
      <c r="AK29" s="28" t="n">
        <v>1.823</v>
      </c>
      <c r="AL29" s="28" t="n">
        <v>1.5428</v>
      </c>
      <c r="AM29" s="28" t="n">
        <v>1.4228</v>
      </c>
      <c r="AN29" s="28" t="n">
        <v>1.9228</v>
      </c>
      <c r="AO29" s="28" t="n">
        <v>2.0628</v>
      </c>
      <c r="AP29" s="28"/>
      <c r="AQ29" s="28"/>
      <c r="AR29" s="28"/>
      <c r="AS29" s="28"/>
      <c r="AT29" s="28" t="n">
        <v>1.916</v>
      </c>
      <c r="CP29" s="28"/>
    </row>
    <row r="30" customFormat="false" ht="12.75" hidden="false" customHeight="false" outlineLevel="0" collapsed="false">
      <c r="A30" s="56" t="n">
        <v>35300</v>
      </c>
      <c r="B30" s="28" t="n">
        <v>2.03514285714286</v>
      </c>
      <c r="C30" s="28"/>
      <c r="D30" s="28" t="n">
        <v>2.07514285714286</v>
      </c>
      <c r="E30" s="28" t="n">
        <v>1.69514285714286</v>
      </c>
      <c r="F30" s="28" t="n">
        <v>1.48514285714286</v>
      </c>
      <c r="G30" s="28" t="n">
        <v>1.28514285714286</v>
      </c>
      <c r="H30" s="28" t="n">
        <v>1.77514285714286</v>
      </c>
      <c r="I30" s="28" t="n">
        <v>1.97014285714286</v>
      </c>
      <c r="K30" s="28"/>
      <c r="L30" s="28"/>
      <c r="M30" s="28"/>
      <c r="N30" s="28" t="n">
        <v>1.77514285714286</v>
      </c>
      <c r="AH30" s="28" t="n">
        <v>2.1694</v>
      </c>
      <c r="AI30" s="28"/>
      <c r="AJ30" s="28" t="n">
        <v>2.3544</v>
      </c>
      <c r="AK30" s="28" t="n">
        <v>1.7894</v>
      </c>
      <c r="AL30" s="28" t="n">
        <v>1.5294</v>
      </c>
      <c r="AM30" s="28" t="n">
        <v>1.3794</v>
      </c>
      <c r="AN30" s="28" t="n">
        <v>1.8894</v>
      </c>
      <c r="AO30" s="28" t="n">
        <v>2.0094</v>
      </c>
      <c r="AP30" s="28"/>
      <c r="AQ30" s="28"/>
      <c r="AR30" s="28"/>
      <c r="AS30" s="28"/>
      <c r="AT30" s="28" t="n">
        <v>1.8694</v>
      </c>
      <c r="CP30" s="28"/>
    </row>
    <row r="31" customFormat="false" ht="12.75" hidden="false" customHeight="false" outlineLevel="0" collapsed="false">
      <c r="A31" s="56" t="n">
        <v>35303</v>
      </c>
      <c r="B31" s="28" t="n">
        <v>2.00571428571429</v>
      </c>
      <c r="C31" s="28"/>
      <c r="D31" s="28" t="n">
        <v>2.05571428571429</v>
      </c>
      <c r="E31" s="28" t="n">
        <v>1.66571428571429</v>
      </c>
      <c r="F31" s="28" t="n">
        <v>1.53571428571429</v>
      </c>
      <c r="G31" s="28" t="n">
        <v>1.27571428571429</v>
      </c>
      <c r="H31" s="28" t="n">
        <v>1.75071428571429</v>
      </c>
      <c r="I31" s="28" t="n">
        <v>1.94071428571429</v>
      </c>
      <c r="K31" s="28"/>
      <c r="L31" s="28"/>
      <c r="M31" s="28"/>
      <c r="N31" s="28" t="n">
        <v>1.73</v>
      </c>
      <c r="AH31" s="28" t="n">
        <v>2.1332</v>
      </c>
      <c r="AI31" s="28"/>
      <c r="AJ31" s="28" t="n">
        <v>2.3082</v>
      </c>
      <c r="AK31" s="28" t="n">
        <v>1.7632</v>
      </c>
      <c r="AL31" s="28" t="n">
        <v>1.5332</v>
      </c>
      <c r="AM31" s="28" t="n">
        <v>1.4132</v>
      </c>
      <c r="AN31" s="28" t="n">
        <v>1.8632</v>
      </c>
      <c r="AO31" s="28" t="n">
        <v>1.9732</v>
      </c>
      <c r="AP31" s="28"/>
      <c r="AQ31" s="28"/>
      <c r="AR31" s="28"/>
      <c r="AS31" s="28"/>
      <c r="AT31" s="28" t="n">
        <v>1.82</v>
      </c>
      <c r="CP31" s="28"/>
    </row>
    <row r="32" customFormat="false" ht="12.75" hidden="false" customHeight="false" outlineLevel="0" collapsed="false">
      <c r="A32" s="56" t="n">
        <v>35304</v>
      </c>
      <c r="B32" s="28" t="n">
        <v>1.97571428571429</v>
      </c>
      <c r="C32" s="28"/>
      <c r="D32" s="28" t="n">
        <v>2.01571428571429</v>
      </c>
      <c r="E32" s="28" t="n">
        <v>1.64571428571429</v>
      </c>
      <c r="F32" s="28" t="n">
        <v>1.48571428571429</v>
      </c>
      <c r="G32" s="28" t="n">
        <v>1.28571428571429</v>
      </c>
      <c r="H32" s="28" t="n">
        <v>1.71071428571429</v>
      </c>
      <c r="I32" s="28" t="n">
        <v>1.91071428571429</v>
      </c>
      <c r="K32" s="28"/>
      <c r="L32" s="28"/>
      <c r="M32" s="28"/>
      <c r="N32" s="28" t="n">
        <v>1.73071428571429</v>
      </c>
      <c r="AH32" s="28" t="n">
        <v>2.1096</v>
      </c>
      <c r="AI32" s="28"/>
      <c r="AJ32" s="28" t="n">
        <v>2.2846</v>
      </c>
      <c r="AK32" s="28" t="n">
        <v>1.7196</v>
      </c>
      <c r="AL32" s="28" t="n">
        <v>1.4896</v>
      </c>
      <c r="AM32" s="28" t="n">
        <v>1.3896</v>
      </c>
      <c r="AN32" s="28" t="n">
        <v>1.8096</v>
      </c>
      <c r="AO32" s="28" t="n">
        <v>1.9496</v>
      </c>
      <c r="AP32" s="28"/>
      <c r="AQ32" s="28"/>
      <c r="AR32" s="28"/>
      <c r="AS32" s="28"/>
      <c r="AT32" s="28" t="n">
        <v>1.81</v>
      </c>
      <c r="CP32" s="28"/>
    </row>
    <row r="33" customFormat="false" ht="12.75" hidden="false" customHeight="false" outlineLevel="0" collapsed="false">
      <c r="A33" s="56" t="n">
        <v>35305</v>
      </c>
      <c r="B33" s="28" t="n">
        <v>1.99357142857143</v>
      </c>
      <c r="C33" s="28"/>
      <c r="D33" s="28" t="n">
        <v>2.03357142857143</v>
      </c>
      <c r="E33" s="28" t="n">
        <v>1.66357142857143</v>
      </c>
      <c r="F33" s="28" t="n">
        <v>1.50357142857143</v>
      </c>
      <c r="G33" s="28" t="n">
        <v>1.28357142857143</v>
      </c>
      <c r="H33" s="28" t="n">
        <v>1.72357142857143</v>
      </c>
      <c r="I33" s="28" t="n">
        <v>1.92857142857143</v>
      </c>
      <c r="K33" s="28"/>
      <c r="L33" s="28"/>
      <c r="M33" s="28"/>
      <c r="N33" s="28" t="n">
        <v>1.74357142857143</v>
      </c>
      <c r="AH33" s="28" t="n">
        <v>2.1422</v>
      </c>
      <c r="AI33" s="28"/>
      <c r="AJ33" s="28" t="n">
        <v>2.3122</v>
      </c>
      <c r="AK33" s="28" t="n">
        <v>1.7522</v>
      </c>
      <c r="AL33" s="28" t="n">
        <v>1.4822</v>
      </c>
      <c r="AM33" s="28" t="n">
        <v>1.4022</v>
      </c>
      <c r="AN33" s="28" t="n">
        <v>1.8422</v>
      </c>
      <c r="AO33" s="28" t="n">
        <v>1.9822</v>
      </c>
      <c r="AP33" s="28"/>
      <c r="AQ33" s="28"/>
      <c r="AR33" s="28"/>
      <c r="AS33" s="28"/>
      <c r="AT33" s="28" t="n">
        <v>1.8222</v>
      </c>
      <c r="CP33" s="28"/>
    </row>
    <row r="34" customFormat="false" ht="12.75" hidden="false" customHeight="false" outlineLevel="0" collapsed="false">
      <c r="A34" s="56" t="n">
        <v>35306</v>
      </c>
      <c r="B34" s="28" t="n">
        <v>1.96428571428571</v>
      </c>
      <c r="C34" s="28"/>
      <c r="D34" s="28" t="n">
        <v>2.00428571428571</v>
      </c>
      <c r="E34" s="28" t="n">
        <v>1.64428571428571</v>
      </c>
      <c r="F34" s="28" t="n">
        <v>1.48428571428571</v>
      </c>
      <c r="G34" s="28" t="n">
        <v>1.28428571428571</v>
      </c>
      <c r="H34" s="28" t="n">
        <v>1.70428571428571</v>
      </c>
      <c r="I34" s="28" t="n">
        <v>1.89928571428571</v>
      </c>
      <c r="K34" s="28"/>
      <c r="L34" s="28"/>
      <c r="M34" s="28"/>
      <c r="N34" s="28" t="n">
        <v>1.73428571428571</v>
      </c>
      <c r="AH34" s="28" t="n">
        <v>2.1238</v>
      </c>
      <c r="AI34" s="28"/>
      <c r="AJ34" s="28" t="n">
        <v>2.2938</v>
      </c>
      <c r="AK34" s="28" t="n">
        <v>1.7338</v>
      </c>
      <c r="AL34" s="28" t="n">
        <v>1.4938</v>
      </c>
      <c r="AM34" s="28" t="n">
        <v>1.3838</v>
      </c>
      <c r="AN34" s="28" t="n">
        <v>1.8238</v>
      </c>
      <c r="AO34" s="28" t="n">
        <v>1.9638</v>
      </c>
      <c r="AP34" s="28"/>
      <c r="AQ34" s="28"/>
      <c r="AR34" s="28"/>
      <c r="AS34" s="28"/>
      <c r="AT34" s="28" t="n">
        <v>1.8138</v>
      </c>
      <c r="CP34" s="28"/>
    </row>
    <row r="35" customFormat="false" ht="12.75" hidden="false" customHeight="false" outlineLevel="0" collapsed="false">
      <c r="A35" s="56" t="n">
        <v>35307</v>
      </c>
      <c r="B35" s="28" t="n">
        <v>1.942</v>
      </c>
      <c r="C35" s="28"/>
      <c r="D35" s="28" t="n">
        <v>1.982</v>
      </c>
      <c r="E35" s="28" t="n">
        <v>1.612</v>
      </c>
      <c r="F35" s="28" t="n">
        <v>1.482</v>
      </c>
      <c r="G35" s="28" t="n">
        <v>1.282</v>
      </c>
      <c r="H35" s="28" t="n">
        <v>1.682</v>
      </c>
      <c r="I35" s="28" t="n">
        <v>1.877</v>
      </c>
      <c r="K35" s="28"/>
      <c r="L35" s="28"/>
      <c r="M35" s="28"/>
      <c r="N35" s="28" t="n">
        <v>1.70485714285714</v>
      </c>
      <c r="AH35" s="28" t="n">
        <v>2.0992</v>
      </c>
      <c r="AI35" s="28"/>
      <c r="AJ35" s="28" t="n">
        <v>2.2692</v>
      </c>
      <c r="AK35" s="28" t="n">
        <v>1.7092</v>
      </c>
      <c r="AL35" s="28" t="n">
        <v>1.4792</v>
      </c>
      <c r="AM35" s="28" t="n">
        <v>1.3592</v>
      </c>
      <c r="AN35" s="28" t="n">
        <v>1.7992</v>
      </c>
      <c r="AO35" s="28" t="n">
        <v>1.9392</v>
      </c>
      <c r="AP35" s="28"/>
      <c r="AQ35" s="28"/>
      <c r="AR35" s="28"/>
      <c r="AS35" s="28"/>
      <c r="AT35" s="28" t="n">
        <v>1.7992</v>
      </c>
      <c r="CP35" s="28"/>
    </row>
    <row r="36" customFormat="false" ht="12.75" hidden="false" customHeight="false" outlineLevel="0" collapsed="false">
      <c r="A36" s="56" t="n">
        <v>35311</v>
      </c>
      <c r="B36" s="28" t="n">
        <v>1.91514285714286</v>
      </c>
      <c r="C36" s="28"/>
      <c r="D36" s="28" t="n">
        <v>1.95514285714286</v>
      </c>
      <c r="E36" s="28" t="n">
        <v>1.58514285714286</v>
      </c>
      <c r="F36" s="28" t="n">
        <v>1.46514285714286</v>
      </c>
      <c r="G36" s="28" t="n">
        <v>1.27514285714286</v>
      </c>
      <c r="H36" s="28" t="n">
        <v>1.66014285714286</v>
      </c>
      <c r="I36" s="28" t="n">
        <v>1.85014285714286</v>
      </c>
      <c r="K36" s="28"/>
      <c r="L36" s="28"/>
      <c r="M36" s="28"/>
      <c r="N36" s="28" t="n">
        <v>1.67514285714286</v>
      </c>
      <c r="AH36" s="28" t="n">
        <v>2.06</v>
      </c>
      <c r="AI36" s="28"/>
      <c r="AJ36" s="28" t="n">
        <v>2.23</v>
      </c>
      <c r="AK36" s="28" t="n">
        <v>1.7</v>
      </c>
      <c r="AL36" s="28" t="n">
        <v>1.48</v>
      </c>
      <c r="AM36" s="28" t="n">
        <v>1.38</v>
      </c>
      <c r="AN36" s="28" t="n">
        <v>1.79</v>
      </c>
      <c r="AO36" s="28" t="n">
        <v>1.92</v>
      </c>
      <c r="AP36" s="28"/>
      <c r="AQ36" s="28"/>
      <c r="AR36" s="28"/>
      <c r="AS36" s="28"/>
      <c r="AT36" s="28" t="n">
        <v>1.764</v>
      </c>
      <c r="CP36" s="28"/>
    </row>
    <row r="37" customFormat="false" ht="12.75" hidden="false" customHeight="false" outlineLevel="0" collapsed="false">
      <c r="A37" s="56" t="n">
        <v>35312</v>
      </c>
      <c r="B37" s="28" t="n">
        <v>1.92142857142857</v>
      </c>
      <c r="C37" s="28"/>
      <c r="D37" s="28" t="n">
        <v>1.96142857142857</v>
      </c>
      <c r="E37" s="28" t="n">
        <v>1.60142857142857</v>
      </c>
      <c r="F37" s="28" t="n">
        <v>1.48142857142857</v>
      </c>
      <c r="G37" s="28" t="n">
        <v>1.28142857142857</v>
      </c>
      <c r="H37" s="28" t="n">
        <v>1.67142857142857</v>
      </c>
      <c r="I37" s="28" t="n">
        <v>1.85642857142857</v>
      </c>
      <c r="K37" s="28"/>
      <c r="L37" s="28"/>
      <c r="M37" s="28"/>
      <c r="N37" s="28" t="n">
        <v>1.704</v>
      </c>
      <c r="AH37" s="28" t="n">
        <v>2.0958</v>
      </c>
      <c r="AI37" s="28"/>
      <c r="AJ37" s="28" t="n">
        <v>2.2758</v>
      </c>
      <c r="AK37" s="28" t="n">
        <v>1.7358</v>
      </c>
      <c r="AL37" s="28" t="n">
        <v>1.4758</v>
      </c>
      <c r="AM37" s="28" t="n">
        <v>1.3858</v>
      </c>
      <c r="AN37" s="28" t="n">
        <v>1.8158</v>
      </c>
      <c r="AO37" s="28" t="n">
        <v>1.9458</v>
      </c>
      <c r="AP37" s="28"/>
      <c r="AQ37" s="28"/>
      <c r="AR37" s="28"/>
      <c r="AS37" s="28"/>
      <c r="AT37" s="28" t="n">
        <v>1.8058</v>
      </c>
      <c r="CP37" s="28"/>
    </row>
    <row r="38" customFormat="false" ht="12.75" hidden="false" customHeight="false" outlineLevel="0" collapsed="false">
      <c r="A38" s="56" t="n">
        <v>35313</v>
      </c>
      <c r="B38" s="28" t="n">
        <v>1.93857142857143</v>
      </c>
      <c r="C38" s="28"/>
      <c r="D38" s="28" t="n">
        <v>1.98857142857143</v>
      </c>
      <c r="E38" s="28" t="n">
        <v>1.61857142857143</v>
      </c>
      <c r="F38" s="28" t="n">
        <v>1.47857142857143</v>
      </c>
      <c r="G38" s="28" t="n">
        <v>1.28857142857143</v>
      </c>
      <c r="H38" s="28" t="n">
        <v>1.68357142857143</v>
      </c>
      <c r="I38" s="28" t="n">
        <v>1.87357142857143</v>
      </c>
      <c r="K38" s="28"/>
      <c r="L38" s="28"/>
      <c r="M38" s="28"/>
      <c r="N38" s="28" t="n">
        <v>1.709</v>
      </c>
      <c r="AH38" s="28" t="n">
        <v>2.1448</v>
      </c>
      <c r="AI38" s="28"/>
      <c r="AJ38" s="28" t="n">
        <v>2.3348</v>
      </c>
      <c r="AK38" s="28" t="n">
        <v>1.7748</v>
      </c>
      <c r="AL38" s="28" t="n">
        <v>1.4848</v>
      </c>
      <c r="AM38" s="28" t="n">
        <v>1.3948</v>
      </c>
      <c r="AN38" s="28" t="n">
        <v>1.8548</v>
      </c>
      <c r="AO38" s="28" t="n">
        <v>1.9948</v>
      </c>
      <c r="AP38" s="28"/>
      <c r="AQ38" s="28"/>
      <c r="AR38" s="28"/>
      <c r="AS38" s="28"/>
      <c r="AT38" s="28" t="n">
        <v>1.816</v>
      </c>
      <c r="CP38" s="28"/>
    </row>
    <row r="39" customFormat="false" ht="12.75" hidden="false" customHeight="false" outlineLevel="0" collapsed="false">
      <c r="A39" s="56" t="n">
        <v>35314</v>
      </c>
      <c r="B39" s="28" t="n">
        <v>1.975</v>
      </c>
      <c r="C39" s="28"/>
      <c r="D39" s="28" t="n">
        <v>2.02</v>
      </c>
      <c r="E39" s="28" t="n">
        <v>1.645</v>
      </c>
      <c r="F39" s="28" t="n">
        <v>1.455</v>
      </c>
      <c r="G39" s="28" t="n">
        <v>1.265</v>
      </c>
      <c r="H39" s="28" t="n">
        <v>1.72</v>
      </c>
      <c r="I39" s="28" t="n">
        <v>1.91</v>
      </c>
      <c r="K39" s="28"/>
      <c r="L39" s="28"/>
      <c r="M39" s="28"/>
      <c r="N39" s="28" t="n">
        <v>1.74757142857143</v>
      </c>
      <c r="AH39" s="28" t="n">
        <v>2.208</v>
      </c>
      <c r="AI39" s="28"/>
      <c r="AJ39" s="28" t="n">
        <v>2.388</v>
      </c>
      <c r="AK39" s="28" t="n">
        <v>1.818</v>
      </c>
      <c r="AL39" s="28" t="n">
        <v>1.508</v>
      </c>
      <c r="AM39" s="28" t="n">
        <v>1.388</v>
      </c>
      <c r="AN39" s="28" t="n">
        <v>1.908</v>
      </c>
      <c r="AO39" s="28" t="n">
        <v>2.058</v>
      </c>
      <c r="AP39" s="28"/>
      <c r="AQ39" s="28"/>
      <c r="AR39" s="28"/>
      <c r="AS39" s="28"/>
      <c r="AT39" s="28" t="n">
        <v>1.88</v>
      </c>
      <c r="CP39" s="28"/>
    </row>
    <row r="40" customFormat="false" ht="12.75" hidden="false" customHeight="false" outlineLevel="0" collapsed="false">
      <c r="A40" s="56" t="n">
        <v>35317</v>
      </c>
      <c r="B40" s="28" t="n">
        <v>1.95</v>
      </c>
      <c r="C40" s="28"/>
      <c r="D40" s="28" t="n">
        <v>1.99</v>
      </c>
      <c r="E40" s="28" t="n">
        <v>1.63</v>
      </c>
      <c r="F40" s="28" t="n">
        <v>1.46</v>
      </c>
      <c r="G40" s="28" t="n">
        <v>1.27</v>
      </c>
      <c r="H40" s="28" t="n">
        <v>1.695</v>
      </c>
      <c r="I40" s="28" t="n">
        <v>1.885</v>
      </c>
      <c r="K40" s="28"/>
      <c r="L40" s="28"/>
      <c r="M40" s="28"/>
      <c r="N40" s="28" t="n">
        <v>1.72757142857143</v>
      </c>
      <c r="AH40" s="28" t="n">
        <v>2.1536</v>
      </c>
      <c r="AI40" s="28"/>
      <c r="AJ40" s="28" t="n">
        <v>2.3436</v>
      </c>
      <c r="AK40" s="28" t="n">
        <v>1.7836</v>
      </c>
      <c r="AL40" s="28" t="n">
        <v>1.5036</v>
      </c>
      <c r="AM40" s="28" t="n">
        <v>1.4036</v>
      </c>
      <c r="AN40" s="28" t="n">
        <v>1.8836</v>
      </c>
      <c r="AO40" s="28" t="n">
        <v>2.0136</v>
      </c>
      <c r="AP40" s="28"/>
      <c r="AQ40" s="28"/>
      <c r="AR40" s="28"/>
      <c r="AS40" s="28"/>
      <c r="AT40" s="28" t="n">
        <v>1.8436</v>
      </c>
      <c r="CP40" s="28"/>
    </row>
    <row r="41" customFormat="false" ht="12.75" hidden="false" customHeight="false" outlineLevel="0" collapsed="false">
      <c r="A41" s="56" t="n">
        <v>35318</v>
      </c>
      <c r="B41" s="28" t="n">
        <v>1.93714285714286</v>
      </c>
      <c r="C41" s="28"/>
      <c r="D41" s="28" t="n">
        <v>1.97714285714286</v>
      </c>
      <c r="E41" s="28" t="n">
        <v>1.61714285714286</v>
      </c>
      <c r="F41" s="28" t="n">
        <v>1.50714285714286</v>
      </c>
      <c r="G41" s="28" t="n">
        <v>1.28714285714286</v>
      </c>
      <c r="H41" s="28" t="n">
        <v>1.68714285714286</v>
      </c>
      <c r="I41" s="28" t="n">
        <v>1.87714285714286</v>
      </c>
      <c r="K41" s="28"/>
      <c r="L41" s="28"/>
      <c r="M41" s="28"/>
      <c r="N41" s="28" t="n">
        <v>1.72757142857143</v>
      </c>
      <c r="AH41" s="28" t="n">
        <v>2.156</v>
      </c>
      <c r="AI41" s="28"/>
      <c r="AJ41" s="28" t="n">
        <v>2.346</v>
      </c>
      <c r="AK41" s="28" t="n">
        <v>1.786</v>
      </c>
      <c r="AL41" s="28" t="n">
        <v>1.486</v>
      </c>
      <c r="AM41" s="28" t="n">
        <v>1.396</v>
      </c>
      <c r="AN41" s="28" t="n">
        <v>1.886</v>
      </c>
      <c r="AO41" s="28" t="n">
        <v>2.016</v>
      </c>
      <c r="AP41" s="28"/>
      <c r="AQ41" s="28"/>
      <c r="AR41" s="28"/>
      <c r="AS41" s="28"/>
      <c r="AT41" s="28" t="n">
        <v>1.836</v>
      </c>
      <c r="CP41" s="28"/>
    </row>
    <row r="42" customFormat="false" ht="12.75" hidden="false" customHeight="false" outlineLevel="0" collapsed="false">
      <c r="A42" s="56" t="n">
        <v>35319</v>
      </c>
      <c r="B42" s="28" t="n">
        <v>1.92257142857143</v>
      </c>
      <c r="C42" s="28"/>
      <c r="D42" s="28" t="n">
        <v>1.96257142857143</v>
      </c>
      <c r="E42" s="28" t="n">
        <v>1.61257142857143</v>
      </c>
      <c r="F42" s="28" t="n">
        <v>1.51257142857143</v>
      </c>
      <c r="G42" s="28" t="n">
        <v>1.28257142857143</v>
      </c>
      <c r="H42" s="28" t="n">
        <v>1.67257142857143</v>
      </c>
      <c r="I42" s="28" t="n">
        <v>1.84257142857143</v>
      </c>
      <c r="K42" s="28"/>
      <c r="L42" s="28"/>
      <c r="M42" s="28"/>
      <c r="N42" s="28" t="n">
        <v>1.72257142857143</v>
      </c>
      <c r="AH42" s="28" t="n">
        <v>2.1418</v>
      </c>
      <c r="AI42" s="28"/>
      <c r="AJ42" s="28" t="n">
        <v>2.3218</v>
      </c>
      <c r="AK42" s="28" t="n">
        <v>1.7818</v>
      </c>
      <c r="AL42" s="28" t="n">
        <v>1.4918</v>
      </c>
      <c r="AM42" s="28" t="n">
        <v>1.4218</v>
      </c>
      <c r="AN42" s="28" t="n">
        <v>1.8718</v>
      </c>
      <c r="AO42" s="28" t="n">
        <v>2.0018</v>
      </c>
      <c r="AP42" s="28"/>
      <c r="AQ42" s="28"/>
      <c r="AR42" s="28"/>
      <c r="AS42" s="28"/>
      <c r="AT42" s="28" t="n">
        <v>1.848</v>
      </c>
      <c r="CP42" s="28"/>
    </row>
    <row r="43" customFormat="false" ht="12.75" hidden="false" customHeight="false" outlineLevel="0" collapsed="false">
      <c r="A43" s="56" t="n">
        <v>35320</v>
      </c>
      <c r="B43" s="28" t="n">
        <v>1.94285714285714</v>
      </c>
      <c r="C43" s="28"/>
      <c r="D43" s="28" t="n">
        <v>1.98285714285714</v>
      </c>
      <c r="E43" s="28" t="n">
        <v>1.63285714285714</v>
      </c>
      <c r="F43" s="28" t="n">
        <v>1.51285714285714</v>
      </c>
      <c r="G43" s="28" t="n">
        <v>1.30285714285714</v>
      </c>
      <c r="H43" s="28" t="n">
        <v>1.69285714285714</v>
      </c>
      <c r="I43" s="28" t="n">
        <v>1.87285714285714</v>
      </c>
      <c r="K43" s="28"/>
      <c r="L43" s="28"/>
      <c r="M43" s="28"/>
      <c r="N43" s="28" t="n">
        <v>1.73757142857143</v>
      </c>
      <c r="AH43" s="28" t="n">
        <v>2.181</v>
      </c>
      <c r="AI43" s="28"/>
      <c r="AJ43" s="28" t="n">
        <v>2.361</v>
      </c>
      <c r="AK43" s="28" t="n">
        <v>1.811</v>
      </c>
      <c r="AL43" s="28" t="n">
        <v>1.521</v>
      </c>
      <c r="AM43" s="28" t="n">
        <v>1.431</v>
      </c>
      <c r="AN43" s="28" t="n">
        <v>1.901</v>
      </c>
      <c r="AO43" s="28" t="n">
        <v>2.041</v>
      </c>
      <c r="AP43" s="28"/>
      <c r="AQ43" s="28"/>
      <c r="AR43" s="28"/>
      <c r="AS43" s="28"/>
      <c r="AT43" s="28" t="n">
        <v>1.881</v>
      </c>
      <c r="CP43" s="28"/>
    </row>
    <row r="44" customFormat="false" ht="12.75" hidden="false" customHeight="false" outlineLevel="0" collapsed="false">
      <c r="A44" s="56" t="n">
        <v>35321</v>
      </c>
      <c r="B44" s="28" t="n">
        <v>1.96142857142857</v>
      </c>
      <c r="C44" s="28"/>
      <c r="D44" s="28" t="n">
        <v>2.00142857142857</v>
      </c>
      <c r="E44" s="28" t="n">
        <v>1.63142857142857</v>
      </c>
      <c r="F44" s="28" t="n">
        <v>1.52142857142857</v>
      </c>
      <c r="G44" s="28" t="n">
        <v>1.30142857142857</v>
      </c>
      <c r="H44" s="28" t="n">
        <v>1.70142857142857</v>
      </c>
      <c r="I44" s="28" t="n">
        <v>1.89142857142857</v>
      </c>
      <c r="K44" s="28"/>
      <c r="L44" s="28"/>
      <c r="M44" s="28"/>
      <c r="N44" s="28" t="n">
        <v>1.74142857142857</v>
      </c>
      <c r="AH44" s="28" t="n">
        <v>2.2432</v>
      </c>
      <c r="AI44" s="28"/>
      <c r="AJ44" s="28" t="n">
        <v>2.4232</v>
      </c>
      <c r="AK44" s="28" t="n">
        <v>1.8432</v>
      </c>
      <c r="AL44" s="28" t="n">
        <v>1.5932</v>
      </c>
      <c r="AM44" s="28" t="n">
        <v>1.4432</v>
      </c>
      <c r="AN44" s="28" t="n">
        <v>1.9432</v>
      </c>
      <c r="AO44" s="28" t="n">
        <v>2.0932</v>
      </c>
      <c r="AP44" s="28"/>
      <c r="AQ44" s="28"/>
      <c r="AR44" s="28"/>
      <c r="AS44" s="28"/>
      <c r="AT44" s="28" t="n">
        <v>1.93</v>
      </c>
      <c r="CP44" s="28"/>
    </row>
    <row r="45" customFormat="false" ht="12.75" hidden="false" customHeight="false" outlineLevel="0" collapsed="false">
      <c r="A45" s="56" t="n">
        <v>35324</v>
      </c>
      <c r="B45" s="28" t="n">
        <v>1.96428571428571</v>
      </c>
      <c r="C45" s="28"/>
      <c r="D45" s="28" t="n">
        <v>2.01428571428571</v>
      </c>
      <c r="E45" s="28" t="n">
        <v>1.64428571428571</v>
      </c>
      <c r="F45" s="28" t="n">
        <v>1.52428571428572</v>
      </c>
      <c r="G45" s="28" t="n">
        <v>1.29428571428571</v>
      </c>
      <c r="H45" s="28" t="n">
        <v>1.70428571428571</v>
      </c>
      <c r="I45" s="28" t="n">
        <v>1.89428571428571</v>
      </c>
      <c r="K45" s="28"/>
      <c r="L45" s="28"/>
      <c r="M45" s="28"/>
      <c r="N45" s="28" t="n">
        <v>1.75685714285714</v>
      </c>
      <c r="AH45" s="28" t="n">
        <v>2.2522</v>
      </c>
      <c r="AI45" s="28"/>
      <c r="AJ45" s="28" t="n">
        <v>2.4422</v>
      </c>
      <c r="AK45" s="28" t="n">
        <v>1.8522</v>
      </c>
      <c r="AL45" s="28" t="n">
        <v>1.5922</v>
      </c>
      <c r="AM45" s="28" t="n">
        <v>1.4722</v>
      </c>
      <c r="AN45" s="28" t="n">
        <v>1.9522</v>
      </c>
      <c r="AO45" s="28" t="n">
        <v>2.1022</v>
      </c>
      <c r="AP45" s="28"/>
      <c r="AQ45" s="28"/>
      <c r="AR45" s="28"/>
      <c r="AS45" s="28"/>
      <c r="AT45" s="28" t="n">
        <v>1.929</v>
      </c>
      <c r="CP45" s="28"/>
    </row>
    <row r="46" customFormat="false" ht="12.75" hidden="false" customHeight="false" outlineLevel="0" collapsed="false">
      <c r="A46" s="56" t="n">
        <v>35325</v>
      </c>
      <c r="B46" s="28" t="n">
        <v>1.98642857142857</v>
      </c>
      <c r="C46" s="28"/>
      <c r="D46" s="28" t="n">
        <v>2.02642857142857</v>
      </c>
      <c r="E46" s="28" t="n">
        <v>1.67642857142857</v>
      </c>
      <c r="F46" s="28" t="n">
        <v>1.55642857142857</v>
      </c>
      <c r="G46" s="28" t="n">
        <v>1.33642857142857</v>
      </c>
      <c r="H46" s="28" t="n">
        <v>1.73642857142857</v>
      </c>
      <c r="I46" s="28" t="n">
        <v>1.91642857142857</v>
      </c>
      <c r="K46" s="28"/>
      <c r="L46" s="28"/>
      <c r="M46" s="28"/>
      <c r="N46" s="28" t="n">
        <v>1.78642857142857</v>
      </c>
      <c r="AH46" s="28" t="n">
        <v>2.3112</v>
      </c>
      <c r="AI46" s="28"/>
      <c r="AJ46" s="28" t="n">
        <v>2.5112</v>
      </c>
      <c r="AK46" s="28" t="n">
        <v>1.9212</v>
      </c>
      <c r="AL46" s="28" t="n">
        <v>1.6312</v>
      </c>
      <c r="AM46" s="28" t="n">
        <v>1.5512</v>
      </c>
      <c r="AN46" s="28" t="n">
        <v>2.0112</v>
      </c>
      <c r="AO46" s="28" t="n">
        <v>2.1612</v>
      </c>
      <c r="AP46" s="28"/>
      <c r="AQ46" s="28"/>
      <c r="AR46" s="28"/>
      <c r="AS46" s="28"/>
      <c r="AT46" s="28" t="n">
        <v>1.999</v>
      </c>
      <c r="CP46" s="28"/>
    </row>
    <row r="47" customFormat="false" ht="12.75" hidden="false" customHeight="false" outlineLevel="0" collapsed="false">
      <c r="A47" s="56" t="n">
        <v>35326</v>
      </c>
      <c r="B47" s="28" t="n">
        <v>1.99014285714286</v>
      </c>
      <c r="C47" s="28"/>
      <c r="D47" s="28" t="n">
        <v>2.03014285714286</v>
      </c>
      <c r="E47" s="28" t="n">
        <v>1.68014285714286</v>
      </c>
      <c r="F47" s="28" t="n">
        <v>1.56014285714286</v>
      </c>
      <c r="G47" s="28" t="n">
        <v>1.34014285714286</v>
      </c>
      <c r="H47" s="28" t="n">
        <v>1.74014285714286</v>
      </c>
      <c r="I47" s="28" t="n">
        <v>1.92514285714286</v>
      </c>
      <c r="K47" s="28"/>
      <c r="L47" s="28"/>
      <c r="M47" s="28"/>
      <c r="N47" s="28" t="n">
        <v>1.79014285714286</v>
      </c>
      <c r="AH47" s="28" t="n">
        <v>2.3556</v>
      </c>
      <c r="AI47" s="28"/>
      <c r="AJ47" s="28" t="n">
        <v>2.5556</v>
      </c>
      <c r="AK47" s="28" t="n">
        <v>1.9456</v>
      </c>
      <c r="AL47" s="28" t="n">
        <v>1.6656</v>
      </c>
      <c r="AM47" s="28" t="n">
        <v>1.5256</v>
      </c>
      <c r="AN47" s="28" t="n">
        <v>2.0556</v>
      </c>
      <c r="AO47" s="28" t="n">
        <v>2.1956</v>
      </c>
      <c r="AP47" s="28"/>
      <c r="AQ47" s="28"/>
      <c r="AR47" s="28"/>
      <c r="AS47" s="28"/>
      <c r="AT47" s="28" t="n">
        <v>2.034</v>
      </c>
      <c r="CP47" s="28"/>
    </row>
    <row r="48" customFormat="false" ht="12.75" hidden="false" customHeight="false" outlineLevel="0" collapsed="false">
      <c r="A48" s="56" t="n">
        <v>35327</v>
      </c>
      <c r="B48" s="28" t="n">
        <v>1.96685714285714</v>
      </c>
      <c r="C48" s="28"/>
      <c r="D48" s="28" t="n">
        <v>2.00685714285714</v>
      </c>
      <c r="E48" s="28" t="n">
        <v>1.66685714285714</v>
      </c>
      <c r="F48" s="28" t="n">
        <v>1.56685714285714</v>
      </c>
      <c r="G48" s="28" t="n">
        <v>1.33685714285714</v>
      </c>
      <c r="H48" s="28" t="n">
        <v>1.71685714285714</v>
      </c>
      <c r="I48" s="28" t="n">
        <v>1.90185714285714</v>
      </c>
      <c r="K48" s="28"/>
      <c r="L48" s="28"/>
      <c r="M48" s="28"/>
      <c r="N48" s="28" t="n">
        <v>1.76685714285714</v>
      </c>
      <c r="AH48" s="28" t="n">
        <v>2.299</v>
      </c>
      <c r="AI48" s="28"/>
      <c r="AJ48" s="28" t="n">
        <v>2.499</v>
      </c>
      <c r="AK48" s="28" t="n">
        <v>1.909</v>
      </c>
      <c r="AL48" s="28" t="n">
        <v>1.639</v>
      </c>
      <c r="AM48" s="28" t="n">
        <v>1.529</v>
      </c>
      <c r="AN48" s="28" t="n">
        <v>1.999</v>
      </c>
      <c r="AO48" s="28" t="n">
        <v>2.149</v>
      </c>
      <c r="AP48" s="28"/>
      <c r="AQ48" s="28"/>
      <c r="AR48" s="28"/>
      <c r="AS48" s="28"/>
      <c r="AT48" s="28" t="n">
        <v>1.989</v>
      </c>
      <c r="CP48" s="28"/>
    </row>
    <row r="49" customFormat="false" ht="12.75" hidden="false" customHeight="false" outlineLevel="0" collapsed="false">
      <c r="A49" s="56" t="n">
        <v>35328</v>
      </c>
      <c r="B49" s="28" t="n">
        <v>1.94785714285714</v>
      </c>
      <c r="C49" s="28"/>
      <c r="D49" s="28" t="n">
        <v>1.98785714285714</v>
      </c>
      <c r="E49" s="28" t="n">
        <v>1.64785714285714</v>
      </c>
      <c r="F49" s="28" t="n">
        <v>1.55785714285714</v>
      </c>
      <c r="G49" s="28" t="n">
        <v>1.29785714285714</v>
      </c>
      <c r="H49" s="28" t="n">
        <v>1.71285714285714</v>
      </c>
      <c r="I49" s="28" t="n">
        <v>1.88285714285714</v>
      </c>
      <c r="K49" s="28"/>
      <c r="L49" s="28"/>
      <c r="M49" s="28"/>
      <c r="N49" s="28" t="n">
        <v>1.76185714285714</v>
      </c>
      <c r="AH49" s="28" t="n">
        <v>2.2128</v>
      </c>
      <c r="AI49" s="28"/>
      <c r="AJ49" s="28" t="n">
        <v>2.4228</v>
      </c>
      <c r="AK49" s="28" t="n">
        <v>1.8528</v>
      </c>
      <c r="AL49" s="28" t="n">
        <v>1.6228</v>
      </c>
      <c r="AM49" s="28" t="n">
        <v>1.4728</v>
      </c>
      <c r="AN49" s="28" t="n">
        <v>1.9328</v>
      </c>
      <c r="AO49" s="28" t="n">
        <v>2.0628</v>
      </c>
      <c r="AP49" s="28"/>
      <c r="AQ49" s="28"/>
      <c r="AR49" s="28"/>
      <c r="AS49" s="28"/>
      <c r="AT49" s="28" t="n">
        <v>1.905</v>
      </c>
      <c r="CP49" s="28"/>
    </row>
    <row r="50" customFormat="false" ht="12.75" hidden="false" customHeight="false" outlineLevel="0" collapsed="false">
      <c r="A50" s="56" t="n">
        <v>35331</v>
      </c>
      <c r="B50" s="28" t="n">
        <v>1.94485714285714</v>
      </c>
      <c r="C50" s="28"/>
      <c r="D50" s="28" t="n">
        <v>1.99485714285714</v>
      </c>
      <c r="E50" s="28" t="n">
        <v>1.65485714285714</v>
      </c>
      <c r="F50" s="28" t="n">
        <v>1.58485714285714</v>
      </c>
      <c r="G50" s="28" t="n">
        <v>1.33485714285714</v>
      </c>
      <c r="H50" s="28" t="n">
        <v>1.70985714285714</v>
      </c>
      <c r="I50" s="28" t="n">
        <v>1.87985714285714</v>
      </c>
      <c r="K50" s="28"/>
      <c r="L50" s="28"/>
      <c r="M50" s="28"/>
      <c r="N50" s="28" t="n">
        <v>1.75485714285714</v>
      </c>
      <c r="AH50" s="28" t="n">
        <v>2.2058</v>
      </c>
      <c r="AI50" s="28"/>
      <c r="AJ50" s="28" t="n">
        <v>2.4158</v>
      </c>
      <c r="AK50" s="28" t="n">
        <v>1.8258</v>
      </c>
      <c r="AL50" s="28" t="n">
        <v>1.6458</v>
      </c>
      <c r="AM50" s="28" t="n">
        <v>1.4658</v>
      </c>
      <c r="AN50" s="28" t="n">
        <v>1.9258</v>
      </c>
      <c r="AO50" s="28" t="n">
        <v>2.0558</v>
      </c>
      <c r="AP50" s="28"/>
      <c r="AQ50" s="28"/>
      <c r="AR50" s="28"/>
      <c r="AS50" s="28"/>
      <c r="AT50" s="28" t="n">
        <v>1.912</v>
      </c>
      <c r="CP50" s="28"/>
    </row>
    <row r="51" customFormat="false" ht="12.75" hidden="false" customHeight="false" outlineLevel="0" collapsed="false">
      <c r="A51" s="56" t="n">
        <v>35332</v>
      </c>
      <c r="B51" s="28" t="n">
        <v>1.94485714285714</v>
      </c>
      <c r="C51" s="28"/>
      <c r="D51" s="28" t="n">
        <v>1.99485714285714</v>
      </c>
      <c r="E51" s="28" t="n">
        <v>1.65485714285714</v>
      </c>
      <c r="F51" s="28" t="n">
        <v>1.59485714285714</v>
      </c>
      <c r="G51" s="28" t="n">
        <v>1.35485714285714</v>
      </c>
      <c r="H51" s="28" t="n">
        <v>1.68485714285714</v>
      </c>
      <c r="I51" s="28" t="n">
        <v>1.87985714285714</v>
      </c>
      <c r="K51" s="28"/>
      <c r="L51" s="28"/>
      <c r="M51" s="28"/>
      <c r="N51" s="28" t="n">
        <v>1.76857142857143</v>
      </c>
      <c r="AH51" s="28" t="n">
        <v>2.2058</v>
      </c>
      <c r="AI51" s="28"/>
      <c r="AJ51" s="28" t="n">
        <v>2.4158</v>
      </c>
      <c r="AK51" s="28" t="n">
        <v>1.8358</v>
      </c>
      <c r="AL51" s="28" t="n">
        <v>1.67</v>
      </c>
      <c r="AM51" s="28" t="n">
        <v>1.5358</v>
      </c>
      <c r="AN51" s="28" t="n">
        <v>1.9058</v>
      </c>
      <c r="AO51" s="28" t="n">
        <v>2.0558</v>
      </c>
      <c r="AP51" s="28"/>
      <c r="AQ51" s="28"/>
      <c r="AR51" s="28"/>
      <c r="AS51" s="28"/>
      <c r="AT51" s="28" t="n">
        <v>1.94</v>
      </c>
      <c r="CP51" s="28"/>
    </row>
    <row r="52" customFormat="false" ht="12.75" hidden="false" customHeight="false" outlineLevel="0" collapsed="false">
      <c r="A52" s="56" t="n">
        <v>35333</v>
      </c>
      <c r="B52" s="28" t="n">
        <v>1.962</v>
      </c>
      <c r="C52" s="28"/>
      <c r="D52" s="28" t="n">
        <v>1.997</v>
      </c>
      <c r="E52" s="28" t="n">
        <v>1.662</v>
      </c>
      <c r="F52" s="28" t="n">
        <v>1.592</v>
      </c>
      <c r="G52" s="28" t="n">
        <v>1.362</v>
      </c>
      <c r="H52" s="28" t="n">
        <v>1.712</v>
      </c>
      <c r="I52" s="28" t="n">
        <v>1.897</v>
      </c>
      <c r="K52" s="28"/>
      <c r="L52" s="28"/>
      <c r="M52" s="28"/>
      <c r="N52" s="28" t="n">
        <v>1.76714285714286</v>
      </c>
      <c r="AH52" s="28" t="n">
        <v>2.2576</v>
      </c>
      <c r="AI52" s="28"/>
      <c r="AJ52" s="28" t="n">
        <v>2.5076</v>
      </c>
      <c r="AK52" s="28" t="n">
        <v>1.8776</v>
      </c>
      <c r="AL52" s="28" t="n">
        <v>1.6876</v>
      </c>
      <c r="AM52" s="28" t="n">
        <v>1.5476</v>
      </c>
      <c r="AN52" s="28" t="n">
        <v>1.9576</v>
      </c>
      <c r="AO52" s="28" t="n">
        <v>2.1076</v>
      </c>
      <c r="AP52" s="28"/>
      <c r="AQ52" s="28"/>
      <c r="AR52" s="28"/>
      <c r="AS52" s="28"/>
      <c r="AT52" s="28" t="n">
        <v>1.959</v>
      </c>
      <c r="CP52" s="28"/>
    </row>
    <row r="53" customFormat="false" ht="12.75" hidden="false" customHeight="false" outlineLevel="0" collapsed="false">
      <c r="A53" s="56" t="n">
        <v>35334</v>
      </c>
      <c r="B53" s="28" t="n">
        <v>1.98442857142857</v>
      </c>
      <c r="C53" s="28"/>
      <c r="D53" s="28" t="n">
        <v>2.02942857142857</v>
      </c>
      <c r="E53" s="28" t="n">
        <v>1.68442857142857</v>
      </c>
      <c r="F53" s="28" t="n">
        <v>1.60442857142857</v>
      </c>
      <c r="G53" s="28" t="n">
        <v>1.33442857142857</v>
      </c>
      <c r="H53" s="28" t="n">
        <v>1.73442857142857</v>
      </c>
      <c r="I53" s="28" t="n">
        <v>1.91942857142857</v>
      </c>
      <c r="K53" s="28"/>
      <c r="L53" s="28"/>
      <c r="M53" s="28"/>
      <c r="N53" s="28" t="n">
        <v>1.77714285714286</v>
      </c>
      <c r="AH53" s="28" t="n">
        <v>2.2862</v>
      </c>
      <c r="AI53" s="28"/>
      <c r="AJ53" s="28" t="n">
        <v>2.5662</v>
      </c>
      <c r="AK53" s="28" t="n">
        <v>1.9062</v>
      </c>
      <c r="AL53" s="28" t="n">
        <v>1.7662</v>
      </c>
      <c r="AM53" s="28" t="n">
        <v>1.5662</v>
      </c>
      <c r="AN53" s="28" t="n">
        <v>1.9762</v>
      </c>
      <c r="AO53" s="28" t="n">
        <v>2.1262</v>
      </c>
      <c r="AP53" s="28"/>
      <c r="AQ53" s="28"/>
      <c r="AR53" s="28"/>
      <c r="AS53" s="28"/>
      <c r="AT53" s="28" t="n">
        <v>2.002</v>
      </c>
      <c r="CP53" s="28"/>
    </row>
    <row r="54" customFormat="false" ht="12.75" hidden="false" customHeight="false" outlineLevel="0" collapsed="false">
      <c r="A54" s="56" t="n">
        <v>35335</v>
      </c>
      <c r="B54" s="28" t="n">
        <v>1.98871428571429</v>
      </c>
      <c r="C54" s="28"/>
      <c r="D54" s="28" t="n">
        <v>2.03371428571429</v>
      </c>
      <c r="E54" s="28" t="n">
        <v>1.68871428571429</v>
      </c>
      <c r="F54" s="28" t="n">
        <v>1.60871428571429</v>
      </c>
      <c r="G54" s="28" t="n">
        <v>1.33871428571429</v>
      </c>
      <c r="H54" s="28" t="n">
        <v>1.73871428571429</v>
      </c>
      <c r="I54" s="28" t="n">
        <v>1.92371428571429</v>
      </c>
      <c r="K54" s="28"/>
      <c r="L54" s="28"/>
      <c r="M54" s="28"/>
      <c r="N54" s="28" t="n">
        <v>1.77714285714286</v>
      </c>
      <c r="AH54" s="28" t="n">
        <v>2.3074</v>
      </c>
      <c r="AI54" s="28"/>
      <c r="AJ54" s="28" t="n">
        <v>2.5974</v>
      </c>
      <c r="AK54" s="28" t="n">
        <v>1.9274</v>
      </c>
      <c r="AL54" s="28" t="n">
        <v>1.8074</v>
      </c>
      <c r="AM54" s="28" t="n">
        <v>1.6174</v>
      </c>
      <c r="AN54" s="28" t="n">
        <v>2.0074</v>
      </c>
      <c r="AO54" s="28" t="n">
        <v>2.1474</v>
      </c>
      <c r="AP54" s="28"/>
      <c r="AQ54" s="28"/>
      <c r="AR54" s="28"/>
      <c r="AS54" s="28"/>
      <c r="AT54" s="28" t="n">
        <v>2.0204</v>
      </c>
      <c r="CP54" s="28"/>
    </row>
    <row r="55" customFormat="false" ht="12.75" hidden="false" customHeight="false" outlineLevel="0" collapsed="false">
      <c r="A55" s="56" t="n">
        <v>35338</v>
      </c>
      <c r="B55" s="28" t="n">
        <v>1.98871428571429</v>
      </c>
      <c r="C55" s="28"/>
      <c r="D55" s="28" t="n">
        <v>2.02871428571429</v>
      </c>
      <c r="E55" s="28" t="n">
        <v>1.68871428571429</v>
      </c>
      <c r="F55" s="28" t="n">
        <v>1.61871428571429</v>
      </c>
      <c r="G55" s="28" t="n">
        <v>1.31871428571429</v>
      </c>
      <c r="H55" s="28" t="n">
        <v>1.73871428571429</v>
      </c>
      <c r="I55" s="28" t="n">
        <v>1.92371428571429</v>
      </c>
      <c r="K55" s="28"/>
      <c r="L55" s="28"/>
      <c r="M55" s="28"/>
      <c r="N55" s="28" t="n">
        <v>1.77714285714286</v>
      </c>
      <c r="AH55" s="28" t="n">
        <v>2.293</v>
      </c>
      <c r="AI55" s="28"/>
      <c r="AJ55" s="28" t="n">
        <v>2.563</v>
      </c>
      <c r="AK55" s="28" t="n">
        <v>1.913</v>
      </c>
      <c r="AL55" s="28" t="n">
        <v>1.813</v>
      </c>
      <c r="AM55" s="28" t="n">
        <v>1.543</v>
      </c>
      <c r="AN55" s="28" t="n">
        <v>1.993</v>
      </c>
      <c r="AO55" s="28" t="n">
        <v>2.138</v>
      </c>
      <c r="AP55" s="28"/>
      <c r="AQ55" s="28"/>
      <c r="AR55" s="28"/>
      <c r="AS55" s="28"/>
      <c r="AT55" s="28" t="n">
        <v>2.018</v>
      </c>
      <c r="CP55" s="28"/>
    </row>
    <row r="56" customFormat="false" ht="12.75" hidden="false" customHeight="false" outlineLevel="0" collapsed="false">
      <c r="A56" s="56" t="n">
        <v>35339</v>
      </c>
      <c r="B56" s="28" t="n">
        <v>1.98014285714286</v>
      </c>
      <c r="C56" s="28"/>
      <c r="D56" s="28" t="n">
        <v>2.03014285714286</v>
      </c>
      <c r="E56" s="28" t="n">
        <v>1.68014285714286</v>
      </c>
      <c r="F56" s="28" t="n">
        <v>1.61014285714286</v>
      </c>
      <c r="G56" s="28" t="n">
        <v>1.35014285714286</v>
      </c>
      <c r="H56" s="28" t="n">
        <v>1.74014285714286</v>
      </c>
      <c r="I56" s="28" t="n">
        <v>1.91514285714286</v>
      </c>
      <c r="K56" s="28"/>
      <c r="L56" s="28"/>
      <c r="M56" s="28"/>
      <c r="N56" s="28" t="n">
        <v>1.77714285714286</v>
      </c>
      <c r="AH56" s="28" t="n">
        <v>2.29</v>
      </c>
      <c r="AI56" s="28"/>
      <c r="AJ56" s="28" t="n">
        <v>2.56</v>
      </c>
      <c r="AK56" s="28" t="n">
        <v>1.915</v>
      </c>
      <c r="AL56" s="28" t="n">
        <v>1.8</v>
      </c>
      <c r="AM56" s="28" t="n">
        <v>1.55</v>
      </c>
      <c r="AN56" s="28" t="n">
        <v>1.99</v>
      </c>
      <c r="AO56" s="28" t="n">
        <v>2.135</v>
      </c>
      <c r="AP56" s="28"/>
      <c r="AQ56" s="28"/>
      <c r="AR56" s="28"/>
      <c r="AS56" s="28"/>
      <c r="AT56" s="28" t="n">
        <v>2.003</v>
      </c>
      <c r="CP56" s="28"/>
    </row>
    <row r="57" customFormat="false" ht="12.75" hidden="false" customHeight="false" outlineLevel="0" collapsed="false">
      <c r="A57" s="56" t="n">
        <v>35340</v>
      </c>
      <c r="B57" s="28" t="n">
        <v>2.037</v>
      </c>
      <c r="C57" s="28"/>
      <c r="D57" s="28" t="n">
        <v>2.087</v>
      </c>
      <c r="E57" s="28" t="n">
        <v>1.727</v>
      </c>
      <c r="F57" s="28" t="n">
        <v>1.627</v>
      </c>
      <c r="G57" s="28" t="n">
        <v>1.367</v>
      </c>
      <c r="H57" s="28" t="n">
        <v>1.787</v>
      </c>
      <c r="I57" s="28" t="n">
        <v>1.972</v>
      </c>
      <c r="K57" s="28"/>
      <c r="L57" s="28"/>
      <c r="M57" s="28"/>
      <c r="N57" s="28" t="n">
        <v>1.81714285714286</v>
      </c>
      <c r="AH57" s="28" t="n">
        <v>2.4278</v>
      </c>
      <c r="AI57" s="28"/>
      <c r="AJ57" s="28" t="n">
        <v>2.7178</v>
      </c>
      <c r="AK57" s="28" t="n">
        <v>2.0278</v>
      </c>
      <c r="AL57" s="28" t="n">
        <v>1.8878</v>
      </c>
      <c r="AM57" s="28" t="n">
        <v>1.6178</v>
      </c>
      <c r="AN57" s="28" t="n">
        <v>2.0978</v>
      </c>
      <c r="AO57" s="28" t="n">
        <v>2.2578</v>
      </c>
      <c r="AP57" s="28"/>
      <c r="AQ57" s="28"/>
      <c r="AR57" s="28"/>
      <c r="AS57" s="28"/>
      <c r="AT57" s="28" t="n">
        <v>2.1</v>
      </c>
      <c r="CP57" s="28"/>
    </row>
    <row r="58" customFormat="false" ht="12.75" hidden="false" customHeight="false" outlineLevel="0" collapsed="false">
      <c r="A58" s="56" t="n">
        <v>35341</v>
      </c>
      <c r="B58" s="28" t="n">
        <v>2.05228571428572</v>
      </c>
      <c r="C58" s="28"/>
      <c r="D58" s="28" t="n">
        <v>2.10228571428571</v>
      </c>
      <c r="E58" s="28" t="n">
        <v>1.73228571428571</v>
      </c>
      <c r="F58" s="28" t="n">
        <v>1.62228571428572</v>
      </c>
      <c r="G58" s="28" t="n">
        <v>1.34228571428572</v>
      </c>
      <c r="H58" s="28" t="n">
        <v>1.80228571428572</v>
      </c>
      <c r="I58" s="28" t="n">
        <v>1.98728571428572</v>
      </c>
      <c r="K58" s="28"/>
      <c r="L58" s="28"/>
      <c r="M58" s="28"/>
      <c r="N58" s="28" t="n">
        <v>1.83714285714286</v>
      </c>
      <c r="AH58" s="28" t="n">
        <v>2.4544</v>
      </c>
      <c r="AI58" s="28"/>
      <c r="AJ58" s="28" t="n">
        <v>2.7444</v>
      </c>
      <c r="AK58" s="28" t="n">
        <v>2.0444</v>
      </c>
      <c r="AL58" s="28" t="n">
        <v>1.8544</v>
      </c>
      <c r="AM58" s="28" t="n">
        <v>1.5944</v>
      </c>
      <c r="AN58" s="28" t="n">
        <v>2.1144</v>
      </c>
      <c r="AO58" s="28" t="n">
        <v>2.2644</v>
      </c>
      <c r="AP58" s="28"/>
      <c r="AQ58" s="28"/>
      <c r="AR58" s="28"/>
      <c r="AS58" s="28"/>
      <c r="AT58" s="28" t="n">
        <v>2.142</v>
      </c>
      <c r="CP58" s="28"/>
    </row>
    <row r="59" customFormat="false" ht="12.75" hidden="false" customHeight="false" outlineLevel="0" collapsed="false">
      <c r="A59" s="56" t="n">
        <v>35342</v>
      </c>
      <c r="B59" s="28" t="n">
        <v>2.04642857142857</v>
      </c>
      <c r="C59" s="28"/>
      <c r="D59" s="28" t="n">
        <v>2.09642857142857</v>
      </c>
      <c r="E59" s="28" t="n">
        <v>1.73642857142857</v>
      </c>
      <c r="F59" s="28" t="n">
        <v>1.62642857142857</v>
      </c>
      <c r="G59" s="28" t="n">
        <v>1.34642857142857</v>
      </c>
      <c r="H59" s="28" t="n">
        <v>1.79642857142857</v>
      </c>
      <c r="I59" s="28" t="n">
        <v>1.98142857142857</v>
      </c>
      <c r="K59" s="28"/>
      <c r="L59" s="28"/>
      <c r="M59" s="28"/>
      <c r="N59" s="28" t="n">
        <v>1.845</v>
      </c>
      <c r="AH59" s="28" t="n">
        <v>2.4502</v>
      </c>
      <c r="AI59" s="28"/>
      <c r="AJ59" s="28" t="n">
        <v>2.7402</v>
      </c>
      <c r="AK59" s="28" t="n">
        <v>2.0402</v>
      </c>
      <c r="AL59" s="28" t="n">
        <v>1.8802</v>
      </c>
      <c r="AM59" s="28" t="n">
        <v>1.5902</v>
      </c>
      <c r="AN59" s="28" t="n">
        <v>2.1202</v>
      </c>
      <c r="AO59" s="28" t="n">
        <v>2.2602</v>
      </c>
      <c r="AP59" s="28"/>
      <c r="AQ59" s="28"/>
      <c r="AR59" s="28"/>
      <c r="AS59" s="28"/>
      <c r="AT59" s="28" t="n">
        <v>2.14</v>
      </c>
      <c r="CP59" s="28"/>
    </row>
    <row r="60" customFormat="false" ht="12.75" hidden="false" customHeight="false" outlineLevel="0" collapsed="false">
      <c r="A60" s="56" t="n">
        <v>35345</v>
      </c>
      <c r="B60" s="28" t="n">
        <v>2.051</v>
      </c>
      <c r="C60" s="28"/>
      <c r="D60" s="28" t="n">
        <v>2.101</v>
      </c>
      <c r="E60" s="28" t="n">
        <v>1.741</v>
      </c>
      <c r="F60" s="28" t="n">
        <v>1.641</v>
      </c>
      <c r="G60" s="28" t="n">
        <v>1.361</v>
      </c>
      <c r="H60" s="28" t="n">
        <v>1.791</v>
      </c>
      <c r="I60" s="28" t="n">
        <v>1.986</v>
      </c>
      <c r="K60" s="28"/>
      <c r="L60" s="28"/>
      <c r="M60" s="28"/>
      <c r="N60" s="28" t="n">
        <v>1.845</v>
      </c>
      <c r="AH60" s="28" t="n">
        <v>2.4978</v>
      </c>
      <c r="AI60" s="28"/>
      <c r="AJ60" s="28" t="n">
        <v>2.7978</v>
      </c>
      <c r="AK60" s="28" t="n">
        <v>2.0778</v>
      </c>
      <c r="AL60" s="28" t="n">
        <v>1.9078</v>
      </c>
      <c r="AM60" s="28" t="n">
        <v>1.6278</v>
      </c>
      <c r="AN60" s="28" t="n">
        <v>2.1578</v>
      </c>
      <c r="AO60" s="28" t="n">
        <v>2.3128</v>
      </c>
      <c r="AP60" s="28"/>
      <c r="AQ60" s="28"/>
      <c r="AR60" s="28"/>
      <c r="AS60" s="28"/>
      <c r="AT60" s="28" t="n">
        <v>2.178</v>
      </c>
      <c r="CP60" s="28"/>
    </row>
    <row r="61" customFormat="false" ht="12.75" hidden="false" customHeight="false" outlineLevel="0" collapsed="false">
      <c r="A61" s="56" t="n">
        <v>35346</v>
      </c>
      <c r="B61" s="28" t="n">
        <v>2.04685714285714</v>
      </c>
      <c r="C61" s="28"/>
      <c r="D61" s="28" t="n">
        <v>2.09685714285714</v>
      </c>
      <c r="E61" s="28" t="n">
        <v>1.73685714285714</v>
      </c>
      <c r="F61" s="28" t="n">
        <v>1.65685714285714</v>
      </c>
      <c r="G61" s="28" t="n">
        <v>1.36685714285714</v>
      </c>
      <c r="H61" s="28" t="n">
        <v>1.80685714285714</v>
      </c>
      <c r="I61" s="28" t="n">
        <v>1.98185714285714</v>
      </c>
      <c r="K61" s="28"/>
      <c r="L61" s="28"/>
      <c r="M61" s="28"/>
      <c r="N61" s="28" t="n">
        <v>1.845</v>
      </c>
      <c r="AH61" s="28" t="n">
        <v>2.4908</v>
      </c>
      <c r="AI61" s="28"/>
      <c r="AJ61" s="28" t="n">
        <v>2.8208</v>
      </c>
      <c r="AK61" s="28" t="n">
        <v>2.0508</v>
      </c>
      <c r="AL61" s="28" t="n">
        <v>1.8808</v>
      </c>
      <c r="AM61" s="28" t="n">
        <v>1.6308</v>
      </c>
      <c r="AN61" s="28" t="n">
        <v>2.1408</v>
      </c>
      <c r="AO61" s="28" t="n">
        <v>2.2908</v>
      </c>
      <c r="AP61" s="28"/>
      <c r="AQ61" s="28"/>
      <c r="AR61" s="28"/>
      <c r="AS61" s="28"/>
      <c r="AT61" s="28" t="n">
        <v>2.202</v>
      </c>
      <c r="CP61" s="28"/>
    </row>
    <row r="62" customFormat="false" ht="12.75" hidden="false" customHeight="false" outlineLevel="0" collapsed="false">
      <c r="A62" s="56" t="n">
        <v>35347</v>
      </c>
      <c r="B62" s="28" t="n">
        <v>2.00571428571429</v>
      </c>
      <c r="C62" s="28"/>
      <c r="D62" s="28" t="n">
        <v>2.05571428571429</v>
      </c>
      <c r="E62" s="28" t="n">
        <v>1.68571428571429</v>
      </c>
      <c r="F62" s="28" t="n">
        <v>1.62571428571429</v>
      </c>
      <c r="G62" s="28" t="n">
        <v>1.34571428571429</v>
      </c>
      <c r="H62" s="28" t="n">
        <v>1.75571428571429</v>
      </c>
      <c r="I62" s="28" t="n">
        <v>1.94071428571429</v>
      </c>
      <c r="K62" s="28"/>
      <c r="L62" s="28"/>
      <c r="M62" s="28"/>
      <c r="N62" s="28" t="n">
        <v>1.765</v>
      </c>
      <c r="AH62" s="28" t="n">
        <v>2.404</v>
      </c>
      <c r="AI62" s="28"/>
      <c r="AJ62" s="28" t="n">
        <v>2.734</v>
      </c>
      <c r="AK62" s="28" t="n">
        <v>2.014</v>
      </c>
      <c r="AL62" s="28" t="n">
        <v>1.884</v>
      </c>
      <c r="AM62" s="28" t="n">
        <v>1.594</v>
      </c>
      <c r="AN62" s="28" t="n">
        <v>2.084</v>
      </c>
      <c r="AO62" s="28" t="n">
        <v>2.214</v>
      </c>
      <c r="AP62" s="28"/>
      <c r="AQ62" s="28"/>
      <c r="AR62" s="28"/>
      <c r="AS62" s="28"/>
      <c r="AT62" s="28" t="n">
        <v>2.114</v>
      </c>
      <c r="CP62" s="28"/>
    </row>
    <row r="63" customFormat="false" ht="12.75" hidden="false" customHeight="false" outlineLevel="0" collapsed="false">
      <c r="A63" s="56" t="n">
        <v>35348</v>
      </c>
      <c r="B63" s="28" t="n">
        <v>2.00314285714286</v>
      </c>
      <c r="C63" s="28"/>
      <c r="D63" s="28" t="n">
        <v>2.05314285714286</v>
      </c>
      <c r="E63" s="28" t="n">
        <v>1.68314285714286</v>
      </c>
      <c r="F63" s="28" t="n">
        <v>1.64314285714286</v>
      </c>
      <c r="G63" s="28" t="n">
        <v>1.34314285714286</v>
      </c>
      <c r="H63" s="28" t="n">
        <v>1.75314285714286</v>
      </c>
      <c r="I63" s="28" t="n">
        <v>1.93814285714286</v>
      </c>
      <c r="K63" s="28"/>
      <c r="L63" s="28"/>
      <c r="M63" s="28"/>
      <c r="N63" s="28" t="n">
        <v>1.77314285714286</v>
      </c>
      <c r="AH63" s="28" t="n">
        <v>2.4176</v>
      </c>
      <c r="AI63" s="28"/>
      <c r="AJ63" s="28" t="n">
        <v>2.7276</v>
      </c>
      <c r="AK63" s="28" t="n">
        <v>2.0176</v>
      </c>
      <c r="AL63" s="28" t="n">
        <v>1.8376</v>
      </c>
      <c r="AM63" s="28" t="n">
        <v>1.5676</v>
      </c>
      <c r="AN63" s="28" t="n">
        <v>2.0976</v>
      </c>
      <c r="AO63" s="28" t="n">
        <v>2.2376</v>
      </c>
      <c r="AP63" s="28"/>
      <c r="AQ63" s="28"/>
      <c r="AR63" s="28"/>
      <c r="AS63" s="28"/>
      <c r="AT63" s="28" t="n">
        <v>2.1176</v>
      </c>
      <c r="CP63" s="28"/>
    </row>
    <row r="64" customFormat="false" ht="12.75" hidden="false" customHeight="false" outlineLevel="0" collapsed="false">
      <c r="A64" s="56" t="n">
        <v>35349</v>
      </c>
      <c r="B64" s="28" t="n">
        <v>1.99214285714286</v>
      </c>
      <c r="C64" s="28"/>
      <c r="D64" s="28" t="n">
        <v>2.05214285714286</v>
      </c>
      <c r="E64" s="28" t="n">
        <v>1.68214285714286</v>
      </c>
      <c r="F64" s="28" t="n">
        <v>1.57214285714286</v>
      </c>
      <c r="G64" s="28" t="n">
        <v>1.33214285714286</v>
      </c>
      <c r="H64" s="28" t="n">
        <v>1.74214285714286</v>
      </c>
      <c r="I64" s="28" t="n">
        <v>1.92714285714286</v>
      </c>
      <c r="K64" s="28"/>
      <c r="L64" s="28"/>
      <c r="M64" s="28"/>
      <c r="N64" s="28" t="n">
        <v>1.76214285714286</v>
      </c>
      <c r="AH64" s="28" t="n">
        <v>2.3878</v>
      </c>
      <c r="AI64" s="28"/>
      <c r="AJ64" s="28" t="n">
        <v>2.6878</v>
      </c>
      <c r="AK64" s="28" t="n">
        <v>1.9878</v>
      </c>
      <c r="AL64" s="28" t="n">
        <v>1.8178</v>
      </c>
      <c r="AM64" s="28" t="n">
        <v>1.5378</v>
      </c>
      <c r="AN64" s="28" t="n">
        <v>2.0678</v>
      </c>
      <c r="AO64" s="28" t="n">
        <v>2.2078</v>
      </c>
      <c r="AP64" s="28"/>
      <c r="AQ64" s="28"/>
      <c r="AR64" s="28"/>
      <c r="AS64" s="28"/>
      <c r="AT64" s="28" t="n">
        <v>2.0878</v>
      </c>
      <c r="CP64" s="28"/>
    </row>
    <row r="65" customFormat="false" ht="12.75" hidden="false" customHeight="false" outlineLevel="0" collapsed="false">
      <c r="A65" s="56" t="n">
        <v>35352</v>
      </c>
      <c r="B65" s="28" t="n">
        <v>2.01928571428571</v>
      </c>
      <c r="C65" s="28"/>
      <c r="D65" s="28" t="n">
        <v>2.06928571428571</v>
      </c>
      <c r="E65" s="28" t="n">
        <v>1.70928571428571</v>
      </c>
      <c r="F65" s="28" t="n">
        <v>1.60928571428571</v>
      </c>
      <c r="G65" s="28" t="n">
        <v>1.34928571428571</v>
      </c>
      <c r="H65" s="28" t="n">
        <v>1.76928571428571</v>
      </c>
      <c r="I65" s="28" t="n">
        <v>1.95428571428571</v>
      </c>
      <c r="K65" s="28"/>
      <c r="L65" s="28"/>
      <c r="M65" s="28"/>
      <c r="N65" s="28" t="n">
        <v>1.78785714285714</v>
      </c>
      <c r="AH65" s="28" t="n">
        <v>2.5082</v>
      </c>
      <c r="AI65" s="28"/>
      <c r="AJ65" s="28" t="n">
        <v>2.8282</v>
      </c>
      <c r="AK65" s="28" t="n">
        <v>2.0882</v>
      </c>
      <c r="AL65" s="28" t="n">
        <v>1.9182</v>
      </c>
      <c r="AM65" s="28" t="n">
        <v>1.6282</v>
      </c>
      <c r="AN65" s="28" t="n">
        <v>2.1782</v>
      </c>
      <c r="AO65" s="28" t="n">
        <v>2.3182</v>
      </c>
      <c r="AP65" s="28"/>
      <c r="AQ65" s="28"/>
      <c r="AR65" s="28"/>
      <c r="AS65" s="28"/>
      <c r="AT65" s="28" t="n">
        <v>2.2018</v>
      </c>
      <c r="CP65" s="28"/>
    </row>
    <row r="66" customFormat="false" ht="12.75" hidden="false" customHeight="false" outlineLevel="0" collapsed="false">
      <c r="A66" s="56" t="n">
        <v>35353</v>
      </c>
      <c r="B66" s="28" t="n">
        <v>2.01828571428572</v>
      </c>
      <c r="C66" s="28"/>
      <c r="D66" s="28" t="n">
        <v>2.06828571428572</v>
      </c>
      <c r="E66" s="28" t="n">
        <v>1.70828571428572</v>
      </c>
      <c r="F66" s="28" t="n">
        <v>1.64828571428572</v>
      </c>
      <c r="G66" s="28" t="n">
        <v>1.36828571428572</v>
      </c>
      <c r="H66" s="28" t="n">
        <v>1.76828571428572</v>
      </c>
      <c r="I66" s="28" t="n">
        <v>1.95328571428572</v>
      </c>
      <c r="K66" s="28"/>
      <c r="L66" s="28"/>
      <c r="M66" s="28"/>
      <c r="N66" s="28" t="n">
        <v>1.78285714285714</v>
      </c>
      <c r="AH66" s="28" t="n">
        <v>2.5024</v>
      </c>
      <c r="AI66" s="28"/>
      <c r="AJ66" s="28" t="n">
        <v>2.8124</v>
      </c>
      <c r="AK66" s="28" t="n">
        <v>2.0924</v>
      </c>
      <c r="AL66" s="28" t="n">
        <v>1.9724</v>
      </c>
      <c r="AM66" s="28" t="n">
        <v>1.6824</v>
      </c>
      <c r="AN66" s="28" t="n">
        <v>2.1624</v>
      </c>
      <c r="AO66" s="28" t="n">
        <v>2.3224</v>
      </c>
      <c r="AP66" s="28"/>
      <c r="AQ66" s="28"/>
      <c r="AR66" s="28"/>
      <c r="AS66" s="28"/>
      <c r="AT66" s="28" t="n">
        <v>2.207</v>
      </c>
      <c r="CP66" s="28"/>
    </row>
    <row r="67" customFormat="false" ht="12.75" hidden="false" customHeight="false" outlineLevel="0" collapsed="false">
      <c r="A67" s="56" t="n">
        <v>35354</v>
      </c>
      <c r="B67" s="28" t="n">
        <v>2.00428571428572</v>
      </c>
      <c r="C67" s="28"/>
      <c r="D67" s="28" t="n">
        <v>2.06428571428572</v>
      </c>
      <c r="E67" s="28" t="n">
        <v>1.69428571428571</v>
      </c>
      <c r="F67" s="28" t="n">
        <v>1.65428571428571</v>
      </c>
      <c r="G67" s="28" t="n">
        <v>1.37428571428571</v>
      </c>
      <c r="H67" s="28" t="n">
        <v>1.75428571428572</v>
      </c>
      <c r="I67" s="28" t="n">
        <v>1.93928571428572</v>
      </c>
      <c r="K67" s="28"/>
      <c r="L67" s="28"/>
      <c r="M67" s="28"/>
      <c r="N67" s="28" t="n">
        <v>1.78785714285714</v>
      </c>
      <c r="AH67" s="28" t="n">
        <v>2.486</v>
      </c>
      <c r="AI67" s="28"/>
      <c r="AJ67" s="28" t="n">
        <v>2.806</v>
      </c>
      <c r="AK67" s="28" t="n">
        <v>2.116</v>
      </c>
      <c r="AL67" s="28" t="n">
        <v>1.956</v>
      </c>
      <c r="AM67" s="28" t="n">
        <v>1.706</v>
      </c>
      <c r="AN67" s="28" t="n">
        <v>2.176</v>
      </c>
      <c r="AO67" s="28" t="n">
        <v>2.326</v>
      </c>
      <c r="AP67" s="28"/>
      <c r="AQ67" s="28"/>
      <c r="AR67" s="28"/>
      <c r="AS67" s="28"/>
      <c r="AT67" s="28" t="n">
        <v>2.22</v>
      </c>
      <c r="CP67" s="28"/>
    </row>
    <row r="68" customFormat="false" ht="12.75" hidden="false" customHeight="false" outlineLevel="0" collapsed="false">
      <c r="A68" s="56" t="n">
        <v>35355</v>
      </c>
      <c r="B68" s="28" t="n">
        <v>2.01371428571429</v>
      </c>
      <c r="C68" s="28"/>
      <c r="D68" s="28" t="n">
        <v>2.07371428571429</v>
      </c>
      <c r="E68" s="28" t="n">
        <v>1.71371428571429</v>
      </c>
      <c r="F68" s="28" t="n">
        <v>1.67371428571429</v>
      </c>
      <c r="G68" s="28" t="n">
        <v>1.40371428571429</v>
      </c>
      <c r="H68" s="28" t="n">
        <v>1.76871428571429</v>
      </c>
      <c r="I68" s="28" t="n">
        <v>1.94871428571429</v>
      </c>
      <c r="K68" s="28"/>
      <c r="L68" s="28"/>
      <c r="M68" s="28"/>
      <c r="N68" s="28" t="n">
        <v>1.79928571428571</v>
      </c>
      <c r="AH68" s="28" t="n">
        <v>2.4758</v>
      </c>
      <c r="AI68" s="28"/>
      <c r="AJ68" s="28" t="n">
        <v>2.7958</v>
      </c>
      <c r="AK68" s="28" t="n">
        <v>2.1258</v>
      </c>
      <c r="AL68" s="28" t="n">
        <v>1.97</v>
      </c>
      <c r="AM68" s="28" t="n">
        <v>1.7058</v>
      </c>
      <c r="AN68" s="28" t="n">
        <v>2.1958</v>
      </c>
      <c r="AO68" s="28" t="n">
        <v>2.3258</v>
      </c>
      <c r="AP68" s="28"/>
      <c r="AQ68" s="28"/>
      <c r="AR68" s="28"/>
      <c r="AS68" s="28"/>
      <c r="AT68" s="28" t="n">
        <v>2.223</v>
      </c>
      <c r="CP68" s="28"/>
    </row>
    <row r="69" customFormat="false" ht="12.75" hidden="false" customHeight="false" outlineLevel="0" collapsed="false">
      <c r="A69" s="56" t="n">
        <v>35356</v>
      </c>
      <c r="B69" s="28" t="n">
        <v>2.04957142857143</v>
      </c>
      <c r="C69" s="28"/>
      <c r="D69" s="28" t="n">
        <v>2.10957142857143</v>
      </c>
      <c r="E69" s="28" t="n">
        <v>1.78957142857143</v>
      </c>
      <c r="F69" s="28" t="n">
        <v>1.70957142857143</v>
      </c>
      <c r="G69" s="28" t="n">
        <v>1.42957142857143</v>
      </c>
      <c r="H69" s="28" t="n">
        <v>1.80957142857143</v>
      </c>
      <c r="I69" s="28" t="n">
        <v>1.98457142857143</v>
      </c>
      <c r="K69" s="28"/>
      <c r="L69" s="28"/>
      <c r="M69" s="28"/>
      <c r="N69" s="28" t="n">
        <v>1.84957142857143</v>
      </c>
      <c r="AH69" s="28" t="n">
        <v>2.5194</v>
      </c>
      <c r="AI69" s="28"/>
      <c r="AJ69" s="28" t="n">
        <v>2.8594</v>
      </c>
      <c r="AK69" s="28" t="n">
        <v>2.1594</v>
      </c>
      <c r="AL69" s="28" t="n">
        <v>2.0494</v>
      </c>
      <c r="AM69" s="28" t="n">
        <v>1.8294</v>
      </c>
      <c r="AN69" s="28" t="n">
        <v>2.2394</v>
      </c>
      <c r="AO69" s="28" t="n">
        <v>2.3694</v>
      </c>
      <c r="AP69" s="28"/>
      <c r="AQ69" s="28"/>
      <c r="AR69" s="28"/>
      <c r="AS69" s="28"/>
      <c r="AT69" s="28" t="n">
        <v>2.2718</v>
      </c>
      <c r="CP69" s="28"/>
    </row>
    <row r="70" customFormat="false" ht="12.75" hidden="false" customHeight="false" outlineLevel="0" collapsed="false">
      <c r="A70" s="56" t="n">
        <v>35359</v>
      </c>
      <c r="B70" s="28" t="n">
        <v>2.08557142857143</v>
      </c>
      <c r="C70" s="28"/>
      <c r="D70" s="28" t="n">
        <v>2.15557142857143</v>
      </c>
      <c r="E70" s="28" t="n">
        <v>1.80557142857143</v>
      </c>
      <c r="F70" s="28" t="n">
        <v>1.71557142857143</v>
      </c>
      <c r="G70" s="28" t="n">
        <v>1.42557142857143</v>
      </c>
      <c r="H70" s="28" t="n">
        <v>1.85557142857143</v>
      </c>
      <c r="I70" s="28" t="n">
        <v>2.02057142857143</v>
      </c>
      <c r="K70" s="28"/>
      <c r="L70" s="28"/>
      <c r="M70" s="28"/>
      <c r="N70" s="28" t="n">
        <v>1.87557142857143</v>
      </c>
      <c r="AH70" s="28" t="n">
        <v>2.6234</v>
      </c>
      <c r="AI70" s="28"/>
      <c r="AJ70" s="28" t="n">
        <v>2.9534</v>
      </c>
      <c r="AK70" s="28" t="n">
        <v>2.3034</v>
      </c>
      <c r="AL70" s="28" t="n">
        <v>2.1834</v>
      </c>
      <c r="AM70" s="28" t="n">
        <v>1.9334</v>
      </c>
      <c r="AN70" s="28" t="n">
        <v>2.3634</v>
      </c>
      <c r="AO70" s="28" t="n">
        <v>2.4834</v>
      </c>
      <c r="AP70" s="28"/>
      <c r="AQ70" s="28"/>
      <c r="AR70" s="28"/>
      <c r="AS70" s="28"/>
      <c r="AT70" s="28" t="n">
        <v>2.3834</v>
      </c>
      <c r="CP70" s="28"/>
    </row>
    <row r="71" customFormat="false" ht="12.75" hidden="false" customHeight="false" outlineLevel="0" collapsed="false">
      <c r="A71" s="56" t="n">
        <v>35360</v>
      </c>
      <c r="B71" s="28" t="n">
        <v>2.076</v>
      </c>
      <c r="C71" s="28"/>
      <c r="D71" s="28" t="n">
        <v>2.146</v>
      </c>
      <c r="E71" s="28" t="n">
        <v>1.806</v>
      </c>
      <c r="F71" s="28" t="n">
        <v>1.726</v>
      </c>
      <c r="G71" s="28" t="n">
        <v>1.436</v>
      </c>
      <c r="H71" s="28" t="n">
        <v>1.836</v>
      </c>
      <c r="I71" s="28" t="n">
        <v>2.011</v>
      </c>
      <c r="K71" s="28"/>
      <c r="L71" s="28"/>
      <c r="M71" s="28"/>
      <c r="N71" s="28" t="n">
        <v>1.87</v>
      </c>
      <c r="AH71" s="28" t="n">
        <v>2.5768</v>
      </c>
      <c r="AI71" s="28"/>
      <c r="AJ71" s="28" t="n">
        <v>2.8868</v>
      </c>
      <c r="AK71" s="28" t="n">
        <v>2.2868</v>
      </c>
      <c r="AL71" s="28" t="n">
        <v>2.1768</v>
      </c>
      <c r="AM71" s="28" t="n">
        <v>1.9268</v>
      </c>
      <c r="AN71" s="28" t="n">
        <v>2.3268</v>
      </c>
      <c r="AO71" s="28" t="n">
        <v>2.4368</v>
      </c>
      <c r="AP71" s="28"/>
      <c r="AQ71" s="28"/>
      <c r="AR71" s="28"/>
      <c r="AS71" s="28"/>
      <c r="AT71" s="28" t="n">
        <v>2.3708</v>
      </c>
      <c r="CP71" s="28"/>
    </row>
    <row r="72" customFormat="false" ht="12.75" hidden="false" customHeight="false" outlineLevel="0" collapsed="false">
      <c r="A72" s="56" t="n">
        <v>35361</v>
      </c>
      <c r="B72" s="28" t="n">
        <v>2.02128571428572</v>
      </c>
      <c r="C72" s="28"/>
      <c r="D72" s="28" t="n">
        <v>2.08128571428572</v>
      </c>
      <c r="E72" s="28" t="n">
        <v>1.75128571428571</v>
      </c>
      <c r="F72" s="28" t="n">
        <v>1.74128571428571</v>
      </c>
      <c r="G72" s="28" t="n">
        <v>1.44128571428572</v>
      </c>
      <c r="H72" s="28" t="n">
        <v>1.78128571428571</v>
      </c>
      <c r="I72" s="28" t="n">
        <v>1.96128571428571</v>
      </c>
      <c r="K72" s="28"/>
      <c r="L72" s="28"/>
      <c r="M72" s="28"/>
      <c r="N72" s="28" t="n">
        <v>1.85128571428571</v>
      </c>
      <c r="AH72" s="28" t="n">
        <v>2.466</v>
      </c>
      <c r="AI72" s="28"/>
      <c r="AJ72" s="28" t="n">
        <v>2.766</v>
      </c>
      <c r="AK72" s="28" t="n">
        <v>2.286</v>
      </c>
      <c r="AL72" s="28" t="n">
        <v>2.166</v>
      </c>
      <c r="AM72" s="28" t="n">
        <v>1.956</v>
      </c>
      <c r="AN72" s="28" t="n">
        <v>2.336</v>
      </c>
      <c r="AO72" s="28" t="n">
        <v>2.346</v>
      </c>
      <c r="AP72" s="28"/>
      <c r="AQ72" s="28"/>
      <c r="AR72" s="28"/>
      <c r="AS72" s="28"/>
      <c r="AT72" s="28" t="n">
        <v>2.366</v>
      </c>
      <c r="CP72" s="28"/>
    </row>
    <row r="73" customFormat="false" ht="12.75" hidden="false" customHeight="false" outlineLevel="0" collapsed="false">
      <c r="A73" s="56" t="n">
        <v>35362</v>
      </c>
      <c r="B73" s="28" t="n">
        <v>2.05428571428571</v>
      </c>
      <c r="C73" s="28"/>
      <c r="D73" s="28" t="n">
        <v>2.12428571428571</v>
      </c>
      <c r="E73" s="28" t="n">
        <v>1.76428571428571</v>
      </c>
      <c r="F73" s="28" t="n">
        <v>1.74428571428571</v>
      </c>
      <c r="G73" s="28" t="n">
        <v>1.43428571428571</v>
      </c>
      <c r="H73" s="28" t="n">
        <v>1.82428571428571</v>
      </c>
      <c r="I73" s="28" t="n">
        <v>1.99428571428571</v>
      </c>
      <c r="K73" s="28"/>
      <c r="L73" s="28"/>
      <c r="M73" s="28"/>
      <c r="N73" s="28" t="n">
        <v>1.90857142857143</v>
      </c>
      <c r="AH73" s="28" t="n">
        <v>2.55025</v>
      </c>
      <c r="AI73" s="28"/>
      <c r="AJ73" s="28" t="n">
        <v>2.85025</v>
      </c>
      <c r="AK73" s="28" t="n">
        <v>2.27025</v>
      </c>
      <c r="AL73" s="28" t="n">
        <v>2.18025</v>
      </c>
      <c r="AM73" s="28" t="n">
        <v>1.96025</v>
      </c>
      <c r="AN73" s="28" t="n">
        <v>2.31025</v>
      </c>
      <c r="AO73" s="28" t="n">
        <v>2.42025</v>
      </c>
      <c r="AP73" s="28"/>
      <c r="AQ73" s="28"/>
      <c r="AR73" s="28"/>
      <c r="AS73" s="28"/>
      <c r="AT73" s="28" t="n">
        <v>2.385</v>
      </c>
      <c r="CP73" s="28"/>
    </row>
    <row r="74" customFormat="false" ht="12.75" hidden="false" customHeight="false" outlineLevel="0" collapsed="false">
      <c r="A74" s="56" t="n">
        <v>35363</v>
      </c>
      <c r="B74" s="28" t="n">
        <v>2.07428571428571</v>
      </c>
      <c r="C74" s="28"/>
      <c r="D74" s="28" t="n">
        <v>2.14428571428571</v>
      </c>
      <c r="E74" s="28" t="n">
        <v>1.80428571428571</v>
      </c>
      <c r="F74" s="28" t="n">
        <v>1.72428571428571</v>
      </c>
      <c r="G74" s="28" t="n">
        <v>1.45428571428571</v>
      </c>
      <c r="H74" s="28" t="n">
        <v>1.83428571428571</v>
      </c>
      <c r="I74" s="28" t="n">
        <v>2.01428571428571</v>
      </c>
      <c r="K74" s="28"/>
      <c r="L74" s="28"/>
      <c r="M74" s="28"/>
      <c r="N74" s="28" t="n">
        <v>1.91428571428571</v>
      </c>
      <c r="AH74" s="28" t="n">
        <v>2.5725</v>
      </c>
      <c r="AI74" s="28"/>
      <c r="AJ74" s="28" t="n">
        <v>2.9125</v>
      </c>
      <c r="AK74" s="28" t="n">
        <v>2.2925</v>
      </c>
      <c r="AL74" s="28" t="n">
        <v>2.2225</v>
      </c>
      <c r="AM74" s="28" t="n">
        <v>1.9625</v>
      </c>
      <c r="AN74" s="28" t="n">
        <v>2.3325</v>
      </c>
      <c r="AO74" s="28" t="n">
        <v>2.4225</v>
      </c>
      <c r="AP74" s="28"/>
      <c r="AQ74" s="28"/>
      <c r="AR74" s="28"/>
      <c r="AS74" s="28"/>
      <c r="AT74" s="28" t="n">
        <v>2.4075</v>
      </c>
      <c r="CP74" s="28"/>
    </row>
    <row r="75" customFormat="false" ht="12.75" hidden="false" customHeight="false" outlineLevel="0" collapsed="false">
      <c r="A75" s="56" t="n">
        <v>35366</v>
      </c>
      <c r="B75" s="28" t="n">
        <v>2.07428571428571</v>
      </c>
      <c r="C75" s="28"/>
      <c r="D75" s="28" t="n">
        <v>2.14428571428571</v>
      </c>
      <c r="E75" s="28" t="n">
        <v>1.79428571428571</v>
      </c>
      <c r="F75" s="28" t="n">
        <v>1.78428571428571</v>
      </c>
      <c r="G75" s="28" t="n">
        <v>1.48428571428571</v>
      </c>
      <c r="H75" s="28" t="n">
        <v>1.85428571428571</v>
      </c>
      <c r="I75" s="28" t="n">
        <v>2.02428571428572</v>
      </c>
      <c r="K75" s="28"/>
      <c r="L75" s="28"/>
      <c r="M75" s="28"/>
      <c r="N75" s="28" t="n">
        <v>1.96357142857143</v>
      </c>
      <c r="AH75" s="28" t="n">
        <v>2.5725</v>
      </c>
      <c r="AI75" s="28"/>
      <c r="AJ75" s="28" t="n">
        <v>2.9125</v>
      </c>
      <c r="AK75" s="28" t="n">
        <v>2.3525</v>
      </c>
      <c r="AL75" s="28" t="n">
        <v>2.3025</v>
      </c>
      <c r="AM75" s="28" t="n">
        <v>2.0825</v>
      </c>
      <c r="AN75" s="28" t="n">
        <v>2.3925</v>
      </c>
      <c r="AO75" s="28" t="n">
        <v>2.4725</v>
      </c>
      <c r="AP75" s="28"/>
      <c r="AQ75" s="28"/>
      <c r="AR75" s="28"/>
      <c r="AS75" s="28"/>
      <c r="AT75" s="28" t="n">
        <v>2.4365</v>
      </c>
      <c r="CP75" s="28"/>
    </row>
    <row r="76" customFormat="false" ht="12.75" hidden="false" customHeight="false" outlineLevel="0" collapsed="false">
      <c r="A76" s="56" t="n">
        <v>35367</v>
      </c>
      <c r="B76" s="28" t="n">
        <v>2.08428571428572</v>
      </c>
      <c r="C76" s="28"/>
      <c r="D76" s="28" t="n">
        <v>2.15428571428572</v>
      </c>
      <c r="E76" s="28" t="n">
        <v>1.83428571428572</v>
      </c>
      <c r="F76" s="28" t="n">
        <v>1.75428571428572</v>
      </c>
      <c r="G76" s="28" t="n">
        <v>1.47428571428571</v>
      </c>
      <c r="H76" s="28" t="n">
        <v>1.88428571428572</v>
      </c>
      <c r="I76" s="28" t="n">
        <v>2.04428571428572</v>
      </c>
      <c r="K76" s="28"/>
      <c r="L76" s="28"/>
      <c r="M76" s="28"/>
      <c r="N76" s="28" t="n">
        <v>1.93428571428572</v>
      </c>
      <c r="AH76" s="28" t="n">
        <v>2.65875</v>
      </c>
      <c r="AI76" s="28"/>
      <c r="AJ76" s="28" t="n">
        <v>3.02875</v>
      </c>
      <c r="AK76" s="28" t="n">
        <v>2.45875</v>
      </c>
      <c r="AL76" s="28" t="n">
        <v>2.33875</v>
      </c>
      <c r="AM76" s="28" t="n">
        <v>2.16875</v>
      </c>
      <c r="AN76" s="28" t="n">
        <v>2.51875</v>
      </c>
      <c r="AO76" s="28" t="n">
        <v>2.56875</v>
      </c>
      <c r="AP76" s="28"/>
      <c r="AQ76" s="28"/>
      <c r="AR76" s="28"/>
      <c r="AS76" s="28"/>
      <c r="AT76" s="28" t="n">
        <v>2.515</v>
      </c>
      <c r="CP76" s="28"/>
    </row>
    <row r="77" customFormat="false" ht="12.75" hidden="false" customHeight="false" outlineLevel="0" collapsed="false">
      <c r="A77" s="56" t="n">
        <v>35368</v>
      </c>
      <c r="B77" s="28" t="n">
        <v>2.04685714285714</v>
      </c>
      <c r="C77" s="28"/>
      <c r="D77" s="28" t="n">
        <v>2.11685714285714</v>
      </c>
      <c r="E77" s="28" t="n">
        <v>1.77685714285714</v>
      </c>
      <c r="F77" s="28" t="n">
        <v>1.77685714285714</v>
      </c>
      <c r="G77" s="28" t="n">
        <v>1.46685714285714</v>
      </c>
      <c r="H77" s="28" t="n">
        <v>1.85685714285714</v>
      </c>
      <c r="I77" s="28" t="n">
        <v>2.00685714285714</v>
      </c>
      <c r="K77" s="28"/>
      <c r="L77" s="28"/>
      <c r="M77" s="28"/>
      <c r="N77" s="28" t="n">
        <v>1.89685714285714</v>
      </c>
      <c r="AH77" s="28" t="n">
        <v>2.5405</v>
      </c>
      <c r="AI77" s="28"/>
      <c r="AJ77" s="28" t="n">
        <v>2.9105</v>
      </c>
      <c r="AK77" s="28" t="n">
        <v>2.3505</v>
      </c>
      <c r="AL77" s="28" t="n">
        <v>2.2705</v>
      </c>
      <c r="AM77" s="28" t="n">
        <v>2.1205</v>
      </c>
      <c r="AN77" s="28" t="n">
        <v>2.4005</v>
      </c>
      <c r="AO77" s="28" t="n">
        <v>2.4505</v>
      </c>
      <c r="AP77" s="28"/>
      <c r="AQ77" s="28"/>
      <c r="AR77" s="28"/>
      <c r="AS77" s="28"/>
      <c r="AT77" s="28" t="n">
        <v>2.4275</v>
      </c>
      <c r="CP77" s="28"/>
    </row>
    <row r="78" customFormat="false" ht="12.75" hidden="false" customHeight="false" outlineLevel="0" collapsed="false">
      <c r="A78" s="56" t="n">
        <v>35369</v>
      </c>
      <c r="B78" s="28" t="n">
        <v>2.03242857142857</v>
      </c>
      <c r="C78" s="28"/>
      <c r="D78" s="28" t="n">
        <v>2.11242857142857</v>
      </c>
      <c r="E78" s="28" t="n">
        <v>1.80242857142857</v>
      </c>
      <c r="F78" s="28" t="n">
        <v>1.73242857142857</v>
      </c>
      <c r="G78" s="28" t="n">
        <v>1.45242857142857</v>
      </c>
      <c r="H78" s="28" t="n">
        <v>1.83742857142857</v>
      </c>
      <c r="I78" s="28" t="n">
        <v>1.97742857142857</v>
      </c>
      <c r="K78" s="28"/>
      <c r="L78" s="28"/>
      <c r="M78" s="28"/>
      <c r="N78" s="28" t="n">
        <v>1.89928571428572</v>
      </c>
      <c r="AH78" s="28" t="n">
        <v>2.48</v>
      </c>
      <c r="AI78" s="28"/>
      <c r="AJ78" s="28" t="n">
        <v>2.83</v>
      </c>
      <c r="AK78" s="28" t="n">
        <v>2.2975</v>
      </c>
      <c r="AL78" s="28" t="n">
        <v>2.19</v>
      </c>
      <c r="AM78" s="28" t="n">
        <v>2.09</v>
      </c>
      <c r="AN78" s="28" t="n">
        <v>2.33</v>
      </c>
      <c r="AO78" s="28" t="n">
        <v>2.3775</v>
      </c>
      <c r="AP78" s="28"/>
      <c r="AQ78" s="28"/>
      <c r="AR78" s="28"/>
      <c r="AS78" s="28"/>
      <c r="AT78" s="28" t="n">
        <v>2.38</v>
      </c>
      <c r="CP78" s="28"/>
    </row>
    <row r="79" customFormat="false" ht="12.75" hidden="false" customHeight="false" outlineLevel="0" collapsed="false">
      <c r="A79" s="56" t="n">
        <v>35370</v>
      </c>
      <c r="B79" s="28" t="n">
        <v>1.99228571428571</v>
      </c>
      <c r="C79" s="28"/>
      <c r="D79" s="28" t="n">
        <v>2.05228571428571</v>
      </c>
      <c r="E79" s="28" t="n">
        <v>1.74228571428571</v>
      </c>
      <c r="F79" s="28" t="n">
        <v>1.72228571428571</v>
      </c>
      <c r="G79" s="28" t="n">
        <v>1.37228571428571</v>
      </c>
      <c r="H79" s="28" t="n">
        <v>1.77228571428571</v>
      </c>
      <c r="I79" s="28" t="n">
        <v>1.93728571428571</v>
      </c>
      <c r="K79" s="28"/>
      <c r="L79" s="28"/>
      <c r="M79" s="28"/>
      <c r="N79" s="28" t="n">
        <v>1.85357142857143</v>
      </c>
      <c r="AH79" s="28" t="n">
        <v>2.3995</v>
      </c>
      <c r="AI79" s="28"/>
      <c r="AJ79" s="28" t="n">
        <v>2.6995</v>
      </c>
      <c r="AK79" s="28" t="n">
        <v>2.1995</v>
      </c>
      <c r="AL79" s="28" t="n">
        <v>2.0795</v>
      </c>
      <c r="AM79" s="28" t="n">
        <v>2.0095</v>
      </c>
      <c r="AN79" s="28" t="n">
        <v>2.2395</v>
      </c>
      <c r="AO79" s="28" t="n">
        <v>2.2995</v>
      </c>
      <c r="AP79" s="28"/>
      <c r="AQ79" s="28"/>
      <c r="AR79" s="28"/>
      <c r="AS79" s="28"/>
      <c r="AT79" s="28" t="n">
        <v>2.29325</v>
      </c>
      <c r="CP79" s="28"/>
    </row>
    <row r="80" customFormat="false" ht="12.75" hidden="false" customHeight="false" outlineLevel="0" collapsed="false">
      <c r="A80" s="56" t="n">
        <v>35373</v>
      </c>
      <c r="B80" s="28" t="n">
        <v>1.99228571428571</v>
      </c>
      <c r="C80" s="28"/>
      <c r="D80" s="28" t="n">
        <v>2.05228571428571</v>
      </c>
      <c r="E80" s="28" t="n">
        <v>1.74228571428571</v>
      </c>
      <c r="F80" s="28" t="n">
        <v>1.71228571428571</v>
      </c>
      <c r="G80" s="28" t="n">
        <v>1.39228571428571</v>
      </c>
      <c r="H80" s="28" t="n">
        <v>1.77228571428571</v>
      </c>
      <c r="I80" s="28" t="n">
        <v>1.93728571428571</v>
      </c>
      <c r="K80" s="28"/>
      <c r="L80" s="28"/>
      <c r="M80" s="28"/>
      <c r="N80" s="28" t="n">
        <v>1.85928571428571</v>
      </c>
      <c r="AH80" s="28" t="n">
        <v>2.48025</v>
      </c>
      <c r="AI80" s="28"/>
      <c r="AJ80" s="28" t="n">
        <v>2.80025</v>
      </c>
      <c r="AK80" s="28" t="n">
        <v>2.25025</v>
      </c>
      <c r="AL80" s="28" t="n">
        <v>2.12025</v>
      </c>
      <c r="AM80" s="28" t="n">
        <v>1.94025</v>
      </c>
      <c r="AN80" s="28" t="n">
        <v>2.30025</v>
      </c>
      <c r="AO80" s="28" t="n">
        <v>2.38025</v>
      </c>
      <c r="AP80" s="28"/>
      <c r="AQ80" s="28"/>
      <c r="AR80" s="28"/>
      <c r="AS80" s="28"/>
      <c r="AT80" s="28" t="n">
        <v>2.3245</v>
      </c>
      <c r="CP80" s="28"/>
    </row>
    <row r="81" customFormat="false" ht="12.75" hidden="false" customHeight="false" outlineLevel="0" collapsed="false">
      <c r="A81" s="56" t="n">
        <v>35374</v>
      </c>
      <c r="B81" s="28" t="n">
        <v>2.01885714285714</v>
      </c>
      <c r="C81" s="28"/>
      <c r="D81" s="28" t="n">
        <v>2.07885714285714</v>
      </c>
      <c r="E81" s="28" t="n">
        <v>1.74885714285714</v>
      </c>
      <c r="F81" s="28" t="n">
        <v>1.69885714285714</v>
      </c>
      <c r="G81" s="28" t="n">
        <v>1.35885714285714</v>
      </c>
      <c r="H81" s="28" t="n">
        <v>1.79885714285714</v>
      </c>
      <c r="I81" s="28" t="n">
        <v>1.96385714285714</v>
      </c>
      <c r="K81" s="28"/>
      <c r="L81" s="28"/>
      <c r="M81" s="28"/>
      <c r="N81" s="28" t="n">
        <v>1.85928571428571</v>
      </c>
      <c r="AH81" s="28" t="n">
        <v>2.493</v>
      </c>
      <c r="AI81" s="28"/>
      <c r="AJ81" s="28" t="n">
        <v>2.803</v>
      </c>
      <c r="AK81" s="28" t="n">
        <v>2.243</v>
      </c>
      <c r="AL81" s="28" t="n">
        <v>2.113</v>
      </c>
      <c r="AM81" s="28" t="n">
        <v>1.943</v>
      </c>
      <c r="AN81" s="28" t="n">
        <v>2.303</v>
      </c>
      <c r="AO81" s="28" t="n">
        <v>2.373</v>
      </c>
      <c r="AP81" s="28"/>
      <c r="AQ81" s="28"/>
      <c r="AR81" s="28"/>
      <c r="AS81" s="28"/>
      <c r="AT81" s="28" t="n">
        <v>2.3475</v>
      </c>
      <c r="CP81" s="28"/>
    </row>
    <row r="82" customFormat="false" ht="12.75" hidden="false" customHeight="false" outlineLevel="0" collapsed="false">
      <c r="A82" s="56" t="n">
        <v>35375</v>
      </c>
      <c r="B82" s="28" t="n">
        <v>2.005</v>
      </c>
      <c r="C82" s="28"/>
      <c r="D82" s="28" t="n">
        <v>2.065</v>
      </c>
      <c r="E82" s="28" t="n">
        <v>1.745</v>
      </c>
      <c r="F82" s="28" t="n">
        <v>1.685</v>
      </c>
      <c r="G82" s="28" t="n">
        <v>1.385</v>
      </c>
      <c r="H82" s="28" t="n">
        <v>1.785</v>
      </c>
      <c r="I82" s="28" t="n">
        <v>1.945</v>
      </c>
      <c r="K82" s="28"/>
      <c r="L82" s="28"/>
      <c r="M82" s="28"/>
      <c r="N82" s="28" t="n">
        <v>1.84928571428571</v>
      </c>
      <c r="AH82" s="28" t="n">
        <v>2.47075</v>
      </c>
      <c r="AI82" s="28"/>
      <c r="AJ82" s="28" t="n">
        <v>2.78075</v>
      </c>
      <c r="AK82" s="28" t="n">
        <v>2.22075</v>
      </c>
      <c r="AL82" s="28" t="n">
        <v>2.08075</v>
      </c>
      <c r="AM82" s="28" t="n">
        <v>1.96075</v>
      </c>
      <c r="AN82" s="28" t="n">
        <v>2.27075</v>
      </c>
      <c r="AO82" s="28" t="n">
        <v>2.36075</v>
      </c>
      <c r="AP82" s="28"/>
      <c r="AQ82" s="28"/>
      <c r="AR82" s="28"/>
      <c r="AS82" s="28"/>
      <c r="AT82" s="28" t="n">
        <v>2.3225</v>
      </c>
      <c r="CP82" s="28"/>
    </row>
    <row r="83" customFormat="false" ht="12.75" hidden="false" customHeight="false" outlineLevel="0" collapsed="false">
      <c r="A83" s="56" t="n">
        <v>35376</v>
      </c>
      <c r="B83" s="28" t="n">
        <v>2.00157142857143</v>
      </c>
      <c r="C83" s="28"/>
      <c r="D83" s="28" t="n">
        <v>2.06157142857143</v>
      </c>
      <c r="E83" s="28" t="n">
        <v>1.74157142857143</v>
      </c>
      <c r="F83" s="28" t="n">
        <v>1.72157142857143</v>
      </c>
      <c r="G83" s="28" t="n">
        <v>1.37157142857143</v>
      </c>
      <c r="H83" s="28" t="n">
        <v>1.78157142857143</v>
      </c>
      <c r="I83" s="28" t="n">
        <v>1.94157142857143</v>
      </c>
      <c r="K83" s="28"/>
      <c r="L83" s="28"/>
      <c r="M83" s="28"/>
      <c r="N83" s="28" t="n">
        <v>1.84428571428571</v>
      </c>
      <c r="AH83" s="28" t="n">
        <v>2.49375</v>
      </c>
      <c r="AI83" s="28"/>
      <c r="AJ83" s="28" t="n">
        <v>2.80375</v>
      </c>
      <c r="AK83" s="28" t="n">
        <v>2.22375</v>
      </c>
      <c r="AL83" s="28" t="n">
        <v>2.09375</v>
      </c>
      <c r="AM83" s="28" t="n">
        <v>1.92375</v>
      </c>
      <c r="AN83" s="28" t="n">
        <v>2.28375</v>
      </c>
      <c r="AO83" s="28" t="n">
        <v>2.37375</v>
      </c>
      <c r="AP83" s="28"/>
      <c r="AQ83" s="28"/>
      <c r="AR83" s="28"/>
      <c r="AS83" s="28"/>
      <c r="AT83" s="28" t="n">
        <v>2.3175</v>
      </c>
      <c r="CP83" s="28"/>
    </row>
    <row r="84" customFormat="false" ht="12.75" hidden="false" customHeight="false" outlineLevel="0" collapsed="false">
      <c r="A84" s="56" t="n">
        <v>35377</v>
      </c>
      <c r="B84" s="28" t="n">
        <v>2.02142857142857</v>
      </c>
      <c r="C84" s="28"/>
      <c r="D84" s="28" t="n">
        <v>2.08142857142857</v>
      </c>
      <c r="E84" s="28" t="n">
        <v>1.76142857142857</v>
      </c>
      <c r="F84" s="28" t="n">
        <v>1.69142857142857</v>
      </c>
      <c r="G84" s="28" t="n">
        <v>1.38142857142857</v>
      </c>
      <c r="H84" s="28" t="n">
        <v>1.79642857142857</v>
      </c>
      <c r="I84" s="28" t="n">
        <v>1.96142857142857</v>
      </c>
      <c r="K84" s="28"/>
      <c r="L84" s="28"/>
      <c r="M84" s="28"/>
      <c r="N84" s="28" t="n">
        <v>1.85785714285714</v>
      </c>
      <c r="AH84" s="28" t="n">
        <v>2.56125</v>
      </c>
      <c r="AI84" s="28"/>
      <c r="AJ84" s="28" t="n">
        <v>2.88125</v>
      </c>
      <c r="AK84" s="28" t="n">
        <v>2.27125</v>
      </c>
      <c r="AL84" s="28" t="n">
        <v>2.14125</v>
      </c>
      <c r="AM84" s="28" t="n">
        <v>1.93125</v>
      </c>
      <c r="AN84" s="28" t="n">
        <v>2.34125</v>
      </c>
      <c r="AO84" s="28" t="n">
        <v>2.44125</v>
      </c>
      <c r="AP84" s="28"/>
      <c r="AQ84" s="28"/>
      <c r="AR84" s="28"/>
      <c r="AS84" s="28"/>
      <c r="AT84" s="28" t="n">
        <v>2.34025</v>
      </c>
      <c r="CP84" s="28"/>
    </row>
    <row r="85" customFormat="false" ht="12.75" hidden="false" customHeight="false" outlineLevel="0" collapsed="false">
      <c r="A85" s="56" t="n">
        <v>35380</v>
      </c>
      <c r="B85" s="28" t="n">
        <v>2.00928571428572</v>
      </c>
      <c r="C85" s="28"/>
      <c r="D85" s="28" t="n">
        <v>2.06928571428572</v>
      </c>
      <c r="E85" s="28" t="n">
        <v>1.74928571428571</v>
      </c>
      <c r="F85" s="28" t="n">
        <v>1.67928571428571</v>
      </c>
      <c r="G85" s="28" t="n">
        <v>1.38928571428572</v>
      </c>
      <c r="H85" s="28" t="n">
        <v>1.78928571428571</v>
      </c>
      <c r="I85" s="28" t="n">
        <v>1.94928571428571</v>
      </c>
      <c r="K85" s="28"/>
      <c r="L85" s="28"/>
      <c r="M85" s="28"/>
      <c r="N85" s="28" t="n">
        <v>1.82571428571429</v>
      </c>
      <c r="AH85" s="28" t="n">
        <v>2.4995</v>
      </c>
      <c r="AI85" s="28"/>
      <c r="AJ85" s="28" t="n">
        <v>2.8295</v>
      </c>
      <c r="AK85" s="28" t="n">
        <v>2.2195</v>
      </c>
      <c r="AL85" s="28" t="n">
        <v>2.0295</v>
      </c>
      <c r="AM85" s="28" t="n">
        <v>1.8695</v>
      </c>
      <c r="AN85" s="28" t="n">
        <v>2.2995</v>
      </c>
      <c r="AO85" s="28" t="n">
        <v>2.3895</v>
      </c>
      <c r="AP85" s="28"/>
      <c r="AQ85" s="28"/>
      <c r="AR85" s="28"/>
      <c r="AS85" s="28"/>
      <c r="AT85" s="28" t="n">
        <v>2.3</v>
      </c>
      <c r="CP85" s="28"/>
    </row>
    <row r="86" customFormat="false" ht="12.75" hidden="false" customHeight="false" outlineLevel="0" collapsed="false">
      <c r="A86" s="56" t="n">
        <v>35381</v>
      </c>
      <c r="B86" s="28" t="n">
        <v>2.01428571428571</v>
      </c>
      <c r="C86" s="28"/>
      <c r="D86" s="28" t="n">
        <v>2.07428571428571</v>
      </c>
      <c r="E86" s="28" t="n">
        <v>1.75428571428571</v>
      </c>
      <c r="F86" s="28" t="n">
        <v>1.68428571428571</v>
      </c>
      <c r="G86" s="28" t="n">
        <v>1.44428571428571</v>
      </c>
      <c r="H86" s="28" t="n">
        <v>1.79428571428571</v>
      </c>
      <c r="I86" s="28" t="n">
        <v>1.95428571428571</v>
      </c>
      <c r="K86" s="28"/>
      <c r="L86" s="28"/>
      <c r="M86" s="28"/>
      <c r="N86" s="28" t="n">
        <v>1.81571428571429</v>
      </c>
      <c r="AH86" s="28" t="n">
        <v>2.504</v>
      </c>
      <c r="AI86" s="28"/>
      <c r="AJ86" s="28" t="n">
        <v>2.814</v>
      </c>
      <c r="AK86" s="28" t="n">
        <v>2.224</v>
      </c>
      <c r="AL86" s="28" t="n">
        <v>2.054</v>
      </c>
      <c r="AM86" s="28" t="n">
        <v>1.934</v>
      </c>
      <c r="AN86" s="28" t="n">
        <v>2.314</v>
      </c>
      <c r="AO86" s="28" t="n">
        <v>2.394</v>
      </c>
      <c r="AP86" s="28"/>
      <c r="AQ86" s="28"/>
      <c r="AR86" s="28"/>
      <c r="AS86" s="28"/>
      <c r="AT86" s="28" t="n">
        <v>2.2945</v>
      </c>
      <c r="CP86" s="28"/>
    </row>
    <row r="87" customFormat="false" ht="12.75" hidden="false" customHeight="false" outlineLevel="0" collapsed="false">
      <c r="A87" s="56" t="n">
        <v>35382</v>
      </c>
      <c r="B87" s="28" t="n">
        <v>2.04742857142857</v>
      </c>
      <c r="C87" s="28"/>
      <c r="D87" s="28" t="n">
        <v>2.10742857142857</v>
      </c>
      <c r="E87" s="28" t="n">
        <v>1.76742857142857</v>
      </c>
      <c r="F87" s="28" t="n">
        <v>1.69742857142857</v>
      </c>
      <c r="G87" s="28" t="n">
        <v>1.45742857142857</v>
      </c>
      <c r="H87" s="28" t="n">
        <v>1.83742857142857</v>
      </c>
      <c r="I87" s="28" t="n">
        <v>1.99742857142857</v>
      </c>
      <c r="K87" s="28"/>
      <c r="L87" s="28"/>
      <c r="M87" s="28"/>
      <c r="N87" s="28" t="n">
        <v>1.84742857142857</v>
      </c>
      <c r="AH87" s="28" t="n">
        <v>2.6155</v>
      </c>
      <c r="AI87" s="28"/>
      <c r="AJ87" s="28" t="n">
        <v>2.9055</v>
      </c>
      <c r="AK87" s="28" t="n">
        <v>2.3255</v>
      </c>
      <c r="AL87" s="28" t="n">
        <v>2.1055</v>
      </c>
      <c r="AM87" s="28" t="n">
        <v>1.9855</v>
      </c>
      <c r="AN87" s="28" t="n">
        <v>2.4255</v>
      </c>
      <c r="AO87" s="28" t="n">
        <v>2.4955</v>
      </c>
      <c r="AP87" s="28"/>
      <c r="AQ87" s="28"/>
      <c r="AR87" s="28"/>
      <c r="AS87" s="28"/>
      <c r="AT87" s="28" t="n">
        <v>2.3955</v>
      </c>
      <c r="CP87" s="28"/>
    </row>
    <row r="88" customFormat="false" ht="12.75" hidden="false" customHeight="false" outlineLevel="0" collapsed="false">
      <c r="A88" s="56" t="n">
        <v>35383</v>
      </c>
      <c r="B88" s="28" t="n">
        <v>2.08042857142857</v>
      </c>
      <c r="C88" s="28"/>
      <c r="D88" s="28" t="n">
        <v>2.14042857142857</v>
      </c>
      <c r="E88" s="28" t="n">
        <v>1.80042857142857</v>
      </c>
      <c r="F88" s="28" t="n">
        <v>1.72042857142857</v>
      </c>
      <c r="G88" s="28" t="n">
        <v>1.48042857142857</v>
      </c>
      <c r="H88" s="28" t="n">
        <v>1.86042857142857</v>
      </c>
      <c r="I88" s="28" t="n">
        <v>2.02042857142857</v>
      </c>
      <c r="K88" s="28"/>
      <c r="L88" s="28"/>
      <c r="M88" s="28"/>
      <c r="N88" s="28" t="n">
        <v>1.88142857142857</v>
      </c>
      <c r="AH88" s="28" t="n">
        <v>2.71075</v>
      </c>
      <c r="AI88" s="28"/>
      <c r="AJ88" s="28" t="n">
        <v>3.01075</v>
      </c>
      <c r="AK88" s="28" t="n">
        <v>2.43075</v>
      </c>
      <c r="AL88" s="28" t="n">
        <v>2.18075</v>
      </c>
      <c r="AM88" s="28" t="n">
        <v>2.06075</v>
      </c>
      <c r="AN88" s="28" t="n">
        <v>2.50075</v>
      </c>
      <c r="AO88" s="28" t="n">
        <v>2.59075</v>
      </c>
      <c r="AP88" s="28"/>
      <c r="AQ88" s="28"/>
      <c r="AR88" s="28"/>
      <c r="AS88" s="28"/>
      <c r="AT88" s="28" t="n">
        <v>2.48</v>
      </c>
      <c r="CP88" s="28"/>
    </row>
    <row r="89" customFormat="false" ht="12.75" hidden="false" customHeight="false" outlineLevel="0" collapsed="false">
      <c r="A89" s="56" t="n">
        <v>35384</v>
      </c>
      <c r="B89" s="28" t="n">
        <v>2.09357142857143</v>
      </c>
      <c r="C89" s="28"/>
      <c r="D89" s="28" t="n">
        <v>2.15357142857143</v>
      </c>
      <c r="E89" s="28" t="n">
        <v>1.79357142857143</v>
      </c>
      <c r="F89" s="28" t="n">
        <v>1.70357142857143</v>
      </c>
      <c r="G89" s="28" t="n">
        <v>1.47357142857143</v>
      </c>
      <c r="H89" s="28" t="n">
        <v>1.86357142857143</v>
      </c>
      <c r="I89" s="28" t="n">
        <v>2.02357142857143</v>
      </c>
      <c r="K89" s="28"/>
      <c r="L89" s="28"/>
      <c r="M89" s="28"/>
      <c r="N89" s="28" t="n">
        <v>1.87642857142857</v>
      </c>
      <c r="AH89" s="28" t="n">
        <v>2.74</v>
      </c>
      <c r="AI89" s="28"/>
      <c r="AJ89" s="28" t="n">
        <v>3.06</v>
      </c>
      <c r="AK89" s="28" t="n">
        <v>2.44</v>
      </c>
      <c r="AL89" s="28" t="n">
        <v>2.19</v>
      </c>
      <c r="AM89" s="28" t="n">
        <v>2.08</v>
      </c>
      <c r="AN89" s="28" t="n">
        <v>2.5</v>
      </c>
      <c r="AO89" s="28" t="n">
        <v>2.56</v>
      </c>
      <c r="AP89" s="28"/>
      <c r="AQ89" s="28"/>
      <c r="AR89" s="28"/>
      <c r="AS89" s="28"/>
      <c r="AT89" s="28" t="n">
        <v>2.51</v>
      </c>
      <c r="CP89" s="28"/>
    </row>
    <row r="90" customFormat="false" ht="12.75" hidden="false" customHeight="false" outlineLevel="0" collapsed="false">
      <c r="A90" s="56" t="n">
        <v>35387</v>
      </c>
      <c r="B90" s="28" t="n">
        <v>2.12357142857143</v>
      </c>
      <c r="C90" s="28"/>
      <c r="D90" s="28" t="n">
        <v>2.18357142857143</v>
      </c>
      <c r="E90" s="28" t="n">
        <v>1.80357142857143</v>
      </c>
      <c r="F90" s="28" t="n">
        <v>1.72357142857143</v>
      </c>
      <c r="G90" s="28" t="n">
        <v>1.48357142857143</v>
      </c>
      <c r="H90" s="28" t="n">
        <v>1.87357142857143</v>
      </c>
      <c r="I90" s="28" t="n">
        <v>2.06357142857143</v>
      </c>
      <c r="K90" s="28"/>
      <c r="L90" s="28"/>
      <c r="M90" s="28"/>
      <c r="N90" s="28" t="n">
        <v>1.90142857142857</v>
      </c>
      <c r="AH90" s="28" t="n">
        <v>2.94375</v>
      </c>
      <c r="AI90" s="28"/>
      <c r="AJ90" s="28" t="n">
        <v>3.29375</v>
      </c>
      <c r="AK90" s="28" t="n">
        <v>2.60375</v>
      </c>
      <c r="AL90" s="28" t="n">
        <v>2.35375</v>
      </c>
      <c r="AM90" s="28" t="n">
        <v>2.23375</v>
      </c>
      <c r="AN90" s="28" t="n">
        <v>2.67375</v>
      </c>
      <c r="AO90" s="28" t="n">
        <v>2.73375</v>
      </c>
      <c r="AP90" s="28"/>
      <c r="AQ90" s="28"/>
      <c r="AR90" s="28"/>
      <c r="AS90" s="28"/>
      <c r="AT90" s="28" t="n">
        <v>2.655</v>
      </c>
      <c r="CP90" s="28"/>
    </row>
    <row r="91" customFormat="false" ht="12.75" hidden="false" customHeight="false" outlineLevel="0" collapsed="false">
      <c r="A91" s="56" t="n">
        <v>35388</v>
      </c>
      <c r="B91" s="28" t="n">
        <v>2.13214285714286</v>
      </c>
      <c r="C91" s="28"/>
      <c r="D91" s="28" t="n">
        <v>2.19214285714286</v>
      </c>
      <c r="E91" s="28" t="n">
        <v>1.83214285714286</v>
      </c>
      <c r="F91" s="28" t="n">
        <v>1.73214285714286</v>
      </c>
      <c r="G91" s="28" t="n">
        <v>1.49214285714286</v>
      </c>
      <c r="H91" s="28" t="n">
        <v>1.88214285714286</v>
      </c>
      <c r="I91" s="28" t="n">
        <v>2.07214285714286</v>
      </c>
      <c r="K91" s="28"/>
      <c r="L91" s="28"/>
      <c r="M91" s="28"/>
      <c r="N91" s="28" t="n">
        <v>1.91428571428571</v>
      </c>
      <c r="AH91" s="28" t="n">
        <v>3.1025</v>
      </c>
      <c r="AI91" s="28"/>
      <c r="AJ91" s="28" t="n">
        <v>3.4625</v>
      </c>
      <c r="AK91" s="28" t="n">
        <v>2.8325</v>
      </c>
      <c r="AL91" s="28" t="n">
        <v>2.6525</v>
      </c>
      <c r="AM91" s="28" t="n">
        <v>2.4625</v>
      </c>
      <c r="AN91" s="28" t="n">
        <v>2.8425</v>
      </c>
      <c r="AO91" s="28" t="n">
        <v>2.9225</v>
      </c>
      <c r="AP91" s="28"/>
      <c r="AQ91" s="28"/>
      <c r="AR91" s="28"/>
      <c r="AS91" s="28"/>
      <c r="AT91" s="28" t="n">
        <v>2.8325</v>
      </c>
      <c r="CP91" s="28"/>
    </row>
    <row r="92" customFormat="false" ht="12.75" hidden="false" customHeight="false" outlineLevel="0" collapsed="false">
      <c r="A92" s="56" t="n">
        <v>35389</v>
      </c>
      <c r="B92" s="28" t="n">
        <v>2.12442857142857</v>
      </c>
      <c r="C92" s="28"/>
      <c r="D92" s="28" t="n">
        <v>2.18442857142857</v>
      </c>
      <c r="E92" s="28" t="n">
        <v>1.82442857142857</v>
      </c>
      <c r="F92" s="28" t="n">
        <v>1.81442857142857</v>
      </c>
      <c r="G92" s="28" t="n">
        <v>1.61442857142857</v>
      </c>
      <c r="H92" s="28" t="n">
        <v>1.90442857142857</v>
      </c>
      <c r="I92" s="28" t="n">
        <v>2.06442857142857</v>
      </c>
      <c r="K92" s="28"/>
      <c r="L92" s="28"/>
      <c r="M92" s="28"/>
      <c r="N92" s="28" t="n">
        <v>1.91428571428571</v>
      </c>
      <c r="AH92" s="28" t="n">
        <v>2.90933333333333</v>
      </c>
      <c r="AI92" s="28"/>
      <c r="AJ92" s="28" t="n">
        <v>3.32933333333333</v>
      </c>
      <c r="AK92" s="28" t="n">
        <v>2.63933333333333</v>
      </c>
      <c r="AL92" s="28" t="n">
        <v>2.39933333333333</v>
      </c>
      <c r="AM92" s="28" t="n">
        <v>2.28933333333333</v>
      </c>
      <c r="AN92" s="28" t="n">
        <v>2.70933333333333</v>
      </c>
      <c r="AO92" s="28" t="n">
        <v>2.75933333333333</v>
      </c>
      <c r="AP92" s="28"/>
      <c r="AQ92" s="28"/>
      <c r="AR92" s="28"/>
      <c r="AS92" s="28"/>
      <c r="AT92" s="28" t="n">
        <v>2.69</v>
      </c>
      <c r="CP92" s="28"/>
    </row>
    <row r="93" customFormat="false" ht="12.75" hidden="false" customHeight="false" outlineLevel="0" collapsed="false">
      <c r="A93" s="56" t="n">
        <v>35390</v>
      </c>
      <c r="B93" s="28" t="n">
        <v>2.17842857142857</v>
      </c>
      <c r="C93" s="28"/>
      <c r="D93" s="28" t="n">
        <v>2.23842857142857</v>
      </c>
      <c r="E93" s="28" t="n">
        <v>1.85842857142857</v>
      </c>
      <c r="F93" s="28" t="n">
        <v>1.80842857142857</v>
      </c>
      <c r="G93" s="28" t="n">
        <v>1.62842857142857</v>
      </c>
      <c r="H93" s="28" t="n">
        <v>1.95842857142857</v>
      </c>
      <c r="I93" s="28" t="n">
        <v>2.11842857142857</v>
      </c>
      <c r="K93" s="28"/>
      <c r="L93" s="28"/>
      <c r="M93" s="28"/>
      <c r="N93" s="28" t="n">
        <v>1.93857142857143</v>
      </c>
      <c r="AH93" s="28" t="n">
        <v>3.01066666666667</v>
      </c>
      <c r="AI93" s="28"/>
      <c r="AJ93" s="28" t="n">
        <v>3.41066666666667</v>
      </c>
      <c r="AK93" s="28" t="n">
        <v>2.71066666666667</v>
      </c>
      <c r="AL93" s="28" t="n">
        <v>2.50066666666667</v>
      </c>
      <c r="AM93" s="28" t="n">
        <v>2.38066666666667</v>
      </c>
      <c r="AN93" s="28" t="n">
        <v>2.78066666666667</v>
      </c>
      <c r="AO93" s="28" t="n">
        <v>2.84066666666667</v>
      </c>
      <c r="AP93" s="28"/>
      <c r="AQ93" s="28"/>
      <c r="AR93" s="28"/>
      <c r="AS93" s="28"/>
      <c r="AT93" s="28" t="n">
        <v>2.76666666666667</v>
      </c>
      <c r="CP93" s="28"/>
    </row>
    <row r="94" customFormat="false" ht="12.75" hidden="false" customHeight="false" outlineLevel="0" collapsed="false">
      <c r="A94" s="56" t="n">
        <v>35391</v>
      </c>
      <c r="B94" s="28" t="n">
        <v>2.22128571428571</v>
      </c>
      <c r="C94" s="28"/>
      <c r="D94" s="28" t="n">
        <v>2.29628571428571</v>
      </c>
      <c r="E94" s="28" t="n">
        <v>1.89128571428571</v>
      </c>
      <c r="F94" s="28" t="n">
        <v>1.81128571428571</v>
      </c>
      <c r="G94" s="28" t="n">
        <v>1.66128571428571</v>
      </c>
      <c r="H94" s="28" t="n">
        <v>2.00128571428571</v>
      </c>
      <c r="I94" s="28" t="n">
        <v>2.16128571428571</v>
      </c>
      <c r="K94" s="28"/>
      <c r="L94" s="28"/>
      <c r="M94" s="28"/>
      <c r="N94" s="28" t="n">
        <v>1.98285714285714</v>
      </c>
      <c r="AH94" s="28" t="n">
        <v>3.06866666666667</v>
      </c>
      <c r="AI94" s="28"/>
      <c r="AJ94" s="28" t="n">
        <v>3.55866666666667</v>
      </c>
      <c r="AK94" s="28" t="n">
        <v>2.74866666666667</v>
      </c>
      <c r="AL94" s="28" t="n">
        <v>2.51866666666667</v>
      </c>
      <c r="AM94" s="28" t="n">
        <v>2.45866666666667</v>
      </c>
      <c r="AN94" s="28" t="n">
        <v>2.85866666666667</v>
      </c>
      <c r="AO94" s="28" t="n">
        <v>2.91866666666667</v>
      </c>
      <c r="AP94" s="28"/>
      <c r="AQ94" s="28"/>
      <c r="AR94" s="28"/>
      <c r="AS94" s="28"/>
      <c r="AT94" s="28" t="n">
        <v>2.835</v>
      </c>
      <c r="CP94" s="28"/>
    </row>
    <row r="95" customFormat="false" ht="12.75" hidden="false" customHeight="false" outlineLevel="0" collapsed="false">
      <c r="A95" s="56" t="n">
        <v>35394</v>
      </c>
      <c r="B95" s="28" t="n">
        <v>2.27642857142857</v>
      </c>
      <c r="C95" s="28"/>
      <c r="D95" s="28" t="n">
        <v>2.35142857142857</v>
      </c>
      <c r="E95" s="28" t="n">
        <v>1.95642857142857</v>
      </c>
      <c r="F95" s="28" t="n">
        <v>1.78642857142857</v>
      </c>
      <c r="G95" s="28" t="n">
        <v>1.61642857142857</v>
      </c>
      <c r="H95" s="28" t="n">
        <v>2.05642857142857</v>
      </c>
      <c r="I95" s="28" t="n">
        <v>2.21642857142857</v>
      </c>
      <c r="K95" s="28"/>
      <c r="L95" s="28"/>
      <c r="M95" s="28"/>
      <c r="N95" s="28" t="n">
        <v>1.995</v>
      </c>
      <c r="AH95" s="28" t="n">
        <v>3.14266666666667</v>
      </c>
      <c r="AI95" s="28"/>
      <c r="AJ95" s="28" t="n">
        <v>3.69266666666667</v>
      </c>
      <c r="AK95" s="28" t="n">
        <v>2.83266666666667</v>
      </c>
      <c r="AL95" s="28" t="n">
        <v>2.53266666666667</v>
      </c>
      <c r="AM95" s="28" t="n">
        <v>2.39266666666667</v>
      </c>
      <c r="AN95" s="28" t="n">
        <v>2.92266666666667</v>
      </c>
      <c r="AO95" s="28" t="n">
        <v>2.99266666666667</v>
      </c>
      <c r="AP95" s="28"/>
      <c r="AQ95" s="28"/>
      <c r="AR95" s="28"/>
      <c r="AS95" s="28"/>
      <c r="AT95" s="28" t="n">
        <v>2.91</v>
      </c>
      <c r="CP95" s="28"/>
    </row>
    <row r="96" customFormat="false" ht="12.75" hidden="false" customHeight="false" outlineLevel="0" collapsed="false">
      <c r="A96" s="56" t="n">
        <v>35395</v>
      </c>
      <c r="B96" s="28" t="n">
        <v>2.21157142857143</v>
      </c>
      <c r="C96" s="28"/>
      <c r="D96" s="28" t="n">
        <v>2.29157142857143</v>
      </c>
      <c r="E96" s="28" t="n">
        <v>1.89157142857143</v>
      </c>
      <c r="F96" s="28" t="n">
        <v>1.78157142857143</v>
      </c>
      <c r="G96" s="28" t="n">
        <v>1.57157142857143</v>
      </c>
      <c r="H96" s="28" t="n">
        <v>1.99157142857143</v>
      </c>
      <c r="I96" s="28" t="n">
        <v>2.15157142857143</v>
      </c>
      <c r="K96" s="28"/>
      <c r="L96" s="28"/>
      <c r="M96" s="28"/>
      <c r="N96" s="28" t="n">
        <v>1.95</v>
      </c>
      <c r="AH96" s="28" t="n">
        <v>2.90666666666667</v>
      </c>
      <c r="AI96" s="28"/>
      <c r="AJ96" s="28" t="n">
        <v>3.37666666666667</v>
      </c>
      <c r="AK96" s="28" t="n">
        <v>2.61666666666667</v>
      </c>
      <c r="AL96" s="28" t="n">
        <v>2.42666666666667</v>
      </c>
      <c r="AM96" s="28" t="n">
        <v>2.29666666666667</v>
      </c>
      <c r="AN96" s="28" t="n">
        <v>2.70666666666667</v>
      </c>
      <c r="AO96" s="28" t="n">
        <v>2.76666666666667</v>
      </c>
      <c r="AP96" s="28"/>
      <c r="AQ96" s="28"/>
      <c r="AR96" s="28"/>
      <c r="AS96" s="28"/>
      <c r="AT96" s="28" t="n">
        <v>2.73666666666667</v>
      </c>
      <c r="CP96" s="28"/>
    </row>
    <row r="97" customFormat="false" ht="12.75" hidden="false" customHeight="false" outlineLevel="0" collapsed="false">
      <c r="A97" s="56" t="n">
        <v>35401</v>
      </c>
      <c r="B97" s="28" t="n">
        <v>2.21657142857143</v>
      </c>
      <c r="C97" s="28"/>
      <c r="D97" s="28" t="n">
        <v>2.29657142857143</v>
      </c>
      <c r="E97" s="28" t="n">
        <v>1.89657142857143</v>
      </c>
      <c r="F97" s="28" t="n">
        <v>1.77657142857143</v>
      </c>
      <c r="G97" s="28" t="n">
        <v>1.58657142857143</v>
      </c>
      <c r="H97" s="28" t="n">
        <v>1.99657142857143</v>
      </c>
      <c r="I97" s="28" t="n">
        <v>2.15657142857143</v>
      </c>
      <c r="K97" s="28"/>
      <c r="L97" s="28"/>
      <c r="M97" s="28"/>
      <c r="N97" s="28" t="n">
        <v>1.97285714285714</v>
      </c>
      <c r="AH97" s="28" t="n">
        <v>3.00833333333333</v>
      </c>
      <c r="AI97" s="28"/>
      <c r="AJ97" s="28" t="n">
        <v>3.47833333333333</v>
      </c>
      <c r="AK97" s="28" t="n">
        <v>2.72833333333333</v>
      </c>
      <c r="AL97" s="28" t="n">
        <v>2.57833333333333</v>
      </c>
      <c r="AM97" s="28" t="n">
        <v>2.40833333333333</v>
      </c>
      <c r="AN97" s="28" t="n">
        <v>2.79833333333333</v>
      </c>
      <c r="AO97" s="28" t="n">
        <v>2.86833333333333</v>
      </c>
      <c r="AP97" s="28"/>
      <c r="AQ97" s="28"/>
      <c r="AR97" s="28"/>
      <c r="AS97" s="28"/>
      <c r="AT97" s="28" t="n">
        <v>2.81666666666667</v>
      </c>
      <c r="CP97" s="28"/>
    </row>
    <row r="98" customFormat="false" ht="12.75" hidden="false" customHeight="false" outlineLevel="0" collapsed="false">
      <c r="A98" s="56" t="n">
        <v>35402</v>
      </c>
      <c r="B98" s="28" t="n">
        <v>2.22371428571429</v>
      </c>
      <c r="C98" s="28"/>
      <c r="D98" s="28" t="n">
        <v>2.30371428571429</v>
      </c>
      <c r="E98" s="28" t="n">
        <v>1.93371428571429</v>
      </c>
      <c r="F98" s="28" t="n">
        <v>1.78371428571429</v>
      </c>
      <c r="G98" s="28" t="n">
        <v>1.59371428571429</v>
      </c>
      <c r="H98" s="28" t="n">
        <v>2.00371428571429</v>
      </c>
      <c r="I98" s="28" t="n">
        <v>2.15371428571429</v>
      </c>
      <c r="K98" s="28"/>
      <c r="L98" s="28"/>
      <c r="M98" s="28"/>
      <c r="N98" s="28" t="n">
        <v>2.00142857142857</v>
      </c>
      <c r="AH98" s="28" t="n">
        <v>3.12033333333333</v>
      </c>
      <c r="AI98" s="28"/>
      <c r="AJ98" s="28" t="n">
        <v>3.64033333333333</v>
      </c>
      <c r="AK98" s="28" t="n">
        <v>2.85033333333333</v>
      </c>
      <c r="AL98" s="28" t="n">
        <v>2.70033333333333</v>
      </c>
      <c r="AM98" s="28" t="n">
        <v>2.61033333333333</v>
      </c>
      <c r="AN98" s="28" t="n">
        <v>2.93033333333333</v>
      </c>
      <c r="AO98" s="28" t="n">
        <v>2.97033333333333</v>
      </c>
      <c r="AP98" s="28"/>
      <c r="AQ98" s="28"/>
      <c r="AR98" s="28"/>
      <c r="AS98" s="28"/>
      <c r="AT98" s="28" t="n">
        <v>2.93</v>
      </c>
      <c r="CP98" s="28"/>
    </row>
    <row r="99" customFormat="false" ht="12.75" hidden="false" customHeight="false" outlineLevel="0" collapsed="false">
      <c r="A99" s="56" t="n">
        <v>35403</v>
      </c>
      <c r="B99" s="28" t="n">
        <v>2.334</v>
      </c>
      <c r="C99" s="28"/>
      <c r="D99" s="28" t="n">
        <v>2.414</v>
      </c>
      <c r="E99" s="28" t="n">
        <v>2.034</v>
      </c>
      <c r="F99" s="28" t="n">
        <v>1.814</v>
      </c>
      <c r="G99" s="28" t="n">
        <v>1.614</v>
      </c>
      <c r="H99" s="28" t="n">
        <v>2.094</v>
      </c>
      <c r="I99" s="28" t="n">
        <v>2.264</v>
      </c>
      <c r="K99" s="28"/>
      <c r="L99" s="28"/>
      <c r="M99" s="28"/>
      <c r="N99" s="28" t="n">
        <v>2.10571428571429</v>
      </c>
      <c r="AH99" s="28" t="n">
        <v>3.34666666666667</v>
      </c>
      <c r="AI99" s="28"/>
      <c r="AJ99" s="28" t="n">
        <v>3.84666666666667</v>
      </c>
      <c r="AK99" s="28" t="n">
        <v>3.06666666666667</v>
      </c>
      <c r="AL99" s="28" t="n">
        <v>2.73666666666667</v>
      </c>
      <c r="AM99" s="28" t="n">
        <v>2.68666666666667</v>
      </c>
      <c r="AN99" s="28" t="n">
        <v>3.15666666666667</v>
      </c>
      <c r="AO99" s="28" t="n">
        <v>3.20666666666667</v>
      </c>
      <c r="AP99" s="28"/>
      <c r="AQ99" s="28"/>
      <c r="AR99" s="28"/>
      <c r="AS99" s="28"/>
      <c r="AT99" s="28" t="n">
        <v>3.155</v>
      </c>
      <c r="CP99" s="28"/>
    </row>
    <row r="100" customFormat="false" ht="12.75" hidden="false" customHeight="false" outlineLevel="0" collapsed="false">
      <c r="A100" s="56" t="n">
        <v>35404</v>
      </c>
      <c r="B100" s="28" t="n">
        <v>2.25285714285714</v>
      </c>
      <c r="C100" s="28"/>
      <c r="D100" s="28" t="n">
        <v>2.33285714285714</v>
      </c>
      <c r="E100" s="28" t="n">
        <v>1.97285714285714</v>
      </c>
      <c r="F100" s="28" t="n">
        <v>1.79285714285714</v>
      </c>
      <c r="G100" s="28" t="n">
        <v>1.59285714285714</v>
      </c>
      <c r="H100" s="28" t="n">
        <v>2.04285714285714</v>
      </c>
      <c r="I100" s="28" t="n">
        <v>2.18285714285714</v>
      </c>
      <c r="K100" s="28"/>
      <c r="L100" s="28"/>
      <c r="M100" s="28"/>
      <c r="N100" s="28" t="n">
        <v>2.02857142857143</v>
      </c>
      <c r="AH100" s="28" t="n">
        <v>3.151</v>
      </c>
      <c r="AI100" s="28"/>
      <c r="AJ100" s="28" t="n">
        <v>3.651</v>
      </c>
      <c r="AK100" s="28" t="n">
        <v>2.901</v>
      </c>
      <c r="AL100" s="28" t="n">
        <v>2.801</v>
      </c>
      <c r="AM100" s="28" t="n">
        <v>2.661</v>
      </c>
      <c r="AN100" s="28" t="n">
        <v>2.961</v>
      </c>
      <c r="AO100" s="28" t="n">
        <v>3.011</v>
      </c>
      <c r="AP100" s="28"/>
      <c r="AQ100" s="28"/>
      <c r="AR100" s="28"/>
      <c r="AS100" s="28"/>
      <c r="AT100" s="28" t="n">
        <v>2.97333333333333</v>
      </c>
      <c r="CP100" s="28"/>
    </row>
    <row r="101" customFormat="false" ht="12.75" hidden="false" customHeight="false" outlineLevel="0" collapsed="false">
      <c r="A101" s="56" t="n">
        <v>35405</v>
      </c>
      <c r="B101" s="28" t="n">
        <v>2.20914285714286</v>
      </c>
      <c r="C101" s="28"/>
      <c r="D101" s="28" t="n">
        <v>2.28914285714286</v>
      </c>
      <c r="E101" s="28" t="n">
        <v>1.93914285714286</v>
      </c>
      <c r="F101" s="28" t="n">
        <v>1.75914285714286</v>
      </c>
      <c r="G101" s="28" t="n">
        <v>1.57914285714286</v>
      </c>
      <c r="H101" s="28" t="n">
        <v>1.98914285714286</v>
      </c>
      <c r="I101" s="28" t="n">
        <v>2.13914285714286</v>
      </c>
      <c r="K101" s="28"/>
      <c r="L101" s="28"/>
      <c r="M101" s="28"/>
      <c r="N101" s="28" t="n">
        <v>2.01714285714286</v>
      </c>
      <c r="AH101" s="28" t="n">
        <v>2.977</v>
      </c>
      <c r="AI101" s="28"/>
      <c r="AJ101" s="28" t="n">
        <v>3.447</v>
      </c>
      <c r="AK101" s="28" t="n">
        <v>2.737</v>
      </c>
      <c r="AL101" s="28" t="n">
        <v>2.597</v>
      </c>
      <c r="AM101" s="28" t="n">
        <v>2.537</v>
      </c>
      <c r="AN101" s="28" t="n">
        <v>2.817</v>
      </c>
      <c r="AO101" s="28" t="n">
        <v>2.847</v>
      </c>
      <c r="AP101" s="28"/>
      <c r="AQ101" s="28"/>
      <c r="AR101" s="28"/>
      <c r="AS101" s="28"/>
      <c r="AT101" s="28" t="n">
        <v>2.82166666666667</v>
      </c>
      <c r="CP101" s="28"/>
    </row>
    <row r="102" customFormat="false" ht="12.75" hidden="false" customHeight="false" outlineLevel="0" collapsed="false">
      <c r="A102" s="56" t="n">
        <v>35408</v>
      </c>
      <c r="B102" s="28" t="n">
        <v>2.24328571428571</v>
      </c>
      <c r="C102" s="28"/>
      <c r="D102" s="28" t="n">
        <v>2.32328571428572</v>
      </c>
      <c r="E102" s="28" t="n">
        <v>1.95328571428571</v>
      </c>
      <c r="F102" s="28" t="n">
        <v>1.79328571428571</v>
      </c>
      <c r="G102" s="28" t="n">
        <v>1.61328571428571</v>
      </c>
      <c r="H102" s="28" t="n">
        <v>2.02328571428571</v>
      </c>
      <c r="I102" s="28" t="n">
        <v>2.17328571428572</v>
      </c>
      <c r="K102" s="28"/>
      <c r="L102" s="28"/>
      <c r="M102" s="28"/>
      <c r="N102" s="28" t="n">
        <v>2.03714285714286</v>
      </c>
      <c r="AH102" s="28" t="n">
        <v>3.097</v>
      </c>
      <c r="AI102" s="28"/>
      <c r="AJ102" s="28" t="n">
        <v>3.527</v>
      </c>
      <c r="AK102" s="28" t="n">
        <v>2.847</v>
      </c>
      <c r="AL102" s="28" t="n">
        <v>2.687</v>
      </c>
      <c r="AM102" s="28" t="n">
        <v>2.607</v>
      </c>
      <c r="AN102" s="28" t="n">
        <v>2.917</v>
      </c>
      <c r="AO102" s="28" t="n">
        <v>2.967</v>
      </c>
      <c r="AP102" s="28"/>
      <c r="AQ102" s="28"/>
      <c r="AR102" s="28"/>
      <c r="AS102" s="28"/>
      <c r="AT102" s="28" t="n">
        <v>2.93166666666667</v>
      </c>
      <c r="CP102" s="28"/>
    </row>
    <row r="103" customFormat="false" ht="12.75" hidden="false" customHeight="false" outlineLevel="0" collapsed="false">
      <c r="A103" s="56" t="n">
        <v>35409</v>
      </c>
      <c r="B103" s="28" t="n">
        <v>2.25071428571429</v>
      </c>
      <c r="C103" s="28"/>
      <c r="D103" s="28" t="n">
        <v>2.33071428571429</v>
      </c>
      <c r="E103" s="28" t="n">
        <v>1.96071428571429</v>
      </c>
      <c r="F103" s="28" t="n">
        <v>1.79071428571429</v>
      </c>
      <c r="G103" s="28" t="n">
        <v>1.58071428571429</v>
      </c>
      <c r="H103" s="28" t="n">
        <v>2.03571428571429</v>
      </c>
      <c r="I103" s="28" t="n">
        <v>2.18071428571429</v>
      </c>
      <c r="K103" s="28"/>
      <c r="L103" s="28"/>
      <c r="M103" s="28"/>
      <c r="N103" s="28" t="n">
        <v>2.04714285714286</v>
      </c>
      <c r="AH103" s="28" t="n">
        <v>3.204</v>
      </c>
      <c r="AI103" s="28"/>
      <c r="AJ103" s="28" t="n">
        <v>3.634</v>
      </c>
      <c r="AK103" s="28" t="n">
        <v>2.964</v>
      </c>
      <c r="AL103" s="28" t="n">
        <v>2.794</v>
      </c>
      <c r="AM103" s="28" t="n">
        <v>2.614</v>
      </c>
      <c r="AN103" s="28" t="n">
        <v>3.034</v>
      </c>
      <c r="AO103" s="28" t="n">
        <v>3.084</v>
      </c>
      <c r="AP103" s="28"/>
      <c r="AQ103" s="28"/>
      <c r="AR103" s="28"/>
      <c r="AS103" s="28"/>
      <c r="AT103" s="28" t="n">
        <v>3.02166666666667</v>
      </c>
      <c r="CP103" s="28"/>
    </row>
    <row r="104" customFormat="false" ht="12.75" hidden="false" customHeight="false" outlineLevel="0" collapsed="false">
      <c r="A104" s="56" t="n">
        <v>35410</v>
      </c>
      <c r="B104" s="28" t="n">
        <v>2.25557142857143</v>
      </c>
      <c r="C104" s="28"/>
      <c r="D104" s="28" t="n">
        <v>2.33557142857143</v>
      </c>
      <c r="E104" s="28" t="n">
        <v>1.97557142857143</v>
      </c>
      <c r="F104" s="28" t="n">
        <v>1.77557142857143</v>
      </c>
      <c r="G104" s="28" t="n">
        <v>1.59557142857143</v>
      </c>
      <c r="H104" s="28" t="n">
        <v>2.04057142857143</v>
      </c>
      <c r="I104" s="28" t="n">
        <v>2.19557142857143</v>
      </c>
      <c r="K104" s="28"/>
      <c r="L104" s="28"/>
      <c r="M104" s="28"/>
      <c r="N104" s="28" t="n">
        <v>2.05142857142857</v>
      </c>
      <c r="AH104" s="28" t="n">
        <v>3.20833333333333</v>
      </c>
      <c r="AI104" s="28"/>
      <c r="AJ104" s="28" t="n">
        <v>3.64833333333333</v>
      </c>
      <c r="AK104" s="28" t="n">
        <v>2.97833333333333</v>
      </c>
      <c r="AL104" s="28" t="n">
        <v>2.77833333333333</v>
      </c>
      <c r="AM104" s="28" t="n">
        <v>2.66833333333333</v>
      </c>
      <c r="AN104" s="28" t="n">
        <v>3.03833333333333</v>
      </c>
      <c r="AO104" s="28" t="n">
        <v>3.08833333333333</v>
      </c>
      <c r="AP104" s="28"/>
      <c r="AQ104" s="28"/>
      <c r="AR104" s="28"/>
      <c r="AS104" s="28"/>
      <c r="AT104" s="28" t="n">
        <v>3.07</v>
      </c>
      <c r="CP104" s="28"/>
    </row>
    <row r="105" customFormat="false" ht="12.75" hidden="false" customHeight="false" outlineLevel="0" collapsed="false">
      <c r="A105" s="56" t="n">
        <v>35411</v>
      </c>
      <c r="B105" s="28" t="n">
        <v>2.26428571428572</v>
      </c>
      <c r="C105" s="28"/>
      <c r="D105" s="28" t="n">
        <v>2.34428571428572</v>
      </c>
      <c r="E105" s="28" t="n">
        <v>1.98428571428572</v>
      </c>
      <c r="F105" s="28" t="n">
        <v>1.79428571428572</v>
      </c>
      <c r="G105" s="28" t="n">
        <v>1.59428571428572</v>
      </c>
      <c r="H105" s="28" t="n">
        <v>2.04928571428572</v>
      </c>
      <c r="I105" s="28" t="n">
        <v>2.20428571428572</v>
      </c>
      <c r="K105" s="28"/>
      <c r="L105" s="28"/>
      <c r="M105" s="28"/>
      <c r="N105" s="28" t="n">
        <v>2.08428571428572</v>
      </c>
      <c r="AH105" s="28" t="n">
        <v>3.41666666666667</v>
      </c>
      <c r="AI105" s="28"/>
      <c r="AJ105" s="28" t="n">
        <v>3.88666666666667</v>
      </c>
      <c r="AK105" s="28" t="n">
        <v>3.20666666666667</v>
      </c>
      <c r="AL105" s="28" t="n">
        <v>2.95666666666667</v>
      </c>
      <c r="AM105" s="28" t="n">
        <v>2.80666666666667</v>
      </c>
      <c r="AN105" s="28" t="n">
        <v>3.25666666666667</v>
      </c>
      <c r="AO105" s="28" t="n">
        <v>3.30666666666667</v>
      </c>
      <c r="AP105" s="28"/>
      <c r="AQ105" s="28"/>
      <c r="AR105" s="28"/>
      <c r="AS105" s="28"/>
      <c r="AT105" s="28" t="n">
        <v>3.24166666666667</v>
      </c>
      <c r="CP105" s="28"/>
    </row>
    <row r="106" customFormat="false" ht="12.75" hidden="false" customHeight="false" outlineLevel="0" collapsed="false">
      <c r="A106" s="56" t="n">
        <v>35412</v>
      </c>
      <c r="B106" s="28" t="n">
        <v>2.36071428571429</v>
      </c>
      <c r="C106" s="28"/>
      <c r="D106" s="28" t="n">
        <v>2.44071428571429</v>
      </c>
      <c r="E106" s="28" t="n">
        <v>2.09071428571429</v>
      </c>
      <c r="F106" s="28" t="n">
        <v>1.92071428571429</v>
      </c>
      <c r="G106" s="28" t="n">
        <v>1.67071428571429</v>
      </c>
      <c r="H106" s="28" t="n">
        <v>2.14071428571429</v>
      </c>
      <c r="I106" s="28" t="n">
        <v>2.30071428571429</v>
      </c>
      <c r="K106" s="28"/>
      <c r="L106" s="28"/>
      <c r="M106" s="28"/>
      <c r="N106" s="28" t="n">
        <v>2.19428571428572</v>
      </c>
      <c r="AH106" s="28" t="n">
        <v>3.82833333333333</v>
      </c>
      <c r="AI106" s="28"/>
      <c r="AJ106" s="28" t="n">
        <v>4.29833333333334</v>
      </c>
      <c r="AK106" s="28" t="n">
        <v>3.62833333333333</v>
      </c>
      <c r="AL106" s="28" t="n">
        <v>3.49833333333333</v>
      </c>
      <c r="AM106" s="28" t="n">
        <v>3.35833333333333</v>
      </c>
      <c r="AN106" s="28" t="n">
        <v>3.67833333333333</v>
      </c>
      <c r="AO106" s="28" t="n">
        <v>3.71833333333333</v>
      </c>
      <c r="AP106" s="28"/>
      <c r="AQ106" s="28"/>
      <c r="AR106" s="28"/>
      <c r="AS106" s="28"/>
      <c r="AT106" s="28" t="n">
        <v>3.62666666666667</v>
      </c>
      <c r="CP106" s="28"/>
    </row>
    <row r="107" customFormat="false" ht="12.75" hidden="false" customHeight="false" outlineLevel="0" collapsed="false">
      <c r="A107" s="56" t="n">
        <v>35415</v>
      </c>
      <c r="B107" s="28" t="n">
        <v>2.36071428571429</v>
      </c>
      <c r="C107" s="28"/>
      <c r="D107" s="28" t="n">
        <v>2.44071428571429</v>
      </c>
      <c r="E107" s="28" t="n">
        <v>2.09071428571429</v>
      </c>
      <c r="F107" s="28" t="n">
        <v>1.96071428571429</v>
      </c>
      <c r="G107" s="28" t="n">
        <v>1.72071428571429</v>
      </c>
      <c r="H107" s="28" t="n">
        <v>2.14071428571429</v>
      </c>
      <c r="I107" s="28" t="n">
        <v>2.30071428571429</v>
      </c>
      <c r="K107" s="28"/>
      <c r="L107" s="28"/>
      <c r="M107" s="28"/>
      <c r="N107" s="28" t="n">
        <v>2.20714285714286</v>
      </c>
      <c r="AH107" s="28" t="n">
        <v>3.82833333333333</v>
      </c>
      <c r="AI107" s="28"/>
      <c r="AJ107" s="28" t="n">
        <v>4.25833333333334</v>
      </c>
      <c r="AK107" s="28" t="n">
        <v>3.63833333333333</v>
      </c>
      <c r="AL107" s="28" t="n">
        <v>3.40833333333333</v>
      </c>
      <c r="AM107" s="28" t="n">
        <v>3.41833333333333</v>
      </c>
      <c r="AN107" s="28" t="n">
        <v>3.66833333333333</v>
      </c>
      <c r="AO107" s="28" t="n">
        <v>3.72833333333333</v>
      </c>
      <c r="AP107" s="28"/>
      <c r="AQ107" s="28"/>
      <c r="AR107" s="28"/>
      <c r="AS107" s="28"/>
      <c r="AT107" s="28" t="n">
        <v>3.706</v>
      </c>
      <c r="CP107" s="28"/>
    </row>
    <row r="108" customFormat="false" ht="12.75" hidden="false" customHeight="false" outlineLevel="0" collapsed="false">
      <c r="A108" s="56" t="n">
        <v>35416</v>
      </c>
      <c r="B108" s="28" t="n">
        <v>2.26714285714286</v>
      </c>
      <c r="C108" s="28"/>
      <c r="D108" s="28" t="n">
        <v>2.34714285714286</v>
      </c>
      <c r="E108" s="28" t="n">
        <v>1.99714285714286</v>
      </c>
      <c r="F108" s="28" t="n">
        <v>1.86714285714286</v>
      </c>
      <c r="G108" s="28" t="n">
        <v>1.58714285714286</v>
      </c>
      <c r="H108" s="28" t="n">
        <v>2.04714285714286</v>
      </c>
      <c r="I108" s="28" t="n">
        <v>2.20714285714286</v>
      </c>
      <c r="K108" s="28"/>
      <c r="L108" s="28"/>
      <c r="M108" s="28"/>
      <c r="N108" s="28" t="n">
        <v>2.10714285714286</v>
      </c>
      <c r="AH108" s="28" t="n">
        <v>3.57433333333333</v>
      </c>
      <c r="AI108" s="28"/>
      <c r="AJ108" s="28" t="n">
        <v>3.96433333333333</v>
      </c>
      <c r="AK108" s="28" t="n">
        <v>3.38433333333333</v>
      </c>
      <c r="AL108" s="28" t="n">
        <v>3.15433333333333</v>
      </c>
      <c r="AM108" s="28" t="n">
        <v>3.04433333333333</v>
      </c>
      <c r="AN108" s="28" t="n">
        <v>3.44433333333333</v>
      </c>
      <c r="AO108" s="28" t="n">
        <v>3.47433333333333</v>
      </c>
      <c r="AP108" s="28"/>
      <c r="AQ108" s="28"/>
      <c r="AR108" s="28"/>
      <c r="AS108" s="28"/>
      <c r="AT108" s="28" t="n">
        <v>3.43166666666667</v>
      </c>
      <c r="CP108" s="28"/>
    </row>
    <row r="109" customFormat="false" ht="12.75" hidden="false" customHeight="false" outlineLevel="0" collapsed="false">
      <c r="A109" s="56" t="n">
        <v>35417</v>
      </c>
      <c r="B109" s="28" t="n">
        <v>2.31785714285714</v>
      </c>
      <c r="C109" s="28"/>
      <c r="D109" s="28" t="n">
        <v>2.39785714285714</v>
      </c>
      <c r="E109" s="28" t="n">
        <v>2.04785714285714</v>
      </c>
      <c r="F109" s="28" t="n">
        <v>1.88785714285714</v>
      </c>
      <c r="G109" s="28" t="n">
        <v>1.65785714285714</v>
      </c>
      <c r="H109" s="28" t="n">
        <v>2.09785714285714</v>
      </c>
      <c r="I109" s="28" t="n">
        <v>2.25785714285714</v>
      </c>
      <c r="K109" s="28"/>
      <c r="L109" s="28"/>
      <c r="M109" s="28"/>
      <c r="N109" s="28" t="n">
        <v>2.11</v>
      </c>
      <c r="AH109" s="28" t="n">
        <v>3.81566666666667</v>
      </c>
      <c r="AI109" s="28"/>
      <c r="AJ109" s="28" t="n">
        <v>4.19566666666667</v>
      </c>
      <c r="AK109" s="28" t="n">
        <v>3.63566666666667</v>
      </c>
      <c r="AL109" s="28" t="n">
        <v>3.35566666666667</v>
      </c>
      <c r="AM109" s="28" t="n">
        <v>3.30566666666667</v>
      </c>
      <c r="AN109" s="28" t="n">
        <v>3.69566666666667</v>
      </c>
      <c r="AO109" s="28" t="n">
        <v>3.71566666666667</v>
      </c>
      <c r="AP109" s="28"/>
      <c r="AQ109" s="28"/>
      <c r="AR109" s="28"/>
      <c r="AS109" s="28"/>
      <c r="AT109" s="28" t="n">
        <v>3.68333333333333</v>
      </c>
      <c r="CP109" s="28"/>
    </row>
    <row r="110" customFormat="false" ht="12.75" hidden="false" customHeight="false" outlineLevel="0" collapsed="false">
      <c r="A110" s="56" t="n">
        <v>35418</v>
      </c>
      <c r="B110" s="28" t="n">
        <v>2.32185714285714</v>
      </c>
      <c r="C110" s="28"/>
      <c r="D110" s="28" t="n">
        <v>2.40185714285714</v>
      </c>
      <c r="E110" s="28" t="n">
        <v>2.05185714285714</v>
      </c>
      <c r="F110" s="28" t="n">
        <v>1.88185714285714</v>
      </c>
      <c r="G110" s="28" t="n">
        <v>1.61185714285714</v>
      </c>
      <c r="H110" s="28" t="n">
        <v>2.10185714285714</v>
      </c>
      <c r="I110" s="28" t="n">
        <v>2.26185714285714</v>
      </c>
      <c r="K110" s="28"/>
      <c r="L110" s="28"/>
      <c r="M110" s="28"/>
      <c r="N110" s="28" t="n">
        <v>2.11142857142857</v>
      </c>
      <c r="AH110" s="28" t="n">
        <v>3.918</v>
      </c>
      <c r="AI110" s="28"/>
      <c r="AJ110" s="28" t="n">
        <v>4.298</v>
      </c>
      <c r="AK110" s="28" t="n">
        <v>3.738</v>
      </c>
      <c r="AL110" s="28" t="n">
        <v>3.438</v>
      </c>
      <c r="AM110" s="28" t="n">
        <v>3.408</v>
      </c>
      <c r="AN110" s="28" t="n">
        <v>3.788</v>
      </c>
      <c r="AO110" s="28" t="n">
        <v>3.818</v>
      </c>
      <c r="AP110" s="28"/>
      <c r="AQ110" s="28"/>
      <c r="AR110" s="28"/>
      <c r="AS110" s="28"/>
      <c r="AT110" s="28" t="n">
        <v>3.76933333333333</v>
      </c>
      <c r="CP110" s="28"/>
    </row>
    <row r="111" customFormat="false" ht="12.75" hidden="false" customHeight="false" outlineLevel="0" collapsed="false">
      <c r="A111" s="56" t="n">
        <v>35419</v>
      </c>
      <c r="B111" s="28" t="n">
        <v>2.32428571428571</v>
      </c>
      <c r="C111" s="28"/>
      <c r="D111" s="28" t="n">
        <v>2.40428571428572</v>
      </c>
      <c r="E111" s="28" t="n">
        <v>2.04428571428571</v>
      </c>
      <c r="F111" s="28" t="n">
        <v>1.87428571428571</v>
      </c>
      <c r="G111" s="28" t="n">
        <v>1.58428571428571</v>
      </c>
      <c r="H111" s="28" t="n">
        <v>2.10428571428571</v>
      </c>
      <c r="I111" s="28" t="n">
        <v>2.26428571428571</v>
      </c>
      <c r="K111" s="28"/>
      <c r="L111" s="28"/>
      <c r="M111" s="28"/>
      <c r="N111" s="28" t="n">
        <v>2.12428571428571</v>
      </c>
      <c r="AH111" s="28" t="n">
        <v>3.68966666666667</v>
      </c>
      <c r="AI111" s="28"/>
      <c r="AJ111" s="28" t="n">
        <v>4.05966666666667</v>
      </c>
      <c r="AK111" s="28" t="n">
        <v>3.50966666666667</v>
      </c>
      <c r="AL111" s="28" t="n">
        <v>3.24966666666667</v>
      </c>
      <c r="AM111" s="28" t="n">
        <v>3.15966666666667</v>
      </c>
      <c r="AN111" s="28" t="n">
        <v>3.54966666666667</v>
      </c>
      <c r="AO111" s="28" t="n">
        <v>3.58966666666667</v>
      </c>
      <c r="AP111" s="28"/>
      <c r="AQ111" s="28"/>
      <c r="AR111" s="28"/>
      <c r="AS111" s="28"/>
      <c r="AT111" s="28" t="n">
        <v>3.55666666666667</v>
      </c>
      <c r="CP111" s="28"/>
    </row>
    <row r="112" customFormat="false" ht="12.75" hidden="false" customHeight="false" outlineLevel="0" collapsed="false">
      <c r="A112" s="56" t="n">
        <v>35422</v>
      </c>
      <c r="B112" s="28" t="n">
        <v>2.09157142857143</v>
      </c>
      <c r="C112" s="28"/>
      <c r="D112" s="28" t="n">
        <v>2.17157142857143</v>
      </c>
      <c r="E112" s="28" t="n">
        <v>1.81157142857143</v>
      </c>
      <c r="F112" s="28" t="n">
        <v>1.64157142857143</v>
      </c>
      <c r="G112" s="28" t="n">
        <v>1.41157142857143</v>
      </c>
      <c r="H112" s="28" t="n">
        <v>1.85157142857143</v>
      </c>
      <c r="I112" s="28" t="n">
        <v>2.02157142857143</v>
      </c>
      <c r="K112" s="28"/>
      <c r="L112" s="28"/>
      <c r="M112" s="28"/>
      <c r="N112" s="28" t="n">
        <v>1.88</v>
      </c>
      <c r="AH112" s="28" t="n">
        <v>2.619</v>
      </c>
      <c r="AI112" s="28"/>
      <c r="AJ112" s="28" t="n">
        <v>2.999</v>
      </c>
      <c r="AK112" s="28" t="n">
        <v>2.339</v>
      </c>
      <c r="AL112" s="28" t="n">
        <v>2.199</v>
      </c>
      <c r="AM112" s="28" t="n">
        <v>2.129</v>
      </c>
      <c r="AN112" s="28" t="n">
        <v>2.439</v>
      </c>
      <c r="AO112" s="28" t="n">
        <v>2.499</v>
      </c>
      <c r="AP112" s="28"/>
      <c r="AQ112" s="28"/>
      <c r="AR112" s="28"/>
      <c r="AS112" s="28"/>
      <c r="AT112" s="28" t="n">
        <v>2.3975</v>
      </c>
      <c r="CP112" s="28"/>
    </row>
    <row r="113" customFormat="false" ht="12.75" hidden="false" customHeight="false" outlineLevel="0" collapsed="false">
      <c r="A113" s="56" t="n">
        <v>35423</v>
      </c>
      <c r="B113" s="28" t="n">
        <f aca="false">AVERAGE(B112,B114)</f>
        <v>2.18064285714286</v>
      </c>
      <c r="C113" s="28"/>
      <c r="D113" s="28" t="n">
        <f aca="false">AVERAGE(D112,D114)</f>
        <v>2.26064285714286</v>
      </c>
      <c r="E113" s="28" t="n">
        <f aca="false">AVERAGE(E112,E114)</f>
        <v>1.89564285714286</v>
      </c>
      <c r="F113" s="28" t="n">
        <f aca="false">AVERAGE(F112,F114)</f>
        <v>1.72064285714286</v>
      </c>
      <c r="G113" s="28" t="n">
        <f aca="false">AVERAGE(G112,G114)</f>
        <v>1.48564285714286</v>
      </c>
      <c r="H113" s="28" t="n">
        <f aca="false">AVERAGE(H112,H114)</f>
        <v>1.94564285714286</v>
      </c>
      <c r="I113" s="28" t="n">
        <f aca="false">AVERAGE(I112,I114)</f>
        <v>2.11564285714286</v>
      </c>
      <c r="K113" s="28"/>
      <c r="L113" s="28"/>
      <c r="M113" s="28"/>
      <c r="N113" s="28" t="n">
        <f aca="false">AVERAGE(N112,N114)</f>
        <v>1.96321428571429</v>
      </c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CP113" s="28"/>
    </row>
    <row r="114" customFormat="false" ht="12.75" hidden="false" customHeight="false" outlineLevel="0" collapsed="false">
      <c r="A114" s="56" t="n">
        <v>35430</v>
      </c>
      <c r="B114" s="28" t="n">
        <v>2.26971428571429</v>
      </c>
      <c r="C114" s="28"/>
      <c r="D114" s="28" t="n">
        <v>2.34971428571429</v>
      </c>
      <c r="E114" s="28" t="n">
        <v>1.97971428571429</v>
      </c>
      <c r="F114" s="28" t="n">
        <v>1.79971428571429</v>
      </c>
      <c r="G114" s="28" t="n">
        <v>1.55971428571429</v>
      </c>
      <c r="H114" s="28" t="n">
        <v>2.03971428571429</v>
      </c>
      <c r="I114" s="28" t="n">
        <v>2.20971428571429</v>
      </c>
      <c r="K114" s="28"/>
      <c r="L114" s="28"/>
      <c r="M114" s="28"/>
      <c r="N114" s="28" t="n">
        <v>2.04642857142857</v>
      </c>
      <c r="AU114" s="28"/>
      <c r="AV114" s="28"/>
      <c r="AW114" s="28"/>
      <c r="AX114" s="28" t="n">
        <v>2.3594</v>
      </c>
      <c r="AY114" s="28"/>
      <c r="AZ114" s="28" t="n">
        <v>2.6294</v>
      </c>
      <c r="BA114" s="28" t="n">
        <v>2.0994</v>
      </c>
      <c r="BB114" s="28" t="n">
        <v>2.0494</v>
      </c>
      <c r="BC114" s="28" t="n">
        <v>1.9094</v>
      </c>
      <c r="BD114" s="28" t="n">
        <v>2.1294</v>
      </c>
      <c r="BE114" s="28" t="n">
        <v>2.2494</v>
      </c>
      <c r="BF114" s="28"/>
      <c r="BG114" s="28"/>
      <c r="BI114" s="28"/>
      <c r="BJ114" s="28" t="n">
        <v>2.1872</v>
      </c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W114" s="28"/>
      <c r="BY114" s="28"/>
      <c r="BZ114" s="28"/>
    </row>
    <row r="115" customFormat="false" ht="12.75" hidden="false" customHeight="false" outlineLevel="0" collapsed="false">
      <c r="A115" s="56" t="n">
        <v>35433</v>
      </c>
      <c r="B115" s="28" t="n">
        <v>2.34042857142857</v>
      </c>
      <c r="C115" s="28"/>
      <c r="D115" s="28" t="n">
        <v>2.42042857142857</v>
      </c>
      <c r="E115" s="28" t="n">
        <v>2.06042857142857</v>
      </c>
      <c r="F115" s="28" t="n">
        <v>1.84042857142857</v>
      </c>
      <c r="G115" s="28" t="n">
        <v>1.59042857142857</v>
      </c>
      <c r="H115" s="28" t="n">
        <v>2.11042857142857</v>
      </c>
      <c r="I115" s="28" t="n">
        <v>2.28042857142857</v>
      </c>
      <c r="K115" s="28"/>
      <c r="L115" s="28"/>
      <c r="M115" s="28"/>
      <c r="N115" s="28" t="n">
        <v>2.12071428571429</v>
      </c>
      <c r="AU115" s="28"/>
      <c r="AV115" s="28"/>
      <c r="AW115" s="28"/>
      <c r="AX115" s="28" t="n">
        <v>2.3864</v>
      </c>
      <c r="AY115" s="28"/>
      <c r="AZ115" s="28" t="n">
        <v>2.6564</v>
      </c>
      <c r="BA115" s="28" t="n">
        <v>2.1264</v>
      </c>
      <c r="BB115" s="28" t="n">
        <v>1.9964</v>
      </c>
      <c r="BC115" s="28" t="n">
        <v>2.0264</v>
      </c>
      <c r="BD115" s="28" t="n">
        <v>2.1564</v>
      </c>
      <c r="BE115" s="28" t="n">
        <v>2.2764</v>
      </c>
      <c r="BF115" s="28"/>
      <c r="BG115" s="28"/>
      <c r="BI115" s="28"/>
      <c r="BJ115" s="28" t="n">
        <v>2.2102</v>
      </c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W115" s="28"/>
      <c r="BY115" s="28"/>
      <c r="BZ115" s="28"/>
    </row>
    <row r="116" customFormat="false" ht="12.75" hidden="false" customHeight="false" outlineLevel="0" collapsed="false">
      <c r="A116" s="56" t="n">
        <v>35436</v>
      </c>
      <c r="B116" s="28" t="n">
        <v>2.28414285714286</v>
      </c>
      <c r="C116" s="28"/>
      <c r="D116" s="28" t="n">
        <v>2.36414285714286</v>
      </c>
      <c r="E116" s="28" t="n">
        <v>1.99414285714286</v>
      </c>
      <c r="F116" s="28" t="n">
        <v>1.75414285714286</v>
      </c>
      <c r="G116" s="28" t="n">
        <v>1.49414285714286</v>
      </c>
      <c r="H116" s="28" t="n">
        <v>2.06414285714286</v>
      </c>
      <c r="I116" s="28" t="n">
        <v>2.22414285714286</v>
      </c>
      <c r="K116" s="28"/>
      <c r="L116" s="28"/>
      <c r="M116" s="28"/>
      <c r="N116" s="28" t="n">
        <v>2.085</v>
      </c>
      <c r="AU116" s="28"/>
      <c r="AV116" s="28"/>
      <c r="AW116" s="28"/>
      <c r="AX116" s="28" t="n">
        <v>2.3568</v>
      </c>
      <c r="AY116" s="28"/>
      <c r="AZ116" s="28" t="n">
        <v>2.6268</v>
      </c>
      <c r="BA116" s="28" t="n">
        <v>2.0968</v>
      </c>
      <c r="BB116" s="28" t="n">
        <v>1.9968</v>
      </c>
      <c r="BC116" s="28" t="n">
        <v>1.9168</v>
      </c>
      <c r="BD116" s="28" t="n">
        <v>2.1368</v>
      </c>
      <c r="BE116" s="28" t="n">
        <v>2.2468</v>
      </c>
      <c r="BF116" s="28"/>
      <c r="BG116" s="28"/>
      <c r="BI116" s="28"/>
      <c r="BJ116" s="28" t="n">
        <v>2.1972</v>
      </c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W116" s="28"/>
      <c r="BY116" s="28"/>
      <c r="BZ116" s="28"/>
    </row>
    <row r="117" customFormat="false" ht="12.75" hidden="false" customHeight="false" outlineLevel="0" collapsed="false">
      <c r="A117" s="56" t="n">
        <v>35437</v>
      </c>
      <c r="B117" s="28" t="n">
        <v>2.30614285714286</v>
      </c>
      <c r="C117" s="28"/>
      <c r="D117" s="28" t="n">
        <v>2.37614285714286</v>
      </c>
      <c r="E117" s="28" t="n">
        <v>2.01614285714286</v>
      </c>
      <c r="F117" s="28" t="n">
        <v>1.79614285714286</v>
      </c>
      <c r="G117" s="28" t="n">
        <v>1.53614285714286</v>
      </c>
      <c r="H117" s="28" t="n">
        <v>2.07614285714286</v>
      </c>
      <c r="I117" s="28" t="n">
        <v>2.24614285714286</v>
      </c>
      <c r="K117" s="28"/>
      <c r="L117" s="28"/>
      <c r="M117" s="28"/>
      <c r="N117" s="28" t="n">
        <v>2.10928571428572</v>
      </c>
      <c r="AU117" s="28"/>
      <c r="AV117" s="28"/>
      <c r="AW117" s="28"/>
      <c r="AX117" s="28" t="n">
        <v>2.3766</v>
      </c>
      <c r="AY117" s="28"/>
      <c r="AZ117" s="28" t="n">
        <v>2.6266</v>
      </c>
      <c r="BA117" s="28" t="n">
        <v>2.1166</v>
      </c>
      <c r="BB117" s="28" t="n">
        <v>2.0166</v>
      </c>
      <c r="BC117" s="28" t="n">
        <v>1.9366</v>
      </c>
      <c r="BD117" s="28" t="n">
        <v>2.1666</v>
      </c>
      <c r="BE117" s="28" t="n">
        <v>2.2666</v>
      </c>
      <c r="BF117" s="28"/>
      <c r="BG117" s="28"/>
      <c r="BI117" s="28"/>
      <c r="BJ117" s="28" t="n">
        <v>2.2138</v>
      </c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W117" s="28"/>
      <c r="BY117" s="28"/>
      <c r="BZ117" s="28"/>
    </row>
    <row r="118" customFormat="false" ht="12.75" hidden="false" customHeight="false" outlineLevel="0" collapsed="false">
      <c r="A118" s="56" t="n">
        <v>35438</v>
      </c>
      <c r="B118" s="28" t="n">
        <v>2.27442857142857</v>
      </c>
      <c r="C118" s="28"/>
      <c r="D118" s="28" t="n">
        <v>2.34442857142857</v>
      </c>
      <c r="E118" s="28" t="n">
        <v>1.98442857142857</v>
      </c>
      <c r="F118" s="28" t="n">
        <v>1.78442857142857</v>
      </c>
      <c r="G118" s="28" t="n">
        <v>1.48442857142857</v>
      </c>
      <c r="H118" s="28" t="n">
        <v>2.04442857142857</v>
      </c>
      <c r="I118" s="28" t="n">
        <v>2.21442857142857</v>
      </c>
      <c r="K118" s="28"/>
      <c r="L118" s="28"/>
      <c r="M118" s="28"/>
      <c r="N118" s="28" t="n">
        <v>2.08285714285714</v>
      </c>
      <c r="AU118" s="28"/>
      <c r="AV118" s="28"/>
      <c r="AW118" s="28"/>
      <c r="AX118" s="28" t="n">
        <v>2.374</v>
      </c>
      <c r="AY118" s="28"/>
      <c r="AZ118" s="28" t="n">
        <v>2.624</v>
      </c>
      <c r="BA118" s="28" t="n">
        <v>2.094</v>
      </c>
      <c r="BB118" s="28" t="n">
        <v>2.054</v>
      </c>
      <c r="BC118" s="28" t="n">
        <v>1.884</v>
      </c>
      <c r="BD118" s="28" t="n">
        <v>2.164</v>
      </c>
      <c r="BE118" s="28" t="n">
        <v>2.264</v>
      </c>
      <c r="BF118" s="28"/>
      <c r="BG118" s="28"/>
      <c r="BI118" s="28"/>
      <c r="BJ118" s="28" t="n">
        <v>2.196</v>
      </c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W118" s="28"/>
      <c r="BY118" s="28"/>
      <c r="BZ118" s="28"/>
    </row>
    <row r="119" customFormat="false" ht="12.75" hidden="false" customHeight="false" outlineLevel="0" collapsed="false">
      <c r="A119" s="56" t="n">
        <v>35439</v>
      </c>
      <c r="B119" s="28" t="n">
        <v>2.224</v>
      </c>
      <c r="C119" s="28"/>
      <c r="D119" s="28" t="n">
        <v>2.304</v>
      </c>
      <c r="E119" s="28" t="n">
        <v>1.934</v>
      </c>
      <c r="F119" s="28" t="n">
        <v>1.744</v>
      </c>
      <c r="G119" s="28" t="n">
        <v>1.484</v>
      </c>
      <c r="H119" s="28" t="n">
        <v>1.994</v>
      </c>
      <c r="I119" s="28" t="n">
        <v>2.164</v>
      </c>
      <c r="K119" s="28"/>
      <c r="L119" s="28"/>
      <c r="M119" s="28"/>
      <c r="N119" s="28" t="n">
        <v>2.03785714285714</v>
      </c>
      <c r="AU119" s="28"/>
      <c r="AV119" s="28"/>
      <c r="AW119" s="28"/>
      <c r="AX119" s="28" t="n">
        <v>2.36</v>
      </c>
      <c r="AY119" s="28"/>
      <c r="AZ119" s="28" t="n">
        <v>2.63</v>
      </c>
      <c r="BA119" s="28" t="n">
        <v>2.08</v>
      </c>
      <c r="BB119" s="28" t="n">
        <v>1.98</v>
      </c>
      <c r="BC119" s="28" t="n">
        <v>1.88</v>
      </c>
      <c r="BD119" s="28" t="n">
        <v>2.15</v>
      </c>
      <c r="BE119" s="28" t="n">
        <v>2.24</v>
      </c>
      <c r="BF119" s="28"/>
      <c r="BG119" s="28"/>
      <c r="BI119" s="28"/>
      <c r="BJ119" s="28" t="n">
        <v>2.17</v>
      </c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W119" s="28"/>
      <c r="BY119" s="28"/>
      <c r="BZ119" s="28"/>
    </row>
    <row r="120" customFormat="false" ht="12.75" hidden="false" customHeight="false" outlineLevel="0" collapsed="false">
      <c r="A120" s="56" t="n">
        <v>35440</v>
      </c>
      <c r="B120" s="28" t="n">
        <v>2.22014285714286</v>
      </c>
      <c r="C120" s="28"/>
      <c r="D120" s="28" t="n">
        <v>2.30014285714286</v>
      </c>
      <c r="E120" s="28" t="n">
        <v>1.93014285714286</v>
      </c>
      <c r="F120" s="28" t="n">
        <v>1.74014285714286</v>
      </c>
      <c r="G120" s="28" t="n">
        <v>1.48014285714286</v>
      </c>
      <c r="H120" s="28" t="n">
        <v>1.99014285714286</v>
      </c>
      <c r="I120" s="28" t="n">
        <v>2.16014285714286</v>
      </c>
      <c r="K120" s="28"/>
      <c r="L120" s="28"/>
      <c r="M120" s="28"/>
      <c r="N120" s="28" t="n">
        <v>2.015</v>
      </c>
      <c r="AU120" s="28"/>
      <c r="AV120" s="28"/>
      <c r="AW120" s="28"/>
      <c r="AX120" s="28" t="n">
        <v>2.347</v>
      </c>
      <c r="AY120" s="28"/>
      <c r="AZ120" s="28" t="n">
        <v>2.607</v>
      </c>
      <c r="BA120" s="28" t="n">
        <v>2.067</v>
      </c>
      <c r="BB120" s="28" t="n">
        <v>2.017</v>
      </c>
      <c r="BC120" s="28" t="n">
        <v>1.877</v>
      </c>
      <c r="BD120" s="28" t="n">
        <v>2.137</v>
      </c>
      <c r="BE120" s="28" t="n">
        <v>2.227</v>
      </c>
      <c r="BF120" s="28"/>
      <c r="BG120" s="28"/>
      <c r="BI120" s="28"/>
      <c r="BJ120" s="28" t="n">
        <v>2.151</v>
      </c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W120" s="28"/>
      <c r="BY120" s="28"/>
      <c r="BZ120" s="28"/>
    </row>
    <row r="121" customFormat="false" ht="12.75" hidden="false" customHeight="false" outlineLevel="0" collapsed="false">
      <c r="A121" s="56" t="n">
        <v>35443</v>
      </c>
      <c r="B121" s="28" t="n">
        <v>2.27814285714286</v>
      </c>
      <c r="C121" s="28"/>
      <c r="D121" s="28" t="n">
        <v>2.35814285714286</v>
      </c>
      <c r="E121" s="28" t="n">
        <v>1.99814285714286</v>
      </c>
      <c r="F121" s="28" t="n">
        <v>1.77814285714286</v>
      </c>
      <c r="G121" s="28" t="n">
        <v>1.54814285714286</v>
      </c>
      <c r="H121" s="28" t="n">
        <v>2.04814285714286</v>
      </c>
      <c r="I121" s="28" t="n">
        <v>2.21814285714286</v>
      </c>
      <c r="K121" s="28"/>
      <c r="L121" s="28"/>
      <c r="M121" s="28"/>
      <c r="N121" s="28" t="n">
        <v>2.06142857142857</v>
      </c>
      <c r="AU121" s="28"/>
      <c r="AV121" s="28"/>
      <c r="AW121" s="28"/>
      <c r="AX121" s="28" t="n">
        <v>2.3574</v>
      </c>
      <c r="AY121" s="28"/>
      <c r="AZ121" s="28" t="n">
        <v>2.5874</v>
      </c>
      <c r="BA121" s="28" t="n">
        <v>2.0774</v>
      </c>
      <c r="BB121" s="28" t="n">
        <v>2.0174</v>
      </c>
      <c r="BC121" s="28" t="n">
        <v>1.9074</v>
      </c>
      <c r="BD121" s="28" t="n">
        <v>2.1474</v>
      </c>
      <c r="BE121" s="28" t="n">
        <v>2.2374</v>
      </c>
      <c r="BF121" s="28"/>
      <c r="BG121" s="28"/>
      <c r="BI121" s="28"/>
      <c r="BJ121" s="28" t="n">
        <v>2.147</v>
      </c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W121" s="28"/>
      <c r="BY121" s="28"/>
      <c r="BZ121" s="28"/>
    </row>
    <row r="122" customFormat="false" ht="12.75" hidden="false" customHeight="false" outlineLevel="0" collapsed="false">
      <c r="A122" s="56" t="n">
        <v>35444</v>
      </c>
      <c r="B122" s="28" t="n">
        <v>2.33857142857143</v>
      </c>
      <c r="C122" s="28"/>
      <c r="D122" s="28" t="n">
        <v>2.41857142857143</v>
      </c>
      <c r="E122" s="28" t="n">
        <v>2.04857142857143</v>
      </c>
      <c r="F122" s="28" t="n">
        <v>1.81857142857143</v>
      </c>
      <c r="G122" s="28" t="n">
        <v>1.56857142857143</v>
      </c>
      <c r="H122" s="28" t="n">
        <v>2.11857142857143</v>
      </c>
      <c r="I122" s="28" t="n">
        <v>2.27857142857143</v>
      </c>
      <c r="K122" s="28"/>
      <c r="L122" s="28"/>
      <c r="M122" s="28"/>
      <c r="N122" s="28" t="n">
        <v>2.16285714285714</v>
      </c>
      <c r="AU122" s="28"/>
      <c r="AV122" s="28"/>
      <c r="AW122" s="28"/>
      <c r="AX122" s="28" t="n">
        <v>2.3854</v>
      </c>
      <c r="AY122" s="28"/>
      <c r="AZ122" s="28" t="n">
        <v>2.6154</v>
      </c>
      <c r="BA122" s="28" t="n">
        <v>2.1054</v>
      </c>
      <c r="BB122" s="28" t="n">
        <v>2.0354</v>
      </c>
      <c r="BC122" s="28" t="n">
        <v>1.8954</v>
      </c>
      <c r="BD122" s="28" t="n">
        <v>2.1754</v>
      </c>
      <c r="BE122" s="28" t="n">
        <v>2.2754</v>
      </c>
      <c r="BF122" s="28"/>
      <c r="BG122" s="28"/>
      <c r="BI122" s="28"/>
      <c r="BJ122" s="28" t="n">
        <v>2.1748</v>
      </c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W122" s="28"/>
      <c r="BY122" s="28"/>
      <c r="BZ122" s="28"/>
    </row>
    <row r="123" customFormat="false" ht="12.75" hidden="false" customHeight="false" outlineLevel="0" collapsed="false">
      <c r="A123" s="56" t="n">
        <v>35445</v>
      </c>
      <c r="B123" s="28" t="n">
        <v>2.26071428571429</v>
      </c>
      <c r="C123" s="28"/>
      <c r="D123" s="28" t="n">
        <v>2.34071428571429</v>
      </c>
      <c r="E123" s="28" t="n">
        <v>1.95071428571429</v>
      </c>
      <c r="F123" s="28" t="n">
        <v>1.77071428571429</v>
      </c>
      <c r="G123" s="28" t="n">
        <v>1.49071428571429</v>
      </c>
      <c r="H123" s="28" t="n">
        <v>2.04071428571429</v>
      </c>
      <c r="I123" s="28" t="n">
        <v>2.20071428571429</v>
      </c>
      <c r="K123" s="28"/>
      <c r="L123" s="28"/>
      <c r="M123" s="28"/>
      <c r="N123" s="28" t="n">
        <v>2.05285714285714</v>
      </c>
      <c r="AU123" s="28"/>
      <c r="AV123" s="28"/>
      <c r="AW123" s="28"/>
      <c r="AX123" s="28" t="n">
        <v>2.364</v>
      </c>
      <c r="AY123" s="28"/>
      <c r="AZ123" s="28" t="n">
        <v>2.594</v>
      </c>
      <c r="BA123" s="28" t="n">
        <v>2.074</v>
      </c>
      <c r="BB123" s="28" t="n">
        <v>2.014</v>
      </c>
      <c r="BC123" s="28" t="n">
        <v>1.864</v>
      </c>
      <c r="BD123" s="28" t="n">
        <v>2.154</v>
      </c>
      <c r="BE123" s="28" t="n">
        <v>2.254</v>
      </c>
      <c r="BF123" s="28"/>
      <c r="BG123" s="28"/>
      <c r="BI123" s="28"/>
      <c r="BJ123" s="28" t="n">
        <v>2.155</v>
      </c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W123" s="28"/>
      <c r="BY123" s="28"/>
      <c r="BZ123" s="28"/>
    </row>
    <row r="124" customFormat="false" ht="12.75" hidden="false" customHeight="false" outlineLevel="0" collapsed="false">
      <c r="A124" s="56" t="n">
        <v>35446</v>
      </c>
      <c r="B124" s="28" t="n">
        <v>2.22142857142857</v>
      </c>
      <c r="C124" s="28"/>
      <c r="D124" s="28" t="n">
        <v>2.30142857142857</v>
      </c>
      <c r="E124" s="28" t="n">
        <v>1.92142857142857</v>
      </c>
      <c r="F124" s="28" t="n">
        <v>1.73142857142857</v>
      </c>
      <c r="G124" s="28" t="n">
        <v>1.45142857142857</v>
      </c>
      <c r="H124" s="28" t="n">
        <v>2.00142857142857</v>
      </c>
      <c r="I124" s="28" t="n">
        <v>2.16142857142857</v>
      </c>
      <c r="K124" s="28"/>
      <c r="L124" s="28"/>
      <c r="M124" s="28"/>
      <c r="N124" s="28" t="n">
        <v>2.03714285714286</v>
      </c>
      <c r="AU124" s="28"/>
      <c r="AV124" s="28"/>
      <c r="AW124" s="28"/>
      <c r="AX124" s="28" t="n">
        <v>2.344</v>
      </c>
      <c r="AY124" s="28"/>
      <c r="AZ124" s="28" t="n">
        <v>2.594</v>
      </c>
      <c r="BA124" s="28" t="n">
        <v>2.074</v>
      </c>
      <c r="BB124" s="28" t="n">
        <v>1.964</v>
      </c>
      <c r="BC124" s="28" t="n">
        <v>1.844</v>
      </c>
      <c r="BD124" s="28" t="n">
        <v>2.134</v>
      </c>
      <c r="BE124" s="28" t="n">
        <v>2.224</v>
      </c>
      <c r="BF124" s="28"/>
      <c r="BG124" s="28"/>
      <c r="BI124" s="28"/>
      <c r="BJ124" s="28" t="n">
        <v>2.1706</v>
      </c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W124" s="28"/>
      <c r="BY124" s="28"/>
      <c r="BZ124" s="28"/>
    </row>
    <row r="125" customFormat="false" ht="12.75" hidden="false" customHeight="false" outlineLevel="0" collapsed="false">
      <c r="A125" s="56" t="n">
        <v>35447</v>
      </c>
      <c r="B125" s="28" t="n">
        <v>2.22214285714286</v>
      </c>
      <c r="C125" s="28"/>
      <c r="D125" s="28" t="n">
        <v>2.30714285714286</v>
      </c>
      <c r="E125" s="28" t="n">
        <v>1.93214285714286</v>
      </c>
      <c r="F125" s="28" t="n">
        <v>1.74214285714286</v>
      </c>
      <c r="G125" s="28" t="n">
        <v>1.49214285714286</v>
      </c>
      <c r="H125" s="28" t="n">
        <v>2.00214285714286</v>
      </c>
      <c r="I125" s="28" t="n">
        <v>2.16214285714286</v>
      </c>
      <c r="K125" s="28"/>
      <c r="L125" s="28"/>
      <c r="M125" s="28"/>
      <c r="N125" s="28" t="n">
        <v>2.01285714285714</v>
      </c>
      <c r="AU125" s="28"/>
      <c r="AV125" s="28"/>
      <c r="AW125" s="28"/>
      <c r="AX125" s="28" t="n">
        <v>2.297</v>
      </c>
      <c r="AY125" s="28"/>
      <c r="AZ125" s="28" t="n">
        <v>2.517</v>
      </c>
      <c r="BA125" s="28" t="n">
        <v>2.027</v>
      </c>
      <c r="BB125" s="28" t="n">
        <v>1.917</v>
      </c>
      <c r="BC125" s="28" t="n">
        <v>1.817</v>
      </c>
      <c r="BD125" s="28" t="n">
        <v>2.077</v>
      </c>
      <c r="BE125" s="28" t="n">
        <v>2.177</v>
      </c>
      <c r="BF125" s="28"/>
      <c r="BG125" s="28"/>
      <c r="BI125" s="28"/>
      <c r="BJ125" s="28" t="n">
        <v>2.131</v>
      </c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W125" s="28"/>
      <c r="BY125" s="28"/>
      <c r="BZ125" s="28"/>
    </row>
    <row r="126" customFormat="false" ht="12.75" hidden="false" customHeight="false" outlineLevel="0" collapsed="false">
      <c r="A126" s="56" t="n">
        <v>35450</v>
      </c>
      <c r="B126" s="28" t="n">
        <v>2.165</v>
      </c>
      <c r="C126" s="28"/>
      <c r="D126" s="28" t="n">
        <v>2.25</v>
      </c>
      <c r="E126" s="28" t="n">
        <v>1.875</v>
      </c>
      <c r="F126" s="28" t="n">
        <v>1.675</v>
      </c>
      <c r="G126" s="28" t="n">
        <v>1.475</v>
      </c>
      <c r="H126" s="28" t="n">
        <v>1.945</v>
      </c>
      <c r="I126" s="28" t="n">
        <v>2.105</v>
      </c>
      <c r="K126" s="28"/>
      <c r="L126" s="28"/>
      <c r="M126" s="28"/>
      <c r="N126" s="28" t="n">
        <v>1.96071428571429</v>
      </c>
      <c r="AU126" s="28"/>
      <c r="AV126" s="28"/>
      <c r="AW126" s="28"/>
      <c r="AX126" s="28" t="n">
        <v>2.2558</v>
      </c>
      <c r="AY126" s="28"/>
      <c r="AZ126" s="28" t="n">
        <v>2.4758</v>
      </c>
      <c r="BA126" s="28" t="n">
        <v>1.9858</v>
      </c>
      <c r="BB126" s="28" t="n">
        <v>1.9058</v>
      </c>
      <c r="BC126" s="28" t="n">
        <v>1.8558</v>
      </c>
      <c r="BD126" s="28" t="n">
        <v>2.0458</v>
      </c>
      <c r="BE126" s="28" t="n">
        <v>2.1358</v>
      </c>
      <c r="BF126" s="28"/>
      <c r="BG126" s="28"/>
      <c r="BI126" s="28"/>
      <c r="BJ126" s="28" t="n">
        <v>2.094</v>
      </c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W126" s="28"/>
      <c r="BY126" s="28"/>
      <c r="BZ126" s="28"/>
    </row>
    <row r="127" customFormat="false" ht="12.75" hidden="false" customHeight="false" outlineLevel="0" collapsed="false">
      <c r="A127" s="56" t="n">
        <v>35451</v>
      </c>
      <c r="B127" s="28" t="n">
        <v>2.14642857142857</v>
      </c>
      <c r="C127" s="28"/>
      <c r="D127" s="28" t="n">
        <v>2.22142857142857</v>
      </c>
      <c r="E127" s="28" t="n">
        <v>1.85642857142857</v>
      </c>
      <c r="F127" s="28" t="n">
        <v>1.69642857142857</v>
      </c>
      <c r="G127" s="28" t="n">
        <v>1.46642857142857</v>
      </c>
      <c r="H127" s="28" t="n">
        <v>1.92642857142857</v>
      </c>
      <c r="I127" s="28" t="n">
        <v>2.08642857142857</v>
      </c>
      <c r="K127" s="28"/>
      <c r="L127" s="28"/>
      <c r="M127" s="28"/>
      <c r="N127" s="28" t="n">
        <v>1.95071428571429</v>
      </c>
      <c r="AU127" s="28"/>
      <c r="AV127" s="28"/>
      <c r="AW127" s="28"/>
      <c r="AX127" s="28" t="n">
        <v>2.2562</v>
      </c>
      <c r="AY127" s="28"/>
      <c r="AZ127" s="28" t="n">
        <v>2.4762</v>
      </c>
      <c r="BA127" s="28" t="n">
        <v>1.9862</v>
      </c>
      <c r="BB127" s="28" t="n">
        <v>1.9362</v>
      </c>
      <c r="BC127" s="28" t="n">
        <v>1.8562</v>
      </c>
      <c r="BD127" s="28" t="n">
        <v>2.0462</v>
      </c>
      <c r="BE127" s="28" t="n">
        <v>2.1362</v>
      </c>
      <c r="BF127" s="28"/>
      <c r="BG127" s="28"/>
      <c r="BI127" s="28"/>
      <c r="BJ127" s="28" t="n">
        <v>2.086</v>
      </c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W127" s="28"/>
      <c r="BY127" s="28"/>
      <c r="BZ127" s="28"/>
    </row>
    <row r="128" customFormat="false" ht="12.75" hidden="false" customHeight="false" outlineLevel="0" collapsed="false">
      <c r="A128" s="56" t="n">
        <v>35452</v>
      </c>
      <c r="B128" s="28" t="n">
        <v>2.12242857142857</v>
      </c>
      <c r="C128" s="28"/>
      <c r="D128" s="28" t="n">
        <v>2.19742857142857</v>
      </c>
      <c r="E128" s="28" t="n">
        <v>1.83242857142857</v>
      </c>
      <c r="F128" s="28" t="n">
        <v>1.67242857142857</v>
      </c>
      <c r="G128" s="28" t="n">
        <v>1.49242857142857</v>
      </c>
      <c r="H128" s="28" t="n">
        <v>1.90242857142857</v>
      </c>
      <c r="I128" s="28" t="n">
        <v>2.06242857142857</v>
      </c>
      <c r="K128" s="28"/>
      <c r="L128" s="28"/>
      <c r="M128" s="28"/>
      <c r="N128" s="28" t="n">
        <v>1.91785714285714</v>
      </c>
      <c r="AU128" s="28"/>
      <c r="AV128" s="28"/>
      <c r="AW128" s="28"/>
      <c r="AX128" s="28" t="n">
        <v>2.2664</v>
      </c>
      <c r="AY128" s="28"/>
      <c r="AZ128" s="28" t="n">
        <v>2.4864</v>
      </c>
      <c r="BA128" s="28" t="n">
        <v>1.9964</v>
      </c>
      <c r="BB128" s="28" t="n">
        <v>1.9464</v>
      </c>
      <c r="BC128" s="28" t="n">
        <v>1.8664</v>
      </c>
      <c r="BD128" s="28" t="n">
        <v>2.0564</v>
      </c>
      <c r="BE128" s="28" t="n">
        <v>2.1464</v>
      </c>
      <c r="BF128" s="28"/>
      <c r="BG128" s="28"/>
      <c r="BI128" s="28"/>
      <c r="BJ128" s="28" t="n">
        <v>2.088</v>
      </c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W128" s="28"/>
      <c r="BY128" s="28"/>
      <c r="BZ128" s="28"/>
    </row>
    <row r="129" customFormat="false" ht="12.75" hidden="false" customHeight="false" outlineLevel="0" collapsed="false">
      <c r="A129" s="56" t="n">
        <v>35453</v>
      </c>
      <c r="B129" s="28" t="n">
        <v>2.14057142857143</v>
      </c>
      <c r="C129" s="28"/>
      <c r="D129" s="28" t="n">
        <v>2.21557142857143</v>
      </c>
      <c r="E129" s="28" t="n">
        <v>1.86057142857143</v>
      </c>
      <c r="F129" s="28" t="n">
        <v>1.69057142857143</v>
      </c>
      <c r="G129" s="28" t="n">
        <v>1.48057142857143</v>
      </c>
      <c r="H129" s="28" t="n">
        <v>1.92057142857143</v>
      </c>
      <c r="I129" s="28" t="n">
        <v>2.08057142857143</v>
      </c>
      <c r="K129" s="28"/>
      <c r="L129" s="28"/>
      <c r="M129" s="28"/>
      <c r="N129" s="28" t="n">
        <v>1.92857142857143</v>
      </c>
      <c r="AU129" s="28"/>
      <c r="AV129" s="28"/>
      <c r="AW129" s="28"/>
      <c r="AX129" s="28" t="n">
        <v>2.2868</v>
      </c>
      <c r="AY129" s="28"/>
      <c r="AZ129" s="28" t="n">
        <v>2.5068</v>
      </c>
      <c r="BA129" s="28" t="n">
        <v>2.0168</v>
      </c>
      <c r="BB129" s="28" t="n">
        <v>1.9668</v>
      </c>
      <c r="BC129" s="28" t="n">
        <v>1.8868</v>
      </c>
      <c r="BD129" s="28" t="n">
        <v>2.0768</v>
      </c>
      <c r="BE129" s="28" t="n">
        <v>2.1668</v>
      </c>
      <c r="BF129" s="28"/>
      <c r="BG129" s="28"/>
      <c r="BI129" s="28"/>
      <c r="BJ129" s="28" t="n">
        <v>2.103</v>
      </c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W129" s="28"/>
      <c r="BY129" s="28"/>
      <c r="BZ129" s="28"/>
    </row>
    <row r="130" customFormat="false" ht="12.75" hidden="false" customHeight="false" outlineLevel="0" collapsed="false">
      <c r="A130" s="56" t="n">
        <v>35454</v>
      </c>
      <c r="B130" s="28" t="n">
        <v>2.15757142857143</v>
      </c>
      <c r="C130" s="28"/>
      <c r="D130" s="28" t="n">
        <v>2.22257142857143</v>
      </c>
      <c r="E130" s="28" t="n">
        <v>1.87257142857143</v>
      </c>
      <c r="F130" s="28" t="n">
        <v>1.71757142857143</v>
      </c>
      <c r="G130" s="28" t="n">
        <v>1.47757142857143</v>
      </c>
      <c r="H130" s="28" t="n">
        <v>1.93757142857143</v>
      </c>
      <c r="I130" s="28" t="n">
        <v>2.09257142857143</v>
      </c>
      <c r="K130" s="28"/>
      <c r="L130" s="28"/>
      <c r="M130" s="28"/>
      <c r="N130" s="28" t="n">
        <v>1.91714285714286</v>
      </c>
      <c r="AU130" s="28"/>
      <c r="AV130" s="28"/>
      <c r="AW130" s="28"/>
      <c r="AX130" s="28" t="n">
        <v>2.3032</v>
      </c>
      <c r="AY130" s="28"/>
      <c r="AZ130" s="28" t="n">
        <v>2.5332</v>
      </c>
      <c r="BA130" s="28" t="n">
        <v>2.0532</v>
      </c>
      <c r="BB130" s="28" t="n">
        <v>1.9832</v>
      </c>
      <c r="BC130" s="28" t="n">
        <v>1.8432</v>
      </c>
      <c r="BD130" s="28" t="n">
        <v>2.0932</v>
      </c>
      <c r="BE130" s="28" t="n">
        <v>2.1832</v>
      </c>
      <c r="BF130" s="28"/>
      <c r="BG130" s="28"/>
      <c r="BI130" s="28"/>
      <c r="BJ130" s="28" t="n">
        <v>2.1054</v>
      </c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W130" s="28"/>
      <c r="BY130" s="28"/>
      <c r="BZ130" s="28"/>
    </row>
    <row r="131" customFormat="false" ht="12.75" hidden="false" customHeight="false" outlineLevel="0" collapsed="false">
      <c r="A131" s="56" t="n">
        <v>35457</v>
      </c>
      <c r="B131" s="28" t="n">
        <v>2.13571428571429</v>
      </c>
      <c r="C131" s="28"/>
      <c r="D131" s="28" t="n">
        <v>2.20071428571429</v>
      </c>
      <c r="E131" s="28" t="n">
        <v>1.84571428571429</v>
      </c>
      <c r="F131" s="28" t="n">
        <v>1.69571428571429</v>
      </c>
      <c r="G131" s="28" t="n">
        <v>1.45571428571429</v>
      </c>
      <c r="H131" s="28" t="n">
        <v>1.91571428571429</v>
      </c>
      <c r="I131" s="28" t="n">
        <v>2.07071428571429</v>
      </c>
      <c r="K131" s="28"/>
      <c r="L131" s="28"/>
      <c r="M131" s="28"/>
      <c r="N131" s="28" t="n">
        <v>1.92857142857143</v>
      </c>
      <c r="AU131" s="28"/>
      <c r="AV131" s="28"/>
      <c r="AW131" s="28"/>
      <c r="AX131" s="28" t="n">
        <v>2.2944</v>
      </c>
      <c r="AY131" s="28"/>
      <c r="AZ131" s="28" t="n">
        <v>2.5244</v>
      </c>
      <c r="BA131" s="28" t="n">
        <v>2.0344</v>
      </c>
      <c r="BB131" s="28" t="n">
        <v>1.9744</v>
      </c>
      <c r="BC131" s="28" t="n">
        <v>1.8344</v>
      </c>
      <c r="BD131" s="28" t="n">
        <v>2.0844</v>
      </c>
      <c r="BE131" s="28" t="n">
        <v>2.1744</v>
      </c>
      <c r="BF131" s="28"/>
      <c r="BG131" s="28"/>
      <c r="BI131" s="28"/>
      <c r="BJ131" s="28" t="n">
        <v>2.123</v>
      </c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W131" s="28"/>
      <c r="BY131" s="28"/>
      <c r="BZ131" s="28"/>
    </row>
    <row r="132" customFormat="false" ht="12.75" hidden="false" customHeight="false" outlineLevel="0" collapsed="false">
      <c r="A132" s="56" t="n">
        <v>35458</v>
      </c>
      <c r="B132" s="28" t="n">
        <v>2.08842857142857</v>
      </c>
      <c r="C132" s="28"/>
      <c r="D132" s="28" t="n">
        <v>2.15342857142857</v>
      </c>
      <c r="E132" s="28" t="n">
        <v>1.78842857142857</v>
      </c>
      <c r="F132" s="28" t="n">
        <v>1.63842857142857</v>
      </c>
      <c r="G132" s="28" t="n">
        <v>1.39842857142857</v>
      </c>
      <c r="H132" s="28" t="n">
        <v>1.86842857142857</v>
      </c>
      <c r="I132" s="28" t="n">
        <v>2.02342857142857</v>
      </c>
      <c r="K132" s="28"/>
      <c r="L132" s="28"/>
      <c r="M132" s="28"/>
      <c r="N132" s="28" t="n">
        <v>1.85571428571429</v>
      </c>
      <c r="AU132" s="28"/>
      <c r="AV132" s="28"/>
      <c r="AW132" s="28"/>
      <c r="AX132" s="28" t="n">
        <v>2.297</v>
      </c>
      <c r="AY132" s="28"/>
      <c r="AZ132" s="28" t="n">
        <v>2.527</v>
      </c>
      <c r="BA132" s="28" t="n">
        <v>2.027</v>
      </c>
      <c r="BB132" s="28" t="n">
        <v>1.977</v>
      </c>
      <c r="BC132" s="28" t="n">
        <v>1.827</v>
      </c>
      <c r="BD132" s="28" t="n">
        <v>2.087</v>
      </c>
      <c r="BE132" s="28" t="n">
        <v>2.177</v>
      </c>
      <c r="BF132" s="28"/>
      <c r="BG132" s="28"/>
      <c r="BI132" s="28"/>
      <c r="BJ132" s="28" t="n">
        <v>2.072</v>
      </c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W132" s="28"/>
      <c r="BY132" s="28"/>
      <c r="BZ132" s="28"/>
    </row>
    <row r="133" customFormat="false" ht="12.75" hidden="false" customHeight="false" outlineLevel="0" collapsed="false">
      <c r="A133" s="56" t="n">
        <v>35459</v>
      </c>
      <c r="B133" s="28" t="n">
        <v>2.06</v>
      </c>
      <c r="C133" s="28"/>
      <c r="D133" s="28" t="n">
        <v>2.12442857142857</v>
      </c>
      <c r="E133" s="28" t="n">
        <v>1.74442857142857</v>
      </c>
      <c r="F133" s="28" t="n">
        <v>1.57942857142857</v>
      </c>
      <c r="G133" s="28" t="n">
        <v>1.40942857142857</v>
      </c>
      <c r="H133" s="28" t="n">
        <v>1.82942857142857</v>
      </c>
      <c r="I133" s="28" t="n">
        <v>1.99442857142857</v>
      </c>
      <c r="K133" s="28"/>
      <c r="L133" s="28"/>
      <c r="M133" s="28"/>
      <c r="N133" s="28" t="n">
        <v>1.84857142857143</v>
      </c>
      <c r="AU133" s="28"/>
      <c r="AV133" s="28"/>
      <c r="AW133" s="28"/>
      <c r="AX133" s="28" t="n">
        <v>2.26</v>
      </c>
      <c r="AY133" s="28"/>
      <c r="AZ133" s="28" t="n">
        <v>2.487</v>
      </c>
      <c r="BA133" s="28" t="n">
        <v>1.987</v>
      </c>
      <c r="BB133" s="28" t="n">
        <v>1.847</v>
      </c>
      <c r="BC133" s="28" t="n">
        <v>1.787</v>
      </c>
      <c r="BD133" s="28" t="n">
        <v>2.057</v>
      </c>
      <c r="BE133" s="28" t="n">
        <v>2.137</v>
      </c>
      <c r="BF133" s="28"/>
      <c r="BG133" s="28"/>
      <c r="BI133" s="28"/>
      <c r="BJ133" s="28" t="n">
        <v>2.069</v>
      </c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W133" s="28"/>
      <c r="BY133" s="28"/>
      <c r="BZ133" s="28"/>
    </row>
    <row r="134" customFormat="false" ht="12.75" hidden="false" customHeight="false" outlineLevel="0" collapsed="false">
      <c r="A134" s="56" t="n">
        <v>35464</v>
      </c>
      <c r="B134" s="28" t="n">
        <v>2.15214285714286</v>
      </c>
      <c r="C134" s="28"/>
      <c r="D134" s="28" t="n">
        <v>2.22214285714286</v>
      </c>
      <c r="E134" s="28" t="n">
        <v>1.83714285714286</v>
      </c>
      <c r="F134" s="28" t="n">
        <v>1.68214285714286</v>
      </c>
      <c r="G134" s="28" t="n">
        <v>1.48214285714286</v>
      </c>
      <c r="H134" s="28" t="n">
        <v>1.92714285714286</v>
      </c>
      <c r="I134" s="28" t="n">
        <v>2.08714285714286</v>
      </c>
      <c r="K134" s="28"/>
      <c r="L134" s="28"/>
      <c r="M134" s="28"/>
      <c r="N134" s="28" t="n">
        <v>1.90214285714286</v>
      </c>
      <c r="AU134" s="28"/>
      <c r="AV134" s="28"/>
      <c r="AW134" s="28"/>
      <c r="AX134" s="28" t="n">
        <v>2.3102</v>
      </c>
      <c r="AY134" s="28"/>
      <c r="AZ134" s="28" t="n">
        <v>2.5402</v>
      </c>
      <c r="BA134" s="28" t="n">
        <v>2.0402</v>
      </c>
      <c r="BB134" s="28" t="n">
        <v>1.8902</v>
      </c>
      <c r="BC134" s="28" t="n">
        <v>1.8202</v>
      </c>
      <c r="BD134" s="28" t="n">
        <v>2.1002</v>
      </c>
      <c r="BE134" s="28" t="n">
        <v>2.1852</v>
      </c>
      <c r="BF134" s="28"/>
      <c r="BG134" s="28"/>
      <c r="BI134" s="28"/>
      <c r="BJ134" s="28" t="n">
        <v>2.0984</v>
      </c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W134" s="28"/>
      <c r="BY134" s="28"/>
      <c r="BZ134" s="28"/>
    </row>
    <row r="135" customFormat="false" ht="12.75" hidden="false" customHeight="false" outlineLevel="0" collapsed="false">
      <c r="A135" s="56" t="n">
        <v>35465</v>
      </c>
      <c r="B135" s="28" t="n">
        <v>2.13357142857143</v>
      </c>
      <c r="C135" s="28"/>
      <c r="D135" s="28" t="n">
        <v>2.20357142857143</v>
      </c>
      <c r="E135" s="28" t="n">
        <v>1.82357142857143</v>
      </c>
      <c r="F135" s="28" t="n">
        <v>1.64357142857143</v>
      </c>
      <c r="G135" s="28" t="n">
        <v>1.45357142857143</v>
      </c>
      <c r="H135" s="28" t="n">
        <v>1.91357142857143</v>
      </c>
      <c r="I135" s="28" t="n">
        <v>2.06857142857143</v>
      </c>
      <c r="K135" s="28"/>
      <c r="L135" s="28"/>
      <c r="M135" s="28"/>
      <c r="N135" s="28" t="n">
        <v>1.87928571428572</v>
      </c>
      <c r="AU135" s="28"/>
      <c r="AV135" s="28"/>
      <c r="AW135" s="28"/>
      <c r="AX135" s="28" t="n">
        <v>2.3006</v>
      </c>
      <c r="AY135" s="28"/>
      <c r="AZ135" s="28" t="n">
        <v>2.5306</v>
      </c>
      <c r="BA135" s="28" t="n">
        <v>2.0306</v>
      </c>
      <c r="BB135" s="28" t="n">
        <v>1.8706</v>
      </c>
      <c r="BC135" s="28" t="n">
        <v>1.8206</v>
      </c>
      <c r="BD135" s="28" t="n">
        <v>2.0906</v>
      </c>
      <c r="BE135" s="28" t="n">
        <v>2.1756</v>
      </c>
      <c r="BF135" s="28"/>
      <c r="BG135" s="28"/>
      <c r="BI135" s="28"/>
      <c r="BJ135" s="28" t="n">
        <v>2.088</v>
      </c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W135" s="28"/>
      <c r="BY135" s="28"/>
      <c r="BZ135" s="28"/>
    </row>
    <row r="136" customFormat="false" ht="12.75" hidden="false" customHeight="false" outlineLevel="0" collapsed="false">
      <c r="A136" s="56" t="n">
        <v>35466</v>
      </c>
      <c r="B136" s="28" t="n">
        <v>2.11</v>
      </c>
      <c r="C136" s="28"/>
      <c r="D136" s="28" t="n">
        <v>2.18</v>
      </c>
      <c r="E136" s="28" t="n">
        <v>1.8</v>
      </c>
      <c r="F136" s="28" t="n">
        <v>1.63</v>
      </c>
      <c r="G136" s="28" t="n">
        <v>1.44</v>
      </c>
      <c r="H136" s="28" t="n">
        <v>1.9</v>
      </c>
      <c r="I136" s="28" t="n">
        <v>2.045</v>
      </c>
      <c r="K136" s="28"/>
      <c r="L136" s="28"/>
      <c r="M136" s="28"/>
      <c r="N136" s="28" t="n">
        <v>1.879</v>
      </c>
      <c r="AU136" s="28"/>
      <c r="AV136" s="28"/>
      <c r="AW136" s="28"/>
      <c r="AX136" s="28" t="n">
        <v>2.2888</v>
      </c>
      <c r="AY136" s="28"/>
      <c r="AZ136" s="28" t="n">
        <v>2.5101</v>
      </c>
      <c r="BA136" s="28" t="n">
        <v>2.0188</v>
      </c>
      <c r="BB136" s="28" t="n">
        <v>1.8688</v>
      </c>
      <c r="BC136" s="28" t="n">
        <v>1.8188</v>
      </c>
      <c r="BD136" s="28" t="n">
        <v>2.0788</v>
      </c>
      <c r="BE136" s="28" t="n">
        <v>2.1638</v>
      </c>
      <c r="BF136" s="28"/>
      <c r="BG136" s="28"/>
      <c r="BI136" s="28"/>
      <c r="BJ136" s="28" t="n">
        <v>2.0858</v>
      </c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W136" s="28"/>
      <c r="BY136" s="28"/>
      <c r="BZ136" s="28"/>
    </row>
    <row r="137" customFormat="false" ht="12.75" hidden="false" customHeight="false" outlineLevel="0" collapsed="false">
      <c r="A137" s="56" t="n">
        <v>35467</v>
      </c>
      <c r="B137" s="28" t="n">
        <v>2.066</v>
      </c>
      <c r="C137" s="28"/>
      <c r="D137" s="28" t="n">
        <v>2.131</v>
      </c>
      <c r="E137" s="28" t="n">
        <v>1.751</v>
      </c>
      <c r="F137" s="28" t="n">
        <v>1.626</v>
      </c>
      <c r="G137" s="28" t="n">
        <v>1.446</v>
      </c>
      <c r="H137" s="28" t="n">
        <v>1.846</v>
      </c>
      <c r="I137" s="28" t="n">
        <v>2.001</v>
      </c>
      <c r="K137" s="28"/>
      <c r="L137" s="28"/>
      <c r="M137" s="28"/>
      <c r="N137" s="28" t="n">
        <v>1.83428571428572</v>
      </c>
      <c r="AU137" s="28"/>
      <c r="AV137" s="28"/>
      <c r="AW137" s="28"/>
      <c r="AX137" s="28" t="n">
        <v>2.2596</v>
      </c>
      <c r="AY137" s="28"/>
      <c r="AZ137" s="28" t="n">
        <v>2.4896</v>
      </c>
      <c r="BA137" s="28" t="n">
        <v>1.9896</v>
      </c>
      <c r="BB137" s="28" t="n">
        <v>1.8596</v>
      </c>
      <c r="BC137" s="28" t="n">
        <v>1.7896</v>
      </c>
      <c r="BD137" s="28" t="n">
        <v>2.0596</v>
      </c>
      <c r="BE137" s="28" t="n">
        <v>2.1396</v>
      </c>
      <c r="BF137" s="28"/>
      <c r="BG137" s="28"/>
      <c r="BI137" s="28"/>
      <c r="BJ137" s="28" t="n">
        <v>2.0642</v>
      </c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W137" s="28"/>
      <c r="BY137" s="28"/>
      <c r="BZ137" s="28"/>
    </row>
    <row r="138" customFormat="false" ht="12.75" hidden="false" customHeight="false" outlineLevel="0" collapsed="false">
      <c r="A138" s="56" t="n">
        <v>35468</v>
      </c>
      <c r="B138" s="28" t="n">
        <v>2.06385714285714</v>
      </c>
      <c r="C138" s="28"/>
      <c r="D138" s="28" t="n">
        <v>2.12385714285714</v>
      </c>
      <c r="E138" s="28" t="n">
        <v>1.76385714285714</v>
      </c>
      <c r="F138" s="28" t="n">
        <v>1.63385714285714</v>
      </c>
      <c r="G138" s="28" t="n">
        <v>1.44385714285714</v>
      </c>
      <c r="H138" s="28" t="n">
        <v>1.84385714285714</v>
      </c>
      <c r="I138" s="28" t="n">
        <v>1.99885714285714</v>
      </c>
      <c r="K138" s="28"/>
      <c r="L138" s="28"/>
      <c r="M138" s="28"/>
      <c r="N138" s="28" t="n">
        <v>1.82357142857143</v>
      </c>
      <c r="AU138" s="28"/>
      <c r="AV138" s="28"/>
      <c r="AW138" s="28"/>
      <c r="AX138" s="28" t="n">
        <v>2.229</v>
      </c>
      <c r="AY138" s="28"/>
      <c r="AZ138" s="28" t="n">
        <v>2.454</v>
      </c>
      <c r="BA138" s="28" t="n">
        <v>1.969</v>
      </c>
      <c r="BB138" s="28" t="n">
        <v>1.859</v>
      </c>
      <c r="BC138" s="28" t="n">
        <v>1.829</v>
      </c>
      <c r="BD138" s="28" t="n">
        <v>2.019</v>
      </c>
      <c r="BE138" s="28" t="n">
        <v>2.109</v>
      </c>
      <c r="BF138" s="28"/>
      <c r="BG138" s="28"/>
      <c r="BI138" s="28"/>
      <c r="BJ138" s="28" t="n">
        <v>2.049</v>
      </c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W138" s="28"/>
      <c r="BY138" s="28"/>
      <c r="BZ138" s="28"/>
    </row>
    <row r="139" customFormat="false" ht="12.75" hidden="false" customHeight="false" outlineLevel="0" collapsed="false">
      <c r="A139" s="56" t="n">
        <v>35471</v>
      </c>
      <c r="B139" s="28" t="n">
        <v>2.09271428571429</v>
      </c>
      <c r="C139" s="28"/>
      <c r="D139" s="28" t="n">
        <v>2.15271428571429</v>
      </c>
      <c r="E139" s="28" t="n">
        <v>1.79271428571429</v>
      </c>
      <c r="F139" s="28" t="n">
        <v>1.66271428571429</v>
      </c>
      <c r="G139" s="28" t="n">
        <v>1.47271428571429</v>
      </c>
      <c r="H139" s="28" t="n">
        <v>1.87271428571429</v>
      </c>
      <c r="I139" s="28" t="n">
        <v>2.02771428571429</v>
      </c>
      <c r="K139" s="28"/>
      <c r="L139" s="28"/>
      <c r="M139" s="28"/>
      <c r="N139" s="28" t="n">
        <v>1.83571428571429</v>
      </c>
      <c r="AU139" s="28"/>
      <c r="AV139" s="28"/>
      <c r="AW139" s="28"/>
      <c r="AX139" s="28" t="n">
        <v>2.2452</v>
      </c>
      <c r="AY139" s="28"/>
      <c r="AZ139" s="28" t="n">
        <v>2.4702</v>
      </c>
      <c r="BA139" s="28" t="n">
        <v>1.9852</v>
      </c>
      <c r="BB139" s="28" t="n">
        <v>1.8752</v>
      </c>
      <c r="BC139" s="28" t="n">
        <v>1.8452</v>
      </c>
      <c r="BD139" s="28" t="n">
        <v>2.0352</v>
      </c>
      <c r="BE139" s="28" t="n">
        <v>2.1252</v>
      </c>
      <c r="BF139" s="28"/>
      <c r="BG139" s="28"/>
      <c r="BI139" s="28"/>
      <c r="BJ139" s="28" t="n">
        <v>2.0316</v>
      </c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W139" s="28"/>
      <c r="BY139" s="28"/>
      <c r="BZ139" s="28"/>
    </row>
    <row r="140" customFormat="false" ht="12.75" hidden="false" customHeight="false" outlineLevel="0" collapsed="false">
      <c r="A140" s="56" t="n">
        <v>35472</v>
      </c>
      <c r="B140" s="28" t="n">
        <v>2.03557142857143</v>
      </c>
      <c r="C140" s="28"/>
      <c r="D140" s="28" t="n">
        <v>2.08557142857143</v>
      </c>
      <c r="E140" s="28" t="n">
        <v>1.71557142857143</v>
      </c>
      <c r="F140" s="28" t="n">
        <v>1.60057142857143</v>
      </c>
      <c r="G140" s="28" t="n">
        <v>1.40057142857143</v>
      </c>
      <c r="H140" s="28" t="n">
        <v>1.80557142857143</v>
      </c>
      <c r="I140" s="28" t="n">
        <v>1.96557142857143</v>
      </c>
      <c r="K140" s="28"/>
      <c r="L140" s="28"/>
      <c r="M140" s="28"/>
      <c r="N140" s="28" t="n">
        <v>1.79785714285714</v>
      </c>
      <c r="AU140" s="28"/>
      <c r="AV140" s="28"/>
      <c r="AW140" s="28"/>
      <c r="AX140" s="28" t="n">
        <v>2.2118</v>
      </c>
      <c r="AY140" s="28"/>
      <c r="AZ140" s="28" t="n">
        <v>2.4318</v>
      </c>
      <c r="BA140" s="28" t="n">
        <v>1.9418</v>
      </c>
      <c r="BB140" s="28" t="n">
        <v>1.8318</v>
      </c>
      <c r="BC140" s="28" t="n">
        <v>1.7818</v>
      </c>
      <c r="BD140" s="28" t="n">
        <v>2.0018</v>
      </c>
      <c r="BE140" s="28" t="n">
        <v>2.0818</v>
      </c>
      <c r="BF140" s="28"/>
      <c r="BG140" s="28"/>
      <c r="BI140" s="28"/>
      <c r="BJ140" s="28" t="n">
        <v>2.0128</v>
      </c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W140" s="28"/>
      <c r="BY140" s="28"/>
      <c r="BZ140" s="28"/>
    </row>
    <row r="141" customFormat="false" ht="12.75" hidden="false" customHeight="false" outlineLevel="0" collapsed="false">
      <c r="A141" s="56" t="n">
        <v>35473</v>
      </c>
      <c r="B141" s="28" t="n">
        <v>1.99057142857143</v>
      </c>
      <c r="C141" s="28"/>
      <c r="D141" s="28" t="n">
        <v>2.03057142857143</v>
      </c>
      <c r="E141" s="28" t="n">
        <v>1.67557142857143</v>
      </c>
      <c r="F141" s="28" t="n">
        <v>1.56057142857143</v>
      </c>
      <c r="G141" s="28" t="n">
        <v>1.36057142857143</v>
      </c>
      <c r="H141" s="28" t="n">
        <v>1.77057142857143</v>
      </c>
      <c r="I141" s="28" t="n">
        <v>1.92557142857143</v>
      </c>
      <c r="K141" s="28"/>
      <c r="L141" s="28"/>
      <c r="M141" s="28"/>
      <c r="N141" s="28" t="n">
        <v>1.74971428571429</v>
      </c>
      <c r="AU141" s="28"/>
      <c r="AV141" s="28"/>
      <c r="AW141" s="28"/>
      <c r="AX141" s="28" t="n">
        <v>2.1778</v>
      </c>
      <c r="AY141" s="28"/>
      <c r="AZ141" s="28" t="n">
        <v>2.3878</v>
      </c>
      <c r="BA141" s="28" t="n">
        <v>1.8878</v>
      </c>
      <c r="BB141" s="28" t="n">
        <v>1.7878</v>
      </c>
      <c r="BC141" s="28" t="n">
        <v>1.7028</v>
      </c>
      <c r="BD141" s="28" t="n">
        <v>1.9728</v>
      </c>
      <c r="BE141" s="28" t="n">
        <v>2.0578</v>
      </c>
      <c r="BF141" s="28"/>
      <c r="BG141" s="28"/>
      <c r="BI141" s="28"/>
      <c r="BJ141" s="28" t="n">
        <v>1.96</v>
      </c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W141" s="28"/>
      <c r="BY141" s="28"/>
      <c r="BZ141" s="28"/>
    </row>
    <row r="142" customFormat="false" ht="12.75" hidden="false" customHeight="false" outlineLevel="0" collapsed="false">
      <c r="A142" s="56" t="n">
        <v>35474</v>
      </c>
      <c r="B142" s="28" t="n">
        <v>1.976</v>
      </c>
      <c r="C142" s="28"/>
      <c r="D142" s="28" t="n">
        <v>2.016</v>
      </c>
      <c r="E142" s="28" t="n">
        <v>1.656</v>
      </c>
      <c r="F142" s="28" t="n">
        <v>1.536</v>
      </c>
      <c r="G142" s="28" t="n">
        <v>1.346</v>
      </c>
      <c r="H142" s="28" t="n">
        <v>1.746</v>
      </c>
      <c r="I142" s="28" t="n">
        <v>1.911</v>
      </c>
      <c r="K142" s="28"/>
      <c r="L142" s="28"/>
      <c r="M142" s="28"/>
      <c r="N142" s="28" t="n">
        <v>1.71857142857143</v>
      </c>
      <c r="AU142" s="28"/>
      <c r="AV142" s="28"/>
      <c r="AW142" s="28"/>
      <c r="AX142" s="28" t="n">
        <v>2.1764</v>
      </c>
      <c r="AY142" s="28"/>
      <c r="AZ142" s="28" t="n">
        <v>2.3864</v>
      </c>
      <c r="BA142" s="28" t="n">
        <v>1.8864</v>
      </c>
      <c r="BB142" s="28" t="n">
        <v>1.7964</v>
      </c>
      <c r="BC142" s="28" t="n">
        <v>1.6964</v>
      </c>
      <c r="BD142" s="28" t="n">
        <v>1.9714</v>
      </c>
      <c r="BE142" s="28" t="n">
        <v>2.0564</v>
      </c>
      <c r="BF142" s="28"/>
      <c r="BG142" s="28"/>
      <c r="BI142" s="28"/>
      <c r="BJ142" s="28" t="n">
        <v>1.95</v>
      </c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W142" s="28"/>
      <c r="BY142" s="28"/>
      <c r="BZ142" s="28"/>
    </row>
    <row r="143" customFormat="false" ht="12.75" hidden="false" customHeight="false" outlineLevel="0" collapsed="false">
      <c r="A143" s="56" t="n">
        <v>35475</v>
      </c>
      <c r="B143" s="28" t="n">
        <v>1.98771428571429</v>
      </c>
      <c r="C143" s="28"/>
      <c r="D143" s="28" t="n">
        <v>2.02771428571429</v>
      </c>
      <c r="E143" s="28" t="n">
        <v>1.67271428571429</v>
      </c>
      <c r="F143" s="28" t="n">
        <v>1.55771428571429</v>
      </c>
      <c r="G143" s="28" t="n">
        <v>1.38771428571429</v>
      </c>
      <c r="H143" s="28" t="n">
        <v>1.75771428571429</v>
      </c>
      <c r="I143" s="28" t="n">
        <v>1.92271428571429</v>
      </c>
      <c r="K143" s="28"/>
      <c r="L143" s="28"/>
      <c r="M143" s="28"/>
      <c r="N143" s="28" t="n">
        <v>1.725</v>
      </c>
      <c r="AU143" s="28"/>
      <c r="AV143" s="28"/>
      <c r="AW143" s="28"/>
      <c r="AX143" s="28" t="n">
        <v>2.1924</v>
      </c>
      <c r="AY143" s="28"/>
      <c r="AZ143" s="28" t="n">
        <v>2.4024</v>
      </c>
      <c r="BA143" s="28" t="n">
        <v>1.9024</v>
      </c>
      <c r="BB143" s="28" t="n">
        <v>1.8024</v>
      </c>
      <c r="BC143" s="28" t="n">
        <v>1.7174</v>
      </c>
      <c r="BD143" s="28" t="n">
        <v>1.9874</v>
      </c>
      <c r="BE143" s="28" t="n">
        <v>2.0724</v>
      </c>
      <c r="BF143" s="28"/>
      <c r="BG143" s="28"/>
      <c r="BI143" s="28"/>
      <c r="BJ143" s="28" t="n">
        <v>1.955</v>
      </c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W143" s="28"/>
      <c r="BY143" s="28"/>
      <c r="BZ143" s="28"/>
    </row>
    <row r="144" customFormat="false" ht="12.75" hidden="false" customHeight="false" outlineLevel="0" collapsed="false">
      <c r="A144" s="56" t="n">
        <v>35479</v>
      </c>
      <c r="B144" s="28" t="n">
        <v>2.01585714285714</v>
      </c>
      <c r="C144" s="28"/>
      <c r="D144" s="28" t="n">
        <v>2.05585714285714</v>
      </c>
      <c r="E144" s="28" t="n">
        <v>1.70085714285714</v>
      </c>
      <c r="F144" s="28" t="n">
        <v>1.58585714285714</v>
      </c>
      <c r="G144" s="28" t="n">
        <v>1.41585714285714</v>
      </c>
      <c r="H144" s="28" t="n">
        <v>1.78585714285714</v>
      </c>
      <c r="I144" s="28" t="n">
        <v>1.95085714285714</v>
      </c>
      <c r="K144" s="28"/>
      <c r="L144" s="28"/>
      <c r="M144" s="28"/>
      <c r="N144" s="28" t="n">
        <v>1.75314285714286</v>
      </c>
      <c r="AU144" s="28"/>
      <c r="AV144" s="28"/>
      <c r="AW144" s="28"/>
      <c r="AX144" s="28" t="n">
        <v>2.2286</v>
      </c>
      <c r="AY144" s="28"/>
      <c r="AZ144" s="28" t="n">
        <v>2.4386</v>
      </c>
      <c r="BA144" s="28" t="n">
        <v>1.9386</v>
      </c>
      <c r="BB144" s="28" t="n">
        <v>1.8386</v>
      </c>
      <c r="BC144" s="28" t="n">
        <v>1.7536</v>
      </c>
      <c r="BD144" s="28" t="n">
        <v>2.0236</v>
      </c>
      <c r="BE144" s="28" t="n">
        <v>2.1086</v>
      </c>
      <c r="BF144" s="28"/>
      <c r="BG144" s="28"/>
      <c r="BI144" s="28"/>
      <c r="BJ144" s="28" t="n">
        <v>1.9912</v>
      </c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W144" s="28"/>
      <c r="BY144" s="28"/>
      <c r="BZ144" s="28"/>
    </row>
    <row r="145" customFormat="false" ht="12.75" hidden="false" customHeight="false" outlineLevel="0" collapsed="false">
      <c r="A145" s="56" t="n">
        <v>35480</v>
      </c>
      <c r="B145" s="28" t="n">
        <v>1.96514285714286</v>
      </c>
      <c r="C145" s="28"/>
      <c r="D145" s="28" t="n">
        <v>1.99514285714286</v>
      </c>
      <c r="E145" s="28" t="n">
        <v>1.63014285714286</v>
      </c>
      <c r="F145" s="28" t="n">
        <v>1.52514285714286</v>
      </c>
      <c r="G145" s="28" t="n">
        <v>1.35014285714286</v>
      </c>
      <c r="H145" s="28" t="n">
        <v>1.72514285714286</v>
      </c>
      <c r="I145" s="28" t="n">
        <v>1.89514285714286</v>
      </c>
      <c r="K145" s="28"/>
      <c r="L145" s="28"/>
      <c r="M145" s="28"/>
      <c r="N145" s="28" t="n">
        <v>1.69714285714286</v>
      </c>
      <c r="AU145" s="28"/>
      <c r="AV145" s="28"/>
      <c r="AW145" s="28"/>
      <c r="AX145" s="28" t="n">
        <v>2.2142</v>
      </c>
      <c r="AY145" s="28"/>
      <c r="AZ145" s="28" t="n">
        <v>2.4142</v>
      </c>
      <c r="BA145" s="28" t="n">
        <v>1.9392</v>
      </c>
      <c r="BB145" s="28" t="n">
        <v>1.7842</v>
      </c>
      <c r="BC145" s="28" t="n">
        <v>1.7292</v>
      </c>
      <c r="BD145" s="28" t="n">
        <v>2.0042</v>
      </c>
      <c r="BE145" s="28" t="n">
        <v>2.0792</v>
      </c>
      <c r="BF145" s="28"/>
      <c r="BG145" s="28"/>
      <c r="BI145" s="28"/>
      <c r="BJ145" s="28" t="n">
        <v>1.955</v>
      </c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W145" s="28"/>
      <c r="BY145" s="28"/>
      <c r="BZ145" s="28"/>
    </row>
    <row r="146" customFormat="false" ht="12.75" hidden="false" customHeight="false" outlineLevel="0" collapsed="false">
      <c r="A146" s="56" t="n">
        <v>35481</v>
      </c>
      <c r="B146" s="28" t="n">
        <v>1.97114285714286</v>
      </c>
      <c r="C146" s="28"/>
      <c r="D146" s="28" t="n">
        <v>2.01114285714286</v>
      </c>
      <c r="E146" s="28" t="n">
        <v>1.64614285714286</v>
      </c>
      <c r="F146" s="28" t="n">
        <v>1.52614285714286</v>
      </c>
      <c r="G146" s="28" t="n">
        <v>1.36114285714286</v>
      </c>
      <c r="H146" s="28" t="n">
        <v>1.73614285714286</v>
      </c>
      <c r="I146" s="28" t="n">
        <v>1.90114285714286</v>
      </c>
      <c r="K146" s="28"/>
      <c r="L146" s="28"/>
      <c r="M146" s="28"/>
      <c r="N146" s="28" t="n">
        <v>1.70142857142857</v>
      </c>
      <c r="AU146" s="28"/>
      <c r="AV146" s="28"/>
      <c r="AW146" s="28"/>
      <c r="AX146" s="28" t="n">
        <v>2.2142</v>
      </c>
      <c r="AY146" s="28"/>
      <c r="AZ146" s="28" t="n">
        <v>2.4242</v>
      </c>
      <c r="BA146" s="28" t="n">
        <v>1.9392</v>
      </c>
      <c r="BB146" s="28" t="n">
        <v>1.7942</v>
      </c>
      <c r="BC146" s="28" t="n">
        <v>1.7492</v>
      </c>
      <c r="BD146" s="28" t="n">
        <v>2.0042</v>
      </c>
      <c r="BE146" s="28" t="n">
        <v>2.0792</v>
      </c>
      <c r="BF146" s="28"/>
      <c r="BG146" s="28"/>
      <c r="BI146" s="28"/>
      <c r="BJ146" s="28" t="n">
        <v>1.955</v>
      </c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W146" s="28"/>
      <c r="BY146" s="28"/>
      <c r="BZ146" s="28"/>
    </row>
    <row r="147" customFormat="false" ht="12.75" hidden="false" customHeight="false" outlineLevel="0" collapsed="false">
      <c r="A147" s="56" t="n">
        <v>35482</v>
      </c>
      <c r="B147" s="28" t="n">
        <v>1.92928571428571</v>
      </c>
      <c r="C147" s="28"/>
      <c r="D147" s="28" t="n">
        <v>1.96928571428571</v>
      </c>
      <c r="E147" s="28" t="n">
        <v>1.59928571428571</v>
      </c>
      <c r="F147" s="28" t="n">
        <v>1.47928571428571</v>
      </c>
      <c r="G147" s="28" t="n">
        <v>1.31928571428571</v>
      </c>
      <c r="H147" s="28" t="n">
        <v>1.70428571428571</v>
      </c>
      <c r="I147" s="28" t="n">
        <v>1.86428571428571</v>
      </c>
      <c r="K147" s="28"/>
      <c r="L147" s="28"/>
      <c r="M147" s="28"/>
      <c r="N147" s="28" t="n">
        <v>1.66857142857143</v>
      </c>
      <c r="AU147" s="28"/>
      <c r="AV147" s="28"/>
      <c r="AW147" s="28"/>
      <c r="AX147" s="28" t="n">
        <v>2.2098</v>
      </c>
      <c r="AY147" s="28"/>
      <c r="AZ147" s="28" t="n">
        <v>2.4098</v>
      </c>
      <c r="BA147" s="28" t="n">
        <v>1.9198</v>
      </c>
      <c r="BB147" s="28" t="n">
        <v>1.7898</v>
      </c>
      <c r="BC147" s="28" t="n">
        <v>1.7348</v>
      </c>
      <c r="BD147" s="28" t="n">
        <v>2.0048</v>
      </c>
      <c r="BE147" s="28" t="n">
        <v>2.0748</v>
      </c>
      <c r="BF147" s="28"/>
      <c r="BG147" s="28"/>
      <c r="BI147" s="28"/>
      <c r="BJ147" s="28" t="n">
        <v>1.95</v>
      </c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W147" s="28"/>
      <c r="BY147" s="28"/>
      <c r="BZ147" s="28"/>
    </row>
    <row r="148" customFormat="false" ht="12.75" hidden="false" customHeight="false" outlineLevel="0" collapsed="false">
      <c r="A148" s="56" t="n">
        <v>35485</v>
      </c>
      <c r="B148" s="28" t="n">
        <v>1.94085714285714</v>
      </c>
      <c r="C148" s="28"/>
      <c r="D148" s="28" t="n">
        <v>1.98085714285714</v>
      </c>
      <c r="E148" s="28" t="n">
        <v>1.62085714285714</v>
      </c>
      <c r="F148" s="28" t="n">
        <v>1.52085714285714</v>
      </c>
      <c r="G148" s="28" t="n">
        <v>1.34585714285714</v>
      </c>
      <c r="H148" s="28" t="n">
        <v>1.71585714285714</v>
      </c>
      <c r="I148" s="28" t="n">
        <v>1.87585714285714</v>
      </c>
      <c r="K148" s="28"/>
      <c r="L148" s="28"/>
      <c r="M148" s="28"/>
      <c r="N148" s="28" t="n">
        <v>1.71857142857143</v>
      </c>
      <c r="AU148" s="28"/>
      <c r="AV148" s="28"/>
      <c r="AW148" s="28"/>
      <c r="AX148" s="28" t="n">
        <v>2.1938</v>
      </c>
      <c r="AY148" s="28"/>
      <c r="AZ148" s="28" t="n">
        <v>2.3938</v>
      </c>
      <c r="BA148" s="28" t="n">
        <v>1.9138</v>
      </c>
      <c r="BB148" s="28" t="n">
        <v>1.7738</v>
      </c>
      <c r="BC148" s="28" t="n">
        <v>1.7188</v>
      </c>
      <c r="BD148" s="28" t="n">
        <v>1.9888</v>
      </c>
      <c r="BE148" s="28" t="n">
        <v>2.0538</v>
      </c>
      <c r="BF148" s="28"/>
      <c r="BG148" s="28"/>
      <c r="BI148" s="28"/>
      <c r="BJ148" s="28" t="n">
        <v>1.9266</v>
      </c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W148" s="28"/>
      <c r="BY148" s="28"/>
      <c r="BZ148" s="28"/>
    </row>
    <row r="149" customFormat="false" ht="12.75" hidden="false" customHeight="false" outlineLevel="0" collapsed="false">
      <c r="A149" s="56" t="n">
        <v>35486</v>
      </c>
      <c r="B149" s="28" t="n">
        <v>1.939</v>
      </c>
      <c r="C149" s="28"/>
      <c r="D149" s="28" t="n">
        <v>1.979</v>
      </c>
      <c r="E149" s="28" t="n">
        <v>1.619</v>
      </c>
      <c r="F149" s="28" t="n">
        <v>1.519</v>
      </c>
      <c r="G149" s="28" t="n">
        <v>1.344</v>
      </c>
      <c r="H149" s="28" t="n">
        <v>1.714</v>
      </c>
      <c r="I149" s="28" t="n">
        <v>1.874</v>
      </c>
      <c r="K149" s="28"/>
      <c r="L149" s="28"/>
      <c r="M149" s="28"/>
      <c r="N149" s="28" t="n">
        <v>1.71671428571429</v>
      </c>
      <c r="AU149" s="28"/>
      <c r="AV149" s="28"/>
      <c r="AW149" s="28"/>
      <c r="AX149" s="28" t="n">
        <v>2.181</v>
      </c>
      <c r="AY149" s="28"/>
      <c r="AZ149" s="28" t="n">
        <v>2.381</v>
      </c>
      <c r="BA149" s="28" t="n">
        <v>1.901</v>
      </c>
      <c r="BB149" s="28" t="n">
        <v>1.761</v>
      </c>
      <c r="BC149" s="28" t="n">
        <v>1.706</v>
      </c>
      <c r="BD149" s="28" t="n">
        <v>1.976</v>
      </c>
      <c r="BE149" s="28" t="n">
        <v>2.041</v>
      </c>
      <c r="BF149" s="28"/>
      <c r="BG149" s="28"/>
      <c r="BI149" s="28"/>
      <c r="BJ149" s="28" t="n">
        <v>1.9138</v>
      </c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W149" s="28"/>
      <c r="BY149" s="28"/>
      <c r="BZ149" s="28"/>
    </row>
    <row r="150" customFormat="false" ht="12.75" hidden="false" customHeight="false" outlineLevel="0" collapsed="false">
      <c r="A150" s="56" t="n">
        <v>35487</v>
      </c>
      <c r="B150" s="28" t="n">
        <v>1.90657142857143</v>
      </c>
      <c r="C150" s="28"/>
      <c r="D150" s="28" t="n">
        <v>1.93657142857143</v>
      </c>
      <c r="E150" s="28" t="n">
        <v>1.61657142857143</v>
      </c>
      <c r="F150" s="28" t="n">
        <v>1.53657142857143</v>
      </c>
      <c r="G150" s="28" t="n">
        <v>1.37657142857143</v>
      </c>
      <c r="H150" s="28" t="n">
        <v>1.70157142857143</v>
      </c>
      <c r="I150" s="28" t="n">
        <v>1.84657142857143</v>
      </c>
      <c r="K150" s="28"/>
      <c r="L150" s="28"/>
      <c r="M150" s="28"/>
      <c r="N150" s="28" t="n">
        <v>1.71642857142857</v>
      </c>
      <c r="AU150" s="28"/>
      <c r="AV150" s="28"/>
      <c r="AW150" s="28"/>
      <c r="AX150" s="28" t="n">
        <v>2.1762</v>
      </c>
      <c r="AY150" s="28"/>
      <c r="AZ150" s="28" t="n">
        <v>2.3762</v>
      </c>
      <c r="BA150" s="28" t="n">
        <v>1.9012</v>
      </c>
      <c r="BB150" s="28" t="n">
        <v>1.8462</v>
      </c>
      <c r="BC150" s="28" t="n">
        <v>1.7762</v>
      </c>
      <c r="BD150" s="28" t="n">
        <v>1.9762</v>
      </c>
      <c r="BE150" s="28" t="n">
        <v>2.0412</v>
      </c>
      <c r="BF150" s="28"/>
      <c r="BG150" s="28"/>
      <c r="BI150" s="28"/>
      <c r="BJ150" s="28" t="n">
        <v>1.939</v>
      </c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W150" s="28"/>
      <c r="BY150" s="28"/>
      <c r="BZ150" s="28"/>
    </row>
    <row r="151" customFormat="false" ht="12.75" hidden="false" customHeight="false" outlineLevel="0" collapsed="false">
      <c r="A151" s="56" t="n">
        <v>35488</v>
      </c>
      <c r="B151" s="28" t="n">
        <v>1.89957142857143</v>
      </c>
      <c r="C151" s="28"/>
      <c r="D151" s="28" t="n">
        <v>1.93457142857143</v>
      </c>
      <c r="E151" s="28" t="n">
        <v>1.60957142857143</v>
      </c>
      <c r="F151" s="28" t="n">
        <v>1.51957142857143</v>
      </c>
      <c r="G151" s="28" t="n">
        <v>1.36957142857143</v>
      </c>
      <c r="H151" s="28" t="n">
        <v>1.69457142857143</v>
      </c>
      <c r="I151" s="28" t="n">
        <v>1.84457142857143</v>
      </c>
      <c r="K151" s="28"/>
      <c r="L151" s="28"/>
      <c r="M151" s="28"/>
      <c r="N151" s="28" t="n">
        <v>1.695</v>
      </c>
      <c r="AU151" s="28"/>
      <c r="AV151" s="28"/>
      <c r="AW151" s="28"/>
      <c r="AX151" s="28" t="n">
        <v>2.1926</v>
      </c>
      <c r="AY151" s="28"/>
      <c r="AZ151" s="28" t="n">
        <v>2.4026</v>
      </c>
      <c r="BA151" s="28" t="n">
        <v>1.9176</v>
      </c>
      <c r="BB151" s="28" t="n">
        <v>1.8426</v>
      </c>
      <c r="BC151" s="28" t="n">
        <v>1.7926</v>
      </c>
      <c r="BD151" s="28" t="n">
        <v>1.9926</v>
      </c>
      <c r="BE151" s="28" t="n">
        <v>2.0526</v>
      </c>
      <c r="BF151" s="28"/>
      <c r="BG151" s="28"/>
      <c r="BI151" s="28"/>
      <c r="BJ151" s="28" t="n">
        <v>1.965</v>
      </c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W151" s="28"/>
      <c r="BY151" s="28"/>
      <c r="BZ151" s="28"/>
    </row>
    <row r="152" customFormat="false" ht="12.75" hidden="false" customHeight="false" outlineLevel="0" collapsed="false">
      <c r="A152" s="56" t="n">
        <v>35489</v>
      </c>
      <c r="B152" s="28" t="n">
        <v>1.89228571428571</v>
      </c>
      <c r="C152" s="28"/>
      <c r="D152" s="28" t="n">
        <v>1.92728571428571</v>
      </c>
      <c r="E152" s="28" t="n">
        <v>1.60228571428571</v>
      </c>
      <c r="F152" s="28" t="n">
        <v>1.52228571428571</v>
      </c>
      <c r="G152" s="28" t="n">
        <v>1.37728571428572</v>
      </c>
      <c r="H152" s="28" t="n">
        <v>1.69228571428571</v>
      </c>
      <c r="I152" s="28" t="n">
        <v>1.83728571428571</v>
      </c>
      <c r="K152" s="28"/>
      <c r="L152" s="28"/>
      <c r="M152" s="28"/>
      <c r="N152" s="28" t="n">
        <v>1.65928571428572</v>
      </c>
      <c r="AU152" s="28"/>
      <c r="AV152" s="28"/>
      <c r="AW152" s="28"/>
      <c r="AX152" s="28" t="n">
        <v>2.189</v>
      </c>
      <c r="AY152" s="28"/>
      <c r="AZ152" s="28" t="n">
        <v>2.399</v>
      </c>
      <c r="BA152" s="28" t="n">
        <v>1.914</v>
      </c>
      <c r="BB152" s="28" t="n">
        <v>1.839</v>
      </c>
      <c r="BC152" s="28" t="n">
        <v>1.789</v>
      </c>
      <c r="BD152" s="28" t="n">
        <v>1.989</v>
      </c>
      <c r="BE152" s="28" t="n">
        <v>2.049</v>
      </c>
      <c r="BF152" s="28"/>
      <c r="BG152" s="28"/>
      <c r="BI152" s="28"/>
      <c r="BJ152" s="28" t="n">
        <v>1.957</v>
      </c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W152" s="28"/>
      <c r="BY152" s="28"/>
      <c r="BZ152" s="28"/>
    </row>
    <row r="153" customFormat="false" ht="12.75" hidden="false" customHeight="false" outlineLevel="0" collapsed="false">
      <c r="A153" s="56" t="n">
        <v>35492</v>
      </c>
      <c r="B153" s="28" t="n">
        <v>1.98285714285714</v>
      </c>
      <c r="C153" s="28"/>
      <c r="D153" s="28" t="n">
        <v>2.01785714285714</v>
      </c>
      <c r="E153" s="28" t="n">
        <v>1.69285714285714</v>
      </c>
      <c r="F153" s="28" t="n">
        <v>1.61785714285714</v>
      </c>
      <c r="G153" s="28" t="n">
        <v>1.46285714285714</v>
      </c>
      <c r="H153" s="28" t="n">
        <v>1.78285714285714</v>
      </c>
      <c r="I153" s="28" t="n">
        <v>1.93285714285714</v>
      </c>
      <c r="K153" s="28"/>
      <c r="L153" s="28"/>
      <c r="M153" s="28"/>
      <c r="N153" s="28" t="n">
        <v>1.75071428571429</v>
      </c>
      <c r="AU153" s="28"/>
      <c r="AV153" s="28"/>
      <c r="AW153" s="28"/>
      <c r="AX153" s="28" t="n">
        <v>2.2354</v>
      </c>
      <c r="AY153" s="28"/>
      <c r="AZ153" s="28" t="n">
        <v>2.4454</v>
      </c>
      <c r="BA153" s="28" t="n">
        <v>1.9554</v>
      </c>
      <c r="BB153" s="28" t="n">
        <v>1.8754</v>
      </c>
      <c r="BC153" s="28" t="n">
        <v>1.8354</v>
      </c>
      <c r="BD153" s="28" t="n">
        <v>2.0354</v>
      </c>
      <c r="BE153" s="28" t="n">
        <v>2.1004</v>
      </c>
      <c r="BF153" s="28"/>
      <c r="BG153" s="28"/>
      <c r="BI153" s="28"/>
      <c r="BJ153" s="28" t="n">
        <v>2.017</v>
      </c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W153" s="28"/>
      <c r="BY153" s="28"/>
      <c r="BZ153" s="28"/>
    </row>
    <row r="154" customFormat="false" ht="12.75" hidden="false" customHeight="false" outlineLevel="0" collapsed="false">
      <c r="A154" s="56" t="n">
        <v>35493</v>
      </c>
      <c r="B154" s="28" t="n">
        <v>1.92014285714286</v>
      </c>
      <c r="C154" s="28"/>
      <c r="D154" s="28" t="n">
        <v>1.96014285714286</v>
      </c>
      <c r="E154" s="28" t="n">
        <v>1.63014285714286</v>
      </c>
      <c r="F154" s="28" t="n">
        <v>1.55514285714286</v>
      </c>
      <c r="G154" s="28" t="n">
        <v>1.41014285714286</v>
      </c>
      <c r="H154" s="28" t="n">
        <v>1.72014285714286</v>
      </c>
      <c r="I154" s="28" t="n">
        <v>1.87014285714286</v>
      </c>
      <c r="K154" s="28"/>
      <c r="L154" s="28"/>
      <c r="M154" s="28"/>
      <c r="N154" s="28" t="n">
        <v>1.68071428571429</v>
      </c>
      <c r="AU154" s="28"/>
      <c r="AV154" s="28"/>
      <c r="AW154" s="28"/>
      <c r="AX154" s="28" t="n">
        <v>2.1856</v>
      </c>
      <c r="AY154" s="28"/>
      <c r="AZ154" s="28" t="n">
        <v>2.3956</v>
      </c>
      <c r="BA154" s="28" t="n">
        <v>1.9056</v>
      </c>
      <c r="BB154" s="28" t="n">
        <v>1.8356</v>
      </c>
      <c r="BC154" s="28" t="n">
        <v>1.7856</v>
      </c>
      <c r="BD154" s="28" t="n">
        <v>1.9856</v>
      </c>
      <c r="BE154" s="28" t="n">
        <v>2.0456</v>
      </c>
      <c r="BF154" s="28"/>
      <c r="BG154" s="28"/>
      <c r="BI154" s="28"/>
      <c r="BJ154" s="28" t="n">
        <v>1.962</v>
      </c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W154" s="28"/>
      <c r="BY154" s="28"/>
      <c r="BZ154" s="28"/>
    </row>
    <row r="155" customFormat="false" ht="12.75" hidden="false" customHeight="false" outlineLevel="0" collapsed="false">
      <c r="A155" s="56" t="n">
        <v>35494</v>
      </c>
      <c r="B155" s="28" t="n">
        <v>1.95928571428571</v>
      </c>
      <c r="C155" s="28"/>
      <c r="D155" s="28" t="n">
        <v>2.00428571428571</v>
      </c>
      <c r="E155" s="28" t="n">
        <v>1.66928571428571</v>
      </c>
      <c r="F155" s="28" t="n">
        <v>1.58928571428571</v>
      </c>
      <c r="G155" s="28" t="n">
        <v>1.43428571428571</v>
      </c>
      <c r="H155" s="28" t="n">
        <v>1.76428571428571</v>
      </c>
      <c r="I155" s="28" t="n">
        <v>1.90928571428571</v>
      </c>
      <c r="K155" s="28"/>
      <c r="L155" s="28"/>
      <c r="M155" s="28"/>
      <c r="N155" s="28" t="n">
        <v>1.725</v>
      </c>
      <c r="AU155" s="28"/>
      <c r="AV155" s="28"/>
      <c r="AW155" s="28"/>
      <c r="AX155" s="28" t="n">
        <v>2.2144</v>
      </c>
      <c r="AY155" s="28"/>
      <c r="AZ155" s="28" t="n">
        <v>2.4244</v>
      </c>
      <c r="BA155" s="28" t="n">
        <v>1.9244</v>
      </c>
      <c r="BB155" s="28" t="n">
        <v>1.8644</v>
      </c>
      <c r="BC155" s="28" t="n">
        <v>1.8144</v>
      </c>
      <c r="BD155" s="28" t="n">
        <v>2.0144</v>
      </c>
      <c r="BE155" s="28" t="n">
        <v>2.0744</v>
      </c>
      <c r="BF155" s="28"/>
      <c r="BG155" s="28"/>
      <c r="BI155" s="28"/>
      <c r="BJ155" s="28" t="n">
        <v>1.992</v>
      </c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W155" s="28"/>
      <c r="BY155" s="28"/>
      <c r="BZ155" s="28"/>
    </row>
    <row r="156" customFormat="false" ht="12.75" hidden="false" customHeight="false" outlineLevel="0" collapsed="false">
      <c r="A156" s="56" t="n">
        <v>35495</v>
      </c>
      <c r="B156" s="28" t="n">
        <v>2.02257142857143</v>
      </c>
      <c r="C156" s="28"/>
      <c r="D156" s="28" t="n">
        <v>2.06757142857143</v>
      </c>
      <c r="E156" s="28" t="n">
        <v>1.73257142857143</v>
      </c>
      <c r="F156" s="28" t="n">
        <v>1.65257142857143</v>
      </c>
      <c r="G156" s="28" t="n">
        <v>1.46757142857143</v>
      </c>
      <c r="H156" s="28" t="n">
        <v>1.81757142857143</v>
      </c>
      <c r="I156" s="28" t="n">
        <v>1.97257142857143</v>
      </c>
      <c r="K156" s="28"/>
      <c r="L156" s="28"/>
      <c r="M156" s="28"/>
      <c r="N156" s="28" t="n">
        <v>1.77857142857143</v>
      </c>
      <c r="AU156" s="28"/>
      <c r="AV156" s="28"/>
      <c r="AW156" s="28"/>
      <c r="AX156" s="28" t="n">
        <v>2.2482</v>
      </c>
      <c r="AY156" s="28"/>
      <c r="AZ156" s="28" t="n">
        <v>2.4582</v>
      </c>
      <c r="BA156" s="28" t="n">
        <v>1.9682</v>
      </c>
      <c r="BB156" s="28" t="n">
        <v>1.8832</v>
      </c>
      <c r="BC156" s="28" t="n">
        <v>1.8332</v>
      </c>
      <c r="BD156" s="28" t="n">
        <v>2.0482</v>
      </c>
      <c r="BE156" s="28" t="n">
        <v>2.1082</v>
      </c>
      <c r="BF156" s="28"/>
      <c r="BG156" s="28"/>
      <c r="BI156" s="28"/>
      <c r="BJ156" s="28" t="n">
        <v>2.03</v>
      </c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W156" s="28"/>
      <c r="BY156" s="28"/>
      <c r="BZ156" s="28"/>
    </row>
    <row r="157" customFormat="false" ht="12.75" hidden="false" customHeight="false" outlineLevel="0" collapsed="false">
      <c r="A157" s="56" t="n">
        <v>35496</v>
      </c>
      <c r="B157" s="28" t="n">
        <v>2.01814285714286</v>
      </c>
      <c r="C157" s="28"/>
      <c r="D157" s="28" t="n">
        <v>2.06064285714286</v>
      </c>
      <c r="E157" s="28" t="n">
        <v>1.73314285714286</v>
      </c>
      <c r="F157" s="28" t="n">
        <v>1.66314285714286</v>
      </c>
      <c r="G157" s="28" t="n">
        <v>1.48814285714286</v>
      </c>
      <c r="H157" s="28" t="n">
        <v>1.82314285714286</v>
      </c>
      <c r="I157" s="28" t="n">
        <v>1.96814285714286</v>
      </c>
      <c r="K157" s="28"/>
      <c r="L157" s="28"/>
      <c r="M157" s="28"/>
      <c r="N157" s="28" t="n">
        <v>1.77385714285714</v>
      </c>
      <c r="AU157" s="28"/>
      <c r="AV157" s="28"/>
      <c r="AW157" s="28"/>
      <c r="AX157" s="28" t="n">
        <v>2.2496</v>
      </c>
      <c r="AY157" s="28"/>
      <c r="AZ157" s="28" t="n">
        <v>2.4596</v>
      </c>
      <c r="BA157" s="28" t="n">
        <v>1.9896</v>
      </c>
      <c r="BB157" s="28" t="n">
        <v>1.8946</v>
      </c>
      <c r="BC157" s="28" t="n">
        <v>1.8396</v>
      </c>
      <c r="BD157" s="28" t="n">
        <v>2.0496</v>
      </c>
      <c r="BE157" s="28" t="n">
        <v>2.1096</v>
      </c>
      <c r="BF157" s="28"/>
      <c r="BG157" s="28"/>
      <c r="BI157" s="28"/>
      <c r="BJ157" s="28" t="n">
        <v>2.035</v>
      </c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W157" s="28"/>
      <c r="BY157" s="28"/>
      <c r="BZ157" s="28"/>
    </row>
    <row r="158" customFormat="false" ht="12.75" hidden="false" customHeight="false" outlineLevel="0" collapsed="false">
      <c r="A158" s="56" t="n">
        <v>35500</v>
      </c>
      <c r="B158" s="28" t="n">
        <v>2.03942857142857</v>
      </c>
      <c r="C158" s="28"/>
      <c r="D158" s="28" t="n">
        <v>2.08442857142857</v>
      </c>
      <c r="E158" s="28" t="n">
        <v>1.75442857142857</v>
      </c>
      <c r="F158" s="28" t="n">
        <v>1.67442857142857</v>
      </c>
      <c r="G158" s="28" t="n">
        <v>1.49942857142857</v>
      </c>
      <c r="H158" s="28" t="n">
        <v>1.83942857142857</v>
      </c>
      <c r="I158" s="28" t="n">
        <v>1.99192857142857</v>
      </c>
      <c r="K158" s="28"/>
      <c r="L158" s="28"/>
      <c r="M158" s="28"/>
      <c r="N158" s="28" t="n">
        <v>1.79185714285714</v>
      </c>
      <c r="AU158" s="28"/>
      <c r="AV158" s="28"/>
      <c r="AW158" s="28"/>
      <c r="AX158" s="28" t="n">
        <v>2.2634</v>
      </c>
      <c r="AY158" s="28"/>
      <c r="AZ158" s="28" t="n">
        <v>2.4734</v>
      </c>
      <c r="BA158" s="28" t="n">
        <v>2.0034</v>
      </c>
      <c r="BB158" s="28" t="n">
        <v>1.9184</v>
      </c>
      <c r="BC158" s="28" t="n">
        <v>1.8534</v>
      </c>
      <c r="BD158" s="28" t="n">
        <v>2.0634</v>
      </c>
      <c r="BE158" s="28" t="n">
        <v>2.1284</v>
      </c>
      <c r="BF158" s="28"/>
      <c r="BG158" s="28"/>
      <c r="BI158" s="28"/>
      <c r="BJ158" s="28" t="n">
        <v>2.04</v>
      </c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W158" s="28"/>
      <c r="BY158" s="28"/>
      <c r="BZ158" s="28"/>
    </row>
    <row r="159" customFormat="false" ht="12.75" hidden="false" customHeight="false" outlineLevel="0" collapsed="false">
      <c r="A159" s="56" t="n">
        <v>35501</v>
      </c>
      <c r="B159" s="28" t="n">
        <v>2.02642857142857</v>
      </c>
      <c r="C159" s="28"/>
      <c r="D159" s="28" t="n">
        <v>2.07392857142857</v>
      </c>
      <c r="E159" s="28" t="n">
        <v>1.74142857142857</v>
      </c>
      <c r="F159" s="28" t="n">
        <v>1.67642857142857</v>
      </c>
      <c r="G159" s="28" t="n">
        <v>1.48642857142857</v>
      </c>
      <c r="H159" s="28" t="n">
        <v>1.82642857142857</v>
      </c>
      <c r="I159" s="28" t="n">
        <v>1.97892857142857</v>
      </c>
      <c r="K159" s="28"/>
      <c r="L159" s="28"/>
      <c r="M159" s="28"/>
      <c r="N159" s="28" t="n">
        <v>1.78771428571429</v>
      </c>
      <c r="AU159" s="28"/>
      <c r="AV159" s="28"/>
      <c r="AW159" s="28"/>
      <c r="AX159" s="28" t="n">
        <v>2.229</v>
      </c>
      <c r="AY159" s="28"/>
      <c r="AZ159" s="28" t="n">
        <v>2.439</v>
      </c>
      <c r="BA159" s="28" t="n">
        <v>1.969</v>
      </c>
      <c r="BB159" s="28" t="n">
        <v>1.884</v>
      </c>
      <c r="BC159" s="28" t="n">
        <v>1.819</v>
      </c>
      <c r="BD159" s="28" t="n">
        <v>2.034</v>
      </c>
      <c r="BE159" s="28" t="n">
        <v>2.094</v>
      </c>
      <c r="BF159" s="28"/>
      <c r="BG159" s="28"/>
      <c r="BI159" s="28"/>
      <c r="BJ159" s="28" t="n">
        <v>2.03</v>
      </c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W159" s="28"/>
      <c r="BY159" s="28"/>
      <c r="BZ159" s="28"/>
    </row>
    <row r="160" customFormat="false" ht="12.75" hidden="false" customHeight="false" outlineLevel="0" collapsed="false">
      <c r="A160" s="56" t="n">
        <v>35502</v>
      </c>
      <c r="B160" s="28" t="n">
        <v>2.03414285714286</v>
      </c>
      <c r="C160" s="28"/>
      <c r="D160" s="28" t="n">
        <v>2.07914285714286</v>
      </c>
      <c r="E160" s="28" t="n">
        <v>1.75914285714286</v>
      </c>
      <c r="F160" s="28" t="n">
        <v>1.68414285714286</v>
      </c>
      <c r="G160" s="28" t="n">
        <v>1.49914285714286</v>
      </c>
      <c r="H160" s="28" t="n">
        <v>1.83914285714286</v>
      </c>
      <c r="I160" s="28" t="n">
        <v>1.98914285714286</v>
      </c>
      <c r="K160" s="28"/>
      <c r="L160" s="28"/>
      <c r="M160" s="28"/>
      <c r="N160" s="28" t="n">
        <v>1.8</v>
      </c>
      <c r="AU160" s="28"/>
      <c r="AV160" s="28"/>
      <c r="AW160" s="28"/>
      <c r="AX160" s="28" t="n">
        <v>2.227</v>
      </c>
      <c r="AY160" s="28"/>
      <c r="AZ160" s="28" t="n">
        <v>2.437</v>
      </c>
      <c r="BA160" s="28" t="n">
        <v>1.957</v>
      </c>
      <c r="BB160" s="28" t="n">
        <v>1.867</v>
      </c>
      <c r="BC160" s="28" t="n">
        <v>1.817</v>
      </c>
      <c r="BD160" s="28" t="n">
        <v>2.032</v>
      </c>
      <c r="BE160" s="28" t="n">
        <v>2.092</v>
      </c>
      <c r="BF160" s="28"/>
      <c r="BG160" s="28"/>
      <c r="BI160" s="28"/>
      <c r="BJ160" s="28" t="n">
        <v>2.035</v>
      </c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W160" s="28"/>
      <c r="BY160" s="28"/>
      <c r="BZ160" s="28"/>
    </row>
    <row r="161" customFormat="false" ht="12.75" hidden="false" customHeight="false" outlineLevel="0" collapsed="false">
      <c r="A161" s="56" t="n">
        <v>35503</v>
      </c>
      <c r="B161" s="28" t="n">
        <v>1.97542857142857</v>
      </c>
      <c r="C161" s="28"/>
      <c r="D161" s="28" t="n">
        <v>2.03542857142857</v>
      </c>
      <c r="E161" s="28" t="n">
        <v>1.70542857142857</v>
      </c>
      <c r="F161" s="28" t="n">
        <v>1.62542857142857</v>
      </c>
      <c r="G161" s="28" t="n">
        <v>1.49042857142857</v>
      </c>
      <c r="H161" s="28" t="n">
        <v>1.79042857142857</v>
      </c>
      <c r="I161" s="28" t="n">
        <v>1.93042857142857</v>
      </c>
      <c r="K161" s="28"/>
      <c r="L161" s="28"/>
      <c r="M161" s="28"/>
      <c r="N161" s="28" t="n">
        <v>1.76785714285714</v>
      </c>
      <c r="AU161" s="28"/>
      <c r="AV161" s="28"/>
      <c r="AW161" s="28"/>
      <c r="AX161" s="28" t="n">
        <v>2.1902</v>
      </c>
      <c r="AY161" s="28"/>
      <c r="AZ161" s="28" t="n">
        <v>2.4002</v>
      </c>
      <c r="BA161" s="28" t="n">
        <v>1.9352</v>
      </c>
      <c r="BB161" s="28" t="n">
        <v>1.8552</v>
      </c>
      <c r="BC161" s="28" t="n">
        <v>1.8002</v>
      </c>
      <c r="BD161" s="28" t="n">
        <v>2.0002</v>
      </c>
      <c r="BE161" s="28" t="n">
        <v>2.0552</v>
      </c>
      <c r="BF161" s="28"/>
      <c r="BG161" s="28"/>
      <c r="BI161" s="28"/>
      <c r="BJ161" s="28" t="n">
        <v>2.025</v>
      </c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W161" s="28"/>
      <c r="BY161" s="28"/>
      <c r="BZ161" s="28"/>
    </row>
    <row r="162" customFormat="false" ht="12.75" hidden="false" customHeight="false" outlineLevel="0" collapsed="false">
      <c r="A162" s="56" t="n">
        <v>35506</v>
      </c>
      <c r="B162" s="28" t="n">
        <v>1.96357142857143</v>
      </c>
      <c r="C162" s="28"/>
      <c r="D162" s="28" t="n">
        <v>2.02357142857143</v>
      </c>
      <c r="E162" s="28" t="n">
        <v>1.70357142857143</v>
      </c>
      <c r="F162" s="28" t="n">
        <v>1.62357142857143</v>
      </c>
      <c r="G162" s="28" t="n">
        <v>1.47357142857143</v>
      </c>
      <c r="H162" s="28" t="n">
        <v>1.77857142857143</v>
      </c>
      <c r="I162" s="28" t="n">
        <v>1.91857142857143</v>
      </c>
      <c r="K162" s="28"/>
      <c r="L162" s="28"/>
      <c r="M162" s="28"/>
      <c r="N162" s="28" t="n">
        <v>1.76214285714286</v>
      </c>
      <c r="AU162" s="28"/>
      <c r="AV162" s="28"/>
      <c r="AW162" s="28"/>
      <c r="AX162" s="28" t="n">
        <v>2.1936</v>
      </c>
      <c r="AY162" s="28"/>
      <c r="AZ162" s="28" t="n">
        <v>2.4086</v>
      </c>
      <c r="BA162" s="28" t="n">
        <v>1.9386</v>
      </c>
      <c r="BB162" s="28" t="n">
        <v>1.8586</v>
      </c>
      <c r="BC162" s="28" t="n">
        <v>1.7936</v>
      </c>
      <c r="BD162" s="28" t="n">
        <v>1.9986</v>
      </c>
      <c r="BE162" s="28" t="n">
        <v>2.0586</v>
      </c>
      <c r="BF162" s="28"/>
      <c r="BG162" s="28"/>
      <c r="BI162" s="28"/>
      <c r="BJ162" s="28" t="n">
        <v>2.02</v>
      </c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W162" s="28"/>
      <c r="BY162" s="28"/>
      <c r="BZ162" s="28"/>
    </row>
    <row r="163" customFormat="false" ht="12.75" hidden="false" customHeight="false" outlineLevel="0" collapsed="false">
      <c r="A163" s="56" t="n">
        <v>35507</v>
      </c>
      <c r="B163" s="28" t="n">
        <v>1.92433333333333</v>
      </c>
      <c r="C163" s="28"/>
      <c r="D163" s="28" t="n">
        <v>1.98933333333333</v>
      </c>
      <c r="E163" s="28" t="n">
        <v>1.67933333333333</v>
      </c>
      <c r="F163" s="28" t="n">
        <v>1.62433333333333</v>
      </c>
      <c r="G163" s="28" t="n">
        <v>1.46933333333333</v>
      </c>
      <c r="H163" s="28" t="n">
        <v>1.74433333333333</v>
      </c>
      <c r="I163" s="28" t="n">
        <v>1.88683333333333</v>
      </c>
      <c r="K163" s="28"/>
      <c r="L163" s="28"/>
      <c r="M163" s="28"/>
      <c r="N163" s="28" t="n">
        <v>1.75583333333333</v>
      </c>
      <c r="AU163" s="28"/>
      <c r="AV163" s="28"/>
      <c r="AW163" s="28"/>
      <c r="AX163" s="28" t="n">
        <v>2.1958</v>
      </c>
      <c r="AY163" s="28"/>
      <c r="AZ163" s="28" t="n">
        <v>2.4058</v>
      </c>
      <c r="BA163" s="28" t="n">
        <v>1.9408</v>
      </c>
      <c r="BB163" s="28" t="n">
        <v>1.8808</v>
      </c>
      <c r="BC163" s="28" t="n">
        <v>1.8008</v>
      </c>
      <c r="BD163" s="28" t="n">
        <v>2.0058</v>
      </c>
      <c r="BE163" s="28" t="n">
        <v>2.0708</v>
      </c>
      <c r="BF163" s="28"/>
      <c r="BG163" s="28"/>
      <c r="BI163" s="28"/>
      <c r="BJ163" s="28" t="n">
        <v>2.016</v>
      </c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W163" s="28"/>
      <c r="BY163" s="28"/>
      <c r="BZ163" s="28"/>
    </row>
    <row r="164" customFormat="false" ht="12.75" hidden="false" customHeight="false" outlineLevel="0" collapsed="false">
      <c r="A164" s="56" t="n">
        <v>35513</v>
      </c>
      <c r="B164" s="28" t="n">
        <v>1.95066666666667</v>
      </c>
      <c r="C164" s="28"/>
      <c r="D164" s="28" t="n">
        <v>2.01566666666667</v>
      </c>
      <c r="E164" s="28" t="n">
        <v>1.70566666666667</v>
      </c>
      <c r="F164" s="28" t="n">
        <v>1.65566666666667</v>
      </c>
      <c r="G164" s="28" t="n">
        <v>1.49066666666667</v>
      </c>
      <c r="H164" s="28" t="n">
        <v>1.78066666666667</v>
      </c>
      <c r="I164" s="28" t="n">
        <v>1.91566666666667</v>
      </c>
      <c r="K164" s="28"/>
      <c r="L164" s="28"/>
      <c r="M164" s="28"/>
      <c r="N164" s="28" t="n">
        <v>1.76916666666667</v>
      </c>
      <c r="AU164" s="28"/>
      <c r="AV164" s="28"/>
      <c r="AW164" s="28"/>
      <c r="AX164" s="28" t="n">
        <v>2.212</v>
      </c>
      <c r="AY164" s="28"/>
      <c r="AZ164" s="28" t="n">
        <v>2.422</v>
      </c>
      <c r="BA164" s="28" t="n">
        <v>1.957</v>
      </c>
      <c r="BB164" s="28" t="n">
        <v>1.897</v>
      </c>
      <c r="BC164" s="28" t="n">
        <v>1.817</v>
      </c>
      <c r="BD164" s="28" t="n">
        <v>2.027</v>
      </c>
      <c r="BE164" s="28" t="n">
        <v>2.0845</v>
      </c>
      <c r="BF164" s="28"/>
      <c r="BG164" s="28"/>
      <c r="BI164" s="28"/>
      <c r="BJ164" s="28" t="n">
        <v>2.026</v>
      </c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W164" s="28"/>
      <c r="BY164" s="28"/>
      <c r="BZ164" s="28"/>
    </row>
    <row r="165" customFormat="false" ht="12.75" hidden="false" customHeight="false" outlineLevel="0" collapsed="false">
      <c r="A165" s="56" t="n">
        <v>35514</v>
      </c>
      <c r="B165" s="28" t="n">
        <v>1.95083333333333</v>
      </c>
      <c r="C165" s="28"/>
      <c r="D165" s="28" t="n">
        <v>2.02333333333333</v>
      </c>
      <c r="E165" s="28" t="n">
        <v>1.72583333333333</v>
      </c>
      <c r="F165" s="28" t="n">
        <v>1.68583333333333</v>
      </c>
      <c r="G165" s="28" t="n">
        <v>1.51083333333333</v>
      </c>
      <c r="H165" s="28" t="n">
        <v>1.78583333333333</v>
      </c>
      <c r="I165" s="28" t="n">
        <v>1.62583333333333</v>
      </c>
      <c r="K165" s="28"/>
      <c r="L165" s="28"/>
      <c r="M165" s="28"/>
      <c r="N165" s="28" t="n">
        <v>1.82166666666667</v>
      </c>
      <c r="AU165" s="28"/>
      <c r="AV165" s="28"/>
      <c r="AW165" s="28"/>
      <c r="AX165" s="28" t="n">
        <v>2.22</v>
      </c>
      <c r="AY165" s="28"/>
      <c r="AZ165" s="28" t="n">
        <v>2.45</v>
      </c>
      <c r="BA165" s="28" t="n">
        <v>1.975</v>
      </c>
      <c r="BB165" s="28" t="n">
        <v>1.95</v>
      </c>
      <c r="BC165" s="28" t="n">
        <v>1.86</v>
      </c>
      <c r="BD165" s="28" t="n">
        <v>2.045</v>
      </c>
      <c r="BE165" s="28" t="n">
        <v>2.11</v>
      </c>
      <c r="BF165" s="28"/>
      <c r="BG165" s="28"/>
      <c r="BI165" s="28"/>
      <c r="BJ165" s="28" t="n">
        <v>1.998</v>
      </c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W165" s="28"/>
      <c r="BY165" s="28"/>
      <c r="BZ165" s="28"/>
    </row>
    <row r="166" customFormat="false" ht="12.75" hidden="false" customHeight="false" outlineLevel="0" collapsed="false">
      <c r="A166" s="56" t="n">
        <v>35515</v>
      </c>
      <c r="B166" s="28" t="n">
        <v>1.97633333333333</v>
      </c>
      <c r="C166" s="28"/>
      <c r="D166" s="28" t="n">
        <v>2.06133333333333</v>
      </c>
      <c r="E166" s="28" t="n">
        <v>1.77133333333333</v>
      </c>
      <c r="F166" s="28" t="n">
        <v>1.73633333333333</v>
      </c>
      <c r="G166" s="28" t="n">
        <v>1.55133333333333</v>
      </c>
      <c r="H166" s="28" t="n">
        <v>1.82383333333333</v>
      </c>
      <c r="I166" s="28" t="n">
        <v>1.95133333333333</v>
      </c>
      <c r="K166" s="28"/>
      <c r="L166" s="28"/>
      <c r="M166" s="28"/>
      <c r="N166" s="28" t="n">
        <v>1.845</v>
      </c>
      <c r="AU166" s="28"/>
      <c r="AV166" s="28"/>
      <c r="AW166" s="28"/>
      <c r="AX166" s="28" t="n">
        <v>2.2446</v>
      </c>
      <c r="AY166" s="28"/>
      <c r="AZ166" s="28" t="n">
        <v>2.4796</v>
      </c>
      <c r="BA166" s="28" t="n">
        <v>2.0196</v>
      </c>
      <c r="BB166" s="28" t="n">
        <v>1.9896</v>
      </c>
      <c r="BC166" s="28" t="n">
        <v>1.8996</v>
      </c>
      <c r="BD166" s="28" t="n">
        <v>2.0771</v>
      </c>
      <c r="BE166" s="28" t="n">
        <v>2.1571</v>
      </c>
      <c r="BF166" s="28"/>
      <c r="BG166" s="28"/>
      <c r="BI166" s="28"/>
      <c r="BJ166" s="28" t="n">
        <v>2.028</v>
      </c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W166" s="28"/>
      <c r="BY166" s="28"/>
      <c r="BZ166" s="28"/>
    </row>
    <row r="167" customFormat="false" ht="12.75" hidden="false" customHeight="false" outlineLevel="0" collapsed="false">
      <c r="A167" s="56" t="n">
        <v>35516</v>
      </c>
      <c r="B167" s="28" t="n">
        <v>1.98416666666667</v>
      </c>
      <c r="C167" s="28"/>
      <c r="D167" s="28" t="n">
        <v>2.07916666666667</v>
      </c>
      <c r="E167" s="28" t="n">
        <v>1.77416666666667</v>
      </c>
      <c r="F167" s="28" t="n">
        <v>1.73916666666667</v>
      </c>
      <c r="G167" s="28" t="n">
        <v>1.54416666666667</v>
      </c>
      <c r="H167" s="28" t="n">
        <v>1.82416666666667</v>
      </c>
      <c r="I167" s="28" t="n">
        <v>1.95666666666667</v>
      </c>
      <c r="K167" s="28"/>
      <c r="L167" s="28"/>
      <c r="M167" s="28"/>
      <c r="N167" s="28" t="n">
        <v>1.8125</v>
      </c>
      <c r="AU167" s="28"/>
      <c r="AV167" s="28"/>
      <c r="AW167" s="28"/>
      <c r="AX167" s="28" t="n">
        <v>2.2504</v>
      </c>
      <c r="AY167" s="28"/>
      <c r="AZ167" s="28" t="n">
        <v>2.4954</v>
      </c>
      <c r="BA167" s="28" t="n">
        <v>2.0404</v>
      </c>
      <c r="BB167" s="28" t="n">
        <v>2.0054</v>
      </c>
      <c r="BC167" s="28" t="n">
        <v>1.9204</v>
      </c>
      <c r="BD167" s="28" t="n">
        <v>2.0854</v>
      </c>
      <c r="BE167" s="28" t="n">
        <v>2.1554</v>
      </c>
      <c r="BF167" s="28"/>
      <c r="BG167" s="28"/>
      <c r="BI167" s="28"/>
      <c r="BJ167" s="28" t="n">
        <v>2.061</v>
      </c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W167" s="28"/>
      <c r="BY167" s="28"/>
      <c r="BZ167" s="28"/>
    </row>
    <row r="168" customFormat="false" ht="12.75" hidden="false" customHeight="false" outlineLevel="0" collapsed="false">
      <c r="A168" s="56" t="n">
        <v>35520</v>
      </c>
      <c r="B168" s="28" t="n">
        <v>1.959</v>
      </c>
      <c r="C168" s="28"/>
      <c r="D168" s="28" t="n">
        <v>2.039</v>
      </c>
      <c r="E168" s="28" t="n">
        <v>1.744</v>
      </c>
      <c r="F168" s="28" t="n">
        <v>1.709</v>
      </c>
      <c r="G168" s="28" t="n">
        <v>1.509</v>
      </c>
      <c r="H168" s="28" t="n">
        <v>1.799</v>
      </c>
      <c r="I168" s="28" t="n">
        <v>1.9215</v>
      </c>
      <c r="K168" s="28"/>
      <c r="L168" s="28"/>
      <c r="M168" s="28"/>
      <c r="N168" s="28" t="n">
        <v>1.805</v>
      </c>
      <c r="AU168" s="28"/>
      <c r="AV168" s="28"/>
      <c r="AW168" s="28"/>
      <c r="AX168" s="28" t="n">
        <v>2.245</v>
      </c>
      <c r="AY168" s="28"/>
      <c r="AZ168" s="28" t="n">
        <v>2.49</v>
      </c>
      <c r="BA168" s="28" t="n">
        <v>2.01</v>
      </c>
      <c r="BB168" s="28" t="n">
        <v>2</v>
      </c>
      <c r="BC168" s="28" t="n">
        <v>1.9</v>
      </c>
      <c r="BD168" s="28" t="n">
        <v>2.06</v>
      </c>
      <c r="BE168" s="28" t="n">
        <v>2.1275</v>
      </c>
      <c r="BF168" s="28"/>
      <c r="BG168" s="28"/>
      <c r="BI168" s="28"/>
      <c r="BJ168" s="28" t="n">
        <v>2.072</v>
      </c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W168" s="28"/>
      <c r="BY168" s="28"/>
      <c r="BZ168" s="28"/>
    </row>
    <row r="169" customFormat="false" ht="12.75" hidden="false" customHeight="false" outlineLevel="0" collapsed="false">
      <c r="A169" s="56" t="n">
        <v>35522</v>
      </c>
      <c r="B169" s="28" t="n">
        <v>1.98033333333333</v>
      </c>
      <c r="C169" s="28"/>
      <c r="D169" s="28" t="n">
        <v>2.06533333333333</v>
      </c>
      <c r="E169" s="28" t="n">
        <v>1.76033333333333</v>
      </c>
      <c r="F169" s="28" t="n">
        <v>1.73033333333333</v>
      </c>
      <c r="G169" s="28" t="n">
        <v>1.53533333333333</v>
      </c>
      <c r="H169" s="28" t="n">
        <v>1.81533333333333</v>
      </c>
      <c r="I169" s="28" t="n">
        <v>1.94033333333333</v>
      </c>
      <c r="K169" s="28"/>
      <c r="L169" s="28"/>
      <c r="M169" s="28"/>
      <c r="N169" s="28" t="n">
        <v>1.82833333333333</v>
      </c>
      <c r="AU169" s="28"/>
      <c r="AV169" s="28"/>
      <c r="AW169" s="28"/>
      <c r="AX169" s="28" t="n">
        <v>2.264</v>
      </c>
      <c r="AY169" s="28"/>
      <c r="AZ169" s="28" t="n">
        <v>2.509</v>
      </c>
      <c r="BA169" s="28" t="n">
        <v>2.014</v>
      </c>
      <c r="BB169" s="28" t="n">
        <v>1.994</v>
      </c>
      <c r="BC169" s="28" t="n">
        <v>1.939</v>
      </c>
      <c r="BD169" s="28" t="n">
        <v>2.069</v>
      </c>
      <c r="BE169" s="28" t="n">
        <v>2.1365</v>
      </c>
      <c r="BF169" s="28"/>
      <c r="BG169" s="28"/>
      <c r="BI169" s="28"/>
      <c r="BJ169" s="28" t="n">
        <v>2.086</v>
      </c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W169" s="28"/>
      <c r="BY169" s="28"/>
      <c r="BZ169" s="28"/>
    </row>
    <row r="170" customFormat="false" ht="12.75" hidden="false" customHeight="false" outlineLevel="0" collapsed="false">
      <c r="A170" s="56" t="n">
        <v>35523</v>
      </c>
      <c r="B170" s="28" t="n">
        <v>2.00866666666667</v>
      </c>
      <c r="C170" s="28"/>
      <c r="D170" s="28" t="n">
        <v>2.09116666666667</v>
      </c>
      <c r="E170" s="28" t="n">
        <v>1.78866666666667</v>
      </c>
      <c r="F170" s="28" t="n">
        <v>1.75866666666667</v>
      </c>
      <c r="G170" s="28" t="n">
        <v>1.56366666666667</v>
      </c>
      <c r="H170" s="28" t="n">
        <v>1.84366666666667</v>
      </c>
      <c r="I170" s="28" t="n">
        <v>1.97116666666667</v>
      </c>
      <c r="K170" s="28"/>
      <c r="L170" s="28"/>
      <c r="M170" s="28"/>
      <c r="N170" s="28" t="n">
        <v>1.855</v>
      </c>
      <c r="AU170" s="28"/>
      <c r="AV170" s="28"/>
      <c r="AW170" s="28"/>
      <c r="AX170" s="28" t="n">
        <v>2.2838</v>
      </c>
      <c r="AY170" s="28"/>
      <c r="AZ170" s="28" t="n">
        <v>2.5138</v>
      </c>
      <c r="BA170" s="28" t="n">
        <v>2.0188</v>
      </c>
      <c r="BB170" s="28" t="n">
        <v>2.0038</v>
      </c>
      <c r="BC170" s="28" t="n">
        <v>1.9488</v>
      </c>
      <c r="BD170" s="28" t="n">
        <v>2.0988</v>
      </c>
      <c r="BE170" s="28" t="n">
        <v>2.1713</v>
      </c>
      <c r="BF170" s="28"/>
      <c r="BG170" s="28"/>
      <c r="BI170" s="28"/>
      <c r="BJ170" s="28" t="n">
        <v>2.096</v>
      </c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W170" s="28"/>
      <c r="BY170" s="28"/>
      <c r="BZ170" s="28"/>
    </row>
    <row r="171" customFormat="false" ht="12.75" hidden="false" customHeight="false" outlineLevel="0" collapsed="false">
      <c r="A171" s="56" t="n">
        <v>35524</v>
      </c>
      <c r="B171" s="28" t="n">
        <v>2.01816666666667</v>
      </c>
      <c r="C171" s="28"/>
      <c r="D171" s="28" t="n">
        <v>2.09816666666667</v>
      </c>
      <c r="E171" s="28" t="n">
        <v>1.79816666666667</v>
      </c>
      <c r="F171" s="28" t="n">
        <v>1.76316666666667</v>
      </c>
      <c r="G171" s="28" t="n">
        <v>1.56816666666667</v>
      </c>
      <c r="H171" s="28" t="n">
        <v>1.85316666666667</v>
      </c>
      <c r="I171" s="28" t="n">
        <v>1.97816666666667</v>
      </c>
      <c r="K171" s="28"/>
      <c r="L171" s="28"/>
      <c r="M171" s="28"/>
      <c r="N171" s="28" t="n">
        <v>1.85916666666667</v>
      </c>
      <c r="AU171" s="28"/>
      <c r="AV171" s="28"/>
      <c r="AW171" s="28"/>
      <c r="AX171" s="28" t="n">
        <v>2.2948</v>
      </c>
      <c r="AY171" s="28"/>
      <c r="AZ171" s="28" t="n">
        <v>2.5348</v>
      </c>
      <c r="BA171" s="28" t="n">
        <v>2.0398</v>
      </c>
      <c r="BB171" s="28" t="n">
        <v>2.0148</v>
      </c>
      <c r="BC171" s="28" t="n">
        <v>1.9598</v>
      </c>
      <c r="BD171" s="28" t="n">
        <v>2.1048</v>
      </c>
      <c r="BE171" s="28" t="n">
        <v>2.1748</v>
      </c>
      <c r="BF171" s="28"/>
      <c r="BG171" s="28"/>
      <c r="BI171" s="28"/>
      <c r="BJ171" s="28" t="n">
        <v>2.096</v>
      </c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W171" s="28"/>
      <c r="BY171" s="28"/>
      <c r="BZ171" s="28"/>
    </row>
    <row r="172" customFormat="false" ht="12.75" hidden="false" customHeight="false" outlineLevel="0" collapsed="false">
      <c r="A172" s="56" t="n">
        <v>35527</v>
      </c>
      <c r="B172" s="28" t="n">
        <v>1.99416666666667</v>
      </c>
      <c r="C172" s="28"/>
      <c r="D172" s="28" t="n">
        <v>2.06916666666667</v>
      </c>
      <c r="E172" s="28" t="n">
        <v>1.77416666666667</v>
      </c>
      <c r="F172" s="28" t="n">
        <v>1.73483333333333</v>
      </c>
      <c r="G172" s="28" t="n">
        <v>1.53733333333333</v>
      </c>
      <c r="H172" s="28" t="n">
        <v>1.82416666666667</v>
      </c>
      <c r="I172" s="28" t="n">
        <v>1.95416666666667</v>
      </c>
      <c r="K172" s="28"/>
      <c r="L172" s="28"/>
      <c r="M172" s="28"/>
      <c r="N172" s="28" t="n">
        <v>1.848</v>
      </c>
      <c r="AU172" s="28"/>
      <c r="AV172" s="28"/>
      <c r="AW172" s="28"/>
      <c r="AX172" s="28" t="n">
        <v>2.2684</v>
      </c>
      <c r="AY172" s="28"/>
      <c r="AZ172" s="28" t="n">
        <v>2.5084</v>
      </c>
      <c r="BA172" s="28" t="n">
        <v>2.0084</v>
      </c>
      <c r="BB172" s="28" t="n">
        <v>1.975</v>
      </c>
      <c r="BC172" s="28" t="n">
        <v>1.935</v>
      </c>
      <c r="BD172" s="28" t="n">
        <v>2.0784</v>
      </c>
      <c r="BE172" s="28" t="n">
        <v>2.1534</v>
      </c>
      <c r="BF172" s="28"/>
      <c r="BG172" s="28"/>
      <c r="BI172" s="28"/>
      <c r="BJ172" s="28" t="n">
        <v>2.0644</v>
      </c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W172" s="28"/>
      <c r="BY172" s="28"/>
      <c r="BZ172" s="28"/>
    </row>
    <row r="173" customFormat="false" ht="12.75" hidden="false" customHeight="false" outlineLevel="0" collapsed="false">
      <c r="A173" s="56" t="n">
        <v>35528</v>
      </c>
      <c r="B173" s="28" t="n">
        <v>1.98733333333333</v>
      </c>
      <c r="C173" s="28"/>
      <c r="D173" s="28" t="n">
        <v>2.06233333333333</v>
      </c>
      <c r="E173" s="28" t="n">
        <v>1.76733333333333</v>
      </c>
      <c r="F173" s="28" t="n">
        <v>1.73483333333333</v>
      </c>
      <c r="G173" s="28" t="n">
        <v>1.53733333333333</v>
      </c>
      <c r="H173" s="28" t="n">
        <v>1.81733333333333</v>
      </c>
      <c r="I173" s="28" t="n">
        <v>1.94733333333333</v>
      </c>
      <c r="K173" s="28"/>
      <c r="L173" s="28"/>
      <c r="M173" s="28"/>
      <c r="N173" s="28" t="n">
        <v>1.84116666666667</v>
      </c>
      <c r="AU173" s="28"/>
      <c r="AV173" s="28"/>
      <c r="AW173" s="28"/>
      <c r="AX173" s="28" t="n">
        <v>2.26</v>
      </c>
      <c r="AY173" s="28"/>
      <c r="AZ173" s="28" t="n">
        <v>2.5</v>
      </c>
      <c r="BA173" s="28" t="n">
        <v>2</v>
      </c>
      <c r="BB173" s="28" t="n">
        <v>1.975</v>
      </c>
      <c r="BC173" s="28" t="n">
        <v>1.935</v>
      </c>
      <c r="BD173" s="28" t="n">
        <v>2.07</v>
      </c>
      <c r="BE173" s="28" t="n">
        <v>2.145</v>
      </c>
      <c r="BF173" s="28"/>
      <c r="BG173" s="28"/>
      <c r="BI173" s="28"/>
      <c r="BJ173" s="28" t="n">
        <v>2.056</v>
      </c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W173" s="28"/>
      <c r="BY173" s="28"/>
      <c r="BZ173" s="28"/>
    </row>
    <row r="174" customFormat="false" ht="12.75" hidden="false" customHeight="false" outlineLevel="0" collapsed="false">
      <c r="A174" s="56" t="n">
        <v>35529</v>
      </c>
      <c r="B174" s="28" t="n">
        <v>1.98966666666667</v>
      </c>
      <c r="C174" s="28"/>
      <c r="D174" s="28" t="n">
        <v>2.06966666666667</v>
      </c>
      <c r="E174" s="28" t="n">
        <v>1.77466666666667</v>
      </c>
      <c r="F174" s="28" t="n">
        <v>1.74466666666667</v>
      </c>
      <c r="G174" s="28" t="n">
        <v>1.54966666666667</v>
      </c>
      <c r="H174" s="28" t="n">
        <v>1.82466666666667</v>
      </c>
      <c r="I174" s="28" t="n">
        <v>1.94966666666667</v>
      </c>
      <c r="K174" s="28"/>
      <c r="L174" s="28"/>
      <c r="M174" s="28"/>
      <c r="N174" s="28" t="n">
        <v>1.835</v>
      </c>
      <c r="AU174" s="28"/>
      <c r="AV174" s="28"/>
      <c r="AW174" s="28"/>
      <c r="AX174" s="28" t="n">
        <v>2.2616</v>
      </c>
      <c r="AY174" s="28"/>
      <c r="AZ174" s="28" t="n">
        <v>2.5016</v>
      </c>
      <c r="BA174" s="28" t="n">
        <v>2.0016</v>
      </c>
      <c r="BB174" s="28" t="n">
        <v>1.9766</v>
      </c>
      <c r="BC174" s="28" t="n">
        <v>1.9266</v>
      </c>
      <c r="BD174" s="28" t="n">
        <v>2.0766</v>
      </c>
      <c r="BE174" s="28" t="n">
        <v>2.1466</v>
      </c>
      <c r="BF174" s="28"/>
      <c r="BG174" s="28"/>
      <c r="BI174" s="28"/>
      <c r="BJ174" s="28" t="n">
        <v>2.048</v>
      </c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W174" s="28"/>
      <c r="BY174" s="28"/>
      <c r="BZ174" s="28"/>
    </row>
    <row r="175" customFormat="false" ht="12.75" hidden="false" customHeight="false" outlineLevel="0" collapsed="false">
      <c r="A175" s="56" t="n">
        <v>35530</v>
      </c>
      <c r="B175" s="28" t="n">
        <v>2.01833333333333</v>
      </c>
      <c r="C175" s="28"/>
      <c r="D175" s="28" t="n">
        <v>2.09833333333333</v>
      </c>
      <c r="E175" s="28" t="n">
        <v>1.79833333333333</v>
      </c>
      <c r="F175" s="28" t="n">
        <v>1.77333333333333</v>
      </c>
      <c r="G175" s="28" t="n">
        <v>1.56833333333333</v>
      </c>
      <c r="H175" s="28" t="n">
        <v>1.85333333333333</v>
      </c>
      <c r="I175" s="28" t="n">
        <v>1.97833333333333</v>
      </c>
      <c r="K175" s="28"/>
      <c r="L175" s="28"/>
      <c r="M175" s="28"/>
      <c r="N175" s="28" t="n">
        <v>1.85416666666667</v>
      </c>
      <c r="AU175" s="28"/>
      <c r="AV175" s="28"/>
      <c r="AW175" s="28"/>
      <c r="AX175" s="28" t="n">
        <v>2.2824</v>
      </c>
      <c r="AY175" s="28"/>
      <c r="AZ175" s="28" t="n">
        <v>2.5224</v>
      </c>
      <c r="BA175" s="28" t="n">
        <v>2.0224</v>
      </c>
      <c r="BB175" s="28" t="n">
        <v>2.0024</v>
      </c>
      <c r="BC175" s="28" t="n">
        <v>1.9524</v>
      </c>
      <c r="BD175" s="28" t="n">
        <v>2.0974</v>
      </c>
      <c r="BE175" s="28" t="n">
        <v>2.1674</v>
      </c>
      <c r="BF175" s="28"/>
      <c r="BG175" s="28"/>
      <c r="BI175" s="28"/>
      <c r="BJ175" s="28" t="n">
        <v>2.056</v>
      </c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W175" s="28"/>
      <c r="BY175" s="28"/>
      <c r="BZ175" s="28"/>
    </row>
    <row r="176" customFormat="false" ht="12.75" hidden="false" customHeight="false" outlineLevel="0" collapsed="false">
      <c r="A176" s="56" t="n">
        <v>35531</v>
      </c>
      <c r="B176" s="28" t="n">
        <v>2.0164</v>
      </c>
      <c r="C176" s="28"/>
      <c r="D176" s="28" t="n">
        <v>2.0964</v>
      </c>
      <c r="E176" s="28" t="n">
        <v>1.7964</v>
      </c>
      <c r="F176" s="28" t="n">
        <v>1.7714</v>
      </c>
      <c r="G176" s="28" t="n">
        <v>1.5664</v>
      </c>
      <c r="H176" s="28" t="n">
        <v>1.8514</v>
      </c>
      <c r="I176" s="28" t="n">
        <v>1.9764</v>
      </c>
      <c r="K176" s="28"/>
      <c r="L176" s="28"/>
      <c r="M176" s="28"/>
      <c r="N176" s="28" t="n">
        <v>1.85223333333333</v>
      </c>
      <c r="AU176" s="28"/>
      <c r="AV176" s="28"/>
      <c r="AW176" s="28"/>
      <c r="AX176" s="28" t="n">
        <v>2.291</v>
      </c>
      <c r="AY176" s="28"/>
      <c r="AZ176" s="28" t="n">
        <v>2.531</v>
      </c>
      <c r="BA176" s="28" t="n">
        <v>2.031</v>
      </c>
      <c r="BB176" s="28" t="n">
        <v>2.011</v>
      </c>
      <c r="BC176" s="28" t="n">
        <v>1.961</v>
      </c>
      <c r="BD176" s="28" t="n">
        <v>2.106</v>
      </c>
      <c r="BE176" s="28" t="n">
        <v>2.176</v>
      </c>
      <c r="BF176" s="28"/>
      <c r="BG176" s="28"/>
      <c r="BI176" s="28"/>
      <c r="BJ176" s="28" t="n">
        <v>2.0646</v>
      </c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W176" s="28"/>
      <c r="BY176" s="28"/>
      <c r="BZ176" s="28"/>
    </row>
    <row r="177" customFormat="false" ht="12.75" hidden="false" customHeight="false" outlineLevel="0" collapsed="false">
      <c r="A177" s="56" t="n">
        <v>35534</v>
      </c>
      <c r="B177" s="28" t="n">
        <v>2.01666666666667</v>
      </c>
      <c r="C177" s="28"/>
      <c r="D177" s="28" t="n">
        <v>2.09666666666667</v>
      </c>
      <c r="E177" s="28" t="n">
        <v>1.80666666666667</v>
      </c>
      <c r="F177" s="28" t="n">
        <v>1.78166666666667</v>
      </c>
      <c r="G177" s="28" t="n">
        <v>1.57166666666667</v>
      </c>
      <c r="H177" s="28" t="n">
        <v>1.85666666666667</v>
      </c>
      <c r="I177" s="28" t="n">
        <v>1.98166666666667</v>
      </c>
      <c r="K177" s="28"/>
      <c r="L177" s="28"/>
      <c r="M177" s="28"/>
      <c r="N177" s="28" t="n">
        <v>1.87083333333333</v>
      </c>
      <c r="AU177" s="28"/>
      <c r="AV177" s="28"/>
      <c r="AW177" s="28"/>
      <c r="AX177" s="28" t="n">
        <v>2.2904</v>
      </c>
      <c r="AY177" s="28"/>
      <c r="AZ177" s="28" t="n">
        <v>2.5304</v>
      </c>
      <c r="BA177" s="28" t="n">
        <v>2.0404</v>
      </c>
      <c r="BB177" s="28" t="n">
        <v>2.0054</v>
      </c>
      <c r="BC177" s="28" t="n">
        <v>1.9554</v>
      </c>
      <c r="BD177" s="28" t="n">
        <v>2.1054</v>
      </c>
      <c r="BE177" s="28" t="n">
        <v>2.1754</v>
      </c>
      <c r="BF177" s="28"/>
      <c r="BG177" s="28"/>
      <c r="BI177" s="28"/>
      <c r="BJ177" s="28" t="n">
        <v>2.081</v>
      </c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W177" s="28"/>
      <c r="BY177" s="28"/>
      <c r="BZ177" s="28"/>
    </row>
    <row r="178" customFormat="false" ht="12.75" hidden="false" customHeight="false" outlineLevel="0" collapsed="false">
      <c r="A178" s="56" t="n">
        <v>35535</v>
      </c>
      <c r="B178" s="28" t="n">
        <v>2.07316666666667</v>
      </c>
      <c r="C178" s="28"/>
      <c r="D178" s="28" t="n">
        <v>2.14816666666667</v>
      </c>
      <c r="E178" s="28" t="n">
        <v>1.87566666666667</v>
      </c>
      <c r="F178" s="28" t="n">
        <v>1.84816666666667</v>
      </c>
      <c r="G178" s="28" t="n">
        <v>1.64316666666667</v>
      </c>
      <c r="H178" s="28" t="n">
        <v>1.91816666666667</v>
      </c>
      <c r="I178" s="28" t="n">
        <v>2.03816666666667</v>
      </c>
      <c r="K178" s="28"/>
      <c r="L178" s="28"/>
      <c r="M178" s="28"/>
      <c r="N178" s="28" t="n">
        <v>1.93333333333333</v>
      </c>
      <c r="AU178" s="28"/>
      <c r="AV178" s="28"/>
      <c r="AW178" s="28"/>
      <c r="AX178" s="28" t="n">
        <v>2.323</v>
      </c>
      <c r="AY178" s="28"/>
      <c r="AZ178" s="28" t="n">
        <v>2.568</v>
      </c>
      <c r="BA178" s="28" t="n">
        <v>2.0805</v>
      </c>
      <c r="BB178" s="28" t="n">
        <v>2.048</v>
      </c>
      <c r="BC178" s="28" t="n">
        <v>1.983</v>
      </c>
      <c r="BD178" s="28" t="n">
        <v>2.1405</v>
      </c>
      <c r="BE178" s="28" t="n">
        <v>2.208</v>
      </c>
      <c r="BF178" s="28"/>
      <c r="BG178" s="28"/>
      <c r="BI178" s="28"/>
      <c r="BJ178" s="28" t="n">
        <v>2.095</v>
      </c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W178" s="28"/>
      <c r="BY178" s="28"/>
      <c r="BZ178" s="28"/>
    </row>
    <row r="179" customFormat="false" ht="12.75" hidden="false" customHeight="false" outlineLevel="0" collapsed="false">
      <c r="A179" s="56" t="n">
        <v>35536</v>
      </c>
      <c r="B179" s="28" t="n">
        <v>2.1365</v>
      </c>
      <c r="C179" s="28"/>
      <c r="D179" s="28" t="n">
        <v>2.2215</v>
      </c>
      <c r="E179" s="28" t="n">
        <v>1.9415</v>
      </c>
      <c r="F179" s="28" t="n">
        <v>1.9115</v>
      </c>
      <c r="G179" s="28" t="n">
        <v>1.7015</v>
      </c>
      <c r="H179" s="28" t="n">
        <v>1.9765</v>
      </c>
      <c r="I179" s="28" t="n">
        <v>2.099</v>
      </c>
      <c r="K179" s="28"/>
      <c r="L179" s="28"/>
      <c r="M179" s="28"/>
      <c r="N179" s="28" t="n">
        <v>1.98833333333333</v>
      </c>
      <c r="AU179" s="28"/>
      <c r="AV179" s="28"/>
      <c r="AW179" s="28"/>
      <c r="AX179" s="28" t="n">
        <v>2.3712</v>
      </c>
      <c r="AY179" s="28"/>
      <c r="AZ179" s="28" t="n">
        <v>2.6162</v>
      </c>
      <c r="BA179" s="28" t="n">
        <v>2.1287</v>
      </c>
      <c r="BB179" s="28" t="n">
        <v>2.1062</v>
      </c>
      <c r="BC179" s="28" t="n">
        <v>2.0312</v>
      </c>
      <c r="BD179" s="28" t="n">
        <v>2.1887</v>
      </c>
      <c r="BE179" s="28" t="n">
        <v>2.2612</v>
      </c>
      <c r="BF179" s="28"/>
      <c r="BG179" s="28"/>
      <c r="BI179" s="28"/>
      <c r="BJ179" s="28" t="n">
        <v>2.144</v>
      </c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W179" s="28"/>
      <c r="BY179" s="28"/>
      <c r="BZ179" s="28"/>
    </row>
    <row r="180" customFormat="false" ht="12.75" hidden="false" customHeight="false" outlineLevel="0" collapsed="false">
      <c r="A180" s="56" t="n">
        <v>35537</v>
      </c>
      <c r="B180" s="28" t="n">
        <v>2.14983333333333</v>
      </c>
      <c r="C180" s="28"/>
      <c r="D180" s="28" t="n">
        <v>2.23483333333333</v>
      </c>
      <c r="E180" s="28" t="n">
        <v>1.95233333333333</v>
      </c>
      <c r="F180" s="28" t="n">
        <v>1.92483333333333</v>
      </c>
      <c r="G180" s="28" t="n">
        <v>1.69983333333333</v>
      </c>
      <c r="H180" s="28" t="n">
        <v>1.98983333333333</v>
      </c>
      <c r="I180" s="28" t="n">
        <v>2.11483333333333</v>
      </c>
      <c r="K180" s="28"/>
      <c r="L180" s="28"/>
      <c r="M180" s="28"/>
      <c r="N180" s="28" t="n">
        <v>1.99616666666667</v>
      </c>
      <c r="AU180" s="28"/>
      <c r="AV180" s="28"/>
      <c r="AW180" s="28"/>
      <c r="AX180" s="28" t="n">
        <v>2.3688</v>
      </c>
      <c r="AY180" s="28"/>
      <c r="AZ180" s="28" t="n">
        <v>2.6238</v>
      </c>
      <c r="BA180" s="28" t="n">
        <v>2.1288</v>
      </c>
      <c r="BB180" s="28" t="n">
        <v>2.0988</v>
      </c>
      <c r="BC180" s="28" t="n">
        <v>2.0088</v>
      </c>
      <c r="BD180" s="28" t="n">
        <v>2.1838</v>
      </c>
      <c r="BE180" s="28" t="n">
        <v>2.2588</v>
      </c>
      <c r="BF180" s="28"/>
      <c r="BG180" s="28"/>
      <c r="BI180" s="28"/>
      <c r="BJ180" s="28" t="n">
        <v>2.164</v>
      </c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W180" s="28"/>
      <c r="BY180" s="28"/>
      <c r="BZ180" s="28"/>
    </row>
    <row r="181" customFormat="false" ht="12.75" hidden="false" customHeight="false" outlineLevel="0" collapsed="false">
      <c r="A181" s="56" t="n">
        <v>35538</v>
      </c>
      <c r="B181" s="28" t="n">
        <v>2.13933333333333</v>
      </c>
      <c r="C181" s="28"/>
      <c r="D181" s="28" t="n">
        <v>2.22433333333333</v>
      </c>
      <c r="E181" s="28" t="n">
        <v>1.94183333333333</v>
      </c>
      <c r="F181" s="28" t="n">
        <v>1.90933333333333</v>
      </c>
      <c r="G181" s="28" t="n">
        <v>1.67933333333333</v>
      </c>
      <c r="H181" s="28" t="n">
        <v>1.97183333333333</v>
      </c>
      <c r="I181" s="28" t="n">
        <v>2.10183333333333</v>
      </c>
      <c r="K181" s="28"/>
      <c r="L181" s="28"/>
      <c r="M181" s="28"/>
      <c r="N181" s="28" t="n">
        <v>1.98833333333333</v>
      </c>
      <c r="AU181" s="28"/>
      <c r="AV181" s="28"/>
      <c r="AW181" s="28"/>
      <c r="AX181" s="28" t="n">
        <v>2.3514</v>
      </c>
      <c r="AY181" s="28"/>
      <c r="AZ181" s="28" t="n">
        <v>2.6164</v>
      </c>
      <c r="BA181" s="28" t="n">
        <v>2.1014</v>
      </c>
      <c r="BB181" s="28" t="n">
        <v>2.0789</v>
      </c>
      <c r="BC181" s="28" t="n">
        <v>2.0064</v>
      </c>
      <c r="BD181" s="28" t="n">
        <v>2.1614</v>
      </c>
      <c r="BE181" s="28" t="n">
        <v>2.2389</v>
      </c>
      <c r="BF181" s="28"/>
      <c r="BG181" s="28"/>
      <c r="BI181" s="28"/>
      <c r="BJ181" s="28" t="n">
        <v>2.159</v>
      </c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W181" s="28"/>
      <c r="BY181" s="28"/>
      <c r="BZ181" s="28"/>
    </row>
    <row r="182" customFormat="false" ht="12.75" hidden="false" customHeight="false" outlineLevel="0" collapsed="false">
      <c r="A182" s="56" t="n">
        <v>35541</v>
      </c>
      <c r="B182" s="28" t="n">
        <v>2.17216666666667</v>
      </c>
      <c r="C182" s="28"/>
      <c r="D182" s="28" t="n">
        <v>2.25716666666667</v>
      </c>
      <c r="E182" s="28" t="n">
        <v>2.00216666666667</v>
      </c>
      <c r="F182" s="28" t="n">
        <v>1.96716666666667</v>
      </c>
      <c r="G182" s="28" t="n">
        <v>1.69716666666667</v>
      </c>
      <c r="H182" s="28" t="n">
        <v>2.01966666666667</v>
      </c>
      <c r="I182" s="28" t="n">
        <v>2.13466666666667</v>
      </c>
      <c r="K182" s="28"/>
      <c r="L182" s="28"/>
      <c r="M182" s="28"/>
      <c r="N182" s="28" t="n">
        <v>2.02416666666667</v>
      </c>
      <c r="AU182" s="28"/>
      <c r="AV182" s="28"/>
      <c r="AW182" s="28"/>
      <c r="AX182" s="28" t="n">
        <v>2.3594</v>
      </c>
      <c r="AY182" s="28"/>
      <c r="AZ182" s="28" t="n">
        <v>2.6194</v>
      </c>
      <c r="BA182" s="28" t="n">
        <v>2.1194</v>
      </c>
      <c r="BB182" s="28" t="n">
        <v>2.0844</v>
      </c>
      <c r="BC182" s="28" t="n">
        <v>2.0044</v>
      </c>
      <c r="BD182" s="28" t="n">
        <v>2.1744</v>
      </c>
      <c r="BE182" s="28" t="n">
        <v>2.2494</v>
      </c>
      <c r="BF182" s="28"/>
      <c r="BG182" s="28"/>
      <c r="BI182" s="28"/>
      <c r="BJ182" s="28" t="n">
        <v>2.155</v>
      </c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W182" s="28"/>
      <c r="BY182" s="28"/>
      <c r="BZ182" s="28"/>
    </row>
    <row r="183" customFormat="false" ht="12.75" hidden="false" customHeight="false" outlineLevel="0" collapsed="false">
      <c r="A183" s="56" t="n">
        <v>35542</v>
      </c>
      <c r="B183" s="28" t="n">
        <v>2.099</v>
      </c>
      <c r="C183" s="28"/>
      <c r="D183" s="28" t="n">
        <v>2.194</v>
      </c>
      <c r="E183" s="28" t="n">
        <v>1.914</v>
      </c>
      <c r="F183" s="28" t="n">
        <v>1.894</v>
      </c>
      <c r="G183" s="28" t="n">
        <v>1.644</v>
      </c>
      <c r="H183" s="28" t="n">
        <v>1.944</v>
      </c>
      <c r="I183" s="28" t="n">
        <v>2.0615</v>
      </c>
      <c r="K183" s="28"/>
      <c r="L183" s="28"/>
      <c r="M183" s="28"/>
      <c r="N183" s="28" t="n">
        <v>1.97733333333333</v>
      </c>
      <c r="AU183" s="28"/>
      <c r="AV183" s="28"/>
      <c r="AW183" s="28"/>
      <c r="AX183" s="28" t="n">
        <v>2.313</v>
      </c>
      <c r="AY183" s="28"/>
      <c r="AZ183" s="28" t="n">
        <v>2.598</v>
      </c>
      <c r="BA183" s="28" t="n">
        <v>2.073</v>
      </c>
      <c r="BB183" s="28" t="n">
        <v>2.048</v>
      </c>
      <c r="BC183" s="28" t="n">
        <v>1.963</v>
      </c>
      <c r="BD183" s="28" t="n">
        <v>2.128</v>
      </c>
      <c r="BE183" s="28" t="n">
        <v>2.2005</v>
      </c>
      <c r="BF183" s="28"/>
      <c r="BG183" s="28"/>
      <c r="BI183" s="28"/>
      <c r="BJ183" s="28" t="n">
        <v>2.1456</v>
      </c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W183" s="28"/>
      <c r="BY183" s="28"/>
      <c r="BZ183" s="28"/>
    </row>
    <row r="184" customFormat="false" ht="12.75" hidden="false" customHeight="false" outlineLevel="0" collapsed="false">
      <c r="A184" s="56" t="n">
        <v>35543</v>
      </c>
      <c r="B184" s="28" t="n">
        <v>2.143</v>
      </c>
      <c r="C184" s="28"/>
      <c r="D184" s="28" t="n">
        <v>2.238</v>
      </c>
      <c r="E184" s="28" t="n">
        <v>1.953</v>
      </c>
      <c r="F184" s="28" t="n">
        <v>1.943</v>
      </c>
      <c r="G184" s="28" t="n">
        <v>1.688</v>
      </c>
      <c r="H184" s="28" t="n">
        <v>1.988</v>
      </c>
      <c r="I184" s="28" t="n">
        <v>2.1105</v>
      </c>
      <c r="K184" s="28"/>
      <c r="L184" s="28"/>
      <c r="M184" s="28"/>
      <c r="N184" s="28" t="n">
        <v>1.99166666666667</v>
      </c>
      <c r="AU184" s="28"/>
      <c r="AV184" s="28"/>
      <c r="AW184" s="28"/>
      <c r="AX184" s="28" t="n">
        <v>2.316</v>
      </c>
      <c r="AY184" s="28"/>
      <c r="AZ184" s="28" t="n">
        <v>2.601</v>
      </c>
      <c r="BA184" s="28" t="n">
        <v>2.076</v>
      </c>
      <c r="BB184" s="28" t="n">
        <v>2.051</v>
      </c>
      <c r="BC184" s="28" t="n">
        <v>1.971</v>
      </c>
      <c r="BD184" s="28" t="n">
        <v>2.131</v>
      </c>
      <c r="BE184" s="28" t="n">
        <v>2.201</v>
      </c>
      <c r="BF184" s="28"/>
      <c r="BG184" s="28"/>
      <c r="BI184" s="28"/>
      <c r="BJ184" s="28" t="n">
        <v>2.145</v>
      </c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W184" s="28"/>
      <c r="BY184" s="28"/>
      <c r="BZ184" s="28"/>
    </row>
    <row r="185" customFormat="false" ht="12.75" hidden="false" customHeight="false" outlineLevel="0" collapsed="false">
      <c r="A185" s="56" t="n">
        <v>35544</v>
      </c>
      <c r="B185" s="28" t="n">
        <v>2.17233333333333</v>
      </c>
      <c r="C185" s="28"/>
      <c r="D185" s="28" t="n">
        <v>2.25733333333333</v>
      </c>
      <c r="E185" s="28" t="n">
        <v>1.96733333333333</v>
      </c>
      <c r="F185" s="28" t="n">
        <v>1.93733333333333</v>
      </c>
      <c r="G185" s="28" t="n">
        <v>1.68233333333333</v>
      </c>
      <c r="H185" s="28" t="n">
        <v>2.00733333333333</v>
      </c>
      <c r="I185" s="28" t="n">
        <v>2.13733333333333</v>
      </c>
      <c r="K185" s="28"/>
      <c r="L185" s="28"/>
      <c r="M185" s="28"/>
      <c r="N185" s="28" t="n">
        <v>2.03166666666667</v>
      </c>
      <c r="AU185" s="28"/>
      <c r="AV185" s="28"/>
      <c r="AW185" s="28"/>
      <c r="AX185" s="28" t="n">
        <v>2.2964</v>
      </c>
      <c r="AY185" s="28"/>
      <c r="AZ185" s="28" t="n">
        <v>2.5714</v>
      </c>
      <c r="BA185" s="28" t="n">
        <v>2.0514</v>
      </c>
      <c r="BB185" s="28" t="n">
        <v>2.0264</v>
      </c>
      <c r="BC185" s="28" t="n">
        <v>1.9564</v>
      </c>
      <c r="BD185" s="28" t="n">
        <v>2.1114</v>
      </c>
      <c r="BE185" s="28" t="n">
        <v>2.1814</v>
      </c>
      <c r="BF185" s="28"/>
      <c r="BG185" s="28"/>
      <c r="BI185" s="28"/>
      <c r="BJ185" s="28" t="n">
        <v>2.114</v>
      </c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W185" s="28"/>
      <c r="BY185" s="28"/>
      <c r="BZ185" s="28"/>
    </row>
    <row r="186" customFormat="false" ht="12.75" hidden="false" customHeight="false" outlineLevel="0" collapsed="false">
      <c r="A186" s="56" t="n">
        <v>35545</v>
      </c>
      <c r="B186" s="28" t="n">
        <v>2.1268</v>
      </c>
      <c r="C186" s="28"/>
      <c r="D186" s="28" t="n">
        <v>2.1993</v>
      </c>
      <c r="E186" s="28" t="n">
        <v>1.9168</v>
      </c>
      <c r="F186" s="28" t="n">
        <v>1.8818</v>
      </c>
      <c r="G186" s="28" t="n">
        <v>1.6418</v>
      </c>
      <c r="H186" s="28" t="n">
        <v>1.9543</v>
      </c>
      <c r="I186" s="28" t="n">
        <v>2.0918</v>
      </c>
      <c r="K186" s="28"/>
      <c r="L186" s="28"/>
      <c r="M186" s="28"/>
      <c r="N186" s="28" t="n">
        <v>2.002</v>
      </c>
      <c r="AU186" s="28"/>
      <c r="AV186" s="28"/>
      <c r="AW186" s="28"/>
      <c r="AX186" s="28" t="n">
        <v>2.3154</v>
      </c>
      <c r="AY186" s="28"/>
      <c r="AZ186" s="28" t="n">
        <v>2.5879</v>
      </c>
      <c r="BA186" s="28" t="n">
        <v>2.0679</v>
      </c>
      <c r="BB186" s="28" t="n">
        <v>2.0404</v>
      </c>
      <c r="BC186" s="28" t="n">
        <v>1.9604</v>
      </c>
      <c r="BD186" s="28" t="n">
        <v>2.1304</v>
      </c>
      <c r="BE186" s="28" t="n">
        <v>2.2004</v>
      </c>
      <c r="BF186" s="28"/>
      <c r="BG186" s="28"/>
      <c r="BI186" s="28"/>
      <c r="BJ186" s="28" t="n">
        <v>2.094</v>
      </c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W186" s="28"/>
      <c r="BY186" s="28"/>
      <c r="BZ186" s="28"/>
    </row>
    <row r="187" customFormat="false" ht="12.75" hidden="false" customHeight="false" outlineLevel="0" collapsed="false">
      <c r="A187" s="56" t="n">
        <v>35548</v>
      </c>
      <c r="B187" s="28" t="n">
        <v>2.1716</v>
      </c>
      <c r="C187" s="28"/>
      <c r="D187" s="28" t="n">
        <v>2.2441</v>
      </c>
      <c r="E187" s="28" t="n">
        <v>1.9466</v>
      </c>
      <c r="F187" s="28" t="n">
        <v>1.9016</v>
      </c>
      <c r="G187" s="28" t="n">
        <v>1.6516</v>
      </c>
      <c r="H187" s="28" t="n">
        <v>1.9891</v>
      </c>
      <c r="I187" s="28" t="n">
        <v>2.1341</v>
      </c>
      <c r="K187" s="28"/>
      <c r="L187" s="28"/>
      <c r="M187" s="28"/>
      <c r="N187" s="28" t="n">
        <v>2.001</v>
      </c>
      <c r="AU187" s="28"/>
      <c r="AV187" s="28"/>
      <c r="AW187" s="28"/>
      <c r="AX187" s="28" t="n">
        <v>2.3426</v>
      </c>
      <c r="AY187" s="28"/>
      <c r="AZ187" s="28" t="n">
        <v>2.6126</v>
      </c>
      <c r="BA187" s="28" t="n">
        <v>2.0926</v>
      </c>
      <c r="BB187" s="28" t="n">
        <v>2.0526</v>
      </c>
      <c r="BC187" s="28" t="n">
        <v>1.9876</v>
      </c>
      <c r="BD187" s="28" t="n">
        <v>2.1526</v>
      </c>
      <c r="BE187" s="28" t="n">
        <v>2.2326</v>
      </c>
      <c r="BF187" s="28"/>
      <c r="BG187" s="28"/>
      <c r="BI187" s="28"/>
      <c r="BJ187" s="28" t="n">
        <v>2.13</v>
      </c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W187" s="28"/>
      <c r="BY187" s="28"/>
      <c r="BZ187" s="28"/>
    </row>
    <row r="188" customFormat="false" ht="12.75" hidden="false" customHeight="false" outlineLevel="0" collapsed="false">
      <c r="A188" s="56" t="n">
        <v>35549</v>
      </c>
      <c r="B188" s="28" t="n">
        <v>2.2064</v>
      </c>
      <c r="C188" s="28"/>
      <c r="D188" s="28" t="n">
        <v>2.2764</v>
      </c>
      <c r="E188" s="28" t="n">
        <v>1.9664</v>
      </c>
      <c r="F188" s="28" t="n">
        <v>1.9289</v>
      </c>
      <c r="G188" s="28" t="n">
        <v>1.6764</v>
      </c>
      <c r="H188" s="28" t="n">
        <v>2.0189</v>
      </c>
      <c r="I188" s="28" t="n">
        <v>2.1664</v>
      </c>
      <c r="K188" s="28"/>
      <c r="L188" s="28"/>
      <c r="M188" s="28"/>
      <c r="N188" s="28" t="n">
        <v>2.0374</v>
      </c>
      <c r="AU188" s="28"/>
      <c r="AV188" s="28"/>
      <c r="AW188" s="28"/>
      <c r="AX188" s="28" t="n">
        <v>2.3746</v>
      </c>
      <c r="AY188" s="28"/>
      <c r="AZ188" s="28" t="n">
        <v>2.6446</v>
      </c>
      <c r="BA188" s="28" t="n">
        <v>2.1146</v>
      </c>
      <c r="BB188" s="28" t="n">
        <v>2.0846</v>
      </c>
      <c r="BC188" s="28" t="n">
        <v>2.0146</v>
      </c>
      <c r="BD188" s="28" t="n">
        <v>2.1796</v>
      </c>
      <c r="BE188" s="28" t="n">
        <v>2.2596</v>
      </c>
      <c r="BF188" s="28"/>
      <c r="BG188" s="28"/>
      <c r="BI188" s="28"/>
      <c r="BJ188" s="28" t="n">
        <v>2.171</v>
      </c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W188" s="28"/>
      <c r="BY188" s="28"/>
      <c r="BZ188" s="28"/>
    </row>
    <row r="189" customFormat="false" ht="12.75" hidden="false" customHeight="false" outlineLevel="0" collapsed="false">
      <c r="A189" s="56" t="n">
        <v>35550</v>
      </c>
      <c r="B189" s="28" t="n">
        <v>2.2586</v>
      </c>
      <c r="C189" s="28"/>
      <c r="D189" s="28" t="n">
        <v>2.3286</v>
      </c>
      <c r="E189" s="28" t="n">
        <v>2.0236</v>
      </c>
      <c r="F189" s="28" t="n">
        <v>1.9936</v>
      </c>
      <c r="G189" s="28" t="n">
        <v>1.7036</v>
      </c>
      <c r="H189" s="28" t="n">
        <v>2.0736</v>
      </c>
      <c r="I189" s="28" t="n">
        <v>2.2186</v>
      </c>
      <c r="K189" s="28"/>
      <c r="L189" s="28"/>
      <c r="M189" s="28"/>
      <c r="N189" s="28" t="n">
        <v>2.086</v>
      </c>
      <c r="AU189" s="28"/>
      <c r="AV189" s="28"/>
      <c r="AW189" s="28"/>
      <c r="AX189" s="28" t="n">
        <v>2.417</v>
      </c>
      <c r="AY189" s="28"/>
      <c r="AZ189" s="28" t="n">
        <v>2.6895</v>
      </c>
      <c r="BA189" s="28" t="n">
        <v>2.162</v>
      </c>
      <c r="BB189" s="28" t="n">
        <v>2.137</v>
      </c>
      <c r="BC189" s="28" t="n">
        <v>2.052</v>
      </c>
      <c r="BD189" s="28" t="n">
        <v>2.2245</v>
      </c>
      <c r="BE189" s="28" t="n">
        <v>2.302</v>
      </c>
      <c r="BF189" s="28"/>
      <c r="BG189" s="28"/>
      <c r="BI189" s="28"/>
      <c r="BJ189" s="28" t="n">
        <v>2.183</v>
      </c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W189" s="28"/>
      <c r="BY189" s="28"/>
      <c r="BZ189" s="28"/>
    </row>
    <row r="190" customFormat="false" ht="12.75" hidden="false" customHeight="false" outlineLevel="0" collapsed="false">
      <c r="A190" s="56" t="n">
        <v>35551</v>
      </c>
      <c r="B190" s="28" t="n">
        <v>2.2806</v>
      </c>
      <c r="C190" s="28"/>
      <c r="D190" s="28" t="n">
        <v>2.3531</v>
      </c>
      <c r="E190" s="28" t="n">
        <v>2.0406</v>
      </c>
      <c r="F190" s="28" t="n">
        <v>2.0006</v>
      </c>
      <c r="G190" s="28" t="n">
        <v>1.7206</v>
      </c>
      <c r="H190" s="28" t="n">
        <v>2.0981</v>
      </c>
      <c r="I190" s="28" t="n">
        <v>2.2406</v>
      </c>
      <c r="K190" s="28"/>
      <c r="L190" s="28"/>
      <c r="M190" s="28"/>
      <c r="N190" s="28" t="n">
        <v>2.1078</v>
      </c>
      <c r="AU190" s="28"/>
      <c r="AV190" s="28"/>
      <c r="AW190" s="28"/>
      <c r="AX190" s="28" t="n">
        <v>2.4424</v>
      </c>
      <c r="AY190" s="28"/>
      <c r="AZ190" s="28" t="n">
        <v>2.7124</v>
      </c>
      <c r="BA190" s="28" t="n">
        <v>2.1824</v>
      </c>
      <c r="BB190" s="28" t="n">
        <v>2.1524</v>
      </c>
      <c r="BC190" s="28" t="n">
        <v>2.0674</v>
      </c>
      <c r="BD190" s="28" t="n">
        <v>2.2474</v>
      </c>
      <c r="BE190" s="28" t="n">
        <v>2.3299</v>
      </c>
      <c r="BF190" s="28"/>
      <c r="BG190" s="28"/>
      <c r="BI190" s="28"/>
      <c r="BJ190" s="28" t="n">
        <v>2.218</v>
      </c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W190" s="28"/>
      <c r="BY190" s="28"/>
      <c r="BZ190" s="28"/>
    </row>
    <row r="191" customFormat="false" ht="12.75" hidden="false" customHeight="false" outlineLevel="0" collapsed="false">
      <c r="A191" s="56" t="n">
        <v>35552</v>
      </c>
      <c r="B191" s="28" t="n">
        <v>2.246</v>
      </c>
      <c r="C191" s="28"/>
      <c r="D191" s="28" t="n">
        <v>2.321</v>
      </c>
      <c r="E191" s="28" t="n">
        <v>2.016</v>
      </c>
      <c r="F191" s="28" t="n">
        <v>1.981</v>
      </c>
      <c r="G191" s="28" t="n">
        <v>1.6985</v>
      </c>
      <c r="H191" s="28" t="n">
        <v>2.066</v>
      </c>
      <c r="I191" s="28" t="n">
        <v>2.206</v>
      </c>
      <c r="K191" s="28"/>
      <c r="L191" s="28"/>
      <c r="M191" s="28"/>
      <c r="N191" s="28" t="n">
        <v>2.084</v>
      </c>
      <c r="AU191" s="28"/>
      <c r="AV191" s="28"/>
      <c r="AW191" s="28"/>
      <c r="AX191" s="28" t="n">
        <v>2.421</v>
      </c>
      <c r="AY191" s="28"/>
      <c r="AZ191" s="28" t="n">
        <v>2.691</v>
      </c>
      <c r="BA191" s="28" t="n">
        <v>2.166</v>
      </c>
      <c r="BB191" s="28" t="n">
        <v>2.141</v>
      </c>
      <c r="BC191" s="28" t="n">
        <v>2.056</v>
      </c>
      <c r="BD191" s="28" t="n">
        <v>2.2335</v>
      </c>
      <c r="BE191" s="28" t="n">
        <v>2.306</v>
      </c>
      <c r="BF191" s="28"/>
      <c r="BG191" s="28"/>
      <c r="BI191" s="28"/>
      <c r="BJ191" s="28" t="n">
        <v>2.218</v>
      </c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W191" s="28"/>
      <c r="BY191" s="28"/>
      <c r="BZ191" s="28"/>
    </row>
    <row r="192" customFormat="false" ht="12.75" hidden="false" customHeight="false" outlineLevel="0" collapsed="false">
      <c r="A192" s="56" t="n">
        <v>35555</v>
      </c>
      <c r="B192" s="28" t="n">
        <v>2.322</v>
      </c>
      <c r="C192" s="28"/>
      <c r="D192" s="28" t="n">
        <v>2.397</v>
      </c>
      <c r="E192" s="28" t="n">
        <v>2.082</v>
      </c>
      <c r="F192" s="28" t="n">
        <v>2.047</v>
      </c>
      <c r="G192" s="28" t="n">
        <v>1.752</v>
      </c>
      <c r="H192" s="28" t="n">
        <v>2.127</v>
      </c>
      <c r="I192" s="28" t="n">
        <v>2.277</v>
      </c>
      <c r="K192" s="28"/>
      <c r="L192" s="28"/>
      <c r="M192" s="28"/>
      <c r="N192" s="28" t="n">
        <v>2.131</v>
      </c>
      <c r="AU192" s="28"/>
      <c r="AV192" s="28"/>
      <c r="AW192" s="28"/>
      <c r="AX192" s="28" t="n">
        <v>2.481</v>
      </c>
      <c r="AY192" s="28"/>
      <c r="AZ192" s="28" t="n">
        <v>2.761</v>
      </c>
      <c r="BA192" s="28" t="n">
        <v>2.221</v>
      </c>
      <c r="BB192" s="28" t="n">
        <v>2.191</v>
      </c>
      <c r="BC192" s="28" t="n">
        <v>2.101</v>
      </c>
      <c r="BD192" s="28" t="n">
        <v>2.2885</v>
      </c>
      <c r="BE192" s="28" t="n">
        <v>2.366</v>
      </c>
      <c r="BF192" s="28"/>
      <c r="BG192" s="28"/>
      <c r="BI192" s="28"/>
      <c r="BJ192" s="28" t="n">
        <v>2.2792</v>
      </c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W192" s="28"/>
      <c r="BY192" s="28"/>
      <c r="BZ192" s="28"/>
    </row>
    <row r="193" customFormat="false" ht="12.75" hidden="false" customHeight="false" outlineLevel="0" collapsed="false">
      <c r="A193" s="56" t="n">
        <v>35556</v>
      </c>
      <c r="B193" s="28" t="n">
        <v>2.354</v>
      </c>
      <c r="C193" s="28"/>
      <c r="D193" s="28" t="n">
        <v>2.429</v>
      </c>
      <c r="E193" s="28" t="n">
        <v>2.114</v>
      </c>
      <c r="F193" s="28" t="n">
        <v>2.079</v>
      </c>
      <c r="G193" s="28" t="n">
        <v>1.784</v>
      </c>
      <c r="H193" s="28" t="n">
        <v>2.159</v>
      </c>
      <c r="I193" s="28" t="n">
        <v>2.309</v>
      </c>
      <c r="K193" s="28"/>
      <c r="L193" s="28"/>
      <c r="M193" s="28"/>
      <c r="N193" s="28" t="n">
        <v>2.163</v>
      </c>
      <c r="AU193" s="28"/>
      <c r="AV193" s="28"/>
      <c r="AW193" s="28"/>
      <c r="AX193" s="28" t="n">
        <v>2.5008</v>
      </c>
      <c r="AY193" s="28"/>
      <c r="AZ193" s="28" t="n">
        <v>2.7808</v>
      </c>
      <c r="BA193" s="28" t="n">
        <v>2.2408</v>
      </c>
      <c r="BB193" s="28" t="n">
        <v>2.2108</v>
      </c>
      <c r="BC193" s="28" t="n">
        <v>2.1208</v>
      </c>
      <c r="BD193" s="28" t="n">
        <v>2.3083</v>
      </c>
      <c r="BE193" s="28" t="n">
        <v>2.3858</v>
      </c>
      <c r="BF193" s="28"/>
      <c r="BG193" s="28"/>
      <c r="BI193" s="28"/>
      <c r="BJ193" s="28" t="n">
        <v>2.299</v>
      </c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W193" s="28"/>
      <c r="BY193" s="28"/>
      <c r="BZ193" s="28"/>
    </row>
    <row r="194" customFormat="false" ht="12.75" hidden="false" customHeight="false" outlineLevel="0" collapsed="false">
      <c r="A194" s="56" t="n">
        <v>35557</v>
      </c>
      <c r="B194" s="28" t="n">
        <v>2.277</v>
      </c>
      <c r="C194" s="28"/>
      <c r="D194" s="28" t="n">
        <v>2.352</v>
      </c>
      <c r="E194" s="28" t="n">
        <v>2.057</v>
      </c>
      <c r="F194" s="28" t="n">
        <v>2.012</v>
      </c>
      <c r="G194" s="28" t="n">
        <v>1.722</v>
      </c>
      <c r="H194" s="28" t="n">
        <v>2.092</v>
      </c>
      <c r="I194" s="28" t="n">
        <v>2.2345</v>
      </c>
      <c r="K194" s="28"/>
      <c r="L194" s="28"/>
      <c r="M194" s="28"/>
      <c r="N194" s="28" t="n">
        <v>2.1292</v>
      </c>
      <c r="AU194" s="28"/>
      <c r="AV194" s="28"/>
      <c r="AW194" s="28"/>
      <c r="AX194" s="28" t="n">
        <v>2.432</v>
      </c>
      <c r="AY194" s="28"/>
      <c r="AZ194" s="28" t="n">
        <v>2.712</v>
      </c>
      <c r="BA194" s="28" t="n">
        <v>2.177</v>
      </c>
      <c r="BB194" s="28" t="n">
        <v>2.152</v>
      </c>
      <c r="BC194" s="28" t="n">
        <v>2.052</v>
      </c>
      <c r="BD194" s="28" t="n">
        <v>2.242</v>
      </c>
      <c r="BE194" s="28" t="n">
        <v>2.317</v>
      </c>
      <c r="BF194" s="28"/>
      <c r="BG194" s="28"/>
      <c r="BI194" s="28"/>
      <c r="BJ194" s="28" t="n">
        <v>2.2536</v>
      </c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W194" s="28"/>
      <c r="BY194" s="28"/>
      <c r="BZ194" s="28"/>
    </row>
    <row r="195" customFormat="false" ht="12.75" hidden="false" customHeight="false" outlineLevel="0" collapsed="false">
      <c r="A195" s="56" t="n">
        <v>35558</v>
      </c>
      <c r="B195" s="28" t="n">
        <v>2.241</v>
      </c>
      <c r="C195" s="28"/>
      <c r="D195" s="28" t="n">
        <v>2.321</v>
      </c>
      <c r="E195" s="28" t="n">
        <v>2.021</v>
      </c>
      <c r="F195" s="28" t="n">
        <v>1.9885</v>
      </c>
      <c r="G195" s="28" t="n">
        <v>1.691</v>
      </c>
      <c r="H195" s="28" t="n">
        <v>2.061</v>
      </c>
      <c r="I195" s="28" t="n">
        <v>2.201</v>
      </c>
      <c r="K195" s="28"/>
      <c r="L195" s="28"/>
      <c r="M195" s="28"/>
      <c r="N195" s="28" t="n">
        <v>2.077</v>
      </c>
      <c r="AU195" s="28"/>
      <c r="AV195" s="28"/>
      <c r="AW195" s="28"/>
      <c r="AX195" s="28" t="n">
        <v>2.395</v>
      </c>
      <c r="AY195" s="28"/>
      <c r="AZ195" s="28" t="n">
        <v>2.675</v>
      </c>
      <c r="BA195" s="28" t="n">
        <v>2.145</v>
      </c>
      <c r="BB195" s="28" t="n">
        <v>2.11</v>
      </c>
      <c r="BC195" s="28" t="n">
        <v>2.015</v>
      </c>
      <c r="BD195" s="28" t="n">
        <v>2.2075</v>
      </c>
      <c r="BE195" s="28" t="n">
        <v>2.28125</v>
      </c>
      <c r="BF195" s="28"/>
      <c r="BG195" s="28"/>
      <c r="BI195" s="28"/>
      <c r="BJ195" s="28" t="n">
        <v>2.221</v>
      </c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W195" s="28"/>
      <c r="BY195" s="28"/>
      <c r="BZ195" s="28"/>
    </row>
    <row r="196" customFormat="false" ht="12.75" hidden="false" customHeight="false" outlineLevel="0" collapsed="false">
      <c r="A196" s="56" t="n">
        <v>35559</v>
      </c>
      <c r="B196" s="28" t="n">
        <v>2.224</v>
      </c>
      <c r="C196" s="28"/>
      <c r="D196" s="28" t="n">
        <v>2.3015</v>
      </c>
      <c r="E196" s="28" t="n">
        <v>1.999</v>
      </c>
      <c r="F196" s="28" t="n">
        <v>1.974</v>
      </c>
      <c r="G196" s="28" t="n">
        <v>1.664</v>
      </c>
      <c r="H196" s="28" t="n">
        <v>2.039</v>
      </c>
      <c r="I196" s="28" t="n">
        <v>2.179</v>
      </c>
      <c r="K196" s="28"/>
      <c r="L196" s="28"/>
      <c r="M196" s="28"/>
      <c r="N196" s="28" t="n">
        <v>2.072</v>
      </c>
      <c r="AU196" s="28"/>
      <c r="AV196" s="28"/>
      <c r="AW196" s="28"/>
      <c r="AX196" s="28" t="n">
        <v>2.369</v>
      </c>
      <c r="AY196" s="28"/>
      <c r="AZ196" s="28" t="n">
        <v>2.649</v>
      </c>
      <c r="BA196" s="28" t="n">
        <v>2.1165</v>
      </c>
      <c r="BB196" s="28" t="n">
        <v>2.079</v>
      </c>
      <c r="BC196" s="28" t="n">
        <v>1.989</v>
      </c>
      <c r="BD196" s="28" t="n">
        <v>2.179</v>
      </c>
      <c r="BE196" s="28" t="n">
        <v>2.254</v>
      </c>
      <c r="BF196" s="28"/>
      <c r="BG196" s="28"/>
      <c r="BI196" s="28"/>
      <c r="BJ196" s="28" t="n">
        <v>2.211</v>
      </c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W196" s="28"/>
      <c r="BY196" s="28"/>
      <c r="BZ196" s="28"/>
    </row>
    <row r="197" customFormat="false" ht="12.75" hidden="false" customHeight="false" outlineLevel="0" collapsed="false">
      <c r="A197" s="56" t="n">
        <v>35562</v>
      </c>
      <c r="B197" s="28" t="n">
        <v>2.198</v>
      </c>
      <c r="C197" s="28"/>
      <c r="D197" s="28" t="n">
        <v>2.2805</v>
      </c>
      <c r="E197" s="28" t="n">
        <v>1.9755</v>
      </c>
      <c r="F197" s="28" t="n">
        <v>1.943</v>
      </c>
      <c r="G197" s="28" t="n">
        <v>1.643</v>
      </c>
      <c r="H197" s="28" t="n">
        <v>2.013</v>
      </c>
      <c r="I197" s="28" t="n">
        <v>2.1505</v>
      </c>
      <c r="K197" s="28"/>
      <c r="L197" s="28"/>
      <c r="M197" s="28"/>
      <c r="N197" s="28" t="n">
        <v>2.0382</v>
      </c>
      <c r="AU197" s="28"/>
      <c r="AV197" s="28"/>
      <c r="AW197" s="28"/>
      <c r="AX197" s="28" t="n">
        <v>2.34</v>
      </c>
      <c r="AY197" s="28"/>
      <c r="AZ197" s="28" t="n">
        <v>2.635</v>
      </c>
      <c r="BA197" s="28" t="n">
        <v>2.0975</v>
      </c>
      <c r="BB197" s="28" t="n">
        <v>2.0475</v>
      </c>
      <c r="BC197" s="28" t="n">
        <v>1.965</v>
      </c>
      <c r="BD197" s="28" t="n">
        <v>2.15</v>
      </c>
      <c r="BE197" s="28" t="n">
        <v>2.225</v>
      </c>
      <c r="BF197" s="28"/>
      <c r="BG197" s="28"/>
      <c r="BI197" s="28"/>
      <c r="BJ197" s="28" t="n">
        <v>2.186</v>
      </c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W197" s="28"/>
      <c r="BY197" s="28"/>
      <c r="BZ197" s="28"/>
    </row>
    <row r="198" customFormat="false" ht="12.75" hidden="false" customHeight="false" outlineLevel="0" collapsed="false">
      <c r="A198" s="56" t="n">
        <v>35563</v>
      </c>
      <c r="B198" s="28" t="n">
        <v>2.2586</v>
      </c>
      <c r="C198" s="28"/>
      <c r="D198" s="28" t="n">
        <v>2.3386</v>
      </c>
      <c r="E198" s="28" t="n">
        <v>2.0336</v>
      </c>
      <c r="F198" s="28" t="n">
        <v>1.9986</v>
      </c>
      <c r="G198" s="28" t="n">
        <v>1.6786</v>
      </c>
      <c r="H198" s="28" t="n">
        <v>2.0736</v>
      </c>
      <c r="I198" s="28" t="n">
        <v>2.2111</v>
      </c>
      <c r="K198" s="28"/>
      <c r="L198" s="28"/>
      <c r="M198" s="28"/>
      <c r="N198" s="28" t="n">
        <v>2.09</v>
      </c>
      <c r="AU198" s="28"/>
      <c r="AV198" s="28"/>
      <c r="AW198" s="28"/>
      <c r="AX198" s="28" t="n">
        <v>2.3874</v>
      </c>
      <c r="AY198" s="28"/>
      <c r="AZ198" s="28" t="n">
        <v>2.6724</v>
      </c>
      <c r="BA198" s="28" t="n">
        <v>2.1374</v>
      </c>
      <c r="BB198" s="28" t="n">
        <v>2.1024</v>
      </c>
      <c r="BC198" s="28" t="n">
        <v>2.0224</v>
      </c>
      <c r="BD198" s="28" t="n">
        <v>2.1949</v>
      </c>
      <c r="BE198" s="28" t="n">
        <v>2.2724</v>
      </c>
      <c r="BF198" s="28"/>
      <c r="BG198" s="28"/>
      <c r="BI198" s="28"/>
      <c r="BJ198" s="28" t="n">
        <v>2.221</v>
      </c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W198" s="28"/>
      <c r="BY198" s="28"/>
      <c r="BZ198" s="28"/>
    </row>
    <row r="199" customFormat="false" ht="12.75" hidden="false" customHeight="false" outlineLevel="0" collapsed="false">
      <c r="A199" s="56" t="n">
        <v>35564</v>
      </c>
      <c r="B199" s="28" t="n">
        <v>2.192</v>
      </c>
      <c r="C199" s="28"/>
      <c r="D199" s="28" t="n">
        <v>2.272</v>
      </c>
      <c r="E199" s="28" t="n">
        <v>1.982</v>
      </c>
      <c r="F199" s="28" t="n">
        <v>1.947</v>
      </c>
      <c r="G199" s="28" t="n">
        <v>1.617</v>
      </c>
      <c r="H199" s="28" t="n">
        <v>2.012</v>
      </c>
      <c r="I199" s="28" t="n">
        <v>2.147</v>
      </c>
      <c r="K199" s="28"/>
      <c r="L199" s="28"/>
      <c r="M199" s="28"/>
      <c r="N199" s="28" t="n">
        <v>2.0486</v>
      </c>
      <c r="AU199" s="28"/>
      <c r="AV199" s="28"/>
      <c r="AW199" s="28"/>
      <c r="AX199" s="28" t="n">
        <v>2.3476</v>
      </c>
      <c r="AY199" s="28"/>
      <c r="AZ199" s="28" t="n">
        <v>2.6276</v>
      </c>
      <c r="BA199" s="28" t="n">
        <v>2.1051</v>
      </c>
      <c r="BB199" s="28" t="n">
        <v>2.0626</v>
      </c>
      <c r="BC199" s="28" t="n">
        <v>1.9976</v>
      </c>
      <c r="BD199" s="28" t="n">
        <v>2.1601</v>
      </c>
      <c r="BE199" s="28" t="n">
        <v>2.2326</v>
      </c>
      <c r="BF199" s="28"/>
      <c r="BG199" s="28"/>
      <c r="BI199" s="28"/>
      <c r="BJ199" s="28" t="n">
        <v>2.186</v>
      </c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W199" s="28"/>
      <c r="BY199" s="28"/>
      <c r="BZ199" s="28"/>
    </row>
    <row r="200" customFormat="false" ht="12.75" hidden="false" customHeight="false" outlineLevel="0" collapsed="false">
      <c r="A200" s="56" t="n">
        <v>35565</v>
      </c>
      <c r="B200" s="28" t="n">
        <v>2.246</v>
      </c>
      <c r="C200" s="28"/>
      <c r="D200" s="28" t="n">
        <v>2.326</v>
      </c>
      <c r="E200" s="28" t="n">
        <v>2.026</v>
      </c>
      <c r="F200" s="28" t="n">
        <v>2.001</v>
      </c>
      <c r="G200" s="28" t="n">
        <v>1.651</v>
      </c>
      <c r="H200" s="28" t="n">
        <v>2.066</v>
      </c>
      <c r="I200" s="28" t="n">
        <v>2.2035</v>
      </c>
      <c r="K200" s="28"/>
      <c r="L200" s="28"/>
      <c r="M200" s="28"/>
      <c r="N200" s="28" t="n">
        <v>2.0712</v>
      </c>
      <c r="AU200" s="28"/>
      <c r="AV200" s="28"/>
      <c r="AW200" s="28"/>
      <c r="AX200" s="28" t="n">
        <v>2.393</v>
      </c>
      <c r="AY200" s="28"/>
      <c r="AZ200" s="28" t="n">
        <v>2.678</v>
      </c>
      <c r="BA200" s="28" t="n">
        <v>2.148</v>
      </c>
      <c r="BB200" s="28" t="n">
        <v>2.108</v>
      </c>
      <c r="BC200" s="28" t="n">
        <v>2.043</v>
      </c>
      <c r="BD200" s="28" t="n">
        <v>2.208</v>
      </c>
      <c r="BE200" s="28" t="n">
        <v>2.278</v>
      </c>
      <c r="BF200" s="28"/>
      <c r="BG200" s="28"/>
      <c r="BI200" s="28"/>
      <c r="BJ200" s="28" t="n">
        <v>2.211</v>
      </c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W200" s="28"/>
      <c r="BY200" s="28"/>
      <c r="BZ200" s="28"/>
    </row>
    <row r="201" customFormat="false" ht="12.75" hidden="false" customHeight="false" outlineLevel="0" collapsed="false">
      <c r="A201" s="56" t="n">
        <v>35566</v>
      </c>
      <c r="B201" s="28" t="n">
        <v>2.227</v>
      </c>
      <c r="C201" s="28"/>
      <c r="D201" s="28" t="n">
        <v>2.2995</v>
      </c>
      <c r="E201" s="28" t="n">
        <v>2.007</v>
      </c>
      <c r="F201" s="28" t="n">
        <v>1.977</v>
      </c>
      <c r="G201" s="28" t="n">
        <v>1.617</v>
      </c>
      <c r="H201" s="28" t="n">
        <v>2.047</v>
      </c>
      <c r="I201" s="28" t="n">
        <v>2.187</v>
      </c>
      <c r="K201" s="28"/>
      <c r="L201" s="28"/>
      <c r="M201" s="28"/>
      <c r="N201" s="28" t="n">
        <v>2.0552</v>
      </c>
      <c r="AU201" s="28"/>
      <c r="AV201" s="28"/>
      <c r="AW201" s="28"/>
      <c r="AX201" s="28" t="n">
        <v>2.3696</v>
      </c>
      <c r="AY201" s="28"/>
      <c r="AZ201" s="28" t="n">
        <v>2.6446</v>
      </c>
      <c r="BA201" s="28" t="n">
        <v>2.1246</v>
      </c>
      <c r="BB201" s="28" t="n">
        <v>2.0846</v>
      </c>
      <c r="BC201" s="28" t="n">
        <v>2.0096</v>
      </c>
      <c r="BD201" s="28" t="n">
        <v>2.1796</v>
      </c>
      <c r="BE201" s="28" t="n">
        <v>2.2546</v>
      </c>
      <c r="BF201" s="28"/>
      <c r="BG201" s="28"/>
      <c r="BI201" s="28"/>
      <c r="BJ201" s="28" t="n">
        <v>2.1916</v>
      </c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W201" s="28"/>
      <c r="BY201" s="28"/>
      <c r="BZ201" s="28"/>
    </row>
    <row r="202" customFormat="false" ht="12.75" hidden="false" customHeight="false" outlineLevel="0" collapsed="false">
      <c r="A202" s="56" t="n">
        <v>35569</v>
      </c>
      <c r="B202" s="28" t="n">
        <v>2.2158</v>
      </c>
      <c r="C202" s="28"/>
      <c r="D202" s="28" t="n">
        <v>2.2858</v>
      </c>
      <c r="E202" s="28" t="n">
        <v>2.0208</v>
      </c>
      <c r="F202" s="28" t="n">
        <v>1.9908</v>
      </c>
      <c r="G202" s="28" t="n">
        <v>1.6208</v>
      </c>
      <c r="H202" s="28" t="n">
        <v>2.0408</v>
      </c>
      <c r="I202" s="28" t="n">
        <v>2.1783</v>
      </c>
      <c r="K202" s="28"/>
      <c r="L202" s="28"/>
      <c r="M202" s="28"/>
      <c r="N202" s="28" t="n">
        <v>2.0526</v>
      </c>
      <c r="AU202" s="28"/>
      <c r="AV202" s="28"/>
      <c r="AW202" s="28"/>
      <c r="AX202" s="28" t="n">
        <v>2.3636</v>
      </c>
      <c r="AY202" s="28"/>
      <c r="AZ202" s="28" t="n">
        <v>2.6386</v>
      </c>
      <c r="BA202" s="28" t="n">
        <v>2.1236</v>
      </c>
      <c r="BB202" s="28" t="n">
        <v>2.0911</v>
      </c>
      <c r="BC202" s="28" t="n">
        <v>2.0136</v>
      </c>
      <c r="BD202" s="28" t="n">
        <v>2.1786</v>
      </c>
      <c r="BE202" s="28" t="n">
        <v>2.2486</v>
      </c>
      <c r="BF202" s="28"/>
      <c r="BG202" s="28"/>
      <c r="BI202" s="28"/>
      <c r="BJ202" s="28" t="n">
        <v>2.193</v>
      </c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W202" s="28"/>
      <c r="BY202" s="28"/>
      <c r="BZ202" s="28"/>
    </row>
    <row r="203" customFormat="false" ht="12.75" hidden="false" customHeight="false" outlineLevel="0" collapsed="false">
      <c r="A203" s="56" t="n">
        <v>35570</v>
      </c>
      <c r="B203" s="28" t="n">
        <v>2.237</v>
      </c>
      <c r="C203" s="28"/>
      <c r="D203" s="28" t="n">
        <v>2.312</v>
      </c>
      <c r="E203" s="28" t="n">
        <v>2.037</v>
      </c>
      <c r="F203" s="28" t="n">
        <v>2.002</v>
      </c>
      <c r="G203" s="28" t="n">
        <v>1.647</v>
      </c>
      <c r="H203" s="28" t="n">
        <v>2.0695</v>
      </c>
      <c r="I203" s="28" t="n">
        <v>2.1995</v>
      </c>
      <c r="K203" s="28"/>
      <c r="L203" s="28"/>
      <c r="M203" s="28"/>
      <c r="N203" s="28" t="n">
        <v>2.075</v>
      </c>
      <c r="AU203" s="28"/>
      <c r="AV203" s="28"/>
      <c r="AW203" s="28"/>
      <c r="AX203" s="28" t="n">
        <v>2.385</v>
      </c>
      <c r="AY203" s="28"/>
      <c r="AZ203" s="28" t="n">
        <v>2.66</v>
      </c>
      <c r="BA203" s="28" t="n">
        <v>2.1425</v>
      </c>
      <c r="BB203" s="28" t="n">
        <v>2.115</v>
      </c>
      <c r="BC203" s="28" t="n">
        <v>2.035</v>
      </c>
      <c r="BD203" s="28" t="n">
        <v>2.2</v>
      </c>
      <c r="BE203" s="28" t="n">
        <v>2.275</v>
      </c>
      <c r="BF203" s="28"/>
      <c r="BG203" s="28"/>
      <c r="BI203" s="28"/>
      <c r="BJ203" s="28" t="n">
        <v>2.211</v>
      </c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W203" s="28"/>
      <c r="BY203" s="28"/>
      <c r="BZ203" s="28"/>
    </row>
    <row r="204" customFormat="false" ht="12.75" hidden="false" customHeight="false" outlineLevel="0" collapsed="false">
      <c r="A204" s="56" t="n">
        <v>35571</v>
      </c>
      <c r="B204" s="28" t="n">
        <v>2.2216</v>
      </c>
      <c r="C204" s="28"/>
      <c r="D204" s="28" t="n">
        <v>2.2966</v>
      </c>
      <c r="E204" s="28" t="n">
        <v>2.0116</v>
      </c>
      <c r="F204" s="28" t="n">
        <v>1.9716</v>
      </c>
      <c r="G204" s="28" t="n">
        <v>1.6216</v>
      </c>
      <c r="H204" s="28" t="n">
        <v>2.0491</v>
      </c>
      <c r="I204" s="28" t="n">
        <v>2.1841</v>
      </c>
      <c r="K204" s="28"/>
      <c r="L204" s="28"/>
      <c r="M204" s="28"/>
      <c r="N204" s="28" t="n">
        <v>2.057</v>
      </c>
      <c r="AU204" s="28"/>
      <c r="AV204" s="28"/>
      <c r="AW204" s="28"/>
      <c r="AX204" s="28" t="n">
        <v>2.3794</v>
      </c>
      <c r="AY204" s="28"/>
      <c r="AZ204" s="28" t="n">
        <v>2.6544</v>
      </c>
      <c r="BA204" s="28" t="n">
        <v>2.1344</v>
      </c>
      <c r="BB204" s="28" t="n">
        <v>2.1144</v>
      </c>
      <c r="BC204" s="28" t="n">
        <v>2.0344</v>
      </c>
      <c r="BD204" s="28" t="n">
        <v>2.1944</v>
      </c>
      <c r="BE204" s="28" t="n">
        <v>2.2694</v>
      </c>
      <c r="BF204" s="28"/>
      <c r="BG204" s="28"/>
      <c r="BI204" s="28"/>
      <c r="BJ204" s="28" t="n">
        <v>2.211</v>
      </c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W204" s="28"/>
      <c r="BY204" s="28"/>
      <c r="BZ204" s="28"/>
    </row>
    <row r="205" customFormat="false" ht="12.75" hidden="false" customHeight="false" outlineLevel="0" collapsed="false">
      <c r="A205" s="56" t="n">
        <v>35572</v>
      </c>
      <c r="B205" s="28" t="n">
        <v>2.287</v>
      </c>
      <c r="C205" s="28"/>
      <c r="D205" s="28" t="n">
        <v>2.357</v>
      </c>
      <c r="E205" s="28" t="n">
        <v>2.072</v>
      </c>
      <c r="F205" s="28" t="n">
        <v>2.022</v>
      </c>
      <c r="G205" s="28" t="n">
        <v>1.702</v>
      </c>
      <c r="H205" s="28" t="n">
        <v>2.107</v>
      </c>
      <c r="I205" s="28" t="n">
        <v>2.252</v>
      </c>
      <c r="K205" s="28"/>
      <c r="L205" s="28"/>
      <c r="M205" s="28"/>
      <c r="N205" s="28" t="n">
        <v>2.106</v>
      </c>
      <c r="AU205" s="28"/>
      <c r="AV205" s="28"/>
      <c r="AW205" s="28"/>
      <c r="AX205" s="28" t="n">
        <v>2.429</v>
      </c>
      <c r="AY205" s="28"/>
      <c r="AZ205" s="28" t="n">
        <v>2.704</v>
      </c>
      <c r="BA205" s="28" t="n">
        <v>2.1915</v>
      </c>
      <c r="BB205" s="28" t="n">
        <v>2.159</v>
      </c>
      <c r="BC205" s="28" t="n">
        <v>2.079</v>
      </c>
      <c r="BD205" s="28" t="n">
        <v>2.239</v>
      </c>
      <c r="BE205" s="28" t="n">
        <v>2.319</v>
      </c>
      <c r="BF205" s="28"/>
      <c r="BG205" s="28"/>
      <c r="BI205" s="28"/>
      <c r="BJ205" s="28" t="n">
        <v>2.251</v>
      </c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W205" s="28"/>
      <c r="BY205" s="28"/>
      <c r="BZ205" s="28"/>
    </row>
    <row r="206" customFormat="false" ht="12.75" hidden="false" customHeight="false" outlineLevel="0" collapsed="false">
      <c r="A206" s="56" t="n">
        <v>35573</v>
      </c>
      <c r="B206" s="28" t="n">
        <v>2.3464</v>
      </c>
      <c r="C206" s="28"/>
      <c r="D206" s="28" t="n">
        <v>2.4114</v>
      </c>
      <c r="E206" s="28" t="n">
        <v>2.1264</v>
      </c>
      <c r="F206" s="28" t="n">
        <v>2.0764</v>
      </c>
      <c r="G206" s="28" t="n">
        <v>1.7064</v>
      </c>
      <c r="H206" s="28" t="n">
        <v>2.1564</v>
      </c>
      <c r="I206" s="28" t="n">
        <v>2.3089</v>
      </c>
      <c r="K206" s="28"/>
      <c r="L206" s="28"/>
      <c r="M206" s="28"/>
      <c r="N206" s="28" t="n">
        <v>2.1822</v>
      </c>
      <c r="AU206" s="28"/>
      <c r="AV206" s="28"/>
      <c r="AW206" s="28"/>
      <c r="AX206" s="28" t="n">
        <v>2.46</v>
      </c>
      <c r="AY206" s="28"/>
      <c r="AZ206" s="28" t="n">
        <v>2.735</v>
      </c>
      <c r="BA206" s="28" t="n">
        <v>2.215</v>
      </c>
      <c r="BB206" s="28" t="n">
        <v>2.195</v>
      </c>
      <c r="BC206" s="28" t="n">
        <v>2.1</v>
      </c>
      <c r="BD206" s="28" t="n">
        <v>2.27</v>
      </c>
      <c r="BE206" s="28" t="n">
        <v>2.35</v>
      </c>
      <c r="BF206" s="28"/>
      <c r="BG206" s="28"/>
      <c r="BI206" s="28"/>
      <c r="BJ206" s="28" t="n">
        <v>2.296</v>
      </c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W206" s="28"/>
      <c r="BY206" s="28"/>
      <c r="BZ206" s="28"/>
    </row>
    <row r="207" customFormat="false" ht="12.75" hidden="false" customHeight="false" outlineLevel="0" collapsed="false">
      <c r="A207" s="56" t="n">
        <v>35577</v>
      </c>
      <c r="B207" s="28" t="n">
        <v>2.309</v>
      </c>
      <c r="C207" s="28"/>
      <c r="D207" s="28" t="n">
        <v>2.3665</v>
      </c>
      <c r="E207" s="28" t="n">
        <v>2.079</v>
      </c>
      <c r="F207" s="28" t="n">
        <v>2.049</v>
      </c>
      <c r="G207" s="28" t="n">
        <v>1.669</v>
      </c>
      <c r="H207" s="28" t="n">
        <v>2.1265</v>
      </c>
      <c r="I207" s="28" t="n">
        <v>2.269</v>
      </c>
      <c r="K207" s="28"/>
      <c r="L207" s="28"/>
      <c r="M207" s="28"/>
      <c r="N207" s="28" t="n">
        <v>2.1442</v>
      </c>
      <c r="AU207" s="28"/>
      <c r="AV207" s="28"/>
      <c r="AW207" s="28"/>
      <c r="AX207" s="28" t="n">
        <v>2.423</v>
      </c>
      <c r="AY207" s="28"/>
      <c r="AZ207" s="28" t="n">
        <v>2.703</v>
      </c>
      <c r="BA207" s="28" t="n">
        <v>2.183</v>
      </c>
      <c r="BB207" s="28" t="n">
        <v>2.153</v>
      </c>
      <c r="BC207" s="28" t="n">
        <v>2.053</v>
      </c>
      <c r="BD207" s="28" t="n">
        <v>2.2355</v>
      </c>
      <c r="BE207" s="28" t="n">
        <v>2.313</v>
      </c>
      <c r="BF207" s="28"/>
      <c r="BG207" s="28"/>
      <c r="BI207" s="28"/>
      <c r="BJ207" s="28" t="n">
        <v>2.256</v>
      </c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W207" s="28"/>
      <c r="BY207" s="28"/>
      <c r="BZ207" s="28"/>
    </row>
    <row r="208" customFormat="false" ht="12.75" hidden="false" customHeight="false" outlineLevel="0" collapsed="false">
      <c r="A208" s="56" t="n">
        <v>35578</v>
      </c>
      <c r="B208" s="28" t="n">
        <v>2.2622</v>
      </c>
      <c r="C208" s="28"/>
      <c r="D208" s="28" t="n">
        <v>2.3172</v>
      </c>
      <c r="E208" s="28" t="n">
        <v>2.0522</v>
      </c>
      <c r="F208" s="28" t="n">
        <v>2.0172</v>
      </c>
      <c r="G208" s="28" t="n">
        <v>1.6372</v>
      </c>
      <c r="H208" s="28" t="n">
        <v>2.0822</v>
      </c>
      <c r="I208" s="28" t="n">
        <v>2.2222</v>
      </c>
      <c r="K208" s="28"/>
      <c r="L208" s="28"/>
      <c r="M208" s="28"/>
      <c r="N208" s="28" t="n">
        <v>2.1048</v>
      </c>
      <c r="AU208" s="28"/>
      <c r="AV208" s="28"/>
      <c r="AW208" s="28"/>
      <c r="AX208" s="28" t="n">
        <v>2.3326</v>
      </c>
      <c r="AY208" s="28"/>
      <c r="AZ208" s="28" t="n">
        <v>2.6076</v>
      </c>
      <c r="BA208" s="28" t="n">
        <v>2.0976</v>
      </c>
      <c r="BB208" s="28" t="n">
        <v>2.0676</v>
      </c>
      <c r="BC208" s="28" t="n">
        <v>1.9726</v>
      </c>
      <c r="BD208" s="28" t="n">
        <v>2.1426</v>
      </c>
      <c r="BE208" s="28" t="n">
        <v>2.2201</v>
      </c>
      <c r="BF208" s="28"/>
      <c r="BG208" s="28"/>
      <c r="BI208" s="28"/>
      <c r="BJ208" s="28" t="n">
        <v>2.159</v>
      </c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W208" s="28"/>
      <c r="BY208" s="28"/>
      <c r="BZ208" s="28"/>
    </row>
    <row r="209" customFormat="false" ht="12.75" hidden="false" customHeight="false" outlineLevel="0" collapsed="false">
      <c r="A209" s="56" t="n">
        <v>35579</v>
      </c>
      <c r="B209" s="28" t="n">
        <v>2.2574</v>
      </c>
      <c r="C209" s="28"/>
      <c r="D209" s="28" t="n">
        <v>2.3124</v>
      </c>
      <c r="E209" s="28" t="n">
        <v>2.0524</v>
      </c>
      <c r="F209" s="28" t="n">
        <v>2.0224</v>
      </c>
      <c r="G209" s="28" t="n">
        <v>1.6274</v>
      </c>
      <c r="H209" s="28" t="n">
        <v>2.0799</v>
      </c>
      <c r="I209" s="28" t="n">
        <v>2.2174</v>
      </c>
      <c r="K209" s="28"/>
      <c r="L209" s="28"/>
      <c r="M209" s="28"/>
      <c r="N209" s="28" t="n">
        <v>2.0908</v>
      </c>
      <c r="AU209" s="28"/>
      <c r="AV209" s="28"/>
      <c r="AW209" s="28"/>
      <c r="AX209" s="28" t="n">
        <v>2.3396</v>
      </c>
      <c r="AY209" s="28"/>
      <c r="AZ209" s="28" t="n">
        <v>2.6146</v>
      </c>
      <c r="BA209" s="28" t="n">
        <v>2.1046</v>
      </c>
      <c r="BB209" s="28" t="n">
        <v>2.0696</v>
      </c>
      <c r="BC209" s="28" t="n">
        <v>1.9846</v>
      </c>
      <c r="BD209" s="28" t="n">
        <v>2.1521</v>
      </c>
      <c r="BE209" s="28" t="n">
        <v>2.2271</v>
      </c>
      <c r="BF209" s="28"/>
      <c r="BG209" s="28"/>
      <c r="BI209" s="28"/>
      <c r="BJ209" s="28" t="n">
        <v>2.155</v>
      </c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W209" s="28"/>
      <c r="BY209" s="28"/>
      <c r="BZ209" s="28"/>
    </row>
    <row r="210" customFormat="false" ht="12.75" hidden="false" customHeight="false" outlineLevel="0" collapsed="false">
      <c r="A210" s="56" t="n">
        <v>35580</v>
      </c>
      <c r="B210" s="28" t="n">
        <v>2.1592</v>
      </c>
      <c r="C210" s="28"/>
      <c r="D210" s="28" t="n">
        <v>2.2142</v>
      </c>
      <c r="E210" s="28" t="n">
        <v>1.9592</v>
      </c>
      <c r="F210" s="28" t="n">
        <v>1.9292</v>
      </c>
      <c r="G210" s="28" t="n">
        <v>1.5542</v>
      </c>
      <c r="H210" s="28" t="n">
        <v>1.9892</v>
      </c>
      <c r="I210" s="28" t="n">
        <v>2.1217</v>
      </c>
      <c r="K210" s="28"/>
      <c r="L210" s="28"/>
      <c r="M210" s="28"/>
      <c r="N210" s="28" t="n">
        <v>2.005</v>
      </c>
      <c r="AU210" s="28"/>
      <c r="AV210" s="28"/>
      <c r="AW210" s="28"/>
      <c r="AX210" s="28" t="n">
        <v>2.3038</v>
      </c>
      <c r="AY210" s="28"/>
      <c r="AZ210" s="28" t="n">
        <v>2.5788</v>
      </c>
      <c r="BA210" s="28" t="n">
        <v>2.0638</v>
      </c>
      <c r="BB210" s="28" t="n">
        <v>2.0388</v>
      </c>
      <c r="BC210" s="28" t="n">
        <v>1.9638</v>
      </c>
      <c r="BD210" s="28" t="n">
        <v>2.1163</v>
      </c>
      <c r="BE210" s="28" t="n">
        <v>2.1938</v>
      </c>
      <c r="BF210" s="28"/>
      <c r="BG210" s="28"/>
      <c r="BI210" s="28"/>
      <c r="BJ210" s="28" t="n">
        <v>2.123</v>
      </c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W210" s="28"/>
      <c r="BY210" s="28"/>
      <c r="BZ210" s="28"/>
    </row>
    <row r="211" customFormat="false" ht="12.75" hidden="false" customHeight="false" outlineLevel="0" collapsed="false">
      <c r="A211" s="56" t="n">
        <v>35583</v>
      </c>
      <c r="B211" s="28" t="n">
        <v>2.152</v>
      </c>
      <c r="C211" s="28"/>
      <c r="D211" s="28" t="n">
        <v>2.212</v>
      </c>
      <c r="E211" s="28" t="n">
        <v>1.952</v>
      </c>
      <c r="F211" s="28" t="n">
        <v>1.912</v>
      </c>
      <c r="G211" s="28" t="n">
        <v>1.532</v>
      </c>
      <c r="H211" s="28" t="n">
        <v>1.982</v>
      </c>
      <c r="I211" s="28" t="n">
        <v>2.117</v>
      </c>
      <c r="K211" s="28"/>
      <c r="L211" s="28"/>
      <c r="M211" s="28"/>
      <c r="N211" s="28" t="n">
        <v>2.0004</v>
      </c>
      <c r="AU211" s="28"/>
      <c r="AV211" s="28"/>
      <c r="AW211" s="28"/>
      <c r="AX211" s="28" t="n">
        <v>2.303</v>
      </c>
      <c r="AY211" s="28"/>
      <c r="AZ211" s="28" t="n">
        <v>2.583</v>
      </c>
      <c r="BA211" s="28" t="n">
        <v>2.068</v>
      </c>
      <c r="BB211" s="28" t="n">
        <v>2.033</v>
      </c>
      <c r="BC211" s="28" t="n">
        <v>1.963</v>
      </c>
      <c r="BD211" s="28" t="n">
        <v>2.113</v>
      </c>
      <c r="BE211" s="28" t="n">
        <v>2.193</v>
      </c>
      <c r="BF211" s="28"/>
      <c r="BG211" s="28"/>
      <c r="BI211" s="28"/>
      <c r="BJ211" s="28" t="n">
        <v>2.128</v>
      </c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W211" s="28"/>
      <c r="BY211" s="28"/>
      <c r="BZ211" s="28"/>
    </row>
    <row r="212" customFormat="false" ht="12.75" hidden="false" customHeight="false" outlineLevel="0" collapsed="false">
      <c r="A212" s="56" t="n">
        <v>35584</v>
      </c>
      <c r="B212" s="28" t="n">
        <v>2.1936</v>
      </c>
      <c r="C212" s="28"/>
      <c r="D212" s="28" t="n">
        <v>2.2486</v>
      </c>
      <c r="E212" s="28" t="n">
        <v>1.9836</v>
      </c>
      <c r="F212" s="28" t="n">
        <v>1.9436</v>
      </c>
      <c r="G212" s="28" t="n">
        <v>1.5786</v>
      </c>
      <c r="H212" s="28" t="n">
        <v>2.0186</v>
      </c>
      <c r="I212" s="28" t="n">
        <v>2.1561</v>
      </c>
      <c r="K212" s="28"/>
      <c r="L212" s="28"/>
      <c r="M212" s="28"/>
      <c r="N212" s="28" t="n">
        <v>2.0322</v>
      </c>
      <c r="AU212" s="28"/>
      <c r="AV212" s="28"/>
      <c r="AW212" s="28"/>
      <c r="AX212" s="28" t="n">
        <v>2.34</v>
      </c>
      <c r="AY212" s="28"/>
      <c r="AZ212" s="28" t="n">
        <v>2.615</v>
      </c>
      <c r="BA212" s="28" t="n">
        <v>2.1</v>
      </c>
      <c r="BB212" s="28" t="n">
        <v>2.07</v>
      </c>
      <c r="BC212" s="28" t="n">
        <v>2</v>
      </c>
      <c r="BD212" s="28" t="n">
        <v>2.155</v>
      </c>
      <c r="BE212" s="28" t="n">
        <v>2.23</v>
      </c>
      <c r="BF212" s="28"/>
      <c r="BG212" s="28"/>
      <c r="BI212" s="28"/>
      <c r="BJ212" s="28" t="n">
        <v>2.121</v>
      </c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W212" s="28"/>
      <c r="BY212" s="28"/>
      <c r="BZ212" s="28"/>
    </row>
    <row r="213" customFormat="false" ht="12.75" hidden="false" customHeight="false" outlineLevel="0" collapsed="false">
      <c r="A213" s="56" t="n">
        <v>35585</v>
      </c>
      <c r="B213" s="28" t="n">
        <v>2.2052</v>
      </c>
      <c r="C213" s="28"/>
      <c r="D213" s="28" t="n">
        <v>2.2602</v>
      </c>
      <c r="E213" s="28" t="n">
        <v>1.9952</v>
      </c>
      <c r="F213" s="28" t="n">
        <v>1.9652</v>
      </c>
      <c r="G213" s="28" t="n">
        <v>1.5952</v>
      </c>
      <c r="H213" s="28" t="n">
        <v>2.0352</v>
      </c>
      <c r="I213" s="28" t="n">
        <v>2.1702</v>
      </c>
      <c r="K213" s="28"/>
      <c r="L213" s="28"/>
      <c r="M213" s="28"/>
      <c r="N213" s="28" t="n">
        <v>2.056</v>
      </c>
      <c r="AU213" s="28"/>
      <c r="AV213" s="28"/>
      <c r="AW213" s="28"/>
      <c r="AX213" s="28" t="n">
        <v>2.347</v>
      </c>
      <c r="AY213" s="28"/>
      <c r="AZ213" s="28" t="n">
        <v>2.617</v>
      </c>
      <c r="BA213" s="28" t="n">
        <v>2.107</v>
      </c>
      <c r="BB213" s="28" t="n">
        <v>2.077</v>
      </c>
      <c r="BC213" s="28" t="n">
        <v>2.007</v>
      </c>
      <c r="BD213" s="28" t="n">
        <v>2.162</v>
      </c>
      <c r="BE213" s="28" t="n">
        <v>2.2345</v>
      </c>
      <c r="BF213" s="28"/>
      <c r="BG213" s="28"/>
      <c r="BI213" s="28"/>
      <c r="BJ213" s="28" t="n">
        <v>2.134</v>
      </c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W213" s="28"/>
      <c r="BY213" s="28"/>
      <c r="BZ213" s="28"/>
    </row>
    <row r="214" customFormat="false" ht="12.75" hidden="false" customHeight="false" outlineLevel="0" collapsed="false">
      <c r="A214" s="56" t="n">
        <v>35586</v>
      </c>
      <c r="B214" s="28" t="n">
        <v>2.21900000572205</v>
      </c>
      <c r="C214" s="28"/>
      <c r="D214" s="28" t="n">
        <v>2.27400000572205</v>
      </c>
      <c r="E214" s="28" t="n">
        <v>2.00900000572205</v>
      </c>
      <c r="F214" s="28" t="n">
        <v>1.97900000572205</v>
      </c>
      <c r="G214" s="28" t="n">
        <v>1.60900000572205</v>
      </c>
      <c r="H214" s="28" t="n">
        <v>2.04900000572205</v>
      </c>
      <c r="I214" s="28" t="n">
        <v>2.18400000572205</v>
      </c>
      <c r="K214" s="28"/>
      <c r="L214" s="28"/>
      <c r="M214" s="28"/>
      <c r="N214" s="28" t="n">
        <v>2.06980000572205</v>
      </c>
      <c r="AU214" s="28"/>
      <c r="AV214" s="28"/>
      <c r="AW214" s="28"/>
      <c r="AX214" s="28" t="n">
        <v>2.36700000762939</v>
      </c>
      <c r="AY214" s="28"/>
      <c r="AZ214" s="28" t="n">
        <v>2.63700000762939</v>
      </c>
      <c r="BA214" s="28" t="n">
        <v>2.12700000762939</v>
      </c>
      <c r="BB214" s="28" t="n">
        <v>2.09700000762939</v>
      </c>
      <c r="BC214" s="28" t="n">
        <v>2.02700000762939</v>
      </c>
      <c r="BD214" s="28" t="n">
        <v>2.18200000762939</v>
      </c>
      <c r="BE214" s="28" t="n">
        <v>2.25450000762939</v>
      </c>
      <c r="BF214" s="28"/>
      <c r="BG214" s="28"/>
      <c r="BI214" s="28"/>
      <c r="BJ214" s="28" t="n">
        <v>2.15400000762939</v>
      </c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W214" s="28"/>
      <c r="BY214" s="28"/>
      <c r="BZ214" s="28"/>
    </row>
    <row r="215" customFormat="false" ht="12.75" hidden="false" customHeight="false" outlineLevel="0" collapsed="false">
      <c r="A215" s="56" t="n">
        <v>35587</v>
      </c>
      <c r="B215" s="28" t="n">
        <v>2.18560004234314</v>
      </c>
      <c r="C215" s="28"/>
      <c r="D215" s="28" t="n">
        <v>2.24060004234314</v>
      </c>
      <c r="E215" s="28" t="n">
        <v>1.96560004234314</v>
      </c>
      <c r="F215" s="28" t="n">
        <v>1.93060004234314</v>
      </c>
      <c r="G215" s="28" t="n">
        <v>1.57560004234314</v>
      </c>
      <c r="H215" s="28" t="n">
        <v>2.00810004234314</v>
      </c>
      <c r="I215" s="28" t="n">
        <v>2.14810004234314</v>
      </c>
      <c r="K215" s="28"/>
      <c r="L215" s="28"/>
      <c r="M215" s="28"/>
      <c r="N215" s="28" t="n">
        <v>2.03620004653931</v>
      </c>
      <c r="AU215" s="28"/>
      <c r="AV215" s="28"/>
      <c r="AW215" s="28"/>
      <c r="AX215" s="28" t="n">
        <v>2.35500001907349</v>
      </c>
      <c r="AY215" s="28"/>
      <c r="AZ215" s="28" t="n">
        <v>2.63000001907349</v>
      </c>
      <c r="BA215" s="28" t="n">
        <v>2.11500001907349</v>
      </c>
      <c r="BB215" s="28" t="n">
        <v>2.08500001907349</v>
      </c>
      <c r="BC215" s="28" t="n">
        <v>2.02500001907349</v>
      </c>
      <c r="BD215" s="28" t="n">
        <v>2.17000001907349</v>
      </c>
      <c r="BE215" s="28" t="n">
        <v>2.24500001907349</v>
      </c>
      <c r="BF215" s="28"/>
      <c r="BG215" s="28"/>
      <c r="BI215" s="28"/>
      <c r="BJ215" s="28" t="n">
        <v>2.13840000629425</v>
      </c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W215" s="28"/>
      <c r="BY215" s="28"/>
      <c r="BZ215" s="28"/>
    </row>
    <row r="216" customFormat="false" ht="12.75" hidden="false" customHeight="false" outlineLevel="0" collapsed="false">
      <c r="A216" s="56" t="n">
        <v>35590</v>
      </c>
      <c r="B216" s="28" t="n">
        <v>2.175</v>
      </c>
      <c r="C216" s="28"/>
      <c r="D216" s="28" t="n">
        <v>2.23</v>
      </c>
      <c r="E216" s="28" t="n">
        <v>1.9575</v>
      </c>
      <c r="F216" s="28" t="n">
        <v>1.9225</v>
      </c>
      <c r="G216" s="28" t="n">
        <v>1.565</v>
      </c>
      <c r="H216" s="28" t="n">
        <v>2</v>
      </c>
      <c r="I216" s="28" t="n">
        <v>2.1375</v>
      </c>
      <c r="K216" s="28"/>
      <c r="L216" s="28"/>
      <c r="M216" s="28"/>
      <c r="N216" s="28" t="n">
        <v>2.0190000295639</v>
      </c>
      <c r="AU216" s="28"/>
      <c r="AV216" s="28"/>
      <c r="AW216" s="28"/>
      <c r="AX216" s="28" t="n">
        <v>2.34360003471375</v>
      </c>
      <c r="AY216" s="28"/>
      <c r="AZ216" s="28" t="n">
        <v>2.61860003471375</v>
      </c>
      <c r="BA216" s="28" t="n">
        <v>2.10360003471375</v>
      </c>
      <c r="BB216" s="28" t="n">
        <v>2.07360003471375</v>
      </c>
      <c r="BC216" s="28" t="n">
        <v>2.00360003471375</v>
      </c>
      <c r="BD216" s="28" t="n">
        <v>2.16360003471375</v>
      </c>
      <c r="BE216" s="28" t="n">
        <v>2.23360003471375</v>
      </c>
      <c r="BF216" s="28"/>
      <c r="BG216" s="28"/>
      <c r="BI216" s="28"/>
      <c r="BJ216" s="28" t="n">
        <v>2.12799997329712</v>
      </c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W216" s="28"/>
      <c r="BY216" s="28"/>
      <c r="BZ216" s="28"/>
    </row>
    <row r="217" customFormat="false" ht="12.75" hidden="false" customHeight="false" outlineLevel="0" collapsed="false">
      <c r="A217" s="56" t="n">
        <v>35591</v>
      </c>
      <c r="B217" s="28" t="n">
        <v>2.13339996337891</v>
      </c>
      <c r="C217" s="28"/>
      <c r="D217" s="28" t="n">
        <v>2.18839996337891</v>
      </c>
      <c r="E217" s="28" t="n">
        <v>1.92339996337891</v>
      </c>
      <c r="F217" s="28" t="n">
        <v>1.89339996337891</v>
      </c>
      <c r="G217" s="28" t="n">
        <v>1.58339996337891</v>
      </c>
      <c r="H217" s="28" t="n">
        <v>1.95839996337891</v>
      </c>
      <c r="I217" s="28" t="n">
        <v>2.09589996337891</v>
      </c>
      <c r="K217" s="28"/>
      <c r="L217" s="28"/>
      <c r="M217" s="28"/>
      <c r="N217" s="28" t="n">
        <v>1.98479993343353</v>
      </c>
      <c r="O217" s="28"/>
      <c r="P217" s="28"/>
      <c r="Q217" s="28"/>
      <c r="R217" s="28" t="n">
        <v>2.17288887500763</v>
      </c>
      <c r="S217" s="28"/>
      <c r="T217" s="28" t="n">
        <v>2.23538887500763</v>
      </c>
      <c r="U217" s="28" t="n">
        <v>1.94288887500763</v>
      </c>
      <c r="V217" s="28" t="n">
        <v>1.92288887500763</v>
      </c>
      <c r="W217" s="28" t="n">
        <v>1.67288887500763</v>
      </c>
      <c r="X217" s="28" t="n">
        <v>1.98038887500763</v>
      </c>
      <c r="Y217" s="28" t="n">
        <v>2.13288887500763</v>
      </c>
      <c r="Z217" s="28"/>
      <c r="AA217" s="28"/>
      <c r="AC217" s="28"/>
      <c r="AD217" s="28" t="n">
        <v>1.99288887500763</v>
      </c>
      <c r="AU217" s="28"/>
      <c r="AV217" s="28"/>
      <c r="AW217" s="28"/>
      <c r="AX217" s="28" t="n">
        <v>2.31199994087219</v>
      </c>
      <c r="AY217" s="28"/>
      <c r="AZ217" s="28" t="n">
        <v>2.58699994087219</v>
      </c>
      <c r="BA217" s="28" t="n">
        <v>2.07199994087219</v>
      </c>
      <c r="BB217" s="28" t="n">
        <v>2.04699994087219</v>
      </c>
      <c r="BC217" s="28" t="n">
        <v>1.98699994087219</v>
      </c>
      <c r="BD217" s="28" t="n">
        <v>2.13199994087219</v>
      </c>
      <c r="BE217" s="28" t="n">
        <v>2.20199994087219</v>
      </c>
      <c r="BF217" s="28"/>
      <c r="BG217" s="28"/>
      <c r="BI217" s="28"/>
      <c r="BJ217" s="28" t="n">
        <v>2.1104000043869</v>
      </c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W217" s="28"/>
      <c r="BY217" s="28"/>
      <c r="BZ217" s="28"/>
    </row>
    <row r="218" customFormat="false" ht="12.75" hidden="false" customHeight="false" outlineLevel="0" collapsed="false">
      <c r="A218" s="56" t="n">
        <v>35592</v>
      </c>
      <c r="B218" s="28" t="n">
        <v>2.13459997177124</v>
      </c>
      <c r="C218" s="28"/>
      <c r="D218" s="28" t="n">
        <v>2.17959997177124</v>
      </c>
      <c r="E218" s="28" t="n">
        <v>1.92459997177124</v>
      </c>
      <c r="F218" s="28" t="n">
        <v>1.89209997177124</v>
      </c>
      <c r="G218" s="28" t="n">
        <v>1.57459997177124</v>
      </c>
      <c r="H218" s="28" t="n">
        <v>1.96209997177124</v>
      </c>
      <c r="I218" s="28" t="n">
        <v>2.09959997177124</v>
      </c>
      <c r="K218" s="28"/>
      <c r="L218" s="28"/>
      <c r="M218" s="28"/>
      <c r="N218" s="28" t="n">
        <v>1.98800003528595</v>
      </c>
      <c r="O218" s="28"/>
      <c r="P218" s="28"/>
      <c r="Q218" s="28"/>
      <c r="R218" s="28" t="n">
        <v>2.06114285332816</v>
      </c>
      <c r="S218" s="28"/>
      <c r="T218" s="28" t="n">
        <v>2.12364285332816</v>
      </c>
      <c r="U218" s="28" t="n">
        <v>1.83614285332816</v>
      </c>
      <c r="V218" s="28" t="n">
        <v>1.82614285332816</v>
      </c>
      <c r="W218" s="28" t="n">
        <v>1.57114285332816</v>
      </c>
      <c r="X218" s="28" t="n">
        <v>1.87614285332816</v>
      </c>
      <c r="Y218" s="28" t="n">
        <v>2.02114285332816</v>
      </c>
      <c r="Z218" s="28"/>
      <c r="AA218" s="28"/>
      <c r="AC218" s="28"/>
      <c r="AD218" s="28" t="n">
        <v>1.88114285332816</v>
      </c>
      <c r="AU218" s="28"/>
      <c r="AV218" s="28"/>
      <c r="AW218" s="28"/>
      <c r="AX218" s="28" t="n">
        <v>2.31380000114441</v>
      </c>
      <c r="AY218" s="28"/>
      <c r="AZ218" s="28" t="n">
        <v>2.58380000114441</v>
      </c>
      <c r="BA218" s="28" t="n">
        <v>2.09380000114441</v>
      </c>
      <c r="BB218" s="28" t="n">
        <v>2.06880000114441</v>
      </c>
      <c r="BC218" s="28" t="n">
        <v>2.02880000114441</v>
      </c>
      <c r="BD218" s="28" t="n">
        <v>2.13880000114441</v>
      </c>
      <c r="BE218" s="28" t="n">
        <v>2.21130000114441</v>
      </c>
      <c r="BF218" s="28"/>
      <c r="BG218" s="28"/>
      <c r="BI218" s="28"/>
      <c r="BJ218" s="28" t="n">
        <v>2.12800000190735</v>
      </c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W218" s="28"/>
      <c r="BY218" s="28"/>
      <c r="BZ218" s="28"/>
    </row>
    <row r="219" customFormat="false" ht="12.75" hidden="false" customHeight="false" outlineLevel="0" collapsed="false">
      <c r="A219" s="56" t="n">
        <v>35593</v>
      </c>
      <c r="B219" s="28" t="n">
        <v>2.19040002822876</v>
      </c>
      <c r="C219" s="28"/>
      <c r="D219" s="28" t="n">
        <v>2.23540002822876</v>
      </c>
      <c r="E219" s="28" t="n">
        <v>1.97040002822876</v>
      </c>
      <c r="F219" s="28" t="n">
        <v>1.93540002822876</v>
      </c>
      <c r="G219" s="28" t="n">
        <v>1.65040002822876</v>
      </c>
      <c r="H219" s="28" t="n">
        <v>2.01790002822876</v>
      </c>
      <c r="I219" s="28" t="n">
        <v>2.15540002822876</v>
      </c>
      <c r="K219" s="28"/>
      <c r="L219" s="28"/>
      <c r="M219" s="28"/>
      <c r="N219" s="28" t="n">
        <v>2.04160003662109</v>
      </c>
      <c r="O219" s="28"/>
      <c r="P219" s="28"/>
      <c r="Q219" s="28"/>
      <c r="R219" s="28" t="n">
        <v>2.07871430260795</v>
      </c>
      <c r="S219" s="28"/>
      <c r="T219" s="28" t="n">
        <v>2.14871430260795</v>
      </c>
      <c r="U219" s="28" t="n">
        <v>1.84871430260795</v>
      </c>
      <c r="V219" s="28" t="n">
        <v>1.84371430260795</v>
      </c>
      <c r="W219" s="28" t="n">
        <v>1.59371430260795</v>
      </c>
      <c r="X219" s="28" t="n">
        <v>1.89621430260795</v>
      </c>
      <c r="Y219" s="28" t="n">
        <v>2.03871430260795</v>
      </c>
      <c r="Z219" s="28"/>
      <c r="AA219" s="28"/>
      <c r="AC219" s="28"/>
      <c r="AD219" s="28" t="n">
        <v>1.89871430260795</v>
      </c>
      <c r="AU219" s="28"/>
      <c r="AV219" s="28"/>
      <c r="AW219" s="28"/>
      <c r="AX219" s="28" t="n">
        <v>2.3478000164032</v>
      </c>
      <c r="AY219" s="28"/>
      <c r="AZ219" s="28" t="n">
        <v>2.6178000164032</v>
      </c>
      <c r="BA219" s="28" t="n">
        <v>2.1228000164032</v>
      </c>
      <c r="BB219" s="28" t="n">
        <v>2.0928000164032</v>
      </c>
      <c r="BC219" s="28" t="n">
        <v>2.0578000164032</v>
      </c>
      <c r="BD219" s="28" t="n">
        <v>2.1703000164032</v>
      </c>
      <c r="BE219" s="28" t="n">
        <v>2.2428000164032</v>
      </c>
      <c r="BF219" s="28"/>
      <c r="BG219" s="28"/>
      <c r="BI219" s="28"/>
      <c r="BJ219" s="28" t="n">
        <v>2.18299998760223</v>
      </c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W219" s="28"/>
      <c r="BY219" s="28"/>
      <c r="BZ219" s="28"/>
    </row>
    <row r="220" customFormat="false" ht="12.75" hidden="false" customHeight="false" outlineLevel="0" collapsed="false">
      <c r="A220" s="56" t="n">
        <v>35594</v>
      </c>
      <c r="B220" s="28" t="n">
        <v>2.18280005455017</v>
      </c>
      <c r="C220" s="28"/>
      <c r="D220" s="28" t="n">
        <v>2.22780005455017</v>
      </c>
      <c r="E220" s="28" t="n">
        <v>1.96280005455017</v>
      </c>
      <c r="F220" s="28" t="n">
        <v>1.92530005455017</v>
      </c>
      <c r="G220" s="28" t="n">
        <v>1.66280005455017</v>
      </c>
      <c r="H220" s="28" t="n">
        <v>2.00780005455017</v>
      </c>
      <c r="I220" s="28" t="n">
        <v>2.14780005455017</v>
      </c>
      <c r="K220" s="28"/>
      <c r="L220" s="28"/>
      <c r="M220" s="28"/>
      <c r="N220" s="28" t="n">
        <v>2.03699998855591</v>
      </c>
      <c r="O220" s="28"/>
      <c r="P220" s="28"/>
      <c r="Q220" s="28"/>
      <c r="R220" s="28" t="n">
        <v>2.07371429034642</v>
      </c>
      <c r="S220" s="28"/>
      <c r="T220" s="28" t="n">
        <v>2.14371429034642</v>
      </c>
      <c r="U220" s="28" t="n">
        <v>1.84371429034642</v>
      </c>
      <c r="V220" s="28" t="n">
        <v>1.83871429034642</v>
      </c>
      <c r="W220" s="28" t="n">
        <v>1.58871429034642</v>
      </c>
      <c r="X220" s="28" t="n">
        <v>1.89121429034642</v>
      </c>
      <c r="Y220" s="28" t="n">
        <v>2.03371429034642</v>
      </c>
      <c r="Z220" s="28"/>
      <c r="AA220" s="28"/>
      <c r="AC220" s="28"/>
      <c r="AD220" s="28" t="n">
        <v>1.89371429034642</v>
      </c>
      <c r="AU220" s="28"/>
      <c r="AV220" s="28"/>
      <c r="AW220" s="28"/>
      <c r="AX220" s="28" t="n">
        <v>2.34279999732971</v>
      </c>
      <c r="AY220" s="28"/>
      <c r="AZ220" s="28" t="n">
        <v>2.61279999732971</v>
      </c>
      <c r="BA220" s="28" t="n">
        <v>2.11779999732971</v>
      </c>
      <c r="BB220" s="28" t="n">
        <v>2.07779999732971</v>
      </c>
      <c r="BC220" s="28" t="n">
        <v>2.03279999732971</v>
      </c>
      <c r="BD220" s="28" t="n">
        <v>2.16279999732971</v>
      </c>
      <c r="BE220" s="28" t="n">
        <v>2.23779999732971</v>
      </c>
      <c r="BF220" s="28"/>
      <c r="BG220" s="28"/>
      <c r="BI220" s="28"/>
      <c r="BJ220" s="28" t="n">
        <v>2.16799994468689</v>
      </c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W220" s="28"/>
      <c r="BY220" s="28"/>
      <c r="BZ220" s="28"/>
    </row>
    <row r="221" customFormat="false" ht="12.75" hidden="false" customHeight="false" outlineLevel="0" collapsed="false">
      <c r="A221" s="56" t="n">
        <v>35597</v>
      </c>
      <c r="B221" s="28" t="n">
        <v>2.16750007867813</v>
      </c>
      <c r="C221" s="28"/>
      <c r="D221" s="28" t="n">
        <v>2.21250007867813</v>
      </c>
      <c r="E221" s="28" t="n">
        <v>1.94750007867813</v>
      </c>
      <c r="F221" s="28" t="n">
        <v>1.91250007867813</v>
      </c>
      <c r="G221" s="28" t="n">
        <v>1.62750007867813</v>
      </c>
      <c r="H221" s="28" t="n">
        <v>1.99250007867813</v>
      </c>
      <c r="I221" s="28" t="n">
        <v>2.13250007867813</v>
      </c>
      <c r="K221" s="28"/>
      <c r="L221" s="28"/>
      <c r="M221" s="28"/>
      <c r="N221" s="28" t="n">
        <v>2.00375000715256</v>
      </c>
      <c r="O221" s="28"/>
      <c r="P221" s="28"/>
      <c r="Q221" s="28"/>
      <c r="R221" s="28" t="n">
        <v>2.07099996294294</v>
      </c>
      <c r="S221" s="28"/>
      <c r="T221" s="28" t="n">
        <v>2.14099996294294</v>
      </c>
      <c r="U221" s="28" t="n">
        <v>1.84099996294294</v>
      </c>
      <c r="V221" s="28" t="n">
        <v>1.82599996294294</v>
      </c>
      <c r="W221" s="28" t="n">
        <v>1.59099996294294</v>
      </c>
      <c r="X221" s="28" t="n">
        <v>1.88099996294294</v>
      </c>
      <c r="Y221" s="28" t="n">
        <v>2.03099996294294</v>
      </c>
      <c r="Z221" s="28"/>
      <c r="AA221" s="28"/>
      <c r="AC221" s="28"/>
      <c r="AD221" s="28" t="n">
        <v>1.89099996294294</v>
      </c>
      <c r="AU221" s="28"/>
      <c r="AV221" s="28"/>
      <c r="AW221" s="28"/>
      <c r="AX221" s="28" t="n">
        <v>2.38400001525879</v>
      </c>
      <c r="AY221" s="28"/>
      <c r="AZ221" s="28" t="n">
        <v>2.65400001525879</v>
      </c>
      <c r="BA221" s="28" t="n">
        <v>2.15900001525879</v>
      </c>
      <c r="BB221" s="28" t="n">
        <v>2.12400001525879</v>
      </c>
      <c r="BC221" s="28" t="n">
        <v>2.08900001525879</v>
      </c>
      <c r="BD221" s="28" t="n">
        <v>2.20400001525879</v>
      </c>
      <c r="BE221" s="28" t="n">
        <v>2.28150001525879</v>
      </c>
      <c r="BF221" s="28"/>
      <c r="BG221" s="28"/>
      <c r="BI221" s="28"/>
      <c r="BJ221" s="28" t="n">
        <v>2.2020000076294</v>
      </c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W221" s="28"/>
      <c r="BY221" s="28"/>
      <c r="BZ221" s="28"/>
    </row>
    <row r="222" customFormat="false" ht="12.75" hidden="false" customHeight="false" outlineLevel="0" collapsed="false">
      <c r="A222" s="56" t="n">
        <v>35598</v>
      </c>
      <c r="B222" s="28" t="n">
        <v>2.17425000667572</v>
      </c>
      <c r="C222" s="28"/>
      <c r="D222" s="28" t="n">
        <v>2.21925000667572</v>
      </c>
      <c r="E222" s="28" t="n">
        <v>1.95925000667572</v>
      </c>
      <c r="F222" s="28" t="n">
        <v>1.91925000667572</v>
      </c>
      <c r="G222" s="28" t="n">
        <v>1.66425000667572</v>
      </c>
      <c r="H222" s="28" t="n">
        <v>1.99925000667572</v>
      </c>
      <c r="I222" s="28" t="n">
        <v>2.14175000667572</v>
      </c>
      <c r="K222" s="28"/>
      <c r="L222" s="28"/>
      <c r="M222" s="28"/>
      <c r="N222" s="28" t="n">
        <v>2.00499997615814</v>
      </c>
      <c r="O222" s="28"/>
      <c r="P222" s="28"/>
      <c r="Q222" s="28"/>
      <c r="R222" s="28" t="n">
        <v>2.0764286177499</v>
      </c>
      <c r="S222" s="28"/>
      <c r="T222" s="28" t="n">
        <v>2.1464286177499</v>
      </c>
      <c r="U222" s="28" t="n">
        <v>1.8564286177499</v>
      </c>
      <c r="V222" s="28" t="n">
        <v>1.8364286177499</v>
      </c>
      <c r="W222" s="28" t="n">
        <v>1.5964286177499</v>
      </c>
      <c r="X222" s="28" t="n">
        <v>1.8889286177499</v>
      </c>
      <c r="Y222" s="28" t="n">
        <v>2.0364286177499</v>
      </c>
      <c r="Z222" s="28"/>
      <c r="AA222" s="28"/>
      <c r="AC222" s="28"/>
      <c r="AD222" s="28" t="n">
        <v>1.8964286177499</v>
      </c>
      <c r="AU222" s="28"/>
      <c r="AV222" s="28"/>
      <c r="AW222" s="28"/>
      <c r="AX222" s="28" t="n">
        <v>2.38659996986389</v>
      </c>
      <c r="AY222" s="28"/>
      <c r="AZ222" s="28" t="n">
        <v>2.65909996986389</v>
      </c>
      <c r="BA222" s="28" t="n">
        <v>2.16659996986389</v>
      </c>
      <c r="BB222" s="28" t="n">
        <v>2.12659996986389</v>
      </c>
      <c r="BC222" s="28" t="n">
        <v>2.08659996986389</v>
      </c>
      <c r="BD222" s="28" t="n">
        <v>2.20659996986389</v>
      </c>
      <c r="BE222" s="28" t="n">
        <v>2.28409996986389</v>
      </c>
      <c r="BF222" s="28"/>
      <c r="BG222" s="28"/>
      <c r="BI222" s="28"/>
      <c r="BJ222" s="28" t="n">
        <v>2.20699993133545</v>
      </c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W222" s="28"/>
      <c r="BY222" s="28"/>
      <c r="BZ222" s="28"/>
    </row>
    <row r="223" customFormat="false" ht="12.75" hidden="false" customHeight="false" outlineLevel="0" collapsed="false">
      <c r="A223" s="56" t="n">
        <v>35599</v>
      </c>
      <c r="B223" s="28" t="n">
        <v>2.22674995660782</v>
      </c>
      <c r="C223" s="28"/>
      <c r="D223" s="28" t="n">
        <v>2.27174995660782</v>
      </c>
      <c r="E223" s="28" t="n">
        <v>2.02424995660782</v>
      </c>
      <c r="F223" s="28" t="n">
        <v>1.97674995660782</v>
      </c>
      <c r="G223" s="28" t="n">
        <v>1.68174995660782</v>
      </c>
      <c r="H223" s="28" t="n">
        <v>2.05174995660782</v>
      </c>
      <c r="I223" s="28" t="n">
        <v>2.19174995660782</v>
      </c>
      <c r="K223" s="28"/>
      <c r="L223" s="28"/>
      <c r="M223" s="28"/>
      <c r="N223" s="28" t="n">
        <v>2.07249997138977</v>
      </c>
      <c r="O223" s="28"/>
      <c r="P223" s="28"/>
      <c r="Q223" s="28"/>
      <c r="R223" s="28" t="n">
        <v>2.09642853055682</v>
      </c>
      <c r="S223" s="28"/>
      <c r="T223" s="28" t="n">
        <v>2.16642853055681</v>
      </c>
      <c r="U223" s="28" t="n">
        <v>1.88142853055681</v>
      </c>
      <c r="V223" s="28" t="n">
        <v>1.85642853055682</v>
      </c>
      <c r="W223" s="28" t="n">
        <v>1.60642853055682</v>
      </c>
      <c r="X223" s="28" t="n">
        <v>1.90892853055681</v>
      </c>
      <c r="Y223" s="28" t="n">
        <v>2.05642853055682</v>
      </c>
      <c r="Z223" s="28"/>
      <c r="AA223" s="28"/>
      <c r="AC223" s="28"/>
      <c r="AD223" s="28" t="n">
        <v>1.91642853055682</v>
      </c>
      <c r="AU223" s="28"/>
      <c r="AV223" s="28"/>
      <c r="AW223" s="28"/>
      <c r="AX223" s="28" t="n">
        <v>2.41600003242493</v>
      </c>
      <c r="AY223" s="28"/>
      <c r="AZ223" s="28" t="n">
        <v>2.68600003242493</v>
      </c>
      <c r="BA223" s="28" t="n">
        <v>2.19350003242493</v>
      </c>
      <c r="BB223" s="28" t="n">
        <v>2.16100003242493</v>
      </c>
      <c r="BC223" s="28" t="n">
        <v>2.12350003242493</v>
      </c>
      <c r="BD223" s="28" t="n">
        <v>2.23350003242493</v>
      </c>
      <c r="BE223" s="28" t="n">
        <v>2.31600003242493</v>
      </c>
      <c r="BF223" s="28"/>
      <c r="BG223" s="28"/>
      <c r="BI223" s="28"/>
      <c r="BJ223" s="28" t="n">
        <v>2.25600005149841</v>
      </c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W223" s="28"/>
      <c r="BY223" s="28"/>
      <c r="BZ223" s="28"/>
    </row>
    <row r="224" customFormat="false" ht="12.75" hidden="false" customHeight="false" outlineLevel="0" collapsed="false">
      <c r="A224" s="56" t="n">
        <v>35600</v>
      </c>
      <c r="B224" s="28" t="n">
        <v>2.23499995470047</v>
      </c>
      <c r="C224" s="28"/>
      <c r="D224" s="28" t="n">
        <v>2.27999995470047</v>
      </c>
      <c r="E224" s="28" t="n">
        <v>1.92499995470047</v>
      </c>
      <c r="F224" s="28" t="n">
        <v>1.99499995470047</v>
      </c>
      <c r="G224" s="28" t="n">
        <v>1.66499995470047</v>
      </c>
      <c r="H224" s="28" t="n">
        <v>2.05999995470047</v>
      </c>
      <c r="I224" s="28" t="n">
        <v>2.19999995470047</v>
      </c>
      <c r="K224" s="28"/>
      <c r="L224" s="28"/>
      <c r="M224" s="28"/>
      <c r="N224" s="28" t="n">
        <v>2.08099995470047</v>
      </c>
      <c r="O224" s="28"/>
      <c r="P224" s="28"/>
      <c r="Q224" s="28"/>
      <c r="R224" s="28" t="n">
        <v>2.09514284133911</v>
      </c>
      <c r="S224" s="28"/>
      <c r="T224" s="28" t="n">
        <v>2.16514284133911</v>
      </c>
      <c r="U224" s="28" t="n">
        <v>1.87514284133911</v>
      </c>
      <c r="V224" s="28" t="n">
        <v>1.84514284133911</v>
      </c>
      <c r="W224" s="28" t="n">
        <v>1.60514284133911</v>
      </c>
      <c r="X224" s="28" t="n">
        <v>1.90764284133911</v>
      </c>
      <c r="Y224" s="28" t="n">
        <v>2.05514284133911</v>
      </c>
      <c r="Z224" s="28"/>
      <c r="AA224" s="28"/>
      <c r="AC224" s="28"/>
      <c r="AD224" s="28" t="n">
        <v>1.91514284133911</v>
      </c>
      <c r="AU224" s="28"/>
      <c r="AV224" s="28"/>
      <c r="AW224" s="28"/>
      <c r="AX224" s="28" t="n">
        <v>2.4231999874115</v>
      </c>
      <c r="AY224" s="28"/>
      <c r="AZ224" s="28" t="n">
        <v>2.6931999874115</v>
      </c>
      <c r="BA224" s="28" t="n">
        <v>2.1981999874115</v>
      </c>
      <c r="BB224" s="28" t="n">
        <v>2.1681999874115</v>
      </c>
      <c r="BC224" s="28" t="n">
        <v>2.1306999874115</v>
      </c>
      <c r="BD224" s="28" t="n">
        <v>2.2406999874115</v>
      </c>
      <c r="BE224" s="28" t="n">
        <v>2.3231999874115</v>
      </c>
      <c r="BF224" s="28"/>
      <c r="BG224" s="28"/>
      <c r="BI224" s="28"/>
      <c r="BJ224" s="28" t="n">
        <v>2.2291999874115</v>
      </c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W224" s="28"/>
      <c r="BY224" s="28"/>
      <c r="BZ224" s="28"/>
    </row>
    <row r="225" customFormat="false" ht="12.75" hidden="false" customHeight="false" outlineLevel="0" collapsed="false">
      <c r="A225" s="56" t="n">
        <v>35601</v>
      </c>
      <c r="B225" s="28" t="n">
        <v>2.24175006151199</v>
      </c>
      <c r="C225" s="28"/>
      <c r="D225" s="28" t="n">
        <v>2.28675006151199</v>
      </c>
      <c r="E225" s="28" t="n">
        <v>2.04175006151199</v>
      </c>
      <c r="F225" s="28" t="n">
        <v>1.99675006151199</v>
      </c>
      <c r="G225" s="28" t="n">
        <v>1.64175006151199</v>
      </c>
      <c r="H225" s="28" t="n">
        <v>2.06675006151199</v>
      </c>
      <c r="I225" s="28" t="n">
        <v>2.20675006151199</v>
      </c>
      <c r="K225" s="28"/>
      <c r="L225" s="28"/>
      <c r="M225" s="28"/>
      <c r="N225" s="28" t="n">
        <v>2.08624992847443</v>
      </c>
      <c r="O225" s="28"/>
      <c r="P225" s="28"/>
      <c r="Q225" s="28"/>
      <c r="R225" s="28" t="n">
        <v>2.10071424075535</v>
      </c>
      <c r="S225" s="28"/>
      <c r="T225" s="28" t="n">
        <v>2.17071424075535</v>
      </c>
      <c r="U225" s="28" t="n">
        <v>1.88071424075535</v>
      </c>
      <c r="V225" s="28" t="n">
        <v>1.85571424075535</v>
      </c>
      <c r="W225" s="28" t="n">
        <v>1.60571424075535</v>
      </c>
      <c r="X225" s="28" t="n">
        <v>1.91321424075535</v>
      </c>
      <c r="Y225" s="28" t="n">
        <v>2.06071424075535</v>
      </c>
      <c r="Z225" s="28"/>
      <c r="AA225" s="28"/>
      <c r="AC225" s="28"/>
      <c r="AD225" s="28" t="n">
        <v>1.92071424075535</v>
      </c>
      <c r="AU225" s="28"/>
      <c r="AV225" s="28"/>
      <c r="AW225" s="28"/>
      <c r="AX225" s="28" t="n">
        <v>2.42700004577637</v>
      </c>
      <c r="AY225" s="28"/>
      <c r="AZ225" s="28" t="n">
        <v>2.69700004577637</v>
      </c>
      <c r="BA225" s="28" t="n">
        <v>2.20200004577637</v>
      </c>
      <c r="BB225" s="28" t="n">
        <v>2.16950004577637</v>
      </c>
      <c r="BC225" s="28" t="n">
        <v>2.13200004577637</v>
      </c>
      <c r="BD225" s="28" t="n">
        <v>2.24700004577637</v>
      </c>
      <c r="BE225" s="28" t="n">
        <v>2.32450004577637</v>
      </c>
      <c r="BF225" s="28"/>
      <c r="BG225" s="28"/>
      <c r="BI225" s="28"/>
      <c r="BJ225" s="28" t="n">
        <v>2.25000000953674</v>
      </c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W225" s="28"/>
      <c r="BY225" s="28"/>
      <c r="BZ225" s="28"/>
    </row>
    <row r="226" customFormat="false" ht="12.75" hidden="false" customHeight="false" outlineLevel="0" collapsed="false">
      <c r="A226" s="56" t="n">
        <v>35604</v>
      </c>
      <c r="B226" s="28" t="n">
        <v>2.26700001955032</v>
      </c>
      <c r="C226" s="28"/>
      <c r="D226" s="28" t="n">
        <v>2.31200001955032</v>
      </c>
      <c r="E226" s="28" t="n">
        <v>2.05700001955032</v>
      </c>
      <c r="F226" s="28" t="n">
        <v>2.01700001955032</v>
      </c>
      <c r="G226" s="28" t="n">
        <v>1.62700001955032</v>
      </c>
      <c r="H226" s="28" t="n">
        <v>2.09200001955032</v>
      </c>
      <c r="I226" s="28" t="n">
        <v>2.23200001955032</v>
      </c>
      <c r="K226" s="28"/>
      <c r="L226" s="28"/>
      <c r="M226" s="28"/>
      <c r="N226" s="28" t="n">
        <v>2.10724995613098</v>
      </c>
      <c r="O226" s="28"/>
      <c r="P226" s="28"/>
      <c r="Q226" s="28"/>
      <c r="R226" s="28" t="n">
        <v>2.10285711288452</v>
      </c>
      <c r="S226" s="28"/>
      <c r="T226" s="28" t="n">
        <v>2.17285711288452</v>
      </c>
      <c r="U226" s="28" t="n">
        <v>1.88285711288452</v>
      </c>
      <c r="V226" s="28" t="n">
        <v>1.85785711288452</v>
      </c>
      <c r="W226" s="28" t="n">
        <v>1.61285711288452</v>
      </c>
      <c r="X226" s="28" t="n">
        <v>1.91535711288452</v>
      </c>
      <c r="Y226" s="28" t="n">
        <v>2.06285711288452</v>
      </c>
      <c r="Z226" s="28"/>
      <c r="AA226" s="28"/>
      <c r="AC226" s="28"/>
      <c r="AD226" s="28" t="n">
        <v>1.92285711288452</v>
      </c>
      <c r="AU226" s="28"/>
      <c r="AV226" s="28"/>
      <c r="AW226" s="28"/>
      <c r="AX226" s="28" t="n">
        <v>2.42960000038147</v>
      </c>
      <c r="AY226" s="28"/>
      <c r="AZ226" s="28" t="n">
        <v>2.69960000038147</v>
      </c>
      <c r="BA226" s="28" t="n">
        <v>2.20460000038147</v>
      </c>
      <c r="BB226" s="28" t="n">
        <v>2.16960000038147</v>
      </c>
      <c r="BC226" s="28" t="n">
        <v>2.13460000038147</v>
      </c>
      <c r="BD226" s="28" t="n">
        <v>2.24960000038147</v>
      </c>
      <c r="BE226" s="28" t="n">
        <v>2.32710000038147</v>
      </c>
      <c r="BF226" s="28"/>
      <c r="BG226" s="28"/>
      <c r="BI226" s="28"/>
      <c r="BJ226" s="28" t="n">
        <v>2.26</v>
      </c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W226" s="28"/>
      <c r="BY226" s="28"/>
      <c r="BZ226" s="28"/>
    </row>
    <row r="227" customFormat="false" ht="12.75" hidden="false" customHeight="false" outlineLevel="0" collapsed="false">
      <c r="A227" s="56" t="n">
        <v>35605</v>
      </c>
      <c r="B227" s="28" t="n">
        <v>2.21825003623962</v>
      </c>
      <c r="C227" s="28"/>
      <c r="D227" s="28" t="n">
        <v>2.25825003623962</v>
      </c>
      <c r="E227" s="28" t="n">
        <v>2.00825003623962</v>
      </c>
      <c r="F227" s="28" t="n">
        <v>1.97075003623962</v>
      </c>
      <c r="G227" s="28" t="n">
        <v>1.56825003623962</v>
      </c>
      <c r="H227" s="28" t="n">
        <v>2.04075003623962</v>
      </c>
      <c r="I227" s="28" t="n">
        <v>2.18325003623962</v>
      </c>
      <c r="K227" s="28"/>
      <c r="L227" s="28"/>
      <c r="M227" s="28"/>
      <c r="N227" s="28" t="n">
        <v>2.07324997663498</v>
      </c>
      <c r="O227" s="28"/>
      <c r="P227" s="28"/>
      <c r="Q227" s="28"/>
      <c r="R227" s="28" t="n">
        <v>2.08999998228891</v>
      </c>
      <c r="S227" s="28"/>
      <c r="T227" s="28" t="n">
        <v>2.15249998228891</v>
      </c>
      <c r="U227" s="28" t="n">
        <v>1.87249998228891</v>
      </c>
      <c r="V227" s="28" t="n">
        <v>1.83999998228891</v>
      </c>
      <c r="W227" s="28" t="n">
        <v>1.60499998228891</v>
      </c>
      <c r="X227" s="28" t="n">
        <v>1.90499998228891</v>
      </c>
      <c r="Y227" s="28" t="n">
        <v>2.04999998228891</v>
      </c>
      <c r="Z227" s="28"/>
      <c r="AA227" s="28"/>
      <c r="AC227" s="28"/>
      <c r="AD227" s="28" t="n">
        <v>1.90999998228891</v>
      </c>
      <c r="AU227" s="28"/>
      <c r="AV227" s="28"/>
      <c r="AW227" s="28"/>
      <c r="AX227" s="28" t="n">
        <v>2.40799999237061</v>
      </c>
      <c r="AY227" s="28"/>
      <c r="AZ227" s="28" t="n">
        <v>2.67799999237061</v>
      </c>
      <c r="BA227" s="28" t="n">
        <v>2.18549999237061</v>
      </c>
      <c r="BB227" s="28" t="n">
        <v>2.14799999237061</v>
      </c>
      <c r="BC227" s="28" t="n">
        <v>2.09799999237061</v>
      </c>
      <c r="BD227" s="28" t="n">
        <v>2.22799999237061</v>
      </c>
      <c r="BE227" s="28" t="n">
        <v>2.30799999237061</v>
      </c>
      <c r="BF227" s="28"/>
      <c r="BG227" s="28"/>
      <c r="BI227" s="28"/>
      <c r="BJ227" s="28" t="n">
        <v>2.23399997711182</v>
      </c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W227" s="28"/>
      <c r="BY227" s="28"/>
      <c r="BZ227" s="28"/>
    </row>
    <row r="228" customFormat="false" ht="12.75" hidden="false" customHeight="false" outlineLevel="0" collapsed="false">
      <c r="A228" s="56" t="n">
        <v>35606</v>
      </c>
      <c r="B228" s="28" t="n">
        <v>2.12599992752075</v>
      </c>
      <c r="C228" s="28"/>
      <c r="D228" s="28" t="n">
        <v>2.16599992752075</v>
      </c>
      <c r="E228" s="28" t="n">
        <v>1.92099992752075</v>
      </c>
      <c r="F228" s="28" t="n">
        <v>1.87599992752075</v>
      </c>
      <c r="G228" s="28" t="n">
        <v>1.56599992752075</v>
      </c>
      <c r="H228" s="28" t="n">
        <v>1.95599992752075</v>
      </c>
      <c r="I228" s="28" t="n">
        <v>2.08599992752075</v>
      </c>
      <c r="K228" s="28"/>
      <c r="L228" s="28"/>
      <c r="M228" s="28"/>
      <c r="N228" s="28" t="n">
        <v>2.00500003496806</v>
      </c>
      <c r="O228" s="28"/>
      <c r="P228" s="28"/>
      <c r="Q228" s="28"/>
      <c r="R228" s="28" t="n">
        <v>2.07085711615426</v>
      </c>
      <c r="S228" s="28"/>
      <c r="T228" s="28" t="n">
        <v>2.13335711615426</v>
      </c>
      <c r="U228" s="28" t="n">
        <v>1.85335711615426</v>
      </c>
      <c r="V228" s="28" t="n">
        <v>1.82085711615426</v>
      </c>
      <c r="W228" s="28" t="n">
        <v>1.58085711615426</v>
      </c>
      <c r="X228" s="28" t="n">
        <v>1.88585711615426</v>
      </c>
      <c r="Y228" s="28" t="n">
        <v>2.03085711615426</v>
      </c>
      <c r="Z228" s="28"/>
      <c r="AA228" s="28"/>
      <c r="AC228" s="28"/>
      <c r="AD228" s="28" t="n">
        <v>1.89085711615426</v>
      </c>
      <c r="AU228" s="28"/>
      <c r="AV228" s="28"/>
      <c r="AW228" s="28"/>
      <c r="AX228" s="28" t="n">
        <v>2.34200000762939</v>
      </c>
      <c r="AY228" s="28"/>
      <c r="AZ228" s="28" t="n">
        <v>2.61200000762939</v>
      </c>
      <c r="BA228" s="28" t="n">
        <v>2.11950000762939</v>
      </c>
      <c r="BB228" s="28" t="n">
        <v>2.08200000762939</v>
      </c>
      <c r="BC228" s="28" t="n">
        <v>2.04200000762939</v>
      </c>
      <c r="BD228" s="28" t="n">
        <v>2.16200000762939</v>
      </c>
      <c r="BE228" s="28" t="n">
        <v>2.24200000762939</v>
      </c>
      <c r="BF228" s="28"/>
      <c r="BG228" s="28"/>
      <c r="BI228" s="28"/>
      <c r="BJ228" s="28" t="n">
        <v>2.1799999332428</v>
      </c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W228" s="28"/>
      <c r="BY228" s="28"/>
      <c r="BZ228" s="28"/>
    </row>
    <row r="229" customFormat="false" ht="12.75" hidden="false" customHeight="false" outlineLevel="0" collapsed="false">
      <c r="A229" s="56" t="n">
        <v>35607</v>
      </c>
      <c r="B229" s="28" t="n">
        <v>2.14300004641215</v>
      </c>
      <c r="C229" s="28"/>
      <c r="D229" s="28" t="n">
        <v>2.18300004641215</v>
      </c>
      <c r="E229" s="28" t="n">
        <v>1.93600004641215</v>
      </c>
      <c r="F229" s="28" t="n">
        <v>1.89550004641215</v>
      </c>
      <c r="G229" s="28" t="n">
        <v>1.55800004641215</v>
      </c>
      <c r="H229" s="28" t="n">
        <v>1.97300004641215</v>
      </c>
      <c r="I229" s="28" t="n">
        <v>2.10300004641215</v>
      </c>
      <c r="K229" s="28"/>
      <c r="L229" s="28"/>
      <c r="M229" s="28"/>
      <c r="N229" s="28" t="n">
        <v>1.99500002543132</v>
      </c>
      <c r="O229" s="28"/>
      <c r="P229" s="28"/>
      <c r="Q229" s="28"/>
      <c r="R229" s="28" t="n">
        <v>2.06785716329302</v>
      </c>
      <c r="S229" s="28"/>
      <c r="T229" s="28" t="n">
        <v>2.12285716329302</v>
      </c>
      <c r="U229" s="28" t="n">
        <v>1.85285716329302</v>
      </c>
      <c r="V229" s="28" t="n">
        <v>1.82285716329302</v>
      </c>
      <c r="W229" s="28" t="n">
        <v>1.57785716329302</v>
      </c>
      <c r="X229" s="28" t="n">
        <v>1.88285716329302</v>
      </c>
      <c r="Y229" s="28" t="n">
        <v>2.02885716329302</v>
      </c>
      <c r="Z229" s="28"/>
      <c r="AA229" s="28"/>
      <c r="AC229" s="28"/>
      <c r="AD229" s="28" t="n">
        <v>1.88785716329302</v>
      </c>
      <c r="AU229" s="28"/>
      <c r="AV229" s="28"/>
      <c r="AW229" s="28"/>
      <c r="AX229" s="28" t="n">
        <v>2.35560002326965</v>
      </c>
      <c r="AY229" s="28"/>
      <c r="AZ229" s="28" t="n">
        <v>2.62760002326965</v>
      </c>
      <c r="BA229" s="28" t="n">
        <v>2.13060002326965</v>
      </c>
      <c r="BB229" s="28" t="n">
        <v>2.09860002326965</v>
      </c>
      <c r="BC229" s="28" t="n">
        <v>2.05560002326965</v>
      </c>
      <c r="BD229" s="28" t="n">
        <v>2.18060002326965</v>
      </c>
      <c r="BE229" s="28" t="n">
        <v>2.25460002326965</v>
      </c>
      <c r="BF229" s="28"/>
      <c r="BG229" s="28"/>
      <c r="BI229" s="28"/>
      <c r="BJ229" s="28" t="n">
        <v>2.18600002288818</v>
      </c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W229" s="28"/>
      <c r="BY229" s="28"/>
      <c r="BZ229" s="28"/>
    </row>
    <row r="230" customFormat="false" ht="12.75" hidden="false" customHeight="false" outlineLevel="0" collapsed="false">
      <c r="A230" s="56" t="n">
        <v>35608</v>
      </c>
      <c r="B230" s="28" t="n">
        <v>2.14366658528646</v>
      </c>
      <c r="C230" s="28"/>
      <c r="D230" s="28" t="n">
        <v>2.18366658528646</v>
      </c>
      <c r="E230" s="28" t="n">
        <v>1.93366658528646</v>
      </c>
      <c r="F230" s="28" t="n">
        <v>1.90116658528646</v>
      </c>
      <c r="G230" s="28" t="n">
        <v>1.54366658528646</v>
      </c>
      <c r="H230" s="28" t="n">
        <v>1.97366658528646</v>
      </c>
      <c r="I230" s="28" t="n">
        <v>2.10616658528646</v>
      </c>
      <c r="K230" s="28"/>
      <c r="L230" s="28"/>
      <c r="M230" s="28"/>
      <c r="N230" s="28" t="n">
        <v>2.00000006039937</v>
      </c>
      <c r="O230" s="28"/>
      <c r="P230" s="28"/>
      <c r="Q230" s="28"/>
      <c r="R230" s="28" t="n">
        <v>2.06699994632176</v>
      </c>
      <c r="S230" s="28"/>
      <c r="T230" s="28" t="n">
        <v>2.12199994632176</v>
      </c>
      <c r="U230" s="28" t="n">
        <v>1.85199994632176</v>
      </c>
      <c r="V230" s="28" t="n">
        <v>1.82199994632176</v>
      </c>
      <c r="W230" s="28" t="n">
        <v>1.57699994632176</v>
      </c>
      <c r="X230" s="28" t="n">
        <v>1.88199994632176</v>
      </c>
      <c r="Y230" s="28" t="n">
        <v>2.02799994632176</v>
      </c>
      <c r="Z230" s="28"/>
      <c r="AA230" s="28"/>
      <c r="AC230" s="28"/>
      <c r="AD230" s="28" t="n">
        <v>1.88699994632176</v>
      </c>
      <c r="AU230" s="28"/>
      <c r="AV230" s="28"/>
      <c r="AW230" s="28"/>
      <c r="AX230" s="28" t="n">
        <v>2.35499997138977</v>
      </c>
      <c r="AY230" s="28"/>
      <c r="AZ230" s="28" t="n">
        <v>2.62699997138977</v>
      </c>
      <c r="BA230" s="28" t="n">
        <v>2.12999997138977</v>
      </c>
      <c r="BB230" s="28" t="n">
        <v>2.09249997138977</v>
      </c>
      <c r="BC230" s="28" t="n">
        <v>2.05999997138977</v>
      </c>
      <c r="BD230" s="28" t="n">
        <v>2.17999997138977</v>
      </c>
      <c r="BE230" s="28" t="n">
        <v>2.25249997138977</v>
      </c>
      <c r="BF230" s="28"/>
      <c r="BG230" s="28"/>
      <c r="BI230" s="28"/>
      <c r="BJ230" s="28" t="n">
        <v>2.19099994659424</v>
      </c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W230" s="28"/>
      <c r="BY230" s="28"/>
      <c r="BZ230" s="28"/>
    </row>
    <row r="231" customFormat="false" ht="12.75" hidden="false" customHeight="false" outlineLevel="0" collapsed="false">
      <c r="A231" s="56" t="n">
        <v>35611</v>
      </c>
      <c r="B231" s="28" t="n">
        <v>2.11666663487752</v>
      </c>
      <c r="C231" s="28"/>
      <c r="D231" s="28" t="n">
        <v>2.16166663487752</v>
      </c>
      <c r="E231" s="28" t="n">
        <v>1.91666663487752</v>
      </c>
      <c r="F231" s="28" t="n">
        <v>1.87666663487752</v>
      </c>
      <c r="G231" s="28" t="n">
        <v>1.52166663487752</v>
      </c>
      <c r="H231" s="28" t="n">
        <v>1.94666663487752</v>
      </c>
      <c r="I231" s="28" t="n">
        <v>2.08166663487752</v>
      </c>
      <c r="K231" s="28"/>
      <c r="L231" s="28"/>
      <c r="M231" s="28"/>
      <c r="N231" s="28" t="n">
        <v>1.96166664441427</v>
      </c>
      <c r="O231" s="28"/>
      <c r="P231" s="28"/>
      <c r="Q231" s="28"/>
      <c r="R231" s="28" t="n">
        <v>2.05600002833775</v>
      </c>
      <c r="S231" s="28"/>
      <c r="T231" s="28" t="n">
        <v>2.11100002833775</v>
      </c>
      <c r="U231" s="28" t="n">
        <v>1.84100002833775</v>
      </c>
      <c r="V231" s="28" t="n">
        <v>1.81100002833775</v>
      </c>
      <c r="W231" s="28" t="n">
        <v>1.56600002833775</v>
      </c>
      <c r="X231" s="28" t="n">
        <v>1.87100002833775</v>
      </c>
      <c r="Y231" s="28" t="n">
        <v>2.01700002833775</v>
      </c>
      <c r="Z231" s="28"/>
      <c r="AA231" s="28"/>
      <c r="AC231" s="28"/>
      <c r="AD231" s="28" t="n">
        <v>1.87600002833775</v>
      </c>
      <c r="AU231" s="28"/>
      <c r="AV231" s="28"/>
      <c r="AW231" s="28"/>
      <c r="AX231" s="28" t="n">
        <v>2.33499999046326</v>
      </c>
      <c r="AY231" s="28"/>
      <c r="AZ231" s="28" t="n">
        <v>2.60699999046326</v>
      </c>
      <c r="BA231" s="28" t="n">
        <v>2.10999999046326</v>
      </c>
      <c r="BB231" s="28" t="n">
        <v>2.08499999046326</v>
      </c>
      <c r="BC231" s="28" t="n">
        <v>2.03499999046326</v>
      </c>
      <c r="BD231" s="28" t="n">
        <v>2.15999999046326</v>
      </c>
      <c r="BE231" s="28" t="n">
        <v>2.23249999046326</v>
      </c>
      <c r="BF231" s="28"/>
      <c r="BG231" s="28"/>
      <c r="BI231" s="28"/>
      <c r="BJ231" s="28" t="n">
        <v>2.1650000667572</v>
      </c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W231" s="28"/>
      <c r="BY231" s="28"/>
      <c r="BZ231" s="28"/>
    </row>
    <row r="232" customFormat="false" ht="12.75" hidden="false" customHeight="false" outlineLevel="0" collapsed="false">
      <c r="A232" s="56" t="n">
        <v>35612</v>
      </c>
      <c r="B232" s="28" t="n">
        <v>2.07533327738444</v>
      </c>
      <c r="C232" s="28"/>
      <c r="D232" s="28" t="n">
        <v>2.12033327738444</v>
      </c>
      <c r="E232" s="28" t="n">
        <v>1.87283327738444</v>
      </c>
      <c r="F232" s="28" t="n">
        <v>1.82783327738444</v>
      </c>
      <c r="G232" s="28" t="n">
        <v>1.42533327738444</v>
      </c>
      <c r="H232" s="28" t="n">
        <v>1.90533327738444</v>
      </c>
      <c r="I232" s="28" t="n">
        <v>2.04283327738444</v>
      </c>
      <c r="K232" s="28"/>
      <c r="L232" s="28"/>
      <c r="M232" s="28"/>
      <c r="N232" s="28" t="n">
        <v>1.93000004768372</v>
      </c>
      <c r="O232" s="28"/>
      <c r="P232" s="28"/>
      <c r="Q232" s="28"/>
      <c r="R232" s="28" t="n">
        <v>2.04000002997262</v>
      </c>
      <c r="S232" s="28"/>
      <c r="T232" s="28" t="n">
        <v>2.10000002997262</v>
      </c>
      <c r="U232" s="28" t="n">
        <v>1.82500002997262</v>
      </c>
      <c r="V232" s="28" t="n">
        <v>1.79500002997262</v>
      </c>
      <c r="W232" s="28" t="n">
        <v>1.55000002997262</v>
      </c>
      <c r="X232" s="28" t="n">
        <v>1.85250002997262</v>
      </c>
      <c r="Y232" s="28" t="n">
        <v>2.00250002997262</v>
      </c>
      <c r="Z232" s="28"/>
      <c r="AA232" s="28"/>
      <c r="AC232" s="28"/>
      <c r="AD232" s="28" t="n">
        <v>1.86000002997262</v>
      </c>
      <c r="AU232" s="28"/>
      <c r="AV232" s="28"/>
      <c r="AW232" s="28"/>
      <c r="AX232" s="28" t="n">
        <v>2.30299997329712</v>
      </c>
      <c r="AY232" s="28"/>
      <c r="AZ232" s="28" t="n">
        <v>2.56799997329712</v>
      </c>
      <c r="BA232" s="28" t="n">
        <v>2.08299997329712</v>
      </c>
      <c r="BB232" s="28" t="n">
        <v>2.05299997329712</v>
      </c>
      <c r="BC232" s="28" t="n">
        <v>2.00299997329712</v>
      </c>
      <c r="BD232" s="28" t="n">
        <v>2.12549997329712</v>
      </c>
      <c r="BE232" s="28" t="n">
        <v>2.20049997329712</v>
      </c>
      <c r="BF232" s="28"/>
      <c r="BG232" s="28"/>
      <c r="BI232" s="28"/>
      <c r="BJ232" s="28" t="n">
        <v>2.12100006103516</v>
      </c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W232" s="28"/>
      <c r="BY232" s="28"/>
      <c r="BZ232" s="28"/>
    </row>
    <row r="233" customFormat="false" ht="12.75" hidden="false" customHeight="false" outlineLevel="0" collapsed="false">
      <c r="A233" s="56" t="n">
        <v>35613</v>
      </c>
      <c r="B233" s="28" t="n">
        <v>2.11133329073588</v>
      </c>
      <c r="C233" s="28"/>
      <c r="D233" s="28" t="n">
        <v>2.15633329073588</v>
      </c>
      <c r="E233" s="28" t="n">
        <v>1.90883329073588</v>
      </c>
      <c r="F233" s="28" t="n">
        <v>1.86883329073588</v>
      </c>
      <c r="G233" s="28" t="n">
        <v>1.46133329073588</v>
      </c>
      <c r="H233" s="28" t="n">
        <v>1.94133329073588</v>
      </c>
      <c r="I233" s="28" t="n">
        <v>2.07883329073588</v>
      </c>
      <c r="K233" s="28"/>
      <c r="L233" s="28"/>
      <c r="M233" s="28"/>
      <c r="N233" s="28" t="n">
        <v>1.95300000985463</v>
      </c>
      <c r="O233" s="28"/>
      <c r="P233" s="28"/>
      <c r="Q233" s="28"/>
      <c r="R233" s="28" t="n">
        <v>2.07214290755136</v>
      </c>
      <c r="S233" s="28"/>
      <c r="T233" s="28" t="n">
        <v>2.13214290755136</v>
      </c>
      <c r="U233" s="28" t="n">
        <v>1.85714290755136</v>
      </c>
      <c r="V233" s="28" t="n">
        <v>1.82714290755136</v>
      </c>
      <c r="W233" s="28" t="n">
        <v>1.58214290755136</v>
      </c>
      <c r="X233" s="28" t="n">
        <v>1.88464290755136</v>
      </c>
      <c r="Y233" s="28" t="n">
        <v>2.03464290755136</v>
      </c>
      <c r="Z233" s="28"/>
      <c r="AA233" s="28"/>
      <c r="AC233" s="28"/>
      <c r="AD233" s="28" t="n">
        <v>1.89214290755136</v>
      </c>
      <c r="AU233" s="28"/>
      <c r="AV233" s="28"/>
      <c r="AW233" s="28"/>
      <c r="AX233" s="28" t="n">
        <v>2.33499999046326</v>
      </c>
      <c r="AY233" s="28"/>
      <c r="AZ233" s="28" t="n">
        <v>2.59999999046326</v>
      </c>
      <c r="BA233" s="28" t="n">
        <v>2.11499999046326</v>
      </c>
      <c r="BB233" s="28" t="n">
        <v>2.08499999046326</v>
      </c>
      <c r="BC233" s="28" t="n">
        <v>2.03499999046326</v>
      </c>
      <c r="BD233" s="28" t="n">
        <v>2.15749999046326</v>
      </c>
      <c r="BE233" s="28" t="n">
        <v>2.23249999046326</v>
      </c>
      <c r="BF233" s="28"/>
      <c r="BG233" s="28"/>
      <c r="BI233" s="28"/>
      <c r="BJ233" s="28" t="n">
        <v>2.15299998283386</v>
      </c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W233" s="28"/>
      <c r="BY233" s="28"/>
      <c r="BZ233" s="28"/>
    </row>
    <row r="234" customFormat="false" ht="12.75" hidden="false" customHeight="false" outlineLevel="0" collapsed="false">
      <c r="A234" s="56" t="n">
        <v>35614</v>
      </c>
      <c r="B234" s="28" t="n">
        <v>2.08333333333333</v>
      </c>
      <c r="C234" s="28"/>
      <c r="D234" s="28" t="n">
        <v>2.12833333333333</v>
      </c>
      <c r="E234" s="28" t="n">
        <v>1.88833333333333</v>
      </c>
      <c r="F234" s="28" t="n">
        <v>1.84333333333333</v>
      </c>
      <c r="G234" s="28" t="n">
        <v>1.45333333333333</v>
      </c>
      <c r="H234" s="28" t="n">
        <v>1.90333333333333</v>
      </c>
      <c r="I234" s="28" t="n">
        <v>2.05333333333333</v>
      </c>
      <c r="K234" s="28"/>
      <c r="L234" s="28"/>
      <c r="M234" s="28"/>
      <c r="N234" s="28" t="n">
        <v>1.93733336607615</v>
      </c>
      <c r="O234" s="28"/>
      <c r="P234" s="28"/>
      <c r="Q234" s="28"/>
      <c r="R234" s="28" t="n">
        <v>2.05514284542629</v>
      </c>
      <c r="S234" s="28"/>
      <c r="T234" s="28" t="n">
        <v>2.12514284542629</v>
      </c>
      <c r="U234" s="28" t="n">
        <v>1.84514284542629</v>
      </c>
      <c r="V234" s="28" t="n">
        <v>1.81014284542629</v>
      </c>
      <c r="W234" s="28" t="n">
        <v>1.56514284542629</v>
      </c>
      <c r="X234" s="28" t="n">
        <v>1.86514284542629</v>
      </c>
      <c r="Y234" s="28" t="n">
        <v>2.01514284542629</v>
      </c>
      <c r="Z234" s="28"/>
      <c r="AA234" s="28"/>
      <c r="AC234" s="28"/>
      <c r="AD234" s="28" t="n">
        <v>1.87514284542629</v>
      </c>
      <c r="AU234" s="28"/>
      <c r="AV234" s="28"/>
      <c r="AW234" s="28"/>
      <c r="AX234" s="28" t="n">
        <v>2.31519999504089</v>
      </c>
      <c r="AY234" s="28"/>
      <c r="AZ234" s="28" t="n">
        <v>2.58019999504089</v>
      </c>
      <c r="BA234" s="28" t="n">
        <v>2.09019999504089</v>
      </c>
      <c r="BB234" s="28" t="n">
        <v>2.06519999504089</v>
      </c>
      <c r="BC234" s="28" t="n">
        <v>2.01519999504089</v>
      </c>
      <c r="BD234" s="28" t="n">
        <v>2.13769999504089</v>
      </c>
      <c r="BE234" s="28" t="n">
        <v>2.21019999504089</v>
      </c>
      <c r="BF234" s="28"/>
      <c r="BG234" s="28"/>
      <c r="BI234" s="28"/>
      <c r="BJ234" s="28" t="n">
        <v>2.13999998092651</v>
      </c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W234" s="28"/>
      <c r="BY234" s="28"/>
      <c r="BZ234" s="28"/>
    </row>
    <row r="235" customFormat="false" ht="12.75" hidden="false" customHeight="false" outlineLevel="0" collapsed="false">
      <c r="A235" s="56" t="n">
        <v>35618</v>
      </c>
      <c r="B235" s="28" t="n">
        <v>2.1263333161672</v>
      </c>
      <c r="C235" s="28"/>
      <c r="D235" s="28" t="n">
        <v>2.1763333161672</v>
      </c>
      <c r="E235" s="28" t="n">
        <v>1.9213333161672</v>
      </c>
      <c r="F235" s="28" t="n">
        <v>1.8863333161672</v>
      </c>
      <c r="G235" s="28" t="n">
        <v>1.5063333161672</v>
      </c>
      <c r="H235" s="28" t="n">
        <v>1.9613333161672</v>
      </c>
      <c r="I235" s="28" t="n">
        <v>2.0963333161672</v>
      </c>
      <c r="K235" s="28"/>
      <c r="L235" s="28"/>
      <c r="M235" s="28"/>
      <c r="N235" s="28" t="n">
        <v>1.9866667397817</v>
      </c>
      <c r="O235" s="28"/>
      <c r="P235" s="28"/>
      <c r="Q235" s="28"/>
      <c r="R235" s="28" t="n">
        <v>2.07885721751622</v>
      </c>
      <c r="S235" s="28"/>
      <c r="T235" s="28" t="n">
        <v>2.14385721751622</v>
      </c>
      <c r="U235" s="28" t="n">
        <v>1.86885721751622</v>
      </c>
      <c r="V235" s="28" t="n">
        <v>1.83385721751622</v>
      </c>
      <c r="W235" s="28" t="n">
        <v>1.58885721751622</v>
      </c>
      <c r="X235" s="28" t="n">
        <v>1.89385721751622</v>
      </c>
      <c r="Y235" s="28" t="n">
        <v>2.03885721751622</v>
      </c>
      <c r="Z235" s="28"/>
      <c r="AA235" s="28"/>
      <c r="AC235" s="28"/>
      <c r="AD235" s="28" t="n">
        <v>1.89885721751622</v>
      </c>
      <c r="AU235" s="28"/>
      <c r="AV235" s="28"/>
      <c r="AW235" s="28"/>
      <c r="AX235" s="28" t="n">
        <v>2.34700002670288</v>
      </c>
      <c r="AY235" s="28"/>
      <c r="AZ235" s="28" t="n">
        <v>2.60700002670288</v>
      </c>
      <c r="BA235" s="28" t="n">
        <v>2.12400002670288</v>
      </c>
      <c r="BB235" s="28" t="n">
        <v>2.09700002670288</v>
      </c>
      <c r="BC235" s="28" t="n">
        <v>2.03700002670288</v>
      </c>
      <c r="BD235" s="28" t="n">
        <v>2.16950002670288</v>
      </c>
      <c r="BE235" s="28" t="n">
        <v>2.24400002670288</v>
      </c>
      <c r="BF235" s="28"/>
      <c r="BG235" s="28"/>
      <c r="BI235" s="28"/>
      <c r="BJ235" s="28" t="n">
        <v>2.1899999332428</v>
      </c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W235" s="28"/>
      <c r="BY235" s="28"/>
      <c r="BZ235" s="28"/>
    </row>
    <row r="236" customFormat="false" ht="12.75" hidden="false" customHeight="false" outlineLevel="0" collapsed="false">
      <c r="A236" s="56" t="n">
        <v>35619</v>
      </c>
      <c r="B236" s="28" t="n">
        <v>2.11533339818319</v>
      </c>
      <c r="C236" s="28"/>
      <c r="D236" s="28" t="n">
        <v>2.16283339818319</v>
      </c>
      <c r="E236" s="28" t="n">
        <v>1.91833339818319</v>
      </c>
      <c r="F236" s="28" t="n">
        <v>1.88783339818319</v>
      </c>
      <c r="G236" s="28" t="n">
        <v>1.49533339818319</v>
      </c>
      <c r="H236" s="28" t="n">
        <v>1.94833339818319</v>
      </c>
      <c r="I236" s="28" t="n">
        <v>2.08533339818319</v>
      </c>
      <c r="K236" s="28"/>
      <c r="L236" s="28"/>
      <c r="M236" s="28"/>
      <c r="N236" s="28" t="n">
        <v>1.97100001176198</v>
      </c>
      <c r="O236" s="28"/>
      <c r="P236" s="28"/>
      <c r="Q236" s="28"/>
      <c r="R236" s="28" t="n">
        <v>2.0725713797978</v>
      </c>
      <c r="S236" s="28"/>
      <c r="T236" s="28" t="n">
        <v>2.1350713797978</v>
      </c>
      <c r="U236" s="28" t="n">
        <v>1.8625713797978</v>
      </c>
      <c r="V236" s="28" t="n">
        <v>1.8275713797978</v>
      </c>
      <c r="W236" s="28" t="n">
        <v>1.5775713797978</v>
      </c>
      <c r="X236" s="28" t="n">
        <v>1.8875713797978</v>
      </c>
      <c r="Y236" s="28" t="n">
        <v>2.0325713797978</v>
      </c>
      <c r="Z236" s="28"/>
      <c r="AA236" s="28"/>
      <c r="AC236" s="28"/>
      <c r="AD236" s="28" t="n">
        <v>1.8925713797978</v>
      </c>
      <c r="AU236" s="28"/>
      <c r="AV236" s="28"/>
      <c r="AW236" s="28"/>
      <c r="AX236" s="28" t="n">
        <v>2.33759994506836</v>
      </c>
      <c r="AY236" s="28"/>
      <c r="AZ236" s="28" t="n">
        <v>2.60759994506836</v>
      </c>
      <c r="BA236" s="28" t="n">
        <v>2.11759994506836</v>
      </c>
      <c r="BB236" s="28" t="n">
        <v>2.08759994506836</v>
      </c>
      <c r="BC236" s="28" t="n">
        <v>2.02759994506836</v>
      </c>
      <c r="BD236" s="28" t="n">
        <v>2.16009994506836</v>
      </c>
      <c r="BE236" s="28" t="n">
        <v>2.23759994506836</v>
      </c>
      <c r="BF236" s="28"/>
      <c r="BG236" s="28"/>
      <c r="BI236" s="28"/>
      <c r="BJ236" s="28" t="n">
        <v>2.16999994277954</v>
      </c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W236" s="28"/>
      <c r="BY236" s="28"/>
      <c r="BZ236" s="28"/>
    </row>
    <row r="237" customFormat="false" ht="12.75" hidden="false" customHeight="false" outlineLevel="0" collapsed="false">
      <c r="A237" s="56" t="n">
        <v>35620</v>
      </c>
      <c r="B237" s="28" t="n">
        <v>2.12433338165283</v>
      </c>
      <c r="C237" s="28"/>
      <c r="D237" s="28" t="n">
        <v>2.17683338165283</v>
      </c>
      <c r="E237" s="28" t="n">
        <v>1.93433338165283</v>
      </c>
      <c r="F237" s="28" t="n">
        <v>1.90433338165283</v>
      </c>
      <c r="G237" s="28" t="n">
        <v>1.54433338165283</v>
      </c>
      <c r="H237" s="28" t="n">
        <v>1.96183338165283</v>
      </c>
      <c r="I237" s="28" t="n">
        <v>2.09433338165283</v>
      </c>
      <c r="K237" s="28"/>
      <c r="L237" s="28"/>
      <c r="M237" s="28"/>
      <c r="N237" s="28" t="n">
        <v>1.99833337465922</v>
      </c>
      <c r="O237" s="28"/>
      <c r="P237" s="28"/>
      <c r="Q237" s="28"/>
      <c r="R237" s="28" t="n">
        <v>2.07657143047878</v>
      </c>
      <c r="S237" s="28"/>
      <c r="T237" s="28" t="n">
        <v>2.13907143047878</v>
      </c>
      <c r="U237" s="28" t="n">
        <v>1.86657143047878</v>
      </c>
      <c r="V237" s="28" t="n">
        <v>1.83407143047878</v>
      </c>
      <c r="W237" s="28" t="n">
        <v>1.58157143047878</v>
      </c>
      <c r="X237" s="28" t="n">
        <v>1.89157143047878</v>
      </c>
      <c r="Y237" s="28" t="n">
        <v>2.03657143047878</v>
      </c>
      <c r="Z237" s="28"/>
      <c r="AA237" s="28"/>
      <c r="AC237" s="28"/>
      <c r="AD237" s="28" t="n">
        <v>1.89657143047878</v>
      </c>
      <c r="AU237" s="28"/>
      <c r="AV237" s="28"/>
      <c r="AW237" s="28"/>
      <c r="AX237" s="28" t="n">
        <v>2.34140000343323</v>
      </c>
      <c r="AY237" s="28"/>
      <c r="AZ237" s="28" t="n">
        <v>2.61140000343323</v>
      </c>
      <c r="BA237" s="28" t="n">
        <v>2.12640000343323</v>
      </c>
      <c r="BB237" s="28" t="n">
        <v>2.09140000343323</v>
      </c>
      <c r="BC237" s="28" t="n">
        <v>2.03640000343323</v>
      </c>
      <c r="BD237" s="28" t="n">
        <v>2.16390000343323</v>
      </c>
      <c r="BE237" s="28" t="n">
        <v>2.24140000343323</v>
      </c>
      <c r="BF237" s="28"/>
      <c r="BG237" s="28"/>
      <c r="BI237" s="28"/>
      <c r="BJ237" s="28" t="n">
        <v>2.1650000667572</v>
      </c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W237" s="28"/>
      <c r="BY237" s="28"/>
      <c r="BZ237" s="28"/>
    </row>
    <row r="238" customFormat="false" ht="12.75" hidden="false" customHeight="false" outlineLevel="0" collapsed="false">
      <c r="A238" s="56" t="n">
        <v>35621</v>
      </c>
      <c r="B238" s="28" t="n">
        <v>2.1060000260671</v>
      </c>
      <c r="C238" s="28"/>
      <c r="D238" s="28" t="n">
        <v>2.1535000260671</v>
      </c>
      <c r="E238" s="28" t="n">
        <v>1.9160000260671</v>
      </c>
      <c r="F238" s="28" t="n">
        <v>1.8810000260671</v>
      </c>
      <c r="G238" s="28" t="n">
        <v>1.5360000260671</v>
      </c>
      <c r="H238" s="28" t="n">
        <v>1.9410000260671</v>
      </c>
      <c r="I238" s="28" t="n">
        <v>2.0760000260671</v>
      </c>
      <c r="K238" s="28"/>
      <c r="L238" s="28"/>
      <c r="M238" s="28"/>
      <c r="N238" s="28" t="n">
        <v>1.96133333524068</v>
      </c>
      <c r="O238" s="28"/>
      <c r="P238" s="28"/>
      <c r="Q238" s="28"/>
      <c r="R238" s="28" t="n">
        <v>2.07414283071245</v>
      </c>
      <c r="S238" s="28"/>
      <c r="T238" s="28" t="n">
        <v>2.13664283071245</v>
      </c>
      <c r="U238" s="28" t="n">
        <v>1.86414283071245</v>
      </c>
      <c r="V238" s="28" t="n">
        <v>1.82914283071245</v>
      </c>
      <c r="W238" s="28" t="n">
        <v>1.57414283071245</v>
      </c>
      <c r="X238" s="28" t="n">
        <v>1.88914283071245</v>
      </c>
      <c r="Y238" s="28" t="n">
        <v>2.03414283071245</v>
      </c>
      <c r="Z238" s="28"/>
      <c r="AA238" s="28"/>
      <c r="AC238" s="28"/>
      <c r="AD238" s="28" t="n">
        <v>1.89414283071245</v>
      </c>
      <c r="AU238" s="28"/>
      <c r="AV238" s="28"/>
      <c r="AW238" s="28"/>
      <c r="AX238" s="28" t="n">
        <v>2.33159999847412</v>
      </c>
      <c r="AY238" s="28"/>
      <c r="AZ238" s="28" t="n">
        <v>2.60159999847412</v>
      </c>
      <c r="BA238" s="28" t="n">
        <v>2.11159999847412</v>
      </c>
      <c r="BB238" s="28" t="n">
        <v>2.07909999847412</v>
      </c>
      <c r="BC238" s="28" t="n">
        <v>2.03159999847412</v>
      </c>
      <c r="BD238" s="28" t="n">
        <v>2.15409999847412</v>
      </c>
      <c r="BE238" s="28" t="n">
        <v>2.23159999847412</v>
      </c>
      <c r="BF238" s="28"/>
      <c r="BG238" s="28"/>
      <c r="BI238" s="28"/>
      <c r="BJ238" s="28" t="n">
        <v>2.15500002861023</v>
      </c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W238" s="28"/>
      <c r="BY238" s="28"/>
      <c r="BZ238" s="28"/>
    </row>
    <row r="239" customFormat="false" ht="12.75" hidden="false" customHeight="false" outlineLevel="0" collapsed="false">
      <c r="A239" s="56" t="n">
        <v>35622</v>
      </c>
      <c r="B239" s="28" t="n">
        <v>2.15033332506816</v>
      </c>
      <c r="C239" s="28"/>
      <c r="D239" s="28" t="n">
        <v>2.20533332506816</v>
      </c>
      <c r="E239" s="28" t="n">
        <v>1.95783332506816</v>
      </c>
      <c r="F239" s="28" t="n">
        <v>1.92033332506816</v>
      </c>
      <c r="G239" s="28" t="n">
        <v>1.57533332506816</v>
      </c>
      <c r="H239" s="28" t="n">
        <v>1.98533332506816</v>
      </c>
      <c r="I239" s="28" t="n">
        <v>2.12283332506816</v>
      </c>
      <c r="K239" s="28"/>
      <c r="L239" s="28"/>
      <c r="M239" s="28"/>
      <c r="N239" s="28" t="n">
        <v>2.00233330408732</v>
      </c>
      <c r="O239" s="28"/>
      <c r="P239" s="28"/>
      <c r="Q239" s="28"/>
      <c r="R239" s="28" t="n">
        <v>2.0919999735696</v>
      </c>
      <c r="S239" s="28"/>
      <c r="T239" s="28" t="n">
        <v>2.1544999735696</v>
      </c>
      <c r="U239" s="28" t="n">
        <v>1.8819999735696</v>
      </c>
      <c r="V239" s="28" t="n">
        <v>1.8494999735696</v>
      </c>
      <c r="W239" s="28" t="n">
        <v>1.5919999735696</v>
      </c>
      <c r="X239" s="28" t="n">
        <v>1.9069999735696</v>
      </c>
      <c r="Y239" s="28" t="n">
        <v>2.0544999735696</v>
      </c>
      <c r="Z239" s="28"/>
      <c r="AA239" s="28"/>
      <c r="AC239" s="28"/>
      <c r="AD239" s="28" t="n">
        <v>1.9119999735696</v>
      </c>
      <c r="AU239" s="28"/>
      <c r="AV239" s="28"/>
      <c r="AW239" s="28"/>
      <c r="AX239" s="28" t="n">
        <v>2.35499997138977</v>
      </c>
      <c r="AY239" s="28"/>
      <c r="AZ239" s="28" t="n">
        <v>2.62499997138977</v>
      </c>
      <c r="BA239" s="28" t="n">
        <v>2.13999997138977</v>
      </c>
      <c r="BB239" s="28" t="n">
        <v>2.09999997138977</v>
      </c>
      <c r="BC239" s="28" t="n">
        <v>2.05499997138977</v>
      </c>
      <c r="BD239" s="28" t="n">
        <v>2.17749997138977</v>
      </c>
      <c r="BE239" s="28" t="n">
        <v>2.25499997138977</v>
      </c>
      <c r="BF239" s="28"/>
      <c r="BG239" s="28"/>
      <c r="BI239" s="28"/>
      <c r="BJ239" s="28" t="n">
        <v>2.18500004768372</v>
      </c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W239" s="28"/>
      <c r="BY239" s="28"/>
      <c r="BZ239" s="28"/>
    </row>
    <row r="240" customFormat="false" ht="12.75" hidden="false" customHeight="false" outlineLevel="0" collapsed="false">
      <c r="A240" s="56" t="n">
        <v>35625</v>
      </c>
      <c r="B240" s="28" t="n">
        <v>2.1593333085378</v>
      </c>
      <c r="C240" s="28"/>
      <c r="D240" s="28" t="n">
        <v>2.2168333085378</v>
      </c>
      <c r="E240" s="28" t="n">
        <v>1.9718333085378</v>
      </c>
      <c r="F240" s="28" t="n">
        <v>1.9293333085378</v>
      </c>
      <c r="G240" s="28" t="n">
        <v>1.5693333085378</v>
      </c>
      <c r="H240" s="28" t="n">
        <v>1.9993333085378</v>
      </c>
      <c r="I240" s="28" t="n">
        <v>2.1318333085378</v>
      </c>
      <c r="K240" s="28"/>
      <c r="L240" s="28"/>
      <c r="M240" s="28"/>
      <c r="N240" s="28" t="n">
        <v>2.02500000635783</v>
      </c>
      <c r="O240" s="28"/>
      <c r="P240" s="28"/>
      <c r="Q240" s="28"/>
      <c r="R240" s="28" t="n">
        <v>2.09114282471793</v>
      </c>
      <c r="S240" s="28"/>
      <c r="T240" s="28" t="n">
        <v>2.15364282471793</v>
      </c>
      <c r="U240" s="28" t="n">
        <v>1.86864282471793</v>
      </c>
      <c r="V240" s="28" t="n">
        <v>1.83864282471793</v>
      </c>
      <c r="W240" s="28" t="n">
        <v>1.57614282471793</v>
      </c>
      <c r="X240" s="28" t="n">
        <v>1.90614282471793</v>
      </c>
      <c r="Y240" s="28" t="n">
        <v>2.05364282471793</v>
      </c>
      <c r="Z240" s="28"/>
      <c r="AA240" s="28"/>
      <c r="AC240" s="28"/>
      <c r="AD240" s="28" t="n">
        <v>1.91114282471793</v>
      </c>
      <c r="AU240" s="28"/>
      <c r="AV240" s="28"/>
      <c r="AW240" s="28"/>
      <c r="AX240" s="28" t="n">
        <v>2.36160001754761</v>
      </c>
      <c r="AY240" s="28"/>
      <c r="AZ240" s="28" t="n">
        <v>2.63160001754761</v>
      </c>
      <c r="BA240" s="28" t="n">
        <v>2.13910001754761</v>
      </c>
      <c r="BB240" s="28" t="n">
        <v>2.10910001754761</v>
      </c>
      <c r="BC240" s="28" t="n">
        <v>2.05910001754761</v>
      </c>
      <c r="BD240" s="28" t="n">
        <v>2.18410001754761</v>
      </c>
      <c r="BE240" s="28" t="n">
        <v>2.26160001754761</v>
      </c>
      <c r="BF240" s="28"/>
      <c r="BG240" s="28"/>
      <c r="BI240" s="28"/>
      <c r="BJ240" s="28" t="n">
        <v>2.2009999370575</v>
      </c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W240" s="28"/>
      <c r="BY240" s="28"/>
      <c r="BZ240" s="28"/>
    </row>
    <row r="241" customFormat="false" ht="12.75" hidden="false" customHeight="false" outlineLevel="0" collapsed="false">
      <c r="A241" s="56" t="n">
        <v>35626</v>
      </c>
      <c r="B241" s="28" t="n">
        <v>2.16400003433228</v>
      </c>
      <c r="C241" s="28"/>
      <c r="D241" s="28" t="n">
        <v>2.22150003433228</v>
      </c>
      <c r="E241" s="28" t="n">
        <v>1.96900003433228</v>
      </c>
      <c r="F241" s="28" t="n">
        <v>1.92900003433228</v>
      </c>
      <c r="G241" s="28" t="n">
        <v>1.54150003433228</v>
      </c>
      <c r="H241" s="28" t="n">
        <v>2.00150003433228</v>
      </c>
      <c r="I241" s="28" t="n">
        <v>2.13650003433228</v>
      </c>
      <c r="K241" s="28"/>
      <c r="L241" s="28"/>
      <c r="M241" s="28"/>
      <c r="N241" s="28" t="n">
        <v>2.03666662216187</v>
      </c>
      <c r="O241" s="28"/>
      <c r="P241" s="28"/>
      <c r="Q241" s="28"/>
      <c r="R241" s="28" t="n">
        <v>2.08842853137425</v>
      </c>
      <c r="S241" s="28"/>
      <c r="T241" s="28" t="n">
        <v>2.15092853137425</v>
      </c>
      <c r="U241" s="28" t="n">
        <v>1.86842853137425</v>
      </c>
      <c r="V241" s="28" t="n">
        <v>1.83842853137425</v>
      </c>
      <c r="W241" s="28" t="n">
        <v>1.56842853137425</v>
      </c>
      <c r="X241" s="28" t="n">
        <v>1.90342853137425</v>
      </c>
      <c r="Y241" s="28" t="n">
        <v>2.05092853137425</v>
      </c>
      <c r="Z241" s="28"/>
      <c r="AA241" s="28"/>
      <c r="AC241" s="28"/>
      <c r="AD241" s="28" t="n">
        <v>1.90842853137425</v>
      </c>
      <c r="AU241" s="28"/>
      <c r="AV241" s="28"/>
      <c r="AW241" s="28"/>
      <c r="AX241" s="28" t="n">
        <v>2.36140003204346</v>
      </c>
      <c r="AY241" s="28"/>
      <c r="AZ241" s="28" t="n">
        <v>2.63140003204346</v>
      </c>
      <c r="BA241" s="28" t="n">
        <v>2.13640003204346</v>
      </c>
      <c r="BB241" s="28" t="n">
        <v>2.10140003204346</v>
      </c>
      <c r="BC241" s="28" t="n">
        <v>2.05140003204346</v>
      </c>
      <c r="BD241" s="28" t="n">
        <v>2.18390003204346</v>
      </c>
      <c r="BE241" s="28" t="n">
        <v>2.26140003204346</v>
      </c>
      <c r="BF241" s="28"/>
      <c r="BG241" s="28"/>
      <c r="BI241" s="28"/>
      <c r="BJ241" s="28" t="n">
        <v>2.20099997520447</v>
      </c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W241" s="28"/>
      <c r="BY241" s="28"/>
      <c r="BZ241" s="28"/>
    </row>
    <row r="242" customFormat="false" ht="12.75" hidden="false" customHeight="false" outlineLevel="0" collapsed="false">
      <c r="A242" s="56" t="n">
        <v>35627</v>
      </c>
      <c r="B242" s="28" t="n">
        <v>2.14933331807454</v>
      </c>
      <c r="C242" s="28"/>
      <c r="D242" s="28" t="n">
        <v>2.20433331807454</v>
      </c>
      <c r="E242" s="28" t="n">
        <v>1.95933331807454</v>
      </c>
      <c r="F242" s="28" t="n">
        <v>1.91433331807454</v>
      </c>
      <c r="G242" s="28" t="n">
        <v>1.50933331807454</v>
      </c>
      <c r="H242" s="28" t="n">
        <v>1.98933331807454</v>
      </c>
      <c r="I242" s="28" t="n">
        <v>2.12183331807454</v>
      </c>
      <c r="K242" s="28"/>
      <c r="L242" s="28"/>
      <c r="M242" s="28"/>
      <c r="N242" s="28" t="n">
        <v>2.03666662216187</v>
      </c>
      <c r="O242" s="28"/>
      <c r="P242" s="28"/>
      <c r="Q242" s="28"/>
      <c r="R242" s="28" t="n">
        <v>2.0764285496303</v>
      </c>
      <c r="S242" s="28"/>
      <c r="T242" s="28" t="n">
        <v>2.1389285496303</v>
      </c>
      <c r="U242" s="28" t="n">
        <v>1.8564285496303</v>
      </c>
      <c r="V242" s="28" t="n">
        <v>1.8239285496303</v>
      </c>
      <c r="W242" s="28" t="n">
        <v>1.5564285496303</v>
      </c>
      <c r="X242" s="28" t="n">
        <v>1.8914285496303</v>
      </c>
      <c r="Y242" s="28" t="n">
        <v>2.0389285496303</v>
      </c>
      <c r="Z242" s="28"/>
      <c r="AA242" s="28"/>
      <c r="AC242" s="28"/>
      <c r="AD242" s="28" t="n">
        <v>1.8964285496303</v>
      </c>
      <c r="AU242" s="28"/>
      <c r="AV242" s="28"/>
      <c r="AW242" s="28"/>
      <c r="AX242" s="28" t="n">
        <v>2.34879999160767</v>
      </c>
      <c r="AY242" s="28"/>
      <c r="AZ242" s="28" t="n">
        <v>2.61879999160767</v>
      </c>
      <c r="BA242" s="28" t="n">
        <v>2.12379999160767</v>
      </c>
      <c r="BB242" s="28" t="n">
        <v>2.08879999160767</v>
      </c>
      <c r="BC242" s="28" t="n">
        <v>2.04129999160767</v>
      </c>
      <c r="BD242" s="28" t="n">
        <v>2.17129999160767</v>
      </c>
      <c r="BE242" s="28" t="n">
        <v>2.24879999160767</v>
      </c>
      <c r="BF242" s="28"/>
      <c r="BG242" s="28"/>
      <c r="BI242" s="28"/>
      <c r="BJ242" s="28" t="n">
        <v>2.19399995803833</v>
      </c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W242" s="28"/>
      <c r="BY242" s="28"/>
      <c r="BZ242" s="28"/>
    </row>
    <row r="243" customFormat="false" ht="12.75" hidden="false" customHeight="false" outlineLevel="0" collapsed="false">
      <c r="A243" s="56" t="n">
        <v>35628</v>
      </c>
      <c r="B243" s="28" t="n">
        <v>2.15266664822896</v>
      </c>
      <c r="C243" s="28"/>
      <c r="D243" s="28" t="n">
        <v>2.21016664822896</v>
      </c>
      <c r="E243" s="28" t="n">
        <v>1.97516664822896</v>
      </c>
      <c r="F243" s="28" t="n">
        <v>1.93766664822896</v>
      </c>
      <c r="G243" s="28" t="n">
        <v>1.53266664822896</v>
      </c>
      <c r="H243" s="28" t="n">
        <v>1.99266664822896</v>
      </c>
      <c r="I243" s="28" t="n">
        <v>2.12266664822896</v>
      </c>
      <c r="K243" s="28"/>
      <c r="L243" s="28"/>
      <c r="M243" s="28"/>
      <c r="N243" s="28" t="n">
        <v>2.02933334350586</v>
      </c>
      <c r="O243" s="28"/>
      <c r="P243" s="28"/>
      <c r="Q243" s="28"/>
      <c r="R243" s="28" t="n">
        <v>2.08142856189183</v>
      </c>
      <c r="S243" s="28"/>
      <c r="T243" s="28" t="n">
        <v>2.14392856189183</v>
      </c>
      <c r="U243" s="28" t="n">
        <v>1.85642856189183</v>
      </c>
      <c r="V243" s="28" t="n">
        <v>1.82892856189183</v>
      </c>
      <c r="W243" s="28" t="n">
        <v>1.54642856189183</v>
      </c>
      <c r="X243" s="28" t="n">
        <v>1.89642856189183</v>
      </c>
      <c r="Y243" s="28" t="n">
        <v>2.04142856189183</v>
      </c>
      <c r="Z243" s="28"/>
      <c r="AA243" s="28"/>
      <c r="AC243" s="28"/>
      <c r="AD243" s="28" t="n">
        <v>1.90142856189183</v>
      </c>
      <c r="AU243" s="28"/>
      <c r="AV243" s="28"/>
      <c r="AW243" s="28"/>
      <c r="AX243" s="28" t="n">
        <v>2.35400004386902</v>
      </c>
      <c r="AY243" s="28"/>
      <c r="AZ243" s="28" t="n">
        <v>2.62650004386902</v>
      </c>
      <c r="BA243" s="28" t="n">
        <v>2.13400004386902</v>
      </c>
      <c r="BB243" s="28" t="n">
        <v>2.09650004386902</v>
      </c>
      <c r="BC243" s="28" t="n">
        <v>2.03400004386902</v>
      </c>
      <c r="BD243" s="28" t="n">
        <v>2.17650004386902</v>
      </c>
      <c r="BE243" s="28" t="n">
        <v>2.25150004386902</v>
      </c>
      <c r="BF243" s="28"/>
      <c r="BG243" s="28"/>
      <c r="BI243" s="28"/>
      <c r="BJ243" s="28" t="n">
        <v>2.19299993515015</v>
      </c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W243" s="28"/>
      <c r="BY243" s="28"/>
      <c r="BZ243" s="28"/>
    </row>
    <row r="244" customFormat="false" ht="12.75" hidden="false" customHeight="false" outlineLevel="0" collapsed="false">
      <c r="A244" s="56" t="n">
        <v>35629</v>
      </c>
      <c r="B244" s="28" t="n">
        <v>2.07266672452291</v>
      </c>
      <c r="C244" s="28"/>
      <c r="D244" s="28" t="n">
        <v>2.13016672452291</v>
      </c>
      <c r="E244" s="28" t="n">
        <v>1.90516672452291</v>
      </c>
      <c r="F244" s="28" t="n">
        <v>1.86516672452291</v>
      </c>
      <c r="G244" s="28" t="n">
        <v>1.48766672452291</v>
      </c>
      <c r="H244" s="28" t="n">
        <v>1.92016672452291</v>
      </c>
      <c r="I244" s="28" t="n">
        <v>2.04266672452291</v>
      </c>
      <c r="K244" s="28"/>
      <c r="L244" s="28"/>
      <c r="M244" s="28"/>
      <c r="N244" s="28" t="n">
        <v>1.96466667493184</v>
      </c>
      <c r="O244" s="28"/>
      <c r="P244" s="28"/>
      <c r="Q244" s="28"/>
      <c r="R244" s="28" t="n">
        <v>2.05785713876997</v>
      </c>
      <c r="S244" s="28"/>
      <c r="T244" s="28" t="n">
        <v>2.12035713876997</v>
      </c>
      <c r="U244" s="28" t="n">
        <v>1.84035713876997</v>
      </c>
      <c r="V244" s="28" t="n">
        <v>1.80785713876997</v>
      </c>
      <c r="W244" s="28" t="n">
        <v>1.52785713876997</v>
      </c>
      <c r="X244" s="28" t="n">
        <v>1.87285713876997</v>
      </c>
      <c r="Y244" s="28" t="n">
        <v>2.01535713876997</v>
      </c>
      <c r="Z244" s="28"/>
      <c r="AA244" s="28"/>
      <c r="AC244" s="28"/>
      <c r="AD244" s="28" t="n">
        <v>1.87785713876997</v>
      </c>
      <c r="AU244" s="28"/>
      <c r="AV244" s="28"/>
      <c r="AW244" s="28"/>
      <c r="AX244" s="28" t="n">
        <v>2.30900001525879</v>
      </c>
      <c r="AY244" s="28"/>
      <c r="AZ244" s="28" t="n">
        <v>2.58150001525879</v>
      </c>
      <c r="BA244" s="28" t="n">
        <v>2.08900001525879</v>
      </c>
      <c r="BB244" s="28" t="n">
        <v>2.05400001525879</v>
      </c>
      <c r="BC244" s="28" t="n">
        <v>2.00400001525879</v>
      </c>
      <c r="BD244" s="28" t="n">
        <v>2.13400001525879</v>
      </c>
      <c r="BE244" s="28" t="n">
        <v>2.21150001525879</v>
      </c>
      <c r="BF244" s="28"/>
      <c r="BG244" s="28"/>
      <c r="BI244" s="28"/>
      <c r="BJ244" s="28" t="n">
        <v>2.15099997520447</v>
      </c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W244" s="28"/>
      <c r="BY244" s="28"/>
      <c r="BZ244" s="28"/>
    </row>
    <row r="245" customFormat="false" ht="12.75" hidden="false" customHeight="false" outlineLevel="0" collapsed="false">
      <c r="A245" s="56" t="n">
        <v>35632</v>
      </c>
      <c r="B245" s="28" t="n">
        <v>2.09333332379659</v>
      </c>
      <c r="C245" s="28"/>
      <c r="D245" s="28" t="n">
        <v>2.15083332379659</v>
      </c>
      <c r="E245" s="28" t="n">
        <v>1.92333332379659</v>
      </c>
      <c r="F245" s="28" t="n">
        <v>1.89833332379659</v>
      </c>
      <c r="G245" s="28" t="n">
        <v>1.49083332379659</v>
      </c>
      <c r="H245" s="28" t="n">
        <v>1.93833332379659</v>
      </c>
      <c r="I245" s="28" t="n">
        <v>2.07083332379659</v>
      </c>
      <c r="K245" s="28"/>
      <c r="L245" s="28"/>
      <c r="M245" s="28"/>
      <c r="N245" s="28" t="n">
        <v>1.98533335367839</v>
      </c>
      <c r="O245" s="28"/>
      <c r="P245" s="28"/>
      <c r="Q245" s="28"/>
      <c r="R245" s="28" t="n">
        <v>2.07485716683524</v>
      </c>
      <c r="S245" s="28"/>
      <c r="T245" s="28" t="n">
        <v>2.13735716683524</v>
      </c>
      <c r="U245" s="28" t="n">
        <v>1.85735716683524</v>
      </c>
      <c r="V245" s="28" t="n">
        <v>1.83485716683524</v>
      </c>
      <c r="W245" s="28" t="n">
        <v>1.55235716683524</v>
      </c>
      <c r="X245" s="28" t="n">
        <v>1.89485716683524</v>
      </c>
      <c r="Y245" s="28" t="n">
        <v>2.03985716683524</v>
      </c>
      <c r="Z245" s="28"/>
      <c r="AA245" s="28"/>
      <c r="AC245" s="28"/>
      <c r="AD245" s="28" t="n">
        <v>1.89485716683524</v>
      </c>
      <c r="AU245" s="28"/>
      <c r="AV245" s="28"/>
      <c r="AW245" s="28"/>
      <c r="AX245" s="28" t="n">
        <v>2.3210000038147</v>
      </c>
      <c r="AY245" s="28"/>
      <c r="AZ245" s="28" t="n">
        <v>2.5910000038147</v>
      </c>
      <c r="BA245" s="28" t="n">
        <v>2.1110000038147</v>
      </c>
      <c r="BB245" s="28" t="n">
        <v>2.0735000038147</v>
      </c>
      <c r="BC245" s="28" t="n">
        <v>2.0210000038147</v>
      </c>
      <c r="BD245" s="28" t="n">
        <v>2.1485000038147</v>
      </c>
      <c r="BE245" s="28" t="n">
        <v>2.2235000038147</v>
      </c>
      <c r="BF245" s="28"/>
      <c r="BG245" s="28"/>
      <c r="BI245" s="28"/>
      <c r="BJ245" s="28" t="n">
        <v>2.16099996566773</v>
      </c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W245" s="28"/>
      <c r="BY245" s="28"/>
      <c r="BZ245" s="28"/>
    </row>
    <row r="246" customFormat="false" ht="12.75" hidden="false" customHeight="false" outlineLevel="0" collapsed="false">
      <c r="A246" s="56" t="n">
        <v>35633</v>
      </c>
      <c r="B246" s="28" t="n">
        <v>2.11633332570394</v>
      </c>
      <c r="C246" s="28"/>
      <c r="D246" s="28" t="n">
        <v>2.17633332570394</v>
      </c>
      <c r="E246" s="28" t="n">
        <v>1.94883332570394</v>
      </c>
      <c r="F246" s="28" t="n">
        <v>1.91633332570394</v>
      </c>
      <c r="G246" s="28" t="n">
        <v>1.50133332570394</v>
      </c>
      <c r="H246" s="28" t="n">
        <v>1.96383332570394</v>
      </c>
      <c r="I246" s="28" t="n">
        <v>2.09383332570394</v>
      </c>
      <c r="K246" s="28"/>
      <c r="L246" s="28"/>
      <c r="M246" s="28"/>
      <c r="N246" s="28" t="n">
        <v>2.0016666952769</v>
      </c>
      <c r="O246" s="28"/>
      <c r="P246" s="28"/>
      <c r="Q246" s="28"/>
      <c r="R246" s="28" t="n">
        <v>2.0874285697937</v>
      </c>
      <c r="S246" s="28"/>
      <c r="T246" s="28" t="n">
        <v>2.1474285697937</v>
      </c>
      <c r="U246" s="28" t="n">
        <v>1.8724285697937</v>
      </c>
      <c r="V246" s="28" t="n">
        <v>1.8474285697937</v>
      </c>
      <c r="W246" s="28" t="n">
        <v>1.5674285697937</v>
      </c>
      <c r="X246" s="28" t="n">
        <v>1.9049285697937</v>
      </c>
      <c r="Y246" s="28" t="n">
        <v>2.0499285697937</v>
      </c>
      <c r="Z246" s="28"/>
      <c r="AA246" s="28"/>
      <c r="AC246" s="28"/>
      <c r="AD246" s="28" t="n">
        <v>1.9074285697937</v>
      </c>
      <c r="AU246" s="28"/>
      <c r="AV246" s="28"/>
      <c r="AW246" s="28"/>
      <c r="AX246" s="28" t="n">
        <v>2.33920001983643</v>
      </c>
      <c r="AY246" s="28"/>
      <c r="AZ246" s="28" t="n">
        <v>2.60920001983643</v>
      </c>
      <c r="BA246" s="28" t="n">
        <v>2.12420001983643</v>
      </c>
      <c r="BB246" s="28" t="n">
        <v>2.09920001983643</v>
      </c>
      <c r="BC246" s="28" t="n">
        <v>2.04670001983643</v>
      </c>
      <c r="BD246" s="28" t="n">
        <v>2.16920001983643</v>
      </c>
      <c r="BE246" s="28" t="n">
        <v>2.24170001983643</v>
      </c>
      <c r="BF246" s="28"/>
      <c r="BG246" s="28"/>
      <c r="BI246" s="28"/>
      <c r="BJ246" s="28" t="n">
        <v>2.17099995613098</v>
      </c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W246" s="28"/>
      <c r="BY246" s="28"/>
      <c r="BZ246" s="28"/>
    </row>
    <row r="247" customFormat="false" ht="12.75" hidden="false" customHeight="false" outlineLevel="0" collapsed="false">
      <c r="A247" s="56" t="n">
        <v>35634</v>
      </c>
      <c r="B247" s="28" t="n">
        <v>2.14199995994568</v>
      </c>
      <c r="C247" s="28"/>
      <c r="D247" s="28" t="n">
        <v>2.19949995994568</v>
      </c>
      <c r="E247" s="28" t="n">
        <v>1.98199995994568</v>
      </c>
      <c r="F247" s="28" t="n">
        <v>1.94399995994568</v>
      </c>
      <c r="G247" s="28" t="n">
        <v>1.53699995994568</v>
      </c>
      <c r="H247" s="28" t="n">
        <v>1.99399995994568</v>
      </c>
      <c r="I247" s="28" t="n">
        <v>2.12699995994568</v>
      </c>
      <c r="K247" s="28"/>
      <c r="L247" s="28"/>
      <c r="M247" s="28"/>
      <c r="N247" s="28" t="n">
        <v>2.02600001335144</v>
      </c>
      <c r="O247" s="28"/>
      <c r="P247" s="28"/>
      <c r="Q247" s="28"/>
      <c r="R247" s="28" t="n">
        <v>2.09728571346828</v>
      </c>
      <c r="S247" s="28"/>
      <c r="T247" s="28" t="n">
        <v>2.15978571346828</v>
      </c>
      <c r="U247" s="28" t="n">
        <v>1.88428571346828</v>
      </c>
      <c r="V247" s="28" t="n">
        <v>1.85728571346828</v>
      </c>
      <c r="W247" s="28" t="n">
        <v>1.57728571346828</v>
      </c>
      <c r="X247" s="28" t="n">
        <v>1.92428571346828</v>
      </c>
      <c r="Y247" s="28" t="n">
        <v>2.06228571346828</v>
      </c>
      <c r="Z247" s="28"/>
      <c r="AA247" s="28"/>
      <c r="AC247" s="28"/>
      <c r="AD247" s="28" t="n">
        <v>1.91728571346828</v>
      </c>
      <c r="AU247" s="28"/>
      <c r="AV247" s="28"/>
      <c r="AW247" s="28"/>
      <c r="AX247" s="28" t="n">
        <v>2.35519995689392</v>
      </c>
      <c r="AY247" s="28"/>
      <c r="AZ247" s="28" t="n">
        <v>2.62769995689392</v>
      </c>
      <c r="BA247" s="28" t="n">
        <v>2.14019995689392</v>
      </c>
      <c r="BB247" s="28" t="n">
        <v>2.11019995689392</v>
      </c>
      <c r="BC247" s="28" t="n">
        <v>2.05519995689392</v>
      </c>
      <c r="BD247" s="28" t="n">
        <v>2.18719995689392</v>
      </c>
      <c r="BE247" s="28" t="n">
        <v>2.26219995689392</v>
      </c>
      <c r="BF247" s="28"/>
      <c r="BG247" s="28"/>
      <c r="BI247" s="28"/>
      <c r="BJ247" s="28" t="n">
        <v>2.18599996566772</v>
      </c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W247" s="28"/>
      <c r="BY247" s="28"/>
      <c r="BZ247" s="28"/>
    </row>
    <row r="248" customFormat="false" ht="12.75" hidden="false" customHeight="false" outlineLevel="0" collapsed="false">
      <c r="A248" s="56" t="n">
        <v>35635</v>
      </c>
      <c r="B248" s="28" t="n">
        <v>2.11633332570394</v>
      </c>
      <c r="C248" s="28"/>
      <c r="D248" s="28" t="n">
        <v>2.17633332570394</v>
      </c>
      <c r="E248" s="28" t="n">
        <v>1.95883332570394</v>
      </c>
      <c r="F248" s="28" t="n">
        <v>1.92633332570394</v>
      </c>
      <c r="G248" s="28" t="n">
        <v>1.51633332570394</v>
      </c>
      <c r="H248" s="28" t="n">
        <v>1.96883332570394</v>
      </c>
      <c r="I248" s="28" t="n">
        <v>2.10133332570394</v>
      </c>
      <c r="K248" s="28"/>
      <c r="L248" s="28"/>
      <c r="M248" s="28"/>
      <c r="N248" s="28" t="n">
        <v>2.01166668574015</v>
      </c>
      <c r="O248" s="28"/>
      <c r="P248" s="28"/>
      <c r="Q248" s="28"/>
      <c r="R248" s="28" t="n">
        <v>2.07614282199315</v>
      </c>
      <c r="S248" s="28"/>
      <c r="T248" s="28" t="n">
        <v>2.13614282199315</v>
      </c>
      <c r="U248" s="28" t="n">
        <v>1.86114282199315</v>
      </c>
      <c r="V248" s="28" t="n">
        <v>1.83614282199315</v>
      </c>
      <c r="W248" s="28" t="n">
        <v>1.55614282199315</v>
      </c>
      <c r="X248" s="28" t="n">
        <v>1.89114282199315</v>
      </c>
      <c r="Y248" s="28" t="n">
        <v>2.03864282199315</v>
      </c>
      <c r="Z248" s="28"/>
      <c r="AA248" s="28"/>
      <c r="AC248" s="28"/>
      <c r="AD248" s="28" t="n">
        <v>1.89614282199315</v>
      </c>
      <c r="AU248" s="28"/>
      <c r="AV248" s="28"/>
      <c r="AW248" s="28"/>
      <c r="AX248" s="28" t="n">
        <v>2.33100004196167</v>
      </c>
      <c r="AY248" s="28"/>
      <c r="AZ248" s="28" t="n">
        <v>2.60350004196167</v>
      </c>
      <c r="BA248" s="28" t="n">
        <v>2.11600004196167</v>
      </c>
      <c r="BB248" s="28" t="n">
        <v>2.08850004196167</v>
      </c>
      <c r="BC248" s="28" t="n">
        <v>2.03350004196167</v>
      </c>
      <c r="BD248" s="28" t="n">
        <v>2.16350004196167</v>
      </c>
      <c r="BE248" s="28" t="n">
        <v>2.23850004196167</v>
      </c>
      <c r="BF248" s="28"/>
      <c r="BG248" s="28"/>
      <c r="BI248" s="28"/>
      <c r="BJ248" s="28" t="n">
        <v>2.18099999427795</v>
      </c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W248" s="28"/>
      <c r="BY248" s="28"/>
      <c r="BZ248" s="28"/>
    </row>
    <row r="249" customFormat="false" ht="12.75" hidden="false" customHeight="false" outlineLevel="0" collapsed="false">
      <c r="A249" s="56" t="n">
        <v>35636</v>
      </c>
      <c r="B249" s="28" t="n">
        <v>2.16133340199788</v>
      </c>
      <c r="C249" s="28"/>
      <c r="D249" s="28" t="n">
        <v>2.21883340199788</v>
      </c>
      <c r="E249" s="28" t="n">
        <v>2.00133340199788</v>
      </c>
      <c r="F249" s="28" t="n">
        <v>1.96633340199788</v>
      </c>
      <c r="G249" s="28" t="n">
        <v>1.50883340199788</v>
      </c>
      <c r="H249" s="28" t="n">
        <v>2.01133340199788</v>
      </c>
      <c r="I249" s="28" t="n">
        <v>2.14803340199788</v>
      </c>
      <c r="K249" s="28"/>
      <c r="L249" s="28"/>
      <c r="M249" s="28"/>
      <c r="N249" s="28" t="n">
        <v>2.05499998728434</v>
      </c>
      <c r="O249" s="28"/>
      <c r="P249" s="28"/>
      <c r="Q249" s="28"/>
      <c r="R249" s="28" t="n">
        <v>2.0887142930712</v>
      </c>
      <c r="S249" s="28"/>
      <c r="T249" s="28" t="n">
        <v>2.1512142930712</v>
      </c>
      <c r="U249" s="28" t="n">
        <v>1.8637142930712</v>
      </c>
      <c r="V249" s="28" t="n">
        <v>1.8437142930712</v>
      </c>
      <c r="W249" s="28" t="n">
        <v>1.5537142930712</v>
      </c>
      <c r="X249" s="28" t="n">
        <v>1.9037142930712</v>
      </c>
      <c r="Y249" s="28" t="n">
        <v>2.0487142930712</v>
      </c>
      <c r="Z249" s="28"/>
      <c r="AA249" s="28"/>
      <c r="AC249" s="28"/>
      <c r="AD249" s="28" t="n">
        <v>1.9087142930712</v>
      </c>
      <c r="AU249" s="28"/>
      <c r="AV249" s="28"/>
      <c r="AW249" s="28"/>
      <c r="AX249" s="28" t="n">
        <v>2.35780000686646</v>
      </c>
      <c r="AY249" s="28"/>
      <c r="AZ249" s="28" t="n">
        <v>2.63030000686646</v>
      </c>
      <c r="BA249" s="28" t="n">
        <v>2.14030000686646</v>
      </c>
      <c r="BB249" s="28" t="n">
        <v>2.11280000686646</v>
      </c>
      <c r="BC249" s="28" t="n">
        <v>2.05780000686646</v>
      </c>
      <c r="BD249" s="28" t="n">
        <v>2.18280000686646</v>
      </c>
      <c r="BE249" s="28" t="n">
        <v>2.26280000686646</v>
      </c>
      <c r="BF249" s="28"/>
      <c r="BG249" s="28"/>
      <c r="BI249" s="28"/>
      <c r="BJ249" s="28" t="n">
        <v>2.19500002861023</v>
      </c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W249" s="28"/>
      <c r="BY249" s="28"/>
      <c r="BZ249" s="28"/>
    </row>
    <row r="250" customFormat="false" ht="12.75" hidden="false" customHeight="false" outlineLevel="0" collapsed="false">
      <c r="A250" s="56" t="n">
        <v>35639</v>
      </c>
      <c r="B250" s="28" t="n">
        <v>2.1299999554952</v>
      </c>
      <c r="C250" s="28"/>
      <c r="D250" s="28" t="n">
        <v>2.1874999554952</v>
      </c>
      <c r="E250" s="28" t="n">
        <v>1.9624999554952</v>
      </c>
      <c r="F250" s="28" t="n">
        <v>1.9349999554952</v>
      </c>
      <c r="G250" s="28" t="n">
        <v>1.5249999554952</v>
      </c>
      <c r="H250" s="28" t="n">
        <v>1.9849999554952</v>
      </c>
      <c r="I250" s="28" t="n">
        <v>2.1149999554952</v>
      </c>
      <c r="K250" s="28"/>
      <c r="L250" s="28"/>
      <c r="M250" s="28"/>
      <c r="N250" s="28" t="n">
        <v>2.05100003878276</v>
      </c>
      <c r="O250" s="28"/>
      <c r="P250" s="28"/>
      <c r="Q250" s="28"/>
      <c r="R250" s="28" t="n">
        <v>2.07485709871565</v>
      </c>
      <c r="S250" s="28"/>
      <c r="T250" s="28" t="n">
        <v>2.13735709871565</v>
      </c>
      <c r="U250" s="28" t="n">
        <v>1.84985709871565</v>
      </c>
      <c r="V250" s="28" t="n">
        <v>1.83485709871565</v>
      </c>
      <c r="W250" s="28" t="n">
        <v>1.52985709871565</v>
      </c>
      <c r="X250" s="28" t="n">
        <v>1.89235709871565</v>
      </c>
      <c r="Y250" s="28" t="n">
        <v>2.03485709871565</v>
      </c>
      <c r="Z250" s="28"/>
      <c r="AA250" s="28"/>
      <c r="AC250" s="28"/>
      <c r="AD250" s="28" t="n">
        <v>1.89485709871565</v>
      </c>
      <c r="AU250" s="28"/>
      <c r="AV250" s="28"/>
      <c r="AW250" s="28"/>
      <c r="AX250" s="28" t="n">
        <v>2.33340001106262</v>
      </c>
      <c r="AY250" s="28"/>
      <c r="AZ250" s="28" t="n">
        <v>2.60590001106262</v>
      </c>
      <c r="BA250" s="28" t="n">
        <v>2.11590001106262</v>
      </c>
      <c r="BB250" s="28" t="n">
        <v>2.08340001106262</v>
      </c>
      <c r="BC250" s="28" t="n">
        <v>2.01840001106262</v>
      </c>
      <c r="BD250" s="28" t="n">
        <v>2.16090001106262</v>
      </c>
      <c r="BE250" s="28" t="n">
        <v>2.23840001106262</v>
      </c>
      <c r="BF250" s="28"/>
      <c r="BG250" s="28"/>
      <c r="BI250" s="28"/>
      <c r="BJ250" s="28" t="n">
        <v>2.19500002861023</v>
      </c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W250" s="28"/>
      <c r="BY250" s="28"/>
      <c r="BZ250" s="28"/>
    </row>
    <row r="251" customFormat="false" ht="12.75" hidden="false" customHeight="false" outlineLevel="0" collapsed="false">
      <c r="A251" s="56" t="n">
        <v>35640</v>
      </c>
      <c r="B251" s="28" t="n">
        <v>2.15799999237061</v>
      </c>
      <c r="C251" s="28"/>
      <c r="D251" s="28" t="n">
        <v>2.21799999237061</v>
      </c>
      <c r="E251" s="28" t="n">
        <v>1.99299999237061</v>
      </c>
      <c r="F251" s="28" t="n">
        <v>1.94299999237061</v>
      </c>
      <c r="G251" s="28" t="n">
        <v>1.53799999237061</v>
      </c>
      <c r="H251" s="28" t="n">
        <v>2.00299999237061</v>
      </c>
      <c r="I251" s="28" t="n">
        <v>2.13549999237061</v>
      </c>
      <c r="K251" s="28"/>
      <c r="L251" s="28"/>
      <c r="M251" s="28"/>
      <c r="N251" s="28" t="n">
        <v>2.05000007152557</v>
      </c>
      <c r="O251" s="28"/>
      <c r="P251" s="28"/>
      <c r="Q251" s="28"/>
      <c r="R251" s="28" t="n">
        <v>2.08328570638384</v>
      </c>
      <c r="S251" s="28"/>
      <c r="T251" s="28" t="n">
        <v>2.14328570638384</v>
      </c>
      <c r="U251" s="28" t="n">
        <v>1.85328570638384</v>
      </c>
      <c r="V251" s="28" t="n">
        <v>1.83328570638384</v>
      </c>
      <c r="W251" s="28" t="n">
        <v>1.53328570638384</v>
      </c>
      <c r="X251" s="28" t="n">
        <v>1.90078570638384</v>
      </c>
      <c r="Y251" s="28" t="n">
        <v>2.04328570638384</v>
      </c>
      <c r="Z251" s="28"/>
      <c r="AA251" s="28"/>
      <c r="AC251" s="28"/>
      <c r="AD251" s="28" t="n">
        <v>1.90328570638384</v>
      </c>
      <c r="AU251" s="28"/>
      <c r="AV251" s="28"/>
      <c r="AW251" s="28"/>
      <c r="AX251" s="28" t="n">
        <v>2.35699996948242</v>
      </c>
      <c r="AY251" s="28"/>
      <c r="AZ251" s="28" t="n">
        <v>2.61949996948242</v>
      </c>
      <c r="BA251" s="28" t="n">
        <v>2.12699996948242</v>
      </c>
      <c r="BB251" s="28" t="n">
        <v>2.09449996948242</v>
      </c>
      <c r="BC251" s="28" t="n">
        <v>2.02199996948242</v>
      </c>
      <c r="BD251" s="28" t="n">
        <v>2.18199996948242</v>
      </c>
      <c r="BE251" s="28" t="n">
        <v>2.25699996948242</v>
      </c>
      <c r="BF251" s="28"/>
      <c r="BG251" s="28"/>
      <c r="BI251" s="28"/>
      <c r="BJ251" s="28" t="n">
        <v>2.225</v>
      </c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W251" s="28"/>
      <c r="BY251" s="28"/>
      <c r="BZ251" s="28"/>
    </row>
    <row r="252" customFormat="false" ht="12.75" hidden="false" customHeight="false" outlineLevel="0" collapsed="false">
      <c r="A252" s="56" t="n">
        <v>35641</v>
      </c>
      <c r="B252" s="28" t="n">
        <v>2.17650008201599</v>
      </c>
      <c r="C252" s="28"/>
      <c r="D252" s="28" t="n">
        <v>2.23650008201599</v>
      </c>
      <c r="E252" s="28" t="n">
        <v>1.99900008201599</v>
      </c>
      <c r="F252" s="28" t="n">
        <v>1.94900008201599</v>
      </c>
      <c r="G252" s="28" t="n">
        <v>1.50650008201599</v>
      </c>
      <c r="H252" s="28" t="n">
        <v>2.02150008201599</v>
      </c>
      <c r="I252" s="28" t="n">
        <v>2.15400008201599</v>
      </c>
      <c r="K252" s="28"/>
      <c r="L252" s="28"/>
      <c r="M252" s="28"/>
      <c r="N252" s="28" t="n">
        <v>2.05250000953674</v>
      </c>
      <c r="O252" s="28"/>
      <c r="P252" s="28"/>
      <c r="Q252" s="28"/>
      <c r="R252" s="28" t="n">
        <v>2.0900000163487</v>
      </c>
      <c r="S252" s="28"/>
      <c r="T252" s="28" t="n">
        <v>2.1500000163487</v>
      </c>
      <c r="U252" s="28" t="n">
        <v>1.8675000163487</v>
      </c>
      <c r="V252" s="28" t="n">
        <v>1.8350000163487</v>
      </c>
      <c r="W252" s="28" t="n">
        <v>1.5300000163487</v>
      </c>
      <c r="X252" s="28" t="n">
        <v>1.9075000163487</v>
      </c>
      <c r="Y252" s="28" t="n">
        <v>2.0500000163487</v>
      </c>
      <c r="Z252" s="28"/>
      <c r="AA252" s="28"/>
      <c r="AC252" s="28"/>
      <c r="AD252" s="28" t="n">
        <v>1.9100000163487</v>
      </c>
      <c r="AU252" s="28"/>
      <c r="AV252" s="28"/>
      <c r="AW252" s="28"/>
      <c r="AX252" s="28" t="n">
        <v>2.37020001411438</v>
      </c>
      <c r="AY252" s="28"/>
      <c r="AZ252" s="28" t="n">
        <v>2.63520001411438</v>
      </c>
      <c r="BA252" s="28" t="n">
        <v>2.14020001411438</v>
      </c>
      <c r="BB252" s="28" t="n">
        <v>2.10520001411438</v>
      </c>
      <c r="BC252" s="28" t="n">
        <v>2.02520001411438</v>
      </c>
      <c r="BD252" s="28" t="n">
        <v>2.18770001411438</v>
      </c>
      <c r="BE252" s="28" t="n">
        <v>2.27020001411438</v>
      </c>
      <c r="BF252" s="28"/>
      <c r="BG252" s="28"/>
      <c r="BI252" s="28"/>
      <c r="BJ252" s="28" t="n">
        <v>2.20300000190735</v>
      </c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W252" s="28"/>
      <c r="BY252" s="28"/>
      <c r="BZ252" s="28"/>
    </row>
    <row r="253" customFormat="false" ht="12.75" hidden="false" customHeight="false" outlineLevel="0" collapsed="false">
      <c r="A253" s="56" t="n">
        <v>35642</v>
      </c>
      <c r="B253" s="28" t="n">
        <v>2.24199998378754</v>
      </c>
      <c r="C253" s="28"/>
      <c r="D253" s="28" t="n">
        <v>2.30199998378754</v>
      </c>
      <c r="E253" s="28" t="n">
        <v>2.05949998378754</v>
      </c>
      <c r="F253" s="28" t="n">
        <v>2.00699998378754</v>
      </c>
      <c r="G253" s="28" t="n">
        <v>1.56699998378754</v>
      </c>
      <c r="H253" s="28" t="n">
        <v>2.08449998378754</v>
      </c>
      <c r="I253" s="28" t="n">
        <v>2.21699998378754</v>
      </c>
      <c r="K253" s="28"/>
      <c r="L253" s="28"/>
      <c r="M253" s="28"/>
      <c r="N253" s="28" t="n">
        <v>2.09950006008148</v>
      </c>
      <c r="O253" s="28"/>
      <c r="P253" s="28"/>
      <c r="Q253" s="28"/>
      <c r="R253" s="28" t="n">
        <v>2.10485713822501</v>
      </c>
      <c r="S253" s="28"/>
      <c r="T253" s="28" t="n">
        <v>2.16485713822501</v>
      </c>
      <c r="U253" s="28" t="n">
        <v>1.88235713822501</v>
      </c>
      <c r="V253" s="28" t="n">
        <v>1.84985713822501</v>
      </c>
      <c r="W253" s="28" t="n">
        <v>1.54485713822501</v>
      </c>
      <c r="X253" s="28" t="n">
        <v>1.92235713822501</v>
      </c>
      <c r="Y253" s="28" t="n">
        <v>2.06485713822501</v>
      </c>
      <c r="Z253" s="28"/>
      <c r="AA253" s="28"/>
      <c r="AC253" s="28"/>
      <c r="AD253" s="28" t="n">
        <v>1.92485713822501</v>
      </c>
      <c r="AU253" s="28"/>
      <c r="AV253" s="28"/>
      <c r="AW253" s="28"/>
      <c r="AX253" s="28" t="n">
        <v>2.41240000724793</v>
      </c>
      <c r="AY253" s="28"/>
      <c r="AZ253" s="28" t="n">
        <v>2.67740000724793</v>
      </c>
      <c r="BA253" s="28" t="n">
        <v>2.18740000724792</v>
      </c>
      <c r="BB253" s="28" t="n">
        <v>2.14240000724793</v>
      </c>
      <c r="BC253" s="28" t="n">
        <v>2.07240000724793</v>
      </c>
      <c r="BD253" s="28" t="n">
        <v>2.23240000724792</v>
      </c>
      <c r="BE253" s="28" t="n">
        <v>2.31240000724792</v>
      </c>
      <c r="BF253" s="28"/>
      <c r="BG253" s="28"/>
      <c r="BI253" s="28"/>
      <c r="BJ253" s="28" t="n">
        <v>2.24699997901917</v>
      </c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W253" s="28"/>
      <c r="BY253" s="28"/>
      <c r="BZ253" s="28"/>
    </row>
    <row r="254" customFormat="false" ht="12.75" hidden="false" customHeight="false" outlineLevel="0" collapsed="false">
      <c r="A254" s="56" t="n">
        <v>35643</v>
      </c>
      <c r="B254" s="28" t="n">
        <v>2.37100005149841</v>
      </c>
      <c r="C254" s="28"/>
      <c r="D254" s="28" t="n">
        <v>2.43350005149841</v>
      </c>
      <c r="E254" s="28" t="n">
        <v>2.17600005149841</v>
      </c>
      <c r="F254" s="28" t="n">
        <v>2.11600005149841</v>
      </c>
      <c r="G254" s="28" t="n">
        <v>1.58100005149841</v>
      </c>
      <c r="H254" s="28" t="n">
        <v>2.20100005149841</v>
      </c>
      <c r="I254" s="28" t="n">
        <v>2.34350005149841</v>
      </c>
      <c r="K254" s="28"/>
      <c r="L254" s="28"/>
      <c r="M254" s="28"/>
      <c r="N254" s="28" t="n">
        <v>2.21000003814697</v>
      </c>
      <c r="O254" s="28"/>
      <c r="P254" s="28"/>
      <c r="Q254" s="28"/>
      <c r="R254" s="28" t="n">
        <v>2.12785710607256</v>
      </c>
      <c r="S254" s="28"/>
      <c r="T254" s="28" t="n">
        <v>2.18785710607256</v>
      </c>
      <c r="U254" s="28" t="n">
        <v>1.89785710607256</v>
      </c>
      <c r="V254" s="28" t="n">
        <v>1.87285710607256</v>
      </c>
      <c r="W254" s="28" t="n">
        <v>1.55285710607256</v>
      </c>
      <c r="X254" s="28" t="n">
        <v>1.94785710607256</v>
      </c>
      <c r="Y254" s="28" t="n">
        <v>2.08535710607256</v>
      </c>
      <c r="Z254" s="28"/>
      <c r="AA254" s="28"/>
      <c r="AC254" s="28"/>
      <c r="AD254" s="28" t="n">
        <v>1.94785710607256</v>
      </c>
      <c r="AU254" s="28"/>
      <c r="AV254" s="28"/>
      <c r="AW254" s="28"/>
      <c r="AX254" s="28" t="n">
        <v>2.49159998893738</v>
      </c>
      <c r="AY254" s="28"/>
      <c r="AZ254" s="28" t="n">
        <v>2.75659998893738</v>
      </c>
      <c r="BA254" s="28" t="n">
        <v>2.25159998893738</v>
      </c>
      <c r="BB254" s="28" t="n">
        <v>2.21659998893738</v>
      </c>
      <c r="BC254" s="28" t="n">
        <v>2.12659998893738</v>
      </c>
      <c r="BD254" s="28" t="n">
        <v>2.30659998893738</v>
      </c>
      <c r="BE254" s="28" t="n">
        <v>2.38659998893738</v>
      </c>
      <c r="BF254" s="28"/>
      <c r="BG254" s="28"/>
      <c r="BI254" s="28"/>
      <c r="BJ254" s="28" t="n">
        <v>2.30700000762939</v>
      </c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W254" s="28"/>
      <c r="BY254" s="28"/>
      <c r="BZ254" s="28"/>
    </row>
    <row r="255" customFormat="false" ht="12.75" hidden="false" customHeight="false" outlineLevel="0" collapsed="false">
      <c r="A255" s="56" t="n">
        <v>35646</v>
      </c>
      <c r="B255" s="28" t="n">
        <v>2.37750005722046</v>
      </c>
      <c r="C255" s="28"/>
      <c r="D255" s="28" t="n">
        <v>2.44000005722046</v>
      </c>
      <c r="E255" s="28" t="n">
        <v>2.18750005722046</v>
      </c>
      <c r="F255" s="28" t="n">
        <v>2.11750005722046</v>
      </c>
      <c r="G255" s="28" t="n">
        <v>1.59750005722046</v>
      </c>
      <c r="H255" s="28" t="n">
        <v>2.21750005722046</v>
      </c>
      <c r="I255" s="28" t="n">
        <v>2.35000005722046</v>
      </c>
      <c r="K255" s="28"/>
      <c r="L255" s="28"/>
      <c r="M255" s="28"/>
      <c r="N255" s="28" t="n">
        <v>2.24000000953674</v>
      </c>
      <c r="O255" s="28"/>
      <c r="P255" s="28"/>
      <c r="Q255" s="28"/>
      <c r="R255" s="28" t="n">
        <v>2.14228572164263</v>
      </c>
      <c r="S255" s="28"/>
      <c r="T255" s="28" t="n">
        <v>2.20228572164263</v>
      </c>
      <c r="U255" s="28" t="n">
        <v>1.91228572164263</v>
      </c>
      <c r="V255" s="28" t="n">
        <v>1.88728572164263</v>
      </c>
      <c r="W255" s="28" t="n">
        <v>1.57228572164263</v>
      </c>
      <c r="X255" s="28" t="n">
        <v>1.95728572164263</v>
      </c>
      <c r="Y255" s="28" t="n">
        <v>2.09978572164263</v>
      </c>
      <c r="Z255" s="28"/>
      <c r="AA255" s="28"/>
      <c r="AC255" s="28"/>
      <c r="AD255" s="28" t="n">
        <v>1.96228572164263</v>
      </c>
      <c r="AU255" s="28"/>
      <c r="AV255" s="28"/>
      <c r="AW255" s="28"/>
      <c r="AX255" s="28" t="n">
        <v>2.50040001869202</v>
      </c>
      <c r="AY255" s="28"/>
      <c r="AZ255" s="28" t="n">
        <v>2.76540001869202</v>
      </c>
      <c r="BA255" s="28" t="n">
        <v>2.27040001869202</v>
      </c>
      <c r="BB255" s="28" t="n">
        <v>2.23540001869202</v>
      </c>
      <c r="BC255" s="28" t="n">
        <v>2.14040001869202</v>
      </c>
      <c r="BD255" s="28" t="n">
        <v>2.32540001869202</v>
      </c>
      <c r="BE255" s="28" t="n">
        <v>2.39540001869202</v>
      </c>
      <c r="BF255" s="28"/>
      <c r="BG255" s="28"/>
      <c r="BI255" s="28"/>
      <c r="BJ255" s="28" t="n">
        <v>2.33100005149841</v>
      </c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W255" s="28"/>
      <c r="BY255" s="28"/>
      <c r="BZ255" s="28"/>
    </row>
    <row r="256" customFormat="false" ht="12.75" hidden="false" customHeight="false" outlineLevel="0" collapsed="false">
      <c r="A256" s="56" t="n">
        <v>35647</v>
      </c>
      <c r="B256" s="28" t="n">
        <v>2.35350000858307</v>
      </c>
      <c r="C256" s="28"/>
      <c r="D256" s="28" t="n">
        <v>2.41600000858307</v>
      </c>
      <c r="E256" s="28" t="n">
        <v>2.16350000858307</v>
      </c>
      <c r="F256" s="28" t="n">
        <v>2.09350000858307</v>
      </c>
      <c r="G256" s="28" t="n">
        <v>1.57350000858307</v>
      </c>
      <c r="H256" s="28" t="n">
        <v>2.19350000858307</v>
      </c>
      <c r="I256" s="28" t="n">
        <v>2.32600000858307</v>
      </c>
      <c r="K256" s="28"/>
      <c r="L256" s="28"/>
      <c r="M256" s="28"/>
      <c r="N256" s="28" t="n">
        <v>2.24750006198883</v>
      </c>
      <c r="O256" s="28"/>
      <c r="P256" s="28"/>
      <c r="Q256" s="28"/>
      <c r="R256" s="28" t="n">
        <v>2.11357143947056</v>
      </c>
      <c r="S256" s="28"/>
      <c r="T256" s="28" t="n">
        <v>2.17357143947056</v>
      </c>
      <c r="U256" s="28" t="n">
        <v>1.88357143947056</v>
      </c>
      <c r="V256" s="28" t="n">
        <v>1.85857143947056</v>
      </c>
      <c r="W256" s="28" t="n">
        <v>1.54357143947056</v>
      </c>
      <c r="X256" s="28" t="n">
        <v>1.92857143947056</v>
      </c>
      <c r="Y256" s="28" t="n">
        <v>2.07107143947056</v>
      </c>
      <c r="Z256" s="28"/>
      <c r="AA256" s="28"/>
      <c r="AC256" s="28"/>
      <c r="AD256" s="28" t="n">
        <v>1.93357143947056</v>
      </c>
      <c r="AU256" s="28"/>
      <c r="AV256" s="28"/>
      <c r="AW256" s="28"/>
      <c r="AX256" s="28" t="n">
        <v>2.47480001449585</v>
      </c>
      <c r="AY256" s="28"/>
      <c r="AZ256" s="28" t="n">
        <v>2.73980001449585</v>
      </c>
      <c r="BA256" s="28" t="n">
        <v>2.24480001449585</v>
      </c>
      <c r="BB256" s="28" t="n">
        <v>2.21980001449585</v>
      </c>
      <c r="BC256" s="28" t="n">
        <v>2.11480001449585</v>
      </c>
      <c r="BD256" s="28" t="n">
        <v>2.29980001449585</v>
      </c>
      <c r="BE256" s="28" t="n">
        <v>2.36980001449585</v>
      </c>
      <c r="BF256" s="28"/>
      <c r="BG256" s="28"/>
      <c r="BI256" s="28"/>
      <c r="BJ256" s="28" t="n">
        <v>2.32299996376038</v>
      </c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W256" s="28"/>
      <c r="BY256" s="28"/>
      <c r="BZ256" s="28"/>
    </row>
    <row r="257" customFormat="false" ht="12.75" hidden="false" customHeight="false" outlineLevel="0" collapsed="false">
      <c r="A257" s="56" t="n">
        <v>35648</v>
      </c>
      <c r="B257" s="28" t="n">
        <v>2.44799995422363</v>
      </c>
      <c r="C257" s="28"/>
      <c r="D257" s="28" t="n">
        <v>2.51299995422363</v>
      </c>
      <c r="E257" s="28" t="n">
        <v>2.27799995422363</v>
      </c>
      <c r="F257" s="28" t="n">
        <v>2.22799995422363</v>
      </c>
      <c r="G257" s="28" t="n">
        <v>1.61799995422363</v>
      </c>
      <c r="H257" s="28" t="n">
        <v>2.29799995422363</v>
      </c>
      <c r="I257" s="28" t="n">
        <v>2.42299995422363</v>
      </c>
      <c r="K257" s="28"/>
      <c r="L257" s="28"/>
      <c r="M257" s="28"/>
      <c r="N257" s="28" t="n">
        <v>2.32499992847443</v>
      </c>
      <c r="O257" s="28"/>
      <c r="P257" s="28"/>
      <c r="Q257" s="28"/>
      <c r="R257" s="28" t="n">
        <v>2.11814287730626</v>
      </c>
      <c r="S257" s="28"/>
      <c r="T257" s="28" t="n">
        <v>2.17814287730626</v>
      </c>
      <c r="U257" s="28" t="n">
        <v>1.88814287730626</v>
      </c>
      <c r="V257" s="28" t="n">
        <v>1.86314287730626</v>
      </c>
      <c r="W257" s="28" t="n">
        <v>1.54314287730626</v>
      </c>
      <c r="X257" s="28" t="n">
        <v>1.93314287730626</v>
      </c>
      <c r="Y257" s="28" t="n">
        <v>2.07814287730626</v>
      </c>
      <c r="Z257" s="28"/>
      <c r="AA257" s="28"/>
      <c r="AC257" s="28"/>
      <c r="AD257" s="28" t="n">
        <v>1.93814287730626</v>
      </c>
      <c r="AU257" s="28"/>
      <c r="AV257" s="28"/>
      <c r="AW257" s="28"/>
      <c r="AX257" s="28" t="n">
        <v>2.53959999084473</v>
      </c>
      <c r="AY257" s="28"/>
      <c r="AZ257" s="28" t="n">
        <v>2.81459999084473</v>
      </c>
      <c r="BA257" s="28" t="n">
        <v>2.31459999084473</v>
      </c>
      <c r="BB257" s="28" t="n">
        <v>2.27709999084473</v>
      </c>
      <c r="BC257" s="28" t="n">
        <v>2.15959999084473</v>
      </c>
      <c r="BD257" s="28" t="n">
        <v>2.36459999084473</v>
      </c>
      <c r="BE257" s="28" t="n">
        <v>2.43959999084473</v>
      </c>
      <c r="BF257" s="28"/>
      <c r="BG257" s="28"/>
      <c r="BI257" s="28"/>
      <c r="BJ257" s="28" t="n">
        <v>2.36779995918274</v>
      </c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W257" s="28"/>
      <c r="BY257" s="28"/>
      <c r="BZ257" s="28"/>
    </row>
    <row r="258" customFormat="false" ht="12.75" hidden="false" customHeight="false" outlineLevel="0" collapsed="false">
      <c r="A258" s="56" t="n">
        <v>35649</v>
      </c>
      <c r="B258" s="28" t="n">
        <v>2.50900006294251</v>
      </c>
      <c r="C258" s="28"/>
      <c r="D258" s="28" t="n">
        <v>2.57400006294251</v>
      </c>
      <c r="E258" s="28" t="n">
        <v>2.33900006294251</v>
      </c>
      <c r="F258" s="28" t="n">
        <v>2.28400006294251</v>
      </c>
      <c r="G258" s="28" t="n">
        <v>1.69900006294251</v>
      </c>
      <c r="H258" s="28" t="n">
        <v>2.35900006294251</v>
      </c>
      <c r="I258" s="28" t="n">
        <v>2.48400006294251</v>
      </c>
      <c r="K258" s="28"/>
      <c r="L258" s="28"/>
      <c r="M258" s="28"/>
      <c r="N258" s="28" t="n">
        <v>2.39250004291534</v>
      </c>
      <c r="O258" s="28"/>
      <c r="P258" s="28"/>
      <c r="Q258" s="28"/>
      <c r="R258" s="28" t="n">
        <v>2.13614283289228</v>
      </c>
      <c r="S258" s="28"/>
      <c r="T258" s="28" t="n">
        <v>2.19614283289228</v>
      </c>
      <c r="U258" s="28" t="n">
        <v>1.90614283289228</v>
      </c>
      <c r="V258" s="28" t="n">
        <v>1.88114283289228</v>
      </c>
      <c r="W258" s="28" t="n">
        <v>1.56114283289228</v>
      </c>
      <c r="X258" s="28" t="n">
        <v>1.95114283289228</v>
      </c>
      <c r="Y258" s="28" t="n">
        <v>2.09614283289228</v>
      </c>
      <c r="Z258" s="28"/>
      <c r="AA258" s="28"/>
      <c r="AC258" s="28"/>
      <c r="AD258" s="28" t="n">
        <v>1.95614283289228</v>
      </c>
      <c r="AU258" s="28"/>
      <c r="AV258" s="28"/>
      <c r="AW258" s="28"/>
      <c r="AX258" s="28" t="n">
        <v>2.59320001602173</v>
      </c>
      <c r="AY258" s="28"/>
      <c r="AZ258" s="28" t="n">
        <v>2.86820001602173</v>
      </c>
      <c r="BA258" s="28" t="n">
        <v>2.36820001602173</v>
      </c>
      <c r="BB258" s="28" t="n">
        <v>2.32820001602173</v>
      </c>
      <c r="BC258" s="28" t="n">
        <v>2.20820001602173</v>
      </c>
      <c r="BD258" s="28" t="n">
        <v>2.41820001602173</v>
      </c>
      <c r="BE258" s="28" t="n">
        <v>2.49320001602173</v>
      </c>
      <c r="BF258" s="28"/>
      <c r="BG258" s="28"/>
      <c r="BI258" s="28"/>
      <c r="BJ258" s="28" t="n">
        <v>2.40499998092651</v>
      </c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W258" s="28"/>
      <c r="BY258" s="28"/>
      <c r="BZ258" s="28"/>
    </row>
    <row r="259" customFormat="false" ht="12.75" hidden="false" customHeight="false" outlineLevel="0" collapsed="false">
      <c r="A259" s="56" t="n">
        <v>35650</v>
      </c>
      <c r="B259" s="28" t="n">
        <v>2.58200001716614</v>
      </c>
      <c r="C259" s="28"/>
      <c r="D259" s="28" t="n">
        <v>2.65200001716614</v>
      </c>
      <c r="E259" s="28" t="n">
        <v>2.41700001716614</v>
      </c>
      <c r="F259" s="28" t="n">
        <v>2.35200001716614</v>
      </c>
      <c r="G259" s="28" t="n">
        <v>1.73200001716614</v>
      </c>
      <c r="H259" s="28" t="n">
        <v>2.42700001716614</v>
      </c>
      <c r="I259" s="28" t="n">
        <v>2.55200001716614</v>
      </c>
      <c r="K259" s="28"/>
      <c r="L259" s="28"/>
      <c r="M259" s="28"/>
      <c r="N259" s="28" t="n">
        <v>2.4650000333786</v>
      </c>
      <c r="O259" s="28"/>
      <c r="P259" s="28"/>
      <c r="Q259" s="28"/>
      <c r="R259" s="28" t="n">
        <v>2.12928567613874</v>
      </c>
      <c r="S259" s="28"/>
      <c r="T259" s="28" t="n">
        <v>2.19428567613874</v>
      </c>
      <c r="U259" s="28" t="n">
        <v>1.90678567613874</v>
      </c>
      <c r="V259" s="28" t="n">
        <v>1.89928567613874</v>
      </c>
      <c r="W259" s="28" t="n">
        <v>1.52928567613874</v>
      </c>
      <c r="X259" s="28" t="n">
        <v>1.94678567613874</v>
      </c>
      <c r="Y259" s="28" t="n">
        <v>2.08928567613874</v>
      </c>
      <c r="Z259" s="28"/>
      <c r="AA259" s="28"/>
      <c r="AC259" s="28"/>
      <c r="AD259" s="28" t="n">
        <v>1.94928567613874</v>
      </c>
      <c r="AU259" s="28"/>
      <c r="AV259" s="28"/>
      <c r="AW259" s="28"/>
      <c r="AX259" s="28" t="n">
        <v>2.63639998435974</v>
      </c>
      <c r="AY259" s="28"/>
      <c r="AZ259" s="28" t="n">
        <v>2.91639998435974</v>
      </c>
      <c r="BA259" s="28" t="n">
        <v>2.40639998435974</v>
      </c>
      <c r="BB259" s="28" t="n">
        <v>2.36139998435974</v>
      </c>
      <c r="BC259" s="28" t="n">
        <v>2.17639998435974</v>
      </c>
      <c r="BD259" s="28" t="n">
        <v>2.45389998435974</v>
      </c>
      <c r="BE259" s="28" t="n">
        <v>2.53639998435974</v>
      </c>
      <c r="BF259" s="28"/>
      <c r="BG259" s="28"/>
      <c r="BI259" s="28"/>
      <c r="BJ259" s="28" t="n">
        <v>2.46599994659424</v>
      </c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W259" s="28"/>
      <c r="BY259" s="28"/>
      <c r="BZ259" s="28"/>
    </row>
    <row r="260" customFormat="false" ht="12.75" hidden="false" customHeight="false" outlineLevel="0" collapsed="false">
      <c r="A260" s="56" t="n">
        <v>35653</v>
      </c>
      <c r="B260" s="28" t="n">
        <v>2.47649991512299</v>
      </c>
      <c r="C260" s="28"/>
      <c r="D260" s="28" t="n">
        <v>2.55149991512299</v>
      </c>
      <c r="E260" s="28" t="n">
        <v>2.31149991512299</v>
      </c>
      <c r="F260" s="28" t="n">
        <v>2.24649991512299</v>
      </c>
      <c r="G260" s="28" t="n">
        <v>1.66649991512299</v>
      </c>
      <c r="H260" s="28" t="n">
        <v>2.33149991512299</v>
      </c>
      <c r="I260" s="28" t="n">
        <v>2.45149991512299</v>
      </c>
      <c r="K260" s="28"/>
      <c r="L260" s="28"/>
      <c r="M260" s="28"/>
      <c r="N260" s="28" t="n">
        <v>2.36500000953674</v>
      </c>
      <c r="O260" s="28"/>
      <c r="P260" s="28"/>
      <c r="Q260" s="28"/>
      <c r="R260" s="28" t="n">
        <v>2.08542851039342</v>
      </c>
      <c r="S260" s="28"/>
      <c r="T260" s="28" t="n">
        <v>2.15042851039342</v>
      </c>
      <c r="U260" s="28" t="n">
        <v>1.86292851039342</v>
      </c>
      <c r="V260" s="28" t="n">
        <v>1.83042851039342</v>
      </c>
      <c r="W260" s="28" t="n">
        <v>1.52042851039342</v>
      </c>
      <c r="X260" s="28" t="n">
        <v>1.90542851039342</v>
      </c>
      <c r="Y260" s="28" t="n">
        <v>2.04542851039342</v>
      </c>
      <c r="Z260" s="28"/>
      <c r="AA260" s="28"/>
      <c r="AC260" s="28"/>
      <c r="AD260" s="28" t="n">
        <v>1.90542851039342</v>
      </c>
      <c r="AU260" s="28"/>
      <c r="AV260" s="28"/>
      <c r="AW260" s="28"/>
      <c r="AX260" s="28" t="n">
        <v>2.5746000289917</v>
      </c>
      <c r="AY260" s="28"/>
      <c r="AZ260" s="28" t="n">
        <v>2.8496000289917</v>
      </c>
      <c r="BA260" s="28" t="n">
        <v>2.3496000289917</v>
      </c>
      <c r="BB260" s="28" t="n">
        <v>2.3046000289917</v>
      </c>
      <c r="BC260" s="28" t="n">
        <v>2.1796000289917</v>
      </c>
      <c r="BD260" s="28" t="n">
        <v>2.3996000289917</v>
      </c>
      <c r="BE260" s="28" t="n">
        <v>2.4746000289917</v>
      </c>
      <c r="BF260" s="28"/>
      <c r="BG260" s="28"/>
      <c r="BI260" s="28"/>
      <c r="BJ260" s="28" t="n">
        <v>2.3889999961853</v>
      </c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W260" s="28"/>
      <c r="BY260" s="28"/>
      <c r="BZ260" s="28"/>
    </row>
    <row r="261" customFormat="false" ht="12.75" hidden="false" customHeight="false" outlineLevel="0" collapsed="false">
      <c r="A261" s="56" t="n">
        <v>35654</v>
      </c>
      <c r="B261" s="28" t="n">
        <v>2.48249995708466</v>
      </c>
      <c r="C261" s="28"/>
      <c r="D261" s="28" t="n">
        <v>2.56249995708466</v>
      </c>
      <c r="E261" s="28" t="n">
        <v>2.32749995708466</v>
      </c>
      <c r="F261" s="28" t="n">
        <v>2.24249995708466</v>
      </c>
      <c r="G261" s="28" t="n">
        <v>1.62249995708466</v>
      </c>
      <c r="H261" s="28" t="n">
        <v>2.33499995708466</v>
      </c>
      <c r="I261" s="28" t="n">
        <v>2.45749995708466</v>
      </c>
      <c r="K261" s="28"/>
      <c r="L261" s="28"/>
      <c r="M261" s="28"/>
      <c r="N261" s="28" t="n">
        <v>2.38499999046326</v>
      </c>
      <c r="O261" s="28"/>
      <c r="P261" s="28"/>
      <c r="Q261" s="28"/>
      <c r="R261" s="28" t="n">
        <v>2.08542851039342</v>
      </c>
      <c r="S261" s="28"/>
      <c r="T261" s="28" t="n">
        <v>2.15042851039342</v>
      </c>
      <c r="U261" s="28" t="n">
        <v>1.86292851039342</v>
      </c>
      <c r="V261" s="28" t="n">
        <v>1.83042851039342</v>
      </c>
      <c r="W261" s="28" t="n">
        <v>1.52042851039342</v>
      </c>
      <c r="X261" s="28" t="n">
        <v>1.90292851039342</v>
      </c>
      <c r="Y261" s="28" t="n">
        <v>2.04542851039342</v>
      </c>
      <c r="Z261" s="28"/>
      <c r="AA261" s="28"/>
      <c r="AC261" s="28"/>
      <c r="AD261" s="28" t="n">
        <v>1.90542851039342</v>
      </c>
      <c r="AU261" s="28"/>
      <c r="AV261" s="28"/>
      <c r="AW261" s="28"/>
      <c r="AX261" s="28" t="n">
        <v>2.5826000213623</v>
      </c>
      <c r="AY261" s="28"/>
      <c r="AZ261" s="28" t="n">
        <v>2.8576000213623</v>
      </c>
      <c r="BA261" s="28" t="n">
        <v>2.3576000213623</v>
      </c>
      <c r="BB261" s="28" t="n">
        <v>2.3076000213623</v>
      </c>
      <c r="BC261" s="28" t="n">
        <v>2.1826000213623</v>
      </c>
      <c r="BD261" s="28" t="n">
        <v>2.4076000213623</v>
      </c>
      <c r="BE261" s="28" t="n">
        <v>2.4826000213623</v>
      </c>
      <c r="BF261" s="28"/>
      <c r="BG261" s="28"/>
      <c r="BI261" s="28"/>
      <c r="BJ261" s="28" t="n">
        <v>2.39899998664856</v>
      </c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W261" s="28"/>
      <c r="BY261" s="28"/>
      <c r="BZ261" s="28"/>
    </row>
    <row r="262" customFormat="false" ht="12.75" hidden="false" customHeight="false" outlineLevel="0" collapsed="false">
      <c r="A262" s="56" t="n">
        <v>35655</v>
      </c>
      <c r="B262" s="28" t="n">
        <v>2.44249999523163</v>
      </c>
      <c r="C262" s="28"/>
      <c r="D262" s="28" t="n">
        <v>2.51749999523163</v>
      </c>
      <c r="E262" s="28" t="n">
        <v>2.28749999523163</v>
      </c>
      <c r="F262" s="28" t="n">
        <v>2.19249999523163</v>
      </c>
      <c r="G262" s="28" t="n">
        <v>1.58249999523163</v>
      </c>
      <c r="H262" s="28" t="n">
        <v>2.29749999523163</v>
      </c>
      <c r="I262" s="28" t="n">
        <v>2.42749999523163</v>
      </c>
      <c r="K262" s="28"/>
      <c r="L262" s="28"/>
      <c r="M262" s="28"/>
      <c r="N262" s="28" t="n">
        <v>2.33999991416931</v>
      </c>
      <c r="O262" s="28"/>
      <c r="P262" s="28"/>
      <c r="Q262" s="28"/>
      <c r="R262" s="28" t="n">
        <v>2.06857146535601</v>
      </c>
      <c r="S262" s="28"/>
      <c r="T262" s="28" t="n">
        <v>2.13357146535601</v>
      </c>
      <c r="U262" s="28" t="n">
        <v>1.84607146535601</v>
      </c>
      <c r="V262" s="28" t="n">
        <v>1.81357146535601</v>
      </c>
      <c r="W262" s="28" t="n">
        <v>1.51357146535601</v>
      </c>
      <c r="X262" s="28" t="n">
        <v>1.88607146535601</v>
      </c>
      <c r="Y262" s="28" t="n">
        <v>2.02857146535601</v>
      </c>
      <c r="Z262" s="28"/>
      <c r="AA262" s="28"/>
      <c r="AC262" s="28"/>
      <c r="AD262" s="28" t="n">
        <v>1.88857146535601</v>
      </c>
      <c r="AU262" s="28"/>
      <c r="AV262" s="28"/>
      <c r="AW262" s="28"/>
      <c r="AX262" s="28" t="n">
        <v>2.55299997329712</v>
      </c>
      <c r="AY262" s="28"/>
      <c r="AZ262" s="28" t="n">
        <v>2.83799997329712</v>
      </c>
      <c r="BA262" s="28" t="n">
        <v>2.32049997329712</v>
      </c>
      <c r="BB262" s="28" t="n">
        <v>2.28299997329712</v>
      </c>
      <c r="BC262" s="28" t="n">
        <v>2.15799997329712</v>
      </c>
      <c r="BD262" s="28" t="n">
        <v>2.37299997329712</v>
      </c>
      <c r="BE262" s="28" t="n">
        <v>2.45299997329712</v>
      </c>
      <c r="BF262" s="28"/>
      <c r="BG262" s="28"/>
      <c r="BI262" s="28"/>
      <c r="BJ262" s="28" t="n">
        <v>2.38800002098083</v>
      </c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W262" s="28"/>
      <c r="BY262" s="28"/>
      <c r="BZ262" s="28"/>
    </row>
    <row r="263" customFormat="false" ht="12.75" hidden="false" customHeight="false" outlineLevel="0" collapsed="false">
      <c r="A263" s="56" t="n">
        <v>35656</v>
      </c>
      <c r="B263" s="28" t="n">
        <v>2.44799995422363</v>
      </c>
      <c r="C263" s="28"/>
      <c r="D263" s="28" t="n">
        <v>2.52299995422363</v>
      </c>
      <c r="E263" s="28" t="n">
        <v>2.28799995422363</v>
      </c>
      <c r="F263" s="28" t="n">
        <v>2.20799995422363</v>
      </c>
      <c r="G263" s="28" t="n">
        <v>1.57799995422363</v>
      </c>
      <c r="H263" s="28" t="n">
        <v>2.30549995422363</v>
      </c>
      <c r="I263" s="28" t="n">
        <v>2.43299995422363</v>
      </c>
      <c r="K263" s="28"/>
      <c r="L263" s="28"/>
      <c r="M263" s="28"/>
      <c r="N263" s="28" t="n">
        <v>2.35749995708466</v>
      </c>
      <c r="O263" s="28"/>
      <c r="P263" s="28"/>
      <c r="Q263" s="28"/>
      <c r="R263" s="28" t="n">
        <v>2.07928572382246</v>
      </c>
      <c r="S263" s="28"/>
      <c r="T263" s="28" t="n">
        <v>2.14428572382246</v>
      </c>
      <c r="U263" s="28" t="n">
        <v>1.85678572382246</v>
      </c>
      <c r="V263" s="28" t="n">
        <v>1.81928572382246</v>
      </c>
      <c r="W263" s="28" t="n">
        <v>1.52428572382246</v>
      </c>
      <c r="X263" s="28" t="n">
        <v>1.89428572382246</v>
      </c>
      <c r="Y263" s="28" t="n">
        <v>2.03928572382246</v>
      </c>
      <c r="Z263" s="28"/>
      <c r="AA263" s="28"/>
      <c r="AC263" s="28"/>
      <c r="AD263" s="28" t="n">
        <v>1.89928572382246</v>
      </c>
      <c r="AU263" s="28"/>
      <c r="AV263" s="28"/>
      <c r="AW263" s="28"/>
      <c r="AX263" s="28" t="n">
        <v>2.58280005455017</v>
      </c>
      <c r="AY263" s="28"/>
      <c r="AZ263" s="28" t="n">
        <v>2.86780005455017</v>
      </c>
      <c r="BA263" s="28" t="n">
        <v>2.35280005455017</v>
      </c>
      <c r="BB263" s="28" t="n">
        <v>2.31780005455017</v>
      </c>
      <c r="BC263" s="28" t="n">
        <v>2.17280005455017</v>
      </c>
      <c r="BD263" s="28" t="n">
        <v>2.40280005455017</v>
      </c>
      <c r="BE263" s="28" t="n">
        <v>2.48280005455017</v>
      </c>
      <c r="BF263" s="28"/>
      <c r="BG263" s="28"/>
      <c r="BI263" s="28"/>
      <c r="BJ263" s="28" t="n">
        <v>2.40700002670288</v>
      </c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W263" s="28"/>
      <c r="BY263" s="28"/>
      <c r="BZ263" s="28"/>
    </row>
    <row r="264" customFormat="false" ht="12.75" hidden="false" customHeight="false" outlineLevel="0" collapsed="false">
      <c r="A264" s="56" t="n">
        <v>35657</v>
      </c>
      <c r="B264" s="28" t="n">
        <v>2.43550002574921</v>
      </c>
      <c r="C264" s="28"/>
      <c r="D264" s="28" t="n">
        <v>2.51800002574921</v>
      </c>
      <c r="E264" s="28" t="n">
        <v>2.27550002574921</v>
      </c>
      <c r="F264" s="28" t="n">
        <v>2.19050002574921</v>
      </c>
      <c r="G264" s="28" t="n">
        <v>1.57550002574921</v>
      </c>
      <c r="H264" s="28" t="n">
        <v>2.29550002574921</v>
      </c>
      <c r="I264" s="28" t="n">
        <v>2.42300002574921</v>
      </c>
      <c r="K264" s="28"/>
      <c r="L264" s="28"/>
      <c r="M264" s="28"/>
      <c r="N264" s="28" t="n">
        <v>2.35249996185303</v>
      </c>
      <c r="O264" s="28"/>
      <c r="P264" s="28"/>
      <c r="Q264" s="28"/>
      <c r="R264" s="28" t="n">
        <v>2.08542857851301</v>
      </c>
      <c r="S264" s="28"/>
      <c r="T264" s="28" t="n">
        <v>2.15042857851301</v>
      </c>
      <c r="U264" s="28" t="n">
        <v>1.86542857851301</v>
      </c>
      <c r="V264" s="28" t="n">
        <v>1.83042857851301</v>
      </c>
      <c r="W264" s="28" t="n">
        <v>1.52042857851301</v>
      </c>
      <c r="X264" s="28" t="n">
        <v>1.90042857851301</v>
      </c>
      <c r="Y264" s="28" t="n">
        <v>2.04542857851301</v>
      </c>
      <c r="Z264" s="28"/>
      <c r="AA264" s="28"/>
      <c r="AC264" s="28"/>
      <c r="AD264" s="28" t="n">
        <v>1.90542857851301</v>
      </c>
      <c r="AU264" s="28"/>
      <c r="AV264" s="28"/>
      <c r="AW264" s="28"/>
      <c r="AX264" s="28" t="n">
        <v>2.58199996948242</v>
      </c>
      <c r="AY264" s="28"/>
      <c r="AZ264" s="28" t="n">
        <v>2.86199996948242</v>
      </c>
      <c r="BA264" s="28" t="n">
        <v>2.35199996948242</v>
      </c>
      <c r="BB264" s="28" t="n">
        <v>2.30699996948242</v>
      </c>
      <c r="BC264" s="28" t="n">
        <v>2.15199996948242</v>
      </c>
      <c r="BD264" s="28" t="n">
        <v>2.40199996948242</v>
      </c>
      <c r="BE264" s="28" t="n">
        <v>2.48449996948242</v>
      </c>
      <c r="BF264" s="28"/>
      <c r="BG264" s="28"/>
      <c r="BI264" s="28"/>
      <c r="BJ264" s="28" t="n">
        <v>2.40700002670288</v>
      </c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W264" s="28"/>
      <c r="BY264" s="28"/>
      <c r="BZ264" s="28"/>
    </row>
    <row r="265" customFormat="false" ht="12.75" hidden="false" customHeight="false" outlineLevel="0" collapsed="false">
      <c r="A265" s="56" t="n">
        <v>35660</v>
      </c>
      <c r="B265" s="28" t="n">
        <v>2.53000009059906</v>
      </c>
      <c r="C265" s="28"/>
      <c r="D265" s="28" t="n">
        <v>2.61500009059906</v>
      </c>
      <c r="E265" s="28" t="n">
        <v>2.36500009059906</v>
      </c>
      <c r="F265" s="28" t="n">
        <v>2.28000009059906</v>
      </c>
      <c r="G265" s="28" t="n">
        <v>1.59000009059906</v>
      </c>
      <c r="H265" s="28" t="n">
        <v>2.39250009059906</v>
      </c>
      <c r="I265" s="28" t="n">
        <v>2.51750009059906</v>
      </c>
      <c r="K265" s="28"/>
      <c r="L265" s="28"/>
      <c r="M265" s="28"/>
      <c r="N265" s="28" t="n">
        <v>2.44749999046326</v>
      </c>
      <c r="O265" s="28"/>
      <c r="P265" s="28"/>
      <c r="Q265" s="28"/>
      <c r="R265" s="28" t="n">
        <v>2.09942858559745</v>
      </c>
      <c r="S265" s="28"/>
      <c r="T265" s="28" t="n">
        <v>2.16442858559745</v>
      </c>
      <c r="U265" s="28" t="n">
        <v>1.88192858559745</v>
      </c>
      <c r="V265" s="28" t="n">
        <v>1.83942858559745</v>
      </c>
      <c r="W265" s="28" t="n">
        <v>1.52442858559745</v>
      </c>
      <c r="X265" s="28" t="n">
        <v>1.91942858559745</v>
      </c>
      <c r="Y265" s="28" t="n">
        <v>2.05942858559745</v>
      </c>
      <c r="Z265" s="28"/>
      <c r="AA265" s="28"/>
      <c r="AC265" s="28"/>
      <c r="AD265" s="28" t="n">
        <v>1.91942858559745</v>
      </c>
      <c r="AU265" s="28"/>
      <c r="AV265" s="28"/>
      <c r="AW265" s="28"/>
      <c r="AX265" s="28" t="n">
        <v>2.65019998550415</v>
      </c>
      <c r="AY265" s="28"/>
      <c r="AZ265" s="28" t="n">
        <v>2.93519998550415</v>
      </c>
      <c r="BA265" s="28" t="n">
        <v>2.42019998550415</v>
      </c>
      <c r="BB265" s="28" t="n">
        <v>2.37019998550415</v>
      </c>
      <c r="BC265" s="28" t="n">
        <v>2.19019998550415</v>
      </c>
      <c r="BD265" s="28" t="n">
        <v>2.47519998550415</v>
      </c>
      <c r="BE265" s="28" t="n">
        <v>2.55519998550415</v>
      </c>
      <c r="BF265" s="28"/>
      <c r="BG265" s="28"/>
      <c r="BI265" s="28"/>
      <c r="BJ265" s="28" t="n">
        <v>2.48299995422363</v>
      </c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W265" s="28"/>
      <c r="BY265" s="28"/>
      <c r="BZ265" s="28"/>
    </row>
    <row r="266" customFormat="false" ht="12.75" hidden="false" customHeight="false" outlineLevel="0" collapsed="false">
      <c r="A266" s="56" t="n">
        <v>35661</v>
      </c>
      <c r="B266" s="28" t="n">
        <v>2.46349990367889</v>
      </c>
      <c r="C266" s="28"/>
      <c r="D266" s="28" t="n">
        <v>2.55099990367889</v>
      </c>
      <c r="E266" s="28" t="n">
        <v>2.30849990367889</v>
      </c>
      <c r="F266" s="28" t="n">
        <v>2.22849990367889</v>
      </c>
      <c r="G266" s="28" t="n">
        <v>1.59349990367889</v>
      </c>
      <c r="H266" s="28" t="n">
        <v>2.31849990367889</v>
      </c>
      <c r="I266" s="28" t="n">
        <v>2.45349990367889</v>
      </c>
      <c r="K266" s="28"/>
      <c r="L266" s="28"/>
      <c r="M266" s="28"/>
      <c r="N266" s="28" t="n">
        <v>2.375</v>
      </c>
      <c r="O266" s="28"/>
      <c r="P266" s="28"/>
      <c r="Q266" s="28"/>
      <c r="R266" s="28" t="n">
        <v>2.08828568458557</v>
      </c>
      <c r="S266" s="28"/>
      <c r="T266" s="28" t="n">
        <v>2.16078568458557</v>
      </c>
      <c r="U266" s="28" t="n">
        <v>1.86828568458557</v>
      </c>
      <c r="V266" s="28" t="n">
        <v>1.82828568458557</v>
      </c>
      <c r="W266" s="28" t="n">
        <v>1.50828568458557</v>
      </c>
      <c r="X266" s="28" t="n">
        <v>1.91328568458557</v>
      </c>
      <c r="Y266" s="28" t="n">
        <v>2.04828568458557</v>
      </c>
      <c r="Z266" s="28"/>
      <c r="AA266" s="28"/>
      <c r="AC266" s="28"/>
      <c r="AD266" s="28" t="n">
        <v>1.90828568458557</v>
      </c>
      <c r="AU266" s="28"/>
      <c r="AV266" s="28"/>
      <c r="AW266" s="28"/>
      <c r="AX266" s="28" t="n">
        <v>2.59879999160767</v>
      </c>
      <c r="AY266" s="28"/>
      <c r="AZ266" s="28" t="n">
        <v>2.88879999160767</v>
      </c>
      <c r="BA266" s="28" t="n">
        <v>2.36879999160767</v>
      </c>
      <c r="BB266" s="28" t="n">
        <v>2.32629999160767</v>
      </c>
      <c r="BC266" s="28" t="n">
        <v>2.15379999160767</v>
      </c>
      <c r="BD266" s="28" t="n">
        <v>2.42379999160767</v>
      </c>
      <c r="BE266" s="28" t="n">
        <v>2.50379999160767</v>
      </c>
      <c r="BF266" s="28"/>
      <c r="BG266" s="28"/>
      <c r="BI266" s="28"/>
      <c r="BJ266" s="28" t="n">
        <v>2.42300001144409</v>
      </c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W266" s="28"/>
      <c r="BY266" s="28"/>
      <c r="BZ266" s="28"/>
    </row>
    <row r="267" customFormat="false" ht="12.75" hidden="false" customHeight="false" outlineLevel="0" collapsed="false">
      <c r="A267" s="56" t="n">
        <v>35662</v>
      </c>
      <c r="B267" s="28" t="n">
        <v>2.38250005245209</v>
      </c>
      <c r="C267" s="28"/>
      <c r="D267" s="28" t="n">
        <v>2.48250005245209</v>
      </c>
      <c r="E267" s="28" t="n">
        <v>2.22750005245209</v>
      </c>
      <c r="F267" s="28" t="n">
        <v>2.17250005245209</v>
      </c>
      <c r="G267" s="28" t="n">
        <v>1.59250005245209</v>
      </c>
      <c r="H267" s="28" t="n">
        <v>2.24750005245209</v>
      </c>
      <c r="I267" s="28" t="n">
        <v>2.38250005245209</v>
      </c>
      <c r="K267" s="28"/>
      <c r="L267" s="28"/>
      <c r="M267" s="28"/>
      <c r="N267" s="28" t="n">
        <v>2.29750001430511</v>
      </c>
      <c r="O267" s="28"/>
      <c r="P267" s="28"/>
      <c r="Q267" s="28"/>
      <c r="R267" s="28" t="n">
        <v>2.07971426418849</v>
      </c>
      <c r="S267" s="28"/>
      <c r="T267" s="28" t="n">
        <v>2.15221426418849</v>
      </c>
      <c r="U267" s="28" t="n">
        <v>1.85971426418849</v>
      </c>
      <c r="V267" s="28" t="n">
        <v>1.81971426418849</v>
      </c>
      <c r="W267" s="28" t="n">
        <v>1.49971426418849</v>
      </c>
      <c r="X267" s="28" t="n">
        <v>1.90471426418849</v>
      </c>
      <c r="Y267" s="28" t="n">
        <v>2.03971426418849</v>
      </c>
      <c r="Z267" s="28"/>
      <c r="AA267" s="28"/>
      <c r="AC267" s="28"/>
      <c r="AD267" s="28" t="n">
        <v>1.89971426418849</v>
      </c>
      <c r="AU267" s="28"/>
      <c r="AV267" s="28"/>
      <c r="AW267" s="28"/>
      <c r="AX267" s="28" t="n">
        <v>2.53639998435974</v>
      </c>
      <c r="AY267" s="28"/>
      <c r="AZ267" s="28" t="n">
        <v>2.83139998435974</v>
      </c>
      <c r="BA267" s="28" t="n">
        <v>2.31139998435974</v>
      </c>
      <c r="BB267" s="28" t="n">
        <v>2.26139998435974</v>
      </c>
      <c r="BC267" s="28" t="n">
        <v>2.12639998435974</v>
      </c>
      <c r="BD267" s="28" t="n">
        <v>2.36139998435974</v>
      </c>
      <c r="BE267" s="28" t="n">
        <v>2.44139998435974</v>
      </c>
      <c r="BF267" s="28"/>
      <c r="BG267" s="28"/>
      <c r="BI267" s="28"/>
      <c r="BJ267" s="28" t="n">
        <v>2.36099999427795</v>
      </c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W267" s="28"/>
      <c r="BY267" s="28"/>
      <c r="BZ267" s="28"/>
    </row>
    <row r="268" customFormat="false" ht="12.75" hidden="false" customHeight="false" outlineLevel="0" collapsed="false">
      <c r="A268" s="56" t="n">
        <v>35663</v>
      </c>
      <c r="B268" s="28" t="n">
        <v>2.46399998664856</v>
      </c>
      <c r="C268" s="28"/>
      <c r="D268" s="28" t="n">
        <v>2.55899998664856</v>
      </c>
      <c r="E268" s="28" t="n">
        <v>2.31899998664856</v>
      </c>
      <c r="F268" s="28" t="n">
        <v>2.25399998664856</v>
      </c>
      <c r="G268" s="28" t="n">
        <v>1.60399998664856</v>
      </c>
      <c r="H268" s="28" t="n">
        <v>2.32899998664856</v>
      </c>
      <c r="I268" s="28" t="n">
        <v>2.46399998664856</v>
      </c>
      <c r="K268" s="28"/>
      <c r="L268" s="28"/>
      <c r="M268" s="28"/>
      <c r="N268" s="28" t="n">
        <v>2.375</v>
      </c>
      <c r="O268" s="28"/>
      <c r="P268" s="28"/>
      <c r="Q268" s="28"/>
      <c r="R268" s="28" t="n">
        <v>2.100428547178</v>
      </c>
      <c r="S268" s="28"/>
      <c r="T268" s="28" t="n">
        <v>2.177928547178</v>
      </c>
      <c r="U268" s="28" t="n">
        <v>1.885428547178</v>
      </c>
      <c r="V268" s="28" t="n">
        <v>1.845428547178</v>
      </c>
      <c r="W268" s="28" t="n">
        <v>1.520428547178</v>
      </c>
      <c r="X268" s="28" t="n">
        <v>1.925428547178</v>
      </c>
      <c r="Y268" s="28" t="n">
        <v>2.062928547178</v>
      </c>
      <c r="Z268" s="28"/>
      <c r="AA268" s="28"/>
      <c r="AC268" s="28"/>
      <c r="AD268" s="28" t="n">
        <v>1.920428547178</v>
      </c>
      <c r="AU268" s="28"/>
      <c r="AV268" s="28"/>
      <c r="AW268" s="28"/>
      <c r="AX268" s="28" t="n">
        <v>2.59719996452332</v>
      </c>
      <c r="AY268" s="28"/>
      <c r="AZ268" s="28" t="n">
        <v>2.89219996452332</v>
      </c>
      <c r="BA268" s="28" t="n">
        <v>2.36719996452332</v>
      </c>
      <c r="BB268" s="28" t="n">
        <v>2.32219996452332</v>
      </c>
      <c r="BC268" s="28" t="n">
        <v>2.18719996452332</v>
      </c>
      <c r="BD268" s="28" t="n">
        <v>2.42469996452332</v>
      </c>
      <c r="BE268" s="28" t="n">
        <v>2.50219996452332</v>
      </c>
      <c r="BF268" s="28"/>
      <c r="BG268" s="28"/>
      <c r="BI268" s="28"/>
      <c r="BJ268" s="28" t="n">
        <v>2.43900001525879</v>
      </c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W268" s="28"/>
      <c r="BY268" s="28"/>
      <c r="BZ268" s="28"/>
    </row>
    <row r="269" customFormat="false" ht="12.75" hidden="false" customHeight="false" outlineLevel="0" collapsed="false">
      <c r="A269" s="56" t="n">
        <v>35664</v>
      </c>
      <c r="B269" s="28" t="n">
        <v>2.48950004577637</v>
      </c>
      <c r="C269" s="28"/>
      <c r="D269" s="28" t="n">
        <v>2.59450004577637</v>
      </c>
      <c r="E269" s="28" t="n">
        <v>2.33950004577637</v>
      </c>
      <c r="F269" s="28" t="n">
        <v>2.23450004577637</v>
      </c>
      <c r="G269" s="28" t="n">
        <v>1.57950004577637</v>
      </c>
      <c r="H269" s="28" t="n">
        <v>2.36450004577637</v>
      </c>
      <c r="I269" s="28" t="n">
        <v>2.48950004577637</v>
      </c>
      <c r="K269" s="28"/>
      <c r="L269" s="28"/>
      <c r="M269" s="28"/>
      <c r="N269" s="28" t="n">
        <v>2.40499997138977</v>
      </c>
      <c r="O269" s="28"/>
      <c r="P269" s="28"/>
      <c r="Q269" s="28"/>
      <c r="R269" s="28" t="n">
        <v>2.09157143320356</v>
      </c>
      <c r="S269" s="28"/>
      <c r="T269" s="28" t="n">
        <v>2.16907143320356</v>
      </c>
      <c r="U269" s="28" t="n">
        <v>1.87657143320356</v>
      </c>
      <c r="V269" s="28" t="n">
        <v>1.83657143320356</v>
      </c>
      <c r="W269" s="28" t="n">
        <v>1.51157143320356</v>
      </c>
      <c r="X269" s="28" t="n">
        <v>1.91657143320356</v>
      </c>
      <c r="Y269" s="28" t="n">
        <v>2.05407143320356</v>
      </c>
      <c r="Z269" s="28"/>
      <c r="AA269" s="28"/>
      <c r="AC269" s="28"/>
      <c r="AD269" s="28" t="n">
        <v>1.91157143320356</v>
      </c>
      <c r="AU269" s="28"/>
      <c r="AV269" s="28"/>
      <c r="AW269" s="28"/>
      <c r="AX269" s="28" t="n">
        <v>2.60219993591309</v>
      </c>
      <c r="AY269" s="28"/>
      <c r="AZ269" s="28" t="n">
        <v>2.89719993591309</v>
      </c>
      <c r="BA269" s="28" t="n">
        <v>2.37719993591309</v>
      </c>
      <c r="BB269" s="28" t="n">
        <v>2.32719993591309</v>
      </c>
      <c r="BC269" s="28" t="n">
        <v>2.17719993591309</v>
      </c>
      <c r="BD269" s="28" t="n">
        <v>2.42969993591309</v>
      </c>
      <c r="BE269" s="28" t="n">
        <v>2.50719993591309</v>
      </c>
      <c r="BF269" s="28"/>
      <c r="BG269" s="28"/>
      <c r="BI269" s="28"/>
      <c r="BJ269" s="28" t="n">
        <v>2.42400005340576</v>
      </c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W269" s="28"/>
      <c r="BY269" s="28"/>
      <c r="BZ269" s="28"/>
    </row>
    <row r="270" customFormat="false" ht="12.75" hidden="false" customHeight="false" outlineLevel="0" collapsed="false">
      <c r="A270" s="56" t="n">
        <v>35667</v>
      </c>
      <c r="B270" s="28" t="n">
        <v>2.50849997997284</v>
      </c>
      <c r="C270" s="28"/>
      <c r="D270" s="28" t="n">
        <v>2.59849997997284</v>
      </c>
      <c r="E270" s="28" t="n">
        <v>2.34599997997284</v>
      </c>
      <c r="F270" s="28" t="n">
        <v>2.25849997997284</v>
      </c>
      <c r="G270" s="28" t="n">
        <v>1.58849997997284</v>
      </c>
      <c r="H270" s="28" t="n">
        <v>2.37849997997284</v>
      </c>
      <c r="I270" s="28" t="n">
        <v>2.49849997997284</v>
      </c>
      <c r="K270" s="28"/>
      <c r="L270" s="28"/>
      <c r="M270" s="28"/>
      <c r="N270" s="28" t="n">
        <v>2.42250001430511</v>
      </c>
      <c r="O270" s="28"/>
      <c r="P270" s="28"/>
      <c r="Q270" s="28"/>
      <c r="R270" s="28" t="n">
        <v>2.09228573526655</v>
      </c>
      <c r="S270" s="28"/>
      <c r="T270" s="28" t="n">
        <v>2.16728573526655</v>
      </c>
      <c r="U270" s="28" t="n">
        <v>1.87728573526655</v>
      </c>
      <c r="V270" s="28" t="n">
        <v>1.83228573526655</v>
      </c>
      <c r="W270" s="28" t="n">
        <v>1.515</v>
      </c>
      <c r="X270" s="28" t="n">
        <v>1.91728573526655</v>
      </c>
      <c r="Y270" s="28" t="n">
        <v>2.05478573526655</v>
      </c>
      <c r="Z270" s="28"/>
      <c r="AA270" s="28"/>
      <c r="AC270" s="28"/>
      <c r="AD270" s="28" t="n">
        <v>1.91228573526655</v>
      </c>
      <c r="AU270" s="28"/>
      <c r="AV270" s="28"/>
      <c r="AW270" s="28"/>
      <c r="AX270" s="28" t="n">
        <v>2.61080002784729</v>
      </c>
      <c r="AY270" s="28"/>
      <c r="AZ270" s="28" t="n">
        <v>2.90580002784729</v>
      </c>
      <c r="BA270" s="28" t="n">
        <v>2.38580002784729</v>
      </c>
      <c r="BB270" s="28" t="n">
        <v>2.33580002784729</v>
      </c>
      <c r="BC270" s="28" t="n">
        <v>2.18080002784729</v>
      </c>
      <c r="BD270" s="28" t="n">
        <v>2.44080002784729</v>
      </c>
      <c r="BE270" s="28" t="n">
        <v>2.51580002784729</v>
      </c>
      <c r="BF270" s="28"/>
      <c r="BG270" s="28"/>
      <c r="BI270" s="28"/>
      <c r="BJ270" s="28" t="n">
        <v>2.45099995613098</v>
      </c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W270" s="28"/>
      <c r="BY270" s="28"/>
      <c r="BZ270" s="28"/>
    </row>
    <row r="271" customFormat="false" ht="12.75" hidden="false" customHeight="false" outlineLevel="0" collapsed="false">
      <c r="A271" s="56" t="n">
        <v>35668</v>
      </c>
      <c r="O271" s="28"/>
      <c r="P271" s="28"/>
      <c r="Q271" s="28"/>
      <c r="R271" s="28" t="n">
        <v>2.09728571346828</v>
      </c>
      <c r="S271" s="28"/>
      <c r="T271" s="28" t="n">
        <v>2.17228571346828</v>
      </c>
      <c r="U271" s="28" t="n">
        <v>1.88228571346828</v>
      </c>
      <c r="V271" s="28" t="n">
        <v>1.84228571346828</v>
      </c>
      <c r="W271" s="28" t="n">
        <v>1.52228571346828</v>
      </c>
      <c r="X271" s="28" t="n">
        <v>1.91978571346828</v>
      </c>
      <c r="Y271" s="28" t="n">
        <v>2.05978571346828</v>
      </c>
      <c r="Z271" s="28"/>
      <c r="AA271" s="28"/>
      <c r="AC271" s="28"/>
      <c r="AD271" s="28" t="n">
        <v>1.91728571346828</v>
      </c>
      <c r="AU271" s="28"/>
      <c r="AV271" s="28"/>
      <c r="AW271" s="28"/>
      <c r="AX271" s="28" t="n">
        <v>2.60040001869202</v>
      </c>
      <c r="AY271" s="28"/>
      <c r="AZ271" s="28" t="n">
        <v>2.89540001869202</v>
      </c>
      <c r="BA271" s="28" t="n">
        <v>2.37540001869202</v>
      </c>
      <c r="BB271" s="28" t="n">
        <v>2.31540001869202</v>
      </c>
      <c r="BC271" s="28" t="n">
        <v>2.16040001869202</v>
      </c>
      <c r="BD271" s="28" t="n">
        <v>2.43040001869202</v>
      </c>
      <c r="BE271" s="28" t="n">
        <v>2.50540001869202</v>
      </c>
      <c r="BF271" s="28"/>
      <c r="BG271" s="28"/>
      <c r="BI271" s="28"/>
      <c r="BJ271" s="28" t="n">
        <v>2.42999997138977</v>
      </c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W271" s="28"/>
      <c r="BY271" s="28"/>
      <c r="BZ271" s="28"/>
    </row>
    <row r="272" customFormat="false" ht="12.75" hidden="false" customHeight="false" outlineLevel="0" collapsed="false">
      <c r="A272" s="56" t="n">
        <v>35669</v>
      </c>
      <c r="O272" s="28"/>
      <c r="P272" s="28"/>
      <c r="Q272" s="28"/>
      <c r="R272" s="28" t="n">
        <v>2.14500008310591</v>
      </c>
      <c r="S272" s="28"/>
      <c r="T272" s="28" t="n">
        <v>2.22500008310591</v>
      </c>
      <c r="U272" s="28" t="n">
        <v>1.9300000831059</v>
      </c>
      <c r="V272" s="28" t="n">
        <v>1.8775000831059</v>
      </c>
      <c r="W272" s="28" t="n">
        <v>1.5350000831059</v>
      </c>
      <c r="X272" s="28" t="n">
        <v>1.9700000831059</v>
      </c>
      <c r="Y272" s="28" t="n">
        <v>2.1075000831059</v>
      </c>
      <c r="Z272" s="28"/>
      <c r="AA272" s="28"/>
      <c r="AC272" s="28"/>
      <c r="AD272" s="28" t="n">
        <v>1.96500008310591</v>
      </c>
      <c r="AU272" s="28"/>
      <c r="AV272" s="28"/>
      <c r="AW272" s="28"/>
      <c r="AX272" s="28" t="n">
        <v>2.75499999523163</v>
      </c>
      <c r="AY272" s="28"/>
      <c r="AZ272" s="28" t="n">
        <v>3.05499999523163</v>
      </c>
      <c r="BA272" s="28" t="n">
        <v>2.51999999523163</v>
      </c>
      <c r="BB272" s="28" t="n">
        <v>2.45499999523163</v>
      </c>
      <c r="BC272" s="28" t="n">
        <v>2.29499999523163</v>
      </c>
      <c r="BD272" s="28" t="n">
        <v>2.57499999523163</v>
      </c>
      <c r="BE272" s="28" t="n">
        <v>2.65999999523163</v>
      </c>
      <c r="BF272" s="28"/>
      <c r="BG272" s="28"/>
      <c r="BI272" s="28"/>
      <c r="BJ272" s="28" t="n">
        <v>2.55899999141693</v>
      </c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W272" s="28"/>
      <c r="BY272" s="28"/>
      <c r="BZ272" s="28"/>
    </row>
    <row r="273" customFormat="false" ht="12.75" hidden="false" customHeight="false" outlineLevel="0" collapsed="false">
      <c r="A273" s="56" t="n">
        <v>35670</v>
      </c>
      <c r="O273" s="28"/>
      <c r="P273" s="28"/>
      <c r="Q273" s="28"/>
      <c r="R273" s="28" t="n">
        <v>2.14500008310591</v>
      </c>
      <c r="S273" s="28"/>
      <c r="T273" s="28" t="n">
        <v>2.22500008310591</v>
      </c>
      <c r="U273" s="28" t="n">
        <v>1.9300000831059</v>
      </c>
      <c r="V273" s="28" t="n">
        <v>1.8775000831059</v>
      </c>
      <c r="W273" s="28" t="n">
        <v>1.5350000831059</v>
      </c>
      <c r="X273" s="28" t="n">
        <v>1.9700000831059</v>
      </c>
      <c r="Y273" s="28" t="n">
        <v>2.1075000831059</v>
      </c>
      <c r="Z273" s="28"/>
      <c r="AA273" s="28"/>
      <c r="AC273" s="28"/>
      <c r="AD273" s="28" t="n">
        <v>1.96500008310591</v>
      </c>
      <c r="AU273" s="28"/>
      <c r="AV273" s="28"/>
      <c r="AW273" s="28"/>
      <c r="AX273" s="28" t="n">
        <v>2.7554000377655</v>
      </c>
      <c r="AY273" s="28"/>
      <c r="AZ273" s="28" t="n">
        <v>3.0754000377655</v>
      </c>
      <c r="BA273" s="28" t="n">
        <v>2.5104000377655</v>
      </c>
      <c r="BB273" s="28" t="n">
        <v>2.4454000377655</v>
      </c>
      <c r="BC273" s="28" t="n">
        <v>2.2754000377655</v>
      </c>
      <c r="BD273" s="28" t="n">
        <v>2.5754000377655</v>
      </c>
      <c r="BE273" s="28" t="n">
        <v>2.6554000377655</v>
      </c>
      <c r="BF273" s="28"/>
      <c r="BG273" s="28"/>
      <c r="BI273" s="28"/>
      <c r="BJ273" s="28" t="n">
        <v>2.57799997329712</v>
      </c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W273" s="28"/>
      <c r="BY273" s="28"/>
      <c r="BZ273" s="28"/>
    </row>
    <row r="274" customFormat="false" ht="12.75" hidden="false" customHeight="false" outlineLevel="0" collapsed="false">
      <c r="A274" s="56" t="n">
        <v>35671</v>
      </c>
      <c r="O274" s="28"/>
      <c r="P274" s="28"/>
      <c r="Q274" s="28"/>
      <c r="R274" s="28" t="n">
        <v>2.16214288984026</v>
      </c>
      <c r="S274" s="28"/>
      <c r="T274" s="28" t="n">
        <v>2.23714288984026</v>
      </c>
      <c r="U274" s="28" t="n">
        <v>1.94714288984026</v>
      </c>
      <c r="V274" s="28" t="n">
        <v>1.89214288984026</v>
      </c>
      <c r="W274" s="28" t="n">
        <v>1.52214288984026</v>
      </c>
      <c r="X274" s="28" t="n">
        <v>1.98214288984026</v>
      </c>
      <c r="Y274" s="28" t="n">
        <v>2.12464288984026</v>
      </c>
      <c r="Z274" s="28"/>
      <c r="AA274" s="28"/>
      <c r="AC274" s="28"/>
      <c r="AD274" s="28" t="n">
        <v>1.98214288984026</v>
      </c>
      <c r="AU274" s="28"/>
      <c r="AV274" s="28"/>
      <c r="AW274" s="28"/>
      <c r="AX274" s="28" t="n">
        <v>2.81480002403259</v>
      </c>
      <c r="AY274" s="28"/>
      <c r="AZ274" s="28" t="n">
        <v>3.15980002403259</v>
      </c>
      <c r="BA274" s="28" t="n">
        <v>2.57980002403259</v>
      </c>
      <c r="BB274" s="28" t="n">
        <v>2.51480002403259</v>
      </c>
      <c r="BC274" s="28" t="n">
        <v>2.31980002403259</v>
      </c>
      <c r="BD274" s="28" t="n">
        <v>2.63480002403259</v>
      </c>
      <c r="BE274" s="28" t="n">
        <v>2.71980002403259</v>
      </c>
      <c r="BF274" s="28"/>
      <c r="BG274" s="28"/>
      <c r="BI274" s="28"/>
      <c r="BJ274" s="28" t="n">
        <v>2.6521999835968</v>
      </c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W274" s="28"/>
      <c r="BY274" s="28"/>
      <c r="BZ274" s="28"/>
    </row>
    <row r="275" customFormat="false" ht="12.75" hidden="false" customHeight="false" outlineLevel="0" collapsed="false">
      <c r="A275" s="56" t="n">
        <v>35675</v>
      </c>
      <c r="O275" s="28"/>
      <c r="P275" s="28"/>
      <c r="Q275" s="28"/>
      <c r="R275" s="28" t="n">
        <v>2.16571426391602</v>
      </c>
      <c r="S275" s="28"/>
      <c r="T275" s="28" t="n">
        <v>2.24321426391602</v>
      </c>
      <c r="U275" s="28" t="n">
        <v>1.94821426391602</v>
      </c>
      <c r="V275" s="28" t="n">
        <v>1.90071426391602</v>
      </c>
      <c r="W275" s="28" t="n">
        <v>1.54571426391602</v>
      </c>
      <c r="X275" s="28" t="n">
        <v>1.99196426391602</v>
      </c>
      <c r="Y275" s="28" t="n">
        <v>2.12821426391602</v>
      </c>
      <c r="Z275" s="28"/>
      <c r="AA275" s="28"/>
      <c r="AC275" s="28"/>
      <c r="AD275" s="28" t="n">
        <v>1.98571426391602</v>
      </c>
      <c r="AU275" s="28"/>
      <c r="AV275" s="28"/>
      <c r="AW275" s="28"/>
      <c r="AX275" s="28" t="n">
        <v>2.83600001335144</v>
      </c>
      <c r="AY275" s="28"/>
      <c r="AZ275" s="28" t="n">
        <v>3.17600001335144</v>
      </c>
      <c r="BA275" s="28" t="n">
        <v>2.60100001335144</v>
      </c>
      <c r="BB275" s="28" t="n">
        <v>2.52600001335144</v>
      </c>
      <c r="BC275" s="28" t="n">
        <v>2.37100001335144</v>
      </c>
      <c r="BD275" s="28" t="n">
        <v>2.66350001335144</v>
      </c>
      <c r="BE275" s="28" t="n">
        <v>2.74350001335144</v>
      </c>
      <c r="BF275" s="28"/>
      <c r="BG275" s="28"/>
      <c r="BI275" s="28"/>
      <c r="BJ275" s="28" t="n">
        <v>2.66899995803833</v>
      </c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W275" s="28"/>
      <c r="BY275" s="28"/>
      <c r="BZ275" s="28"/>
    </row>
    <row r="276" customFormat="false" ht="12.75" hidden="false" customHeight="false" outlineLevel="0" collapsed="false">
      <c r="A276" s="56" t="n">
        <v>35676</v>
      </c>
      <c r="O276" s="28"/>
      <c r="P276" s="28"/>
      <c r="Q276" s="28"/>
      <c r="R276" s="28" t="n">
        <v>2.1282856464386</v>
      </c>
      <c r="S276" s="28"/>
      <c r="T276" s="28" t="n">
        <v>2.2</v>
      </c>
      <c r="U276" s="28" t="n">
        <v>1.9082856464386</v>
      </c>
      <c r="V276" s="28" t="n">
        <v>1.8632856464386</v>
      </c>
      <c r="W276" s="28" t="n">
        <v>1.5082856464386</v>
      </c>
      <c r="X276" s="28" t="n">
        <v>1.9532856464386</v>
      </c>
      <c r="Y276" s="28" t="n">
        <v>2.0907856464386</v>
      </c>
      <c r="Z276" s="28"/>
      <c r="AA276" s="28"/>
      <c r="AC276" s="28"/>
      <c r="AD276" s="28" t="n">
        <v>1.9482856464386</v>
      </c>
      <c r="AU276" s="28"/>
      <c r="AV276" s="28"/>
      <c r="AW276" s="28"/>
      <c r="AX276" s="28" t="n">
        <v>2.73600006103516</v>
      </c>
      <c r="AY276" s="28"/>
      <c r="AZ276" s="28" t="n">
        <v>3.07350006103516</v>
      </c>
      <c r="BA276" s="28" t="n">
        <v>2.50600006103516</v>
      </c>
      <c r="BB276" s="28" t="n">
        <v>2.43600006103516</v>
      </c>
      <c r="BC276" s="28" t="n">
        <v>2.28100006103516</v>
      </c>
      <c r="BD276" s="28" t="n">
        <v>2.56100006103516</v>
      </c>
      <c r="BE276" s="28" t="n">
        <v>2.64225006103516</v>
      </c>
      <c r="BF276" s="28"/>
      <c r="BG276" s="28"/>
      <c r="BI276" s="28"/>
      <c r="BJ276" s="28" t="n">
        <v>2.5710000038147</v>
      </c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W276" s="28"/>
      <c r="BY276" s="28"/>
      <c r="BZ276" s="28"/>
    </row>
    <row r="277" customFormat="false" ht="12.75" hidden="false" customHeight="false" outlineLevel="0" collapsed="false">
      <c r="A277" s="56" t="n">
        <v>35677</v>
      </c>
      <c r="O277" s="28"/>
      <c r="P277" s="28"/>
      <c r="Q277" s="28"/>
      <c r="R277" s="28" t="n">
        <v>2.13057143347604</v>
      </c>
      <c r="S277" s="28"/>
      <c r="T277" s="28" t="n">
        <v>2.21</v>
      </c>
      <c r="U277" s="28" t="n">
        <v>1.91307143347604</v>
      </c>
      <c r="V277" s="28" t="n">
        <v>1.86057143347604</v>
      </c>
      <c r="W277" s="28" t="n">
        <v>1.51307143347604</v>
      </c>
      <c r="X277" s="28" t="n">
        <v>1.95557143347604</v>
      </c>
      <c r="Y277" s="28" t="n">
        <v>2.09057143347604</v>
      </c>
      <c r="Z277" s="28"/>
      <c r="AA277" s="28"/>
      <c r="AC277" s="28"/>
      <c r="AD277" s="28" t="n">
        <v>1.95057143347604</v>
      </c>
      <c r="AU277" s="28"/>
      <c r="AV277" s="28"/>
      <c r="AW277" s="28"/>
      <c r="AX277" s="28" t="n">
        <v>2.74180002212524</v>
      </c>
      <c r="AY277" s="28"/>
      <c r="AZ277" s="28" t="n">
        <v>3.08180002212524</v>
      </c>
      <c r="BA277" s="28" t="n">
        <v>2.51430002212524</v>
      </c>
      <c r="BB277" s="28" t="n">
        <v>2.43680002212524</v>
      </c>
      <c r="BC277" s="28" t="n">
        <v>2.27430002212524</v>
      </c>
      <c r="BD277" s="28" t="n">
        <v>2.56680002212524</v>
      </c>
      <c r="BE277" s="28" t="n">
        <v>2.64680002212524</v>
      </c>
      <c r="BF277" s="28"/>
      <c r="BG277" s="28"/>
      <c r="BI277" s="28"/>
      <c r="BJ277" s="28" t="n">
        <v>2.59500002861023</v>
      </c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W277" s="28"/>
      <c r="BY277" s="28"/>
      <c r="BZ277" s="28"/>
    </row>
    <row r="278" customFormat="false" ht="12.75" hidden="false" customHeight="false" outlineLevel="0" collapsed="false">
      <c r="A278" s="56" t="n">
        <v>35678</v>
      </c>
      <c r="O278" s="28"/>
      <c r="P278" s="28"/>
      <c r="Q278" s="28"/>
      <c r="R278" s="28" t="n">
        <v>2.12942859104701</v>
      </c>
      <c r="S278" s="28"/>
      <c r="T278" s="28" t="n">
        <v>2.20442859104701</v>
      </c>
      <c r="U278" s="28" t="n">
        <v>1.91192859104701</v>
      </c>
      <c r="V278" s="28" t="n">
        <v>1.86942859104701</v>
      </c>
      <c r="W278" s="28" t="n">
        <v>1.50942859104701</v>
      </c>
      <c r="X278" s="28" t="n">
        <v>1.95817859104701</v>
      </c>
      <c r="Y278" s="28" t="n">
        <v>2.09192859104701</v>
      </c>
      <c r="Z278" s="28"/>
      <c r="AA278" s="28"/>
      <c r="AC278" s="28"/>
      <c r="AD278" s="28" t="n">
        <v>1.94942859104701</v>
      </c>
      <c r="AU278" s="28"/>
      <c r="AV278" s="28"/>
      <c r="AW278" s="28"/>
      <c r="AX278" s="28" t="n">
        <v>2.74060006141663</v>
      </c>
      <c r="AY278" s="28"/>
      <c r="AZ278" s="28" t="n">
        <v>3.08060006141663</v>
      </c>
      <c r="BA278" s="28" t="n">
        <v>2.51560006141663</v>
      </c>
      <c r="BB278" s="28" t="n">
        <v>2.44060006141663</v>
      </c>
      <c r="BC278" s="28" t="n">
        <v>2.27810006141663</v>
      </c>
      <c r="BD278" s="28" t="n">
        <v>2.57310006141663</v>
      </c>
      <c r="BE278" s="28" t="n">
        <v>2.64810006141663</v>
      </c>
      <c r="BF278" s="28"/>
      <c r="BG278" s="28"/>
      <c r="BI278" s="28"/>
      <c r="BJ278" s="28" t="n">
        <v>2.59000000953674</v>
      </c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W278" s="28"/>
      <c r="BY278" s="28"/>
      <c r="BZ278" s="28"/>
    </row>
    <row r="279" customFormat="false" ht="12.75" hidden="false" customHeight="false" outlineLevel="0" collapsed="false">
      <c r="A279" s="56" t="n">
        <v>35681</v>
      </c>
      <c r="O279" s="28"/>
      <c r="P279" s="28"/>
      <c r="Q279" s="28"/>
      <c r="R279" s="28" t="n">
        <v>2.13228569711958</v>
      </c>
      <c r="S279" s="28"/>
      <c r="T279" s="28" t="n">
        <v>2.20728569711958</v>
      </c>
      <c r="U279" s="28" t="n">
        <v>1.92228569711958</v>
      </c>
      <c r="V279" s="28" t="n">
        <v>1.87228569711958</v>
      </c>
      <c r="W279" s="28" t="n">
        <v>1.52228569711958</v>
      </c>
      <c r="X279" s="28" t="n">
        <v>1.96728569711958</v>
      </c>
      <c r="Y279" s="28" t="n">
        <v>2.09478569711958</v>
      </c>
      <c r="Z279" s="28"/>
      <c r="AA279" s="28"/>
      <c r="AC279" s="28"/>
      <c r="AD279" s="28" t="n">
        <v>1.98542858260019</v>
      </c>
      <c r="AU279" s="28"/>
      <c r="AV279" s="28"/>
      <c r="AW279" s="28"/>
      <c r="AX279" s="28" t="n">
        <v>2.75020003318787</v>
      </c>
      <c r="AY279" s="28"/>
      <c r="AZ279" s="28" t="n">
        <v>3.09020003318787</v>
      </c>
      <c r="BA279" s="28" t="n">
        <v>2.53270003318787</v>
      </c>
      <c r="BB279" s="28" t="n">
        <v>2.45520003318787</v>
      </c>
      <c r="BC279" s="28" t="n">
        <v>2.30020003318787</v>
      </c>
      <c r="BD279" s="28" t="n">
        <v>2.58770003318787</v>
      </c>
      <c r="BE279" s="28" t="n">
        <v>2.66020003318787</v>
      </c>
      <c r="BF279" s="28"/>
      <c r="BG279" s="28"/>
      <c r="BI279" s="28"/>
      <c r="BJ279" s="28" t="n">
        <v>2.60200004577637</v>
      </c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W279" s="28"/>
      <c r="BY279" s="28"/>
      <c r="BZ279" s="28"/>
    </row>
    <row r="280" customFormat="false" ht="12.75" hidden="false" customHeight="false" outlineLevel="0" collapsed="false">
      <c r="A280" s="56" t="n">
        <v>35682</v>
      </c>
      <c r="O280" s="28"/>
      <c r="P280" s="28"/>
      <c r="Q280" s="28"/>
      <c r="R280" s="28" t="n">
        <v>2.13399992670332</v>
      </c>
      <c r="S280" s="28"/>
      <c r="T280" s="28" t="n">
        <v>2.21399992670332</v>
      </c>
      <c r="U280" s="28" t="n">
        <v>1.92149992670332</v>
      </c>
      <c r="V280" s="28" t="n">
        <v>1.87899992670332</v>
      </c>
      <c r="W280" s="28" t="n">
        <v>1.52399992670332</v>
      </c>
      <c r="X280" s="28" t="n">
        <v>1.97399992670332</v>
      </c>
      <c r="Y280" s="28" t="n">
        <v>2.09899992670332</v>
      </c>
      <c r="Z280" s="28"/>
      <c r="AA280" s="28"/>
      <c r="AC280" s="28"/>
      <c r="AD280" s="28" t="n">
        <v>1.98614288466317</v>
      </c>
      <c r="AU280" s="28"/>
      <c r="AV280" s="28"/>
      <c r="AW280" s="28"/>
      <c r="AX280" s="28" t="n">
        <v>2.74860000610352</v>
      </c>
      <c r="AY280" s="28"/>
      <c r="AZ280" s="28" t="n">
        <v>3.09110000610352</v>
      </c>
      <c r="BA280" s="28" t="n">
        <v>2.54360000610352</v>
      </c>
      <c r="BB280" s="28" t="n">
        <v>2.46610000610352</v>
      </c>
      <c r="BC280" s="28" t="n">
        <v>2.31860000610352</v>
      </c>
      <c r="BD280" s="28" t="n">
        <v>2.59860000610352</v>
      </c>
      <c r="BE280" s="28" t="n">
        <v>2.66360000610352</v>
      </c>
      <c r="BF280" s="28"/>
      <c r="BG280" s="28"/>
      <c r="BI280" s="28"/>
      <c r="BJ280" s="28" t="n">
        <v>2.60400004386902</v>
      </c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W280" s="28"/>
      <c r="BY280" s="28"/>
      <c r="BZ280" s="28"/>
    </row>
    <row r="281" customFormat="false" ht="12.75" hidden="false" customHeight="false" outlineLevel="0" collapsed="false">
      <c r="A281" s="56" t="n">
        <v>35683</v>
      </c>
      <c r="O281" s="28"/>
      <c r="P281" s="28"/>
      <c r="Q281" s="28"/>
      <c r="R281" s="28" t="n">
        <v>2.13971424102783</v>
      </c>
      <c r="S281" s="28"/>
      <c r="T281" s="28" t="n">
        <v>2.22221424102783</v>
      </c>
      <c r="U281" s="28" t="n">
        <v>1.92721424102783</v>
      </c>
      <c r="V281" s="28" t="n">
        <v>1.88221424102783</v>
      </c>
      <c r="W281" s="28" t="n">
        <v>1.53971424102783</v>
      </c>
      <c r="X281" s="28" t="n">
        <v>1.96971424102783</v>
      </c>
      <c r="Y281" s="28" t="n">
        <v>2.10471424102783</v>
      </c>
      <c r="Z281" s="28"/>
      <c r="AA281" s="28"/>
      <c r="AC281" s="28"/>
      <c r="AD281" s="28" t="n">
        <v>1.99757144519261</v>
      </c>
      <c r="AU281" s="28"/>
      <c r="AV281" s="28"/>
      <c r="AW281" s="28"/>
      <c r="AX281" s="28" t="n">
        <v>2.80280003547668</v>
      </c>
      <c r="AY281" s="28"/>
      <c r="AZ281" s="28" t="n">
        <v>3.15030003547669</v>
      </c>
      <c r="BA281" s="28" t="n">
        <v>2.59280003547668</v>
      </c>
      <c r="BB281" s="28" t="n">
        <v>2.52280003547669</v>
      </c>
      <c r="BC281" s="28" t="n">
        <v>2.38280003547668</v>
      </c>
      <c r="BD281" s="28" t="n">
        <v>2.65280003547668</v>
      </c>
      <c r="BE281" s="28" t="n">
        <v>2.72030003547668</v>
      </c>
      <c r="BF281" s="28"/>
      <c r="BG281" s="28"/>
      <c r="BI281" s="28"/>
      <c r="BJ281" s="28" t="n">
        <v>2.65499997138977</v>
      </c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W281" s="28"/>
      <c r="BY281" s="28"/>
      <c r="BZ281" s="28"/>
    </row>
    <row r="282" customFormat="false" ht="12.75" hidden="false" customHeight="false" outlineLevel="0" collapsed="false">
      <c r="A282" s="56" t="n">
        <v>35684</v>
      </c>
      <c r="O282" s="28"/>
      <c r="P282" s="28"/>
      <c r="Q282" s="28"/>
      <c r="R282" s="28" t="n">
        <v>2.14714292117528</v>
      </c>
      <c r="S282" s="28"/>
      <c r="T282" s="28" t="n">
        <v>2.22964292117528</v>
      </c>
      <c r="U282" s="28" t="n">
        <v>1.93214292117528</v>
      </c>
      <c r="V282" s="28" t="n">
        <v>1.88714292117528</v>
      </c>
      <c r="W282" s="28" t="n">
        <v>1.52714292117528</v>
      </c>
      <c r="X282" s="28" t="n">
        <v>1.98214292117528</v>
      </c>
      <c r="Y282" s="28" t="n">
        <v>2.11214292117528</v>
      </c>
      <c r="Z282" s="28"/>
      <c r="AA282" s="28"/>
      <c r="AC282" s="28"/>
      <c r="AD282" s="28" t="n">
        <v>2.00714286123003</v>
      </c>
      <c r="AU282" s="28"/>
      <c r="AV282" s="28"/>
      <c r="AW282" s="28"/>
      <c r="AX282" s="28" t="n">
        <v>2.821399974823</v>
      </c>
      <c r="AY282" s="28"/>
      <c r="AZ282" s="28" t="n">
        <v>3.166399974823</v>
      </c>
      <c r="BA282" s="28" t="n">
        <v>2.606399974823</v>
      </c>
      <c r="BB282" s="28" t="n">
        <v>2.528899974823</v>
      </c>
      <c r="BC282" s="28" t="n">
        <v>2.381399974823</v>
      </c>
      <c r="BD282" s="28" t="n">
        <v>2.668899974823</v>
      </c>
      <c r="BE282" s="28" t="n">
        <v>2.741399974823</v>
      </c>
      <c r="BF282" s="28"/>
      <c r="BG282" s="28"/>
      <c r="BI282" s="28"/>
      <c r="BJ282" s="28" t="n">
        <v>2.67299995422363</v>
      </c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W282" s="28"/>
      <c r="BY282" s="28"/>
      <c r="BZ282" s="28"/>
    </row>
    <row r="283" customFormat="false" ht="12.75" hidden="false" customHeight="false" outlineLevel="0" collapsed="false">
      <c r="A283" s="56" t="n">
        <v>35685</v>
      </c>
      <c r="O283" s="28"/>
      <c r="P283" s="28"/>
      <c r="Q283" s="28"/>
      <c r="R283" s="28" t="n">
        <v>2.14842857633318</v>
      </c>
      <c r="S283" s="28"/>
      <c r="T283" s="28" t="n">
        <v>2.23092857633318</v>
      </c>
      <c r="U283" s="28" t="n">
        <v>1.93592857633318</v>
      </c>
      <c r="V283" s="28" t="n">
        <v>1.88842857633318</v>
      </c>
      <c r="W283" s="28" t="n">
        <v>1.52342857633318</v>
      </c>
      <c r="X283" s="28" t="n">
        <v>1.98342857633318</v>
      </c>
      <c r="Y283" s="28" t="n">
        <v>2.11467857633318</v>
      </c>
      <c r="Z283" s="28"/>
      <c r="AA283" s="28"/>
      <c r="AC283" s="28"/>
      <c r="AD283" s="28" t="n">
        <v>2.0067142868042</v>
      </c>
      <c r="AU283" s="28"/>
      <c r="AV283" s="28"/>
      <c r="AW283" s="28"/>
      <c r="AX283" s="28" t="n">
        <v>2.81479992866516</v>
      </c>
      <c r="AY283" s="28"/>
      <c r="AZ283" s="28" t="n">
        <v>3.14979992866516</v>
      </c>
      <c r="BA283" s="28" t="n">
        <v>2.60479992866516</v>
      </c>
      <c r="BB283" s="28" t="n">
        <v>2.51979992866516</v>
      </c>
      <c r="BC283" s="28" t="n">
        <v>2.37479992866516</v>
      </c>
      <c r="BD283" s="28" t="n">
        <v>2.66229992866516</v>
      </c>
      <c r="BE283" s="28" t="n">
        <v>2.73229992866516</v>
      </c>
      <c r="BF283" s="28"/>
      <c r="BG283" s="28"/>
      <c r="BI283" s="28"/>
      <c r="BJ283" s="28" t="n">
        <v>2.66099996566773</v>
      </c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W283" s="28"/>
      <c r="BY283" s="28"/>
      <c r="BZ283" s="28"/>
    </row>
    <row r="284" customFormat="false" ht="12.75" hidden="false" customHeight="false" outlineLevel="0" collapsed="false">
      <c r="A284" s="56" t="n">
        <v>35688</v>
      </c>
      <c r="O284" s="28"/>
      <c r="P284" s="28"/>
      <c r="Q284" s="28"/>
      <c r="R284" s="28" t="n">
        <v>2.14085718563625</v>
      </c>
      <c r="S284" s="28"/>
      <c r="T284" s="28" t="n">
        <v>2.22085718563625</v>
      </c>
      <c r="U284" s="28" t="n">
        <v>1.92085718563625</v>
      </c>
      <c r="V284" s="28" t="n">
        <v>1.87335718563625</v>
      </c>
      <c r="W284" s="28" t="n">
        <v>1.52585718563625</v>
      </c>
      <c r="X284" s="28" t="n">
        <v>1.96585718563625</v>
      </c>
      <c r="Y284" s="28" t="n">
        <v>2.10460718563625</v>
      </c>
      <c r="Z284" s="28" t="n">
        <v>2.04835718563625</v>
      </c>
      <c r="AA284" s="28"/>
      <c r="AC284" s="28"/>
      <c r="AD284" s="28" t="n">
        <v>2.01457148143223</v>
      </c>
      <c r="AU284" s="28"/>
      <c r="AV284" s="28"/>
      <c r="AW284" s="28"/>
      <c r="AX284" s="28" t="n">
        <v>2.76220002174377</v>
      </c>
      <c r="AY284" s="28"/>
      <c r="AZ284" s="28" t="n">
        <v>3.08720002174377</v>
      </c>
      <c r="BA284" s="28" t="n">
        <v>2.54720002174377</v>
      </c>
      <c r="BB284" s="28" t="n">
        <v>2.46720002174377</v>
      </c>
      <c r="BC284" s="28" t="n">
        <v>2.32720002174377</v>
      </c>
      <c r="BD284" s="28" t="n">
        <v>2.60470002174377</v>
      </c>
      <c r="BE284" s="28" t="n">
        <v>2.67970002174377</v>
      </c>
      <c r="BF284" s="28" t="n">
        <v>2.63720002174377</v>
      </c>
      <c r="BG284" s="28"/>
      <c r="BI284" s="28"/>
      <c r="BJ284" s="28" t="n">
        <v>2.60400004386902</v>
      </c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Y284" s="28"/>
      <c r="BZ284" s="28"/>
      <c r="CK284" s="28"/>
    </row>
    <row r="285" customFormat="false" ht="12.75" hidden="false" customHeight="false" outlineLevel="0" collapsed="false">
      <c r="A285" s="56" t="n">
        <v>35689</v>
      </c>
      <c r="O285" s="28"/>
      <c r="P285" s="28"/>
      <c r="Q285" s="28"/>
      <c r="R285" s="28" t="n">
        <v>2.1372857093811</v>
      </c>
      <c r="S285" s="28"/>
      <c r="T285" s="28" t="n">
        <v>2.2147857093811</v>
      </c>
      <c r="U285" s="28" t="n">
        <v>1.9172857093811</v>
      </c>
      <c r="V285" s="28" t="n">
        <v>1.8772857093811</v>
      </c>
      <c r="W285" s="28" t="n">
        <v>1.5272857093811</v>
      </c>
      <c r="X285" s="28" t="n">
        <v>1.9622857093811</v>
      </c>
      <c r="Y285" s="28" t="n">
        <v>2.1010357093811</v>
      </c>
      <c r="Z285" s="28" t="n">
        <v>2.0522857093811</v>
      </c>
      <c r="AA285" s="28"/>
      <c r="AC285" s="28"/>
      <c r="AD285" s="28" t="n">
        <v>2.01428575379508</v>
      </c>
      <c r="AU285" s="28"/>
      <c r="AV285" s="28"/>
      <c r="AW285" s="28"/>
      <c r="AX285" s="28" t="n">
        <v>2.73760008811951</v>
      </c>
      <c r="AY285" s="28"/>
      <c r="AZ285" s="28" t="n">
        <v>3.05260008811951</v>
      </c>
      <c r="BA285" s="28" t="n">
        <v>2.52260008811951</v>
      </c>
      <c r="BB285" s="28" t="n">
        <v>2.44260008811951</v>
      </c>
      <c r="BC285" s="28" t="n">
        <v>2.30760008811951</v>
      </c>
      <c r="BD285" s="28" t="n">
        <v>2.58010008811951</v>
      </c>
      <c r="BE285" s="28" t="n">
        <v>2.65510008811951</v>
      </c>
      <c r="BF285" s="28" t="n">
        <v>2.60760008811951</v>
      </c>
      <c r="BG285" s="28"/>
      <c r="BI285" s="28"/>
      <c r="BJ285" s="28" t="n">
        <v>2.5960000038147</v>
      </c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Y285" s="28"/>
      <c r="BZ285" s="28"/>
      <c r="CK285" s="28"/>
    </row>
    <row r="286" customFormat="false" ht="12.75" hidden="false" customHeight="false" outlineLevel="0" collapsed="false">
      <c r="A286" s="56" t="n">
        <v>35690</v>
      </c>
      <c r="O286" s="28"/>
      <c r="P286" s="28"/>
      <c r="Q286" s="28"/>
      <c r="R286" s="28" t="n">
        <v>2.17428571837289</v>
      </c>
      <c r="S286" s="28"/>
      <c r="T286" s="28" t="n">
        <v>2.25178571837289</v>
      </c>
      <c r="U286" s="28" t="n">
        <v>1.95928571837289</v>
      </c>
      <c r="V286" s="28" t="n">
        <v>1.91178571837289</v>
      </c>
      <c r="W286" s="28" t="n">
        <v>1.54928571837289</v>
      </c>
      <c r="X286" s="28" t="n">
        <v>1.99928571837289</v>
      </c>
      <c r="Y286" s="28" t="n">
        <v>2.13928571837289</v>
      </c>
      <c r="Z286" s="28" t="e">
        <f aca="false">Z285+(#REF!-#REF!)</f>
        <v>#REF!</v>
      </c>
      <c r="AA286" s="28"/>
      <c r="AC286" s="28"/>
      <c r="AD286" s="28" t="n">
        <v>2.06557141235897</v>
      </c>
      <c r="AU286" s="28"/>
      <c r="AV286" s="28"/>
      <c r="AW286" s="28"/>
      <c r="AX286" s="28" t="n">
        <v>2.86140003204346</v>
      </c>
      <c r="AY286" s="28"/>
      <c r="AZ286" s="28" t="n">
        <v>3.20640003204346</v>
      </c>
      <c r="BA286" s="28" t="n">
        <v>2.63640003204346</v>
      </c>
      <c r="BB286" s="28" t="n">
        <v>2.55640003204346</v>
      </c>
      <c r="BC286" s="28" t="n">
        <v>2.41140003204346</v>
      </c>
      <c r="BD286" s="28" t="n">
        <v>2.71015003204346</v>
      </c>
      <c r="BE286" s="28" t="n">
        <v>2.77890003204346</v>
      </c>
      <c r="BF286" s="28" t="e">
        <f aca="false">BF285+(#REF!-#REF!)</f>
        <v>#REF!</v>
      </c>
      <c r="BG286" s="28"/>
      <c r="BI286" s="28"/>
      <c r="BJ286" s="28" t="n">
        <v>2.72300009727478</v>
      </c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W286" s="28"/>
      <c r="BY286" s="28"/>
      <c r="BZ286" s="28"/>
    </row>
    <row r="287" customFormat="false" ht="12.75" hidden="false" customHeight="false" outlineLevel="0" collapsed="false">
      <c r="A287" s="81" t="n">
        <v>35691</v>
      </c>
      <c r="O287" s="28"/>
      <c r="P287" s="28"/>
      <c r="Q287" s="28"/>
      <c r="R287" s="28" t="n">
        <v>2.1599999836513</v>
      </c>
      <c r="S287" s="28"/>
      <c r="T287" s="28" t="n">
        <v>2.2374999836513</v>
      </c>
      <c r="U287" s="28" t="n">
        <v>1.9349999836513</v>
      </c>
      <c r="V287" s="28" t="n">
        <v>1.8974999836513</v>
      </c>
      <c r="W287" s="28" t="n">
        <v>1.5499999836513</v>
      </c>
      <c r="X287" s="28" t="n">
        <v>1.9849999836513</v>
      </c>
      <c r="Y287" s="28" t="n">
        <v>2.1249999836513</v>
      </c>
      <c r="Z287" s="28" t="e">
        <f aca="false">Z286+(#REF!-#REF!)</f>
        <v>#REF!</v>
      </c>
      <c r="AA287" s="28"/>
      <c r="AC287" s="28"/>
      <c r="AD287" s="28" t="n">
        <v>2.05571428571429</v>
      </c>
      <c r="AU287" s="28"/>
      <c r="AV287" s="28"/>
      <c r="AW287" s="28"/>
      <c r="AX287" s="28" t="n">
        <v>2.81840000152588</v>
      </c>
      <c r="AY287" s="28"/>
      <c r="AZ287" s="28" t="n">
        <v>3.15840000152588</v>
      </c>
      <c r="BA287" s="28" t="n">
        <v>2.59840000152588</v>
      </c>
      <c r="BB287" s="28" t="n">
        <v>2.51340000152588</v>
      </c>
      <c r="BC287" s="28" t="n">
        <v>2.36840000152588</v>
      </c>
      <c r="BD287" s="28" t="n">
        <v>2.66340000152588</v>
      </c>
      <c r="BE287" s="28" t="n">
        <v>2.73590000152588</v>
      </c>
      <c r="BF287" s="28" t="e">
        <f aca="false">BF286+(#REF!-#REF!)</f>
        <v>#REF!</v>
      </c>
      <c r="BG287" s="28"/>
      <c r="BI287" s="28"/>
      <c r="BJ287" s="28" t="n">
        <v>2.67399997711182</v>
      </c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W287" s="28"/>
      <c r="BY287" s="28"/>
      <c r="BZ287" s="28"/>
    </row>
    <row r="288" customFormat="false" ht="12.75" hidden="false" customHeight="false" outlineLevel="0" collapsed="false">
      <c r="A288" s="81" t="n">
        <v>35692</v>
      </c>
      <c r="O288" s="28"/>
      <c r="P288" s="28"/>
      <c r="Q288" s="28"/>
      <c r="R288" s="28" t="n">
        <v>2.19071425710406</v>
      </c>
      <c r="S288" s="28"/>
      <c r="T288" s="28" t="n">
        <v>2.26946425710406</v>
      </c>
      <c r="U288" s="28" t="n">
        <v>1.97071425710406</v>
      </c>
      <c r="V288" s="28" t="n">
        <v>1.92571425710406</v>
      </c>
      <c r="W288" s="28" t="n">
        <v>1.55071425710406</v>
      </c>
      <c r="X288" s="28" t="n">
        <v>2.01321425710406</v>
      </c>
      <c r="Y288" s="28" t="n">
        <v>2.15321425710406</v>
      </c>
      <c r="Z288" s="28" t="e">
        <f aca="false">Z287+(#REF!-#REF!)</f>
        <v>#REF!</v>
      </c>
      <c r="AA288" s="28"/>
      <c r="AC288" s="28"/>
      <c r="AD288" s="28" t="n">
        <v>2.02071425710406</v>
      </c>
      <c r="AU288" s="28"/>
      <c r="AV288" s="28"/>
      <c r="AW288" s="28"/>
      <c r="AX288" s="28" t="n">
        <v>2.91340003013611</v>
      </c>
      <c r="AY288" s="28"/>
      <c r="AZ288" s="28" t="n">
        <v>3.24840003013611</v>
      </c>
      <c r="BA288" s="28" t="n">
        <v>2.67840003013611</v>
      </c>
      <c r="BB288" s="28" t="n">
        <v>2.59840003013611</v>
      </c>
      <c r="BC288" s="28" t="n">
        <v>2.42340003013611</v>
      </c>
      <c r="BD288" s="28" t="n">
        <v>2.74840003013611</v>
      </c>
      <c r="BE288" s="28" t="n">
        <v>2.82590003013611</v>
      </c>
      <c r="BF288" s="28" t="e">
        <f aca="false">BF287+(#REF!-#REF!)</f>
        <v>#REF!</v>
      </c>
      <c r="BG288" s="28"/>
      <c r="BI288" s="28"/>
      <c r="BJ288" s="28" t="n">
        <v>2.72840003013611</v>
      </c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W288" s="28"/>
      <c r="BY288" s="28"/>
      <c r="BZ288" s="28"/>
    </row>
    <row r="289" customFormat="false" ht="12.75" hidden="false" customHeight="false" outlineLevel="0" collapsed="false">
      <c r="A289" s="81" t="n">
        <v>35695</v>
      </c>
      <c r="O289" s="28"/>
      <c r="P289" s="28"/>
      <c r="Q289" s="28"/>
      <c r="R289" s="28" t="n">
        <v>2.19671433312552</v>
      </c>
      <c r="S289" s="28"/>
      <c r="T289" s="28" t="n">
        <v>2.27671433312552</v>
      </c>
      <c r="U289" s="28" t="n">
        <v>1.97671433312552</v>
      </c>
      <c r="V289" s="28" t="n">
        <v>1.93171433312552</v>
      </c>
      <c r="W289" s="28" t="n">
        <v>1.56171433312552</v>
      </c>
      <c r="X289" s="28" t="n">
        <v>2.01921433312552</v>
      </c>
      <c r="Y289" s="28" t="n">
        <v>2.15921433312552</v>
      </c>
      <c r="Z289" s="28" t="n">
        <v>2.11171433312552</v>
      </c>
      <c r="AA289" s="28"/>
      <c r="AC289" s="28"/>
      <c r="AD289" s="28" t="n">
        <v>2.02671433312552</v>
      </c>
      <c r="AU289" s="28"/>
      <c r="AV289" s="28"/>
      <c r="AW289" s="28"/>
      <c r="AX289" s="28" t="n">
        <v>2.94219999313354</v>
      </c>
      <c r="AY289" s="28"/>
      <c r="AZ289" s="28" t="n">
        <v>3.27719999313354</v>
      </c>
      <c r="BA289" s="28" t="n">
        <v>2.70719999313355</v>
      </c>
      <c r="BB289" s="28" t="n">
        <v>2.61219999313354</v>
      </c>
      <c r="BC289" s="28" t="n">
        <v>2.45219999313354</v>
      </c>
      <c r="BD289" s="28" t="n">
        <v>2.77469999313354</v>
      </c>
      <c r="BE289" s="28" t="n">
        <v>2.85219999313355</v>
      </c>
      <c r="BF289" s="28" t="n">
        <v>2.78469999313354</v>
      </c>
      <c r="BG289" s="28"/>
      <c r="BI289" s="28"/>
      <c r="BJ289" s="28" t="n">
        <v>2.75719999313354</v>
      </c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Y289" s="28"/>
      <c r="BZ289" s="28"/>
      <c r="CK289" s="28"/>
    </row>
    <row r="290" customFormat="false" ht="12.75" hidden="false" customHeight="false" outlineLevel="0" collapsed="false">
      <c r="A290" s="56" t="n">
        <v>35696</v>
      </c>
      <c r="O290" s="28"/>
      <c r="P290" s="28"/>
      <c r="Q290" s="28"/>
      <c r="R290" s="28" t="n">
        <v>2.20614290237427</v>
      </c>
      <c r="S290" s="28"/>
      <c r="T290" s="28" t="n">
        <v>2.28614290237427</v>
      </c>
      <c r="U290" s="28" t="n">
        <v>1.98614290237427</v>
      </c>
      <c r="V290" s="28" t="n">
        <v>1.93614290237427</v>
      </c>
      <c r="W290" s="28" t="n">
        <v>1.56114290237427</v>
      </c>
      <c r="X290" s="28" t="n">
        <v>2.02864290237427</v>
      </c>
      <c r="Y290" s="28" t="n">
        <v>2.16864290237427</v>
      </c>
      <c r="Z290" s="28" t="e">
        <f aca="false">Z289+(#REF!-#REF!)</f>
        <v>#REF!</v>
      </c>
      <c r="AA290" s="28"/>
      <c r="AC290" s="28"/>
      <c r="AD290" s="28" t="n">
        <v>2.03614290237427</v>
      </c>
      <c r="AU290" s="28"/>
      <c r="AV290" s="28"/>
      <c r="AW290" s="28"/>
      <c r="AX290" s="28" t="n">
        <v>2.93120007514954</v>
      </c>
      <c r="AY290" s="28"/>
      <c r="AZ290" s="28" t="n">
        <v>3.26120007514954</v>
      </c>
      <c r="BA290" s="28" t="n">
        <v>2.69620007514954</v>
      </c>
      <c r="BB290" s="28" t="n">
        <v>2.60620007514954</v>
      </c>
      <c r="BC290" s="28" t="n">
        <v>2.44620007514954</v>
      </c>
      <c r="BD290" s="28" t="n">
        <v>2.76120007514954</v>
      </c>
      <c r="BE290" s="28" t="n">
        <v>2.83995007514954</v>
      </c>
      <c r="BF290" s="28" t="e">
        <f aca="false">BF289+(#REF!-#REF!)</f>
        <v>#REF!</v>
      </c>
      <c r="BG290" s="28"/>
      <c r="BI290" s="28"/>
      <c r="BJ290" s="28" t="n">
        <v>2.74620007514954</v>
      </c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W290" s="28"/>
      <c r="BY290" s="28"/>
      <c r="BZ290" s="28"/>
    </row>
    <row r="291" customFormat="false" ht="12.75" hidden="false" customHeight="false" outlineLevel="0" collapsed="false">
      <c r="A291" s="81" t="n">
        <v>35697</v>
      </c>
      <c r="O291" s="28"/>
      <c r="P291" s="28"/>
      <c r="Q291" s="28"/>
      <c r="R291" s="28" t="n">
        <v>2.29071426391602</v>
      </c>
      <c r="S291" s="28"/>
      <c r="T291" s="28" t="n">
        <v>2.36821426391602</v>
      </c>
      <c r="U291" s="28" t="n">
        <v>2.06071426391602</v>
      </c>
      <c r="V291" s="28" t="n">
        <v>2.00571426391602</v>
      </c>
      <c r="W291" s="28" t="n">
        <v>1.62071426391602</v>
      </c>
      <c r="X291" s="28" t="n">
        <v>2.10571426391602</v>
      </c>
      <c r="Y291" s="28" t="n">
        <v>2.25071426391602</v>
      </c>
      <c r="Z291" s="28" t="n">
        <v>2.18571426391602</v>
      </c>
      <c r="AA291" s="28"/>
      <c r="AC291" s="28"/>
      <c r="AD291" s="28" t="n">
        <v>2.12071426391602</v>
      </c>
      <c r="AU291" s="28"/>
      <c r="AV291" s="28"/>
      <c r="AW291" s="28"/>
      <c r="AX291" s="28" t="n">
        <v>3.08859996795654</v>
      </c>
      <c r="AY291" s="28"/>
      <c r="AZ291" s="28" t="n">
        <v>3.42109996795654</v>
      </c>
      <c r="BA291" s="28" t="n">
        <v>2.83359996795654</v>
      </c>
      <c r="BB291" s="28" t="n">
        <v>2.73359996795654</v>
      </c>
      <c r="BC291" s="28" t="n">
        <v>2.57859996795654</v>
      </c>
      <c r="BD291" s="28" t="n">
        <v>2.90609996795654</v>
      </c>
      <c r="BE291" s="28" t="n">
        <v>2.98609996795654</v>
      </c>
      <c r="BF291" s="28" t="n">
        <v>2.90609996795654</v>
      </c>
      <c r="BG291" s="28"/>
      <c r="BI291" s="28"/>
      <c r="BJ291" s="28" t="n">
        <v>2.88859996795654</v>
      </c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Y291" s="28"/>
      <c r="BZ291" s="28"/>
      <c r="CK291" s="28"/>
    </row>
    <row r="292" customFormat="false" ht="12.75" hidden="false" customHeight="false" outlineLevel="0" collapsed="false">
      <c r="A292" s="56" t="n">
        <v>35698</v>
      </c>
      <c r="O292" s="28"/>
      <c r="P292" s="28"/>
      <c r="Q292" s="28"/>
      <c r="R292" s="28" t="n">
        <v>2.28714282172067</v>
      </c>
      <c r="S292" s="28"/>
      <c r="T292" s="28" t="n">
        <v>2.36464282172067</v>
      </c>
      <c r="U292" s="28" t="n">
        <v>2.05714282172067</v>
      </c>
      <c r="V292" s="28" t="n">
        <v>2.00214282172067</v>
      </c>
      <c r="W292" s="28" t="n">
        <v>1.60714282172067</v>
      </c>
      <c r="X292" s="28" t="n">
        <v>2.09464282172067</v>
      </c>
      <c r="Y292" s="28" t="n">
        <v>2.24339282172067</v>
      </c>
      <c r="Z292" s="28" t="e">
        <f aca="false">Z291+(#REF!-#REF!)</f>
        <v>#REF!</v>
      </c>
      <c r="AA292" s="28"/>
      <c r="AC292" s="28"/>
      <c r="AD292" s="28" t="n">
        <v>2.10714282172067</v>
      </c>
      <c r="AU292" s="28"/>
      <c r="AV292" s="28"/>
      <c r="AW292" s="28"/>
      <c r="AX292" s="28" t="n">
        <v>3.05559992790222</v>
      </c>
      <c r="AY292" s="28"/>
      <c r="AZ292" s="28" t="n">
        <v>3.38809992790222</v>
      </c>
      <c r="BA292" s="28" t="n">
        <v>2.77059992790222</v>
      </c>
      <c r="BB292" s="28" t="n">
        <v>2.68559992790222</v>
      </c>
      <c r="BC292" s="28" t="n">
        <v>2.49059992790222</v>
      </c>
      <c r="BD292" s="28" t="n">
        <v>2.86559992790222</v>
      </c>
      <c r="BE292" s="28" t="n">
        <v>2.94559992790222</v>
      </c>
      <c r="BF292" s="28" t="e">
        <f aca="false">BF291+(#REF!-#REF!)</f>
        <v>#REF!</v>
      </c>
      <c r="BG292" s="28"/>
      <c r="BI292" s="28"/>
      <c r="BJ292" s="28" t="n">
        <v>2.82059992790222</v>
      </c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W292" s="28"/>
      <c r="BY292" s="28"/>
      <c r="BZ292" s="28"/>
    </row>
    <row r="293" customFormat="false" ht="12.75" hidden="false" customHeight="false" outlineLevel="0" collapsed="false">
      <c r="A293" s="81" t="n">
        <v>35699</v>
      </c>
      <c r="O293" s="28"/>
      <c r="P293" s="28"/>
      <c r="Q293" s="28"/>
      <c r="R293" s="28" t="n">
        <v>2.24642859186445</v>
      </c>
      <c r="S293" s="28"/>
      <c r="T293" s="28" t="n">
        <v>2.32142859186445</v>
      </c>
      <c r="U293" s="28" t="n">
        <v>2.01642859186445</v>
      </c>
      <c r="V293" s="28" t="n">
        <v>1.97142859186445</v>
      </c>
      <c r="W293" s="28" t="n">
        <v>1.58642859186445</v>
      </c>
      <c r="X293" s="28" t="n">
        <v>2.06142859186445</v>
      </c>
      <c r="Y293" s="28" t="n">
        <v>2.20642859186445</v>
      </c>
      <c r="Z293" s="28" t="n">
        <v>2.16142859186445</v>
      </c>
      <c r="AA293" s="28"/>
      <c r="AC293" s="28"/>
      <c r="AD293" s="28" t="n">
        <v>2.06642859186445</v>
      </c>
      <c r="AU293" s="28"/>
      <c r="AV293" s="28"/>
      <c r="AW293" s="28"/>
      <c r="AX293" s="28" t="n">
        <v>2.89500002861023</v>
      </c>
      <c r="AY293" s="28"/>
      <c r="AZ293" s="28" t="n">
        <v>3.22000002861023</v>
      </c>
      <c r="BA293" s="28" t="n">
        <v>2.64500002861023</v>
      </c>
      <c r="BB293" s="28" t="n">
        <v>2.56000002861023</v>
      </c>
      <c r="BC293" s="28" t="n">
        <v>2.41500002861023</v>
      </c>
      <c r="BD293" s="28" t="n">
        <v>2.70500002861023</v>
      </c>
      <c r="BE293" s="28" t="n">
        <v>2.79500002861023</v>
      </c>
      <c r="BF293" s="28" t="n">
        <v>2.74750002861023</v>
      </c>
      <c r="BG293" s="28"/>
      <c r="BI293" s="28"/>
      <c r="BJ293" s="28" t="n">
        <v>2.69500002861023</v>
      </c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Y293" s="28"/>
      <c r="BZ293" s="28"/>
      <c r="CK293" s="28"/>
    </row>
    <row r="294" customFormat="false" ht="12.75" hidden="false" customHeight="false" outlineLevel="0" collapsed="false">
      <c r="A294" s="56" t="n">
        <v>35702</v>
      </c>
      <c r="O294" s="28"/>
      <c r="P294" s="28"/>
      <c r="Q294" s="28"/>
      <c r="R294" s="28" t="n">
        <v>2.25642858232771</v>
      </c>
      <c r="S294" s="28"/>
      <c r="T294" s="28" t="n">
        <v>2.33142858232771</v>
      </c>
      <c r="U294" s="28" t="n">
        <v>2.02142858232771</v>
      </c>
      <c r="V294" s="28" t="n">
        <v>1.98142858232771</v>
      </c>
      <c r="W294" s="28" t="n">
        <v>1.57642858232771</v>
      </c>
      <c r="X294" s="28" t="n">
        <v>2.06392858232771</v>
      </c>
      <c r="Y294" s="28" t="n">
        <v>2.21392858232771</v>
      </c>
      <c r="Z294" s="28" t="e">
        <f aca="false">Z293+(#REF!-#REF!)</f>
        <v>#REF!</v>
      </c>
      <c r="AA294" s="28"/>
      <c r="AC294" s="28"/>
      <c r="AD294" s="28" t="n">
        <v>2.08142858232771</v>
      </c>
      <c r="AU294" s="28"/>
      <c r="AV294" s="28"/>
      <c r="AW294" s="28"/>
      <c r="AX294" s="28" t="n">
        <v>2.93199996948242</v>
      </c>
      <c r="AY294" s="28"/>
      <c r="AZ294" s="28" t="n">
        <v>3.25699996948242</v>
      </c>
      <c r="BA294" s="28" t="n">
        <v>2.66699996948242</v>
      </c>
      <c r="BB294" s="28" t="n">
        <v>2.57199996948242</v>
      </c>
      <c r="BC294" s="28" t="n">
        <v>2.41199996948242</v>
      </c>
      <c r="BD294" s="28" t="n">
        <v>2.73449996948242</v>
      </c>
      <c r="BE294" s="28" t="n">
        <v>2.81949996948242</v>
      </c>
      <c r="BF294" s="28" t="e">
        <f aca="false">BF293+(#REF!-#REF!)</f>
        <v>#REF!</v>
      </c>
      <c r="BG294" s="28"/>
      <c r="BI294" s="28"/>
      <c r="BJ294" s="28" t="n">
        <v>2.72699996948242</v>
      </c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W294" s="28"/>
      <c r="BY294" s="28"/>
      <c r="BZ294" s="28"/>
    </row>
    <row r="295" customFormat="false" ht="12.75" hidden="false" customHeight="false" outlineLevel="0" collapsed="false">
      <c r="A295" s="81" t="n">
        <v>35703</v>
      </c>
      <c r="O295" s="28"/>
      <c r="P295" s="28"/>
      <c r="Q295" s="28"/>
      <c r="R295" s="28" t="n">
        <v>2.26228567532131</v>
      </c>
      <c r="S295" s="28"/>
      <c r="T295" s="28" t="n">
        <v>2.34228567532131</v>
      </c>
      <c r="U295" s="28" t="n">
        <v>2.02478567532131</v>
      </c>
      <c r="V295" s="28" t="n">
        <v>1.97728567532131</v>
      </c>
      <c r="W295" s="28" t="n">
        <v>1.59728567532131</v>
      </c>
      <c r="X295" s="28" t="n">
        <v>2.06728567532131</v>
      </c>
      <c r="Y295" s="28" t="n">
        <v>2.21978567532131</v>
      </c>
      <c r="Z295" s="28" t="n">
        <v>2.16728567532131</v>
      </c>
      <c r="AA295" s="28"/>
      <c r="AC295" s="28"/>
      <c r="AD295" s="28" t="n">
        <v>2.06028567532131</v>
      </c>
      <c r="AU295" s="28"/>
      <c r="AV295" s="28"/>
      <c r="AW295" s="28"/>
      <c r="AX295" s="28" t="n">
        <v>2.96659998893738</v>
      </c>
      <c r="AY295" s="28"/>
      <c r="AZ295" s="28" t="n">
        <v>3.29159998893738</v>
      </c>
      <c r="BA295" s="28" t="n">
        <v>2.69659998893738</v>
      </c>
      <c r="BB295" s="28" t="n">
        <v>2.60159998893738</v>
      </c>
      <c r="BC295" s="28" t="n">
        <v>2.44159998893738</v>
      </c>
      <c r="BD295" s="28" t="n">
        <v>2.77159998893738</v>
      </c>
      <c r="BE295" s="28" t="n">
        <v>2.85909998893738</v>
      </c>
      <c r="BF295" s="28" t="n">
        <v>2.78909998893738</v>
      </c>
      <c r="BG295" s="28"/>
      <c r="BI295" s="28"/>
      <c r="BJ295" s="28" t="n">
        <v>2.79459998893738</v>
      </c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Y295" s="28"/>
      <c r="BZ295" s="28"/>
      <c r="CK295" s="28"/>
    </row>
    <row r="296" customFormat="false" ht="12.75" hidden="false" customHeight="false" outlineLevel="0" collapsed="false">
      <c r="A296" s="56" t="n">
        <v>35704</v>
      </c>
      <c r="O296" s="28"/>
      <c r="P296" s="28"/>
      <c r="Q296" s="28"/>
      <c r="R296" s="28" t="n">
        <v>2.26728568758283</v>
      </c>
      <c r="S296" s="28"/>
      <c r="T296" s="28" t="n">
        <v>2.34728568758283</v>
      </c>
      <c r="U296" s="28" t="n">
        <v>2.02978568758283</v>
      </c>
      <c r="V296" s="28" t="n">
        <v>1.98228568758283</v>
      </c>
      <c r="W296" s="28" t="n">
        <v>1.60228568758283</v>
      </c>
      <c r="X296" s="28" t="n">
        <v>2.07228568758283</v>
      </c>
      <c r="Y296" s="28" t="n">
        <v>2.22478568758283</v>
      </c>
      <c r="Z296" s="28" t="n">
        <v>2.17228568758283</v>
      </c>
      <c r="AA296" s="28"/>
      <c r="AC296" s="28"/>
      <c r="AD296" s="28" t="n">
        <v>2.06528568758283</v>
      </c>
      <c r="AU296" s="28"/>
      <c r="AV296" s="28"/>
      <c r="AW296" s="28"/>
      <c r="AX296" s="28" t="n">
        <v>2.96459994316101</v>
      </c>
      <c r="AY296" s="28"/>
      <c r="AZ296" s="28" t="n">
        <v>3.28959994316101</v>
      </c>
      <c r="BA296" s="28" t="n">
        <v>2.69459994316101</v>
      </c>
      <c r="BB296" s="28" t="n">
        <v>2.57959994316101</v>
      </c>
      <c r="BC296" s="28" t="n">
        <v>2.41459994316101</v>
      </c>
      <c r="BD296" s="28" t="n">
        <v>2.76959994316101</v>
      </c>
      <c r="BE296" s="28" t="n">
        <v>2.85709994316101</v>
      </c>
      <c r="BF296" s="28" t="n">
        <v>2.76709994316101</v>
      </c>
      <c r="BG296" s="28"/>
      <c r="BI296" s="28"/>
      <c r="BJ296" s="28" t="n">
        <v>2.79259994316101</v>
      </c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Y296" s="28"/>
      <c r="BZ296" s="28"/>
      <c r="CK296" s="28"/>
    </row>
    <row r="297" customFormat="false" ht="12.75" hidden="false" customHeight="false" outlineLevel="0" collapsed="false">
      <c r="A297" s="56" t="n">
        <v>35705</v>
      </c>
      <c r="O297" s="28"/>
      <c r="P297" s="28"/>
      <c r="Q297" s="28"/>
      <c r="R297" s="28" t="n">
        <v>2.26728568758283</v>
      </c>
      <c r="S297" s="28"/>
      <c r="T297" s="28" t="n">
        <v>2.34228568758283</v>
      </c>
      <c r="U297" s="28" t="n">
        <v>2.03228568758283</v>
      </c>
      <c r="V297" s="28" t="n">
        <v>1.98728568758283</v>
      </c>
      <c r="W297" s="28" t="n">
        <v>1.60228568758283</v>
      </c>
      <c r="X297" s="28" t="n">
        <v>2.07478568758283</v>
      </c>
      <c r="Y297" s="28" t="n">
        <v>2.22478568758283</v>
      </c>
      <c r="Z297" s="28" t="n">
        <v>2.18728568758283</v>
      </c>
      <c r="AA297" s="28"/>
      <c r="AC297" s="28"/>
      <c r="AD297" s="28" t="n">
        <v>2.08728568758283</v>
      </c>
      <c r="AU297" s="28"/>
      <c r="AV297" s="28"/>
      <c r="AW297" s="28"/>
      <c r="AX297" s="28" t="n">
        <v>2.97179999351501</v>
      </c>
      <c r="AY297" s="28"/>
      <c r="AZ297" s="28" t="n">
        <v>3.28679999351501</v>
      </c>
      <c r="BA297" s="28" t="n">
        <v>2.70179999351501</v>
      </c>
      <c r="BB297" s="28" t="n">
        <v>2.59679999351501</v>
      </c>
      <c r="BC297" s="28" t="n">
        <v>2.40179999351501</v>
      </c>
      <c r="BD297" s="28" t="n">
        <v>2.77679999351501</v>
      </c>
      <c r="BE297" s="28" t="n">
        <v>2.85929999351501</v>
      </c>
      <c r="BF297" s="28" t="n">
        <v>2.79179999351501</v>
      </c>
      <c r="BG297" s="28"/>
      <c r="BI297" s="28"/>
      <c r="BJ297" s="28" t="n">
        <v>2.76179999351501</v>
      </c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Y297" s="28"/>
      <c r="BZ297" s="28"/>
      <c r="CK297" s="28"/>
    </row>
    <row r="298" customFormat="false" ht="12.75" hidden="false" customHeight="false" outlineLevel="0" collapsed="false">
      <c r="A298" s="56" t="n">
        <v>35706</v>
      </c>
      <c r="O298" s="28"/>
      <c r="P298" s="28"/>
      <c r="Q298" s="28"/>
      <c r="R298" s="28" t="n">
        <v>2.20499999182565</v>
      </c>
      <c r="S298" s="28"/>
      <c r="T298" s="28" t="n">
        <v>2.28249999182565</v>
      </c>
      <c r="U298" s="28" t="n">
        <v>1.96499999182565</v>
      </c>
      <c r="V298" s="28" t="n">
        <v>1.91999999182565</v>
      </c>
      <c r="W298" s="28" t="n">
        <v>1.54999999182565</v>
      </c>
      <c r="X298" s="28" t="n">
        <v>2.00999999182565</v>
      </c>
      <c r="Y298" s="28" t="n">
        <v>2.16499999182565</v>
      </c>
      <c r="Z298" s="28" t="n">
        <v>2.12999999182565</v>
      </c>
      <c r="AA298" s="28"/>
      <c r="AC298" s="28"/>
      <c r="AD298" s="28" t="n">
        <v>2.02499999182565</v>
      </c>
      <c r="AU298" s="28"/>
      <c r="AV298" s="28"/>
      <c r="AW298" s="28"/>
      <c r="AX298" s="28" t="n">
        <v>2.85999999046326</v>
      </c>
      <c r="AY298" s="28"/>
      <c r="AZ298" s="28" t="n">
        <v>3.15999999046326</v>
      </c>
      <c r="BA298" s="28" t="n">
        <v>2.57999999046326</v>
      </c>
      <c r="BB298" s="28" t="n">
        <v>2.49499999046326</v>
      </c>
      <c r="BC298" s="28" t="n">
        <v>2.34999999046326</v>
      </c>
      <c r="BD298" s="28" t="n">
        <v>2.66999999046326</v>
      </c>
      <c r="BE298" s="28" t="n">
        <v>2.74999999046326</v>
      </c>
      <c r="BF298" s="28" t="n">
        <v>2.69499999046326</v>
      </c>
      <c r="BG298" s="28"/>
      <c r="BI298" s="28"/>
      <c r="BJ298" s="28" t="n">
        <v>2.64999999046326</v>
      </c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Y298" s="28"/>
      <c r="BZ298" s="28"/>
      <c r="CK298" s="28"/>
    </row>
    <row r="299" customFormat="false" ht="12.75" hidden="false" customHeight="false" outlineLevel="0" collapsed="false">
      <c r="A299" s="56" t="n">
        <v>35709</v>
      </c>
      <c r="O299" s="28"/>
      <c r="P299" s="28"/>
      <c r="Q299" s="28"/>
      <c r="R299" s="28" t="n">
        <v>2.17628577777318</v>
      </c>
      <c r="S299" s="28"/>
      <c r="T299" s="28" t="n">
        <v>2.25378577777318</v>
      </c>
      <c r="U299" s="28" t="n">
        <v>1.94128577777318</v>
      </c>
      <c r="V299" s="28" t="n">
        <v>1.89628577777318</v>
      </c>
      <c r="W299" s="28" t="n">
        <v>1.54628577777318</v>
      </c>
      <c r="X299" s="28" t="n">
        <v>1.98878577777318</v>
      </c>
      <c r="Y299" s="28" t="n">
        <v>2.13628577777318</v>
      </c>
      <c r="Z299" s="28" t="n">
        <v>2.10628577777318</v>
      </c>
      <c r="AA299" s="28"/>
      <c r="AC299" s="28"/>
      <c r="AD299" s="28" t="n">
        <v>1.98628577777318</v>
      </c>
      <c r="AU299" s="28"/>
      <c r="AV299" s="28"/>
      <c r="AW299" s="28"/>
      <c r="AX299" s="28" t="n">
        <v>2.78159999847412</v>
      </c>
      <c r="AY299" s="28"/>
      <c r="AZ299" s="28" t="n">
        <v>3.08659999847412</v>
      </c>
      <c r="BA299" s="28" t="n">
        <v>2.51659999847412</v>
      </c>
      <c r="BB299" s="28" t="n">
        <v>2.42159999847412</v>
      </c>
      <c r="BC299" s="28" t="n">
        <v>2.27159999847412</v>
      </c>
      <c r="BD299" s="28" t="n">
        <v>2.59659999847412</v>
      </c>
      <c r="BE299" s="28" t="n">
        <v>2.67159999847412</v>
      </c>
      <c r="BF299" s="28" t="n">
        <v>2.62159999847412</v>
      </c>
      <c r="BG299" s="28"/>
      <c r="BI299" s="28"/>
      <c r="BJ299" s="28" t="n">
        <v>2.57259999847412</v>
      </c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Y299" s="28"/>
      <c r="BZ299" s="28"/>
      <c r="CK299" s="28"/>
    </row>
    <row r="300" customFormat="false" ht="12.75" hidden="false" customHeight="false" outlineLevel="0" collapsed="false">
      <c r="A300" s="56" t="n">
        <v>35710</v>
      </c>
      <c r="O300" s="28"/>
      <c r="P300" s="28"/>
      <c r="Q300" s="28"/>
      <c r="R300" s="28" t="n">
        <v>2.19642860548837</v>
      </c>
      <c r="S300" s="28"/>
      <c r="T300" s="28" t="n">
        <v>2.27392860548837</v>
      </c>
      <c r="U300" s="28" t="n">
        <v>1.96142860548837</v>
      </c>
      <c r="V300" s="28" t="n">
        <v>1.92142860548837</v>
      </c>
      <c r="W300" s="28" t="n">
        <v>1.56642860548837</v>
      </c>
      <c r="X300" s="28" t="n">
        <v>2.00892860548837</v>
      </c>
      <c r="Y300" s="28" t="n">
        <v>2.15642860548837</v>
      </c>
      <c r="Z300" s="28" t="n">
        <v>2.13142860548837</v>
      </c>
      <c r="AA300" s="28"/>
      <c r="AC300" s="28"/>
      <c r="AD300" s="28" t="n">
        <v>1.99342860548837</v>
      </c>
      <c r="AU300" s="28"/>
      <c r="AV300" s="28"/>
      <c r="AW300" s="28"/>
      <c r="AX300" s="28" t="n">
        <v>2.81340003013611</v>
      </c>
      <c r="AY300" s="28"/>
      <c r="AZ300" s="28" t="n">
        <v>3.10590003013611</v>
      </c>
      <c r="BA300" s="28" t="n">
        <v>2.53840003013611</v>
      </c>
      <c r="BB300" s="28" t="n">
        <v>2.44340003013611</v>
      </c>
      <c r="BC300" s="28" t="n">
        <v>2.31340003013611</v>
      </c>
      <c r="BD300" s="28" t="n">
        <v>2.62840003013611</v>
      </c>
      <c r="BE300" s="28" t="n">
        <v>2.70340003013611</v>
      </c>
      <c r="BF300" s="28" t="n">
        <v>2.64340003013611</v>
      </c>
      <c r="BG300" s="28"/>
      <c r="BI300" s="28"/>
      <c r="BJ300" s="28" t="n">
        <v>2.61090003013611</v>
      </c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Y300" s="28"/>
      <c r="BZ300" s="28"/>
      <c r="CK300" s="28"/>
    </row>
    <row r="301" customFormat="false" ht="12.75" hidden="false" customHeight="false" outlineLevel="0" collapsed="false">
      <c r="A301" s="56" t="n">
        <v>35711</v>
      </c>
      <c r="O301" s="28"/>
      <c r="P301" s="28"/>
      <c r="Q301" s="28"/>
      <c r="R301" s="28" t="n">
        <v>2.20385714939662</v>
      </c>
      <c r="S301" s="28"/>
      <c r="T301" s="28" t="n">
        <v>2.28135714939662</v>
      </c>
      <c r="U301" s="28" t="n">
        <v>1.96885714939662</v>
      </c>
      <c r="V301" s="28" t="n">
        <v>1.92885714939662</v>
      </c>
      <c r="W301" s="28" t="n">
        <v>1.57385714939662</v>
      </c>
      <c r="X301" s="28" t="n">
        <v>2.01635714939662</v>
      </c>
      <c r="Y301" s="28" t="n">
        <v>2.16385714939662</v>
      </c>
      <c r="Z301" s="28" t="n">
        <v>2.13885714939662</v>
      </c>
      <c r="AA301" s="28"/>
      <c r="AC301" s="28"/>
      <c r="AD301" s="28" t="n">
        <v>2.01885714939662</v>
      </c>
      <c r="AU301" s="28"/>
      <c r="AV301" s="28"/>
      <c r="AW301" s="28"/>
      <c r="AX301" s="28" t="n">
        <v>2.82620000839233</v>
      </c>
      <c r="AY301" s="28"/>
      <c r="AZ301" s="28" t="n">
        <v>3.11870000839233</v>
      </c>
      <c r="BA301" s="28" t="n">
        <v>2.55120000839233</v>
      </c>
      <c r="BB301" s="28" t="n">
        <v>2.45620000839233</v>
      </c>
      <c r="BC301" s="28" t="n">
        <v>2.32620000839233</v>
      </c>
      <c r="BD301" s="28" t="n">
        <v>2.64120000839233</v>
      </c>
      <c r="BE301" s="28" t="n">
        <v>2.71620000839233</v>
      </c>
      <c r="BF301" s="28" t="n">
        <v>2.65620000839233</v>
      </c>
      <c r="BG301" s="28"/>
      <c r="BI301" s="28"/>
      <c r="BJ301" s="28" t="n">
        <v>2.60120000839233</v>
      </c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Y301" s="28"/>
      <c r="BZ301" s="28"/>
      <c r="CK301" s="28"/>
    </row>
    <row r="302" customFormat="false" ht="12.75" hidden="false" customHeight="false" outlineLevel="0" collapsed="false">
      <c r="A302" s="56" t="n">
        <v>35712</v>
      </c>
      <c r="O302" s="28"/>
      <c r="P302" s="28"/>
      <c r="Q302" s="28"/>
      <c r="R302" s="28" t="n">
        <v>2.24171427318028</v>
      </c>
      <c r="S302" s="28"/>
      <c r="T302" s="28" t="n">
        <v>2.31671427318028</v>
      </c>
      <c r="U302" s="28" t="n">
        <v>2.00171427318028</v>
      </c>
      <c r="V302" s="28" t="n">
        <v>1.95921427318028</v>
      </c>
      <c r="W302" s="28" t="n">
        <v>1.60171427318028</v>
      </c>
      <c r="X302" s="28" t="n">
        <v>2.04921427318028</v>
      </c>
      <c r="Y302" s="28" t="n">
        <v>2.19921427318028</v>
      </c>
      <c r="Z302" s="28" t="n">
        <v>2.16421427318028</v>
      </c>
      <c r="AA302" s="28"/>
      <c r="AC302" s="28"/>
      <c r="AD302" s="28" t="n">
        <v>2.05171427318028</v>
      </c>
      <c r="AU302" s="28"/>
      <c r="AV302" s="28"/>
      <c r="AW302" s="28"/>
      <c r="AX302" s="28" t="n">
        <v>2.95460000038147</v>
      </c>
      <c r="AY302" s="28"/>
      <c r="AZ302" s="28" t="n">
        <v>3.25210000038147</v>
      </c>
      <c r="BA302" s="28" t="n">
        <v>2.65460000038147</v>
      </c>
      <c r="BB302" s="28" t="n">
        <v>2.54710000038147</v>
      </c>
      <c r="BC302" s="28" t="n">
        <v>2.38460000038147</v>
      </c>
      <c r="BD302" s="28" t="n">
        <v>2.75460000038147</v>
      </c>
      <c r="BE302" s="28" t="n">
        <v>2.83710000038147</v>
      </c>
      <c r="BF302" s="28" t="n">
        <v>2.74210000038147</v>
      </c>
      <c r="BG302" s="28"/>
      <c r="BI302" s="28"/>
      <c r="BJ302" s="28" t="n">
        <v>2.70460000038147</v>
      </c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Y302" s="28"/>
      <c r="BZ302" s="28"/>
      <c r="CK302" s="28"/>
    </row>
    <row r="303" customFormat="false" ht="12.75" hidden="false" customHeight="false" outlineLevel="0" collapsed="false">
      <c r="A303" s="56" t="n">
        <v>35713</v>
      </c>
      <c r="O303" s="28"/>
      <c r="P303" s="28"/>
      <c r="Q303" s="28"/>
      <c r="R303" s="28" t="n">
        <v>2.23585718018668</v>
      </c>
      <c r="S303" s="28"/>
      <c r="T303" s="28" t="n">
        <v>2.31085718018668</v>
      </c>
      <c r="U303" s="28" t="n">
        <v>1.99585718018668</v>
      </c>
      <c r="V303" s="28" t="n">
        <v>1.95585718018668</v>
      </c>
      <c r="W303" s="28" t="n">
        <v>1.59585718018668</v>
      </c>
      <c r="X303" s="28" t="n">
        <v>2.04085718018668</v>
      </c>
      <c r="Y303" s="28" t="n">
        <v>2.19335718018668</v>
      </c>
      <c r="Z303" s="28" t="n">
        <v>2.15585718018668</v>
      </c>
      <c r="AA303" s="28"/>
      <c r="AC303" s="28"/>
      <c r="AD303" s="28" t="n">
        <v>2.04585718018668</v>
      </c>
      <c r="AU303" s="28"/>
      <c r="AV303" s="28"/>
      <c r="AW303" s="28"/>
      <c r="AX303" s="28" t="n">
        <v>2.92020001411438</v>
      </c>
      <c r="AY303" s="28"/>
      <c r="AZ303" s="28" t="n">
        <v>3.21770001411438</v>
      </c>
      <c r="BA303" s="28" t="n">
        <v>2.62020001411438</v>
      </c>
      <c r="BB303" s="28" t="n">
        <v>2.51270001411438</v>
      </c>
      <c r="BC303" s="28" t="n">
        <v>2.34520001411438</v>
      </c>
      <c r="BD303" s="28" t="n">
        <v>2.72520001411438</v>
      </c>
      <c r="BE303" s="28" t="n">
        <v>2.80520001411438</v>
      </c>
      <c r="BF303" s="28" t="n">
        <v>2.69770001411438</v>
      </c>
      <c r="BG303" s="28"/>
      <c r="BI303" s="28"/>
      <c r="BJ303" s="28" t="n">
        <v>2.67020001411438</v>
      </c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Y303" s="28"/>
      <c r="BZ303" s="28"/>
      <c r="CK303" s="28"/>
    </row>
    <row r="304" customFormat="false" ht="12.75" hidden="false" customHeight="false" outlineLevel="0" collapsed="false">
      <c r="A304" s="56" t="n">
        <v>35716</v>
      </c>
      <c r="O304" s="28"/>
      <c r="P304" s="28"/>
      <c r="Q304" s="28"/>
      <c r="R304" s="28" t="n">
        <v>2.23642860140119</v>
      </c>
      <c r="S304" s="28"/>
      <c r="T304" s="28" t="n">
        <v>2.31392860140119</v>
      </c>
      <c r="U304" s="28" t="n">
        <v>1.99642860140119</v>
      </c>
      <c r="V304" s="28" t="n">
        <v>1.95642860140119</v>
      </c>
      <c r="W304" s="28" t="n">
        <v>1.59642860140119</v>
      </c>
      <c r="X304" s="28" t="n">
        <v>2.04642860140119</v>
      </c>
      <c r="Y304" s="28" t="n">
        <v>2.19392860140119</v>
      </c>
      <c r="Z304" s="28" t="n">
        <v>2.14892860140119</v>
      </c>
      <c r="AA304" s="28"/>
      <c r="AC304" s="28"/>
      <c r="AD304" s="28" t="n">
        <v>2.04642860140119</v>
      </c>
      <c r="AU304" s="28"/>
      <c r="AV304" s="28"/>
      <c r="AW304" s="28"/>
      <c r="AX304" s="28" t="n">
        <v>2.89860005378723</v>
      </c>
      <c r="AY304" s="28"/>
      <c r="AZ304" s="28" t="n">
        <v>3.18860005378723</v>
      </c>
      <c r="BA304" s="28" t="n">
        <v>2.60360005378723</v>
      </c>
      <c r="BB304" s="28" t="n">
        <v>2.50360005378723</v>
      </c>
      <c r="BC304" s="28" t="n">
        <v>2.33860005378723</v>
      </c>
      <c r="BD304" s="28" t="n">
        <v>2.70610005378723</v>
      </c>
      <c r="BE304" s="28" t="n">
        <v>2.78610005378723</v>
      </c>
      <c r="BF304" s="28" t="n">
        <v>2.69610005378723</v>
      </c>
      <c r="BG304" s="28"/>
      <c r="BI304" s="28"/>
      <c r="BJ304" s="28" t="n">
        <v>2.65360005378723</v>
      </c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Y304" s="28"/>
      <c r="BZ304" s="28"/>
      <c r="CK304" s="28"/>
    </row>
    <row r="305" customFormat="false" ht="12.75" hidden="false" customHeight="false" outlineLevel="0" collapsed="false">
      <c r="A305" s="56" t="n">
        <v>35717</v>
      </c>
      <c r="O305" s="28"/>
      <c r="P305" s="28"/>
      <c r="Q305" s="28"/>
      <c r="R305" s="28" t="n">
        <v>2.24442853246416</v>
      </c>
      <c r="S305" s="28"/>
      <c r="T305" s="28" t="n">
        <v>2.31942853246416</v>
      </c>
      <c r="U305" s="28" t="n">
        <v>2.00202853246416</v>
      </c>
      <c r="V305" s="28" t="n">
        <v>1.96442853246416</v>
      </c>
      <c r="W305" s="28" t="n">
        <v>1.61442853246416</v>
      </c>
      <c r="X305" s="28" t="n">
        <v>2.05192853246416</v>
      </c>
      <c r="Y305" s="28" t="n">
        <v>2.20192853246416</v>
      </c>
      <c r="Z305" s="28" t="n">
        <v>2.15692853246416</v>
      </c>
      <c r="AA305" s="28"/>
      <c r="AC305" s="28"/>
      <c r="AD305" s="28" t="n">
        <v>2.05202853246416</v>
      </c>
      <c r="AU305" s="28"/>
      <c r="AV305" s="28"/>
      <c r="AW305" s="28"/>
      <c r="AX305" s="28" t="n">
        <v>2.9264000415802</v>
      </c>
      <c r="AY305" s="28"/>
      <c r="AZ305" s="28" t="n">
        <v>3.2164000415802</v>
      </c>
      <c r="BA305" s="28" t="n">
        <v>2.6189000415802</v>
      </c>
      <c r="BB305" s="28" t="n">
        <v>2.5164000415802</v>
      </c>
      <c r="BC305" s="28" t="n">
        <v>2.3564000415802</v>
      </c>
      <c r="BD305" s="28" t="n">
        <v>2.7289000415802</v>
      </c>
      <c r="BE305" s="28" t="n">
        <v>2.8039000415802</v>
      </c>
      <c r="BF305" s="28" t="n">
        <v>2.7089000415802</v>
      </c>
      <c r="BG305" s="28"/>
      <c r="BI305" s="28"/>
      <c r="BJ305" s="28" t="n">
        <v>2.6689000415802</v>
      </c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Y305" s="28"/>
      <c r="BZ305" s="28"/>
      <c r="CK305" s="28"/>
    </row>
    <row r="306" customFormat="false" ht="12.75" hidden="false" customHeight="false" outlineLevel="0" collapsed="false">
      <c r="A306" s="56" t="n">
        <v>35718</v>
      </c>
      <c r="O306" s="28"/>
      <c r="P306" s="28"/>
      <c r="Q306" s="28"/>
      <c r="R306" s="28" t="n">
        <v>2.29171429361616</v>
      </c>
      <c r="S306" s="28"/>
      <c r="T306" s="28" t="n">
        <v>2.36671429361616</v>
      </c>
      <c r="U306" s="28" t="n">
        <v>2.03421429361616</v>
      </c>
      <c r="V306" s="28" t="n">
        <v>1.99171429361616</v>
      </c>
      <c r="W306" s="28" t="n">
        <v>1.60171429361616</v>
      </c>
      <c r="X306" s="28" t="n">
        <v>2.08421429361616</v>
      </c>
      <c r="Y306" s="28" t="n">
        <v>2.24421429361616</v>
      </c>
      <c r="Z306" s="28" t="n">
        <v>2.18421429361616</v>
      </c>
      <c r="AA306" s="28"/>
      <c r="AC306" s="28"/>
      <c r="AD306" s="28" t="n">
        <v>2.08421429361616</v>
      </c>
      <c r="AU306" s="28"/>
      <c r="AV306" s="28"/>
      <c r="AW306" s="28"/>
      <c r="AX306" s="28" t="n">
        <v>3.08400001525879</v>
      </c>
      <c r="AY306" s="28"/>
      <c r="AZ306" s="28" t="n">
        <v>3.35400001525879</v>
      </c>
      <c r="BA306" s="28" t="n">
        <v>2.70900001525879</v>
      </c>
      <c r="BB306" s="28" t="n">
        <v>2.60400001525879</v>
      </c>
      <c r="BC306" s="28" t="n">
        <v>2.43900001525879</v>
      </c>
      <c r="BD306" s="28" t="n">
        <v>2.83900001525879</v>
      </c>
      <c r="BE306" s="28" t="n">
        <v>2.92900001525879</v>
      </c>
      <c r="BF306" s="28" t="n">
        <v>2.79650001525879</v>
      </c>
      <c r="BG306" s="28"/>
      <c r="BI306" s="28"/>
      <c r="BJ306" s="28" t="n">
        <v>2.75900001525879</v>
      </c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Y306" s="28"/>
      <c r="BZ306" s="28"/>
      <c r="CK306" s="28"/>
    </row>
    <row r="307" customFormat="false" ht="12.75" hidden="false" customHeight="false" outlineLevel="0" collapsed="false">
      <c r="A307" s="56" t="n">
        <v>35719</v>
      </c>
      <c r="O307" s="28"/>
      <c r="P307" s="28"/>
      <c r="Q307" s="28"/>
      <c r="R307" s="28" t="n">
        <v>2.29285713604518</v>
      </c>
      <c r="S307" s="28"/>
      <c r="T307" s="28" t="n">
        <v>2.36785713604518</v>
      </c>
      <c r="U307" s="28" t="n">
        <v>2.01785713604518</v>
      </c>
      <c r="V307" s="28" t="n">
        <v>1.96785713604518</v>
      </c>
      <c r="W307" s="28" t="n">
        <v>1.59285713604518</v>
      </c>
      <c r="X307" s="28" t="n">
        <v>2.07785713604518</v>
      </c>
      <c r="Y307" s="28" t="n">
        <v>2.24285713604518</v>
      </c>
      <c r="Z307" s="28" t="n">
        <v>2.16035713604518</v>
      </c>
      <c r="AA307" s="28"/>
      <c r="AC307" s="28"/>
      <c r="AD307" s="28" t="n">
        <v>2.06785713604518</v>
      </c>
      <c r="AU307" s="28"/>
      <c r="AV307" s="28"/>
      <c r="AW307" s="28"/>
      <c r="AX307" s="28" t="n">
        <v>3.11679997444153</v>
      </c>
      <c r="AY307" s="28"/>
      <c r="AZ307" s="28" t="n">
        <v>3.36679997444153</v>
      </c>
      <c r="BA307" s="28" t="n">
        <v>2.71679997444153</v>
      </c>
      <c r="BB307" s="28" t="n">
        <v>2.61179997444153</v>
      </c>
      <c r="BC307" s="28" t="n">
        <v>2.42179997444153</v>
      </c>
      <c r="BD307" s="28" t="n">
        <v>2.83679997444153</v>
      </c>
      <c r="BE307" s="28" t="n">
        <v>2.94429997444153</v>
      </c>
      <c r="BF307" s="28" t="n">
        <v>2.80429997444153</v>
      </c>
      <c r="BG307" s="28"/>
      <c r="BI307" s="28"/>
      <c r="BJ307" s="28" t="n">
        <v>2.76679997444153</v>
      </c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Y307" s="28"/>
      <c r="BZ307" s="28"/>
      <c r="CK307" s="28"/>
    </row>
    <row r="308" customFormat="false" ht="12.75" hidden="false" customHeight="false" outlineLevel="0" collapsed="false">
      <c r="A308" s="56" t="n">
        <v>35720</v>
      </c>
      <c r="O308" s="28"/>
      <c r="P308" s="28"/>
      <c r="Q308" s="28"/>
      <c r="R308" s="28" t="n">
        <v>2.31614286558969</v>
      </c>
      <c r="S308" s="28"/>
      <c r="T308" s="28" t="n">
        <v>2.38864286558969</v>
      </c>
      <c r="U308" s="28" t="n">
        <v>2.04114286558969</v>
      </c>
      <c r="V308" s="28" t="n">
        <v>1.98614286558969</v>
      </c>
      <c r="W308" s="28" t="n">
        <v>1.60614286558969</v>
      </c>
      <c r="X308" s="28" t="n">
        <v>2.10614286558969</v>
      </c>
      <c r="Y308" s="28" t="n">
        <v>2.26864286558969</v>
      </c>
      <c r="Z308" s="28" t="n">
        <v>2.17864286558969</v>
      </c>
      <c r="AA308" s="28"/>
      <c r="AC308" s="28"/>
      <c r="AD308" s="28" t="n">
        <v>2.09114286558969</v>
      </c>
      <c r="AU308" s="28"/>
      <c r="AV308" s="28"/>
      <c r="AW308" s="28"/>
      <c r="AX308" s="28" t="n">
        <v>3.21599998474121</v>
      </c>
      <c r="AY308" s="28"/>
      <c r="AZ308" s="28" t="n">
        <v>3.45099998474121</v>
      </c>
      <c r="BA308" s="28" t="n">
        <v>2.79599998474121</v>
      </c>
      <c r="BB308" s="28" t="n">
        <v>2.66099998474121</v>
      </c>
      <c r="BC308" s="28" t="n">
        <v>2.51599998474121</v>
      </c>
      <c r="BD308" s="28" t="n">
        <v>2.92599998474121</v>
      </c>
      <c r="BE308" s="28" t="n">
        <v>3.02349998474121</v>
      </c>
      <c r="BF308" s="28" t="n">
        <v>2.85349998474121</v>
      </c>
      <c r="BG308" s="28"/>
      <c r="BI308" s="28"/>
      <c r="BJ308" s="28" t="n">
        <v>2.84599998474121</v>
      </c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Y308" s="28"/>
      <c r="BZ308" s="28"/>
      <c r="CK308" s="28"/>
    </row>
    <row r="309" customFormat="false" ht="12.75" hidden="false" customHeight="false" outlineLevel="0" collapsed="false">
      <c r="A309" s="56" t="n">
        <v>35723</v>
      </c>
      <c r="O309" s="28"/>
      <c r="P309" s="28"/>
      <c r="Q309" s="28"/>
      <c r="R309" s="28" t="n">
        <v>2.31828570365906</v>
      </c>
      <c r="S309" s="28"/>
      <c r="T309" s="28" t="n">
        <v>2.38578570365906</v>
      </c>
      <c r="U309" s="28" t="n">
        <v>2.04078570365906</v>
      </c>
      <c r="V309" s="28" t="n">
        <v>1.99328570365906</v>
      </c>
      <c r="W309" s="28" t="n">
        <v>1.60828570365906</v>
      </c>
      <c r="X309" s="28" t="n">
        <v>2.11578570365906</v>
      </c>
      <c r="Y309" s="28" t="n">
        <v>2.27078570365906</v>
      </c>
      <c r="Z309" s="28" t="n">
        <v>2.18578570365906</v>
      </c>
      <c r="AA309" s="28"/>
      <c r="AC309" s="28"/>
      <c r="AD309" s="28" t="n">
        <v>2.09078570365906</v>
      </c>
      <c r="AU309" s="28"/>
      <c r="AV309" s="28"/>
      <c r="AW309" s="28"/>
      <c r="AX309" s="28" t="n">
        <v>3.23679995536804</v>
      </c>
      <c r="AY309" s="28"/>
      <c r="AZ309" s="28" t="n">
        <v>3.47429995536804</v>
      </c>
      <c r="BA309" s="28" t="n">
        <v>2.80679995536804</v>
      </c>
      <c r="BB309" s="28" t="n">
        <v>2.68679995536804</v>
      </c>
      <c r="BC309" s="28" t="n">
        <v>2.52679995536804</v>
      </c>
      <c r="BD309" s="28" t="n">
        <v>2.96179995536804</v>
      </c>
      <c r="BE309" s="28" t="n">
        <v>3.05429995536804</v>
      </c>
      <c r="BF309" s="28" t="n">
        <v>2.87929995536804</v>
      </c>
      <c r="BG309" s="28"/>
      <c r="BI309" s="28"/>
      <c r="BJ309" s="28" t="n">
        <v>2.86679995536804</v>
      </c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Y309" s="28"/>
      <c r="BZ309" s="28"/>
      <c r="CK309" s="28"/>
    </row>
    <row r="310" customFormat="false" ht="12.75" hidden="false" customHeight="false" outlineLevel="0" collapsed="false">
      <c r="A310" s="56" t="n">
        <v>35724</v>
      </c>
      <c r="O310" s="28"/>
      <c r="P310" s="28"/>
      <c r="Q310" s="28"/>
      <c r="R310" s="28" t="n">
        <v>2.31900000572205</v>
      </c>
      <c r="S310" s="28"/>
      <c r="T310" s="28" t="n">
        <v>2.38900000572205</v>
      </c>
      <c r="U310" s="28" t="n">
        <v>2.05400000572205</v>
      </c>
      <c r="V310" s="28" t="n">
        <v>2.00900000572205</v>
      </c>
      <c r="W310" s="28" t="n">
        <v>1.62900000572205</v>
      </c>
      <c r="X310" s="28" t="n">
        <v>2.12900000572205</v>
      </c>
      <c r="Y310" s="28" t="n">
        <v>2.27650000572205</v>
      </c>
      <c r="Z310" s="28" t="n">
        <v>2.20150000572205</v>
      </c>
      <c r="AA310" s="28"/>
      <c r="AC310" s="28"/>
      <c r="AD310" s="28" t="n">
        <v>2.10400000572205</v>
      </c>
      <c r="AU310" s="28"/>
      <c r="AV310" s="28"/>
      <c r="AW310" s="28"/>
      <c r="AX310" s="28" t="n">
        <v>3.32820000648499</v>
      </c>
      <c r="AY310" s="28"/>
      <c r="AZ310" s="28" t="n">
        <v>3.60320000648499</v>
      </c>
      <c r="BA310" s="28" t="n">
        <v>2.94320000648499</v>
      </c>
      <c r="BB310" s="28" t="n">
        <v>2.81820000648499</v>
      </c>
      <c r="BC310" s="28" t="n">
        <v>2.65820000648499</v>
      </c>
      <c r="BD310" s="28" t="n">
        <v>3.08320000648499</v>
      </c>
      <c r="BE310" s="28" t="n">
        <v>3.15820000648499</v>
      </c>
      <c r="BF310" s="28" t="n">
        <v>3.01070000648499</v>
      </c>
      <c r="BG310" s="28"/>
      <c r="BI310" s="28"/>
      <c r="BJ310" s="28" t="n">
        <v>3.00320000648499</v>
      </c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Y310" s="28"/>
      <c r="BZ310" s="28"/>
      <c r="CK310" s="28"/>
    </row>
    <row r="311" customFormat="false" ht="12.75" hidden="false" customHeight="false" outlineLevel="0" collapsed="false">
      <c r="A311" s="56" t="n">
        <v>35725</v>
      </c>
      <c r="O311" s="28"/>
      <c r="P311" s="28"/>
      <c r="Q311" s="28"/>
      <c r="R311" s="28" t="n">
        <v>2.28100003514971</v>
      </c>
      <c r="S311" s="28"/>
      <c r="T311" s="28" t="n">
        <v>2.35100003514971</v>
      </c>
      <c r="U311" s="28" t="n">
        <v>2.03100003514971</v>
      </c>
      <c r="V311" s="28" t="n">
        <v>1.97600003514971</v>
      </c>
      <c r="W311" s="28" t="n">
        <v>1.61100003514971</v>
      </c>
      <c r="X311" s="28" t="n">
        <v>2.09600003514971</v>
      </c>
      <c r="Y311" s="28" t="n">
        <v>2.23850003514971</v>
      </c>
      <c r="Z311" s="28" t="n">
        <v>2.16850003514971</v>
      </c>
      <c r="AA311" s="28"/>
      <c r="AC311" s="28"/>
      <c r="AD311" s="28" t="n">
        <v>2.08100003514971</v>
      </c>
      <c r="AU311" s="28"/>
      <c r="AV311" s="28"/>
      <c r="AW311" s="28"/>
      <c r="AX311" s="28" t="n">
        <v>3.23059992790222</v>
      </c>
      <c r="AY311" s="28"/>
      <c r="AZ311" s="28" t="n">
        <v>3.50559992790222</v>
      </c>
      <c r="BA311" s="28" t="n">
        <v>2.92309992790222</v>
      </c>
      <c r="BB311" s="28" t="n">
        <v>2.83059992790222</v>
      </c>
      <c r="BC311" s="28" t="n">
        <v>2.69059992790222</v>
      </c>
      <c r="BD311" s="28" t="n">
        <v>3.01559992790222</v>
      </c>
      <c r="BE311" s="28" t="n">
        <v>3.09059992790222</v>
      </c>
      <c r="BF311" s="28" t="n">
        <v>3.02309992790222</v>
      </c>
      <c r="BG311" s="28"/>
      <c r="BI311" s="28"/>
      <c r="BJ311" s="28" t="n">
        <v>2.98309992790222</v>
      </c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Y311" s="28"/>
      <c r="BZ311" s="28"/>
      <c r="CK311" s="28"/>
    </row>
    <row r="312" customFormat="false" ht="12.75" hidden="false" customHeight="false" outlineLevel="0" collapsed="false">
      <c r="A312" s="56" t="n">
        <v>35726</v>
      </c>
      <c r="O312" s="28"/>
      <c r="P312" s="28"/>
      <c r="Q312" s="28"/>
      <c r="R312" s="28" t="n">
        <v>2.28100003514971</v>
      </c>
      <c r="S312" s="28"/>
      <c r="T312" s="28" t="n">
        <v>2.35600003514971</v>
      </c>
      <c r="U312" s="28" t="n">
        <v>2.02100003514971</v>
      </c>
      <c r="V312" s="28" t="n">
        <v>1.98100003514971</v>
      </c>
      <c r="W312" s="28" t="n">
        <v>1.61100003514971</v>
      </c>
      <c r="X312" s="28" t="n">
        <v>2.09600003514971</v>
      </c>
      <c r="Y312" s="28" t="n">
        <v>2.23350003514971</v>
      </c>
      <c r="Z312" s="28" t="n">
        <v>2.17350003514971</v>
      </c>
      <c r="AA312" s="28"/>
      <c r="AC312" s="28"/>
      <c r="AD312" s="28" t="n">
        <v>2.07100003514971</v>
      </c>
      <c r="AU312" s="28"/>
      <c r="AV312" s="28"/>
      <c r="AW312" s="28"/>
      <c r="AX312" s="28" t="n">
        <v>3.30260000228882</v>
      </c>
      <c r="AY312" s="28"/>
      <c r="AZ312" s="28" t="n">
        <v>3.55760000228882</v>
      </c>
      <c r="BA312" s="28" t="n">
        <v>2.95760000228882</v>
      </c>
      <c r="BB312" s="28" t="n">
        <v>2.85260000228882</v>
      </c>
      <c r="BC312" s="28" t="n">
        <v>2.73260000228882</v>
      </c>
      <c r="BD312" s="28" t="n">
        <v>3.07760000228882</v>
      </c>
      <c r="BE312" s="28" t="n">
        <v>3.16010000228882</v>
      </c>
      <c r="BF312" s="28" t="n">
        <v>3.04510000228882</v>
      </c>
      <c r="BG312" s="28"/>
      <c r="BI312" s="28"/>
      <c r="BJ312" s="28" t="n">
        <v>3.01760000228882</v>
      </c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Y312" s="28"/>
      <c r="BZ312" s="28"/>
      <c r="CK312" s="28"/>
    </row>
    <row r="313" customFormat="false" ht="12.75" hidden="false" customHeight="false" outlineLevel="0" collapsed="false">
      <c r="A313" s="56" t="n">
        <v>35727</v>
      </c>
      <c r="O313" s="28"/>
      <c r="P313" s="28"/>
      <c r="Q313" s="28"/>
      <c r="R313" s="28" t="n">
        <v>2.316714320864</v>
      </c>
      <c r="S313" s="28"/>
      <c r="T313" s="28" t="n">
        <v>2.386714320864</v>
      </c>
      <c r="U313" s="28" t="n">
        <v>2.056714320864</v>
      </c>
      <c r="V313" s="28" t="n">
        <v>1.996714320864</v>
      </c>
      <c r="W313" s="28" t="n">
        <v>1.646714320864</v>
      </c>
      <c r="X313" s="28" t="n">
        <v>2.126714320864</v>
      </c>
      <c r="Y313" s="28" t="n">
        <v>2.269214320864</v>
      </c>
      <c r="Z313" s="28" t="n">
        <v>2.196714320864</v>
      </c>
      <c r="AA313" s="28"/>
      <c r="AC313" s="28"/>
      <c r="AD313" s="28" t="n">
        <v>2.106714320864</v>
      </c>
      <c r="AU313" s="28"/>
      <c r="AV313" s="28"/>
      <c r="AW313" s="28"/>
      <c r="AX313" s="28" t="n">
        <v>3.45339994430542</v>
      </c>
      <c r="AY313" s="28"/>
      <c r="AZ313" s="28" t="n">
        <v>3.69839994430542</v>
      </c>
      <c r="BA313" s="28" t="n">
        <v>3.08339994430542</v>
      </c>
      <c r="BB313" s="28" t="n">
        <v>2.97339994430542</v>
      </c>
      <c r="BC313" s="28" t="n">
        <v>2.85339994430542</v>
      </c>
      <c r="BD313" s="28" t="n">
        <v>3.20339994430542</v>
      </c>
      <c r="BE313" s="28" t="n">
        <v>3.28839994430542</v>
      </c>
      <c r="BF313" s="28" t="n">
        <v>3.17339994430542</v>
      </c>
      <c r="BG313" s="28"/>
      <c r="BI313" s="28"/>
      <c r="BJ313" s="28" t="n">
        <v>3.14339994430542</v>
      </c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Y313" s="28"/>
      <c r="BZ313" s="28"/>
      <c r="CK313" s="28"/>
    </row>
    <row r="314" customFormat="false" ht="12.75" hidden="false" customHeight="false" outlineLevel="0" collapsed="false">
      <c r="A314" s="56" t="n">
        <v>35730</v>
      </c>
      <c r="O314" s="28"/>
      <c r="P314" s="28"/>
      <c r="Q314" s="28"/>
      <c r="R314" s="28" t="n">
        <v>2.25428571019854</v>
      </c>
      <c r="S314" s="28"/>
      <c r="T314" s="28" t="n">
        <v>2.32178571019854</v>
      </c>
      <c r="U314" s="28" t="n">
        <v>2.00928571019854</v>
      </c>
      <c r="V314" s="28" t="n">
        <v>1.94428571019854</v>
      </c>
      <c r="W314" s="28" t="n">
        <v>1.59428571019854</v>
      </c>
      <c r="X314" s="28" t="n">
        <v>2.06428571019854</v>
      </c>
      <c r="Y314" s="28" t="n">
        <v>2.20928571019854</v>
      </c>
      <c r="Z314" s="28" t="n">
        <v>2.15428571019854</v>
      </c>
      <c r="AA314" s="28"/>
      <c r="AC314" s="28"/>
      <c r="AD314" s="28" t="n">
        <v>2.05928571019854</v>
      </c>
      <c r="AU314" s="28"/>
      <c r="AV314" s="28"/>
      <c r="AW314" s="28"/>
      <c r="AX314" s="28" t="n">
        <v>3.17740001678467</v>
      </c>
      <c r="AY314" s="28"/>
      <c r="AZ314" s="28" t="n">
        <v>3.41740001678467</v>
      </c>
      <c r="BA314" s="28" t="n">
        <v>2.81740001678467</v>
      </c>
      <c r="BB314" s="28" t="n">
        <v>2.73740001678467</v>
      </c>
      <c r="BC314" s="28" t="n">
        <v>2.64740001678467</v>
      </c>
      <c r="BD314" s="28" t="n">
        <v>2.95740001678467</v>
      </c>
      <c r="BE314" s="28" t="n">
        <v>3.03740001678467</v>
      </c>
      <c r="BF314" s="28" t="n">
        <v>2.94740001678467</v>
      </c>
      <c r="BG314" s="28"/>
      <c r="BI314" s="28"/>
      <c r="BJ314" s="28" t="n">
        <v>2.87740001678467</v>
      </c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Y314" s="28"/>
      <c r="BZ314" s="28"/>
      <c r="CK314" s="28"/>
    </row>
    <row r="315" customFormat="false" ht="12.75" hidden="false" customHeight="false" outlineLevel="0" collapsed="false">
      <c r="A315" s="56" t="n">
        <v>35731</v>
      </c>
      <c r="O315" s="28"/>
      <c r="P315" s="28"/>
      <c r="Q315" s="28"/>
      <c r="R315" s="28" t="n">
        <v>2.24642855780465</v>
      </c>
      <c r="S315" s="28"/>
      <c r="T315" s="28" t="n">
        <v>2.31392855780465</v>
      </c>
      <c r="U315" s="28" t="n">
        <v>2.00642855780465</v>
      </c>
      <c r="V315" s="28" t="n">
        <v>1.94142855780465</v>
      </c>
      <c r="W315" s="28" t="n">
        <v>1.58642855780465</v>
      </c>
      <c r="X315" s="28" t="n">
        <v>2.06142855780465</v>
      </c>
      <c r="Y315" s="28" t="n">
        <v>2.20142855780465</v>
      </c>
      <c r="Z315" s="28" t="n">
        <v>2.14142855780465</v>
      </c>
      <c r="AA315" s="28"/>
      <c r="AC315" s="28"/>
      <c r="AD315" s="28" t="n">
        <v>2.05642855780465</v>
      </c>
      <c r="AU315" s="28"/>
      <c r="AV315" s="28"/>
      <c r="AW315" s="28"/>
      <c r="AX315" s="28" t="n">
        <v>3.11274999380112</v>
      </c>
      <c r="AY315" s="28"/>
      <c r="AZ315" s="28" t="n">
        <v>3.38774999380112</v>
      </c>
      <c r="BA315" s="28" t="n">
        <v>2.76274999380112</v>
      </c>
      <c r="BB315" s="28" t="n">
        <v>2.69274999380112</v>
      </c>
      <c r="BC315" s="28" t="n">
        <v>2.59274999380112</v>
      </c>
      <c r="BD315" s="28" t="n">
        <v>2.89274999380112</v>
      </c>
      <c r="BE315" s="28" t="n">
        <v>2.96774999380112</v>
      </c>
      <c r="BF315" s="28" t="n">
        <v>2.89274999380112</v>
      </c>
      <c r="BG315" s="28"/>
      <c r="BI315" s="28"/>
      <c r="BJ315" s="28" t="n">
        <v>2.82274999380112</v>
      </c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Y315" s="28"/>
      <c r="BZ315" s="28"/>
      <c r="CK315" s="28"/>
    </row>
    <row r="316" customFormat="false" ht="12.75" hidden="false" customHeight="false" outlineLevel="0" collapsed="false">
      <c r="A316" s="56" t="n">
        <v>35732</v>
      </c>
      <c r="O316" s="28"/>
      <c r="P316" s="28"/>
      <c r="Q316" s="28"/>
      <c r="R316" s="28" t="n">
        <v>2.24785716193063</v>
      </c>
      <c r="S316" s="28"/>
      <c r="T316" s="28" t="n">
        <v>2.31785716193063</v>
      </c>
      <c r="U316" s="28" t="n">
        <v>2.00785716193063</v>
      </c>
      <c r="V316" s="28" t="n">
        <v>1.95785716193063</v>
      </c>
      <c r="W316" s="28" t="n">
        <v>1.58285716193063</v>
      </c>
      <c r="X316" s="28" t="n">
        <v>2.06035716193063</v>
      </c>
      <c r="Y316" s="28" t="n">
        <v>2.20285716193063</v>
      </c>
      <c r="Z316" s="28" t="n">
        <v>2.15785716193063</v>
      </c>
      <c r="AA316" s="28"/>
      <c r="AC316" s="28"/>
      <c r="AD316" s="28" t="n">
        <v>2.05785716193063</v>
      </c>
      <c r="AU316" s="28"/>
      <c r="AV316" s="28"/>
      <c r="AW316" s="28"/>
      <c r="AX316" s="28" t="n">
        <v>3.14375001192093</v>
      </c>
      <c r="AY316" s="28"/>
      <c r="AZ316" s="28" t="n">
        <v>3.40375001192093</v>
      </c>
      <c r="BA316" s="28" t="n">
        <v>2.83375001192093</v>
      </c>
      <c r="BB316" s="28" t="n">
        <v>2.71875001192093</v>
      </c>
      <c r="BC316" s="28" t="n">
        <v>2.59875001192093</v>
      </c>
      <c r="BD316" s="28" t="n">
        <v>2.92375001192093</v>
      </c>
      <c r="BE316" s="28" t="n">
        <v>3.00135001192093</v>
      </c>
      <c r="BF316" s="28" t="n">
        <v>2.91875001192093</v>
      </c>
      <c r="BG316" s="28"/>
      <c r="BI316" s="28"/>
      <c r="BJ316" s="28" t="n">
        <v>2.89375001192093</v>
      </c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Y316" s="28"/>
      <c r="BZ316" s="28"/>
      <c r="CK316" s="28"/>
    </row>
    <row r="317" customFormat="false" ht="12.75" hidden="false" customHeight="false" outlineLevel="0" collapsed="false">
      <c r="A317" s="56" t="n">
        <v>35733</v>
      </c>
      <c r="O317" s="28"/>
      <c r="P317" s="28"/>
      <c r="Q317" s="28"/>
      <c r="R317" s="28" t="n">
        <v>2.26071425846645</v>
      </c>
      <c r="S317" s="28"/>
      <c r="T317" s="28" t="n">
        <v>2.33071425846645</v>
      </c>
      <c r="U317" s="28" t="n">
        <v>2.00571425846645</v>
      </c>
      <c r="V317" s="28" t="n">
        <v>1.97071425846645</v>
      </c>
      <c r="W317" s="28" t="n">
        <v>1.59571425846645</v>
      </c>
      <c r="X317" s="28" t="n">
        <v>2.07071425846645</v>
      </c>
      <c r="Y317" s="28" t="n">
        <v>2.21571425846645</v>
      </c>
      <c r="Z317" s="28" t="n">
        <v>2.17071425846645</v>
      </c>
      <c r="AA317" s="28"/>
      <c r="AC317" s="28"/>
      <c r="AD317" s="28" t="n">
        <v>2.05571425846645</v>
      </c>
      <c r="AU317" s="28"/>
      <c r="AV317" s="28"/>
      <c r="AW317" s="28"/>
      <c r="AX317" s="28" t="n">
        <v>3.18575000762939</v>
      </c>
      <c r="AY317" s="28"/>
      <c r="AZ317" s="28" t="n">
        <v>3.44075000762939</v>
      </c>
      <c r="BA317" s="28" t="n">
        <v>2.83575000762939</v>
      </c>
      <c r="BB317" s="28" t="n">
        <v>2.73075000762939</v>
      </c>
      <c r="BC317" s="28" t="n">
        <v>2.62575000762939</v>
      </c>
      <c r="BD317" s="28" t="n">
        <v>2.95075000762939</v>
      </c>
      <c r="BE317" s="28" t="n">
        <v>3.03325000762939</v>
      </c>
      <c r="BF317" s="28" t="n">
        <v>2.93075000762939</v>
      </c>
      <c r="BG317" s="28"/>
      <c r="BI317" s="28"/>
      <c r="BJ317" s="28" t="n">
        <v>2.89575000762939</v>
      </c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Y317" s="28"/>
      <c r="BZ317" s="28"/>
      <c r="CK317" s="28"/>
    </row>
    <row r="318" customFormat="false" ht="12.75" hidden="false" customHeight="false" outlineLevel="0" collapsed="false">
      <c r="A318" s="56" t="n">
        <v>35734</v>
      </c>
      <c r="O318" s="28"/>
      <c r="P318" s="28"/>
      <c r="Q318" s="28"/>
      <c r="R318" s="28" t="n">
        <v>2.23042855943952</v>
      </c>
      <c r="S318" s="28"/>
      <c r="T318" s="28" t="n">
        <v>2.30042855943952</v>
      </c>
      <c r="U318" s="28" t="n">
        <v>1.97042855943952</v>
      </c>
      <c r="V318" s="28" t="n">
        <v>1.91542855943952</v>
      </c>
      <c r="W318" s="28" t="n">
        <v>1.53042855943952</v>
      </c>
      <c r="X318" s="28" t="n">
        <v>2.04042855943952</v>
      </c>
      <c r="Y318" s="28" t="n">
        <v>2.18292855943952</v>
      </c>
      <c r="Z318" s="28" t="n">
        <v>2.11542855943952</v>
      </c>
      <c r="AA318" s="28"/>
      <c r="AC318" s="28"/>
      <c r="AD318" s="28" t="n">
        <v>2.02042855943952</v>
      </c>
      <c r="AU318" s="28"/>
      <c r="AV318" s="28"/>
      <c r="AW318" s="28"/>
      <c r="AX318" s="28" t="n">
        <v>3.05350005626678</v>
      </c>
      <c r="AY318" s="28"/>
      <c r="AZ318" s="28" t="n">
        <v>3.30350005626678</v>
      </c>
      <c r="BA318" s="28" t="n">
        <v>2.70350005626678</v>
      </c>
      <c r="BB318" s="28" t="n">
        <v>2.59850005626678</v>
      </c>
      <c r="BC318" s="28" t="n">
        <v>2.47350005626678</v>
      </c>
      <c r="BD318" s="28" t="n">
        <v>2.83600005626679</v>
      </c>
      <c r="BE318" s="28" t="n">
        <v>2.90850005626678</v>
      </c>
      <c r="BF318" s="28" t="n">
        <v>2.79850005626678</v>
      </c>
      <c r="BG318" s="28"/>
      <c r="BI318" s="28"/>
      <c r="BJ318" s="28" t="n">
        <v>2.76350005626678</v>
      </c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Y318" s="28"/>
      <c r="BZ318" s="28"/>
      <c r="CK318" s="28"/>
    </row>
    <row r="319" customFormat="false" ht="12.75" hidden="false" customHeight="false" outlineLevel="0" collapsed="false">
      <c r="A319" s="56" t="n">
        <v>35737</v>
      </c>
      <c r="O319" s="28"/>
      <c r="P319" s="28"/>
      <c r="Q319" s="28"/>
      <c r="R319" s="28" t="n">
        <v>2.25</v>
      </c>
      <c r="S319" s="28"/>
      <c r="T319" s="28" t="n">
        <v>2.3175</v>
      </c>
      <c r="U319" s="28" t="n">
        <v>2</v>
      </c>
      <c r="V319" s="28" t="n">
        <v>1.95</v>
      </c>
      <c r="W319" s="28" t="n">
        <v>1.565</v>
      </c>
      <c r="X319" s="28" t="n">
        <v>2.06</v>
      </c>
      <c r="Y319" s="28" t="n">
        <v>2.20625</v>
      </c>
      <c r="Z319" s="28" t="n">
        <v>2.15</v>
      </c>
      <c r="AA319" s="28"/>
      <c r="AC319" s="28"/>
      <c r="AD319" s="28" t="n">
        <v>2.05</v>
      </c>
      <c r="AU319" s="28"/>
      <c r="AV319" s="28"/>
      <c r="AW319" s="28"/>
      <c r="AX319" s="28" t="n">
        <v>3.104</v>
      </c>
      <c r="AY319" s="28"/>
      <c r="AZ319" s="28" t="n">
        <v>3.3515</v>
      </c>
      <c r="BA319" s="28" t="n">
        <v>2.764</v>
      </c>
      <c r="BB319" s="28" t="n">
        <v>2.644</v>
      </c>
      <c r="BC319" s="28" t="n">
        <v>2.484</v>
      </c>
      <c r="BD319" s="28" t="n">
        <v>2.8815</v>
      </c>
      <c r="BE319" s="28" t="n">
        <v>2.9615</v>
      </c>
      <c r="BF319" s="28" t="n">
        <v>2.844</v>
      </c>
      <c r="BG319" s="28"/>
      <c r="BI319" s="28"/>
      <c r="BJ319" s="28" t="n">
        <v>2.824</v>
      </c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Y319" s="28"/>
      <c r="BZ319" s="28"/>
      <c r="CK319" s="28"/>
    </row>
    <row r="320" customFormat="false" ht="12.75" hidden="false" customHeight="false" outlineLevel="0" collapsed="false">
      <c r="A320" s="56" t="n">
        <v>35738</v>
      </c>
      <c r="O320" s="28"/>
      <c r="P320" s="28"/>
      <c r="Q320" s="28"/>
      <c r="R320" s="28" t="n">
        <v>2.26457142829895</v>
      </c>
      <c r="S320" s="28"/>
      <c r="T320" s="28" t="n">
        <v>2.33457142829895</v>
      </c>
      <c r="U320" s="28" t="n">
        <v>2.00957142829895</v>
      </c>
      <c r="V320" s="28" t="n">
        <v>1.95457142829895</v>
      </c>
      <c r="W320" s="28" t="n">
        <v>1.57457142829895</v>
      </c>
      <c r="X320" s="28" t="n">
        <v>2.07457142829895</v>
      </c>
      <c r="Y320" s="28" t="n">
        <v>2.21957142829895</v>
      </c>
      <c r="Z320" s="28" t="n">
        <v>2.15957142829895</v>
      </c>
      <c r="AA320" s="28"/>
      <c r="AC320" s="28"/>
      <c r="AD320" s="28" t="n">
        <v>2.05957142829895</v>
      </c>
      <c r="AU320" s="28"/>
      <c r="AV320" s="28"/>
      <c r="AW320" s="28"/>
      <c r="AX320" s="28" t="n">
        <v>3.14550000429153</v>
      </c>
      <c r="AY320" s="28"/>
      <c r="AZ320" s="28" t="n">
        <v>3.37300000429153</v>
      </c>
      <c r="BA320" s="28" t="n">
        <v>2.76550000429153</v>
      </c>
      <c r="BB320" s="28" t="n">
        <v>2.64550000429153</v>
      </c>
      <c r="BC320" s="28" t="n">
        <v>2.46050000429153</v>
      </c>
      <c r="BD320" s="28" t="n">
        <v>2.91050000429153</v>
      </c>
      <c r="BE320" s="28" t="n">
        <v>3.00050000429153</v>
      </c>
      <c r="BF320" s="28" t="n">
        <v>2.85050000429153</v>
      </c>
      <c r="BG320" s="28"/>
      <c r="BI320" s="28"/>
      <c r="BJ320" s="28" t="n">
        <v>2.82550000429153</v>
      </c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Y320" s="28"/>
      <c r="BZ320" s="28"/>
      <c r="CK320" s="28"/>
    </row>
    <row r="321" customFormat="false" ht="12.75" hidden="false" customHeight="false" outlineLevel="0" collapsed="false">
      <c r="A321" s="56" t="n">
        <v>35739</v>
      </c>
      <c r="O321" s="28"/>
      <c r="P321" s="28"/>
      <c r="Q321" s="28"/>
      <c r="R321" s="28" t="n">
        <v>2.25414286340986</v>
      </c>
      <c r="S321" s="28"/>
      <c r="T321" s="28" t="n">
        <v>2.31914286340986</v>
      </c>
      <c r="U321" s="28" t="n">
        <v>2.00414286340986</v>
      </c>
      <c r="V321" s="28" t="n">
        <v>1.95414286340986</v>
      </c>
      <c r="W321" s="28" t="n">
        <v>1.57414286340986</v>
      </c>
      <c r="X321" s="28" t="n">
        <v>2.06414286340986</v>
      </c>
      <c r="Y321" s="28" t="n">
        <v>2.20914286340986</v>
      </c>
      <c r="Z321" s="28" t="n">
        <v>2.16414286340986</v>
      </c>
      <c r="AA321" s="28"/>
      <c r="AC321" s="28"/>
      <c r="AD321" s="28" t="n">
        <v>2.05414286340986</v>
      </c>
      <c r="AU321" s="28"/>
      <c r="AV321" s="28"/>
      <c r="AW321" s="28"/>
      <c r="AX321" s="28" t="n">
        <v>3.09650003910065</v>
      </c>
      <c r="AY321" s="28"/>
      <c r="AZ321" s="28" t="n">
        <v>3.32650003910065</v>
      </c>
      <c r="BA321" s="28" t="n">
        <v>2.73150003910065</v>
      </c>
      <c r="BB321" s="28" t="n">
        <v>2.61650003910065</v>
      </c>
      <c r="BC321" s="28" t="n">
        <v>2.40650003910065</v>
      </c>
      <c r="BD321" s="28" t="n">
        <v>2.86650003910065</v>
      </c>
      <c r="BE321" s="28" t="n">
        <v>2.95650003910065</v>
      </c>
      <c r="BF321" s="28" t="n">
        <v>2.82650003910065</v>
      </c>
      <c r="BG321" s="28"/>
      <c r="BI321" s="28"/>
      <c r="BJ321" s="28" t="n">
        <v>2.79150003910065</v>
      </c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Y321" s="28"/>
      <c r="BZ321" s="28"/>
      <c r="CK321" s="28"/>
    </row>
    <row r="322" customFormat="false" ht="12.75" hidden="false" customHeight="false" outlineLevel="0" collapsed="false">
      <c r="A322" s="56" t="n">
        <v>35740</v>
      </c>
      <c r="O322" s="28"/>
      <c r="P322" s="28"/>
      <c r="Q322" s="28"/>
      <c r="R322" s="28" t="n">
        <v>2.25428567613874</v>
      </c>
      <c r="S322" s="28"/>
      <c r="T322" s="28" t="n">
        <v>2.31928567613874</v>
      </c>
      <c r="U322" s="28" t="n">
        <v>2.01428567613874</v>
      </c>
      <c r="V322" s="28" t="n">
        <v>1.94928567613874</v>
      </c>
      <c r="W322" s="28" t="n">
        <v>1.56428567613874</v>
      </c>
      <c r="X322" s="28" t="n">
        <v>2.06428567613874</v>
      </c>
      <c r="Y322" s="28" t="n">
        <v>2.20928567613874</v>
      </c>
      <c r="Z322" s="28" t="n">
        <v>2.15928567613874</v>
      </c>
      <c r="AA322" s="28"/>
      <c r="AC322" s="28"/>
      <c r="AD322" s="28" t="n">
        <v>2.06428567613874</v>
      </c>
      <c r="AU322" s="28"/>
      <c r="AV322" s="28"/>
      <c r="AW322" s="28"/>
      <c r="AX322" s="28" t="n">
        <v>3.01750004291534</v>
      </c>
      <c r="AY322" s="28"/>
      <c r="AZ322" s="28" t="n">
        <v>3.24750004291534</v>
      </c>
      <c r="BA322" s="28" t="n">
        <v>2.67250004291534</v>
      </c>
      <c r="BB322" s="28" t="n">
        <v>2.53750004291534</v>
      </c>
      <c r="BC322" s="28" t="n">
        <v>2.34750004291534</v>
      </c>
      <c r="BD322" s="28" t="n">
        <v>2.79250004291534</v>
      </c>
      <c r="BE322" s="28" t="n">
        <v>2.87750004291534</v>
      </c>
      <c r="BF322" s="28" t="n">
        <v>2.74750004291534</v>
      </c>
      <c r="BG322" s="28"/>
      <c r="BI322" s="28"/>
      <c r="BJ322" s="28" t="n">
        <v>2.73250004291534</v>
      </c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Y322" s="28"/>
      <c r="BZ322" s="28"/>
      <c r="CK322" s="28"/>
    </row>
    <row r="323" customFormat="false" ht="12.75" hidden="false" customHeight="false" outlineLevel="0" collapsed="false">
      <c r="A323" s="56" t="n">
        <v>35741</v>
      </c>
      <c r="O323" s="28"/>
      <c r="P323" s="28"/>
      <c r="Q323" s="28"/>
      <c r="R323" s="28" t="n">
        <v>2.2752857208252</v>
      </c>
      <c r="S323" s="28"/>
      <c r="T323" s="28" t="n">
        <v>2.3452857208252</v>
      </c>
      <c r="U323" s="28" t="n">
        <v>2.0277857208252</v>
      </c>
      <c r="V323" s="28" t="n">
        <v>1.9652857208252</v>
      </c>
      <c r="W323" s="28" t="n">
        <v>1.5902857208252</v>
      </c>
      <c r="X323" s="28" t="n">
        <v>2.0852857208252</v>
      </c>
      <c r="Y323" s="28" t="n">
        <v>2.2302857208252</v>
      </c>
      <c r="Z323" s="28" t="n">
        <v>2.1902857208252</v>
      </c>
      <c r="AA323" s="28"/>
      <c r="AC323" s="28"/>
      <c r="AD323" s="28" t="n">
        <v>2.0777857208252</v>
      </c>
      <c r="AU323" s="28"/>
      <c r="AV323" s="28"/>
      <c r="AW323" s="28"/>
      <c r="AX323" s="28" t="n">
        <v>3.14800000190735</v>
      </c>
      <c r="AY323" s="28"/>
      <c r="AZ323" s="28" t="n">
        <v>3.38050000190735</v>
      </c>
      <c r="BA323" s="28" t="n">
        <v>2.79800000190735</v>
      </c>
      <c r="BB323" s="28" t="n">
        <v>2.66800000190735</v>
      </c>
      <c r="BC323" s="28" t="n">
        <v>2.46300000190735</v>
      </c>
      <c r="BD323" s="28" t="n">
        <v>2.91800000190735</v>
      </c>
      <c r="BE323" s="28" t="n">
        <v>3.00300000190735</v>
      </c>
      <c r="BF323" s="28" t="n">
        <v>2.87800000190735</v>
      </c>
      <c r="BG323" s="28"/>
      <c r="BI323" s="28"/>
      <c r="BJ323" s="28" t="n">
        <v>2.85800000190735</v>
      </c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Y323" s="28"/>
      <c r="BZ323" s="28"/>
      <c r="CK323" s="28"/>
    </row>
    <row r="324" customFormat="false" ht="12.75" hidden="false" customHeight="false" outlineLevel="0" collapsed="false">
      <c r="A324" s="56" t="n">
        <v>35744</v>
      </c>
      <c r="O324" s="28"/>
      <c r="P324" s="28"/>
      <c r="Q324" s="28"/>
      <c r="R324" s="28" t="n">
        <v>2.27642859731402</v>
      </c>
      <c r="S324" s="28"/>
      <c r="T324" s="28" t="n">
        <v>2.34642859731402</v>
      </c>
      <c r="U324" s="28" t="n">
        <v>2.02642859731402</v>
      </c>
      <c r="V324" s="28" t="n">
        <v>1.96642859731402</v>
      </c>
      <c r="W324" s="28" t="n">
        <v>1.59642859731402</v>
      </c>
      <c r="X324" s="28" t="n">
        <v>2.08642859731402</v>
      </c>
      <c r="Y324" s="28" t="n">
        <v>2.23142859731402</v>
      </c>
      <c r="Z324" s="28" t="n">
        <v>2.19142859731402</v>
      </c>
      <c r="AA324" s="28"/>
      <c r="AC324" s="28"/>
      <c r="AD324" s="28" t="n">
        <v>2.07642859731402</v>
      </c>
      <c r="AU324" s="28"/>
      <c r="AV324" s="28"/>
      <c r="AW324" s="28"/>
      <c r="AX324" s="28" t="n">
        <v>3.18599992990494</v>
      </c>
      <c r="AY324" s="28"/>
      <c r="AZ324" s="28" t="n">
        <v>3.40099992990494</v>
      </c>
      <c r="BA324" s="28" t="n">
        <v>2.82599992990494</v>
      </c>
      <c r="BB324" s="28" t="n">
        <v>2.71599992990494</v>
      </c>
      <c r="BC324" s="28" t="n">
        <v>2.52599992990494</v>
      </c>
      <c r="BD324" s="28" t="n">
        <v>2.95599992990494</v>
      </c>
      <c r="BE324" s="28" t="n">
        <v>3.04349992990494</v>
      </c>
      <c r="BF324" s="28" t="n">
        <v>2.92599992990494</v>
      </c>
      <c r="BG324" s="28"/>
      <c r="BI324" s="28"/>
      <c r="BJ324" s="28" t="n">
        <v>2.88599992990494</v>
      </c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Y324" s="28"/>
      <c r="BZ324" s="28"/>
      <c r="CK324" s="28"/>
    </row>
    <row r="325" customFormat="false" ht="12.75" hidden="false" customHeight="false" outlineLevel="0" collapsed="false">
      <c r="A325" s="56" t="n">
        <v>35745</v>
      </c>
      <c r="O325" s="28"/>
      <c r="P325" s="28"/>
      <c r="Q325" s="28"/>
      <c r="R325" s="28" t="n">
        <v>2.27085712977818</v>
      </c>
      <c r="S325" s="28"/>
      <c r="T325" s="28" t="n">
        <v>2.33835712977818</v>
      </c>
      <c r="U325" s="28" t="n">
        <v>2.02085712977818</v>
      </c>
      <c r="V325" s="28" t="n">
        <v>1.96585712977818</v>
      </c>
      <c r="W325" s="28" t="n">
        <v>1.59585712977818</v>
      </c>
      <c r="X325" s="28" t="n">
        <v>2.08085712977818</v>
      </c>
      <c r="Y325" s="28" t="n">
        <v>2.22585712977818</v>
      </c>
      <c r="Z325" s="28" t="n">
        <v>2.19085712977818</v>
      </c>
      <c r="AA325" s="28"/>
      <c r="AC325" s="28"/>
      <c r="AD325" s="28" t="n">
        <v>2.07085712977818</v>
      </c>
      <c r="AU325" s="28"/>
      <c r="AV325" s="28"/>
      <c r="AW325" s="28"/>
      <c r="AX325" s="28" t="n">
        <v>3.1737499833107</v>
      </c>
      <c r="AY325" s="28"/>
      <c r="AZ325" s="28" t="n">
        <v>3.3887499833107</v>
      </c>
      <c r="BA325" s="28" t="n">
        <v>2.8262499833107</v>
      </c>
      <c r="BB325" s="28" t="n">
        <v>2.7062499833107</v>
      </c>
      <c r="BC325" s="28" t="n">
        <v>2.5737499833107</v>
      </c>
      <c r="BD325" s="28" t="n">
        <v>2.9487499833107</v>
      </c>
      <c r="BE325" s="28" t="n">
        <v>3.0337499833107</v>
      </c>
      <c r="BF325" s="28" t="n">
        <v>2.9162499833107</v>
      </c>
      <c r="BG325" s="28"/>
      <c r="BI325" s="28"/>
      <c r="BJ325" s="28" t="n">
        <v>2.8862499833107</v>
      </c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Y325" s="28"/>
      <c r="BZ325" s="28"/>
      <c r="CK325" s="28"/>
    </row>
    <row r="326" customFormat="false" ht="12.75" hidden="false" customHeight="false" outlineLevel="0" collapsed="false">
      <c r="A326" s="56" t="n">
        <v>35746</v>
      </c>
      <c r="O326" s="28"/>
      <c r="P326" s="28"/>
      <c r="Q326" s="28"/>
      <c r="R326" s="28" t="n">
        <v>2.2357142993382</v>
      </c>
      <c r="S326" s="28"/>
      <c r="T326" s="28" t="n">
        <v>2.3032142993382</v>
      </c>
      <c r="U326" s="28" t="n">
        <v>1.9857142993382</v>
      </c>
      <c r="V326" s="28" t="n">
        <v>1.9357142993382</v>
      </c>
      <c r="W326" s="28" t="n">
        <v>1.5607142993382</v>
      </c>
      <c r="X326" s="28" t="n">
        <v>2.0507142993382</v>
      </c>
      <c r="Y326" s="28" t="n">
        <v>2.1907142993382</v>
      </c>
      <c r="Z326" s="28" t="n">
        <v>2.1607142993382</v>
      </c>
      <c r="AA326" s="28"/>
      <c r="AC326" s="28"/>
      <c r="AD326" s="28" t="n">
        <v>2.0357142993382</v>
      </c>
      <c r="AU326" s="28"/>
      <c r="AV326" s="28"/>
      <c r="AW326" s="28"/>
      <c r="AX326" s="28" t="n">
        <v>3.0275000333786</v>
      </c>
      <c r="AY326" s="28"/>
      <c r="AZ326" s="28" t="n">
        <v>3.2425000333786</v>
      </c>
      <c r="BA326" s="28" t="n">
        <v>2.7025000333786</v>
      </c>
      <c r="BB326" s="28" t="n">
        <v>2.5925000333786</v>
      </c>
      <c r="BC326" s="28" t="n">
        <v>2.4275000333786</v>
      </c>
      <c r="BD326" s="28" t="n">
        <v>2.8175000333786</v>
      </c>
      <c r="BE326" s="28" t="n">
        <v>2.9000000333786</v>
      </c>
      <c r="BF326" s="28" t="n">
        <v>2.8025000333786</v>
      </c>
      <c r="BG326" s="28"/>
      <c r="BI326" s="28"/>
      <c r="BJ326" s="28" t="n">
        <v>2.7625000333786</v>
      </c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Y326" s="28"/>
      <c r="BZ326" s="28"/>
      <c r="CK326" s="28"/>
    </row>
    <row r="327" customFormat="false" ht="12.75" hidden="false" customHeight="false" outlineLevel="0" collapsed="false">
      <c r="A327" s="56" t="n">
        <v>35747</v>
      </c>
      <c r="O327" s="28"/>
      <c r="P327" s="28"/>
      <c r="Q327" s="28"/>
      <c r="R327" s="28" t="n">
        <v>2.19657138415745</v>
      </c>
      <c r="S327" s="28"/>
      <c r="T327" s="28" t="n">
        <v>2.26657138415745</v>
      </c>
      <c r="U327" s="28" t="n">
        <v>1.95657138415745</v>
      </c>
      <c r="V327" s="28" t="n">
        <v>1.90157138415745</v>
      </c>
      <c r="W327" s="28" t="n">
        <v>1.54657138415745</v>
      </c>
      <c r="X327" s="28" t="n">
        <v>2.01157138415745</v>
      </c>
      <c r="Y327" s="28" t="n">
        <v>2.15407138415745</v>
      </c>
      <c r="Z327" s="28" t="n">
        <v>2.10657138415745</v>
      </c>
      <c r="AA327" s="28"/>
      <c r="AC327" s="28"/>
      <c r="AD327" s="28" t="n">
        <v>2.00657138415745</v>
      </c>
      <c r="AU327" s="28"/>
      <c r="AV327" s="28"/>
      <c r="AW327" s="28"/>
      <c r="AX327" s="28" t="n">
        <v>2.79799997806549</v>
      </c>
      <c r="AY327" s="28"/>
      <c r="AZ327" s="28" t="n">
        <v>3.02549997806549</v>
      </c>
      <c r="BA327" s="28" t="n">
        <v>2.51799997806549</v>
      </c>
      <c r="BB327" s="28" t="n">
        <v>2.43299997806549</v>
      </c>
      <c r="BC327" s="28" t="n">
        <v>2.27799997806549</v>
      </c>
      <c r="BD327" s="28" t="n">
        <v>2.61049997806549</v>
      </c>
      <c r="BE327" s="28" t="n">
        <v>2.69549997806549</v>
      </c>
      <c r="BF327" s="28" t="n">
        <v>2.63799997806549</v>
      </c>
      <c r="BG327" s="28"/>
      <c r="BI327" s="28"/>
      <c r="BJ327" s="28" t="n">
        <v>2.57799997806549</v>
      </c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Y327" s="28"/>
      <c r="BZ327" s="28"/>
      <c r="CK327" s="28"/>
    </row>
    <row r="328" customFormat="false" ht="12.75" hidden="false" customHeight="false" outlineLevel="0" collapsed="false">
      <c r="A328" s="56" t="n">
        <v>35751</v>
      </c>
      <c r="O328" s="28"/>
      <c r="P328" s="28"/>
      <c r="Q328" s="28"/>
      <c r="R328" s="28" t="n">
        <v>2.21671427999224</v>
      </c>
      <c r="S328" s="28"/>
      <c r="T328" s="28" t="n">
        <v>2.28671427999224</v>
      </c>
      <c r="U328" s="28" t="n">
        <v>1.96421427999224</v>
      </c>
      <c r="V328" s="28" t="n">
        <v>1.92171427999224</v>
      </c>
      <c r="W328" s="28" t="n">
        <v>1.56171427999224</v>
      </c>
      <c r="X328" s="28" t="n">
        <v>2.03671427999224</v>
      </c>
      <c r="Y328" s="28" t="n">
        <v>2.17421427999224</v>
      </c>
      <c r="Z328" s="28" t="n">
        <v>2.13671427999224</v>
      </c>
      <c r="AA328" s="28"/>
      <c r="AC328" s="28"/>
      <c r="AD328" s="28" t="n">
        <v>2.01421427999224</v>
      </c>
      <c r="AU328" s="28"/>
      <c r="AV328" s="28"/>
      <c r="AW328" s="28"/>
      <c r="AX328" s="28" t="n">
        <v>2.79550004005432</v>
      </c>
      <c r="AY328" s="28"/>
      <c r="AZ328" s="28" t="n">
        <v>3.01300004005432</v>
      </c>
      <c r="BA328" s="28" t="n">
        <v>2.52550004005432</v>
      </c>
      <c r="BB328" s="28" t="n">
        <v>2.41550004005432</v>
      </c>
      <c r="BC328" s="28" t="n">
        <v>2.27050004005432</v>
      </c>
      <c r="BD328" s="28" t="n">
        <v>2.60800004005432</v>
      </c>
      <c r="BE328" s="28" t="n">
        <v>2.69300004005432</v>
      </c>
      <c r="BF328" s="28" t="n">
        <v>2.60550004005432</v>
      </c>
      <c r="BG328" s="28"/>
      <c r="BI328" s="28"/>
      <c r="BJ328" s="28" t="n">
        <v>2.58550004005432</v>
      </c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Y328" s="28"/>
      <c r="BZ328" s="28"/>
      <c r="CK328" s="28"/>
    </row>
    <row r="329" customFormat="false" ht="12.75" hidden="false" customHeight="false" outlineLevel="0" collapsed="false">
      <c r="A329" s="56" t="n">
        <v>35752</v>
      </c>
      <c r="O329" s="28"/>
      <c r="P329" s="28"/>
      <c r="Q329" s="28"/>
      <c r="R329" s="28" t="n">
        <v>2.1968571799142</v>
      </c>
      <c r="S329" s="28"/>
      <c r="T329" s="28" t="n">
        <v>2.2668571799142</v>
      </c>
      <c r="U329" s="28" t="n">
        <v>1.9518571799142</v>
      </c>
      <c r="V329" s="28" t="n">
        <v>1.9068571799142</v>
      </c>
      <c r="W329" s="28" t="n">
        <v>1.5368571799142</v>
      </c>
      <c r="X329" s="28" t="n">
        <v>2.0143571799142</v>
      </c>
      <c r="Y329" s="28" t="n">
        <v>2.1543571799142</v>
      </c>
      <c r="Z329" s="28" t="n">
        <v>2.1218571799142</v>
      </c>
      <c r="AA329" s="28"/>
      <c r="AC329" s="28"/>
      <c r="AD329" s="28" t="n">
        <v>2.0018571799142</v>
      </c>
      <c r="AU329" s="28"/>
      <c r="AV329" s="28"/>
      <c r="AW329" s="28"/>
      <c r="AX329" s="28" t="n">
        <v>2.72400003671646</v>
      </c>
      <c r="AY329" s="28"/>
      <c r="AZ329" s="28" t="n">
        <v>2.93900003671646</v>
      </c>
      <c r="BA329" s="28" t="n">
        <v>2.45900003671646</v>
      </c>
      <c r="BB329" s="28" t="n">
        <v>2.32400003671646</v>
      </c>
      <c r="BC329" s="28" t="n">
        <v>2.15400003671646</v>
      </c>
      <c r="BD329" s="28" t="n">
        <v>2.53650003671646</v>
      </c>
      <c r="BE329" s="28" t="n">
        <v>2.62400003671646</v>
      </c>
      <c r="BF329" s="28" t="n">
        <v>2.51400003671646</v>
      </c>
      <c r="BG329" s="28"/>
      <c r="BI329" s="28"/>
      <c r="BJ329" s="28" t="n">
        <v>2.51900003671646</v>
      </c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Y329" s="28"/>
      <c r="BZ329" s="28"/>
      <c r="CK329" s="28"/>
    </row>
    <row r="330" customFormat="false" ht="12.75" hidden="false" customHeight="false" outlineLevel="0" collapsed="false">
      <c r="A330" s="56" t="n">
        <v>35753</v>
      </c>
      <c r="O330" s="28"/>
      <c r="P330" s="28"/>
      <c r="Q330" s="28"/>
      <c r="R330" s="28" t="n">
        <v>2.18171429634094</v>
      </c>
      <c r="S330" s="28"/>
      <c r="T330" s="28" t="n">
        <v>2.24921429634094</v>
      </c>
      <c r="U330" s="28" t="n">
        <v>1.93671429634094</v>
      </c>
      <c r="V330" s="28" t="n">
        <v>1.89171429634094</v>
      </c>
      <c r="W330" s="28" t="n">
        <v>1.51671429634094</v>
      </c>
      <c r="X330" s="28" t="n">
        <v>2.00421429634094</v>
      </c>
      <c r="Y330" s="28" t="n">
        <v>2.14046429634094</v>
      </c>
      <c r="Z330" s="28" t="n">
        <v>2.10671429634094</v>
      </c>
      <c r="AA330" s="28"/>
      <c r="AC330" s="28"/>
      <c r="AD330" s="28" t="n">
        <v>1.98671429634094</v>
      </c>
      <c r="AU330" s="28"/>
      <c r="AV330" s="28"/>
      <c r="AW330" s="28"/>
      <c r="AX330" s="28" t="n">
        <v>2.58999997377396</v>
      </c>
      <c r="AY330" s="28"/>
      <c r="AZ330" s="28" t="n">
        <v>2.79749997377396</v>
      </c>
      <c r="BA330" s="28" t="n">
        <v>2.31999997377396</v>
      </c>
      <c r="BB330" s="28" t="n">
        <v>2.20499997377396</v>
      </c>
      <c r="BC330" s="28" t="n">
        <v>2.05999997377396</v>
      </c>
      <c r="BD330" s="28" t="n">
        <v>2.41249997377396</v>
      </c>
      <c r="BE330" s="28" t="n">
        <v>2.49999997377396</v>
      </c>
      <c r="BF330" s="28" t="n">
        <v>2.39499997377396</v>
      </c>
      <c r="BG330" s="28"/>
      <c r="BI330" s="28"/>
      <c r="BJ330" s="28" t="n">
        <v>2.37999997377396</v>
      </c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Y330" s="28"/>
      <c r="BZ330" s="28"/>
      <c r="CK330" s="28"/>
    </row>
    <row r="331" customFormat="false" ht="12.75" hidden="false" customHeight="false" outlineLevel="0" collapsed="false">
      <c r="A331" s="56" t="n">
        <v>35754</v>
      </c>
      <c r="O331" s="28"/>
      <c r="P331" s="28"/>
      <c r="Q331" s="28"/>
      <c r="R331" s="28" t="n">
        <v>2.21171426773071</v>
      </c>
      <c r="S331" s="28"/>
      <c r="T331" s="28" t="n">
        <v>2.27921426773071</v>
      </c>
      <c r="U331" s="28" t="n">
        <v>1.96671426773071</v>
      </c>
      <c r="V331" s="28" t="n">
        <v>1.91671426773071</v>
      </c>
      <c r="W331" s="28" t="n">
        <v>1.54671426773071</v>
      </c>
      <c r="X331" s="28" t="n">
        <v>2.02421426773071</v>
      </c>
      <c r="Y331" s="28" t="n">
        <v>2.16921426773071</v>
      </c>
      <c r="Z331" s="28" t="n">
        <v>2.12671426773071</v>
      </c>
      <c r="AA331" s="28"/>
      <c r="AC331" s="28"/>
      <c r="AD331" s="28" t="n">
        <v>2.01671426773071</v>
      </c>
      <c r="AU331" s="28"/>
      <c r="AV331" s="28"/>
      <c r="AW331" s="28"/>
      <c r="AX331" s="28" t="n">
        <v>2.63725000619888</v>
      </c>
      <c r="AY331" s="28"/>
      <c r="AZ331" s="28" t="n">
        <v>2.83475000619888</v>
      </c>
      <c r="BA331" s="28" t="n">
        <v>2.35725000619888</v>
      </c>
      <c r="BB331" s="28" t="n">
        <v>2.25225000619888</v>
      </c>
      <c r="BC331" s="28" t="n">
        <v>2.08725000619888</v>
      </c>
      <c r="BD331" s="28" t="n">
        <v>2.46475000619888</v>
      </c>
      <c r="BE331" s="28" t="n">
        <v>2.53225000619888</v>
      </c>
      <c r="BF331" s="28" t="n">
        <v>2.43475000619888</v>
      </c>
      <c r="BG331" s="28"/>
      <c r="BI331" s="28"/>
      <c r="BJ331" s="28" t="n">
        <v>2.41725000619888</v>
      </c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Y331" s="28"/>
      <c r="BZ331" s="28"/>
      <c r="CK331" s="28"/>
    </row>
    <row r="332" customFormat="false" ht="12.75" hidden="false" customHeight="false" outlineLevel="0" collapsed="false">
      <c r="A332" s="56" t="n">
        <v>35755</v>
      </c>
      <c r="O332" s="28"/>
      <c r="P332" s="28"/>
      <c r="Q332" s="28"/>
      <c r="R332" s="28" t="n">
        <v>2.20499999182565</v>
      </c>
      <c r="S332" s="28"/>
      <c r="T332" s="28" t="n">
        <v>2.27249999182565</v>
      </c>
      <c r="U332" s="28" t="n">
        <v>1.94999999182565</v>
      </c>
      <c r="V332" s="28" t="n">
        <v>1.88499999182565</v>
      </c>
      <c r="W332" s="28" t="n">
        <v>1.51499999182565</v>
      </c>
      <c r="X332" s="28" t="n">
        <v>2.00999999182565</v>
      </c>
      <c r="Y332" s="28" t="n">
        <v>2.16249999182565</v>
      </c>
      <c r="Z332" s="28" t="n">
        <v>2.09999999182565</v>
      </c>
      <c r="AA332" s="28"/>
      <c r="AC332" s="28"/>
      <c r="AD332" s="28" t="n">
        <v>1.99999999182565</v>
      </c>
      <c r="AU332" s="28"/>
      <c r="AV332" s="28"/>
      <c r="AW332" s="28"/>
      <c r="AX332" s="28" t="n">
        <v>2.55049991607666</v>
      </c>
      <c r="AY332" s="28"/>
      <c r="AZ332" s="28" t="n">
        <v>2.74049991607666</v>
      </c>
      <c r="BA332" s="28" t="n">
        <v>2.20549991607666</v>
      </c>
      <c r="BB332" s="28" t="n">
        <v>2.08549991607666</v>
      </c>
      <c r="BC332" s="28" t="n">
        <v>1.95049991607666</v>
      </c>
      <c r="BD332" s="28" t="n">
        <v>2.33799991607666</v>
      </c>
      <c r="BE332" s="28" t="n">
        <v>2.43799991607666</v>
      </c>
      <c r="BF332" s="28" t="n">
        <v>2.27549991607666</v>
      </c>
      <c r="BG332" s="28"/>
      <c r="BI332" s="28"/>
      <c r="BJ332" s="28" t="n">
        <v>2.26549991607666</v>
      </c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Y332" s="28"/>
      <c r="BZ332" s="28"/>
      <c r="CK332" s="28"/>
    </row>
    <row r="333" customFormat="false" ht="12.75" hidden="false" customHeight="false" outlineLevel="0" collapsed="false">
      <c r="A333" s="56" t="n">
        <v>35758</v>
      </c>
      <c r="O333" s="28"/>
      <c r="P333" s="28"/>
      <c r="Q333" s="28"/>
      <c r="R333" s="28" t="n">
        <v>2.20883329709371</v>
      </c>
      <c r="S333" s="28"/>
      <c r="T333" s="28" t="n">
        <v>2.26</v>
      </c>
      <c r="U333" s="28" t="n">
        <v>1.93383329709371</v>
      </c>
      <c r="V333" s="28" t="n">
        <v>1.85883329709371</v>
      </c>
      <c r="W333" s="28" t="n">
        <v>1.50883329709371</v>
      </c>
      <c r="X333" s="28" t="n">
        <v>1.99883329709371</v>
      </c>
      <c r="Y333" s="28" t="n">
        <v>2.15883329709371</v>
      </c>
      <c r="Z333" s="28" t="n">
        <v>2.06383329709371</v>
      </c>
      <c r="AA333" s="28"/>
      <c r="AC333" s="28"/>
      <c r="AD333" s="28" t="n">
        <v>1.98383329709371</v>
      </c>
      <c r="AU333" s="28"/>
      <c r="AV333" s="28"/>
      <c r="AW333" s="28"/>
      <c r="AX333" s="28" t="n">
        <v>2.52866673469543</v>
      </c>
      <c r="AY333" s="28"/>
      <c r="AZ333" s="28" t="n">
        <v>2.70366673469543</v>
      </c>
      <c r="BA333" s="28" t="n">
        <v>2.14366673469544</v>
      </c>
      <c r="BB333" s="28" t="n">
        <v>2.01366673469543</v>
      </c>
      <c r="BC333" s="28" t="n">
        <v>1.86866673469543</v>
      </c>
      <c r="BD333" s="28" t="n">
        <v>2.29866673469543</v>
      </c>
      <c r="BE333" s="28" t="n">
        <v>2.38866673469543</v>
      </c>
      <c r="BF333" s="28" t="n">
        <v>2.21366673469543</v>
      </c>
      <c r="BG333" s="28"/>
      <c r="BI333" s="28"/>
      <c r="BJ333" s="28" t="n">
        <v>2.20366673469543</v>
      </c>
      <c r="BV333" s="28"/>
      <c r="CK333" s="28"/>
    </row>
    <row r="334" customFormat="false" ht="12.75" hidden="false" customHeight="false" outlineLevel="0" collapsed="false">
      <c r="A334" s="56" t="n">
        <v>35759</v>
      </c>
      <c r="O334" s="28"/>
      <c r="P334" s="28"/>
      <c r="Q334" s="28"/>
      <c r="R334" s="28" t="n">
        <v>2.24133332570394</v>
      </c>
      <c r="S334" s="28"/>
      <c r="T334" s="28" t="n">
        <v>2.29383332570394</v>
      </c>
      <c r="U334" s="28" t="n">
        <v>1.95133332570394</v>
      </c>
      <c r="V334" s="28" t="n">
        <v>1.87133332570394</v>
      </c>
      <c r="W334" s="28" t="n">
        <v>1.51633332570394</v>
      </c>
      <c r="X334" s="28" t="n">
        <v>2.02133332570394</v>
      </c>
      <c r="Y334" s="28" t="n">
        <v>2.19633332570394</v>
      </c>
      <c r="Z334" s="28" t="n">
        <v>2.07633332570394</v>
      </c>
      <c r="AA334" s="28"/>
      <c r="AC334" s="28"/>
      <c r="AD334" s="28" t="n">
        <v>2.00133332570394</v>
      </c>
      <c r="AU334" s="28"/>
      <c r="AV334" s="28"/>
      <c r="AW334" s="28"/>
      <c r="AX334" s="28" t="n">
        <v>2.62033327420553</v>
      </c>
      <c r="AY334" s="28"/>
      <c r="AZ334" s="28" t="n">
        <v>2.78533327420553</v>
      </c>
      <c r="BA334" s="28" t="n">
        <v>2.20033327420553</v>
      </c>
      <c r="BB334" s="28" t="n">
        <v>2.08033327420553</v>
      </c>
      <c r="BC334" s="28" t="n">
        <v>1.90033327420553</v>
      </c>
      <c r="BD334" s="28" t="n">
        <v>2.37283327420553</v>
      </c>
      <c r="BE334" s="28" t="n">
        <v>2.47283327420553</v>
      </c>
      <c r="BF334" s="28" t="n">
        <v>2.27033327420553</v>
      </c>
      <c r="BG334" s="28"/>
      <c r="BI334" s="28"/>
      <c r="BJ334" s="28" t="n">
        <v>2.26033327420553</v>
      </c>
      <c r="BV334" s="28"/>
      <c r="CK334" s="28"/>
    </row>
    <row r="335" customFormat="false" ht="12.75" hidden="false" customHeight="false" outlineLevel="0" collapsed="false">
      <c r="A335" s="56" t="n">
        <v>35765</v>
      </c>
      <c r="O335" s="28"/>
      <c r="P335" s="28"/>
      <c r="Q335" s="28"/>
      <c r="R335" s="28" t="n">
        <v>2.24516661961873</v>
      </c>
      <c r="S335" s="28"/>
      <c r="T335" s="28" t="n">
        <v>2.30016661961873</v>
      </c>
      <c r="U335" s="28" t="n">
        <v>1.96516661961873</v>
      </c>
      <c r="V335" s="28" t="n">
        <v>1.87016661961873</v>
      </c>
      <c r="W335" s="28" t="n">
        <v>1.53016661961873</v>
      </c>
      <c r="X335" s="28" t="n">
        <v>2.03266661961873</v>
      </c>
      <c r="Y335" s="28" t="n">
        <v>2.19516661961873</v>
      </c>
      <c r="Z335" s="28" t="n">
        <v>2.06516661961873</v>
      </c>
      <c r="AA335" s="28"/>
      <c r="AC335" s="28"/>
      <c r="AD335" s="28" t="n">
        <v>2.01516661961873</v>
      </c>
      <c r="BF335" s="28" t="n">
        <v>2.26666669845581</v>
      </c>
      <c r="BK335" s="28"/>
      <c r="BL335" s="28"/>
      <c r="BM335" s="28"/>
      <c r="BN335" s="28" t="n">
        <v>2.47439999580383</v>
      </c>
      <c r="BO335" s="28"/>
      <c r="BP335" s="28" t="n">
        <v>2.66939999580383</v>
      </c>
      <c r="BQ335" s="28" t="n">
        <v>2.20439999580383</v>
      </c>
      <c r="BR335" s="28" t="n">
        <v>2.16439999580383</v>
      </c>
      <c r="BS335" s="28" t="n">
        <v>1.98439999580383</v>
      </c>
      <c r="BT335" s="28" t="n">
        <v>2.27439999580383</v>
      </c>
      <c r="BU335" s="28" t="n">
        <v>2.35939999580383</v>
      </c>
      <c r="BV335" s="28" t="n">
        <v>2.35939999580383</v>
      </c>
      <c r="BW335" s="28"/>
      <c r="BY335" s="28"/>
      <c r="BZ335" s="28" t="n">
        <v>2.25439999580383</v>
      </c>
      <c r="CK335" s="28"/>
    </row>
    <row r="336" customFormat="false" ht="12.75" hidden="false" customHeight="false" outlineLevel="0" collapsed="false">
      <c r="A336" s="56" t="n">
        <v>35766</v>
      </c>
      <c r="O336" s="28"/>
      <c r="P336" s="28"/>
      <c r="Q336" s="28"/>
      <c r="R336" s="28" t="n">
        <v>2.21483329931895</v>
      </c>
      <c r="S336" s="28"/>
      <c r="T336" s="28" t="n">
        <v>2.26733329931895</v>
      </c>
      <c r="U336" s="28" t="n">
        <v>1.93983329931895</v>
      </c>
      <c r="V336" s="28" t="n">
        <v>1.86483329931895</v>
      </c>
      <c r="W336" s="28" t="n">
        <v>1.52483329931895</v>
      </c>
      <c r="X336" s="28" t="n">
        <v>2.01233329931895</v>
      </c>
      <c r="Y336" s="28" t="n">
        <v>2.16733329931895</v>
      </c>
      <c r="Z336" s="28" t="n">
        <v>2.05983329931895</v>
      </c>
      <c r="AA336" s="28"/>
      <c r="AC336" s="28"/>
      <c r="AD336" s="28" t="n">
        <v>1.98983329931895</v>
      </c>
      <c r="BF336" s="28" t="n">
        <v>2.19633328119914</v>
      </c>
      <c r="BK336" s="28"/>
      <c r="BL336" s="28"/>
      <c r="BM336" s="28"/>
      <c r="BN336" s="28" t="n">
        <v>2.45880002975464</v>
      </c>
      <c r="BO336" s="28"/>
      <c r="BP336" s="28" t="n">
        <v>2.65630002975464</v>
      </c>
      <c r="BQ336" s="28" t="n">
        <v>2.19130002975464</v>
      </c>
      <c r="BR336" s="28" t="n">
        <v>2.15380002975464</v>
      </c>
      <c r="BS336" s="28" t="n">
        <v>1.99380002975464</v>
      </c>
      <c r="BT336" s="28" t="n">
        <v>2.25880002975464</v>
      </c>
      <c r="BU336" s="28" t="n">
        <v>2.34380002975464</v>
      </c>
      <c r="BV336" s="28" t="n">
        <v>2.34880002975464</v>
      </c>
      <c r="BW336" s="28"/>
      <c r="BY336" s="28"/>
      <c r="BZ336" s="28" t="n">
        <v>2.24130002975464</v>
      </c>
      <c r="CK336" s="28"/>
    </row>
    <row r="337" customFormat="false" ht="12.75" hidden="false" customHeight="false" outlineLevel="0" collapsed="false">
      <c r="A337" s="56" t="n">
        <v>35767</v>
      </c>
      <c r="O337" s="28"/>
      <c r="P337" s="28"/>
      <c r="Q337" s="28"/>
      <c r="R337" s="28" t="n">
        <v>2.18483332792918</v>
      </c>
      <c r="S337" s="28"/>
      <c r="T337" s="28" t="n">
        <v>2.23733332792918</v>
      </c>
      <c r="U337" s="28" t="n">
        <v>1.91233332792918</v>
      </c>
      <c r="V337" s="28" t="n">
        <v>1.83983332792918</v>
      </c>
      <c r="W337" s="28" t="n">
        <v>1.50483332792918</v>
      </c>
      <c r="X337" s="28" t="n">
        <v>1.98983332792918</v>
      </c>
      <c r="Y337" s="28" t="n">
        <v>2.13733332792918</v>
      </c>
      <c r="Z337" s="28" t="n">
        <v>2.03983332792918</v>
      </c>
      <c r="AA337" s="28"/>
      <c r="AC337" s="28"/>
      <c r="AD337" s="28" t="n">
        <v>1.96233332792918</v>
      </c>
      <c r="BF337" s="28" t="n">
        <v>2.12766674677531</v>
      </c>
      <c r="BK337" s="28"/>
      <c r="BL337" s="28"/>
      <c r="BM337" s="28"/>
      <c r="BN337" s="28" t="n">
        <v>2.43480000495911</v>
      </c>
      <c r="BO337" s="28"/>
      <c r="BP337" s="28" t="n">
        <v>2.62480000495911</v>
      </c>
      <c r="BQ337" s="28" t="n">
        <v>2.18980000495911</v>
      </c>
      <c r="BR337" s="28" t="n">
        <v>2.11980000495911</v>
      </c>
      <c r="BS337" s="28" t="n">
        <v>1.97480000495911</v>
      </c>
      <c r="BT337" s="28" t="n">
        <v>2.24980000495911</v>
      </c>
      <c r="BU337" s="28" t="n">
        <v>2.31980000495911</v>
      </c>
      <c r="BV337" s="28" t="n">
        <v>2.31980000495911</v>
      </c>
      <c r="BW337" s="28"/>
      <c r="BY337" s="28"/>
      <c r="BZ337" s="28" t="n">
        <v>2.23980000495911</v>
      </c>
      <c r="CK337" s="28"/>
    </row>
    <row r="338" customFormat="false" ht="12.75" hidden="false" customHeight="false" outlineLevel="0" collapsed="false">
      <c r="A338" s="56" t="n">
        <v>35768</v>
      </c>
      <c r="O338" s="28"/>
      <c r="P338" s="28"/>
      <c r="Q338" s="28"/>
      <c r="R338" s="28" t="n">
        <v>2.19049994150798</v>
      </c>
      <c r="S338" s="28"/>
      <c r="T338" s="28" t="n">
        <v>2.23799994150798</v>
      </c>
      <c r="U338" s="28" t="n">
        <v>1.92549994150798</v>
      </c>
      <c r="V338" s="28" t="n">
        <v>1.85049994150798</v>
      </c>
      <c r="W338" s="28" t="n">
        <v>1.51049994150798</v>
      </c>
      <c r="X338" s="28" t="n">
        <v>1.99049994150798</v>
      </c>
      <c r="Y338" s="28" t="n">
        <v>2.14049994150798</v>
      </c>
      <c r="Z338" s="28" t="n">
        <v>2.05049994150798</v>
      </c>
      <c r="AA338" s="28"/>
      <c r="AC338" s="28"/>
      <c r="AD338" s="28" t="n">
        <v>1.97549994150798</v>
      </c>
      <c r="BF338" s="28" t="n">
        <v>2.12966668128967</v>
      </c>
      <c r="BK338" s="28"/>
      <c r="BL338" s="28"/>
      <c r="BM338" s="28"/>
      <c r="BN338" s="28" t="n">
        <v>2.44079995155334</v>
      </c>
      <c r="BO338" s="28"/>
      <c r="BP338" s="28" t="n">
        <v>2.63079995155334</v>
      </c>
      <c r="BQ338" s="28" t="n">
        <v>2.19579995155334</v>
      </c>
      <c r="BR338" s="28" t="n">
        <v>2.12579995155335</v>
      </c>
      <c r="BS338" s="28" t="n">
        <v>1.98079995155334</v>
      </c>
      <c r="BT338" s="28" t="n">
        <v>2.25579995155334</v>
      </c>
      <c r="BU338" s="28" t="n">
        <v>2.32579995155334</v>
      </c>
      <c r="BV338" s="28" t="n">
        <v>2.32579995155334</v>
      </c>
      <c r="BW338" s="28"/>
      <c r="BY338" s="28"/>
      <c r="BZ338" s="28" t="n">
        <v>2.24579995155335</v>
      </c>
      <c r="CK338" s="28"/>
    </row>
    <row r="339" customFormat="false" ht="12.75" hidden="false" customHeight="false" outlineLevel="0" collapsed="false">
      <c r="A339" s="56" t="n">
        <v>35769</v>
      </c>
      <c r="O339" s="28"/>
      <c r="P339" s="28"/>
      <c r="Q339" s="28"/>
      <c r="R339" s="28" t="n">
        <v>2.20016670227051</v>
      </c>
      <c r="S339" s="28"/>
      <c r="T339" s="28" t="n">
        <v>2.24766670227051</v>
      </c>
      <c r="U339" s="28" t="n">
        <v>1.93016670227051</v>
      </c>
      <c r="V339" s="28" t="n">
        <v>1.86016670227051</v>
      </c>
      <c r="W339" s="28" t="n">
        <v>1.53516670227051</v>
      </c>
      <c r="X339" s="28" t="n">
        <v>2.00266670227051</v>
      </c>
      <c r="Y339" s="28" t="n">
        <v>2.15266670227051</v>
      </c>
      <c r="Z339" s="28" t="n">
        <v>2.05266670227051</v>
      </c>
      <c r="AA339" s="28"/>
      <c r="AC339" s="28"/>
      <c r="AD339" s="28" t="n">
        <v>1.98016670227051</v>
      </c>
      <c r="BF339" s="28" t="n">
        <v>2.15499992052714</v>
      </c>
      <c r="BK339" s="28"/>
      <c r="BL339" s="28"/>
      <c r="BM339" s="28"/>
      <c r="BN339" s="28" t="n">
        <v>2.44739999771118</v>
      </c>
      <c r="BO339" s="28"/>
      <c r="BP339" s="28" t="n">
        <v>2.61489999771118</v>
      </c>
      <c r="BQ339" s="28" t="n">
        <v>2.20239999771118</v>
      </c>
      <c r="BR339" s="28" t="n">
        <v>2.12739999771118</v>
      </c>
      <c r="BS339" s="28" t="n">
        <v>1.97739999771118</v>
      </c>
      <c r="BT339" s="28" t="n">
        <v>2.25489999771118</v>
      </c>
      <c r="BU339" s="28" t="n">
        <v>2.33489999771118</v>
      </c>
      <c r="BV339" s="28" t="n">
        <v>2.32239999771118</v>
      </c>
      <c r="BW339" s="28"/>
      <c r="BY339" s="28"/>
      <c r="BZ339" s="28" t="n">
        <v>2.25239999771118</v>
      </c>
      <c r="CK339" s="28"/>
    </row>
    <row r="340" customFormat="false" ht="12.75" hidden="false" customHeight="false" outlineLevel="0" collapsed="false">
      <c r="A340" s="56" t="n">
        <v>35772</v>
      </c>
      <c r="O340" s="28"/>
      <c r="P340" s="28"/>
      <c r="Q340" s="28"/>
      <c r="R340" s="28" t="n">
        <v>2.22483332951864</v>
      </c>
      <c r="S340" s="28"/>
      <c r="T340" s="28" t="n">
        <v>2.27733332951864</v>
      </c>
      <c r="U340" s="28" t="n">
        <v>1.94233332951864</v>
      </c>
      <c r="V340" s="28" t="n">
        <v>1.87483332951864</v>
      </c>
      <c r="W340" s="28" t="n">
        <v>1.53983332951864</v>
      </c>
      <c r="X340" s="28" t="n">
        <v>2.01983332951864</v>
      </c>
      <c r="Y340" s="28" t="n">
        <v>2.17733332951864</v>
      </c>
      <c r="Z340" s="28" t="n">
        <v>2.06733332951864</v>
      </c>
      <c r="AA340" s="28"/>
      <c r="AC340" s="28"/>
      <c r="AD340" s="28" t="n">
        <v>1.99233332951864</v>
      </c>
      <c r="BF340" s="28" t="n">
        <v>2.22333333333333</v>
      </c>
      <c r="BK340" s="28"/>
      <c r="BL340" s="28"/>
      <c r="BM340" s="28"/>
      <c r="BN340" s="28" t="n">
        <v>2.45319995880127</v>
      </c>
      <c r="BO340" s="28"/>
      <c r="BP340" s="28" t="n">
        <v>2.62819995880127</v>
      </c>
      <c r="BQ340" s="28" t="n">
        <v>2.20819995880127</v>
      </c>
      <c r="BR340" s="28" t="n">
        <v>2.13319995880127</v>
      </c>
      <c r="BS340" s="28" t="n">
        <v>1.98319995880127</v>
      </c>
      <c r="BT340" s="28" t="n">
        <v>2.26069995880127</v>
      </c>
      <c r="BU340" s="28" t="n">
        <v>2.34069995880127</v>
      </c>
      <c r="BV340" s="28" t="n">
        <v>2.32819995880127</v>
      </c>
      <c r="BW340" s="28"/>
      <c r="BY340" s="28"/>
      <c r="BZ340" s="28" t="n">
        <v>2.25819995880127</v>
      </c>
      <c r="CK340" s="28"/>
    </row>
    <row r="341" customFormat="false" ht="12.75" hidden="false" customHeight="false" outlineLevel="0" collapsed="false">
      <c r="A341" s="56" t="n">
        <v>35773</v>
      </c>
      <c r="O341" s="28"/>
      <c r="P341" s="28"/>
      <c r="Q341" s="28"/>
      <c r="R341" s="28" t="n">
        <v>2.20449999968211</v>
      </c>
      <c r="S341" s="28"/>
      <c r="T341" s="28" t="n">
        <v>2.25699999968211</v>
      </c>
      <c r="U341" s="28" t="n">
        <v>1.93699999968211</v>
      </c>
      <c r="V341" s="28" t="n">
        <v>1.86699999968211</v>
      </c>
      <c r="W341" s="28" t="n">
        <v>1.52949999968211</v>
      </c>
      <c r="X341" s="28" t="n">
        <v>2.00699999968211</v>
      </c>
      <c r="Y341" s="28" t="n">
        <v>2.15699999968211</v>
      </c>
      <c r="Z341" s="28" t="n">
        <v>2.05949999968211</v>
      </c>
      <c r="AA341" s="28"/>
      <c r="AC341" s="28"/>
      <c r="AD341" s="28" t="n">
        <v>1.98699999968211</v>
      </c>
      <c r="BF341" s="28" t="n">
        <v>2.1370000521342</v>
      </c>
      <c r="BK341" s="28"/>
      <c r="BL341" s="28"/>
      <c r="BM341" s="28"/>
      <c r="BN341" s="28" t="n">
        <v>2.44019999504089</v>
      </c>
      <c r="BO341" s="28"/>
      <c r="BP341" s="28" t="n">
        <v>2.61519999504089</v>
      </c>
      <c r="BQ341" s="28" t="n">
        <v>2.18519999504089</v>
      </c>
      <c r="BR341" s="28" t="n">
        <v>2.12019999504089</v>
      </c>
      <c r="BS341" s="28" t="n">
        <v>1.97019999504089</v>
      </c>
      <c r="BT341" s="28" t="n">
        <v>2.24769999504089</v>
      </c>
      <c r="BU341" s="28" t="n">
        <v>2.32769999504089</v>
      </c>
      <c r="BV341" s="28" t="n">
        <v>2.31519999504089</v>
      </c>
      <c r="BW341" s="28"/>
      <c r="BY341" s="28"/>
      <c r="BZ341" s="28" t="n">
        <v>2.23519999504089</v>
      </c>
      <c r="CK341" s="28"/>
    </row>
    <row r="342" customFormat="false" ht="12.75" hidden="false" customHeight="false" outlineLevel="0" collapsed="false">
      <c r="A342" s="56" t="n">
        <v>35774</v>
      </c>
      <c r="O342" s="28"/>
      <c r="P342" s="28"/>
      <c r="Q342" s="28"/>
      <c r="R342" s="28" t="n">
        <v>2.18383332093557</v>
      </c>
      <c r="S342" s="28"/>
      <c r="T342" s="28" t="n">
        <v>2.23633332093557</v>
      </c>
      <c r="U342" s="28" t="n">
        <v>1.91633332093557</v>
      </c>
      <c r="V342" s="28" t="n">
        <v>1.84883332093557</v>
      </c>
      <c r="W342" s="28" t="n">
        <v>1.52883332093557</v>
      </c>
      <c r="X342" s="28" t="n">
        <v>1.98633332093557</v>
      </c>
      <c r="Y342" s="28" t="n">
        <v>2.13633332093557</v>
      </c>
      <c r="Z342" s="28" t="n">
        <v>2.04133332093557</v>
      </c>
      <c r="AA342" s="28"/>
      <c r="AC342" s="28"/>
      <c r="AD342" s="28" t="n">
        <v>1.96633332093557</v>
      </c>
      <c r="BF342" s="28" t="n">
        <v>2.14799996376038</v>
      </c>
      <c r="BK342" s="28"/>
      <c r="BL342" s="28"/>
      <c r="BM342" s="28"/>
      <c r="BN342" s="28" t="n">
        <v>2.4191999912262</v>
      </c>
      <c r="BO342" s="28"/>
      <c r="BP342" s="28" t="n">
        <v>2.5916999912262</v>
      </c>
      <c r="BQ342" s="28" t="n">
        <v>2.1741999912262</v>
      </c>
      <c r="BR342" s="28" t="n">
        <v>2.1091999912262</v>
      </c>
      <c r="BS342" s="28" t="n">
        <v>1.9841999912262</v>
      </c>
      <c r="BT342" s="28" t="n">
        <v>2.2266999912262</v>
      </c>
      <c r="BU342" s="28" t="n">
        <v>2.3066999912262</v>
      </c>
      <c r="BV342" s="28" t="n">
        <v>2.3041999912262</v>
      </c>
      <c r="BW342" s="28"/>
      <c r="BY342" s="28"/>
      <c r="BZ342" s="28" t="n">
        <v>2.2241999912262</v>
      </c>
      <c r="CK342" s="28"/>
    </row>
    <row r="343" customFormat="false" ht="12.75" hidden="false" customHeight="false" outlineLevel="0" collapsed="false">
      <c r="A343" s="56" t="n">
        <v>35775</v>
      </c>
      <c r="O343" s="28"/>
      <c r="P343" s="28"/>
      <c r="Q343" s="28"/>
      <c r="R343" s="28" t="n">
        <v>2.1825000445048</v>
      </c>
      <c r="S343" s="28"/>
      <c r="T343" s="28" t="n">
        <v>2.2350000445048</v>
      </c>
      <c r="U343" s="28" t="n">
        <v>1.9175000445048</v>
      </c>
      <c r="V343" s="28" t="n">
        <v>1.8525000445048</v>
      </c>
      <c r="W343" s="28" t="n">
        <v>1.5425000445048</v>
      </c>
      <c r="X343" s="28" t="n">
        <v>1.9875000445048</v>
      </c>
      <c r="Y343" s="28" t="n">
        <v>2.1350000445048</v>
      </c>
      <c r="Z343" s="28" t="n">
        <v>2.0425000445048</v>
      </c>
      <c r="AA343" s="28"/>
      <c r="AC343" s="28"/>
      <c r="AD343" s="28" t="n">
        <v>1.9675000445048</v>
      </c>
      <c r="BF343" s="28" t="n">
        <v>2.14933335940043</v>
      </c>
      <c r="BK343" s="28"/>
      <c r="BL343" s="28"/>
      <c r="BM343" s="28"/>
      <c r="BN343" s="28" t="n">
        <v>2.41599998474121</v>
      </c>
      <c r="BO343" s="28"/>
      <c r="BP343" s="28" t="n">
        <v>2.59099998474121</v>
      </c>
      <c r="BQ343" s="28" t="n">
        <v>2.17099998474121</v>
      </c>
      <c r="BR343" s="28" t="n">
        <v>2.10599998474121</v>
      </c>
      <c r="BS343" s="28" t="n">
        <v>1.98599998474121</v>
      </c>
      <c r="BT343" s="28" t="n">
        <v>2.22599998474121</v>
      </c>
      <c r="BU343" s="28" t="n">
        <v>2.30349998474121</v>
      </c>
      <c r="BV343" s="28" t="n">
        <v>2.29599998474121</v>
      </c>
      <c r="BW343" s="28"/>
      <c r="BY343" s="28"/>
      <c r="BZ343" s="28" t="n">
        <v>2.22099998474121</v>
      </c>
      <c r="CK343" s="28"/>
    </row>
    <row r="344" customFormat="false" ht="12.75" hidden="false" customHeight="false" outlineLevel="0" collapsed="false">
      <c r="A344" s="56" t="n">
        <v>35776</v>
      </c>
      <c r="O344" s="28"/>
      <c r="P344" s="28"/>
      <c r="Q344" s="28"/>
      <c r="R344" s="28" t="n">
        <v>2.16949999332428</v>
      </c>
      <c r="S344" s="28"/>
      <c r="T344" s="28" t="n">
        <v>2.21949999332428</v>
      </c>
      <c r="U344" s="28" t="n">
        <v>1.91199999332428</v>
      </c>
      <c r="V344" s="28" t="n">
        <v>1.84949999332428</v>
      </c>
      <c r="W344" s="28" t="n">
        <v>1.53949999332428</v>
      </c>
      <c r="X344" s="28" t="n">
        <v>1.97949999332428</v>
      </c>
      <c r="Y344" s="28" t="n">
        <v>2.12199999332428</v>
      </c>
      <c r="Z344" s="28" t="n">
        <v>2.04449999332428</v>
      </c>
      <c r="AA344" s="28"/>
      <c r="AC344" s="28"/>
      <c r="AD344" s="28" t="n">
        <v>1.96199999332428</v>
      </c>
      <c r="BF344" s="28" t="n">
        <v>2.13849998792013</v>
      </c>
      <c r="BK344" s="28"/>
      <c r="BL344" s="28"/>
      <c r="BM344" s="28"/>
      <c r="BN344" s="28" t="n">
        <v>2.40299997329712</v>
      </c>
      <c r="BO344" s="28"/>
      <c r="BP344" s="28" t="n">
        <v>2.57799997329712</v>
      </c>
      <c r="BQ344" s="28" t="n">
        <v>2.16299997329712</v>
      </c>
      <c r="BR344" s="28" t="n">
        <v>2.11299997329712</v>
      </c>
      <c r="BS344" s="28" t="n">
        <v>1.97299997329712</v>
      </c>
      <c r="BT344" s="28" t="n">
        <v>2.21799997329712</v>
      </c>
      <c r="BU344" s="28" t="n">
        <v>2.28299997329712</v>
      </c>
      <c r="BV344" s="28" t="n">
        <v>2.30299997329712</v>
      </c>
      <c r="BW344" s="28"/>
      <c r="BY344" s="28"/>
      <c r="BZ344" s="28" t="n">
        <v>2.21299997329712</v>
      </c>
      <c r="CK344" s="28"/>
    </row>
    <row r="345" customFormat="false" ht="12.75" hidden="false" customHeight="false" outlineLevel="0" collapsed="false">
      <c r="A345" s="56" t="n">
        <v>35779</v>
      </c>
      <c r="O345" s="28"/>
      <c r="P345" s="28"/>
      <c r="Q345" s="28"/>
      <c r="R345" s="28" t="n">
        <v>2.1936666170756</v>
      </c>
      <c r="S345" s="28"/>
      <c r="T345" s="28" t="n">
        <v>2.2486666170756</v>
      </c>
      <c r="U345" s="28" t="n">
        <v>1.9286666170756</v>
      </c>
      <c r="V345" s="28" t="n">
        <v>1.8736666170756</v>
      </c>
      <c r="W345" s="28" t="n">
        <v>1.5536666170756</v>
      </c>
      <c r="X345" s="28" t="n">
        <v>2.0011666170756</v>
      </c>
      <c r="Y345" s="28" t="n">
        <v>2.1461666170756</v>
      </c>
      <c r="Z345" s="28" t="n">
        <v>2.0786666170756</v>
      </c>
      <c r="AA345" s="28"/>
      <c r="AC345" s="28"/>
      <c r="AD345" s="28" t="n">
        <v>1.9786666170756</v>
      </c>
      <c r="BF345" s="28" t="n">
        <v>2.20899996757507</v>
      </c>
      <c r="BK345" s="28"/>
      <c r="BL345" s="28"/>
      <c r="BM345" s="28"/>
      <c r="BN345" s="28" t="n">
        <v>2.41740002632141</v>
      </c>
      <c r="BO345" s="28"/>
      <c r="BP345" s="28" t="n">
        <v>2.58740002632141</v>
      </c>
      <c r="BQ345" s="28" t="n">
        <v>2.16490002632141</v>
      </c>
      <c r="BR345" s="28" t="n">
        <v>2.12740002632141</v>
      </c>
      <c r="BS345" s="28" t="n">
        <v>2.03990002632141</v>
      </c>
      <c r="BT345" s="28" t="n">
        <v>2.22490002632141</v>
      </c>
      <c r="BU345" s="28" t="n">
        <v>2.30490002632141</v>
      </c>
      <c r="BV345" s="28" t="n">
        <v>2.32740002632141</v>
      </c>
      <c r="BW345" s="28"/>
      <c r="BY345" s="28"/>
      <c r="BZ345" s="28" t="n">
        <v>2.21490002632141</v>
      </c>
      <c r="CK345" s="28"/>
    </row>
    <row r="346" customFormat="false" ht="12.75" hidden="false" customHeight="false" outlineLevel="0" collapsed="false">
      <c r="A346" s="56" t="n">
        <v>35780</v>
      </c>
      <c r="O346" s="28"/>
      <c r="P346" s="28"/>
      <c r="Q346" s="28"/>
      <c r="R346" s="28" t="n">
        <v>2.21549991766612</v>
      </c>
      <c r="S346" s="28"/>
      <c r="T346" s="28" t="n">
        <v>2.27049991766612</v>
      </c>
      <c r="U346" s="28" t="n">
        <v>1.95799991766612</v>
      </c>
      <c r="V346" s="28" t="n">
        <v>1.89799991766612</v>
      </c>
      <c r="W346" s="28" t="n">
        <v>1.57549991766612</v>
      </c>
      <c r="X346" s="28" t="n">
        <v>2.02549991766612</v>
      </c>
      <c r="Y346" s="28" t="n">
        <v>2.16799991766612</v>
      </c>
      <c r="Z346" s="28" t="n">
        <v>2.10799991766612</v>
      </c>
      <c r="AA346" s="28"/>
      <c r="AC346" s="28"/>
      <c r="AD346" s="28" t="n">
        <v>2.00799991766612</v>
      </c>
      <c r="BF346" s="28" t="n">
        <v>2.25066664377848</v>
      </c>
      <c r="BK346" s="28"/>
      <c r="BL346" s="28"/>
      <c r="BM346" s="28"/>
      <c r="BN346" s="28" t="n">
        <v>2.44620003700256</v>
      </c>
      <c r="BO346" s="28"/>
      <c r="BP346" s="28" t="n">
        <v>2.61620003700256</v>
      </c>
      <c r="BQ346" s="28" t="n">
        <v>2.20370003700256</v>
      </c>
      <c r="BR346" s="28" t="n">
        <v>2.16620003700256</v>
      </c>
      <c r="BS346" s="28" t="n">
        <v>2.08620003700256</v>
      </c>
      <c r="BT346" s="28" t="n">
        <v>2.25620003700256</v>
      </c>
      <c r="BU346" s="28" t="n">
        <v>2.33370003700256</v>
      </c>
      <c r="BV346" s="28" t="n">
        <v>2.36620003700256</v>
      </c>
      <c r="BW346" s="28"/>
      <c r="BY346" s="28"/>
      <c r="BZ346" s="28" t="n">
        <v>2.25370003700256</v>
      </c>
      <c r="CK346" s="28"/>
    </row>
    <row r="347" customFormat="false" ht="12.75" hidden="false" customHeight="false" outlineLevel="0" collapsed="false">
      <c r="A347" s="56" t="n">
        <v>35781</v>
      </c>
      <c r="O347" s="28"/>
      <c r="P347" s="28"/>
      <c r="Q347" s="28"/>
      <c r="R347" s="28" t="n">
        <v>2.21349998315175</v>
      </c>
      <c r="S347" s="28"/>
      <c r="T347" s="28" t="n">
        <v>2.27099998315175</v>
      </c>
      <c r="U347" s="28" t="n">
        <v>1.96349998315175</v>
      </c>
      <c r="V347" s="28" t="n">
        <v>1.91349998315175</v>
      </c>
      <c r="W347" s="28" t="n">
        <v>1.58349998315175</v>
      </c>
      <c r="X347" s="28" t="n">
        <v>2.02849998315175</v>
      </c>
      <c r="Y347" s="28" t="n">
        <v>2.16849998315175</v>
      </c>
      <c r="Z347" s="28" t="n">
        <v>2.12349998315175</v>
      </c>
      <c r="AA347" s="28"/>
      <c r="AC347" s="28"/>
      <c r="AD347" s="28" t="n">
        <v>2.01349998315175</v>
      </c>
      <c r="BF347" s="28" t="n">
        <v>2.26533332824707</v>
      </c>
      <c r="BK347" s="28"/>
      <c r="BL347" s="28"/>
      <c r="BM347" s="28"/>
      <c r="BN347" s="28" t="n">
        <v>2.44979996681213</v>
      </c>
      <c r="BO347" s="28"/>
      <c r="BP347" s="28" t="n">
        <v>2.62479996681213</v>
      </c>
      <c r="BQ347" s="28" t="n">
        <v>2.20729996681213</v>
      </c>
      <c r="BR347" s="28" t="n">
        <v>2.17979996681213</v>
      </c>
      <c r="BS347" s="28" t="n">
        <v>2.08979996681213</v>
      </c>
      <c r="BT347" s="28" t="n">
        <v>2.25979996681213</v>
      </c>
      <c r="BU347" s="28" t="n">
        <v>2.33729996681213</v>
      </c>
      <c r="BV347" s="28" t="n">
        <v>2.37979996681213</v>
      </c>
      <c r="BW347" s="28"/>
      <c r="BY347" s="28"/>
      <c r="BZ347" s="28" t="n">
        <v>2.25729996681213</v>
      </c>
      <c r="CK347" s="28"/>
    </row>
    <row r="348" customFormat="false" ht="12.75" hidden="false" customHeight="false" outlineLevel="0" collapsed="false">
      <c r="A348" s="56" t="n">
        <v>35782</v>
      </c>
      <c r="O348" s="28"/>
      <c r="P348" s="28"/>
      <c r="Q348" s="28"/>
      <c r="R348" s="28" t="n">
        <v>2.17133339246114</v>
      </c>
      <c r="S348" s="28"/>
      <c r="T348" s="28" t="n">
        <v>2.22633339246114</v>
      </c>
      <c r="U348" s="28" t="n">
        <v>1.93133339246114</v>
      </c>
      <c r="V348" s="28" t="n">
        <v>1.87633339246114</v>
      </c>
      <c r="W348" s="28" t="n">
        <v>1.55133339246114</v>
      </c>
      <c r="X348" s="28" t="n">
        <v>1.99383339246114</v>
      </c>
      <c r="Y348" s="28" t="n">
        <v>2.12883339246114</v>
      </c>
      <c r="Z348" s="28" t="n">
        <v>2.08633339246114</v>
      </c>
      <c r="AA348" s="28"/>
      <c r="AC348" s="28"/>
      <c r="AD348" s="28" t="n">
        <v>1.98133339246114</v>
      </c>
      <c r="BF348" s="28" t="n">
        <v>2.22733338991801</v>
      </c>
      <c r="BK348" s="28"/>
      <c r="BL348" s="28"/>
      <c r="BM348" s="28"/>
      <c r="BN348" s="28" t="n">
        <v>2.41939997673035</v>
      </c>
      <c r="BO348" s="28"/>
      <c r="BP348" s="28" t="n">
        <v>2.58939997673035</v>
      </c>
      <c r="BQ348" s="28" t="n">
        <v>2.17439997673035</v>
      </c>
      <c r="BR348" s="28" t="n">
        <v>2.14439997673035</v>
      </c>
      <c r="BS348" s="28" t="n">
        <v>2.06939997673035</v>
      </c>
      <c r="BT348" s="28" t="n">
        <v>2.23939997673035</v>
      </c>
      <c r="BU348" s="28" t="n">
        <v>2.30939997673035</v>
      </c>
      <c r="BV348" s="28" t="n">
        <v>2.34439997673035</v>
      </c>
      <c r="BW348" s="28"/>
      <c r="BY348" s="28"/>
      <c r="BZ348" s="28" t="n">
        <v>2.22439997673035</v>
      </c>
      <c r="CK348" s="28"/>
    </row>
    <row r="349" customFormat="false" ht="12.75" hidden="false" customHeight="false" outlineLevel="0" collapsed="false">
      <c r="A349" s="56" t="n">
        <v>35785</v>
      </c>
      <c r="O349" s="28"/>
      <c r="P349" s="28"/>
      <c r="Q349" s="28"/>
      <c r="R349" s="28" t="n">
        <v>2.125</v>
      </c>
      <c r="S349" s="28"/>
      <c r="T349" s="28" t="n">
        <v>2.17875</v>
      </c>
      <c r="U349" s="28" t="n">
        <v>1.895</v>
      </c>
      <c r="V349" s="28" t="n">
        <v>1.845</v>
      </c>
      <c r="W349" s="28" t="n">
        <v>1.525</v>
      </c>
      <c r="X349" s="28" t="n">
        <v>1.95</v>
      </c>
      <c r="Y349" s="28" t="n">
        <v>2.0825</v>
      </c>
      <c r="Z349" s="28" t="n">
        <v>2.055</v>
      </c>
      <c r="AA349" s="28"/>
      <c r="AC349" s="28"/>
      <c r="AD349" s="28" t="n">
        <v>1.945</v>
      </c>
      <c r="BF349" s="28" t="n">
        <v>2.15000004768372</v>
      </c>
      <c r="BK349" s="28"/>
      <c r="BL349" s="28"/>
      <c r="BM349" s="28"/>
      <c r="BN349" s="28" t="n">
        <v>2.38400001525879</v>
      </c>
      <c r="BO349" s="28"/>
      <c r="BP349" s="28" t="n">
        <v>2.55900001525879</v>
      </c>
      <c r="BQ349" s="28" t="n">
        <v>2.14400001525879</v>
      </c>
      <c r="BR349" s="28" t="n">
        <v>2.11150001525879</v>
      </c>
      <c r="BS349" s="28" t="n">
        <v>2.04400001525879</v>
      </c>
      <c r="BT349" s="28" t="n">
        <v>2.20400001525879</v>
      </c>
      <c r="BU349" s="28" t="n">
        <v>2.27400001525879</v>
      </c>
      <c r="BV349" s="28" t="n">
        <v>2.31150001525879</v>
      </c>
      <c r="BW349" s="28"/>
      <c r="BY349" s="28"/>
      <c r="BZ349" s="28" t="n">
        <v>2.19400001525879</v>
      </c>
      <c r="CK349" s="28"/>
    </row>
    <row r="350" customFormat="false" ht="12.75" hidden="false" customHeight="false" outlineLevel="0" collapsed="false">
      <c r="A350" s="56" t="n">
        <v>35787</v>
      </c>
      <c r="O350" s="28"/>
      <c r="P350" s="28"/>
      <c r="Q350" s="28"/>
      <c r="R350" s="28" t="n">
        <v>2.17083334922791</v>
      </c>
      <c r="S350" s="28"/>
      <c r="T350" s="28" t="n">
        <v>2.22083334922791</v>
      </c>
      <c r="U350" s="28" t="n">
        <v>1.94083334922791</v>
      </c>
      <c r="V350" s="28" t="n">
        <v>1.88583334922791</v>
      </c>
      <c r="W350" s="28" t="n">
        <v>1.57083334922791</v>
      </c>
      <c r="X350" s="28" t="n">
        <v>1.99583334922791</v>
      </c>
      <c r="Y350" s="28" t="n">
        <v>2.13083334922791</v>
      </c>
      <c r="Z350" s="28" t="n">
        <v>2.09583334922791</v>
      </c>
      <c r="AA350" s="28"/>
      <c r="AC350" s="28"/>
      <c r="AD350" s="28" t="n">
        <v>2.04083334922791</v>
      </c>
      <c r="BF350" s="28" t="n">
        <v>2.18000000953674</v>
      </c>
      <c r="BK350" s="28"/>
      <c r="BL350" s="28"/>
      <c r="BM350" s="28"/>
      <c r="BN350" s="28" t="n">
        <v>2.42200002670288</v>
      </c>
      <c r="BO350" s="28"/>
      <c r="BP350" s="28" t="n">
        <v>2.59450002670288</v>
      </c>
      <c r="BQ350" s="28" t="n">
        <v>2.17700002670288</v>
      </c>
      <c r="BR350" s="28" t="n">
        <v>2.15200002670288</v>
      </c>
      <c r="BS350" s="28" t="n">
        <v>2.08200002670288</v>
      </c>
      <c r="BT350" s="28" t="n">
        <v>2.24450002670288</v>
      </c>
      <c r="BU350" s="28" t="n">
        <v>2.31200002670288</v>
      </c>
      <c r="BV350" s="28" t="n">
        <v>2.35200002670288</v>
      </c>
      <c r="BW350" s="28"/>
      <c r="BY350" s="28"/>
      <c r="BZ350" s="28" t="n">
        <v>2.23700002670288</v>
      </c>
      <c r="CK350" s="28"/>
    </row>
    <row r="351" customFormat="false" ht="12.75" hidden="false" customHeight="false" outlineLevel="0" collapsed="false">
      <c r="A351" s="56" t="n">
        <v>35790</v>
      </c>
      <c r="O351" s="28"/>
      <c r="P351" s="28"/>
      <c r="Q351" s="28"/>
      <c r="R351" s="28" t="n">
        <v>2.16000000635783</v>
      </c>
      <c r="S351" s="28"/>
      <c r="T351" s="28" t="n">
        <v>2.21500000635783</v>
      </c>
      <c r="U351" s="28" t="n">
        <v>1.93500000635783</v>
      </c>
      <c r="V351" s="28" t="n">
        <v>1.88500000635783</v>
      </c>
      <c r="W351" s="28" t="n">
        <v>1.57000000635783</v>
      </c>
      <c r="X351" s="28" t="n">
        <v>1.98625000635783</v>
      </c>
      <c r="Y351" s="28" t="n">
        <v>2.11875000635783</v>
      </c>
      <c r="Z351" s="28" t="n">
        <v>2.09250000635783</v>
      </c>
      <c r="AA351" s="28"/>
      <c r="AC351" s="28"/>
      <c r="AD351" s="28" t="n">
        <v>2.03500000635783</v>
      </c>
      <c r="BF351" s="28" t="n">
        <v>2.16899998188019</v>
      </c>
      <c r="BK351" s="28"/>
      <c r="BL351" s="28"/>
      <c r="BM351" s="28"/>
      <c r="BN351" s="28" t="n">
        <v>2.4206000328064</v>
      </c>
      <c r="BO351" s="28"/>
      <c r="BP351" s="28" t="n">
        <v>2.5906000328064</v>
      </c>
      <c r="BQ351" s="28" t="n">
        <v>2.1756000328064</v>
      </c>
      <c r="BR351" s="28" t="n">
        <v>2.1656000328064</v>
      </c>
      <c r="BS351" s="28" t="n">
        <v>2.0856000328064</v>
      </c>
      <c r="BT351" s="28" t="n">
        <v>2.2431000328064</v>
      </c>
      <c r="BU351" s="28" t="n">
        <v>2.3081000328064</v>
      </c>
      <c r="BV351" s="28" t="n">
        <v>2.3656000328064</v>
      </c>
      <c r="BW351" s="28"/>
      <c r="BY351" s="28"/>
      <c r="BZ351" s="28" t="n">
        <v>2.2356000328064</v>
      </c>
      <c r="CK351" s="28"/>
    </row>
    <row r="352" customFormat="false" ht="12.75" hidden="false" customHeight="false" outlineLevel="0" collapsed="false">
      <c r="A352" s="56" t="n">
        <v>35793</v>
      </c>
      <c r="O352" s="28"/>
      <c r="P352" s="28"/>
      <c r="Q352" s="28"/>
      <c r="R352" s="28" t="n">
        <v>2.16791667540868</v>
      </c>
      <c r="S352" s="28"/>
      <c r="T352" s="28" t="n">
        <v>2.22291667540868</v>
      </c>
      <c r="U352" s="28" t="n">
        <v>1.94041667540868</v>
      </c>
      <c r="V352" s="28" t="n">
        <v>1.89541667540868</v>
      </c>
      <c r="W352" s="28" t="n">
        <v>1.57541667540868</v>
      </c>
      <c r="X352" s="28" t="n">
        <v>1.99354167540868</v>
      </c>
      <c r="Y352" s="28" t="n">
        <v>2.12604167540868</v>
      </c>
      <c r="Z352" s="28" t="n">
        <v>2.09916667540868</v>
      </c>
      <c r="AA352" s="28"/>
      <c r="AC352" s="28"/>
      <c r="AD352" s="28" t="n">
        <v>2.04041667540868</v>
      </c>
      <c r="BF352" s="28" t="n">
        <v>2.18299998044968</v>
      </c>
      <c r="BK352" s="28"/>
      <c r="BL352" s="28"/>
      <c r="BM352" s="28"/>
      <c r="BN352" s="28" t="n">
        <v>2.42110004425049</v>
      </c>
      <c r="BO352" s="28"/>
      <c r="BP352" s="28" t="n">
        <v>2.59110004425049</v>
      </c>
      <c r="BQ352" s="28" t="n">
        <v>2.17860004425049</v>
      </c>
      <c r="BR352" s="28" t="n">
        <v>2.16360004425049</v>
      </c>
      <c r="BS352" s="28" t="n">
        <v>2.08610004425049</v>
      </c>
      <c r="BT352" s="28" t="n">
        <v>2.24360004425049</v>
      </c>
      <c r="BU352" s="28" t="n">
        <v>2.30985004425049</v>
      </c>
      <c r="BV352" s="28" t="n">
        <v>2.36360004425049</v>
      </c>
      <c r="BW352" s="28"/>
      <c r="BY352" s="28"/>
      <c r="BZ352" s="28" t="n">
        <v>2.23860004425049</v>
      </c>
      <c r="CK352" s="28"/>
    </row>
    <row r="353" customFormat="false" ht="12.75" hidden="false" customHeight="false" outlineLevel="0" collapsed="false">
      <c r="A353" s="56" t="n">
        <v>35794</v>
      </c>
      <c r="O353" s="28"/>
      <c r="P353" s="28"/>
      <c r="Q353" s="28"/>
      <c r="R353" s="28" t="n">
        <v>2.17583334445953</v>
      </c>
      <c r="S353" s="28"/>
      <c r="T353" s="28" t="n">
        <v>2.23083334445953</v>
      </c>
      <c r="U353" s="28" t="n">
        <v>1.94583334445953</v>
      </c>
      <c r="V353" s="28" t="n">
        <v>1.90583334445953</v>
      </c>
      <c r="W353" s="28" t="n">
        <v>1.58083334445953</v>
      </c>
      <c r="X353" s="28" t="n">
        <v>2.00083334445953</v>
      </c>
      <c r="Y353" s="28" t="n">
        <v>2.13333334445953</v>
      </c>
      <c r="Z353" s="28" t="n">
        <v>2.10583334445953</v>
      </c>
      <c r="AA353" s="28"/>
      <c r="AC353" s="28"/>
      <c r="AD353" s="28" t="n">
        <v>2.04583334445953</v>
      </c>
      <c r="BF353" s="28" t="n">
        <v>2.19699997901917</v>
      </c>
      <c r="BK353" s="28"/>
      <c r="BL353" s="28"/>
      <c r="BM353" s="28"/>
      <c r="BN353" s="28" t="n">
        <v>2.42160005569458</v>
      </c>
      <c r="BO353" s="28"/>
      <c r="BP353" s="28" t="n">
        <v>2.59160005569458</v>
      </c>
      <c r="BQ353" s="28" t="n">
        <v>2.18160005569458</v>
      </c>
      <c r="BR353" s="28" t="n">
        <v>2.16160005569458</v>
      </c>
      <c r="BS353" s="28" t="n">
        <v>2.08660005569458</v>
      </c>
      <c r="BT353" s="28" t="n">
        <v>2.24410005569458</v>
      </c>
      <c r="BU353" s="28" t="n">
        <v>2.31160005569458</v>
      </c>
      <c r="BV353" s="28" t="n">
        <v>2.36160005569458</v>
      </c>
      <c r="BW353" s="28"/>
      <c r="BY353" s="28"/>
      <c r="BZ353" s="28" t="n">
        <v>2.24160005569458</v>
      </c>
      <c r="CK353" s="28"/>
    </row>
    <row r="354" customFormat="false" ht="12.75" hidden="false" customHeight="false" outlineLevel="0" collapsed="false">
      <c r="A354" s="56" t="n">
        <v>35795</v>
      </c>
      <c r="O354" s="28"/>
      <c r="P354" s="28"/>
      <c r="Q354" s="28"/>
      <c r="R354" s="28" t="n">
        <v>2.14483332633972</v>
      </c>
      <c r="S354" s="28"/>
      <c r="T354" s="28" t="n">
        <v>2.20483332633972</v>
      </c>
      <c r="U354" s="28" t="n">
        <v>1.93733332633972</v>
      </c>
      <c r="V354" s="28" t="n">
        <v>1.89483332633972</v>
      </c>
      <c r="W354" s="28" t="n">
        <v>1.58483332633972</v>
      </c>
      <c r="X354" s="28" t="n">
        <v>1.97983332633972</v>
      </c>
      <c r="Y354" s="28" t="n">
        <v>2.10483332633972</v>
      </c>
      <c r="Z354" s="28" t="n">
        <v>2.12483332633972</v>
      </c>
      <c r="AA354" s="28"/>
      <c r="AC354" s="28"/>
      <c r="AD354" s="28" t="n">
        <v>2.03733332633972</v>
      </c>
      <c r="BF354" s="28" t="n">
        <v>2.19500004768372</v>
      </c>
      <c r="BK354" s="28"/>
      <c r="BL354" s="28"/>
      <c r="BM354" s="28"/>
      <c r="BN354" s="28" t="n">
        <v>2.38759994506836</v>
      </c>
      <c r="BO354" s="28"/>
      <c r="BP354" s="28" t="n">
        <v>2.56009994506836</v>
      </c>
      <c r="BQ354" s="28" t="n">
        <v>2.16759994506836</v>
      </c>
      <c r="BR354" s="28" t="n">
        <v>2.13259994506836</v>
      </c>
      <c r="BS354" s="28" t="n">
        <v>2.08759994506836</v>
      </c>
      <c r="BT354" s="28" t="n">
        <v>2.21259994506836</v>
      </c>
      <c r="BU354" s="28" t="n">
        <v>2.27759994506836</v>
      </c>
      <c r="BV354" s="28" t="n">
        <v>2.34259994506836</v>
      </c>
      <c r="BW354" s="28"/>
      <c r="BY354" s="28"/>
      <c r="BZ354" s="28" t="n">
        <v>2.22759994506836</v>
      </c>
      <c r="CK354" s="28"/>
    </row>
    <row r="355" customFormat="false" ht="12.75" hidden="false" customHeight="false" outlineLevel="0" collapsed="false">
      <c r="A355" s="56" t="n">
        <v>35800</v>
      </c>
      <c r="O355" s="28"/>
      <c r="P355" s="28"/>
      <c r="Q355" s="28"/>
      <c r="R355" s="28" t="n">
        <v>2.12716662883759</v>
      </c>
      <c r="S355" s="28"/>
      <c r="T355" s="28" t="n">
        <v>2.18716662883759</v>
      </c>
      <c r="U355" s="28" t="n">
        <v>1.92216662883759</v>
      </c>
      <c r="V355" s="28" t="n">
        <v>1.88716662883759</v>
      </c>
      <c r="W355" s="28" t="n">
        <v>1.58216662883759</v>
      </c>
      <c r="X355" s="28" t="n">
        <v>1.96466662883759</v>
      </c>
      <c r="Y355" s="28" t="n">
        <v>2.08966662883759</v>
      </c>
      <c r="Z355" s="28" t="n">
        <v>2.11716662883759</v>
      </c>
      <c r="AA355" s="28"/>
      <c r="AC355" s="28"/>
      <c r="AD355" s="28" t="n">
        <v>2.02216662883759</v>
      </c>
      <c r="BF355" s="28" t="n">
        <v>2.17899990558624</v>
      </c>
      <c r="BK355" s="28"/>
      <c r="BL355" s="28"/>
      <c r="BM355" s="28"/>
      <c r="BN355" s="28" t="n">
        <v>2.3808000087738</v>
      </c>
      <c r="BO355" s="28"/>
      <c r="BP355" s="28" t="n">
        <v>2.5508000087738</v>
      </c>
      <c r="BQ355" s="28" t="n">
        <v>2.1608000087738</v>
      </c>
      <c r="BR355" s="28" t="n">
        <v>2.1308000087738</v>
      </c>
      <c r="BS355" s="28" t="n">
        <v>2.0808000087738</v>
      </c>
      <c r="BT355" s="28" t="n">
        <v>2.2058000087738</v>
      </c>
      <c r="BU355" s="28" t="n">
        <v>2.2733000087738</v>
      </c>
      <c r="BV355" s="28" t="n">
        <v>2.3408000087738</v>
      </c>
      <c r="BW355" s="28"/>
      <c r="BY355" s="28"/>
      <c r="BZ355" s="28" t="n">
        <v>2.2208000087738</v>
      </c>
      <c r="CK355" s="28"/>
    </row>
    <row r="356" customFormat="false" ht="12.75" hidden="false" customHeight="false" outlineLevel="0" collapsed="false">
      <c r="A356" s="56" t="n">
        <v>35801</v>
      </c>
      <c r="O356" s="28"/>
      <c r="P356" s="28"/>
      <c r="Q356" s="28"/>
      <c r="R356" s="28" t="n">
        <v>2.11699998378754</v>
      </c>
      <c r="S356" s="28"/>
      <c r="T356" s="28" t="n">
        <v>2.17199998378754</v>
      </c>
      <c r="U356" s="28" t="n">
        <v>1.91699998378754</v>
      </c>
      <c r="V356" s="28" t="n">
        <v>1.87449998378754</v>
      </c>
      <c r="W356" s="28" t="n">
        <v>1.60699998378754</v>
      </c>
      <c r="X356" s="28" t="n">
        <v>1.95949998378754</v>
      </c>
      <c r="Y356" s="28" t="n">
        <v>2.08199998378754</v>
      </c>
      <c r="Z356" s="28" t="n">
        <v>2.10449998378754</v>
      </c>
      <c r="AA356" s="28"/>
      <c r="AC356" s="28"/>
      <c r="AD356" s="28" t="n">
        <v>2.01699998378754</v>
      </c>
      <c r="BF356" s="28" t="n">
        <v>2.16950002193451</v>
      </c>
      <c r="BK356" s="28"/>
      <c r="BL356" s="28"/>
      <c r="BM356" s="28"/>
      <c r="BN356" s="28" t="n">
        <v>2.38220000267029</v>
      </c>
      <c r="BO356" s="28"/>
      <c r="BP356" s="28" t="n">
        <v>2.55470000267029</v>
      </c>
      <c r="BQ356" s="28" t="n">
        <v>2.16720000267029</v>
      </c>
      <c r="BR356" s="28" t="n">
        <v>2.12470000267029</v>
      </c>
      <c r="BS356" s="28" t="n">
        <v>2.08720000267029</v>
      </c>
      <c r="BT356" s="28" t="n">
        <v>2.20970000267029</v>
      </c>
      <c r="BU356" s="28" t="n">
        <v>2.27720000267029</v>
      </c>
      <c r="BV356" s="28" t="n">
        <v>2.33470000267029</v>
      </c>
      <c r="BW356" s="28"/>
      <c r="BY356" s="28"/>
      <c r="BZ356" s="28" t="n">
        <v>2.22720000267029</v>
      </c>
      <c r="CK356" s="28"/>
    </row>
    <row r="357" customFormat="false" ht="12.75" hidden="false" customHeight="false" outlineLevel="0" collapsed="false">
      <c r="A357" s="56" t="n">
        <v>35802</v>
      </c>
      <c r="O357" s="28"/>
      <c r="P357" s="28"/>
      <c r="Q357" s="28"/>
      <c r="R357" s="28" t="n">
        <v>2.0803333123525</v>
      </c>
      <c r="S357" s="28"/>
      <c r="T357" s="28" t="n">
        <v>2.1353333123525</v>
      </c>
      <c r="U357" s="28" t="n">
        <v>1.8803333123525</v>
      </c>
      <c r="V357" s="28" t="n">
        <v>1.8428333123525</v>
      </c>
      <c r="W357" s="28" t="n">
        <v>1.5903333123525</v>
      </c>
      <c r="X357" s="28" t="n">
        <v>1.9278333123525</v>
      </c>
      <c r="Y357" s="28" t="n">
        <v>2.0428333123525</v>
      </c>
      <c r="Z357" s="28" t="n">
        <v>2.0728333123525</v>
      </c>
      <c r="AA357" s="28"/>
      <c r="AC357" s="28"/>
      <c r="AD357" s="28" t="n">
        <v>1.9803333123525</v>
      </c>
      <c r="BF357" s="28" t="n">
        <v>2.11350006103516</v>
      </c>
      <c r="BK357" s="28"/>
      <c r="BL357" s="28"/>
      <c r="BM357" s="28"/>
      <c r="BN357" s="28" t="n">
        <v>2.36139998435974</v>
      </c>
      <c r="BO357" s="28"/>
      <c r="BP357" s="28" t="n">
        <v>2.53139998435974</v>
      </c>
      <c r="BQ357" s="28" t="n">
        <v>2.14139998435974</v>
      </c>
      <c r="BR357" s="28" t="n">
        <v>2.10389998435974</v>
      </c>
      <c r="BS357" s="28" t="n">
        <v>2.06639998435974</v>
      </c>
      <c r="BT357" s="28" t="n">
        <v>2.18639998435974</v>
      </c>
      <c r="BU357" s="28" t="n">
        <v>2.25389998435974</v>
      </c>
      <c r="BV357" s="28" t="n">
        <v>2.31389998435974</v>
      </c>
      <c r="BW357" s="28"/>
      <c r="BY357" s="28"/>
      <c r="BZ357" s="28" t="n">
        <v>2.20139998435974</v>
      </c>
      <c r="CK357" s="28"/>
    </row>
    <row r="358" customFormat="false" ht="12.75" hidden="false" customHeight="false" outlineLevel="0" collapsed="false">
      <c r="A358" s="56" t="n">
        <v>35803</v>
      </c>
      <c r="O358" s="28"/>
      <c r="P358" s="28"/>
      <c r="Q358" s="28"/>
      <c r="R358" s="28" t="n">
        <v>2.08933333555857</v>
      </c>
      <c r="S358" s="28"/>
      <c r="T358" s="28" t="n">
        <v>2.14433333555857</v>
      </c>
      <c r="U358" s="28" t="n">
        <v>1.89183333555857</v>
      </c>
      <c r="V358" s="28" t="n">
        <v>1.85433333555857</v>
      </c>
      <c r="W358" s="28" t="n">
        <v>1.59183333555857</v>
      </c>
      <c r="X358" s="28" t="n">
        <v>1.93433333555857</v>
      </c>
      <c r="Y358" s="28" t="n">
        <v>2.05183333555857</v>
      </c>
      <c r="Z358" s="28" t="n">
        <v>2.08433333555857</v>
      </c>
      <c r="AA358" s="28"/>
      <c r="AC358" s="28"/>
      <c r="AD358" s="28" t="n">
        <v>1.99183333555857</v>
      </c>
      <c r="BF358" s="28" t="n">
        <v>2.0685000038147</v>
      </c>
      <c r="BK358" s="28"/>
      <c r="BL358" s="28"/>
      <c r="BM358" s="28"/>
      <c r="BN358" s="28" t="n">
        <v>2.38000001907349</v>
      </c>
      <c r="BO358" s="28"/>
      <c r="BP358" s="28" t="n">
        <v>2.55500001907349</v>
      </c>
      <c r="BQ358" s="28" t="n">
        <v>2.16000001907349</v>
      </c>
      <c r="BR358" s="28" t="n">
        <v>2.12500001907349</v>
      </c>
      <c r="BS358" s="28" t="n">
        <v>2.08875001907349</v>
      </c>
      <c r="BT358" s="28" t="n">
        <v>2.20500001907349</v>
      </c>
      <c r="BU358" s="28" t="n">
        <v>2.27250001907349</v>
      </c>
      <c r="BV358" s="28" t="n">
        <v>2.33500001907349</v>
      </c>
      <c r="BW358" s="28"/>
      <c r="BY358" s="28"/>
      <c r="BZ358" s="28" t="n">
        <v>2.22000001907349</v>
      </c>
      <c r="CK358" s="28"/>
    </row>
    <row r="359" customFormat="false" ht="12.75" hidden="false" customHeight="false" outlineLevel="0" collapsed="false">
      <c r="A359" s="56" t="n">
        <v>35804</v>
      </c>
      <c r="O359" s="28"/>
      <c r="P359" s="28"/>
      <c r="Q359" s="28"/>
      <c r="R359" s="28" t="n">
        <v>2.07099997997284</v>
      </c>
      <c r="S359" s="28"/>
      <c r="T359" s="28" t="n">
        <v>2.12849997997284</v>
      </c>
      <c r="U359" s="28" t="n">
        <v>1.88099997997284</v>
      </c>
      <c r="V359" s="28" t="n">
        <v>1.84349997997284</v>
      </c>
      <c r="W359" s="28" t="n">
        <v>1.59099997997284</v>
      </c>
      <c r="X359" s="28" t="n">
        <v>1.92599997997284</v>
      </c>
      <c r="Y359" s="28" t="n">
        <v>2.03599997997284</v>
      </c>
      <c r="Z359" s="28" t="n">
        <v>2.10349997997284</v>
      </c>
      <c r="AA359" s="28"/>
      <c r="AC359" s="28"/>
      <c r="AD359" s="28" t="n">
        <v>1.98099997997284</v>
      </c>
      <c r="BF359" s="28" t="n">
        <v>2.07300002098084</v>
      </c>
      <c r="BK359" s="28"/>
      <c r="BL359" s="28"/>
      <c r="BM359" s="28"/>
      <c r="BN359" s="28" t="n">
        <v>2.37119994163513</v>
      </c>
      <c r="BO359" s="28"/>
      <c r="BP359" s="28" t="n">
        <v>2.54619994163513</v>
      </c>
      <c r="BQ359" s="28" t="n">
        <v>2.15119994163513</v>
      </c>
      <c r="BR359" s="28" t="n">
        <v>2.12119994163513</v>
      </c>
      <c r="BS359" s="28" t="n">
        <v>2.07619994163513</v>
      </c>
      <c r="BT359" s="28" t="n">
        <v>2.19619994163513</v>
      </c>
      <c r="BU359" s="28" t="n">
        <v>2.26619994163513</v>
      </c>
      <c r="BV359" s="28" t="n">
        <v>2.35369994163513</v>
      </c>
      <c r="BW359" s="28"/>
      <c r="BY359" s="28"/>
      <c r="BZ359" s="28" t="n">
        <v>2.21119994163513</v>
      </c>
      <c r="CK359" s="28"/>
    </row>
    <row r="360" customFormat="false" ht="12.75" hidden="false" customHeight="false" outlineLevel="0" collapsed="false">
      <c r="A360" s="56" t="n">
        <v>35807</v>
      </c>
      <c r="O360" s="28"/>
      <c r="P360" s="28"/>
      <c r="Q360" s="28"/>
      <c r="R360" s="28" t="n">
        <v>2.0766666730245</v>
      </c>
      <c r="S360" s="28"/>
      <c r="T360" s="28" t="n">
        <v>2.1366666730245</v>
      </c>
      <c r="U360" s="28" t="n">
        <v>1.8866666730245</v>
      </c>
      <c r="V360" s="28" t="n">
        <v>1.8491666730245</v>
      </c>
      <c r="W360" s="28" t="n">
        <v>1.5716666730245</v>
      </c>
      <c r="X360" s="28" t="n">
        <v>1.9316666730245</v>
      </c>
      <c r="Y360" s="28" t="n">
        <v>2.0429166730245</v>
      </c>
      <c r="Z360" s="28" t="n">
        <v>2.1091666730245</v>
      </c>
      <c r="AA360" s="28"/>
      <c r="AC360" s="28"/>
      <c r="AD360" s="28" t="n">
        <v>1.9866666730245</v>
      </c>
      <c r="BF360" s="28" t="n">
        <v>2.09550001144409</v>
      </c>
      <c r="BK360" s="28"/>
      <c r="BL360" s="28"/>
      <c r="BM360" s="28"/>
      <c r="BN360" s="28" t="n">
        <v>2.37079992294312</v>
      </c>
      <c r="BO360" s="28"/>
      <c r="BP360" s="28" t="n">
        <v>2.54579992294312</v>
      </c>
      <c r="BQ360" s="28" t="n">
        <v>2.15579992294312</v>
      </c>
      <c r="BR360" s="28" t="n">
        <v>2.11579992294312</v>
      </c>
      <c r="BS360" s="28" t="n">
        <v>2.06579992294312</v>
      </c>
      <c r="BT360" s="28" t="n">
        <v>2.19579992294312</v>
      </c>
      <c r="BU360" s="28" t="n">
        <v>2.26579992294312</v>
      </c>
      <c r="BV360" s="28" t="n">
        <v>2.35329992294312</v>
      </c>
      <c r="BW360" s="28"/>
      <c r="BY360" s="28"/>
      <c r="BZ360" s="28" t="n">
        <v>2.21579992294312</v>
      </c>
      <c r="CK360" s="28"/>
    </row>
    <row r="361" customFormat="false" ht="12.75" hidden="false" customHeight="false" outlineLevel="0" collapsed="false">
      <c r="A361" s="56" t="n">
        <v>35808</v>
      </c>
      <c r="O361" s="28"/>
      <c r="P361" s="28"/>
      <c r="Q361" s="28"/>
      <c r="R361" s="28" t="n">
        <v>2.08816667397817</v>
      </c>
      <c r="S361" s="28"/>
      <c r="T361" s="28" t="n">
        <v>2.14816667397817</v>
      </c>
      <c r="U361" s="28" t="n">
        <v>1.89316667397817</v>
      </c>
      <c r="V361" s="28" t="n">
        <v>1.85816667397817</v>
      </c>
      <c r="W361" s="28" t="n">
        <v>1.57816667397817</v>
      </c>
      <c r="X361" s="28" t="n">
        <v>1.93566667397817</v>
      </c>
      <c r="Y361" s="28" t="n">
        <v>2.05316667397817</v>
      </c>
      <c r="Z361" s="28" t="n">
        <v>2.11316667397817</v>
      </c>
      <c r="AA361" s="28"/>
      <c r="AC361" s="28"/>
      <c r="AD361" s="28" t="n">
        <v>1.99316667397817</v>
      </c>
      <c r="BF361" s="28" t="n">
        <v>2.12050000667572</v>
      </c>
      <c r="BK361" s="28"/>
      <c r="BL361" s="28"/>
      <c r="BM361" s="28"/>
      <c r="BN361" s="28" t="n">
        <v>2.38060002326965</v>
      </c>
      <c r="BO361" s="28"/>
      <c r="BP361" s="28" t="n">
        <v>2.55560002326965</v>
      </c>
      <c r="BQ361" s="28" t="n">
        <v>2.16060002326965</v>
      </c>
      <c r="BR361" s="28" t="n">
        <v>2.12060002326965</v>
      </c>
      <c r="BS361" s="28" t="n">
        <v>2.07560002326965</v>
      </c>
      <c r="BT361" s="28" t="n">
        <v>2.20560002326965</v>
      </c>
      <c r="BU361" s="28" t="n">
        <v>2.27560002326965</v>
      </c>
      <c r="BV361" s="28" t="n">
        <v>2.35810002326965</v>
      </c>
      <c r="BW361" s="28"/>
      <c r="BY361" s="28"/>
      <c r="BZ361" s="28" t="n">
        <v>2.22060002326965</v>
      </c>
      <c r="CK361" s="28"/>
    </row>
    <row r="362" customFormat="false" ht="12.75" hidden="false" customHeight="false" outlineLevel="0" collapsed="false">
      <c r="A362" s="56" t="n">
        <v>35809</v>
      </c>
      <c r="O362" s="28"/>
      <c r="P362" s="28"/>
      <c r="Q362" s="28"/>
      <c r="R362" s="28" t="n">
        <v>2.13349997997284</v>
      </c>
      <c r="S362" s="28"/>
      <c r="T362" s="28" t="n">
        <v>2.19349997997284</v>
      </c>
      <c r="U362" s="28" t="n">
        <v>1.93849997997284</v>
      </c>
      <c r="V362" s="28" t="n">
        <v>1.90099997997284</v>
      </c>
      <c r="W362" s="28" t="n">
        <v>1.61349997997284</v>
      </c>
      <c r="X362" s="28" t="n">
        <v>1.97849997997284</v>
      </c>
      <c r="Y362" s="28" t="n">
        <v>2.09849997997284</v>
      </c>
      <c r="Z362" s="28" t="n">
        <v>2.18599997997284</v>
      </c>
      <c r="AA362" s="28"/>
      <c r="AC362" s="28"/>
      <c r="AD362" s="28" t="n">
        <v>2.03849997997284</v>
      </c>
      <c r="BF362" s="28" t="n">
        <v>2.20950006961823</v>
      </c>
      <c r="BK362" s="28"/>
      <c r="BL362" s="28"/>
      <c r="BM362" s="28"/>
      <c r="BN362" s="28" t="n">
        <v>2.39899997711182</v>
      </c>
      <c r="BO362" s="28"/>
      <c r="BP362" s="28" t="n">
        <v>2.57149997711182</v>
      </c>
      <c r="BQ362" s="28" t="n">
        <v>2.17649997711182</v>
      </c>
      <c r="BR362" s="28" t="n">
        <v>2.13899997711182</v>
      </c>
      <c r="BS362" s="28" t="n">
        <v>2.08899997711182</v>
      </c>
      <c r="BT362" s="28" t="n">
        <v>2.22649997711182</v>
      </c>
      <c r="BU362" s="28" t="n">
        <v>2.29649997711182</v>
      </c>
      <c r="BV362" s="28" t="n">
        <v>2.38899997711182</v>
      </c>
      <c r="BW362" s="28"/>
      <c r="BY362" s="28"/>
      <c r="BZ362" s="28" t="n">
        <v>2.23649997711182</v>
      </c>
      <c r="CK362" s="28"/>
    </row>
    <row r="363" customFormat="false" ht="12.75" hidden="false" customHeight="false" outlineLevel="0" collapsed="false">
      <c r="A363" s="56" t="n">
        <v>35810</v>
      </c>
      <c r="O363" s="28"/>
      <c r="P363" s="28"/>
      <c r="Q363" s="28"/>
      <c r="R363" s="28" t="n">
        <v>2.17699996630351</v>
      </c>
      <c r="S363" s="28"/>
      <c r="T363" s="28" t="n">
        <v>2.23699996630351</v>
      </c>
      <c r="U363" s="28" t="n">
        <v>1.97449996630351</v>
      </c>
      <c r="V363" s="28" t="n">
        <v>1.93699996630351</v>
      </c>
      <c r="W363" s="28" t="n">
        <v>1.63199996630351</v>
      </c>
      <c r="X363" s="28" t="n">
        <v>2.01699996630351</v>
      </c>
      <c r="Y363" s="28" t="n">
        <v>2.13949996630351</v>
      </c>
      <c r="Z363" s="28" t="n">
        <v>2.22699996630351</v>
      </c>
      <c r="AA363" s="28"/>
      <c r="AC363" s="28"/>
      <c r="AD363" s="28" t="n">
        <v>2.07449996630351</v>
      </c>
      <c r="BF363" s="28" t="n">
        <v>2.29250001907349</v>
      </c>
      <c r="BK363" s="28"/>
      <c r="BL363" s="28"/>
      <c r="BM363" s="28"/>
      <c r="BN363" s="28" t="n">
        <v>2.4246000289917</v>
      </c>
      <c r="BO363" s="28"/>
      <c r="BP363" s="28" t="n">
        <v>2.5971000289917</v>
      </c>
      <c r="BQ363" s="28" t="n">
        <v>2.2021000289917</v>
      </c>
      <c r="BR363" s="28" t="n">
        <v>2.1596000289917</v>
      </c>
      <c r="BS363" s="28" t="n">
        <v>2.0971000289917</v>
      </c>
      <c r="BT363" s="28" t="n">
        <v>2.2446000289917</v>
      </c>
      <c r="BU363" s="28" t="n">
        <v>2.3221000289917</v>
      </c>
      <c r="BV363" s="28" t="n">
        <v>2.4196000289917</v>
      </c>
      <c r="BW363" s="28"/>
      <c r="BY363" s="28"/>
      <c r="BZ363" s="28" t="n">
        <v>2.2621000289917</v>
      </c>
      <c r="CK363" s="28"/>
    </row>
    <row r="364" customFormat="false" ht="12.75" hidden="false" customHeight="false" outlineLevel="0" collapsed="false">
      <c r="A364" s="56" t="n">
        <v>35811</v>
      </c>
      <c r="O364" s="28"/>
      <c r="P364" s="28"/>
      <c r="Q364" s="28"/>
      <c r="R364" s="28" t="n">
        <v>2.15749994913737</v>
      </c>
      <c r="S364" s="28"/>
      <c r="T364" s="28" t="n">
        <v>2.21749994913737</v>
      </c>
      <c r="U364" s="28" t="n">
        <v>1.96249994913737</v>
      </c>
      <c r="V364" s="28" t="n">
        <v>1.92749994913737</v>
      </c>
      <c r="W364" s="28" t="n">
        <v>1.63249994913737</v>
      </c>
      <c r="X364" s="28" t="n">
        <v>2.00499994913737</v>
      </c>
      <c r="Y364" s="28" t="n">
        <v>2.12249994913737</v>
      </c>
      <c r="Z364" s="28" t="n">
        <v>2.20249994913737</v>
      </c>
      <c r="AA364" s="28"/>
      <c r="AC364" s="28"/>
      <c r="AD364" s="28" t="n">
        <v>2.06249994913737</v>
      </c>
      <c r="BF364" s="28" t="n">
        <v>2.2385000038147</v>
      </c>
      <c r="BK364" s="28"/>
      <c r="BL364" s="28"/>
      <c r="BM364" s="28"/>
      <c r="BN364" s="28" t="n">
        <v>2.41219997406006</v>
      </c>
      <c r="BO364" s="28"/>
      <c r="BP364" s="28" t="n">
        <v>2.58719997406006</v>
      </c>
      <c r="BQ364" s="28" t="n">
        <v>2.18969997406006</v>
      </c>
      <c r="BR364" s="28" t="n">
        <v>2.15469997406006</v>
      </c>
      <c r="BS364" s="28" t="n">
        <v>2.09219997406006</v>
      </c>
      <c r="BT364" s="28" t="n">
        <v>2.23719997406006</v>
      </c>
      <c r="BU364" s="28" t="n">
        <v>2.30969997406006</v>
      </c>
      <c r="BV364" s="28" t="n">
        <v>2.40469997406006</v>
      </c>
      <c r="BW364" s="28"/>
      <c r="BY364" s="28"/>
      <c r="BZ364" s="28" t="n">
        <v>2.24969997406006</v>
      </c>
      <c r="CK364" s="28"/>
    </row>
    <row r="365" customFormat="false" ht="12.75" hidden="false" customHeight="false" outlineLevel="0" collapsed="false">
      <c r="A365" s="56" t="n">
        <v>35815</v>
      </c>
      <c r="O365" s="28"/>
      <c r="P365" s="28"/>
      <c r="Q365" s="28"/>
      <c r="R365" s="28" t="n">
        <v>2.16033331553141</v>
      </c>
      <c r="S365" s="28"/>
      <c r="T365" s="28" t="n">
        <v>2.22033331553141</v>
      </c>
      <c r="U365" s="28" t="n">
        <v>1.96533331553141</v>
      </c>
      <c r="V365" s="28" t="n">
        <v>1.92783331553141</v>
      </c>
      <c r="W365" s="28" t="n">
        <v>1.63033331553141</v>
      </c>
      <c r="X365" s="28" t="n">
        <v>2.00533331553141</v>
      </c>
      <c r="Y365" s="28" t="n">
        <v>2.12533331553141</v>
      </c>
      <c r="Z365" s="28" t="n">
        <v>2.17783331553141</v>
      </c>
      <c r="AA365" s="28"/>
      <c r="AC365" s="28"/>
      <c r="AD365" s="28" t="n">
        <v>2.06533331553141</v>
      </c>
      <c r="BF365" s="28" t="n">
        <v>2.16000003814697</v>
      </c>
      <c r="BK365" s="28"/>
      <c r="BL365" s="28"/>
      <c r="BM365" s="28"/>
      <c r="BN365" s="28" t="n">
        <v>2.42239999771118</v>
      </c>
      <c r="BO365" s="28"/>
      <c r="BP365" s="28" t="n">
        <v>2.59739999771118</v>
      </c>
      <c r="BQ365" s="28" t="n">
        <v>2.20239999771118</v>
      </c>
      <c r="BR365" s="28" t="n">
        <v>2.16239999771118</v>
      </c>
      <c r="BS365" s="28" t="n">
        <v>2.10239999771118</v>
      </c>
      <c r="BT365" s="28" t="n">
        <v>2.24489999771118</v>
      </c>
      <c r="BU365" s="28" t="n">
        <v>2.32239999771118</v>
      </c>
      <c r="BV365" s="28" t="n">
        <v>2.38239999771118</v>
      </c>
      <c r="BW365" s="28"/>
      <c r="BY365" s="28"/>
      <c r="BZ365" s="28" t="n">
        <v>2.26239999771118</v>
      </c>
      <c r="CK365" s="28"/>
    </row>
    <row r="366" customFormat="false" ht="12.75" hidden="false" customHeight="false" outlineLevel="0" collapsed="false">
      <c r="A366" s="56" t="n">
        <v>35816</v>
      </c>
      <c r="O366" s="28"/>
      <c r="P366" s="28"/>
      <c r="Q366" s="28"/>
      <c r="R366" s="28" t="n">
        <v>2.20933334032695</v>
      </c>
      <c r="S366" s="28"/>
      <c r="T366" s="28" t="n">
        <v>2.27183334032695</v>
      </c>
      <c r="U366" s="28" t="n">
        <v>2.00683334032694</v>
      </c>
      <c r="V366" s="28" t="n">
        <v>1.96183334032694</v>
      </c>
      <c r="W366" s="28" t="n">
        <v>1.65933334032694</v>
      </c>
      <c r="X366" s="28" t="n">
        <v>2.04933334032694</v>
      </c>
      <c r="Y366" s="28" t="n">
        <v>2.17433334032694</v>
      </c>
      <c r="Z366" s="28" t="n">
        <v>2.20683334032695</v>
      </c>
      <c r="AA366" s="28"/>
      <c r="AC366" s="28"/>
      <c r="AD366" s="28" t="n">
        <v>2.10683334032695</v>
      </c>
      <c r="BF366" s="28" t="n">
        <v>2.18550004959106</v>
      </c>
      <c r="BK366" s="28"/>
      <c r="BL366" s="28"/>
      <c r="BM366" s="28"/>
      <c r="BN366" s="28" t="n">
        <v>2.45879998207092</v>
      </c>
      <c r="BO366" s="28"/>
      <c r="BP366" s="28" t="n">
        <v>2.64129998207092</v>
      </c>
      <c r="BQ366" s="28" t="n">
        <v>2.23629998207092</v>
      </c>
      <c r="BR366" s="28" t="n">
        <v>2.19379998207092</v>
      </c>
      <c r="BS366" s="28" t="n">
        <v>2.11879998207092</v>
      </c>
      <c r="BT366" s="28" t="n">
        <v>2.28129998207092</v>
      </c>
      <c r="BU366" s="28" t="n">
        <v>2.35629998207092</v>
      </c>
      <c r="BV366" s="28" t="n">
        <v>2.39379998207092</v>
      </c>
      <c r="BW366" s="28"/>
      <c r="BY366" s="28"/>
      <c r="BZ366" s="28" t="n">
        <v>2.29629998207092</v>
      </c>
      <c r="CK366" s="28"/>
    </row>
    <row r="367" customFormat="false" ht="12.75" hidden="false" customHeight="false" outlineLevel="0" collapsed="false">
      <c r="A367" s="56" t="n">
        <v>35817</v>
      </c>
      <c r="O367" s="28"/>
      <c r="P367" s="28"/>
      <c r="Q367" s="28"/>
      <c r="R367" s="28" t="n">
        <v>2.20199998219808</v>
      </c>
      <c r="S367" s="28"/>
      <c r="T367" s="28" t="n">
        <v>2.26699998219808</v>
      </c>
      <c r="U367" s="28" t="n">
        <v>1.99949998219808</v>
      </c>
      <c r="V367" s="28" t="n">
        <v>1.95699998219808</v>
      </c>
      <c r="W367" s="28" t="n">
        <v>1.61699998219808</v>
      </c>
      <c r="X367" s="28" t="n">
        <v>2.04074998219808</v>
      </c>
      <c r="Y367" s="28" t="n">
        <v>2.16699998219808</v>
      </c>
      <c r="Z367" s="28" t="n">
        <v>2.20199998219808</v>
      </c>
      <c r="AA367" s="28"/>
      <c r="AC367" s="28"/>
      <c r="AD367" s="28" t="n">
        <v>2.09949998219808</v>
      </c>
      <c r="BF367" s="28" t="n">
        <v>2.17100005149841</v>
      </c>
      <c r="BK367" s="28"/>
      <c r="BL367" s="28"/>
      <c r="BM367" s="28"/>
      <c r="BN367" s="28" t="n">
        <v>2.4518000125885</v>
      </c>
      <c r="BO367" s="28"/>
      <c r="BP367" s="28" t="n">
        <v>2.6368000125885</v>
      </c>
      <c r="BQ367" s="28" t="n">
        <v>2.2268000125885</v>
      </c>
      <c r="BR367" s="28" t="n">
        <v>2.2218000125885</v>
      </c>
      <c r="BS367" s="28" t="n">
        <v>2.1018000125885</v>
      </c>
      <c r="BT367" s="28" t="n">
        <v>2.2743000125885</v>
      </c>
      <c r="BU367" s="28" t="n">
        <v>2.3493000125885</v>
      </c>
      <c r="BV367" s="28" t="n">
        <v>2.4368000125885</v>
      </c>
      <c r="BW367" s="28"/>
      <c r="BY367" s="28"/>
      <c r="BZ367" s="28" t="n">
        <v>2.2868000125885</v>
      </c>
      <c r="CK367" s="28"/>
    </row>
    <row r="368" customFormat="false" ht="12.75" hidden="false" customHeight="false" outlineLevel="0" collapsed="false">
      <c r="A368" s="56" t="n">
        <v>35818</v>
      </c>
      <c r="O368" s="28"/>
      <c r="P368" s="28"/>
      <c r="Q368" s="28"/>
      <c r="R368" s="28" t="n">
        <v>2.18314283234733</v>
      </c>
      <c r="S368" s="28"/>
      <c r="T368" s="28" t="n">
        <v>2.24564283234733</v>
      </c>
      <c r="U368" s="28" t="n">
        <v>1.95814283234733</v>
      </c>
      <c r="V368" s="28" t="n">
        <v>1.91814283234732</v>
      </c>
      <c r="W368" s="28" t="n">
        <v>1.57314283234732</v>
      </c>
      <c r="X368" s="28" t="n">
        <v>2.01814283234733</v>
      </c>
      <c r="Y368" s="28" t="n">
        <v>2.14564283234733</v>
      </c>
      <c r="Z368" s="28" t="n">
        <v>2.16314283234733</v>
      </c>
      <c r="AA368" s="28"/>
      <c r="AC368" s="28"/>
      <c r="AD368" s="28" t="n">
        <v>2.06814283234732</v>
      </c>
      <c r="BF368" s="28" t="n">
        <v>2.11099992275238</v>
      </c>
      <c r="BK368" s="28"/>
      <c r="BL368" s="28"/>
      <c r="BM368" s="28"/>
      <c r="BN368" s="28" t="n">
        <v>2.43199996948242</v>
      </c>
      <c r="BO368" s="28"/>
      <c r="BP368" s="28" t="n">
        <v>2.61449996948242</v>
      </c>
      <c r="BQ368" s="28" t="n">
        <v>2.20199996948242</v>
      </c>
      <c r="BR368" s="28" t="n">
        <v>2.16199996948242</v>
      </c>
      <c r="BS368" s="28" t="n">
        <v>2.05699996948242</v>
      </c>
      <c r="BT368" s="28" t="n">
        <v>2.24699996948242</v>
      </c>
      <c r="BU368" s="28" t="n">
        <v>2.32699996948242</v>
      </c>
      <c r="BV368" s="28" t="n">
        <v>2.37699996948242</v>
      </c>
      <c r="BW368" s="28"/>
      <c r="BY368" s="28"/>
      <c r="BZ368" s="28" t="n">
        <v>2.26199996948242</v>
      </c>
      <c r="CK368" s="28"/>
    </row>
    <row r="369" customFormat="false" ht="12.75" hidden="false" customHeight="false" outlineLevel="0" collapsed="false">
      <c r="A369" s="56" t="n">
        <v>35821</v>
      </c>
      <c r="O369" s="28"/>
      <c r="P369" s="28"/>
      <c r="Q369" s="28"/>
      <c r="R369" s="28" t="n">
        <v>2.1735714503697</v>
      </c>
      <c r="S369" s="28"/>
      <c r="T369" s="28" t="n">
        <v>2.2360714503697</v>
      </c>
      <c r="U369" s="28" t="n">
        <v>1.9435714503697</v>
      </c>
      <c r="V369" s="28" t="n">
        <v>1.8985714503697</v>
      </c>
      <c r="W369" s="28" t="n">
        <v>1.5535714503697</v>
      </c>
      <c r="X369" s="28" t="n">
        <v>2.0060714503697</v>
      </c>
      <c r="Y369" s="28" t="n">
        <v>2.1360714503697</v>
      </c>
      <c r="Z369" s="28" t="n">
        <v>2.1485714503697</v>
      </c>
      <c r="AA369" s="28"/>
      <c r="AC369" s="28"/>
      <c r="AD369" s="28" t="n">
        <v>2.0535714503697</v>
      </c>
      <c r="BF369" s="28" t="n">
        <v>2.03200004577637</v>
      </c>
      <c r="BK369" s="28"/>
      <c r="BL369" s="28"/>
      <c r="BM369" s="28"/>
      <c r="BN369" s="28" t="n">
        <v>2.42340006828308</v>
      </c>
      <c r="BO369" s="28"/>
      <c r="BP369" s="28" t="n">
        <v>2.60840006828308</v>
      </c>
      <c r="BQ369" s="28" t="n">
        <v>2.17840006828308</v>
      </c>
      <c r="BR369" s="28" t="n">
        <v>2.13090006828308</v>
      </c>
      <c r="BS369" s="28" t="n">
        <v>2.04090006828308</v>
      </c>
      <c r="BT369" s="28" t="n">
        <v>2.23840006828308</v>
      </c>
      <c r="BU369" s="28" t="n">
        <v>2.31340006828308</v>
      </c>
      <c r="BV369" s="28" t="n">
        <v>2.35090006828308</v>
      </c>
      <c r="BW369" s="28"/>
      <c r="BY369" s="28"/>
      <c r="BZ369" s="28" t="n">
        <v>2.23840006828308</v>
      </c>
      <c r="CK369" s="28"/>
    </row>
    <row r="370" customFormat="false" ht="12.75" hidden="false" customHeight="false" outlineLevel="0" collapsed="false">
      <c r="A370" s="56" t="n">
        <v>35822</v>
      </c>
      <c r="O370" s="28"/>
      <c r="P370" s="28"/>
      <c r="Q370" s="28"/>
      <c r="R370" s="28" t="n">
        <v>2.16357142584664</v>
      </c>
      <c r="S370" s="28"/>
      <c r="T370" s="28" t="n">
        <v>2.22107142584665</v>
      </c>
      <c r="U370" s="28" t="n">
        <v>1.93357142584664</v>
      </c>
      <c r="V370" s="28" t="n">
        <v>1.87357142584664</v>
      </c>
      <c r="W370" s="28" t="n">
        <v>1.56357142584664</v>
      </c>
      <c r="X370" s="28" t="n">
        <v>1.99607142584664</v>
      </c>
      <c r="Y370" s="28" t="n">
        <v>2.12607142584664</v>
      </c>
      <c r="Z370" s="28" t="n">
        <v>2.12357142584664</v>
      </c>
      <c r="AA370" s="28"/>
      <c r="AC370" s="28"/>
      <c r="AD370" s="28" t="n">
        <v>2.04357142584664</v>
      </c>
      <c r="BF370" s="28" t="n">
        <v>2.02199995517731</v>
      </c>
      <c r="BK370" s="28"/>
      <c r="BL370" s="28"/>
      <c r="BM370" s="28"/>
      <c r="BN370" s="28" t="n">
        <v>2.41199998855591</v>
      </c>
      <c r="BO370" s="28"/>
      <c r="BP370" s="28" t="n">
        <v>2.59699998855591</v>
      </c>
      <c r="BQ370" s="28" t="n">
        <v>2.16699998855591</v>
      </c>
      <c r="BR370" s="28" t="n">
        <v>2.12699998855591</v>
      </c>
      <c r="BS370" s="28" t="n">
        <v>2.03699998855591</v>
      </c>
      <c r="BT370" s="28" t="n">
        <v>2.22699998855591</v>
      </c>
      <c r="BU370" s="28" t="n">
        <v>2.30199998855591</v>
      </c>
      <c r="BV370" s="28" t="n">
        <v>2.34699998855591</v>
      </c>
      <c r="BW370" s="28"/>
      <c r="BY370" s="28"/>
      <c r="BZ370" s="28" t="n">
        <v>2.22699998855591</v>
      </c>
      <c r="CK370" s="28"/>
    </row>
    <row r="371" customFormat="false" ht="12.75" hidden="false" customHeight="false" outlineLevel="0" collapsed="false">
      <c r="A371" s="56" t="n">
        <v>35823</v>
      </c>
      <c r="O371" s="28"/>
      <c r="P371" s="28"/>
      <c r="Q371" s="28"/>
      <c r="R371" s="28" t="n">
        <v>2.21214287621634</v>
      </c>
      <c r="S371" s="28"/>
      <c r="T371" s="28" t="n">
        <v>2.27714287621634</v>
      </c>
      <c r="U371" s="28" t="n">
        <v>1.98964287621634</v>
      </c>
      <c r="V371" s="28" t="n">
        <v>1.92964287621634</v>
      </c>
      <c r="W371" s="28" t="n">
        <v>1.59214287621634</v>
      </c>
      <c r="X371" s="28" t="n">
        <v>2.04464287621634</v>
      </c>
      <c r="Y371" s="28" t="n">
        <v>2.17214287621634</v>
      </c>
      <c r="Z371" s="28" t="n">
        <v>2.19464287621634</v>
      </c>
      <c r="AA371" s="28"/>
      <c r="AC371" s="28"/>
      <c r="AD371" s="28" t="n">
        <v>2.09964287621634</v>
      </c>
      <c r="BK371" s="28"/>
      <c r="BL371" s="28"/>
      <c r="BM371" s="28"/>
      <c r="BN371" s="28" t="n">
        <v>2.4514000415802</v>
      </c>
      <c r="BO371" s="28"/>
      <c r="BP371" s="28" t="n">
        <v>2.6389000415802</v>
      </c>
      <c r="BQ371" s="28" t="n">
        <v>2.2214000415802</v>
      </c>
      <c r="BR371" s="28" t="n">
        <v>2.1714000415802</v>
      </c>
      <c r="BS371" s="28" t="n">
        <v>2.0814000415802</v>
      </c>
      <c r="BT371" s="28" t="n">
        <v>2.2639000415802</v>
      </c>
      <c r="BU371" s="28" t="n">
        <v>2.3389000415802</v>
      </c>
      <c r="BV371" s="28" t="n">
        <v>2.3914000415802</v>
      </c>
      <c r="BW371" s="28"/>
      <c r="BY371" s="28"/>
      <c r="BZ371" s="28" t="n">
        <v>2.2814000415802</v>
      </c>
      <c r="CK371" s="28"/>
    </row>
    <row r="372" customFormat="false" ht="12.75" hidden="false" customHeight="false" outlineLevel="0" collapsed="false">
      <c r="A372" s="56" t="n">
        <v>35824</v>
      </c>
      <c r="O372" s="28"/>
      <c r="P372" s="28"/>
      <c r="Q372" s="28"/>
      <c r="R372" s="28" t="n">
        <v>2.3147143295833</v>
      </c>
      <c r="S372" s="28"/>
      <c r="T372" s="28" t="n">
        <v>2.3897143295833</v>
      </c>
      <c r="U372" s="28" t="n">
        <v>2.0897143295833</v>
      </c>
      <c r="V372" s="28" t="n">
        <v>2.0247143295833</v>
      </c>
      <c r="W372" s="28" t="n">
        <v>1.6847143295833</v>
      </c>
      <c r="X372" s="28" t="n">
        <v>2.1472143295833</v>
      </c>
      <c r="Y372" s="28" t="n">
        <v>2.2747143295833</v>
      </c>
      <c r="Z372" s="28" t="n">
        <v>2.2972143295833</v>
      </c>
      <c r="AA372" s="28"/>
      <c r="AC372" s="28"/>
      <c r="AD372" s="28" t="n">
        <v>2.1997143295833</v>
      </c>
      <c r="BK372" s="28"/>
      <c r="BL372" s="28"/>
      <c r="BM372" s="28"/>
      <c r="BN372" s="28" t="n">
        <v>2.51599998474121</v>
      </c>
      <c r="BO372" s="28"/>
      <c r="BP372" s="28" t="n">
        <v>2.70849998474121</v>
      </c>
      <c r="BQ372" s="28" t="n">
        <v>2.28599998474121</v>
      </c>
      <c r="BR372" s="28" t="n">
        <v>2.23099998474121</v>
      </c>
      <c r="BS372" s="28" t="n">
        <v>2.14599998474121</v>
      </c>
      <c r="BT372" s="28" t="n">
        <v>2.32849998474121</v>
      </c>
      <c r="BU372" s="28" t="n">
        <v>2.40349998474121</v>
      </c>
      <c r="BV372" s="28" t="n">
        <v>2.46599998474121</v>
      </c>
      <c r="BW372" s="28"/>
      <c r="BY372" s="28"/>
      <c r="BZ372" s="28" t="n">
        <v>2.32599998474121</v>
      </c>
      <c r="CK372" s="28"/>
    </row>
    <row r="373" customFormat="false" ht="12.75" hidden="false" customHeight="false" outlineLevel="0" collapsed="false">
      <c r="A373" s="56" t="n">
        <v>35825</v>
      </c>
      <c r="O373" s="28"/>
      <c r="P373" s="28"/>
      <c r="Q373" s="28"/>
      <c r="R373" s="28" t="n">
        <v>2.36728569439479</v>
      </c>
      <c r="S373" s="28"/>
      <c r="T373" s="28" t="n">
        <v>2.44578569439479</v>
      </c>
      <c r="U373" s="28" t="n">
        <v>2.13228569439479</v>
      </c>
      <c r="V373" s="28" t="n">
        <v>2.06228569439479</v>
      </c>
      <c r="W373" s="28" t="n">
        <v>1.69728569439479</v>
      </c>
      <c r="X373" s="28" t="n">
        <v>2.19978569439479</v>
      </c>
      <c r="Y373" s="28" t="n">
        <v>2.32728569439479</v>
      </c>
      <c r="Z373" s="28" t="n">
        <v>2.33478569439479</v>
      </c>
      <c r="AA373" s="28"/>
      <c r="AC373" s="28"/>
      <c r="AD373" s="28" t="n">
        <v>2.24228569439479</v>
      </c>
      <c r="BK373" s="28"/>
      <c r="BL373" s="28"/>
      <c r="BM373" s="28"/>
      <c r="BN373" s="28" t="n">
        <v>2.55060005187988</v>
      </c>
      <c r="BO373" s="28"/>
      <c r="BP373" s="28" t="n">
        <v>2.74310005187988</v>
      </c>
      <c r="BQ373" s="28" t="n">
        <v>2.32060005187988</v>
      </c>
      <c r="BR373" s="28" t="n">
        <v>2.25560005187988</v>
      </c>
      <c r="BS373" s="28" t="n">
        <v>2.19560005187988</v>
      </c>
      <c r="BT373" s="28" t="n">
        <v>2.36060005187988</v>
      </c>
      <c r="BU373" s="28" t="n">
        <v>2.43810005187988</v>
      </c>
      <c r="BV373" s="28" t="n">
        <v>2.48560005187988</v>
      </c>
      <c r="BW373" s="28"/>
      <c r="BY373" s="28"/>
      <c r="BZ373" s="28" t="n">
        <v>2.36060005187988</v>
      </c>
      <c r="CK373" s="28"/>
    </row>
    <row r="374" customFormat="false" ht="12.75" hidden="false" customHeight="false" outlineLevel="0" collapsed="false">
      <c r="A374" s="56" t="n">
        <v>35828</v>
      </c>
      <c r="O374" s="28"/>
      <c r="P374" s="28"/>
      <c r="Q374" s="28"/>
      <c r="R374" s="28" t="n">
        <v>2.34557144982474</v>
      </c>
      <c r="S374" s="28"/>
      <c r="T374" s="28" t="n">
        <v>2.41307144982474</v>
      </c>
      <c r="U374" s="28" t="n">
        <v>2.11807144982474</v>
      </c>
      <c r="V374" s="28" t="n">
        <v>2.04557144982474</v>
      </c>
      <c r="W374" s="28" t="n">
        <v>1.69557144982474</v>
      </c>
      <c r="X374" s="28" t="n">
        <v>2.18307144982474</v>
      </c>
      <c r="Y374" s="28" t="n">
        <v>2.30557144982474</v>
      </c>
      <c r="Z374" s="28" t="n">
        <v>2.30057144982474</v>
      </c>
      <c r="AA374" s="28"/>
      <c r="AC374" s="28"/>
      <c r="AD374" s="28" t="n">
        <v>2.22807144982474</v>
      </c>
      <c r="BK374" s="28"/>
      <c r="BL374" s="28"/>
      <c r="BM374" s="28"/>
      <c r="BN374" s="28" t="n">
        <v>2.53400006294251</v>
      </c>
      <c r="BO374" s="28"/>
      <c r="BP374" s="28" t="n">
        <v>2.7265000629425</v>
      </c>
      <c r="BQ374" s="28" t="n">
        <v>2.28400006294251</v>
      </c>
      <c r="BR374" s="28" t="n">
        <v>2.2440000629425</v>
      </c>
      <c r="BS374" s="28" t="n">
        <v>2.1590000629425</v>
      </c>
      <c r="BT374" s="28" t="n">
        <v>2.3490000629425</v>
      </c>
      <c r="BU374" s="28" t="n">
        <v>2.42150006294251</v>
      </c>
      <c r="BV374" s="28" t="n">
        <v>2.46400006294251</v>
      </c>
      <c r="BW374" s="28"/>
      <c r="BY374" s="28"/>
      <c r="BZ374" s="28" t="n">
        <v>2.32400006294251</v>
      </c>
      <c r="CK374" s="28"/>
    </row>
    <row r="375" customFormat="false" ht="12.75" hidden="false" customHeight="false" outlineLevel="0" collapsed="false">
      <c r="A375" s="56" t="n">
        <v>35829</v>
      </c>
      <c r="O375" s="28"/>
      <c r="P375" s="28"/>
      <c r="Q375" s="28"/>
      <c r="R375" s="28" t="n">
        <v>2.33728568894523</v>
      </c>
      <c r="S375" s="28"/>
      <c r="T375" s="28" t="n">
        <v>2.40728568894523</v>
      </c>
      <c r="U375" s="28" t="n">
        <v>2.10978568894523</v>
      </c>
      <c r="V375" s="28" t="n">
        <v>2.04228568894523</v>
      </c>
      <c r="W375" s="28" t="n">
        <v>1.69728568894523</v>
      </c>
      <c r="X375" s="28" t="n">
        <v>2.17478568894523</v>
      </c>
      <c r="Y375" s="28" t="n">
        <v>2.29978568894523</v>
      </c>
      <c r="Z375" s="28" t="n">
        <v>2.29728568894523</v>
      </c>
      <c r="AA375" s="28"/>
      <c r="AC375" s="28"/>
      <c r="AD375" s="28" t="n">
        <v>2.21978568894523</v>
      </c>
      <c r="BK375" s="28"/>
      <c r="BL375" s="28"/>
      <c r="BM375" s="28"/>
      <c r="BN375" s="28" t="n">
        <v>2.52839999198914</v>
      </c>
      <c r="BO375" s="28"/>
      <c r="BP375" s="28" t="n">
        <v>2.71839999198914</v>
      </c>
      <c r="BQ375" s="28" t="n">
        <v>2.28839999198914</v>
      </c>
      <c r="BR375" s="28" t="n">
        <v>2.24339999198914</v>
      </c>
      <c r="BS375" s="28" t="n">
        <v>2.15089999198914</v>
      </c>
      <c r="BT375" s="28" t="n">
        <v>2.34589999198914</v>
      </c>
      <c r="BU375" s="28" t="n">
        <v>2.41839999198914</v>
      </c>
      <c r="BV375" s="28" t="n">
        <v>2.46839999198914</v>
      </c>
      <c r="BW375" s="28"/>
      <c r="BY375" s="28"/>
      <c r="BZ375" s="28" t="n">
        <v>2.32839999198914</v>
      </c>
      <c r="CK375" s="28"/>
    </row>
    <row r="376" customFormat="false" ht="12.75" hidden="false" customHeight="false" outlineLevel="0" collapsed="false">
      <c r="A376" s="56" t="n">
        <v>35830</v>
      </c>
      <c r="O376" s="28"/>
      <c r="P376" s="28"/>
      <c r="Q376" s="28"/>
      <c r="R376" s="28" t="n">
        <v>2.38814282417297</v>
      </c>
      <c r="S376" s="28"/>
      <c r="T376" s="28" t="n">
        <v>2.45314282417297</v>
      </c>
      <c r="U376" s="28" t="n">
        <v>2.15064282417297</v>
      </c>
      <c r="V376" s="28" t="n">
        <v>2.07564282417297</v>
      </c>
      <c r="W376" s="28" t="n">
        <v>1.72814282417297</v>
      </c>
      <c r="X376" s="28" t="n">
        <v>2.22064282417297</v>
      </c>
      <c r="Y376" s="28" t="n">
        <v>2.35064282417297</v>
      </c>
      <c r="Z376" s="28" t="n">
        <v>2.33064282417297</v>
      </c>
      <c r="AA376" s="28"/>
      <c r="AC376" s="28"/>
      <c r="AD376" s="28" t="n">
        <v>2.26064282417297</v>
      </c>
      <c r="BK376" s="28"/>
      <c r="BL376" s="28"/>
      <c r="BM376" s="28"/>
      <c r="BN376" s="28" t="n">
        <v>2.55380005836487</v>
      </c>
      <c r="BO376" s="28"/>
      <c r="BP376" s="28" t="n">
        <v>2.74380005836487</v>
      </c>
      <c r="BQ376" s="28" t="n">
        <v>2.31130005836487</v>
      </c>
      <c r="BR376" s="28" t="n">
        <v>2.26880005836487</v>
      </c>
      <c r="BS376" s="28" t="n">
        <v>2.17380005836487</v>
      </c>
      <c r="BT376" s="28" t="n">
        <v>2.36880005836487</v>
      </c>
      <c r="BU376" s="28" t="n">
        <v>2.44380005836487</v>
      </c>
      <c r="BV376" s="28" t="n">
        <v>2.49380005836487</v>
      </c>
      <c r="BW376" s="28"/>
      <c r="BY376" s="28"/>
      <c r="BZ376" s="28" t="n">
        <v>2.35130005836487</v>
      </c>
      <c r="CK376" s="28"/>
    </row>
    <row r="377" customFormat="false" ht="12.75" hidden="false" customHeight="false" outlineLevel="0" collapsed="false">
      <c r="A377" s="56" t="n">
        <v>35831</v>
      </c>
      <c r="O377" s="28"/>
      <c r="P377" s="28"/>
      <c r="Q377" s="28"/>
      <c r="R377" s="28" t="n">
        <v>2.37699999128069</v>
      </c>
      <c r="S377" s="28"/>
      <c r="T377" s="28" t="n">
        <v>2.44199999128069</v>
      </c>
      <c r="U377" s="28" t="n">
        <v>2.14199999128069</v>
      </c>
      <c r="V377" s="28" t="n">
        <v>2.06199999128069</v>
      </c>
      <c r="W377" s="28" t="n">
        <v>1.71199999128069</v>
      </c>
      <c r="X377" s="28" t="n">
        <v>2.20699999128069</v>
      </c>
      <c r="Y377" s="28" t="n">
        <v>2.34449999128069</v>
      </c>
      <c r="Z377" s="28" t="n">
        <v>2.31699999128069</v>
      </c>
      <c r="AA377" s="28"/>
      <c r="AC377" s="28"/>
      <c r="AD377" s="28" t="n">
        <v>2.25199999128069</v>
      </c>
      <c r="BK377" s="28"/>
      <c r="BL377" s="28"/>
      <c r="BM377" s="28"/>
      <c r="BN377" s="28" t="n">
        <v>2.55099997520447</v>
      </c>
      <c r="BO377" s="28"/>
      <c r="BP377" s="28" t="n">
        <v>2.74099997520447</v>
      </c>
      <c r="BQ377" s="28" t="n">
        <v>2.31099997520447</v>
      </c>
      <c r="BR377" s="28" t="n">
        <v>2.27599997520447</v>
      </c>
      <c r="BS377" s="28" t="n">
        <v>2.17099997520447</v>
      </c>
      <c r="BT377" s="28" t="n">
        <v>2.36099997520447</v>
      </c>
      <c r="BU377" s="28" t="n">
        <v>2.44099997520447</v>
      </c>
      <c r="BV377" s="28" t="n">
        <v>2.50099997520447</v>
      </c>
      <c r="BW377" s="28"/>
      <c r="BY377" s="28"/>
      <c r="BZ377" s="28" t="n">
        <v>2.35099997520447</v>
      </c>
      <c r="CK377" s="28"/>
    </row>
    <row r="378" customFormat="false" ht="12.75" hidden="false" customHeight="false" outlineLevel="0" collapsed="false">
      <c r="A378" s="56" t="n">
        <v>35832</v>
      </c>
      <c r="O378" s="28"/>
      <c r="P378" s="28"/>
      <c r="Q378" s="28"/>
      <c r="R378" s="28" t="n">
        <v>2.2960000038147</v>
      </c>
      <c r="S378" s="28"/>
      <c r="T378" s="28" t="n">
        <v>2.3585000038147</v>
      </c>
      <c r="U378" s="28" t="n">
        <v>2.0785000038147</v>
      </c>
      <c r="V378" s="28" t="n">
        <v>2.0085000038147</v>
      </c>
      <c r="W378" s="28" t="n">
        <v>1.6660000038147</v>
      </c>
      <c r="X378" s="28" t="n">
        <v>2.1360000038147</v>
      </c>
      <c r="Y378" s="28" t="n">
        <v>2.2610000038147</v>
      </c>
      <c r="Z378" s="28" t="n">
        <v>2.2685000038147</v>
      </c>
      <c r="AA378" s="28"/>
      <c r="AC378" s="28"/>
      <c r="AD378" s="28" t="n">
        <v>2.1885000038147</v>
      </c>
      <c r="BK378" s="28"/>
      <c r="BL378" s="28"/>
      <c r="BM378" s="28"/>
      <c r="BN378" s="28" t="n">
        <v>2.50419998168945</v>
      </c>
      <c r="BO378" s="28"/>
      <c r="BP378" s="28" t="n">
        <v>2.69419998168945</v>
      </c>
      <c r="BQ378" s="28" t="n">
        <v>2.26669998168945</v>
      </c>
      <c r="BR378" s="28" t="n">
        <v>2.21919998168945</v>
      </c>
      <c r="BS378" s="28" t="n">
        <v>2.13919998168945</v>
      </c>
      <c r="BT378" s="28" t="n">
        <v>2.32169998168945</v>
      </c>
      <c r="BU378" s="28" t="n">
        <v>2.39669998168945</v>
      </c>
      <c r="BV378" s="28" t="n">
        <v>2.45419998168945</v>
      </c>
      <c r="BW378" s="28"/>
      <c r="BY378" s="28"/>
      <c r="BZ378" s="28" t="n">
        <v>2.30669998168945</v>
      </c>
      <c r="CK378" s="28"/>
    </row>
    <row r="379" customFormat="false" ht="12.75" hidden="false" customHeight="false" outlineLevel="0" collapsed="false">
      <c r="A379" s="56" t="n">
        <v>35835</v>
      </c>
      <c r="O379" s="28"/>
      <c r="P379" s="28"/>
      <c r="Q379" s="28"/>
      <c r="R379" s="28" t="n">
        <v>2.3361428124564</v>
      </c>
      <c r="S379" s="28"/>
      <c r="T379" s="28" t="n">
        <v>2.4036428124564</v>
      </c>
      <c r="U379" s="28" t="n">
        <v>2.1136428124564</v>
      </c>
      <c r="V379" s="28" t="n">
        <v>2.0461428124564</v>
      </c>
      <c r="W379" s="28" t="n">
        <v>1.7011428124564</v>
      </c>
      <c r="X379" s="28" t="n">
        <v>2.1711428124564</v>
      </c>
      <c r="Y379" s="28" t="n">
        <v>2.3011428124564</v>
      </c>
      <c r="Z379" s="28" t="n">
        <v>2.3061428124564</v>
      </c>
      <c r="AA379" s="28"/>
      <c r="AC379" s="28"/>
      <c r="AD379" s="28" t="n">
        <v>2.2236428124564</v>
      </c>
      <c r="BK379" s="28"/>
      <c r="BL379" s="28"/>
      <c r="BM379" s="28"/>
      <c r="BN379" s="28" t="n">
        <v>2.53540000915527</v>
      </c>
      <c r="BO379" s="28"/>
      <c r="BP379" s="28" t="n">
        <v>2.72540000915527</v>
      </c>
      <c r="BQ379" s="28" t="n">
        <v>2.30040000915527</v>
      </c>
      <c r="BR379" s="28" t="n">
        <v>2.25290000915527</v>
      </c>
      <c r="BS379" s="28" t="n">
        <v>2.17540000915527</v>
      </c>
      <c r="BT379" s="28" t="n">
        <v>2.35040000915527</v>
      </c>
      <c r="BU379" s="28" t="n">
        <v>2.42790000915527</v>
      </c>
      <c r="BV379" s="28" t="n">
        <v>2.48790000915527</v>
      </c>
      <c r="BW379" s="28"/>
      <c r="BY379" s="28"/>
      <c r="BZ379" s="28" t="n">
        <v>2.34040000915527</v>
      </c>
      <c r="CK379" s="28"/>
    </row>
    <row r="380" customFormat="false" ht="12.75" hidden="false" customHeight="false" outlineLevel="0" collapsed="false">
      <c r="A380" s="56" t="n">
        <v>35836</v>
      </c>
      <c r="O380" s="28"/>
      <c r="P380" s="28"/>
      <c r="Q380" s="28"/>
      <c r="R380" s="28" t="n">
        <v>2.31971427372524</v>
      </c>
      <c r="S380" s="28"/>
      <c r="T380" s="28" t="n">
        <v>2.38221427372524</v>
      </c>
      <c r="U380" s="28" t="n">
        <v>2.10221427372524</v>
      </c>
      <c r="V380" s="28" t="n">
        <v>2.02971427372524</v>
      </c>
      <c r="W380" s="28" t="n">
        <v>1.68971427372524</v>
      </c>
      <c r="X380" s="28" t="n">
        <v>2.15721427372524</v>
      </c>
      <c r="Y380" s="28" t="n">
        <v>2.28471427372524</v>
      </c>
      <c r="Z380" s="28" t="n">
        <v>2.28971427372524</v>
      </c>
      <c r="AA380" s="28"/>
      <c r="AC380" s="28"/>
      <c r="AD380" s="28" t="n">
        <v>2.21221427372524</v>
      </c>
      <c r="BK380" s="28"/>
      <c r="BL380" s="28"/>
      <c r="BM380" s="28"/>
      <c r="BN380" s="28" t="n">
        <v>2.53280000686646</v>
      </c>
      <c r="BO380" s="28"/>
      <c r="BP380" s="28" t="n">
        <v>2.73030000686645</v>
      </c>
      <c r="BQ380" s="28" t="n">
        <v>2.29780000686646</v>
      </c>
      <c r="BR380" s="28" t="n">
        <v>2.25030000686646</v>
      </c>
      <c r="BS380" s="28" t="n">
        <v>2.17780000686645</v>
      </c>
      <c r="BT380" s="28" t="n">
        <v>2.35030000686646</v>
      </c>
      <c r="BU380" s="28" t="n">
        <v>2.42530000686646</v>
      </c>
      <c r="BV380" s="28" t="n">
        <v>2.48530000686646</v>
      </c>
      <c r="BW380" s="28"/>
      <c r="BY380" s="28"/>
      <c r="BZ380" s="28" t="n">
        <v>2.33780000686646</v>
      </c>
      <c r="CK380" s="28"/>
    </row>
    <row r="381" customFormat="false" ht="12.75" hidden="false" customHeight="false" outlineLevel="0" collapsed="false">
      <c r="A381" s="56" t="n">
        <v>35837</v>
      </c>
      <c r="O381" s="28"/>
      <c r="P381" s="28"/>
      <c r="Q381" s="28"/>
      <c r="R381" s="28" t="n">
        <v>2.36700000081744</v>
      </c>
      <c r="S381" s="28"/>
      <c r="T381" s="28" t="n">
        <v>2.42950000081744</v>
      </c>
      <c r="U381" s="28" t="n">
        <v>2.14700000081744</v>
      </c>
      <c r="V381" s="28" t="n">
        <v>2.08450000081744</v>
      </c>
      <c r="W381" s="28" t="n">
        <v>1.73200000081744</v>
      </c>
      <c r="X381" s="28" t="n">
        <v>2.20450000081744</v>
      </c>
      <c r="Y381" s="28" t="n">
        <v>2.32950000081744</v>
      </c>
      <c r="Z381" s="28" t="n">
        <v>2.34450000081744</v>
      </c>
      <c r="AA381" s="28"/>
      <c r="AC381" s="28"/>
      <c r="AD381" s="28" t="n">
        <v>2.25700000081744</v>
      </c>
      <c r="BK381" s="28"/>
      <c r="BL381" s="28"/>
      <c r="BM381" s="28"/>
      <c r="BN381" s="28" t="n">
        <v>2.57200002670288</v>
      </c>
      <c r="BO381" s="28"/>
      <c r="BP381" s="28" t="n">
        <v>2.78700002670288</v>
      </c>
      <c r="BQ381" s="28" t="n">
        <v>2.33450002670288</v>
      </c>
      <c r="BR381" s="28" t="n">
        <v>2.29200002670288</v>
      </c>
      <c r="BS381" s="28" t="n">
        <v>2.21700002670288</v>
      </c>
      <c r="BT381" s="28" t="n">
        <v>2.39200002670288</v>
      </c>
      <c r="BU381" s="28" t="n">
        <v>2.46700002670288</v>
      </c>
      <c r="BV381" s="28" t="n">
        <v>2.52700002670288</v>
      </c>
      <c r="BW381" s="28"/>
      <c r="BY381" s="28"/>
      <c r="BZ381" s="28" t="n">
        <v>2.37450002670288</v>
      </c>
      <c r="CK381" s="28"/>
    </row>
    <row r="382" customFormat="false" ht="12.75" hidden="false" customHeight="false" outlineLevel="0" collapsed="false">
      <c r="A382" s="56" t="n">
        <v>35838</v>
      </c>
      <c r="O382" s="28"/>
      <c r="P382" s="28"/>
      <c r="Q382" s="28"/>
      <c r="R382" s="28" t="n">
        <v>2.30128567559379</v>
      </c>
      <c r="S382" s="28"/>
      <c r="T382" s="28" t="n">
        <v>2.36628567559379</v>
      </c>
      <c r="U382" s="28" t="n">
        <v>2.08128567559378</v>
      </c>
      <c r="V382" s="28" t="n">
        <v>2.01628567559379</v>
      </c>
      <c r="W382" s="28" t="n">
        <v>1.65128567559378</v>
      </c>
      <c r="X382" s="28" t="n">
        <v>2.13878567559379</v>
      </c>
      <c r="Y382" s="28" t="n">
        <v>2.26628567559379</v>
      </c>
      <c r="Z382" s="28" t="n">
        <v>2.26628567559379</v>
      </c>
      <c r="AA382" s="28"/>
      <c r="AC382" s="28"/>
      <c r="AD382" s="28" t="n">
        <v>2.19128567559379</v>
      </c>
      <c r="BK382" s="28"/>
      <c r="BL382" s="28"/>
      <c r="BM382" s="28"/>
      <c r="BN382" s="28" t="n">
        <v>2.52760000228882</v>
      </c>
      <c r="BO382" s="28"/>
      <c r="BP382" s="28" t="n">
        <v>2.75010000228882</v>
      </c>
      <c r="BQ382" s="28" t="n">
        <v>2.30260000228882</v>
      </c>
      <c r="BR382" s="28" t="n">
        <v>2.24760000228882</v>
      </c>
      <c r="BS382" s="28" t="n">
        <v>2.17760000228882</v>
      </c>
      <c r="BT382" s="28" t="n">
        <v>2.34760000228882</v>
      </c>
      <c r="BU382" s="28" t="n">
        <v>2.42260000228882</v>
      </c>
      <c r="BV382" s="28" t="n">
        <v>2.47760000228882</v>
      </c>
      <c r="BW382" s="28"/>
      <c r="BY382" s="28"/>
      <c r="BZ382" s="28" t="n">
        <v>2.34260000228882</v>
      </c>
      <c r="CK382" s="28"/>
    </row>
    <row r="383" customFormat="false" ht="12.75" hidden="false" customHeight="false" outlineLevel="0" collapsed="false">
      <c r="A383" s="56" t="n">
        <v>35839</v>
      </c>
      <c r="O383" s="28"/>
      <c r="P383" s="28"/>
      <c r="Q383" s="28"/>
      <c r="R383" s="28" t="n">
        <v>2.27385715075902</v>
      </c>
      <c r="S383" s="28"/>
      <c r="T383" s="28" t="n">
        <v>2.33885715075902</v>
      </c>
      <c r="U383" s="28" t="n">
        <v>2.06885715075902</v>
      </c>
      <c r="V383" s="28" t="n">
        <v>2.00885715075902</v>
      </c>
      <c r="W383" s="28" t="n">
        <v>1.67385715075902</v>
      </c>
      <c r="X383" s="28" t="n">
        <v>2.11635715075902</v>
      </c>
      <c r="Y383" s="28" t="n">
        <v>2.23885715075902</v>
      </c>
      <c r="Z383" s="28" t="n">
        <v>2.26885715075902</v>
      </c>
      <c r="AA383" s="28"/>
      <c r="AC383" s="28"/>
      <c r="AD383" s="28" t="n">
        <v>2.17885715075902</v>
      </c>
      <c r="BK383" s="28"/>
      <c r="BL383" s="28"/>
      <c r="BM383" s="28"/>
      <c r="BN383" s="28" t="n">
        <v>2.51000003814697</v>
      </c>
      <c r="BO383" s="28"/>
      <c r="BP383" s="28" t="n">
        <v>2.72500003814697</v>
      </c>
      <c r="BQ383" s="28" t="n">
        <v>2.28500003814697</v>
      </c>
      <c r="BR383" s="28" t="n">
        <v>2.23750003814697</v>
      </c>
      <c r="BS383" s="28" t="n">
        <v>2.17500003814697</v>
      </c>
      <c r="BT383" s="28" t="n">
        <v>2.33250003814697</v>
      </c>
      <c r="BU383" s="28" t="n">
        <v>2.40500003814697</v>
      </c>
      <c r="BV383" s="28" t="n">
        <v>2.46750003814697</v>
      </c>
      <c r="BW383" s="28"/>
      <c r="BY383" s="28"/>
      <c r="BZ383" s="28" t="n">
        <v>2.32500003814697</v>
      </c>
      <c r="CK383" s="28"/>
    </row>
    <row r="384" customFormat="false" ht="12.75" hidden="false" customHeight="false" outlineLevel="0" collapsed="false">
      <c r="A384" s="56" t="n">
        <v>35843</v>
      </c>
      <c r="O384" s="28"/>
      <c r="P384" s="28"/>
      <c r="Q384" s="28"/>
      <c r="R384" s="28" t="n">
        <v>2.33242848941258</v>
      </c>
      <c r="S384" s="28"/>
      <c r="T384" s="28" t="n">
        <v>2.39742848941258</v>
      </c>
      <c r="U384" s="28" t="n">
        <v>2.12742848941258</v>
      </c>
      <c r="V384" s="28" t="n">
        <v>2.06742848941258</v>
      </c>
      <c r="W384" s="28" t="n">
        <v>1.71992848941258</v>
      </c>
      <c r="X384" s="28" t="n">
        <v>2.17492848941258</v>
      </c>
      <c r="Y384" s="28" t="n">
        <v>2.29742848941258</v>
      </c>
      <c r="Z384" s="28" t="n">
        <v>2.33242848941258</v>
      </c>
      <c r="AA384" s="28"/>
      <c r="AC384" s="28"/>
      <c r="AD384" s="28" t="n">
        <v>2.23742848941258</v>
      </c>
      <c r="BK384" s="28"/>
      <c r="BL384" s="28"/>
      <c r="BM384" s="28"/>
      <c r="BN384" s="28" t="n">
        <v>2.55160002708435</v>
      </c>
      <c r="BO384" s="28"/>
      <c r="BP384" s="28" t="n">
        <v>2.76410002708435</v>
      </c>
      <c r="BQ384" s="28" t="n">
        <v>2.32660002708435</v>
      </c>
      <c r="BR384" s="28" t="n">
        <v>2.28160002708435</v>
      </c>
      <c r="BS384" s="28" t="n">
        <v>2.21660002708435</v>
      </c>
      <c r="BT384" s="28" t="n">
        <v>2.37910002708435</v>
      </c>
      <c r="BU384" s="28" t="n">
        <v>2.44910002708435</v>
      </c>
      <c r="BV384" s="28" t="n">
        <v>2.51660002708435</v>
      </c>
      <c r="BW384" s="28"/>
      <c r="BY384" s="28"/>
      <c r="BZ384" s="28" t="n">
        <v>2.36660002708435</v>
      </c>
      <c r="CK384" s="28"/>
    </row>
    <row r="385" customFormat="false" ht="12.75" hidden="false" customHeight="false" outlineLevel="0" collapsed="false">
      <c r="A385" s="56" t="n">
        <v>35844</v>
      </c>
      <c r="O385" s="28"/>
      <c r="P385" s="28"/>
      <c r="Q385" s="28"/>
      <c r="R385" s="28" t="n">
        <v>2.31757143565587</v>
      </c>
      <c r="S385" s="28"/>
      <c r="T385" s="28" t="n">
        <v>2.38257143565587</v>
      </c>
      <c r="U385" s="28" t="n">
        <v>2.11507143565587</v>
      </c>
      <c r="V385" s="28" t="n">
        <v>2.05507143565587</v>
      </c>
      <c r="W385" s="28" t="n">
        <v>1.70757143565587</v>
      </c>
      <c r="X385" s="28" t="n">
        <v>2.16007143565587</v>
      </c>
      <c r="Y385" s="28" t="n">
        <v>2.28757143565587</v>
      </c>
      <c r="Z385" s="28" t="n">
        <v>2.33507143565587</v>
      </c>
      <c r="AA385" s="28"/>
      <c r="AC385" s="28"/>
      <c r="AD385" s="28" t="n">
        <v>2.22507143565587</v>
      </c>
      <c r="BK385" s="28"/>
      <c r="BL385" s="28"/>
      <c r="BM385" s="28"/>
      <c r="BN385" s="28" t="n">
        <v>2.54300003051758</v>
      </c>
      <c r="BO385" s="28"/>
      <c r="BP385" s="28" t="n">
        <v>2.75300003051758</v>
      </c>
      <c r="BQ385" s="28" t="n">
        <v>2.31550003051758</v>
      </c>
      <c r="BR385" s="28" t="n">
        <v>2.27800003051758</v>
      </c>
      <c r="BS385" s="28" t="n">
        <v>2.21300003051758</v>
      </c>
      <c r="BT385" s="28" t="n">
        <v>2.37050003051758</v>
      </c>
      <c r="BU385" s="28" t="n">
        <v>2.44300003051758</v>
      </c>
      <c r="BV385" s="28" t="n">
        <v>2.51800003051758</v>
      </c>
      <c r="BW385" s="28"/>
      <c r="BY385" s="28"/>
      <c r="BZ385" s="28" t="n">
        <v>2.35550003051758</v>
      </c>
      <c r="CK385" s="28"/>
    </row>
    <row r="386" customFormat="false" ht="12.75" hidden="false" customHeight="false" outlineLevel="0" collapsed="false">
      <c r="A386" s="56" t="n">
        <v>35845</v>
      </c>
      <c r="O386" s="28"/>
      <c r="P386" s="28"/>
      <c r="Q386" s="28"/>
      <c r="R386" s="28" t="n">
        <v>2.29685715266636</v>
      </c>
      <c r="S386" s="28"/>
      <c r="T386" s="28" t="n">
        <v>2.36185715266636</v>
      </c>
      <c r="U386" s="28" t="n">
        <v>2.10185715266636</v>
      </c>
      <c r="V386" s="28" t="n">
        <v>2.04435715266636</v>
      </c>
      <c r="W386" s="28" t="n">
        <v>1.71435715266636</v>
      </c>
      <c r="X386" s="28" t="n">
        <v>2.14435715266636</v>
      </c>
      <c r="Y386" s="28" t="n">
        <v>2.26935715266636</v>
      </c>
      <c r="Z386" s="28" t="n">
        <v>2.31685715266636</v>
      </c>
      <c r="AA386" s="28"/>
      <c r="AC386" s="28"/>
      <c r="AD386" s="28" t="n">
        <v>2.21185715266636</v>
      </c>
      <c r="BK386" s="28"/>
      <c r="BL386" s="28"/>
      <c r="BM386" s="28"/>
      <c r="BN386" s="28" t="n">
        <v>2.5210000038147</v>
      </c>
      <c r="BO386" s="28"/>
      <c r="BP386" s="28" t="n">
        <v>2.7310000038147</v>
      </c>
      <c r="BQ386" s="28" t="n">
        <v>2.3060000038147</v>
      </c>
      <c r="BR386" s="28" t="n">
        <v>2.2560000038147</v>
      </c>
      <c r="BS386" s="28" t="n">
        <v>2.1910000038147</v>
      </c>
      <c r="BT386" s="28" t="n">
        <v>2.3510000038147</v>
      </c>
      <c r="BU386" s="28" t="n">
        <v>2.4235000038147</v>
      </c>
      <c r="BV386" s="28" t="n">
        <v>2.4960000038147</v>
      </c>
      <c r="BW386" s="28"/>
      <c r="BY386" s="28"/>
      <c r="BZ386" s="28" t="n">
        <v>2.3460000038147</v>
      </c>
      <c r="CK386" s="28"/>
    </row>
    <row r="387" customFormat="false" ht="12.75" hidden="false" customHeight="false" outlineLevel="0" collapsed="false">
      <c r="A387" s="56" t="n">
        <v>35846</v>
      </c>
      <c r="O387" s="28"/>
      <c r="P387" s="28"/>
      <c r="Q387" s="28"/>
      <c r="R387" s="28" t="n">
        <v>2.28471429007394</v>
      </c>
      <c r="S387" s="28"/>
      <c r="T387" s="28" t="n">
        <v>2.34971429007394</v>
      </c>
      <c r="U387" s="28" t="n">
        <v>2.09221429007394</v>
      </c>
      <c r="V387" s="28" t="n">
        <v>2.03721429007394</v>
      </c>
      <c r="W387" s="28" t="n">
        <v>1.71471429007394</v>
      </c>
      <c r="X387" s="28" t="n">
        <v>2.13221429007394</v>
      </c>
      <c r="Y387" s="28" t="n">
        <v>2.25971429007394</v>
      </c>
      <c r="Z387" s="28" t="n">
        <v>2.31721429007394</v>
      </c>
      <c r="AA387" s="28"/>
      <c r="AC387" s="28"/>
      <c r="AD387" s="28" t="n">
        <v>2.20221429007394</v>
      </c>
      <c r="BK387" s="28"/>
      <c r="BL387" s="28"/>
      <c r="BM387" s="28"/>
      <c r="BN387" s="28" t="n">
        <v>2.51419997215271</v>
      </c>
      <c r="BO387" s="28"/>
      <c r="BP387" s="28" t="n">
        <v>2.72669997215271</v>
      </c>
      <c r="BQ387" s="28" t="n">
        <v>2.29419997215271</v>
      </c>
      <c r="BR387" s="28" t="n">
        <v>2.24419997215271</v>
      </c>
      <c r="BS387" s="28" t="n">
        <v>2.19419997215271</v>
      </c>
      <c r="BT387" s="28" t="n">
        <v>2.34169997215271</v>
      </c>
      <c r="BU387" s="28" t="n">
        <v>2.41669997215271</v>
      </c>
      <c r="BV387" s="28" t="n">
        <v>2.46919997215271</v>
      </c>
      <c r="BW387" s="28"/>
      <c r="BY387" s="28"/>
      <c r="BZ387" s="28" t="n">
        <v>2.33419997215271</v>
      </c>
      <c r="CK387" s="28"/>
    </row>
    <row r="388" customFormat="false" ht="12.75" hidden="false" customHeight="false" outlineLevel="0" collapsed="false">
      <c r="A388" s="56" t="n">
        <v>35849</v>
      </c>
      <c r="O388" s="28"/>
      <c r="P388" s="28"/>
      <c r="Q388" s="28"/>
      <c r="R388" s="28" t="n">
        <v>2.30671429634094</v>
      </c>
      <c r="S388" s="28"/>
      <c r="T388" s="28" t="n">
        <v>2.37171429634094</v>
      </c>
      <c r="U388" s="28" t="n">
        <v>2.11171429634094</v>
      </c>
      <c r="V388" s="28" t="n">
        <v>2.05671429634094</v>
      </c>
      <c r="W388" s="28" t="n">
        <v>1.74171429634094</v>
      </c>
      <c r="X388" s="28" t="n">
        <v>2.15421429634094</v>
      </c>
      <c r="Y388" s="28" t="n">
        <v>2.28171429634094</v>
      </c>
      <c r="Z388" s="28" t="n">
        <v>2.33171429634094</v>
      </c>
      <c r="AA388" s="28"/>
      <c r="AC388" s="28"/>
      <c r="AD388" s="28" t="n">
        <v>2.22171429634094</v>
      </c>
      <c r="BK388" s="28"/>
      <c r="BL388" s="28"/>
      <c r="BM388" s="28"/>
      <c r="BN388" s="28" t="n">
        <v>2.52459998130798</v>
      </c>
      <c r="BO388" s="28"/>
      <c r="BP388" s="28" t="n">
        <v>2.73709998130798</v>
      </c>
      <c r="BQ388" s="28" t="n">
        <v>2.30209998130798</v>
      </c>
      <c r="BR388" s="28" t="n">
        <v>2.25709998130798</v>
      </c>
      <c r="BS388" s="28" t="n">
        <v>2.20459998130798</v>
      </c>
      <c r="BT388" s="28" t="n">
        <v>2.35459998130798</v>
      </c>
      <c r="BU388" s="28" t="n">
        <v>2.42959998130798</v>
      </c>
      <c r="BV388" s="28" t="n">
        <v>2.48959998130798</v>
      </c>
      <c r="BW388" s="28"/>
      <c r="BY388" s="28"/>
      <c r="BZ388" s="28" t="n">
        <v>2.34209998130798</v>
      </c>
      <c r="CK388" s="28"/>
    </row>
    <row r="389" customFormat="false" ht="12.75" hidden="false" customHeight="false" outlineLevel="0" collapsed="false">
      <c r="A389" s="56" t="n">
        <v>35850</v>
      </c>
      <c r="O389" s="28"/>
      <c r="P389" s="28"/>
      <c r="Q389" s="28"/>
      <c r="R389" s="28" t="n">
        <v>2.35028566632952</v>
      </c>
      <c r="S389" s="28"/>
      <c r="T389" s="28" t="n">
        <v>2.41278566632952</v>
      </c>
      <c r="U389" s="28" t="n">
        <v>2.15028566632952</v>
      </c>
      <c r="V389" s="28" t="n">
        <v>2.09278566632952</v>
      </c>
      <c r="W389" s="28" t="n">
        <v>1.76778566632952</v>
      </c>
      <c r="X389" s="28" t="n">
        <v>2.19528566632952</v>
      </c>
      <c r="Y389" s="28" t="n">
        <v>2.32528566632952</v>
      </c>
      <c r="Z389" s="28" t="n">
        <v>2.37278566632952</v>
      </c>
      <c r="AA389" s="28"/>
      <c r="AC389" s="28"/>
      <c r="AD389" s="28" t="n">
        <v>2.26028566632952</v>
      </c>
      <c r="BK389" s="28"/>
      <c r="BL389" s="28"/>
      <c r="BM389" s="28"/>
      <c r="BN389" s="28" t="n">
        <v>2.55100002288818</v>
      </c>
      <c r="BO389" s="28"/>
      <c r="BP389" s="28" t="n">
        <v>2.75850002288818</v>
      </c>
      <c r="BQ389" s="28" t="n">
        <v>2.32600002288818</v>
      </c>
      <c r="BR389" s="28" t="n">
        <v>2.28100002288818</v>
      </c>
      <c r="BS389" s="28" t="n">
        <v>2.23100002288818</v>
      </c>
      <c r="BT389" s="28" t="n">
        <v>2.37350002288818</v>
      </c>
      <c r="BU389" s="28" t="n">
        <v>2.45350002288818</v>
      </c>
      <c r="BV389" s="28" t="n">
        <v>2.51600002288818</v>
      </c>
      <c r="BW389" s="28"/>
      <c r="BY389" s="28"/>
      <c r="BZ389" s="28" t="n">
        <v>2.36600002288818</v>
      </c>
      <c r="CK389" s="28"/>
    </row>
    <row r="390" customFormat="false" ht="12.75" hidden="false" customHeight="false" outlineLevel="0" collapsed="false">
      <c r="A390" s="56" t="n">
        <v>35851</v>
      </c>
      <c r="O390" s="28"/>
      <c r="P390" s="28"/>
      <c r="Q390" s="28"/>
      <c r="R390" s="28" t="n">
        <v>2.33385709353856</v>
      </c>
      <c r="S390" s="28"/>
      <c r="T390" s="28" t="n">
        <v>2.39885709353856</v>
      </c>
      <c r="U390" s="28" t="n">
        <v>2.13885709353856</v>
      </c>
      <c r="V390" s="28" t="n">
        <v>2.08385709353856</v>
      </c>
      <c r="W390" s="28" t="n">
        <v>1.77885709353856</v>
      </c>
      <c r="X390" s="28" t="n">
        <v>2.17885709353856</v>
      </c>
      <c r="Y390" s="28" t="n">
        <v>2.30885709353856</v>
      </c>
      <c r="Z390" s="28" t="n">
        <v>2.38885709353856</v>
      </c>
      <c r="AA390" s="28"/>
      <c r="AC390" s="28"/>
      <c r="AD390" s="28" t="n">
        <v>2.23885709353856</v>
      </c>
      <c r="BK390" s="28"/>
      <c r="BL390" s="28"/>
      <c r="BM390" s="28"/>
      <c r="BN390" s="28" t="n">
        <v>2.53700003623962</v>
      </c>
      <c r="BO390" s="28"/>
      <c r="BP390" s="28" t="n">
        <v>2.74700003623962</v>
      </c>
      <c r="BQ390" s="28" t="n">
        <v>2.31450003623962</v>
      </c>
      <c r="BR390" s="28" t="n">
        <v>2.26950003623962</v>
      </c>
      <c r="BS390" s="28" t="n">
        <v>2.20200003623962</v>
      </c>
      <c r="BT390" s="28" t="n">
        <v>2.36200003623962</v>
      </c>
      <c r="BU390" s="28" t="n">
        <v>2.44200003623962</v>
      </c>
      <c r="BV390" s="28" t="n">
        <v>2.51950003623962</v>
      </c>
      <c r="BW390" s="28"/>
      <c r="BY390" s="28"/>
      <c r="BZ390" s="28" t="n">
        <v>2.36450003623962</v>
      </c>
      <c r="CK390" s="28"/>
    </row>
    <row r="391" customFormat="false" ht="12.75" hidden="false" customHeight="false" outlineLevel="0" collapsed="false">
      <c r="A391" s="56" t="n">
        <v>35852</v>
      </c>
      <c r="O391" s="28"/>
      <c r="P391" s="28"/>
      <c r="Q391" s="28"/>
      <c r="R391" s="28" t="n">
        <v>2.36128572055272</v>
      </c>
      <c r="S391" s="28"/>
      <c r="T391" s="28" t="n">
        <v>2.42628572055272</v>
      </c>
      <c r="U391" s="28" t="n">
        <v>2.16628572055272</v>
      </c>
      <c r="V391" s="28" t="n">
        <v>2.11628572055272</v>
      </c>
      <c r="W391" s="28" t="n">
        <v>1.82128572055272</v>
      </c>
      <c r="X391" s="28" t="n">
        <v>2.20878572055272</v>
      </c>
      <c r="Y391" s="28" t="n">
        <v>2.33628572055272</v>
      </c>
      <c r="Z391" s="28" t="n">
        <v>2.42628572055272</v>
      </c>
      <c r="AA391" s="28"/>
      <c r="AC391" s="28"/>
      <c r="AD391" s="28" t="n">
        <v>2.26628572055272</v>
      </c>
      <c r="BK391" s="28"/>
      <c r="BL391" s="28"/>
      <c r="BM391" s="28"/>
      <c r="BN391" s="28" t="n">
        <v>2.5503999710083</v>
      </c>
      <c r="BO391" s="28"/>
      <c r="BP391" s="28" t="n">
        <v>2.7603999710083</v>
      </c>
      <c r="BQ391" s="28" t="n">
        <v>2.3278999710083</v>
      </c>
      <c r="BR391" s="28" t="n">
        <v>2.2828999710083</v>
      </c>
      <c r="BS391" s="28" t="n">
        <v>2.2253999710083</v>
      </c>
      <c r="BT391" s="28" t="n">
        <v>2.3753999710083</v>
      </c>
      <c r="BU391" s="28" t="n">
        <v>2.4553999710083</v>
      </c>
      <c r="BV391" s="28" t="n">
        <v>2.5328999710083</v>
      </c>
      <c r="BW391" s="28"/>
      <c r="BY391" s="28"/>
      <c r="BZ391" s="28" t="n">
        <v>2.3778999710083</v>
      </c>
      <c r="CK391" s="28"/>
    </row>
    <row r="392" customFormat="false" ht="12.75" hidden="false" customHeight="false" outlineLevel="0" collapsed="false">
      <c r="A392" s="56" t="n">
        <v>35853</v>
      </c>
      <c r="O392" s="28"/>
      <c r="P392" s="28"/>
      <c r="Q392" s="28"/>
      <c r="R392" s="28" t="n">
        <v>2.34471426691328</v>
      </c>
      <c r="S392" s="28"/>
      <c r="T392" s="28" t="n">
        <v>2.40971426691328</v>
      </c>
      <c r="U392" s="28" t="n">
        <v>2.14721426691328</v>
      </c>
      <c r="V392" s="28" t="n">
        <v>2.10221426691328</v>
      </c>
      <c r="W392" s="28" t="n">
        <v>1.80471426691328</v>
      </c>
      <c r="X392" s="28" t="n">
        <v>2.19221426691328</v>
      </c>
      <c r="Y392" s="28" t="n">
        <v>2.31971426691328</v>
      </c>
      <c r="Z392" s="28" t="n">
        <v>2.42471426691328</v>
      </c>
      <c r="AA392" s="28"/>
      <c r="AC392" s="28"/>
      <c r="AD392" s="28" t="n">
        <v>2.24721426691328</v>
      </c>
      <c r="BK392" s="28"/>
      <c r="BL392" s="28"/>
      <c r="BM392" s="28"/>
      <c r="BN392" s="28" t="n">
        <v>2.54599995613098</v>
      </c>
      <c r="BO392" s="28"/>
      <c r="BP392" s="28" t="n">
        <v>2.75849995613098</v>
      </c>
      <c r="BQ392" s="28" t="n">
        <v>2.32349995613098</v>
      </c>
      <c r="BR392" s="28" t="n">
        <v>2.27849995613098</v>
      </c>
      <c r="BS392" s="28" t="n">
        <v>2.21599995613098</v>
      </c>
      <c r="BT392" s="28" t="n">
        <v>2.37099995613098</v>
      </c>
      <c r="BU392" s="28" t="n">
        <v>2.44849995613098</v>
      </c>
      <c r="BV392" s="28" t="n">
        <v>2.52849995613098</v>
      </c>
      <c r="BW392" s="28"/>
      <c r="BY392" s="28"/>
      <c r="BZ392" s="28" t="n">
        <v>2.37349995613098</v>
      </c>
      <c r="CK392" s="28"/>
    </row>
    <row r="393" customFormat="false" ht="12.75" hidden="false" customHeight="false" outlineLevel="0" collapsed="false">
      <c r="A393" s="56" t="n">
        <v>35856</v>
      </c>
      <c r="O393" s="28"/>
      <c r="P393" s="28"/>
      <c r="Q393" s="28"/>
      <c r="R393" s="28" t="n">
        <v>2.30728568349566</v>
      </c>
      <c r="S393" s="28"/>
      <c r="T393" s="28" t="n">
        <v>2.37228568349566</v>
      </c>
      <c r="U393" s="28" t="n">
        <v>2.11978568349566</v>
      </c>
      <c r="V393" s="28" t="n">
        <v>2.07728568349566</v>
      </c>
      <c r="W393" s="28" t="n">
        <v>1.79228568349566</v>
      </c>
      <c r="X393" s="28" t="n">
        <v>2.15978568349566</v>
      </c>
      <c r="Y393" s="28" t="n">
        <v>2.28478568349566</v>
      </c>
      <c r="Z393" s="28" t="n">
        <v>2.38978568349566</v>
      </c>
      <c r="AA393" s="28"/>
      <c r="AC393" s="28"/>
      <c r="AD393" s="28" t="n">
        <v>2.21978568349566</v>
      </c>
      <c r="BK393" s="28"/>
      <c r="BL393" s="28"/>
      <c r="BM393" s="28"/>
      <c r="BN393" s="28" t="n">
        <v>2.5210000038147</v>
      </c>
      <c r="BO393" s="28"/>
      <c r="BP393" s="28" t="n">
        <v>2.7335000038147</v>
      </c>
      <c r="BQ393" s="28" t="n">
        <v>2.2985000038147</v>
      </c>
      <c r="BR393" s="28" t="n">
        <v>2.2585000038147</v>
      </c>
      <c r="BS393" s="28" t="n">
        <v>2.2010000038147</v>
      </c>
      <c r="BT393" s="28" t="n">
        <v>2.3510000038147</v>
      </c>
      <c r="BU393" s="28" t="n">
        <v>2.4260000038147</v>
      </c>
      <c r="BV393" s="28" t="n">
        <v>2.5135000038147</v>
      </c>
      <c r="BW393" s="28"/>
      <c r="BY393" s="28"/>
      <c r="BZ393" s="28" t="n">
        <v>2.3485000038147</v>
      </c>
      <c r="CK393" s="28"/>
    </row>
    <row r="394" customFormat="false" ht="12.75" hidden="false" customHeight="false" outlineLevel="0" collapsed="false">
      <c r="A394" s="56" t="n">
        <v>35857</v>
      </c>
      <c r="O394" s="28"/>
      <c r="P394" s="28"/>
      <c r="Q394" s="28"/>
      <c r="R394" s="28" t="n">
        <v>2.29928568431309</v>
      </c>
      <c r="S394" s="28"/>
      <c r="T394" s="28" t="n">
        <v>2.36178568431309</v>
      </c>
      <c r="U394" s="28" t="n">
        <v>2.11928568431309</v>
      </c>
      <c r="V394" s="28" t="n">
        <v>2.07178568431309</v>
      </c>
      <c r="W394" s="28" t="n">
        <v>1.79928568431309</v>
      </c>
      <c r="X394" s="28" t="n">
        <v>2.15428568431309</v>
      </c>
      <c r="Y394" s="28" t="n">
        <v>2.27678568431309</v>
      </c>
      <c r="Z394" s="28" t="n">
        <v>2.38678568431309</v>
      </c>
      <c r="AA394" s="28"/>
      <c r="AC394" s="28"/>
      <c r="AD394" s="28" t="n">
        <v>2.21928568431309</v>
      </c>
      <c r="BK394" s="28"/>
      <c r="BL394" s="28"/>
      <c r="BM394" s="28"/>
      <c r="BN394" s="28" t="n">
        <v>2.51899995803833</v>
      </c>
      <c r="BO394" s="28"/>
      <c r="BP394" s="28" t="n">
        <v>2.73399995803833</v>
      </c>
      <c r="BQ394" s="28" t="n">
        <v>2.29899995803833</v>
      </c>
      <c r="BR394" s="28" t="n">
        <v>2.25649995803833</v>
      </c>
      <c r="BS394" s="28" t="n">
        <v>2.20399995803833</v>
      </c>
      <c r="BT394" s="28" t="n">
        <v>2.34899995803833</v>
      </c>
      <c r="BU394" s="28" t="n">
        <v>2.42649995803833</v>
      </c>
      <c r="BV394" s="28" t="n">
        <v>2.50899995803833</v>
      </c>
      <c r="BW394" s="28"/>
      <c r="BY394" s="28"/>
      <c r="BZ394" s="28" t="n">
        <v>2.34899995803833</v>
      </c>
      <c r="CK394" s="28"/>
    </row>
    <row r="395" customFormat="false" ht="12.75" hidden="false" customHeight="false" outlineLevel="0" collapsed="false">
      <c r="A395" s="56" t="n">
        <v>35858</v>
      </c>
      <c r="O395" s="28"/>
      <c r="P395" s="28"/>
      <c r="Q395" s="28"/>
      <c r="R395" s="28" t="n">
        <v>2.235714333398</v>
      </c>
      <c r="S395" s="28"/>
      <c r="T395" s="28" t="n">
        <v>2.299464333398</v>
      </c>
      <c r="U395" s="28" t="n">
        <v>2.053214333398</v>
      </c>
      <c r="V395" s="28" t="n">
        <v>2.013214333398</v>
      </c>
      <c r="W395" s="28" t="n">
        <v>1.768214333398</v>
      </c>
      <c r="X395" s="28" t="n">
        <v>2.093214333398</v>
      </c>
      <c r="Y395" s="28" t="n">
        <v>2.215714333398</v>
      </c>
      <c r="Z395" s="28" t="n">
        <v>2.328214333398</v>
      </c>
      <c r="AA395" s="28"/>
      <c r="AC395" s="28"/>
      <c r="AD395" s="28" t="n">
        <v>2.153214333398</v>
      </c>
      <c r="BK395" s="28"/>
      <c r="BL395" s="28"/>
      <c r="BM395" s="28"/>
      <c r="BN395" s="28" t="n">
        <v>2.48979997634888</v>
      </c>
      <c r="BO395" s="28"/>
      <c r="BP395" s="28" t="n">
        <v>2.70479997634888</v>
      </c>
      <c r="BQ395" s="28" t="n">
        <v>2.26979997634888</v>
      </c>
      <c r="BR395" s="28" t="n">
        <v>2.22729997634888</v>
      </c>
      <c r="BS395" s="28" t="n">
        <v>2.17979997634888</v>
      </c>
      <c r="BT395" s="28" t="n">
        <v>2.31979997634888</v>
      </c>
      <c r="BU395" s="28" t="n">
        <v>2.39854997634888</v>
      </c>
      <c r="BV395" s="28" t="n">
        <v>2.48229997634888</v>
      </c>
      <c r="BW395" s="28"/>
      <c r="BY395" s="28"/>
      <c r="BZ395" s="28" t="n">
        <v>2.31979997634888</v>
      </c>
      <c r="CK395" s="28"/>
    </row>
    <row r="396" customFormat="false" ht="12.75" hidden="false" customHeight="false" outlineLevel="0" collapsed="false">
      <c r="A396" s="56" t="n">
        <v>35859</v>
      </c>
      <c r="O396" s="28"/>
      <c r="P396" s="28"/>
      <c r="Q396" s="28"/>
      <c r="R396" s="28" t="n">
        <v>2.2247142791748</v>
      </c>
      <c r="S396" s="28"/>
      <c r="T396" s="28" t="n">
        <v>2.28846427917481</v>
      </c>
      <c r="U396" s="28" t="n">
        <v>2.0347142791748</v>
      </c>
      <c r="V396" s="28" t="n">
        <v>1.9922142791748</v>
      </c>
      <c r="W396" s="28" t="n">
        <v>1.7547142791748</v>
      </c>
      <c r="X396" s="28" t="n">
        <v>2.0822142791748</v>
      </c>
      <c r="Y396" s="28" t="n">
        <v>2.2022142791748</v>
      </c>
      <c r="Z396" s="28" t="n">
        <v>2.30221427917481</v>
      </c>
      <c r="AA396" s="28"/>
      <c r="AC396" s="28"/>
      <c r="AD396" s="28" t="n">
        <v>2.13471427917481</v>
      </c>
      <c r="BK396" s="28"/>
      <c r="BL396" s="28"/>
      <c r="BM396" s="28"/>
      <c r="BN396" s="28" t="n">
        <v>2.48099999427795</v>
      </c>
      <c r="BO396" s="28"/>
      <c r="BP396" s="28" t="n">
        <v>2.69349999427795</v>
      </c>
      <c r="BQ396" s="28" t="n">
        <v>2.26099999427795</v>
      </c>
      <c r="BR396" s="28" t="n">
        <v>2.21849999427795</v>
      </c>
      <c r="BS396" s="28" t="n">
        <v>2.16099999427795</v>
      </c>
      <c r="BT396" s="28" t="n">
        <v>2.30974999427795</v>
      </c>
      <c r="BU396" s="28" t="n">
        <v>2.38849999427795</v>
      </c>
      <c r="BV396" s="28" t="n">
        <v>2.46849999427795</v>
      </c>
      <c r="BW396" s="28"/>
      <c r="BY396" s="28"/>
      <c r="BZ396" s="28" t="n">
        <v>2.31099999427795</v>
      </c>
      <c r="CK396" s="28"/>
    </row>
    <row r="397" customFormat="false" ht="12.75" hidden="false" customHeight="false" outlineLevel="0" collapsed="false">
      <c r="A397" s="56" t="n">
        <v>35860</v>
      </c>
      <c r="O397" s="28"/>
      <c r="P397" s="28"/>
      <c r="Q397" s="28"/>
      <c r="R397" s="28" t="n">
        <v>2.25671427590506</v>
      </c>
      <c r="S397" s="28"/>
      <c r="T397" s="28" t="n">
        <v>2.32171427590506</v>
      </c>
      <c r="U397" s="28" t="n">
        <v>2.06921427590506</v>
      </c>
      <c r="V397" s="28" t="n">
        <v>2.02671427590506</v>
      </c>
      <c r="W397" s="28" t="n">
        <v>1.79421427590506</v>
      </c>
      <c r="X397" s="28" t="n">
        <v>2.11421427590506</v>
      </c>
      <c r="Y397" s="28" t="n">
        <v>2.23421427590506</v>
      </c>
      <c r="Z397" s="28" t="n">
        <v>2.33671427590506</v>
      </c>
      <c r="AA397" s="28"/>
      <c r="AC397" s="28"/>
      <c r="AD397" s="28" t="n">
        <v>2.16921427590506</v>
      </c>
      <c r="BK397" s="28"/>
      <c r="BL397" s="28"/>
      <c r="BM397" s="28"/>
      <c r="BN397" s="28" t="n">
        <v>2.50199999809265</v>
      </c>
      <c r="BO397" s="28"/>
      <c r="BP397" s="28" t="n">
        <v>2.71449999809265</v>
      </c>
      <c r="BQ397" s="28" t="n">
        <v>2.28199999809265</v>
      </c>
      <c r="BR397" s="28" t="n">
        <v>2.27949999809265</v>
      </c>
      <c r="BS397" s="28" t="n">
        <v>2.18199999809265</v>
      </c>
      <c r="BT397" s="28" t="n">
        <v>2.32949999809265</v>
      </c>
      <c r="BU397" s="28" t="n">
        <v>2.40949999809265</v>
      </c>
      <c r="BV397" s="28" t="n">
        <v>2.53199999809265</v>
      </c>
      <c r="BW397" s="28"/>
      <c r="BY397" s="28"/>
      <c r="BZ397" s="28" t="n">
        <v>2.33199999809265</v>
      </c>
      <c r="CK397" s="28"/>
    </row>
    <row r="398" customFormat="false" ht="12.75" hidden="false" customHeight="false" outlineLevel="0" collapsed="false">
      <c r="A398" s="56" t="n">
        <v>35863</v>
      </c>
      <c r="O398" s="28"/>
      <c r="P398" s="28"/>
      <c r="Q398" s="28"/>
      <c r="R398" s="28" t="n">
        <v>2.25671427590506</v>
      </c>
      <c r="S398" s="28"/>
      <c r="T398" s="28" t="n">
        <v>2.32171427590506</v>
      </c>
      <c r="U398" s="28" t="n">
        <v>2.07171427590506</v>
      </c>
      <c r="V398" s="28" t="n">
        <v>2.02921427590506</v>
      </c>
      <c r="W398" s="28" t="n">
        <v>1.79671427590506</v>
      </c>
      <c r="X398" s="28" t="n">
        <v>2.11671427590506</v>
      </c>
      <c r="Y398" s="28" t="n">
        <v>2.23671427590506</v>
      </c>
      <c r="Z398" s="28" t="n">
        <v>2.34421427590506</v>
      </c>
      <c r="AA398" s="28"/>
      <c r="AC398" s="28"/>
      <c r="AD398" s="28" t="n">
        <v>2.17171427590506</v>
      </c>
      <c r="BK398" s="28"/>
      <c r="BL398" s="28"/>
      <c r="BM398" s="28"/>
      <c r="BN398" s="28" t="n">
        <v>2.50199999809265</v>
      </c>
      <c r="BO398" s="28"/>
      <c r="BP398" s="28" t="n">
        <v>2.71449999809265</v>
      </c>
      <c r="BQ398" s="28" t="n">
        <v>2.28199999809265</v>
      </c>
      <c r="BR398" s="28" t="n">
        <v>2.23699999809265</v>
      </c>
      <c r="BS398" s="28" t="n">
        <v>2.18449999809265</v>
      </c>
      <c r="BT398" s="28" t="n">
        <v>2.33199999809265</v>
      </c>
      <c r="BU398" s="28" t="n">
        <v>2.40699999809265</v>
      </c>
      <c r="BV398" s="28" t="n">
        <v>2.49449999809265</v>
      </c>
      <c r="BW398" s="28"/>
      <c r="BY398" s="28"/>
      <c r="BZ398" s="28" t="n">
        <v>2.33199999809265</v>
      </c>
      <c r="CK398" s="28"/>
    </row>
    <row r="399" customFormat="false" ht="12.75" hidden="false" customHeight="false" outlineLevel="0" collapsed="false">
      <c r="A399" s="56" t="n">
        <v>35864</v>
      </c>
      <c r="O399" s="28"/>
      <c r="P399" s="28"/>
      <c r="Q399" s="28"/>
      <c r="R399" s="28" t="n">
        <v>2.24928569793701</v>
      </c>
      <c r="S399" s="28"/>
      <c r="T399" s="28" t="n">
        <v>2.31428569793701</v>
      </c>
      <c r="U399" s="28" t="n">
        <v>2.06678569793701</v>
      </c>
      <c r="V399" s="28" t="n">
        <v>2.02428569793701</v>
      </c>
      <c r="W399" s="28" t="n">
        <v>1.79178569793701</v>
      </c>
      <c r="X399" s="28" t="n">
        <v>2.10928569793701</v>
      </c>
      <c r="Y399" s="28" t="n">
        <v>2.22928569793701</v>
      </c>
      <c r="Z399" s="28" t="n">
        <v>2.33428569793701</v>
      </c>
      <c r="AA399" s="28"/>
      <c r="AC399" s="28"/>
      <c r="AD399" s="28" t="n">
        <v>2.16678569793701</v>
      </c>
      <c r="BK399" s="28"/>
      <c r="BL399" s="28"/>
      <c r="BM399" s="28"/>
      <c r="BN399" s="28" t="n">
        <v>2.5</v>
      </c>
      <c r="BO399" s="28"/>
      <c r="BP399" s="28" t="n">
        <v>2.715</v>
      </c>
      <c r="BQ399" s="28" t="n">
        <v>2.28</v>
      </c>
      <c r="BR399" s="28" t="n">
        <v>2.235</v>
      </c>
      <c r="BS399" s="28" t="n">
        <v>2.185</v>
      </c>
      <c r="BT399" s="28" t="n">
        <v>2.33</v>
      </c>
      <c r="BU399" s="28" t="n">
        <v>2.405</v>
      </c>
      <c r="BV399" s="28" t="n">
        <v>2.495</v>
      </c>
      <c r="BW399" s="28"/>
      <c r="BY399" s="28"/>
      <c r="BZ399" s="28" t="n">
        <v>2.33</v>
      </c>
      <c r="CK399" s="28"/>
    </row>
    <row r="400" customFormat="false" ht="12.75" hidden="false" customHeight="false" outlineLevel="0" collapsed="false">
      <c r="A400" s="56" t="n">
        <v>35865</v>
      </c>
      <c r="O400" s="28"/>
      <c r="P400" s="28"/>
      <c r="Q400" s="28"/>
      <c r="R400" s="28" t="n">
        <v>2.2195714201246</v>
      </c>
      <c r="S400" s="28"/>
      <c r="T400" s="28" t="n">
        <v>2.2845714201246</v>
      </c>
      <c r="U400" s="28" t="n">
        <v>2.0370714201246</v>
      </c>
      <c r="V400" s="28" t="n">
        <v>1.9945714201246</v>
      </c>
      <c r="W400" s="28" t="n">
        <v>1.7595714201246</v>
      </c>
      <c r="X400" s="28" t="n">
        <v>2.0795714201246</v>
      </c>
      <c r="Y400" s="28" t="n">
        <v>2.1970714201246</v>
      </c>
      <c r="Z400" s="28" t="n">
        <v>2.3045714201246</v>
      </c>
      <c r="AA400" s="28"/>
      <c r="AC400" s="28"/>
      <c r="AD400" s="28" t="n">
        <v>2.1370714201246</v>
      </c>
      <c r="BK400" s="28"/>
      <c r="BL400" s="28"/>
      <c r="BM400" s="28"/>
      <c r="BN400" s="28" t="n">
        <v>2.4789999961853</v>
      </c>
      <c r="BO400" s="28"/>
      <c r="BP400" s="28" t="n">
        <v>2.6939999961853</v>
      </c>
      <c r="BQ400" s="28" t="n">
        <v>2.2589999961853</v>
      </c>
      <c r="BR400" s="28" t="n">
        <v>2.2139999961853</v>
      </c>
      <c r="BS400" s="28" t="n">
        <v>2.1614999961853</v>
      </c>
      <c r="BT400" s="28" t="n">
        <v>2.3089999961853</v>
      </c>
      <c r="BU400" s="28" t="n">
        <v>2.3839999961853</v>
      </c>
      <c r="BV400" s="28" t="n">
        <v>2.4739999961853</v>
      </c>
      <c r="BW400" s="28"/>
      <c r="BY400" s="28"/>
      <c r="BZ400" s="28" t="n">
        <v>2.3089999961853</v>
      </c>
      <c r="CK400" s="28"/>
    </row>
    <row r="401" customFormat="false" ht="12.75" hidden="false" customHeight="false" outlineLevel="0" collapsed="false">
      <c r="A401" s="56" t="n">
        <v>35866</v>
      </c>
      <c r="O401" s="28"/>
      <c r="P401" s="28"/>
      <c r="Q401" s="28"/>
      <c r="R401" s="28" t="n">
        <v>2.21857145854405</v>
      </c>
      <c r="S401" s="28"/>
      <c r="T401" s="28" t="n">
        <v>2.28607145854405</v>
      </c>
      <c r="U401" s="28" t="n">
        <v>2.03857145854405</v>
      </c>
      <c r="V401" s="28" t="n">
        <v>2.00107145854405</v>
      </c>
      <c r="W401" s="28" t="n">
        <v>1.76857145854405</v>
      </c>
      <c r="X401" s="28" t="n">
        <v>2.07857145854405</v>
      </c>
      <c r="Y401" s="28" t="n">
        <v>2.19857145854405</v>
      </c>
      <c r="Z401" s="28" t="n">
        <v>2.31607145854405</v>
      </c>
      <c r="AA401" s="28"/>
      <c r="AC401" s="28"/>
      <c r="AD401" s="28" t="n">
        <v>2.13857145854405</v>
      </c>
      <c r="BK401" s="28"/>
      <c r="BL401" s="28"/>
      <c r="BM401" s="28"/>
      <c r="BN401" s="28" t="n">
        <v>2.46999998092651</v>
      </c>
      <c r="BO401" s="28"/>
      <c r="BP401" s="28" t="n">
        <v>2.68499998092651</v>
      </c>
      <c r="BQ401" s="28" t="n">
        <v>2.24999998092651</v>
      </c>
      <c r="BR401" s="28" t="n">
        <v>2.20499998092651</v>
      </c>
      <c r="BS401" s="28" t="n">
        <v>2.14999998092651</v>
      </c>
      <c r="BT401" s="28" t="n">
        <v>2.29999998092651</v>
      </c>
      <c r="BU401" s="28" t="n">
        <v>2.37749998092651</v>
      </c>
      <c r="BV401" s="28" t="n">
        <v>2.46499998092651</v>
      </c>
      <c r="BW401" s="28"/>
      <c r="BY401" s="28"/>
      <c r="BZ401" s="28" t="n">
        <v>2.29999998092651</v>
      </c>
      <c r="CK401" s="28"/>
    </row>
    <row r="402" customFormat="false" ht="12.75" hidden="false" customHeight="false" outlineLevel="0" collapsed="false">
      <c r="A402" s="56" t="n">
        <v>35867</v>
      </c>
      <c r="O402" s="28"/>
      <c r="P402" s="28"/>
      <c r="Q402" s="28"/>
      <c r="R402" s="28" t="n">
        <v>2.22500004087176</v>
      </c>
      <c r="S402" s="28"/>
      <c r="T402" s="28" t="n">
        <v>2.29250004087176</v>
      </c>
      <c r="U402" s="28" t="n">
        <v>2.04750004087176</v>
      </c>
      <c r="V402" s="28" t="n">
        <v>2.00250004087176</v>
      </c>
      <c r="W402" s="28" t="n">
        <v>1.78500004087176</v>
      </c>
      <c r="X402" s="28" t="n">
        <v>2.08750004087176</v>
      </c>
      <c r="Y402" s="28" t="n">
        <v>2.20750004087176</v>
      </c>
      <c r="Z402" s="28" t="n">
        <v>2.31750004087176</v>
      </c>
      <c r="AA402" s="28"/>
      <c r="AC402" s="28"/>
      <c r="AD402" s="28" t="n">
        <v>2.14750004087176</v>
      </c>
      <c r="BK402" s="28"/>
      <c r="BL402" s="28"/>
      <c r="BM402" s="28"/>
      <c r="BN402" s="28" t="n">
        <v>2.47999997138977</v>
      </c>
      <c r="BO402" s="28"/>
      <c r="BP402" s="28" t="n">
        <v>2.70249997138977</v>
      </c>
      <c r="BQ402" s="28" t="n">
        <v>2.25999997138977</v>
      </c>
      <c r="BR402" s="28" t="n">
        <v>2.21749997138977</v>
      </c>
      <c r="BS402" s="28" t="n">
        <v>2.15999997138977</v>
      </c>
      <c r="BT402" s="28" t="n">
        <v>2.30999997138977</v>
      </c>
      <c r="BU402" s="28" t="n">
        <v>2.38999997138977</v>
      </c>
      <c r="BV402" s="28" t="n">
        <v>2.47749997138977</v>
      </c>
      <c r="BW402" s="28"/>
      <c r="BY402" s="28"/>
      <c r="BZ402" s="28" t="n">
        <v>2.30999997138977</v>
      </c>
      <c r="CK402" s="28"/>
    </row>
    <row r="403" customFormat="false" ht="12.75" hidden="false" customHeight="false" outlineLevel="0" collapsed="false">
      <c r="A403" s="56" t="n">
        <v>35870</v>
      </c>
      <c r="O403" s="28"/>
      <c r="P403" s="28"/>
      <c r="Q403" s="28"/>
      <c r="R403" s="28" t="n">
        <v>2.22771430015564</v>
      </c>
      <c r="S403" s="28"/>
      <c r="T403" s="28" t="n">
        <v>2.29521430015564</v>
      </c>
      <c r="U403" s="28" t="n">
        <v>2.04396430015564</v>
      </c>
      <c r="V403" s="28" t="n">
        <v>2.00271430015564</v>
      </c>
      <c r="W403" s="28" t="n">
        <v>1.77021430015564</v>
      </c>
      <c r="X403" s="28" t="n">
        <v>2.08771430015564</v>
      </c>
      <c r="Y403" s="28" t="n">
        <v>2.20871430015564</v>
      </c>
      <c r="Z403" s="28" t="e">
        <f aca="false">Z402+(#REF!-#REF!)</f>
        <v>#REF!</v>
      </c>
      <c r="AA403" s="28"/>
      <c r="AC403" s="28"/>
      <c r="AD403" s="28" t="n">
        <v>2.14396430015564</v>
      </c>
      <c r="BK403" s="28"/>
      <c r="BL403" s="28"/>
      <c r="BM403" s="28"/>
      <c r="BN403" s="28" t="n">
        <v>2.47499995231628</v>
      </c>
      <c r="BO403" s="28"/>
      <c r="BP403" s="28" t="n">
        <v>2.69749995231628</v>
      </c>
      <c r="BQ403" s="28" t="n">
        <v>2.25749995231628</v>
      </c>
      <c r="BR403" s="28" t="n">
        <v>2.21249995231628</v>
      </c>
      <c r="BS403" s="28" t="n">
        <v>2.15249995231628</v>
      </c>
      <c r="BT403" s="28" t="n">
        <v>2.30249995231628</v>
      </c>
      <c r="BU403" s="28" t="n">
        <v>2.38249995231628</v>
      </c>
      <c r="BV403" s="28" t="e">
        <f aca="false">BV402+(#REF!-#REF!)</f>
        <v>#REF!</v>
      </c>
      <c r="BW403" s="28"/>
      <c r="BY403" s="28"/>
      <c r="BZ403" s="28" t="n">
        <v>2.30749995231628</v>
      </c>
    </row>
    <row r="404" customFormat="false" ht="12.75" hidden="false" customHeight="false" outlineLevel="0" collapsed="false">
      <c r="A404" s="81" t="n">
        <v>35871</v>
      </c>
      <c r="O404" s="28"/>
      <c r="P404" s="28"/>
      <c r="Q404" s="28"/>
      <c r="R404" s="28" t="n">
        <v>2.29071429797581</v>
      </c>
      <c r="S404" s="28"/>
      <c r="T404" s="28" t="n">
        <v>2.35696429797581</v>
      </c>
      <c r="U404" s="28" t="n">
        <v>2.09571429797581</v>
      </c>
      <c r="V404" s="28" t="n">
        <v>2.05321429797581</v>
      </c>
      <c r="W404" s="28" t="n">
        <v>1.79071429797581</v>
      </c>
      <c r="X404" s="28" t="n">
        <v>2.14446429797581</v>
      </c>
      <c r="Y404" s="28" t="n">
        <v>2.26821429797581</v>
      </c>
      <c r="Z404" s="28" t="e">
        <f aca="false">Z403+(#REF!-#REF!)</f>
        <v>#REF!</v>
      </c>
      <c r="AA404" s="28"/>
      <c r="AC404" s="28"/>
      <c r="AD404" s="28" t="n">
        <v>2.19571429797581</v>
      </c>
      <c r="BK404" s="28"/>
      <c r="BL404" s="28"/>
      <c r="BM404" s="28"/>
      <c r="BN404" s="28" t="n">
        <v>2.51219997406006</v>
      </c>
      <c r="BO404" s="28"/>
      <c r="BP404" s="28" t="n">
        <v>2.73594997406006</v>
      </c>
      <c r="BQ404" s="28" t="n">
        <v>2.29469997406006</v>
      </c>
      <c r="BR404" s="28" t="n">
        <v>2.24719997406006</v>
      </c>
      <c r="BS404" s="28" t="n">
        <v>2.18469997406006</v>
      </c>
      <c r="BT404" s="28" t="n">
        <v>2.33844997406006</v>
      </c>
      <c r="BU404" s="28" t="n">
        <v>2.41719997406006</v>
      </c>
      <c r="BV404" s="28" t="e">
        <f aca="false">BV403+(#REF!-#REF!)</f>
        <v>#REF!</v>
      </c>
      <c r="BW404" s="28"/>
      <c r="BY404" s="28"/>
      <c r="BZ404" s="28" t="n">
        <v>2.34469997406006</v>
      </c>
    </row>
    <row r="405" customFormat="false" ht="12.75" hidden="false" customHeight="false" outlineLevel="0" collapsed="false">
      <c r="A405" s="81" t="n">
        <v>35872</v>
      </c>
      <c r="O405" s="28"/>
      <c r="P405" s="28"/>
      <c r="Q405" s="28"/>
      <c r="R405" s="28" t="n">
        <v>2.33828568458557</v>
      </c>
      <c r="S405" s="28"/>
      <c r="T405" s="28" t="n">
        <v>2.40578568458557</v>
      </c>
      <c r="U405" s="28" t="n">
        <v>2.14328568458557</v>
      </c>
      <c r="V405" s="28" t="n">
        <v>2.09328568458557</v>
      </c>
      <c r="W405" s="28" t="n">
        <v>1.83828568458557</v>
      </c>
      <c r="X405" s="28" t="n">
        <v>2.19078568458557</v>
      </c>
      <c r="Y405" s="28" t="n">
        <v>2.31453568458557</v>
      </c>
      <c r="Z405" s="28" t="n">
        <v>2.39828568458557</v>
      </c>
      <c r="AA405" s="28"/>
      <c r="AC405" s="28"/>
      <c r="AD405" s="28" t="n">
        <v>2.24328568458557</v>
      </c>
      <c r="AE405" s="28"/>
      <c r="AF405" s="28"/>
      <c r="AG405" s="28"/>
      <c r="BK405" s="28"/>
      <c r="BL405" s="28"/>
      <c r="BM405" s="28"/>
      <c r="BN405" s="28" t="n">
        <v>2.53500003814697</v>
      </c>
      <c r="BO405" s="28"/>
      <c r="BP405" s="28" t="n">
        <v>2.76000003814697</v>
      </c>
      <c r="BQ405" s="28" t="n">
        <v>2.31000003814697</v>
      </c>
      <c r="BR405" s="28" t="n">
        <v>2.27000003814697</v>
      </c>
      <c r="BS405" s="28" t="n">
        <v>2.20500003814697</v>
      </c>
      <c r="BT405" s="28" t="n">
        <v>2.36000003814697</v>
      </c>
      <c r="BU405" s="28" t="n">
        <v>2.43750003814697</v>
      </c>
      <c r="BV405" s="28" t="n">
        <v>2.52750003814697</v>
      </c>
      <c r="BW405" s="28"/>
      <c r="BY405" s="28"/>
      <c r="BZ405" s="28" t="n">
        <v>2.36000003814697</v>
      </c>
      <c r="CC405" s="28" t="n">
        <v>2.2402857371739</v>
      </c>
      <c r="CD405" s="28"/>
      <c r="CE405" s="28" t="n">
        <v>2.2977857371739</v>
      </c>
      <c r="CF405" s="28" t="n">
        <v>2.0152857371739</v>
      </c>
      <c r="CG405" s="28" t="n">
        <v>1.9752857371739</v>
      </c>
      <c r="CH405" s="28" t="n">
        <v>1.7352857371739</v>
      </c>
      <c r="CI405" s="28" t="n">
        <v>2.0677857371739</v>
      </c>
      <c r="CJ405" s="28" t="n">
        <v>2.2102857371739</v>
      </c>
      <c r="CK405" s="28" t="n">
        <v>2.2752857371739</v>
      </c>
      <c r="CL405" s="28"/>
      <c r="CN405" s="28"/>
      <c r="CO405" s="28" t="n">
        <v>2.0652857371739</v>
      </c>
    </row>
    <row r="406" customFormat="false" ht="12.75" hidden="false" customHeight="false" outlineLevel="0" collapsed="false">
      <c r="A406" s="56" t="n">
        <v>35873</v>
      </c>
      <c r="O406" s="28"/>
      <c r="P406" s="28"/>
      <c r="Q406" s="28"/>
      <c r="R406" s="28" t="n">
        <v>2.38557141167777</v>
      </c>
      <c r="S406" s="28"/>
      <c r="T406" s="28" t="n">
        <v>2.45307141167777</v>
      </c>
      <c r="U406" s="28" t="n">
        <v>2.18932141167777</v>
      </c>
      <c r="V406" s="28" t="n">
        <v>2.13932141167777</v>
      </c>
      <c r="W406" s="28" t="n">
        <v>1.86807141167777</v>
      </c>
      <c r="X406" s="28" t="n">
        <v>2.23557141167777</v>
      </c>
      <c r="Y406" s="28" t="n">
        <v>2.36057141167777</v>
      </c>
      <c r="Z406" s="28" t="n">
        <v>2.43682141167777</v>
      </c>
      <c r="AA406" s="28"/>
      <c r="AC406" s="28"/>
      <c r="AD406" s="28" t="n">
        <v>2.28932141167777</v>
      </c>
      <c r="AE406" s="28"/>
      <c r="AF406" s="28"/>
      <c r="AG406" s="28"/>
      <c r="BK406" s="28"/>
      <c r="BL406" s="28"/>
      <c r="BM406" s="28"/>
      <c r="BN406" s="28" t="n">
        <v>2.57000002861023</v>
      </c>
      <c r="BO406" s="28"/>
      <c r="BP406" s="28" t="n">
        <v>2.79250002861023</v>
      </c>
      <c r="BQ406" s="28" t="n">
        <v>2.34500002861023</v>
      </c>
      <c r="BR406" s="28" t="n">
        <v>2.30000002861023</v>
      </c>
      <c r="BS406" s="28" t="n">
        <v>2.24000002861023</v>
      </c>
      <c r="BT406" s="28" t="n">
        <v>2.39250002861023</v>
      </c>
      <c r="BU406" s="28" t="n">
        <v>2.47125002861023</v>
      </c>
      <c r="BV406" s="28" t="n">
        <v>2.55500002861023</v>
      </c>
      <c r="BW406" s="28"/>
      <c r="BY406" s="28"/>
      <c r="BZ406" s="28" t="n">
        <v>2.39500002861023</v>
      </c>
      <c r="CC406" s="28" t="n">
        <v>2.26242859022958</v>
      </c>
      <c r="CD406" s="28"/>
      <c r="CE406" s="28" t="n">
        <v>2.31867859022958</v>
      </c>
      <c r="CF406" s="28" t="n">
        <v>2.03742859022958</v>
      </c>
      <c r="CG406" s="28" t="n">
        <v>2.00242859022958</v>
      </c>
      <c r="CH406" s="28" t="n">
        <v>1.75742859022958</v>
      </c>
      <c r="CI406" s="28" t="n">
        <v>2.09242859022958</v>
      </c>
      <c r="CJ406" s="28" t="n">
        <v>2.23242859022958</v>
      </c>
      <c r="CK406" s="28" t="n">
        <v>2.30242859022958</v>
      </c>
      <c r="CL406" s="28"/>
      <c r="CN406" s="28"/>
      <c r="CO406" s="28" t="n">
        <v>2.08742859022958</v>
      </c>
    </row>
    <row r="407" customFormat="false" ht="12.75" hidden="false" customHeight="false" outlineLevel="0" collapsed="false">
      <c r="A407" s="56" t="n">
        <v>35874</v>
      </c>
      <c r="O407" s="28"/>
      <c r="P407" s="28"/>
      <c r="Q407" s="28"/>
      <c r="R407" s="28" t="n">
        <v>2.40528573308672</v>
      </c>
      <c r="S407" s="28"/>
      <c r="T407" s="28" t="n">
        <v>2.47028573308672</v>
      </c>
      <c r="U407" s="28" t="n">
        <v>2.19778573308672</v>
      </c>
      <c r="V407" s="28" t="n">
        <v>2.15028573308672</v>
      </c>
      <c r="W407" s="28" t="n">
        <v>1.87028573308672</v>
      </c>
      <c r="X407" s="28" t="n">
        <v>2.25528573308672</v>
      </c>
      <c r="Y407" s="28" t="n">
        <v>2.38028573308672</v>
      </c>
      <c r="Z407" s="28" t="n">
        <v>2.45028573308672</v>
      </c>
      <c r="AA407" s="28"/>
      <c r="AC407" s="28"/>
      <c r="AD407" s="28" t="n">
        <v>2.29778573308672</v>
      </c>
      <c r="AE407" s="28"/>
      <c r="AF407" s="28"/>
      <c r="AG407" s="28"/>
      <c r="BK407" s="28"/>
      <c r="BL407" s="28"/>
      <c r="BM407" s="28"/>
      <c r="BN407" s="28" t="n">
        <v>2.5909999370575</v>
      </c>
      <c r="BO407" s="28"/>
      <c r="BP407" s="28" t="n">
        <v>2.8134999370575</v>
      </c>
      <c r="BQ407" s="28" t="n">
        <v>2.3659999370575</v>
      </c>
      <c r="BR407" s="28" t="n">
        <v>2.3209999370575</v>
      </c>
      <c r="BS407" s="28" t="n">
        <v>2.2334999370575</v>
      </c>
      <c r="BT407" s="28" t="n">
        <v>2.4109999370575</v>
      </c>
      <c r="BU407" s="28" t="n">
        <v>2.4934999370575</v>
      </c>
      <c r="BV407" s="28" t="n">
        <v>2.5734999370575</v>
      </c>
      <c r="BW407" s="28"/>
      <c r="BY407" s="28"/>
      <c r="BZ407" s="28" t="n">
        <v>2.4159999370575</v>
      </c>
      <c r="CC407" s="28" t="n">
        <v>2.28071427345276</v>
      </c>
      <c r="CD407" s="28"/>
      <c r="CE407" s="28" t="n">
        <v>2.33571427345276</v>
      </c>
      <c r="CF407" s="28" t="n">
        <v>2.05571427345276</v>
      </c>
      <c r="CG407" s="28" t="n">
        <v>2.02071427345276</v>
      </c>
      <c r="CH407" s="28" t="n">
        <v>1.76571427345276</v>
      </c>
      <c r="CI407" s="28" t="n">
        <v>2.10571427345276</v>
      </c>
      <c r="CJ407" s="28" t="n">
        <v>2.24821427345276</v>
      </c>
      <c r="CK407" s="28" t="n">
        <v>2.31071427345276</v>
      </c>
      <c r="CL407" s="28"/>
      <c r="CN407" s="28"/>
      <c r="CO407" s="28" t="n">
        <v>2.10571427345276</v>
      </c>
    </row>
    <row r="408" customFormat="false" ht="12.75" hidden="false" customHeight="false" outlineLevel="0" collapsed="false">
      <c r="A408" s="56" t="n">
        <v>35877</v>
      </c>
      <c r="O408" s="28"/>
      <c r="P408" s="28"/>
      <c r="Q408" s="28"/>
      <c r="R408" s="28" t="n">
        <v>2.39214287485395</v>
      </c>
      <c r="S408" s="28"/>
      <c r="T408" s="28" t="n">
        <v>2.45714287485395</v>
      </c>
      <c r="U408" s="28" t="n">
        <v>2.19214287485395</v>
      </c>
      <c r="V408" s="28" t="n">
        <v>2.13464287485395</v>
      </c>
      <c r="W408" s="28" t="n">
        <v>1.87214287485395</v>
      </c>
      <c r="X408" s="28" t="n">
        <v>2.24464287485395</v>
      </c>
      <c r="Y408" s="28" t="n">
        <v>2.36964287485395</v>
      </c>
      <c r="Z408" s="28" t="n">
        <v>2.43464287485395</v>
      </c>
      <c r="AA408" s="28"/>
      <c r="AC408" s="28"/>
      <c r="AD408" s="28" t="n">
        <v>2.29214287485395</v>
      </c>
      <c r="AE408" s="28"/>
      <c r="AF408" s="28"/>
      <c r="AG408" s="28"/>
      <c r="BK408" s="28"/>
      <c r="BL408" s="28"/>
      <c r="BM408" s="28"/>
      <c r="BN408" s="28" t="n">
        <v>2.58059992790222</v>
      </c>
      <c r="BO408" s="28"/>
      <c r="BP408" s="28" t="n">
        <v>2.81059992790222</v>
      </c>
      <c r="BQ408" s="28" t="n">
        <v>2.35059992790222</v>
      </c>
      <c r="BR408" s="28" t="n">
        <v>2.31059992790222</v>
      </c>
      <c r="BS408" s="28" t="n">
        <v>2.24059992790222</v>
      </c>
      <c r="BT408" s="28" t="n">
        <v>2.40559992790222</v>
      </c>
      <c r="BU408" s="28" t="n">
        <v>2.48559992790222</v>
      </c>
      <c r="BV408" s="28" t="n">
        <v>2.56309992790222</v>
      </c>
      <c r="BW408" s="28"/>
      <c r="BY408" s="28"/>
      <c r="BZ408" s="28" t="n">
        <v>2.40059992790222</v>
      </c>
      <c r="CC408" s="28" t="n">
        <v>2.26985713413783</v>
      </c>
      <c r="CD408" s="28"/>
      <c r="CE408" s="28" t="n">
        <v>2.32485713413784</v>
      </c>
      <c r="CF408" s="28" t="n">
        <v>2.04485713413783</v>
      </c>
      <c r="CG408" s="28" t="n">
        <v>2.00985713413783</v>
      </c>
      <c r="CH408" s="28" t="n">
        <v>1.75485713413783</v>
      </c>
      <c r="CI408" s="28" t="n">
        <v>2.09485713413784</v>
      </c>
      <c r="CJ408" s="28" t="n">
        <v>2.23235713413783</v>
      </c>
      <c r="CK408" s="28" t="n">
        <v>2.29985713413783</v>
      </c>
      <c r="CL408" s="28"/>
      <c r="CN408" s="28"/>
      <c r="CO408" s="28" t="n">
        <v>2.09485713413784</v>
      </c>
    </row>
    <row r="409" customFormat="false" ht="12.75" hidden="false" customHeight="false" outlineLevel="0" collapsed="false">
      <c r="A409" s="56" t="n">
        <v>35878</v>
      </c>
      <c r="O409" s="28"/>
      <c r="P409" s="28"/>
      <c r="Q409" s="28"/>
      <c r="R409" s="28" t="n">
        <v>2.43042853900365</v>
      </c>
      <c r="S409" s="28"/>
      <c r="T409" s="28" t="n">
        <v>2.49792853900364</v>
      </c>
      <c r="U409" s="28" t="n">
        <v>2.21792853900365</v>
      </c>
      <c r="V409" s="28" t="n">
        <v>2.16542853900364</v>
      </c>
      <c r="W409" s="28" t="n">
        <v>1.88542853900364</v>
      </c>
      <c r="X409" s="28" t="n">
        <v>2.27542853900365</v>
      </c>
      <c r="Y409" s="28" t="n">
        <v>2.40542853900365</v>
      </c>
      <c r="Z409" s="28" t="n">
        <v>2.46042853900364</v>
      </c>
      <c r="AA409" s="28"/>
      <c r="AC409" s="28"/>
      <c r="AD409" s="28" t="n">
        <v>2.31792853900365</v>
      </c>
      <c r="AE409" s="28"/>
      <c r="AF409" s="28"/>
      <c r="AG409" s="28"/>
      <c r="BK409" s="28"/>
      <c r="BL409" s="28"/>
      <c r="BM409" s="28"/>
      <c r="BN409" s="28" t="n">
        <v>2.61059999465942</v>
      </c>
      <c r="BO409" s="28"/>
      <c r="BP409" s="28" t="n">
        <v>2.84809999465942</v>
      </c>
      <c r="BQ409" s="28" t="n">
        <v>2.38059999465942</v>
      </c>
      <c r="BR409" s="28" t="n">
        <v>2.33059999465942</v>
      </c>
      <c r="BS409" s="28" t="n">
        <v>2.24059999465942</v>
      </c>
      <c r="BT409" s="28" t="n">
        <v>2.43309999465942</v>
      </c>
      <c r="BU409" s="28" t="n">
        <v>2.51309999465942</v>
      </c>
      <c r="BV409" s="28" t="n">
        <v>2.58309999465942</v>
      </c>
      <c r="BW409" s="28"/>
      <c r="BY409" s="28"/>
      <c r="BZ409" s="28" t="n">
        <v>2.43059999465942</v>
      </c>
      <c r="CC409" s="28" t="n">
        <v>2.28199999673026</v>
      </c>
      <c r="CD409" s="28"/>
      <c r="CE409" s="28" t="n">
        <v>2.32449999673026</v>
      </c>
      <c r="CF409" s="28" t="n">
        <v>2.05699999673026</v>
      </c>
      <c r="CG409" s="28" t="n">
        <v>2.01199999673026</v>
      </c>
      <c r="CH409" s="28" t="n">
        <v>1.76699999673026</v>
      </c>
      <c r="CI409" s="28" t="n">
        <v>2.10449999673026</v>
      </c>
      <c r="CJ409" s="28" t="n">
        <v>2.25199999673026</v>
      </c>
      <c r="CK409" s="28" t="n">
        <v>2.30199999673026</v>
      </c>
      <c r="CL409" s="28"/>
      <c r="CN409" s="28"/>
      <c r="CO409" s="28" t="n">
        <v>2.10699999673026</v>
      </c>
    </row>
    <row r="410" customFormat="false" ht="12.75" hidden="false" customHeight="false" outlineLevel="0" collapsed="false">
      <c r="A410" s="56" t="n">
        <v>35879</v>
      </c>
      <c r="O410" s="28"/>
      <c r="P410" s="28"/>
      <c r="Q410" s="28"/>
      <c r="R410" s="28" t="n">
        <v>2.41200000899179</v>
      </c>
      <c r="S410" s="28"/>
      <c r="T410" s="28" t="n">
        <v>2.47950000899179</v>
      </c>
      <c r="U410" s="28" t="n">
        <v>2.20950000899179</v>
      </c>
      <c r="V410" s="28" t="n">
        <v>2.15450000899179</v>
      </c>
      <c r="W410" s="28" t="n">
        <v>1.88700000899179</v>
      </c>
      <c r="X410" s="28" t="n">
        <v>2.26450000899179</v>
      </c>
      <c r="Y410" s="28" t="n">
        <v>2.38950000899179</v>
      </c>
      <c r="Z410" s="28" t="n">
        <v>2.44950000899179</v>
      </c>
      <c r="AA410" s="28"/>
      <c r="AC410" s="28"/>
      <c r="AD410" s="28" t="n">
        <v>2.30950000899179</v>
      </c>
      <c r="AE410" s="28"/>
      <c r="AF410" s="28"/>
      <c r="AG410" s="28"/>
      <c r="BK410" s="28"/>
      <c r="BL410" s="28"/>
      <c r="BM410" s="28"/>
      <c r="BN410" s="28" t="n">
        <v>2.60300002098084</v>
      </c>
      <c r="BO410" s="28"/>
      <c r="BP410" s="28" t="n">
        <v>2.83800002098084</v>
      </c>
      <c r="BQ410" s="28" t="n">
        <v>2.37050002098084</v>
      </c>
      <c r="BR410" s="28" t="n">
        <v>2.32550002098084</v>
      </c>
      <c r="BS410" s="28" t="n">
        <v>2.23800002098084</v>
      </c>
      <c r="BT410" s="28" t="n">
        <v>2.42550002098084</v>
      </c>
      <c r="BU410" s="28" t="n">
        <v>2.50550002098084</v>
      </c>
      <c r="BV410" s="28" t="n">
        <v>2.57800002098084</v>
      </c>
      <c r="BW410" s="28"/>
      <c r="BY410" s="28"/>
      <c r="BZ410" s="28" t="n">
        <v>2.42050002098084</v>
      </c>
      <c r="CC410" s="28" t="n">
        <v>2.27700001852853</v>
      </c>
      <c r="CD410" s="28"/>
      <c r="CE410" s="28" t="n">
        <v>2.33950001852853</v>
      </c>
      <c r="CF410" s="28" t="n">
        <v>2.05200001852853</v>
      </c>
      <c r="CG410" s="28" t="n">
        <v>2.00700001852853</v>
      </c>
      <c r="CH410" s="28" t="n">
        <v>1.76200001852853</v>
      </c>
      <c r="CI410" s="28" t="n">
        <v>2.09950001852853</v>
      </c>
      <c r="CJ410" s="28" t="n">
        <v>2.24450001852853</v>
      </c>
      <c r="CK410" s="28" t="n">
        <v>2.29700001852853</v>
      </c>
      <c r="CL410" s="28"/>
      <c r="CN410" s="28"/>
      <c r="CO410" s="28" t="n">
        <v>2.10200001852853</v>
      </c>
    </row>
    <row r="411" customFormat="false" ht="12.75" hidden="false" customHeight="false" outlineLevel="0" collapsed="false">
      <c r="A411" s="56" t="n">
        <v>35880</v>
      </c>
      <c r="O411" s="28"/>
      <c r="P411" s="28"/>
      <c r="Q411" s="28"/>
      <c r="R411" s="28" t="n">
        <v>2.38885716029576</v>
      </c>
      <c r="S411" s="28"/>
      <c r="T411" s="28" t="n">
        <v>2.45385716029576</v>
      </c>
      <c r="U411" s="28" t="n">
        <v>2.19135716029576</v>
      </c>
      <c r="V411" s="28" t="n">
        <v>2.13885716029576</v>
      </c>
      <c r="W411" s="28" t="n">
        <v>1.86635716029576</v>
      </c>
      <c r="X411" s="28" t="n">
        <v>2.24135716029576</v>
      </c>
      <c r="Y411" s="28" t="n">
        <v>2.36635716029576</v>
      </c>
      <c r="Z411" s="28" t="n">
        <v>2.43385716029576</v>
      </c>
      <c r="AA411" s="28"/>
      <c r="AC411" s="28"/>
      <c r="AD411" s="28" t="n">
        <v>2.29135716029576</v>
      </c>
      <c r="AE411" s="28"/>
      <c r="AF411" s="28"/>
      <c r="AG411" s="28"/>
      <c r="BK411" s="28"/>
      <c r="BL411" s="28"/>
      <c r="BM411" s="28"/>
      <c r="BN411" s="28" t="n">
        <v>2.58499994277954</v>
      </c>
      <c r="BO411" s="28"/>
      <c r="BP411" s="28" t="n">
        <v>2.82249994277954</v>
      </c>
      <c r="BQ411" s="28" t="n">
        <v>2.35749994277954</v>
      </c>
      <c r="BR411" s="28" t="n">
        <v>2.31249994277954</v>
      </c>
      <c r="BS411" s="28" t="n">
        <v>2.22999994277954</v>
      </c>
      <c r="BT411" s="28" t="n">
        <v>2.40999994277954</v>
      </c>
      <c r="BU411" s="28" t="n">
        <v>2.48999994277954</v>
      </c>
      <c r="BV411" s="28" t="n">
        <v>2.56499994277954</v>
      </c>
      <c r="BW411" s="28"/>
      <c r="BY411" s="28"/>
      <c r="BZ411" s="28" t="n">
        <v>2.40749994277954</v>
      </c>
      <c r="CC411" s="28" t="n">
        <v>2.26271431786673</v>
      </c>
      <c r="CD411" s="28"/>
      <c r="CE411" s="28" t="n">
        <v>2.32521431786673</v>
      </c>
      <c r="CF411" s="28" t="n">
        <v>2.03771431786673</v>
      </c>
      <c r="CG411" s="28" t="n">
        <v>1.99521431786673</v>
      </c>
      <c r="CH411" s="28" t="n">
        <v>1.74771431786673</v>
      </c>
      <c r="CI411" s="28" t="n">
        <v>2.08521431786673</v>
      </c>
      <c r="CJ411" s="28" t="n">
        <v>2.23271431786673</v>
      </c>
      <c r="CK411" s="28" t="n">
        <v>2.28521431786673</v>
      </c>
      <c r="CL411" s="28"/>
      <c r="CN411" s="28"/>
      <c r="CO411" s="28" t="n">
        <v>2.08771431786673</v>
      </c>
    </row>
    <row r="412" customFormat="false" ht="12.75" hidden="false" customHeight="false" outlineLevel="0" collapsed="false">
      <c r="A412" s="56" t="n">
        <v>35881</v>
      </c>
      <c r="O412" s="28"/>
      <c r="P412" s="28"/>
      <c r="Q412" s="28"/>
      <c r="R412" s="28" t="n">
        <v>2.4608332713445</v>
      </c>
      <c r="S412" s="28"/>
      <c r="T412" s="28" t="n">
        <v>2.5283332713445</v>
      </c>
      <c r="U412" s="28" t="n">
        <v>2.2558332713445</v>
      </c>
      <c r="V412" s="28" t="n">
        <v>2.2008332713445</v>
      </c>
      <c r="W412" s="28" t="n">
        <v>1.9058332713445</v>
      </c>
      <c r="X412" s="28" t="n">
        <v>2.3058332713445</v>
      </c>
      <c r="Y412" s="28" t="n">
        <v>2.4383332713445</v>
      </c>
      <c r="Z412" s="28" t="n">
        <v>2.5008332713445</v>
      </c>
      <c r="AA412" s="28"/>
      <c r="AC412" s="28"/>
      <c r="AD412" s="28" t="n">
        <v>2.3558332713445</v>
      </c>
      <c r="AE412" s="28"/>
      <c r="AF412" s="28"/>
      <c r="AG412" s="28"/>
      <c r="BK412" s="28"/>
      <c r="BL412" s="28"/>
      <c r="BM412" s="28"/>
      <c r="BN412" s="28" t="n">
        <v>2.62159996032715</v>
      </c>
      <c r="BO412" s="28"/>
      <c r="BP412" s="28" t="n">
        <v>2.86409996032715</v>
      </c>
      <c r="BQ412" s="28" t="n">
        <v>2.38909996032715</v>
      </c>
      <c r="BR412" s="28" t="n">
        <v>2.34659996032715</v>
      </c>
      <c r="BS412" s="28" t="n">
        <v>2.25159996032715</v>
      </c>
      <c r="BT412" s="28" t="n">
        <v>2.44409996032715</v>
      </c>
      <c r="BU412" s="28" t="n">
        <v>2.52659996032715</v>
      </c>
      <c r="BV412" s="28" t="n">
        <v>2.60159996032715</v>
      </c>
      <c r="BW412" s="28"/>
      <c r="BY412" s="28"/>
      <c r="BZ412" s="28" t="n">
        <v>2.43909996032715</v>
      </c>
      <c r="CC412" s="28" t="n">
        <v>2.27971427781241</v>
      </c>
      <c r="CD412" s="28"/>
      <c r="CE412" s="28" t="n">
        <v>2.34221427781241</v>
      </c>
      <c r="CF412" s="28" t="n">
        <v>2.04971427781241</v>
      </c>
      <c r="CG412" s="28" t="n">
        <v>2.00971427781241</v>
      </c>
      <c r="CH412" s="28" t="n">
        <v>1.75971427781241</v>
      </c>
      <c r="CI412" s="28" t="n">
        <v>2.10471427781241</v>
      </c>
      <c r="CJ412" s="28" t="n">
        <v>2.24721427781241</v>
      </c>
      <c r="CK412" s="28" t="n">
        <v>2.29971427781241</v>
      </c>
      <c r="CL412" s="28"/>
      <c r="CN412" s="28"/>
      <c r="CO412" s="28" t="n">
        <v>2.09971427781241</v>
      </c>
    </row>
    <row r="413" customFormat="false" ht="12.75" hidden="false" customHeight="false" outlineLevel="0" collapsed="false">
      <c r="A413" s="56" t="n">
        <v>35884</v>
      </c>
      <c r="O413" s="28"/>
      <c r="P413" s="28"/>
      <c r="Q413" s="28"/>
      <c r="R413" s="28" t="n">
        <v>2.5693332751592</v>
      </c>
      <c r="S413" s="28"/>
      <c r="T413" s="28" t="n">
        <v>2.6393332751592</v>
      </c>
      <c r="U413" s="28" t="n">
        <v>2.3393332751592</v>
      </c>
      <c r="V413" s="28" t="n">
        <v>2.2793332751592</v>
      </c>
      <c r="W413" s="28" t="n">
        <v>1.9893332751592</v>
      </c>
      <c r="X413" s="28" t="n">
        <v>2.4068332751592</v>
      </c>
      <c r="Y413" s="28" t="n">
        <v>2.5418332751592</v>
      </c>
      <c r="Z413" s="28" t="n">
        <v>2.5893332751592</v>
      </c>
      <c r="AA413" s="28"/>
      <c r="AC413" s="28"/>
      <c r="AD413" s="28" t="n">
        <v>2.4393332751592</v>
      </c>
      <c r="AE413" s="28"/>
      <c r="AF413" s="28"/>
      <c r="AG413" s="28"/>
      <c r="BK413" s="28"/>
      <c r="BL413" s="28"/>
      <c r="BM413" s="28"/>
      <c r="BN413" s="28" t="n">
        <v>2.71519999504089</v>
      </c>
      <c r="BO413" s="28"/>
      <c r="BP413" s="28" t="n">
        <v>2.96019999504089</v>
      </c>
      <c r="BQ413" s="28" t="n">
        <v>2.47519999504089</v>
      </c>
      <c r="BR413" s="28" t="n">
        <v>2.42269999504089</v>
      </c>
      <c r="BS413" s="28" t="n">
        <v>2.32519999504089</v>
      </c>
      <c r="BT413" s="28" t="n">
        <v>2.53019999504089</v>
      </c>
      <c r="BU413" s="28" t="n">
        <v>2.61269999504089</v>
      </c>
      <c r="BV413" s="28" t="n">
        <v>2.67769999504089</v>
      </c>
      <c r="BW413" s="28"/>
      <c r="BY413" s="28"/>
      <c r="BZ413" s="28" t="n">
        <v>2.52519999504089</v>
      </c>
      <c r="CC413" s="28" t="n">
        <v>2.33928574834551</v>
      </c>
      <c r="CD413" s="28"/>
      <c r="CE413" s="28" t="n">
        <v>2.40928574834551</v>
      </c>
      <c r="CF413" s="28" t="n">
        <v>2.11428574834551</v>
      </c>
      <c r="CG413" s="28" t="n">
        <v>2.06928574834551</v>
      </c>
      <c r="CH413" s="28" t="n">
        <v>1.80928574834551</v>
      </c>
      <c r="CI413" s="28" t="n">
        <v>2.15928574834551</v>
      </c>
      <c r="CJ413" s="28" t="n">
        <v>2.30928574834551</v>
      </c>
      <c r="CK413" s="28" t="n">
        <v>2.36928574834551</v>
      </c>
      <c r="CL413" s="28"/>
      <c r="CN413" s="28"/>
      <c r="CO413" s="28" t="n">
        <v>2.16428574834551</v>
      </c>
    </row>
    <row r="414" customFormat="false" ht="12.75" hidden="false" customHeight="false" outlineLevel="0" collapsed="false">
      <c r="A414" s="56" t="n">
        <v>35885</v>
      </c>
      <c r="O414" s="28"/>
      <c r="P414" s="28"/>
      <c r="Q414" s="28"/>
      <c r="R414" s="28" t="n">
        <v>2.5410000483195</v>
      </c>
      <c r="S414" s="28"/>
      <c r="T414" s="28" t="n">
        <v>2.6135000483195</v>
      </c>
      <c r="U414" s="28" t="n">
        <v>2.3160000483195</v>
      </c>
      <c r="V414" s="28" t="n">
        <v>2.2510000483195</v>
      </c>
      <c r="W414" s="28" t="n">
        <v>1.9610000483195</v>
      </c>
      <c r="X414" s="28" t="n">
        <v>2.3785000483195</v>
      </c>
      <c r="Y414" s="28" t="n">
        <v>2.5160000483195</v>
      </c>
      <c r="Z414" s="28" t="n">
        <v>2.5610000483195</v>
      </c>
      <c r="AA414" s="28"/>
      <c r="AC414" s="28"/>
      <c r="AD414" s="28" t="n">
        <v>2.4160000483195</v>
      </c>
      <c r="AE414" s="28"/>
      <c r="AF414" s="28"/>
      <c r="AG414" s="28"/>
      <c r="BK414" s="28"/>
      <c r="BL414" s="28"/>
      <c r="BM414" s="28"/>
      <c r="BN414" s="28" t="n">
        <v>2.67620000839233</v>
      </c>
      <c r="BO414" s="28"/>
      <c r="BP414" s="28" t="n">
        <v>2.92870000839233</v>
      </c>
      <c r="BQ414" s="28" t="n">
        <v>2.43370000839233</v>
      </c>
      <c r="BR414" s="28" t="n">
        <v>2.38370000839233</v>
      </c>
      <c r="BS414" s="28" t="n">
        <v>2.29620000839233</v>
      </c>
      <c r="BT414" s="28" t="n">
        <v>2.49120000839233</v>
      </c>
      <c r="BU414" s="28" t="n">
        <v>2.57370000839233</v>
      </c>
      <c r="BV414" s="28" t="n">
        <v>2.65370000839233</v>
      </c>
      <c r="BW414" s="28"/>
      <c r="BY414" s="28"/>
      <c r="BZ414" s="28" t="n">
        <v>2.48370000839233</v>
      </c>
      <c r="CC414" s="28" t="n">
        <v>2.30228567123413</v>
      </c>
      <c r="CD414" s="28"/>
      <c r="CE414" s="28" t="n">
        <v>2.37228567123413</v>
      </c>
      <c r="CF414" s="28" t="n">
        <v>2.06728567123413</v>
      </c>
      <c r="CG414" s="28" t="n">
        <v>2.02728567123413</v>
      </c>
      <c r="CH414" s="28" t="n">
        <v>1.76228567123413</v>
      </c>
      <c r="CI414" s="28" t="n">
        <v>2.12478567123413</v>
      </c>
      <c r="CJ414" s="28" t="n">
        <v>2.27228567123413</v>
      </c>
      <c r="CK414" s="28" t="n">
        <v>2.32728567123413</v>
      </c>
      <c r="CL414" s="28"/>
      <c r="CN414" s="28"/>
      <c r="CO414" s="28" t="n">
        <v>2.11728567123413</v>
      </c>
    </row>
    <row r="415" customFormat="false" ht="12.75" hidden="false" customHeight="false" outlineLevel="0" collapsed="false">
      <c r="A415" s="56" t="n">
        <v>35886</v>
      </c>
      <c r="O415" s="28"/>
      <c r="P415" s="28"/>
      <c r="Q415" s="28"/>
      <c r="R415" s="28" t="n">
        <v>2.58950006961823</v>
      </c>
      <c r="S415" s="28"/>
      <c r="T415" s="28" t="n">
        <v>2.66450006961823</v>
      </c>
      <c r="U415" s="28" t="n">
        <v>2.35950006961823</v>
      </c>
      <c r="V415" s="28" t="n">
        <v>2.28450006961823</v>
      </c>
      <c r="W415" s="28" t="n">
        <v>2.01950006961823</v>
      </c>
      <c r="X415" s="28" t="n">
        <v>2.42950006961823</v>
      </c>
      <c r="Y415" s="28" t="n">
        <v>2.56700006961823</v>
      </c>
      <c r="Z415" s="28" t="n">
        <v>2.58450006961823</v>
      </c>
      <c r="AA415" s="28"/>
      <c r="AC415" s="28"/>
      <c r="AD415" s="28" t="n">
        <v>2.45950006961823</v>
      </c>
      <c r="AE415" s="28"/>
      <c r="AF415" s="28"/>
      <c r="AG415" s="28"/>
      <c r="BK415" s="28"/>
      <c r="BL415" s="28"/>
      <c r="BM415" s="28"/>
      <c r="BN415" s="28" t="n">
        <v>2.70700001716614</v>
      </c>
      <c r="BO415" s="28"/>
      <c r="BP415" s="28" t="n">
        <v>2.95950001716614</v>
      </c>
      <c r="BQ415" s="28" t="n">
        <v>2.47450001716614</v>
      </c>
      <c r="BR415" s="28" t="n">
        <v>2.41200001716614</v>
      </c>
      <c r="BS415" s="28" t="n">
        <v>2.31700001716614</v>
      </c>
      <c r="BT415" s="28" t="n">
        <v>2.52200001716614</v>
      </c>
      <c r="BU415" s="28" t="n">
        <v>2.60450001716614</v>
      </c>
      <c r="BV415" s="28" t="n">
        <v>2.68950001716614</v>
      </c>
      <c r="BW415" s="28"/>
      <c r="BY415" s="28"/>
      <c r="BZ415" s="28" t="n">
        <v>2.52450001716614</v>
      </c>
      <c r="CC415" s="28" t="n">
        <v>2.32071423530579</v>
      </c>
      <c r="CD415" s="28"/>
      <c r="CE415" s="28" t="n">
        <v>2.39321423530579</v>
      </c>
      <c r="CF415" s="28" t="n">
        <v>2.08821423530579</v>
      </c>
      <c r="CG415" s="28" t="n">
        <v>2.05071423530579</v>
      </c>
      <c r="CH415" s="28" t="n">
        <v>1.78571423530579</v>
      </c>
      <c r="CI415" s="28" t="n">
        <v>2.14571423530579</v>
      </c>
      <c r="CJ415" s="28" t="n">
        <v>2.29071423530579</v>
      </c>
      <c r="CK415" s="28" t="n">
        <v>2.34821423530579</v>
      </c>
      <c r="CL415" s="28"/>
      <c r="CN415" s="28"/>
      <c r="CO415" s="28" t="n">
        <v>2.13821423530579</v>
      </c>
    </row>
    <row r="416" customFormat="false" ht="12.75" hidden="false" customHeight="false" outlineLevel="0" collapsed="false">
      <c r="A416" s="56" t="n">
        <v>35887</v>
      </c>
      <c r="O416" s="28"/>
      <c r="P416" s="28"/>
      <c r="Q416" s="28"/>
      <c r="R416" s="28" t="n">
        <v>2.58116666475932</v>
      </c>
      <c r="S416" s="28"/>
      <c r="T416" s="28" t="n">
        <v>2.65366666475932</v>
      </c>
      <c r="U416" s="28" t="n">
        <v>2.36116666475932</v>
      </c>
      <c r="V416" s="28" t="n">
        <v>2.28616666475932</v>
      </c>
      <c r="W416" s="28" t="n">
        <v>2.00616666475932</v>
      </c>
      <c r="X416" s="28" t="n">
        <v>2.42366666475932</v>
      </c>
      <c r="Y416" s="28" t="n">
        <v>2.55866666475932</v>
      </c>
      <c r="Z416" s="28" t="n">
        <v>2.60116666475932</v>
      </c>
      <c r="AA416" s="28"/>
      <c r="AC416" s="28"/>
      <c r="AD416" s="28" t="n">
        <v>2.46116666475932</v>
      </c>
      <c r="AE416" s="28"/>
      <c r="AF416" s="28"/>
      <c r="AG416" s="28"/>
      <c r="BK416" s="28"/>
      <c r="BL416" s="28"/>
      <c r="BM416" s="28"/>
      <c r="BN416" s="28" t="n">
        <v>2.69759998321533</v>
      </c>
      <c r="BO416" s="28"/>
      <c r="BP416" s="28" t="n">
        <v>2.95259998321533</v>
      </c>
      <c r="BQ416" s="28" t="n">
        <v>2.46009998321533</v>
      </c>
      <c r="BR416" s="28" t="n">
        <v>2.40509998321533</v>
      </c>
      <c r="BS416" s="28" t="n">
        <v>2.32259998321533</v>
      </c>
      <c r="BT416" s="28" t="n">
        <v>2.51509998321533</v>
      </c>
      <c r="BU416" s="28" t="n">
        <v>2.59509998321533</v>
      </c>
      <c r="BV416" s="28" t="n">
        <v>2.67509998321533</v>
      </c>
      <c r="BW416" s="28"/>
      <c r="BY416" s="28"/>
      <c r="BZ416" s="28" t="n">
        <v>2.51009998321533</v>
      </c>
      <c r="CC416" s="28" t="n">
        <v>2.32157138415745</v>
      </c>
      <c r="CD416" s="28"/>
      <c r="CE416" s="28" t="n">
        <v>2.39157138415745</v>
      </c>
      <c r="CF416" s="28" t="n">
        <v>2.08657138415745</v>
      </c>
      <c r="CG416" s="28" t="n">
        <v>2.06407138415745</v>
      </c>
      <c r="CH416" s="28" t="n">
        <v>1.80157138415745</v>
      </c>
      <c r="CI416" s="28" t="n">
        <v>2.14657138415745</v>
      </c>
      <c r="CJ416" s="28" t="n">
        <v>2.28907138415745</v>
      </c>
      <c r="CK416" s="28" t="n">
        <v>2.33407138415745</v>
      </c>
      <c r="CL416" s="28"/>
      <c r="CN416" s="28"/>
      <c r="CO416" s="28" t="n">
        <v>2.13657138415745</v>
      </c>
    </row>
    <row r="417" customFormat="false" ht="12.75" hidden="false" customHeight="false" outlineLevel="0" collapsed="false">
      <c r="A417" s="56" t="n">
        <v>35888</v>
      </c>
      <c r="O417" s="28"/>
      <c r="P417" s="28"/>
      <c r="Q417" s="28"/>
      <c r="R417" s="28" t="n">
        <v>2.57249999046326</v>
      </c>
      <c r="S417" s="28"/>
      <c r="T417" s="28" t="n">
        <v>2.64499999046326</v>
      </c>
      <c r="U417" s="28" t="n">
        <v>2.34749999046326</v>
      </c>
      <c r="V417" s="28" t="n">
        <v>2.28249999046326</v>
      </c>
      <c r="W417" s="28" t="n">
        <v>2.01249999046326</v>
      </c>
      <c r="X417" s="28" t="n">
        <v>2.41499999046326</v>
      </c>
      <c r="Y417" s="28" t="n">
        <v>2.54999999046326</v>
      </c>
      <c r="Z417" s="28" t="n">
        <v>2.59749999046326</v>
      </c>
      <c r="AA417" s="28"/>
      <c r="AC417" s="28"/>
      <c r="AD417" s="28" t="n">
        <v>2.44749999046326</v>
      </c>
      <c r="AE417" s="28"/>
      <c r="AF417" s="28"/>
      <c r="AG417" s="28"/>
      <c r="BK417" s="28"/>
      <c r="BL417" s="28"/>
      <c r="BM417" s="28"/>
      <c r="BN417" s="28" t="n">
        <v>2.69539999961853</v>
      </c>
      <c r="BO417" s="28"/>
      <c r="BP417" s="28" t="n">
        <v>2.94789999961853</v>
      </c>
      <c r="BQ417" s="28" t="n">
        <v>2.46289999961853</v>
      </c>
      <c r="BR417" s="28" t="n">
        <v>2.41039999961853</v>
      </c>
      <c r="BS417" s="28" t="n">
        <v>2.33039999961853</v>
      </c>
      <c r="BT417" s="28" t="n">
        <v>2.51289999961853</v>
      </c>
      <c r="BU417" s="28" t="n">
        <v>2.59539999961853</v>
      </c>
      <c r="BV417" s="28" t="n">
        <v>2.68539999961853</v>
      </c>
      <c r="BW417" s="28"/>
      <c r="BY417" s="28"/>
      <c r="BZ417" s="28" t="n">
        <v>2.51289999961853</v>
      </c>
      <c r="CC417" s="28" t="n">
        <v>2.3225714138576</v>
      </c>
      <c r="CD417" s="28"/>
      <c r="CE417" s="28" t="n">
        <v>2.3900714138576</v>
      </c>
      <c r="CF417" s="28" t="n">
        <v>2.0975714138576</v>
      </c>
      <c r="CG417" s="28" t="n">
        <v>2.0525714138576</v>
      </c>
      <c r="CH417" s="28" t="n">
        <v>1.8075714138576</v>
      </c>
      <c r="CI417" s="28" t="n">
        <v>2.1475714138576</v>
      </c>
      <c r="CJ417" s="28" t="n">
        <v>2.2900714138576</v>
      </c>
      <c r="CK417" s="28" t="n">
        <v>2.3575714138576</v>
      </c>
      <c r="CL417" s="28"/>
      <c r="CN417" s="28"/>
      <c r="CO417" s="28" t="n">
        <v>2.1475714138576</v>
      </c>
    </row>
    <row r="418" customFormat="false" ht="12.75" hidden="false" customHeight="false" outlineLevel="0" collapsed="false">
      <c r="A418" s="56" t="n">
        <v>35891</v>
      </c>
      <c r="O418" s="28"/>
      <c r="P418" s="28"/>
      <c r="Q418" s="28"/>
      <c r="R418" s="28" t="n">
        <v>2.68583333492279</v>
      </c>
      <c r="S418" s="28"/>
      <c r="T418" s="28" t="n">
        <v>2.75833333492279</v>
      </c>
      <c r="U418" s="28" t="n">
        <v>2.45833333492279</v>
      </c>
      <c r="V418" s="28" t="n">
        <v>2.38083333492279</v>
      </c>
      <c r="W418" s="28" t="n">
        <v>2.10833333492279</v>
      </c>
      <c r="X418" s="28" t="n">
        <v>2.52833333492279</v>
      </c>
      <c r="Y418" s="28" t="n">
        <v>2.66583333492279</v>
      </c>
      <c r="Z418" s="28" t="n">
        <v>2.70583333492279</v>
      </c>
      <c r="AA418" s="28"/>
      <c r="AC418" s="28"/>
      <c r="AD418" s="28" t="n">
        <v>2.55833333492279</v>
      </c>
      <c r="AE418" s="28"/>
      <c r="AF418" s="28"/>
      <c r="AG418" s="28"/>
      <c r="BK418" s="28"/>
      <c r="BL418" s="28"/>
      <c r="BM418" s="28"/>
      <c r="BN418" s="28" t="n">
        <v>2.77199997901917</v>
      </c>
      <c r="BO418" s="28"/>
      <c r="BP418" s="28" t="n">
        <v>3.02949997901917</v>
      </c>
      <c r="BQ418" s="28" t="n">
        <v>2.54199997901917</v>
      </c>
      <c r="BR418" s="28" t="n">
        <v>2.48199997901917</v>
      </c>
      <c r="BS418" s="28" t="n">
        <v>2.40699997901916</v>
      </c>
      <c r="BT418" s="28" t="n">
        <v>2.58949997901917</v>
      </c>
      <c r="BU418" s="28" t="n">
        <v>2.67199997901917</v>
      </c>
      <c r="BV418" s="28" t="n">
        <v>2.75199997901917</v>
      </c>
      <c r="BW418" s="28"/>
      <c r="BY418" s="28"/>
      <c r="BZ418" s="28" t="n">
        <v>2.59199997901917</v>
      </c>
      <c r="CC418" s="28" t="n">
        <v>2.36499997547695</v>
      </c>
      <c r="CD418" s="28"/>
      <c r="CE418" s="28" t="n">
        <v>2.43499997547695</v>
      </c>
      <c r="CF418" s="28" t="n">
        <v>2.13499997547695</v>
      </c>
      <c r="CG418" s="28" t="n">
        <v>2.09499997547695</v>
      </c>
      <c r="CH418" s="28" t="n">
        <v>1.89499997547695</v>
      </c>
      <c r="CI418" s="28" t="n">
        <v>2.18999997547695</v>
      </c>
      <c r="CJ418" s="28" t="n">
        <v>2.33499997547695</v>
      </c>
      <c r="CK418" s="28" t="n">
        <v>2.38999997547695</v>
      </c>
      <c r="CL418" s="28"/>
      <c r="CN418" s="28"/>
      <c r="CO418" s="28" t="n">
        <v>2.18499997547695</v>
      </c>
    </row>
    <row r="419" customFormat="false" ht="12.75" hidden="false" customHeight="false" outlineLevel="0" collapsed="false">
      <c r="A419" s="56" t="n">
        <v>35892</v>
      </c>
      <c r="O419" s="28"/>
      <c r="P419" s="28"/>
      <c r="Q419" s="28"/>
      <c r="R419" s="28" t="n">
        <v>2.71133331457774</v>
      </c>
      <c r="S419" s="28"/>
      <c r="T419" s="28" t="n">
        <v>2.78383331457774</v>
      </c>
      <c r="U419" s="28" t="n">
        <v>2.49883331457774</v>
      </c>
      <c r="V419" s="28" t="n">
        <v>2.41883331457774</v>
      </c>
      <c r="W419" s="28" t="n">
        <v>2.15133331457774</v>
      </c>
      <c r="X419" s="28" t="n">
        <v>2.55883331457774</v>
      </c>
      <c r="Y419" s="28" t="n">
        <v>2.69133331457774</v>
      </c>
      <c r="Z419" s="28" t="n">
        <v>2.75883331457774</v>
      </c>
      <c r="AA419" s="28"/>
      <c r="AC419" s="28"/>
      <c r="AD419" s="28" t="n">
        <v>2.59883331457774</v>
      </c>
      <c r="AE419" s="28"/>
      <c r="AF419" s="28"/>
      <c r="AG419" s="28"/>
      <c r="BK419" s="28"/>
      <c r="BL419" s="28"/>
      <c r="BM419" s="28"/>
      <c r="BN419" s="28" t="n">
        <v>2.79640002250671</v>
      </c>
      <c r="BO419" s="28"/>
      <c r="BP419" s="28" t="n">
        <v>3.06265002250671</v>
      </c>
      <c r="BQ419" s="28" t="n">
        <v>2.56390002250671</v>
      </c>
      <c r="BR419" s="28" t="n">
        <v>2.50640002250671</v>
      </c>
      <c r="BS419" s="28" t="n">
        <v>2.43140002250671</v>
      </c>
      <c r="BT419" s="28" t="n">
        <v>2.61640002250671</v>
      </c>
      <c r="BU419" s="28" t="n">
        <v>2.69765002250671</v>
      </c>
      <c r="BV419" s="28" t="n">
        <v>2.81640002250671</v>
      </c>
      <c r="BW419" s="28"/>
      <c r="BY419" s="28"/>
      <c r="BZ419" s="28" t="n">
        <v>2.61390002250671</v>
      </c>
      <c r="CC419" s="28" t="n">
        <v>2.39300005776542</v>
      </c>
      <c r="CD419" s="28"/>
      <c r="CE419" s="28" t="n">
        <v>2.46550005776542</v>
      </c>
      <c r="CF419" s="28" t="n">
        <v>2.15800005776542</v>
      </c>
      <c r="CG419" s="28" t="n">
        <v>2.12050005776542</v>
      </c>
      <c r="CH419" s="28" t="n">
        <v>1.91300005776542</v>
      </c>
      <c r="CI419" s="28" t="n">
        <v>2.22300005776542</v>
      </c>
      <c r="CJ419" s="28" t="n">
        <v>2.36300005776542</v>
      </c>
      <c r="CK419" s="28" t="n">
        <v>2.42050005776542</v>
      </c>
      <c r="CL419" s="28"/>
      <c r="CN419" s="28"/>
      <c r="CO419" s="28" t="n">
        <v>2.20800005776542</v>
      </c>
    </row>
    <row r="420" customFormat="false" ht="12.75" hidden="false" customHeight="false" outlineLevel="0" collapsed="false">
      <c r="A420" s="56" t="n">
        <v>35893</v>
      </c>
      <c r="O420" s="28"/>
      <c r="P420" s="28"/>
      <c r="Q420" s="28"/>
      <c r="R420" s="28" t="n">
        <v>2.68166669209798</v>
      </c>
      <c r="S420" s="28"/>
      <c r="T420" s="28" t="n">
        <v>2.75416669209798</v>
      </c>
      <c r="U420" s="28" t="n">
        <v>2.47416669209798</v>
      </c>
      <c r="V420" s="28" t="n">
        <v>2.39916669209798</v>
      </c>
      <c r="W420" s="28" t="n">
        <v>2.14666669209798</v>
      </c>
      <c r="X420" s="28" t="n">
        <v>2.53166669209798</v>
      </c>
      <c r="Y420" s="28" t="n">
        <v>2.66416669209798</v>
      </c>
      <c r="Z420" s="28" t="n">
        <v>2.73916669209798</v>
      </c>
      <c r="AA420" s="28"/>
      <c r="AC420" s="28"/>
      <c r="AD420" s="28" t="n">
        <v>2.57416669209798</v>
      </c>
      <c r="AE420" s="28"/>
      <c r="AF420" s="28"/>
      <c r="AG420" s="28"/>
      <c r="BK420" s="28"/>
      <c r="BL420" s="28"/>
      <c r="BM420" s="28"/>
      <c r="BN420" s="28" t="n">
        <v>2.775</v>
      </c>
      <c r="BO420" s="28"/>
      <c r="BP420" s="28" t="n">
        <v>3.0475</v>
      </c>
      <c r="BQ420" s="28" t="n">
        <v>2.545</v>
      </c>
      <c r="BR420" s="28" t="n">
        <v>2.495</v>
      </c>
      <c r="BS420" s="28" t="n">
        <v>2.425</v>
      </c>
      <c r="BT420" s="28" t="n">
        <v>2.595</v>
      </c>
      <c r="BU420" s="28" t="n">
        <v>2.6775</v>
      </c>
      <c r="BV420" s="28" t="n">
        <v>2.7725</v>
      </c>
      <c r="BW420" s="28"/>
      <c r="BY420" s="28"/>
      <c r="BZ420" s="28" t="n">
        <v>2.595</v>
      </c>
      <c r="CC420" s="28" t="n">
        <v>2.38242857796805</v>
      </c>
      <c r="CD420" s="28"/>
      <c r="CE420" s="28" t="n">
        <v>2.45742857796805</v>
      </c>
      <c r="CF420" s="28" t="n">
        <v>2.15242857796805</v>
      </c>
      <c r="CG420" s="28" t="n">
        <v>2.11992857796805</v>
      </c>
      <c r="CH420" s="28" t="n">
        <v>1.90242857796805</v>
      </c>
      <c r="CI420" s="28" t="n">
        <v>2.21242857796805</v>
      </c>
      <c r="CJ420" s="28" t="n">
        <v>2.35242857796805</v>
      </c>
      <c r="CK420" s="28" t="n">
        <v>2.41992857796805</v>
      </c>
      <c r="CL420" s="28"/>
      <c r="CN420" s="28"/>
      <c r="CO420" s="28" t="n">
        <v>2.20242857796805</v>
      </c>
    </row>
    <row r="421" customFormat="false" ht="12.75" hidden="false" customHeight="false" outlineLevel="0" collapsed="false">
      <c r="A421" s="56" t="n">
        <v>35894</v>
      </c>
      <c r="O421" s="28"/>
      <c r="P421" s="28"/>
      <c r="Q421" s="28"/>
      <c r="R421" s="28" t="n">
        <v>2.68166669209798</v>
      </c>
      <c r="S421" s="28"/>
      <c r="T421" s="28" t="n">
        <v>2.75416669209798</v>
      </c>
      <c r="U421" s="28" t="n">
        <v>2.47416669209798</v>
      </c>
      <c r="V421" s="28" t="n">
        <v>2.39916669209798</v>
      </c>
      <c r="W421" s="28" t="n">
        <v>2.14666669209798</v>
      </c>
      <c r="X421" s="28" t="n">
        <v>2.53166669209798</v>
      </c>
      <c r="Y421" s="28" t="n">
        <v>2.66416669209798</v>
      </c>
      <c r="Z421" s="28" t="n">
        <v>2.73916669209798</v>
      </c>
      <c r="AA421" s="28"/>
      <c r="AC421" s="28"/>
      <c r="AD421" s="28" t="n">
        <v>2.57416669209798</v>
      </c>
      <c r="AE421" s="28"/>
      <c r="AF421" s="28"/>
      <c r="AG421" s="28"/>
      <c r="BK421" s="28"/>
      <c r="BL421" s="28"/>
      <c r="BM421" s="28"/>
      <c r="BN421" s="28" t="n">
        <v>2.775</v>
      </c>
      <c r="BO421" s="28"/>
      <c r="BP421" s="28" t="n">
        <v>3.0475</v>
      </c>
      <c r="BQ421" s="28" t="n">
        <v>2.545</v>
      </c>
      <c r="BR421" s="28" t="n">
        <v>2.495</v>
      </c>
      <c r="BS421" s="28" t="n">
        <v>2.425</v>
      </c>
      <c r="BT421" s="28" t="n">
        <v>2.595</v>
      </c>
      <c r="BU421" s="28" t="n">
        <v>2.6775</v>
      </c>
      <c r="BV421" s="28" t="n">
        <v>2.7725</v>
      </c>
      <c r="BW421" s="28"/>
      <c r="BY421" s="28"/>
      <c r="BZ421" s="28" t="n">
        <v>2.595</v>
      </c>
      <c r="CC421" s="28" t="n">
        <v>2.38242857796805</v>
      </c>
      <c r="CD421" s="28"/>
      <c r="CE421" s="28" t="n">
        <v>2.45742857796805</v>
      </c>
      <c r="CF421" s="28" t="n">
        <v>2.15242857796805</v>
      </c>
      <c r="CG421" s="28" t="n">
        <v>2.11992857796805</v>
      </c>
      <c r="CH421" s="28" t="n">
        <v>1.90242857796805</v>
      </c>
      <c r="CI421" s="28" t="n">
        <v>2.21242857796805</v>
      </c>
      <c r="CJ421" s="28" t="n">
        <v>2.35242857796805</v>
      </c>
      <c r="CK421" s="28" t="n">
        <v>2.41992857796805</v>
      </c>
      <c r="CL421" s="28"/>
      <c r="CN421" s="28"/>
      <c r="CO421" s="28" t="n">
        <v>2.20242857796805</v>
      </c>
    </row>
    <row r="422" customFormat="false" ht="12.75" hidden="false" customHeight="false" outlineLevel="0" collapsed="false">
      <c r="A422" s="56" t="n">
        <v>35894</v>
      </c>
      <c r="O422" s="28"/>
      <c r="P422" s="28"/>
      <c r="Q422" s="28"/>
      <c r="R422" s="28" t="n">
        <v>2.52650002638499</v>
      </c>
      <c r="S422" s="28"/>
      <c r="T422" s="28" t="n">
        <v>2.59650002638499</v>
      </c>
      <c r="U422" s="28" t="n">
        <v>2.32150002638499</v>
      </c>
      <c r="V422" s="28" t="n">
        <v>2.25650002638499</v>
      </c>
      <c r="W422" s="28" t="n">
        <v>2.02650002638499</v>
      </c>
      <c r="X422" s="28" t="n">
        <v>2.38150002638499</v>
      </c>
      <c r="Y422" s="28" t="n">
        <v>2.50900002638499</v>
      </c>
      <c r="Z422" s="28" t="n">
        <v>2.61150002638499</v>
      </c>
      <c r="AA422" s="28"/>
      <c r="AC422" s="28"/>
      <c r="AD422" s="28" t="n">
        <v>2.42150002638499</v>
      </c>
      <c r="AE422" s="28"/>
      <c r="AF422" s="28"/>
      <c r="AG422" s="28"/>
      <c r="BK422" s="28"/>
      <c r="BL422" s="28"/>
      <c r="BM422" s="28"/>
      <c r="BN422" s="28" t="n">
        <v>2.66300001144409</v>
      </c>
      <c r="BO422" s="28"/>
      <c r="BP422" s="28" t="n">
        <v>2.93050001144409</v>
      </c>
      <c r="BQ422" s="28" t="n">
        <v>2.44300001144409</v>
      </c>
      <c r="BR422" s="28" t="n">
        <v>2.39300001144409</v>
      </c>
      <c r="BS422" s="28" t="n">
        <v>2.33800001144409</v>
      </c>
      <c r="BT422" s="28" t="n">
        <v>2.48550001144409</v>
      </c>
      <c r="BU422" s="28" t="n">
        <v>2.56550001144409</v>
      </c>
      <c r="BV422" s="28" t="n">
        <v>2.67300001144409</v>
      </c>
      <c r="BW422" s="28"/>
      <c r="BY422" s="28"/>
      <c r="BZ422" s="28" t="n">
        <v>2.49300001144409</v>
      </c>
      <c r="CC422" s="28" t="n">
        <v>2.32500001362392</v>
      </c>
      <c r="CD422" s="28"/>
      <c r="CE422" s="28" t="n">
        <v>2.39500001362392</v>
      </c>
      <c r="CF422" s="28" t="n">
        <v>2.10000001362392</v>
      </c>
      <c r="CG422" s="28" t="n">
        <v>2.06500001362392</v>
      </c>
      <c r="CH422" s="28" t="n">
        <v>1.89500001362392</v>
      </c>
      <c r="CI422" s="28" t="n">
        <v>2.15000001362392</v>
      </c>
      <c r="CJ422" s="28" t="n">
        <v>2.29500001362392</v>
      </c>
      <c r="CK422" s="28" t="n">
        <v>2.36750001362392</v>
      </c>
      <c r="CL422" s="28"/>
      <c r="CN422" s="28"/>
      <c r="CO422" s="28" t="n">
        <v>2.15000001362392</v>
      </c>
    </row>
    <row r="423" customFormat="false" ht="12.75" hidden="false" customHeight="false" outlineLevel="0" collapsed="false">
      <c r="A423" s="56" t="n">
        <v>35898</v>
      </c>
      <c r="O423" s="28"/>
      <c r="P423" s="28"/>
      <c r="Q423" s="28"/>
      <c r="R423" s="28" t="n">
        <v>2.54366664091746</v>
      </c>
      <c r="S423" s="28"/>
      <c r="T423" s="28" t="n">
        <v>2.61366664091746</v>
      </c>
      <c r="U423" s="28" t="n">
        <v>2.33866664091746</v>
      </c>
      <c r="V423" s="28" t="n">
        <v>2.26616664091746</v>
      </c>
      <c r="W423" s="28" t="n">
        <v>2.03866664091746</v>
      </c>
      <c r="X423" s="28" t="n">
        <v>2.39616664091746</v>
      </c>
      <c r="Y423" s="28" t="n">
        <v>2.52616664091746</v>
      </c>
      <c r="Z423" s="28" t="n">
        <v>2.61366664091746</v>
      </c>
      <c r="AA423" s="28"/>
      <c r="AC423" s="28"/>
      <c r="AD423" s="28" t="n">
        <v>2.43866664091746</v>
      </c>
      <c r="AE423" s="28"/>
      <c r="AF423" s="28"/>
      <c r="AG423" s="28"/>
      <c r="BK423" s="28"/>
      <c r="BL423" s="28"/>
      <c r="BM423" s="28"/>
      <c r="BN423" s="28" t="n">
        <v>2.67099995613098</v>
      </c>
      <c r="BO423" s="28"/>
      <c r="BP423" s="28" t="n">
        <v>2.93599995613098</v>
      </c>
      <c r="BQ423" s="28" t="n">
        <v>2.44349995613098</v>
      </c>
      <c r="BR423" s="28" t="n">
        <v>2.39849995613098</v>
      </c>
      <c r="BS423" s="28" t="n">
        <v>2.35099995613098</v>
      </c>
      <c r="BT423" s="28" t="n">
        <v>2.49349995613098</v>
      </c>
      <c r="BU423" s="28" t="n">
        <v>2.57349995613098</v>
      </c>
      <c r="BV423" s="28" t="n">
        <v>2.68349995613098</v>
      </c>
      <c r="BW423" s="28"/>
      <c r="BY423" s="28"/>
      <c r="BZ423" s="28" t="n">
        <v>2.49349995613098</v>
      </c>
      <c r="CC423" s="28" t="n">
        <v>2.32185714585441</v>
      </c>
      <c r="CD423" s="28"/>
      <c r="CE423" s="28" t="n">
        <v>2.38935714585441</v>
      </c>
      <c r="CF423" s="28" t="n">
        <v>2.11185714585441</v>
      </c>
      <c r="CG423" s="28" t="n">
        <v>2.06185714585441</v>
      </c>
      <c r="CH423" s="28" t="n">
        <v>1.93185714585441</v>
      </c>
      <c r="CI423" s="28" t="n">
        <v>2.15185714585441</v>
      </c>
      <c r="CJ423" s="28" t="n">
        <v>2.29185714585441</v>
      </c>
      <c r="CK423" s="28" t="n">
        <v>2.36185714585441</v>
      </c>
      <c r="CL423" s="28"/>
      <c r="CN423" s="28"/>
      <c r="CO423" s="28" t="n">
        <v>2.16185714585441</v>
      </c>
    </row>
    <row r="424" customFormat="false" ht="12.75" hidden="false" customHeight="false" outlineLevel="0" collapsed="false">
      <c r="A424" s="56" t="n">
        <v>35899</v>
      </c>
      <c r="O424" s="28"/>
      <c r="P424" s="28"/>
      <c r="Q424" s="28"/>
      <c r="R424" s="28" t="n">
        <v>2.56666666666667</v>
      </c>
      <c r="S424" s="28"/>
      <c r="T424" s="28" t="n">
        <v>2.63416666666667</v>
      </c>
      <c r="U424" s="28" t="n">
        <v>2.35666666666667</v>
      </c>
      <c r="V424" s="28" t="n">
        <v>2.28916666666667</v>
      </c>
      <c r="W424" s="28" t="n">
        <v>2.05666666666667</v>
      </c>
      <c r="X424" s="28" t="n">
        <v>2.42</v>
      </c>
      <c r="Y424" s="28" t="n">
        <v>2.54666666666667</v>
      </c>
      <c r="Z424" s="28" t="n">
        <v>2.62166666666667</v>
      </c>
      <c r="AA424" s="28"/>
      <c r="AC424" s="28"/>
      <c r="AD424" s="28" t="n">
        <v>2.43166667620341</v>
      </c>
      <c r="AE424" s="28"/>
      <c r="AF424" s="28"/>
      <c r="AG424" s="28"/>
      <c r="BK424" s="28"/>
      <c r="BL424" s="28"/>
      <c r="BM424" s="28"/>
      <c r="BN424" s="28" t="n">
        <v>2.6874</v>
      </c>
      <c r="BO424" s="28"/>
      <c r="BP424" s="28" t="n">
        <v>2.9524</v>
      </c>
      <c r="BQ424" s="28" t="n">
        <v>2.46515</v>
      </c>
      <c r="BR424" s="28" t="n">
        <v>2.4074</v>
      </c>
      <c r="BS424" s="28" t="n">
        <v>2.3674</v>
      </c>
      <c r="BT424" s="28" t="n">
        <v>2.51</v>
      </c>
      <c r="BU424" s="28" t="n">
        <v>2.5899</v>
      </c>
      <c r="BV424" s="28" t="n">
        <v>2.6974</v>
      </c>
      <c r="BW424" s="28"/>
      <c r="BY424" s="28"/>
      <c r="BZ424" s="28" t="n">
        <v>2.52200001945496</v>
      </c>
      <c r="CC424" s="28" t="n">
        <v>2.31457142857143</v>
      </c>
      <c r="CD424" s="28"/>
      <c r="CE424" s="28" t="n">
        <v>2.38457142857143</v>
      </c>
      <c r="CF424" s="28" t="n">
        <v>2.10707142857143</v>
      </c>
      <c r="CG424" s="28" t="n">
        <v>2.05957142857143</v>
      </c>
      <c r="CH424" s="28" t="n">
        <v>1.78457142857143</v>
      </c>
      <c r="CI424" s="28" t="n">
        <v>2.16</v>
      </c>
      <c r="CJ424" s="28" t="n">
        <v>2.28457142857143</v>
      </c>
      <c r="CK424" s="28" t="n">
        <v>2.35457142857143</v>
      </c>
      <c r="CL424" s="28"/>
      <c r="CN424" s="28"/>
      <c r="CO424" s="28" t="n">
        <v>2.15000007520403</v>
      </c>
    </row>
    <row r="425" customFormat="false" ht="12.75" hidden="false" customHeight="false" outlineLevel="0" collapsed="false">
      <c r="A425" s="56" t="n">
        <v>35900</v>
      </c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 t="n">
        <v>2.39583333333333</v>
      </c>
      <c r="P425" s="4"/>
      <c r="Q425" s="4" t="n">
        <v>2.45583333333333</v>
      </c>
      <c r="R425" s="4" t="n">
        <v>2.53083333333333</v>
      </c>
      <c r="S425" s="4" t="n">
        <v>1.62083333333333</v>
      </c>
      <c r="T425" s="4" t="n">
        <v>2.60083333333333</v>
      </c>
      <c r="U425" s="4" t="n">
        <v>2.34083333333333</v>
      </c>
      <c r="V425" s="4" t="n">
        <v>2.26833333333333</v>
      </c>
      <c r="W425" s="4" t="n">
        <v>2.06333333333333</v>
      </c>
      <c r="X425" s="4" t="n">
        <v>2.39083333333333</v>
      </c>
      <c r="Y425" s="4" t="n">
        <v>2.51333333333333</v>
      </c>
      <c r="Z425" s="4" t="n">
        <v>2.62083333333333</v>
      </c>
      <c r="AA425" s="4" t="n">
        <v>1.69083333333333</v>
      </c>
      <c r="AB425" s="4" t="n">
        <v>2.67083333333333</v>
      </c>
      <c r="AC425" s="4" t="n">
        <v>2.77083333333333</v>
      </c>
      <c r="AD425" s="4" t="n">
        <v>2.38750001748403</v>
      </c>
      <c r="AE425" s="4" t="n">
        <v>2.12957142857143</v>
      </c>
      <c r="AF425" s="4"/>
      <c r="AG425" s="4" t="n">
        <v>2.17707142857143</v>
      </c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 t="n">
        <v>2.4974</v>
      </c>
      <c r="BL425" s="4"/>
      <c r="BM425" s="4" t="n">
        <v>2.5374</v>
      </c>
      <c r="BN425" s="4" t="n">
        <v>2.6574</v>
      </c>
      <c r="BO425" s="4" t="n">
        <v>1.9974</v>
      </c>
      <c r="BP425" s="4" t="n">
        <v>2.9249</v>
      </c>
      <c r="BQ425" s="4" t="n">
        <v>2.4374</v>
      </c>
      <c r="BR425" s="4" t="n">
        <v>2.3974</v>
      </c>
      <c r="BS425" s="4" t="n">
        <v>2.3574</v>
      </c>
      <c r="BT425" s="4" t="n">
        <v>2.4874</v>
      </c>
      <c r="BU425" s="4" t="n">
        <v>2.5599</v>
      </c>
      <c r="BV425" s="4" t="n">
        <v>2.6874</v>
      </c>
      <c r="BW425" s="4" t="n">
        <v>2.3374</v>
      </c>
      <c r="BX425" s="4" t="n">
        <v>3.0474</v>
      </c>
      <c r="BY425" s="4" t="n">
        <v>3.6474</v>
      </c>
      <c r="BZ425" s="4" t="n">
        <v>2.46999994506836</v>
      </c>
      <c r="CA425" s="4" t="n">
        <v>2.33519999504089</v>
      </c>
      <c r="CB425" s="4"/>
      <c r="CC425" s="4" t="n">
        <v>2.28457142857143</v>
      </c>
      <c r="CD425" s="4" t="n">
        <v>1.73457142857143</v>
      </c>
      <c r="CE425" s="4" t="n">
        <v>2.35957142857143</v>
      </c>
      <c r="CF425" s="4" t="n">
        <v>2.07457142857143</v>
      </c>
      <c r="CG425" s="4" t="n">
        <v>2.02707142857143</v>
      </c>
      <c r="CH425" s="4" t="n">
        <v>1.75457142857143</v>
      </c>
      <c r="CI425" s="4" t="n">
        <v>2.11457142857143</v>
      </c>
      <c r="CJ425" s="4" t="n">
        <v>2.25457142857143</v>
      </c>
      <c r="CK425" s="4" t="n">
        <v>2.33207142857143</v>
      </c>
      <c r="CL425" s="4" t="n">
        <v>1.63457142857143</v>
      </c>
      <c r="CM425" s="4" t="n">
        <v>2.44457142857143</v>
      </c>
      <c r="CN425" s="4" t="n">
        <v>2.55457142857143</v>
      </c>
      <c r="CO425" s="4" t="n">
        <v>2.09833330999102</v>
      </c>
      <c r="CP425" s="4"/>
      <c r="CR425" s="4" t="n">
        <v>2.49019999504089</v>
      </c>
      <c r="CS425" s="4" t="n">
        <v>1.87019999504089</v>
      </c>
      <c r="CT425" s="4" t="n">
        <v>2.74019999504089</v>
      </c>
      <c r="CU425" s="4" t="n">
        <v>2.27519999504089</v>
      </c>
      <c r="CV425" s="4" t="n">
        <v>2.23019999504089</v>
      </c>
      <c r="CW425" s="4" t="n">
        <v>2.14019999504089</v>
      </c>
      <c r="CX425" s="4" t="n">
        <v>2.32019999504089</v>
      </c>
      <c r="CY425" s="4" t="n">
        <v>2.40519999504089</v>
      </c>
      <c r="CZ425" s="4" t="n">
        <v>2.49019999504089</v>
      </c>
      <c r="DA425" s="4" t="n">
        <v>2.13019999504089</v>
      </c>
      <c r="DB425" s="4" t="n">
        <v>2.83019999504089</v>
      </c>
      <c r="DC425" s="4" t="n">
        <v>3.42019999504089</v>
      </c>
      <c r="DD425" s="4" t="n">
        <v>2.32519999504089</v>
      </c>
    </row>
    <row r="426" customFormat="false" ht="12.75" hidden="false" customHeight="false" outlineLevel="0" collapsed="false">
      <c r="A426" s="56" t="n">
        <v>35901</v>
      </c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 t="n">
        <v>2.4005</v>
      </c>
      <c r="P426" s="4"/>
      <c r="Q426" s="4" t="n">
        <v>2.4555</v>
      </c>
      <c r="R426" s="4" t="n">
        <v>2.5305</v>
      </c>
      <c r="S426" s="4" t="n">
        <v>1.6205</v>
      </c>
      <c r="T426" s="4" t="n">
        <v>2.603</v>
      </c>
      <c r="U426" s="4" t="n">
        <v>2.338</v>
      </c>
      <c r="V426" s="4" t="n">
        <v>2.2655</v>
      </c>
      <c r="W426" s="4" t="n">
        <v>2.0505</v>
      </c>
      <c r="X426" s="4" t="n">
        <v>2.3905</v>
      </c>
      <c r="Y426" s="4" t="n">
        <v>2.513</v>
      </c>
      <c r="Z426" s="4" t="n">
        <v>2.618</v>
      </c>
      <c r="AA426" s="4" t="n">
        <v>1.6905</v>
      </c>
      <c r="AB426" s="4" t="n">
        <v>2.6705</v>
      </c>
      <c r="AC426" s="4" t="n">
        <v>2.7705</v>
      </c>
      <c r="AD426" s="4" t="n">
        <v>2.3871666841507</v>
      </c>
      <c r="AE426" s="4" t="n">
        <v>2.12207142857143</v>
      </c>
      <c r="AF426" s="4"/>
      <c r="AG426" s="4" t="n">
        <v>2.17707142857143</v>
      </c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 t="n">
        <v>2.4949</v>
      </c>
      <c r="BL426" s="4"/>
      <c r="BM426" s="4" t="n">
        <v>2.5374</v>
      </c>
      <c r="BN426" s="4" t="n">
        <v>2.6574</v>
      </c>
      <c r="BO426" s="4" t="n">
        <v>1.9974</v>
      </c>
      <c r="BP426" s="4" t="n">
        <v>2.9224</v>
      </c>
      <c r="BQ426" s="4" t="n">
        <v>2.4399</v>
      </c>
      <c r="BR426" s="4" t="n">
        <v>2.3924</v>
      </c>
      <c r="BS426" s="4" t="n">
        <v>2.3449</v>
      </c>
      <c r="BT426" s="4" t="n">
        <v>2.4849</v>
      </c>
      <c r="BU426" s="4" t="n">
        <v>2.5599</v>
      </c>
      <c r="BV426" s="4" t="n">
        <v>2.6824</v>
      </c>
      <c r="BW426" s="4" t="n">
        <v>2.3074</v>
      </c>
      <c r="BX426" s="4" t="n">
        <v>3.0474</v>
      </c>
      <c r="BY426" s="4" t="n">
        <v>3.6474</v>
      </c>
      <c r="BZ426" s="4" t="n">
        <v>2.46999994506836</v>
      </c>
      <c r="CA426" s="4" t="n">
        <v>2.33519999504089</v>
      </c>
      <c r="CB426" s="4"/>
      <c r="CC426" s="4" t="n">
        <v>2.28457142857143</v>
      </c>
      <c r="CD426" s="4" t="n">
        <v>1.72457142857143</v>
      </c>
      <c r="CE426" s="4" t="n">
        <v>2.35457142857143</v>
      </c>
      <c r="CF426" s="4" t="n">
        <v>2.07457142857143</v>
      </c>
      <c r="CG426" s="4" t="n">
        <v>2.02707142857143</v>
      </c>
      <c r="CH426" s="4" t="n">
        <v>1.88957142857143</v>
      </c>
      <c r="CI426" s="4" t="n">
        <v>2.11207142857143</v>
      </c>
      <c r="CJ426" s="4" t="n">
        <v>2.25457142857143</v>
      </c>
      <c r="CK426" s="4" t="n">
        <v>2.32707142857143</v>
      </c>
      <c r="CL426" s="4" t="n">
        <v>1.66957142857143</v>
      </c>
      <c r="CM426" s="4" t="n">
        <v>2.44457142857143</v>
      </c>
      <c r="CN426" s="4" t="n">
        <v>2.55457142857143</v>
      </c>
      <c r="CO426" s="4" t="n">
        <v>2.09833330999102</v>
      </c>
      <c r="CP426" s="4"/>
      <c r="CR426" s="4" t="n">
        <v>2.49019999504089</v>
      </c>
      <c r="CS426" s="4" t="n">
        <v>1.87019999504089</v>
      </c>
      <c r="CT426" s="4" t="n">
        <v>2.74019999504089</v>
      </c>
      <c r="CU426" s="4" t="n">
        <v>2.27519999504089</v>
      </c>
      <c r="CV426" s="4" t="n">
        <v>2.23019999504089</v>
      </c>
      <c r="CW426" s="4" t="n">
        <v>2.14019999504089</v>
      </c>
      <c r="CX426" s="4" t="n">
        <v>2.32019999504089</v>
      </c>
      <c r="CY426" s="4" t="n">
        <v>2.40519999504089</v>
      </c>
      <c r="CZ426" s="4" t="n">
        <v>2.49019999504089</v>
      </c>
      <c r="DA426" s="4" t="n">
        <v>2.13019999504089</v>
      </c>
      <c r="DB426" s="4" t="n">
        <v>2.83019999504089</v>
      </c>
      <c r="DC426" s="4" t="n">
        <v>3.42019999504089</v>
      </c>
      <c r="DD426" s="4" t="n">
        <v>2.32519999504089</v>
      </c>
    </row>
    <row r="427" customFormat="false" ht="12.75" hidden="false" customHeight="false" outlineLevel="0" collapsed="false">
      <c r="A427" s="56" t="n">
        <v>35902</v>
      </c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 t="n">
        <v>2.389</v>
      </c>
      <c r="P427" s="4"/>
      <c r="Q427" s="4" t="n">
        <v>2.319</v>
      </c>
      <c r="R427" s="4" t="n">
        <v>2.529</v>
      </c>
      <c r="S427" s="4" t="n">
        <v>1.60816663646698</v>
      </c>
      <c r="T427" s="4" t="n">
        <v>2.599</v>
      </c>
      <c r="U427" s="4" t="n">
        <v>2.334</v>
      </c>
      <c r="V427" s="4" t="n">
        <v>2.264</v>
      </c>
      <c r="W427" s="4" t="n">
        <v>2.054</v>
      </c>
      <c r="X427" s="4" t="n">
        <v>2.3865</v>
      </c>
      <c r="Y427" s="4" t="n">
        <v>2.5115</v>
      </c>
      <c r="Z427" s="4" t="n">
        <v>2.6165</v>
      </c>
      <c r="AA427" s="4" t="n">
        <v>1.65316663646698</v>
      </c>
      <c r="AB427" s="4" t="n">
        <v>2.669</v>
      </c>
      <c r="AC427" s="4" t="n">
        <v>2.769</v>
      </c>
      <c r="AD427" s="4" t="n">
        <v>2.38183335049947</v>
      </c>
      <c r="AE427" s="4" t="n">
        <v>2.11592857142857</v>
      </c>
      <c r="AF427" s="4"/>
      <c r="AG427" s="4" t="n">
        <v>2.17592857142857</v>
      </c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 t="n">
        <v>2.4874</v>
      </c>
      <c r="BL427" s="4"/>
      <c r="BM427" s="4" t="n">
        <v>2.4449</v>
      </c>
      <c r="BN427" s="4" t="n">
        <v>2.6574</v>
      </c>
      <c r="BO427" s="4" t="n">
        <v>1.99500001182556</v>
      </c>
      <c r="BP427" s="4" t="n">
        <v>2.9224</v>
      </c>
      <c r="BQ427" s="4" t="n">
        <v>2.4349</v>
      </c>
      <c r="BR427" s="4" t="n">
        <v>2.3924</v>
      </c>
      <c r="BS427" s="4" t="n">
        <v>2.3424</v>
      </c>
      <c r="BT427" s="4" t="n">
        <v>2.4849</v>
      </c>
      <c r="BU427" s="4" t="n">
        <v>2.5599</v>
      </c>
      <c r="BV427" s="4" t="n">
        <v>2.6874</v>
      </c>
      <c r="BW427" s="4" t="n">
        <v>2.28000001182556</v>
      </c>
      <c r="BX427" s="4" t="n">
        <v>3.0474</v>
      </c>
      <c r="BY427" s="4" t="n">
        <v>3.9074</v>
      </c>
      <c r="BZ427" s="4" t="n">
        <v>2.46739999046326</v>
      </c>
      <c r="CA427" s="4" t="n">
        <v>2.33440000534058</v>
      </c>
      <c r="CB427" s="4"/>
      <c r="CC427" s="4" t="n">
        <v>2.28342857142857</v>
      </c>
      <c r="CD427" s="4" t="n">
        <v>1.71885712814331</v>
      </c>
      <c r="CE427" s="4" t="n">
        <v>2.35342857142857</v>
      </c>
      <c r="CF427" s="4" t="n">
        <v>2.07342857142857</v>
      </c>
      <c r="CG427" s="4" t="n">
        <v>2.03342857142857</v>
      </c>
      <c r="CH427" s="4" t="n">
        <v>1.88842857142857</v>
      </c>
      <c r="CI427" s="4" t="n">
        <v>2.11092857142857</v>
      </c>
      <c r="CJ427" s="4" t="n">
        <v>2.25342857142857</v>
      </c>
      <c r="CK427" s="4" t="n">
        <v>2.37092857142857</v>
      </c>
      <c r="CL427" s="4" t="n">
        <v>1.66385712814331</v>
      </c>
      <c r="CM427" s="4" t="n">
        <v>2.44342857142857</v>
      </c>
      <c r="CN427" s="4" t="n">
        <v>2.55092857142857</v>
      </c>
      <c r="CO427" s="4" t="n">
        <v>2.09719045284816</v>
      </c>
      <c r="CP427" s="4"/>
      <c r="CR427" s="4" t="n">
        <v>2.48940000534058</v>
      </c>
      <c r="CS427" s="4" t="n">
        <v>1.99420001029968</v>
      </c>
      <c r="CT427" s="4" t="n">
        <v>2.73940000534058</v>
      </c>
      <c r="CU427" s="4" t="n">
        <v>2.27440000534058</v>
      </c>
      <c r="CV427" s="4" t="n">
        <v>2.22940000534058</v>
      </c>
      <c r="CW427" s="4" t="n">
        <v>2.13940000534058</v>
      </c>
      <c r="CX427" s="4" t="n">
        <v>2.31940000534058</v>
      </c>
      <c r="CY427" s="4" t="n">
        <v>2.40440000534058</v>
      </c>
      <c r="CZ427" s="4" t="n">
        <v>2.48940000534058</v>
      </c>
      <c r="DA427" s="4" t="n">
        <v>2.27920001029968</v>
      </c>
      <c r="DB427" s="4" t="n">
        <v>2.82940000534058</v>
      </c>
      <c r="DC427" s="4" t="n">
        <v>3.41940000534058</v>
      </c>
      <c r="DD427" s="4" t="n">
        <v>2.32440000534058</v>
      </c>
    </row>
    <row r="428" customFormat="false" ht="12.75" hidden="false" customHeight="false" outlineLevel="0" collapsed="false">
      <c r="A428" s="56" t="n">
        <v>35905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 t="n">
        <v>2.47766666666667</v>
      </c>
      <c r="P428" s="4"/>
      <c r="Q428" s="4" t="n">
        <v>2.40766666666667</v>
      </c>
      <c r="R428" s="4" t="n">
        <v>2.61766666666667</v>
      </c>
      <c r="S428" s="4" t="n">
        <v>1.69183330313365</v>
      </c>
      <c r="T428" s="4" t="n">
        <v>2.68516666666667</v>
      </c>
      <c r="U428" s="4" t="n">
        <v>2.41266666666667</v>
      </c>
      <c r="V428" s="4" t="n">
        <v>2.34266666666667</v>
      </c>
      <c r="W428" s="4" t="n">
        <v>2.10766666666667</v>
      </c>
      <c r="X428" s="4" t="n">
        <v>2.47266666666667</v>
      </c>
      <c r="Y428" s="4" t="n">
        <v>2.60016666666667</v>
      </c>
      <c r="Z428" s="4" t="n">
        <v>2.69766666666667</v>
      </c>
      <c r="AA428" s="4" t="n">
        <v>1.74683330313365</v>
      </c>
      <c r="AB428" s="4" t="n">
        <v>2.75766666666667</v>
      </c>
      <c r="AC428" s="4" t="n">
        <v>2.85516666666667</v>
      </c>
      <c r="AD428" s="4" t="n">
        <v>2.47266666666667</v>
      </c>
      <c r="AE428" s="4" t="n">
        <v>2.14007142857143</v>
      </c>
      <c r="AF428" s="4"/>
      <c r="AG428" s="4" t="n">
        <v>2.20007142857143</v>
      </c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 t="n">
        <v>2.5502</v>
      </c>
      <c r="BL428" s="4"/>
      <c r="BM428" s="4" t="n">
        <v>2.5077</v>
      </c>
      <c r="BN428" s="4" t="n">
        <v>2.7202</v>
      </c>
      <c r="BO428" s="4" t="n">
        <v>2.05780001182556</v>
      </c>
      <c r="BP428" s="4" t="n">
        <v>2.9877</v>
      </c>
      <c r="BQ428" s="4" t="n">
        <v>2.5002</v>
      </c>
      <c r="BR428" s="4" t="n">
        <v>2.4552</v>
      </c>
      <c r="BS428" s="4" t="n">
        <v>2.3952</v>
      </c>
      <c r="BT428" s="4" t="n">
        <v>2.5452</v>
      </c>
      <c r="BU428" s="4" t="n">
        <v>2.6227</v>
      </c>
      <c r="BV428" s="4" t="n">
        <v>2.7502</v>
      </c>
      <c r="BW428" s="4" t="n">
        <v>2.35280001182556</v>
      </c>
      <c r="BX428" s="4" t="n">
        <v>3.1102</v>
      </c>
      <c r="BY428" s="4" t="n">
        <v>3.7302</v>
      </c>
      <c r="BZ428" s="4" t="n">
        <v>2.57880004425049</v>
      </c>
      <c r="CA428" s="4" t="n">
        <v>2.35500003814697</v>
      </c>
      <c r="CB428" s="4"/>
      <c r="CC428" s="4" t="n">
        <v>2.30757142857143</v>
      </c>
      <c r="CD428" s="4" t="n">
        <v>1.74549998528617</v>
      </c>
      <c r="CE428" s="4" t="n">
        <v>2.37757142857143</v>
      </c>
      <c r="CF428" s="4" t="n">
        <v>2.10757142857143</v>
      </c>
      <c r="CG428" s="4" t="n">
        <v>2.05507142857143</v>
      </c>
      <c r="CH428" s="4" t="n">
        <v>1.91507142857143</v>
      </c>
      <c r="CI428" s="4" t="n">
        <v>2.13507142857143</v>
      </c>
      <c r="CJ428" s="4" t="n">
        <v>2.27757142857143</v>
      </c>
      <c r="CK428" s="4" t="n">
        <v>2.36507142857143</v>
      </c>
      <c r="CL428" s="4" t="n">
        <v>1.70299998528617</v>
      </c>
      <c r="CM428" s="4" t="n">
        <v>2.46757142857143</v>
      </c>
      <c r="CN428" s="4" t="n">
        <v>2.57507142857143</v>
      </c>
      <c r="CO428" s="4" t="n">
        <v>2.15633331634885</v>
      </c>
      <c r="CP428" s="4"/>
      <c r="CR428" s="4" t="n">
        <v>2.51000003814697</v>
      </c>
      <c r="CS428" s="4" t="n">
        <v>2.01480004310608</v>
      </c>
      <c r="CT428" s="4" t="n">
        <v>2.76000003814697</v>
      </c>
      <c r="CU428" s="4" t="n">
        <v>2.29500003814697</v>
      </c>
      <c r="CV428" s="4" t="n">
        <v>2.25000003814697</v>
      </c>
      <c r="CW428" s="4" t="n">
        <v>2.16000003814697</v>
      </c>
      <c r="CX428" s="4" t="n">
        <v>2.34000003814697</v>
      </c>
      <c r="CY428" s="4" t="n">
        <v>2.42500003814697</v>
      </c>
      <c r="CZ428" s="4" t="n">
        <v>2.51000003814697</v>
      </c>
      <c r="DA428" s="4" t="n">
        <v>2.30980004310608</v>
      </c>
      <c r="DB428" s="4" t="n">
        <v>2.85000003814697</v>
      </c>
      <c r="DC428" s="4" t="n">
        <v>3.44000003814697</v>
      </c>
      <c r="DD428" s="4" t="n">
        <v>2.34500003814697</v>
      </c>
    </row>
    <row r="429" customFormat="false" ht="12.75" hidden="false" customHeight="false" outlineLevel="0" collapsed="false">
      <c r="A429" s="56" t="n">
        <v>35906</v>
      </c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 t="n">
        <v>2.33616666666667</v>
      </c>
      <c r="P429" s="4"/>
      <c r="Q429" s="4" t="n">
        <v>2.25616666666667</v>
      </c>
      <c r="R429" s="4" t="n">
        <v>2.47116666666667</v>
      </c>
      <c r="S429" s="4" t="n">
        <v>1.43533330313365</v>
      </c>
      <c r="T429" s="4" t="n">
        <v>2.54116666666667</v>
      </c>
      <c r="U429" s="4" t="n">
        <v>2.27866666666667</v>
      </c>
      <c r="V429" s="4" t="n">
        <v>2.20616666666667</v>
      </c>
      <c r="W429" s="4" t="n">
        <v>1.99116666666667</v>
      </c>
      <c r="X429" s="4" t="n">
        <v>2.33366666666667</v>
      </c>
      <c r="Y429" s="4" t="n">
        <v>2.45366666666667</v>
      </c>
      <c r="Z429" s="4" t="n">
        <v>2.56116666666667</v>
      </c>
      <c r="AA429" s="4" t="n">
        <v>1.56033330313365</v>
      </c>
      <c r="AB429" s="4" t="n">
        <v>2.61116666666667</v>
      </c>
      <c r="AC429" s="4" t="n">
        <v>2.70866666666667</v>
      </c>
      <c r="AD429" s="4" t="n">
        <v>2.33866666666667</v>
      </c>
      <c r="AE429" s="4" t="n">
        <v>2.10035714285714</v>
      </c>
      <c r="AF429" s="4"/>
      <c r="AG429" s="4" t="n">
        <v>2.04785714285714</v>
      </c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 t="n">
        <v>2.4556</v>
      </c>
      <c r="BL429" s="4"/>
      <c r="BM429" s="4" t="n">
        <v>2.4356</v>
      </c>
      <c r="BN429" s="4" t="n">
        <v>2.6256</v>
      </c>
      <c r="BO429" s="4" t="n">
        <v>1.89820001182556</v>
      </c>
      <c r="BP429" s="4" t="n">
        <v>2.8956</v>
      </c>
      <c r="BQ429" s="4" t="n">
        <v>2.4081</v>
      </c>
      <c r="BR429" s="4" t="n">
        <v>2.3631</v>
      </c>
      <c r="BS429" s="4" t="n">
        <v>2.3156</v>
      </c>
      <c r="BT429" s="4" t="n">
        <v>2.4531</v>
      </c>
      <c r="BU429" s="4" t="n">
        <v>2.5281</v>
      </c>
      <c r="BV429" s="4" t="n">
        <v>2.6656</v>
      </c>
      <c r="BW429" s="4" t="n">
        <v>2.22820001182556</v>
      </c>
      <c r="BX429" s="4" t="n">
        <v>3.0156</v>
      </c>
      <c r="BY429" s="4" t="n">
        <v>3.6356</v>
      </c>
      <c r="BZ429" s="4" t="n">
        <v>2.43119997558594</v>
      </c>
      <c r="CA429" s="4" t="n">
        <v>2.32629997253418</v>
      </c>
      <c r="CB429" s="4"/>
      <c r="CC429" s="4" t="n">
        <v>2.26785714285714</v>
      </c>
      <c r="CD429" s="4" t="n">
        <v>1.66328569957188</v>
      </c>
      <c r="CE429" s="4" t="n">
        <v>2.33535714285714</v>
      </c>
      <c r="CF429" s="4" t="n">
        <v>2.06285714285714</v>
      </c>
      <c r="CG429" s="4" t="n">
        <v>2.01535714285714</v>
      </c>
      <c r="CH429" s="4" t="n">
        <v>1.86785714285714</v>
      </c>
      <c r="CI429" s="4" t="n">
        <v>2.09785714285714</v>
      </c>
      <c r="CJ429" s="4" t="n">
        <v>2.23785714285714</v>
      </c>
      <c r="CK429" s="4" t="n">
        <v>2.32785714285714</v>
      </c>
      <c r="CL429" s="4" t="n">
        <v>1.63328569957188</v>
      </c>
      <c r="CM429" s="4" t="n">
        <v>2.42785714285714</v>
      </c>
      <c r="CN429" s="4" t="n">
        <v>2.53535714285714</v>
      </c>
      <c r="CO429" s="4" t="n">
        <v>2.08661897977193</v>
      </c>
      <c r="CP429" s="4"/>
      <c r="CR429" s="4" t="n">
        <v>2.49379997253418</v>
      </c>
      <c r="CS429" s="4" t="n">
        <v>1.93359997749329</v>
      </c>
      <c r="CT429" s="4" t="n">
        <v>2.74379997253418</v>
      </c>
      <c r="CU429" s="4" t="n">
        <v>2.27879997253418</v>
      </c>
      <c r="CV429" s="4" t="n">
        <v>2.23379997253418</v>
      </c>
      <c r="CW429" s="4" t="n">
        <v>2.14379997253418</v>
      </c>
      <c r="CX429" s="4" t="n">
        <v>2.32379997253418</v>
      </c>
      <c r="CY429" s="4" t="n">
        <v>2.40879997253418</v>
      </c>
      <c r="CZ429" s="4" t="n">
        <v>2.49379997253418</v>
      </c>
      <c r="DA429" s="4" t="n">
        <v>2.26359997749329</v>
      </c>
      <c r="DB429" s="4" t="n">
        <v>2.83379997253418</v>
      </c>
      <c r="DC429" s="4" t="n">
        <v>3.42379997253418</v>
      </c>
      <c r="DD429" s="4" t="n">
        <v>2.32879997253418</v>
      </c>
    </row>
    <row r="430" customFormat="false" ht="12.75" hidden="false" customHeight="false" outlineLevel="0" collapsed="false">
      <c r="A430" s="56" t="n">
        <v>35907</v>
      </c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 t="n">
        <v>2.268</v>
      </c>
      <c r="P430" s="4"/>
      <c r="Q430" s="4" t="n">
        <v>2.1855</v>
      </c>
      <c r="R430" s="4" t="n">
        <v>2.4005</v>
      </c>
      <c r="S430" s="4" t="n">
        <v>1.29966663646698</v>
      </c>
      <c r="T430" s="4" t="n">
        <v>2.468</v>
      </c>
      <c r="U430" s="4" t="n">
        <v>2.2155</v>
      </c>
      <c r="V430" s="4" t="n">
        <v>2.1505</v>
      </c>
      <c r="W430" s="4" t="n">
        <v>1.953</v>
      </c>
      <c r="X430" s="4" t="n">
        <v>2.2655</v>
      </c>
      <c r="Y430" s="4" t="n">
        <v>2.388</v>
      </c>
      <c r="Z430" s="4" t="n">
        <v>2.5205</v>
      </c>
      <c r="AA430" s="4" t="n">
        <v>1.36966663646698</v>
      </c>
      <c r="AB430" s="4" t="n">
        <v>2.5405</v>
      </c>
      <c r="AC430" s="4" t="n">
        <v>2.6355</v>
      </c>
      <c r="AD430" s="4" t="n">
        <v>2.2755</v>
      </c>
      <c r="AE430" s="4" t="n">
        <v>2.07785714285714</v>
      </c>
      <c r="AF430" s="4"/>
      <c r="AG430" s="4" t="n">
        <v>2.02285714285714</v>
      </c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 t="n">
        <v>2.4275</v>
      </c>
      <c r="BL430" s="4"/>
      <c r="BM430" s="4" t="n">
        <v>2.405</v>
      </c>
      <c r="BN430" s="4" t="n">
        <v>2.595</v>
      </c>
      <c r="BO430" s="4" t="n">
        <v>1.79260001182556</v>
      </c>
      <c r="BP430" s="4" t="n">
        <v>2.865</v>
      </c>
      <c r="BQ430" s="4" t="n">
        <v>2.38</v>
      </c>
      <c r="BR430" s="4" t="n">
        <v>2.34</v>
      </c>
      <c r="BS430" s="4" t="n">
        <v>2.285</v>
      </c>
      <c r="BT430" s="4" t="n">
        <v>2.425</v>
      </c>
      <c r="BU430" s="4" t="n">
        <v>2.4975</v>
      </c>
      <c r="BV430" s="4" t="n">
        <v>2.645</v>
      </c>
      <c r="BW430" s="4" t="n">
        <v>2.15760001182556</v>
      </c>
      <c r="BX430" s="4" t="n">
        <v>2.985</v>
      </c>
      <c r="BY430" s="4" t="n">
        <v>3.6</v>
      </c>
      <c r="BZ430" s="4" t="n">
        <v>2.37060000419617</v>
      </c>
      <c r="CA430" s="4" t="n">
        <v>2.29190003395081</v>
      </c>
      <c r="CB430" s="4"/>
      <c r="CC430" s="4" t="n">
        <v>2.24285714285714</v>
      </c>
      <c r="CD430" s="4" t="n">
        <v>1.59828569957188</v>
      </c>
      <c r="CE430" s="4" t="n">
        <v>2.31035714285714</v>
      </c>
      <c r="CF430" s="4" t="n">
        <v>2.03785714285714</v>
      </c>
      <c r="CG430" s="4" t="n">
        <v>1.99035714285714</v>
      </c>
      <c r="CH430" s="4" t="n">
        <v>1.84035714285714</v>
      </c>
      <c r="CI430" s="4" t="n">
        <v>2.07535714285714</v>
      </c>
      <c r="CJ430" s="4" t="n">
        <v>2.21285714285714</v>
      </c>
      <c r="CK430" s="4" t="n">
        <v>2.29535714285714</v>
      </c>
      <c r="CL430" s="4" t="n">
        <v>1.58828569957188</v>
      </c>
      <c r="CM430" s="4" t="n">
        <v>2.40285714285714</v>
      </c>
      <c r="CN430" s="4" t="n">
        <v>2.51285714285714</v>
      </c>
      <c r="CO430" s="4" t="n">
        <v>2.02161901791891</v>
      </c>
      <c r="CP430" s="4"/>
      <c r="CR430" s="4" t="n">
        <v>2.45940003395081</v>
      </c>
      <c r="CS430" s="4" t="n">
        <v>1.82420003890991</v>
      </c>
      <c r="CT430" s="4" t="n">
        <v>2.70940003395081</v>
      </c>
      <c r="CU430" s="4" t="n">
        <v>2.24440003395081</v>
      </c>
      <c r="CV430" s="4" t="n">
        <v>2.19940003395081</v>
      </c>
      <c r="CW430" s="4" t="n">
        <v>2.10940003395081</v>
      </c>
      <c r="CX430" s="4" t="n">
        <v>2.28940003395081</v>
      </c>
      <c r="CY430" s="4" t="n">
        <v>2.37440003395081</v>
      </c>
      <c r="CZ430" s="4" t="n">
        <v>2.45940003395081</v>
      </c>
      <c r="DA430" s="4" t="n">
        <v>2.18920003890991</v>
      </c>
      <c r="DB430" s="4" t="n">
        <v>2.79940003395081</v>
      </c>
      <c r="DC430" s="4" t="n">
        <v>3.38940003395081</v>
      </c>
      <c r="DD430" s="4" t="n">
        <v>2.29440003395081</v>
      </c>
    </row>
    <row r="431" customFormat="false" ht="12.75" hidden="false" customHeight="false" outlineLevel="0" collapsed="false">
      <c r="A431" s="56" t="n">
        <v>35908</v>
      </c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 t="n">
        <v>2.27149998188019</v>
      </c>
      <c r="P431" s="4"/>
      <c r="Q431" s="4" t="n">
        <v>2.19649998188019</v>
      </c>
      <c r="R431" s="4" t="n">
        <v>2.40649998188019</v>
      </c>
      <c r="S431" s="4" t="n">
        <v>1.30566661834717</v>
      </c>
      <c r="T431" s="4" t="n">
        <v>2.47524998188019</v>
      </c>
      <c r="U431" s="4" t="n">
        <v>2.22149998188019</v>
      </c>
      <c r="V431" s="4" t="n">
        <v>2.15649998188019</v>
      </c>
      <c r="W431" s="4" t="n">
        <v>1.94149998188019</v>
      </c>
      <c r="X431" s="4" t="n">
        <v>2.26899998188019</v>
      </c>
      <c r="Y431" s="4" t="n">
        <v>2.39274998188019</v>
      </c>
      <c r="Z431" s="4" t="n">
        <v>2.52649998188019</v>
      </c>
      <c r="AA431" s="4" t="n">
        <v>1.37566661834717</v>
      </c>
      <c r="AB431" s="4" t="n">
        <v>2.54399998188019</v>
      </c>
      <c r="AC431" s="4" t="n">
        <v>2.64649998188019</v>
      </c>
      <c r="AD431" s="4" t="n">
        <v>2.28149998188019</v>
      </c>
      <c r="AE431" s="4" t="n">
        <v>2.08735716547285</v>
      </c>
      <c r="AF431" s="4"/>
      <c r="AG431" s="4" t="n">
        <v>2.03485716547285</v>
      </c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 t="n">
        <v>2.44179998397827</v>
      </c>
      <c r="BL431" s="4"/>
      <c r="BM431" s="4" t="n">
        <v>2.40679998397827</v>
      </c>
      <c r="BN431" s="4" t="n">
        <v>2.60679998397827</v>
      </c>
      <c r="BO431" s="4" t="n">
        <v>1.80439999580383</v>
      </c>
      <c r="BP431" s="4" t="n">
        <v>2.87929998397827</v>
      </c>
      <c r="BQ431" s="4" t="n">
        <v>2.39179998397827</v>
      </c>
      <c r="BR431" s="4" t="n">
        <v>2.35179998397827</v>
      </c>
      <c r="BS431" s="4" t="n">
        <v>2.28679998397827</v>
      </c>
      <c r="BT431" s="4" t="n">
        <v>2.43929998397827</v>
      </c>
      <c r="BU431" s="4" t="n">
        <v>2.50929998397827</v>
      </c>
      <c r="BV431" s="4" t="n">
        <v>2.65679998397827</v>
      </c>
      <c r="BW431" s="4" t="n">
        <v>2.16939999580383</v>
      </c>
      <c r="BX431" s="4" t="n">
        <v>3.00804998397827</v>
      </c>
      <c r="BY431" s="4" t="n">
        <v>3.62179998397827</v>
      </c>
      <c r="BZ431" s="4" t="n">
        <v>2.39739995002747</v>
      </c>
      <c r="CA431" s="4" t="n">
        <v>2.29689995765686</v>
      </c>
      <c r="CB431" s="4"/>
      <c r="CC431" s="4" t="n">
        <v>2.25485716547285</v>
      </c>
      <c r="CD431" s="4" t="n">
        <v>1.61028572218759</v>
      </c>
      <c r="CE431" s="4" t="n">
        <v>2.32235716547285</v>
      </c>
      <c r="CF431" s="4" t="n">
        <v>2.04985716547285</v>
      </c>
      <c r="CG431" s="4" t="n">
        <v>2.00235716547285</v>
      </c>
      <c r="CH431" s="4" t="n">
        <v>1.85985716547285</v>
      </c>
      <c r="CI431" s="4" t="n">
        <v>2.08485716547285</v>
      </c>
      <c r="CJ431" s="4" t="n">
        <v>2.22485716547285</v>
      </c>
      <c r="CK431" s="4" t="n">
        <v>2.30735716547285</v>
      </c>
      <c r="CL431" s="4" t="n">
        <v>1.60028572218759</v>
      </c>
      <c r="CM431" s="4" t="n">
        <v>2.41485716547285</v>
      </c>
      <c r="CN431" s="4" t="n">
        <v>2.52485716547285</v>
      </c>
      <c r="CO431" s="4" t="n">
        <v>2.04361903099787</v>
      </c>
      <c r="CP431" s="4"/>
      <c r="CR431" s="4" t="n">
        <v>2.46439995765686</v>
      </c>
      <c r="CS431" s="4" t="n">
        <v>1.82919996261597</v>
      </c>
      <c r="CT431" s="4" t="n">
        <v>2.72939995765686</v>
      </c>
      <c r="CU431" s="4" t="n">
        <v>2.24939995765686</v>
      </c>
      <c r="CV431" s="4" t="n">
        <v>2.20439995765686</v>
      </c>
      <c r="CW431" s="4" t="n">
        <v>2.11439995765686</v>
      </c>
      <c r="CX431" s="4" t="n">
        <v>2.29439995765686</v>
      </c>
      <c r="CY431" s="4" t="n">
        <v>2.38064995765686</v>
      </c>
      <c r="CZ431" s="4" t="n">
        <v>2.46439995765686</v>
      </c>
      <c r="DA431" s="4" t="n">
        <v>2.19419996261597</v>
      </c>
      <c r="DB431" s="4" t="n">
        <v>2.80439995765686</v>
      </c>
      <c r="DC431" s="4" t="n">
        <v>3.39439995765686</v>
      </c>
      <c r="DD431" s="4" t="n">
        <v>2.29939995765686</v>
      </c>
    </row>
    <row r="432" customFormat="false" ht="12.75" hidden="false" customHeight="false" outlineLevel="0" collapsed="false">
      <c r="A432" s="56" t="n">
        <v>35909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 t="n">
        <v>2.19666669050852</v>
      </c>
      <c r="P432" s="4"/>
      <c r="Q432" s="4" t="n">
        <v>2.11916669050852</v>
      </c>
      <c r="R432" s="4" t="n">
        <v>2.32916669050852</v>
      </c>
      <c r="S432" s="4" t="n">
        <v>1.2033333269755</v>
      </c>
      <c r="T432" s="4" t="n">
        <v>2.40166669050852</v>
      </c>
      <c r="U432" s="4" t="n">
        <v>2.14916669050852</v>
      </c>
      <c r="V432" s="4" t="n">
        <v>2.07166669050852</v>
      </c>
      <c r="W432" s="4" t="n">
        <v>1.87916669050852</v>
      </c>
      <c r="X432" s="4" t="n">
        <v>2.19416669050852</v>
      </c>
      <c r="Y432" s="4" t="n">
        <v>2.31666669050852</v>
      </c>
      <c r="Z432" s="4" t="n">
        <v>2.42416669050852</v>
      </c>
      <c r="AA432" s="4" t="n">
        <v>1.2883333269755</v>
      </c>
      <c r="AB432" s="4" t="n">
        <v>2.46666669050852</v>
      </c>
      <c r="AC432" s="4" t="n">
        <v>2.56666669050852</v>
      </c>
      <c r="AD432" s="4" t="n">
        <v>2.23750003178914</v>
      </c>
      <c r="AE432" s="4" t="n">
        <v>2.07707141331264</v>
      </c>
      <c r="AF432" s="4"/>
      <c r="AG432" s="4" t="n">
        <v>2.02457141331264</v>
      </c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 t="n">
        <v>2.39519999504089</v>
      </c>
      <c r="BL432" s="4"/>
      <c r="BM432" s="4" t="n">
        <v>2.36519999504089</v>
      </c>
      <c r="BN432" s="4" t="n">
        <v>2.56519999504089</v>
      </c>
      <c r="BO432" s="4" t="n">
        <v>1.77030000686646</v>
      </c>
      <c r="BP432" s="4" t="n">
        <v>2.83269999504089</v>
      </c>
      <c r="BQ432" s="4" t="n">
        <v>2.35019999504089</v>
      </c>
      <c r="BR432" s="4" t="n">
        <v>2.30769999504089</v>
      </c>
      <c r="BS432" s="4" t="n">
        <v>2.26019999504089</v>
      </c>
      <c r="BT432" s="4" t="n">
        <v>2.39269999504089</v>
      </c>
      <c r="BU432" s="4" t="n">
        <v>2.47019999504089</v>
      </c>
      <c r="BV432" s="4" t="n">
        <v>2.60769999504089</v>
      </c>
      <c r="BW432" s="4" t="n">
        <v>2.08280000686645</v>
      </c>
      <c r="BX432" s="4" t="n">
        <v>2.96644999504089</v>
      </c>
      <c r="BY432" s="4" t="n">
        <v>3.58019999504089</v>
      </c>
      <c r="BZ432" s="4" t="n">
        <v>2.43699998855591</v>
      </c>
      <c r="CA432" s="4" t="n">
        <v>2.2868999671936</v>
      </c>
      <c r="CB432" s="4"/>
      <c r="CC432" s="4" t="n">
        <v>2.24457141331264</v>
      </c>
      <c r="CD432" s="4" t="n">
        <v>1.59999997002738</v>
      </c>
      <c r="CE432" s="4" t="n">
        <v>2.31207141331264</v>
      </c>
      <c r="CF432" s="4" t="n">
        <v>2.04207141331264</v>
      </c>
      <c r="CG432" s="4" t="n">
        <v>1.99457141331264</v>
      </c>
      <c r="CH432" s="4" t="n">
        <v>1.84957141331264</v>
      </c>
      <c r="CI432" s="4" t="n">
        <v>2.07457141331264</v>
      </c>
      <c r="CJ432" s="4" t="n">
        <v>2.21457141331264</v>
      </c>
      <c r="CK432" s="4" t="n">
        <v>2.31457141331264</v>
      </c>
      <c r="CL432" s="4" t="n">
        <v>1.54999997002738</v>
      </c>
      <c r="CM432" s="4" t="n">
        <v>2.40457141331264</v>
      </c>
      <c r="CN432" s="4" t="n">
        <v>2.51457141331264</v>
      </c>
      <c r="CO432" s="4" t="n">
        <v>2.09333332379659</v>
      </c>
      <c r="CP432" s="4"/>
      <c r="CR432" s="4" t="n">
        <v>2.4543999671936</v>
      </c>
      <c r="CS432" s="4" t="n">
        <v>4.796399974823</v>
      </c>
      <c r="CT432" s="4" t="n">
        <v>2.7193999671936</v>
      </c>
      <c r="CU432" s="4" t="n">
        <v>2.2218999671936</v>
      </c>
      <c r="CV432" s="4" t="n">
        <v>2.1893999671936</v>
      </c>
      <c r="CW432" s="4" t="n">
        <v>2.1043999671936</v>
      </c>
      <c r="CX432" s="4" t="n">
        <v>2.2843999671936</v>
      </c>
      <c r="CY432" s="4" t="n">
        <v>2.3706499671936</v>
      </c>
      <c r="CZ432" s="4" t="n">
        <v>2.4543999671936</v>
      </c>
      <c r="DA432" s="4" t="n">
        <v>2.13919997215271</v>
      </c>
      <c r="DB432" s="4" t="n">
        <v>2.7943999671936</v>
      </c>
      <c r="DC432" s="4" t="n">
        <v>3.3843999671936</v>
      </c>
      <c r="DD432" s="4" t="n">
        <v>2.2718999671936</v>
      </c>
    </row>
    <row r="433" customFormat="false" ht="12.75" hidden="false" customHeight="false" outlineLevel="0" collapsed="false">
      <c r="A433" s="56" t="n">
        <v>35912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 t="n">
        <v>2.22949998855591</v>
      </c>
      <c r="P433" s="4"/>
      <c r="Q433" s="4" t="n">
        <v>2.15199998855591</v>
      </c>
      <c r="R433" s="4" t="n">
        <v>2.36199998855591</v>
      </c>
      <c r="S433" s="4" t="n">
        <v>1.46</v>
      </c>
      <c r="T433" s="4" t="n">
        <v>2.43449998855591</v>
      </c>
      <c r="U433" s="4" t="n">
        <v>2.16949998855591</v>
      </c>
      <c r="V433" s="4" t="n">
        <v>2.11199998855591</v>
      </c>
      <c r="W433" s="4" t="n">
        <v>1.90199998855591</v>
      </c>
      <c r="X433" s="4" t="n">
        <v>2.22699998855591</v>
      </c>
      <c r="Y433" s="4" t="n">
        <v>2.34824998855591</v>
      </c>
      <c r="Z433" s="4" t="n">
        <v>2.47199998855591</v>
      </c>
      <c r="AA433" s="4" t="n">
        <v>1.49</v>
      </c>
      <c r="AB433" s="4" t="n">
        <v>2.49949998855591</v>
      </c>
      <c r="AC433" s="4" t="n">
        <v>2.59699998855591</v>
      </c>
      <c r="AD433" s="4" t="n">
        <v>2.26240005493164</v>
      </c>
      <c r="AE433" s="4" t="n">
        <v>2.09207148415702</v>
      </c>
      <c r="AF433" s="4"/>
      <c r="AG433" s="4" t="n">
        <v>2.03957148415702</v>
      </c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 t="n">
        <v>2.4111999797821</v>
      </c>
      <c r="BL433" s="4"/>
      <c r="BM433" s="4" t="n">
        <v>2.3811999797821</v>
      </c>
      <c r="BN433" s="4" t="n">
        <v>2.5811999797821</v>
      </c>
      <c r="BO433" s="4" t="n">
        <v>1.88</v>
      </c>
      <c r="BP433" s="4" t="n">
        <v>2.8561999797821</v>
      </c>
      <c r="BQ433" s="4" t="n">
        <v>2.3661999797821</v>
      </c>
      <c r="BR433" s="4" t="n">
        <v>2.3261999797821</v>
      </c>
      <c r="BS433" s="4" t="n">
        <v>2.2811999797821</v>
      </c>
      <c r="BT433" s="4" t="n">
        <v>2.4086999797821</v>
      </c>
      <c r="BU433" s="4" t="n">
        <v>2.4861999797821</v>
      </c>
      <c r="BV433" s="4" t="n">
        <v>2.6261999797821</v>
      </c>
      <c r="BW433" s="4" t="n">
        <v>2.21</v>
      </c>
      <c r="BX433" s="4" t="n">
        <v>2.9824499797821</v>
      </c>
      <c r="BY433" s="4" t="n">
        <v>3.5886999797821</v>
      </c>
      <c r="BZ433" s="4" t="n">
        <v>2.44300003051758</v>
      </c>
      <c r="CA433" s="4" t="n">
        <v>2.30190007209778</v>
      </c>
      <c r="CB433" s="4"/>
      <c r="CC433" s="4" t="n">
        <v>2.25957148415702</v>
      </c>
      <c r="CD433" s="4" t="n">
        <v>1.61</v>
      </c>
      <c r="CE433" s="4" t="n">
        <v>2.32707148415702</v>
      </c>
      <c r="CF433" s="4" t="n">
        <v>2.05457148415702</v>
      </c>
      <c r="CG433" s="4" t="n">
        <v>2.00957148415702</v>
      </c>
      <c r="CH433" s="4" t="n">
        <v>1.87207148415702</v>
      </c>
      <c r="CI433" s="4" t="n">
        <v>2.08957148415702</v>
      </c>
      <c r="CJ433" s="4" t="n">
        <v>2.22957148415702</v>
      </c>
      <c r="CK433" s="4" t="n">
        <v>2.32957148415702</v>
      </c>
      <c r="CL433" s="4" t="n">
        <v>1.605</v>
      </c>
      <c r="CM433" s="4" t="n">
        <v>2.41957148415702</v>
      </c>
      <c r="CN433" s="4" t="n">
        <v>2.52957148415702</v>
      </c>
      <c r="CO433" s="4" t="n">
        <v>2.10333331425985</v>
      </c>
      <c r="CP433" s="4"/>
      <c r="CR433" s="4" t="n">
        <v>2.46940007209778</v>
      </c>
      <c r="CS433" s="4" t="n">
        <v>4.81140007972717</v>
      </c>
      <c r="CT433" s="4" t="n">
        <v>2.72940007209778</v>
      </c>
      <c r="CU433" s="4" t="n">
        <v>2.23690007209778</v>
      </c>
      <c r="CV433" s="4" t="n">
        <v>2.20440007209778</v>
      </c>
      <c r="CW433" s="4" t="n">
        <v>2.11940007209778</v>
      </c>
      <c r="CX433" s="4" t="n">
        <v>2.29940007209778</v>
      </c>
      <c r="CY433" s="4" t="n">
        <v>2.38565007209778</v>
      </c>
      <c r="CZ433" s="4" t="n">
        <v>2.46940007209778</v>
      </c>
      <c r="DA433" s="4" t="n">
        <v>2.175</v>
      </c>
      <c r="DB433" s="4" t="n">
        <v>2.80940007209778</v>
      </c>
      <c r="DC433" s="4" t="n">
        <v>3.39940007209778</v>
      </c>
      <c r="DD433" s="4" t="n">
        <v>2.28690007209778</v>
      </c>
    </row>
    <row r="434" customFormat="false" ht="12.75" hidden="false" customHeight="false" outlineLevel="0" collapsed="false">
      <c r="A434" s="56" t="n">
        <v>35913</v>
      </c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 t="n">
        <v>2.21709998130798</v>
      </c>
      <c r="P434" s="4"/>
      <c r="Q434" s="4" t="n">
        <v>2.13959998130798</v>
      </c>
      <c r="R434" s="4" t="n">
        <v>2.34959998130798</v>
      </c>
      <c r="S434" s="4" t="n">
        <v>1.46</v>
      </c>
      <c r="T434" s="4" t="n">
        <v>2.42209998130798</v>
      </c>
      <c r="U434" s="4" t="n">
        <v>2.16709998130798</v>
      </c>
      <c r="V434" s="4" t="n">
        <v>2.09709998130798</v>
      </c>
      <c r="W434" s="4" t="n">
        <v>1.91459998130798</v>
      </c>
      <c r="X434" s="4" t="n">
        <v>2.21459998130798</v>
      </c>
      <c r="Y434" s="4" t="n">
        <v>2.33584998130798</v>
      </c>
      <c r="Z434" s="4" t="n">
        <v>2.45209998130798</v>
      </c>
      <c r="AA434" s="4" t="n">
        <v>1.54</v>
      </c>
      <c r="AB434" s="4" t="n">
        <v>2.48709998130798</v>
      </c>
      <c r="AC434" s="4" t="n">
        <v>2.58459998130798</v>
      </c>
      <c r="AD434" s="4" t="n">
        <v>2.24839997291565</v>
      </c>
      <c r="AE434" s="4" t="n">
        <v>2.08664286340986</v>
      </c>
      <c r="AF434" s="4"/>
      <c r="AG434" s="4" t="n">
        <v>2.03414286340986</v>
      </c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 t="n">
        <v>2.39999996185303</v>
      </c>
      <c r="BL434" s="4"/>
      <c r="BM434" s="4" t="n">
        <v>2.36499996185303</v>
      </c>
      <c r="BN434" s="4" t="n">
        <v>2.56499996185303</v>
      </c>
      <c r="BO434" s="4" t="n">
        <v>1.9025</v>
      </c>
      <c r="BP434" s="4" t="n">
        <v>2.83999996185303</v>
      </c>
      <c r="BQ434" s="4" t="n">
        <v>2.35374996185303</v>
      </c>
      <c r="BR434" s="4" t="n">
        <v>2.31249996185303</v>
      </c>
      <c r="BS434" s="4" t="n">
        <v>2.27999996185303</v>
      </c>
      <c r="BT434" s="4" t="n">
        <v>2.39749996185303</v>
      </c>
      <c r="BU434" s="4" t="n">
        <v>2.46999996185303</v>
      </c>
      <c r="BV434" s="4" t="n">
        <v>2.60749996185303</v>
      </c>
      <c r="BW434" s="4" t="n">
        <v>2.215</v>
      </c>
      <c r="BX434" s="4" t="n">
        <v>2.96624996185303</v>
      </c>
      <c r="BY434" s="4" t="n">
        <v>3.57249996185303</v>
      </c>
      <c r="BZ434" s="4" t="n">
        <v>2.43000001907349</v>
      </c>
      <c r="CA434" s="4" t="n">
        <v>2.29689995765686</v>
      </c>
      <c r="CB434" s="4"/>
      <c r="CC434" s="4" t="n">
        <v>2.25414286340986</v>
      </c>
      <c r="CD434" s="4" t="n">
        <v>1.675</v>
      </c>
      <c r="CE434" s="4" t="n">
        <v>2.32164286340986</v>
      </c>
      <c r="CF434" s="4" t="n">
        <v>2.04414286340986</v>
      </c>
      <c r="CG434" s="4" t="n">
        <v>2.00414286340986</v>
      </c>
      <c r="CH434" s="4" t="n">
        <v>1.87414286340986</v>
      </c>
      <c r="CI434" s="4" t="n">
        <v>2.08414286340986</v>
      </c>
      <c r="CJ434" s="4" t="n">
        <v>2.22414286340986</v>
      </c>
      <c r="CK434" s="4" t="n">
        <v>2.32164286340986</v>
      </c>
      <c r="CL434" s="4" t="n">
        <v>1.62</v>
      </c>
      <c r="CM434" s="4" t="n">
        <v>2.41414286340986</v>
      </c>
      <c r="CN434" s="4" t="n">
        <v>2.52414286340986</v>
      </c>
      <c r="CO434" s="4" t="n">
        <v>2.10333331425985</v>
      </c>
      <c r="CP434" s="4"/>
      <c r="CR434" s="4" t="n">
        <v>2.46439995765686</v>
      </c>
      <c r="CS434" s="4" t="n">
        <v>2.46439995765686</v>
      </c>
      <c r="CT434" s="4" t="n">
        <v>2.72439995765686</v>
      </c>
      <c r="CU434" s="4" t="n">
        <v>2.23189995765686</v>
      </c>
      <c r="CV434" s="4" t="n">
        <v>2.19939995765686</v>
      </c>
      <c r="CW434" s="4" t="n">
        <v>2.11439995765686</v>
      </c>
      <c r="CX434" s="4" t="n">
        <v>2.29439995765686</v>
      </c>
      <c r="CY434" s="4" t="n">
        <v>2.38064995765686</v>
      </c>
      <c r="CZ434" s="4" t="n">
        <v>2.48939995765686</v>
      </c>
      <c r="DA434" s="4" t="n">
        <v>2.215</v>
      </c>
      <c r="DB434" s="4" t="n">
        <v>2.80439995765686</v>
      </c>
      <c r="DC434" s="4" t="n">
        <v>3.39439995765686</v>
      </c>
      <c r="DD434" s="4" t="n">
        <v>2.28189995765686</v>
      </c>
    </row>
    <row r="435" customFormat="false" ht="12.75" hidden="false" customHeight="false" outlineLevel="0" collapsed="false">
      <c r="A435" s="56" t="n">
        <v>35914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 t="n">
        <v>2.17090000152588</v>
      </c>
      <c r="P435" s="4"/>
      <c r="Q435" s="4" t="n">
        <v>2.08340000152588</v>
      </c>
      <c r="R435" s="4" t="n">
        <v>2.29340000152588</v>
      </c>
      <c r="S435" s="4" t="n">
        <v>1.42</v>
      </c>
      <c r="T435" s="4" t="n">
        <v>2.36590000152588</v>
      </c>
      <c r="U435" s="4" t="n">
        <v>2.11340000152588</v>
      </c>
      <c r="V435" s="4" t="n">
        <v>2.04590000152588</v>
      </c>
      <c r="W435" s="4" t="n">
        <v>1.89340000152588</v>
      </c>
      <c r="X435" s="4" t="n">
        <v>2.16840000152588</v>
      </c>
      <c r="Y435" s="4" t="n">
        <v>2.28340000152588</v>
      </c>
      <c r="Z435" s="4" t="n">
        <v>2.39590000152588</v>
      </c>
      <c r="AA435" s="4" t="n">
        <v>1.51</v>
      </c>
      <c r="AB435" s="4" t="n">
        <v>2.42090000152588</v>
      </c>
      <c r="AC435" s="4" t="n">
        <v>2.52590000152588</v>
      </c>
      <c r="AD435" s="4" t="n">
        <v>2.2003999710083</v>
      </c>
      <c r="AE435" s="4" t="n">
        <v>2.08107142993382</v>
      </c>
      <c r="AF435" s="4"/>
      <c r="AG435" s="4" t="n">
        <v>2.02857142993382</v>
      </c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 t="n">
        <v>2.37190003395081</v>
      </c>
      <c r="BL435" s="4"/>
      <c r="BM435" s="4" t="n">
        <v>2.33440003395081</v>
      </c>
      <c r="BN435" s="4" t="n">
        <v>2.53440003395081</v>
      </c>
      <c r="BO435" s="4" t="n">
        <v>1.89</v>
      </c>
      <c r="BP435" s="4" t="n">
        <v>2.80190003395081</v>
      </c>
      <c r="BQ435" s="4" t="n">
        <v>2.32940003395081</v>
      </c>
      <c r="BR435" s="4" t="n">
        <v>2.28940003395081</v>
      </c>
      <c r="BS435" s="4" t="n">
        <v>2.26440003395081</v>
      </c>
      <c r="BT435" s="4" t="n">
        <v>2.36940003395081</v>
      </c>
      <c r="BU435" s="4" t="n">
        <v>2.43940003395081</v>
      </c>
      <c r="BV435" s="4" t="n">
        <v>2.58190003395081</v>
      </c>
      <c r="BW435" s="4" t="n">
        <v>2.195</v>
      </c>
      <c r="BX435" s="4" t="n">
        <v>2.94440003395081</v>
      </c>
      <c r="BY435" s="4" t="n">
        <v>3.54190003395081</v>
      </c>
      <c r="BZ435" s="4" t="n">
        <v>2.39919996261597</v>
      </c>
      <c r="CA435" s="4" t="n">
        <v>2.29190003395081</v>
      </c>
      <c r="CB435" s="4"/>
      <c r="CC435" s="4" t="n">
        <v>2.24857142993382</v>
      </c>
      <c r="CD435" s="4" t="n">
        <v>1.655</v>
      </c>
      <c r="CE435" s="4" t="n">
        <v>2.31607142993382</v>
      </c>
      <c r="CF435" s="4" t="n">
        <v>2.04357142993382</v>
      </c>
      <c r="CG435" s="4" t="n">
        <v>2.00357142993382</v>
      </c>
      <c r="CH435" s="4" t="n">
        <v>1.86607142993382</v>
      </c>
      <c r="CI435" s="4" t="n">
        <v>2.07857142993382</v>
      </c>
      <c r="CJ435" s="4" t="n">
        <v>2.21857142993382</v>
      </c>
      <c r="CK435" s="4" t="n">
        <v>2.31107142993382</v>
      </c>
      <c r="CL435" s="4" t="n">
        <v>1.605</v>
      </c>
      <c r="CM435" s="4" t="n">
        <v>2.40857142993382</v>
      </c>
      <c r="CN435" s="4" t="n">
        <v>2.51857142993382</v>
      </c>
      <c r="CO435" s="4" t="n">
        <v>2.09333332379659</v>
      </c>
      <c r="CP435" s="4"/>
      <c r="CR435" s="4" t="n">
        <v>2.45940003395081</v>
      </c>
      <c r="CS435" s="4" t="n">
        <v>2.45940003395081</v>
      </c>
      <c r="CT435" s="4" t="n">
        <v>2.71940003395081</v>
      </c>
      <c r="CU435" s="4" t="n">
        <v>2.22690003395081</v>
      </c>
      <c r="CV435" s="4" t="n">
        <v>2.19440003395081</v>
      </c>
      <c r="CW435" s="4" t="n">
        <v>2.10940003395081</v>
      </c>
      <c r="CX435" s="4" t="n">
        <v>2.28940003395081</v>
      </c>
      <c r="CY435" s="4" t="n">
        <v>2.37565003395081</v>
      </c>
      <c r="CZ435" s="4" t="n">
        <v>2.48440003395081</v>
      </c>
      <c r="DA435" s="4" t="n">
        <v>2.215</v>
      </c>
      <c r="DB435" s="4" t="n">
        <v>2.79940003395081</v>
      </c>
      <c r="DC435" s="4" t="n">
        <v>3.38940003395081</v>
      </c>
      <c r="DD435" s="4" t="n">
        <v>2.27690003395081</v>
      </c>
    </row>
    <row r="436" customFormat="false" ht="12.75" hidden="false" customHeight="false" outlineLevel="0" collapsed="false">
      <c r="A436" s="56" t="n">
        <v>35915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 t="n">
        <v>2.16009994506836</v>
      </c>
      <c r="P436" s="4"/>
      <c r="Q436" s="4" t="n">
        <v>2.07759994506836</v>
      </c>
      <c r="R436" s="4" t="n">
        <v>2.28759994506836</v>
      </c>
      <c r="S436" s="4" t="n">
        <v>1.375</v>
      </c>
      <c r="T436" s="4" t="n">
        <v>2.34759994506836</v>
      </c>
      <c r="U436" s="4" t="n">
        <v>2.10259994506836</v>
      </c>
      <c r="V436" s="4" t="n">
        <v>2.02759994506836</v>
      </c>
      <c r="W436" s="4" t="n">
        <v>1.87009994506836</v>
      </c>
      <c r="X436" s="4" t="n">
        <v>2.15759994506836</v>
      </c>
      <c r="Y436" s="4" t="n">
        <v>2.27759994506836</v>
      </c>
      <c r="Z436" s="4" t="n">
        <v>2.37759994506836</v>
      </c>
      <c r="AA436" s="4" t="n">
        <v>1.485</v>
      </c>
      <c r="AB436" s="4" t="n">
        <v>2.41509994506836</v>
      </c>
      <c r="AC436" s="4" t="n">
        <v>2.51759994506836</v>
      </c>
      <c r="AD436" s="4" t="n">
        <v>2.19140000343323</v>
      </c>
      <c r="AE436" s="4" t="n">
        <v>2.07257140023368</v>
      </c>
      <c r="AF436" s="4"/>
      <c r="AG436" s="4" t="n">
        <v>2.02757140023368</v>
      </c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 t="n">
        <v>2.367200050354</v>
      </c>
      <c r="BL436" s="4"/>
      <c r="BM436" s="4" t="n">
        <v>2.332200050354</v>
      </c>
      <c r="BN436" s="4" t="n">
        <v>2.532200050354</v>
      </c>
      <c r="BO436" s="4" t="n">
        <v>1.865</v>
      </c>
      <c r="BP436" s="4" t="n">
        <v>2.774700050354</v>
      </c>
      <c r="BQ436" s="4" t="n">
        <v>2.324700050354</v>
      </c>
      <c r="BR436" s="4" t="n">
        <v>2.279700050354</v>
      </c>
      <c r="BS436" s="4" t="n">
        <v>2.259700050354</v>
      </c>
      <c r="BT436" s="4" t="n">
        <v>2.364700050354</v>
      </c>
      <c r="BU436" s="4" t="n">
        <v>2.437200050354</v>
      </c>
      <c r="BV436" s="4" t="n">
        <v>2.577200050354</v>
      </c>
      <c r="BW436" s="4" t="n">
        <v>2.195</v>
      </c>
      <c r="BX436" s="4" t="n">
        <v>2.917200050354</v>
      </c>
      <c r="BY436" s="4" t="n">
        <v>3.524700050354</v>
      </c>
      <c r="BZ436" s="4" t="n">
        <v>2.39499998092651</v>
      </c>
      <c r="CA436" s="4" t="n">
        <v>2.29649996757507</v>
      </c>
      <c r="CB436" s="4"/>
      <c r="CC436" s="4" t="n">
        <v>2.24757140023368</v>
      </c>
      <c r="CD436" s="4" t="n">
        <v>1.65</v>
      </c>
      <c r="CE436" s="4" t="n">
        <v>2.29507140023368</v>
      </c>
      <c r="CF436" s="4" t="n">
        <v>2.04757140023368</v>
      </c>
      <c r="CG436" s="4" t="n">
        <v>2.00257140023368</v>
      </c>
      <c r="CH436" s="4" t="n">
        <v>1.85757140023368</v>
      </c>
      <c r="CI436" s="4" t="n">
        <v>2.07007140023368</v>
      </c>
      <c r="CJ436" s="4" t="n">
        <v>2.21757140023368</v>
      </c>
      <c r="CK436" s="4" t="n">
        <v>2.31007140023368</v>
      </c>
      <c r="CL436" s="4" t="n">
        <v>1.6</v>
      </c>
      <c r="CM436" s="4" t="n">
        <v>2.40757140023368</v>
      </c>
      <c r="CN436" s="4" t="n">
        <v>2.51757140023368</v>
      </c>
      <c r="CO436" s="4" t="n">
        <v>2.09333332379659</v>
      </c>
      <c r="CP436" s="4"/>
      <c r="CR436" s="4" t="n">
        <v>2.45899996757507</v>
      </c>
      <c r="CS436" s="4" t="n">
        <v>2.45899996757507</v>
      </c>
      <c r="CT436" s="4" t="n">
        <v>2.71899996757507</v>
      </c>
      <c r="CU436" s="4" t="n">
        <v>2.22649996757507</v>
      </c>
      <c r="CV436" s="4" t="n">
        <v>2.21399996757507</v>
      </c>
      <c r="CW436" s="4" t="n">
        <v>2.11399996757507</v>
      </c>
      <c r="CX436" s="4" t="n">
        <v>2.29399996757507</v>
      </c>
      <c r="CY436" s="4" t="n">
        <v>2.37524996757507</v>
      </c>
      <c r="CZ436" s="4" t="n">
        <v>2.50399996757507</v>
      </c>
      <c r="DA436" s="4" t="n">
        <v>2.215</v>
      </c>
      <c r="DB436" s="4" t="n">
        <v>2.82399996757507</v>
      </c>
      <c r="DC436" s="4" t="n">
        <v>3.39399996757507</v>
      </c>
      <c r="DD436" s="4" t="n">
        <v>2.27649996757507</v>
      </c>
    </row>
    <row r="437" customFormat="false" ht="12.75" hidden="false" customHeight="false" outlineLevel="0" collapsed="false">
      <c r="A437" s="56" t="n">
        <v>35916</v>
      </c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 t="n">
        <v>2.20884994506836</v>
      </c>
      <c r="P437" s="4"/>
      <c r="Q437" s="4" t="n">
        <v>2.12759994506836</v>
      </c>
      <c r="R437" s="4" t="n">
        <v>2.33759994506836</v>
      </c>
      <c r="S437" s="4" t="n">
        <v>1.4275</v>
      </c>
      <c r="T437" s="4" t="n">
        <v>2.40009994506836</v>
      </c>
      <c r="U437" s="4" t="n">
        <v>2.15009994506836</v>
      </c>
      <c r="V437" s="4" t="n">
        <v>2.07384994506836</v>
      </c>
      <c r="W437" s="4" t="n">
        <v>1.88259994506836</v>
      </c>
      <c r="X437" s="4" t="n">
        <v>2.20634994506836</v>
      </c>
      <c r="Y437" s="4" t="n">
        <v>2.32759994506836</v>
      </c>
      <c r="Z437" s="4" t="n">
        <v>2.43384994506836</v>
      </c>
      <c r="AA437" s="4" t="n">
        <v>1.515</v>
      </c>
      <c r="AB437" s="4" t="n">
        <v>2.46384994506836</v>
      </c>
      <c r="AC437" s="4" t="n">
        <v>2.56509994506836</v>
      </c>
      <c r="AD437" s="4" t="n">
        <v>2.28600001335144</v>
      </c>
      <c r="AE437" s="4" t="n">
        <v>2.10285717691694</v>
      </c>
      <c r="AF437" s="4"/>
      <c r="AG437" s="4" t="n">
        <v>2.04785717691694</v>
      </c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 t="n">
        <v>2.40360003471375</v>
      </c>
      <c r="BL437" s="4"/>
      <c r="BM437" s="4" t="n">
        <v>2.36860003471375</v>
      </c>
      <c r="BN437" s="4" t="n">
        <v>2.56860003471375</v>
      </c>
      <c r="BO437" s="4" t="n">
        <v>1.91639998435974</v>
      </c>
      <c r="BP437" s="4" t="n">
        <v>2.81735003471375</v>
      </c>
      <c r="BQ437" s="4" t="n">
        <v>2.35485003471375</v>
      </c>
      <c r="BR437" s="4" t="n">
        <v>2.31360003471375</v>
      </c>
      <c r="BS437" s="4" t="n">
        <v>2.29360003471375</v>
      </c>
      <c r="BT437" s="4" t="n">
        <v>2.40110003471375</v>
      </c>
      <c r="BU437" s="4" t="n">
        <v>2.47360003471375</v>
      </c>
      <c r="BV437" s="4" t="n">
        <v>2.60360003471375</v>
      </c>
      <c r="BW437" s="4" t="n">
        <v>2.22139998435974</v>
      </c>
      <c r="BX437" s="4" t="n">
        <v>2.95110003471375</v>
      </c>
      <c r="BY437" s="4" t="n">
        <v>3.54985003471375</v>
      </c>
      <c r="BZ437" s="4" t="n">
        <v>2.46640005111694</v>
      </c>
      <c r="CA437" s="4" t="n">
        <v>2.31775004386902</v>
      </c>
      <c r="CB437" s="4"/>
      <c r="CC437" s="4" t="n">
        <v>2.26785717691694</v>
      </c>
      <c r="CD437" s="4" t="n">
        <v>1.67278577668326</v>
      </c>
      <c r="CE437" s="4" t="n">
        <v>2.32035717691694</v>
      </c>
      <c r="CF437" s="4" t="n">
        <v>2.07035717691694</v>
      </c>
      <c r="CG437" s="4" t="n">
        <v>2.02285717691694</v>
      </c>
      <c r="CH437" s="4" t="n">
        <v>1.87785717691694</v>
      </c>
      <c r="CI437" s="4" t="n">
        <v>2.10035717691694</v>
      </c>
      <c r="CJ437" s="4" t="n">
        <v>2.23910717691694</v>
      </c>
      <c r="CK437" s="4" t="n">
        <v>2.33285717691694</v>
      </c>
      <c r="CL437" s="4" t="n">
        <v>1.61528577668326</v>
      </c>
      <c r="CM437" s="4" t="n">
        <v>2.42785717691694</v>
      </c>
      <c r="CN437" s="4" t="n">
        <v>2.53660717691694</v>
      </c>
      <c r="CO437" s="4" t="n">
        <v>2.14361907186962</v>
      </c>
      <c r="CP437" s="4"/>
      <c r="CR437" s="4" t="n">
        <v>2.47900004386902</v>
      </c>
      <c r="CS437" s="4" t="n">
        <v>2.47900004386902</v>
      </c>
      <c r="CT437" s="4" t="n">
        <v>2.71900004386902</v>
      </c>
      <c r="CU437" s="4" t="n">
        <v>2.24650004386902</v>
      </c>
      <c r="CV437" s="4" t="n">
        <v>2.23400004386902</v>
      </c>
      <c r="CW437" s="4" t="n">
        <v>2.13400004386902</v>
      </c>
      <c r="CX437" s="4" t="n">
        <v>2.31525004386902</v>
      </c>
      <c r="CY437" s="4" t="n">
        <v>2.39525004386902</v>
      </c>
      <c r="CZ437" s="4" t="n">
        <v>2.52400004386902</v>
      </c>
      <c r="DA437" s="4" t="n">
        <v>2.23500007629395</v>
      </c>
      <c r="DB437" s="4" t="n">
        <v>2.84400004386902</v>
      </c>
      <c r="DC437" s="4" t="n">
        <v>3.41400004386902</v>
      </c>
      <c r="DD437" s="4" t="n">
        <v>2.29650004386902</v>
      </c>
    </row>
    <row r="438" customFormat="false" ht="12.75" hidden="false" customHeight="false" outlineLevel="0" collapsed="false">
      <c r="A438" s="56" t="n">
        <v>35919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 t="n">
        <v>2.18099999427795</v>
      </c>
      <c r="P438" s="4"/>
      <c r="Q438" s="4" t="n">
        <v>2.09599999427795</v>
      </c>
      <c r="R438" s="4" t="n">
        <v>2.30599999427795</v>
      </c>
      <c r="S438" s="4" t="n">
        <v>1.38</v>
      </c>
      <c r="T438" s="4" t="n">
        <v>2.37349999427795</v>
      </c>
      <c r="U438" s="4" t="n">
        <v>2.11849999427795</v>
      </c>
      <c r="V438" s="4" t="n">
        <v>2.04599999427795</v>
      </c>
      <c r="W438" s="4" t="n">
        <v>1.86099999427795</v>
      </c>
      <c r="X438" s="4" t="n">
        <v>2.17849999427795</v>
      </c>
      <c r="Y438" s="4" t="n">
        <v>2.29599999427795</v>
      </c>
      <c r="Z438" s="4" t="n">
        <v>2.41349999427795</v>
      </c>
      <c r="AA438" s="4" t="n">
        <v>1.45599999427795</v>
      </c>
      <c r="AB438" s="4" t="n">
        <v>2.43224999427795</v>
      </c>
      <c r="AC438" s="4" t="n">
        <v>2.53099999427795</v>
      </c>
      <c r="AD438" s="4" t="n">
        <v>2.20659995079041</v>
      </c>
      <c r="AE438" s="4" t="n">
        <v>2.09264289311</v>
      </c>
      <c r="AF438" s="4"/>
      <c r="AG438" s="4" t="n">
        <v>2.03514289311</v>
      </c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 t="n">
        <v>2.38259998321533</v>
      </c>
      <c r="BL438" s="4"/>
      <c r="BM438" s="4" t="n">
        <v>2.34759998321533</v>
      </c>
      <c r="BN438" s="4" t="n">
        <v>2.54759998321533</v>
      </c>
      <c r="BO438" s="4" t="n">
        <v>1.8875</v>
      </c>
      <c r="BP438" s="4" t="n">
        <v>2.79509998321533</v>
      </c>
      <c r="BQ438" s="4" t="n">
        <v>2.33884998321533</v>
      </c>
      <c r="BR438" s="4" t="n">
        <v>2.29009998321533</v>
      </c>
      <c r="BS438" s="4" t="n">
        <v>2.27009998321533</v>
      </c>
      <c r="BT438" s="4" t="n">
        <v>2.38009998321533</v>
      </c>
      <c r="BU438" s="4" t="n">
        <v>2.45259998321533</v>
      </c>
      <c r="BV438" s="4" t="n">
        <v>2.58509998321533</v>
      </c>
      <c r="BW438" s="4" t="n">
        <v>2.20959998321533</v>
      </c>
      <c r="BX438" s="4" t="n">
        <v>2.93009998321533</v>
      </c>
      <c r="BY438" s="4" t="n">
        <v>3.53509998321533</v>
      </c>
      <c r="BZ438" s="4" t="n">
        <v>2.40900006294251</v>
      </c>
      <c r="CA438" s="4" t="n">
        <v>2.30775000572205</v>
      </c>
      <c r="CB438" s="4"/>
      <c r="CC438" s="4" t="n">
        <v>2.25514289311</v>
      </c>
      <c r="CD438" s="4" t="n">
        <v>1.65</v>
      </c>
      <c r="CE438" s="4" t="n">
        <v>2.31014289311</v>
      </c>
      <c r="CF438" s="4" t="n">
        <v>2.06014289311</v>
      </c>
      <c r="CG438" s="4" t="n">
        <v>2.01014289311</v>
      </c>
      <c r="CH438" s="4" t="n">
        <v>1.87514289311</v>
      </c>
      <c r="CI438" s="4" t="n">
        <v>2.09014289311</v>
      </c>
      <c r="CJ438" s="4" t="n">
        <v>2.22639289311</v>
      </c>
      <c r="CK438" s="4" t="n">
        <v>2.32014289311</v>
      </c>
      <c r="CL438" s="4" t="n">
        <v>1.58714289311</v>
      </c>
      <c r="CM438" s="4" t="n">
        <v>2.41514289311</v>
      </c>
      <c r="CN438" s="4" t="n">
        <v>2.52389289311</v>
      </c>
      <c r="CO438" s="4" t="n">
        <v>2.12333329518636</v>
      </c>
      <c r="CP438" s="4"/>
      <c r="CR438" s="4" t="n">
        <v>2.46900000572205</v>
      </c>
      <c r="CS438" s="4" t="n">
        <v>2.46900000572205</v>
      </c>
      <c r="CT438" s="4" t="n">
        <v>2.70900000572205</v>
      </c>
      <c r="CU438" s="4" t="n">
        <v>2.26150000572205</v>
      </c>
      <c r="CV438" s="4" t="n">
        <v>2.22650000572205</v>
      </c>
      <c r="CW438" s="4" t="n">
        <v>2.11900000572205</v>
      </c>
      <c r="CX438" s="4" t="n">
        <v>2.30525000572205</v>
      </c>
      <c r="CY438" s="4" t="n">
        <v>2.38525000572205</v>
      </c>
      <c r="CZ438" s="4" t="n">
        <v>2.52650000572205</v>
      </c>
      <c r="DA438" s="4" t="n">
        <v>2.215</v>
      </c>
      <c r="DB438" s="4" t="n">
        <v>2.83400000572205</v>
      </c>
      <c r="DC438" s="4" t="n">
        <v>3.40400000572205</v>
      </c>
      <c r="DD438" s="4" t="n">
        <v>2.31150000572205</v>
      </c>
    </row>
    <row r="439" customFormat="false" ht="12.75" hidden="false" customHeight="false" outlineLevel="0" collapsed="false">
      <c r="A439" s="56" t="n">
        <v>35920</v>
      </c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 t="n">
        <v>2.11459997177124</v>
      </c>
      <c r="P439" s="4"/>
      <c r="Q439" s="4" t="n">
        <v>2.02459997177124</v>
      </c>
      <c r="R439" s="4" t="n">
        <v>2.23459997177124</v>
      </c>
      <c r="S439" s="4" t="n">
        <v>1.3525</v>
      </c>
      <c r="T439" s="4" t="n">
        <v>2.30209997177124</v>
      </c>
      <c r="U439" s="4" t="n">
        <v>2.06209997177124</v>
      </c>
      <c r="V439" s="4" t="n">
        <v>1.98459997177124</v>
      </c>
      <c r="W439" s="4" t="n">
        <v>1.81709997177124</v>
      </c>
      <c r="X439" s="4" t="n">
        <v>2.11209997177124</v>
      </c>
      <c r="Y439" s="4" t="n">
        <v>2.22959997177124</v>
      </c>
      <c r="Z439" s="4" t="n">
        <v>2.37459997177124</v>
      </c>
      <c r="AA439" s="4" t="n">
        <v>1.5675</v>
      </c>
      <c r="AB439" s="4" t="n">
        <v>2.36084997177124</v>
      </c>
      <c r="AC439" s="4" t="n">
        <v>2.45959997177124</v>
      </c>
      <c r="AD439" s="4" t="n">
        <v>2.14200000762939</v>
      </c>
      <c r="AE439" s="4" t="n">
        <v>2.08635715757098</v>
      </c>
      <c r="AF439" s="4"/>
      <c r="AG439" s="4" t="n">
        <v>2.02885715757098</v>
      </c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 t="n">
        <v>2.34470000267029</v>
      </c>
      <c r="BL439" s="4"/>
      <c r="BM439" s="4" t="n">
        <v>2.30720000267029</v>
      </c>
      <c r="BN439" s="4" t="n">
        <v>2.50720000267029</v>
      </c>
      <c r="BO439" s="4" t="n">
        <v>1.8625</v>
      </c>
      <c r="BP439" s="4" t="n">
        <v>2.74970000267029</v>
      </c>
      <c r="BQ439" s="4" t="n">
        <v>2.29970000267029</v>
      </c>
      <c r="BR439" s="4" t="n">
        <v>2.25470000267029</v>
      </c>
      <c r="BS439" s="4" t="n">
        <v>2.23970000267029</v>
      </c>
      <c r="BT439" s="4" t="n">
        <v>2.34220000267029</v>
      </c>
      <c r="BU439" s="4" t="n">
        <v>2.41220000267029</v>
      </c>
      <c r="BV439" s="4" t="n">
        <v>2.54970000267029</v>
      </c>
      <c r="BW439" s="4" t="n">
        <v>2.19</v>
      </c>
      <c r="BX439" s="4" t="n">
        <v>2.88970000267029</v>
      </c>
      <c r="BY439" s="4" t="n">
        <v>3.47595000267029</v>
      </c>
      <c r="BZ439" s="4" t="n">
        <v>2.37199997901917</v>
      </c>
      <c r="CA439" s="4" t="n">
        <v>2.30695006370544</v>
      </c>
      <c r="CB439" s="4"/>
      <c r="CC439" s="4" t="n">
        <v>2.24885715757098</v>
      </c>
      <c r="CD439" s="4" t="n">
        <v>1.66</v>
      </c>
      <c r="CE439" s="4" t="n">
        <v>2.30385715757098</v>
      </c>
      <c r="CF439" s="4" t="n">
        <v>2.04385715757098</v>
      </c>
      <c r="CG439" s="4" t="n">
        <v>2.00385715757098</v>
      </c>
      <c r="CH439" s="4" t="n">
        <v>1.85885715757098</v>
      </c>
      <c r="CI439" s="4" t="n">
        <v>2.08385715757098</v>
      </c>
      <c r="CJ439" s="4" t="n">
        <v>2.22385715757098</v>
      </c>
      <c r="CK439" s="4" t="n">
        <v>2.31385715757098</v>
      </c>
      <c r="CL439" s="4" t="n">
        <v>1.59</v>
      </c>
      <c r="CM439" s="4" t="n">
        <v>2.40885715757098</v>
      </c>
      <c r="CN439" s="4" t="n">
        <v>2.51385715757098</v>
      </c>
      <c r="CO439" s="4" t="n">
        <v>2.1133333047231</v>
      </c>
      <c r="CP439" s="4"/>
      <c r="CR439" s="4" t="n">
        <v>2.46820006370544</v>
      </c>
      <c r="CS439" s="4" t="n">
        <v>1.815</v>
      </c>
      <c r="CT439" s="4" t="n">
        <v>2.70820006370544</v>
      </c>
      <c r="CU439" s="4" t="n">
        <v>2.26070006370544</v>
      </c>
      <c r="CV439" s="4" t="n">
        <v>2.22570006370544</v>
      </c>
      <c r="CW439" s="4" t="n">
        <v>2.11820006370544</v>
      </c>
      <c r="CX439" s="4" t="n">
        <v>2.30445006370544</v>
      </c>
      <c r="CY439" s="4" t="n">
        <v>2.38445006370544</v>
      </c>
      <c r="CZ439" s="4" t="n">
        <v>2.52570006370544</v>
      </c>
      <c r="DA439" s="4" t="n">
        <v>1.58</v>
      </c>
      <c r="DB439" s="4" t="n">
        <v>2.83320006370544</v>
      </c>
      <c r="DC439" s="4" t="n">
        <v>3.40320006370544</v>
      </c>
      <c r="DD439" s="4" t="n">
        <v>2.31070006370544</v>
      </c>
    </row>
    <row r="440" customFormat="false" ht="12.75" hidden="false" customHeight="false" outlineLevel="0" collapsed="false">
      <c r="A440" s="56" t="n">
        <v>35921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 t="n">
        <v>2.14129998207092</v>
      </c>
      <c r="P440" s="4"/>
      <c r="Q440" s="4" t="n">
        <v>2.04879998207092</v>
      </c>
      <c r="R440" s="4" t="n">
        <v>2.25879998207092</v>
      </c>
      <c r="S440" s="4" t="n">
        <v>1.3525</v>
      </c>
      <c r="T440" s="4" t="n">
        <v>2.32629998207092</v>
      </c>
      <c r="U440" s="4" t="n">
        <v>2.08879998207092</v>
      </c>
      <c r="V440" s="4" t="n">
        <v>2.01629998207092</v>
      </c>
      <c r="W440" s="4" t="n">
        <v>1.85379998207092</v>
      </c>
      <c r="X440" s="4" t="n">
        <v>2.13879998207092</v>
      </c>
      <c r="Y440" s="4" t="n">
        <v>2.25504998207092</v>
      </c>
      <c r="Z440" s="4" t="n">
        <v>2.39879998207092</v>
      </c>
      <c r="AA440" s="4" t="n">
        <v>1.5675</v>
      </c>
      <c r="AB440" s="4" t="n">
        <v>2.38629998207092</v>
      </c>
      <c r="AC440" s="4" t="n">
        <v>2.48379998207092</v>
      </c>
      <c r="AD440" s="4" t="n">
        <v>2.16740002632141</v>
      </c>
      <c r="AE440" s="4" t="n">
        <v>2.1043571472168</v>
      </c>
      <c r="AF440" s="4"/>
      <c r="AG440" s="4" t="n">
        <v>2.0468571472168</v>
      </c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 t="n">
        <v>2.37030005455017</v>
      </c>
      <c r="BL440" s="4"/>
      <c r="BM440" s="4" t="n">
        <v>2.33280005455017</v>
      </c>
      <c r="BN440" s="4" t="n">
        <v>2.53280005455017</v>
      </c>
      <c r="BO440" s="4" t="n">
        <v>1.8625</v>
      </c>
      <c r="BP440" s="4" t="n">
        <v>2.76780005455017</v>
      </c>
      <c r="BQ440" s="4" t="n">
        <v>2.32780005455017</v>
      </c>
      <c r="BR440" s="4" t="n">
        <v>2.28280005455017</v>
      </c>
      <c r="BS440" s="4" t="n">
        <v>2.27030005455017</v>
      </c>
      <c r="BT440" s="4" t="n">
        <v>2.36780005455017</v>
      </c>
      <c r="BU440" s="4" t="n">
        <v>2.43905005455017</v>
      </c>
      <c r="BV440" s="4" t="n">
        <v>2.57780005455017</v>
      </c>
      <c r="BW440" s="4" t="n">
        <v>2.19</v>
      </c>
      <c r="BX440" s="4" t="n">
        <v>2.87905005455017</v>
      </c>
      <c r="BY440" s="4" t="n">
        <v>3.50155005455017</v>
      </c>
      <c r="BZ440" s="4" t="n">
        <v>2.39799995422363</v>
      </c>
      <c r="CA440" s="4" t="n">
        <v>2.32494995117188</v>
      </c>
      <c r="CB440" s="4"/>
      <c r="CC440" s="4" t="n">
        <v>2.2668571472168</v>
      </c>
      <c r="CD440" s="4" t="n">
        <v>1.66</v>
      </c>
      <c r="CE440" s="4" t="n">
        <v>2.3218571472168</v>
      </c>
      <c r="CF440" s="4" t="n">
        <v>2.0718571472168</v>
      </c>
      <c r="CG440" s="4" t="n">
        <v>2.0193571472168</v>
      </c>
      <c r="CH440" s="4" t="n">
        <v>1.8818571472168</v>
      </c>
      <c r="CI440" s="4" t="n">
        <v>2.1018571472168</v>
      </c>
      <c r="CJ440" s="4" t="n">
        <v>2.2393571472168</v>
      </c>
      <c r="CK440" s="4" t="n">
        <v>2.3443571472168</v>
      </c>
      <c r="CL440" s="4" t="n">
        <v>1.59</v>
      </c>
      <c r="CM440" s="4" t="n">
        <v>2.4268571472168</v>
      </c>
      <c r="CN440" s="4" t="n">
        <v>2.5318571472168</v>
      </c>
      <c r="CO440" s="4" t="n">
        <v>2.12233336766561</v>
      </c>
      <c r="CP440" s="4"/>
      <c r="CR440" s="4" t="n">
        <v>2.48619995117188</v>
      </c>
      <c r="CS440" s="4" t="n">
        <v>1.815</v>
      </c>
      <c r="CT440" s="4" t="n">
        <v>2.72619995117188</v>
      </c>
      <c r="CU440" s="4" t="n">
        <v>2.27869995117188</v>
      </c>
      <c r="CV440" s="4" t="n">
        <v>2.24369995117188</v>
      </c>
      <c r="CW440" s="4" t="n">
        <v>2.13619995117188</v>
      </c>
      <c r="CX440" s="4" t="n">
        <v>2.32244995117188</v>
      </c>
      <c r="CY440" s="4" t="n">
        <v>2.40369995117188</v>
      </c>
      <c r="CZ440" s="4" t="n">
        <v>2.54369995117188</v>
      </c>
      <c r="DA440" s="4" t="n">
        <v>1.58</v>
      </c>
      <c r="DB440" s="4" t="n">
        <v>2.85119995117188</v>
      </c>
      <c r="DC440" s="4" t="n">
        <v>3.42119995117188</v>
      </c>
      <c r="DD440" s="4" t="n">
        <v>2.32869995117188</v>
      </c>
    </row>
    <row r="441" customFormat="false" ht="12.75" hidden="false" customHeight="false" outlineLevel="0" collapsed="false">
      <c r="A441" s="56" t="n">
        <v>35922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 t="n">
        <v>2.14900000572205</v>
      </c>
      <c r="P441" s="4"/>
      <c r="Q441" s="4" t="n">
        <v>2.05900000572205</v>
      </c>
      <c r="R441" s="4" t="n">
        <v>2.26900000572205</v>
      </c>
      <c r="S441" s="4" t="n">
        <v>1.36270002365112</v>
      </c>
      <c r="T441" s="4" t="n">
        <v>2.34150000572205</v>
      </c>
      <c r="U441" s="4" t="n">
        <v>2.09900000572205</v>
      </c>
      <c r="V441" s="4" t="n">
        <v>2.02400000572205</v>
      </c>
      <c r="W441" s="4" t="n">
        <v>1.86900000572205</v>
      </c>
      <c r="X441" s="4" t="n">
        <v>2.14650000572205</v>
      </c>
      <c r="Y441" s="4" t="n">
        <v>2.26650000572205</v>
      </c>
      <c r="Z441" s="4" t="n">
        <v>2.40400000572205</v>
      </c>
      <c r="AA441" s="4" t="n">
        <v>1.57770002365112</v>
      </c>
      <c r="AB441" s="4" t="n">
        <v>2.38900000572205</v>
      </c>
      <c r="AC441" s="4" t="n">
        <v>2.48150000572205</v>
      </c>
      <c r="AD441" s="4" t="n">
        <v>2.18580007553101</v>
      </c>
      <c r="AE441" s="4" t="n">
        <v>2.11285715511867</v>
      </c>
      <c r="AF441" s="4"/>
      <c r="AG441" s="4" t="n">
        <v>2.05285715511867</v>
      </c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 t="n">
        <v>2.38120006561279</v>
      </c>
      <c r="BL441" s="4"/>
      <c r="BM441" s="4" t="n">
        <v>2.34120006561279</v>
      </c>
      <c r="BN441" s="4" t="n">
        <v>2.54120006561279</v>
      </c>
      <c r="BO441" s="4" t="n">
        <v>1.87090001106262</v>
      </c>
      <c r="BP441" s="4" t="n">
        <v>2.77870006561279</v>
      </c>
      <c r="BQ441" s="4" t="n">
        <v>2.33120006561279</v>
      </c>
      <c r="BR441" s="4" t="n">
        <v>2.29620006561279</v>
      </c>
      <c r="BS441" s="4" t="n">
        <v>2.27870006561279</v>
      </c>
      <c r="BT441" s="4" t="n">
        <v>2.37870006561279</v>
      </c>
      <c r="BU441" s="4" t="n">
        <v>2.44870006561279</v>
      </c>
      <c r="BV441" s="4" t="n">
        <v>2.59370006561279</v>
      </c>
      <c r="BW441" s="4" t="n">
        <v>2.19840001106262</v>
      </c>
      <c r="BX441" s="4" t="n">
        <v>2.88370006561279</v>
      </c>
      <c r="BY441" s="4" t="n">
        <v>3.48120006561279</v>
      </c>
      <c r="BZ441" s="4" t="n">
        <v>2.42339997291565</v>
      </c>
      <c r="CA441" s="4" t="n">
        <v>2.33219999313355</v>
      </c>
      <c r="CB441" s="4"/>
      <c r="CC441" s="4" t="n">
        <v>2.27285715511867</v>
      </c>
      <c r="CD441" s="4" t="n">
        <v>1.66600000790187</v>
      </c>
      <c r="CE441" s="4" t="n">
        <v>2.32785715511867</v>
      </c>
      <c r="CF441" s="4" t="n">
        <v>2.07535715511867</v>
      </c>
      <c r="CG441" s="4" t="n">
        <v>2.02785715511867</v>
      </c>
      <c r="CH441" s="4" t="n">
        <v>1.89285715511867</v>
      </c>
      <c r="CI441" s="4" t="n">
        <v>2.11035715511867</v>
      </c>
      <c r="CJ441" s="4" t="n">
        <v>2.24535715511867</v>
      </c>
      <c r="CK441" s="4" t="n">
        <v>2.33785715511867</v>
      </c>
      <c r="CL441" s="4" t="n">
        <v>1.59600000790187</v>
      </c>
      <c r="CM441" s="4" t="n">
        <v>2.43285715511867</v>
      </c>
      <c r="CN441" s="4" t="n">
        <v>2.52535715511867</v>
      </c>
      <c r="CO441" s="4" t="n">
        <v>2.13666674068996</v>
      </c>
      <c r="CP441" s="4"/>
      <c r="CR441" s="4" t="n">
        <v>2.49219999313355</v>
      </c>
      <c r="CS441" s="4" t="n">
        <v>1.82100004196167</v>
      </c>
      <c r="CT441" s="4" t="n">
        <v>2.72719999313355</v>
      </c>
      <c r="CU441" s="4" t="n">
        <v>2.28719999313355</v>
      </c>
      <c r="CV441" s="4" t="n">
        <v>2.24969999313355</v>
      </c>
      <c r="CW441" s="4" t="n">
        <v>2.14219999313355</v>
      </c>
      <c r="CX441" s="4" t="n">
        <v>2.32969999313355</v>
      </c>
      <c r="CY441" s="4" t="n">
        <v>2.40969999313355</v>
      </c>
      <c r="CZ441" s="4" t="n">
        <v>1.95469999313355</v>
      </c>
      <c r="DA441" s="4" t="n">
        <v>1.58600004196167</v>
      </c>
      <c r="DB441" s="4" t="n">
        <v>2.85719999313355</v>
      </c>
      <c r="DC441" s="4" t="n">
        <v>3.41719999313355</v>
      </c>
      <c r="DD441" s="4" t="n">
        <v>2.33719999313355</v>
      </c>
    </row>
    <row r="442" customFormat="false" ht="12.75" hidden="false" customHeight="false" outlineLevel="0" collapsed="false">
      <c r="A442" s="56" t="n">
        <v>35923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 t="n">
        <v>2.19149996757507</v>
      </c>
      <c r="P442" s="4"/>
      <c r="Q442" s="4" t="n">
        <v>2.11899996757507</v>
      </c>
      <c r="R442" s="4" t="n">
        <v>2.30899996757507</v>
      </c>
      <c r="S442" s="4" t="n">
        <v>1.32</v>
      </c>
      <c r="T442" s="4" t="n">
        <v>2.38149996757507</v>
      </c>
      <c r="U442" s="4" t="n">
        <v>2.13524996757507</v>
      </c>
      <c r="V442" s="4" t="n">
        <v>2.06149996757507</v>
      </c>
      <c r="W442" s="4" t="n">
        <v>1.89899996757507</v>
      </c>
      <c r="X442" s="4" t="n">
        <v>2.18899996757507</v>
      </c>
      <c r="Y442" s="4" t="n">
        <v>2.30774996757507</v>
      </c>
      <c r="Z442" s="4" t="n">
        <v>2.45649996757507</v>
      </c>
      <c r="AA442" s="4" t="n">
        <v>1.46</v>
      </c>
      <c r="AB442" s="4" t="n">
        <v>2.42899996757507</v>
      </c>
      <c r="AC442" s="4" t="n">
        <v>2.52649996757507</v>
      </c>
      <c r="AD442" s="4" t="n">
        <v>2.20940003395081</v>
      </c>
      <c r="AE442" s="4" t="n">
        <v>2.12785715784345</v>
      </c>
      <c r="AF442" s="4"/>
      <c r="AG442" s="4" t="n">
        <v>2.08285715784345</v>
      </c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 t="n">
        <v>2.40250000953674</v>
      </c>
      <c r="BL442" s="4"/>
      <c r="BM442" s="4" t="n">
        <v>2.37500000953674</v>
      </c>
      <c r="BN442" s="4" t="n">
        <v>2.56500000953674</v>
      </c>
      <c r="BO442" s="4" t="n">
        <v>1.885</v>
      </c>
      <c r="BP442" s="4" t="n">
        <v>2.80750000953674</v>
      </c>
      <c r="BQ442" s="4" t="n">
        <v>2.35750000953674</v>
      </c>
      <c r="BR442" s="4" t="n">
        <v>2.31875000953674</v>
      </c>
      <c r="BS442" s="4" t="n">
        <v>2.30000000953674</v>
      </c>
      <c r="BT442" s="4" t="n">
        <v>2.40000000953674</v>
      </c>
      <c r="BU442" s="4" t="n">
        <v>2.47250000953674</v>
      </c>
      <c r="BV442" s="4" t="n">
        <v>2.63875000953674</v>
      </c>
      <c r="BW442" s="4" t="n">
        <v>2.22</v>
      </c>
      <c r="BX442" s="4" t="n">
        <v>2.91250000953674</v>
      </c>
      <c r="BY442" s="4" t="n">
        <v>3.51000000953674</v>
      </c>
      <c r="BZ442" s="4" t="n">
        <v>2.44000000953674</v>
      </c>
      <c r="CA442" s="4" t="n">
        <v>2.34640006065369</v>
      </c>
      <c r="CB442" s="4"/>
      <c r="CC442" s="4" t="n">
        <v>2.28785715784345</v>
      </c>
      <c r="CD442" s="4" t="n">
        <v>1.66</v>
      </c>
      <c r="CE442" s="4" t="n">
        <v>2.34535715784345</v>
      </c>
      <c r="CF442" s="4" t="n">
        <v>2.09035715784345</v>
      </c>
      <c r="CG442" s="4" t="n">
        <v>2.04035715784345</v>
      </c>
      <c r="CH442" s="4" t="n">
        <v>1.90785715784345</v>
      </c>
      <c r="CI442" s="4" t="n">
        <v>2.12535715784345</v>
      </c>
      <c r="CJ442" s="4" t="n">
        <v>2.26035715784345</v>
      </c>
      <c r="CK442" s="4" t="n">
        <v>2.35535715784345</v>
      </c>
      <c r="CL442" s="4" t="n">
        <v>1.61</v>
      </c>
      <c r="CM442" s="4" t="n">
        <v>2.44785715784345</v>
      </c>
      <c r="CN442" s="4" t="n">
        <v>2.54035715784345</v>
      </c>
      <c r="CO442" s="4" t="n">
        <v>2.14566667874654</v>
      </c>
      <c r="CP442" s="4"/>
      <c r="CR442" s="4" t="n">
        <v>2.50640006065369</v>
      </c>
      <c r="CS442" s="4" t="n">
        <v>1.815</v>
      </c>
      <c r="CT442" s="4" t="n">
        <v>2.74140006065369</v>
      </c>
      <c r="CU442" s="4" t="n">
        <v>2.29640006065369</v>
      </c>
      <c r="CV442" s="4" t="n">
        <v>2.26140006065369</v>
      </c>
      <c r="CW442" s="4" t="n">
        <v>2.15640006065369</v>
      </c>
      <c r="CX442" s="4" t="n">
        <v>2.34390006065369</v>
      </c>
      <c r="CY442" s="4" t="n">
        <v>2.42390006065369</v>
      </c>
      <c r="CZ442" s="4" t="n">
        <v>2.55640006065369</v>
      </c>
      <c r="DA442" s="4" t="n">
        <v>1.58</v>
      </c>
      <c r="DB442" s="4" t="n">
        <v>2.87140006065369</v>
      </c>
      <c r="DC442" s="4" t="n">
        <v>3.43140006065369</v>
      </c>
      <c r="DD442" s="4" t="n">
        <v>2.34640006065369</v>
      </c>
    </row>
    <row r="443" customFormat="false" ht="12.75" hidden="false" customHeight="false" outlineLevel="0" collapsed="false">
      <c r="A443" s="56" t="n">
        <v>35926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 t="n">
        <v>2.23080001831055</v>
      </c>
      <c r="P443" s="4"/>
      <c r="Q443" s="4" t="n">
        <v>2.15580001831055</v>
      </c>
      <c r="R443" s="4" t="n">
        <v>2.34580001831055</v>
      </c>
      <c r="S443" s="4" t="n">
        <v>1.32</v>
      </c>
      <c r="T443" s="4" t="n">
        <v>2.42330001831055</v>
      </c>
      <c r="U443" s="4" t="n">
        <v>2.18080001831055</v>
      </c>
      <c r="V443" s="4" t="n">
        <v>2.09955001831055</v>
      </c>
      <c r="W443" s="4" t="n">
        <v>1.94580001831055</v>
      </c>
      <c r="X443" s="4" t="n">
        <v>2.22830001831055</v>
      </c>
      <c r="Y443" s="4" t="n">
        <v>2.34705001831055</v>
      </c>
      <c r="Z443" s="4" t="n">
        <v>2.47955001831055</v>
      </c>
      <c r="AA443" s="4" t="n">
        <v>1.46</v>
      </c>
      <c r="AB443" s="4" t="n">
        <v>2.46830001831055</v>
      </c>
      <c r="AC443" s="4" t="n">
        <v>2.56705001831055</v>
      </c>
      <c r="AD443" s="4" t="n">
        <v>2.24699997901917</v>
      </c>
      <c r="AE443" s="4" t="n">
        <v>2.13939284188407</v>
      </c>
      <c r="AF443" s="4"/>
      <c r="AG443" s="4" t="n">
        <v>2.09314284188407</v>
      </c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 t="n">
        <v>2.43320001602173</v>
      </c>
      <c r="BL443" s="4"/>
      <c r="BM443" s="4" t="n">
        <v>2.40320001602173</v>
      </c>
      <c r="BN443" s="4" t="n">
        <v>2.59320001602173</v>
      </c>
      <c r="BO443" s="4" t="n">
        <v>1.885</v>
      </c>
      <c r="BP443" s="4" t="n">
        <v>2.83070001602173</v>
      </c>
      <c r="BQ443" s="4" t="n">
        <v>2.38320001602173</v>
      </c>
      <c r="BR443" s="4" t="n">
        <v>2.34695001602173</v>
      </c>
      <c r="BS443" s="4" t="n">
        <v>2.32695001602173</v>
      </c>
      <c r="BT443" s="4" t="n">
        <v>2.43070001602173</v>
      </c>
      <c r="BU443" s="4" t="n">
        <v>2.50195001602173</v>
      </c>
      <c r="BV443" s="4" t="n">
        <v>2.65195001602173</v>
      </c>
      <c r="BW443" s="4" t="n">
        <v>2.22</v>
      </c>
      <c r="BX443" s="4" t="n">
        <v>2.93820001602173</v>
      </c>
      <c r="BY443" s="4" t="n">
        <v>3.53695001602173</v>
      </c>
      <c r="BZ443" s="4" t="n">
        <v>2.45600004196167</v>
      </c>
      <c r="CA443" s="4" t="n">
        <v>2.35180000305176</v>
      </c>
      <c r="CB443" s="4"/>
      <c r="CC443" s="4" t="n">
        <v>2.29814284188407</v>
      </c>
      <c r="CD443" s="4" t="n">
        <v>1.66</v>
      </c>
      <c r="CE443" s="4" t="n">
        <v>2.35439284188407</v>
      </c>
      <c r="CF443" s="4" t="n">
        <v>2.09564284188407</v>
      </c>
      <c r="CG443" s="4" t="n">
        <v>2.05314284188407</v>
      </c>
      <c r="CH443" s="4" t="n">
        <v>1.91314284188407</v>
      </c>
      <c r="CI443" s="4" t="n">
        <v>2.13689284188407</v>
      </c>
      <c r="CJ443" s="4" t="n">
        <v>2.27064284188407</v>
      </c>
      <c r="CK443" s="4" t="n">
        <v>2.36814284188407</v>
      </c>
      <c r="CL443" s="4" t="n">
        <v>1.61</v>
      </c>
      <c r="CM443" s="4" t="n">
        <v>2.45189284188407</v>
      </c>
      <c r="CN443" s="4" t="n">
        <v>2.56064284188407</v>
      </c>
      <c r="CO443" s="4" t="n">
        <v>2.14066672325134</v>
      </c>
      <c r="CP443" s="4"/>
      <c r="CR443" s="4" t="n">
        <v>2.51180000305176</v>
      </c>
      <c r="CS443" s="4" t="n">
        <v>1.815</v>
      </c>
      <c r="CT443" s="4" t="n">
        <v>2.74680000305176</v>
      </c>
      <c r="CU443" s="4" t="n">
        <v>2.30180000305176</v>
      </c>
      <c r="CV443" s="4" t="n">
        <v>2.26680000305176</v>
      </c>
      <c r="CW443" s="4" t="n">
        <v>2.16180000305176</v>
      </c>
      <c r="CX443" s="4" t="n">
        <v>2.34930000305176</v>
      </c>
      <c r="CY443" s="4" t="n">
        <v>2.42930000305176</v>
      </c>
      <c r="CZ443" s="4" t="n">
        <v>2.56180000305176</v>
      </c>
      <c r="DA443" s="4" t="n">
        <v>1.58</v>
      </c>
      <c r="DB443" s="4" t="n">
        <v>2.87680000305176</v>
      </c>
      <c r="DC443" s="4" t="n">
        <v>3.43680000305176</v>
      </c>
      <c r="DD443" s="4" t="n">
        <v>2.35180000305176</v>
      </c>
    </row>
    <row r="444" customFormat="false" ht="12.75" hidden="false" customHeight="false" outlineLevel="0" collapsed="false">
      <c r="A444" s="56" t="n">
        <v>35927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 t="n">
        <v>2.19110000610352</v>
      </c>
      <c r="P444" s="4"/>
      <c r="Q444" s="4" t="n">
        <v>2.10860000610352</v>
      </c>
      <c r="R444" s="4" t="n">
        <v>2.29860000610352</v>
      </c>
      <c r="S444" s="4" t="n">
        <v>1.28279998779297</v>
      </c>
      <c r="T444" s="4" t="n">
        <v>2.37985000610352</v>
      </c>
      <c r="U444" s="4" t="n">
        <v>2.12985000610352</v>
      </c>
      <c r="V444" s="4" t="n">
        <v>2.06360000610352</v>
      </c>
      <c r="W444" s="4" t="n">
        <v>1.92360000610352</v>
      </c>
      <c r="X444" s="4" t="n">
        <v>2.18860000610352</v>
      </c>
      <c r="Y444" s="4" t="n">
        <v>2.30110000610352</v>
      </c>
      <c r="Z444" s="4" t="n">
        <v>2.44360000610352</v>
      </c>
      <c r="AA444" s="4" t="n">
        <v>1.39279998779297</v>
      </c>
      <c r="AB444" s="4" t="n">
        <v>2.42110000610352</v>
      </c>
      <c r="AC444" s="4" t="n">
        <v>2.51985000610352</v>
      </c>
      <c r="AD444" s="4" t="n">
        <v>2.15379991531372</v>
      </c>
      <c r="AE444" s="4" t="n">
        <v>2.13364283834185</v>
      </c>
      <c r="AF444" s="4"/>
      <c r="AG444" s="4" t="n">
        <v>2.08614283834185</v>
      </c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 t="n">
        <v>2.40384999275208</v>
      </c>
      <c r="BL444" s="4"/>
      <c r="BM444" s="4" t="n">
        <v>2.37259999275208</v>
      </c>
      <c r="BN444" s="4" t="n">
        <v>2.56259999275208</v>
      </c>
      <c r="BO444" s="4" t="n">
        <v>1.86939997673035</v>
      </c>
      <c r="BP444" s="4" t="n">
        <v>2.80009999275208</v>
      </c>
      <c r="BQ444" s="4" t="n">
        <v>2.35259999275208</v>
      </c>
      <c r="BR444" s="4" t="n">
        <v>2.31759999275208</v>
      </c>
      <c r="BS444" s="4" t="n">
        <v>2.30434999275208</v>
      </c>
      <c r="BT444" s="4" t="n">
        <v>2.40134999275208</v>
      </c>
      <c r="BU444" s="4" t="n">
        <v>2.47759999275208</v>
      </c>
      <c r="BV444" s="4" t="n">
        <v>2.62759999275208</v>
      </c>
      <c r="BW444" s="4" t="n">
        <v>2.20939997673035</v>
      </c>
      <c r="BX444" s="4" t="n">
        <v>2.90759999275208</v>
      </c>
      <c r="BY444" s="4" t="n">
        <v>3.50634999275208</v>
      </c>
      <c r="BZ444" s="4" t="n">
        <v>2.40080003738403</v>
      </c>
      <c r="CA444" s="4" t="n">
        <v>2.34204996109009</v>
      </c>
      <c r="CB444" s="4"/>
      <c r="CC444" s="4" t="n">
        <v>2.29114283834185</v>
      </c>
      <c r="CD444" s="4" t="n">
        <v>1.65299999645778</v>
      </c>
      <c r="CE444" s="4" t="n">
        <v>2.34864283834185</v>
      </c>
      <c r="CF444" s="4" t="n">
        <v>2.08864283834185</v>
      </c>
      <c r="CG444" s="4" t="n">
        <v>2.05364283834185</v>
      </c>
      <c r="CH444" s="4" t="n">
        <v>1.90864283834185</v>
      </c>
      <c r="CI444" s="4" t="n">
        <v>2.13114283834185</v>
      </c>
      <c r="CJ444" s="4" t="n">
        <v>2.26614283834185</v>
      </c>
      <c r="CK444" s="4" t="n">
        <v>2.37364283834185</v>
      </c>
      <c r="CL444" s="4" t="n">
        <v>1.60299999645778</v>
      </c>
      <c r="CM444" s="4" t="n">
        <v>2.44489283834185</v>
      </c>
      <c r="CN444" s="4" t="n">
        <v>2.55364283834185</v>
      </c>
      <c r="CO444" s="4" t="n">
        <v>2.11866661480495</v>
      </c>
      <c r="CP444" s="4"/>
      <c r="CR444" s="4" t="n">
        <v>2.50579996109009</v>
      </c>
      <c r="CS444" s="4" t="n">
        <v>1.80899995803833</v>
      </c>
      <c r="CT444" s="4" t="n">
        <v>2.74079996109009</v>
      </c>
      <c r="CU444" s="4" t="n">
        <v>2.29579996109009</v>
      </c>
      <c r="CV444" s="4" t="n">
        <v>2.26079996109009</v>
      </c>
      <c r="CW444" s="4" t="n">
        <v>2.15579996109009</v>
      </c>
      <c r="CX444" s="4" t="n">
        <v>2.33954996109009</v>
      </c>
      <c r="CY444" s="4" t="n">
        <v>2.42579996109009</v>
      </c>
      <c r="CZ444" s="4" t="n">
        <v>2.55579996109009</v>
      </c>
      <c r="DA444" s="4" t="n">
        <v>1.57399995803833</v>
      </c>
      <c r="DB444" s="4" t="n">
        <v>2.87079996109009</v>
      </c>
      <c r="DC444" s="4" t="n">
        <v>3.43079996109009</v>
      </c>
      <c r="DD444" s="4" t="n">
        <v>2.34579996109009</v>
      </c>
    </row>
    <row r="445" customFormat="false" ht="12.75" hidden="false" customHeight="false" outlineLevel="0" collapsed="false">
      <c r="A445" s="56" t="n">
        <v>35928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 t="n">
        <v>2.17740000724793</v>
      </c>
      <c r="P445" s="4"/>
      <c r="Q445" s="4" t="n">
        <v>2.09740000724793</v>
      </c>
      <c r="R445" s="4" t="n">
        <v>2.28740000724793</v>
      </c>
      <c r="S445" s="4" t="n">
        <v>1.33</v>
      </c>
      <c r="T445" s="4" t="n">
        <v>2.36740000724793</v>
      </c>
      <c r="U445" s="4" t="n">
        <v>2.12490000724792</v>
      </c>
      <c r="V445" s="4" t="n">
        <v>2.05240000724793</v>
      </c>
      <c r="W445" s="4" t="n">
        <v>1.90740000724792</v>
      </c>
      <c r="X445" s="4" t="n">
        <v>2.17490000724793</v>
      </c>
      <c r="Y445" s="4" t="n">
        <v>2.29240000724792</v>
      </c>
      <c r="Z445" s="4" t="n">
        <v>2.46240000724792</v>
      </c>
      <c r="AA445" s="4" t="n">
        <v>1.47740000724792</v>
      </c>
      <c r="AB445" s="4" t="n">
        <v>2.40990000724793</v>
      </c>
      <c r="AC445" s="4" t="n">
        <v>2.50740000724793</v>
      </c>
      <c r="AD445" s="4" t="n">
        <v>2.16990000724792</v>
      </c>
      <c r="AE445" s="4" t="n">
        <v>2.14250002043588</v>
      </c>
      <c r="AF445" s="4"/>
      <c r="AG445" s="4" t="n">
        <v>2.09500002043588</v>
      </c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 t="n">
        <v>2.40650003433228</v>
      </c>
      <c r="BL445" s="4"/>
      <c r="BM445" s="4" t="n">
        <v>2.37400003433228</v>
      </c>
      <c r="BN445" s="4" t="n">
        <v>2.56400003433228</v>
      </c>
      <c r="BO445" s="4" t="n">
        <v>1.9</v>
      </c>
      <c r="BP445" s="4" t="n">
        <v>2.80150003433228</v>
      </c>
      <c r="BQ445" s="4" t="n">
        <v>2.35650003433228</v>
      </c>
      <c r="BR445" s="4" t="n">
        <v>2.32150003433228</v>
      </c>
      <c r="BS445" s="4" t="n">
        <v>2.30900003433228</v>
      </c>
      <c r="BT445" s="4" t="n">
        <v>2.40400003433228</v>
      </c>
      <c r="BU445" s="4" t="n">
        <v>2.47650003433228</v>
      </c>
      <c r="BV445" s="4" t="n">
        <v>2.61650003433228</v>
      </c>
      <c r="BW445" s="4" t="n">
        <v>2.25400003433228</v>
      </c>
      <c r="BX445" s="4" t="n">
        <v>2.90900003433228</v>
      </c>
      <c r="BY445" s="4" t="n">
        <v>3.50900003433228</v>
      </c>
      <c r="BZ445" s="4" t="n">
        <v>2.38275003433228</v>
      </c>
      <c r="CA445" s="4" t="n">
        <v>2.35644996643066</v>
      </c>
      <c r="CB445" s="4"/>
      <c r="CC445" s="4" t="n">
        <v>2.30000002043588</v>
      </c>
      <c r="CD445" s="4" t="n">
        <v>1.66</v>
      </c>
      <c r="CE445" s="4" t="n">
        <v>2.35750002043588</v>
      </c>
      <c r="CF445" s="4" t="n">
        <v>2.09750002043588</v>
      </c>
      <c r="CG445" s="4" t="n">
        <v>2.06250002043588</v>
      </c>
      <c r="CH445" s="4" t="n">
        <v>1.91750002043588</v>
      </c>
      <c r="CI445" s="4" t="n">
        <v>2.14000002043588</v>
      </c>
      <c r="CJ445" s="4" t="n">
        <v>2.27500002043588</v>
      </c>
      <c r="CK445" s="4" t="n">
        <v>2.38250002043588</v>
      </c>
      <c r="CL445" s="4" t="n">
        <v>1.61</v>
      </c>
      <c r="CM445" s="4" t="n">
        <v>2.45375002043588</v>
      </c>
      <c r="CN445" s="4" t="n">
        <v>2.56250002043588</v>
      </c>
      <c r="CO445" s="4" t="n">
        <v>2.15500002043588</v>
      </c>
      <c r="CP445" s="4"/>
      <c r="CR445" s="4" t="n">
        <v>2.52019996643066</v>
      </c>
      <c r="CS445" s="4" t="n">
        <v>1.815</v>
      </c>
      <c r="CT445" s="4" t="n">
        <v>2.75519996643066</v>
      </c>
      <c r="CU445" s="4" t="n">
        <v>2.31019996643066</v>
      </c>
      <c r="CV445" s="4" t="n">
        <v>2.27519996643066</v>
      </c>
      <c r="CW445" s="4" t="n">
        <v>2.17019996643066</v>
      </c>
      <c r="CX445" s="4" t="n">
        <v>2.35394996643066</v>
      </c>
      <c r="CY445" s="4" t="n">
        <v>2.44019996643066</v>
      </c>
      <c r="CZ445" s="4" t="n">
        <v>2.57019996643066</v>
      </c>
      <c r="DA445" s="4" t="n">
        <v>1.58</v>
      </c>
      <c r="DB445" s="4" t="n">
        <v>2.88519996643066</v>
      </c>
      <c r="DC445" s="4" t="n">
        <v>3.44519996643066</v>
      </c>
      <c r="DD445" s="4" t="n">
        <v>2.36019996643066</v>
      </c>
    </row>
    <row r="446" customFormat="false" ht="12.75" hidden="false" customHeight="false" outlineLevel="0" collapsed="false">
      <c r="A446" s="56" t="n">
        <v>35929</v>
      </c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 t="n">
        <v>2.15519996643066</v>
      </c>
      <c r="P446" s="4"/>
      <c r="Q446" s="4" t="n">
        <v>2.08019996643066</v>
      </c>
      <c r="R446" s="4" t="n">
        <v>2.27019996643066</v>
      </c>
      <c r="S446" s="4" t="n">
        <v>1.30159996032715</v>
      </c>
      <c r="T446" s="4" t="n">
        <v>2.34519996643066</v>
      </c>
      <c r="U446" s="4" t="n">
        <v>2.10519996643066</v>
      </c>
      <c r="V446" s="4" t="n">
        <v>2.02519996643066</v>
      </c>
      <c r="W446" s="4" t="n">
        <v>1.89019996643066</v>
      </c>
      <c r="X446" s="4" t="n">
        <v>2.15269996643066</v>
      </c>
      <c r="Y446" s="4" t="n">
        <v>2.27269996643066</v>
      </c>
      <c r="Z446" s="4" t="n">
        <v>2.42519996643066</v>
      </c>
      <c r="AA446" s="4" t="n">
        <v>1.46219996643066</v>
      </c>
      <c r="AB446" s="4" t="n">
        <v>2.39519996643066</v>
      </c>
      <c r="AC446" s="4" t="n">
        <v>2.49019996643066</v>
      </c>
      <c r="AD446" s="4" t="n">
        <v>2.19019996643066</v>
      </c>
      <c r="AE446" s="4" t="n">
        <v>2.14092856952122</v>
      </c>
      <c r="AF446" s="4"/>
      <c r="AG446" s="4" t="n">
        <v>2.09342856952122</v>
      </c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 t="n">
        <v>2.39600004196167</v>
      </c>
      <c r="BL446" s="4"/>
      <c r="BM446" s="4" t="n">
        <v>2.36600004196167</v>
      </c>
      <c r="BN446" s="4" t="n">
        <v>2.55600004196167</v>
      </c>
      <c r="BO446" s="4" t="n">
        <v>1.89340004920959</v>
      </c>
      <c r="BP446" s="4" t="n">
        <v>2.79350004196167</v>
      </c>
      <c r="BQ446" s="4" t="n">
        <v>2.34600004196167</v>
      </c>
      <c r="BR446" s="4" t="n">
        <v>2.30600004196167</v>
      </c>
      <c r="BS446" s="4" t="n">
        <v>2.29850004196167</v>
      </c>
      <c r="BT446" s="4" t="n">
        <v>2.39350004196167</v>
      </c>
      <c r="BU446" s="4" t="n">
        <v>2.46600004196167</v>
      </c>
      <c r="BV446" s="4" t="n">
        <v>2.61600004196167</v>
      </c>
      <c r="BW446" s="4" t="n">
        <v>2.26100004196167</v>
      </c>
      <c r="BX446" s="4" t="n">
        <v>2.89725004196167</v>
      </c>
      <c r="BY446" s="4" t="n">
        <v>3.49225004196167</v>
      </c>
      <c r="BZ446" s="4" t="n">
        <v>2.39600004196167</v>
      </c>
      <c r="CA446" s="4" t="n">
        <v>2.35105002403259</v>
      </c>
      <c r="CB446" s="4"/>
      <c r="CC446" s="4" t="n">
        <v>2.29842856952122</v>
      </c>
      <c r="CD446" s="4" t="n">
        <v>1.66728573117937</v>
      </c>
      <c r="CE446" s="4" t="n">
        <v>2.35592856952122</v>
      </c>
      <c r="CF446" s="4" t="n">
        <v>2.09592856952122</v>
      </c>
      <c r="CG446" s="4" t="n">
        <v>2.06092856952122</v>
      </c>
      <c r="CH446" s="4" t="n">
        <v>1.91592856952122</v>
      </c>
      <c r="CI446" s="4" t="n">
        <v>2.13842856952122</v>
      </c>
      <c r="CJ446" s="4" t="n">
        <v>2.27342856952122</v>
      </c>
      <c r="CK446" s="4" t="n">
        <v>2.38092856952122</v>
      </c>
      <c r="CL446" s="4" t="n">
        <v>1.61728573117937</v>
      </c>
      <c r="CM446" s="4" t="n">
        <v>2.45217856952122</v>
      </c>
      <c r="CN446" s="4" t="n">
        <v>2.56092856952122</v>
      </c>
      <c r="CO446" s="4" t="n">
        <v>2.15842856952122</v>
      </c>
      <c r="CP446" s="4"/>
      <c r="CR446" s="4" t="n">
        <v>2.51480002403259</v>
      </c>
      <c r="CS446" s="4" t="n">
        <v>1.8240000629425</v>
      </c>
      <c r="CT446" s="4" t="n">
        <v>2.74980002403259</v>
      </c>
      <c r="CU446" s="4" t="n">
        <v>2.30480002403259</v>
      </c>
      <c r="CV446" s="4" t="n">
        <v>2.26980002403259</v>
      </c>
      <c r="CW446" s="4" t="n">
        <v>2.16480002403259</v>
      </c>
      <c r="CX446" s="4" t="n">
        <v>2.34855002403259</v>
      </c>
      <c r="CY446" s="4" t="n">
        <v>2.43480002403259</v>
      </c>
      <c r="CZ446" s="4" t="n">
        <v>2.56480002403259</v>
      </c>
      <c r="DA446" s="4" t="n">
        <v>1.58900006294251</v>
      </c>
      <c r="DB446" s="4" t="n">
        <v>2.87980002403259</v>
      </c>
      <c r="DC446" s="4" t="n">
        <v>3.43980002403259</v>
      </c>
      <c r="DD446" s="4" t="n">
        <v>2.35480002403259</v>
      </c>
    </row>
    <row r="447" customFormat="false" ht="12.75" hidden="false" customHeight="false" outlineLevel="0" collapsed="false">
      <c r="A447" s="56" t="n">
        <v>35930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 t="n">
        <v>2.11929997329712</v>
      </c>
      <c r="P447" s="4"/>
      <c r="Q447" s="4" t="n">
        <v>2.03799997329712</v>
      </c>
      <c r="R447" s="4" t="n">
        <v>2.22799997329712</v>
      </c>
      <c r="S447" s="4" t="n">
        <v>1.28780000686645</v>
      </c>
      <c r="T447" s="4" t="n">
        <v>2.30799997329712</v>
      </c>
      <c r="U447" s="4" t="n">
        <v>2.06549997329712</v>
      </c>
      <c r="V447" s="4" t="n">
        <v>1.99799997329712</v>
      </c>
      <c r="W447" s="4" t="n">
        <v>1.86799997329712</v>
      </c>
      <c r="X447" s="4" t="n">
        <v>2.11679997329712</v>
      </c>
      <c r="Y447" s="4" t="n">
        <v>2.23299997329712</v>
      </c>
      <c r="Z447" s="4" t="n">
        <v>2.39299997329712</v>
      </c>
      <c r="AA447" s="4" t="n">
        <v>1.41999997329712</v>
      </c>
      <c r="AB447" s="4" t="n">
        <v>2.35549997329712</v>
      </c>
      <c r="AC447" s="4" t="n">
        <v>2.44799997329712</v>
      </c>
      <c r="AD447" s="4" t="n">
        <v>2.14799997329712</v>
      </c>
      <c r="AE447" s="4" t="n">
        <v>2.13092857905797</v>
      </c>
      <c r="AF447" s="4"/>
      <c r="AG447" s="4" t="n">
        <v>2.08342857905797</v>
      </c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 t="n">
        <v>2.37660001754761</v>
      </c>
      <c r="BL447" s="4"/>
      <c r="BM447" s="4" t="n">
        <v>2.34660001754761</v>
      </c>
      <c r="BN447" s="4" t="n">
        <v>2.53660001754761</v>
      </c>
      <c r="BO447" s="4" t="n">
        <v>1.88059997558594</v>
      </c>
      <c r="BP447" s="4" t="n">
        <v>2.77160001754761</v>
      </c>
      <c r="BQ447" s="4" t="n">
        <v>2.32660001754761</v>
      </c>
      <c r="BR447" s="4" t="n">
        <v>2.29160001754761</v>
      </c>
      <c r="BS447" s="4" t="n">
        <v>2.28160001754761</v>
      </c>
      <c r="BT447" s="4" t="n">
        <v>2.37410001754761</v>
      </c>
      <c r="BU447" s="4" t="n">
        <v>2.44660001754761</v>
      </c>
      <c r="BV447" s="4" t="n">
        <v>2.59160001754761</v>
      </c>
      <c r="BW447" s="4" t="n">
        <v>2.24160001754761</v>
      </c>
      <c r="BX447" s="4" t="n">
        <v>2.87410001754761</v>
      </c>
      <c r="BY447" s="4" t="n">
        <v>3.47285001754761</v>
      </c>
      <c r="BZ447" s="4" t="n">
        <v>2.37660001754761</v>
      </c>
      <c r="CA447" s="4" t="n">
        <v>2.34205005645752</v>
      </c>
      <c r="CB447" s="4"/>
      <c r="CC447" s="4" t="n">
        <v>2.28842857905797</v>
      </c>
      <c r="CD447" s="4" t="n">
        <v>1.65000000953674</v>
      </c>
      <c r="CE447" s="4" t="n">
        <v>2.34592857905797</v>
      </c>
      <c r="CF447" s="4" t="n">
        <v>2.08592857905797</v>
      </c>
      <c r="CG447" s="4" t="n">
        <v>2.05092857905797</v>
      </c>
      <c r="CH447" s="4" t="n">
        <v>1.90592857905797</v>
      </c>
      <c r="CI447" s="4" t="n">
        <v>2.12842857905797</v>
      </c>
      <c r="CJ447" s="4" t="n">
        <v>2.26342857905797</v>
      </c>
      <c r="CK447" s="4" t="n">
        <v>2.38092857905797</v>
      </c>
      <c r="CL447" s="4" t="n">
        <v>1.60000000953674</v>
      </c>
      <c r="CM447" s="4" t="n">
        <v>2.44217857905797</v>
      </c>
      <c r="CN447" s="4" t="n">
        <v>2.55092857905797</v>
      </c>
      <c r="CO447" s="4" t="n">
        <v>2.14842857905797</v>
      </c>
      <c r="CP447" s="4"/>
      <c r="CR447" s="4" t="n">
        <v>2.50580005645752</v>
      </c>
      <c r="CS447" s="4" t="n">
        <v>1.80500000953674</v>
      </c>
      <c r="CT447" s="4" t="n">
        <v>2.74080005645752</v>
      </c>
      <c r="CU447" s="4" t="n">
        <v>2.29580005645752</v>
      </c>
      <c r="CV447" s="4" t="n">
        <v>2.26080005645752</v>
      </c>
      <c r="CW447" s="4" t="n">
        <v>2.15580005645752</v>
      </c>
      <c r="CX447" s="4" t="n">
        <v>2.33955005645752</v>
      </c>
      <c r="CY447" s="4" t="n">
        <v>2.42580005645752</v>
      </c>
      <c r="CZ447" s="4" t="n">
        <v>2.53580005645752</v>
      </c>
      <c r="DA447" s="4" t="n">
        <v>1.57000000953674</v>
      </c>
      <c r="DB447" s="4" t="n">
        <v>2.87080005645752</v>
      </c>
      <c r="DC447" s="4" t="n">
        <v>3.43080005645752</v>
      </c>
      <c r="DD447" s="4" t="n">
        <v>2.34580005645752</v>
      </c>
    </row>
    <row r="448" customFormat="false" ht="12.75" hidden="false" customHeight="false" outlineLevel="0" collapsed="false">
      <c r="A448" s="56" t="n">
        <v>35933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 t="n">
        <v>2.12689994697571</v>
      </c>
      <c r="P448" s="4"/>
      <c r="Q448" s="4" t="n">
        <v>2.05059994697571</v>
      </c>
      <c r="R448" s="4" t="n">
        <v>2.23559994697571</v>
      </c>
      <c r="S448" s="4" t="n">
        <v>1.29539998054504</v>
      </c>
      <c r="T448" s="4" t="n">
        <v>2.31559994697571</v>
      </c>
      <c r="U448" s="4" t="n">
        <v>2.07309994697571</v>
      </c>
      <c r="V448" s="4" t="n">
        <v>2.00309994697571</v>
      </c>
      <c r="W448" s="4" t="n">
        <v>1.88559994697571</v>
      </c>
      <c r="X448" s="4" t="n">
        <v>2.12309994697571</v>
      </c>
      <c r="Y448" s="4" t="n">
        <v>2.27309994697571</v>
      </c>
      <c r="Z448" s="4" t="n">
        <v>2.39309994697571</v>
      </c>
      <c r="AA448" s="4" t="n">
        <v>1.42759994697571</v>
      </c>
      <c r="AB448" s="4" t="n">
        <v>2.36434994697571</v>
      </c>
      <c r="AC448" s="4" t="n">
        <v>2.46059994697571</v>
      </c>
      <c r="AD448" s="4" t="n">
        <v>2.15559994697571</v>
      </c>
      <c r="AE448" s="4" t="n">
        <v>2.12992854935782</v>
      </c>
      <c r="AF448" s="4"/>
      <c r="AG448" s="4" t="n">
        <v>2.07742854935782</v>
      </c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 t="n">
        <v>2.37779997825623</v>
      </c>
      <c r="BL448" s="4"/>
      <c r="BM448" s="4" t="n">
        <v>2.35279997825623</v>
      </c>
      <c r="BN448" s="4" t="n">
        <v>2.53779997825623</v>
      </c>
      <c r="BO448" s="4" t="n">
        <v>1.88179993629456</v>
      </c>
      <c r="BP448" s="4" t="n">
        <v>2.76779997825623</v>
      </c>
      <c r="BQ448" s="4" t="n">
        <v>2.33279997825623</v>
      </c>
      <c r="BR448" s="4" t="n">
        <v>2.30029997825623</v>
      </c>
      <c r="BS448" s="4" t="n">
        <v>2.29279997825623</v>
      </c>
      <c r="BT448" s="4" t="n">
        <v>2.37529997825623</v>
      </c>
      <c r="BU448" s="4" t="n">
        <v>2.44779997825623</v>
      </c>
      <c r="BV448" s="4" t="n">
        <v>2.60029997825623</v>
      </c>
      <c r="BW448" s="4" t="n">
        <v>2.24279997825623</v>
      </c>
      <c r="BX448" s="4" t="n">
        <v>2.87029997825623</v>
      </c>
      <c r="BY448" s="4" t="n">
        <v>3.46279997825623</v>
      </c>
      <c r="BZ448" s="4" t="n">
        <v>2.37779997825623</v>
      </c>
      <c r="CA448" s="4" t="n">
        <v>2.37438799887949</v>
      </c>
      <c r="CB448" s="4"/>
      <c r="CC448" s="4" t="n">
        <v>2.28742854935782</v>
      </c>
      <c r="CD448" s="4" t="n">
        <v>1.6489999798366</v>
      </c>
      <c r="CE448" s="4" t="n">
        <v>2.34492854935782</v>
      </c>
      <c r="CF448" s="4" t="n">
        <v>2.08742854935782</v>
      </c>
      <c r="CG448" s="4" t="n">
        <v>2.04742854935782</v>
      </c>
      <c r="CH448" s="4" t="n">
        <v>1.92742854935782</v>
      </c>
      <c r="CI448" s="4" t="n">
        <v>2.12742854935782</v>
      </c>
      <c r="CJ448" s="4" t="n">
        <v>2.26492854935782</v>
      </c>
      <c r="CK448" s="4" t="n">
        <v>2.37742854935782</v>
      </c>
      <c r="CL448" s="4" t="n">
        <v>1.5989999798366</v>
      </c>
      <c r="CM448" s="4" t="n">
        <v>2.43992854935782</v>
      </c>
      <c r="CN448" s="4" t="n">
        <v>2.54992854935782</v>
      </c>
      <c r="CO448" s="4" t="n">
        <v>2.14742854935782</v>
      </c>
      <c r="CP448" s="4"/>
      <c r="CR448" s="4" t="n">
        <v>2.53813799887949</v>
      </c>
      <c r="CS448" s="4" t="n">
        <v>1.83733795195871</v>
      </c>
      <c r="CT448" s="4" t="n">
        <v>2.77313799887949</v>
      </c>
      <c r="CU448" s="4" t="n">
        <v>2.32813799887949</v>
      </c>
      <c r="CV448" s="4" t="n">
        <v>2.29313799887949</v>
      </c>
      <c r="CW448" s="4" t="n">
        <v>2.18813799887949</v>
      </c>
      <c r="CX448" s="4" t="n">
        <v>2.37188799887949</v>
      </c>
      <c r="CY448" s="4" t="n">
        <v>2.45813799887949</v>
      </c>
      <c r="CZ448" s="4" t="n">
        <v>2.56813799887949</v>
      </c>
      <c r="DA448" s="4" t="n">
        <v>1.60233795195871</v>
      </c>
      <c r="DB448" s="4" t="n">
        <v>2.90313799887949</v>
      </c>
      <c r="DC448" s="4" t="n">
        <v>3.46313799887949</v>
      </c>
      <c r="DD448" s="4" t="n">
        <v>2.37813799887949</v>
      </c>
    </row>
    <row r="449" customFormat="false" ht="12.75" hidden="false" customHeight="false" outlineLevel="0" collapsed="false">
      <c r="A449" s="56" t="n">
        <v>35934</v>
      </c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 t="n">
        <v>2.14370001678467</v>
      </c>
      <c r="P449" s="4"/>
      <c r="Q449" s="4" t="n">
        <v>2.06740001678467</v>
      </c>
      <c r="R449" s="4" t="n">
        <v>2.25240001678467</v>
      </c>
      <c r="S449" s="4" t="n">
        <v>1.26040001678467</v>
      </c>
      <c r="T449" s="4" t="n">
        <v>2.32490001678467</v>
      </c>
      <c r="U449" s="4" t="n">
        <v>2.09990001678467</v>
      </c>
      <c r="V449" s="4" t="n">
        <v>2.01740001678467</v>
      </c>
      <c r="W449" s="4" t="n">
        <v>1.88740001678467</v>
      </c>
      <c r="X449" s="4" t="n">
        <v>2.13740001678467</v>
      </c>
      <c r="Y449" s="4" t="n">
        <v>2.25740001678467</v>
      </c>
      <c r="Z449" s="4" t="n">
        <v>2.41240001678467</v>
      </c>
      <c r="AA449" s="4" t="n">
        <v>1.40240001678467</v>
      </c>
      <c r="AB449" s="4" t="n">
        <v>2.38115001678467</v>
      </c>
      <c r="AC449" s="4" t="n">
        <v>2.47740001678467</v>
      </c>
      <c r="AD449" s="4" t="n">
        <v>2.17240001678467</v>
      </c>
      <c r="AE449" s="4" t="n">
        <v>2.13221430233547</v>
      </c>
      <c r="AF449" s="4"/>
      <c r="AG449" s="4" t="n">
        <v>2.07971430233547</v>
      </c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 t="n">
        <v>2.3878000164032</v>
      </c>
      <c r="BL449" s="4"/>
      <c r="BM449" s="4" t="n">
        <v>2.3628000164032</v>
      </c>
      <c r="BN449" s="4" t="n">
        <v>2.5478000164032</v>
      </c>
      <c r="BO449" s="4" t="n">
        <v>1.9078000164032</v>
      </c>
      <c r="BP449" s="4" t="n">
        <v>2.7778000164032</v>
      </c>
      <c r="BQ449" s="4" t="n">
        <v>2.3428000164032</v>
      </c>
      <c r="BR449" s="4" t="n">
        <v>2.3053000164032</v>
      </c>
      <c r="BS449" s="4" t="n">
        <v>2.2953000164032</v>
      </c>
      <c r="BT449" s="4" t="n">
        <v>2.3853000164032</v>
      </c>
      <c r="BU449" s="4" t="n">
        <v>2.4578000164032</v>
      </c>
      <c r="BV449" s="4" t="n">
        <v>2.6028000164032</v>
      </c>
      <c r="BW449" s="4" t="n">
        <v>2.2348000164032</v>
      </c>
      <c r="BX449" s="4" t="n">
        <v>2.8803000164032</v>
      </c>
      <c r="BY449" s="4" t="n">
        <v>3.4728000164032</v>
      </c>
      <c r="BZ449" s="4" t="n">
        <v>2.3703000164032</v>
      </c>
      <c r="CA449" s="4" t="n">
        <v>2.37462229830053</v>
      </c>
      <c r="CB449" s="4"/>
      <c r="CC449" s="4" t="n">
        <v>2.28971430233547</v>
      </c>
      <c r="CD449" s="4" t="n">
        <v>1.69971430233547</v>
      </c>
      <c r="CE449" s="4" t="n">
        <v>2.34721430233547</v>
      </c>
      <c r="CF449" s="4" t="n">
        <v>2.08971430233547</v>
      </c>
      <c r="CG449" s="4" t="n">
        <v>2.04971430233547</v>
      </c>
      <c r="CH449" s="4" t="n">
        <v>1.91971430233547</v>
      </c>
      <c r="CI449" s="4" t="n">
        <v>2.12721430233547</v>
      </c>
      <c r="CJ449" s="4" t="n">
        <v>2.26721430233547</v>
      </c>
      <c r="CK449" s="4" t="n">
        <v>2.36971430233547</v>
      </c>
      <c r="CL449" s="4" t="n">
        <v>1.67471430233547</v>
      </c>
      <c r="CM449" s="4" t="n">
        <v>2.44221430233547</v>
      </c>
      <c r="CN449" s="4" t="n">
        <v>2.54721430233547</v>
      </c>
      <c r="CO449" s="4" t="n">
        <v>2.14971430233547</v>
      </c>
      <c r="CP449" s="4"/>
      <c r="CR449" s="4" t="n">
        <v>2.53837229830053</v>
      </c>
      <c r="CS449" s="4" t="n">
        <v>1.83757225137976</v>
      </c>
      <c r="CT449" s="4" t="n">
        <v>2.77337229830053</v>
      </c>
      <c r="CU449" s="4" t="n">
        <v>2.32837229830053</v>
      </c>
      <c r="CV449" s="4" t="n">
        <v>2.29337229830053</v>
      </c>
      <c r="CW449" s="4" t="n">
        <v>2.18837229830053</v>
      </c>
      <c r="CX449" s="4" t="n">
        <v>2.37212229830053</v>
      </c>
      <c r="CY449" s="4" t="n">
        <v>2.45837229830053</v>
      </c>
      <c r="CZ449" s="4" t="n">
        <v>2.56837229830053</v>
      </c>
      <c r="DA449" s="4" t="n">
        <v>1.60257225137976</v>
      </c>
      <c r="DB449" s="4" t="n">
        <v>2.90337229830053</v>
      </c>
      <c r="DC449" s="4" t="n">
        <v>3.46337229830053</v>
      </c>
      <c r="DD449" s="4" t="n">
        <v>2.37837229830053</v>
      </c>
    </row>
    <row r="450" customFormat="false" ht="12.75" hidden="false" customHeight="false" outlineLevel="0" collapsed="false">
      <c r="A450" s="56" t="n">
        <v>35935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 t="n">
        <v>2.05329998855591</v>
      </c>
      <c r="P450" s="4"/>
      <c r="Q450" s="4" t="n">
        <v>1.97699998855591</v>
      </c>
      <c r="R450" s="4" t="n">
        <v>2.16199998855591</v>
      </c>
      <c r="S450" s="4" t="n">
        <v>1.16999998855591</v>
      </c>
      <c r="T450" s="4" t="n">
        <v>2.23449998855591</v>
      </c>
      <c r="U450" s="4" t="n">
        <v>1.99949998855591</v>
      </c>
      <c r="V450" s="4" t="n">
        <v>1.92199998855591</v>
      </c>
      <c r="W450" s="4" t="n">
        <v>1.78699998855591</v>
      </c>
      <c r="X450" s="4" t="n">
        <v>2.04949998855591</v>
      </c>
      <c r="Y450" s="4" t="n">
        <v>2.16699998855591</v>
      </c>
      <c r="Z450" s="4" t="n">
        <v>2.30199998855591</v>
      </c>
      <c r="AA450" s="4" t="n">
        <v>1.31199998855591</v>
      </c>
      <c r="AB450" s="4" t="n">
        <v>2.29199998855591</v>
      </c>
      <c r="AC450" s="4" t="n">
        <v>2.39199998855591</v>
      </c>
      <c r="AD450" s="4" t="n">
        <v>2.05199998855591</v>
      </c>
      <c r="AE450" s="4" t="n">
        <v>2.11650003160749</v>
      </c>
      <c r="AF450" s="4"/>
      <c r="AG450" s="4" t="n">
        <v>2.06400003160749</v>
      </c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 t="n">
        <v>2.34660004615784</v>
      </c>
      <c r="BL450" s="4"/>
      <c r="BM450" s="4" t="n">
        <v>2.32160004615784</v>
      </c>
      <c r="BN450" s="4" t="n">
        <v>2.50660004615784</v>
      </c>
      <c r="BO450" s="4" t="n">
        <v>1.86660004615784</v>
      </c>
      <c r="BP450" s="4" t="n">
        <v>2.73660004615784</v>
      </c>
      <c r="BQ450" s="4" t="n">
        <v>2.30410004615784</v>
      </c>
      <c r="BR450" s="4" t="n">
        <v>2.26660004615784</v>
      </c>
      <c r="BS450" s="4" t="n">
        <v>2.25660004615784</v>
      </c>
      <c r="BT450" s="4" t="n">
        <v>2.34660004615784</v>
      </c>
      <c r="BU450" s="4" t="n">
        <v>2.42160004615784</v>
      </c>
      <c r="BV450" s="4" t="n">
        <v>2.56660004615784</v>
      </c>
      <c r="BW450" s="4" t="n">
        <v>2.19360004615784</v>
      </c>
      <c r="BX450" s="4" t="n">
        <v>2.83910004615784</v>
      </c>
      <c r="BY450" s="4" t="n">
        <v>3.42660004615784</v>
      </c>
      <c r="BZ450" s="4" t="n">
        <v>2.33160004615784</v>
      </c>
      <c r="CA450" s="4" t="n">
        <v>2.3497954022119</v>
      </c>
      <c r="CB450" s="4"/>
      <c r="CC450" s="4" t="n">
        <v>2.27400003160749</v>
      </c>
      <c r="CD450" s="4" t="n">
        <v>1.68400003160749</v>
      </c>
      <c r="CE450" s="4" t="n">
        <v>2.32650003160749</v>
      </c>
      <c r="CF450" s="4" t="n">
        <v>2.06900003160749</v>
      </c>
      <c r="CG450" s="4" t="n">
        <v>2.03400003160749</v>
      </c>
      <c r="CH450" s="4" t="n">
        <v>1.89400003160749</v>
      </c>
      <c r="CI450" s="4" t="n">
        <v>2.11400003160749</v>
      </c>
      <c r="CJ450" s="4" t="n">
        <v>2.24900003160749</v>
      </c>
      <c r="CK450" s="4" t="n">
        <v>2.34400003160749</v>
      </c>
      <c r="CL450" s="4" t="n">
        <v>1.65900003160749</v>
      </c>
      <c r="CM450" s="4" t="n">
        <v>2.42900003160749</v>
      </c>
      <c r="CN450" s="4" t="n">
        <v>2.53400003160749</v>
      </c>
      <c r="CO450" s="4" t="n">
        <v>2.13400003160749</v>
      </c>
      <c r="CP450" s="4"/>
      <c r="CR450" s="4" t="n">
        <v>2.5135454022119</v>
      </c>
      <c r="CS450" s="4" t="n">
        <v>1.81274535529113</v>
      </c>
      <c r="CT450" s="4" t="n">
        <v>2.7485454022119</v>
      </c>
      <c r="CU450" s="4" t="n">
        <v>2.3035454022119</v>
      </c>
      <c r="CV450" s="4" t="n">
        <v>2.2685454022119</v>
      </c>
      <c r="CW450" s="4" t="n">
        <v>2.1635454022119</v>
      </c>
      <c r="CX450" s="4" t="n">
        <v>2.3472954022119</v>
      </c>
      <c r="CY450" s="4" t="n">
        <v>2.4335454022119</v>
      </c>
      <c r="CZ450" s="4" t="n">
        <v>2.5435454022119</v>
      </c>
      <c r="DA450" s="4" t="n">
        <v>1.57774535529113</v>
      </c>
      <c r="DB450" s="4" t="n">
        <v>2.8785454022119</v>
      </c>
      <c r="DC450" s="4" t="n">
        <v>3.4385454022119</v>
      </c>
      <c r="DD450" s="4" t="n">
        <v>2.3535454022119</v>
      </c>
    </row>
    <row r="451" customFormat="false" ht="12.75" hidden="false" customHeight="false" outlineLevel="0" collapsed="false">
      <c r="A451" s="56" t="n">
        <v>35936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 t="n">
        <v>2.07930001144409</v>
      </c>
      <c r="P451" s="4"/>
      <c r="Q451" s="4" t="n">
        <v>2.00300001144409</v>
      </c>
      <c r="R451" s="4" t="n">
        <v>2.18800001144409</v>
      </c>
      <c r="S451" s="4" t="n">
        <v>1.19600001144409</v>
      </c>
      <c r="T451" s="4" t="n">
        <v>2.26300001144409</v>
      </c>
      <c r="U451" s="4" t="n">
        <v>2.02050001144409</v>
      </c>
      <c r="V451" s="4" t="n">
        <v>1.93550001144409</v>
      </c>
      <c r="W451" s="4" t="n">
        <v>1.80800001144409</v>
      </c>
      <c r="X451" s="4" t="n">
        <v>2.07300001144409</v>
      </c>
      <c r="Y451" s="4" t="n">
        <v>2.19050001144409</v>
      </c>
      <c r="Z451" s="4" t="n">
        <v>2.32550001144409</v>
      </c>
      <c r="AA451" s="4" t="n">
        <v>1.36500001144409</v>
      </c>
      <c r="AB451" s="4" t="n">
        <v>2.31800001144409</v>
      </c>
      <c r="AC451" s="4" t="n">
        <v>2.41800001144409</v>
      </c>
      <c r="AD451" s="4" t="n">
        <v>2.10800001144409</v>
      </c>
      <c r="AE451" s="4" t="n">
        <v>2.12821431977408</v>
      </c>
      <c r="AF451" s="4"/>
      <c r="AG451" s="4" t="n">
        <v>2.07571431977408</v>
      </c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 t="n">
        <v>2.36700004577637</v>
      </c>
      <c r="BL451" s="4"/>
      <c r="BM451" s="4" t="n">
        <v>2.34200004577637</v>
      </c>
      <c r="BN451" s="4" t="n">
        <v>2.52700004577637</v>
      </c>
      <c r="BO451" s="4" t="n">
        <v>1.88700004577637</v>
      </c>
      <c r="BP451" s="4" t="n">
        <v>2.75700004577637</v>
      </c>
      <c r="BQ451" s="4" t="n">
        <v>2.32450004577637</v>
      </c>
      <c r="BR451" s="4" t="n">
        <v>2.28700004577637</v>
      </c>
      <c r="BS451" s="4" t="n">
        <v>2.28200004577637</v>
      </c>
      <c r="BT451" s="4" t="n">
        <v>2.36950004577637</v>
      </c>
      <c r="BU451" s="4" t="n">
        <v>2.44200004577637</v>
      </c>
      <c r="BV451" s="4" t="n">
        <v>2.57700004577637</v>
      </c>
      <c r="BW451" s="4" t="n">
        <v>2.21700004577637</v>
      </c>
      <c r="BX451" s="4" t="n">
        <v>2.86200004577637</v>
      </c>
      <c r="BY451" s="4" t="n">
        <v>3.44700004577637</v>
      </c>
      <c r="BZ451" s="4" t="n">
        <v>2.36200004577637</v>
      </c>
      <c r="CA451" s="4" t="n">
        <v>2.32881456295828</v>
      </c>
      <c r="CB451" s="4"/>
      <c r="CC451" s="4" t="n">
        <v>2.28571431977408</v>
      </c>
      <c r="CD451" s="4" t="n">
        <v>1.69571431977408</v>
      </c>
      <c r="CE451" s="4" t="n">
        <v>2.33071431977408</v>
      </c>
      <c r="CF451" s="4" t="n">
        <v>2.08571431977408</v>
      </c>
      <c r="CG451" s="4" t="n">
        <v>2.04321431977408</v>
      </c>
      <c r="CH451" s="4" t="n">
        <v>1.91321431977408</v>
      </c>
      <c r="CI451" s="4" t="n">
        <v>2.12571431977408</v>
      </c>
      <c r="CJ451" s="4" t="n">
        <v>2.25821431977408</v>
      </c>
      <c r="CK451" s="4" t="n">
        <v>2.35321431977408</v>
      </c>
      <c r="CL451" s="4" t="n">
        <v>1.63971431977408</v>
      </c>
      <c r="CM451" s="4" t="n">
        <v>2.44071431977408</v>
      </c>
      <c r="CN451" s="4" t="n">
        <v>2.54571431977408</v>
      </c>
      <c r="CO451" s="4" t="n">
        <v>2.16571431977408</v>
      </c>
      <c r="CP451" s="4"/>
      <c r="CR451" s="4" t="n">
        <v>2.49256456295828</v>
      </c>
      <c r="CS451" s="4" t="n">
        <v>1.7917645160375</v>
      </c>
      <c r="CT451" s="4" t="n">
        <v>2.72756456295828</v>
      </c>
      <c r="CU451" s="4" t="n">
        <v>2.28256456295828</v>
      </c>
      <c r="CV451" s="4" t="n">
        <v>2.24756456295828</v>
      </c>
      <c r="CW451" s="4" t="n">
        <v>2.14256456295828</v>
      </c>
      <c r="CX451" s="4" t="n">
        <v>2.32631456295828</v>
      </c>
      <c r="CY451" s="4" t="n">
        <v>2.41256456295828</v>
      </c>
      <c r="CZ451" s="4" t="n">
        <v>2.52256456295828</v>
      </c>
      <c r="DA451" s="4" t="n">
        <v>1.5567645160375</v>
      </c>
      <c r="DB451" s="4" t="n">
        <v>2.85756456295828</v>
      </c>
      <c r="DC451" s="4" t="n">
        <v>3.41756456295828</v>
      </c>
      <c r="DD451" s="4" t="n">
        <v>2.33256456295828</v>
      </c>
    </row>
    <row r="452" customFormat="false" ht="12.75" hidden="false" customHeight="false" outlineLevel="0" collapsed="false">
      <c r="A452" s="56" t="n">
        <v>35937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 t="n">
        <v>2.0641000164032</v>
      </c>
      <c r="P452" s="4"/>
      <c r="Q452" s="4" t="n">
        <v>1.9878000164032</v>
      </c>
      <c r="R452" s="4" t="n">
        <v>2.1728000164032</v>
      </c>
      <c r="S452" s="4" t="n">
        <v>1.1808000164032</v>
      </c>
      <c r="T452" s="4" t="n">
        <v>2.2428000164032</v>
      </c>
      <c r="U452" s="4" t="n">
        <v>2.0028000164032</v>
      </c>
      <c r="V452" s="4" t="n">
        <v>1.9278000164032</v>
      </c>
      <c r="W452" s="4" t="n">
        <v>1.7928000164032</v>
      </c>
      <c r="X452" s="4" t="n">
        <v>2.0578000164032</v>
      </c>
      <c r="Y452" s="4" t="n">
        <v>2.1753000164032</v>
      </c>
      <c r="Z452" s="4" t="n">
        <v>2.3078000164032</v>
      </c>
      <c r="AA452" s="4" t="n">
        <v>1.3498000164032</v>
      </c>
      <c r="AB452" s="4" t="n">
        <v>2.3103000164032</v>
      </c>
      <c r="AC452" s="4" t="n">
        <v>2.4128000164032</v>
      </c>
      <c r="AD452" s="4" t="n">
        <v>2.0578000164032</v>
      </c>
      <c r="AE452" s="4" t="n">
        <v>2.1203571333204</v>
      </c>
      <c r="AF452" s="4"/>
      <c r="AG452" s="4" t="n">
        <v>2.0678571333204</v>
      </c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 t="n">
        <v>2.35380000114441</v>
      </c>
      <c r="BL452" s="4"/>
      <c r="BM452" s="4" t="n">
        <v>2.32880000114441</v>
      </c>
      <c r="BN452" s="4" t="n">
        <v>2.51380000114441</v>
      </c>
      <c r="BO452" s="4" t="n">
        <v>1.87380000114441</v>
      </c>
      <c r="BP452" s="4" t="n">
        <v>2.74630000114441</v>
      </c>
      <c r="BQ452" s="4" t="n">
        <v>2.30380000114441</v>
      </c>
      <c r="BR452" s="4" t="n">
        <v>2.27380000114441</v>
      </c>
      <c r="BS452" s="4" t="n">
        <v>2.26380000114441</v>
      </c>
      <c r="BT452" s="4" t="n">
        <v>2.35630000114441</v>
      </c>
      <c r="BU452" s="4" t="n">
        <v>2.42630000114441</v>
      </c>
      <c r="BV452" s="4" t="n">
        <v>2.57380000114441</v>
      </c>
      <c r="BW452" s="4" t="n">
        <v>2.20380000114441</v>
      </c>
      <c r="BX452" s="4" t="n">
        <v>2.84880000114441</v>
      </c>
      <c r="BY452" s="4" t="n">
        <v>3.43880000114441</v>
      </c>
      <c r="BZ452" s="4" t="n">
        <v>2.33380000114441</v>
      </c>
      <c r="CA452" s="4" t="n">
        <v>2.32383745466926</v>
      </c>
      <c r="CB452" s="4"/>
      <c r="CC452" s="4" t="n">
        <v>2.2778571333204</v>
      </c>
      <c r="CD452" s="4" t="n">
        <v>1.6878571333204</v>
      </c>
      <c r="CE452" s="4" t="n">
        <v>2.3253571333204</v>
      </c>
      <c r="CF452" s="4" t="n">
        <v>2.0728571333204</v>
      </c>
      <c r="CG452" s="4" t="n">
        <v>2.0378571333204</v>
      </c>
      <c r="CH452" s="4" t="n">
        <v>1.8928571333204</v>
      </c>
      <c r="CI452" s="4" t="n">
        <v>2.1178571333204</v>
      </c>
      <c r="CJ452" s="4" t="n">
        <v>2.2528571333204</v>
      </c>
      <c r="CK452" s="4" t="n">
        <v>2.3478571333204</v>
      </c>
      <c r="CL452" s="4" t="n">
        <v>1.6318571333204</v>
      </c>
      <c r="CM452" s="4" t="n">
        <v>2.4303571333204</v>
      </c>
      <c r="CN452" s="4" t="n">
        <v>2.5378571333204</v>
      </c>
      <c r="CO452" s="4" t="n">
        <v>2.1153571333204</v>
      </c>
      <c r="CP452" s="4"/>
      <c r="CR452" s="4" t="n">
        <v>2.48758745466926</v>
      </c>
      <c r="CS452" s="4" t="n">
        <v>1.78678740774848</v>
      </c>
      <c r="CT452" s="4" t="n">
        <v>2.72258745466926</v>
      </c>
      <c r="CU452" s="4" t="n">
        <v>2.27758745466926</v>
      </c>
      <c r="CV452" s="4" t="n">
        <v>2.24258745466926</v>
      </c>
      <c r="CW452" s="4" t="n">
        <v>2.13758745466926</v>
      </c>
      <c r="CX452" s="4" t="n">
        <v>2.32133745466926</v>
      </c>
      <c r="CY452" s="4" t="n">
        <v>2.40758745466926</v>
      </c>
      <c r="CZ452" s="4" t="n">
        <v>2.51758745466926</v>
      </c>
      <c r="DA452" s="4" t="n">
        <v>1.55178740774848</v>
      </c>
      <c r="DB452" s="4" t="n">
        <v>2.85258745466926</v>
      </c>
      <c r="DC452" s="4" t="n">
        <v>3.41258745466926</v>
      </c>
      <c r="DD452" s="4" t="n">
        <v>2.32758745466926</v>
      </c>
    </row>
    <row r="453" customFormat="false" ht="12.75" hidden="false" customHeight="false" outlineLevel="0" collapsed="false">
      <c r="A453" s="56" t="n">
        <v>35941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 t="n">
        <v>2.01804993276596</v>
      </c>
      <c r="P453" s="4"/>
      <c r="Q453" s="4" t="n">
        <v>1.94174993276596</v>
      </c>
      <c r="R453" s="4" t="n">
        <v>2.12674993276596</v>
      </c>
      <c r="S453" s="4" t="n">
        <v>1.22474993276596</v>
      </c>
      <c r="T453" s="4" t="n">
        <v>2.19674993276596</v>
      </c>
      <c r="U453" s="4" t="n">
        <v>1.96174993276596</v>
      </c>
      <c r="V453" s="4" t="n">
        <v>1.88174993276596</v>
      </c>
      <c r="W453" s="4" t="n">
        <v>1.71674993276596</v>
      </c>
      <c r="X453" s="4" t="n">
        <v>2.00924993276596</v>
      </c>
      <c r="Y453" s="4" t="n">
        <v>2.13174993276596</v>
      </c>
      <c r="Z453" s="4" t="n">
        <v>2.25674993276596</v>
      </c>
      <c r="AA453" s="4" t="n">
        <v>1.35174993276596</v>
      </c>
      <c r="AB453" s="4" t="n">
        <v>2.25424993276596</v>
      </c>
      <c r="AC453" s="4" t="n">
        <v>2.35674993276596</v>
      </c>
      <c r="AD453" s="4" t="n">
        <v>2.01174993276596</v>
      </c>
      <c r="AE453" s="4" t="n">
        <v>2.1106428023747</v>
      </c>
      <c r="AF453" s="4"/>
      <c r="AG453" s="4" t="n">
        <v>2.0581428023747</v>
      </c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 t="n">
        <v>2.32140001296997</v>
      </c>
      <c r="BL453" s="4"/>
      <c r="BM453" s="4" t="n">
        <v>2.29640001296997</v>
      </c>
      <c r="BN453" s="4" t="n">
        <v>2.48140001296997</v>
      </c>
      <c r="BO453" s="4" t="n">
        <v>1.86040001296997</v>
      </c>
      <c r="BP453" s="4" t="n">
        <v>2.70390001296997</v>
      </c>
      <c r="BQ453" s="4" t="n">
        <v>2.27890001296997</v>
      </c>
      <c r="BR453" s="4" t="n">
        <v>2.23140001296997</v>
      </c>
      <c r="BS453" s="4" t="n">
        <v>2.23140001296997</v>
      </c>
      <c r="BT453" s="4" t="n">
        <v>2.32390001296997</v>
      </c>
      <c r="BU453" s="4" t="n">
        <v>2.39140001296997</v>
      </c>
      <c r="BV453" s="4" t="n">
        <v>2.51390001296997</v>
      </c>
      <c r="BW453" s="4" t="n">
        <v>2.20540001296997</v>
      </c>
      <c r="BX453" s="4" t="n">
        <v>2.80640001296997</v>
      </c>
      <c r="BY453" s="4" t="n">
        <v>3.39890001296997</v>
      </c>
      <c r="BZ453" s="4" t="n">
        <v>2.30140001296997</v>
      </c>
      <c r="CA453" s="4" t="n">
        <v>2.31127656906945</v>
      </c>
      <c r="CB453" s="4"/>
      <c r="CC453" s="4" t="n">
        <v>2.2681428023747</v>
      </c>
      <c r="CD453" s="4" t="n">
        <v>1.6451428023747</v>
      </c>
      <c r="CE453" s="4" t="n">
        <v>2.3181428023747</v>
      </c>
      <c r="CF453" s="4" t="n">
        <v>2.0681428023747</v>
      </c>
      <c r="CG453" s="4" t="n">
        <v>2.0281428023747</v>
      </c>
      <c r="CH453" s="4" t="n">
        <v>1.8881428023747</v>
      </c>
      <c r="CI453" s="4" t="n">
        <v>2.1081428023747</v>
      </c>
      <c r="CJ453" s="4" t="n">
        <v>2.2431428023747</v>
      </c>
      <c r="CK453" s="4" t="n">
        <v>2.3381428023747</v>
      </c>
      <c r="CL453" s="4" t="n">
        <v>1.6451428023747</v>
      </c>
      <c r="CM453" s="4" t="n">
        <v>2.4256428023747</v>
      </c>
      <c r="CN453" s="4" t="n">
        <v>2.5181428023747</v>
      </c>
      <c r="CO453" s="4" t="n">
        <v>2.1056428023747</v>
      </c>
      <c r="CP453" s="4"/>
      <c r="CR453" s="4" t="n">
        <v>2.47502656906945</v>
      </c>
      <c r="CS453" s="4" t="n">
        <v>1.77422652214868</v>
      </c>
      <c r="CT453" s="4" t="n">
        <v>2.71002656906945</v>
      </c>
      <c r="CU453" s="4" t="n">
        <v>2.26502656906945</v>
      </c>
      <c r="CV453" s="4" t="n">
        <v>2.23002656906945</v>
      </c>
      <c r="CW453" s="4" t="n">
        <v>2.12502656906945</v>
      </c>
      <c r="CX453" s="4" t="n">
        <v>2.30877656906945</v>
      </c>
      <c r="CY453" s="4" t="n">
        <v>2.39502656906945</v>
      </c>
      <c r="CZ453" s="4" t="n">
        <v>2.50502656906945</v>
      </c>
      <c r="DA453" s="4" t="n">
        <v>1.53922652214868</v>
      </c>
      <c r="DB453" s="4" t="n">
        <v>2.84002656906945</v>
      </c>
      <c r="DC453" s="4" t="n">
        <v>3.40002656906945</v>
      </c>
      <c r="DD453" s="4" t="n">
        <v>2.31502656906945</v>
      </c>
    </row>
    <row r="454" customFormat="false" ht="12.75" hidden="false" customHeight="false" outlineLevel="0" collapsed="false">
      <c r="A454" s="56" t="n">
        <v>35942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 t="n">
        <v>2.04030004863739</v>
      </c>
      <c r="P454" s="4"/>
      <c r="Q454" s="4" t="n">
        <v>1.96400004863739</v>
      </c>
      <c r="R454" s="4" t="n">
        <v>2.14900004863739</v>
      </c>
      <c r="S454" s="4" t="n">
        <v>1.24700004863739</v>
      </c>
      <c r="T454" s="4" t="n">
        <v>2.21650004863739</v>
      </c>
      <c r="U454" s="4" t="n">
        <v>1.97650004863739</v>
      </c>
      <c r="V454" s="4" t="n">
        <v>1.89150004863739</v>
      </c>
      <c r="W454" s="4" t="n">
        <v>1.71400004863739</v>
      </c>
      <c r="X454" s="4" t="n">
        <v>2.02650004863739</v>
      </c>
      <c r="Y454" s="4" t="n">
        <v>2.15150004863739</v>
      </c>
      <c r="Z454" s="4" t="n">
        <v>2.25650004863739</v>
      </c>
      <c r="AA454" s="4" t="n">
        <v>1.34500004863739</v>
      </c>
      <c r="AB454" s="4" t="n">
        <v>2.27400004863739</v>
      </c>
      <c r="AC454" s="4" t="n">
        <v>2.37400004863739</v>
      </c>
      <c r="AD454" s="4" t="n">
        <v>2.03400004863739</v>
      </c>
      <c r="AE454" s="4" t="n">
        <v>2.11435712541853</v>
      </c>
      <c r="AF454" s="4"/>
      <c r="AG454" s="4" t="n">
        <v>2.06185712541853</v>
      </c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 t="n">
        <v>2.33439997673035</v>
      </c>
      <c r="BL454" s="4"/>
      <c r="BM454" s="4" t="n">
        <v>2.30939997673035</v>
      </c>
      <c r="BN454" s="4" t="n">
        <v>2.49439997673035</v>
      </c>
      <c r="BO454" s="4" t="n">
        <v>1.87339997673035</v>
      </c>
      <c r="BP454" s="4" t="n">
        <v>2.71189997673035</v>
      </c>
      <c r="BQ454" s="4" t="n">
        <v>2.28939997673035</v>
      </c>
      <c r="BR454" s="4" t="n">
        <v>2.24439997673035</v>
      </c>
      <c r="BS454" s="4" t="n">
        <v>2.23439997673035</v>
      </c>
      <c r="BT454" s="4" t="n">
        <v>2.33189997673035</v>
      </c>
      <c r="BU454" s="4" t="n">
        <v>2.40439997673035</v>
      </c>
      <c r="BV454" s="4" t="n">
        <v>2.54439997673035</v>
      </c>
      <c r="BW454" s="4" t="n">
        <v>2.20039997673035</v>
      </c>
      <c r="BX454" s="4" t="n">
        <v>2.81939997673035</v>
      </c>
      <c r="BY454" s="4" t="n">
        <v>3.40939997673035</v>
      </c>
      <c r="BZ454" s="4" t="n">
        <v>2.31689997673035</v>
      </c>
      <c r="CA454" s="4" t="n">
        <v>2.31943259797863</v>
      </c>
      <c r="CB454" s="4"/>
      <c r="CC454" s="4" t="n">
        <v>2.27185712541853</v>
      </c>
      <c r="CD454" s="4" t="n">
        <v>1.64885712541853</v>
      </c>
      <c r="CE454" s="4" t="n">
        <v>2.32185712541853</v>
      </c>
      <c r="CF454" s="4" t="n">
        <v>2.07185712541853</v>
      </c>
      <c r="CG454" s="4" t="n">
        <v>2.03185712541853</v>
      </c>
      <c r="CH454" s="4" t="n">
        <v>1.88685712541853</v>
      </c>
      <c r="CI454" s="4" t="n">
        <v>2.11185712541853</v>
      </c>
      <c r="CJ454" s="4" t="n">
        <v>2.24935712541853</v>
      </c>
      <c r="CK454" s="4" t="n">
        <v>2.34185712541853</v>
      </c>
      <c r="CL454" s="4" t="n">
        <v>1.64885712541853</v>
      </c>
      <c r="CM454" s="4" t="n">
        <v>2.42685712541853</v>
      </c>
      <c r="CN454" s="4" t="n">
        <v>2.52185712541853</v>
      </c>
      <c r="CO454" s="4" t="n">
        <v>2.10935712541853</v>
      </c>
      <c r="CP454" s="4"/>
      <c r="CR454" s="4" t="n">
        <v>2.48318259797863</v>
      </c>
      <c r="CS454" s="4" t="n">
        <v>1.78238255105785</v>
      </c>
      <c r="CT454" s="4" t="n">
        <v>2.71818259797863</v>
      </c>
      <c r="CU454" s="4" t="n">
        <v>2.27318259797863</v>
      </c>
      <c r="CV454" s="4" t="n">
        <v>2.23818259797863</v>
      </c>
      <c r="CW454" s="4" t="n">
        <v>2.13318259797863</v>
      </c>
      <c r="CX454" s="4" t="n">
        <v>2.31693259797863</v>
      </c>
      <c r="CY454" s="4" t="n">
        <v>2.40318259797863</v>
      </c>
      <c r="CZ454" s="4" t="n">
        <v>2.51318259797863</v>
      </c>
      <c r="DA454" s="4" t="n">
        <v>1.54738255105785</v>
      </c>
      <c r="DB454" s="4" t="n">
        <v>2.84818259797863</v>
      </c>
      <c r="DC454" s="4" t="n">
        <v>3.40818259797863</v>
      </c>
      <c r="DD454" s="4" t="n">
        <v>2.32318259797863</v>
      </c>
    </row>
    <row r="455" customFormat="false" ht="12.75" hidden="false" customHeight="false" outlineLevel="0" collapsed="false">
      <c r="A455" s="56" t="n">
        <v>35943</v>
      </c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 t="n">
        <v>2.115549958992</v>
      </c>
      <c r="P455" s="4"/>
      <c r="Q455" s="4" t="n">
        <v>2.039249958992</v>
      </c>
      <c r="R455" s="4" t="n">
        <v>2.224249958992</v>
      </c>
      <c r="S455" s="4" t="n">
        <v>1.322249958992</v>
      </c>
      <c r="T455" s="4" t="n">
        <v>2.289249958992</v>
      </c>
      <c r="U455" s="4" t="n">
        <v>2.046749958992</v>
      </c>
      <c r="V455" s="4" t="n">
        <v>1.951749958992</v>
      </c>
      <c r="W455" s="4" t="n">
        <v>1.769249958992</v>
      </c>
      <c r="X455" s="4" t="n">
        <v>2.095499958992</v>
      </c>
      <c r="Y455" s="4" t="n">
        <v>2.224249958992</v>
      </c>
      <c r="Z455" s="4" t="n">
        <v>2.329249958992</v>
      </c>
      <c r="AA455" s="4" t="n">
        <v>1.384249958992</v>
      </c>
      <c r="AB455" s="4" t="n">
        <v>2.346749958992</v>
      </c>
      <c r="AC455" s="4" t="n">
        <v>2.454249958992</v>
      </c>
      <c r="AD455" s="4" t="n">
        <v>2.094249958992</v>
      </c>
      <c r="AE455" s="4" t="n">
        <v>2.12264285223825</v>
      </c>
      <c r="AF455" s="4"/>
      <c r="AG455" s="4" t="n">
        <v>2.07014285223825</v>
      </c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 t="n">
        <v>2.37420000076294</v>
      </c>
      <c r="BL455" s="4"/>
      <c r="BM455" s="4" t="n">
        <v>2.34920000076294</v>
      </c>
      <c r="BN455" s="4" t="n">
        <v>2.53420000076294</v>
      </c>
      <c r="BO455" s="4" t="n">
        <v>1.91320000076294</v>
      </c>
      <c r="BP455" s="4" t="n">
        <v>2.75420000076294</v>
      </c>
      <c r="BQ455" s="4" t="n">
        <v>2.32420000076294</v>
      </c>
      <c r="BR455" s="4" t="n">
        <v>2.26920000076294</v>
      </c>
      <c r="BS455" s="4" t="n">
        <v>2.26920000076294</v>
      </c>
      <c r="BT455" s="4" t="n">
        <v>2.36920000076294</v>
      </c>
      <c r="BU455" s="4" t="n">
        <v>2.44420000076294</v>
      </c>
      <c r="BV455" s="4" t="n">
        <v>2.58420000076294</v>
      </c>
      <c r="BW455" s="4" t="n">
        <v>2.20920000076294</v>
      </c>
      <c r="BX455" s="4" t="n">
        <v>2.86420000076294</v>
      </c>
      <c r="BY455" s="4" t="n">
        <v>3.44920000076294</v>
      </c>
      <c r="BZ455" s="4" t="n">
        <v>2.35920000076294</v>
      </c>
      <c r="CA455" s="4" t="n">
        <v>2.34068292527644</v>
      </c>
      <c r="CB455" s="4"/>
      <c r="CC455" s="4" t="n">
        <v>2.28014285223825</v>
      </c>
      <c r="CD455" s="4" t="n">
        <v>1.65714285223825</v>
      </c>
      <c r="CE455" s="4" t="n">
        <v>2.32889285223825</v>
      </c>
      <c r="CF455" s="4" t="n">
        <v>2.07514285223825</v>
      </c>
      <c r="CG455" s="4" t="n">
        <v>2.03014285223825</v>
      </c>
      <c r="CH455" s="4" t="n">
        <v>1.88514285223825</v>
      </c>
      <c r="CI455" s="4" t="n">
        <v>2.12014285223825</v>
      </c>
      <c r="CJ455" s="4" t="n">
        <v>2.25764285223825</v>
      </c>
      <c r="CK455" s="4" t="n">
        <v>2.30514285223825</v>
      </c>
      <c r="CL455" s="4" t="n">
        <v>1.65014285223825</v>
      </c>
      <c r="CM455" s="4" t="n">
        <v>2.43514285223825</v>
      </c>
      <c r="CN455" s="4" t="n">
        <v>2.53014285223825</v>
      </c>
      <c r="CO455" s="4" t="n">
        <v>2.09514285223825</v>
      </c>
      <c r="CP455" s="4"/>
      <c r="CR455" s="4" t="n">
        <v>2.50443292527644</v>
      </c>
      <c r="CS455" s="4" t="n">
        <v>1.80363287835566</v>
      </c>
      <c r="CT455" s="4" t="n">
        <v>2.73943292527644</v>
      </c>
      <c r="CU455" s="4" t="n">
        <v>2.29443292527644</v>
      </c>
      <c r="CV455" s="4" t="n">
        <v>2.25943292527644</v>
      </c>
      <c r="CW455" s="4" t="n">
        <v>2.15443292527644</v>
      </c>
      <c r="CX455" s="4" t="n">
        <v>2.33818292527644</v>
      </c>
      <c r="CY455" s="4" t="n">
        <v>2.42443292527644</v>
      </c>
      <c r="CZ455" s="4" t="n">
        <v>2.53443292527644</v>
      </c>
      <c r="DA455" s="4" t="n">
        <v>1.56863287835566</v>
      </c>
      <c r="DB455" s="4" t="n">
        <v>2.86943292527644</v>
      </c>
      <c r="DC455" s="4" t="n">
        <v>3.42943292527644</v>
      </c>
      <c r="DD455" s="4" t="n">
        <v>2.34443292527644</v>
      </c>
    </row>
    <row r="456" customFormat="false" ht="12.75" hidden="false" customHeight="false" outlineLevel="0" collapsed="false">
      <c r="A456" s="56" t="n">
        <v>35944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 t="n">
        <v>2.13705001001358</v>
      </c>
      <c r="P456" s="4"/>
      <c r="Q456" s="4" t="n">
        <v>2.04075001001358</v>
      </c>
      <c r="R456" s="4" t="n">
        <v>2.24575001001358</v>
      </c>
      <c r="S456" s="4" t="n">
        <v>1.27275001001358</v>
      </c>
      <c r="T456" s="4" t="n">
        <v>2.31325001001358</v>
      </c>
      <c r="U456" s="4" t="n">
        <v>2.06825001001358</v>
      </c>
      <c r="V456" s="4" t="n">
        <v>1.97075001001358</v>
      </c>
      <c r="W456" s="4" t="n">
        <v>1.76575001001358</v>
      </c>
      <c r="X456" s="4" t="n">
        <v>2.11675001001358</v>
      </c>
      <c r="Y456" s="4" t="n">
        <v>2.24450001001358</v>
      </c>
      <c r="Z456" s="4" t="n">
        <v>2.34325001001358</v>
      </c>
      <c r="AA456" s="4" t="n">
        <v>1.39275001001358</v>
      </c>
      <c r="AB456" s="4" t="n">
        <v>2.36825001001358</v>
      </c>
      <c r="AC456" s="4" t="n">
        <v>2.47075001001358</v>
      </c>
      <c r="AD456" s="4" t="n">
        <v>2.11575001001358</v>
      </c>
      <c r="AE456" s="4" t="n">
        <v>2.13564286368234</v>
      </c>
      <c r="AF456" s="4"/>
      <c r="AG456" s="4" t="n">
        <v>2.08814286368234</v>
      </c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 t="n">
        <v>2.39279998779297</v>
      </c>
      <c r="BL456" s="4"/>
      <c r="BM456" s="4" t="n">
        <v>2.36529998779297</v>
      </c>
      <c r="BN456" s="4" t="n">
        <v>2.55279998779297</v>
      </c>
      <c r="BO456" s="4" t="n">
        <v>1.89479998779297</v>
      </c>
      <c r="BP456" s="4" t="n">
        <v>2.77904998779297</v>
      </c>
      <c r="BQ456" s="4" t="n">
        <v>2.34279998779297</v>
      </c>
      <c r="BR456" s="4" t="n">
        <v>2.29029998779297</v>
      </c>
      <c r="BS456" s="4" t="n">
        <v>2.28029998779297</v>
      </c>
      <c r="BT456" s="4" t="n">
        <v>2.38779998779297</v>
      </c>
      <c r="BU456" s="4" t="n">
        <v>2.46029998779297</v>
      </c>
      <c r="BV456" s="4" t="n">
        <v>2.60529998779297</v>
      </c>
      <c r="BW456" s="4" t="n">
        <v>2.19979998779297</v>
      </c>
      <c r="BX456" s="4" t="n">
        <v>2.88279998779297</v>
      </c>
      <c r="BY456" s="4" t="n">
        <v>3.47779998779297</v>
      </c>
      <c r="BZ456" s="4" t="n">
        <v>2.37779998779297</v>
      </c>
      <c r="CA456" s="4" t="n">
        <v>2.37504995346069</v>
      </c>
      <c r="CB456" s="4"/>
      <c r="CC456" s="4" t="n">
        <v>2.29314286368234</v>
      </c>
      <c r="CD456" s="4" t="n">
        <v>1.66614286368234</v>
      </c>
      <c r="CE456" s="4" t="n">
        <v>2.34314286368234</v>
      </c>
      <c r="CF456" s="4" t="n">
        <v>2.08814286368234</v>
      </c>
      <c r="CG456" s="4" t="n">
        <v>2.04814286368234</v>
      </c>
      <c r="CH456" s="4" t="n">
        <v>1.90314286368234</v>
      </c>
      <c r="CI456" s="4" t="n">
        <v>2.12814286368234</v>
      </c>
      <c r="CJ456" s="4" t="n">
        <v>2.26814286368234</v>
      </c>
      <c r="CK456" s="4" t="n">
        <v>2.32314286368234</v>
      </c>
      <c r="CL456" s="4" t="n">
        <v>1.64614286368234</v>
      </c>
      <c r="CM456" s="4" t="n">
        <v>2.44814286368234</v>
      </c>
      <c r="CN456" s="4" t="n">
        <v>2.55064286368234</v>
      </c>
      <c r="CO456" s="4" t="n">
        <v>2.10814286368234</v>
      </c>
      <c r="CP456" s="4"/>
      <c r="CR456" s="4" t="n">
        <v>2.53879995346069</v>
      </c>
      <c r="CS456" s="4" t="n">
        <v>1.83799990653992</v>
      </c>
      <c r="CT456" s="4" t="n">
        <v>2.77379995346069</v>
      </c>
      <c r="CU456" s="4" t="n">
        <v>2.32879995346069</v>
      </c>
      <c r="CV456" s="4" t="n">
        <v>2.29379995346069</v>
      </c>
      <c r="CW456" s="4" t="n">
        <v>2.18879995346069</v>
      </c>
      <c r="CX456" s="4" t="n">
        <v>2.37254995346069</v>
      </c>
      <c r="CY456" s="4" t="n">
        <v>2.45879995346069</v>
      </c>
      <c r="CZ456" s="4" t="n">
        <v>2.56879995346069</v>
      </c>
      <c r="DA456" s="4" t="n">
        <v>1.60299990653992</v>
      </c>
      <c r="DB456" s="4" t="n">
        <v>2.90379995346069</v>
      </c>
      <c r="DC456" s="4" t="n">
        <v>3.46379995346069</v>
      </c>
      <c r="DD456" s="4" t="n">
        <v>2.37879995346069</v>
      </c>
    </row>
    <row r="457" customFormat="false" ht="12.75" hidden="false" customHeight="false" outlineLevel="0" collapsed="false">
      <c r="A457" s="56" t="n">
        <v>35947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 t="n">
        <v>2.10824997663498</v>
      </c>
      <c r="P457" s="4"/>
      <c r="Q457" s="4" t="n">
        <v>2.04074997663498</v>
      </c>
      <c r="R457" s="4" t="n">
        <v>2.21824997663498</v>
      </c>
      <c r="S457" s="4" t="n">
        <v>1.28524997663498</v>
      </c>
      <c r="T457" s="4" t="n">
        <v>2.28574997663498</v>
      </c>
      <c r="U457" s="4" t="n">
        <v>2.04574997663498</v>
      </c>
      <c r="V457" s="4" t="n">
        <v>1.94824997663498</v>
      </c>
      <c r="W457" s="4" t="n">
        <v>1.73824997663498</v>
      </c>
      <c r="X457" s="4" t="n">
        <v>2.10074997663498</v>
      </c>
      <c r="Y457" s="4" t="n">
        <v>2.22074997663498</v>
      </c>
      <c r="Z457" s="4" t="n">
        <v>2.32324997663498</v>
      </c>
      <c r="AA457" s="4" t="n">
        <v>1.38024997663498</v>
      </c>
      <c r="AB457" s="4" t="n">
        <v>2.33324997663498</v>
      </c>
      <c r="AC457" s="4" t="n">
        <v>2.43824997663498</v>
      </c>
      <c r="AD457" s="4" t="n">
        <v>2.10074997663498</v>
      </c>
      <c r="AE457" s="4" t="n">
        <v>2.13064286368234</v>
      </c>
      <c r="AF457" s="4"/>
      <c r="AG457" s="4" t="n">
        <v>2.10064286368234</v>
      </c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 t="n">
        <v>2.38600005149841</v>
      </c>
      <c r="BL457" s="4"/>
      <c r="BM457" s="4" t="n">
        <v>2.34850005149841</v>
      </c>
      <c r="BN457" s="4" t="n">
        <v>2.54600005149841</v>
      </c>
      <c r="BO457" s="4" t="n">
        <v>1.91300005149841</v>
      </c>
      <c r="BP457" s="4" t="n">
        <v>2.76350005149841</v>
      </c>
      <c r="BQ457" s="4" t="n">
        <v>2.33600005149841</v>
      </c>
      <c r="BR457" s="4" t="n">
        <v>2.28600005149841</v>
      </c>
      <c r="BS457" s="4" t="n">
        <v>2.27350005149841</v>
      </c>
      <c r="BT457" s="4" t="n">
        <v>2.38600005149841</v>
      </c>
      <c r="BU457" s="4" t="n">
        <v>2.45850005149841</v>
      </c>
      <c r="BV457" s="4" t="n">
        <v>2.58350005149841</v>
      </c>
      <c r="BW457" s="4" t="n">
        <v>2.22600005149841</v>
      </c>
      <c r="BX457" s="4" t="n">
        <v>2.87100005149841</v>
      </c>
      <c r="BY457" s="4" t="n">
        <v>3.46850005149841</v>
      </c>
      <c r="BZ457" s="4" t="n">
        <v>2.36600005149841</v>
      </c>
      <c r="CA457" s="4" t="n">
        <v>2.37205002784729</v>
      </c>
      <c r="CB457" s="4"/>
      <c r="CC457" s="4" t="n">
        <v>2.29314286368234</v>
      </c>
      <c r="CD457" s="4" t="n">
        <v>1.66614286368234</v>
      </c>
      <c r="CE457" s="4" t="n">
        <v>2.34314286368234</v>
      </c>
      <c r="CF457" s="4" t="n">
        <v>2.09064286368234</v>
      </c>
      <c r="CG457" s="4" t="n">
        <v>2.04564286368234</v>
      </c>
      <c r="CH457" s="4" t="n">
        <v>1.90814286368234</v>
      </c>
      <c r="CI457" s="4" t="n">
        <v>2.13439286368234</v>
      </c>
      <c r="CJ457" s="4" t="n">
        <v>2.27064286368234</v>
      </c>
      <c r="CK457" s="4" t="n">
        <v>2.36564286368234</v>
      </c>
      <c r="CL457" s="4" t="n">
        <v>1.64614286368234</v>
      </c>
      <c r="CM457" s="4" t="n">
        <v>2.44814286368234</v>
      </c>
      <c r="CN457" s="4" t="n">
        <v>2.55064286368234</v>
      </c>
      <c r="CO457" s="4" t="n">
        <v>2.10814286368234</v>
      </c>
      <c r="CP457" s="4"/>
      <c r="CR457" s="4" t="n">
        <v>2.53580002784729</v>
      </c>
      <c r="CS457" s="4" t="n">
        <v>1.81380002784729</v>
      </c>
      <c r="CT457" s="4" t="n">
        <v>2.75330002784729</v>
      </c>
      <c r="CU457" s="4" t="n">
        <v>2.32580002784729</v>
      </c>
      <c r="CV457" s="4" t="n">
        <v>2.29080002784729</v>
      </c>
      <c r="CW457" s="4" t="n">
        <v>2.24580002784729</v>
      </c>
      <c r="CX457" s="4" t="n">
        <v>2.37455002784729</v>
      </c>
      <c r="CY457" s="4" t="n">
        <v>2.45580002784729</v>
      </c>
      <c r="CZ457" s="4" t="n">
        <v>2.56580002784729</v>
      </c>
      <c r="DA457" s="4" t="n">
        <v>1.59999998092651</v>
      </c>
      <c r="DB457" s="4" t="n">
        <v>2.90080002784729</v>
      </c>
      <c r="DC457" s="4" t="n">
        <v>3.46080002784729</v>
      </c>
      <c r="DD457" s="4" t="n">
        <v>2.37580002784729</v>
      </c>
    </row>
    <row r="458" customFormat="false" ht="12.75" hidden="false" customHeight="false" outlineLevel="0" collapsed="false">
      <c r="A458" s="56" t="n">
        <v>35948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 t="n">
        <v>2.06699998617172</v>
      </c>
      <c r="P458" s="4"/>
      <c r="Q458" s="4" t="n">
        <v>1.99949998617172</v>
      </c>
      <c r="R458" s="4" t="n">
        <v>2.17699998617172</v>
      </c>
      <c r="S458" s="4" t="n">
        <v>1.24399998617172</v>
      </c>
      <c r="T458" s="4" t="n">
        <v>2.24449998617172</v>
      </c>
      <c r="U458" s="4" t="n">
        <v>1.99699998617172</v>
      </c>
      <c r="V458" s="4" t="n">
        <v>1.89199998617172</v>
      </c>
      <c r="W458" s="4" t="n">
        <v>1.68199998617172</v>
      </c>
      <c r="X458" s="4" t="n">
        <v>2.06199998617172</v>
      </c>
      <c r="Y458" s="4" t="n">
        <v>2.18199998617172</v>
      </c>
      <c r="Z458" s="4" t="n">
        <v>2.27699998617172</v>
      </c>
      <c r="AA458" s="4" t="n">
        <v>1.33899998617172</v>
      </c>
      <c r="AB458" s="4" t="n">
        <v>2.28949998617172</v>
      </c>
      <c r="AC458" s="4" t="n">
        <v>2.39324998617172</v>
      </c>
      <c r="AD458" s="4" t="n">
        <v>2.06949998617172</v>
      </c>
      <c r="AE458" s="4" t="n">
        <v>2.12292855807713</v>
      </c>
      <c r="AF458" s="4"/>
      <c r="AG458" s="4" t="n">
        <v>2.09292855807713</v>
      </c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 t="n">
        <v>2.36699999809265</v>
      </c>
      <c r="BL458" s="4"/>
      <c r="BM458" s="4" t="n">
        <v>2.32949999809265</v>
      </c>
      <c r="BN458" s="4" t="n">
        <v>2.52699999809265</v>
      </c>
      <c r="BO458" s="4" t="n">
        <v>1.89399999809265</v>
      </c>
      <c r="BP458" s="4" t="n">
        <v>2.73699999809265</v>
      </c>
      <c r="BQ458" s="4" t="n">
        <v>2.31199999809265</v>
      </c>
      <c r="BR458" s="4" t="n">
        <v>2.25949999809265</v>
      </c>
      <c r="BS458" s="4" t="n">
        <v>2.25199999809265</v>
      </c>
      <c r="BT458" s="4" t="n">
        <v>2.36699999809265</v>
      </c>
      <c r="BU458" s="4" t="n">
        <v>2.43949999809265</v>
      </c>
      <c r="BV458" s="4" t="n">
        <v>2.56449999809265</v>
      </c>
      <c r="BW458" s="4" t="n">
        <v>2.20699999809265</v>
      </c>
      <c r="BX458" s="4" t="n">
        <v>2.84949999809265</v>
      </c>
      <c r="BY458" s="4" t="n">
        <v>3.43699999809265</v>
      </c>
      <c r="BZ458" s="4" t="n">
        <v>2.34699999809265</v>
      </c>
      <c r="CA458" s="4" t="n">
        <v>2.35445001602173</v>
      </c>
      <c r="CB458" s="4"/>
      <c r="CC458" s="4" t="n">
        <v>2.28542855807713</v>
      </c>
      <c r="CD458" s="4" t="n">
        <v>1.65842855807713</v>
      </c>
      <c r="CE458" s="4" t="n">
        <v>2.33542855807713</v>
      </c>
      <c r="CF458" s="4" t="n">
        <v>2.08792855807713</v>
      </c>
      <c r="CG458" s="4" t="n">
        <v>2.02792855807713</v>
      </c>
      <c r="CH458" s="4" t="n">
        <v>1.89542855807713</v>
      </c>
      <c r="CI458" s="4" t="n">
        <v>2.12667855807713</v>
      </c>
      <c r="CJ458" s="4" t="n">
        <v>2.26292855807713</v>
      </c>
      <c r="CK458" s="4" t="n">
        <v>2.34792855807713</v>
      </c>
      <c r="CL458" s="4" t="n">
        <v>1.63842855807713</v>
      </c>
      <c r="CM458" s="4" t="n">
        <v>2.44042855807713</v>
      </c>
      <c r="CN458" s="4" t="n">
        <v>2.54292855807713</v>
      </c>
      <c r="CO458" s="4" t="n">
        <v>2.10042855807713</v>
      </c>
      <c r="CP458" s="4"/>
      <c r="CR458" s="4" t="n">
        <v>2.51820001602173</v>
      </c>
      <c r="CS458" s="4" t="n">
        <v>1.79620001602173</v>
      </c>
      <c r="CT458" s="4" t="n">
        <v>2.73570001602173</v>
      </c>
      <c r="CU458" s="4" t="n">
        <v>2.30820001602173</v>
      </c>
      <c r="CV458" s="4" t="n">
        <v>2.27320001602173</v>
      </c>
      <c r="CW458" s="4" t="n">
        <v>2.22820001602173</v>
      </c>
      <c r="CX458" s="4" t="n">
        <v>2.35695001602173</v>
      </c>
      <c r="CY458" s="4" t="n">
        <v>2.43820001602173</v>
      </c>
      <c r="CZ458" s="4" t="n">
        <v>2.54820001602173</v>
      </c>
      <c r="DA458" s="4" t="n">
        <v>1.58239996910095</v>
      </c>
      <c r="DB458" s="4" t="n">
        <v>2.88320001602173</v>
      </c>
      <c r="DC458" s="4" t="n">
        <v>3.44320001602173</v>
      </c>
      <c r="DD458" s="4" t="n">
        <v>2.35820001602173</v>
      </c>
    </row>
    <row r="459" customFormat="false" ht="12.75" hidden="false" customHeight="false" outlineLevel="0" collapsed="false">
      <c r="A459" s="56" t="n">
        <v>35949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 t="n">
        <v>1.98475004673004</v>
      </c>
      <c r="P459" s="4"/>
      <c r="Q459" s="4" t="n">
        <v>1.91725004673004</v>
      </c>
      <c r="R459" s="4" t="n">
        <v>2.09475004673004</v>
      </c>
      <c r="S459" s="4" t="n">
        <v>1.22875004673004</v>
      </c>
      <c r="T459" s="4" t="n">
        <v>2.15475004673004</v>
      </c>
      <c r="U459" s="4" t="n">
        <v>1.89975004673004</v>
      </c>
      <c r="V459" s="4" t="n">
        <v>1.77975004673004</v>
      </c>
      <c r="W459" s="4" t="n">
        <v>1.58725004673004</v>
      </c>
      <c r="X459" s="4" t="n">
        <v>1.97225004673004</v>
      </c>
      <c r="Y459" s="4" t="n">
        <v>2.09475004673004</v>
      </c>
      <c r="Z459" s="4" t="n">
        <v>2.15975004673004</v>
      </c>
      <c r="AA459" s="4" t="n">
        <v>1.32475004673004</v>
      </c>
      <c r="AB459" s="4" t="n">
        <v>2.19975004673004</v>
      </c>
      <c r="AC459" s="4" t="n">
        <v>2.30475004673004</v>
      </c>
      <c r="AD459" s="4" t="n">
        <v>1.98475004673004</v>
      </c>
      <c r="AE459" s="4" t="n">
        <v>2.11435713768005</v>
      </c>
      <c r="AF459" s="4"/>
      <c r="AG459" s="4" t="n">
        <v>2.08435713768005</v>
      </c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 t="n">
        <v>2.32779997825623</v>
      </c>
      <c r="BL459" s="4"/>
      <c r="BM459" s="4" t="n">
        <v>2.29029997825623</v>
      </c>
      <c r="BN459" s="4" t="n">
        <v>2.48779997825623</v>
      </c>
      <c r="BO459" s="4" t="n">
        <v>1.86879997825623</v>
      </c>
      <c r="BP459" s="4" t="n">
        <v>2.68779997825623</v>
      </c>
      <c r="BQ459" s="4" t="n">
        <v>2.27279997825623</v>
      </c>
      <c r="BR459" s="4" t="n">
        <v>2.21529997825623</v>
      </c>
      <c r="BS459" s="4" t="n">
        <v>2.20779997825623</v>
      </c>
      <c r="BT459" s="4" t="n">
        <v>2.32529997825623</v>
      </c>
      <c r="BU459" s="4" t="n">
        <v>2.39779997825623</v>
      </c>
      <c r="BV459" s="4" t="n">
        <v>2.51529997825623</v>
      </c>
      <c r="BW459" s="4" t="n">
        <v>2.17779997825623</v>
      </c>
      <c r="BX459" s="4" t="n">
        <v>2.80279997825623</v>
      </c>
      <c r="BY459" s="4" t="n">
        <v>3.39029997825623</v>
      </c>
      <c r="BZ459" s="4" t="n">
        <v>2.30779997825623</v>
      </c>
      <c r="CA459" s="4" t="n">
        <v>2.33284996032715</v>
      </c>
      <c r="CB459" s="4"/>
      <c r="CC459" s="4" t="n">
        <v>2.27685713768005</v>
      </c>
      <c r="CD459" s="4" t="n">
        <v>1.63785713768005</v>
      </c>
      <c r="CE459" s="4" t="n">
        <v>2.32435713768005</v>
      </c>
      <c r="CF459" s="4" t="n">
        <v>2.07685713768005</v>
      </c>
      <c r="CG459" s="4" t="n">
        <v>2.01435713768005</v>
      </c>
      <c r="CH459" s="4" t="n">
        <v>1.88685713768005</v>
      </c>
      <c r="CI459" s="4" t="n">
        <v>2.11685713768005</v>
      </c>
      <c r="CJ459" s="4" t="n">
        <v>2.25435713768005</v>
      </c>
      <c r="CK459" s="4" t="n">
        <v>2.32435713768005</v>
      </c>
      <c r="CL459" s="4" t="n">
        <v>1.61485713768005</v>
      </c>
      <c r="CM459" s="4" t="n">
        <v>2.42810713768005</v>
      </c>
      <c r="CN459" s="4" t="n">
        <v>2.48685713768005</v>
      </c>
      <c r="CO459" s="4" t="n">
        <v>2.09185713768005</v>
      </c>
      <c r="CP459" s="4"/>
      <c r="CR459" s="4" t="n">
        <v>2.49659996032715</v>
      </c>
      <c r="CS459" s="4" t="n">
        <v>1.77459996032715</v>
      </c>
      <c r="CT459" s="4" t="n">
        <v>2.71409996032715</v>
      </c>
      <c r="CU459" s="4" t="n">
        <v>2.28659996032715</v>
      </c>
      <c r="CV459" s="4" t="n">
        <v>2.25159996032715</v>
      </c>
      <c r="CW459" s="4" t="n">
        <v>2.20659996032715</v>
      </c>
      <c r="CX459" s="4" t="n">
        <v>2.33534996032715</v>
      </c>
      <c r="CY459" s="4" t="n">
        <v>2.41659996032715</v>
      </c>
      <c r="CZ459" s="4" t="n">
        <v>2.52659996032715</v>
      </c>
      <c r="DA459" s="4" t="n">
        <v>1.56079991340637</v>
      </c>
      <c r="DB459" s="4" t="n">
        <v>2.82909996032715</v>
      </c>
      <c r="DC459" s="4" t="n">
        <v>3.42159996032715</v>
      </c>
      <c r="DD459" s="4" t="n">
        <v>2.33659996032715</v>
      </c>
    </row>
    <row r="460" customFormat="false" ht="12.75" hidden="false" customHeight="false" outlineLevel="0" collapsed="false">
      <c r="A460" s="56" t="n">
        <v>35950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 t="n">
        <v>1.98700006246567</v>
      </c>
      <c r="P460" s="4"/>
      <c r="Q460" s="4" t="n">
        <v>1.90700006246567</v>
      </c>
      <c r="R460" s="4" t="n">
        <v>2.09700006246567</v>
      </c>
      <c r="S460" s="4" t="n">
        <v>1.26500006246567</v>
      </c>
      <c r="T460" s="4" t="n">
        <v>2.15200006246567</v>
      </c>
      <c r="U460" s="4" t="n">
        <v>1.87700006246567</v>
      </c>
      <c r="V460" s="4" t="n">
        <v>1.75700006246567</v>
      </c>
      <c r="W460" s="4" t="n">
        <v>1.56700006246567</v>
      </c>
      <c r="X460" s="4" t="n">
        <v>1.96700006246567</v>
      </c>
      <c r="Y460" s="4" t="n">
        <v>2.09950006246567</v>
      </c>
      <c r="Z460" s="4" t="n">
        <v>2.12200006246567</v>
      </c>
      <c r="AA460" s="4" t="n">
        <v>1.32700006246567</v>
      </c>
      <c r="AB460" s="4" t="n">
        <v>2.19700006246567</v>
      </c>
      <c r="AC460" s="4" t="n">
        <v>2.30200006246567</v>
      </c>
      <c r="AD460" s="4" t="n">
        <v>1.98700006246567</v>
      </c>
      <c r="AE460" s="4" t="n">
        <v>2.11435713768005</v>
      </c>
      <c r="AF460" s="4"/>
      <c r="AG460" s="4" t="n">
        <v>2.08435713768005</v>
      </c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 t="n">
        <v>2.32880000114441</v>
      </c>
      <c r="BL460" s="4"/>
      <c r="BM460" s="4" t="n">
        <v>2.30880000114441</v>
      </c>
      <c r="BN460" s="4" t="n">
        <v>2.48880000114441</v>
      </c>
      <c r="BO460" s="4" t="n">
        <v>1.84480000114441</v>
      </c>
      <c r="BP460" s="4" t="n">
        <v>2.68880000114441</v>
      </c>
      <c r="BQ460" s="4" t="n">
        <v>2.26630000114441</v>
      </c>
      <c r="BR460" s="4" t="n">
        <v>2.20880000114441</v>
      </c>
      <c r="BS460" s="4" t="n">
        <v>2.19380000114441</v>
      </c>
      <c r="BT460" s="4" t="n">
        <v>2.32380000114441</v>
      </c>
      <c r="BU460" s="4" t="n">
        <v>2.39880000114441</v>
      </c>
      <c r="BV460" s="4" t="n">
        <v>2.50880000114441</v>
      </c>
      <c r="BW460" s="4" t="n">
        <v>2.17480000114441</v>
      </c>
      <c r="BX460" s="4" t="n">
        <v>2.79880000114441</v>
      </c>
      <c r="BY460" s="4" t="n">
        <v>3.38380000114441</v>
      </c>
      <c r="BZ460" s="4" t="n">
        <v>2.30880000114441</v>
      </c>
      <c r="CA460" s="4" t="n">
        <v>2.33304999351501</v>
      </c>
      <c r="CB460" s="4"/>
      <c r="CC460" s="4" t="n">
        <v>2.27685713768005</v>
      </c>
      <c r="CD460" s="4" t="n">
        <v>1.62485713768005</v>
      </c>
      <c r="CE460" s="4" t="n">
        <v>2.32185713768005</v>
      </c>
      <c r="CF460" s="4" t="n">
        <v>2.07685713768005</v>
      </c>
      <c r="CG460" s="4" t="n">
        <v>2.01185713768005</v>
      </c>
      <c r="CH460" s="4" t="n">
        <v>1.86185713768005</v>
      </c>
      <c r="CI460" s="4" t="n">
        <v>2.11935713768005</v>
      </c>
      <c r="CJ460" s="4" t="n">
        <v>2.25435713768005</v>
      </c>
      <c r="CK460" s="4" t="n">
        <v>2.32185713768005</v>
      </c>
      <c r="CL460" s="4" t="n">
        <v>1.62985713768005</v>
      </c>
      <c r="CM460" s="4" t="n">
        <v>2.42810713768005</v>
      </c>
      <c r="CN460" s="4" t="n">
        <v>2.48685713768005</v>
      </c>
      <c r="CO460" s="4" t="n">
        <v>2.09185713768005</v>
      </c>
      <c r="CP460" s="4"/>
      <c r="CR460" s="4" t="n">
        <v>2.49679999351501</v>
      </c>
      <c r="CS460" s="4" t="n">
        <v>1.77479999351501</v>
      </c>
      <c r="CT460" s="4" t="n">
        <v>2.71429999351501</v>
      </c>
      <c r="CU460" s="4" t="n">
        <v>2.28679999351501</v>
      </c>
      <c r="CV460" s="4" t="n">
        <v>2.25179999351501</v>
      </c>
      <c r="CW460" s="4" t="n">
        <v>2.20679999351501</v>
      </c>
      <c r="CX460" s="4" t="n">
        <v>2.33554999351501</v>
      </c>
      <c r="CY460" s="4" t="n">
        <v>2.41679999351501</v>
      </c>
      <c r="CZ460" s="4" t="n">
        <v>2.52679999351501</v>
      </c>
      <c r="DA460" s="4" t="n">
        <v>1.56099994659424</v>
      </c>
      <c r="DB460" s="4" t="n">
        <v>2.82929999351501</v>
      </c>
      <c r="DC460" s="4" t="n">
        <v>3.42179999351501</v>
      </c>
      <c r="DD460" s="4" t="n">
        <v>2.33679999351501</v>
      </c>
    </row>
    <row r="461" customFormat="false" ht="12.75" hidden="false" customHeight="false" outlineLevel="0" collapsed="false">
      <c r="A461" s="56" t="n">
        <v>35951</v>
      </c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 t="n">
        <v>1.9392499768734</v>
      </c>
      <c r="P461" s="4"/>
      <c r="Q461" s="4" t="n">
        <v>1.8592499768734</v>
      </c>
      <c r="R461" s="4" t="n">
        <v>2.0492499768734</v>
      </c>
      <c r="S461" s="4" t="n">
        <v>1.2172499768734</v>
      </c>
      <c r="T461" s="4" t="n">
        <v>2.1042499768734</v>
      </c>
      <c r="U461" s="4" t="n">
        <v>1.8317499768734</v>
      </c>
      <c r="V461" s="4" t="n">
        <v>1.6917499768734</v>
      </c>
      <c r="W461" s="4" t="n">
        <v>1.5042499768734</v>
      </c>
      <c r="X461" s="4" t="n">
        <v>1.9204999768734</v>
      </c>
      <c r="Y461" s="4" t="n">
        <v>2.0367499768734</v>
      </c>
      <c r="Z461" s="4" t="n">
        <v>2.0692499768734</v>
      </c>
      <c r="AA461" s="4" t="n">
        <v>1.2792499768734</v>
      </c>
      <c r="AB461" s="4" t="n">
        <v>2.1417499768734</v>
      </c>
      <c r="AC461" s="4" t="n">
        <v>2.2352499768734</v>
      </c>
      <c r="AD461" s="4" t="n">
        <v>1.9192499768734</v>
      </c>
      <c r="AE461" s="4" t="n">
        <v>2.10507144927979</v>
      </c>
      <c r="AF461" s="4"/>
      <c r="AG461" s="4" t="n">
        <v>2.07507144927979</v>
      </c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 t="n">
        <v>2.30299996376038</v>
      </c>
      <c r="BL461" s="4"/>
      <c r="BM461" s="4" t="n">
        <v>2.28299996376038</v>
      </c>
      <c r="BN461" s="4" t="n">
        <v>2.46299996376038</v>
      </c>
      <c r="BO461" s="4" t="n">
        <v>1.81899996376038</v>
      </c>
      <c r="BP461" s="4" t="n">
        <v>2.66299996376038</v>
      </c>
      <c r="BQ461" s="4" t="n">
        <v>2.24299996376038</v>
      </c>
      <c r="BR461" s="4" t="n">
        <v>2.18299996376038</v>
      </c>
      <c r="BS461" s="4" t="n">
        <v>2.17299996376038</v>
      </c>
      <c r="BT461" s="4" t="n">
        <v>2.29924996376038</v>
      </c>
      <c r="BU461" s="4" t="n">
        <v>2.37049996376038</v>
      </c>
      <c r="BV461" s="4" t="n">
        <v>2.47799996376038</v>
      </c>
      <c r="BW461" s="4" t="n">
        <v>2.14899996376038</v>
      </c>
      <c r="BX461" s="4" t="n">
        <v>2.76799996376038</v>
      </c>
      <c r="BY461" s="4" t="n">
        <v>3.34799996376038</v>
      </c>
      <c r="BZ461" s="4" t="n">
        <v>2.28299996376038</v>
      </c>
      <c r="CA461" s="4" t="n">
        <v>2.31924999237061</v>
      </c>
      <c r="CB461" s="4"/>
      <c r="CC461" s="4" t="n">
        <v>2.26757144927979</v>
      </c>
      <c r="CD461" s="4" t="n">
        <v>1.61557144927979</v>
      </c>
      <c r="CE461" s="4" t="n">
        <v>2.31257144927979</v>
      </c>
      <c r="CF461" s="4" t="n">
        <v>2.05257144927979</v>
      </c>
      <c r="CG461" s="4" t="n">
        <v>2.00257144927979</v>
      </c>
      <c r="CH461" s="4" t="n">
        <v>1.85257144927979</v>
      </c>
      <c r="CI461" s="4" t="n">
        <v>2.10557144927979</v>
      </c>
      <c r="CJ461" s="4" t="n">
        <v>2.24507144927979</v>
      </c>
      <c r="CK461" s="4" t="n">
        <v>2.31257144927979</v>
      </c>
      <c r="CL461" s="4" t="n">
        <v>1.62057144927979</v>
      </c>
      <c r="CM461" s="4" t="n">
        <v>2.41882144927979</v>
      </c>
      <c r="CN461" s="4" t="n">
        <v>2.52257144927979</v>
      </c>
      <c r="CO461" s="4" t="n">
        <v>2.08257144927979</v>
      </c>
      <c r="CP461" s="4"/>
      <c r="CR461" s="4" t="n">
        <v>2.48299999237061</v>
      </c>
      <c r="CS461" s="4" t="n">
        <v>1.76099999237061</v>
      </c>
      <c r="CT461" s="4" t="n">
        <v>2.70049999237061</v>
      </c>
      <c r="CU461" s="4" t="n">
        <v>2.27299999237061</v>
      </c>
      <c r="CV461" s="4" t="n">
        <v>2.23799999237061</v>
      </c>
      <c r="CW461" s="4" t="n">
        <v>2.19299999237061</v>
      </c>
      <c r="CX461" s="4" t="n">
        <v>2.32174999237061</v>
      </c>
      <c r="CY461" s="4" t="n">
        <v>2.40299999237061</v>
      </c>
      <c r="CZ461" s="4" t="n">
        <v>2.51299999237061</v>
      </c>
      <c r="DA461" s="4" t="n">
        <v>1.54719994544983</v>
      </c>
      <c r="DB461" s="4" t="n">
        <v>2.81549999237061</v>
      </c>
      <c r="DC461" s="4" t="n">
        <v>3.40799999237061</v>
      </c>
      <c r="DD461" s="4" t="n">
        <v>2.32299999237061</v>
      </c>
    </row>
    <row r="462" customFormat="false" ht="12.75" hidden="false" customHeight="false" outlineLevel="0" collapsed="false">
      <c r="A462" s="56" t="n">
        <v>35954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 t="n">
        <v>1.89674998760223</v>
      </c>
      <c r="P462" s="4"/>
      <c r="Q462" s="4" t="n">
        <v>1.79674998760223</v>
      </c>
      <c r="R462" s="4" t="n">
        <v>2.00674998760223</v>
      </c>
      <c r="S462" s="4" t="n">
        <v>1.16674998760223</v>
      </c>
      <c r="T462" s="4" t="n">
        <v>2.05674998760223</v>
      </c>
      <c r="U462" s="4" t="n">
        <v>1.80424998760223</v>
      </c>
      <c r="V462" s="4" t="n">
        <v>1.65674998760223</v>
      </c>
      <c r="W462" s="4" t="n">
        <v>1.46674998760223</v>
      </c>
      <c r="X462" s="4" t="n">
        <v>1.88074998760223</v>
      </c>
      <c r="Y462" s="4" t="n">
        <v>2.00924998760223</v>
      </c>
      <c r="Z462" s="4" t="n">
        <v>2.03174998760223</v>
      </c>
      <c r="AA462" s="4" t="n">
        <v>1.23674998760223</v>
      </c>
      <c r="AB462" s="4" t="n">
        <v>2.09924998760223</v>
      </c>
      <c r="AC462" s="4" t="n">
        <v>2.19424998760223</v>
      </c>
      <c r="AD462" s="4" t="n">
        <v>1.87674998760223</v>
      </c>
      <c r="AE462" s="4" t="n">
        <v>2.11007146154131</v>
      </c>
      <c r="AF462" s="4"/>
      <c r="AG462" s="4" t="n">
        <v>2.08007146154131</v>
      </c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 t="n">
        <v>2.2896000289917</v>
      </c>
      <c r="BL462" s="4"/>
      <c r="BM462" s="4" t="n">
        <v>2.2446000289917</v>
      </c>
      <c r="BN462" s="4" t="n">
        <v>2.4496000289917</v>
      </c>
      <c r="BO462" s="4" t="n">
        <v>1.8056000289917</v>
      </c>
      <c r="BP462" s="4" t="n">
        <v>2.6396000289917</v>
      </c>
      <c r="BQ462" s="4" t="n">
        <v>2.2371000289917</v>
      </c>
      <c r="BR462" s="4" t="n">
        <v>2.1746000289917</v>
      </c>
      <c r="BS462" s="4" t="n">
        <v>2.1671000289917</v>
      </c>
      <c r="BT462" s="4" t="n">
        <v>2.2846000289917</v>
      </c>
      <c r="BU462" s="4" t="n">
        <v>2.3571000289917</v>
      </c>
      <c r="BV462" s="4" t="n">
        <v>2.4796000289917</v>
      </c>
      <c r="BW462" s="4" t="n">
        <v>2.1176000289917</v>
      </c>
      <c r="BX462" s="4" t="n">
        <v>2.7446000289917</v>
      </c>
      <c r="BY462" s="4" t="n">
        <v>3.3346000289917</v>
      </c>
      <c r="BZ462" s="4" t="n">
        <v>2.2696000289917</v>
      </c>
      <c r="CA462" s="4" t="n">
        <v>2.31785004615784</v>
      </c>
      <c r="CB462" s="4"/>
      <c r="CC462" s="4" t="n">
        <v>2.27257146154131</v>
      </c>
      <c r="CD462" s="4" t="n">
        <v>1.62307146154131</v>
      </c>
      <c r="CE462" s="4" t="n">
        <v>2.31757146154131</v>
      </c>
      <c r="CF462" s="4" t="n">
        <v>2.07257146154131</v>
      </c>
      <c r="CG462" s="4" t="n">
        <v>2.00257146154131</v>
      </c>
      <c r="CH462" s="4" t="n">
        <v>1.86507146154131</v>
      </c>
      <c r="CI462" s="4" t="n">
        <v>2.11257146154131</v>
      </c>
      <c r="CJ462" s="4" t="n">
        <v>2.25007146154131</v>
      </c>
      <c r="CK462" s="4" t="n">
        <v>2.31257146154131</v>
      </c>
      <c r="CL462" s="4" t="n">
        <v>1.63057146154131</v>
      </c>
      <c r="CM462" s="4" t="n">
        <v>2.41632146154131</v>
      </c>
      <c r="CN462" s="4" t="n">
        <v>2.52257146154131</v>
      </c>
      <c r="CO462" s="4" t="n">
        <v>2.08757146154131</v>
      </c>
      <c r="CP462" s="4"/>
      <c r="CR462" s="4" t="n">
        <v>2.48160004615784</v>
      </c>
      <c r="CS462" s="4" t="n">
        <v>1.75960004615784</v>
      </c>
      <c r="CT462" s="4" t="n">
        <v>2.69910004615784</v>
      </c>
      <c r="CU462" s="4" t="n">
        <v>2.27160004615784</v>
      </c>
      <c r="CV462" s="4" t="n">
        <v>2.23660004615784</v>
      </c>
      <c r="CW462" s="4" t="n">
        <v>2.19160004615784</v>
      </c>
      <c r="CX462" s="4" t="n">
        <v>2.32035004615784</v>
      </c>
      <c r="CY462" s="4" t="n">
        <v>2.40160004615784</v>
      </c>
      <c r="CZ462" s="4" t="n">
        <v>2.51160004615784</v>
      </c>
      <c r="DA462" s="4" t="n">
        <v>2.09860004615784</v>
      </c>
      <c r="DB462" s="4" t="n">
        <v>2.80160004615784</v>
      </c>
      <c r="DC462" s="4" t="n">
        <v>3.38160004615784</v>
      </c>
      <c r="DD462" s="4" t="n">
        <v>2.32160004615784</v>
      </c>
    </row>
    <row r="463" customFormat="false" ht="12.75" hidden="false" customHeight="false" outlineLevel="0" collapsed="false">
      <c r="A463" s="56" t="n">
        <v>35955</v>
      </c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 t="n">
        <v>1.88875000119209</v>
      </c>
      <c r="P463" s="4"/>
      <c r="Q463" s="4" t="n">
        <v>1.79875000119209</v>
      </c>
      <c r="R463" s="4" t="n">
        <v>1.99875000119209</v>
      </c>
      <c r="S463" s="4" t="n">
        <v>1.16175000119209</v>
      </c>
      <c r="T463" s="4" t="n">
        <v>2.04625000119209</v>
      </c>
      <c r="U463" s="4" t="n">
        <v>1.80625000119209</v>
      </c>
      <c r="V463" s="4" t="n">
        <v>1.68125000119209</v>
      </c>
      <c r="W463" s="4" t="n">
        <v>1.48125000119209</v>
      </c>
      <c r="X463" s="4" t="n">
        <v>1.86875000119209</v>
      </c>
      <c r="Y463" s="4" t="n">
        <v>1.99875000119209</v>
      </c>
      <c r="Z463" s="4" t="n">
        <v>2.07125000119209</v>
      </c>
      <c r="AA463" s="4" t="n">
        <v>1.24675000119209</v>
      </c>
      <c r="AB463" s="4" t="n">
        <v>2.09375000119209</v>
      </c>
      <c r="AC463" s="4" t="n">
        <v>2.18875000119209</v>
      </c>
      <c r="AD463" s="4" t="n">
        <v>1.87875000119209</v>
      </c>
      <c r="AE463" s="4" t="n">
        <v>2.11507143974304</v>
      </c>
      <c r="AF463" s="4"/>
      <c r="AG463" s="4" t="n">
        <v>2.08507143974304</v>
      </c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 t="n">
        <v>2.293600025177</v>
      </c>
      <c r="BL463" s="4"/>
      <c r="BM463" s="4" t="n">
        <v>2.253600025177</v>
      </c>
      <c r="BN463" s="4" t="n">
        <v>2.453600025177</v>
      </c>
      <c r="BO463" s="4" t="n">
        <v>1.849600025177</v>
      </c>
      <c r="BP463" s="4" t="n">
        <v>2.643600025177</v>
      </c>
      <c r="BQ463" s="4" t="n">
        <v>2.243600025177</v>
      </c>
      <c r="BR463" s="4" t="n">
        <v>2.188600025177</v>
      </c>
      <c r="BS463" s="4" t="n">
        <v>2.176100025177</v>
      </c>
      <c r="BT463" s="4" t="n">
        <v>2.288600025177</v>
      </c>
      <c r="BU463" s="4" t="n">
        <v>2.363600025177</v>
      </c>
      <c r="BV463" s="4" t="n">
        <v>2.488600025177</v>
      </c>
      <c r="BW463" s="4" t="n">
        <v>2.139600025177</v>
      </c>
      <c r="BX463" s="4" t="n">
        <v>2.741100025177</v>
      </c>
      <c r="BY463" s="4" t="n">
        <v>3.338600025177</v>
      </c>
      <c r="BZ463" s="4" t="n">
        <v>2.271100025177</v>
      </c>
      <c r="CA463" s="4" t="n">
        <v>2.32225001335144</v>
      </c>
      <c r="CB463" s="4"/>
      <c r="CC463" s="4" t="n">
        <v>2.27757143974304</v>
      </c>
      <c r="CD463" s="4" t="n">
        <v>1.62057143974304</v>
      </c>
      <c r="CE463" s="4" t="n">
        <v>2.32257143974304</v>
      </c>
      <c r="CF463" s="4" t="n">
        <v>2.07757143974304</v>
      </c>
      <c r="CG463" s="4" t="n">
        <v>2.01757143974304</v>
      </c>
      <c r="CH463" s="4" t="n">
        <v>1.86757143974304</v>
      </c>
      <c r="CI463" s="4" t="n">
        <v>2.11757143974304</v>
      </c>
      <c r="CJ463" s="4" t="n">
        <v>2.25507143974304</v>
      </c>
      <c r="CK463" s="4" t="n">
        <v>2.32757143974304</v>
      </c>
      <c r="CL463" s="4" t="n">
        <v>1.63557143974304</v>
      </c>
      <c r="CM463" s="4" t="n">
        <v>2.42757143974304</v>
      </c>
      <c r="CN463" s="4" t="n">
        <v>2.52757143974304</v>
      </c>
      <c r="CO463" s="4" t="n">
        <v>2.14757143974304</v>
      </c>
      <c r="CP463" s="4"/>
      <c r="CR463" s="4" t="n">
        <v>2.48600001335144</v>
      </c>
      <c r="CS463" s="4" t="n">
        <v>1.76400001335144</v>
      </c>
      <c r="CT463" s="4" t="n">
        <v>2.70350001335144</v>
      </c>
      <c r="CU463" s="4" t="n">
        <v>2.27600001335144</v>
      </c>
      <c r="CV463" s="4" t="n">
        <v>2.24100001335144</v>
      </c>
      <c r="CW463" s="4" t="n">
        <v>2.19600001335144</v>
      </c>
      <c r="CX463" s="4" t="n">
        <v>2.32475001335144</v>
      </c>
      <c r="CY463" s="4" t="n">
        <v>2.40600001335144</v>
      </c>
      <c r="CZ463" s="4" t="n">
        <v>2.51600001335144</v>
      </c>
      <c r="DA463" s="4" t="n">
        <v>2.10300001335144</v>
      </c>
      <c r="DB463" s="4" t="n">
        <v>2.80600001335144</v>
      </c>
      <c r="DC463" s="4" t="n">
        <v>3.38600001335144</v>
      </c>
      <c r="DD463" s="4" t="n">
        <v>2.32600001335144</v>
      </c>
    </row>
    <row r="464" customFormat="false" ht="12.75" hidden="false" customHeight="false" outlineLevel="0" collapsed="false">
      <c r="A464" s="56" t="n">
        <v>35956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 t="n">
        <v>1.92450006246567</v>
      </c>
      <c r="P464" s="4"/>
      <c r="Q464" s="4" t="n">
        <v>1.83450006246567</v>
      </c>
      <c r="R464" s="4" t="n">
        <v>2.03450006246567</v>
      </c>
      <c r="S464" s="4" t="n">
        <v>1.17850006246567</v>
      </c>
      <c r="T464" s="4" t="n">
        <v>2.08450006246567</v>
      </c>
      <c r="U464" s="4" t="n">
        <v>1.84950006246567</v>
      </c>
      <c r="V464" s="4" t="n">
        <v>1.70950006246567</v>
      </c>
      <c r="W464" s="4" t="n">
        <v>1.51450006246567</v>
      </c>
      <c r="X464" s="4" t="n">
        <v>1.90450006246567</v>
      </c>
      <c r="Y464" s="4" t="n">
        <v>2.03325006246567</v>
      </c>
      <c r="Z464" s="4" t="n">
        <v>2.08950006246567</v>
      </c>
      <c r="AA464" s="4" t="n">
        <v>1.24350006246567</v>
      </c>
      <c r="AB464" s="4" t="n">
        <v>2.12950006246567</v>
      </c>
      <c r="AC464" s="4" t="n">
        <v>2.21950006246567</v>
      </c>
      <c r="AD464" s="4" t="n">
        <v>1.91450006246567</v>
      </c>
      <c r="AE464" s="4" t="n">
        <v>2.13707144601004</v>
      </c>
      <c r="AF464" s="4"/>
      <c r="AG464" s="4" t="n">
        <v>2.10707144601005</v>
      </c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 t="n">
        <v>2.32159999847412</v>
      </c>
      <c r="BL464" s="4"/>
      <c r="BM464" s="4" t="n">
        <v>2.28159999847412</v>
      </c>
      <c r="BN464" s="4" t="n">
        <v>2.48159999847412</v>
      </c>
      <c r="BO464" s="4" t="n">
        <v>1.87059999847412</v>
      </c>
      <c r="BP464" s="4" t="n">
        <v>2.66909999847412</v>
      </c>
      <c r="BQ464" s="4" t="n">
        <v>2.27159999847412</v>
      </c>
      <c r="BR464" s="4" t="n">
        <v>2.21159999847412</v>
      </c>
      <c r="BS464" s="4" t="n">
        <v>2.20159999847412</v>
      </c>
      <c r="BT464" s="4" t="n">
        <v>2.31409999847412</v>
      </c>
      <c r="BU464" s="4" t="n">
        <v>2.39159999847412</v>
      </c>
      <c r="BV464" s="4" t="n">
        <v>2.51159999847412</v>
      </c>
      <c r="BW464" s="4" t="n">
        <v>2.17059999847412</v>
      </c>
      <c r="BX464" s="4" t="n">
        <v>2.76659999847412</v>
      </c>
      <c r="BY464" s="4" t="n">
        <v>3.36159999847412</v>
      </c>
      <c r="BZ464" s="4" t="n">
        <v>2.30159999847412</v>
      </c>
      <c r="CA464" s="4" t="n">
        <v>2.34645002365112</v>
      </c>
      <c r="CB464" s="4"/>
      <c r="CC464" s="4" t="n">
        <v>2.29957144601004</v>
      </c>
      <c r="CD464" s="4" t="n">
        <v>1.62957144601004</v>
      </c>
      <c r="CE464" s="4" t="n">
        <v>2.34457144601004</v>
      </c>
      <c r="CF464" s="4" t="n">
        <v>2.09957144601004</v>
      </c>
      <c r="CG464" s="4" t="n">
        <v>2.03957144601004</v>
      </c>
      <c r="CH464" s="4" t="n">
        <v>1.88957144601004</v>
      </c>
      <c r="CI464" s="4" t="n">
        <v>2.13082144601004</v>
      </c>
      <c r="CJ464" s="4" t="n">
        <v>2.27707144601004</v>
      </c>
      <c r="CK464" s="4" t="n">
        <v>2.34957144601004</v>
      </c>
      <c r="CL464" s="4" t="n">
        <v>1.63557144601004</v>
      </c>
      <c r="CM464" s="4" t="n">
        <v>2.44957144601004</v>
      </c>
      <c r="CN464" s="4" t="n">
        <v>2.54957144601004</v>
      </c>
      <c r="CO464" s="4" t="n">
        <v>2.15457144601004</v>
      </c>
      <c r="CP464" s="4"/>
      <c r="CR464" s="4" t="n">
        <v>2.51020002365112</v>
      </c>
      <c r="CS464" s="4" t="n">
        <v>1.78820002365112</v>
      </c>
      <c r="CT464" s="4" t="n">
        <v>2.72770002365112</v>
      </c>
      <c r="CU464" s="4" t="n">
        <v>2.30020002365112</v>
      </c>
      <c r="CV464" s="4" t="n">
        <v>2.26520002365112</v>
      </c>
      <c r="CW464" s="4" t="n">
        <v>2.22020002365112</v>
      </c>
      <c r="CX464" s="4" t="n">
        <v>2.34895002365112</v>
      </c>
      <c r="CY464" s="4" t="n">
        <v>2.43020002365112</v>
      </c>
      <c r="CZ464" s="4" t="n">
        <v>2.54020002365112</v>
      </c>
      <c r="DA464" s="4" t="n">
        <v>2.12720002365112</v>
      </c>
      <c r="DB464" s="4" t="n">
        <v>2.83020002365112</v>
      </c>
      <c r="DC464" s="4" t="n">
        <v>3.41020002365112</v>
      </c>
      <c r="DD464" s="4" t="n">
        <v>2.35020002365112</v>
      </c>
    </row>
    <row r="465" customFormat="false" ht="12.75" hidden="false" customHeight="false" outlineLevel="0" collapsed="false">
      <c r="A465" s="56" t="n">
        <v>35957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 t="n">
        <v>1.98874999523163</v>
      </c>
      <c r="P465" s="4"/>
      <c r="Q465" s="4" t="n">
        <v>1.90874999523163</v>
      </c>
      <c r="R465" s="4" t="n">
        <v>2.09874999523163</v>
      </c>
      <c r="S465" s="4" t="n">
        <v>1.19874999523163</v>
      </c>
      <c r="T465" s="4" t="n">
        <v>2.15124999523163</v>
      </c>
      <c r="U465" s="4" t="n">
        <v>1.91124999523163</v>
      </c>
      <c r="V465" s="4" t="n">
        <v>1.77374999523163</v>
      </c>
      <c r="W465" s="4" t="n">
        <v>1.56374999523163</v>
      </c>
      <c r="X465" s="4" t="n">
        <v>1.97124999523163</v>
      </c>
      <c r="Y465" s="4" t="n">
        <v>2.10124999523163</v>
      </c>
      <c r="Z465" s="4" t="n">
        <v>2.15374999523163</v>
      </c>
      <c r="AA465" s="4" t="n">
        <v>1.30774999523163</v>
      </c>
      <c r="AB465" s="4" t="n">
        <v>2.19374999523163</v>
      </c>
      <c r="AC465" s="4" t="n">
        <v>2.28874999523163</v>
      </c>
      <c r="AD465" s="4" t="n">
        <v>1.97874999523163</v>
      </c>
      <c r="AE465" s="4" t="n">
        <v>2.15635715893337</v>
      </c>
      <c r="AF465" s="4"/>
      <c r="AG465" s="4" t="n">
        <v>2.12635715893337</v>
      </c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 t="n">
        <v>2.35999998092651</v>
      </c>
      <c r="BL465" s="4"/>
      <c r="BM465" s="4" t="n">
        <v>2.30999998092651</v>
      </c>
      <c r="BN465" s="4" t="n">
        <v>2.51999998092651</v>
      </c>
      <c r="BO465" s="4" t="n">
        <v>1.89499998092651</v>
      </c>
      <c r="BP465" s="4" t="n">
        <v>2.70999998092651</v>
      </c>
      <c r="BQ465" s="4" t="n">
        <v>2.30499998092651</v>
      </c>
      <c r="BR465" s="4" t="n">
        <v>2.24499998092651</v>
      </c>
      <c r="BS465" s="4" t="n">
        <v>2.23999998092651</v>
      </c>
      <c r="BT465" s="4" t="n">
        <v>2.35249998092651</v>
      </c>
      <c r="BU465" s="4" t="n">
        <v>2.42999998092651</v>
      </c>
      <c r="BV465" s="4" t="n">
        <v>2.54499998092651</v>
      </c>
      <c r="BW465" s="4" t="n">
        <v>2.17999998092651</v>
      </c>
      <c r="BX465" s="4" t="n">
        <v>2.80499998092651</v>
      </c>
      <c r="BY465" s="4" t="n">
        <v>3.39999998092651</v>
      </c>
      <c r="BZ465" s="4" t="n">
        <v>2.35999998092651</v>
      </c>
      <c r="CA465" s="4" t="n">
        <v>2.36885002136231</v>
      </c>
      <c r="CB465" s="4"/>
      <c r="CC465" s="4" t="n">
        <v>2.31885715893337</v>
      </c>
      <c r="CD465" s="4" t="n">
        <v>1.64885715893337</v>
      </c>
      <c r="CE465" s="4" t="n">
        <v>2.36385715893337</v>
      </c>
      <c r="CF465" s="4" t="n">
        <v>2.11885715893337</v>
      </c>
      <c r="CG465" s="4" t="n">
        <v>2.05885715893337</v>
      </c>
      <c r="CH465" s="4" t="n">
        <v>1.90885715893337</v>
      </c>
      <c r="CI465" s="4" t="n">
        <v>2.15010715893337</v>
      </c>
      <c r="CJ465" s="4" t="n">
        <v>2.29635715893337</v>
      </c>
      <c r="CK465" s="4" t="n">
        <v>2.36885715893337</v>
      </c>
      <c r="CL465" s="4" t="n">
        <v>1.65485715893337</v>
      </c>
      <c r="CM465" s="4" t="n">
        <v>2.46885715893337</v>
      </c>
      <c r="CN465" s="4" t="n">
        <v>2.56885715893337</v>
      </c>
      <c r="CO465" s="4" t="n">
        <v>2.17385715893337</v>
      </c>
      <c r="CP465" s="4"/>
      <c r="CR465" s="4" t="n">
        <v>2.5326000213623</v>
      </c>
      <c r="CS465" s="4" t="n">
        <v>1.8106000213623</v>
      </c>
      <c r="CT465" s="4" t="n">
        <v>2.7501000213623</v>
      </c>
      <c r="CU465" s="4" t="n">
        <v>2.32260002136231</v>
      </c>
      <c r="CV465" s="4" t="n">
        <v>2.2876000213623</v>
      </c>
      <c r="CW465" s="4" t="n">
        <v>2.2426000213623</v>
      </c>
      <c r="CX465" s="4" t="n">
        <v>2.37135002136231</v>
      </c>
      <c r="CY465" s="4" t="n">
        <v>2.4526000213623</v>
      </c>
      <c r="CZ465" s="4" t="n">
        <v>2.5626000213623</v>
      </c>
      <c r="DA465" s="4" t="n">
        <v>2.1496000213623</v>
      </c>
      <c r="DB465" s="4" t="n">
        <v>2.8526000213623</v>
      </c>
      <c r="DC465" s="4" t="n">
        <v>3.4326000213623</v>
      </c>
      <c r="DD465" s="4" t="n">
        <v>2.3726000213623</v>
      </c>
    </row>
    <row r="466" customFormat="false" ht="12.75" hidden="false" customHeight="false" outlineLevel="0" collapsed="false">
      <c r="A466" s="56" t="n">
        <v>35958</v>
      </c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 t="n">
        <v>2.05225004196167</v>
      </c>
      <c r="P466" s="4"/>
      <c r="Q466" s="4" t="n">
        <v>1.97225004196167</v>
      </c>
      <c r="R466" s="4" t="n">
        <v>2.16225004196167</v>
      </c>
      <c r="S466" s="4" t="n">
        <v>1.26225004196167</v>
      </c>
      <c r="T466" s="4" t="n">
        <v>2.21975004196167</v>
      </c>
      <c r="U466" s="4" t="n">
        <v>1.97725004196167</v>
      </c>
      <c r="V466" s="4" t="n">
        <v>1.82475004196167</v>
      </c>
      <c r="W466" s="4" t="n">
        <v>1.59725004196167</v>
      </c>
      <c r="X466" s="4" t="n">
        <v>2.03725004196167</v>
      </c>
      <c r="Y466" s="4" t="n">
        <v>2.17225004196167</v>
      </c>
      <c r="Z466" s="4" t="n">
        <v>2.21475004196167</v>
      </c>
      <c r="AA466" s="4" t="n">
        <v>1.37125004196167</v>
      </c>
      <c r="AB466" s="4" t="n">
        <v>2.26225004196167</v>
      </c>
      <c r="AC466" s="4" t="n">
        <v>2.35225004196167</v>
      </c>
      <c r="AD466" s="4" t="n">
        <v>2.04225004196167</v>
      </c>
      <c r="AE466" s="4" t="n">
        <v>2.17821428435189</v>
      </c>
      <c r="AF466" s="4"/>
      <c r="AG466" s="4" t="n">
        <v>2.14821428435189</v>
      </c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 t="n">
        <v>2.40620006561279</v>
      </c>
      <c r="BL466" s="4"/>
      <c r="BM466" s="4" t="n">
        <v>2.35620006561279</v>
      </c>
      <c r="BN466" s="4" t="n">
        <v>2.56620006561279</v>
      </c>
      <c r="BO466" s="4" t="n">
        <v>1.94120006561279</v>
      </c>
      <c r="BP466" s="4" t="n">
        <v>2.75870006561279</v>
      </c>
      <c r="BQ466" s="4" t="n">
        <v>2.35120006561279</v>
      </c>
      <c r="BR466" s="4" t="n">
        <v>2.29120006561279</v>
      </c>
      <c r="BS466" s="4" t="n">
        <v>2.28620006561279</v>
      </c>
      <c r="BT466" s="4" t="n">
        <v>2.40120006561279</v>
      </c>
      <c r="BU466" s="4" t="n">
        <v>2.47370006561279</v>
      </c>
      <c r="BV466" s="4" t="n">
        <v>2.59120006561279</v>
      </c>
      <c r="BW466" s="4" t="n">
        <v>2.22620006561279</v>
      </c>
      <c r="BX466" s="4" t="n">
        <v>2.85120006561279</v>
      </c>
      <c r="BY466" s="4" t="n">
        <v>3.45620006561279</v>
      </c>
      <c r="BZ466" s="4" t="n">
        <v>2.40620006561279</v>
      </c>
      <c r="CA466" s="4" t="n">
        <v>2.40545003890991</v>
      </c>
      <c r="CB466" s="4"/>
      <c r="CC466" s="4" t="n">
        <v>2.34071428435189</v>
      </c>
      <c r="CD466" s="4" t="n">
        <v>1.67071428435189</v>
      </c>
      <c r="CE466" s="4" t="n">
        <v>2.38571428435189</v>
      </c>
      <c r="CF466" s="4" t="n">
        <v>2.14071428435189</v>
      </c>
      <c r="CG466" s="4" t="n">
        <v>2.08071428435189</v>
      </c>
      <c r="CH466" s="4" t="n">
        <v>1.93071428435189</v>
      </c>
      <c r="CI466" s="4" t="n">
        <v>2.18071428435189</v>
      </c>
      <c r="CJ466" s="4" t="n">
        <v>2.31821428435189</v>
      </c>
      <c r="CK466" s="4" t="n">
        <v>2.39071428435189</v>
      </c>
      <c r="CL466" s="4" t="n">
        <v>1.67671428435189</v>
      </c>
      <c r="CM466" s="4" t="n">
        <v>2.49071428435189</v>
      </c>
      <c r="CN466" s="4" t="n">
        <v>2.59821428435189</v>
      </c>
      <c r="CO466" s="4" t="n">
        <v>2.19571428435189</v>
      </c>
      <c r="CP466" s="4"/>
      <c r="CR466" s="4" t="n">
        <v>2.56920003890991</v>
      </c>
      <c r="CS466" s="4" t="n">
        <v>1.84720003890991</v>
      </c>
      <c r="CT466" s="4" t="n">
        <v>2.78670003890991</v>
      </c>
      <c r="CU466" s="4" t="n">
        <v>2.35920003890991</v>
      </c>
      <c r="CV466" s="4" t="n">
        <v>2.32420003890991</v>
      </c>
      <c r="CW466" s="4" t="n">
        <v>2.27920003890991</v>
      </c>
      <c r="CX466" s="4" t="n">
        <v>2.40795003890991</v>
      </c>
      <c r="CY466" s="4" t="n">
        <v>2.48920003890991</v>
      </c>
      <c r="CZ466" s="4" t="n">
        <v>2.59920003890991</v>
      </c>
      <c r="DA466" s="4" t="n">
        <v>2.18620003890991</v>
      </c>
      <c r="DB466" s="4" t="n">
        <v>2.88920003890991</v>
      </c>
      <c r="DC466" s="4" t="n">
        <v>3.45920003890991</v>
      </c>
      <c r="DD466" s="4" t="n">
        <v>2.40920003890991</v>
      </c>
    </row>
    <row r="467" customFormat="false" ht="12.75" hidden="false" customHeight="false" outlineLevel="0" collapsed="false">
      <c r="A467" s="56" t="n">
        <v>35961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 t="n">
        <v>1.92974994301796</v>
      </c>
      <c r="P467" s="4"/>
      <c r="Q467" s="4" t="n">
        <v>1.85724994301796</v>
      </c>
      <c r="R467" s="4" t="n">
        <v>2.04724994301796</v>
      </c>
      <c r="S467" s="4" t="n">
        <v>1.24024994301796</v>
      </c>
      <c r="T467" s="4" t="n">
        <v>2.10224994301796</v>
      </c>
      <c r="U467" s="4" t="n">
        <v>1.87224994301796</v>
      </c>
      <c r="V467" s="4" t="n">
        <v>1.72724994301796</v>
      </c>
      <c r="W467" s="4" t="n">
        <v>1.51724994301796</v>
      </c>
      <c r="X467" s="4" t="n">
        <v>1.92599994301796</v>
      </c>
      <c r="Y467" s="4" t="n">
        <v>2.05849994301796</v>
      </c>
      <c r="Z467" s="4" t="n">
        <v>2.11224994301796</v>
      </c>
      <c r="AA467" s="4" t="n">
        <v>1.28524994301796</v>
      </c>
      <c r="AB467" s="4" t="n">
        <v>2.14474994301796</v>
      </c>
      <c r="AC467" s="4" t="n">
        <v>2.24474994301796</v>
      </c>
      <c r="AD467" s="4" t="n">
        <v>1.92974994301796</v>
      </c>
      <c r="AE467" s="4" t="n">
        <v>2.15021427971976</v>
      </c>
      <c r="AF467" s="4"/>
      <c r="AG467" s="4" t="n">
        <v>2.09271427971976</v>
      </c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 t="n">
        <v>2.3341999912262</v>
      </c>
      <c r="BL467" s="4"/>
      <c r="BM467" s="4" t="n">
        <v>2.3041999912262</v>
      </c>
      <c r="BN467" s="4" t="n">
        <v>2.4941999912262</v>
      </c>
      <c r="BO467" s="4" t="n">
        <v>1.9291999912262</v>
      </c>
      <c r="BP467" s="4" t="n">
        <v>2.6891999912262</v>
      </c>
      <c r="BQ467" s="4" t="n">
        <v>2.2816999912262</v>
      </c>
      <c r="BR467" s="4" t="n">
        <v>2.2241999912262</v>
      </c>
      <c r="BS467" s="4" t="n">
        <v>2.2116999912262</v>
      </c>
      <c r="BT467" s="4" t="n">
        <v>2.3304499912262</v>
      </c>
      <c r="BU467" s="4" t="n">
        <v>2.4016999912262</v>
      </c>
      <c r="BV467" s="4" t="n">
        <v>2.5291999912262</v>
      </c>
      <c r="BW467" s="4" t="n">
        <v>2.2191999912262</v>
      </c>
      <c r="BX467" s="4" t="n">
        <v>2.7866999912262</v>
      </c>
      <c r="BY467" s="4" t="n">
        <v>3.3804499912262</v>
      </c>
      <c r="BZ467" s="4" t="n">
        <v>2.3191999912262</v>
      </c>
      <c r="CA467" s="4" t="n">
        <v>2.35484998703003</v>
      </c>
      <c r="CB467" s="4"/>
      <c r="CC467" s="4" t="n">
        <v>2.30271427971976</v>
      </c>
      <c r="CD467" s="4" t="n">
        <v>1.63271427971976</v>
      </c>
      <c r="CE467" s="4" t="n">
        <v>2.35096427971976</v>
      </c>
      <c r="CF467" s="4" t="n">
        <v>2.10271427971976</v>
      </c>
      <c r="CG467" s="4" t="n">
        <v>2.03771427971976</v>
      </c>
      <c r="CH467" s="4" t="n">
        <v>1.89271427971976</v>
      </c>
      <c r="CI467" s="4" t="n">
        <v>2.14646427971976</v>
      </c>
      <c r="CJ467" s="4" t="n">
        <v>2.28021427971976</v>
      </c>
      <c r="CK467" s="4" t="n">
        <v>2.36771427971976</v>
      </c>
      <c r="CL467" s="4" t="n">
        <v>1.65271427971976</v>
      </c>
      <c r="CM467" s="4" t="n">
        <v>2.45271427971976</v>
      </c>
      <c r="CN467" s="4" t="n">
        <v>2.56021427971976</v>
      </c>
      <c r="CO467" s="4" t="n">
        <v>2.15771427971976</v>
      </c>
      <c r="CP467" s="4"/>
      <c r="CR467" s="4" t="n">
        <v>2.51859998703003</v>
      </c>
      <c r="CS467" s="4" t="n">
        <v>1.79659998703003</v>
      </c>
      <c r="CT467" s="4" t="n">
        <v>2.73609998703003</v>
      </c>
      <c r="CU467" s="4" t="n">
        <v>2.30859998703003</v>
      </c>
      <c r="CV467" s="4" t="n">
        <v>2.27359998703003</v>
      </c>
      <c r="CW467" s="4" t="n">
        <v>2.22859998703003</v>
      </c>
      <c r="CX467" s="4" t="n">
        <v>2.35734998703003</v>
      </c>
      <c r="CY467" s="4" t="n">
        <v>2.43859998703003</v>
      </c>
      <c r="CZ467" s="4" t="n">
        <v>2.54859998703003</v>
      </c>
      <c r="DA467" s="4" t="n">
        <v>2.13559998703003</v>
      </c>
      <c r="DB467" s="4" t="n">
        <v>2.83859998703003</v>
      </c>
      <c r="DC467" s="4" t="n">
        <v>3.40859998703003</v>
      </c>
      <c r="DD467" s="4" t="n">
        <v>2.35859998703003</v>
      </c>
    </row>
    <row r="468" customFormat="false" ht="12.75" hidden="false" customHeight="false" outlineLevel="0" collapsed="false">
      <c r="A468" s="56" t="n">
        <v>35962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 t="n">
        <v>2.09450001239777</v>
      </c>
      <c r="P468" s="4"/>
      <c r="Q468" s="4" t="n">
        <v>2.03200001239777</v>
      </c>
      <c r="R468" s="4" t="n">
        <v>2.21200001239777</v>
      </c>
      <c r="S468" s="4" t="n">
        <v>1.30600001239777</v>
      </c>
      <c r="T468" s="4" t="n">
        <v>2.26575001239777</v>
      </c>
      <c r="U468" s="4" t="n">
        <v>2.03450001239777</v>
      </c>
      <c r="V468" s="4" t="n">
        <v>1.88700001239777</v>
      </c>
      <c r="W468" s="4" t="n">
        <v>1.66950001239777</v>
      </c>
      <c r="X468" s="4" t="n">
        <v>2.08700001239777</v>
      </c>
      <c r="Y468" s="4" t="n">
        <v>2.22325001239777</v>
      </c>
      <c r="Z468" s="4" t="n">
        <v>2.26700001239777</v>
      </c>
      <c r="AA468" s="4" t="n">
        <v>1.39200001239777</v>
      </c>
      <c r="AB468" s="4" t="n">
        <v>2.31200001239777</v>
      </c>
      <c r="AC468" s="4" t="n">
        <v>2.41200001239777</v>
      </c>
      <c r="AD468" s="4" t="n">
        <v>2.09450001239777</v>
      </c>
      <c r="AE468" s="4" t="n">
        <v>2.20007138524737</v>
      </c>
      <c r="AF468" s="4"/>
      <c r="AG468" s="4" t="n">
        <v>2.17257138524737</v>
      </c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 t="n">
        <v>2.43619998931885</v>
      </c>
      <c r="BL468" s="4"/>
      <c r="BM468" s="4" t="n">
        <v>2.41619998931885</v>
      </c>
      <c r="BN468" s="4" t="n">
        <v>2.59619998931885</v>
      </c>
      <c r="BO468" s="4" t="n">
        <v>1.96119998931885</v>
      </c>
      <c r="BP468" s="4" t="n">
        <v>2.78994998931885</v>
      </c>
      <c r="BQ468" s="4" t="n">
        <v>2.38119998931885</v>
      </c>
      <c r="BR468" s="4" t="n">
        <v>2.32244998931885</v>
      </c>
      <c r="BS468" s="4" t="n">
        <v>2.30619998931885</v>
      </c>
      <c r="BT468" s="4" t="n">
        <v>2.43244998931885</v>
      </c>
      <c r="BU468" s="4" t="n">
        <v>2.50619998931885</v>
      </c>
      <c r="BV468" s="4" t="n">
        <v>2.62994998931885</v>
      </c>
      <c r="BW468" s="4" t="n">
        <v>2.27419998931885</v>
      </c>
      <c r="BX468" s="4" t="n">
        <v>2.90119998931885</v>
      </c>
      <c r="BY468" s="4" t="n">
        <v>3.49744998931885</v>
      </c>
      <c r="BZ468" s="4" t="n">
        <v>2.42119998931885</v>
      </c>
      <c r="CA468" s="4" t="n">
        <v>2.41904995918274</v>
      </c>
      <c r="CB468" s="4"/>
      <c r="CC468" s="4" t="n">
        <v>2.35257138524737</v>
      </c>
      <c r="CD468" s="4" t="n">
        <v>1.69157138524737</v>
      </c>
      <c r="CE468" s="4" t="n">
        <v>2.40082138524737</v>
      </c>
      <c r="CF468" s="4" t="n">
        <v>2.15257138524737</v>
      </c>
      <c r="CG468" s="4" t="n">
        <v>2.08757138524737</v>
      </c>
      <c r="CH468" s="4" t="n">
        <v>1.94257138524737</v>
      </c>
      <c r="CI468" s="4" t="n">
        <v>2.19632138524737</v>
      </c>
      <c r="CJ468" s="4" t="n">
        <v>2.33007138524737</v>
      </c>
      <c r="CK468" s="4" t="n">
        <v>2.41757138524737</v>
      </c>
      <c r="CL468" s="4" t="n">
        <v>1.68757138524737</v>
      </c>
      <c r="CM468" s="4" t="n">
        <v>2.50507138524737</v>
      </c>
      <c r="CN468" s="4" t="n">
        <v>2.60757138524737</v>
      </c>
      <c r="CO468" s="4" t="n">
        <v>2.20757138524737</v>
      </c>
      <c r="CP468" s="4"/>
      <c r="CR468" s="4" t="n">
        <v>2.58279995918274</v>
      </c>
      <c r="CS468" s="4" t="n">
        <v>1.86079995918274</v>
      </c>
      <c r="CT468" s="4" t="n">
        <v>2.80029995918274</v>
      </c>
      <c r="CU468" s="4" t="n">
        <v>2.37279995918274</v>
      </c>
      <c r="CV468" s="4" t="n">
        <v>2.33779995918274</v>
      </c>
      <c r="CW468" s="4" t="n">
        <v>2.29279995918274</v>
      </c>
      <c r="CX468" s="4" t="n">
        <v>2.42154995918274</v>
      </c>
      <c r="CY468" s="4" t="n">
        <v>2.50279995918274</v>
      </c>
      <c r="CZ468" s="4" t="n">
        <v>2.61279995918274</v>
      </c>
      <c r="DA468" s="4" t="n">
        <v>2.19979995918274</v>
      </c>
      <c r="DB468" s="4" t="n">
        <v>2.90279995918274</v>
      </c>
      <c r="DC468" s="4" t="n">
        <v>3.47279995918274</v>
      </c>
      <c r="DD468" s="4" t="n">
        <v>2.42279995918274</v>
      </c>
    </row>
    <row r="469" customFormat="false" ht="12.75" hidden="false" customHeight="false" outlineLevel="0" collapsed="false">
      <c r="A469" s="56" t="n">
        <v>35963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 t="n">
        <v>2.06425005912781</v>
      </c>
      <c r="P469" s="4"/>
      <c r="Q469" s="4" t="n">
        <v>1.99175005912781</v>
      </c>
      <c r="R469" s="4" t="n">
        <v>2.18175005912781</v>
      </c>
      <c r="S469" s="4" t="n">
        <v>1.26975005912781</v>
      </c>
      <c r="T469" s="4" t="n">
        <v>2.23675005912781</v>
      </c>
      <c r="U469" s="4" t="n">
        <v>2.00800005912781</v>
      </c>
      <c r="V469" s="4" t="n">
        <v>1.87675005912781</v>
      </c>
      <c r="W469" s="4" t="n">
        <v>1.65175005912781</v>
      </c>
      <c r="X469" s="4" t="n">
        <v>2.05925005912781</v>
      </c>
      <c r="Y469" s="4" t="n">
        <v>2.19800005912781</v>
      </c>
      <c r="Z469" s="4" t="n">
        <v>2.25675005912781</v>
      </c>
      <c r="AA469" s="4" t="n">
        <v>1.34975005912781</v>
      </c>
      <c r="AB469" s="4" t="n">
        <v>2.28175005912781</v>
      </c>
      <c r="AC469" s="4" t="n">
        <v>2.38175005912781</v>
      </c>
      <c r="AD469" s="4" t="n">
        <v>2.06425005912781</v>
      </c>
      <c r="AE469" s="4" t="n">
        <v>2.18535711015974</v>
      </c>
      <c r="AF469" s="4"/>
      <c r="AG469" s="4" t="n">
        <v>2.15785711015974</v>
      </c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 t="n">
        <v>2.40240000724792</v>
      </c>
      <c r="BL469" s="4"/>
      <c r="BM469" s="4" t="n">
        <v>2.37240000724792</v>
      </c>
      <c r="BN469" s="4" t="n">
        <v>2.56240000724792</v>
      </c>
      <c r="BO469" s="4" t="n">
        <v>1.93040000724792</v>
      </c>
      <c r="BP469" s="4" t="n">
        <v>2.75490000724792</v>
      </c>
      <c r="BQ469" s="4" t="n">
        <v>2.34740000724793</v>
      </c>
      <c r="BR469" s="4" t="n">
        <v>2.29490000724792</v>
      </c>
      <c r="BS469" s="4" t="n">
        <v>2.28740000724792</v>
      </c>
      <c r="BT469" s="4" t="n">
        <v>2.39740000724792</v>
      </c>
      <c r="BU469" s="4" t="n">
        <v>2.47240000724793</v>
      </c>
      <c r="BV469" s="4" t="n">
        <v>2.60490000724792</v>
      </c>
      <c r="BW469" s="4" t="n">
        <v>2.23540000724792</v>
      </c>
      <c r="BX469" s="4" t="n">
        <v>2.85740000724792</v>
      </c>
      <c r="BY469" s="4" t="n">
        <v>3.44740000724793</v>
      </c>
      <c r="BZ469" s="4" t="n">
        <v>2.38740000724793</v>
      </c>
      <c r="CA469" s="4" t="n">
        <v>2.39524996757507</v>
      </c>
      <c r="CB469" s="4"/>
      <c r="CC469" s="4" t="n">
        <v>2.33785711015974</v>
      </c>
      <c r="CD469" s="4" t="n">
        <v>1.65985711015974</v>
      </c>
      <c r="CE469" s="4" t="n">
        <v>2.38035711015974</v>
      </c>
      <c r="CF469" s="4" t="n">
        <v>2.13785711015974</v>
      </c>
      <c r="CG469" s="4" t="n">
        <v>2.07285711015974</v>
      </c>
      <c r="CH469" s="4" t="n">
        <v>1.91785711015974</v>
      </c>
      <c r="CI469" s="4" t="n">
        <v>2.18535711015974</v>
      </c>
      <c r="CJ469" s="4" t="n">
        <v>2.32160711015974</v>
      </c>
      <c r="CK469" s="4" t="n">
        <v>2.42535711015974</v>
      </c>
      <c r="CL469" s="4" t="n">
        <v>1.66785711015974</v>
      </c>
      <c r="CM469" s="4" t="n">
        <v>2.49035711015974</v>
      </c>
      <c r="CN469" s="4" t="n">
        <v>2.59285711015974</v>
      </c>
      <c r="CO469" s="4" t="n">
        <v>2.19285711015974</v>
      </c>
      <c r="CP469" s="4"/>
      <c r="CR469" s="4" t="n">
        <v>2.55899996757507</v>
      </c>
      <c r="CS469" s="4" t="n">
        <v>1.83699996757507</v>
      </c>
      <c r="CT469" s="4" t="n">
        <v>2.77649996757507</v>
      </c>
      <c r="CU469" s="4" t="n">
        <v>2.34899996757507</v>
      </c>
      <c r="CV469" s="4" t="n">
        <v>2.31399996757507</v>
      </c>
      <c r="CW469" s="4" t="n">
        <v>2.26899996757507</v>
      </c>
      <c r="CX469" s="4" t="n">
        <v>2.39774996757507</v>
      </c>
      <c r="CY469" s="4" t="n">
        <v>2.47899996757507</v>
      </c>
      <c r="CZ469" s="4" t="n">
        <v>2.58899996757507</v>
      </c>
      <c r="DA469" s="4" t="n">
        <v>2.17599996757507</v>
      </c>
      <c r="DB469" s="4" t="n">
        <v>2.87899996757507</v>
      </c>
      <c r="DC469" s="4" t="n">
        <v>3.44899996757507</v>
      </c>
      <c r="DD469" s="4" t="n">
        <v>2.39899996757507</v>
      </c>
    </row>
    <row r="470" customFormat="false" ht="12.75" hidden="false" customHeight="false" outlineLevel="0" collapsed="false">
      <c r="A470" s="56" t="n">
        <v>35964</v>
      </c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 t="n">
        <v>2.19999999523163</v>
      </c>
      <c r="P470" s="4"/>
      <c r="Q470" s="4" t="n">
        <v>2.12749999523163</v>
      </c>
      <c r="R470" s="4" t="n">
        <v>2.31749999523163</v>
      </c>
      <c r="S470" s="4" t="n">
        <v>1.33049999523163</v>
      </c>
      <c r="T470" s="4" t="n">
        <v>2.37749999523163</v>
      </c>
      <c r="U470" s="4" t="n">
        <v>2.14249999523163</v>
      </c>
      <c r="V470" s="4" t="n">
        <v>2.02499999523163</v>
      </c>
      <c r="W470" s="4" t="n">
        <v>1.77249999523163</v>
      </c>
      <c r="X470" s="4" t="n">
        <v>2.19499999523163</v>
      </c>
      <c r="Y470" s="4" t="n">
        <v>2.33499999523163</v>
      </c>
      <c r="Z470" s="4" t="n">
        <v>2.40499999523163</v>
      </c>
      <c r="AA470" s="4" t="n">
        <v>1.42549999523163</v>
      </c>
      <c r="AB470" s="4" t="n">
        <v>2.41499999523163</v>
      </c>
      <c r="AC470" s="4" t="n">
        <v>2.51249999523163</v>
      </c>
      <c r="AD470" s="4" t="n">
        <v>2.20999999523163</v>
      </c>
      <c r="AE470" s="4" t="n">
        <v>2.20321425301688</v>
      </c>
      <c r="AF470" s="4"/>
      <c r="AG470" s="4" t="n">
        <v>2.17571425301688</v>
      </c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 t="n">
        <v>2.45899995803833</v>
      </c>
      <c r="BL470" s="4"/>
      <c r="BM470" s="4" t="n">
        <v>2.42899995803833</v>
      </c>
      <c r="BN470" s="4" t="n">
        <v>2.61899995803833</v>
      </c>
      <c r="BO470" s="4" t="n">
        <v>1.99899995803833</v>
      </c>
      <c r="BP470" s="4" t="n">
        <v>2.81399995803833</v>
      </c>
      <c r="BQ470" s="4" t="n">
        <v>2.40899995803833</v>
      </c>
      <c r="BR470" s="4" t="n">
        <v>2.34899995803833</v>
      </c>
      <c r="BS470" s="4" t="n">
        <v>2.33899995803833</v>
      </c>
      <c r="BT470" s="4" t="n">
        <v>2.45649995803833</v>
      </c>
      <c r="BU470" s="4" t="n">
        <v>2.52649995803833</v>
      </c>
      <c r="BV470" s="4" t="n">
        <v>2.65899995803833</v>
      </c>
      <c r="BW470" s="4" t="n">
        <v>2.27499995803833</v>
      </c>
      <c r="BX470" s="4" t="n">
        <v>2.92274995803833</v>
      </c>
      <c r="BY470" s="4" t="n">
        <v>3.50899995803833</v>
      </c>
      <c r="BZ470" s="4" t="n">
        <v>2.44649995803833</v>
      </c>
      <c r="CA470" s="4" t="n">
        <v>2.39856189078566</v>
      </c>
      <c r="CB470" s="4"/>
      <c r="CC470" s="4" t="n">
        <v>2.35571425301688</v>
      </c>
      <c r="CD470" s="4" t="n">
        <v>1.67771425301688</v>
      </c>
      <c r="CE470" s="4" t="n">
        <v>2.39821425301688</v>
      </c>
      <c r="CF470" s="4" t="n">
        <v>2.15571425301688</v>
      </c>
      <c r="CG470" s="4" t="n">
        <v>2.09071425301688</v>
      </c>
      <c r="CH470" s="4" t="n">
        <v>1.93571425301688</v>
      </c>
      <c r="CI470" s="4" t="n">
        <v>2.20321425301688</v>
      </c>
      <c r="CJ470" s="4" t="n">
        <v>2.33946425301688</v>
      </c>
      <c r="CK470" s="4" t="n">
        <v>2.44321425301688</v>
      </c>
      <c r="CL470" s="4" t="n">
        <v>1.69571425301688</v>
      </c>
      <c r="CM470" s="4" t="n">
        <v>2.50821425301688</v>
      </c>
      <c r="CN470" s="4" t="n">
        <v>2.61071425301688</v>
      </c>
      <c r="CO470" s="4" t="n">
        <v>2.21071425301688</v>
      </c>
      <c r="CP470" s="4"/>
      <c r="CR470" s="4" t="n">
        <v>2.56231189078566</v>
      </c>
      <c r="CS470" s="4" t="n">
        <v>1.84031189078566</v>
      </c>
      <c r="CT470" s="4" t="n">
        <v>2.77981189078566</v>
      </c>
      <c r="CU470" s="4" t="n">
        <v>2.35231189078566</v>
      </c>
      <c r="CV470" s="4" t="n">
        <v>2.31731189078566</v>
      </c>
      <c r="CW470" s="4" t="n">
        <v>2.27231189078566</v>
      </c>
      <c r="CX470" s="4" t="n">
        <v>2.40106189078566</v>
      </c>
      <c r="CY470" s="4" t="n">
        <v>2.48231189078566</v>
      </c>
      <c r="CZ470" s="4" t="n">
        <v>2.59231189078566</v>
      </c>
      <c r="DA470" s="4" t="n">
        <v>2.17931189078566</v>
      </c>
      <c r="DB470" s="4" t="n">
        <v>2.88231189078566</v>
      </c>
      <c r="DC470" s="4" t="n">
        <v>3.45231189078566</v>
      </c>
      <c r="DD470" s="4" t="n">
        <v>2.40231189078566</v>
      </c>
    </row>
    <row r="471" customFormat="false" ht="12.75" hidden="false" customHeight="false" outlineLevel="0" collapsed="false">
      <c r="A471" s="56" t="n">
        <v>35965</v>
      </c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 t="n">
        <v>2.27924997329712</v>
      </c>
      <c r="P471" s="4"/>
      <c r="Q471" s="4" t="n">
        <v>2.19674997329712</v>
      </c>
      <c r="R471" s="4" t="n">
        <v>2.39674997329712</v>
      </c>
      <c r="S471" s="4" t="n">
        <v>1.40974997329712</v>
      </c>
      <c r="T471" s="4" t="n">
        <v>2.46174997329712</v>
      </c>
      <c r="U471" s="4" t="n">
        <v>2.21674997329712</v>
      </c>
      <c r="V471" s="4" t="n">
        <v>2.08674997329712</v>
      </c>
      <c r="W471" s="4" t="n">
        <v>1.83674997329712</v>
      </c>
      <c r="X471" s="4" t="n">
        <v>2.27424997329712</v>
      </c>
      <c r="Y471" s="4" t="n">
        <v>2.41424997329712</v>
      </c>
      <c r="Z471" s="4" t="n">
        <v>2.46174997329712</v>
      </c>
      <c r="AA471" s="4" t="n">
        <v>1.47474997329712</v>
      </c>
      <c r="AB471" s="4" t="n">
        <v>2.49674997329712</v>
      </c>
      <c r="AC471" s="4" t="n">
        <v>2.59174997329712</v>
      </c>
      <c r="AD471" s="4" t="n">
        <v>2.28674997329712</v>
      </c>
      <c r="AE471" s="4" t="n">
        <v>2.21707148143223</v>
      </c>
      <c r="AF471" s="4"/>
      <c r="AG471" s="4" t="n">
        <v>2.18957148143223</v>
      </c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 t="n">
        <v>2.51340002059937</v>
      </c>
      <c r="BL471" s="4"/>
      <c r="BM471" s="4" t="n">
        <v>2.45840002059937</v>
      </c>
      <c r="BN471" s="4" t="n">
        <v>2.67340002059937</v>
      </c>
      <c r="BO471" s="4" t="n">
        <v>2.06340002059937</v>
      </c>
      <c r="BP471" s="4" t="n">
        <v>2.87840002059937</v>
      </c>
      <c r="BQ471" s="4" t="n">
        <v>2.45840002059937</v>
      </c>
      <c r="BR471" s="4" t="n">
        <v>2.39590002059937</v>
      </c>
      <c r="BS471" s="4" t="n">
        <v>2.37340002059937</v>
      </c>
      <c r="BT471" s="4" t="n">
        <v>2.51090002059937</v>
      </c>
      <c r="BU471" s="4" t="n">
        <v>2.58340002059937</v>
      </c>
      <c r="BV471" s="4" t="n">
        <v>2.70590002059937</v>
      </c>
      <c r="BW471" s="4" t="n">
        <v>2.32540002059937</v>
      </c>
      <c r="BX471" s="4" t="n">
        <v>3.00840002059937</v>
      </c>
      <c r="BY471" s="4" t="n">
        <v>3.63090002059937</v>
      </c>
      <c r="BZ471" s="4" t="n">
        <v>2.50090002059937</v>
      </c>
      <c r="CA471" s="4" t="n">
        <v>2.43116742765885</v>
      </c>
      <c r="CB471" s="4"/>
      <c r="CC471" s="4" t="n">
        <v>2.36957148143223</v>
      </c>
      <c r="CD471" s="4" t="n">
        <v>1.74957148143223</v>
      </c>
      <c r="CE471" s="4" t="n">
        <v>2.41207148143223</v>
      </c>
      <c r="CF471" s="4" t="n">
        <v>2.16957148143223</v>
      </c>
      <c r="CG471" s="4" t="n">
        <v>2.10207148143223</v>
      </c>
      <c r="CH471" s="4" t="n">
        <v>1.92957148143223</v>
      </c>
      <c r="CI471" s="4" t="n">
        <v>2.21707148143223</v>
      </c>
      <c r="CJ471" s="4" t="n">
        <v>2.34707148143223</v>
      </c>
      <c r="CK471" s="4" t="n">
        <v>2.44707148143223</v>
      </c>
      <c r="CL471" s="4" t="n">
        <v>1.68457148143223</v>
      </c>
      <c r="CM471" s="4" t="n">
        <v>2.51707148143223</v>
      </c>
      <c r="CN471" s="4" t="n">
        <v>2.62707148143223</v>
      </c>
      <c r="CO471" s="4" t="n">
        <v>2.20707148143223</v>
      </c>
      <c r="CP471" s="4"/>
      <c r="CR471" s="4" t="n">
        <v>2.59491742765885</v>
      </c>
      <c r="CS471" s="4" t="n">
        <v>1.87291742765885</v>
      </c>
      <c r="CT471" s="4" t="n">
        <v>2.81241742765885</v>
      </c>
      <c r="CU471" s="4" t="n">
        <v>2.38491742765885</v>
      </c>
      <c r="CV471" s="4" t="n">
        <v>2.34991742765885</v>
      </c>
      <c r="CW471" s="4" t="n">
        <v>2.30491742765885</v>
      </c>
      <c r="CX471" s="4" t="n">
        <v>2.43366742765885</v>
      </c>
      <c r="CY471" s="4" t="n">
        <v>2.51491742765885</v>
      </c>
      <c r="CZ471" s="4" t="n">
        <v>2.62491742765885</v>
      </c>
      <c r="DA471" s="4" t="n">
        <v>2.21191742765885</v>
      </c>
      <c r="DB471" s="4" t="n">
        <v>2.91491742765885</v>
      </c>
      <c r="DC471" s="4" t="n">
        <v>3.48491742765885</v>
      </c>
      <c r="DD471" s="4" t="n">
        <v>2.43491742765885</v>
      </c>
    </row>
    <row r="472" customFormat="false" ht="12.75" hidden="false" customHeight="false" outlineLevel="0" collapsed="false">
      <c r="A472" s="56" t="n">
        <v>35968</v>
      </c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 t="n">
        <v>2.31849998950958</v>
      </c>
      <c r="P472" s="4"/>
      <c r="Q472" s="4" t="n">
        <v>2.25099998950958</v>
      </c>
      <c r="R472" s="4" t="n">
        <v>2.43599998950958</v>
      </c>
      <c r="S472" s="4" t="n">
        <v>1.38499998950958</v>
      </c>
      <c r="T472" s="4" t="n">
        <v>2.50724998950958</v>
      </c>
      <c r="U472" s="4" t="n">
        <v>2.25599998950958</v>
      </c>
      <c r="V472" s="4" t="n">
        <v>2.11599998950958</v>
      </c>
      <c r="W472" s="4" t="n">
        <v>1.86099998950958</v>
      </c>
      <c r="X472" s="4" t="n">
        <v>2.30849998950958</v>
      </c>
      <c r="Y472" s="4" t="n">
        <v>2.44399998950958</v>
      </c>
      <c r="Z472" s="4" t="n">
        <v>2.46724998950958</v>
      </c>
      <c r="AA472" s="4" t="n">
        <v>1.47999998950958</v>
      </c>
      <c r="AB472" s="4" t="n">
        <v>2.53474998950958</v>
      </c>
      <c r="AC472" s="4" t="n">
        <v>2.63599998950958</v>
      </c>
      <c r="AD472" s="4" t="n">
        <v>2.33099998950958</v>
      </c>
      <c r="AE472" s="4" t="n">
        <v>2.22764289311</v>
      </c>
      <c r="AF472" s="4"/>
      <c r="AG472" s="4" t="n">
        <v>2.20014289311</v>
      </c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 t="n">
        <v>2.54420002937317</v>
      </c>
      <c r="BL472" s="4"/>
      <c r="BM472" s="4" t="n">
        <v>2.51920002937317</v>
      </c>
      <c r="BN472" s="4" t="n">
        <v>2.70420002937317</v>
      </c>
      <c r="BO472" s="4" t="n">
        <v>2.02520002937317</v>
      </c>
      <c r="BP472" s="4" t="n">
        <v>2.93045002937317</v>
      </c>
      <c r="BQ472" s="4" t="n">
        <v>2.49420002937317</v>
      </c>
      <c r="BR472" s="4" t="n">
        <v>2.42170002937317</v>
      </c>
      <c r="BS472" s="4" t="n">
        <v>2.39920002937317</v>
      </c>
      <c r="BT472" s="4" t="n">
        <v>2.54170002937317</v>
      </c>
      <c r="BU472" s="4" t="n">
        <v>2.61170002937317</v>
      </c>
      <c r="BV472" s="4" t="n">
        <v>2.72170002937317</v>
      </c>
      <c r="BW472" s="4" t="n">
        <v>2.31420002937317</v>
      </c>
      <c r="BX472" s="4" t="n">
        <v>3.05920002937317</v>
      </c>
      <c r="BY472" s="4" t="n">
        <v>3.65795002937317</v>
      </c>
      <c r="BZ472" s="4" t="n">
        <v>2.53670002937317</v>
      </c>
      <c r="CA472" s="4" t="n">
        <v>2.41210976801615</v>
      </c>
      <c r="CB472" s="4"/>
      <c r="CC472" s="4" t="n">
        <v>2.38014289311</v>
      </c>
      <c r="CD472" s="4" t="n">
        <v>1.73514289311</v>
      </c>
      <c r="CE472" s="4" t="n">
        <v>2.42264289311</v>
      </c>
      <c r="CF472" s="4" t="n">
        <v>2.18264289311</v>
      </c>
      <c r="CG472" s="4" t="n">
        <v>2.11264289311</v>
      </c>
      <c r="CH472" s="4" t="n">
        <v>1.94014289311</v>
      </c>
      <c r="CI472" s="4" t="n">
        <v>2.22264289311</v>
      </c>
      <c r="CJ472" s="4" t="n">
        <v>2.35764289311</v>
      </c>
      <c r="CK472" s="4" t="n">
        <v>2.42514289311</v>
      </c>
      <c r="CL472" s="4" t="n">
        <v>1.70014289311</v>
      </c>
      <c r="CM472" s="4" t="n">
        <v>2.52764289311</v>
      </c>
      <c r="CN472" s="4" t="n">
        <v>2.63764289311</v>
      </c>
      <c r="CO472" s="4" t="n">
        <v>2.21764289311</v>
      </c>
      <c r="CP472" s="4"/>
      <c r="CR472" s="4" t="n">
        <v>2.57585976801615</v>
      </c>
      <c r="CS472" s="4" t="n">
        <v>1.85385976801615</v>
      </c>
      <c r="CT472" s="4" t="n">
        <v>2.79335976801615</v>
      </c>
      <c r="CU472" s="4" t="n">
        <v>2.36585976801615</v>
      </c>
      <c r="CV472" s="4" t="n">
        <v>2.33085976801615</v>
      </c>
      <c r="CW472" s="4" t="n">
        <v>2.28585976801615</v>
      </c>
      <c r="CX472" s="4" t="n">
        <v>2.41460976801615</v>
      </c>
      <c r="CY472" s="4" t="n">
        <v>2.49585976801615</v>
      </c>
      <c r="CZ472" s="4" t="n">
        <v>2.60585976801615</v>
      </c>
      <c r="DA472" s="4" t="n">
        <v>2.19285976801615</v>
      </c>
      <c r="DB472" s="4" t="n">
        <v>2.89585976801615</v>
      </c>
      <c r="DC472" s="4" t="n">
        <v>3.46585976801615</v>
      </c>
      <c r="DD472" s="4" t="n">
        <v>2.41585976801615</v>
      </c>
    </row>
    <row r="473" customFormat="false" ht="12.75" hidden="false" customHeight="false" outlineLevel="0" collapsed="false">
      <c r="A473" s="56" t="n">
        <v>35969</v>
      </c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 t="n">
        <v>2.25450003862381</v>
      </c>
      <c r="P473" s="4"/>
      <c r="Q473" s="4" t="n">
        <v>2.17700003862381</v>
      </c>
      <c r="R473" s="4" t="n">
        <v>2.37200003862381</v>
      </c>
      <c r="S473" s="4" t="n">
        <v>1.41000003862381</v>
      </c>
      <c r="T473" s="4" t="n">
        <v>2.42950003862381</v>
      </c>
      <c r="U473" s="4" t="n">
        <v>2.18700003862381</v>
      </c>
      <c r="V473" s="4" t="n">
        <v>2.02700003862381</v>
      </c>
      <c r="W473" s="4" t="n">
        <v>1.75200003862381</v>
      </c>
      <c r="X473" s="4" t="n">
        <v>2.24950003862381</v>
      </c>
      <c r="Y473" s="4" t="n">
        <v>2.37950003862381</v>
      </c>
      <c r="Z473" s="4" t="n">
        <v>2.36700003862381</v>
      </c>
      <c r="AA473" s="4" t="n">
        <v>1.46000003862381</v>
      </c>
      <c r="AB473" s="4" t="n">
        <v>2.47700003862381</v>
      </c>
      <c r="AC473" s="4" t="n">
        <v>2.57200003862381</v>
      </c>
      <c r="AD473" s="4" t="n">
        <v>2.25700003862381</v>
      </c>
      <c r="AE473" s="4" t="n">
        <v>2.20242855072022</v>
      </c>
      <c r="AF473" s="4"/>
      <c r="AG473" s="4" t="n">
        <v>2.14242855072022</v>
      </c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 t="n">
        <v>2.49859999656677</v>
      </c>
      <c r="BL473" s="4"/>
      <c r="BM473" s="4" t="n">
        <v>2.45359999656677</v>
      </c>
      <c r="BN473" s="4" t="n">
        <v>2.65859999656677</v>
      </c>
      <c r="BO473" s="4" t="n">
        <v>2.02359999656677</v>
      </c>
      <c r="BP473" s="4" t="n">
        <v>2.87359999656677</v>
      </c>
      <c r="BQ473" s="4" t="n">
        <v>2.44359999656677</v>
      </c>
      <c r="BR473" s="4" t="n">
        <v>2.38359999656677</v>
      </c>
      <c r="BS473" s="4" t="n">
        <v>2.35359999656677</v>
      </c>
      <c r="BT473" s="4" t="n">
        <v>2.49609999656677</v>
      </c>
      <c r="BU473" s="4" t="n">
        <v>2.56609999656677</v>
      </c>
      <c r="BV473" s="4" t="n">
        <v>2.67359999656677</v>
      </c>
      <c r="BW473" s="4" t="n">
        <v>2.31859999656677</v>
      </c>
      <c r="BX473" s="4" t="n">
        <v>3.00359999656677</v>
      </c>
      <c r="BY473" s="4" t="n">
        <v>3.60609999656677</v>
      </c>
      <c r="BZ473" s="4" t="n">
        <v>2.48859999656677</v>
      </c>
      <c r="CA473" s="4" t="n">
        <v>2.39067048738203</v>
      </c>
      <c r="CB473" s="4"/>
      <c r="CC473" s="4" t="n">
        <v>2.35742855072022</v>
      </c>
      <c r="CD473" s="4" t="n">
        <v>1.71742855072021</v>
      </c>
      <c r="CE473" s="4" t="n">
        <v>2.40617855072022</v>
      </c>
      <c r="CF473" s="4" t="n">
        <v>2.15242855072021</v>
      </c>
      <c r="CG473" s="4" t="n">
        <v>2.08742855072022</v>
      </c>
      <c r="CH473" s="4" t="n">
        <v>1.89992855072021</v>
      </c>
      <c r="CI473" s="4" t="n">
        <v>2.20242855072022</v>
      </c>
      <c r="CJ473" s="4" t="n">
        <v>2.34117855072022</v>
      </c>
      <c r="CK473" s="4" t="n">
        <v>2.41242855072022</v>
      </c>
      <c r="CL473" s="4" t="n">
        <v>1.66742855072022</v>
      </c>
      <c r="CM473" s="4" t="n">
        <v>2.50492855072022</v>
      </c>
      <c r="CN473" s="4" t="n">
        <v>2.61492855072021</v>
      </c>
      <c r="CO473" s="4" t="n">
        <v>2.19492855072021</v>
      </c>
      <c r="CP473" s="4"/>
      <c r="CR473" s="4" t="n">
        <v>2.55442048738203</v>
      </c>
      <c r="CS473" s="4" t="n">
        <v>1.83242048738203</v>
      </c>
      <c r="CT473" s="4" t="n">
        <v>2.77192048738203</v>
      </c>
      <c r="CU473" s="4" t="n">
        <v>2.34442048738203</v>
      </c>
      <c r="CV473" s="4" t="n">
        <v>2.30942048738203</v>
      </c>
      <c r="CW473" s="4" t="n">
        <v>2.26442048738203</v>
      </c>
      <c r="CX473" s="4" t="n">
        <v>2.39317048738203</v>
      </c>
      <c r="CY473" s="4" t="n">
        <v>2.47442048738203</v>
      </c>
      <c r="CZ473" s="4" t="n">
        <v>2.58442048738203</v>
      </c>
      <c r="DA473" s="4" t="n">
        <v>2.17142048738203</v>
      </c>
      <c r="DB473" s="4" t="n">
        <v>2.87442048738203</v>
      </c>
      <c r="DC473" s="4" t="n">
        <v>3.44442048738203</v>
      </c>
      <c r="DD473" s="4" t="n">
        <v>2.39442048738203</v>
      </c>
    </row>
    <row r="474" customFormat="false" ht="12.75" hidden="false" customHeight="false" outlineLevel="0" collapsed="false">
      <c r="A474" s="56" t="n">
        <v>35970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 t="n">
        <v>2.28075004339218</v>
      </c>
      <c r="P474" s="4"/>
      <c r="Q474" s="4" t="n">
        <v>2.19825004339218</v>
      </c>
      <c r="R474" s="4" t="n">
        <v>2.39825004339218</v>
      </c>
      <c r="S474" s="4" t="n">
        <v>1.38225004339218</v>
      </c>
      <c r="T474" s="4" t="n">
        <v>2.46325004339218</v>
      </c>
      <c r="U474" s="4" t="n">
        <v>2.20825004339218</v>
      </c>
      <c r="V474" s="4" t="n">
        <v>2.06075004339218</v>
      </c>
      <c r="W474" s="4" t="n">
        <v>1.72825004339218</v>
      </c>
      <c r="X474" s="4" t="n">
        <v>2.27575004339218</v>
      </c>
      <c r="Y474" s="4" t="n">
        <v>2.40575004339218</v>
      </c>
      <c r="Z474" s="4" t="n">
        <v>2.41575004339218</v>
      </c>
      <c r="AA474" s="4" t="n">
        <v>1.44425004339218</v>
      </c>
      <c r="AB474" s="4" t="n">
        <v>2.49950004339218</v>
      </c>
      <c r="AC474" s="4" t="n">
        <v>2.60075004339218</v>
      </c>
      <c r="AD474" s="4" t="n">
        <v>2.28325004339218</v>
      </c>
      <c r="AE474" s="4" t="n">
        <v>2.20242855072022</v>
      </c>
      <c r="AF474" s="4"/>
      <c r="AG474" s="4" t="n">
        <v>2.14242855072022</v>
      </c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 t="n">
        <v>2.50800003051758</v>
      </c>
      <c r="BL474" s="4"/>
      <c r="BM474" s="4" t="n">
        <v>2.46050003051758</v>
      </c>
      <c r="BN474" s="4" t="n">
        <v>2.66800003051758</v>
      </c>
      <c r="BO474" s="4" t="n">
        <v>2.01800003051758</v>
      </c>
      <c r="BP474" s="4" t="n">
        <v>2.88675003051758</v>
      </c>
      <c r="BQ474" s="4" t="n">
        <v>2.45050003051758</v>
      </c>
      <c r="BR474" s="4" t="n">
        <v>2.38550003051758</v>
      </c>
      <c r="BS474" s="4" t="n">
        <v>2.36550003051758</v>
      </c>
      <c r="BT474" s="4" t="n">
        <v>2.50550003051758</v>
      </c>
      <c r="BU474" s="4" t="n">
        <v>2.57550003051758</v>
      </c>
      <c r="BV474" s="4" t="n">
        <v>2.69300003051758</v>
      </c>
      <c r="BW474" s="4" t="n">
        <v>2.31800003051758</v>
      </c>
      <c r="BX474" s="4" t="n">
        <v>3.01300003051758</v>
      </c>
      <c r="BY474" s="4" t="n">
        <v>3.60800003051758</v>
      </c>
      <c r="BZ474" s="4" t="n">
        <v>2.49675003051758</v>
      </c>
      <c r="CA474" s="4" t="n">
        <v>2.39377571341916</v>
      </c>
      <c r="CB474" s="4"/>
      <c r="CC474" s="4" t="n">
        <v>2.35742855072022</v>
      </c>
      <c r="CD474" s="4" t="n">
        <v>1.72242855072021</v>
      </c>
      <c r="CE474" s="4" t="n">
        <v>2.40867855072022</v>
      </c>
      <c r="CF474" s="4" t="n">
        <v>2.15242855072021</v>
      </c>
      <c r="CG474" s="4" t="n">
        <v>2.08242855072022</v>
      </c>
      <c r="CH474" s="4" t="n">
        <v>1.89992855072021</v>
      </c>
      <c r="CI474" s="4" t="n">
        <v>2.20242855072022</v>
      </c>
      <c r="CJ474" s="4" t="n">
        <v>2.33992855072021</v>
      </c>
      <c r="CK474" s="4" t="n">
        <v>2.40742855072021</v>
      </c>
      <c r="CL474" s="4" t="n">
        <v>1.69242855072021</v>
      </c>
      <c r="CM474" s="4" t="n">
        <v>2.50492855072022</v>
      </c>
      <c r="CN474" s="4" t="n">
        <v>2.61492855072021</v>
      </c>
      <c r="CO474" s="4" t="n">
        <v>2.19492855072021</v>
      </c>
      <c r="CP474" s="4"/>
      <c r="CR474" s="4" t="n">
        <v>2.55752571341916</v>
      </c>
      <c r="CS474" s="4" t="n">
        <v>1.83552571341916</v>
      </c>
      <c r="CT474" s="4" t="n">
        <v>2.77502571341916</v>
      </c>
      <c r="CU474" s="4" t="n">
        <v>2.34752571341916</v>
      </c>
      <c r="CV474" s="4" t="n">
        <v>2.31252571341916</v>
      </c>
      <c r="CW474" s="4" t="n">
        <v>2.26752571341916</v>
      </c>
      <c r="CX474" s="4" t="n">
        <v>2.39627571341916</v>
      </c>
      <c r="CY474" s="4" t="n">
        <v>2.47752571341916</v>
      </c>
      <c r="CZ474" s="4" t="n">
        <v>2.58752571341916</v>
      </c>
      <c r="DA474" s="4" t="n">
        <v>2.17452571341916</v>
      </c>
      <c r="DB474" s="4" t="n">
        <v>2.87752571341916</v>
      </c>
      <c r="DC474" s="4" t="n">
        <v>3.44752571341916</v>
      </c>
      <c r="DD474" s="4" t="n">
        <v>2.39752571341916</v>
      </c>
    </row>
    <row r="475" customFormat="false" ht="12.75" hidden="false" customHeight="false" outlineLevel="0" collapsed="false">
      <c r="A475" s="56" t="n">
        <v>35971</v>
      </c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 t="n">
        <v>2.29149991989136</v>
      </c>
      <c r="P475" s="4"/>
      <c r="Q475" s="4" t="n">
        <v>2.20899991989136</v>
      </c>
      <c r="R475" s="4" t="n">
        <v>2.40899991989136</v>
      </c>
      <c r="S475" s="4" t="n">
        <v>1.37599991989136</v>
      </c>
      <c r="T475" s="4" t="n">
        <v>2.46149991989136</v>
      </c>
      <c r="U475" s="4" t="n">
        <v>2.21899991989136</v>
      </c>
      <c r="V475" s="4" t="n">
        <v>2.01899991989136</v>
      </c>
      <c r="W475" s="4" t="n">
        <v>1.71399991989136</v>
      </c>
      <c r="X475" s="4" t="n">
        <v>2.28899991989136</v>
      </c>
      <c r="Y475" s="4" t="n">
        <v>2.41899991989136</v>
      </c>
      <c r="Z475" s="4" t="n">
        <v>2.39899991989136</v>
      </c>
      <c r="AA475" s="4" t="n">
        <v>1.46899991989136</v>
      </c>
      <c r="AB475" s="4" t="n">
        <v>2.51399991989136</v>
      </c>
      <c r="AC475" s="4" t="n">
        <v>2.61899991989136</v>
      </c>
      <c r="AD475" s="4" t="n">
        <v>2.30399991989136</v>
      </c>
      <c r="AE475" s="4" t="n">
        <v>2.1934285558973</v>
      </c>
      <c r="AF475" s="4"/>
      <c r="AG475" s="4" t="n">
        <v>2.1234285558973</v>
      </c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 t="n">
        <v>2.4943999671936</v>
      </c>
      <c r="BL475" s="4"/>
      <c r="BM475" s="4" t="n">
        <v>2.4393999671936</v>
      </c>
      <c r="BN475" s="4" t="n">
        <v>2.6543999671936</v>
      </c>
      <c r="BO475" s="4" t="n">
        <v>1.9923999671936</v>
      </c>
      <c r="BP475" s="4" t="n">
        <v>2.8743999671936</v>
      </c>
      <c r="BQ475" s="4" t="n">
        <v>2.4343999671936</v>
      </c>
      <c r="BR475" s="4" t="n">
        <v>2.3643999671936</v>
      </c>
      <c r="BS475" s="4" t="n">
        <v>2.3418999671936</v>
      </c>
      <c r="BT475" s="4" t="n">
        <v>2.4918999671936</v>
      </c>
      <c r="BU475" s="4" t="n">
        <v>2.5618999671936</v>
      </c>
      <c r="BV475" s="4" t="n">
        <v>2.6593999671936</v>
      </c>
      <c r="BW475" s="4" t="n">
        <v>2.3143999671936</v>
      </c>
      <c r="BX475" s="4" t="n">
        <v>2.9993999671936</v>
      </c>
      <c r="BY475" s="4" t="n">
        <v>3.5993999671936</v>
      </c>
      <c r="BZ475" s="4" t="n">
        <v>2.4843999671936</v>
      </c>
      <c r="CA475" s="4" t="n">
        <v>2.44289549442384</v>
      </c>
      <c r="CB475" s="4"/>
      <c r="CC475" s="4" t="n">
        <v>2.3484285558973</v>
      </c>
      <c r="CD475" s="4" t="n">
        <v>1.6984285558973</v>
      </c>
      <c r="CE475" s="4" t="n">
        <v>2.4034285558973</v>
      </c>
      <c r="CF475" s="4" t="n">
        <v>2.1534285558973</v>
      </c>
      <c r="CG475" s="4" t="n">
        <v>2.0634285558973</v>
      </c>
      <c r="CH475" s="4" t="n">
        <v>1.8784285558973</v>
      </c>
      <c r="CI475" s="4" t="n">
        <v>2.1934285558973</v>
      </c>
      <c r="CJ475" s="4" t="n">
        <v>2.3309285558973</v>
      </c>
      <c r="CK475" s="4" t="n">
        <v>2.4034285558973</v>
      </c>
      <c r="CL475" s="4" t="n">
        <v>1.6884285558973</v>
      </c>
      <c r="CM475" s="4" t="n">
        <v>2.4959285558973</v>
      </c>
      <c r="CN475" s="4" t="n">
        <v>2.6059285558973</v>
      </c>
      <c r="CO475" s="4" t="n">
        <v>2.2109285558973</v>
      </c>
      <c r="CP475" s="4"/>
      <c r="CR475" s="4" t="n">
        <v>2.59789549442384</v>
      </c>
      <c r="CS475" s="4" t="n">
        <v>1.87589549442384</v>
      </c>
      <c r="CT475" s="4" t="n">
        <v>2.81789549442384</v>
      </c>
      <c r="CU475" s="4" t="n">
        <v>2.39289549442384</v>
      </c>
      <c r="CV475" s="4" t="n">
        <v>2.32789549442384</v>
      </c>
      <c r="CW475" s="4" t="n">
        <v>2.26539549442384</v>
      </c>
      <c r="CX475" s="4" t="n">
        <v>2.44039549442384</v>
      </c>
      <c r="CY475" s="4" t="n">
        <v>2.51789549442384</v>
      </c>
      <c r="CZ475" s="4" t="n">
        <v>2.63289549442384</v>
      </c>
      <c r="DA475" s="4" t="n">
        <v>2.21489549442384</v>
      </c>
      <c r="DB475" s="4" t="n">
        <v>2.91789549442384</v>
      </c>
      <c r="DC475" s="4" t="n">
        <v>3.48789549442384</v>
      </c>
      <c r="DD475" s="4" t="n">
        <v>2.43789549442384</v>
      </c>
    </row>
    <row r="476" customFormat="false" ht="12.75" hidden="false" customHeight="false" outlineLevel="0" collapsed="false">
      <c r="A476" s="56" t="n">
        <v>35972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 t="n">
        <v>2.29149991989136</v>
      </c>
      <c r="P476" s="4"/>
      <c r="Q476" s="4" t="n">
        <v>2.20899991989136</v>
      </c>
      <c r="R476" s="4" t="n">
        <v>2.40899991989136</v>
      </c>
      <c r="S476" s="4" t="n">
        <v>1.37599991989136</v>
      </c>
      <c r="T476" s="4" t="n">
        <v>2.46149991989136</v>
      </c>
      <c r="U476" s="4" t="n">
        <v>2.21899991989136</v>
      </c>
      <c r="V476" s="4" t="n">
        <v>2.01899991989136</v>
      </c>
      <c r="W476" s="4" t="n">
        <v>1.71399991989136</v>
      </c>
      <c r="X476" s="4" t="n">
        <v>2.28899991989136</v>
      </c>
      <c r="Y476" s="4" t="n">
        <v>2.41899991989136</v>
      </c>
      <c r="Z476" s="4" t="n">
        <v>2.39899991989136</v>
      </c>
      <c r="AA476" s="4" t="n">
        <v>1.46899991989136</v>
      </c>
      <c r="AB476" s="4" t="n">
        <v>2.51399991989136</v>
      </c>
      <c r="AC476" s="4" t="n">
        <v>2.61899991989136</v>
      </c>
      <c r="AD476" s="4" t="n">
        <v>2.30399991989136</v>
      </c>
      <c r="AE476" s="4" t="n">
        <v>2.1934285558973</v>
      </c>
      <c r="AF476" s="4"/>
      <c r="AG476" s="4" t="n">
        <v>2.1234285558973</v>
      </c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 t="n">
        <v>2.4943999671936</v>
      </c>
      <c r="BL476" s="4"/>
      <c r="BM476" s="4" t="n">
        <v>2.4393999671936</v>
      </c>
      <c r="BN476" s="4" t="n">
        <v>2.6543999671936</v>
      </c>
      <c r="BO476" s="4" t="n">
        <v>1.9923999671936</v>
      </c>
      <c r="BP476" s="4" t="n">
        <v>2.8743999671936</v>
      </c>
      <c r="BQ476" s="4" t="n">
        <v>2.4343999671936</v>
      </c>
      <c r="BR476" s="4" t="n">
        <v>2.3643999671936</v>
      </c>
      <c r="BS476" s="4" t="n">
        <v>2.3418999671936</v>
      </c>
      <c r="BT476" s="4" t="n">
        <v>2.4918999671936</v>
      </c>
      <c r="BU476" s="4" t="n">
        <v>2.5618999671936</v>
      </c>
      <c r="BV476" s="4" t="n">
        <v>2.6593999671936</v>
      </c>
      <c r="BW476" s="4" t="n">
        <v>2.3143999671936</v>
      </c>
      <c r="BX476" s="4" t="n">
        <v>2.9993999671936</v>
      </c>
      <c r="BY476" s="4" t="n">
        <v>3.5993999671936</v>
      </c>
      <c r="BZ476" s="4" t="n">
        <v>2.4843999671936</v>
      </c>
      <c r="CA476" s="4" t="n">
        <v>2.44289549442384</v>
      </c>
      <c r="CB476" s="4"/>
      <c r="CC476" s="4" t="n">
        <v>2.3484285558973</v>
      </c>
      <c r="CD476" s="4" t="n">
        <v>1.6984285558973</v>
      </c>
      <c r="CE476" s="4" t="n">
        <v>2.4034285558973</v>
      </c>
      <c r="CF476" s="4" t="n">
        <v>2.1534285558973</v>
      </c>
      <c r="CG476" s="4" t="n">
        <v>2.0634285558973</v>
      </c>
      <c r="CH476" s="4" t="n">
        <v>1.8784285558973</v>
      </c>
      <c r="CI476" s="4" t="n">
        <v>2.1934285558973</v>
      </c>
      <c r="CJ476" s="4" t="n">
        <v>2.3309285558973</v>
      </c>
      <c r="CK476" s="4" t="n">
        <v>2.4034285558973</v>
      </c>
      <c r="CL476" s="4" t="n">
        <v>1.6884285558973</v>
      </c>
      <c r="CM476" s="4" t="n">
        <v>2.4959285558973</v>
      </c>
      <c r="CN476" s="4" t="n">
        <v>2.6059285558973</v>
      </c>
      <c r="CO476" s="4" t="n">
        <v>2.2109285558973</v>
      </c>
      <c r="CP476" s="4"/>
      <c r="CR476" s="4" t="n">
        <v>2.59789549442384</v>
      </c>
      <c r="CS476" s="4" t="n">
        <v>1.87589549442384</v>
      </c>
      <c r="CT476" s="4" t="n">
        <v>2.81789549442384</v>
      </c>
      <c r="CU476" s="4" t="n">
        <v>2.39289549442384</v>
      </c>
      <c r="CV476" s="4" t="n">
        <v>2.32789549442384</v>
      </c>
      <c r="CW476" s="4" t="n">
        <v>2.26539549442384</v>
      </c>
      <c r="CX476" s="4" t="n">
        <v>2.44039549442384</v>
      </c>
      <c r="CY476" s="4" t="n">
        <v>2.51789549442384</v>
      </c>
      <c r="CZ476" s="4" t="n">
        <v>2.63289549442384</v>
      </c>
      <c r="DA476" s="4" t="n">
        <v>2.21489549442384</v>
      </c>
      <c r="DB476" s="4" t="n">
        <v>2.91789549442384</v>
      </c>
      <c r="DC476" s="4" t="n">
        <v>3.48789549442384</v>
      </c>
      <c r="DD476" s="4" t="n">
        <v>2.43789549442384</v>
      </c>
    </row>
    <row r="477" customFormat="false" ht="12.75" hidden="false" customHeight="false" outlineLevel="0" collapsed="false">
      <c r="A477" s="56" t="n">
        <v>35975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 t="n">
        <v>2.37116677284241</v>
      </c>
      <c r="P477" s="4"/>
      <c r="Q477" s="4" t="n">
        <v>2.28866677284241</v>
      </c>
      <c r="R477" s="4" t="n">
        <v>2.48866677284241</v>
      </c>
      <c r="S477" s="4" t="n">
        <v>-0.985</v>
      </c>
      <c r="T477" s="4" t="n">
        <v>2.54116677284241</v>
      </c>
      <c r="U477" s="4" t="n">
        <v>2.30116677284241</v>
      </c>
      <c r="V477" s="4" t="n">
        <v>2.10866677284241</v>
      </c>
      <c r="W477" s="4" t="n">
        <v>1.78866677284241</v>
      </c>
      <c r="X477" s="4" t="n">
        <v>2.36866677284241</v>
      </c>
      <c r="Y477" s="4" t="n">
        <v>2.49616677284241</v>
      </c>
      <c r="Z477" s="4" t="n">
        <v>2.48366677284241</v>
      </c>
      <c r="AA477" s="4" t="n">
        <v>1.45616677284241</v>
      </c>
      <c r="AB477" s="4" t="n">
        <v>2.59366677284241</v>
      </c>
      <c r="AC477" s="4" t="n">
        <v>2.69366677284241</v>
      </c>
      <c r="AD477" s="4" t="n">
        <v>2.38116677284241</v>
      </c>
      <c r="AE477" s="4" t="n">
        <v>2.19014284133911</v>
      </c>
      <c r="AF477" s="4"/>
      <c r="AG477" s="4" t="n">
        <v>2.12014284133911</v>
      </c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 t="n">
        <v>2.52600001335144</v>
      </c>
      <c r="BL477" s="4"/>
      <c r="BM477" s="4" t="n">
        <v>2.47100001335144</v>
      </c>
      <c r="BN477" s="4" t="n">
        <v>2.68600001335144</v>
      </c>
      <c r="BO477" s="4" t="n">
        <v>-0.57</v>
      </c>
      <c r="BP477" s="4" t="n">
        <v>2.90350001335144</v>
      </c>
      <c r="BQ477" s="4" t="n">
        <v>2.46600001335144</v>
      </c>
      <c r="BR477" s="4" t="n">
        <v>2.40100001335144</v>
      </c>
      <c r="BS477" s="4" t="n">
        <v>2.37350001335144</v>
      </c>
      <c r="BT477" s="4" t="n">
        <v>2.52600001335144</v>
      </c>
      <c r="BU477" s="4" t="n">
        <v>2.59350001335144</v>
      </c>
      <c r="BV477" s="4" t="n">
        <v>2.70100001335144</v>
      </c>
      <c r="BW477" s="4" t="n">
        <v>2.31100001335144</v>
      </c>
      <c r="BX477" s="4" t="n">
        <v>3.03100001335144</v>
      </c>
      <c r="BY477" s="4" t="n">
        <v>3.63100001335144</v>
      </c>
      <c r="BZ477" s="4" t="n">
        <v>2.51350001335144</v>
      </c>
      <c r="CA477" s="4" t="n">
        <v>2.45500489181902</v>
      </c>
      <c r="CB477" s="4"/>
      <c r="CC477" s="4" t="n">
        <v>2.34514284133911</v>
      </c>
      <c r="CD477" s="4" t="n">
        <v>-0.586</v>
      </c>
      <c r="CE477" s="4" t="n">
        <v>2.40014284133911</v>
      </c>
      <c r="CF477" s="4" t="n">
        <v>2.15014284133911</v>
      </c>
      <c r="CG477" s="4" t="n">
        <v>2.06014284133911</v>
      </c>
      <c r="CH477" s="4" t="n">
        <v>1.87514284133911</v>
      </c>
      <c r="CI477" s="4" t="n">
        <v>2.19264284133911</v>
      </c>
      <c r="CJ477" s="4" t="n">
        <v>2.32764284133911</v>
      </c>
      <c r="CK477" s="4" t="n">
        <v>2.40014284133911</v>
      </c>
      <c r="CL477" s="4" t="n">
        <v>1.67514284133911</v>
      </c>
      <c r="CM477" s="4" t="n">
        <v>2.49264284133911</v>
      </c>
      <c r="CN477" s="4" t="n">
        <v>2.61014284133911</v>
      </c>
      <c r="CO477" s="4" t="n">
        <v>2.20764284133911</v>
      </c>
      <c r="CP477" s="4"/>
      <c r="CR477" s="4" t="n">
        <v>2.61000489181902</v>
      </c>
      <c r="CS477" s="4" t="n">
        <v>1.88800489181902</v>
      </c>
      <c r="CT477" s="4" t="n">
        <v>2.83000489181902</v>
      </c>
      <c r="CU477" s="4" t="n">
        <v>2.40500489181902</v>
      </c>
      <c r="CV477" s="4" t="n">
        <v>2.34000489181902</v>
      </c>
      <c r="CW477" s="4" t="n">
        <v>2.27750489181902</v>
      </c>
      <c r="CX477" s="4" t="n">
        <v>2.45250489181902</v>
      </c>
      <c r="CY477" s="4" t="n">
        <v>2.53000489181902</v>
      </c>
      <c r="CZ477" s="4" t="n">
        <v>2.64500489181902</v>
      </c>
      <c r="DA477" s="4" t="n">
        <v>2.22700489181902</v>
      </c>
      <c r="DB477" s="4" t="n">
        <v>2.93000489181902</v>
      </c>
      <c r="DC477" s="4" t="n">
        <v>3.50000489181902</v>
      </c>
      <c r="DD477" s="4" t="n">
        <v>2.45000489181902</v>
      </c>
    </row>
    <row r="478" customFormat="false" ht="12.75" hidden="false" customHeight="false" outlineLevel="0" collapsed="false">
      <c r="A478" s="56" t="n">
        <v>35976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 t="n">
        <v>2.3493333307902</v>
      </c>
      <c r="P478" s="4"/>
      <c r="Q478" s="4" t="n">
        <v>2.2843333307902</v>
      </c>
      <c r="R478" s="4" t="n">
        <v>2.4693333307902</v>
      </c>
      <c r="S478" s="4" t="n">
        <v>-0.985</v>
      </c>
      <c r="T478" s="4" t="n">
        <v>2.5193333307902</v>
      </c>
      <c r="U478" s="4" t="n">
        <v>2.2918333307902</v>
      </c>
      <c r="V478" s="4" t="n">
        <v>2.1193333307902</v>
      </c>
      <c r="W478" s="4" t="n">
        <v>1.7793333307902</v>
      </c>
      <c r="X478" s="4" t="n">
        <v>2.3518333307902</v>
      </c>
      <c r="Y478" s="4" t="n">
        <v>2.4768333307902</v>
      </c>
      <c r="Z478" s="4" t="n">
        <v>2.4743333307902</v>
      </c>
      <c r="AA478" s="4" t="n">
        <v>1.4368333307902</v>
      </c>
      <c r="AB478" s="4" t="n">
        <v>2.5743333307902</v>
      </c>
      <c r="AC478" s="4" t="n">
        <v>2.6743333307902</v>
      </c>
      <c r="AD478" s="4" t="n">
        <v>2.3618333307902</v>
      </c>
      <c r="AE478" s="4" t="n">
        <v>2.18314287185669</v>
      </c>
      <c r="AF478" s="4"/>
      <c r="AG478" s="4" t="n">
        <v>2.11314287185669</v>
      </c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 t="n">
        <v>2.50840002059937</v>
      </c>
      <c r="BL478" s="4"/>
      <c r="BM478" s="4" t="n">
        <v>2.45840002059937</v>
      </c>
      <c r="BN478" s="4" t="n">
        <v>2.67340002059937</v>
      </c>
      <c r="BO478" s="4" t="n">
        <v>-0.57</v>
      </c>
      <c r="BP478" s="4" t="n">
        <v>2.88590002059937</v>
      </c>
      <c r="BQ478" s="4" t="n">
        <v>2.45340002059937</v>
      </c>
      <c r="BR478" s="4" t="n">
        <v>2.39090002059937</v>
      </c>
      <c r="BS478" s="4" t="n">
        <v>2.35840002059937</v>
      </c>
      <c r="BT478" s="4" t="n">
        <v>2.51090002059937</v>
      </c>
      <c r="BU478" s="4" t="n">
        <v>2.57840002059937</v>
      </c>
      <c r="BV478" s="4" t="n">
        <v>2.68590002059937</v>
      </c>
      <c r="BW478" s="4" t="n">
        <v>2.29840002059937</v>
      </c>
      <c r="BX478" s="4" t="n">
        <v>3.01840002059937</v>
      </c>
      <c r="BY478" s="4" t="n">
        <v>3.61840002059937</v>
      </c>
      <c r="BZ478" s="4" t="n">
        <v>2.48840002059937</v>
      </c>
      <c r="CA478" s="4" t="n">
        <v>2.45408706756168</v>
      </c>
      <c r="CB478" s="4"/>
      <c r="CC478" s="4" t="n">
        <v>2.33814287185669</v>
      </c>
      <c r="CD478" s="4" t="n">
        <v>-0.586</v>
      </c>
      <c r="CE478" s="4" t="n">
        <v>2.39314287185669</v>
      </c>
      <c r="CF478" s="4" t="n">
        <v>2.15564287185669</v>
      </c>
      <c r="CG478" s="4" t="n">
        <v>2.05814287185669</v>
      </c>
      <c r="CH478" s="4" t="n">
        <v>1.86814287185669</v>
      </c>
      <c r="CI478" s="4" t="n">
        <v>2.18564287185669</v>
      </c>
      <c r="CJ478" s="4" t="n">
        <v>2.32064287185669</v>
      </c>
      <c r="CK478" s="4" t="n">
        <v>2.35814287185669</v>
      </c>
      <c r="CL478" s="4" t="n">
        <v>1.66814287185669</v>
      </c>
      <c r="CM478" s="4" t="n">
        <v>2.48564287185669</v>
      </c>
      <c r="CN478" s="4" t="n">
        <v>2.60314287185669</v>
      </c>
      <c r="CO478" s="4" t="n">
        <v>2.19814287185669</v>
      </c>
      <c r="CP478" s="4"/>
      <c r="CR478" s="4" t="n">
        <v>2.60908706756168</v>
      </c>
      <c r="CS478" s="4" t="n">
        <v>1.88708706756168</v>
      </c>
      <c r="CT478" s="4" t="n">
        <v>2.82908706756168</v>
      </c>
      <c r="CU478" s="4" t="n">
        <v>2.38908706756168</v>
      </c>
      <c r="CV478" s="4" t="n">
        <v>2.35408706756168</v>
      </c>
      <c r="CW478" s="4" t="n">
        <v>2.27658706756168</v>
      </c>
      <c r="CX478" s="4" t="n">
        <v>2.45158706756168</v>
      </c>
      <c r="CY478" s="4" t="n">
        <v>2.52908706756168</v>
      </c>
      <c r="CZ478" s="4" t="n">
        <v>2.65908706756168</v>
      </c>
      <c r="DA478" s="4" t="n">
        <v>2.22608706756168</v>
      </c>
      <c r="DB478" s="4" t="n">
        <v>2.92908706756168</v>
      </c>
      <c r="DC478" s="4" t="n">
        <v>3.49908706756168</v>
      </c>
      <c r="DD478" s="4" t="n">
        <v>2.44658706756168</v>
      </c>
    </row>
    <row r="479" customFormat="false" ht="12.75" hidden="false" customHeight="false" outlineLevel="0" collapsed="false">
      <c r="A479" s="56" t="n">
        <v>35977</v>
      </c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 t="n">
        <v>2.34266667048136</v>
      </c>
      <c r="P479" s="4"/>
      <c r="Q479" s="4" t="n">
        <v>2.27766667048136</v>
      </c>
      <c r="R479" s="4" t="n">
        <v>2.46266667048136</v>
      </c>
      <c r="S479" s="4" t="n">
        <v>-0.985</v>
      </c>
      <c r="T479" s="4" t="n">
        <v>2.49766667048136</v>
      </c>
      <c r="U479" s="4" t="n">
        <v>2.27766667048136</v>
      </c>
      <c r="V479" s="4" t="n">
        <v>2.11766667048136</v>
      </c>
      <c r="W479" s="4" t="n">
        <v>1.78016667048136</v>
      </c>
      <c r="X479" s="4" t="n">
        <v>2.33766667048136</v>
      </c>
      <c r="Y479" s="4" t="n">
        <v>2.47016667048136</v>
      </c>
      <c r="Z479" s="4" t="n">
        <v>2.48766667048136</v>
      </c>
      <c r="AA479" s="4" t="n">
        <v>1.48766667048136</v>
      </c>
      <c r="AB479" s="4" t="n">
        <v>2.56766667048136</v>
      </c>
      <c r="AC479" s="4" t="n">
        <v>2.66766667048136</v>
      </c>
      <c r="AD479" s="4" t="n">
        <v>2.35516667048136</v>
      </c>
      <c r="AE479" s="4" t="n">
        <v>2.18071430615016</v>
      </c>
      <c r="AF479" s="4"/>
      <c r="AG479" s="4" t="n">
        <v>2.11071430615016</v>
      </c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 t="n">
        <v>2.50259996414185</v>
      </c>
      <c r="BL479" s="4"/>
      <c r="BM479" s="4" t="n">
        <v>2.45259996414185</v>
      </c>
      <c r="BN479" s="4" t="n">
        <v>2.66759996414185</v>
      </c>
      <c r="BO479" s="4" t="n">
        <v>-0.57</v>
      </c>
      <c r="BP479" s="4" t="n">
        <v>2.87759996414185</v>
      </c>
      <c r="BQ479" s="4" t="n">
        <v>2.44759996414185</v>
      </c>
      <c r="BR479" s="4" t="n">
        <v>2.38259996414185</v>
      </c>
      <c r="BS479" s="4" t="n">
        <v>2.35759996414185</v>
      </c>
      <c r="BT479" s="4" t="n">
        <v>2.50259996414185</v>
      </c>
      <c r="BU479" s="4" t="n">
        <v>2.57259996414185</v>
      </c>
      <c r="BV479" s="4" t="n">
        <v>2.71759996414185</v>
      </c>
      <c r="BW479" s="4" t="n">
        <v>2.29759996414185</v>
      </c>
      <c r="BX479" s="4" t="n">
        <v>3.01259996414185</v>
      </c>
      <c r="BY479" s="4" t="n">
        <v>3.61259996414185</v>
      </c>
      <c r="BZ479" s="4" t="n">
        <v>2.48259996414185</v>
      </c>
      <c r="CA479" s="4" t="n">
        <v>2.44909688337754</v>
      </c>
      <c r="CB479" s="4"/>
      <c r="CC479" s="4" t="n">
        <v>2.33571430615016</v>
      </c>
      <c r="CD479" s="4" t="n">
        <v>-0.586</v>
      </c>
      <c r="CE479" s="4" t="n">
        <v>2.39071430615016</v>
      </c>
      <c r="CF479" s="4" t="n">
        <v>2.15321430615016</v>
      </c>
      <c r="CG479" s="4" t="n">
        <v>2.07071430615016</v>
      </c>
      <c r="CH479" s="4" t="n">
        <v>1.86571430615016</v>
      </c>
      <c r="CI479" s="4" t="n">
        <v>2.18321430615016</v>
      </c>
      <c r="CJ479" s="4" t="n">
        <v>2.31821430615016</v>
      </c>
      <c r="CK479" s="4" t="n">
        <v>2.37071430615016</v>
      </c>
      <c r="CL479" s="4" t="n">
        <v>1.66571430615016</v>
      </c>
      <c r="CM479" s="4" t="n">
        <v>2.48321430615016</v>
      </c>
      <c r="CN479" s="4" t="n">
        <v>2.60071430615016</v>
      </c>
      <c r="CO479" s="4" t="n">
        <v>2.19571430615016</v>
      </c>
      <c r="CP479" s="4"/>
      <c r="CR479" s="4" t="n">
        <v>2.60409688337754</v>
      </c>
      <c r="CS479" s="4" t="n">
        <v>1.88209688337754</v>
      </c>
      <c r="CT479" s="4" t="n">
        <v>2.82409688337754</v>
      </c>
      <c r="CU479" s="4" t="n">
        <v>2.38409688337754</v>
      </c>
      <c r="CV479" s="4" t="n">
        <v>2.34909688337754</v>
      </c>
      <c r="CW479" s="4" t="n">
        <v>2.27159688337754</v>
      </c>
      <c r="CX479" s="4" t="n">
        <v>2.44659688337754</v>
      </c>
      <c r="CY479" s="4" t="n">
        <v>2.52409688337754</v>
      </c>
      <c r="CZ479" s="4" t="n">
        <v>2.65409688337754</v>
      </c>
      <c r="DA479" s="4" t="n">
        <v>2.22109688337754</v>
      </c>
      <c r="DB479" s="4" t="n">
        <v>2.92409688337754</v>
      </c>
      <c r="DC479" s="4" t="n">
        <v>3.49409688337754</v>
      </c>
      <c r="DD479" s="4" t="n">
        <v>2.44159688337754</v>
      </c>
    </row>
    <row r="480" customFormat="false" ht="12.75" hidden="false" customHeight="false" outlineLevel="0" collapsed="false">
      <c r="A480" s="56" t="n">
        <v>35978</v>
      </c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 t="n">
        <v>2.27500002543131</v>
      </c>
      <c r="P480" s="4"/>
      <c r="Q480" s="4" t="n">
        <v>2.20500002543132</v>
      </c>
      <c r="R480" s="4" t="n">
        <v>2.39000002543132</v>
      </c>
      <c r="S480" s="4" t="n">
        <v>-0.985</v>
      </c>
      <c r="T480" s="4" t="n">
        <v>2.42500002543132</v>
      </c>
      <c r="U480" s="4" t="n">
        <v>2.20750002543132</v>
      </c>
      <c r="V480" s="4" t="n">
        <v>2.04250002543132</v>
      </c>
      <c r="W480" s="4" t="n">
        <v>1.72500002543132</v>
      </c>
      <c r="X480" s="4" t="n">
        <v>2.27000002543132</v>
      </c>
      <c r="Y480" s="4" t="n">
        <v>2.39750002543132</v>
      </c>
      <c r="Z480" s="4" t="n">
        <v>2.41500002543132</v>
      </c>
      <c r="AA480" s="4" t="n">
        <v>1.49000002543132</v>
      </c>
      <c r="AB480" s="4" t="n">
        <v>2.48750002543132</v>
      </c>
      <c r="AC480" s="4" t="n">
        <v>2.59750002543132</v>
      </c>
      <c r="AD480" s="4" t="n">
        <v>2.28750002543132</v>
      </c>
      <c r="AE480" s="4" t="n">
        <v>2.15942860194615</v>
      </c>
      <c r="AF480" s="4"/>
      <c r="AG480" s="4" t="n">
        <v>2.09942860194615</v>
      </c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 t="n">
        <v>2.45990001678467</v>
      </c>
      <c r="BL480" s="4"/>
      <c r="BM480" s="4" t="n">
        <v>2.42740001678467</v>
      </c>
      <c r="BN480" s="4" t="n">
        <v>2.62740001678467</v>
      </c>
      <c r="BO480" s="4" t="n">
        <v>-0.57</v>
      </c>
      <c r="BP480" s="4" t="n">
        <v>2.83490001678467</v>
      </c>
      <c r="BQ480" s="4" t="n">
        <v>2.40990001678467</v>
      </c>
      <c r="BR480" s="4" t="n">
        <v>2.34490001678467</v>
      </c>
      <c r="BS480" s="4" t="n">
        <v>2.32740001678467</v>
      </c>
      <c r="BT480" s="4" t="n">
        <v>2.46240001678467</v>
      </c>
      <c r="BU480" s="4" t="n">
        <v>2.53240001678467</v>
      </c>
      <c r="BV480" s="4" t="n">
        <v>2.65240001678467</v>
      </c>
      <c r="BW480" s="4" t="n">
        <v>2.29740001678467</v>
      </c>
      <c r="BX480" s="4" t="n">
        <v>2.95740001678467</v>
      </c>
      <c r="BY480" s="4" t="n">
        <v>3.55490001678467</v>
      </c>
      <c r="BZ480" s="4" t="n">
        <v>2.44240001678467</v>
      </c>
      <c r="CA480" s="4" t="n">
        <v>2.41301970546931</v>
      </c>
      <c r="CB480" s="4"/>
      <c r="CC480" s="4" t="n">
        <v>2.31442860194615</v>
      </c>
      <c r="CD480" s="4" t="n">
        <v>-0.586</v>
      </c>
      <c r="CE480" s="4" t="n">
        <v>2.36442860194615</v>
      </c>
      <c r="CF480" s="4" t="n">
        <v>2.12442860194615</v>
      </c>
      <c r="CG480" s="4" t="n">
        <v>2.03442860194615</v>
      </c>
      <c r="CH480" s="4" t="n">
        <v>1.83442860194615</v>
      </c>
      <c r="CI480" s="4" t="n">
        <v>2.16192860194615</v>
      </c>
      <c r="CJ480" s="4" t="n">
        <v>2.29692860194615</v>
      </c>
      <c r="CK480" s="4" t="n">
        <v>2.34442860194615</v>
      </c>
      <c r="CL480" s="4" t="n">
        <v>1.68442860194615</v>
      </c>
      <c r="CM480" s="4" t="n">
        <v>2.46192860194615</v>
      </c>
      <c r="CN480" s="4" t="n">
        <v>2.57942860194615</v>
      </c>
      <c r="CO480" s="4" t="n">
        <v>2.17442860194615</v>
      </c>
      <c r="CP480" s="4"/>
      <c r="CR480" s="4" t="n">
        <v>2.57551970546931</v>
      </c>
      <c r="CS480" s="4" t="n">
        <v>1.85351970546931</v>
      </c>
      <c r="CT480" s="4" t="n">
        <v>2.79551970546931</v>
      </c>
      <c r="CU480" s="4" t="n">
        <v>2.37301970546931</v>
      </c>
      <c r="CV480" s="4" t="n">
        <v>2.32051970546931</v>
      </c>
      <c r="CW480" s="4" t="n">
        <v>2.25551970546931</v>
      </c>
      <c r="CX480" s="4" t="n">
        <v>2.41551970546931</v>
      </c>
      <c r="CY480" s="4" t="n">
        <v>2.49551970546931</v>
      </c>
      <c r="CZ480" s="4" t="n">
        <v>2.62551970546931</v>
      </c>
      <c r="DA480" s="4" t="n">
        <v>2.19251970546931</v>
      </c>
      <c r="DB480" s="4" t="n">
        <v>2.89551970546931</v>
      </c>
      <c r="DC480" s="4" t="n">
        <v>3.46551970546931</v>
      </c>
      <c r="DD480" s="4" t="n">
        <v>2.41301970546931</v>
      </c>
    </row>
    <row r="481" customFormat="false" ht="12.75" hidden="false" customHeight="false" outlineLevel="0" collapsed="false">
      <c r="A481" s="56" t="n">
        <v>35982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 t="n">
        <v>2.27216667175293</v>
      </c>
      <c r="P481" s="4"/>
      <c r="Q481" s="4" t="n">
        <v>2.21216667175293</v>
      </c>
      <c r="R481" s="4" t="n">
        <v>2.39466667175293</v>
      </c>
      <c r="S481" s="4" t="n">
        <v>-0.985</v>
      </c>
      <c r="T481" s="4" t="n">
        <v>2.42716667175293</v>
      </c>
      <c r="U481" s="4" t="n">
        <v>2.21216667175293</v>
      </c>
      <c r="V481" s="4" t="n">
        <v>2.04716667175293</v>
      </c>
      <c r="W481" s="4" t="n">
        <v>1.72466667175293</v>
      </c>
      <c r="X481" s="4" t="n">
        <v>2.27466667175293</v>
      </c>
      <c r="Y481" s="4" t="n">
        <v>2.39841667175293</v>
      </c>
      <c r="Z481" s="4" t="n">
        <v>2.41466667175293</v>
      </c>
      <c r="AA481" s="4" t="n">
        <v>1.48166667175293</v>
      </c>
      <c r="AB481" s="4" t="n">
        <v>2.48966667175293</v>
      </c>
      <c r="AC481" s="4" t="n">
        <v>2.59716667175293</v>
      </c>
      <c r="AD481" s="4" t="n">
        <v>2.28716667175293</v>
      </c>
      <c r="AE481" s="4" t="n">
        <v>2.16900001798357</v>
      </c>
      <c r="AF481" s="4"/>
      <c r="AG481" s="4" t="n">
        <v>2.10900001798357</v>
      </c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 t="n">
        <v>2.46669995307922</v>
      </c>
      <c r="BL481" s="4"/>
      <c r="BM481" s="4" t="n">
        <v>2.42419995307922</v>
      </c>
      <c r="BN481" s="4" t="n">
        <v>2.63419995307922</v>
      </c>
      <c r="BO481" s="4" t="n">
        <v>-0.57</v>
      </c>
      <c r="BP481" s="4" t="n">
        <v>2.82919995307922</v>
      </c>
      <c r="BQ481" s="4" t="n">
        <v>2.41669995307922</v>
      </c>
      <c r="BR481" s="4" t="n">
        <v>2.35169995307922</v>
      </c>
      <c r="BS481" s="4" t="n">
        <v>2.33419995307922</v>
      </c>
      <c r="BT481" s="4" t="n">
        <v>2.46919995307922</v>
      </c>
      <c r="BU481" s="4" t="n">
        <v>2.53919995307922</v>
      </c>
      <c r="BV481" s="4" t="n">
        <v>2.65169995307922</v>
      </c>
      <c r="BW481" s="4" t="n">
        <v>2.29719995307922</v>
      </c>
      <c r="BX481" s="4" t="n">
        <v>2.96169995307922</v>
      </c>
      <c r="BY481" s="4" t="n">
        <v>3.56044995307922</v>
      </c>
      <c r="BZ481" s="4" t="n">
        <v>2.44919995307922</v>
      </c>
      <c r="CA481" s="4" t="n">
        <v>2.43119997024536</v>
      </c>
      <c r="CB481" s="4"/>
      <c r="CC481" s="4" t="n">
        <v>2.32400001798357</v>
      </c>
      <c r="CD481" s="4" t="n">
        <v>-0.586</v>
      </c>
      <c r="CE481" s="4" t="n">
        <v>2.37400001798357</v>
      </c>
      <c r="CF481" s="4" t="n">
        <v>2.13400001798357</v>
      </c>
      <c r="CG481" s="4" t="n">
        <v>2.04400001798357</v>
      </c>
      <c r="CH481" s="4" t="n">
        <v>1.84400001798357</v>
      </c>
      <c r="CI481" s="4" t="n">
        <v>2.17150001798357</v>
      </c>
      <c r="CJ481" s="4" t="n">
        <v>2.30650001798357</v>
      </c>
      <c r="CK481" s="4" t="n">
        <v>2.37650001798357</v>
      </c>
      <c r="CL481" s="4" t="n">
        <v>1.69700001798357</v>
      </c>
      <c r="CM481" s="4" t="n">
        <v>2.47150001798357</v>
      </c>
      <c r="CN481" s="4" t="n">
        <v>2.58525001798357</v>
      </c>
      <c r="CO481" s="4" t="n">
        <v>2.18400001798357</v>
      </c>
      <c r="CP481" s="4"/>
      <c r="CR481" s="4" t="n">
        <v>2.59119997024536</v>
      </c>
      <c r="CS481" s="4" t="n">
        <v>1.86919997024536</v>
      </c>
      <c r="CT481" s="4" t="n">
        <v>2.79119997024536</v>
      </c>
      <c r="CU481" s="4" t="n">
        <v>2.38869997024536</v>
      </c>
      <c r="CV481" s="4" t="n">
        <v>2.33619997024536</v>
      </c>
      <c r="CW481" s="4" t="n">
        <v>2.26119997024536</v>
      </c>
      <c r="CX481" s="4" t="n">
        <v>2.43369997024536</v>
      </c>
      <c r="CY481" s="4" t="n">
        <v>2.50869997024536</v>
      </c>
      <c r="CZ481" s="4" t="n">
        <v>2.62119997024536</v>
      </c>
      <c r="DA481" s="4" t="n">
        <v>2.22019997024536</v>
      </c>
      <c r="DB481" s="4" t="n">
        <v>2.91119997024536</v>
      </c>
      <c r="DC481" s="4" t="n">
        <v>3.48119997024536</v>
      </c>
      <c r="DD481" s="4" t="n">
        <v>2.42869997024536</v>
      </c>
    </row>
    <row r="482" customFormat="false" ht="12.75" hidden="false" customHeight="false" outlineLevel="0" collapsed="false">
      <c r="A482" s="56" t="n">
        <v>35983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 t="n">
        <v>2.27733330408732</v>
      </c>
      <c r="P482" s="4"/>
      <c r="Q482" s="4" t="n">
        <v>2.20733330408732</v>
      </c>
      <c r="R482" s="4" t="n">
        <v>2.39733330408732</v>
      </c>
      <c r="S482" s="4" t="n">
        <v>-0.985</v>
      </c>
      <c r="T482" s="4" t="n">
        <v>2.42733330408732</v>
      </c>
      <c r="U482" s="4" t="n">
        <v>2.21483330408732</v>
      </c>
      <c r="V482" s="4" t="n">
        <v>2.04733330408732</v>
      </c>
      <c r="W482" s="4" t="n">
        <v>1.71983330408732</v>
      </c>
      <c r="X482" s="4" t="n">
        <v>2.27483330408732</v>
      </c>
      <c r="Y482" s="4" t="n">
        <v>2.40108330408732</v>
      </c>
      <c r="Z482" s="4" t="n">
        <v>2.44233330408732</v>
      </c>
      <c r="AA482" s="4" t="n">
        <v>1.48233330408732</v>
      </c>
      <c r="AB482" s="4" t="n">
        <v>2.49233330408732</v>
      </c>
      <c r="AC482" s="4" t="n">
        <v>2.60483330408732</v>
      </c>
      <c r="AD482" s="4" t="n">
        <v>2.28983330408732</v>
      </c>
      <c r="AE482" s="4" t="n">
        <v>2.17899996212551</v>
      </c>
      <c r="AF482" s="4"/>
      <c r="AG482" s="4" t="n">
        <v>2.11899996212551</v>
      </c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 t="n">
        <v>2.47000000953674</v>
      </c>
      <c r="BL482" s="4"/>
      <c r="BM482" s="4" t="n">
        <v>2.43500000953674</v>
      </c>
      <c r="BN482" s="4" t="n">
        <v>2.64000000953674</v>
      </c>
      <c r="BO482" s="4" t="n">
        <v>-0.57</v>
      </c>
      <c r="BP482" s="4" t="n">
        <v>2.84000000953674</v>
      </c>
      <c r="BQ482" s="4" t="n">
        <v>2.43000000953674</v>
      </c>
      <c r="BR482" s="4" t="n">
        <v>2.35500000953674</v>
      </c>
      <c r="BS482" s="4" t="n">
        <v>2.33500000953674</v>
      </c>
      <c r="BT482" s="4" t="n">
        <v>2.47000000953674</v>
      </c>
      <c r="BU482" s="4" t="n">
        <v>2.53750000953674</v>
      </c>
      <c r="BV482" s="4" t="n">
        <v>2.65500000953674</v>
      </c>
      <c r="BW482" s="4" t="n">
        <v>2.29600000953674</v>
      </c>
      <c r="BX482" s="4" t="n">
        <v>2.96750000953674</v>
      </c>
      <c r="BY482" s="4" t="n">
        <v>3.56625000953674</v>
      </c>
      <c r="BZ482" s="4" t="n">
        <v>2.46250000953674</v>
      </c>
      <c r="CA482" s="4" t="n">
        <v>2.43699997901917</v>
      </c>
      <c r="CB482" s="4"/>
      <c r="CC482" s="4" t="n">
        <v>2.32899996212551</v>
      </c>
      <c r="CD482" s="4" t="n">
        <v>-0.586</v>
      </c>
      <c r="CE482" s="4" t="n">
        <v>2.37649996212551</v>
      </c>
      <c r="CF482" s="4" t="n">
        <v>2.13899996212551</v>
      </c>
      <c r="CG482" s="4" t="n">
        <v>2.05649996212551</v>
      </c>
      <c r="CH482" s="4" t="n">
        <v>1.85899996212551</v>
      </c>
      <c r="CI482" s="4" t="n">
        <v>2.17399996212551</v>
      </c>
      <c r="CJ482" s="4" t="n">
        <v>2.31149996212551</v>
      </c>
      <c r="CK482" s="4" t="n">
        <v>2.39149996212551</v>
      </c>
      <c r="CL482" s="4" t="n">
        <v>1.68699996212551</v>
      </c>
      <c r="CM482" s="4" t="n">
        <v>2.47649996212551</v>
      </c>
      <c r="CN482" s="4" t="n">
        <v>2.59024996212551</v>
      </c>
      <c r="CO482" s="4" t="n">
        <v>2.18899996212551</v>
      </c>
      <c r="CP482" s="4"/>
      <c r="CR482" s="4" t="n">
        <v>2.59699997901917</v>
      </c>
      <c r="CS482" s="4" t="n">
        <v>1.85699997901917</v>
      </c>
      <c r="CT482" s="4" t="n">
        <v>2.80199997901917</v>
      </c>
      <c r="CU482" s="4" t="n">
        <v>2.38949997901917</v>
      </c>
      <c r="CV482" s="4" t="n">
        <v>2.34199997901917</v>
      </c>
      <c r="CW482" s="4" t="n">
        <v>2.26699997901917</v>
      </c>
      <c r="CX482" s="4" t="n">
        <v>2.43449997901917</v>
      </c>
      <c r="CY482" s="4" t="n">
        <v>2.51449997901917</v>
      </c>
      <c r="CZ482" s="4" t="n">
        <v>2.62699997901917</v>
      </c>
      <c r="DA482" s="4" t="n">
        <v>2.22599997901917</v>
      </c>
      <c r="DB482" s="4" t="n">
        <v>2.91699997901917</v>
      </c>
      <c r="DC482" s="4" t="n">
        <v>3.48699997901917</v>
      </c>
      <c r="DD482" s="4" t="n">
        <v>2.43449997901917</v>
      </c>
    </row>
    <row r="483" customFormat="false" ht="12.75" hidden="false" customHeight="false" outlineLevel="0" collapsed="false">
      <c r="A483" s="56" t="n">
        <v>35984</v>
      </c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28" t="n">
        <v>2.25400002797445</v>
      </c>
      <c r="P483" s="28"/>
      <c r="Q483" s="28" t="n">
        <v>2.18900002797445</v>
      </c>
      <c r="R483" s="28" t="n">
        <v>2.37900002797445</v>
      </c>
      <c r="S483" s="28" t="n">
        <v>1.56900002797445</v>
      </c>
      <c r="T483" s="28" t="n">
        <v>2.41400002797445</v>
      </c>
      <c r="U483" s="28" t="n">
        <v>2.20150002797445</v>
      </c>
      <c r="V483" s="28" t="n">
        <v>2.02650002797445</v>
      </c>
      <c r="W483" s="28" t="n">
        <v>1.72900002797445</v>
      </c>
      <c r="X483" s="28" t="n">
        <v>2.25900002797445</v>
      </c>
      <c r="Y483" s="28" t="n">
        <v>2.37900002797445</v>
      </c>
      <c r="Z483" s="28" t="n">
        <v>2.42900002797445</v>
      </c>
      <c r="AA483" s="28" t="n">
        <v>1.51900002797445</v>
      </c>
      <c r="AB483" s="28" t="n">
        <v>2.47400002797445</v>
      </c>
      <c r="AC483" s="28" t="n">
        <v>2.58150002797445</v>
      </c>
      <c r="AD483" s="28" t="n">
        <v>2.26650002797445</v>
      </c>
      <c r="AE483" s="28" t="n">
        <v>2.15399997166225</v>
      </c>
      <c r="AF483" s="28"/>
      <c r="AG483" s="28" t="n">
        <v>2.10399997166225</v>
      </c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28" t="n">
        <v>2.44960000038147</v>
      </c>
      <c r="BL483" s="28"/>
      <c r="BM483" s="28" t="n">
        <v>2.43710000038147</v>
      </c>
      <c r="BN483" s="28" t="n">
        <v>2.62960000038147</v>
      </c>
      <c r="BO483" s="28" t="n">
        <v>2.05960000038147</v>
      </c>
      <c r="BP483" s="28" t="n">
        <v>2.82460000038147</v>
      </c>
      <c r="BQ483" s="28" t="n">
        <v>2.40710000038147</v>
      </c>
      <c r="BR483" s="28" t="n">
        <v>2.34460000038147</v>
      </c>
      <c r="BS483" s="28" t="n">
        <v>2.32960000038147</v>
      </c>
      <c r="BT483" s="28" t="n">
        <v>2.45710000038147</v>
      </c>
      <c r="BU483" s="28" t="n">
        <v>2.51960000038147</v>
      </c>
      <c r="BV483" s="28" t="n">
        <v>2.64460000038147</v>
      </c>
      <c r="BW483" s="28" t="n">
        <v>2.32960000038147</v>
      </c>
      <c r="BX483" s="28" t="n">
        <v>2.95460000038147</v>
      </c>
      <c r="BY483" s="28" t="n">
        <v>3.55460000038147</v>
      </c>
      <c r="BZ483" s="28" t="n">
        <v>2.44960000038147</v>
      </c>
      <c r="CA483" s="28" t="n">
        <v>2.42199994087219</v>
      </c>
      <c r="CB483" s="28"/>
      <c r="CC483" s="28" t="n">
        <v>2.31899997166225</v>
      </c>
      <c r="CD483" s="28" t="n">
        <v>1.72899997166225</v>
      </c>
      <c r="CE483" s="28" t="n">
        <v>2.36649997166225</v>
      </c>
      <c r="CF483" s="28" t="n">
        <v>2.11899997166225</v>
      </c>
      <c r="CG483" s="28" t="n">
        <v>2.04399997166225</v>
      </c>
      <c r="CH483" s="28" t="n">
        <v>1.84899997166225</v>
      </c>
      <c r="CI483" s="28" t="n">
        <v>2.16149997166225</v>
      </c>
      <c r="CJ483" s="28" t="n">
        <v>2.29399997166225</v>
      </c>
      <c r="CK483" s="28" t="n">
        <v>2.37899997166225</v>
      </c>
      <c r="CL483" s="28" t="n">
        <v>1.57899997166225</v>
      </c>
      <c r="CM483" s="28" t="n">
        <v>2.46649997166225</v>
      </c>
      <c r="CN483" s="28" t="n">
        <v>2.58024997166225</v>
      </c>
      <c r="CO483" s="28" t="n">
        <v>2.17899997166225</v>
      </c>
      <c r="CP483" s="4"/>
      <c r="CR483" s="28" t="n">
        <v>2.58699994087219</v>
      </c>
      <c r="CS483" s="28" t="n">
        <v>1.75699994087219</v>
      </c>
      <c r="CT483" s="28" t="n">
        <v>2.78699994087219</v>
      </c>
      <c r="CU483" s="28" t="n">
        <v>2.36949994087219</v>
      </c>
      <c r="CV483" s="28" t="n">
        <v>2.33199994087219</v>
      </c>
      <c r="CW483" s="28" t="n">
        <v>2.24699994087219</v>
      </c>
      <c r="CX483" s="28" t="n">
        <v>2.42699994087219</v>
      </c>
      <c r="CY483" s="28" t="n">
        <v>2.49949994087219</v>
      </c>
      <c r="CZ483" s="28" t="n">
        <v>2.61699994087219</v>
      </c>
      <c r="DA483" s="28" t="n">
        <v>2.21599994087219</v>
      </c>
      <c r="DB483" s="28" t="n">
        <v>2.90699994087219</v>
      </c>
      <c r="DC483" s="28" t="n">
        <v>3.47699994087219</v>
      </c>
      <c r="DD483" s="28" t="n">
        <v>2.42449994087219</v>
      </c>
    </row>
    <row r="484" customFormat="false" ht="12.75" hidden="false" customHeight="false" outlineLevel="0" collapsed="false">
      <c r="A484" s="56" t="n">
        <v>35985</v>
      </c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28" t="n">
        <v>2.21299997965495</v>
      </c>
      <c r="P484" s="28"/>
      <c r="Q484" s="28" t="n">
        <v>2.14799997965495</v>
      </c>
      <c r="R484" s="28" t="n">
        <v>2.33799997965495</v>
      </c>
      <c r="S484" s="28" t="n">
        <v>1.36799997965495</v>
      </c>
      <c r="T484" s="28" t="n">
        <v>2.37299997965495</v>
      </c>
      <c r="U484" s="28" t="n">
        <v>2.16299997965495</v>
      </c>
      <c r="V484" s="28" t="n">
        <v>1.99299997965495</v>
      </c>
      <c r="W484" s="28" t="n">
        <v>1.72799997965495</v>
      </c>
      <c r="X484" s="28" t="n">
        <v>2.21799997965495</v>
      </c>
      <c r="Y484" s="28" t="n">
        <v>2.33549997965495</v>
      </c>
      <c r="Z484" s="28" t="n">
        <v>2.38299997965495</v>
      </c>
      <c r="AA484" s="28" t="n">
        <v>1.50799997965495</v>
      </c>
      <c r="AB484" s="28" t="n">
        <v>2.43299997965495</v>
      </c>
      <c r="AC484" s="28" t="n">
        <v>2.54049997965495</v>
      </c>
      <c r="AD484" s="28" t="n">
        <v>2.22549997965495</v>
      </c>
      <c r="AE484" s="28" t="n">
        <v>2.13742851802281</v>
      </c>
      <c r="AF484" s="28"/>
      <c r="AG484" s="28" t="n">
        <v>2.08742851802281</v>
      </c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28" t="n">
        <v>2.42319991111755</v>
      </c>
      <c r="BL484" s="28"/>
      <c r="BM484" s="28" t="n">
        <v>2.41069991111755</v>
      </c>
      <c r="BN484" s="28" t="n">
        <v>2.60319991111755</v>
      </c>
      <c r="BO484" s="28" t="n">
        <v>2.01319991111755</v>
      </c>
      <c r="BP484" s="28" t="n">
        <v>2.79819991111755</v>
      </c>
      <c r="BQ484" s="28" t="n">
        <v>2.38319991111755</v>
      </c>
      <c r="BR484" s="28" t="n">
        <v>2.31819991111755</v>
      </c>
      <c r="BS484" s="28" t="n">
        <v>2.30319991111755</v>
      </c>
      <c r="BT484" s="28" t="n">
        <v>2.43569991111755</v>
      </c>
      <c r="BU484" s="28" t="n">
        <v>2.49819991111755</v>
      </c>
      <c r="BV484" s="28" t="n">
        <v>2.66819991111755</v>
      </c>
      <c r="BW484" s="28" t="n">
        <v>2.30319991111755</v>
      </c>
      <c r="BX484" s="28" t="n">
        <v>2.92819991111755</v>
      </c>
      <c r="BY484" s="28" t="n">
        <v>3.52819991111755</v>
      </c>
      <c r="BZ484" s="28" t="n">
        <v>2.41819991111755</v>
      </c>
      <c r="CA484" s="28" t="n">
        <v>2.40519996643066</v>
      </c>
      <c r="CB484" s="28"/>
      <c r="CC484" s="28" t="n">
        <v>2.30242851802281</v>
      </c>
      <c r="CD484" s="28" t="n">
        <v>1.68242851802281</v>
      </c>
      <c r="CE484" s="28" t="n">
        <v>2.35242851802281</v>
      </c>
      <c r="CF484" s="28" t="n">
        <v>2.10242851802281</v>
      </c>
      <c r="CG484" s="28" t="n">
        <v>2.02742851802281</v>
      </c>
      <c r="CH484" s="28" t="n">
        <v>1.82742851802281</v>
      </c>
      <c r="CI484" s="28" t="n">
        <v>2.14492851802281</v>
      </c>
      <c r="CJ484" s="28" t="n">
        <v>2.27742851802281</v>
      </c>
      <c r="CK484" s="28" t="n">
        <v>2.33242851802281</v>
      </c>
      <c r="CL484" s="28" t="n">
        <v>1.67742851802281</v>
      </c>
      <c r="CM484" s="28" t="n">
        <v>2.44992851802281</v>
      </c>
      <c r="CN484" s="28" t="n">
        <v>2.56367851802281</v>
      </c>
      <c r="CO484" s="28" t="n">
        <v>2.16242851802281</v>
      </c>
      <c r="CP484" s="4"/>
      <c r="CR484" s="28" t="n">
        <v>2.57019996643066</v>
      </c>
      <c r="CS484" s="28" t="n">
        <v>1.74019996643066</v>
      </c>
      <c r="CT484" s="28" t="n">
        <v>2.77019996643066</v>
      </c>
      <c r="CU484" s="28" t="n">
        <v>2.36519996643066</v>
      </c>
      <c r="CV484" s="28" t="n">
        <v>2.31519996643066</v>
      </c>
      <c r="CW484" s="28" t="n">
        <v>2.23019996643066</v>
      </c>
      <c r="CX484" s="28" t="n">
        <v>2.41019996643066</v>
      </c>
      <c r="CY484" s="28" t="n">
        <v>2.48269996643066</v>
      </c>
      <c r="CZ484" s="28" t="n">
        <v>2.60019996643066</v>
      </c>
      <c r="DA484" s="28" t="n">
        <v>2.19919996643066</v>
      </c>
      <c r="DB484" s="28" t="n">
        <v>2.89019996643066</v>
      </c>
      <c r="DC484" s="28" t="n">
        <v>3.46019996643066</v>
      </c>
      <c r="DD484" s="28" t="n">
        <v>2.40769996643066</v>
      </c>
    </row>
    <row r="485" customFormat="false" ht="12.75" hidden="false" customHeight="false" outlineLevel="0" collapsed="false">
      <c r="A485" s="56" t="n">
        <v>35986</v>
      </c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28" t="n">
        <v>2.15799999237061</v>
      </c>
      <c r="P485" s="28"/>
      <c r="Q485" s="28" t="n">
        <v>2.09299999237061</v>
      </c>
      <c r="R485" s="28" t="n">
        <v>2.28299999237061</v>
      </c>
      <c r="S485" s="28" t="n">
        <v>1.31299999237061</v>
      </c>
      <c r="T485" s="28" t="n">
        <v>2.29549999237061</v>
      </c>
      <c r="U485" s="28" t="n">
        <v>2.12549999237061</v>
      </c>
      <c r="V485" s="28" t="n">
        <v>1.99299999237061</v>
      </c>
      <c r="W485" s="28" t="n">
        <v>1.75299999237061</v>
      </c>
      <c r="X485" s="28" t="n">
        <v>2.16049999237061</v>
      </c>
      <c r="Y485" s="28" t="n">
        <v>2.28049999237061</v>
      </c>
      <c r="Z485" s="28" t="n">
        <v>2.40299999237061</v>
      </c>
      <c r="AA485" s="28" t="n">
        <v>1.47799999237061</v>
      </c>
      <c r="AB485" s="28" t="n">
        <v>2.37299999237061</v>
      </c>
      <c r="AC485" s="28" t="n">
        <v>2.48549999237061</v>
      </c>
      <c r="AD485" s="28" t="n">
        <v>2.17299999237061</v>
      </c>
      <c r="AE485" s="28" t="n">
        <v>2.11928568158831</v>
      </c>
      <c r="AF485" s="28"/>
      <c r="AG485" s="28" t="n">
        <v>2.06928568158831</v>
      </c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28" t="n">
        <v>2.39040004730225</v>
      </c>
      <c r="BL485" s="28"/>
      <c r="BM485" s="28" t="n">
        <v>2.37790004730225</v>
      </c>
      <c r="BN485" s="28" t="n">
        <v>2.57040004730225</v>
      </c>
      <c r="BO485" s="28" t="n">
        <v>1.65540004730225</v>
      </c>
      <c r="BP485" s="28" t="n">
        <v>2.75040004730225</v>
      </c>
      <c r="BQ485" s="28" t="n">
        <v>2.35040004730225</v>
      </c>
      <c r="BR485" s="28" t="n">
        <v>2.28540004730225</v>
      </c>
      <c r="BS485" s="28" t="n">
        <v>2.28040004730225</v>
      </c>
      <c r="BT485" s="28" t="n">
        <v>2.39790004730225</v>
      </c>
      <c r="BU485" s="28" t="n">
        <v>2.46040004730225</v>
      </c>
      <c r="BV485" s="28" t="n">
        <v>2.59540004730225</v>
      </c>
      <c r="BW485" s="28" t="n">
        <v>2.30540004730225</v>
      </c>
      <c r="BX485" s="28" t="n">
        <v>2.87290004730225</v>
      </c>
      <c r="BY485" s="28" t="n">
        <v>3.43040004730225</v>
      </c>
      <c r="BZ485" s="28" t="n">
        <v>2.39040004730225</v>
      </c>
      <c r="CA485" s="28" t="n">
        <v>2.38923755349453</v>
      </c>
      <c r="CB485" s="28"/>
      <c r="CC485" s="28" t="n">
        <v>2.28428568158831</v>
      </c>
      <c r="CD485" s="28" t="n">
        <v>1.70428568158831</v>
      </c>
      <c r="CE485" s="28" t="n">
        <v>2.33428568158831</v>
      </c>
      <c r="CF485" s="28" t="n">
        <v>2.08428568158831</v>
      </c>
      <c r="CG485" s="28" t="n">
        <v>2.00928568158831</v>
      </c>
      <c r="CH485" s="28" t="n">
        <v>1.80928568158831</v>
      </c>
      <c r="CI485" s="28" t="n">
        <v>2.12678568158831</v>
      </c>
      <c r="CJ485" s="28" t="n">
        <v>2.25678568158831</v>
      </c>
      <c r="CK485" s="28" t="n">
        <v>2.31428568158831</v>
      </c>
      <c r="CL485" s="28" t="n">
        <v>1.67928568158831</v>
      </c>
      <c r="CM485" s="28" t="n">
        <v>2.43178568158831</v>
      </c>
      <c r="CN485" s="28" t="n">
        <v>2.54553568158831</v>
      </c>
      <c r="CO485" s="28" t="n">
        <v>2.14428568158831</v>
      </c>
      <c r="CP485" s="4"/>
      <c r="CR485" s="28" t="n">
        <v>2.55423755349453</v>
      </c>
      <c r="CS485" s="28" t="n">
        <v>1.72423755349453</v>
      </c>
      <c r="CT485" s="28" t="n">
        <v>2.75423755349453</v>
      </c>
      <c r="CU485" s="28" t="n">
        <v>2.34923755349453</v>
      </c>
      <c r="CV485" s="28" t="n">
        <v>2.29923755349453</v>
      </c>
      <c r="CW485" s="28" t="n">
        <v>2.21423755349453</v>
      </c>
      <c r="CX485" s="28" t="n">
        <v>2.39423755349453</v>
      </c>
      <c r="CY485" s="28" t="n">
        <v>2.46673755349453</v>
      </c>
      <c r="CZ485" s="28" t="n">
        <v>2.58423755349453</v>
      </c>
      <c r="DA485" s="28" t="n">
        <v>2.18323755349453</v>
      </c>
      <c r="DB485" s="28" t="n">
        <v>2.87423755349453</v>
      </c>
      <c r="DC485" s="28" t="n">
        <v>3.44423755349453</v>
      </c>
      <c r="DD485" s="28" t="n">
        <v>2.39173755349453</v>
      </c>
    </row>
    <row r="486" customFormat="false" ht="12.75" hidden="false" customHeight="false" outlineLevel="0" collapsed="false">
      <c r="A486" s="56" t="n">
        <v>35989</v>
      </c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28" t="n">
        <v>2.17983333333333</v>
      </c>
      <c r="P486" s="28"/>
      <c r="Q486" s="28" t="n">
        <v>2.10233333333333</v>
      </c>
      <c r="R486" s="28" t="n">
        <v>2.29233333333333</v>
      </c>
      <c r="S486" s="28" t="n">
        <v>1.40233333333333</v>
      </c>
      <c r="T486" s="28" t="n">
        <v>2.31233333333333</v>
      </c>
      <c r="U486" s="28" t="n">
        <v>2.15233333333333</v>
      </c>
      <c r="V486" s="28" t="n">
        <v>2.02233333333333</v>
      </c>
      <c r="W486" s="28" t="n">
        <v>1.81733333333333</v>
      </c>
      <c r="X486" s="28" t="n">
        <v>2.17233333333333</v>
      </c>
      <c r="Y486" s="28" t="n">
        <v>2.28983333333333</v>
      </c>
      <c r="Z486" s="28" t="n">
        <v>2.45233333333333</v>
      </c>
      <c r="AA486" s="28" t="n">
        <v>1.49733333333333</v>
      </c>
      <c r="AB486" s="28" t="n">
        <v>2.38233333333333</v>
      </c>
      <c r="AC486" s="28" t="n">
        <v>2.49483333333333</v>
      </c>
      <c r="AD486" s="28" t="n">
        <v>2.18733333333333</v>
      </c>
      <c r="AE486" s="28" t="n">
        <v>2.12671428571429</v>
      </c>
      <c r="AF486" s="28"/>
      <c r="AG486" s="28" t="n">
        <v>2.07671428571429</v>
      </c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28" t="n">
        <v>2.4124</v>
      </c>
      <c r="BL486" s="28"/>
      <c r="BM486" s="28" t="n">
        <v>2.3849</v>
      </c>
      <c r="BN486" s="28" t="n">
        <v>2.5774</v>
      </c>
      <c r="BO486" s="28" t="n">
        <v>2.0024</v>
      </c>
      <c r="BP486" s="28" t="n">
        <v>2.7649</v>
      </c>
      <c r="BQ486" s="28" t="n">
        <v>2.3674</v>
      </c>
      <c r="BR486" s="28" t="n">
        <v>2.3099</v>
      </c>
      <c r="BS486" s="28" t="n">
        <v>2.3049</v>
      </c>
      <c r="BT486" s="28" t="n">
        <v>2.4074</v>
      </c>
      <c r="BU486" s="28" t="n">
        <v>2.4674</v>
      </c>
      <c r="BV486" s="28" t="n">
        <v>2.6099</v>
      </c>
      <c r="BW486" s="28" t="n">
        <v>2.2834</v>
      </c>
      <c r="BX486" s="28" t="n">
        <v>2.8824</v>
      </c>
      <c r="BY486" s="28" t="n">
        <v>3.4874</v>
      </c>
      <c r="BZ486" s="28" t="n">
        <v>2.3924</v>
      </c>
      <c r="CA486" s="28" t="n">
        <v>2.40248162415409</v>
      </c>
      <c r="CB486" s="28"/>
      <c r="CC486" s="28" t="n">
        <v>2.29171428571429</v>
      </c>
      <c r="CD486" s="28" t="n">
        <v>1.71171428571429</v>
      </c>
      <c r="CE486" s="28" t="n">
        <v>2.33921428571429</v>
      </c>
      <c r="CF486" s="28" t="n">
        <v>2.09671428571429</v>
      </c>
      <c r="CG486" s="28" t="n">
        <v>2.01671428571429</v>
      </c>
      <c r="CH486" s="28" t="n">
        <v>1.84921428571429</v>
      </c>
      <c r="CI486" s="28" t="n">
        <v>2.13421428571429</v>
      </c>
      <c r="CJ486" s="28" t="n">
        <v>2.26421428571429</v>
      </c>
      <c r="CK486" s="28" t="n">
        <v>2.35421428571429</v>
      </c>
      <c r="CL486" s="28" t="n">
        <v>1.68671428571429</v>
      </c>
      <c r="CM486" s="28" t="n">
        <v>2.43921428571429</v>
      </c>
      <c r="CN486" s="28" t="n">
        <v>2.55296428571429</v>
      </c>
      <c r="CO486" s="28" t="n">
        <v>2.15171428571429</v>
      </c>
      <c r="CP486" s="4"/>
      <c r="CR486" s="28" t="n">
        <v>2.56748162415409</v>
      </c>
      <c r="CS486" s="28" t="n">
        <v>1.73748162415409</v>
      </c>
      <c r="CT486" s="28" t="n">
        <v>2.76748162415409</v>
      </c>
      <c r="CU486" s="28" t="n">
        <v>2.37248162415409</v>
      </c>
      <c r="CV486" s="28" t="n">
        <v>2.31248162415409</v>
      </c>
      <c r="CW486" s="28" t="n">
        <v>2.22748162415409</v>
      </c>
      <c r="CX486" s="28" t="n">
        <v>2.40748162415409</v>
      </c>
      <c r="CY486" s="28" t="n">
        <v>2.47998162415409</v>
      </c>
      <c r="CZ486" s="28" t="n">
        <v>2.59748162415409</v>
      </c>
      <c r="DA486" s="28" t="n">
        <v>2.19648162415409</v>
      </c>
      <c r="DB486" s="28" t="n">
        <v>2.88748162415409</v>
      </c>
      <c r="DC486" s="28" t="n">
        <v>3.45748162415409</v>
      </c>
      <c r="DD486" s="28" t="n">
        <v>2.40498162415409</v>
      </c>
    </row>
    <row r="487" customFormat="false" ht="12.75" hidden="false" customHeight="false" outlineLevel="0" collapsed="false">
      <c r="A487" s="56" t="n">
        <v>35990</v>
      </c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28" t="n">
        <v>2.1425</v>
      </c>
      <c r="P487" s="28"/>
      <c r="Q487" s="28" t="n">
        <v>2.07</v>
      </c>
      <c r="R487" s="28" t="n">
        <v>2.255</v>
      </c>
      <c r="S487" s="28" t="n">
        <v>1.425</v>
      </c>
      <c r="T487" s="28" t="n">
        <v>2.2775</v>
      </c>
      <c r="U487" s="28" t="n">
        <v>2.1175</v>
      </c>
      <c r="V487" s="28" t="n">
        <v>1.9925</v>
      </c>
      <c r="W487" s="28" t="n">
        <v>1.79</v>
      </c>
      <c r="X487" s="28" t="n">
        <v>2.135</v>
      </c>
      <c r="Y487" s="28" t="n">
        <v>2.2525</v>
      </c>
      <c r="Z487" s="28" t="n">
        <v>2.4125</v>
      </c>
      <c r="AA487" s="28" t="n">
        <v>1.51</v>
      </c>
      <c r="AB487" s="28" t="n">
        <v>2.345</v>
      </c>
      <c r="AC487" s="28" t="n">
        <v>2.4575</v>
      </c>
      <c r="AD487" s="28" t="n">
        <v>2.1525</v>
      </c>
      <c r="AE487" s="28" t="n">
        <v>2.12671428571429</v>
      </c>
      <c r="AF487" s="28"/>
      <c r="AG487" s="28" t="n">
        <v>2.07671428571429</v>
      </c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28" t="n">
        <v>2.3992</v>
      </c>
      <c r="BL487" s="28"/>
      <c r="BM487" s="28" t="n">
        <v>2.3692</v>
      </c>
      <c r="BN487" s="28" t="n">
        <v>2.5642</v>
      </c>
      <c r="BO487" s="28" t="n">
        <v>2.0192</v>
      </c>
      <c r="BP487" s="28" t="n">
        <v>2.7517</v>
      </c>
      <c r="BQ487" s="28" t="n">
        <v>2.3492</v>
      </c>
      <c r="BR487" s="28" t="n">
        <v>2.2942</v>
      </c>
      <c r="BS487" s="28" t="n">
        <v>2.2942</v>
      </c>
      <c r="BT487" s="28" t="n">
        <v>2.3942</v>
      </c>
      <c r="BU487" s="28" t="n">
        <v>2.4542</v>
      </c>
      <c r="BV487" s="28" t="n">
        <v>2.6042</v>
      </c>
      <c r="BW487" s="28" t="n">
        <v>2.2952</v>
      </c>
      <c r="BX487" s="28" t="n">
        <v>2.8692</v>
      </c>
      <c r="BY487" s="28" t="n">
        <v>3.4642</v>
      </c>
      <c r="BZ487" s="28" t="n">
        <v>2.3842</v>
      </c>
      <c r="CA487" s="28" t="n">
        <v>2.39745112886419</v>
      </c>
      <c r="CB487" s="28"/>
      <c r="CC487" s="28" t="n">
        <v>2.29171428571429</v>
      </c>
      <c r="CD487" s="28" t="n">
        <v>1.71421428571429</v>
      </c>
      <c r="CE487" s="28" t="n">
        <v>2.33421428571429</v>
      </c>
      <c r="CF487" s="28" t="n">
        <v>2.09421428571429</v>
      </c>
      <c r="CG487" s="28" t="n">
        <v>2.01671428571429</v>
      </c>
      <c r="CH487" s="28" t="n">
        <v>1.84421428571429</v>
      </c>
      <c r="CI487" s="28" t="n">
        <v>2.13671428571429</v>
      </c>
      <c r="CJ487" s="28" t="n">
        <v>2.26421428571429</v>
      </c>
      <c r="CK487" s="28" t="n">
        <v>2.35421428571429</v>
      </c>
      <c r="CL487" s="28" t="n">
        <v>1.67971428571429</v>
      </c>
      <c r="CM487" s="28" t="n">
        <v>2.43921428571429</v>
      </c>
      <c r="CN487" s="28" t="n">
        <v>2.55296428571429</v>
      </c>
      <c r="CO487" s="28" t="n">
        <v>2.15171428571429</v>
      </c>
      <c r="CP487" s="4"/>
      <c r="CR487" s="28" t="n">
        <v>2.56245112886419</v>
      </c>
      <c r="CS487" s="28" t="n">
        <v>1.73245112886419</v>
      </c>
      <c r="CT487" s="28" t="n">
        <v>2.76245112886419</v>
      </c>
      <c r="CU487" s="28" t="n">
        <v>2.36245112886419</v>
      </c>
      <c r="CV487" s="28" t="n">
        <v>2.30745112886419</v>
      </c>
      <c r="CW487" s="28" t="n">
        <v>2.22245112886419</v>
      </c>
      <c r="CX487" s="28" t="n">
        <v>2.40245112886419</v>
      </c>
      <c r="CY487" s="28" t="n">
        <v>2.47495112886419</v>
      </c>
      <c r="CZ487" s="28" t="n">
        <v>2.59245112886419</v>
      </c>
      <c r="DA487" s="28" t="n">
        <v>2.19145112886419</v>
      </c>
      <c r="DB487" s="28" t="n">
        <v>2.88245112886419</v>
      </c>
      <c r="DC487" s="28" t="n">
        <v>3.45245112886419</v>
      </c>
      <c r="DD487" s="28" t="n">
        <v>2.39995112886419</v>
      </c>
    </row>
    <row r="488" customFormat="false" ht="12.75" hidden="false" customHeight="false" outlineLevel="0" collapsed="false">
      <c r="A488" s="56" t="n">
        <v>35991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28" t="n">
        <v>2.0375</v>
      </c>
      <c r="P488" s="28"/>
      <c r="Q488" s="28" t="n">
        <v>1.995</v>
      </c>
      <c r="R488" s="28" t="n">
        <v>2.15</v>
      </c>
      <c r="S488" s="28" t="n">
        <v>1.35</v>
      </c>
      <c r="T488" s="28" t="n">
        <v>2.175</v>
      </c>
      <c r="U488" s="28" t="n">
        <v>2.0312</v>
      </c>
      <c r="V488" s="28" t="n">
        <v>1.935</v>
      </c>
      <c r="W488" s="28" t="n">
        <v>1.75</v>
      </c>
      <c r="X488" s="28" t="n">
        <v>2.04</v>
      </c>
      <c r="Y488" s="28" t="n">
        <v>2.1475</v>
      </c>
      <c r="Z488" s="28" t="n">
        <v>2.32</v>
      </c>
      <c r="AA488" s="28" t="n">
        <v>1.535</v>
      </c>
      <c r="AB488" s="28" t="n">
        <v>2.2475</v>
      </c>
      <c r="AC488" s="28" t="n">
        <v>2.3525</v>
      </c>
      <c r="AD488" s="28" t="n">
        <v>2.0475</v>
      </c>
      <c r="AE488" s="28" t="n">
        <v>2.13564285714286</v>
      </c>
      <c r="AF488" s="28"/>
      <c r="AG488" s="28" t="n">
        <v>2.07814285714286</v>
      </c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28" t="n">
        <v>2.3455</v>
      </c>
      <c r="BL488" s="28"/>
      <c r="BM488" s="28" t="n">
        <v>2.318</v>
      </c>
      <c r="BN488" s="28" t="n">
        <v>2.513</v>
      </c>
      <c r="BO488" s="28" t="n">
        <v>2.033</v>
      </c>
      <c r="BP488" s="28" t="n">
        <v>2.703</v>
      </c>
      <c r="BQ488" s="28" t="n">
        <v>2.3055</v>
      </c>
      <c r="BR488" s="28" t="n">
        <v>2.248</v>
      </c>
      <c r="BS488" s="28" t="n">
        <v>2.258</v>
      </c>
      <c r="BT488" s="28" t="n">
        <v>2.348</v>
      </c>
      <c r="BU488" s="28" t="n">
        <v>2.4055</v>
      </c>
      <c r="BV488" s="28" t="n">
        <v>2.563</v>
      </c>
      <c r="BW488" s="28" t="n">
        <v>2.288</v>
      </c>
      <c r="BX488" s="28" t="n">
        <v>2.818</v>
      </c>
      <c r="BY488" s="28" t="n">
        <v>3.413</v>
      </c>
      <c r="BZ488" s="28" t="n">
        <v>2.333</v>
      </c>
      <c r="CA488" s="28" t="n">
        <v>2.37121041071055</v>
      </c>
      <c r="CB488" s="28"/>
      <c r="CC488" s="28" t="n">
        <v>2.29314285714286</v>
      </c>
      <c r="CD488" s="28" t="n">
        <v>1.71814285714286</v>
      </c>
      <c r="CE488" s="28" t="n">
        <v>2.33564285714286</v>
      </c>
      <c r="CF488" s="28" t="n">
        <v>2.10064285714286</v>
      </c>
      <c r="CG488" s="28" t="n">
        <v>2.02564285714286</v>
      </c>
      <c r="CH488" s="28" t="n">
        <v>1.85314285714286</v>
      </c>
      <c r="CI488" s="28" t="n">
        <v>2.13814285714286</v>
      </c>
      <c r="CJ488" s="28" t="n">
        <v>2.26564285714286</v>
      </c>
      <c r="CK488" s="28" t="n">
        <v>2.36564285714286</v>
      </c>
      <c r="CL488" s="28" t="n">
        <v>1.67814285714286</v>
      </c>
      <c r="CM488" s="28" t="n">
        <v>2.44064285714286</v>
      </c>
      <c r="CN488" s="28" t="n">
        <v>2.55439285714286</v>
      </c>
      <c r="CO488" s="28" t="n">
        <v>2.15314285714286</v>
      </c>
      <c r="CP488" s="4"/>
      <c r="CR488" s="28" t="n">
        <v>2.53871041071055</v>
      </c>
      <c r="CS488" s="28" t="n">
        <v>1.88871041071055</v>
      </c>
      <c r="CT488" s="28" t="n">
        <v>2.73871041071055</v>
      </c>
      <c r="CU488" s="28" t="n">
        <v>2.33871041071055</v>
      </c>
      <c r="CV488" s="28" t="n">
        <v>2.28371041071055</v>
      </c>
      <c r="CW488" s="28" t="n">
        <v>2.19871041071055</v>
      </c>
      <c r="CX488" s="28" t="n">
        <v>2.37371041071055</v>
      </c>
      <c r="CY488" s="28" t="n">
        <v>2.45121041071055</v>
      </c>
      <c r="CZ488" s="28" t="n">
        <v>2.56871041071055</v>
      </c>
      <c r="DA488" s="28" t="n">
        <v>2.16871041071055</v>
      </c>
      <c r="DB488" s="28" t="n">
        <v>2.85871041071055</v>
      </c>
      <c r="DC488" s="28" t="n">
        <v>3.42871041071055</v>
      </c>
      <c r="DD488" s="28" t="n">
        <v>2.37621041071055</v>
      </c>
    </row>
    <row r="489" customFormat="false" ht="12.75" hidden="false" customHeight="false" outlineLevel="0" collapsed="false">
      <c r="A489" s="56" t="n">
        <v>35992</v>
      </c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28" t="n">
        <v>2.065</v>
      </c>
      <c r="P489" s="28"/>
      <c r="Q489" s="28" t="n">
        <v>2</v>
      </c>
      <c r="R489" s="28" t="n">
        <v>2.18</v>
      </c>
      <c r="S489" s="28" t="n">
        <v>1.39</v>
      </c>
      <c r="T489" s="28" t="n">
        <v>2.2075</v>
      </c>
      <c r="U489" s="28" t="n">
        <v>2.0575</v>
      </c>
      <c r="V489" s="28" t="n">
        <v>1.9625</v>
      </c>
      <c r="W489" s="28" t="n">
        <v>1.76</v>
      </c>
      <c r="X489" s="28" t="n">
        <v>2.07</v>
      </c>
      <c r="Y489" s="28" t="n">
        <v>2.1775</v>
      </c>
      <c r="Z489" s="28" t="n">
        <v>2.38</v>
      </c>
      <c r="AA489" s="28" t="n">
        <v>1.5675</v>
      </c>
      <c r="AB489" s="28" t="n">
        <v>2.2775</v>
      </c>
      <c r="AC489" s="28" t="n">
        <v>2.3825</v>
      </c>
      <c r="AD489" s="28" t="n">
        <v>2.0775</v>
      </c>
      <c r="AE489" s="28" t="n">
        <v>2.14885714285714</v>
      </c>
      <c r="AF489" s="28"/>
      <c r="AG489" s="28" t="n">
        <v>2.09135714285714</v>
      </c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28" t="n">
        <v>2.366</v>
      </c>
      <c r="BL489" s="28"/>
      <c r="BM489" s="28" t="n">
        <v>2.346</v>
      </c>
      <c r="BN489" s="28" t="n">
        <v>2.536</v>
      </c>
      <c r="BO489" s="28" t="n">
        <v>2.066</v>
      </c>
      <c r="BP489" s="28" t="n">
        <v>2.736</v>
      </c>
      <c r="BQ489" s="28" t="n">
        <v>2.326</v>
      </c>
      <c r="BR489" s="28" t="n">
        <v>2.2735</v>
      </c>
      <c r="BS489" s="28" t="n">
        <v>2.276</v>
      </c>
      <c r="BT489" s="28" t="n">
        <v>2.371</v>
      </c>
      <c r="BU489" s="28" t="n">
        <v>2.4285</v>
      </c>
      <c r="BV489" s="28" t="n">
        <v>2.5885</v>
      </c>
      <c r="BW489" s="28" t="n">
        <v>2.276</v>
      </c>
      <c r="BX489" s="28" t="n">
        <v>2.846</v>
      </c>
      <c r="BY489" s="28" t="n">
        <v>3.436</v>
      </c>
      <c r="BZ489" s="28" t="n">
        <v>2.356</v>
      </c>
      <c r="CA489" s="28" t="n">
        <v>2.37681586872988</v>
      </c>
      <c r="CB489" s="28"/>
      <c r="CC489" s="28" t="n">
        <v>2.30885714285714</v>
      </c>
      <c r="CD489" s="28" t="n">
        <v>1.70885714285714</v>
      </c>
      <c r="CE489" s="28" t="n">
        <v>2.35885714285714</v>
      </c>
      <c r="CF489" s="28" t="n">
        <v>2.11005714285714</v>
      </c>
      <c r="CG489" s="28" t="n">
        <v>2.03885714285714</v>
      </c>
      <c r="CH489" s="28" t="n">
        <v>1.85885714285714</v>
      </c>
      <c r="CI489" s="28" t="n">
        <v>2.15385714285714</v>
      </c>
      <c r="CJ489" s="28" t="n">
        <v>2.28135714285714</v>
      </c>
      <c r="CK489" s="28" t="n">
        <v>2.37635714285714</v>
      </c>
      <c r="CL489" s="28" t="n">
        <v>1.67885714285714</v>
      </c>
      <c r="CM489" s="28" t="n">
        <v>2.45635714285714</v>
      </c>
      <c r="CN489" s="28" t="n">
        <v>2.57010714285714</v>
      </c>
      <c r="CO489" s="28" t="n">
        <v>2.16885714285714</v>
      </c>
      <c r="CP489" s="4"/>
      <c r="CR489" s="28" t="n">
        <v>2.54181586872988</v>
      </c>
      <c r="CS489" s="28" t="n">
        <v>1.89181586872988</v>
      </c>
      <c r="CT489" s="28" t="n">
        <v>2.75931586872988</v>
      </c>
      <c r="CU489" s="28" t="n">
        <v>2.34181586872988</v>
      </c>
      <c r="CV489" s="28" t="n">
        <v>2.28681586872988</v>
      </c>
      <c r="CW489" s="28" t="n">
        <v>2.20181586872988</v>
      </c>
      <c r="CX489" s="28" t="n">
        <v>2.38181586872988</v>
      </c>
      <c r="CY489" s="28" t="n">
        <v>2.45431586872988</v>
      </c>
      <c r="CZ489" s="28" t="n">
        <v>2.57181586872988</v>
      </c>
      <c r="DA489" s="28" t="n">
        <v>2.17181586872988</v>
      </c>
      <c r="DB489" s="28" t="n">
        <v>2.86181586872988</v>
      </c>
      <c r="DC489" s="28" t="n">
        <v>3.43181586872988</v>
      </c>
      <c r="DD489" s="28" t="n">
        <v>2.37931586872988</v>
      </c>
    </row>
    <row r="490" customFormat="false" ht="12.75" hidden="false" customHeight="false" outlineLevel="0" collapsed="false">
      <c r="A490" s="56" t="n">
        <v>35993</v>
      </c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28" t="n">
        <v>2.001</v>
      </c>
      <c r="P490" s="28"/>
      <c r="Q490" s="28" t="n">
        <v>1.996</v>
      </c>
      <c r="R490" s="28" t="n">
        <v>2.106</v>
      </c>
      <c r="S490" s="28" t="n">
        <v>1.476</v>
      </c>
      <c r="T490" s="28" t="n">
        <v>2.1335</v>
      </c>
      <c r="U490" s="28" t="n">
        <v>1.996</v>
      </c>
      <c r="V490" s="28" t="n">
        <v>1.916</v>
      </c>
      <c r="W490" s="28" t="n">
        <v>1.731</v>
      </c>
      <c r="X490" s="28" t="n">
        <v>2.001</v>
      </c>
      <c r="Y490" s="28" t="n">
        <v>2.106</v>
      </c>
      <c r="Z490" s="28" t="n">
        <v>2.341</v>
      </c>
      <c r="AA490" s="28" t="n">
        <v>1.571</v>
      </c>
      <c r="AB490" s="28" t="n">
        <v>2.216</v>
      </c>
      <c r="AC490" s="28" t="n">
        <v>2.321</v>
      </c>
      <c r="AD490" s="28" t="n">
        <v>2.0235</v>
      </c>
      <c r="AE490" s="28" t="n">
        <v>2.15157142857143</v>
      </c>
      <c r="AF490" s="28"/>
      <c r="AG490" s="28" t="n">
        <v>2.11157142857143</v>
      </c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28" t="n">
        <v>2.3352</v>
      </c>
      <c r="BL490" s="28"/>
      <c r="BM490" s="28" t="n">
        <v>2.2977</v>
      </c>
      <c r="BN490" s="28" t="n">
        <v>2.5002</v>
      </c>
      <c r="BO490" s="28" t="n">
        <v>2.0802</v>
      </c>
      <c r="BP490" s="28" t="n">
        <v>2.6952</v>
      </c>
      <c r="BQ490" s="28" t="n">
        <v>2.2977</v>
      </c>
      <c r="BR490" s="28" t="n">
        <v>2.2427</v>
      </c>
      <c r="BS490" s="28" t="n">
        <v>2.2602</v>
      </c>
      <c r="BT490" s="28" t="n">
        <v>2.3377</v>
      </c>
      <c r="BU490" s="28" t="n">
        <v>2.3927</v>
      </c>
      <c r="BV490" s="28" t="n">
        <v>2.5602</v>
      </c>
      <c r="BW490" s="28" t="n">
        <v>2.2502</v>
      </c>
      <c r="BX490" s="28" t="n">
        <v>2.8102</v>
      </c>
      <c r="BY490" s="28" t="n">
        <v>3.4302</v>
      </c>
      <c r="BZ490" s="28" t="n">
        <v>2.3302</v>
      </c>
      <c r="CA490" s="28" t="n">
        <v>2.3649403069551</v>
      </c>
      <c r="CB490" s="28"/>
      <c r="CC490" s="28" t="n">
        <v>2.30657142857143</v>
      </c>
      <c r="CD490" s="28" t="n">
        <v>1.71657142857143</v>
      </c>
      <c r="CE490" s="28" t="n">
        <v>2.35657142857143</v>
      </c>
      <c r="CF490" s="28" t="n">
        <v>2.11157142857143</v>
      </c>
      <c r="CG490" s="28" t="n">
        <v>2.03657142857143</v>
      </c>
      <c r="CH490" s="28" t="n">
        <v>1.86907142857143</v>
      </c>
      <c r="CI490" s="28" t="n">
        <v>2.15157142857143</v>
      </c>
      <c r="CJ490" s="28" t="n">
        <v>2.27907142857143</v>
      </c>
      <c r="CK490" s="28" t="n">
        <v>2.38657142857143</v>
      </c>
      <c r="CL490" s="28" t="n">
        <v>1.70157142857143</v>
      </c>
      <c r="CM490" s="28" t="n">
        <v>2.45407142857143</v>
      </c>
      <c r="CN490" s="28" t="n">
        <v>2.56782142857143</v>
      </c>
      <c r="CO490" s="28" t="n">
        <v>2.16657142857143</v>
      </c>
      <c r="CP490" s="4"/>
      <c r="CR490" s="28" t="n">
        <v>2.5274403069551</v>
      </c>
      <c r="CS490" s="28" t="n">
        <v>1.9124403069551</v>
      </c>
      <c r="CT490" s="28" t="n">
        <v>2.7374403069551</v>
      </c>
      <c r="CU490" s="28" t="n">
        <v>2.3274403069551</v>
      </c>
      <c r="CV490" s="28" t="n">
        <v>2.2724403069551</v>
      </c>
      <c r="CW490" s="28" t="n">
        <v>2.1874403069551</v>
      </c>
      <c r="CX490" s="28" t="n">
        <v>2.3674403069551</v>
      </c>
      <c r="CY490" s="28" t="n">
        <v>2.4399403069551</v>
      </c>
      <c r="CZ490" s="28" t="n">
        <v>2.5574403069551</v>
      </c>
      <c r="DA490" s="28" t="n">
        <v>1.9124403069551</v>
      </c>
      <c r="DB490" s="28" t="n">
        <v>2.8474403069551</v>
      </c>
      <c r="DC490" s="28" t="n">
        <v>3.4174403069551</v>
      </c>
      <c r="DD490" s="28" t="n">
        <v>2.3649403069551</v>
      </c>
    </row>
    <row r="491" customFormat="false" ht="12.75" hidden="false" customHeight="false" outlineLevel="0" collapsed="false">
      <c r="A491" s="56" t="n">
        <v>35996</v>
      </c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28" t="n">
        <v>1.86033333333333</v>
      </c>
      <c r="P491" s="28"/>
      <c r="Q491" s="28" t="n">
        <v>1.85533333333333</v>
      </c>
      <c r="R491" s="28" t="n">
        <v>1.96533333333333</v>
      </c>
      <c r="S491" s="28" t="n">
        <v>1.41033333333333</v>
      </c>
      <c r="T491" s="28" t="n">
        <v>1.99533333333333</v>
      </c>
      <c r="U491" s="28" t="n">
        <v>1.85653333333333</v>
      </c>
      <c r="V491" s="28" t="n">
        <v>1.78283333333333</v>
      </c>
      <c r="W491" s="28" t="n">
        <v>1.61033333333333</v>
      </c>
      <c r="X491" s="28" t="n">
        <v>1.86283333333333</v>
      </c>
      <c r="Y491" s="28" t="n">
        <v>1.96783333333333</v>
      </c>
      <c r="Z491" s="28" t="n">
        <v>2.20033333333333</v>
      </c>
      <c r="AA491" s="28" t="n">
        <v>1.53033333333333</v>
      </c>
      <c r="AB491" s="28" t="n">
        <v>2.07533333333333</v>
      </c>
      <c r="AC491" s="28" t="n">
        <v>2.18033333333333</v>
      </c>
      <c r="AD491" s="28" t="n">
        <v>1.87533333333333</v>
      </c>
      <c r="AE491" s="28" t="n">
        <v>2.13885714285714</v>
      </c>
      <c r="AF491" s="28"/>
      <c r="AG491" s="28" t="n">
        <v>2.08885714285714</v>
      </c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28" t="n">
        <v>2.2774</v>
      </c>
      <c r="BL491" s="28"/>
      <c r="BM491" s="28" t="n">
        <v>2.2374</v>
      </c>
      <c r="BN491" s="28" t="n">
        <v>2.4374</v>
      </c>
      <c r="BO491" s="28" t="n">
        <v>2.0424</v>
      </c>
      <c r="BP491" s="28" t="n">
        <v>2.6249</v>
      </c>
      <c r="BQ491" s="28" t="n">
        <v>2.2386</v>
      </c>
      <c r="BR491" s="28" t="n">
        <v>2.1799</v>
      </c>
      <c r="BS491" s="28" t="n">
        <v>2.2074</v>
      </c>
      <c r="BT491" s="28" t="n">
        <v>2.2849</v>
      </c>
      <c r="BU491" s="28" t="n">
        <v>2.3324</v>
      </c>
      <c r="BV491" s="28" t="n">
        <v>2.4999</v>
      </c>
      <c r="BW491" s="28" t="n">
        <v>2.2174</v>
      </c>
      <c r="BX491" s="28" t="n">
        <v>2.7424</v>
      </c>
      <c r="BY491" s="28" t="n">
        <v>3.3474</v>
      </c>
      <c r="BZ491" s="28" t="n">
        <v>2.2686</v>
      </c>
      <c r="CA491" s="28" t="n">
        <v>2.33227273237657</v>
      </c>
      <c r="CB491" s="28"/>
      <c r="CC491" s="28" t="n">
        <v>2.28885714285714</v>
      </c>
      <c r="CD491" s="28" t="n">
        <v>1.71385714285714</v>
      </c>
      <c r="CE491" s="28" t="n">
        <v>2.33885714285714</v>
      </c>
      <c r="CF491" s="28" t="n">
        <v>2.09255714285714</v>
      </c>
      <c r="CG491" s="28" t="n">
        <v>2.04885714285714</v>
      </c>
      <c r="CH491" s="28" t="n">
        <v>1.84885714285714</v>
      </c>
      <c r="CI491" s="28" t="n">
        <v>2.13885714285714</v>
      </c>
      <c r="CJ491" s="28" t="n">
        <v>2.26135714285714</v>
      </c>
      <c r="CK491" s="28" t="n">
        <v>2.39885714285714</v>
      </c>
      <c r="CL491" s="28" t="n">
        <v>1.66885714285714</v>
      </c>
      <c r="CM491" s="28" t="n">
        <v>2.43635714285714</v>
      </c>
      <c r="CN491" s="28" t="n">
        <v>2.55010714285714</v>
      </c>
      <c r="CO491" s="28" t="n">
        <v>2.14885714285714</v>
      </c>
      <c r="CP491" s="4"/>
      <c r="CR491" s="28" t="n">
        <v>2.49227273237657</v>
      </c>
      <c r="CS491" s="28" t="n">
        <v>1.90227273237658</v>
      </c>
      <c r="CT491" s="28" t="n">
        <v>2.69227273237658</v>
      </c>
      <c r="CU491" s="28" t="n">
        <v>2.29227273237657</v>
      </c>
      <c r="CV491" s="28" t="n">
        <v>2.22227273237657</v>
      </c>
      <c r="CW491" s="28" t="n">
        <v>2.16727273237657</v>
      </c>
      <c r="CX491" s="28" t="n">
        <v>2.33477273237657</v>
      </c>
      <c r="CY491" s="28" t="n">
        <v>2.40477273237658</v>
      </c>
      <c r="CZ491" s="28" t="n">
        <v>2.50727273237658</v>
      </c>
      <c r="DA491" s="28" t="n">
        <v>2.17027273237657</v>
      </c>
      <c r="DB491" s="28" t="n">
        <v>2.81227273237657</v>
      </c>
      <c r="DC491" s="28" t="n">
        <v>3.38227273237658</v>
      </c>
      <c r="DD491" s="28" t="n">
        <v>2.32977273237657</v>
      </c>
    </row>
    <row r="492" customFormat="false" ht="12.75" hidden="false" customHeight="false" outlineLevel="0" collapsed="false">
      <c r="A492" s="56" t="n">
        <v>35997</v>
      </c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28" t="n">
        <v>1.845</v>
      </c>
      <c r="P492" s="28"/>
      <c r="Q492" s="28" t="n">
        <v>1.795</v>
      </c>
      <c r="R492" s="28" t="n">
        <v>1.95</v>
      </c>
      <c r="S492" s="28" t="n">
        <v>1.41</v>
      </c>
      <c r="T492" s="28" t="n">
        <v>1.98</v>
      </c>
      <c r="U492" s="28" t="n">
        <v>1.82</v>
      </c>
      <c r="V492" s="28" t="n">
        <v>1.73</v>
      </c>
      <c r="W492" s="28" t="n">
        <v>1.58</v>
      </c>
      <c r="X492" s="28" t="n">
        <v>1.8475</v>
      </c>
      <c r="Y492" s="28" t="n">
        <v>1.9525</v>
      </c>
      <c r="Z492" s="28" t="n">
        <v>2.135</v>
      </c>
      <c r="AA492" s="28" t="n">
        <v>1.47</v>
      </c>
      <c r="AB492" s="28" t="n">
        <v>2.075</v>
      </c>
      <c r="AC492" s="28" t="n">
        <v>2.1675</v>
      </c>
      <c r="AD492" s="28" t="n">
        <v>1.86</v>
      </c>
      <c r="AE492" s="28" t="n">
        <v>2.14428571428571</v>
      </c>
      <c r="AF492" s="28"/>
      <c r="AG492" s="28" t="n">
        <v>2.07928571428571</v>
      </c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28" t="n">
        <v>2.285</v>
      </c>
      <c r="BL492" s="28"/>
      <c r="BM492" s="28" t="n">
        <v>2.255</v>
      </c>
      <c r="BN492" s="28" t="n">
        <v>2.445</v>
      </c>
      <c r="BO492" s="28" t="n">
        <v>2.0375</v>
      </c>
      <c r="BP492" s="28" t="n">
        <v>2.6375</v>
      </c>
      <c r="BQ492" s="28" t="n">
        <v>2.245</v>
      </c>
      <c r="BR492" s="28" t="n">
        <v>2.19</v>
      </c>
      <c r="BS492" s="28" t="n">
        <v>2.1975</v>
      </c>
      <c r="BT492" s="28" t="n">
        <v>2.285</v>
      </c>
      <c r="BU492" s="28" t="n">
        <v>2.34</v>
      </c>
      <c r="BV492" s="28" t="n">
        <v>2.5075</v>
      </c>
      <c r="BW492" s="28" t="n">
        <v>2.2</v>
      </c>
      <c r="BX492" s="28" t="n">
        <v>2.75</v>
      </c>
      <c r="BY492" s="28" t="n">
        <v>3.355</v>
      </c>
      <c r="BZ492" s="28" t="n">
        <v>2.28</v>
      </c>
      <c r="CA492" s="28" t="n">
        <v>2.35239464566929</v>
      </c>
      <c r="CB492" s="28"/>
      <c r="CC492" s="28" t="n">
        <v>2.29428571428571</v>
      </c>
      <c r="CD492" s="28" t="n">
        <v>1.71928571428571</v>
      </c>
      <c r="CE492" s="28" t="n">
        <v>2.34428571428571</v>
      </c>
      <c r="CF492" s="28" t="n">
        <v>2.09798571428571</v>
      </c>
      <c r="CG492" s="28" t="n">
        <v>2.02428571428571</v>
      </c>
      <c r="CH492" s="28" t="n">
        <v>1.84678571428571</v>
      </c>
      <c r="CI492" s="28" t="n">
        <v>2.13928571428571</v>
      </c>
      <c r="CJ492" s="28" t="n">
        <v>2.26678571428571</v>
      </c>
      <c r="CK492" s="28" t="n">
        <v>2.37428571428571</v>
      </c>
      <c r="CL492" s="28" t="n">
        <v>1.67928571428571</v>
      </c>
      <c r="CM492" s="28" t="n">
        <v>2.44178571428571</v>
      </c>
      <c r="CN492" s="28" t="n">
        <v>2.55553571428571</v>
      </c>
      <c r="CO492" s="28" t="n">
        <v>2.15428571428571</v>
      </c>
      <c r="CP492" s="4"/>
      <c r="CR492" s="28" t="n">
        <v>2.51239464566929</v>
      </c>
      <c r="CS492" s="28" t="n">
        <v>1.91239464566929</v>
      </c>
      <c r="CT492" s="28" t="n">
        <v>2.71239464566929</v>
      </c>
      <c r="CU492" s="28" t="n">
        <v>2.31239464566929</v>
      </c>
      <c r="CV492" s="28" t="n">
        <v>2.25739464566929</v>
      </c>
      <c r="CW492" s="28" t="n">
        <v>2.18239464566929</v>
      </c>
      <c r="CX492" s="28" t="n">
        <v>2.35739464566929</v>
      </c>
      <c r="CY492" s="28" t="n">
        <v>2.42489464566929</v>
      </c>
      <c r="CZ492" s="28" t="n">
        <v>2.54239464566929</v>
      </c>
      <c r="DA492" s="28" t="n">
        <v>2.17239464566929</v>
      </c>
      <c r="DB492" s="28" t="n">
        <v>2.83239464566929</v>
      </c>
      <c r="DC492" s="28" t="n">
        <v>3.40239464566929</v>
      </c>
      <c r="DD492" s="28" t="n">
        <v>2.34989464566929</v>
      </c>
    </row>
    <row r="493" customFormat="false" ht="12.75" hidden="false" customHeight="false" outlineLevel="0" collapsed="false">
      <c r="A493" s="56" t="n">
        <v>35998</v>
      </c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28" t="n">
        <v>1.85416666666667</v>
      </c>
      <c r="P493" s="28"/>
      <c r="Q493" s="28" t="n">
        <v>1.80166666666667</v>
      </c>
      <c r="R493" s="28" t="n">
        <v>1.96166666666667</v>
      </c>
      <c r="S493" s="28" t="n">
        <v>1.38466666666667</v>
      </c>
      <c r="T493" s="28" t="n">
        <v>1.99166666666667</v>
      </c>
      <c r="U493" s="28" t="n">
        <v>1.82666666666667</v>
      </c>
      <c r="V493" s="28" t="n">
        <v>1.73416666666667</v>
      </c>
      <c r="W493" s="28" t="n">
        <v>1.62166666666667</v>
      </c>
      <c r="X493" s="28" t="n">
        <v>1.85666666666667</v>
      </c>
      <c r="Y493" s="28" t="n">
        <v>1.96416666666667</v>
      </c>
      <c r="Z493" s="28" t="n">
        <v>2.11166666666667</v>
      </c>
      <c r="AA493" s="28" t="n">
        <v>1.49166666666667</v>
      </c>
      <c r="AB493" s="28" t="n">
        <v>2.08666666666667</v>
      </c>
      <c r="AC493" s="28" t="n">
        <v>2.17916666666667</v>
      </c>
      <c r="AD493" s="28" t="n">
        <v>1.87166666666667</v>
      </c>
      <c r="AE493" s="28" t="n">
        <v>2.13321428571429</v>
      </c>
      <c r="AF493" s="28"/>
      <c r="AG493" s="28" t="n">
        <v>2.07571428571429</v>
      </c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28" t="n">
        <v>2.2911</v>
      </c>
      <c r="BL493" s="28"/>
      <c r="BM493" s="28" t="n">
        <v>2.2636</v>
      </c>
      <c r="BN493" s="28" t="n">
        <v>2.4536</v>
      </c>
      <c r="BO493" s="28" t="n">
        <v>2.0036</v>
      </c>
      <c r="BP493" s="28" t="n">
        <v>2.6486</v>
      </c>
      <c r="BQ493" s="28" t="n">
        <v>2.2461</v>
      </c>
      <c r="BR493" s="28" t="n">
        <v>2.1936</v>
      </c>
      <c r="BS493" s="28" t="n">
        <v>2.2061</v>
      </c>
      <c r="BT493" s="28" t="n">
        <v>2.2936</v>
      </c>
      <c r="BU493" s="28" t="n">
        <v>2.3511</v>
      </c>
      <c r="BV493" s="28" t="n">
        <v>2.5136</v>
      </c>
      <c r="BW493" s="28" t="n">
        <v>2.1986</v>
      </c>
      <c r="BX493" s="28" t="n">
        <v>2.7586</v>
      </c>
      <c r="BY493" s="28" t="n">
        <v>3.3636</v>
      </c>
      <c r="BZ493" s="28" t="n">
        <v>2.2861</v>
      </c>
      <c r="CA493" s="28" t="n">
        <v>2.36272348617431</v>
      </c>
      <c r="CB493" s="28"/>
      <c r="CC493" s="28" t="n">
        <v>2.29071428571429</v>
      </c>
      <c r="CD493" s="28" t="n">
        <v>1.70571428571429</v>
      </c>
      <c r="CE493" s="28" t="n">
        <v>2.34071428571429</v>
      </c>
      <c r="CF493" s="28" t="n">
        <v>2.09071428571429</v>
      </c>
      <c r="CG493" s="28" t="n">
        <v>2.02071428571429</v>
      </c>
      <c r="CH493" s="28" t="n">
        <v>1.84321428571429</v>
      </c>
      <c r="CI493" s="28" t="n">
        <v>2.13571428571429</v>
      </c>
      <c r="CJ493" s="28" t="n">
        <v>2.26821428571429</v>
      </c>
      <c r="CK493" s="28" t="n">
        <v>2.37071428571429</v>
      </c>
      <c r="CL493" s="28" t="n">
        <v>1.67071428571429</v>
      </c>
      <c r="CM493" s="28" t="n">
        <v>2.43821428571429</v>
      </c>
      <c r="CN493" s="28" t="n">
        <v>2.55196428571429</v>
      </c>
      <c r="CO493" s="28" t="n">
        <v>2.15071428571429</v>
      </c>
      <c r="CP493" s="4"/>
      <c r="CR493" s="28" t="n">
        <v>2.52272348617431</v>
      </c>
      <c r="CS493" s="28" t="n">
        <v>1.89772348617431</v>
      </c>
      <c r="CT493" s="28" t="n">
        <v>2.74272348617431</v>
      </c>
      <c r="CU493" s="28" t="n">
        <v>2.32272348617431</v>
      </c>
      <c r="CV493" s="28" t="n">
        <v>2.26772348617431</v>
      </c>
      <c r="CW493" s="28" t="n">
        <v>2.19272348617431</v>
      </c>
      <c r="CX493" s="28" t="n">
        <v>2.36772348617431</v>
      </c>
      <c r="CY493" s="28" t="n">
        <v>2.43522348617431</v>
      </c>
      <c r="CZ493" s="28" t="n">
        <v>2.55272348617431</v>
      </c>
      <c r="DA493" s="28" t="n">
        <v>2.18272348617431</v>
      </c>
      <c r="DB493" s="28" t="n">
        <v>2.84272348617431</v>
      </c>
      <c r="DC493" s="28" t="n">
        <v>3.41272348617431</v>
      </c>
      <c r="DD493" s="28" t="n">
        <v>2.36022348617431</v>
      </c>
    </row>
    <row r="494" customFormat="false" ht="12.75" hidden="false" customHeight="false" outlineLevel="0" collapsed="false">
      <c r="A494" s="56" t="n">
        <v>35999</v>
      </c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28" t="n">
        <v>1.93383333333333</v>
      </c>
      <c r="P494" s="28"/>
      <c r="Q494" s="28" t="n">
        <v>1.88133333333333</v>
      </c>
      <c r="R494" s="28" t="n">
        <v>2.04133333333333</v>
      </c>
      <c r="S494" s="28" t="n">
        <v>1.50133333333333</v>
      </c>
      <c r="T494" s="28" t="n">
        <v>2.07133333333333</v>
      </c>
      <c r="U494" s="28" t="n">
        <v>1.90883333333333</v>
      </c>
      <c r="V494" s="28" t="n">
        <v>1.81633333333333</v>
      </c>
      <c r="W494" s="28" t="n">
        <v>1.71133333333333</v>
      </c>
      <c r="X494" s="28" t="n">
        <v>1.93633333333333</v>
      </c>
      <c r="Y494" s="28" t="n">
        <v>2.04633333333333</v>
      </c>
      <c r="Z494" s="28" t="n">
        <v>2.21633333333333</v>
      </c>
      <c r="AA494" s="28" t="n">
        <v>1.50133333333333</v>
      </c>
      <c r="AB494" s="28" t="n">
        <v>2.15883333333333</v>
      </c>
      <c r="AC494" s="28" t="n">
        <v>2.25883333333333</v>
      </c>
      <c r="AD494" s="28" t="n">
        <v>1.94133333333333</v>
      </c>
      <c r="AE494" s="28" t="n">
        <v>2.15664285714286</v>
      </c>
      <c r="AF494" s="28"/>
      <c r="AG494" s="28" t="n">
        <v>2.09914285714286</v>
      </c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28" t="n">
        <v>2.3399</v>
      </c>
      <c r="BL494" s="28"/>
      <c r="BM494" s="28" t="n">
        <v>2.3124</v>
      </c>
      <c r="BN494" s="28" t="n">
        <v>2.5024</v>
      </c>
      <c r="BO494" s="28" t="n">
        <v>2.0424</v>
      </c>
      <c r="BP494" s="28" t="n">
        <v>2.7049</v>
      </c>
      <c r="BQ494" s="28" t="n">
        <v>2.2949</v>
      </c>
      <c r="BR494" s="28" t="n">
        <v>2.2399</v>
      </c>
      <c r="BS494" s="28" t="n">
        <v>2.2424</v>
      </c>
      <c r="BT494" s="28" t="n">
        <v>2.3424</v>
      </c>
      <c r="BU494" s="28" t="n">
        <v>2.3974</v>
      </c>
      <c r="BV494" s="28" t="n">
        <v>2.5599</v>
      </c>
      <c r="BW494" s="28" t="n">
        <v>2.2124</v>
      </c>
      <c r="BX494" s="28" t="n">
        <v>2.8174</v>
      </c>
      <c r="BY494" s="28" t="n">
        <v>3.4174</v>
      </c>
      <c r="BZ494" s="28" t="n">
        <v>2.3274</v>
      </c>
      <c r="CA494" s="28" t="n">
        <v>2.38041807049708</v>
      </c>
      <c r="CB494" s="28"/>
      <c r="CC494" s="28" t="n">
        <v>2.31414285714286</v>
      </c>
      <c r="CD494" s="28" t="n">
        <v>1.71914285714286</v>
      </c>
      <c r="CE494" s="28" t="n">
        <v>2.36164285714286</v>
      </c>
      <c r="CF494" s="28" t="n">
        <v>2.11414285714286</v>
      </c>
      <c r="CG494" s="28" t="n">
        <v>2.04414285714286</v>
      </c>
      <c r="CH494" s="28" t="n">
        <v>1.85414285714286</v>
      </c>
      <c r="CI494" s="28" t="n">
        <v>2.15914285714286</v>
      </c>
      <c r="CJ494" s="28" t="n">
        <v>2.29164285714286</v>
      </c>
      <c r="CK494" s="28" t="n">
        <v>2.39414285714286</v>
      </c>
      <c r="CL494" s="28" t="n">
        <v>1.68914285714286</v>
      </c>
      <c r="CM494" s="28" t="n">
        <v>2.46164285714286</v>
      </c>
      <c r="CN494" s="28" t="n">
        <v>2.57539285714286</v>
      </c>
      <c r="CO494" s="28" t="n">
        <v>2.17414285714286</v>
      </c>
      <c r="CP494" s="4"/>
      <c r="CR494" s="28" t="n">
        <v>2.54041807049708</v>
      </c>
      <c r="CS494" s="28" t="n">
        <v>1.90041807049708</v>
      </c>
      <c r="CT494" s="28" t="n">
        <v>2.76041807049708</v>
      </c>
      <c r="CU494" s="28" t="n">
        <v>2.34041807049708</v>
      </c>
      <c r="CV494" s="28" t="n">
        <v>2.28541807049708</v>
      </c>
      <c r="CW494" s="28" t="n">
        <v>2.21041807049708</v>
      </c>
      <c r="CX494" s="28" t="n">
        <v>2.38541807049708</v>
      </c>
      <c r="CY494" s="28" t="n">
        <v>2.45291807049708</v>
      </c>
      <c r="CZ494" s="28" t="n">
        <v>2.57041807049708</v>
      </c>
      <c r="DA494" s="28" t="n">
        <v>2.20041807049708</v>
      </c>
      <c r="DB494" s="28" t="n">
        <v>2.86041807049708</v>
      </c>
      <c r="DC494" s="28" t="n">
        <v>3.43041807049708</v>
      </c>
      <c r="DD494" s="28" t="n">
        <v>2.37791807049708</v>
      </c>
    </row>
    <row r="495" customFormat="false" ht="12.75" hidden="false" customHeight="false" outlineLevel="0" collapsed="false">
      <c r="A495" s="56" t="n">
        <v>36000</v>
      </c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28" t="n">
        <v>1.87983333333333</v>
      </c>
      <c r="P495" s="28"/>
      <c r="Q495" s="28" t="n">
        <v>1.82733333333333</v>
      </c>
      <c r="R495" s="28" t="n">
        <v>1.97733333333333</v>
      </c>
      <c r="S495" s="28" t="n">
        <v>1.35733333333333</v>
      </c>
      <c r="T495" s="28" t="n">
        <v>2.01483333333333</v>
      </c>
      <c r="U495" s="28" t="n">
        <v>1.85233333333333</v>
      </c>
      <c r="V495" s="28" t="n">
        <v>1.77233333333333</v>
      </c>
      <c r="W495" s="28" t="n">
        <v>1.69733333333333</v>
      </c>
      <c r="X495" s="28" t="n">
        <v>1.87733333333333</v>
      </c>
      <c r="Y495" s="28" t="n">
        <v>1.98233333333333</v>
      </c>
      <c r="Z495" s="28" t="n">
        <v>2.18233333333333</v>
      </c>
      <c r="AA495" s="28" t="n">
        <v>1.55233333333333</v>
      </c>
      <c r="AB495" s="28" t="n">
        <v>2.09483333333333</v>
      </c>
      <c r="AC495" s="28" t="n">
        <v>2.19483333333333</v>
      </c>
      <c r="AD495" s="28" t="n">
        <v>1.88233333333333</v>
      </c>
      <c r="AE495" s="28" t="n">
        <v>2.14992857142857</v>
      </c>
      <c r="AF495" s="28"/>
      <c r="AG495" s="28" t="n">
        <v>2.09242857142857</v>
      </c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28" t="n">
        <v>2.3203</v>
      </c>
      <c r="BL495" s="28"/>
      <c r="BM495" s="28" t="n">
        <v>2.2928</v>
      </c>
      <c r="BN495" s="28" t="n">
        <v>2.4778</v>
      </c>
      <c r="BO495" s="28" t="n">
        <v>2.0178</v>
      </c>
      <c r="BP495" s="28" t="n">
        <v>2.6803</v>
      </c>
      <c r="BQ495" s="28" t="n">
        <v>2.2728</v>
      </c>
      <c r="BR495" s="28" t="n">
        <v>2.2253</v>
      </c>
      <c r="BS495" s="28" t="n">
        <v>2.2378</v>
      </c>
      <c r="BT495" s="28" t="n">
        <v>2.3178</v>
      </c>
      <c r="BU495" s="28" t="n">
        <v>2.3728</v>
      </c>
      <c r="BV495" s="28" t="n">
        <v>2.5453</v>
      </c>
      <c r="BW495" s="28" t="n">
        <v>2.2378</v>
      </c>
      <c r="BX495" s="28" t="n">
        <v>2.7928</v>
      </c>
      <c r="BY495" s="28" t="n">
        <v>3.3928</v>
      </c>
      <c r="BZ495" s="28" t="n">
        <v>2.3028</v>
      </c>
      <c r="CA495" s="28" t="n">
        <v>2.37002346407497</v>
      </c>
      <c r="CB495" s="28"/>
      <c r="CC495" s="28" t="n">
        <v>2.30742857142857</v>
      </c>
      <c r="CD495" s="28" t="n">
        <v>1.69242857142857</v>
      </c>
      <c r="CE495" s="28" t="n">
        <v>2.35492857142857</v>
      </c>
      <c r="CF495" s="28" t="n">
        <v>2.10742857142857</v>
      </c>
      <c r="CG495" s="28" t="n">
        <v>2.03242857142857</v>
      </c>
      <c r="CH495" s="28" t="n">
        <v>1.85242857142857</v>
      </c>
      <c r="CI495" s="28" t="n">
        <v>2.15242857142857</v>
      </c>
      <c r="CJ495" s="28" t="n">
        <v>2.28492857142857</v>
      </c>
      <c r="CK495" s="28" t="n">
        <v>2.38492857142857</v>
      </c>
      <c r="CL495" s="28" t="n">
        <v>1.67242857142857</v>
      </c>
      <c r="CM495" s="28" t="n">
        <v>2.45492857142857</v>
      </c>
      <c r="CN495" s="28" t="n">
        <v>2.56867857142857</v>
      </c>
      <c r="CO495" s="28" t="n">
        <v>2.16742857142857</v>
      </c>
      <c r="CP495" s="4"/>
      <c r="CR495" s="28" t="n">
        <v>2.53002346407497</v>
      </c>
      <c r="CS495" s="28" t="n">
        <v>1.86502346407497</v>
      </c>
      <c r="CT495" s="28" t="n">
        <v>2.75002346407497</v>
      </c>
      <c r="CU495" s="28" t="n">
        <v>2.33002346407497</v>
      </c>
      <c r="CV495" s="28" t="n">
        <v>2.27502346407497</v>
      </c>
      <c r="CW495" s="28" t="n">
        <v>2.20002346407497</v>
      </c>
      <c r="CX495" s="28" t="n">
        <v>2.37502346407497</v>
      </c>
      <c r="CY495" s="28" t="n">
        <v>2.44252346407497</v>
      </c>
      <c r="CZ495" s="28" t="n">
        <v>2.56002346407497</v>
      </c>
      <c r="DA495" s="28" t="n">
        <v>2.19002346407497</v>
      </c>
      <c r="DB495" s="28" t="n">
        <v>2.85002346407497</v>
      </c>
      <c r="DC495" s="28" t="n">
        <v>3.42002346407497</v>
      </c>
      <c r="DD495" s="28" t="n">
        <v>2.36752346407497</v>
      </c>
    </row>
    <row r="496" customFormat="false" ht="12.75" hidden="false" customHeight="false" outlineLevel="0" collapsed="false">
      <c r="A496" s="56" t="n">
        <v>36003</v>
      </c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28" t="n">
        <v>1.85733333333333</v>
      </c>
      <c r="P496" s="28"/>
      <c r="Q496" s="28" t="n">
        <v>1.80733333333333</v>
      </c>
      <c r="R496" s="28" t="n">
        <v>1.95733333333333</v>
      </c>
      <c r="S496" s="28" t="n">
        <v>1.38733333333333</v>
      </c>
      <c r="T496" s="28" t="n">
        <v>1.99483333333333</v>
      </c>
      <c r="U496" s="28" t="n">
        <v>1.85233333333333</v>
      </c>
      <c r="V496" s="28" t="n">
        <v>1.76733333333333</v>
      </c>
      <c r="W496" s="28" t="n">
        <v>1.68733333333333</v>
      </c>
      <c r="X496" s="28" t="n">
        <v>1.85983333333333</v>
      </c>
      <c r="Y496" s="28" t="n">
        <v>1.95983333333333</v>
      </c>
      <c r="Z496" s="28" t="n">
        <v>2.17483333333333</v>
      </c>
      <c r="AA496" s="28" t="n">
        <v>1.54033333333333</v>
      </c>
      <c r="AB496" s="28" t="n">
        <v>2.06933333333333</v>
      </c>
      <c r="AC496" s="28" t="n">
        <v>2.17483333333333</v>
      </c>
      <c r="AD496" s="28" t="n">
        <v>1.86733333333333</v>
      </c>
      <c r="AE496" s="28" t="n">
        <v>2.13971428571429</v>
      </c>
      <c r="AF496" s="28"/>
      <c r="AG496" s="28" t="n">
        <v>2.07971428571429</v>
      </c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28" t="n">
        <v>2.2996</v>
      </c>
      <c r="BL496" s="28"/>
      <c r="BM496" s="28" t="n">
        <v>2.2746</v>
      </c>
      <c r="BN496" s="28" t="n">
        <v>2.4596</v>
      </c>
      <c r="BO496" s="28" t="n">
        <v>2.0096</v>
      </c>
      <c r="BP496" s="28" t="n">
        <v>2.6696</v>
      </c>
      <c r="BQ496" s="28" t="n">
        <v>2.2546</v>
      </c>
      <c r="BR496" s="28" t="n">
        <v>2.2046</v>
      </c>
      <c r="BS496" s="28" t="n">
        <v>2.2196</v>
      </c>
      <c r="BT496" s="28" t="n">
        <v>2.3021</v>
      </c>
      <c r="BU496" s="28" t="n">
        <v>2.3546</v>
      </c>
      <c r="BV496" s="28" t="n">
        <v>2.5221</v>
      </c>
      <c r="BW496" s="28" t="n">
        <v>2.2246</v>
      </c>
      <c r="BX496" s="28" t="n">
        <v>2.7771</v>
      </c>
      <c r="BY496" s="28" t="n">
        <v>3.3696</v>
      </c>
      <c r="BZ496" s="28" t="n">
        <v>2.2946</v>
      </c>
      <c r="CA496" s="28" t="n">
        <v>2.36135264884484</v>
      </c>
      <c r="CB496" s="28"/>
      <c r="CC496" s="28" t="n">
        <v>2.29471428571429</v>
      </c>
      <c r="CD496" s="28" t="n">
        <v>1.67971428571429</v>
      </c>
      <c r="CE496" s="28" t="n">
        <v>2.34721428571429</v>
      </c>
      <c r="CF496" s="28" t="n">
        <v>2.09221428571429</v>
      </c>
      <c r="CG496" s="28" t="n">
        <v>2.01841428571429</v>
      </c>
      <c r="CH496" s="28" t="n">
        <v>1.84471428571429</v>
      </c>
      <c r="CI496" s="28" t="n">
        <v>2.14221428571429</v>
      </c>
      <c r="CJ496" s="28" t="n">
        <v>2.27221428571429</v>
      </c>
      <c r="CK496" s="28" t="n">
        <v>2.36841428571429</v>
      </c>
      <c r="CL496" s="28" t="n">
        <v>1.67971428571429</v>
      </c>
      <c r="CM496" s="28" t="n">
        <v>2.44221428571429</v>
      </c>
      <c r="CN496" s="28" t="n">
        <v>2.55596428571429</v>
      </c>
      <c r="CO496" s="28" t="n">
        <v>2.15471428571429</v>
      </c>
      <c r="CP496" s="4"/>
      <c r="CR496" s="28" t="n">
        <v>2.52135264884484</v>
      </c>
      <c r="CS496" s="28" t="n">
        <v>1.85635264884484</v>
      </c>
      <c r="CT496" s="28" t="n">
        <v>2.74135264884484</v>
      </c>
      <c r="CU496" s="28" t="n">
        <v>2.32135264884484</v>
      </c>
      <c r="CV496" s="28" t="n">
        <v>2.26635264884484</v>
      </c>
      <c r="CW496" s="28" t="n">
        <v>2.19135264884484</v>
      </c>
      <c r="CX496" s="28" t="n">
        <v>2.36635264884484</v>
      </c>
      <c r="CY496" s="28" t="n">
        <v>2.43385264884484</v>
      </c>
      <c r="CZ496" s="28" t="n">
        <v>2.55135264884484</v>
      </c>
      <c r="DA496" s="28" t="n">
        <v>2.20135264884484</v>
      </c>
      <c r="DB496" s="28" t="n">
        <v>2.84135264884484</v>
      </c>
      <c r="DC496" s="28" t="n">
        <v>3.41135264884484</v>
      </c>
      <c r="DD496" s="28" t="n">
        <v>2.35885264884484</v>
      </c>
    </row>
    <row r="497" customFormat="false" ht="12.75" hidden="false" customHeight="false" outlineLevel="0" collapsed="false">
      <c r="A497" s="56" t="n">
        <v>36004</v>
      </c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28" t="n">
        <v>1.84983333333333</v>
      </c>
      <c r="P497" s="28"/>
      <c r="Q497" s="28" t="n">
        <v>1.80733333333333</v>
      </c>
      <c r="R497" s="28" t="n">
        <v>1.95233333333333</v>
      </c>
      <c r="S497" s="28" t="n">
        <v>1.37533333333333</v>
      </c>
      <c r="T497" s="28" t="n">
        <v>1.98983333333333</v>
      </c>
      <c r="U497" s="28" t="n">
        <v>1.85733333333333</v>
      </c>
      <c r="V497" s="28" t="n">
        <v>1.78233333333333</v>
      </c>
      <c r="W497" s="28" t="n">
        <v>1.69733333333333</v>
      </c>
      <c r="X497" s="28" t="n">
        <v>1.85233333333333</v>
      </c>
      <c r="Y497" s="28" t="n">
        <v>1.95483333333333</v>
      </c>
      <c r="Z497" s="28" t="n">
        <v>2.19733333333333</v>
      </c>
      <c r="AA497" s="28" t="n">
        <v>1.53033333333333</v>
      </c>
      <c r="AB497" s="28" t="n">
        <v>2.06433333333333</v>
      </c>
      <c r="AC497" s="28" t="n">
        <v>2.16983333333333</v>
      </c>
      <c r="AD497" s="28" t="n">
        <v>1.87483333333333</v>
      </c>
      <c r="AE497" s="28" t="n">
        <v>2.13928571428571</v>
      </c>
      <c r="AF497" s="28"/>
      <c r="AG497" s="28" t="n">
        <v>2.07928571428571</v>
      </c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28" t="n">
        <v>2.2934</v>
      </c>
      <c r="BL497" s="28"/>
      <c r="BM497" s="28" t="n">
        <v>2.2734</v>
      </c>
      <c r="BN497" s="28" t="n">
        <v>2.4534</v>
      </c>
      <c r="BO497" s="28" t="n">
        <v>2.0084</v>
      </c>
      <c r="BP497" s="28" t="n">
        <v>2.6559</v>
      </c>
      <c r="BQ497" s="28" t="n">
        <v>2.2484</v>
      </c>
      <c r="BR497" s="28" t="n">
        <v>2.2009</v>
      </c>
      <c r="BS497" s="28" t="n">
        <v>2.2134</v>
      </c>
      <c r="BT497" s="28" t="n">
        <v>2.2959</v>
      </c>
      <c r="BU497" s="28" t="n">
        <v>2.3459</v>
      </c>
      <c r="BV497" s="28" t="n">
        <v>2.5184</v>
      </c>
      <c r="BW497" s="28" t="n">
        <v>2.2104</v>
      </c>
      <c r="BX497" s="28" t="n">
        <v>2.7709</v>
      </c>
      <c r="BY497" s="28" t="n">
        <v>3.3634</v>
      </c>
      <c r="BZ497" s="28" t="n">
        <v>2.2884</v>
      </c>
      <c r="CA497" s="28" t="n">
        <v>2.35955019900845</v>
      </c>
      <c r="CB497" s="28"/>
      <c r="CC497" s="28" t="n">
        <v>2.29428571428571</v>
      </c>
      <c r="CD497" s="28" t="n">
        <v>1.68128571428571</v>
      </c>
      <c r="CE497" s="28" t="n">
        <v>2.34678571428571</v>
      </c>
      <c r="CF497" s="28" t="n">
        <v>2.09428571428571</v>
      </c>
      <c r="CG497" s="28" t="n">
        <v>2.01678571428571</v>
      </c>
      <c r="CH497" s="28" t="n">
        <v>1.84428571428571</v>
      </c>
      <c r="CI497" s="28" t="n">
        <v>2.14178571428571</v>
      </c>
      <c r="CJ497" s="28" t="n">
        <v>2.27178571428571</v>
      </c>
      <c r="CK497" s="28" t="n">
        <v>2.36928571428571</v>
      </c>
      <c r="CL497" s="28" t="n">
        <v>1.65528571428571</v>
      </c>
      <c r="CM497" s="28" t="n">
        <v>2.44178571428571</v>
      </c>
      <c r="CN497" s="28" t="n">
        <v>2.55553571428571</v>
      </c>
      <c r="CO497" s="28" t="n">
        <v>2.15428571428571</v>
      </c>
      <c r="CP497" s="4"/>
      <c r="CR497" s="28" t="n">
        <v>2.51955019900845</v>
      </c>
      <c r="CS497" s="28" t="n">
        <v>1.89455019900845</v>
      </c>
      <c r="CT497" s="28" t="n">
        <v>2.73955019900845</v>
      </c>
      <c r="CU497" s="28" t="n">
        <v>2.31955019900845</v>
      </c>
      <c r="CV497" s="28" t="n">
        <v>2.26455019900845</v>
      </c>
      <c r="CW497" s="28" t="n">
        <v>2.18955019900845</v>
      </c>
      <c r="CX497" s="28" t="n">
        <v>2.36455019900845</v>
      </c>
      <c r="CY497" s="28" t="n">
        <v>2.43205019900845</v>
      </c>
      <c r="CZ497" s="28" t="n">
        <v>2.54955019900845</v>
      </c>
      <c r="DA497" s="28" t="n">
        <v>2.18955019900845</v>
      </c>
      <c r="DB497" s="28" t="n">
        <v>2.83955019900845</v>
      </c>
      <c r="DC497" s="28" t="n">
        <v>3.40955019900845</v>
      </c>
      <c r="DD497" s="28" t="n">
        <v>2.35705019900845</v>
      </c>
    </row>
    <row r="498" customFormat="false" ht="12.75" hidden="false" customHeight="false" outlineLevel="0" collapsed="false">
      <c r="A498" s="56" t="n">
        <v>36005</v>
      </c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28" t="n">
        <v>1.823</v>
      </c>
      <c r="P498" s="28"/>
      <c r="Q498" s="28" t="n">
        <v>1.783</v>
      </c>
      <c r="R498" s="28" t="n">
        <v>1.933</v>
      </c>
      <c r="S498" s="28" t="n">
        <v>1.423</v>
      </c>
      <c r="T498" s="28" t="n">
        <v>1.9705</v>
      </c>
      <c r="U498" s="28" t="n">
        <v>1.823</v>
      </c>
      <c r="V498" s="28" t="n">
        <v>1.748</v>
      </c>
      <c r="W498" s="28" t="n">
        <v>1.678</v>
      </c>
      <c r="X498" s="28" t="n">
        <v>1.8255</v>
      </c>
      <c r="Y498" s="28" t="n">
        <v>1.938</v>
      </c>
      <c r="Z498" s="28" t="n">
        <v>2.1605</v>
      </c>
      <c r="AA498" s="28" t="n">
        <v>1.418</v>
      </c>
      <c r="AB498" s="28" t="n">
        <v>2.0405</v>
      </c>
      <c r="AC498" s="28" t="n">
        <v>2.138</v>
      </c>
      <c r="AD498" s="28" t="n">
        <v>1.833</v>
      </c>
      <c r="AE498" s="28" t="n">
        <v>2.136</v>
      </c>
      <c r="AF498" s="28"/>
      <c r="AG498" s="28" t="n">
        <v>2.076</v>
      </c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28" t="n">
        <v>2.279</v>
      </c>
      <c r="BL498" s="28"/>
      <c r="BM498" s="28" t="n">
        <v>2.2615</v>
      </c>
      <c r="BN498" s="28" t="n">
        <v>2.439</v>
      </c>
      <c r="BO498" s="28" t="n">
        <v>1.973</v>
      </c>
      <c r="BP498" s="28" t="n">
        <v>2.6465</v>
      </c>
      <c r="BQ498" s="28" t="n">
        <v>2.2365</v>
      </c>
      <c r="BR498" s="28" t="n">
        <v>2.1815</v>
      </c>
      <c r="BS498" s="28" t="n">
        <v>2.199</v>
      </c>
      <c r="BT498" s="28" t="n">
        <v>2.284</v>
      </c>
      <c r="BU498" s="28" t="n">
        <v>2.3365</v>
      </c>
      <c r="BV498" s="28" t="n">
        <v>2.5165</v>
      </c>
      <c r="BW498" s="28" t="n">
        <v>2.198</v>
      </c>
      <c r="BX498" s="28" t="n">
        <v>2.7565</v>
      </c>
      <c r="BY498" s="28" t="n">
        <v>3.349</v>
      </c>
      <c r="BZ498" s="28" t="n">
        <v>2.274</v>
      </c>
      <c r="CA498" s="28" t="n">
        <v>2.31850851302156</v>
      </c>
      <c r="CB498" s="28"/>
      <c r="CC498" s="28" t="n">
        <v>2.291</v>
      </c>
      <c r="CD498" s="28" t="n">
        <v>1.657</v>
      </c>
      <c r="CE498" s="28" t="n">
        <v>2.3385</v>
      </c>
      <c r="CF498" s="28" t="n">
        <v>2.091</v>
      </c>
      <c r="CG498" s="28" t="n">
        <v>2.0135</v>
      </c>
      <c r="CH498" s="28" t="n">
        <v>1.841</v>
      </c>
      <c r="CI498" s="28" t="n">
        <v>2.1385</v>
      </c>
      <c r="CJ498" s="28" t="n">
        <v>2.2685</v>
      </c>
      <c r="CK498" s="28" t="n">
        <v>2.376</v>
      </c>
      <c r="CL498" s="28" t="n">
        <v>1.656</v>
      </c>
      <c r="CM498" s="28" t="n">
        <v>2.4385</v>
      </c>
      <c r="CN498" s="28" t="n">
        <v>2.5535</v>
      </c>
      <c r="CO498" s="28" t="n">
        <v>2.151</v>
      </c>
      <c r="CP498" s="4"/>
      <c r="CR498" s="28" t="n">
        <v>2.47850851302156</v>
      </c>
      <c r="CS498" s="28" t="n">
        <v>1.91250851302156</v>
      </c>
      <c r="CT498" s="28" t="n">
        <v>2.69850851302156</v>
      </c>
      <c r="CU498" s="28" t="n">
        <v>2.27850851302156</v>
      </c>
      <c r="CV498" s="28" t="n">
        <v>2.22350851302156</v>
      </c>
      <c r="CW498" s="28" t="n">
        <v>2.14850851302156</v>
      </c>
      <c r="CX498" s="28" t="n">
        <v>2.32350851302156</v>
      </c>
      <c r="CY498" s="28" t="n">
        <v>2.39100851302156</v>
      </c>
      <c r="CZ498" s="28" t="n">
        <v>2.50850851302156</v>
      </c>
      <c r="DA498" s="28" t="n">
        <v>2.19950851302156</v>
      </c>
      <c r="DB498" s="28" t="n">
        <v>2.79850851302156</v>
      </c>
      <c r="DC498" s="28" t="n">
        <v>3.38350851302156</v>
      </c>
      <c r="DD498" s="28" t="n">
        <v>2.31600851302156</v>
      </c>
    </row>
    <row r="499" customFormat="false" ht="12.75" hidden="false" customHeight="false" outlineLevel="0" collapsed="false">
      <c r="A499" s="56" t="n">
        <v>36006</v>
      </c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28" t="n">
        <v>1.776</v>
      </c>
      <c r="P499" s="28"/>
      <c r="Q499" s="28" t="n">
        <v>1.736</v>
      </c>
      <c r="R499" s="28" t="n">
        <v>1.876</v>
      </c>
      <c r="S499" s="28" t="n">
        <v>1.37</v>
      </c>
      <c r="T499" s="28" t="n">
        <v>1.916</v>
      </c>
      <c r="U499" s="28" t="n">
        <v>1.781</v>
      </c>
      <c r="V499" s="28" t="n">
        <v>1.701</v>
      </c>
      <c r="W499" s="28" t="n">
        <v>1.631</v>
      </c>
      <c r="X499" s="28" t="n">
        <v>1.7785</v>
      </c>
      <c r="Y499" s="28" t="n">
        <v>1.8785</v>
      </c>
      <c r="Z499" s="28" t="n">
        <v>2.101</v>
      </c>
      <c r="AA499" s="28" t="n">
        <v>1.369</v>
      </c>
      <c r="AB499" s="28" t="n">
        <v>1.9835</v>
      </c>
      <c r="AC499" s="28" t="n">
        <v>2.081</v>
      </c>
      <c r="AD499" s="28" t="n">
        <v>1.796</v>
      </c>
      <c r="AE499" s="28" t="n">
        <v>2.13</v>
      </c>
      <c r="AF499" s="28"/>
      <c r="AG499" s="28" t="n">
        <v>2.1</v>
      </c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28" t="n">
        <v>2.256</v>
      </c>
      <c r="BL499" s="28"/>
      <c r="BM499" s="28" t="n">
        <v>2.256</v>
      </c>
      <c r="BN499" s="28" t="n">
        <v>2.411</v>
      </c>
      <c r="BO499" s="28" t="n">
        <v>1.95</v>
      </c>
      <c r="BP499" s="28" t="n">
        <v>2.621</v>
      </c>
      <c r="BQ499" s="28" t="n">
        <v>2.216</v>
      </c>
      <c r="BR499" s="28" t="n">
        <v>2.161</v>
      </c>
      <c r="BS499" s="28" t="n">
        <v>2.176</v>
      </c>
      <c r="BT499" s="28" t="n">
        <v>2.2585</v>
      </c>
      <c r="BU499" s="28" t="n">
        <v>2.3135</v>
      </c>
      <c r="BV499" s="28" t="n">
        <v>2.501</v>
      </c>
      <c r="BW499" s="28" t="n">
        <v>2.181</v>
      </c>
      <c r="BX499" s="28" t="n">
        <v>2.7335</v>
      </c>
      <c r="BY499" s="28" t="n">
        <v>3.3235</v>
      </c>
      <c r="BZ499" s="28" t="n">
        <v>2.246</v>
      </c>
      <c r="CA499" s="28" t="n">
        <v>2.357</v>
      </c>
      <c r="CB499" s="28"/>
      <c r="CC499" s="28" t="n">
        <v>2.28</v>
      </c>
      <c r="CD499" s="28" t="n">
        <v>1.68</v>
      </c>
      <c r="CE499" s="28" t="n">
        <v>2.33</v>
      </c>
      <c r="CF499" s="28" t="n">
        <v>2.08</v>
      </c>
      <c r="CG499" s="28" t="n">
        <v>2.0025</v>
      </c>
      <c r="CH499" s="28" t="n">
        <v>1.85</v>
      </c>
      <c r="CI499" s="28" t="n">
        <v>2.1325</v>
      </c>
      <c r="CJ499" s="28" t="n">
        <v>2.2575</v>
      </c>
      <c r="CK499" s="28" t="n">
        <v>2.365</v>
      </c>
      <c r="CL499" s="28" t="n">
        <v>1.67</v>
      </c>
      <c r="CM499" s="28" t="n">
        <v>2.4275</v>
      </c>
      <c r="CN499" s="28" t="n">
        <v>2.5425</v>
      </c>
      <c r="CO499" s="28" t="n">
        <v>2.14</v>
      </c>
      <c r="CP499" s="4"/>
      <c r="CR499" s="28" t="n">
        <v>2.512</v>
      </c>
      <c r="CS499" s="28" t="n">
        <v>1.903</v>
      </c>
      <c r="CT499" s="28" t="n">
        <v>2.737</v>
      </c>
      <c r="CU499" s="28" t="n">
        <v>2.312</v>
      </c>
      <c r="CV499" s="28" t="n">
        <v>2.257</v>
      </c>
      <c r="CW499" s="28" t="n">
        <v>2.202</v>
      </c>
      <c r="CX499" s="28" t="n">
        <v>2.362</v>
      </c>
      <c r="CY499" s="28" t="n">
        <v>2.4245</v>
      </c>
      <c r="CZ499" s="28" t="n">
        <v>2.542</v>
      </c>
      <c r="DA499" s="28" t="n">
        <v>2.271</v>
      </c>
      <c r="DB499" s="28" t="n">
        <v>2.832</v>
      </c>
      <c r="DC499" s="28" t="n">
        <v>3.417</v>
      </c>
      <c r="DD499" s="28" t="n">
        <v>2.3495</v>
      </c>
    </row>
    <row r="500" customFormat="false" ht="12.75" hidden="false" customHeight="false" outlineLevel="0" collapsed="false">
      <c r="A500" s="56" t="n">
        <v>36007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28" t="n">
        <v>1.798</v>
      </c>
      <c r="P500" s="28"/>
      <c r="Q500" s="28" t="n">
        <v>1.763</v>
      </c>
      <c r="R500" s="28" t="n">
        <v>1.898</v>
      </c>
      <c r="S500" s="28" t="n">
        <v>1.193</v>
      </c>
      <c r="T500" s="28" t="n">
        <v>1.938</v>
      </c>
      <c r="U500" s="28" t="n">
        <v>1.803</v>
      </c>
      <c r="V500" s="28" t="n">
        <v>1.733</v>
      </c>
      <c r="W500" s="28" t="n">
        <v>1.643</v>
      </c>
      <c r="X500" s="28" t="n">
        <v>1.798</v>
      </c>
      <c r="Y500" s="28" t="n">
        <v>1.9055</v>
      </c>
      <c r="Z500" s="28" t="n">
        <v>2.143</v>
      </c>
      <c r="AA500" s="28" t="n">
        <v>1.381</v>
      </c>
      <c r="AB500" s="28" t="n">
        <v>2.0055</v>
      </c>
      <c r="AC500" s="28" t="n">
        <v>2.103</v>
      </c>
      <c r="AD500" s="28" t="n">
        <v>1.818</v>
      </c>
      <c r="AE500" s="28" t="n">
        <v>2.137</v>
      </c>
      <c r="AF500" s="28"/>
      <c r="AG500" s="28" t="n">
        <v>2.107</v>
      </c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28" t="n">
        <v>2.268</v>
      </c>
      <c r="BL500" s="28"/>
      <c r="BM500" s="28" t="n">
        <v>2.263</v>
      </c>
      <c r="BN500" s="28" t="n">
        <v>2.423</v>
      </c>
      <c r="BO500" s="28" t="n">
        <v>1.875</v>
      </c>
      <c r="BP500" s="28" t="n">
        <v>2.643</v>
      </c>
      <c r="BQ500" s="28" t="n">
        <v>2.2255</v>
      </c>
      <c r="BR500" s="28" t="n">
        <v>2.1705</v>
      </c>
      <c r="BS500" s="28" t="n">
        <v>2.1805</v>
      </c>
      <c r="BT500" s="28" t="n">
        <v>2.2705</v>
      </c>
      <c r="BU500" s="28" t="n">
        <v>2.3255</v>
      </c>
      <c r="BV500" s="28" t="n">
        <v>2.513</v>
      </c>
      <c r="BW500" s="28" t="n">
        <v>2.152</v>
      </c>
      <c r="BX500" s="28" t="n">
        <v>2.7455</v>
      </c>
      <c r="BY500" s="28" t="n">
        <v>3.3355</v>
      </c>
      <c r="BZ500" s="28" t="n">
        <v>2.2605</v>
      </c>
      <c r="CA500" s="28" t="n">
        <v>2.362</v>
      </c>
      <c r="CB500" s="28"/>
      <c r="CC500" s="28" t="n">
        <v>2.287</v>
      </c>
      <c r="CD500" s="28" t="n">
        <v>1.637</v>
      </c>
      <c r="CE500" s="28" t="n">
        <v>2.337</v>
      </c>
      <c r="CF500" s="28" t="n">
        <v>2.0895</v>
      </c>
      <c r="CG500" s="28" t="n">
        <v>2.017</v>
      </c>
      <c r="CH500" s="28" t="n">
        <v>1.857</v>
      </c>
      <c r="CI500" s="28" t="n">
        <v>2.137</v>
      </c>
      <c r="CJ500" s="28" t="n">
        <v>2.2645</v>
      </c>
      <c r="CK500" s="28" t="n">
        <v>2.3845</v>
      </c>
      <c r="CL500" s="28" t="n">
        <v>1.548</v>
      </c>
      <c r="CM500" s="28" t="n">
        <v>2.4345</v>
      </c>
      <c r="CN500" s="28" t="n">
        <v>2.5495</v>
      </c>
      <c r="CO500" s="28" t="n">
        <v>2.147</v>
      </c>
      <c r="CP500" s="4"/>
      <c r="CR500" s="28" t="n">
        <v>2.517</v>
      </c>
      <c r="CS500" s="28" t="n">
        <v>1.908</v>
      </c>
      <c r="CT500" s="28" t="n">
        <v>2.742</v>
      </c>
      <c r="CU500" s="28" t="n">
        <v>2.317</v>
      </c>
      <c r="CV500" s="28" t="n">
        <v>2.262</v>
      </c>
      <c r="CW500" s="28" t="n">
        <v>2.207</v>
      </c>
      <c r="CX500" s="28" t="n">
        <v>2.367</v>
      </c>
      <c r="CY500" s="28" t="n">
        <v>2.4295</v>
      </c>
      <c r="CZ500" s="28" t="n">
        <v>2.547</v>
      </c>
      <c r="DA500" s="28" t="n">
        <v>2.276</v>
      </c>
      <c r="DB500" s="28" t="n">
        <v>2.837</v>
      </c>
      <c r="DC500" s="28" t="n">
        <v>3.422</v>
      </c>
      <c r="DD500" s="28" t="n">
        <v>2.3545</v>
      </c>
    </row>
    <row r="501" customFormat="false" ht="12.75" hidden="false" customHeight="false" outlineLevel="0" collapsed="false">
      <c r="A501" s="56" t="n">
        <v>36010</v>
      </c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28" t="n">
        <v>1.8185</v>
      </c>
      <c r="P501" s="28"/>
      <c r="Q501" s="28" t="n">
        <v>1.786</v>
      </c>
      <c r="R501" s="28" t="n">
        <v>1.921</v>
      </c>
      <c r="S501" s="28" t="n">
        <v>1.565</v>
      </c>
      <c r="T501" s="28" t="n">
        <v>1.971</v>
      </c>
      <c r="U501" s="28" t="n">
        <v>1.811</v>
      </c>
      <c r="V501" s="28" t="n">
        <v>1.756</v>
      </c>
      <c r="W501" s="28" t="n">
        <v>1.646</v>
      </c>
      <c r="X501" s="28" t="n">
        <v>1.821</v>
      </c>
      <c r="Y501" s="28" t="n">
        <v>1.9285</v>
      </c>
      <c r="Z501" s="28" t="n">
        <v>2.166</v>
      </c>
      <c r="AA501" s="28" t="n">
        <v>1.445</v>
      </c>
      <c r="AB501" s="28" t="n">
        <v>2.0285</v>
      </c>
      <c r="AC501" s="28" t="n">
        <v>2.126</v>
      </c>
      <c r="AD501" s="28" t="n">
        <v>1.831</v>
      </c>
      <c r="AE501" s="28" t="n">
        <v>2.14285714285714</v>
      </c>
      <c r="AF501" s="28"/>
      <c r="AG501" s="28" t="n">
        <v>2.10785714285714</v>
      </c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28" t="n">
        <v>2.2895</v>
      </c>
      <c r="BL501" s="28"/>
      <c r="BM501" s="28" t="n">
        <v>2.277</v>
      </c>
      <c r="BN501" s="28" t="n">
        <v>2.447</v>
      </c>
      <c r="BO501" s="28" t="n">
        <v>1.876</v>
      </c>
      <c r="BP501" s="28" t="n">
        <v>2.667</v>
      </c>
      <c r="BQ501" s="28" t="n">
        <v>2.242</v>
      </c>
      <c r="BR501" s="28" t="n">
        <v>2.182</v>
      </c>
      <c r="BS501" s="28" t="n">
        <v>2.192</v>
      </c>
      <c r="BT501" s="28" t="n">
        <v>2.292</v>
      </c>
      <c r="BU501" s="28" t="n">
        <v>2.3495</v>
      </c>
      <c r="BV501" s="28" t="n">
        <v>2.522</v>
      </c>
      <c r="BW501" s="28" t="n">
        <v>2.166</v>
      </c>
      <c r="BX501" s="28" t="n">
        <v>2.7695</v>
      </c>
      <c r="BY501" s="28" t="n">
        <v>3.3595</v>
      </c>
      <c r="BZ501" s="28" t="n">
        <v>2.2845</v>
      </c>
      <c r="CA501" s="28" t="n">
        <v>2.35737467487065</v>
      </c>
      <c r="CB501" s="28"/>
      <c r="CC501" s="28" t="n">
        <v>2.29285714285714</v>
      </c>
      <c r="CD501" s="28" t="n">
        <v>1.66785714285714</v>
      </c>
      <c r="CE501" s="28" t="n">
        <v>2.34285714285714</v>
      </c>
      <c r="CF501" s="28" t="n">
        <v>2.09785714285714</v>
      </c>
      <c r="CG501" s="28" t="n">
        <v>2.02285714285714</v>
      </c>
      <c r="CH501" s="28" t="n">
        <v>1.86285714285714</v>
      </c>
      <c r="CI501" s="28" t="n">
        <v>2.14285714285714</v>
      </c>
      <c r="CJ501" s="28" t="n">
        <v>2.27035714285714</v>
      </c>
      <c r="CK501" s="28" t="n">
        <v>2.39035714285714</v>
      </c>
      <c r="CL501" s="28" t="n">
        <v>1.66685714285714</v>
      </c>
      <c r="CM501" s="28" t="n">
        <v>2.44035714285714</v>
      </c>
      <c r="CN501" s="28" t="n">
        <v>2.55535714285714</v>
      </c>
      <c r="CO501" s="28" t="n">
        <v>2.15285714285714</v>
      </c>
      <c r="CP501" s="4"/>
      <c r="CR501" s="28" t="n">
        <v>2.51237467487065</v>
      </c>
      <c r="CS501" s="28" t="n">
        <v>1.90337467487065</v>
      </c>
      <c r="CT501" s="28" t="n">
        <v>2.73737467487065</v>
      </c>
      <c r="CU501" s="28" t="n">
        <v>2.31237467487065</v>
      </c>
      <c r="CV501" s="28" t="n">
        <v>2.25737467487065</v>
      </c>
      <c r="CW501" s="28" t="n">
        <v>2.20237467487065</v>
      </c>
      <c r="CX501" s="28" t="n">
        <v>2.35737467487065</v>
      </c>
      <c r="CY501" s="28" t="n">
        <v>2.42487467487065</v>
      </c>
      <c r="CZ501" s="28" t="n">
        <v>2.54237467487065</v>
      </c>
      <c r="DA501" s="28" t="n">
        <v>2.17937467487065</v>
      </c>
      <c r="DB501" s="28" t="n">
        <v>2.83237467487065</v>
      </c>
      <c r="DC501" s="28" t="n">
        <v>3.41737467487065</v>
      </c>
      <c r="DD501" s="28" t="n">
        <v>2.34987467487065</v>
      </c>
    </row>
    <row r="502" customFormat="false" ht="12.75" hidden="false" customHeight="false" outlineLevel="0" collapsed="false">
      <c r="A502" s="56" t="n">
        <v>36011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28" t="n">
        <v>1.796</v>
      </c>
      <c r="P502" s="28"/>
      <c r="Q502" s="28" t="n">
        <v>1.771</v>
      </c>
      <c r="R502" s="28" t="n">
        <v>1.901</v>
      </c>
      <c r="S502" s="28" t="n">
        <v>1.26</v>
      </c>
      <c r="T502" s="28" t="n">
        <v>1.9535</v>
      </c>
      <c r="U502" s="28" t="n">
        <v>1.7935</v>
      </c>
      <c r="V502" s="28" t="n">
        <v>1.736</v>
      </c>
      <c r="W502" s="28" t="n">
        <v>1.641</v>
      </c>
      <c r="X502" s="28" t="n">
        <v>1.7985</v>
      </c>
      <c r="Y502" s="28" t="n">
        <v>1.9085</v>
      </c>
      <c r="Z502" s="28" t="n">
        <v>2.146</v>
      </c>
      <c r="AA502" s="28" t="n">
        <v>1.4625</v>
      </c>
      <c r="AB502" s="28" t="n">
        <v>2.0085</v>
      </c>
      <c r="AC502" s="28" t="n">
        <v>2.106</v>
      </c>
      <c r="AD502" s="28" t="n">
        <v>1.8135</v>
      </c>
      <c r="AE502" s="28" t="n">
        <v>2.126</v>
      </c>
      <c r="AF502" s="28"/>
      <c r="AG502" s="28" t="n">
        <v>2.091</v>
      </c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28" t="n">
        <v>2.2612</v>
      </c>
      <c r="BL502" s="28"/>
      <c r="BM502" s="28" t="n">
        <v>2.2562</v>
      </c>
      <c r="BN502" s="28" t="n">
        <v>2.4312</v>
      </c>
      <c r="BO502" s="28" t="n">
        <v>1.8842</v>
      </c>
      <c r="BP502" s="28" t="n">
        <v>2.6537</v>
      </c>
      <c r="BQ502" s="28" t="n">
        <v>2.2237</v>
      </c>
      <c r="BR502" s="28" t="n">
        <v>2.1612</v>
      </c>
      <c r="BS502" s="28" t="n">
        <v>2.1712</v>
      </c>
      <c r="BT502" s="28" t="n">
        <v>2.2762</v>
      </c>
      <c r="BU502" s="28" t="n">
        <v>2.3287</v>
      </c>
      <c r="BV502" s="28" t="n">
        <v>2.5062</v>
      </c>
      <c r="BW502" s="28" t="n">
        <v>2.1602</v>
      </c>
      <c r="BX502" s="28" t="n">
        <v>2.7537</v>
      </c>
      <c r="BY502" s="28" t="n">
        <v>3.3437</v>
      </c>
      <c r="BZ502" s="28" t="n">
        <v>2.2687</v>
      </c>
      <c r="CA502" s="28" t="n">
        <v>2.3427736079865</v>
      </c>
      <c r="CB502" s="28"/>
      <c r="CC502" s="28" t="n">
        <v>2.281</v>
      </c>
      <c r="CD502" s="28" t="n">
        <v>1.682</v>
      </c>
      <c r="CE502" s="28" t="n">
        <v>2.331</v>
      </c>
      <c r="CF502" s="28" t="n">
        <v>2.081</v>
      </c>
      <c r="CG502" s="28" t="n">
        <v>2.0085</v>
      </c>
      <c r="CH502" s="28" t="n">
        <v>1.8535</v>
      </c>
      <c r="CI502" s="28" t="n">
        <v>2.131</v>
      </c>
      <c r="CJ502" s="28" t="n">
        <v>2.2585</v>
      </c>
      <c r="CK502" s="28" t="n">
        <v>2.3735</v>
      </c>
      <c r="CL502" s="28" t="n">
        <v>1.67</v>
      </c>
      <c r="CM502" s="28" t="n">
        <v>2.4285</v>
      </c>
      <c r="CN502" s="28" t="n">
        <v>2.5435</v>
      </c>
      <c r="CO502" s="28" t="n">
        <v>2.141</v>
      </c>
      <c r="CP502" s="4"/>
      <c r="CR502" s="28" t="n">
        <v>2.4977736079865</v>
      </c>
      <c r="CS502" s="28" t="n">
        <v>1.8897736079865</v>
      </c>
      <c r="CT502" s="28" t="n">
        <v>2.7252736079865</v>
      </c>
      <c r="CU502" s="28" t="n">
        <v>2.2977736079865</v>
      </c>
      <c r="CV502" s="28" t="n">
        <v>2.2427736079865</v>
      </c>
      <c r="CW502" s="28" t="n">
        <v>2.1927736079865</v>
      </c>
      <c r="CX502" s="28" t="n">
        <v>2.3427736079865</v>
      </c>
      <c r="CY502" s="28" t="n">
        <v>2.4102736079865</v>
      </c>
      <c r="CZ502" s="28" t="n">
        <v>2.5277736079865</v>
      </c>
      <c r="DA502" s="28" t="n">
        <v>2.1647736079865</v>
      </c>
      <c r="DB502" s="28" t="n">
        <v>2.8177736079865</v>
      </c>
      <c r="DC502" s="28" t="n">
        <v>3.4027736079865</v>
      </c>
      <c r="DD502" s="28" t="n">
        <v>2.3352736079865</v>
      </c>
    </row>
    <row r="503" customFormat="false" ht="12.75" hidden="false" customHeight="false" outlineLevel="0" collapsed="false">
      <c r="A503" s="56" t="n">
        <v>36012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28" t="n">
        <v>1.75</v>
      </c>
      <c r="P503" s="28"/>
      <c r="Q503" s="28" t="n">
        <v>1.725</v>
      </c>
      <c r="R503" s="28" t="n">
        <v>1.855</v>
      </c>
      <c r="S503" s="28" t="n">
        <v>1.42</v>
      </c>
      <c r="T503" s="28" t="n">
        <v>1.905</v>
      </c>
      <c r="U503" s="28" t="n">
        <v>1.7475</v>
      </c>
      <c r="V503" s="28" t="n">
        <v>1.69</v>
      </c>
      <c r="W503" s="28" t="n">
        <v>1.595</v>
      </c>
      <c r="X503" s="28" t="n">
        <v>1.7525</v>
      </c>
      <c r="Y503" s="28" t="n">
        <v>1.86</v>
      </c>
      <c r="Z503" s="28" t="n">
        <v>2.1</v>
      </c>
      <c r="AA503" s="28" t="n">
        <v>1.47</v>
      </c>
      <c r="AB503" s="28" t="n">
        <v>1.9625</v>
      </c>
      <c r="AC503" s="28" t="n">
        <v>2.065</v>
      </c>
      <c r="AD503" s="28" t="n">
        <v>1.7825</v>
      </c>
      <c r="AE503" s="28" t="n">
        <v>2.1165</v>
      </c>
      <c r="AF503" s="28"/>
      <c r="AG503" s="28" t="n">
        <v>2.079</v>
      </c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28" t="n">
        <v>2.247</v>
      </c>
      <c r="BL503" s="28"/>
      <c r="BM503" s="28" t="n">
        <v>2.23</v>
      </c>
      <c r="BN503" s="28" t="n">
        <v>2.405</v>
      </c>
      <c r="BO503" s="28" t="n">
        <v>1.87</v>
      </c>
      <c r="BP503" s="28" t="n">
        <v>2.625</v>
      </c>
      <c r="BQ503" s="28" t="n">
        <v>2.1975</v>
      </c>
      <c r="BR503" s="28" t="n">
        <v>2.135</v>
      </c>
      <c r="BS503" s="28" t="n">
        <v>2.1525</v>
      </c>
      <c r="BT503" s="28" t="n">
        <v>2.2475</v>
      </c>
      <c r="BU503" s="28" t="n">
        <v>2.3025</v>
      </c>
      <c r="BV503" s="28" t="n">
        <v>2.48</v>
      </c>
      <c r="BW503" s="28" t="n">
        <v>2.155</v>
      </c>
      <c r="BX503" s="28" t="n">
        <v>2.73</v>
      </c>
      <c r="BY503" s="28" t="n">
        <v>3.3225</v>
      </c>
      <c r="BZ503" s="28" t="n">
        <v>2.245</v>
      </c>
      <c r="CA503" s="28" t="n">
        <v>2.32597086280057</v>
      </c>
      <c r="CB503" s="28"/>
      <c r="CC503" s="28" t="n">
        <v>2.269</v>
      </c>
      <c r="CD503" s="28" t="n">
        <v>1.67</v>
      </c>
      <c r="CE503" s="28" t="n">
        <v>2.319</v>
      </c>
      <c r="CF503" s="28" t="n">
        <v>2.069</v>
      </c>
      <c r="CG503" s="28" t="n">
        <v>1.9965</v>
      </c>
      <c r="CH503" s="28" t="n">
        <v>1.8365</v>
      </c>
      <c r="CI503" s="28" t="n">
        <v>2.119</v>
      </c>
      <c r="CJ503" s="28" t="n">
        <v>2.2465</v>
      </c>
      <c r="CK503" s="28" t="n">
        <v>2.3615</v>
      </c>
      <c r="CL503" s="28" t="n">
        <v>1.66</v>
      </c>
      <c r="CM503" s="28" t="n">
        <v>2.4165</v>
      </c>
      <c r="CN503" s="28" t="n">
        <v>2.5315</v>
      </c>
      <c r="CO503" s="28" t="n">
        <v>2.129</v>
      </c>
      <c r="CP503" s="4"/>
      <c r="CR503" s="28" t="n">
        <v>2.48097086280057</v>
      </c>
      <c r="CS503" s="28" t="n">
        <v>1.87297086280057</v>
      </c>
      <c r="CT503" s="28" t="n">
        <v>2.70847086280057</v>
      </c>
      <c r="CU503" s="28" t="n">
        <v>2.28097086280057</v>
      </c>
      <c r="CV503" s="28" t="n">
        <v>2.22597086280057</v>
      </c>
      <c r="CW503" s="28" t="n">
        <v>2.20097086280057</v>
      </c>
      <c r="CX503" s="28" t="n">
        <v>2.32597086280057</v>
      </c>
      <c r="CY503" s="28" t="n">
        <v>2.39347086280057</v>
      </c>
      <c r="CZ503" s="28" t="n">
        <v>2.51097086280057</v>
      </c>
      <c r="DA503" s="28" t="n">
        <v>2.15997086280057</v>
      </c>
      <c r="DB503" s="28" t="n">
        <v>2.80097086280057</v>
      </c>
      <c r="DC503" s="28" t="n">
        <v>3.38597086280057</v>
      </c>
      <c r="DD503" s="28" t="n">
        <v>2.31847086280057</v>
      </c>
    </row>
    <row r="504" customFormat="false" ht="12.75" hidden="false" customHeight="false" outlineLevel="0" collapsed="false">
      <c r="A504" s="56" t="n">
        <v>36013</v>
      </c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28" t="n">
        <v>1.7495</v>
      </c>
      <c r="P504" s="28"/>
      <c r="Q504" s="28" t="n">
        <v>1.727</v>
      </c>
      <c r="R504" s="28" t="n">
        <v>1.857</v>
      </c>
      <c r="S504" s="28" t="n">
        <v>1.26</v>
      </c>
      <c r="T504" s="28" t="n">
        <v>1.907</v>
      </c>
      <c r="U504" s="28" t="n">
        <v>1.7495</v>
      </c>
      <c r="V504" s="28" t="n">
        <v>1.692</v>
      </c>
      <c r="W504" s="28" t="n">
        <v>1.5945</v>
      </c>
      <c r="X504" s="28" t="n">
        <v>1.752</v>
      </c>
      <c r="Y504" s="28" t="n">
        <v>1.862</v>
      </c>
      <c r="Z504" s="28" t="n">
        <v>2.102</v>
      </c>
      <c r="AA504" s="28" t="n">
        <v>1.485</v>
      </c>
      <c r="AB504" s="28" t="n">
        <v>1.962</v>
      </c>
      <c r="AC504" s="28" t="n">
        <v>2.067</v>
      </c>
      <c r="AD504" s="28" t="n">
        <v>1.7895</v>
      </c>
      <c r="AE504" s="28" t="n">
        <v>2.09842857142857</v>
      </c>
      <c r="AF504" s="28"/>
      <c r="AG504" s="28" t="n">
        <v>2.06842857142857</v>
      </c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28" t="n">
        <v>2.231</v>
      </c>
      <c r="BL504" s="28"/>
      <c r="BM504" s="28" t="n">
        <v>2.226</v>
      </c>
      <c r="BN504" s="28" t="n">
        <v>2.401</v>
      </c>
      <c r="BO504" s="28" t="n">
        <v>1.88</v>
      </c>
      <c r="BP504" s="28" t="n">
        <v>2.611</v>
      </c>
      <c r="BQ504" s="28" t="n">
        <v>2.1935</v>
      </c>
      <c r="BR504" s="28" t="n">
        <v>2.131</v>
      </c>
      <c r="BS504" s="28" t="n">
        <v>2.151</v>
      </c>
      <c r="BT504" s="28" t="n">
        <v>2.2435</v>
      </c>
      <c r="BU504" s="28" t="n">
        <v>2.2985</v>
      </c>
      <c r="BV504" s="28" t="n">
        <v>2.476</v>
      </c>
      <c r="BW504" s="28" t="n">
        <v>2.17</v>
      </c>
      <c r="BX504" s="28" t="n">
        <v>2.7185</v>
      </c>
      <c r="BY504" s="28" t="n">
        <v>3.3135</v>
      </c>
      <c r="BZ504" s="28" t="n">
        <v>2.241</v>
      </c>
      <c r="CA504" s="28" t="n">
        <v>2.31909794484081</v>
      </c>
      <c r="CB504" s="28"/>
      <c r="CC504" s="28" t="n">
        <v>2.25842857142857</v>
      </c>
      <c r="CD504" s="28" t="n">
        <v>1.68042857142857</v>
      </c>
      <c r="CE504" s="28" t="n">
        <v>2.30842857142857</v>
      </c>
      <c r="CF504" s="28" t="n">
        <v>2.05842857142857</v>
      </c>
      <c r="CG504" s="28" t="n">
        <v>1.98592857142857</v>
      </c>
      <c r="CH504" s="28" t="n">
        <v>1.81842857142857</v>
      </c>
      <c r="CI504" s="28" t="n">
        <v>2.10842857142857</v>
      </c>
      <c r="CJ504" s="28" t="n">
        <v>2.23592857142857</v>
      </c>
      <c r="CK504" s="28" t="n">
        <v>2.35092857142857</v>
      </c>
      <c r="CL504" s="28" t="n">
        <v>1.66042857142857</v>
      </c>
      <c r="CM504" s="28" t="n">
        <v>2.40592857142857</v>
      </c>
      <c r="CN504" s="28" t="n">
        <v>2.52092857142857</v>
      </c>
      <c r="CO504" s="28" t="n">
        <v>2.11842857142857</v>
      </c>
      <c r="CP504" s="4"/>
      <c r="CR504" s="28" t="n">
        <v>2.47909794484081</v>
      </c>
      <c r="CS504" s="28" t="n">
        <v>1.87009794484081</v>
      </c>
      <c r="CT504" s="28" t="n">
        <v>2.70409794484081</v>
      </c>
      <c r="CU504" s="28" t="n">
        <v>2.27909794484081</v>
      </c>
      <c r="CV504" s="28" t="n">
        <v>2.22409794484081</v>
      </c>
      <c r="CW504" s="28" t="n">
        <v>2.2090979448408</v>
      </c>
      <c r="CX504" s="28" t="n">
        <v>2.32659794484081</v>
      </c>
      <c r="CY504" s="28" t="n">
        <v>2.39159794484081</v>
      </c>
      <c r="CZ504" s="28" t="n">
        <v>2.50909794484081</v>
      </c>
      <c r="DA504" s="28" t="n">
        <v>2.15809794484081</v>
      </c>
      <c r="DB504" s="28" t="n">
        <v>2.79909794484081</v>
      </c>
      <c r="DC504" s="28" t="n">
        <v>3.38409794484081</v>
      </c>
      <c r="DD504" s="28" t="n">
        <v>2.31659794484081</v>
      </c>
    </row>
    <row r="505" customFormat="false" ht="12.75" hidden="false" customHeight="false" outlineLevel="0" collapsed="false">
      <c r="A505" s="56" t="n">
        <v>36014</v>
      </c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28" t="n">
        <v>1.809</v>
      </c>
      <c r="P505" s="28"/>
      <c r="Q505" s="28" t="n">
        <v>1.774</v>
      </c>
      <c r="R505" s="28" t="n">
        <v>1.9165</v>
      </c>
      <c r="S505" s="28" t="n">
        <v>1.27</v>
      </c>
      <c r="T505" s="28" t="n">
        <v>1.9615</v>
      </c>
      <c r="U505" s="28" t="n">
        <v>1.8065</v>
      </c>
      <c r="V505" s="28" t="n">
        <v>1.744</v>
      </c>
      <c r="W505" s="28" t="n">
        <v>1.659</v>
      </c>
      <c r="X505" s="28" t="n">
        <v>1.8115</v>
      </c>
      <c r="Y505" s="28" t="n">
        <v>1.9215</v>
      </c>
      <c r="Z505" s="28" t="n">
        <v>2.164</v>
      </c>
      <c r="AA505" s="28" t="n">
        <v>1.4645</v>
      </c>
      <c r="AB505" s="28" t="n">
        <v>2.0215</v>
      </c>
      <c r="AC505" s="28" t="n">
        <v>2.1265</v>
      </c>
      <c r="AD505" s="28" t="n">
        <v>1.849</v>
      </c>
      <c r="AE505" s="28" t="n">
        <v>2.10678571428572</v>
      </c>
      <c r="AF505" s="28"/>
      <c r="AG505" s="28" t="n">
        <v>2.07178571428572</v>
      </c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28" t="n">
        <v>2.2688</v>
      </c>
      <c r="BL505" s="28"/>
      <c r="BM505" s="28" t="n">
        <v>2.2488</v>
      </c>
      <c r="BN505" s="28" t="n">
        <v>2.4288</v>
      </c>
      <c r="BO505" s="28" t="n">
        <v>1.9798</v>
      </c>
      <c r="BP505" s="28" t="n">
        <v>2.6463</v>
      </c>
      <c r="BQ505" s="28" t="n">
        <v>2.2188</v>
      </c>
      <c r="BR505" s="28" t="n">
        <v>2.1588</v>
      </c>
      <c r="BS505" s="28" t="n">
        <v>2.1763</v>
      </c>
      <c r="BT505" s="28" t="n">
        <v>2.2713</v>
      </c>
      <c r="BU505" s="28" t="n">
        <v>2.3263</v>
      </c>
      <c r="BV505" s="28" t="n">
        <v>2.5038</v>
      </c>
      <c r="BW505" s="28" t="n">
        <v>2.1748</v>
      </c>
      <c r="BX505" s="28" t="n">
        <v>2.7563</v>
      </c>
      <c r="BY505" s="28" t="n">
        <v>3.3438</v>
      </c>
      <c r="BZ505" s="28" t="n">
        <v>2.2613</v>
      </c>
      <c r="CA505" s="28" t="n">
        <v>2.33013959056457</v>
      </c>
      <c r="CB505" s="28"/>
      <c r="CC505" s="28" t="n">
        <v>2.25928571428572</v>
      </c>
      <c r="CD505" s="28" t="n">
        <v>1.67328571428572</v>
      </c>
      <c r="CE505" s="28" t="n">
        <v>2.30928571428571</v>
      </c>
      <c r="CF505" s="28" t="n">
        <v>2.05928571428571</v>
      </c>
      <c r="CG505" s="28" t="n">
        <v>1.98678571428571</v>
      </c>
      <c r="CH505" s="28" t="n">
        <v>1.82178571428571</v>
      </c>
      <c r="CI505" s="28" t="n">
        <v>2.10928571428572</v>
      </c>
      <c r="CJ505" s="28" t="n">
        <v>2.23678571428572</v>
      </c>
      <c r="CK505" s="28" t="n">
        <v>2.34678571428571</v>
      </c>
      <c r="CL505" s="28" t="n">
        <v>1.67528571428571</v>
      </c>
      <c r="CM505" s="28" t="n">
        <v>2.40678571428571</v>
      </c>
      <c r="CN505" s="28" t="n">
        <v>2.52178571428572</v>
      </c>
      <c r="CO505" s="28" t="n">
        <v>2.12428571428571</v>
      </c>
      <c r="CP505" s="4"/>
      <c r="CR505" s="28" t="n">
        <v>2.49013959056457</v>
      </c>
      <c r="CS505" s="28" t="n">
        <v>1.71513959056457</v>
      </c>
      <c r="CT505" s="28" t="n">
        <v>2.72013959056457</v>
      </c>
      <c r="CU505" s="28" t="n">
        <v>2.29013959056457</v>
      </c>
      <c r="CV505" s="28" t="n">
        <v>2.23513959056457</v>
      </c>
      <c r="CW505" s="28" t="n">
        <v>2.18513959056457</v>
      </c>
      <c r="CX505" s="28" t="n">
        <v>2.33513959056457</v>
      </c>
      <c r="CY505" s="28" t="n">
        <v>2.40263959056457</v>
      </c>
      <c r="CZ505" s="28" t="n">
        <v>2.52013959056457</v>
      </c>
      <c r="DA505" s="28" t="n">
        <v>2.20013959056457</v>
      </c>
      <c r="DB505" s="28" t="n">
        <v>2.81013959056457</v>
      </c>
      <c r="DC505" s="28" t="n">
        <v>3.39513959056457</v>
      </c>
      <c r="DD505" s="28" t="n">
        <v>2.32763959056457</v>
      </c>
    </row>
    <row r="506" customFormat="false" ht="12.75" hidden="false" customHeight="false" outlineLevel="0" collapsed="false">
      <c r="A506" s="56" t="n">
        <v>36017</v>
      </c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28" t="n">
        <v>1.7265</v>
      </c>
      <c r="P506" s="28"/>
      <c r="Q506" s="28" t="n">
        <v>1.6915</v>
      </c>
      <c r="R506" s="28" t="n">
        <v>1.834</v>
      </c>
      <c r="S506" s="28" t="n">
        <v>1.3625</v>
      </c>
      <c r="T506" s="28" t="n">
        <v>1.8865</v>
      </c>
      <c r="U506" s="28" t="n">
        <v>1.734</v>
      </c>
      <c r="V506" s="28" t="n">
        <v>1.6765</v>
      </c>
      <c r="W506" s="28" t="n">
        <v>1.589</v>
      </c>
      <c r="X506" s="28" t="n">
        <v>1.734</v>
      </c>
      <c r="Y506" s="28" t="n">
        <v>1.839</v>
      </c>
      <c r="Z506" s="28" t="n">
        <v>2.084</v>
      </c>
      <c r="AA506" s="28" t="n">
        <v>1.51</v>
      </c>
      <c r="AB506" s="28" t="n">
        <v>1.944</v>
      </c>
      <c r="AC506" s="28" t="n">
        <v>2.039</v>
      </c>
      <c r="AD506" s="28" t="n">
        <v>1.7677</v>
      </c>
      <c r="AE506" s="28" t="n">
        <v>2.08935714285714</v>
      </c>
      <c r="AF506" s="28"/>
      <c r="AG506" s="28" t="n">
        <v>2.05435714285714</v>
      </c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28" t="n">
        <v>2.2208</v>
      </c>
      <c r="BL506" s="28"/>
      <c r="BM506" s="28" t="n">
        <v>2.2008</v>
      </c>
      <c r="BN506" s="28" t="n">
        <v>2.3808</v>
      </c>
      <c r="BO506" s="28" t="n">
        <v>1.8248</v>
      </c>
      <c r="BP506" s="28" t="n">
        <v>2.5933</v>
      </c>
      <c r="BQ506" s="28" t="n">
        <v>2.1733</v>
      </c>
      <c r="BR506" s="28" t="n">
        <v>2.1083</v>
      </c>
      <c r="BS506" s="28" t="n">
        <v>2.1233</v>
      </c>
      <c r="BT506" s="28" t="n">
        <v>2.2233</v>
      </c>
      <c r="BU506" s="28" t="n">
        <v>2.2783</v>
      </c>
      <c r="BV506" s="28" t="n">
        <v>2.4508</v>
      </c>
      <c r="BW506" s="28" t="n">
        <v>2.1298</v>
      </c>
      <c r="BX506" s="28" t="n">
        <v>2.7058</v>
      </c>
      <c r="BY506" s="28" t="n">
        <v>3.2958</v>
      </c>
      <c r="BZ506" s="28" t="n">
        <v>2.2133</v>
      </c>
      <c r="CA506" s="28" t="n">
        <v>2.30150440845221</v>
      </c>
      <c r="CB506" s="28"/>
      <c r="CC506" s="28" t="n">
        <v>2.24185714285714</v>
      </c>
      <c r="CD506" s="28" t="n">
        <v>1.64485714285714</v>
      </c>
      <c r="CE506" s="28" t="n">
        <v>2.28935714285714</v>
      </c>
      <c r="CF506" s="28" t="n">
        <v>2.03805714285714</v>
      </c>
      <c r="CG506" s="28" t="n">
        <v>1.97055714285714</v>
      </c>
      <c r="CH506" s="28" t="n">
        <v>1.79935714285714</v>
      </c>
      <c r="CI506" s="28" t="n">
        <v>2.09185714285714</v>
      </c>
      <c r="CJ506" s="28" t="n">
        <v>2.21935714285714</v>
      </c>
      <c r="CK506" s="28" t="n">
        <v>2.32185714285714</v>
      </c>
      <c r="CL506" s="28" t="n">
        <v>1.64985714285714</v>
      </c>
      <c r="CM506" s="28" t="n">
        <v>2.38935714285714</v>
      </c>
      <c r="CN506" s="28" t="n">
        <v>2.50435714285714</v>
      </c>
      <c r="CO506" s="28" t="n">
        <v>2.10685714285714</v>
      </c>
      <c r="CP506" s="4"/>
      <c r="CR506" s="28" t="n">
        <v>2.46150440845222</v>
      </c>
      <c r="CS506" s="28" t="n">
        <v>1.68650440845222</v>
      </c>
      <c r="CT506" s="28" t="n">
        <v>2.69150440845222</v>
      </c>
      <c r="CU506" s="28" t="n">
        <v>2.26150440845221</v>
      </c>
      <c r="CV506" s="28" t="n">
        <v>2.20650440845222</v>
      </c>
      <c r="CW506" s="28" t="n">
        <v>2.15650440845221</v>
      </c>
      <c r="CX506" s="28" t="n">
        <v>2.30650440845222</v>
      </c>
      <c r="CY506" s="28" t="n">
        <v>2.37400440845222</v>
      </c>
      <c r="CZ506" s="28" t="n">
        <v>2.49150440845221</v>
      </c>
      <c r="DA506" s="28" t="n">
        <v>2.17150440845222</v>
      </c>
      <c r="DB506" s="28" t="n">
        <v>2.78150440845221</v>
      </c>
      <c r="DC506" s="28" t="n">
        <v>3.36650440845222</v>
      </c>
      <c r="DD506" s="28" t="n">
        <v>2.29900440845221</v>
      </c>
    </row>
    <row r="507" customFormat="false" ht="12.75" hidden="false" customHeight="false" outlineLevel="0" collapsed="false">
      <c r="A507" s="56" t="n">
        <v>36018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28" t="n">
        <v>1.739</v>
      </c>
      <c r="P507" s="28"/>
      <c r="Q507" s="28" t="n">
        <v>1.699</v>
      </c>
      <c r="R507" s="28" t="n">
        <v>1.8415</v>
      </c>
      <c r="S507" s="28" t="n">
        <v>1.37</v>
      </c>
      <c r="T507" s="28" t="n">
        <v>1.8965</v>
      </c>
      <c r="U507" s="28" t="n">
        <v>1.744</v>
      </c>
      <c r="V507" s="28" t="n">
        <v>1.6865</v>
      </c>
      <c r="W507" s="28" t="n">
        <v>1.5965</v>
      </c>
      <c r="X507" s="28" t="n">
        <v>1.7415</v>
      </c>
      <c r="Y507" s="28" t="n">
        <v>1.8465</v>
      </c>
      <c r="Z507" s="28" t="n">
        <v>2.0915</v>
      </c>
      <c r="AA507" s="28" t="n">
        <v>1.4865</v>
      </c>
      <c r="AB507" s="28" t="n">
        <v>1.9515</v>
      </c>
      <c r="AC507" s="28" t="n">
        <v>2.0465</v>
      </c>
      <c r="AD507" s="28" t="n">
        <v>1.7715</v>
      </c>
      <c r="AE507" s="28" t="n">
        <v>2.08635714285714</v>
      </c>
      <c r="AF507" s="28"/>
      <c r="AG507" s="28" t="n">
        <v>2.05135714285714</v>
      </c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28" t="n">
        <v>2.2172</v>
      </c>
      <c r="BL507" s="28"/>
      <c r="BM507" s="28" t="n">
        <v>2.2022</v>
      </c>
      <c r="BN507" s="28" t="n">
        <v>2.3772</v>
      </c>
      <c r="BO507" s="28" t="n">
        <v>1.8212</v>
      </c>
      <c r="BP507" s="28" t="n">
        <v>2.5897</v>
      </c>
      <c r="BQ507" s="28" t="n">
        <v>2.1672</v>
      </c>
      <c r="BR507" s="28" t="n">
        <v>2.1072</v>
      </c>
      <c r="BS507" s="28" t="n">
        <v>2.1197</v>
      </c>
      <c r="BT507" s="28" t="n">
        <v>2.2197</v>
      </c>
      <c r="BU507" s="28" t="n">
        <v>2.2747</v>
      </c>
      <c r="BV507" s="28" t="n">
        <v>2.4472</v>
      </c>
      <c r="BW507" s="28" t="n">
        <v>2.1372</v>
      </c>
      <c r="BX507" s="28" t="n">
        <v>2.7022</v>
      </c>
      <c r="BY507" s="28" t="n">
        <v>3.2922</v>
      </c>
      <c r="BZ507" s="28" t="n">
        <v>2.2072</v>
      </c>
      <c r="CA507" s="28" t="n">
        <v>2.29850480077328</v>
      </c>
      <c r="CB507" s="28"/>
      <c r="CC507" s="28" t="n">
        <v>2.23885714285714</v>
      </c>
      <c r="CD507" s="28" t="n">
        <v>1.64185714285714</v>
      </c>
      <c r="CE507" s="28" t="n">
        <v>2.28885714285714</v>
      </c>
      <c r="CF507" s="28" t="n">
        <v>2.03885714285714</v>
      </c>
      <c r="CG507" s="28" t="n">
        <v>1.96635714285714</v>
      </c>
      <c r="CH507" s="28" t="n">
        <v>1.79635714285714</v>
      </c>
      <c r="CI507" s="28" t="n">
        <v>2.08885714285714</v>
      </c>
      <c r="CJ507" s="28" t="n">
        <v>2.21635714285714</v>
      </c>
      <c r="CK507" s="28" t="n">
        <v>2.32385714285714</v>
      </c>
      <c r="CL507" s="28" t="n">
        <v>1.65885714285714</v>
      </c>
      <c r="CM507" s="28" t="n">
        <v>2.38635714285714</v>
      </c>
      <c r="CN507" s="28" t="n">
        <v>2.50135714285714</v>
      </c>
      <c r="CO507" s="28" t="n">
        <v>2.10385714285714</v>
      </c>
      <c r="CP507" s="4"/>
      <c r="CR507" s="28" t="n">
        <v>2.45850480077328</v>
      </c>
      <c r="CS507" s="28" t="n">
        <v>1.68350480077328</v>
      </c>
      <c r="CT507" s="28" t="n">
        <v>2.68850480077328</v>
      </c>
      <c r="CU507" s="28" t="n">
        <v>2.25850480077328</v>
      </c>
      <c r="CV507" s="28" t="n">
        <v>2.20350480077328</v>
      </c>
      <c r="CW507" s="28" t="n">
        <v>2.15350480077328</v>
      </c>
      <c r="CX507" s="28" t="n">
        <v>2.30350480077328</v>
      </c>
      <c r="CY507" s="28" t="n">
        <v>2.37100480077328</v>
      </c>
      <c r="CZ507" s="28" t="n">
        <v>2.48850480077328</v>
      </c>
      <c r="DA507" s="28" t="n">
        <v>2.16850480077328</v>
      </c>
      <c r="DB507" s="28" t="n">
        <v>2.77850480077328</v>
      </c>
      <c r="DC507" s="28" t="n">
        <v>3.36350480077328</v>
      </c>
      <c r="DD507" s="28" t="n">
        <v>2.29600480077328</v>
      </c>
    </row>
    <row r="508" customFormat="false" ht="12.75" hidden="false" customHeight="false" outlineLevel="0" collapsed="false">
      <c r="A508" s="56" t="n">
        <v>36019</v>
      </c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28" t="n">
        <v>1.739</v>
      </c>
      <c r="P508" s="28"/>
      <c r="Q508" s="28" t="n">
        <v>1.7165</v>
      </c>
      <c r="R508" s="28" t="n">
        <v>1.8415</v>
      </c>
      <c r="S508" s="28" t="n">
        <v>1.237</v>
      </c>
      <c r="T508" s="28" t="n">
        <v>1.899</v>
      </c>
      <c r="U508" s="28" t="n">
        <v>1.7515</v>
      </c>
      <c r="V508" s="28" t="n">
        <v>1.7015</v>
      </c>
      <c r="W508" s="28" t="n">
        <v>1.6115</v>
      </c>
      <c r="X508" s="28" t="n">
        <v>1.7415</v>
      </c>
      <c r="Y508" s="28" t="n">
        <v>1.8465</v>
      </c>
      <c r="Z508" s="28" t="n">
        <v>2.1015</v>
      </c>
      <c r="AA508" s="28" t="n">
        <v>1.4495</v>
      </c>
      <c r="AB508" s="28" t="n">
        <v>1.9515</v>
      </c>
      <c r="AC508" s="28" t="n">
        <v>2.0415</v>
      </c>
      <c r="AD508" s="28" t="n">
        <v>1.7665</v>
      </c>
      <c r="AE508" s="28" t="n">
        <v>2.08592857142857</v>
      </c>
      <c r="AF508" s="28"/>
      <c r="AG508" s="28" t="n">
        <v>2.03592857142857</v>
      </c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28" t="n">
        <v>2.2124</v>
      </c>
      <c r="BL508" s="28"/>
      <c r="BM508" s="28" t="n">
        <v>2.1999</v>
      </c>
      <c r="BN508" s="28" t="n">
        <v>2.3724</v>
      </c>
      <c r="BO508" s="28" t="n">
        <v>1.8154</v>
      </c>
      <c r="BP508" s="28" t="n">
        <v>2.5874</v>
      </c>
      <c r="BQ508" s="28" t="n">
        <v>2.1674</v>
      </c>
      <c r="BR508" s="28" t="n">
        <v>2.1124</v>
      </c>
      <c r="BS508" s="28" t="n">
        <v>2.1274</v>
      </c>
      <c r="BT508" s="28" t="n">
        <v>2.2174</v>
      </c>
      <c r="BU508" s="28" t="n">
        <v>2.2699</v>
      </c>
      <c r="BV508" s="28" t="n">
        <v>2.4549</v>
      </c>
      <c r="BW508" s="28" t="n">
        <v>2.1254</v>
      </c>
      <c r="BX508" s="28" t="n">
        <v>2.6974</v>
      </c>
      <c r="BY508" s="28" t="n">
        <v>3.2824</v>
      </c>
      <c r="BZ508" s="28" t="n">
        <v>2.2274</v>
      </c>
      <c r="CA508" s="28" t="n">
        <v>2.29669633609111</v>
      </c>
      <c r="CB508" s="28"/>
      <c r="CC508" s="28" t="n">
        <v>2.23842857142857</v>
      </c>
      <c r="CD508" s="28" t="n">
        <v>1.64142857142857</v>
      </c>
      <c r="CE508" s="28" t="n">
        <v>2.29092857142857</v>
      </c>
      <c r="CF508" s="28" t="n">
        <v>2.03842857142857</v>
      </c>
      <c r="CG508" s="28" t="n">
        <v>1.96842857142857</v>
      </c>
      <c r="CH508" s="28" t="n">
        <v>1.80342857142857</v>
      </c>
      <c r="CI508" s="28" t="n">
        <v>2.08842857142857</v>
      </c>
      <c r="CJ508" s="28" t="n">
        <v>2.21592857142857</v>
      </c>
      <c r="CK508" s="28" t="n">
        <v>2.32342857142857</v>
      </c>
      <c r="CL508" s="28" t="n">
        <v>1.65842857142857</v>
      </c>
      <c r="CM508" s="28" t="n">
        <v>2.38592857142857</v>
      </c>
      <c r="CN508" s="28" t="n">
        <v>2.50092857142857</v>
      </c>
      <c r="CO508" s="28" t="n">
        <v>2.10342857142857</v>
      </c>
      <c r="CP508" s="4"/>
      <c r="CR508" s="28" t="n">
        <v>2.45669633609111</v>
      </c>
      <c r="CS508" s="28" t="n">
        <v>1.68169633609111</v>
      </c>
      <c r="CT508" s="28" t="n">
        <v>2.68669633609111</v>
      </c>
      <c r="CU508" s="28" t="n">
        <v>2.25669633609111</v>
      </c>
      <c r="CV508" s="28" t="n">
        <v>2.20169633609111</v>
      </c>
      <c r="CW508" s="28" t="n">
        <v>2.15169633609111</v>
      </c>
      <c r="CX508" s="28" t="n">
        <v>2.30169633609111</v>
      </c>
      <c r="CY508" s="28" t="n">
        <v>2.36919633609111</v>
      </c>
      <c r="CZ508" s="28" t="n">
        <v>2.48669633609111</v>
      </c>
      <c r="DA508" s="28" t="n">
        <v>2.16669633609111</v>
      </c>
      <c r="DB508" s="28" t="n">
        <v>2.77669633609111</v>
      </c>
      <c r="DC508" s="28" t="n">
        <v>3.36169633609111</v>
      </c>
      <c r="DD508" s="28" t="n">
        <v>2.29419633609111</v>
      </c>
    </row>
    <row r="509" customFormat="false" ht="12.75" hidden="false" customHeight="false" outlineLevel="0" collapsed="false">
      <c r="A509" s="56" t="n">
        <v>36020</v>
      </c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28" t="n">
        <v>1.7945</v>
      </c>
      <c r="P509" s="28"/>
      <c r="Q509" s="28" t="n">
        <v>1.772</v>
      </c>
      <c r="R509" s="28" t="n">
        <v>1.897</v>
      </c>
      <c r="S509" s="28" t="n">
        <v>1.25</v>
      </c>
      <c r="T509" s="28" t="n">
        <v>1.957</v>
      </c>
      <c r="U509" s="28" t="n">
        <v>1.7945</v>
      </c>
      <c r="V509" s="28" t="n">
        <v>1.742</v>
      </c>
      <c r="W509" s="28" t="n">
        <v>1.657</v>
      </c>
      <c r="X509" s="28" t="n">
        <v>1.7945</v>
      </c>
      <c r="Y509" s="28" t="n">
        <v>1.902</v>
      </c>
      <c r="Z509" s="28" t="n">
        <v>2.1495</v>
      </c>
      <c r="AA509" s="28" t="n">
        <v>1.485</v>
      </c>
      <c r="AB509" s="28" t="n">
        <v>2.007</v>
      </c>
      <c r="AC509" s="28" t="n">
        <v>2.097</v>
      </c>
      <c r="AD509" s="28" t="n">
        <v>1.822</v>
      </c>
      <c r="AE509" s="28" t="n">
        <v>2.09192857142857</v>
      </c>
      <c r="AF509" s="28"/>
      <c r="AG509" s="28" t="n">
        <v>2.04442857142857</v>
      </c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28" t="n">
        <v>2.238</v>
      </c>
      <c r="BL509" s="28"/>
      <c r="BM509" s="28" t="n">
        <v>2.2205</v>
      </c>
      <c r="BN509" s="28" t="n">
        <v>2.398</v>
      </c>
      <c r="BO509" s="28" t="n">
        <v>1.84</v>
      </c>
      <c r="BP509" s="28" t="n">
        <v>2.6155</v>
      </c>
      <c r="BQ509" s="28" t="n">
        <v>2.193</v>
      </c>
      <c r="BR509" s="28" t="n">
        <v>2.138</v>
      </c>
      <c r="BS509" s="28" t="n">
        <v>2.148</v>
      </c>
      <c r="BT509" s="28" t="n">
        <v>2.24175</v>
      </c>
      <c r="BU509" s="28" t="n">
        <v>2.2955</v>
      </c>
      <c r="BV509" s="28" t="n">
        <v>2.4755</v>
      </c>
      <c r="BW509" s="28" t="n">
        <v>2.125</v>
      </c>
      <c r="BX509" s="28" t="n">
        <v>2.723</v>
      </c>
      <c r="BY509" s="28" t="n">
        <v>3.308</v>
      </c>
      <c r="BZ509" s="28" t="n">
        <v>2.2255</v>
      </c>
      <c r="CA509" s="28" t="n">
        <v>2.3048</v>
      </c>
      <c r="CB509" s="28"/>
      <c r="CC509" s="28" t="n">
        <v>2.24442857142857</v>
      </c>
      <c r="CD509" s="28" t="n">
        <v>1.66042857142857</v>
      </c>
      <c r="CE509" s="28" t="n">
        <v>2.29692857142857</v>
      </c>
      <c r="CF509" s="28" t="n">
        <v>2.04442857142857</v>
      </c>
      <c r="CG509" s="28" t="n">
        <v>1.97442857142857</v>
      </c>
      <c r="CH509" s="28" t="n">
        <v>1.81442857142857</v>
      </c>
      <c r="CI509" s="28" t="n">
        <v>2.08942857142857</v>
      </c>
      <c r="CJ509" s="28" t="n">
        <v>2.22192857142857</v>
      </c>
      <c r="CK509" s="28" t="n">
        <v>2.32942857142857</v>
      </c>
      <c r="CL509" s="28" t="n">
        <v>1.66442857142857</v>
      </c>
      <c r="CM509" s="28" t="n">
        <v>2.39192857142857</v>
      </c>
      <c r="CN509" s="28" t="n">
        <v>2.50692857142857</v>
      </c>
      <c r="CO509" s="28" t="n">
        <v>2.10942857142857</v>
      </c>
      <c r="CP509" s="4"/>
      <c r="CR509" s="28" t="n">
        <v>2.4648</v>
      </c>
      <c r="CS509" s="28" t="n">
        <v>1.6898</v>
      </c>
      <c r="CT509" s="28" t="n">
        <v>2.6948</v>
      </c>
      <c r="CU509" s="28" t="n">
        <v>2.2648</v>
      </c>
      <c r="CV509" s="28" t="n">
        <v>2.2098</v>
      </c>
      <c r="CW509" s="28" t="n">
        <v>2.1598</v>
      </c>
      <c r="CX509" s="28" t="n">
        <v>2.3098</v>
      </c>
      <c r="CY509" s="28" t="n">
        <v>2.3773</v>
      </c>
      <c r="CZ509" s="28" t="n">
        <v>2.4948</v>
      </c>
      <c r="DA509" s="28" t="n">
        <v>2.1748</v>
      </c>
      <c r="DB509" s="28" t="n">
        <v>2.7848</v>
      </c>
      <c r="DC509" s="28" t="n">
        <v>3.3698</v>
      </c>
      <c r="DD509" s="28" t="n">
        <v>2.3023</v>
      </c>
    </row>
    <row r="510" customFormat="false" ht="12.75" hidden="false" customHeight="false" outlineLevel="0" collapsed="false">
      <c r="A510" s="56" t="n">
        <v>36021</v>
      </c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28" t="n">
        <v>1.947</v>
      </c>
      <c r="P510" s="28"/>
      <c r="Q510" s="28" t="n">
        <v>1.922</v>
      </c>
      <c r="R510" s="28" t="n">
        <v>2.052</v>
      </c>
      <c r="S510" s="28" t="n">
        <v>1.3395</v>
      </c>
      <c r="T510" s="28" t="n">
        <v>2.112</v>
      </c>
      <c r="U510" s="28" t="n">
        <v>1.932</v>
      </c>
      <c r="V510" s="28" t="n">
        <v>1.867</v>
      </c>
      <c r="W510" s="28" t="n">
        <v>1.777</v>
      </c>
      <c r="X510" s="28" t="n">
        <v>1.947</v>
      </c>
      <c r="Y510" s="28" t="n">
        <v>2.0545</v>
      </c>
      <c r="Z510" s="28" t="n">
        <v>2.3045</v>
      </c>
      <c r="AA510" s="28" t="n">
        <v>1.55</v>
      </c>
      <c r="AB510" s="28" t="n">
        <v>2.162</v>
      </c>
      <c r="AC510" s="28" t="n">
        <v>2.252</v>
      </c>
      <c r="AD510" s="28" t="n">
        <v>1.9695</v>
      </c>
      <c r="AE510" s="28" t="n">
        <v>2.12678571428571</v>
      </c>
      <c r="AF510" s="28"/>
      <c r="AG510" s="28" t="n">
        <v>2.09428571428571</v>
      </c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28" t="n">
        <v>2.32</v>
      </c>
      <c r="BL510" s="28"/>
      <c r="BM510" s="28" t="n">
        <v>2.2975</v>
      </c>
      <c r="BN510" s="28" t="n">
        <v>2.48</v>
      </c>
      <c r="BO510" s="28" t="n">
        <v>1.904</v>
      </c>
      <c r="BP510" s="28" t="n">
        <v>2.7025</v>
      </c>
      <c r="BQ510" s="28" t="n">
        <v>2.2725</v>
      </c>
      <c r="BR510" s="28" t="n">
        <v>2.21</v>
      </c>
      <c r="BS510" s="28" t="n">
        <v>2.21</v>
      </c>
      <c r="BT510" s="28" t="n">
        <v>2.325</v>
      </c>
      <c r="BU510" s="28" t="n">
        <v>2.3775</v>
      </c>
      <c r="BV510" s="28" t="n">
        <v>2.5575</v>
      </c>
      <c r="BW510" s="28" t="n">
        <v>2.16</v>
      </c>
      <c r="BX510" s="28" t="n">
        <v>2.805</v>
      </c>
      <c r="BY510" s="28" t="n">
        <v>3.39</v>
      </c>
      <c r="BZ510" s="28" t="n">
        <v>2.3</v>
      </c>
      <c r="CA510" s="28" t="n">
        <v>2.3562</v>
      </c>
      <c r="CB510" s="28"/>
      <c r="CC510" s="28" t="n">
        <v>2.27928571428571</v>
      </c>
      <c r="CD510" s="28" t="n">
        <v>1.70028571428571</v>
      </c>
      <c r="CE510" s="28" t="n">
        <v>2.33178571428571</v>
      </c>
      <c r="CF510" s="28" t="n">
        <v>2.07928571428571</v>
      </c>
      <c r="CG510" s="28" t="n">
        <v>2.00428571428571</v>
      </c>
      <c r="CH510" s="28" t="n">
        <v>1.84928571428571</v>
      </c>
      <c r="CI510" s="28" t="n">
        <v>2.12928571428571</v>
      </c>
      <c r="CJ510" s="28" t="n">
        <v>2.25678571428571</v>
      </c>
      <c r="CK510" s="28" t="n">
        <v>2.36428571428571</v>
      </c>
      <c r="CL510" s="28" t="n">
        <v>1.65028571428571</v>
      </c>
      <c r="CM510" s="28" t="n">
        <v>2.42678571428571</v>
      </c>
      <c r="CN510" s="28" t="n">
        <v>2.54178571428571</v>
      </c>
      <c r="CO510" s="28" t="n">
        <v>2.14428571428571</v>
      </c>
      <c r="CP510" s="4"/>
      <c r="CR510" s="28" t="n">
        <v>2.5162</v>
      </c>
      <c r="CS510" s="28" t="n">
        <v>1.8482</v>
      </c>
      <c r="CT510" s="28" t="n">
        <v>2.7437</v>
      </c>
      <c r="CU510" s="28" t="n">
        <v>2.3162</v>
      </c>
      <c r="CV510" s="28" t="n">
        <v>2.2612</v>
      </c>
      <c r="CW510" s="28" t="n">
        <v>2.2112</v>
      </c>
      <c r="CX510" s="28" t="n">
        <v>2.3587</v>
      </c>
      <c r="CY510" s="28" t="n">
        <v>2.4287</v>
      </c>
      <c r="CZ510" s="28" t="n">
        <v>2.2612</v>
      </c>
      <c r="DA510" s="28" t="n">
        <v>2.1002</v>
      </c>
      <c r="DB510" s="28" t="n">
        <v>2.8362</v>
      </c>
      <c r="DC510" s="28" t="n">
        <v>3.4212</v>
      </c>
      <c r="DD510" s="28" t="n">
        <v>2.3537</v>
      </c>
    </row>
    <row r="511" customFormat="false" ht="12.75" hidden="false" customHeight="false" outlineLevel="0" collapsed="false">
      <c r="A511" s="56" t="n">
        <v>36024</v>
      </c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28" t="n">
        <v>1.8875</v>
      </c>
      <c r="P511" s="28"/>
      <c r="Q511" s="28" t="n">
        <v>1.845</v>
      </c>
      <c r="R511" s="28" t="n">
        <v>1.995</v>
      </c>
      <c r="S511" s="28" t="n">
        <v>1.22</v>
      </c>
      <c r="T511" s="28" t="n">
        <v>2.0525</v>
      </c>
      <c r="U511" s="28" t="n">
        <v>1.87875</v>
      </c>
      <c r="V511" s="28" t="n">
        <v>1.82375</v>
      </c>
      <c r="W511" s="28" t="n">
        <v>1.735</v>
      </c>
      <c r="X511" s="28" t="n">
        <v>1.89</v>
      </c>
      <c r="Y511" s="28" t="n">
        <v>1.9975</v>
      </c>
      <c r="Z511" s="28" t="n">
        <v>2.2475</v>
      </c>
      <c r="AA511" s="28" t="n">
        <v>1.5375</v>
      </c>
      <c r="AB511" s="28" t="n">
        <v>2.105</v>
      </c>
      <c r="AC511" s="28" t="n">
        <v>2.195</v>
      </c>
      <c r="AD511" s="28" t="n">
        <v>1.90375</v>
      </c>
      <c r="AE511" s="28" t="n">
        <v>2.10235714285714</v>
      </c>
      <c r="AF511" s="28"/>
      <c r="AG511" s="28" t="n">
        <v>2.05985714285714</v>
      </c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28" t="n">
        <v>2.2855</v>
      </c>
      <c r="BL511" s="28"/>
      <c r="BM511" s="28" t="n">
        <v>2.263</v>
      </c>
      <c r="BN511" s="28" t="n">
        <v>2.443</v>
      </c>
      <c r="BO511" s="28" t="n">
        <v>1.773</v>
      </c>
      <c r="BP511" s="28" t="n">
        <v>2.658</v>
      </c>
      <c r="BQ511" s="28" t="n">
        <v>2.23675</v>
      </c>
      <c r="BR511" s="28" t="n">
        <v>2.16925</v>
      </c>
      <c r="BS511" s="28" t="n">
        <v>2.1805</v>
      </c>
      <c r="BT511" s="28" t="n">
        <v>2.288</v>
      </c>
      <c r="BU511" s="28" t="n">
        <v>2.3405</v>
      </c>
      <c r="BV511" s="28" t="n">
        <v>2.5205</v>
      </c>
      <c r="BW511" s="28" t="n">
        <v>2.163</v>
      </c>
      <c r="BX511" s="28" t="n">
        <v>2.768</v>
      </c>
      <c r="BY511" s="28" t="n">
        <v>3.353</v>
      </c>
      <c r="BZ511" s="28" t="n">
        <v>2.263</v>
      </c>
      <c r="CA511" s="28" t="n">
        <v>2.3292</v>
      </c>
      <c r="CB511" s="28"/>
      <c r="CC511" s="28" t="n">
        <v>2.25485714285714</v>
      </c>
      <c r="CD511" s="28" t="n">
        <v>1.57485714285714</v>
      </c>
      <c r="CE511" s="28" t="n">
        <v>2.30485714285714</v>
      </c>
      <c r="CF511" s="28" t="n">
        <v>2.04985714285714</v>
      </c>
      <c r="CG511" s="28" t="n">
        <v>1.97860714285714</v>
      </c>
      <c r="CH511" s="28" t="n">
        <v>1.81735714285714</v>
      </c>
      <c r="CI511" s="28" t="n">
        <v>2.10485714285714</v>
      </c>
      <c r="CJ511" s="28" t="n">
        <v>2.23235714285714</v>
      </c>
      <c r="CK511" s="28" t="n">
        <v>2.33985714285714</v>
      </c>
      <c r="CL511" s="28" t="n">
        <v>1.67485714285714</v>
      </c>
      <c r="CM511" s="28" t="n">
        <v>2.40235714285714</v>
      </c>
      <c r="CN511" s="28" t="n">
        <v>2.51735714285714</v>
      </c>
      <c r="CO511" s="28" t="n">
        <v>2.11985714285714</v>
      </c>
      <c r="CP511" s="4"/>
      <c r="CR511" s="28" t="n">
        <v>2.4892</v>
      </c>
      <c r="CS511" s="28" t="n">
        <v>1.7942</v>
      </c>
      <c r="CT511" s="28" t="n">
        <v>2.7117</v>
      </c>
      <c r="CU511" s="28" t="n">
        <v>2.29795</v>
      </c>
      <c r="CV511" s="28" t="n">
        <v>2.2342</v>
      </c>
      <c r="CW511" s="28" t="n">
        <v>2.1452</v>
      </c>
      <c r="CX511" s="28" t="n">
        <v>2.3317</v>
      </c>
      <c r="CY511" s="28" t="n">
        <v>2.4017</v>
      </c>
      <c r="CZ511" s="28" t="n">
        <v>2.5442</v>
      </c>
      <c r="DA511" s="28" t="n">
        <v>1.8742</v>
      </c>
      <c r="DB511" s="28" t="n">
        <v>2.8092</v>
      </c>
      <c r="DC511" s="28" t="n">
        <v>3.4042</v>
      </c>
      <c r="DD511" s="28" t="n">
        <v>2.3517</v>
      </c>
    </row>
    <row r="512" customFormat="false" ht="12.75" hidden="false" customHeight="false" outlineLevel="0" collapsed="false">
      <c r="A512" s="56" t="n">
        <v>36025</v>
      </c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28" t="n">
        <v>1.824</v>
      </c>
      <c r="P512" s="28"/>
      <c r="Q512" s="28" t="n">
        <v>1.774</v>
      </c>
      <c r="R512" s="28" t="n">
        <v>1.929</v>
      </c>
      <c r="S512" s="28" t="n">
        <v>1.329</v>
      </c>
      <c r="T512" s="28" t="n">
        <v>1.987</v>
      </c>
      <c r="U512" s="28" t="n">
        <v>1.814</v>
      </c>
      <c r="V512" s="28" t="n">
        <v>1.759</v>
      </c>
      <c r="W512" s="28" t="n">
        <v>1.6865</v>
      </c>
      <c r="X512" s="28" t="n">
        <v>1.826</v>
      </c>
      <c r="Y512" s="28" t="n">
        <v>1.929</v>
      </c>
      <c r="Z512" s="28" t="n">
        <v>2.1815</v>
      </c>
      <c r="AA512" s="28" t="n">
        <v>1.599</v>
      </c>
      <c r="AB512" s="28" t="n">
        <v>2.039</v>
      </c>
      <c r="AC512" s="28" t="n">
        <v>2.129</v>
      </c>
      <c r="AD512" s="28" t="n">
        <v>1.83775</v>
      </c>
      <c r="AE512" s="28" t="n">
        <v>2.0845</v>
      </c>
      <c r="AF512" s="28"/>
      <c r="AG512" s="28" t="n">
        <v>2.047</v>
      </c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28" t="n">
        <v>2.2285</v>
      </c>
      <c r="BL512" s="28"/>
      <c r="BM512" s="28" t="n">
        <v>2.206</v>
      </c>
      <c r="BN512" s="28" t="n">
        <v>2.386</v>
      </c>
      <c r="BO512" s="28" t="n">
        <v>1.881</v>
      </c>
      <c r="BP512" s="28" t="n">
        <v>2.6035</v>
      </c>
      <c r="BQ512" s="28" t="n">
        <v>2.1785</v>
      </c>
      <c r="BR512" s="28" t="n">
        <v>2.1185</v>
      </c>
      <c r="BS512" s="28" t="n">
        <v>2.1335</v>
      </c>
      <c r="BT512" s="28" t="n">
        <v>2.233</v>
      </c>
      <c r="BU512" s="28" t="n">
        <v>2.2835</v>
      </c>
      <c r="BV512" s="28" t="n">
        <v>2.4635</v>
      </c>
      <c r="BW512" s="28" t="n">
        <v>2.136</v>
      </c>
      <c r="BX512" s="28" t="n">
        <v>2.7135</v>
      </c>
      <c r="BY512" s="28" t="n">
        <v>3.296</v>
      </c>
      <c r="BZ512" s="28" t="n">
        <v>2.206</v>
      </c>
      <c r="CA512" s="28" t="n">
        <v>2.2938</v>
      </c>
      <c r="CB512" s="28"/>
      <c r="CC512" s="28" t="n">
        <v>2.237</v>
      </c>
      <c r="CD512" s="28" t="n">
        <v>1.697</v>
      </c>
      <c r="CE512" s="28" t="n">
        <v>2.287</v>
      </c>
      <c r="CF512" s="28" t="n">
        <v>2.032</v>
      </c>
      <c r="CG512" s="28" t="n">
        <v>1.9645</v>
      </c>
      <c r="CH512" s="28" t="n">
        <v>1.8045</v>
      </c>
      <c r="CI512" s="28" t="n">
        <v>2.086</v>
      </c>
      <c r="CJ512" s="28" t="n">
        <v>2.2145</v>
      </c>
      <c r="CK512" s="28" t="n">
        <v>2.322</v>
      </c>
      <c r="CL512" s="28" t="n">
        <v>1.662</v>
      </c>
      <c r="CM512" s="28" t="n">
        <v>2.392</v>
      </c>
      <c r="CN512" s="28" t="n">
        <v>2.4995</v>
      </c>
      <c r="CO512" s="28" t="n">
        <v>2.102</v>
      </c>
      <c r="CP512" s="4"/>
      <c r="CR512" s="28" t="n">
        <v>2.4538</v>
      </c>
      <c r="CS512" s="28" t="n">
        <v>1.8488</v>
      </c>
      <c r="CT512" s="28" t="n">
        <v>2.6763</v>
      </c>
      <c r="CU512" s="28" t="n">
        <v>2.26255</v>
      </c>
      <c r="CV512" s="28" t="n">
        <v>2.1988</v>
      </c>
      <c r="CW512" s="28" t="n">
        <v>2.1188</v>
      </c>
      <c r="CX512" s="28" t="n">
        <v>2.2963</v>
      </c>
      <c r="CY512" s="28" t="n">
        <v>2.3663</v>
      </c>
      <c r="CZ512" s="28" t="n">
        <v>2.5088</v>
      </c>
      <c r="DA512" s="28" t="n">
        <v>2.1738</v>
      </c>
      <c r="DB512" s="28" t="n">
        <v>2.7738</v>
      </c>
      <c r="DC512" s="28" t="n">
        <v>3.3688</v>
      </c>
      <c r="DD512" s="28" t="n">
        <v>2.3163</v>
      </c>
    </row>
    <row r="513" customFormat="false" ht="12.75" hidden="false" customHeight="false" outlineLevel="0" collapsed="false">
      <c r="A513" s="56" t="n">
        <v>36026</v>
      </c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28" t="n">
        <v>1.86</v>
      </c>
      <c r="P513" s="28"/>
      <c r="Q513" s="28" t="n">
        <v>1.81</v>
      </c>
      <c r="R513" s="28" t="n">
        <v>1.965</v>
      </c>
      <c r="S513" s="28" t="n">
        <v>1.22950875</v>
      </c>
      <c r="T513" s="28" t="n">
        <v>2.0225</v>
      </c>
      <c r="U513" s="28" t="n">
        <v>1.8475</v>
      </c>
      <c r="V513" s="28" t="n">
        <v>1.7875</v>
      </c>
      <c r="W513" s="28" t="n">
        <v>1.725</v>
      </c>
      <c r="X513" s="28" t="n">
        <v>1.8625</v>
      </c>
      <c r="Y513" s="28" t="n">
        <v>1.965</v>
      </c>
      <c r="Z513" s="28" t="n">
        <v>2.1675</v>
      </c>
      <c r="AA513" s="28" t="n">
        <v>1.525</v>
      </c>
      <c r="AB513" s="28" t="n">
        <v>2.075</v>
      </c>
      <c r="AC513" s="28" t="n">
        <v>2.165</v>
      </c>
      <c r="AD513" s="28" t="n">
        <v>1.87375</v>
      </c>
      <c r="AE513" s="28" t="n">
        <v>2.09207142857143</v>
      </c>
      <c r="AF513" s="28"/>
      <c r="AG513" s="28" t="n">
        <v>2.05457142857143</v>
      </c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28" t="n">
        <v>2.2485</v>
      </c>
      <c r="BL513" s="28"/>
      <c r="BM513" s="28" t="n">
        <v>2.221</v>
      </c>
      <c r="BN513" s="28" t="n">
        <v>2.401</v>
      </c>
      <c r="BO513" s="28" t="n">
        <v>1.75082046</v>
      </c>
      <c r="BP513" s="28" t="n">
        <v>2.617</v>
      </c>
      <c r="BQ513" s="28" t="n">
        <v>2.1935</v>
      </c>
      <c r="BR513" s="28" t="n">
        <v>2.13225</v>
      </c>
      <c r="BS513" s="28" t="n">
        <v>2.151</v>
      </c>
      <c r="BT513" s="28" t="n">
        <v>2.251</v>
      </c>
      <c r="BU513" s="28" t="n">
        <v>2.2985</v>
      </c>
      <c r="BV513" s="28" t="n">
        <v>2.476</v>
      </c>
      <c r="BW513" s="28" t="n">
        <v>2.1375</v>
      </c>
      <c r="BX513" s="28" t="n">
        <v>2.7235</v>
      </c>
      <c r="BY513" s="28" t="n">
        <v>3.296</v>
      </c>
      <c r="BZ513" s="28" t="n">
        <v>2.226</v>
      </c>
      <c r="CA513" s="28" t="n">
        <v>2.2976</v>
      </c>
      <c r="CB513" s="28"/>
      <c r="CC513" s="28" t="n">
        <v>2.24457142857143</v>
      </c>
      <c r="CD513" s="28" t="n">
        <v>1.5737712</v>
      </c>
      <c r="CE513" s="28" t="n">
        <v>2.29457142857143</v>
      </c>
      <c r="CF513" s="28" t="n">
        <v>2.03957142857143</v>
      </c>
      <c r="CG513" s="28" t="n">
        <v>1.96832142857143</v>
      </c>
      <c r="CH513" s="28" t="n">
        <v>1.81457142857143</v>
      </c>
      <c r="CI513" s="28" t="n">
        <v>2.09457142857143</v>
      </c>
      <c r="CJ513" s="28" t="n">
        <v>2.22207142857143</v>
      </c>
      <c r="CK513" s="28" t="n">
        <v>2.32207142857143</v>
      </c>
      <c r="CL513" s="28" t="n">
        <v>1.66</v>
      </c>
      <c r="CM513" s="28" t="n">
        <v>2.39957142857143</v>
      </c>
      <c r="CN513" s="28" t="n">
        <v>2.50707142857143</v>
      </c>
      <c r="CO513" s="28" t="n">
        <v>2.10957142857143</v>
      </c>
      <c r="CP513" s="4"/>
      <c r="CR513" s="28" t="n">
        <v>2.4626</v>
      </c>
      <c r="CS513" s="28" t="n">
        <v>1.75957784</v>
      </c>
      <c r="CT513" s="28" t="n">
        <v>2.6926</v>
      </c>
      <c r="CU513" s="28" t="n">
        <v>2.2701</v>
      </c>
      <c r="CV513" s="28" t="n">
        <v>2.2076</v>
      </c>
      <c r="CW513" s="28" t="n">
        <v>2.12885</v>
      </c>
      <c r="CX513" s="28" t="n">
        <v>2.3076</v>
      </c>
      <c r="CY513" s="28" t="n">
        <v>2.3751</v>
      </c>
      <c r="CZ513" s="28" t="n">
        <v>2.5176</v>
      </c>
      <c r="DA513" s="28" t="n">
        <v>2.1672</v>
      </c>
      <c r="DB513" s="28" t="n">
        <v>2.7826</v>
      </c>
      <c r="DC513" s="28" t="n">
        <v>3.3776</v>
      </c>
      <c r="DD513" s="28" t="n">
        <v>2.3251</v>
      </c>
    </row>
    <row r="514" customFormat="false" ht="12.75" hidden="false" customHeight="false" outlineLevel="0" collapsed="false">
      <c r="A514" s="56" t="n">
        <v>36027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28" t="n">
        <v>1.859</v>
      </c>
      <c r="P514" s="28"/>
      <c r="Q514" s="28" t="n">
        <v>1.809</v>
      </c>
      <c r="R514" s="28" t="n">
        <v>1.964</v>
      </c>
      <c r="S514" s="28" t="n">
        <v>1.22950875</v>
      </c>
      <c r="T514" s="28" t="n">
        <v>2.0215</v>
      </c>
      <c r="U514" s="28" t="n">
        <v>1.839</v>
      </c>
      <c r="V514" s="28" t="n">
        <v>1.774</v>
      </c>
      <c r="W514" s="28" t="n">
        <v>1.694</v>
      </c>
      <c r="X514" s="28" t="n">
        <v>1.859</v>
      </c>
      <c r="Y514" s="28" t="n">
        <v>1.964</v>
      </c>
      <c r="Z514" s="28" t="n">
        <v>2.1565</v>
      </c>
      <c r="AA514" s="28" t="n">
        <v>1.525</v>
      </c>
      <c r="AB514" s="28" t="n">
        <v>2.074</v>
      </c>
      <c r="AC514" s="28" t="n">
        <v>2.164</v>
      </c>
      <c r="AD514" s="28" t="n">
        <v>1.87275</v>
      </c>
      <c r="AE514" s="28" t="n">
        <v>2.09221428571429</v>
      </c>
      <c r="AF514" s="28"/>
      <c r="AG514" s="28" t="n">
        <v>2.05471428571429</v>
      </c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28" t="n">
        <v>2.2433</v>
      </c>
      <c r="BL514" s="28"/>
      <c r="BM514" s="28" t="n">
        <v>2.2158</v>
      </c>
      <c r="BN514" s="28" t="n">
        <v>2.3958</v>
      </c>
      <c r="BO514" s="28" t="n">
        <v>1.75082046</v>
      </c>
      <c r="BP514" s="28" t="n">
        <v>2.6083</v>
      </c>
      <c r="BQ514" s="28" t="n">
        <v>2.18705</v>
      </c>
      <c r="BR514" s="28" t="n">
        <v>2.12955</v>
      </c>
      <c r="BS514" s="28" t="n">
        <v>2.14205</v>
      </c>
      <c r="BT514" s="28" t="n">
        <v>2.2408</v>
      </c>
      <c r="BU514" s="28" t="n">
        <v>2.2908</v>
      </c>
      <c r="BV514" s="28" t="n">
        <v>2.4733</v>
      </c>
      <c r="BW514" s="28" t="n">
        <v>2.15</v>
      </c>
      <c r="BX514" s="28" t="n">
        <v>2.7183</v>
      </c>
      <c r="BY514" s="28" t="n">
        <v>3.2908</v>
      </c>
      <c r="BZ514" s="28" t="n">
        <v>2.2208</v>
      </c>
      <c r="CA514" s="28" t="n">
        <v>2.2962</v>
      </c>
      <c r="CB514" s="28"/>
      <c r="CC514" s="28" t="n">
        <v>2.24471428571429</v>
      </c>
      <c r="CD514" s="28" t="n">
        <v>1.5737712</v>
      </c>
      <c r="CE514" s="28" t="n">
        <v>2.29471428571429</v>
      </c>
      <c r="CF514" s="28" t="n">
        <v>2.03971428571429</v>
      </c>
      <c r="CG514" s="28" t="n">
        <v>1.96846428571429</v>
      </c>
      <c r="CH514" s="28" t="n">
        <v>1.81221428571429</v>
      </c>
      <c r="CI514" s="28" t="n">
        <v>2.09471428571429</v>
      </c>
      <c r="CJ514" s="28" t="n">
        <v>2.22221428571429</v>
      </c>
      <c r="CK514" s="28" t="n">
        <v>2.31721428571429</v>
      </c>
      <c r="CL514" s="28" t="n">
        <v>1.67</v>
      </c>
      <c r="CM514" s="28" t="n">
        <v>2.39971428571429</v>
      </c>
      <c r="CN514" s="28" t="n">
        <v>2.50721428571429</v>
      </c>
      <c r="CO514" s="28" t="n">
        <v>2.10721428571429</v>
      </c>
      <c r="CP514" s="4"/>
      <c r="CR514" s="28" t="n">
        <v>2.4612</v>
      </c>
      <c r="CS514" s="28" t="n">
        <v>1.75817784</v>
      </c>
      <c r="CT514" s="28" t="n">
        <v>2.6912</v>
      </c>
      <c r="CU514" s="28" t="n">
        <v>2.2587</v>
      </c>
      <c r="CV514" s="28" t="n">
        <v>2.2062</v>
      </c>
      <c r="CW514" s="28" t="n">
        <v>2.12745</v>
      </c>
      <c r="CX514" s="28" t="n">
        <v>2.3062</v>
      </c>
      <c r="CY514" s="28" t="n">
        <v>2.3712</v>
      </c>
      <c r="CZ514" s="28" t="n">
        <v>2.5162</v>
      </c>
      <c r="DA514" s="28" t="n">
        <v>2.1658</v>
      </c>
      <c r="DB514" s="28" t="n">
        <v>2.7812</v>
      </c>
      <c r="DC514" s="28" t="n">
        <v>3.3762</v>
      </c>
      <c r="DD514" s="28" t="n">
        <v>2.3237</v>
      </c>
    </row>
    <row r="515" customFormat="false" ht="12.75" hidden="false" customHeight="false" outlineLevel="0" collapsed="false">
      <c r="A515" s="56" t="n">
        <v>36028</v>
      </c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28" t="n">
        <v>1.8305</v>
      </c>
      <c r="P515" s="28"/>
      <c r="Q515" s="28" t="n">
        <v>1.783</v>
      </c>
      <c r="R515" s="28" t="n">
        <v>1.938</v>
      </c>
      <c r="S515" s="28" t="n">
        <v>1.23734482</v>
      </c>
      <c r="T515" s="28" t="n">
        <v>1.991</v>
      </c>
      <c r="U515" s="28" t="n">
        <v>1.818</v>
      </c>
      <c r="V515" s="28" t="n">
        <v>1.76175</v>
      </c>
      <c r="W515" s="28" t="n">
        <v>1.698</v>
      </c>
      <c r="X515" s="28" t="n">
        <v>1.8305</v>
      </c>
      <c r="Y515" s="28" t="n">
        <v>1.9355</v>
      </c>
      <c r="Z515" s="28" t="n">
        <v>2.1405</v>
      </c>
      <c r="AA515" s="28" t="n">
        <v>1.523</v>
      </c>
      <c r="AB515" s="28" t="n">
        <v>2.048</v>
      </c>
      <c r="AC515" s="28" t="n">
        <v>2.138</v>
      </c>
      <c r="AD515" s="28" t="n">
        <v>1.84675</v>
      </c>
      <c r="AE515" s="28" t="n">
        <v>2.07935714285714</v>
      </c>
      <c r="AF515" s="28"/>
      <c r="AG515" s="28" t="n">
        <v>2.04185714285714</v>
      </c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28" t="n">
        <v>2.2229</v>
      </c>
      <c r="BL515" s="28"/>
      <c r="BM515" s="28" t="n">
        <v>2.1954</v>
      </c>
      <c r="BN515" s="28" t="n">
        <v>2.3754</v>
      </c>
      <c r="BO515" s="28" t="n">
        <v>1.747859805</v>
      </c>
      <c r="BP515" s="28" t="n">
        <v>2.5894</v>
      </c>
      <c r="BQ515" s="28" t="n">
        <v>2.1679</v>
      </c>
      <c r="BR515" s="28" t="n">
        <v>2.1054</v>
      </c>
      <c r="BS515" s="28" t="n">
        <v>2.1229</v>
      </c>
      <c r="BT515" s="28" t="n">
        <v>2.2254</v>
      </c>
      <c r="BU515" s="28" t="n">
        <v>2.2704</v>
      </c>
      <c r="BV515" s="28" t="n">
        <v>2.4504</v>
      </c>
      <c r="BW515" s="28" t="n">
        <v>2.1154</v>
      </c>
      <c r="BX515" s="28" t="n">
        <v>2.6904</v>
      </c>
      <c r="BY515" s="28" t="n">
        <v>3.2504</v>
      </c>
      <c r="BZ515" s="28" t="n">
        <v>2.19915</v>
      </c>
      <c r="CA515" s="28" t="n">
        <v>2.2955</v>
      </c>
      <c r="CB515" s="28"/>
      <c r="CC515" s="28" t="n">
        <v>2.23185714285714</v>
      </c>
      <c r="CD515" s="28" t="n">
        <v>1.55898899785714</v>
      </c>
      <c r="CE515" s="28" t="n">
        <v>2.28185714285714</v>
      </c>
      <c r="CF515" s="28" t="n">
        <v>2.02810714285714</v>
      </c>
      <c r="CG515" s="28" t="n">
        <v>1.95685714285714</v>
      </c>
      <c r="CH515" s="28" t="n">
        <v>1.79810714285714</v>
      </c>
      <c r="CI515" s="28" t="n">
        <v>2.08085714285714</v>
      </c>
      <c r="CJ515" s="28" t="n">
        <v>2.20935714285714</v>
      </c>
      <c r="CK515" s="28" t="n">
        <v>2.31185714285714</v>
      </c>
      <c r="CL515" s="28" t="n">
        <v>1.65685714285714</v>
      </c>
      <c r="CM515" s="28" t="n">
        <v>2.38685714285714</v>
      </c>
      <c r="CN515" s="28" t="n">
        <v>2.49435714285714</v>
      </c>
      <c r="CO515" s="28" t="n">
        <v>2.09435714285714</v>
      </c>
      <c r="CP515" s="4"/>
      <c r="CR515" s="28" t="n">
        <v>2.448</v>
      </c>
      <c r="CS515" s="28" t="n">
        <v>1.753017185</v>
      </c>
      <c r="CT515" s="28" t="n">
        <v>2.678</v>
      </c>
      <c r="CU515" s="28" t="n">
        <v>2.2455</v>
      </c>
      <c r="CV515" s="28" t="n">
        <v>2.193</v>
      </c>
      <c r="CW515" s="28" t="n">
        <v>2.11425</v>
      </c>
      <c r="CX515" s="28" t="n">
        <v>2.293</v>
      </c>
      <c r="CY515" s="28" t="n">
        <v>2.358</v>
      </c>
      <c r="CZ515" s="28" t="n">
        <v>2.503</v>
      </c>
      <c r="DA515" s="28" t="n">
        <v>2.159</v>
      </c>
      <c r="DB515" s="28" t="n">
        <v>2.768</v>
      </c>
      <c r="DC515" s="28" t="n">
        <v>3.363</v>
      </c>
      <c r="DD515" s="28" t="n">
        <v>2.3105</v>
      </c>
    </row>
    <row r="516" customFormat="false" ht="12.75" hidden="false" customHeight="false" outlineLevel="0" collapsed="false">
      <c r="A516" s="56" t="n">
        <v>36031</v>
      </c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28" t="n">
        <v>1.7375</v>
      </c>
      <c r="P516" s="28"/>
      <c r="Q516" s="28" t="n">
        <v>1.69</v>
      </c>
      <c r="R516" s="28" t="n">
        <v>1.845</v>
      </c>
      <c r="S516" s="28" t="n">
        <v>1.23934482</v>
      </c>
      <c r="T516" s="28" t="n">
        <v>1.895</v>
      </c>
      <c r="U516" s="28" t="n">
        <v>1.731875</v>
      </c>
      <c r="V516" s="28" t="n">
        <v>1.675</v>
      </c>
      <c r="W516" s="28" t="n">
        <v>1.62625</v>
      </c>
      <c r="X516" s="28" t="n">
        <v>1.7375</v>
      </c>
      <c r="Y516" s="28" t="n">
        <v>1.835</v>
      </c>
      <c r="Z516" s="28" t="n">
        <v>2.05875</v>
      </c>
      <c r="AA516" s="28" t="n">
        <v>1.485</v>
      </c>
      <c r="AB516" s="28" t="n">
        <v>1.955</v>
      </c>
      <c r="AC516" s="28" t="n">
        <v>2.04</v>
      </c>
      <c r="AD516" s="28" t="n">
        <v>1.75375</v>
      </c>
      <c r="AE516" s="28" t="n">
        <v>2.06464285714286</v>
      </c>
      <c r="AF516" s="28"/>
      <c r="AG516" s="28" t="n">
        <v>2.02714285714286</v>
      </c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28" t="n">
        <v>2.1795</v>
      </c>
      <c r="BL516" s="28"/>
      <c r="BM516" s="28" t="n">
        <v>2.152</v>
      </c>
      <c r="BN516" s="28" t="n">
        <v>2.332</v>
      </c>
      <c r="BO516" s="28" t="n">
        <v>1.752459805</v>
      </c>
      <c r="BP516" s="28" t="n">
        <v>2.5345</v>
      </c>
      <c r="BQ516" s="28" t="n">
        <v>2.1245</v>
      </c>
      <c r="BR516" s="28" t="n">
        <v>2.06575</v>
      </c>
      <c r="BS516" s="28" t="n">
        <v>2.08325</v>
      </c>
      <c r="BT516" s="28" t="n">
        <v>2.1745</v>
      </c>
      <c r="BU516" s="28" t="n">
        <v>2.227</v>
      </c>
      <c r="BV516" s="28" t="n">
        <v>2.3895</v>
      </c>
      <c r="BW516" s="28" t="n">
        <v>2.1</v>
      </c>
      <c r="BX516" s="28" t="n">
        <v>2.6445</v>
      </c>
      <c r="BY516" s="28" t="n">
        <v>3.2045</v>
      </c>
      <c r="BZ516" s="28" t="n">
        <v>2.15325</v>
      </c>
      <c r="CA516" s="28" t="n">
        <v>2.2725</v>
      </c>
      <c r="CB516" s="28"/>
      <c r="CC516" s="28" t="n">
        <v>2.21714285714286</v>
      </c>
      <c r="CD516" s="28" t="n">
        <v>1.572131855</v>
      </c>
      <c r="CE516" s="28" t="n">
        <v>2.26464285714286</v>
      </c>
      <c r="CF516" s="28" t="n">
        <v>2.01089285714286</v>
      </c>
      <c r="CG516" s="28" t="n">
        <v>1.94214285714286</v>
      </c>
      <c r="CH516" s="28" t="n">
        <v>1.78714285714286</v>
      </c>
      <c r="CI516" s="28" t="n">
        <v>2.06714285714286</v>
      </c>
      <c r="CJ516" s="28" t="n">
        <v>2.19464285714286</v>
      </c>
      <c r="CK516" s="28" t="n">
        <v>2.27464285714286</v>
      </c>
      <c r="CL516" s="28" t="n">
        <v>1.665</v>
      </c>
      <c r="CM516" s="28" t="n">
        <v>2.37214285714286</v>
      </c>
      <c r="CN516" s="28" t="n">
        <v>2.47964285714286</v>
      </c>
      <c r="CO516" s="28" t="n">
        <v>2.07964285714286</v>
      </c>
      <c r="CP516" s="4"/>
      <c r="CR516" s="28" t="n">
        <v>2.425</v>
      </c>
      <c r="CS516" s="28" t="n">
        <v>1.738017185</v>
      </c>
      <c r="CT516" s="28" t="n">
        <v>2.645</v>
      </c>
      <c r="CU516" s="28" t="n">
        <v>2.2225</v>
      </c>
      <c r="CV516" s="28" t="n">
        <v>2.17</v>
      </c>
      <c r="CW516" s="28" t="n">
        <v>2.09125</v>
      </c>
      <c r="CX516" s="28" t="n">
        <v>2.27</v>
      </c>
      <c r="CY516" s="28" t="n">
        <v>2.335</v>
      </c>
      <c r="CZ516" s="28" t="n">
        <v>2.48</v>
      </c>
      <c r="DA516" s="28" t="n">
        <v>2.144</v>
      </c>
      <c r="DB516" s="28" t="n">
        <v>2.74</v>
      </c>
      <c r="DC516" s="28" t="n">
        <v>3.34</v>
      </c>
      <c r="DD516" s="28" t="n">
        <v>2.2875</v>
      </c>
    </row>
    <row r="517" customFormat="false" ht="12.75" hidden="false" customHeight="false" outlineLevel="0" collapsed="false">
      <c r="A517" s="56" t="n">
        <v>36032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28" t="n">
        <v>1.6685</v>
      </c>
      <c r="P517" s="28"/>
      <c r="Q517" s="28" t="n">
        <v>1.621</v>
      </c>
      <c r="R517" s="28" t="n">
        <v>1.776</v>
      </c>
      <c r="S517" s="28" t="n">
        <v>1.17304971</v>
      </c>
      <c r="T517" s="28" t="n">
        <v>1.826</v>
      </c>
      <c r="U517" s="28" t="n">
        <v>1.666</v>
      </c>
      <c r="V517" s="28" t="n">
        <v>1.6135</v>
      </c>
      <c r="W517" s="28" t="n">
        <v>1.581</v>
      </c>
      <c r="X517" s="28" t="n">
        <v>1.6685</v>
      </c>
      <c r="Y517" s="28" t="n">
        <v>1.766</v>
      </c>
      <c r="Z517" s="28" t="n">
        <v>1.9935</v>
      </c>
      <c r="AA517" s="28" t="n">
        <v>1.481</v>
      </c>
      <c r="AB517" s="28" t="n">
        <v>1.881</v>
      </c>
      <c r="AC517" s="28" t="n">
        <v>1.956</v>
      </c>
      <c r="AD517" s="28" t="n">
        <v>1.68475</v>
      </c>
      <c r="AE517" s="28" t="n">
        <v>2.06464285714286</v>
      </c>
      <c r="AF517" s="28"/>
      <c r="AG517" s="28" t="n">
        <v>2.02714285714286</v>
      </c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28" t="n">
        <v>2.1403</v>
      </c>
      <c r="BL517" s="28"/>
      <c r="BM517" s="28" t="n">
        <v>2.1128</v>
      </c>
      <c r="BN517" s="28" t="n">
        <v>2.2928</v>
      </c>
      <c r="BO517" s="28" t="n">
        <v>1.735735211</v>
      </c>
      <c r="BP517" s="28" t="n">
        <v>2.4953</v>
      </c>
      <c r="BQ517" s="28" t="n">
        <v>2.08655</v>
      </c>
      <c r="BR517" s="28" t="n">
        <v>2.02655</v>
      </c>
      <c r="BS517" s="28" t="n">
        <v>2.0503</v>
      </c>
      <c r="BT517" s="28" t="n">
        <v>2.1353</v>
      </c>
      <c r="BU517" s="28" t="n">
        <v>2.1878</v>
      </c>
      <c r="BV517" s="28" t="n">
        <v>2.34655</v>
      </c>
      <c r="BW517" s="28" t="n">
        <v>2.0493</v>
      </c>
      <c r="BX517" s="28" t="n">
        <v>2.5828</v>
      </c>
      <c r="BY517" s="28" t="n">
        <v>3.1428</v>
      </c>
      <c r="BZ517" s="28" t="n">
        <v>2.11405</v>
      </c>
      <c r="CA517" s="28" t="n">
        <v>2.2497</v>
      </c>
      <c r="CB517" s="28"/>
      <c r="CC517" s="28" t="n">
        <v>2.21714285714286</v>
      </c>
      <c r="CD517" s="28" t="n">
        <v>1.54888828642857</v>
      </c>
      <c r="CE517" s="28" t="n">
        <v>2.26464285714286</v>
      </c>
      <c r="CF517" s="28" t="n">
        <v>2.01214285714286</v>
      </c>
      <c r="CG517" s="28" t="n">
        <v>1.94589285714286</v>
      </c>
      <c r="CH517" s="28" t="n">
        <v>1.79589285714286</v>
      </c>
      <c r="CI517" s="28" t="n">
        <v>2.06714285714286</v>
      </c>
      <c r="CJ517" s="28" t="n">
        <v>2.19464285714286</v>
      </c>
      <c r="CK517" s="28" t="n">
        <v>2.27714285714286</v>
      </c>
      <c r="CL517" s="28" t="n">
        <v>1.61892857142857</v>
      </c>
      <c r="CM517" s="28" t="n">
        <v>2.37214285714286</v>
      </c>
      <c r="CN517" s="28" t="n">
        <v>2.47964285714286</v>
      </c>
      <c r="CO517" s="28" t="n">
        <v>2.07964285714286</v>
      </c>
      <c r="CP517" s="4"/>
      <c r="CR517" s="28" t="n">
        <v>2.4022</v>
      </c>
      <c r="CS517" s="28" t="n">
        <v>1.708892591</v>
      </c>
      <c r="CT517" s="28" t="n">
        <v>2.6222</v>
      </c>
      <c r="CU517" s="28" t="n">
        <v>2.20095</v>
      </c>
      <c r="CV517" s="28" t="n">
        <v>2.1472</v>
      </c>
      <c r="CW517" s="28" t="n">
        <v>2.06845</v>
      </c>
      <c r="CX517" s="28" t="n">
        <v>2.2472</v>
      </c>
      <c r="CY517" s="28" t="n">
        <v>2.3122</v>
      </c>
      <c r="CZ517" s="28" t="n">
        <v>2.4472</v>
      </c>
      <c r="DA517" s="28" t="n">
        <v>2.1234</v>
      </c>
      <c r="DB517" s="28" t="n">
        <v>2.7172</v>
      </c>
      <c r="DC517" s="28" t="n">
        <v>3.3172</v>
      </c>
      <c r="DD517" s="28" t="n">
        <v>2.2647</v>
      </c>
    </row>
    <row r="518" customFormat="false" ht="12.75" hidden="false" customHeight="false" outlineLevel="0" collapsed="false">
      <c r="A518" s="56" t="n">
        <v>36033</v>
      </c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28" t="n">
        <v>1.5625</v>
      </c>
      <c r="P518" s="28"/>
      <c r="Q518" s="28" t="n">
        <v>1.515</v>
      </c>
      <c r="R518" s="28" t="n">
        <v>1.67</v>
      </c>
      <c r="S518" s="28" t="n">
        <v>1.16104971</v>
      </c>
      <c r="T518" s="28" t="n">
        <v>1.715</v>
      </c>
      <c r="U518" s="28" t="n">
        <v>1.5765</v>
      </c>
      <c r="V518" s="28" t="n">
        <v>1.528375</v>
      </c>
      <c r="W518" s="28" t="n">
        <v>1.5115</v>
      </c>
      <c r="X518" s="28" t="n">
        <v>1.5625</v>
      </c>
      <c r="Y518" s="28" t="n">
        <v>1.66</v>
      </c>
      <c r="Z518" s="28" t="n">
        <v>1.9065</v>
      </c>
      <c r="AA518" s="28" t="n">
        <v>1.469</v>
      </c>
      <c r="AB518" s="28" t="n">
        <v>1.77</v>
      </c>
      <c r="AC518" s="28" t="n">
        <v>1.85</v>
      </c>
      <c r="AD518" s="28" t="n">
        <v>1.57875</v>
      </c>
      <c r="AE518" s="28" t="n">
        <v>2.04435714285714</v>
      </c>
      <c r="AF518" s="28"/>
      <c r="AG518" s="28" t="n">
        <v>2.00685714285714</v>
      </c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28" t="n">
        <v>2.0955</v>
      </c>
      <c r="BL518" s="28"/>
      <c r="BM518" s="28" t="n">
        <v>2.068</v>
      </c>
      <c r="BN518" s="28" t="n">
        <v>2.248</v>
      </c>
      <c r="BO518" s="28" t="n">
        <v>1.745935211</v>
      </c>
      <c r="BP518" s="28" t="n">
        <v>2.428</v>
      </c>
      <c r="BQ518" s="28" t="n">
        <v>2.048</v>
      </c>
      <c r="BR518" s="28" t="n">
        <v>1.98925</v>
      </c>
      <c r="BS518" s="28" t="n">
        <v>2.02175</v>
      </c>
      <c r="BT518" s="28" t="n">
        <v>2.088</v>
      </c>
      <c r="BU518" s="28" t="n">
        <v>2.143</v>
      </c>
      <c r="BV518" s="28" t="n">
        <v>2.30925</v>
      </c>
      <c r="BW518" s="28" t="n">
        <v>2.002</v>
      </c>
      <c r="BX518" s="28" t="n">
        <v>2.523</v>
      </c>
      <c r="BY518" s="28" t="n">
        <v>3.058</v>
      </c>
      <c r="BZ518" s="28" t="n">
        <v>2.068</v>
      </c>
      <c r="CA518" s="28" t="n">
        <v>2.2205</v>
      </c>
      <c r="CB518" s="28"/>
      <c r="CC518" s="28" t="n">
        <v>2.19685714285714</v>
      </c>
      <c r="CD518" s="28" t="n">
        <v>1.55431685785714</v>
      </c>
      <c r="CE518" s="28" t="n">
        <v>2.24435714285714</v>
      </c>
      <c r="CF518" s="28" t="n">
        <v>1.99185714285714</v>
      </c>
      <c r="CG518" s="28" t="n">
        <v>1.92435714285714</v>
      </c>
      <c r="CH518" s="28" t="n">
        <v>1.79185714285714</v>
      </c>
      <c r="CI518" s="28" t="n">
        <v>2.04435714285714</v>
      </c>
      <c r="CJ518" s="28" t="n">
        <v>2.17435714285714</v>
      </c>
      <c r="CK518" s="28" t="n">
        <v>2.25435714285714</v>
      </c>
      <c r="CL518" s="28" t="n">
        <v>1.62185714285714</v>
      </c>
      <c r="CM518" s="28" t="n">
        <v>2.35185714285714</v>
      </c>
      <c r="CN518" s="28" t="n">
        <v>2.45935714285714</v>
      </c>
      <c r="CO518" s="28" t="n">
        <v>2.05935714285714</v>
      </c>
      <c r="CP518" s="4"/>
      <c r="CR518" s="28" t="n">
        <v>2.373</v>
      </c>
      <c r="CS518" s="28" t="n">
        <v>1.694892591</v>
      </c>
      <c r="CT518" s="28" t="n">
        <v>2.593</v>
      </c>
      <c r="CU518" s="28" t="n">
        <v>2.17175</v>
      </c>
      <c r="CV518" s="28" t="n">
        <v>2.118</v>
      </c>
      <c r="CW518" s="28" t="n">
        <v>2.093</v>
      </c>
      <c r="CX518" s="28" t="n">
        <v>2.218</v>
      </c>
      <c r="CY518" s="28" t="n">
        <v>2.283</v>
      </c>
      <c r="CZ518" s="28" t="n">
        <v>2.418</v>
      </c>
      <c r="DA518" s="28" t="n">
        <v>2.0944</v>
      </c>
      <c r="DB518" s="28" t="n">
        <v>2.688</v>
      </c>
      <c r="DC518" s="28" t="n">
        <v>3.288</v>
      </c>
      <c r="DD518" s="28" t="n">
        <v>2.2355</v>
      </c>
    </row>
    <row r="519" customFormat="false" ht="12.75" hidden="false" customHeight="false" outlineLevel="0" collapsed="false">
      <c r="A519" s="56" t="n">
        <v>36034</v>
      </c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28" t="n">
        <v>2.00907142857143</v>
      </c>
      <c r="AF519" s="28"/>
      <c r="AG519" s="28" t="n">
        <v>1.97157142857143</v>
      </c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28" t="n">
        <v>2.0447</v>
      </c>
      <c r="BL519" s="28"/>
      <c r="BM519" s="28" t="n">
        <v>2.0072</v>
      </c>
      <c r="BN519" s="28" t="n">
        <v>2.1972</v>
      </c>
      <c r="BO519" s="28" t="n">
        <v>1.61944587</v>
      </c>
      <c r="BP519" s="28" t="n">
        <v>2.3697</v>
      </c>
      <c r="BQ519" s="28" t="n">
        <v>1.99595</v>
      </c>
      <c r="BR519" s="28" t="n">
        <v>1.9322</v>
      </c>
      <c r="BS519" s="28" t="n">
        <v>1.9797</v>
      </c>
      <c r="BT519" s="28" t="n">
        <v>2.0372</v>
      </c>
      <c r="BU519" s="28" t="n">
        <v>2.0922</v>
      </c>
      <c r="BV519" s="28" t="n">
        <v>2.2572</v>
      </c>
      <c r="BW519" s="28" t="n">
        <v>1.98</v>
      </c>
      <c r="BX519" s="28" t="n">
        <v>2.4372</v>
      </c>
      <c r="BY519" s="28" t="n">
        <v>2.9322</v>
      </c>
      <c r="BZ519" s="28" t="n">
        <v>2.0497</v>
      </c>
      <c r="CA519" s="28" t="n">
        <v>2.18384741244119</v>
      </c>
      <c r="CB519" s="28"/>
      <c r="CC519" s="28" t="n">
        <v>2.16157142857143</v>
      </c>
      <c r="CD519" s="28" t="n">
        <v>1.478417805</v>
      </c>
      <c r="CE519" s="28" t="n">
        <v>2.20907142857143</v>
      </c>
      <c r="CF519" s="28" t="n">
        <v>1.96032142857143</v>
      </c>
      <c r="CG519" s="28" t="n">
        <v>1.89782142857143</v>
      </c>
      <c r="CH519" s="28" t="n">
        <v>1.77157142857143</v>
      </c>
      <c r="CI519" s="28" t="n">
        <v>2.00907142857143</v>
      </c>
      <c r="CJ519" s="28" t="n">
        <v>2.13907142857143</v>
      </c>
      <c r="CK519" s="28" t="n">
        <v>2.20282142857143</v>
      </c>
      <c r="CL519" s="28" t="n">
        <v>1.5925</v>
      </c>
      <c r="CM519" s="28" t="n">
        <v>2.31657142857143</v>
      </c>
      <c r="CN519" s="28" t="n">
        <v>2.42407142857143</v>
      </c>
      <c r="CO519" s="28" t="n">
        <v>2.02407142857143</v>
      </c>
      <c r="CP519" s="4"/>
      <c r="CR519" s="28" t="n">
        <v>2.33634741244119</v>
      </c>
      <c r="CS519" s="28" t="n">
        <v>1.56673162244119</v>
      </c>
      <c r="CT519" s="28" t="n">
        <v>2.55634741244119</v>
      </c>
      <c r="CU519" s="28" t="n">
        <v>2.15009741244119</v>
      </c>
      <c r="CV519" s="28" t="n">
        <v>2.08634741244119</v>
      </c>
      <c r="CW519" s="28" t="n">
        <v>2.07134741244119</v>
      </c>
      <c r="CX519" s="28" t="n">
        <v>2.18134741244119</v>
      </c>
      <c r="CY519" s="28" t="n">
        <v>2.24634741244119</v>
      </c>
      <c r="CZ519" s="28" t="n">
        <v>2.41134741244119</v>
      </c>
      <c r="DA519" s="28" t="n">
        <v>2.09094741244119</v>
      </c>
      <c r="DB519" s="28" t="n">
        <v>2.65134741244119</v>
      </c>
      <c r="DC519" s="28" t="n">
        <v>3.25134741244119</v>
      </c>
      <c r="DD519" s="28" t="n">
        <v>2.20384741244119</v>
      </c>
    </row>
    <row r="520" customFormat="false" ht="12.75" hidden="false" customHeight="false" outlineLevel="0" collapsed="false">
      <c r="A520" s="56" t="n">
        <v>36035</v>
      </c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28" t="n">
        <v>2.03892857142857</v>
      </c>
      <c r="AF520" s="28"/>
      <c r="AG520" s="28" t="n">
        <v>2.00142857142857</v>
      </c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28" t="n">
        <v>2.0955</v>
      </c>
      <c r="BL520" s="28"/>
      <c r="BM520" s="28" t="n">
        <v>2.0655</v>
      </c>
      <c r="BN520" s="28" t="n">
        <v>2.248</v>
      </c>
      <c r="BO520" s="28" t="n">
        <v>1.61744587</v>
      </c>
      <c r="BP520" s="28" t="n">
        <v>2.4305</v>
      </c>
      <c r="BQ520" s="28" t="n">
        <v>2.04675</v>
      </c>
      <c r="BR520" s="28" t="n">
        <v>1.9955</v>
      </c>
      <c r="BS520" s="28" t="n">
        <v>2.02425</v>
      </c>
      <c r="BT520" s="28" t="n">
        <v>2.092</v>
      </c>
      <c r="BU520" s="28" t="n">
        <v>2.143</v>
      </c>
      <c r="BV520" s="28" t="n">
        <v>2.3055</v>
      </c>
      <c r="BW520" s="28" t="n">
        <v>2.008</v>
      </c>
      <c r="BX520" s="28" t="n">
        <v>2.478</v>
      </c>
      <c r="BY520" s="28" t="n">
        <v>2.998</v>
      </c>
      <c r="BZ520" s="28" t="n">
        <v>2.07175</v>
      </c>
      <c r="CA520" s="28" t="n">
        <v>2.22268429280853</v>
      </c>
      <c r="CB520" s="28"/>
      <c r="CC520" s="28" t="n">
        <v>2.19142857142857</v>
      </c>
      <c r="CD520" s="28" t="n">
        <v>1.478417805</v>
      </c>
      <c r="CE520" s="28" t="n">
        <v>2.23642857142857</v>
      </c>
      <c r="CF520" s="28" t="n">
        <v>1.99017857142857</v>
      </c>
      <c r="CG520" s="28" t="n">
        <v>1.92642857142857</v>
      </c>
      <c r="CH520" s="28" t="n">
        <v>1.79642857142857</v>
      </c>
      <c r="CI520" s="28" t="n">
        <v>2.03892857142857</v>
      </c>
      <c r="CJ520" s="28" t="n">
        <v>2.16642857142857</v>
      </c>
      <c r="CK520" s="28" t="n">
        <v>2.25142857142857</v>
      </c>
      <c r="CL520" s="28" t="n">
        <v>1.59</v>
      </c>
      <c r="CM520" s="28" t="n">
        <v>2.34892857142857</v>
      </c>
      <c r="CN520" s="28" t="n">
        <v>2.44392857142857</v>
      </c>
      <c r="CO520" s="28" t="n">
        <v>2.04392857142857</v>
      </c>
      <c r="CP520" s="4"/>
      <c r="CR520" s="28" t="n">
        <v>2.37518429280853</v>
      </c>
      <c r="CS520" s="28" t="n">
        <v>1.58456850280853</v>
      </c>
      <c r="CT520" s="28" t="n">
        <v>2.59518429280853</v>
      </c>
      <c r="CU520" s="28" t="n">
        <v>2.17393429280853</v>
      </c>
      <c r="CV520" s="28" t="n">
        <v>2.11143429280853</v>
      </c>
      <c r="CW520" s="28" t="n">
        <v>2.10768429280853</v>
      </c>
      <c r="CX520" s="28" t="n">
        <v>2.21918429280853</v>
      </c>
      <c r="CY520" s="28" t="n">
        <v>2.28518429280853</v>
      </c>
      <c r="CZ520" s="28" t="n">
        <v>2.41643429280853</v>
      </c>
      <c r="DA520" s="28" t="n">
        <v>2.10878429280853</v>
      </c>
      <c r="DB520" s="28" t="n">
        <v>2.69018429280853</v>
      </c>
      <c r="DC520" s="28" t="n">
        <v>3.29018429280853</v>
      </c>
      <c r="DD520" s="28" t="n">
        <v>2.23768429280853</v>
      </c>
    </row>
    <row r="521" customFormat="false" ht="12.75" hidden="false" customHeight="false" outlineLevel="0" collapsed="false">
      <c r="A521" s="56" t="n">
        <v>36038</v>
      </c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28" t="n">
        <v>2.03321428571429</v>
      </c>
      <c r="AF521" s="28"/>
      <c r="AG521" s="28" t="n">
        <v>1.99571428571429</v>
      </c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28" t="n">
        <v>2.0973</v>
      </c>
      <c r="BL521" s="28"/>
      <c r="BM521" s="28" t="n">
        <v>2.0673</v>
      </c>
      <c r="BN521" s="28" t="n">
        <v>2.2498</v>
      </c>
      <c r="BO521" s="28" t="n">
        <v>1.61524587</v>
      </c>
      <c r="BP521" s="28" t="n">
        <v>2.4323</v>
      </c>
      <c r="BQ521" s="28" t="n">
        <v>2.05105</v>
      </c>
      <c r="BR521" s="28" t="n">
        <v>2.0023</v>
      </c>
      <c r="BS521" s="28" t="n">
        <v>2.0298</v>
      </c>
      <c r="BT521" s="28" t="n">
        <v>2.0948</v>
      </c>
      <c r="BU521" s="28" t="n">
        <v>2.1448</v>
      </c>
      <c r="BV521" s="28" t="n">
        <v>2.3098</v>
      </c>
      <c r="BW521" s="28" t="n">
        <v>2.0508</v>
      </c>
      <c r="BX521" s="28" t="n">
        <v>2.5148</v>
      </c>
      <c r="BY521" s="28" t="n">
        <v>2.9998</v>
      </c>
      <c r="BZ521" s="28" t="n">
        <v>2.07355</v>
      </c>
      <c r="CA521" s="28" t="n">
        <v>2.21549631856579</v>
      </c>
      <c r="CB521" s="28"/>
      <c r="CC521" s="28" t="n">
        <v>2.18571428571429</v>
      </c>
      <c r="CD521" s="28" t="n">
        <v>1.47913209071429</v>
      </c>
      <c r="CE521" s="28" t="n">
        <v>2.23171428571429</v>
      </c>
      <c r="CF521" s="28" t="n">
        <v>1.98321428571429</v>
      </c>
      <c r="CG521" s="28" t="n">
        <v>1.91571428571429</v>
      </c>
      <c r="CH521" s="28" t="n">
        <v>1.79196428571429</v>
      </c>
      <c r="CI521" s="28" t="n">
        <v>2.03271428571429</v>
      </c>
      <c r="CJ521" s="28" t="n">
        <v>2.16071428571429</v>
      </c>
      <c r="CK521" s="28" t="n">
        <v>2.23321428571429</v>
      </c>
      <c r="CL521" s="28" t="n">
        <v>1.59571428571429</v>
      </c>
      <c r="CM521" s="28" t="n">
        <v>2.33571428571429</v>
      </c>
      <c r="CN521" s="28" t="n">
        <v>2.43321428571429</v>
      </c>
      <c r="CO521" s="28" t="n">
        <v>2.05321428571429</v>
      </c>
      <c r="CP521" s="4"/>
      <c r="CR521" s="28" t="n">
        <v>2.36799631856579</v>
      </c>
      <c r="CS521" s="28" t="n">
        <v>1.58458052856579</v>
      </c>
      <c r="CT521" s="28" t="n">
        <v>2.58799631856579</v>
      </c>
      <c r="CU521" s="28" t="n">
        <v>2.16674631856579</v>
      </c>
      <c r="CV521" s="28" t="n">
        <v>2.10174631856579</v>
      </c>
      <c r="CW521" s="28" t="n">
        <v>2.10049631856579</v>
      </c>
      <c r="CX521" s="28" t="n">
        <v>2.21199631856579</v>
      </c>
      <c r="CY521" s="28" t="n">
        <v>2.27799631856579</v>
      </c>
      <c r="CZ521" s="28" t="n">
        <v>2.40674631856579</v>
      </c>
      <c r="DA521" s="28" t="n">
        <v>2.10879631856579</v>
      </c>
      <c r="DB521" s="28" t="n">
        <v>2.68299631856579</v>
      </c>
      <c r="DC521" s="28" t="n">
        <v>3.28299631856579</v>
      </c>
      <c r="DD521" s="28" t="n">
        <v>2.23049631856579</v>
      </c>
    </row>
    <row r="522" customFormat="false" ht="12.75" hidden="false" customHeight="false" outlineLevel="0" collapsed="false">
      <c r="A522" s="56" t="n">
        <v>36039</v>
      </c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28" t="n">
        <v>1.99378571428571</v>
      </c>
      <c r="AF522" s="28"/>
      <c r="AG522" s="28" t="n">
        <v>1.94378571428571</v>
      </c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28" t="n">
        <v>2.0047</v>
      </c>
      <c r="BL522" s="28"/>
      <c r="BM522" s="28" t="n">
        <v>1.9822</v>
      </c>
      <c r="BN522" s="28" t="n">
        <v>2.1572</v>
      </c>
      <c r="BO522" s="28" t="n">
        <v>1.6872</v>
      </c>
      <c r="BP522" s="28" t="n">
        <v>2.3397</v>
      </c>
      <c r="BQ522" s="28" t="n">
        <v>1.9722</v>
      </c>
      <c r="BR522" s="28" t="n">
        <v>1.9247</v>
      </c>
      <c r="BS522" s="28" t="n">
        <v>1.9547</v>
      </c>
      <c r="BT522" s="28" t="n">
        <v>2.0072</v>
      </c>
      <c r="BU522" s="28" t="n">
        <v>2.0572</v>
      </c>
      <c r="BV522" s="28" t="n">
        <v>2.2322</v>
      </c>
      <c r="BW522" s="28" t="n">
        <v>1.9747</v>
      </c>
      <c r="BX522" s="28" t="n">
        <v>2.4147</v>
      </c>
      <c r="BY522" s="28" t="n">
        <v>2.9022</v>
      </c>
      <c r="BZ522" s="28" t="n">
        <v>1.9847</v>
      </c>
      <c r="CA522" s="28" t="n">
        <v>2.15010792262152</v>
      </c>
      <c r="CB522" s="28"/>
      <c r="CC522" s="28" t="n">
        <v>2.14628571428571</v>
      </c>
      <c r="CD522" s="28" t="n">
        <v>1.56628571428571</v>
      </c>
      <c r="CE522" s="28" t="n">
        <v>2.19378571428571</v>
      </c>
      <c r="CF522" s="28" t="n">
        <v>1.94878571428571</v>
      </c>
      <c r="CG522" s="28" t="n">
        <v>1.88628571428571</v>
      </c>
      <c r="CH522" s="28" t="n">
        <v>1.77378571428571</v>
      </c>
      <c r="CI522" s="28" t="n">
        <v>1.99628571428571</v>
      </c>
      <c r="CJ522" s="28" t="n">
        <v>2.12128571428571</v>
      </c>
      <c r="CK522" s="28" t="n">
        <v>2.21128571428571</v>
      </c>
      <c r="CL522" s="28" t="n">
        <v>1.51728571428571</v>
      </c>
      <c r="CM522" s="28" t="n">
        <v>2.29628571428571</v>
      </c>
      <c r="CN522" s="28" t="n">
        <v>2.39378571428571</v>
      </c>
      <c r="CO522" s="28" t="n">
        <v>2.01128571428571</v>
      </c>
      <c r="CP522" s="4"/>
      <c r="CR522" s="28" t="n">
        <v>2.30510792262152</v>
      </c>
      <c r="CS522" s="28" t="n">
        <v>1.64510792262152</v>
      </c>
      <c r="CT522" s="28" t="n">
        <v>2.52010792262152</v>
      </c>
      <c r="CU522" s="28" t="n">
        <v>2.11010792262152</v>
      </c>
      <c r="CV522" s="28" t="n">
        <v>2.04510792262152</v>
      </c>
      <c r="CW522" s="28" t="n">
        <v>2.04760792262152</v>
      </c>
      <c r="CX522" s="28" t="n">
        <v>2.15260792262152</v>
      </c>
      <c r="CY522" s="28" t="n">
        <v>2.21510792262152</v>
      </c>
      <c r="CZ522" s="28" t="n">
        <v>2.35010792262152</v>
      </c>
      <c r="DA522" s="28" t="n">
        <v>1.88910792262152</v>
      </c>
      <c r="DB522" s="28" t="n">
        <v>2.62010792262152</v>
      </c>
      <c r="DC522" s="28" t="n">
        <v>3.22010792262152</v>
      </c>
      <c r="DD522" s="28" t="n">
        <v>2.14510792262152</v>
      </c>
    </row>
    <row r="523" customFormat="false" ht="12.75" hidden="false" customHeight="false" outlineLevel="0" collapsed="false">
      <c r="A523" s="56" t="n">
        <v>36040</v>
      </c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28" t="n">
        <v>2.0035</v>
      </c>
      <c r="AF523" s="28"/>
      <c r="AG523" s="28" t="n">
        <v>1.9535</v>
      </c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28" t="n">
        <v>2.0485</v>
      </c>
      <c r="BL523" s="28"/>
      <c r="BM523" s="28" t="n">
        <v>2.026</v>
      </c>
      <c r="BN523" s="28" t="n">
        <v>2.201</v>
      </c>
      <c r="BO523" s="28" t="n">
        <v>1.61844587</v>
      </c>
      <c r="BP523" s="28" t="n">
        <v>2.3885</v>
      </c>
      <c r="BQ523" s="28" t="n">
        <v>2.01475</v>
      </c>
      <c r="BR523" s="28" t="n">
        <v>1.9685</v>
      </c>
      <c r="BS523" s="28" t="n">
        <v>1.9935</v>
      </c>
      <c r="BT523" s="28" t="n">
        <v>2.051</v>
      </c>
      <c r="BU523" s="28" t="n">
        <v>2.101</v>
      </c>
      <c r="BV523" s="28" t="n">
        <v>2.286</v>
      </c>
      <c r="BW523" s="28" t="n">
        <v>1.9965</v>
      </c>
      <c r="BX523" s="28" t="n">
        <v>2.4735</v>
      </c>
      <c r="BY523" s="28" t="n">
        <v>2.961</v>
      </c>
      <c r="BZ523" s="28" t="n">
        <v>2.03475</v>
      </c>
      <c r="CA523" s="28" t="n">
        <v>2.1791159432231</v>
      </c>
      <c r="CB523" s="28"/>
      <c r="CC523" s="28" t="n">
        <v>2.156</v>
      </c>
      <c r="CD523" s="28" t="n">
        <v>1.48013209071429</v>
      </c>
      <c r="CE523" s="28" t="n">
        <v>2.2035</v>
      </c>
      <c r="CF523" s="28" t="n">
        <v>1.95725</v>
      </c>
      <c r="CG523" s="28" t="n">
        <v>1.896</v>
      </c>
      <c r="CH523" s="28" t="n">
        <v>1.781</v>
      </c>
      <c r="CI523" s="28" t="n">
        <v>2.006</v>
      </c>
      <c r="CJ523" s="28" t="n">
        <v>2.131</v>
      </c>
      <c r="CK523" s="28" t="n">
        <v>2.211</v>
      </c>
      <c r="CL523" s="28" t="n">
        <v>1.58921428571429</v>
      </c>
      <c r="CM523" s="28" t="n">
        <v>2.306</v>
      </c>
      <c r="CN523" s="28" t="n">
        <v>2.4035</v>
      </c>
      <c r="CO523" s="28" t="n">
        <v>2.0185</v>
      </c>
      <c r="CP523" s="4"/>
      <c r="CR523" s="28" t="n">
        <v>2.3341159432231</v>
      </c>
      <c r="CS523" s="28" t="n">
        <v>1.5749001532231</v>
      </c>
      <c r="CT523" s="28" t="n">
        <v>2.5491159432231</v>
      </c>
      <c r="CU523" s="28" t="n">
        <v>2.1328659432231</v>
      </c>
      <c r="CV523" s="28" t="n">
        <v>2.0678659432231</v>
      </c>
      <c r="CW523" s="28" t="n">
        <v>2.0666159432231</v>
      </c>
      <c r="CX523" s="28" t="n">
        <v>2.1816159432231</v>
      </c>
      <c r="CY523" s="28" t="n">
        <v>2.2416159432231</v>
      </c>
      <c r="CZ523" s="28" t="n">
        <v>2.3728659432231</v>
      </c>
      <c r="DA523" s="28" t="n">
        <v>2.0991159432231</v>
      </c>
      <c r="DB523" s="28" t="n">
        <v>2.6241159432231</v>
      </c>
      <c r="DC523" s="28" t="n">
        <v>3.1791159432231</v>
      </c>
      <c r="DD523" s="28" t="n">
        <v>2.1966159432231</v>
      </c>
    </row>
    <row r="524" customFormat="false" ht="12.75" hidden="false" customHeight="false" outlineLevel="0" collapsed="false">
      <c r="A524" s="56" t="n">
        <v>36041</v>
      </c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28" t="n">
        <v>2.00964285714286</v>
      </c>
      <c r="AF524" s="28"/>
      <c r="AG524" s="28" t="n">
        <v>1.96464285714286</v>
      </c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28" t="n">
        <v>2.0975</v>
      </c>
      <c r="BL524" s="28"/>
      <c r="BM524" s="28" t="n">
        <v>2.075</v>
      </c>
      <c r="BN524" s="28" t="n">
        <v>2.255</v>
      </c>
      <c r="BO524" s="28" t="n">
        <v>1.65868015</v>
      </c>
      <c r="BP524" s="28" t="n">
        <v>2.4575</v>
      </c>
      <c r="BQ524" s="28" t="n">
        <v>2.055</v>
      </c>
      <c r="BR524" s="28" t="n">
        <v>2.0075</v>
      </c>
      <c r="BS524" s="28" t="n">
        <v>2.0275</v>
      </c>
      <c r="BT524" s="28" t="n">
        <v>2.1025</v>
      </c>
      <c r="BU524" s="28" t="n">
        <v>2.155</v>
      </c>
      <c r="BV524" s="28" t="n">
        <v>2.325</v>
      </c>
      <c r="BW524" s="28" t="n">
        <v>2.0135</v>
      </c>
      <c r="BX524" s="28" t="n">
        <v>2.5575</v>
      </c>
      <c r="BY524" s="28" t="n">
        <v>3.0575</v>
      </c>
      <c r="BZ524" s="28" t="n">
        <v>2.08625</v>
      </c>
      <c r="CA524" s="28" t="n">
        <v>2.1925</v>
      </c>
      <c r="CB524" s="28"/>
      <c r="CC524" s="28" t="n">
        <v>2.16714285714286</v>
      </c>
      <c r="CD524" s="28" t="n">
        <v>1.53291812142857</v>
      </c>
      <c r="CE524" s="28" t="n">
        <v>2.21464285714286</v>
      </c>
      <c r="CF524" s="28" t="n">
        <v>1.96714285714286</v>
      </c>
      <c r="CG524" s="28" t="n">
        <v>1.90714285714286</v>
      </c>
      <c r="CH524" s="28" t="n">
        <v>1.77339285714286</v>
      </c>
      <c r="CI524" s="28" t="n">
        <v>2.01464285714286</v>
      </c>
      <c r="CJ524" s="28" t="n">
        <v>2.14214285714286</v>
      </c>
      <c r="CK524" s="28" t="n">
        <v>2.22214285714286</v>
      </c>
      <c r="CL524" s="28" t="n">
        <v>1.59642857142857</v>
      </c>
      <c r="CM524" s="28" t="n">
        <v>2.31714285714286</v>
      </c>
      <c r="CN524" s="28" t="n">
        <v>2.41464285714286</v>
      </c>
      <c r="CO524" s="28" t="n">
        <v>2.02964285714286</v>
      </c>
      <c r="CP524" s="4"/>
      <c r="CR524" s="28" t="n">
        <v>2.35</v>
      </c>
      <c r="CS524" s="28" t="n">
        <v>1.63163968</v>
      </c>
      <c r="CT524" s="28" t="n">
        <v>2.565</v>
      </c>
      <c r="CU524" s="28" t="n">
        <v>2.14875</v>
      </c>
      <c r="CV524" s="28" t="n">
        <v>2.08375</v>
      </c>
      <c r="CW524" s="28" t="n">
        <v>2.0825</v>
      </c>
      <c r="CX524" s="28" t="n">
        <v>2.1975</v>
      </c>
      <c r="CY524" s="28" t="n">
        <v>2.2575</v>
      </c>
      <c r="CZ524" s="28" t="n">
        <v>2.38875</v>
      </c>
      <c r="DA524" s="28" t="n">
        <v>2.1024</v>
      </c>
      <c r="DB524" s="28" t="n">
        <v>2.64</v>
      </c>
      <c r="DC524" s="28" t="n">
        <v>3.195</v>
      </c>
      <c r="DD524" s="28" t="n">
        <v>2.2125</v>
      </c>
    </row>
    <row r="525" customFormat="false" ht="12.75" hidden="false" customHeight="false" outlineLevel="0" collapsed="false">
      <c r="A525" s="56" t="n">
        <v>36042</v>
      </c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28" t="n">
        <v>2.01821428571429</v>
      </c>
      <c r="AF525" s="28"/>
      <c r="AG525" s="28" t="n">
        <v>1.97821428571429</v>
      </c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28" t="n">
        <v>2.159</v>
      </c>
      <c r="BL525" s="28"/>
      <c r="BM525" s="28" t="n">
        <v>2.1365</v>
      </c>
      <c r="BN525" s="28" t="n">
        <v>2.319</v>
      </c>
      <c r="BO525" s="28" t="n">
        <v>1.67468015</v>
      </c>
      <c r="BP525" s="28" t="n">
        <v>2.5215</v>
      </c>
      <c r="BQ525" s="28" t="n">
        <v>2.1215</v>
      </c>
      <c r="BR525" s="28" t="n">
        <v>2.07275</v>
      </c>
      <c r="BS525" s="28" t="n">
        <v>2.094</v>
      </c>
      <c r="BT525" s="28" t="n">
        <v>2.1665</v>
      </c>
      <c r="BU525" s="28" t="n">
        <v>2.2165</v>
      </c>
      <c r="BV525" s="28" t="n">
        <v>2.39025</v>
      </c>
      <c r="BW525" s="28" t="n">
        <v>2.062</v>
      </c>
      <c r="BX525" s="28" t="n">
        <v>2.6215</v>
      </c>
      <c r="BY525" s="28" t="n">
        <v>3.154</v>
      </c>
      <c r="BZ525" s="28" t="n">
        <v>2.15025</v>
      </c>
      <c r="CA525" s="28" t="n">
        <v>2.23511204198122</v>
      </c>
      <c r="CB525" s="28"/>
      <c r="CC525" s="28" t="n">
        <v>2.17571428571429</v>
      </c>
      <c r="CD525" s="28" t="n">
        <v>1.54148955</v>
      </c>
      <c r="CE525" s="28" t="n">
        <v>2.22321428571429</v>
      </c>
      <c r="CF525" s="28" t="n">
        <v>1.97821428571429</v>
      </c>
      <c r="CG525" s="28" t="n">
        <v>1.90696428571429</v>
      </c>
      <c r="CH525" s="28" t="n">
        <v>1.78571428571429</v>
      </c>
      <c r="CI525" s="28" t="n">
        <v>2.02321428571429</v>
      </c>
      <c r="CJ525" s="28" t="n">
        <v>2.15071428571429</v>
      </c>
      <c r="CK525" s="28" t="n">
        <v>2.22821428571429</v>
      </c>
      <c r="CL525" s="28" t="n">
        <v>1.615</v>
      </c>
      <c r="CM525" s="28" t="n">
        <v>2.32571428571429</v>
      </c>
      <c r="CN525" s="28" t="n">
        <v>2.42321428571429</v>
      </c>
      <c r="CO525" s="28" t="n">
        <v>2.03821428571429</v>
      </c>
      <c r="CP525" s="4"/>
      <c r="CR525" s="28" t="n">
        <v>2.39761204198122</v>
      </c>
      <c r="CS525" s="28" t="n">
        <v>1.67985172198122</v>
      </c>
      <c r="CT525" s="28" t="n">
        <v>2.61761204198122</v>
      </c>
      <c r="CU525" s="28" t="n">
        <v>2.19636204198122</v>
      </c>
      <c r="CV525" s="28" t="n">
        <v>2.13136204198122</v>
      </c>
      <c r="CW525" s="28" t="n">
        <v>2.13011204198122</v>
      </c>
      <c r="CX525" s="28" t="n">
        <v>2.24261204198122</v>
      </c>
      <c r="CY525" s="28" t="n">
        <v>2.30511204198122</v>
      </c>
      <c r="CZ525" s="28" t="n">
        <v>2.43636204198122</v>
      </c>
      <c r="DA525" s="28" t="n">
        <v>2.15061204198122</v>
      </c>
      <c r="DB525" s="28" t="n">
        <v>2.68761204198122</v>
      </c>
      <c r="DC525" s="28" t="n">
        <v>3.24261204198122</v>
      </c>
      <c r="DD525" s="28" t="n">
        <v>2.26011204198122</v>
      </c>
    </row>
    <row r="526" customFormat="false" ht="12.75" hidden="false" customHeight="false" outlineLevel="0" collapsed="false">
      <c r="A526" s="56" t="n">
        <v>36046</v>
      </c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28" t="n">
        <v>2.00335714285714</v>
      </c>
      <c r="AF526" s="28"/>
      <c r="AG526" s="28" t="n">
        <v>1.96335714285714</v>
      </c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28" t="n">
        <v>2.132</v>
      </c>
      <c r="BL526" s="28"/>
      <c r="BM526" s="28" t="n">
        <v>2.1095</v>
      </c>
      <c r="BN526" s="28" t="n">
        <v>2.292</v>
      </c>
      <c r="BO526" s="28" t="n">
        <v>1.67268015</v>
      </c>
      <c r="BP526" s="28" t="n">
        <v>2.4945</v>
      </c>
      <c r="BQ526" s="28" t="n">
        <v>2.09825</v>
      </c>
      <c r="BR526" s="28" t="n">
        <v>2.0495</v>
      </c>
      <c r="BS526" s="28" t="n">
        <v>2.0695</v>
      </c>
      <c r="BT526" s="28" t="n">
        <v>2.1395</v>
      </c>
      <c r="BU526" s="28" t="n">
        <v>2.1895</v>
      </c>
      <c r="BV526" s="28" t="n">
        <v>2.3545</v>
      </c>
      <c r="BW526" s="28" t="n">
        <v>2.065</v>
      </c>
      <c r="BX526" s="28" t="n">
        <v>2.5895</v>
      </c>
      <c r="BY526" s="28" t="n">
        <v>3.127</v>
      </c>
      <c r="BZ526" s="28" t="n">
        <v>2.1245</v>
      </c>
      <c r="CA526" s="28" t="n">
        <v>2.2075</v>
      </c>
      <c r="CB526" s="28"/>
      <c r="CC526" s="28" t="n">
        <v>2.16085714285714</v>
      </c>
      <c r="CD526" s="28" t="n">
        <v>1.54148955</v>
      </c>
      <c r="CE526" s="28" t="n">
        <v>2.21085714285714</v>
      </c>
      <c r="CF526" s="28" t="n">
        <v>1.96085714285714</v>
      </c>
      <c r="CG526" s="28" t="n">
        <v>1.89585714285714</v>
      </c>
      <c r="CH526" s="28" t="n">
        <v>1.76835714285714</v>
      </c>
      <c r="CI526" s="28" t="n">
        <v>2.00835714285714</v>
      </c>
      <c r="CJ526" s="28" t="n">
        <v>2.13585714285714</v>
      </c>
      <c r="CK526" s="28" t="n">
        <v>2.21585714285714</v>
      </c>
      <c r="CL526" s="28" t="n">
        <v>1.615</v>
      </c>
      <c r="CM526" s="28" t="n">
        <v>2.31085714285714</v>
      </c>
      <c r="CN526" s="28" t="n">
        <v>2.40835714285714</v>
      </c>
      <c r="CO526" s="28" t="n">
        <v>2.02585714285714</v>
      </c>
      <c r="CP526" s="4"/>
      <c r="CR526" s="28" t="n">
        <v>2.37</v>
      </c>
      <c r="CS526" s="28" t="n">
        <v>1.66523968</v>
      </c>
      <c r="CT526" s="28" t="n">
        <v>2.59</v>
      </c>
      <c r="CU526" s="28" t="n">
        <v>2.16875</v>
      </c>
      <c r="CV526" s="28" t="n">
        <v>2.10375</v>
      </c>
      <c r="CW526" s="28" t="n">
        <v>2.11</v>
      </c>
      <c r="CX526" s="28" t="n">
        <v>2.215</v>
      </c>
      <c r="CY526" s="28" t="n">
        <v>2.2775</v>
      </c>
      <c r="CZ526" s="28" t="n">
        <v>2.40875</v>
      </c>
      <c r="DA526" s="28" t="n">
        <v>2.136</v>
      </c>
      <c r="DB526" s="28" t="n">
        <v>2.66</v>
      </c>
      <c r="DC526" s="28" t="n">
        <v>3.215</v>
      </c>
      <c r="DD526" s="28" t="n">
        <v>2.2075</v>
      </c>
    </row>
    <row r="527" customFormat="false" ht="12.75" hidden="false" customHeight="false" outlineLevel="0" collapsed="false">
      <c r="A527" s="56" t="n">
        <v>36047</v>
      </c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28" t="n">
        <v>2.03035714285714</v>
      </c>
      <c r="AF527" s="28"/>
      <c r="AG527" s="28" t="n">
        <v>1.99035714285714</v>
      </c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28" t="n">
        <v>2.216</v>
      </c>
      <c r="BL527" s="28"/>
      <c r="BM527" s="28" t="n">
        <v>2.1935</v>
      </c>
      <c r="BN527" s="28" t="n">
        <v>2.376</v>
      </c>
      <c r="BO527" s="28" t="n">
        <v>1.69128015</v>
      </c>
      <c r="BP527" s="28" t="n">
        <v>2.5885</v>
      </c>
      <c r="BQ527" s="28" t="n">
        <v>2.17225</v>
      </c>
      <c r="BR527" s="28" t="n">
        <v>2.1185</v>
      </c>
      <c r="BS527" s="28" t="n">
        <v>2.1385</v>
      </c>
      <c r="BT527" s="28" t="n">
        <v>2.2235</v>
      </c>
      <c r="BU527" s="28" t="n">
        <v>2.2735</v>
      </c>
      <c r="BV527" s="28" t="n">
        <v>2.416</v>
      </c>
      <c r="BW527" s="28" t="n">
        <v>2.1286</v>
      </c>
      <c r="BX527" s="28" t="n">
        <v>2.6785</v>
      </c>
      <c r="BY527" s="28" t="n">
        <v>3.211</v>
      </c>
      <c r="BZ527" s="28" t="n">
        <v>2.1985</v>
      </c>
      <c r="CA527" s="28" t="n">
        <v>2.2095</v>
      </c>
      <c r="CB527" s="28"/>
      <c r="CC527" s="28" t="n">
        <v>2.18785714285714</v>
      </c>
      <c r="CD527" s="28" t="n">
        <v>1.54148955</v>
      </c>
      <c r="CE527" s="28" t="n">
        <v>2.23785714285714</v>
      </c>
      <c r="CF527" s="28" t="n">
        <v>1.98535714285714</v>
      </c>
      <c r="CG527" s="28" t="n">
        <v>1.90910714285714</v>
      </c>
      <c r="CH527" s="28" t="n">
        <v>1.78035714285714</v>
      </c>
      <c r="CI527" s="28" t="n">
        <v>2.03535714285714</v>
      </c>
      <c r="CJ527" s="28" t="n">
        <v>2.16285714285714</v>
      </c>
      <c r="CK527" s="28" t="n">
        <v>2.23285714285714</v>
      </c>
      <c r="CL527" s="28" t="n">
        <v>1.6325</v>
      </c>
      <c r="CM527" s="28" t="n">
        <v>2.33785714285714</v>
      </c>
      <c r="CN527" s="28" t="n">
        <v>2.43535714285714</v>
      </c>
      <c r="CO527" s="28" t="n">
        <v>2.05285714285714</v>
      </c>
      <c r="CP527" s="4"/>
      <c r="CR527" s="28" t="n">
        <v>2.372</v>
      </c>
      <c r="CS527" s="28" t="n">
        <v>1.64063968</v>
      </c>
      <c r="CT527" s="28" t="n">
        <v>2.6045</v>
      </c>
      <c r="CU527" s="28" t="n">
        <v>2.17075</v>
      </c>
      <c r="CV527" s="28" t="n">
        <v>2.10575</v>
      </c>
      <c r="CW527" s="28" t="n">
        <v>2.112</v>
      </c>
      <c r="CX527" s="28" t="n">
        <v>2.217</v>
      </c>
      <c r="CY527" s="28" t="n">
        <v>2.2795</v>
      </c>
      <c r="CZ527" s="28" t="n">
        <v>2.41075</v>
      </c>
      <c r="DA527" s="28" t="n">
        <v>2.1114</v>
      </c>
      <c r="DB527" s="28" t="n">
        <v>2.662</v>
      </c>
      <c r="DC527" s="28" t="n">
        <v>3.217</v>
      </c>
      <c r="DD527" s="28" t="n">
        <v>2.2095</v>
      </c>
    </row>
    <row r="528" customFormat="false" ht="12.75" hidden="false" customHeight="false" outlineLevel="0" collapsed="false">
      <c r="A528" s="56" t="n">
        <v>36048</v>
      </c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28" t="n">
        <v>2.01635714285714</v>
      </c>
      <c r="AF528" s="28"/>
      <c r="AG528" s="28" t="n">
        <v>1.97635714285714</v>
      </c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28" t="n">
        <v>2.2324</v>
      </c>
      <c r="BL528" s="28"/>
      <c r="BM528" s="28" t="n">
        <v>2.2049</v>
      </c>
      <c r="BN528" s="28" t="n">
        <v>2.3874</v>
      </c>
      <c r="BO528" s="28" t="n">
        <v>1.6579</v>
      </c>
      <c r="BP528" s="28" t="n">
        <v>2.5849</v>
      </c>
      <c r="BQ528" s="28" t="n">
        <v>2.1811</v>
      </c>
      <c r="BR528" s="28" t="n">
        <v>2.1299</v>
      </c>
      <c r="BS528" s="28" t="n">
        <v>2.1499</v>
      </c>
      <c r="BT528" s="28" t="n">
        <v>2.2324</v>
      </c>
      <c r="BU528" s="28" t="n">
        <v>2.2849</v>
      </c>
      <c r="BV528" s="28" t="n">
        <v>2.4324</v>
      </c>
      <c r="BW528" s="28" t="n">
        <v>2.1252</v>
      </c>
      <c r="BX528" s="28" t="n">
        <v>2.6824</v>
      </c>
      <c r="BY528" s="28" t="n">
        <v>3.1974</v>
      </c>
      <c r="BZ528" s="28" t="n">
        <v>2.2124</v>
      </c>
      <c r="CA528" s="28" t="n">
        <v>2.26168756324705</v>
      </c>
      <c r="CB528" s="28"/>
      <c r="CC528" s="28" t="n">
        <v>2.17385714285714</v>
      </c>
      <c r="CD528" s="28" t="n">
        <v>1.53885714285714</v>
      </c>
      <c r="CE528" s="28" t="n">
        <v>2.22385714285714</v>
      </c>
      <c r="CF528" s="28" t="n">
        <v>1.96635714285714</v>
      </c>
      <c r="CG528" s="28" t="n">
        <v>1.89505714285714</v>
      </c>
      <c r="CH528" s="28" t="n">
        <v>1.76635714285714</v>
      </c>
      <c r="CI528" s="28" t="n">
        <v>2.01885714285714</v>
      </c>
      <c r="CJ528" s="28" t="n">
        <v>2.14885714285714</v>
      </c>
      <c r="CK528" s="28" t="n">
        <v>2.21635714285714</v>
      </c>
      <c r="CL528" s="28" t="n">
        <v>1.62985714285714</v>
      </c>
      <c r="CM528" s="28" t="n">
        <v>2.32385714285714</v>
      </c>
      <c r="CN528" s="28" t="n">
        <v>2.42135714285714</v>
      </c>
      <c r="CO528" s="28" t="n">
        <v>2.03885714285714</v>
      </c>
      <c r="CP528" s="4"/>
      <c r="CR528" s="28" t="n">
        <v>2.42418756324705</v>
      </c>
      <c r="CS528" s="28" t="n">
        <v>1.70418756324705</v>
      </c>
      <c r="CT528" s="28" t="n">
        <v>2.65668756324705</v>
      </c>
      <c r="CU528" s="28" t="n">
        <v>2.22288756324705</v>
      </c>
      <c r="CV528" s="28" t="n">
        <v>2.14538756324705</v>
      </c>
      <c r="CW528" s="28" t="n">
        <v>2.16418756324705</v>
      </c>
      <c r="CX528" s="28" t="n">
        <v>2.26918756324705</v>
      </c>
      <c r="CY528" s="28" t="n">
        <v>2.33168756324705</v>
      </c>
      <c r="CZ528" s="28" t="n">
        <v>2.46298756324705</v>
      </c>
      <c r="DA528" s="28" t="n">
        <v>2.17668756324705</v>
      </c>
      <c r="DB528" s="28" t="n">
        <v>2.71418756324705</v>
      </c>
      <c r="DC528" s="28" t="n">
        <v>3.26918756324705</v>
      </c>
      <c r="DD528" s="28" t="n">
        <v>2.26168756324705</v>
      </c>
    </row>
    <row r="529" customFormat="false" ht="12.75" hidden="false" customHeight="false" outlineLevel="0" collapsed="false">
      <c r="A529" s="56" t="n">
        <v>36052</v>
      </c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28" t="n">
        <v>2.0525</v>
      </c>
      <c r="AF529" s="28"/>
      <c r="AG529" s="28" t="n">
        <v>2.0125</v>
      </c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28" t="n">
        <v>2.3674</v>
      </c>
      <c r="BL529" s="28"/>
      <c r="BM529" s="28" t="n">
        <v>2.3399</v>
      </c>
      <c r="BN529" s="28" t="n">
        <v>2.5224</v>
      </c>
      <c r="BO529" s="28" t="n">
        <v>1.8224</v>
      </c>
      <c r="BP529" s="28" t="n">
        <v>2.7249</v>
      </c>
      <c r="BQ529" s="28" t="n">
        <v>2.2999</v>
      </c>
      <c r="BR529" s="28" t="n">
        <v>2.2299</v>
      </c>
      <c r="BS529" s="28" t="n">
        <v>2.2374</v>
      </c>
      <c r="BT529" s="28" t="n">
        <v>2.3624</v>
      </c>
      <c r="BU529" s="28" t="n">
        <v>2.4124</v>
      </c>
      <c r="BV529" s="28" t="n">
        <v>2.5574</v>
      </c>
      <c r="BW529" s="28" t="n">
        <v>2.2324</v>
      </c>
      <c r="BX529" s="28" t="n">
        <v>2.8024</v>
      </c>
      <c r="BY529" s="28" t="n">
        <v>3.3224</v>
      </c>
      <c r="BZ529" s="28" t="n">
        <v>2.3349</v>
      </c>
      <c r="CA529" s="28" t="n">
        <v>2.34158934646374</v>
      </c>
      <c r="CB529" s="28"/>
      <c r="CC529" s="28" t="n">
        <v>2.21</v>
      </c>
      <c r="CD529" s="28" t="n">
        <v>1.577</v>
      </c>
      <c r="CE529" s="28" t="n">
        <v>2.26</v>
      </c>
      <c r="CF529" s="28" t="n">
        <v>2.0012</v>
      </c>
      <c r="CG529" s="28" t="n">
        <v>1.915</v>
      </c>
      <c r="CH529" s="28" t="n">
        <v>1.79</v>
      </c>
      <c r="CI529" s="28" t="n">
        <v>2.055</v>
      </c>
      <c r="CJ529" s="28" t="n">
        <v>2.1825</v>
      </c>
      <c r="CK529" s="28" t="n">
        <v>2.2325</v>
      </c>
      <c r="CL529" s="28" t="n">
        <v>1.67</v>
      </c>
      <c r="CM529" s="28" t="n">
        <v>2.36</v>
      </c>
      <c r="CN529" s="28" t="n">
        <v>2.4575</v>
      </c>
      <c r="CO529" s="28" t="n">
        <v>2.075</v>
      </c>
      <c r="CP529" s="4"/>
      <c r="CR529" s="28" t="n">
        <v>2.50408934646374</v>
      </c>
      <c r="CS529" s="28" t="n">
        <v>1.80408934646374</v>
      </c>
      <c r="CT529" s="28" t="n">
        <v>2.73658934646374</v>
      </c>
      <c r="CU529" s="28" t="n">
        <v>2.29908934646374</v>
      </c>
      <c r="CV529" s="28" t="n">
        <v>2.23408934646374</v>
      </c>
      <c r="CW529" s="28" t="n">
        <v>2.23658934646374</v>
      </c>
      <c r="CX529" s="28" t="n">
        <v>2.34908934646374</v>
      </c>
      <c r="CY529" s="28" t="n">
        <v>2.41158934646374</v>
      </c>
      <c r="CZ529" s="28" t="n">
        <v>2.53908934646374</v>
      </c>
      <c r="DA529" s="28" t="n">
        <v>2.23908934646374</v>
      </c>
      <c r="DB529" s="28" t="n">
        <v>2.79408934646374</v>
      </c>
      <c r="DC529" s="28" t="n">
        <v>3.34908934646374</v>
      </c>
      <c r="DD529" s="28" t="n">
        <v>2.34158934646374</v>
      </c>
    </row>
    <row r="530" customFormat="false" ht="12.75" hidden="false" customHeight="false" outlineLevel="0" collapsed="false">
      <c r="A530" s="56" t="n">
        <v>36053</v>
      </c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28" t="n">
        <v>2.04178571428571</v>
      </c>
      <c r="AF530" s="28"/>
      <c r="AG530" s="28" t="n">
        <v>1.97428571428571</v>
      </c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28" t="n">
        <v>2.3818</v>
      </c>
      <c r="BL530" s="28"/>
      <c r="BM530" s="28" t="n">
        <v>2.3518</v>
      </c>
      <c r="BN530" s="28" t="n">
        <v>2.5568</v>
      </c>
      <c r="BO530" s="28" t="n">
        <v>1.8183</v>
      </c>
      <c r="BP530" s="28" t="n">
        <v>2.7643</v>
      </c>
      <c r="BQ530" s="28" t="n">
        <v>2.3343</v>
      </c>
      <c r="BR530" s="28" t="n">
        <v>2.2693</v>
      </c>
      <c r="BS530" s="28" t="n">
        <v>2.2768</v>
      </c>
      <c r="BT530" s="28" t="n">
        <v>2.3893</v>
      </c>
      <c r="BU530" s="28" t="n">
        <v>2.4418</v>
      </c>
      <c r="BV530" s="28" t="n">
        <v>2.5781</v>
      </c>
      <c r="BW530" s="28" t="n">
        <v>2.2843</v>
      </c>
      <c r="BX530" s="28" t="n">
        <v>2.8518</v>
      </c>
      <c r="BY530" s="28" t="n">
        <v>3.3568</v>
      </c>
      <c r="BZ530" s="28" t="n">
        <v>2.3743</v>
      </c>
      <c r="CA530" s="28" t="n">
        <v>2.3455097434792</v>
      </c>
      <c r="CB530" s="28"/>
      <c r="CC530" s="28" t="n">
        <v>2.19428571428571</v>
      </c>
      <c r="CD530" s="28" t="n">
        <v>1.57968571428571</v>
      </c>
      <c r="CE530" s="28" t="n">
        <v>2.24428571428571</v>
      </c>
      <c r="CF530" s="28" t="n">
        <v>1.98678571428571</v>
      </c>
      <c r="CG530" s="28" t="n">
        <v>1.89678571428571</v>
      </c>
      <c r="CH530" s="28" t="n">
        <v>1.78178571428571</v>
      </c>
      <c r="CI530" s="28" t="n">
        <v>2.04053571428571</v>
      </c>
      <c r="CJ530" s="28" t="n">
        <v>2.16678571428571</v>
      </c>
      <c r="CK530" s="28" t="n">
        <v>2.21678571428571</v>
      </c>
      <c r="CL530" s="28" t="n">
        <v>1.68178571428571</v>
      </c>
      <c r="CM530" s="28" t="n">
        <v>2.34428571428571</v>
      </c>
      <c r="CN530" s="28" t="n">
        <v>2.44178571428571</v>
      </c>
      <c r="CO530" s="28" t="n">
        <v>2.05928571428571</v>
      </c>
      <c r="CP530" s="4"/>
      <c r="CR530" s="28" t="n">
        <v>2.5080097434792</v>
      </c>
      <c r="CS530" s="28" t="n">
        <v>1.8105097434792</v>
      </c>
      <c r="CT530" s="28" t="n">
        <v>2.7405097434792</v>
      </c>
      <c r="CU530" s="28" t="n">
        <v>2.3030097434792</v>
      </c>
      <c r="CV530" s="28" t="n">
        <v>2.2280097434792</v>
      </c>
      <c r="CW530" s="28" t="n">
        <v>2.2405097434792</v>
      </c>
      <c r="CX530" s="28" t="n">
        <v>2.3530097434792</v>
      </c>
      <c r="CY530" s="28" t="n">
        <v>2.4155097434792</v>
      </c>
      <c r="CZ530" s="28" t="n">
        <v>2.5330097434792</v>
      </c>
      <c r="DA530" s="28" t="n">
        <v>2.2455097434792</v>
      </c>
      <c r="DB530" s="28" t="n">
        <v>2.7980097434792</v>
      </c>
      <c r="DC530" s="28" t="n">
        <v>3.3530097434792</v>
      </c>
      <c r="DD530" s="28" t="n">
        <v>2.3455097434792</v>
      </c>
    </row>
    <row r="531" customFormat="false" ht="12.75" hidden="false" customHeight="false" outlineLevel="0" collapsed="false">
      <c r="A531" s="56" t="n">
        <v>36054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28" t="n">
        <v>2.00957142857143</v>
      </c>
      <c r="AF531" s="28"/>
      <c r="AG531" s="28" t="n">
        <v>1.97457142857143</v>
      </c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28" t="n">
        <v>2.3316</v>
      </c>
      <c r="BL531" s="28"/>
      <c r="BM531" s="28" t="n">
        <v>2.2991</v>
      </c>
      <c r="BN531" s="28" t="n">
        <v>2.4916</v>
      </c>
      <c r="BO531" s="28" t="n">
        <v>1.79540081</v>
      </c>
      <c r="BP531" s="28" t="n">
        <v>2.6941</v>
      </c>
      <c r="BQ531" s="28" t="n">
        <v>2.2816</v>
      </c>
      <c r="BR531" s="28" t="n">
        <v>2.2191</v>
      </c>
      <c r="BS531" s="28" t="n">
        <v>2.2316</v>
      </c>
      <c r="BT531" s="28" t="n">
        <v>2.3341</v>
      </c>
      <c r="BU531" s="28" t="n">
        <v>2.3841</v>
      </c>
      <c r="BV531" s="28" t="n">
        <v>2.52535</v>
      </c>
      <c r="BW531" s="28" t="n">
        <v>2.2254</v>
      </c>
      <c r="BX531" s="28" t="n">
        <v>2.7766</v>
      </c>
      <c r="BY531" s="28" t="n">
        <v>3.2716</v>
      </c>
      <c r="BZ531" s="28" t="n">
        <v>2.3141</v>
      </c>
      <c r="CA531" s="28" t="n">
        <v>2.30600806874454</v>
      </c>
      <c r="CB531" s="28"/>
      <c r="CC531" s="28" t="n">
        <v>2.16957142857143</v>
      </c>
      <c r="CD531" s="28" t="n">
        <v>1.52812715714286</v>
      </c>
      <c r="CE531" s="28" t="n">
        <v>2.21707142857143</v>
      </c>
      <c r="CF531" s="28" t="n">
        <v>1.96082142857143</v>
      </c>
      <c r="CG531" s="28" t="n">
        <v>1.88332142857143</v>
      </c>
      <c r="CH531" s="28" t="n">
        <v>1.77707142857143</v>
      </c>
      <c r="CI531" s="28" t="n">
        <v>2.01457142857143</v>
      </c>
      <c r="CJ531" s="28" t="n">
        <v>2.14207142857143</v>
      </c>
      <c r="CK531" s="28" t="n">
        <v>2.19957142857143</v>
      </c>
      <c r="CL531" s="28" t="n">
        <v>1.62214285714286</v>
      </c>
      <c r="CM531" s="28" t="n">
        <v>2.31957142857143</v>
      </c>
      <c r="CN531" s="28" t="n">
        <v>2.41707142857143</v>
      </c>
      <c r="CO531" s="28" t="n">
        <v>2.03457142857143</v>
      </c>
      <c r="CP531" s="4"/>
      <c r="CR531" s="28" t="n">
        <v>2.46850806874454</v>
      </c>
      <c r="CS531" s="28" t="n">
        <v>1.79726293874454</v>
      </c>
      <c r="CT531" s="28" t="n">
        <v>2.70100806874454</v>
      </c>
      <c r="CU531" s="28" t="n">
        <v>2.26350806874454</v>
      </c>
      <c r="CV531" s="28" t="n">
        <v>2.18850806874454</v>
      </c>
      <c r="CW531" s="28" t="n">
        <v>2.19725806874454</v>
      </c>
      <c r="CX531" s="28" t="n">
        <v>2.31350806874454</v>
      </c>
      <c r="CY531" s="28" t="n">
        <v>2.37600806874454</v>
      </c>
      <c r="CZ531" s="28" t="n">
        <v>2.49350806874454</v>
      </c>
      <c r="DA531" s="28" t="n">
        <v>2.23250806874454</v>
      </c>
      <c r="DB531" s="28" t="n">
        <v>2.75850806874454</v>
      </c>
      <c r="DC531" s="28" t="n">
        <v>3.31350806874454</v>
      </c>
      <c r="DD531" s="28" t="n">
        <v>2.30600806874454</v>
      </c>
    </row>
    <row r="532" customFormat="false" ht="12.75" hidden="false" customHeight="false" outlineLevel="0" collapsed="false">
      <c r="A532" s="56" t="n">
        <v>36055</v>
      </c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28" t="n">
        <v>2.01714285714286</v>
      </c>
      <c r="AF532" s="28"/>
      <c r="AG532" s="28" t="n">
        <v>1.97214285714286</v>
      </c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28" t="n">
        <v>2.3713</v>
      </c>
      <c r="BL532" s="28"/>
      <c r="BM532" s="28" t="n">
        <v>2.3438</v>
      </c>
      <c r="BN532" s="28" t="n">
        <v>2.5388</v>
      </c>
      <c r="BO532" s="28" t="n">
        <v>1.79680081</v>
      </c>
      <c r="BP532" s="28" t="n">
        <v>2.7438</v>
      </c>
      <c r="BQ532" s="28" t="n">
        <v>2.31505</v>
      </c>
      <c r="BR532" s="28" t="n">
        <v>2.2413</v>
      </c>
      <c r="BS532" s="28" t="n">
        <v>2.2488</v>
      </c>
      <c r="BT532" s="28" t="n">
        <v>2.3713</v>
      </c>
      <c r="BU532" s="28" t="n">
        <v>2.4263</v>
      </c>
      <c r="BV532" s="28" t="n">
        <v>2.55255</v>
      </c>
      <c r="BW532" s="28" t="n">
        <v>2.3218</v>
      </c>
      <c r="BX532" s="28" t="n">
        <v>2.8388</v>
      </c>
      <c r="BY532" s="28" t="n">
        <v>3.3388</v>
      </c>
      <c r="BZ532" s="28" t="n">
        <v>2.3613</v>
      </c>
      <c r="CA532" s="28" t="n">
        <v>2.3296114401711</v>
      </c>
      <c r="CB532" s="28"/>
      <c r="CC532" s="28" t="n">
        <v>2.17214285714286</v>
      </c>
      <c r="CD532" s="28" t="n">
        <v>1.53527001428571</v>
      </c>
      <c r="CE532" s="28" t="n">
        <v>2.22214285714286</v>
      </c>
      <c r="CF532" s="28" t="n">
        <v>1.96589285714286</v>
      </c>
      <c r="CG532" s="28" t="n">
        <v>1.88214285714286</v>
      </c>
      <c r="CH532" s="28" t="n">
        <v>1.76214285714286</v>
      </c>
      <c r="CI532" s="28" t="n">
        <v>2.01714285714286</v>
      </c>
      <c r="CJ532" s="28" t="n">
        <v>2.14214285714286</v>
      </c>
      <c r="CK532" s="28" t="n">
        <v>2.20214285714286</v>
      </c>
      <c r="CL532" s="28" t="n">
        <v>1.64928571428571</v>
      </c>
      <c r="CM532" s="28" t="n">
        <v>2.32214285714286</v>
      </c>
      <c r="CN532" s="28" t="n">
        <v>2.41964285714286</v>
      </c>
      <c r="CO532" s="28" t="n">
        <v>2.03714285714286</v>
      </c>
      <c r="CP532" s="4"/>
      <c r="CR532" s="28" t="n">
        <v>2.4896114401711</v>
      </c>
      <c r="CS532" s="28" t="n">
        <v>1.8023663101711</v>
      </c>
      <c r="CT532" s="28" t="n">
        <v>2.7096114401711</v>
      </c>
      <c r="CU532" s="28" t="n">
        <v>2.2846114401711</v>
      </c>
      <c r="CV532" s="28" t="n">
        <v>2.2096114401711</v>
      </c>
      <c r="CW532" s="28" t="n">
        <v>2.2183614401711</v>
      </c>
      <c r="CX532" s="28" t="n">
        <v>2.3296114401711</v>
      </c>
      <c r="CY532" s="28" t="n">
        <v>2.3896114401711</v>
      </c>
      <c r="CZ532" s="28" t="n">
        <v>2.5146114401711</v>
      </c>
      <c r="DA532" s="28" t="n">
        <v>2.2376114401711</v>
      </c>
      <c r="DB532" s="28" t="n">
        <v>2.7796114401711</v>
      </c>
      <c r="DC532" s="28" t="n">
        <v>3.3346114401711</v>
      </c>
      <c r="DD532" s="28" t="n">
        <v>2.3271114401711</v>
      </c>
    </row>
    <row r="533" customFormat="false" ht="12.75" hidden="false" customHeight="false" outlineLevel="0" collapsed="false">
      <c r="A533" s="56" t="n">
        <v>36056</v>
      </c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28" t="n">
        <v>1.99571428571429</v>
      </c>
      <c r="AF533" s="28"/>
      <c r="AG533" s="28" t="n">
        <v>1.96071428571429</v>
      </c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28" t="n">
        <v>2.3354</v>
      </c>
      <c r="BL533" s="28"/>
      <c r="BM533" s="28" t="n">
        <v>2.2954</v>
      </c>
      <c r="BN533" s="28" t="n">
        <v>2.4954</v>
      </c>
      <c r="BO533" s="28" t="n">
        <v>1.79740081</v>
      </c>
      <c r="BP533" s="28" t="n">
        <v>2.6979</v>
      </c>
      <c r="BQ533" s="28" t="n">
        <v>2.27915</v>
      </c>
      <c r="BR533" s="28" t="n">
        <v>2.2004</v>
      </c>
      <c r="BS533" s="28" t="n">
        <v>2.2179</v>
      </c>
      <c r="BT533" s="28" t="n">
        <v>2.3329</v>
      </c>
      <c r="BU533" s="28" t="n">
        <v>2.3854</v>
      </c>
      <c r="BV533" s="28" t="n">
        <v>2.5004</v>
      </c>
      <c r="BW533" s="28" t="n">
        <v>2.2424</v>
      </c>
      <c r="BX533" s="28" t="n">
        <v>2.7954</v>
      </c>
      <c r="BY533" s="28" t="n">
        <v>3.2904</v>
      </c>
      <c r="BZ533" s="28" t="n">
        <v>2.3179</v>
      </c>
      <c r="CA533" s="28" t="n">
        <v>2.22</v>
      </c>
      <c r="CB533" s="28"/>
      <c r="CC533" s="28" t="n">
        <v>2.15571428571429</v>
      </c>
      <c r="CD533" s="28" t="n">
        <v>1.53884144285714</v>
      </c>
      <c r="CE533" s="28" t="n">
        <v>2.20321428571429</v>
      </c>
      <c r="CF533" s="28" t="n">
        <v>1.95071428571429</v>
      </c>
      <c r="CG533" s="28" t="n">
        <v>1.87321428571429</v>
      </c>
      <c r="CH533" s="28" t="n">
        <v>1.75321428571429</v>
      </c>
      <c r="CI533" s="28" t="n">
        <v>2.00071428571429</v>
      </c>
      <c r="CJ533" s="28" t="n">
        <v>2.12571428571429</v>
      </c>
      <c r="CK533" s="28" t="n">
        <v>2.18571428571429</v>
      </c>
      <c r="CL533" s="28" t="n">
        <v>1.64285714285714</v>
      </c>
      <c r="CM533" s="28" t="n">
        <v>2.30571428571429</v>
      </c>
      <c r="CN533" s="28" t="n">
        <v>2.40321428571429</v>
      </c>
      <c r="CO533" s="28" t="n">
        <v>2.02071428571429</v>
      </c>
      <c r="CP533" s="4"/>
      <c r="CR533" s="28" t="n">
        <v>2.38</v>
      </c>
      <c r="CS533" s="28" t="n">
        <v>1.71375487</v>
      </c>
      <c r="CT533" s="28" t="n">
        <v>2.6</v>
      </c>
      <c r="CU533" s="28" t="n">
        <v>2.175</v>
      </c>
      <c r="CV533" s="28" t="n">
        <v>2.1</v>
      </c>
      <c r="CW533" s="28" t="n">
        <v>2.10875</v>
      </c>
      <c r="CX533" s="28" t="n">
        <v>2.22</v>
      </c>
      <c r="CY533" s="28" t="n">
        <v>2.2875</v>
      </c>
      <c r="CZ533" s="28" t="n">
        <v>2.405</v>
      </c>
      <c r="DA533" s="28" t="n">
        <v>2.149</v>
      </c>
      <c r="DB533" s="28" t="n">
        <v>2.67</v>
      </c>
      <c r="DC533" s="28" t="n">
        <v>3.225</v>
      </c>
      <c r="DD533" s="28" t="n">
        <v>2.2175</v>
      </c>
    </row>
    <row r="534" customFormat="false" ht="12.75" hidden="false" customHeight="false" outlineLevel="0" collapsed="false">
      <c r="A534" s="56" t="n">
        <v>36059</v>
      </c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28" t="n">
        <v>2.00271428571429</v>
      </c>
      <c r="AF534" s="28"/>
      <c r="AG534" s="28" t="n">
        <v>1.95771428571429</v>
      </c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28" t="n">
        <v>2.3355</v>
      </c>
      <c r="BL534" s="28"/>
      <c r="BM534" s="28" t="n">
        <v>2.308</v>
      </c>
      <c r="BN534" s="28" t="n">
        <v>2.503</v>
      </c>
      <c r="BO534" s="28" t="n">
        <v>1.8350664</v>
      </c>
      <c r="BP534" s="28" t="n">
        <v>2.708</v>
      </c>
      <c r="BQ534" s="28" t="n">
        <v>2.28425</v>
      </c>
      <c r="BR534" s="28" t="n">
        <v>2.2055</v>
      </c>
      <c r="BS534" s="28" t="n">
        <v>2.218</v>
      </c>
      <c r="BT534" s="28" t="n">
        <v>2.338</v>
      </c>
      <c r="BU534" s="28" t="n">
        <v>2.393</v>
      </c>
      <c r="BV534" s="28" t="n">
        <v>2.508</v>
      </c>
      <c r="BW534" s="28" t="n">
        <v>2.2665</v>
      </c>
      <c r="BX534" s="28" t="n">
        <v>2.803</v>
      </c>
      <c r="BY534" s="28" t="n">
        <v>3.298</v>
      </c>
      <c r="BZ534" s="28" t="n">
        <v>2.32175</v>
      </c>
      <c r="CA534" s="28" t="n">
        <v>2.221</v>
      </c>
      <c r="CB534" s="28"/>
      <c r="CC534" s="28" t="n">
        <v>2.15771428571429</v>
      </c>
      <c r="CD534" s="28" t="n">
        <v>1.56963536714286</v>
      </c>
      <c r="CE534" s="28" t="n">
        <v>2.20521428571429</v>
      </c>
      <c r="CF534" s="28" t="n">
        <v>1.95021428571429</v>
      </c>
      <c r="CG534" s="28" t="n">
        <v>1.86521428571429</v>
      </c>
      <c r="CH534" s="28" t="n">
        <v>1.77271428571429</v>
      </c>
      <c r="CI534" s="28" t="n">
        <v>2.00521428571429</v>
      </c>
      <c r="CJ534" s="28" t="n">
        <v>2.13021428571429</v>
      </c>
      <c r="CK534" s="28" t="n">
        <v>2.18271428571429</v>
      </c>
      <c r="CL534" s="28" t="n">
        <v>1.64414285714286</v>
      </c>
      <c r="CM534" s="28" t="n">
        <v>2.30771428571429</v>
      </c>
      <c r="CN534" s="28" t="n">
        <v>2.40521428571429</v>
      </c>
      <c r="CO534" s="28" t="n">
        <v>2.02271428571429</v>
      </c>
      <c r="CP534" s="4"/>
      <c r="CR534" s="28" t="n">
        <v>2.381</v>
      </c>
      <c r="CS534" s="28" t="n">
        <v>1.76982701</v>
      </c>
      <c r="CT534" s="28" t="n">
        <v>2.616</v>
      </c>
      <c r="CU534" s="28" t="n">
        <v>2.176</v>
      </c>
      <c r="CV534" s="28" t="n">
        <v>2.101</v>
      </c>
      <c r="CW534" s="28" t="n">
        <v>2.10975</v>
      </c>
      <c r="CX534" s="28" t="n">
        <v>2.2235</v>
      </c>
      <c r="CY534" s="28" t="n">
        <v>2.2885</v>
      </c>
      <c r="CZ534" s="28" t="n">
        <v>2.406</v>
      </c>
      <c r="DA534" s="28" t="n">
        <v>2.1854</v>
      </c>
      <c r="DB534" s="28" t="n">
        <v>2.671</v>
      </c>
      <c r="DC534" s="28" t="n">
        <v>3.226</v>
      </c>
      <c r="DD534" s="28" t="n">
        <v>2.2185</v>
      </c>
    </row>
    <row r="535" customFormat="false" ht="12.75" hidden="false" customHeight="false" outlineLevel="0" collapsed="false">
      <c r="A535" s="56" t="n">
        <v>36060</v>
      </c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28" t="n">
        <v>1.99442857142857</v>
      </c>
      <c r="AF535" s="28"/>
      <c r="AG535" s="28" t="n">
        <v>1.94942857142857</v>
      </c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28" t="n">
        <v>2.3127</v>
      </c>
      <c r="BL535" s="28"/>
      <c r="BM535" s="28" t="n">
        <v>2.2852</v>
      </c>
      <c r="BN535" s="28" t="n">
        <v>2.4802</v>
      </c>
      <c r="BO535" s="28" t="n">
        <v>1.823590985</v>
      </c>
      <c r="BP535" s="28" t="n">
        <v>2.6852</v>
      </c>
      <c r="BQ535" s="28" t="n">
        <v>2.26145</v>
      </c>
      <c r="BR535" s="28" t="n">
        <v>2.1877</v>
      </c>
      <c r="BS535" s="28" t="n">
        <v>2.2052</v>
      </c>
      <c r="BT535" s="28" t="n">
        <v>2.3177</v>
      </c>
      <c r="BU535" s="28" t="n">
        <v>2.3702</v>
      </c>
      <c r="BV535" s="28" t="n">
        <v>2.4877</v>
      </c>
      <c r="BW535" s="28" t="n">
        <v>2.2215</v>
      </c>
      <c r="BX535" s="28" t="n">
        <v>2.7752</v>
      </c>
      <c r="BY535" s="28" t="n">
        <v>3.2752</v>
      </c>
      <c r="BZ535" s="28" t="n">
        <v>2.3077</v>
      </c>
      <c r="CA535" s="28" t="n">
        <v>2.221</v>
      </c>
      <c r="CB535" s="28"/>
      <c r="CC535" s="28" t="n">
        <v>2.14942857142857</v>
      </c>
      <c r="CD535" s="28" t="n">
        <v>1.53427703857143</v>
      </c>
      <c r="CE535" s="28" t="n">
        <v>2.19692857142857</v>
      </c>
      <c r="CF535" s="28" t="n">
        <v>1.94317857142857</v>
      </c>
      <c r="CG535" s="28" t="n">
        <v>1.86567857142857</v>
      </c>
      <c r="CH535" s="28" t="n">
        <v>1.75442857142857</v>
      </c>
      <c r="CI535" s="28" t="n">
        <v>1.99692857142857</v>
      </c>
      <c r="CJ535" s="28" t="n">
        <v>2.12192857142857</v>
      </c>
      <c r="CK535" s="28" t="n">
        <v>2.17942857142857</v>
      </c>
      <c r="CL535" s="28" t="n">
        <v>1.63657142857143</v>
      </c>
      <c r="CM535" s="28" t="n">
        <v>2.29942857142857</v>
      </c>
      <c r="CN535" s="28" t="n">
        <v>2.39692857142857</v>
      </c>
      <c r="CO535" s="28" t="n">
        <v>2.01442857142857</v>
      </c>
      <c r="CP535" s="4"/>
      <c r="CR535" s="28" t="n">
        <v>2.381</v>
      </c>
      <c r="CS535" s="28" t="n">
        <v>1.76982701</v>
      </c>
      <c r="CT535" s="28" t="n">
        <v>2.616</v>
      </c>
      <c r="CU535" s="28" t="n">
        <v>2.176</v>
      </c>
      <c r="CV535" s="28" t="n">
        <v>2.101</v>
      </c>
      <c r="CW535" s="28" t="n">
        <v>2.10975</v>
      </c>
      <c r="CX535" s="28" t="n">
        <v>2.2235</v>
      </c>
      <c r="CY535" s="28" t="n">
        <v>2.2885</v>
      </c>
      <c r="CZ535" s="28" t="n">
        <v>2.406</v>
      </c>
      <c r="DA535" s="28" t="n">
        <v>2.1854</v>
      </c>
      <c r="DB535" s="28" t="n">
        <v>2.671</v>
      </c>
      <c r="DC535" s="28" t="n">
        <v>3.226</v>
      </c>
      <c r="DD535" s="28" t="n">
        <v>2.2185</v>
      </c>
    </row>
    <row r="536" customFormat="false" ht="12.75" hidden="false" customHeight="false" outlineLevel="0" collapsed="false">
      <c r="A536" s="56" t="n">
        <v>36061</v>
      </c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28" t="n">
        <v>1.99814285714286</v>
      </c>
      <c r="AF536" s="28"/>
      <c r="AG536" s="28" t="n">
        <v>1.95314285714286</v>
      </c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28" t="n">
        <v>2.3423</v>
      </c>
      <c r="BL536" s="28"/>
      <c r="BM536" s="28" t="n">
        <v>2.3148</v>
      </c>
      <c r="BN536" s="28" t="n">
        <v>2.5098</v>
      </c>
      <c r="BO536" s="28" t="n">
        <v>1.823390985</v>
      </c>
      <c r="BP536" s="28" t="n">
        <v>2.7148</v>
      </c>
      <c r="BQ536" s="28" t="n">
        <v>2.2898</v>
      </c>
      <c r="BR536" s="28" t="n">
        <v>2.2098</v>
      </c>
      <c r="BS536" s="28" t="n">
        <v>2.2248</v>
      </c>
      <c r="BT536" s="28" t="n">
        <v>2.3448</v>
      </c>
      <c r="BU536" s="28" t="n">
        <v>2.3998</v>
      </c>
      <c r="BV536" s="28" t="n">
        <v>2.5098</v>
      </c>
      <c r="BW536" s="28" t="n">
        <v>2.2363</v>
      </c>
      <c r="BX536" s="28" t="n">
        <v>2.8048</v>
      </c>
      <c r="BY536" s="28" t="n">
        <v>3.3048</v>
      </c>
      <c r="BZ536" s="28" t="n">
        <v>2.33355</v>
      </c>
      <c r="CA536" s="28" t="n">
        <v>2.23</v>
      </c>
      <c r="CB536" s="28"/>
      <c r="CC536" s="28" t="n">
        <v>2.15314285714286</v>
      </c>
      <c r="CD536" s="28" t="n">
        <v>1.53227703857143</v>
      </c>
      <c r="CE536" s="28" t="n">
        <v>2.20064285714286</v>
      </c>
      <c r="CF536" s="28" t="n">
        <v>1.94439285714286</v>
      </c>
      <c r="CG536" s="28" t="n">
        <v>1.86814285714286</v>
      </c>
      <c r="CH536" s="28" t="n">
        <v>1.75814285714286</v>
      </c>
      <c r="CI536" s="28" t="n">
        <v>2.00064285714286</v>
      </c>
      <c r="CJ536" s="28" t="n">
        <v>2.12314285714286</v>
      </c>
      <c r="CK536" s="28" t="n">
        <v>2.18314285714286</v>
      </c>
      <c r="CL536" s="28" t="n">
        <v>1.63957142857143</v>
      </c>
      <c r="CM536" s="28" t="n">
        <v>2.30314285714286</v>
      </c>
      <c r="CN536" s="28" t="n">
        <v>2.40064285714286</v>
      </c>
      <c r="CO536" s="28" t="n">
        <v>2.01689285714286</v>
      </c>
      <c r="CP536" s="4"/>
      <c r="CR536" s="28" t="n">
        <v>2.39</v>
      </c>
      <c r="CS536" s="28" t="n">
        <v>1.68942701</v>
      </c>
      <c r="CT536" s="28" t="n">
        <v>2.625</v>
      </c>
      <c r="CU536" s="28" t="n">
        <v>2.185</v>
      </c>
      <c r="CV536" s="28" t="n">
        <v>2.11</v>
      </c>
      <c r="CW536" s="28" t="n">
        <v>2.11875</v>
      </c>
      <c r="CX536" s="28" t="n">
        <v>2.2325</v>
      </c>
      <c r="CY536" s="28" t="n">
        <v>2.2975</v>
      </c>
      <c r="CZ536" s="28" t="n">
        <v>2.415</v>
      </c>
      <c r="DA536" s="28" t="n">
        <v>2.105</v>
      </c>
      <c r="DB536" s="28" t="n">
        <v>2.68</v>
      </c>
      <c r="DC536" s="28" t="n">
        <v>3.235</v>
      </c>
      <c r="DD536" s="28" t="n">
        <v>2.2275</v>
      </c>
    </row>
    <row r="537" customFormat="false" ht="12.75" hidden="false" customHeight="false" outlineLevel="0" collapsed="false">
      <c r="A537" s="56" t="n">
        <v>36062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28" t="n">
        <v>1.99785714285714</v>
      </c>
      <c r="AF537" s="28"/>
      <c r="AG537" s="28" t="n">
        <v>1.95285714285714</v>
      </c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28" t="n">
        <v>2.3359</v>
      </c>
      <c r="BL537" s="28"/>
      <c r="BM537" s="28" t="n">
        <v>2.3084</v>
      </c>
      <c r="BN537" s="28" t="n">
        <v>2.5034</v>
      </c>
      <c r="BO537" s="28" t="n">
        <v>1.80851557</v>
      </c>
      <c r="BP537" s="28" t="n">
        <v>2.7109</v>
      </c>
      <c r="BQ537" s="28" t="n">
        <v>2.2859</v>
      </c>
      <c r="BR537" s="28" t="n">
        <v>2.2009</v>
      </c>
      <c r="BS537" s="28" t="n">
        <v>2.2259</v>
      </c>
      <c r="BT537" s="28" t="n">
        <v>2.3409</v>
      </c>
      <c r="BU537" s="28" t="n">
        <v>2.3909</v>
      </c>
      <c r="BV537" s="28" t="n">
        <v>2.5009</v>
      </c>
      <c r="BW537" s="28" t="n">
        <v>2.2329</v>
      </c>
      <c r="BX537" s="28" t="n">
        <v>2.7984</v>
      </c>
      <c r="BY537" s="28" t="n">
        <v>3.3034</v>
      </c>
      <c r="BZ537" s="28" t="n">
        <v>2.32715</v>
      </c>
      <c r="CA537" s="28" t="n">
        <v>2.23</v>
      </c>
      <c r="CB537" s="28"/>
      <c r="CC537" s="28" t="n">
        <v>2.15285714285714</v>
      </c>
      <c r="CD537" s="28" t="n">
        <v>1.54447376357143</v>
      </c>
      <c r="CE537" s="28" t="n">
        <v>2.20035714285714</v>
      </c>
      <c r="CF537" s="28" t="n">
        <v>1.94285714285714</v>
      </c>
      <c r="CG537" s="28" t="n">
        <v>1.86410714285714</v>
      </c>
      <c r="CH537" s="28" t="n">
        <v>1.75285714285714</v>
      </c>
      <c r="CI537" s="28" t="n">
        <v>1.99785714285714</v>
      </c>
      <c r="CJ537" s="28" t="n">
        <v>2.12285714285714</v>
      </c>
      <c r="CK537" s="28" t="n">
        <v>2.17285714285714</v>
      </c>
      <c r="CL537" s="28" t="n">
        <v>1.64357142857143</v>
      </c>
      <c r="CM537" s="28" t="n">
        <v>2.30285714285714</v>
      </c>
      <c r="CN537" s="28" t="n">
        <v>2.40035714285714</v>
      </c>
      <c r="CO537" s="28" t="n">
        <v>2.01660714285714</v>
      </c>
      <c r="CP537" s="4"/>
      <c r="CR537" s="28" t="n">
        <v>2.39</v>
      </c>
      <c r="CS537" s="28" t="n">
        <v>1.68942701</v>
      </c>
      <c r="CT537" s="28" t="n">
        <v>2.625</v>
      </c>
      <c r="CU537" s="28" t="n">
        <v>2.185</v>
      </c>
      <c r="CV537" s="28" t="n">
        <v>2.11</v>
      </c>
      <c r="CW537" s="28" t="n">
        <v>2.11875</v>
      </c>
      <c r="CX537" s="28" t="n">
        <v>2.2325</v>
      </c>
      <c r="CY537" s="28" t="n">
        <v>2.2975</v>
      </c>
      <c r="CZ537" s="28" t="n">
        <v>2.415</v>
      </c>
      <c r="DA537" s="28" t="n">
        <v>2.105</v>
      </c>
      <c r="DB537" s="28" t="n">
        <v>2.68</v>
      </c>
      <c r="DC537" s="28" t="n">
        <v>3.235</v>
      </c>
      <c r="DD537" s="28" t="n">
        <v>2.2275</v>
      </c>
    </row>
    <row r="538" customFormat="false" ht="12.75" hidden="false" customHeight="false" outlineLevel="0" collapsed="false">
      <c r="A538" s="56" t="n">
        <v>36063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28" t="n">
        <v>1.99928571428571</v>
      </c>
      <c r="AF538" s="28"/>
      <c r="AG538" s="28" t="n">
        <v>1.95428571428571</v>
      </c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28" t="n">
        <v>2.2747</v>
      </c>
      <c r="BL538" s="28"/>
      <c r="BM538" s="28" t="n">
        <v>2.2472</v>
      </c>
      <c r="BN538" s="28" t="n">
        <v>2.4422</v>
      </c>
      <c r="BO538" s="28" t="n">
        <v>1.80431557</v>
      </c>
      <c r="BP538" s="28" t="n">
        <v>2.6472</v>
      </c>
      <c r="BQ538" s="28" t="n">
        <v>2.2247</v>
      </c>
      <c r="BR538" s="28" t="n">
        <v>2.1597</v>
      </c>
      <c r="BS538" s="28" t="n">
        <v>2.1722</v>
      </c>
      <c r="BT538" s="28" t="n">
        <v>2.2797</v>
      </c>
      <c r="BU538" s="28" t="n">
        <v>2.3297</v>
      </c>
      <c r="BV538" s="28" t="n">
        <v>2.4547</v>
      </c>
      <c r="BW538" s="28" t="n">
        <v>2.2262</v>
      </c>
      <c r="BX538" s="28" t="n">
        <v>2.7372</v>
      </c>
      <c r="BY538" s="28" t="n">
        <v>3.2422</v>
      </c>
      <c r="BZ538" s="28" t="n">
        <v>2.26595</v>
      </c>
      <c r="CA538" s="28" t="n">
        <v>2.28822318755503</v>
      </c>
      <c r="CB538" s="28"/>
      <c r="CC538" s="28" t="n">
        <v>2.15428571428571</v>
      </c>
      <c r="CD538" s="28" t="n">
        <v>1.54233090642857</v>
      </c>
      <c r="CE538" s="28" t="n">
        <v>2.20178571428571</v>
      </c>
      <c r="CF538" s="28" t="n">
        <v>1.94803571428571</v>
      </c>
      <c r="CG538" s="28" t="n">
        <v>1.86553571428571</v>
      </c>
      <c r="CH538" s="28" t="n">
        <v>1.76178571428571</v>
      </c>
      <c r="CI538" s="28" t="n">
        <v>2.00178571428571</v>
      </c>
      <c r="CJ538" s="28" t="n">
        <v>2.12428571428571</v>
      </c>
      <c r="CK538" s="28" t="n">
        <v>2.18428571428571</v>
      </c>
      <c r="CL538" s="28" t="n">
        <v>1.62642857142857</v>
      </c>
      <c r="CM538" s="28" t="n">
        <v>2.30428571428571</v>
      </c>
      <c r="CN538" s="28" t="n">
        <v>2.40178571428571</v>
      </c>
      <c r="CO538" s="28" t="n">
        <v>2.01803571428571</v>
      </c>
      <c r="CP538" s="4"/>
      <c r="CR538" s="28" t="n">
        <v>2.44822318755503</v>
      </c>
      <c r="CS538" s="28" t="n">
        <v>1.78765019755503</v>
      </c>
      <c r="CT538" s="28" t="n">
        <v>2.68322318755503</v>
      </c>
      <c r="CU538" s="28" t="n">
        <v>2.24322318755503</v>
      </c>
      <c r="CV538" s="28" t="n">
        <v>2.16822318755503</v>
      </c>
      <c r="CW538" s="28" t="n">
        <v>2.17697318755503</v>
      </c>
      <c r="CX538" s="28" t="n">
        <v>2.29072318755503</v>
      </c>
      <c r="CY538" s="28" t="n">
        <v>2.35572318755503</v>
      </c>
      <c r="CZ538" s="28" t="n">
        <v>2.47322318755503</v>
      </c>
      <c r="DA538" s="28" t="n">
        <v>2.20322318755503</v>
      </c>
      <c r="DB538" s="28" t="n">
        <v>2.73822318755503</v>
      </c>
      <c r="DC538" s="28" t="n">
        <v>3.29322318755503</v>
      </c>
      <c r="DD538" s="28" t="n">
        <v>2.28572318755503</v>
      </c>
    </row>
    <row r="539" customFormat="false" ht="12.75" hidden="false" customHeight="false" outlineLevel="0" collapsed="false">
      <c r="A539" s="56" t="n">
        <v>36066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28" t="n">
        <v>2.02278571428571</v>
      </c>
      <c r="AF539" s="28"/>
      <c r="AG539" s="28" t="n">
        <v>1.97028571428571</v>
      </c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28" t="n">
        <v>2.3115</v>
      </c>
      <c r="BL539" s="28"/>
      <c r="BM539" s="28" t="n">
        <v>2.279</v>
      </c>
      <c r="BN539" s="28" t="n">
        <v>2.479</v>
      </c>
      <c r="BO539" s="28" t="n">
        <v>1.84995164</v>
      </c>
      <c r="BP539" s="28" t="n">
        <v>2.6865</v>
      </c>
      <c r="BQ539" s="28" t="n">
        <v>2.254</v>
      </c>
      <c r="BR539" s="28" t="n">
        <v>2.184</v>
      </c>
      <c r="BS539" s="28" t="n">
        <v>2.20025</v>
      </c>
      <c r="BT539" s="28" t="n">
        <v>2.3115</v>
      </c>
      <c r="BU539" s="28" t="n">
        <v>2.3665</v>
      </c>
      <c r="BV539" s="28" t="n">
        <v>2.484</v>
      </c>
      <c r="BW539" s="28" t="n">
        <v>2.262</v>
      </c>
      <c r="BX539" s="28" t="n">
        <v>2.774</v>
      </c>
      <c r="BY539" s="28" t="n">
        <v>3.279</v>
      </c>
      <c r="BZ539" s="28" t="n">
        <v>2.294</v>
      </c>
      <c r="CA539" s="28" t="n">
        <v>2.2525</v>
      </c>
      <c r="CB539" s="28"/>
      <c r="CC539" s="28" t="n">
        <v>2.17528571428571</v>
      </c>
      <c r="CD539" s="28" t="n">
        <v>1.53846673928571</v>
      </c>
      <c r="CE539" s="28" t="n">
        <v>2.22528571428571</v>
      </c>
      <c r="CF539" s="28" t="n">
        <v>1.96778571428571</v>
      </c>
      <c r="CG539" s="28" t="n">
        <v>1.88153571428571</v>
      </c>
      <c r="CH539" s="28" t="n">
        <v>1.77778571428571</v>
      </c>
      <c r="CI539" s="28" t="n">
        <v>2.02278571428571</v>
      </c>
      <c r="CJ539" s="28" t="n">
        <v>2.14528571428571</v>
      </c>
      <c r="CK539" s="28" t="n">
        <v>2.20028571428571</v>
      </c>
      <c r="CL539" s="28" t="n">
        <v>1.61928571428571</v>
      </c>
      <c r="CM539" s="28" t="n">
        <v>2.32528571428571</v>
      </c>
      <c r="CN539" s="28" t="n">
        <v>2.43028571428571</v>
      </c>
      <c r="CO539" s="28" t="n">
        <v>2.03903571428571</v>
      </c>
      <c r="CP539" s="4"/>
      <c r="CR539" s="28" t="n">
        <v>2.41</v>
      </c>
      <c r="CS539" s="28" t="n">
        <v>1.77602701</v>
      </c>
      <c r="CT539" s="28" t="n">
        <v>2.6525</v>
      </c>
      <c r="CU539" s="28" t="n">
        <v>2.205</v>
      </c>
      <c r="CV539" s="28" t="n">
        <v>2.13</v>
      </c>
      <c r="CW539" s="28" t="n">
        <v>2.13875</v>
      </c>
      <c r="CX539" s="28" t="n">
        <v>2.2525</v>
      </c>
      <c r="CY539" s="28" t="n">
        <v>2.3175</v>
      </c>
      <c r="CZ539" s="28" t="n">
        <v>2.435</v>
      </c>
      <c r="DA539" s="28" t="n">
        <v>2.1916</v>
      </c>
      <c r="DB539" s="28" t="n">
        <v>2.7</v>
      </c>
      <c r="DC539" s="28" t="n">
        <v>3.255</v>
      </c>
      <c r="DD539" s="28" t="n">
        <v>2.2475</v>
      </c>
    </row>
    <row r="540" customFormat="false" ht="12.75" hidden="false" customHeight="false" outlineLevel="0" collapsed="false">
      <c r="A540" s="56" t="n">
        <v>36067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28" t="n">
        <v>2.03078571428571</v>
      </c>
      <c r="AF540" s="28"/>
      <c r="AG540" s="28" t="n">
        <v>1.97328571428571</v>
      </c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28" t="n">
        <v>2.3597</v>
      </c>
      <c r="BL540" s="28"/>
      <c r="BM540" s="28" t="n">
        <v>2.3172</v>
      </c>
      <c r="BN540" s="28" t="n">
        <v>2.5272</v>
      </c>
      <c r="BO540" s="28" t="n">
        <v>1.81135164</v>
      </c>
      <c r="BP540" s="28" t="n">
        <v>2.7447</v>
      </c>
      <c r="BQ540" s="28" t="n">
        <v>2.3047</v>
      </c>
      <c r="BR540" s="28" t="n">
        <v>2.2197</v>
      </c>
      <c r="BS540" s="28" t="n">
        <v>2.2397</v>
      </c>
      <c r="BT540" s="28" t="n">
        <v>2.3572</v>
      </c>
      <c r="BU540" s="28" t="n">
        <v>2.4122</v>
      </c>
      <c r="BV540" s="28" t="n">
        <v>2.5222</v>
      </c>
      <c r="BW540" s="28" t="n">
        <v>2.2784</v>
      </c>
      <c r="BX540" s="28" t="n">
        <v>2.8372</v>
      </c>
      <c r="BY540" s="28" t="n">
        <v>3.3572</v>
      </c>
      <c r="BZ540" s="28" t="n">
        <v>2.3397</v>
      </c>
      <c r="CA540" s="28" t="n">
        <v>2.33623819258831</v>
      </c>
      <c r="CB540" s="28"/>
      <c r="CC540" s="28" t="n">
        <v>2.18328571428571</v>
      </c>
      <c r="CD540" s="28" t="n">
        <v>1.54889531071429</v>
      </c>
      <c r="CE540" s="28" t="n">
        <v>2.23328571428571</v>
      </c>
      <c r="CF540" s="28" t="n">
        <v>1.97328571428571</v>
      </c>
      <c r="CG540" s="28" t="n">
        <v>1.88953571428571</v>
      </c>
      <c r="CH540" s="28" t="n">
        <v>1.78078571428571</v>
      </c>
      <c r="CI540" s="28" t="n">
        <v>2.02828571428571</v>
      </c>
      <c r="CJ540" s="28" t="n">
        <v>2.15328571428571</v>
      </c>
      <c r="CK540" s="28" t="n">
        <v>2.20828571428571</v>
      </c>
      <c r="CL540" s="28" t="n">
        <v>1.67221428571429</v>
      </c>
      <c r="CM540" s="28" t="n">
        <v>2.33328571428571</v>
      </c>
      <c r="CN540" s="28" t="n">
        <v>2.43828571428571</v>
      </c>
      <c r="CO540" s="28" t="n">
        <v>2.04578571428571</v>
      </c>
      <c r="CP540" s="4"/>
      <c r="CR540" s="28" t="n">
        <v>2.49373819258831</v>
      </c>
      <c r="CS540" s="28" t="n">
        <v>1.81456520258831</v>
      </c>
      <c r="CT540" s="28" t="n">
        <v>2.73623819258831</v>
      </c>
      <c r="CU540" s="28" t="n">
        <v>2.28873819258831</v>
      </c>
      <c r="CV540" s="28" t="n">
        <v>2.21373819258831</v>
      </c>
      <c r="CW540" s="28" t="n">
        <v>2.22248819258831</v>
      </c>
      <c r="CX540" s="28" t="n">
        <v>2.33623819258831</v>
      </c>
      <c r="CY540" s="28" t="n">
        <v>2.40123819258831</v>
      </c>
      <c r="CZ540" s="28" t="n">
        <v>2.50623819258831</v>
      </c>
      <c r="DA540" s="28" t="n">
        <v>2.23013819258831</v>
      </c>
      <c r="DB540" s="28" t="n">
        <v>2.78373819258831</v>
      </c>
      <c r="DC540" s="28" t="n">
        <v>3.33873819258831</v>
      </c>
      <c r="DD540" s="28" t="n">
        <v>2.32373819258831</v>
      </c>
    </row>
    <row r="541" customFormat="false" ht="12.75" hidden="false" customHeight="false" outlineLevel="0" collapsed="false">
      <c r="A541" s="56" t="n">
        <v>36068</v>
      </c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28" t="n">
        <v>2.01464285714286</v>
      </c>
      <c r="AF541" s="28"/>
      <c r="AG541" s="28" t="n">
        <v>1.95714285714286</v>
      </c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28" t="n">
        <v>2.3389</v>
      </c>
      <c r="BL541" s="28"/>
      <c r="BM541" s="28" t="n">
        <v>2.3014</v>
      </c>
      <c r="BN541" s="28" t="n">
        <v>2.5064</v>
      </c>
      <c r="BO541" s="28" t="n">
        <v>1.88136806</v>
      </c>
      <c r="BP541" s="28" t="n">
        <v>2.7364</v>
      </c>
      <c r="BQ541" s="28" t="n">
        <v>2.2839</v>
      </c>
      <c r="BR541" s="28" t="n">
        <v>2.2114</v>
      </c>
      <c r="BS541" s="28" t="n">
        <v>2.25265</v>
      </c>
      <c r="BT541" s="28" t="n">
        <v>2.3364</v>
      </c>
      <c r="BU541" s="28" t="n">
        <v>2.3939</v>
      </c>
      <c r="BV541" s="28" t="n">
        <v>2.5089</v>
      </c>
      <c r="BW541" s="28" t="n">
        <v>2.2794</v>
      </c>
      <c r="BX541" s="28" t="n">
        <v>2.8289</v>
      </c>
      <c r="BY541" s="28" t="n">
        <v>3.3589</v>
      </c>
      <c r="BZ541" s="28" t="n">
        <v>2.3189</v>
      </c>
      <c r="CA541" s="28" t="n">
        <v>2.3219118610151</v>
      </c>
      <c r="CB541" s="28"/>
      <c r="CC541" s="28" t="n">
        <v>2.16714285714286</v>
      </c>
      <c r="CD541" s="28" t="n">
        <v>1.54703816785714</v>
      </c>
      <c r="CE541" s="28" t="n">
        <v>2.21964285714286</v>
      </c>
      <c r="CF541" s="28" t="n">
        <v>1.95714285714286</v>
      </c>
      <c r="CG541" s="28" t="n">
        <v>1.87339285714286</v>
      </c>
      <c r="CH541" s="28" t="n">
        <v>1.78214285714286</v>
      </c>
      <c r="CI541" s="28" t="n">
        <v>2.01214285714286</v>
      </c>
      <c r="CJ541" s="28" t="n">
        <v>2.13964285714286</v>
      </c>
      <c r="CK541" s="28" t="n">
        <v>2.18464285714286</v>
      </c>
      <c r="CL541" s="28" t="n">
        <v>1.67285714285714</v>
      </c>
      <c r="CM541" s="28" t="n">
        <v>2.31714285714286</v>
      </c>
      <c r="CN541" s="28" t="n">
        <v>2.42964285714286</v>
      </c>
      <c r="CO541" s="28" t="n">
        <v>2.02964285714286</v>
      </c>
      <c r="CP541" s="4"/>
      <c r="CR541" s="28" t="n">
        <v>2.4794118610151</v>
      </c>
      <c r="CS541" s="28" t="n">
        <v>1.8082388710151</v>
      </c>
      <c r="CT541" s="28" t="n">
        <v>2.7219118610151</v>
      </c>
      <c r="CU541" s="28" t="n">
        <v>2.2744118610151</v>
      </c>
      <c r="CV541" s="28" t="n">
        <v>2.1994118610151</v>
      </c>
      <c r="CW541" s="28" t="n">
        <v>2.2181618610151</v>
      </c>
      <c r="CX541" s="28" t="n">
        <v>2.3219118610151</v>
      </c>
      <c r="CY541" s="28" t="n">
        <v>2.3869118610151</v>
      </c>
      <c r="CZ541" s="28" t="n">
        <v>2.4919118610151</v>
      </c>
      <c r="DA541" s="28" t="n">
        <v>2.2238118610151</v>
      </c>
      <c r="DB541" s="28" t="n">
        <v>2.7694118610151</v>
      </c>
      <c r="DC541" s="28" t="n">
        <v>3.3244118610151</v>
      </c>
      <c r="DD541" s="28" t="n">
        <v>2.3094118610151</v>
      </c>
    </row>
    <row r="542" customFormat="false" ht="12.75" hidden="false" customHeight="false" outlineLevel="0" collapsed="false">
      <c r="A542" s="56" t="n">
        <v>36069</v>
      </c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28" t="n">
        <v>2.0165</v>
      </c>
      <c r="AF542" s="28"/>
      <c r="AG542" s="28" t="n">
        <v>1.959</v>
      </c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28" t="n">
        <v>2.3545</v>
      </c>
      <c r="BL542" s="28"/>
      <c r="BM542" s="28" t="n">
        <v>2.317</v>
      </c>
      <c r="BN542" s="28" t="n">
        <v>2.522</v>
      </c>
      <c r="BO542" s="28" t="n">
        <v>1.946</v>
      </c>
      <c r="BP542" s="28" t="n">
        <v>2.752</v>
      </c>
      <c r="BQ542" s="28" t="n">
        <v>2.3045</v>
      </c>
      <c r="BR542" s="28" t="n">
        <v>2.247</v>
      </c>
      <c r="BS542" s="28" t="n">
        <v>2.277</v>
      </c>
      <c r="BT542" s="28" t="n">
        <v>2.352</v>
      </c>
      <c r="BU542" s="28" t="n">
        <v>2.4095</v>
      </c>
      <c r="BV542" s="28" t="n">
        <v>2.537</v>
      </c>
      <c r="BW542" s="28" t="n">
        <v>2.3395</v>
      </c>
      <c r="BX542" s="28" t="n">
        <v>2.8445</v>
      </c>
      <c r="BY542" s="28" t="n">
        <v>3.362</v>
      </c>
      <c r="BZ542" s="28" t="n">
        <v>2.3495</v>
      </c>
      <c r="CA542" s="28" t="n">
        <v>2.33037276688453</v>
      </c>
      <c r="CB542" s="28"/>
      <c r="CC542" s="28" t="n">
        <v>2.169</v>
      </c>
      <c r="CD542" s="28" t="n">
        <v>1.59</v>
      </c>
      <c r="CE542" s="28" t="n">
        <v>2.2215</v>
      </c>
      <c r="CF542" s="28" t="n">
        <v>1.9715</v>
      </c>
      <c r="CG542" s="28" t="n">
        <v>1.909</v>
      </c>
      <c r="CH542" s="28" t="n">
        <v>1.8065</v>
      </c>
      <c r="CI542" s="28" t="n">
        <v>2.014</v>
      </c>
      <c r="CJ542" s="28" t="n">
        <v>2.1415</v>
      </c>
      <c r="CK542" s="28" t="n">
        <v>2.234</v>
      </c>
      <c r="CL542" s="28" t="n">
        <v>1.54</v>
      </c>
      <c r="CM542" s="28" t="n">
        <v>2.319</v>
      </c>
      <c r="CN542" s="28" t="n">
        <v>2.4315</v>
      </c>
      <c r="CO542" s="28" t="n">
        <v>2.034</v>
      </c>
      <c r="CP542" s="4"/>
      <c r="CR542" s="28" t="n">
        <v>2.48787276688453</v>
      </c>
      <c r="CS542" s="28" t="n">
        <v>1.81987276688453</v>
      </c>
      <c r="CT542" s="28" t="n">
        <v>2.73037276688453</v>
      </c>
      <c r="CU542" s="28" t="n">
        <v>2.29287276688453</v>
      </c>
      <c r="CV542" s="28" t="n">
        <v>2.22787276688453</v>
      </c>
      <c r="CW542" s="28" t="n">
        <v>2.24037276688453</v>
      </c>
      <c r="CX542" s="28" t="n">
        <v>2.33037276688453</v>
      </c>
      <c r="CY542" s="28" t="n">
        <v>2.39537276688453</v>
      </c>
      <c r="CZ542" s="28" t="n">
        <v>2.53287276688453</v>
      </c>
      <c r="DA542" s="28" t="n">
        <v>2.07187276688453</v>
      </c>
      <c r="DB542" s="28" t="n">
        <v>2.77787276688453</v>
      </c>
      <c r="DC542" s="28" t="n">
        <v>3.33287276688453</v>
      </c>
      <c r="DD542" s="28" t="n">
        <v>2.32787276688453</v>
      </c>
    </row>
    <row r="543" customFormat="false" ht="12.75" hidden="false" customHeight="false" outlineLevel="0" collapsed="false">
      <c r="A543" s="56" t="n">
        <v>36070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28" t="n">
        <v>2.00328571428571</v>
      </c>
      <c r="AF543" s="28"/>
      <c r="AG543" s="28" t="n">
        <v>1.94828571428571</v>
      </c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28" t="n">
        <v>2.3028</v>
      </c>
      <c r="BL543" s="28"/>
      <c r="BM543" s="28" t="n">
        <v>2.2678</v>
      </c>
      <c r="BN543" s="28" t="n">
        <v>2.4728</v>
      </c>
      <c r="BO543" s="28" t="n">
        <v>1.82630165</v>
      </c>
      <c r="BP543" s="28" t="n">
        <v>2.6903</v>
      </c>
      <c r="BQ543" s="28" t="n">
        <v>2.26405</v>
      </c>
      <c r="BR543" s="28" t="n">
        <v>2.1928</v>
      </c>
      <c r="BS543" s="28" t="n">
        <v>2.2353</v>
      </c>
      <c r="BT543" s="28" t="n">
        <v>2.3128</v>
      </c>
      <c r="BU543" s="28" t="n">
        <v>2.3678</v>
      </c>
      <c r="BV543" s="28" t="n">
        <v>2.5078</v>
      </c>
      <c r="BW543" s="28" t="n">
        <v>2.2445</v>
      </c>
      <c r="BX543" s="28" t="n">
        <v>2.7928</v>
      </c>
      <c r="BY543" s="28" t="n">
        <v>3.3028</v>
      </c>
      <c r="BZ543" s="28" t="n">
        <v>2.2853</v>
      </c>
      <c r="CA543" s="28" t="n">
        <v>2.29337711548307</v>
      </c>
      <c r="CB543" s="28"/>
      <c r="CC543" s="28" t="n">
        <v>2.15828571428571</v>
      </c>
      <c r="CD543" s="28" t="n">
        <v>1.54151589785714</v>
      </c>
      <c r="CE543" s="28" t="n">
        <v>2.20828571428571</v>
      </c>
      <c r="CF543" s="28" t="n">
        <v>1.95078571428571</v>
      </c>
      <c r="CG543" s="28" t="n">
        <v>1.87328571428571</v>
      </c>
      <c r="CH543" s="28" t="n">
        <v>1.78328571428571</v>
      </c>
      <c r="CI543" s="28" t="n">
        <v>2.00328571428571</v>
      </c>
      <c r="CJ543" s="28" t="n">
        <v>2.13328571428571</v>
      </c>
      <c r="CK543" s="28" t="n">
        <v>2.20703571428571</v>
      </c>
      <c r="CL543" s="28" t="n">
        <v>1.63335714285714</v>
      </c>
      <c r="CM543" s="28" t="n">
        <v>2.30828571428571</v>
      </c>
      <c r="CN543" s="28" t="n">
        <v>2.42078571428571</v>
      </c>
      <c r="CO543" s="28" t="n">
        <v>2.02078571428571</v>
      </c>
      <c r="CP543" s="4"/>
      <c r="CR543" s="28" t="n">
        <v>2.45087711548307</v>
      </c>
      <c r="CS543" s="28" t="n">
        <v>1.77670496548307</v>
      </c>
      <c r="CT543" s="28" t="n">
        <v>2.69337711548307</v>
      </c>
      <c r="CU543" s="28" t="n">
        <v>2.24587711548307</v>
      </c>
      <c r="CV543" s="28" t="n">
        <v>2.17087711548307</v>
      </c>
      <c r="CW543" s="28" t="n">
        <v>2.19087711548307</v>
      </c>
      <c r="CX543" s="28" t="n">
        <v>2.29337711548307</v>
      </c>
      <c r="CY543" s="28" t="n">
        <v>2.35837711548307</v>
      </c>
      <c r="CZ543" s="28" t="n">
        <v>2.47337711548307</v>
      </c>
      <c r="DA543" s="28" t="n">
        <v>2.20647711548307</v>
      </c>
      <c r="DB543" s="28" t="n">
        <v>2.74087711548307</v>
      </c>
      <c r="DC543" s="28" t="n">
        <v>3.29587711548307</v>
      </c>
      <c r="DD543" s="28" t="n">
        <v>2.28087711548307</v>
      </c>
    </row>
    <row r="544" customFormat="false" ht="12.75" hidden="false" customHeight="false" outlineLevel="0" collapsed="false">
      <c r="A544" s="56" t="n">
        <v>36074</v>
      </c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28" t="n">
        <v>2.03257142857143</v>
      </c>
      <c r="AF544" s="28"/>
      <c r="AG544" s="28" t="n">
        <v>1.97757142857143</v>
      </c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28" t="n">
        <v>2.3466</v>
      </c>
      <c r="BL544" s="28"/>
      <c r="BM544" s="28" t="n">
        <v>2.3091</v>
      </c>
      <c r="BN544" s="28" t="n">
        <v>2.5166</v>
      </c>
      <c r="BO544" s="28" t="n">
        <v>1.829221115</v>
      </c>
      <c r="BP544" s="28" t="n">
        <v>2.7341</v>
      </c>
      <c r="BQ544" s="28" t="n">
        <v>2.2966</v>
      </c>
      <c r="BR544" s="28" t="n">
        <v>2.2241</v>
      </c>
      <c r="BS544" s="28" t="n">
        <v>2.2641</v>
      </c>
      <c r="BT544" s="28" t="n">
        <v>2.3541</v>
      </c>
      <c r="BU544" s="28" t="n">
        <v>2.4091</v>
      </c>
      <c r="BV544" s="28" t="n">
        <v>2.5366</v>
      </c>
      <c r="BW544" s="28" t="n">
        <v>2.2596</v>
      </c>
      <c r="BX544" s="28" t="n">
        <v>2.8366</v>
      </c>
      <c r="BY544" s="28" t="n">
        <v>3.3466</v>
      </c>
      <c r="BZ544" s="28" t="n">
        <v>2.3341</v>
      </c>
      <c r="CA544" s="28" t="n">
        <v>2.30108870892103</v>
      </c>
      <c r="CB544" s="28"/>
      <c r="CC544" s="28" t="n">
        <v>2.18757142857143</v>
      </c>
      <c r="CD544" s="28" t="n">
        <v>1.55784360607143</v>
      </c>
      <c r="CE544" s="28" t="n">
        <v>2.23757142857143</v>
      </c>
      <c r="CF544" s="28" t="n">
        <v>1.97757142857143</v>
      </c>
      <c r="CG544" s="28" t="n">
        <v>1.90507142857143</v>
      </c>
      <c r="CH544" s="28" t="n">
        <v>1.80757142857143</v>
      </c>
      <c r="CI544" s="28" t="n">
        <v>2.03507142857143</v>
      </c>
      <c r="CJ544" s="28" t="n">
        <v>2.16257142857143</v>
      </c>
      <c r="CK544" s="28" t="n">
        <v>2.23757142857143</v>
      </c>
      <c r="CL544" s="28" t="n">
        <v>1.65307142857143</v>
      </c>
      <c r="CM544" s="28" t="n">
        <v>2.33757142857143</v>
      </c>
      <c r="CN544" s="28" t="n">
        <v>2.45007142857143</v>
      </c>
      <c r="CO544" s="28" t="n">
        <v>2.05007142857143</v>
      </c>
      <c r="CP544" s="4"/>
      <c r="CR544" s="28" t="n">
        <v>2.45858870892103</v>
      </c>
      <c r="CS544" s="28" t="n">
        <v>1.78001655892103</v>
      </c>
      <c r="CT544" s="28" t="n">
        <v>2.69858870892103</v>
      </c>
      <c r="CU544" s="28" t="n">
        <v>2.25358870892103</v>
      </c>
      <c r="CV544" s="28" t="n">
        <v>2.17858870892103</v>
      </c>
      <c r="CW544" s="28" t="n">
        <v>2.20358870892103</v>
      </c>
      <c r="CX544" s="28" t="n">
        <v>2.30108870892103</v>
      </c>
      <c r="CY544" s="28" t="n">
        <v>2.36608870892103</v>
      </c>
      <c r="CZ544" s="28" t="n">
        <v>2.48358870892103</v>
      </c>
      <c r="DA544" s="28" t="n">
        <v>2.20978870892104</v>
      </c>
      <c r="DB544" s="28" t="n">
        <v>2.74858870892103</v>
      </c>
      <c r="DC544" s="28" t="n">
        <v>3.30358870892103</v>
      </c>
      <c r="DD544" s="28" t="n">
        <v>2.28858870892103</v>
      </c>
    </row>
    <row r="545" customFormat="false" ht="12.75" hidden="false" customHeight="false" outlineLevel="0" collapsed="false">
      <c r="A545" s="56" t="n">
        <v>36075</v>
      </c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28" t="n">
        <v>2.01371428571429</v>
      </c>
      <c r="AF545" s="28"/>
      <c r="AG545" s="28" t="n">
        <v>1.95871428571429</v>
      </c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28" t="n">
        <v>2.2742</v>
      </c>
      <c r="BL545" s="28"/>
      <c r="BM545" s="28" t="n">
        <v>2.2292</v>
      </c>
      <c r="BN545" s="28" t="n">
        <v>2.4292</v>
      </c>
      <c r="BO545" s="28" t="n">
        <v>1.827821115</v>
      </c>
      <c r="BP545" s="28" t="n">
        <v>2.6467</v>
      </c>
      <c r="BQ545" s="28" t="n">
        <v>2.2292</v>
      </c>
      <c r="BR545" s="28" t="n">
        <v>2.1617</v>
      </c>
      <c r="BS545" s="28" t="n">
        <v>2.2042</v>
      </c>
      <c r="BT545" s="28" t="n">
        <v>2.2742</v>
      </c>
      <c r="BU545" s="28" t="n">
        <v>2.3267</v>
      </c>
      <c r="BV545" s="28" t="n">
        <v>2.4642</v>
      </c>
      <c r="BW545" s="28" t="n">
        <v>2.2232</v>
      </c>
      <c r="BX545" s="28" t="n">
        <v>2.7492</v>
      </c>
      <c r="BY545" s="28" t="n">
        <v>3.2592</v>
      </c>
      <c r="BZ545" s="28" t="n">
        <v>2.24795</v>
      </c>
      <c r="CA545" s="28" t="n">
        <v>2.25577232191806</v>
      </c>
      <c r="CB545" s="28"/>
      <c r="CC545" s="28" t="n">
        <v>2.16871428571429</v>
      </c>
      <c r="CD545" s="28" t="n">
        <v>1.53741503464286</v>
      </c>
      <c r="CE545" s="28" t="n">
        <v>2.21871428571429</v>
      </c>
      <c r="CF545" s="28" t="n">
        <v>1.96371428571429</v>
      </c>
      <c r="CG545" s="28" t="n">
        <v>1.88621428571429</v>
      </c>
      <c r="CH545" s="28" t="n">
        <v>1.79871428571429</v>
      </c>
      <c r="CI545" s="28" t="n">
        <v>2.01371428571429</v>
      </c>
      <c r="CJ545" s="28" t="n">
        <v>2.14371428571429</v>
      </c>
      <c r="CK545" s="28" t="n">
        <v>2.21871428571429</v>
      </c>
      <c r="CL545" s="28" t="n">
        <v>1.63264285714286</v>
      </c>
      <c r="CM545" s="28" t="n">
        <v>2.31871428571429</v>
      </c>
      <c r="CN545" s="28" t="n">
        <v>2.43121428571429</v>
      </c>
      <c r="CO545" s="28" t="n">
        <v>2.03121428571429</v>
      </c>
      <c r="CP545" s="4"/>
      <c r="CR545" s="28" t="n">
        <v>2.41327232191806</v>
      </c>
      <c r="CS545" s="28" t="n">
        <v>1.73550017191806</v>
      </c>
      <c r="CT545" s="28" t="n">
        <v>2.65827232191806</v>
      </c>
      <c r="CU545" s="28" t="n">
        <v>2.20827232191806</v>
      </c>
      <c r="CV545" s="28" t="n">
        <v>2.13327232191806</v>
      </c>
      <c r="CW545" s="28" t="n">
        <v>2.15827232191806</v>
      </c>
      <c r="CX545" s="28" t="n">
        <v>2.25577232191806</v>
      </c>
      <c r="CY545" s="28" t="n">
        <v>2.32077232191806</v>
      </c>
      <c r="CZ545" s="28" t="n">
        <v>2.43827232191806</v>
      </c>
      <c r="DA545" s="28" t="n">
        <v>2.16527232191806</v>
      </c>
      <c r="DB545" s="28" t="n">
        <v>2.70327232191806</v>
      </c>
      <c r="DC545" s="28" t="n">
        <v>3.25827232191806</v>
      </c>
      <c r="DD545" s="28" t="n">
        <v>2.24327232191806</v>
      </c>
    </row>
    <row r="546" customFormat="false" ht="12.75" hidden="false" customHeight="false" outlineLevel="0" collapsed="false">
      <c r="A546" s="56" t="n">
        <v>36076</v>
      </c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28" t="n">
        <v>2.022</v>
      </c>
      <c r="AF546" s="28"/>
      <c r="AG546" s="28" t="n">
        <v>1.967</v>
      </c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28" t="n">
        <v>2.2514</v>
      </c>
      <c r="BL546" s="28"/>
      <c r="BM546" s="28" t="n">
        <v>2.1964</v>
      </c>
      <c r="BN546" s="28" t="n">
        <v>2.3964</v>
      </c>
      <c r="BO546" s="28" t="n">
        <v>1.79788689</v>
      </c>
      <c r="BP546" s="28" t="n">
        <v>2.6114</v>
      </c>
      <c r="BQ546" s="28" t="n">
        <v>2.2064</v>
      </c>
      <c r="BR546" s="28" t="n">
        <v>2.14265</v>
      </c>
      <c r="BS546" s="28" t="n">
        <v>2.1889</v>
      </c>
      <c r="BT546" s="28" t="n">
        <v>2.2464</v>
      </c>
      <c r="BU546" s="28" t="n">
        <v>2.2989</v>
      </c>
      <c r="BV546" s="28" t="n">
        <v>2.45515</v>
      </c>
      <c r="BW546" s="28" t="n">
        <v>2.1894</v>
      </c>
      <c r="BX546" s="28" t="n">
        <v>2.7164</v>
      </c>
      <c r="BY546" s="28" t="n">
        <v>3.2264</v>
      </c>
      <c r="BZ546" s="28" t="n">
        <v>2.2364</v>
      </c>
      <c r="CA546" s="28" t="n">
        <v>2.24757583738174</v>
      </c>
      <c r="CB546" s="28"/>
      <c r="CC546" s="28" t="n">
        <v>2.177</v>
      </c>
      <c r="CD546" s="28" t="n">
        <v>1.53855789178571</v>
      </c>
      <c r="CE546" s="28" t="n">
        <v>2.2245</v>
      </c>
      <c r="CF546" s="28" t="n">
        <v>1.96575</v>
      </c>
      <c r="CG546" s="28" t="n">
        <v>1.88825</v>
      </c>
      <c r="CH546" s="28" t="n">
        <v>1.802</v>
      </c>
      <c r="CI546" s="28" t="n">
        <v>2.027</v>
      </c>
      <c r="CJ546" s="28" t="n">
        <v>2.152</v>
      </c>
      <c r="CK546" s="28" t="n">
        <v>2.217</v>
      </c>
      <c r="CL546" s="28" t="n">
        <v>1.63378571428571</v>
      </c>
      <c r="CM546" s="28" t="n">
        <v>2.327</v>
      </c>
      <c r="CN546" s="28" t="n">
        <v>2.4395</v>
      </c>
      <c r="CO546" s="28" t="n">
        <v>2.0395</v>
      </c>
      <c r="CP546" s="4"/>
      <c r="CR546" s="28" t="n">
        <v>2.40507583738174</v>
      </c>
      <c r="CS546" s="28" t="n">
        <v>1.72670368738174</v>
      </c>
      <c r="CT546" s="28" t="n">
        <v>2.64507583738174</v>
      </c>
      <c r="CU546" s="28" t="n">
        <v>2.20007583738174</v>
      </c>
      <c r="CV546" s="28" t="n">
        <v>2.12507583738174</v>
      </c>
      <c r="CW546" s="28" t="n">
        <v>2.15007583738174</v>
      </c>
      <c r="CX546" s="28" t="n">
        <v>2.25007583738174</v>
      </c>
      <c r="CY546" s="28" t="n">
        <v>2.31257583738174</v>
      </c>
      <c r="CZ546" s="28" t="n">
        <v>2.43007583738174</v>
      </c>
      <c r="DA546" s="28" t="n">
        <v>2.15647583738174</v>
      </c>
      <c r="DB546" s="28" t="n">
        <v>2.69507583738174</v>
      </c>
      <c r="DC546" s="28" t="n">
        <v>3.25007583738174</v>
      </c>
      <c r="DD546" s="28" t="n">
        <v>2.23507583738174</v>
      </c>
    </row>
    <row r="547" customFormat="false" ht="12.75" hidden="false" customHeight="false" outlineLevel="0" collapsed="false">
      <c r="A547" s="56" t="n">
        <v>36077</v>
      </c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28" t="n">
        <v>2.02628571428571</v>
      </c>
      <c r="AF547" s="28"/>
      <c r="AG547" s="28" t="n">
        <v>1.96628571428571</v>
      </c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28" t="n">
        <v>2.1962</v>
      </c>
      <c r="BL547" s="28"/>
      <c r="BM547" s="28" t="n">
        <v>2.1562</v>
      </c>
      <c r="BN547" s="28" t="n">
        <v>2.3412</v>
      </c>
      <c r="BO547" s="28" t="n">
        <v>1.8262</v>
      </c>
      <c r="BP547" s="28" t="n">
        <v>2.5562</v>
      </c>
      <c r="BQ547" s="28" t="n">
        <v>2.1587</v>
      </c>
      <c r="BR547" s="28" t="n">
        <v>2.1112</v>
      </c>
      <c r="BS547" s="28" t="n">
        <v>2.1512</v>
      </c>
      <c r="BT547" s="28" t="n">
        <v>2.1937</v>
      </c>
      <c r="BU547" s="28" t="n">
        <v>2.2487</v>
      </c>
      <c r="BV547" s="28" t="n">
        <v>2.4237</v>
      </c>
      <c r="BW547" s="28" t="n">
        <v>2.1862</v>
      </c>
      <c r="BX547" s="28" t="n">
        <v>2.6512</v>
      </c>
      <c r="BY547" s="28" t="n">
        <v>3.1462</v>
      </c>
      <c r="BZ547" s="28" t="n">
        <v>2.1837</v>
      </c>
      <c r="CA547" s="28" t="n">
        <v>2.2320738547445</v>
      </c>
      <c r="CB547" s="28"/>
      <c r="CC547" s="28" t="n">
        <v>2.17128571428571</v>
      </c>
      <c r="CD547" s="28" t="n">
        <v>1.55628571428571</v>
      </c>
      <c r="CE547" s="28" t="n">
        <v>2.21878571428571</v>
      </c>
      <c r="CF547" s="28" t="n">
        <v>1.97128571428571</v>
      </c>
      <c r="CG547" s="28" t="n">
        <v>1.88878571428571</v>
      </c>
      <c r="CH547" s="28" t="n">
        <v>1.80128571428571</v>
      </c>
      <c r="CI547" s="28" t="n">
        <v>2.02378571428571</v>
      </c>
      <c r="CJ547" s="28" t="n">
        <v>2.14628571428572</v>
      </c>
      <c r="CK547" s="28" t="n">
        <v>2.21628571428571</v>
      </c>
      <c r="CL547" s="28" t="n">
        <v>1.63628571428571</v>
      </c>
      <c r="CM547" s="28" t="n">
        <v>2.32628571428571</v>
      </c>
      <c r="CN547" s="28" t="n">
        <v>2.43128571428572</v>
      </c>
      <c r="CO547" s="28" t="n">
        <v>2.04128571428572</v>
      </c>
      <c r="CP547" s="4"/>
      <c r="CR547" s="28" t="n">
        <v>2.3820738547445</v>
      </c>
      <c r="CS547" s="28" t="n">
        <v>1.7070738547445</v>
      </c>
      <c r="CT547" s="28" t="n">
        <v>2.6220738547445</v>
      </c>
      <c r="CU547" s="28" t="n">
        <v>2.1720738547445</v>
      </c>
      <c r="CV547" s="28" t="n">
        <v>2.1020738547445</v>
      </c>
      <c r="CW547" s="28" t="n">
        <v>2.1270738547445</v>
      </c>
      <c r="CX547" s="28" t="n">
        <v>2.2295738547445</v>
      </c>
      <c r="CY547" s="28" t="n">
        <v>2.2920738547445</v>
      </c>
      <c r="CZ547" s="28" t="n">
        <v>2.4070738547445</v>
      </c>
      <c r="DA547" s="28" t="n">
        <v>2.1270738547445</v>
      </c>
      <c r="DB547" s="28" t="n">
        <v>2.7320738547445</v>
      </c>
      <c r="DC547" s="28" t="n">
        <v>3.2620738547445</v>
      </c>
      <c r="DD547" s="28" t="n">
        <v>2.2120738547445</v>
      </c>
    </row>
    <row r="548" customFormat="false" ht="12.75" hidden="false" customHeight="false" outlineLevel="0" collapsed="false">
      <c r="A548" s="56" t="n">
        <v>36080</v>
      </c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28" t="n">
        <v>2.02378571428571</v>
      </c>
      <c r="AF548" s="28"/>
      <c r="AG548" s="28" t="n">
        <v>1.98628571428571</v>
      </c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28" t="n">
        <v>2.1888</v>
      </c>
      <c r="BL548" s="28"/>
      <c r="BM548" s="28" t="n">
        <v>2.1588</v>
      </c>
      <c r="BN548" s="28" t="n">
        <v>2.3338</v>
      </c>
      <c r="BO548" s="28" t="n">
        <v>1.810536</v>
      </c>
      <c r="BP548" s="28" t="n">
        <v>2.5413</v>
      </c>
      <c r="BQ548" s="28" t="n">
        <v>2.1538</v>
      </c>
      <c r="BR548" s="28" t="n">
        <v>2.12005</v>
      </c>
      <c r="BS548" s="28" t="n">
        <v>2.1713</v>
      </c>
      <c r="BT548" s="28" t="n">
        <v>2.1888</v>
      </c>
      <c r="BU548" s="28" t="n">
        <v>2.2413</v>
      </c>
      <c r="BV548" s="28" t="n">
        <v>2.43255</v>
      </c>
      <c r="BW548" s="28" t="n">
        <v>2.195</v>
      </c>
      <c r="BX548" s="28" t="n">
        <v>2.6338</v>
      </c>
      <c r="BY548" s="28" t="n">
        <v>3.1188</v>
      </c>
      <c r="BZ548" s="28" t="n">
        <v>2.1688</v>
      </c>
      <c r="CA548" s="28" t="n">
        <v>2.2385</v>
      </c>
      <c r="CB548" s="28"/>
      <c r="CC548" s="28" t="n">
        <v>2.17128571428571</v>
      </c>
      <c r="CD548" s="28" t="n">
        <v>1.5615873</v>
      </c>
      <c r="CE548" s="28" t="n">
        <v>2.21878571428571</v>
      </c>
      <c r="CF548" s="28" t="n">
        <v>1.96628571428571</v>
      </c>
      <c r="CG548" s="28" t="n">
        <v>1.89378571428571</v>
      </c>
      <c r="CH548" s="28" t="n">
        <v>1.79878571428571</v>
      </c>
      <c r="CI548" s="28" t="n">
        <v>2.02378571428571</v>
      </c>
      <c r="CJ548" s="28" t="n">
        <v>2.14878571428571</v>
      </c>
      <c r="CK548" s="28" t="n">
        <v>2.23628571428571</v>
      </c>
      <c r="CL548" s="28" t="n">
        <v>1.6375</v>
      </c>
      <c r="CM548" s="28" t="n">
        <v>2.32128571428571</v>
      </c>
      <c r="CN548" s="28" t="n">
        <v>2.43378571428572</v>
      </c>
      <c r="CO548" s="28" t="n">
        <v>2.04253571428571</v>
      </c>
      <c r="CP548" s="4"/>
      <c r="CR548" s="28" t="n">
        <v>2.391</v>
      </c>
      <c r="CS548" s="28" t="n">
        <v>1.713543</v>
      </c>
      <c r="CT548" s="28" t="n">
        <v>2.6285</v>
      </c>
      <c r="CU548" s="28" t="n">
        <v>2.186</v>
      </c>
      <c r="CV548" s="28" t="n">
        <v>2.111</v>
      </c>
      <c r="CW548" s="28" t="n">
        <v>2.146</v>
      </c>
      <c r="CX548" s="28" t="n">
        <v>2.2385</v>
      </c>
      <c r="CY548" s="28" t="n">
        <v>2.2985</v>
      </c>
      <c r="CZ548" s="28" t="n">
        <v>2.416</v>
      </c>
      <c r="DA548" s="28" t="n">
        <v>2.14</v>
      </c>
      <c r="DB548" s="28" t="n">
        <v>2.681</v>
      </c>
      <c r="DC548" s="28" t="n">
        <v>3.236</v>
      </c>
      <c r="DD548" s="28" t="n">
        <v>2.221</v>
      </c>
    </row>
    <row r="549" customFormat="false" ht="12.75" hidden="false" customHeight="false" outlineLevel="0" collapsed="false">
      <c r="A549" s="56" t="n">
        <v>36081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28" t="n">
        <v>2.01721428571429</v>
      </c>
      <c r="AF549" s="28"/>
      <c r="AG549" s="28" t="n">
        <v>1.97971428571429</v>
      </c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28" t="n">
        <v>2.1508</v>
      </c>
      <c r="BL549" s="28"/>
      <c r="BM549" s="28" t="n">
        <v>2.1208</v>
      </c>
      <c r="BN549" s="28" t="n">
        <v>2.2908</v>
      </c>
      <c r="BO549" s="28" t="n">
        <v>1.8226339</v>
      </c>
      <c r="BP549" s="28" t="n">
        <v>2.4933</v>
      </c>
      <c r="BQ549" s="28" t="n">
        <v>2.1233</v>
      </c>
      <c r="BR549" s="28" t="n">
        <v>2.0883</v>
      </c>
      <c r="BS549" s="28" t="n">
        <v>2.15705</v>
      </c>
      <c r="BT549" s="28" t="n">
        <v>2.1508</v>
      </c>
      <c r="BU549" s="28" t="n">
        <v>2.2008</v>
      </c>
      <c r="BV549" s="28" t="n">
        <v>2.4308</v>
      </c>
      <c r="BW549" s="28" t="n">
        <v>2.193</v>
      </c>
      <c r="BX549" s="28" t="n">
        <v>2.5858</v>
      </c>
      <c r="BY549" s="28" t="n">
        <v>3.0608</v>
      </c>
      <c r="BZ549" s="28" t="n">
        <v>2.1408</v>
      </c>
      <c r="CA549" s="28" t="n">
        <v>2.2335</v>
      </c>
      <c r="CB549" s="28"/>
      <c r="CC549" s="28" t="n">
        <v>2.16471428571429</v>
      </c>
      <c r="CD549" s="28" t="n">
        <v>1.5777528</v>
      </c>
      <c r="CE549" s="28" t="n">
        <v>2.21221428571429</v>
      </c>
      <c r="CF549" s="28" t="n">
        <v>1.96221428571429</v>
      </c>
      <c r="CG549" s="28" t="n">
        <v>1.88471428571429</v>
      </c>
      <c r="CH549" s="28" t="n">
        <v>1.79721428571429</v>
      </c>
      <c r="CI549" s="28" t="n">
        <v>2.01721428571429</v>
      </c>
      <c r="CJ549" s="28" t="n">
        <v>2.14221428571429</v>
      </c>
      <c r="CK549" s="28" t="n">
        <v>2.23471428571429</v>
      </c>
      <c r="CL549" s="28" t="n">
        <v>1.6675</v>
      </c>
      <c r="CM549" s="28" t="n">
        <v>2.31471428571429</v>
      </c>
      <c r="CN549" s="28" t="n">
        <v>2.42721428571429</v>
      </c>
      <c r="CO549" s="28" t="n">
        <v>2.03596428571429</v>
      </c>
      <c r="CP549" s="4"/>
      <c r="CR549" s="28" t="n">
        <v>2.386</v>
      </c>
      <c r="CS549" s="28" t="n">
        <v>1.713543</v>
      </c>
      <c r="CT549" s="28" t="n">
        <v>2.621</v>
      </c>
      <c r="CU549" s="28" t="n">
        <v>2.181</v>
      </c>
      <c r="CV549" s="28" t="n">
        <v>2.106</v>
      </c>
      <c r="CW549" s="28" t="n">
        <v>2.141</v>
      </c>
      <c r="CX549" s="28" t="n">
        <v>2.2335</v>
      </c>
      <c r="CY549" s="28" t="n">
        <v>2.2935</v>
      </c>
      <c r="CZ549" s="28" t="n">
        <v>2.411</v>
      </c>
      <c r="DA549" s="28" t="n">
        <v>2.14</v>
      </c>
      <c r="DB549" s="28" t="n">
        <v>2.676</v>
      </c>
      <c r="DC549" s="28" t="n">
        <v>3.231</v>
      </c>
      <c r="DD549" s="28" t="n">
        <v>2.216</v>
      </c>
    </row>
    <row r="550" customFormat="false" ht="12.75" hidden="false" customHeight="false" outlineLevel="0" collapsed="false">
      <c r="A550" s="56" t="n">
        <v>36082</v>
      </c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28" t="n">
        <v>2.03435714285714</v>
      </c>
      <c r="AF550" s="28"/>
      <c r="AG550" s="28" t="n">
        <v>1.99185714285714</v>
      </c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28" t="n">
        <v>2.1902</v>
      </c>
      <c r="BL550" s="28"/>
      <c r="BM550" s="28" t="n">
        <v>2.1652</v>
      </c>
      <c r="BN550" s="28" t="n">
        <v>2.3202</v>
      </c>
      <c r="BO550" s="28" t="n">
        <v>1.8780462</v>
      </c>
      <c r="BP550" s="28" t="n">
        <v>2.5277</v>
      </c>
      <c r="BQ550" s="28" t="n">
        <v>2.16145</v>
      </c>
      <c r="BR550" s="28" t="n">
        <v>2.1302</v>
      </c>
      <c r="BS550" s="28" t="n">
        <v>2.1977</v>
      </c>
      <c r="BT550" s="28" t="n">
        <v>2.1852</v>
      </c>
      <c r="BU550" s="28" t="n">
        <v>2.2352</v>
      </c>
      <c r="BV550" s="28" t="n">
        <v>2.4727</v>
      </c>
      <c r="BW550" s="28" t="n">
        <v>2.2417</v>
      </c>
      <c r="BX550" s="28" t="n">
        <v>2.6152</v>
      </c>
      <c r="BY550" s="28" t="n">
        <v>3.0802</v>
      </c>
      <c r="BZ550" s="28" t="n">
        <v>2.1752</v>
      </c>
      <c r="CA550" s="28" t="n">
        <v>2.2415</v>
      </c>
      <c r="CB550" s="28"/>
      <c r="CC550" s="28" t="n">
        <v>2.17185714285714</v>
      </c>
      <c r="CD550" s="28" t="n">
        <v>1.61107336285714</v>
      </c>
      <c r="CE550" s="28" t="n">
        <v>2.21935714285714</v>
      </c>
      <c r="CF550" s="28" t="n">
        <v>1.97810714285714</v>
      </c>
      <c r="CG550" s="28" t="n">
        <v>1.89435714285714</v>
      </c>
      <c r="CH550" s="28" t="n">
        <v>1.81435714285714</v>
      </c>
      <c r="CI550" s="28" t="n">
        <v>2.02935714285714</v>
      </c>
      <c r="CJ550" s="28" t="n">
        <v>2.14935714285714</v>
      </c>
      <c r="CK550" s="28" t="n">
        <v>2.24435714285714</v>
      </c>
      <c r="CL550" s="28" t="n">
        <v>1.68785714285714</v>
      </c>
      <c r="CM550" s="28" t="n">
        <v>2.32185714285714</v>
      </c>
      <c r="CN550" s="28" t="n">
        <v>2.43435714285714</v>
      </c>
      <c r="CO550" s="28" t="n">
        <v>2.04185714285714</v>
      </c>
      <c r="CP550" s="4"/>
      <c r="CR550" s="28" t="n">
        <v>2.389</v>
      </c>
      <c r="CS550" s="28" t="n">
        <v>1.79038267</v>
      </c>
      <c r="CT550" s="28" t="n">
        <v>2.624</v>
      </c>
      <c r="CU550" s="28" t="n">
        <v>2.184</v>
      </c>
      <c r="CV550" s="28" t="n">
        <v>2.109</v>
      </c>
      <c r="CW550" s="28" t="n">
        <v>2.1515</v>
      </c>
      <c r="CX550" s="28" t="n">
        <v>2.2365</v>
      </c>
      <c r="CY550" s="28" t="n">
        <v>2.2965</v>
      </c>
      <c r="CZ550" s="28" t="n">
        <v>2.414</v>
      </c>
      <c r="DA550" s="28" t="n">
        <v>2.139</v>
      </c>
      <c r="DB550" s="28" t="n">
        <v>2.679</v>
      </c>
      <c r="DC550" s="28" t="n">
        <v>3.234</v>
      </c>
      <c r="DD550" s="28" t="n">
        <v>2.219</v>
      </c>
    </row>
    <row r="551" customFormat="false" ht="12.75" hidden="false" customHeight="false" outlineLevel="0" collapsed="false">
      <c r="A551" s="56" t="n">
        <v>36083</v>
      </c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28" t="n">
        <v>2.04114285714286</v>
      </c>
      <c r="AF551" s="28"/>
      <c r="AG551" s="28" t="n">
        <v>1.99114285714286</v>
      </c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 t="n">
        <v>2.2061</v>
      </c>
      <c r="BL551" s="4"/>
      <c r="BM551" s="4" t="n">
        <v>2.1686</v>
      </c>
      <c r="BN551" s="4" t="n">
        <v>2.3286</v>
      </c>
      <c r="BO551" s="4" t="n">
        <v>1.88208559</v>
      </c>
      <c r="BP551" s="4" t="n">
        <v>2.5361</v>
      </c>
      <c r="BQ551" s="4" t="n">
        <v>2.1586</v>
      </c>
      <c r="BR551" s="4" t="n">
        <v>2.1236</v>
      </c>
      <c r="BS551" s="4" t="n">
        <v>2.1961</v>
      </c>
      <c r="BT551" s="4" t="n">
        <v>2.1936</v>
      </c>
      <c r="BU551" s="4" t="n">
        <v>2.2436</v>
      </c>
      <c r="BV551" s="4" t="n">
        <v>2.4486</v>
      </c>
      <c r="BW551" s="4" t="n">
        <v>2.24</v>
      </c>
      <c r="BX551" s="4" t="n">
        <v>2.6236</v>
      </c>
      <c r="BY551" s="4" t="n">
        <v>3.0786</v>
      </c>
      <c r="BZ551" s="4" t="n">
        <v>2.1886</v>
      </c>
      <c r="CA551" s="28" t="n">
        <v>2.249</v>
      </c>
      <c r="CB551" s="28"/>
      <c r="CC551" s="28" t="n">
        <v>2.17614285714286</v>
      </c>
      <c r="CD551" s="28" t="n">
        <v>1.62941317</v>
      </c>
      <c r="CE551" s="28" t="n">
        <v>2.22364285714286</v>
      </c>
      <c r="CF551" s="28" t="n">
        <v>1.97864285714286</v>
      </c>
      <c r="CG551" s="28" t="n">
        <v>1.89364285714286</v>
      </c>
      <c r="CH551" s="28" t="n">
        <v>1.82864285714286</v>
      </c>
      <c r="CI551" s="28" t="n">
        <v>2.03364285714286</v>
      </c>
      <c r="CJ551" s="28" t="n">
        <v>2.15364285714286</v>
      </c>
      <c r="CK551" s="28" t="n">
        <v>2.24739285714286</v>
      </c>
      <c r="CL551" s="28" t="n">
        <v>1.715</v>
      </c>
      <c r="CM551" s="28" t="n">
        <v>2.32614285714286</v>
      </c>
      <c r="CN551" s="28" t="n">
        <v>2.43864285714286</v>
      </c>
      <c r="CO551" s="28" t="n">
        <v>2.04614285714286</v>
      </c>
      <c r="CP551" s="4"/>
      <c r="CR551" s="28" t="n">
        <v>2.394</v>
      </c>
      <c r="CS551" s="28" t="n">
        <v>1.78814328</v>
      </c>
      <c r="CT551" s="28" t="n">
        <v>2.629</v>
      </c>
      <c r="CU551" s="28" t="n">
        <v>2.189</v>
      </c>
      <c r="CV551" s="28" t="n">
        <v>2.114</v>
      </c>
      <c r="CW551" s="28" t="n">
        <v>2.1565</v>
      </c>
      <c r="CX551" s="28" t="n">
        <v>2.2415</v>
      </c>
      <c r="CY551" s="28" t="n">
        <v>2.3015</v>
      </c>
      <c r="CZ551" s="28" t="n">
        <v>2.419</v>
      </c>
      <c r="DA551" s="28" t="n">
        <v>2.14</v>
      </c>
      <c r="DB551" s="28" t="n">
        <v>2.684</v>
      </c>
      <c r="DC551" s="28" t="n">
        <v>3.239</v>
      </c>
      <c r="DD551" s="28" t="n">
        <v>2.224</v>
      </c>
    </row>
    <row r="552" customFormat="false" ht="12.75" hidden="false" customHeight="false" outlineLevel="0" collapsed="false">
      <c r="A552" s="56" t="n">
        <v>36084</v>
      </c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28" t="n">
        <v>2.04685714285714</v>
      </c>
      <c r="AF552" s="28"/>
      <c r="AG552" s="28" t="n">
        <v>1.99685714285714</v>
      </c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 t="n">
        <v>2.2408</v>
      </c>
      <c r="BL552" s="4"/>
      <c r="BM552" s="4" t="n">
        <v>2.2158</v>
      </c>
      <c r="BN552" s="4" t="n">
        <v>2.3708</v>
      </c>
      <c r="BO552" s="4" t="n">
        <v>1.89828254</v>
      </c>
      <c r="BP552" s="4" t="n">
        <v>2.5908</v>
      </c>
      <c r="BQ552" s="4" t="n">
        <v>2.20455</v>
      </c>
      <c r="BR552" s="4" t="n">
        <v>2.1658</v>
      </c>
      <c r="BS552" s="4" t="n">
        <v>2.24955</v>
      </c>
      <c r="BT552" s="4" t="n">
        <v>2.2333</v>
      </c>
      <c r="BU552" s="4" t="n">
        <v>2.2858</v>
      </c>
      <c r="BV552" s="4" t="n">
        <v>2.5033</v>
      </c>
      <c r="BW552" s="4" t="n">
        <v>2.285</v>
      </c>
      <c r="BX552" s="4" t="n">
        <v>2.6658</v>
      </c>
      <c r="BY552" s="4" t="n">
        <v>3.1208</v>
      </c>
      <c r="BZ552" s="4" t="n">
        <v>2.2258</v>
      </c>
      <c r="CA552" s="28" t="n">
        <v>2.254</v>
      </c>
      <c r="CB552" s="28"/>
      <c r="CC552" s="28" t="n">
        <v>2.18185714285714</v>
      </c>
      <c r="CD552" s="28" t="n">
        <v>1.647229815</v>
      </c>
      <c r="CE552" s="28" t="n">
        <v>2.22935714285714</v>
      </c>
      <c r="CF552" s="28" t="n">
        <v>1.98185714285714</v>
      </c>
      <c r="CG552" s="28" t="n">
        <v>1.90310714285714</v>
      </c>
      <c r="CH552" s="28" t="n">
        <v>1.83185714285714</v>
      </c>
      <c r="CI552" s="28" t="n">
        <v>2.03935714285714</v>
      </c>
      <c r="CJ552" s="28" t="n">
        <v>2.15935714285714</v>
      </c>
      <c r="CK552" s="28" t="n">
        <v>2.25685714285714</v>
      </c>
      <c r="CL552" s="28" t="n">
        <v>1.73</v>
      </c>
      <c r="CM552" s="28" t="n">
        <v>2.33185714285714</v>
      </c>
      <c r="CN552" s="28" t="n">
        <v>2.44435714285714</v>
      </c>
      <c r="CO552" s="28" t="n">
        <v>2.05185714285714</v>
      </c>
      <c r="CP552" s="4"/>
      <c r="CR552" s="28" t="n">
        <v>2.399</v>
      </c>
      <c r="CS552" s="28" t="n">
        <v>1.79138267</v>
      </c>
      <c r="CT552" s="28" t="n">
        <v>2.634</v>
      </c>
      <c r="CU552" s="28" t="n">
        <v>2.194</v>
      </c>
      <c r="CV552" s="28" t="n">
        <v>2.1315</v>
      </c>
      <c r="CW552" s="28" t="n">
        <v>2.1615</v>
      </c>
      <c r="CX552" s="28" t="n">
        <v>2.2465</v>
      </c>
      <c r="CY552" s="28" t="n">
        <v>2.3065</v>
      </c>
      <c r="CZ552" s="28" t="n">
        <v>2.4365</v>
      </c>
      <c r="DA552" s="28" t="n">
        <v>2.17</v>
      </c>
      <c r="DB552" s="28" t="n">
        <v>2.689</v>
      </c>
      <c r="DC552" s="28" t="n">
        <v>3.244</v>
      </c>
      <c r="DD552" s="28" t="n">
        <v>2.229</v>
      </c>
    </row>
    <row r="553" customFormat="false" ht="12.75" hidden="false" customHeight="false" outlineLevel="0" collapsed="false">
      <c r="A553" s="56" t="n">
        <v>36087</v>
      </c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28" t="n">
        <v>2.06107142857143</v>
      </c>
      <c r="AF553" s="28"/>
      <c r="AG553" s="28" t="n">
        <v>2.00357142857143</v>
      </c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 t="n">
        <v>2.2945</v>
      </c>
      <c r="BL553" s="4"/>
      <c r="BM553" s="4" t="n">
        <v>2.267</v>
      </c>
      <c r="BN553" s="4" t="n">
        <v>2.427</v>
      </c>
      <c r="BO553" s="4" t="n">
        <v>1.89828254</v>
      </c>
      <c r="BP553" s="4" t="n">
        <v>2.6495</v>
      </c>
      <c r="BQ553" s="4" t="n">
        <v>2.257</v>
      </c>
      <c r="BR553" s="4" t="n">
        <v>2.2195</v>
      </c>
      <c r="BS553" s="4" t="n">
        <v>2.307</v>
      </c>
      <c r="BT553" s="4" t="n">
        <v>2.2895</v>
      </c>
      <c r="BU553" s="4" t="n">
        <v>2.342</v>
      </c>
      <c r="BV553" s="4" t="n">
        <v>2.587</v>
      </c>
      <c r="BW553" s="4" t="n">
        <v>2.33</v>
      </c>
      <c r="BX553" s="4" t="n">
        <v>2.742</v>
      </c>
      <c r="BY553" s="4" t="n">
        <v>3.192</v>
      </c>
      <c r="BZ553" s="4" t="n">
        <v>2.2795</v>
      </c>
      <c r="CA553" s="28" t="n">
        <v>2.259</v>
      </c>
      <c r="CB553" s="28"/>
      <c r="CC553" s="28" t="n">
        <v>2.19357142857143</v>
      </c>
      <c r="CD553" s="28" t="n">
        <v>1.647229815</v>
      </c>
      <c r="CE553" s="28" t="n">
        <v>2.24357142857143</v>
      </c>
      <c r="CF553" s="28" t="n">
        <v>1.99357142857143</v>
      </c>
      <c r="CG553" s="28" t="n">
        <v>1.91982142857143</v>
      </c>
      <c r="CH553" s="28" t="n">
        <v>1.85107142857143</v>
      </c>
      <c r="CI553" s="28" t="n">
        <v>2.05607142857143</v>
      </c>
      <c r="CJ553" s="28" t="n">
        <v>2.17107142857143</v>
      </c>
      <c r="CK553" s="28" t="n">
        <v>2.28732142857143</v>
      </c>
      <c r="CL553" s="28" t="n">
        <v>1.73</v>
      </c>
      <c r="CM553" s="28" t="n">
        <v>2.34357142857143</v>
      </c>
      <c r="CN553" s="28" t="n">
        <v>2.45607142857143</v>
      </c>
      <c r="CO553" s="28" t="n">
        <v>2.06357142857143</v>
      </c>
      <c r="CP553" s="4"/>
      <c r="CR553" s="28" t="n">
        <v>2.404</v>
      </c>
      <c r="CS553" s="28" t="n">
        <v>1.79138267</v>
      </c>
      <c r="CT553" s="28" t="n">
        <v>2.639</v>
      </c>
      <c r="CU553" s="28" t="n">
        <v>2.199</v>
      </c>
      <c r="CV553" s="28" t="n">
        <v>2.1365</v>
      </c>
      <c r="CW553" s="28" t="n">
        <v>2.169</v>
      </c>
      <c r="CX553" s="28" t="n">
        <v>2.254</v>
      </c>
      <c r="CY553" s="28" t="n">
        <v>2.3115</v>
      </c>
      <c r="CZ553" s="28" t="n">
        <v>2.444</v>
      </c>
      <c r="DA553" s="28" t="n">
        <v>2.185</v>
      </c>
      <c r="DB553" s="28" t="n">
        <v>2.694</v>
      </c>
      <c r="DC553" s="28" t="n">
        <v>3.249</v>
      </c>
      <c r="DD553" s="28" t="n">
        <v>2.234</v>
      </c>
    </row>
    <row r="554" customFormat="false" ht="12.75" hidden="false" customHeight="false" outlineLevel="0" collapsed="false">
      <c r="A554" s="56" t="n">
        <v>36088</v>
      </c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28" t="n">
        <v>2.05521428571429</v>
      </c>
      <c r="AF554" s="28"/>
      <c r="AG554" s="28" t="n">
        <v>1.99771428571429</v>
      </c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 t="n">
        <v>2.2758</v>
      </c>
      <c r="BL554" s="4"/>
      <c r="BM554" s="4" t="n">
        <v>2.2508</v>
      </c>
      <c r="BN554" s="4" t="n">
        <v>2.4058</v>
      </c>
      <c r="BO554" s="4" t="n">
        <v>1.89256132</v>
      </c>
      <c r="BP554" s="4" t="n">
        <v>2.6258</v>
      </c>
      <c r="BQ554" s="4" t="n">
        <v>2.2533</v>
      </c>
      <c r="BR554" s="4" t="n">
        <v>2.2058</v>
      </c>
      <c r="BS554" s="4" t="n">
        <v>2.29205</v>
      </c>
      <c r="BT554" s="4" t="n">
        <v>2.2758</v>
      </c>
      <c r="BU554" s="4" t="n">
        <v>2.3258</v>
      </c>
      <c r="BV554" s="4" t="n">
        <v>2.5708</v>
      </c>
      <c r="BW554" s="4" t="n">
        <v>2.3303</v>
      </c>
      <c r="BX554" s="4" t="n">
        <v>2.7208</v>
      </c>
      <c r="BY554" s="4" t="n">
        <v>3.1708</v>
      </c>
      <c r="BZ554" s="4" t="n">
        <v>2.2683</v>
      </c>
      <c r="CA554" s="28" t="n">
        <v>2.28651883173496</v>
      </c>
      <c r="CB554" s="28"/>
      <c r="CC554" s="28" t="n">
        <v>2.18771428571429</v>
      </c>
      <c r="CD554" s="28" t="n">
        <v>1.66395186928571</v>
      </c>
      <c r="CE554" s="28" t="n">
        <v>2.23521428571429</v>
      </c>
      <c r="CF554" s="28" t="n">
        <v>1.99521428571429</v>
      </c>
      <c r="CG554" s="28" t="n">
        <v>1.91771428571429</v>
      </c>
      <c r="CH554" s="28" t="n">
        <v>1.84271428571429</v>
      </c>
      <c r="CI554" s="28" t="n">
        <v>2.05021428571429</v>
      </c>
      <c r="CJ554" s="28" t="n">
        <v>2.16521428571429</v>
      </c>
      <c r="CK554" s="28" t="n">
        <v>2.29271428571429</v>
      </c>
      <c r="CL554" s="28" t="n">
        <v>1.75728571428571</v>
      </c>
      <c r="CM554" s="28" t="n">
        <v>2.33771428571429</v>
      </c>
      <c r="CN554" s="28" t="n">
        <v>2.45021428571429</v>
      </c>
      <c r="CO554" s="28" t="n">
        <v>2.05771428571429</v>
      </c>
      <c r="CP554" s="4"/>
      <c r="CR554" s="28" t="n">
        <v>2.43151883173496</v>
      </c>
      <c r="CS554" s="28" t="n">
        <v>1.82038028173496</v>
      </c>
      <c r="CT554" s="28" t="n">
        <v>2.67401883173496</v>
      </c>
      <c r="CU554" s="28" t="n">
        <v>2.24151883173496</v>
      </c>
      <c r="CV554" s="28" t="n">
        <v>2.16401883173496</v>
      </c>
      <c r="CW554" s="28" t="n">
        <v>2.19901883173496</v>
      </c>
      <c r="CX554" s="28" t="n">
        <v>2.28151883173496</v>
      </c>
      <c r="CY554" s="28" t="n">
        <v>2.33901883173496</v>
      </c>
      <c r="CZ554" s="28" t="n">
        <v>2.46401883173496</v>
      </c>
      <c r="DA554" s="28" t="n">
        <v>2.20751883173496</v>
      </c>
      <c r="DB554" s="28" t="n">
        <v>2.72151883173496</v>
      </c>
      <c r="DC554" s="28" t="n">
        <v>3.27651883173496</v>
      </c>
      <c r="DD554" s="28" t="n">
        <v>2.26151883173496</v>
      </c>
    </row>
    <row r="555" customFormat="false" ht="12.75" hidden="false" customHeight="false" outlineLevel="0" collapsed="false">
      <c r="A555" s="56" t="n">
        <v>36089</v>
      </c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28" t="n">
        <v>2.05507142857143</v>
      </c>
      <c r="AF555" s="28"/>
      <c r="AG555" s="28" t="n">
        <v>2.00507142857143</v>
      </c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 t="n">
        <v>2.272</v>
      </c>
      <c r="BL555" s="4"/>
      <c r="BM555" s="4" t="n">
        <v>2.247</v>
      </c>
      <c r="BN555" s="4" t="n">
        <v>2.397</v>
      </c>
      <c r="BO555" s="4" t="n">
        <v>1.90232193</v>
      </c>
      <c r="BP555" s="4" t="n">
        <v>2.612</v>
      </c>
      <c r="BQ555" s="4" t="n">
        <v>2.247</v>
      </c>
      <c r="BR555" s="4" t="n">
        <v>2.2145</v>
      </c>
      <c r="BS555" s="4" t="n">
        <v>2.2945</v>
      </c>
      <c r="BT555" s="4" t="n">
        <v>2.272</v>
      </c>
      <c r="BU555" s="4" t="n">
        <v>2.317</v>
      </c>
      <c r="BV555" s="4" t="n">
        <v>2.582</v>
      </c>
      <c r="BW555" s="4" t="n">
        <v>2.3158</v>
      </c>
      <c r="BX555" s="4" t="n">
        <v>2.702</v>
      </c>
      <c r="BY555" s="4" t="n">
        <v>3.157</v>
      </c>
      <c r="BZ555" s="4" t="n">
        <v>2.26325</v>
      </c>
      <c r="CA555" s="28" t="n">
        <v>2.27634551393728</v>
      </c>
      <c r="CB555" s="28"/>
      <c r="CC555" s="28" t="n">
        <v>2.19257142857143</v>
      </c>
      <c r="CD555" s="28" t="n">
        <v>1.66180707</v>
      </c>
      <c r="CE555" s="28" t="n">
        <v>2.24007142857143</v>
      </c>
      <c r="CF555" s="28" t="n">
        <v>1.99757142857143</v>
      </c>
      <c r="CG555" s="28" t="n">
        <v>1.92382142857143</v>
      </c>
      <c r="CH555" s="28" t="n">
        <v>1.85757142857143</v>
      </c>
      <c r="CI555" s="28" t="n">
        <v>2.05507142857143</v>
      </c>
      <c r="CJ555" s="28" t="n">
        <v>2.17007142857143</v>
      </c>
      <c r="CK555" s="28" t="n">
        <v>2.29882142857143</v>
      </c>
      <c r="CL555" s="28" t="n">
        <v>1.7575</v>
      </c>
      <c r="CM555" s="28" t="n">
        <v>2.34257142857143</v>
      </c>
      <c r="CN555" s="28" t="n">
        <v>2.45507142857143</v>
      </c>
      <c r="CO555" s="28" t="n">
        <v>2.07007142857143</v>
      </c>
      <c r="CP555" s="4"/>
      <c r="CR555" s="28" t="n">
        <v>2.42634551393728</v>
      </c>
      <c r="CS555" s="28" t="n">
        <v>1.80600696393728</v>
      </c>
      <c r="CT555" s="28" t="n">
        <v>2.66884551393728</v>
      </c>
      <c r="CU555" s="28" t="n">
        <v>2.23634551393728</v>
      </c>
      <c r="CV555" s="28" t="n">
        <v>2.15884551393728</v>
      </c>
      <c r="CW555" s="28" t="n">
        <v>2.19384551393728</v>
      </c>
      <c r="CX555" s="28" t="n">
        <v>2.27634551393728</v>
      </c>
      <c r="CY555" s="28" t="n">
        <v>2.33384551393728</v>
      </c>
      <c r="CZ555" s="28" t="n">
        <v>2.45884551393728</v>
      </c>
      <c r="DA555" s="28" t="n">
        <v>2.19314551393728</v>
      </c>
      <c r="DB555" s="28" t="n">
        <v>2.71634551393728</v>
      </c>
      <c r="DC555" s="28" t="n">
        <v>3.27134551393728</v>
      </c>
      <c r="DD555" s="28" t="n">
        <v>2.25634551393728</v>
      </c>
    </row>
    <row r="556" customFormat="false" ht="12.75" hidden="false" customHeight="false" outlineLevel="0" collapsed="false">
      <c r="A556" s="56" t="n">
        <v>36090</v>
      </c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28" t="n">
        <v>2.06478571428571</v>
      </c>
      <c r="AF556" s="28"/>
      <c r="AG556" s="28" t="n">
        <v>2.01478571428571</v>
      </c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 t="n">
        <v>2.2619</v>
      </c>
      <c r="BL556" s="4"/>
      <c r="BM556" s="4" t="n">
        <v>2.2444</v>
      </c>
      <c r="BN556" s="4" t="n">
        <v>2.3944</v>
      </c>
      <c r="BO556" s="4" t="n">
        <v>1.89992193</v>
      </c>
      <c r="BP556" s="4" t="n">
        <v>2.6019</v>
      </c>
      <c r="BQ556" s="4" t="n">
        <v>2.24065</v>
      </c>
      <c r="BR556" s="4" t="n">
        <v>2.1969</v>
      </c>
      <c r="BS556" s="4" t="n">
        <v>2.2844</v>
      </c>
      <c r="BT556" s="4" t="n">
        <v>2.2619</v>
      </c>
      <c r="BU556" s="4" t="n">
        <v>2.3144</v>
      </c>
      <c r="BV556" s="4" t="n">
        <v>2.5594</v>
      </c>
      <c r="BW556" s="4" t="n">
        <v>2.3234</v>
      </c>
      <c r="BX556" s="4" t="n">
        <v>2.6994</v>
      </c>
      <c r="BY556" s="4" t="n">
        <v>3.1494</v>
      </c>
      <c r="BZ556" s="4" t="n">
        <v>2.25565</v>
      </c>
      <c r="CA556" s="28" t="n">
        <v>2.28158294147435</v>
      </c>
      <c r="CB556" s="28"/>
      <c r="CC556" s="28" t="n">
        <v>2.20228571428571</v>
      </c>
      <c r="CD556" s="28" t="n">
        <v>1.66052135571429</v>
      </c>
      <c r="CE556" s="28" t="n">
        <v>2.24978571428571</v>
      </c>
      <c r="CF556" s="28" t="n">
        <v>2.00728571428571</v>
      </c>
      <c r="CG556" s="28" t="n">
        <v>1.93353571428571</v>
      </c>
      <c r="CH556" s="28" t="n">
        <v>1.86228571428571</v>
      </c>
      <c r="CI556" s="28" t="n">
        <v>2.06478571428571</v>
      </c>
      <c r="CJ556" s="28" t="n">
        <v>2.17978571428571</v>
      </c>
      <c r="CK556" s="28" t="n">
        <v>2.30853571428571</v>
      </c>
      <c r="CL556" s="28" t="n">
        <v>1.75871428571429</v>
      </c>
      <c r="CM556" s="28" t="n">
        <v>2.35228571428571</v>
      </c>
      <c r="CN556" s="28" t="n">
        <v>2.46478571428571</v>
      </c>
      <c r="CO556" s="28" t="n">
        <v>2.07978571428571</v>
      </c>
      <c r="CP556" s="4"/>
      <c r="CR556" s="28" t="n">
        <v>2.43158294147435</v>
      </c>
      <c r="CS556" s="28" t="n">
        <v>1.80984439147435</v>
      </c>
      <c r="CT556" s="28" t="n">
        <v>2.67158294147435</v>
      </c>
      <c r="CU556" s="28" t="n">
        <v>2.24158294147435</v>
      </c>
      <c r="CV556" s="28" t="n">
        <v>2.16408294147435</v>
      </c>
      <c r="CW556" s="28" t="n">
        <v>2.19908294147435</v>
      </c>
      <c r="CX556" s="28" t="n">
        <v>2.28158294147435</v>
      </c>
      <c r="CY556" s="28" t="n">
        <v>2.33908294147435</v>
      </c>
      <c r="CZ556" s="28" t="n">
        <v>2.46408294147435</v>
      </c>
      <c r="DA556" s="28" t="n">
        <v>2.19698294147435</v>
      </c>
      <c r="DB556" s="28" t="n">
        <v>2.72158294147435</v>
      </c>
      <c r="DC556" s="28" t="n">
        <v>3.27658294147435</v>
      </c>
      <c r="DD556" s="28" t="n">
        <v>2.26158294147435</v>
      </c>
    </row>
    <row r="557" customFormat="false" ht="12.75" hidden="false" customHeight="false" outlineLevel="0" collapsed="false">
      <c r="A557" s="56" t="n">
        <v>36091</v>
      </c>
      <c r="AE557" s="28" t="n">
        <v>2.07371428571429</v>
      </c>
      <c r="AF557" s="28"/>
      <c r="AG557" s="28" t="n">
        <v>2.03221428571429</v>
      </c>
      <c r="BK557" s="2" t="n">
        <v>2.3648</v>
      </c>
      <c r="BM557" s="2" t="n">
        <v>2.3598</v>
      </c>
      <c r="BN557" s="2" t="n">
        <v>2.5098</v>
      </c>
      <c r="BO557" s="2" t="n">
        <v>1.893249025</v>
      </c>
      <c r="BP557" s="2" t="n">
        <v>2.7098</v>
      </c>
      <c r="BQ557" s="2" t="n">
        <v>2.3248</v>
      </c>
      <c r="BR557" s="2" t="n">
        <v>2.27855</v>
      </c>
      <c r="BS557" s="2" t="n">
        <v>2.3523</v>
      </c>
      <c r="BT557" s="2" t="n">
        <v>2.3648</v>
      </c>
      <c r="BU557" s="2" t="n">
        <v>2.4173</v>
      </c>
      <c r="BV557" s="2" t="n">
        <v>2.64105</v>
      </c>
      <c r="BW557" s="2" t="n">
        <v>2.3498</v>
      </c>
      <c r="BX557" s="2" t="n">
        <v>2.8048</v>
      </c>
      <c r="BY557" s="2" t="n">
        <v>3.2598</v>
      </c>
      <c r="BZ557" s="2" t="n">
        <v>2.3498</v>
      </c>
      <c r="CA557" s="28" t="n">
        <v>2.3550430523918</v>
      </c>
      <c r="CB557" s="28"/>
      <c r="CC557" s="28" t="n">
        <v>2.21971428571429</v>
      </c>
      <c r="CD557" s="28" t="n">
        <v>1.678829135</v>
      </c>
      <c r="CE557" s="28" t="n">
        <v>2.26771428571429</v>
      </c>
      <c r="CF557" s="28" t="n">
        <v>2.02471428571429</v>
      </c>
      <c r="CG557" s="28" t="n">
        <v>1.93721428571429</v>
      </c>
      <c r="CH557" s="28" t="n">
        <v>1.86471428571429</v>
      </c>
      <c r="CI557" s="28" t="n">
        <v>2.07371428571429</v>
      </c>
      <c r="CJ557" s="28" t="n">
        <v>2.19721428571429</v>
      </c>
      <c r="CK557" s="28" t="n">
        <v>2.31471428571429</v>
      </c>
      <c r="CL557" s="28" t="n">
        <v>1.769</v>
      </c>
      <c r="CM557" s="28" t="n">
        <v>2.36971428571429</v>
      </c>
      <c r="CN557" s="28" t="n">
        <v>2.48221428571429</v>
      </c>
      <c r="CO557" s="28" t="n">
        <v>2.09721428571429</v>
      </c>
      <c r="CR557" s="28" t="n">
        <v>2.5050430523918</v>
      </c>
      <c r="CS557" s="28" t="n">
        <v>1.8966854473918</v>
      </c>
      <c r="CT557" s="28" t="n">
        <v>2.7350430523918</v>
      </c>
      <c r="CU557" s="28" t="n">
        <v>2.3150430523918</v>
      </c>
      <c r="CV557" s="28" t="n">
        <v>2.2375430523918</v>
      </c>
      <c r="CW557" s="28" t="n">
        <v>2.2725430523918</v>
      </c>
      <c r="CX557" s="28" t="n">
        <v>2.3550430523918</v>
      </c>
      <c r="CY557" s="28" t="n">
        <v>2.4125430523918</v>
      </c>
      <c r="CZ557" s="28" t="n">
        <v>2.5375430523918</v>
      </c>
      <c r="DA557" s="28" t="n">
        <v>2.2594430523918</v>
      </c>
      <c r="DB557" s="28" t="n">
        <v>2.7950430523918</v>
      </c>
      <c r="DC557" s="28" t="n">
        <v>3.3500430523918</v>
      </c>
      <c r="DD557" s="28" t="n">
        <v>2.3350430523918</v>
      </c>
    </row>
    <row r="558" customFormat="false" ht="12.75" hidden="false" customHeight="false" outlineLevel="0" collapsed="false">
      <c r="A558" s="56" t="n">
        <v>36094</v>
      </c>
      <c r="AE558" s="28" t="n">
        <v>2.05314285714286</v>
      </c>
      <c r="AF558" s="28"/>
      <c r="AG558" s="28" t="n">
        <v>2.00364285714286</v>
      </c>
      <c r="BK558" s="2" t="n">
        <v>2.2215</v>
      </c>
      <c r="BM558" s="2" t="n">
        <v>2.204</v>
      </c>
      <c r="BN558" s="2" t="n">
        <v>2.354</v>
      </c>
      <c r="BO558" s="2" t="n">
        <v>1.844935715</v>
      </c>
      <c r="BP558" s="2" t="n">
        <v>2.5415</v>
      </c>
      <c r="BQ558" s="2" t="n">
        <v>2.204</v>
      </c>
      <c r="BR558" s="2" t="n">
        <v>2.159</v>
      </c>
      <c r="BS558" s="2" t="n">
        <v>2.239</v>
      </c>
      <c r="BT558" s="2" t="n">
        <v>2.2215</v>
      </c>
      <c r="BU558" s="2" t="n">
        <v>2.2715</v>
      </c>
      <c r="BV558" s="2" t="n">
        <v>2.5165</v>
      </c>
      <c r="BW558" s="2" t="n">
        <v>2.2568</v>
      </c>
      <c r="BX558" s="2" t="n">
        <v>2.634</v>
      </c>
      <c r="BY558" s="2" t="n">
        <v>3.084</v>
      </c>
      <c r="BZ558" s="2" t="n">
        <v>2.214</v>
      </c>
      <c r="CA558" s="28" t="n">
        <v>2.273531155596</v>
      </c>
      <c r="CB558" s="28"/>
      <c r="CC558" s="28" t="n">
        <v>2.19114285714286</v>
      </c>
      <c r="CD558" s="28" t="n">
        <v>1.65260105142857</v>
      </c>
      <c r="CE558" s="28" t="n">
        <v>2.23914285714286</v>
      </c>
      <c r="CF558" s="28" t="n">
        <v>1.99614285714286</v>
      </c>
      <c r="CG558" s="28" t="n">
        <v>1.91614285714286</v>
      </c>
      <c r="CH558" s="28" t="n">
        <v>1.85864285714286</v>
      </c>
      <c r="CI558" s="28" t="n">
        <v>2.05314285714286</v>
      </c>
      <c r="CJ558" s="28" t="n">
        <v>2.16864285714286</v>
      </c>
      <c r="CK558" s="28" t="n">
        <v>2.27864285714286</v>
      </c>
      <c r="CL558" s="28" t="n">
        <v>1.73542857142857</v>
      </c>
      <c r="CM558" s="28" t="n">
        <v>2.34114285714286</v>
      </c>
      <c r="CN558" s="28" t="n">
        <v>2.45364285714286</v>
      </c>
      <c r="CO558" s="28" t="n">
        <v>2.06364285714286</v>
      </c>
      <c r="CR558" s="28" t="n">
        <v>2.421031155596</v>
      </c>
      <c r="CS558" s="28" t="n">
        <v>1.790616895596</v>
      </c>
      <c r="CT558" s="28" t="n">
        <v>2.651031155596</v>
      </c>
      <c r="CU558" s="28" t="n">
        <v>2.231031155596</v>
      </c>
      <c r="CV558" s="28" t="n">
        <v>2.153531155596</v>
      </c>
      <c r="CW558" s="28" t="n">
        <v>2.188531155596</v>
      </c>
      <c r="CX558" s="28" t="n">
        <v>2.273531155596</v>
      </c>
      <c r="CY558" s="28" t="n">
        <v>2.331031155596</v>
      </c>
      <c r="CZ558" s="28" t="n">
        <v>2.453531155596</v>
      </c>
      <c r="DA558" s="28" t="n">
        <v>2.176031155596</v>
      </c>
      <c r="DB558" s="28" t="n">
        <v>2.751031155596</v>
      </c>
      <c r="DC558" s="28" t="n">
        <v>3.271031155596</v>
      </c>
      <c r="DD558" s="28" t="n">
        <v>2.251031155596</v>
      </c>
    </row>
    <row r="559" customFormat="false" ht="12.75" hidden="false" customHeight="false" outlineLevel="0" collapsed="false">
      <c r="A559" s="56" t="n">
        <v>36095</v>
      </c>
      <c r="AE559" s="28" t="n">
        <v>2.047</v>
      </c>
      <c r="AF559" s="28"/>
      <c r="AG559" s="28" t="n">
        <v>1.9975</v>
      </c>
      <c r="BK559" s="2" t="n">
        <v>2.1691</v>
      </c>
      <c r="BM559" s="2" t="n">
        <v>2.1466</v>
      </c>
      <c r="BN559" s="2" t="n">
        <v>2.2966</v>
      </c>
      <c r="BO559" s="2" t="n">
        <v>1.729065725</v>
      </c>
      <c r="BP559" s="2" t="n">
        <v>2.4841</v>
      </c>
      <c r="BQ559" s="2" t="n">
        <v>2.1466</v>
      </c>
      <c r="BR559" s="2" t="n">
        <v>2.1066</v>
      </c>
      <c r="BS559" s="2" t="n">
        <v>2.1866</v>
      </c>
      <c r="BT559" s="2" t="n">
        <v>2.1691</v>
      </c>
      <c r="BU559" s="2" t="n">
        <v>2.2216</v>
      </c>
      <c r="BV559" s="2" t="n">
        <v>2.4641</v>
      </c>
      <c r="BW559" s="2" t="n">
        <v>2.12035</v>
      </c>
      <c r="BX559" s="2" t="n">
        <v>2.5566</v>
      </c>
      <c r="BY559" s="2" t="n">
        <v>3.0066</v>
      </c>
      <c r="BZ559" s="2" t="n">
        <v>2.1416</v>
      </c>
      <c r="CA559" s="28" t="n">
        <v>2.25218753888381</v>
      </c>
      <c r="CB559" s="28"/>
      <c r="CC559" s="28" t="n">
        <v>2.185</v>
      </c>
      <c r="CD559" s="28" t="n">
        <v>1.63775249</v>
      </c>
      <c r="CE559" s="28" t="n">
        <v>2.233</v>
      </c>
      <c r="CF559" s="28" t="n">
        <v>1.995</v>
      </c>
      <c r="CG559" s="28" t="n">
        <v>1.92</v>
      </c>
      <c r="CH559" s="28" t="n">
        <v>1.8475</v>
      </c>
      <c r="CI559" s="28" t="n">
        <v>2.047</v>
      </c>
      <c r="CJ559" s="28" t="n">
        <v>2.1625</v>
      </c>
      <c r="CK559" s="28" t="n">
        <v>2.29</v>
      </c>
      <c r="CL559" s="28" t="n">
        <v>1.74</v>
      </c>
      <c r="CM559" s="28" t="n">
        <v>2.335</v>
      </c>
      <c r="CN559" s="28" t="n">
        <v>2.4475</v>
      </c>
      <c r="CO559" s="28" t="n">
        <v>2.0575</v>
      </c>
      <c r="CR559" s="28" t="n">
        <v>2.39968753888381</v>
      </c>
      <c r="CS559" s="28" t="n">
        <v>1.77387327888381</v>
      </c>
      <c r="CT559" s="28" t="n">
        <v>2.62968753888381</v>
      </c>
      <c r="CU559" s="28" t="n">
        <v>2.20968753888381</v>
      </c>
      <c r="CV559" s="28" t="n">
        <v>2.13468753888381</v>
      </c>
      <c r="CW559" s="28" t="n">
        <v>2.17468753888381</v>
      </c>
      <c r="CX559" s="28" t="n">
        <v>2.25218753888381</v>
      </c>
      <c r="CY559" s="28" t="n">
        <v>2.30968753888381</v>
      </c>
      <c r="CZ559" s="28" t="n">
        <v>2.43468753888381</v>
      </c>
      <c r="DA559" s="28" t="n">
        <v>2.15928753888381</v>
      </c>
      <c r="DB559" s="28" t="n">
        <v>2.72968753888381</v>
      </c>
      <c r="DC559" s="28" t="n">
        <v>3.24968753888381</v>
      </c>
      <c r="DD559" s="28" t="n">
        <v>2.22968753888381</v>
      </c>
    </row>
    <row r="560" customFormat="false" ht="12.75" hidden="false" customHeight="false" outlineLevel="0" collapsed="false">
      <c r="A560" s="56" t="n">
        <v>36096</v>
      </c>
      <c r="AE560" s="28" t="n">
        <v>2.05514285714286</v>
      </c>
      <c r="AF560" s="28"/>
      <c r="AG560" s="28" t="n">
        <v>2.00564285714286</v>
      </c>
      <c r="BK560" s="2" t="n">
        <v>2.27525</v>
      </c>
      <c r="BM560" s="2" t="n">
        <v>2.25275</v>
      </c>
      <c r="BN560" s="2" t="n">
        <v>2.40275</v>
      </c>
      <c r="BO560" s="2" t="n">
        <v>1.826465725</v>
      </c>
      <c r="BP560" s="2" t="n">
        <v>2.62275</v>
      </c>
      <c r="BQ560" s="2" t="n">
        <v>2.25025</v>
      </c>
      <c r="BR560" s="2" t="n">
        <v>2.19525</v>
      </c>
      <c r="BS560" s="2" t="n">
        <v>2.28775</v>
      </c>
      <c r="BT560" s="2" t="n">
        <v>2.27775</v>
      </c>
      <c r="BU560" s="2" t="n">
        <v>2.31775</v>
      </c>
      <c r="BV560" s="2" t="n">
        <v>2.53275</v>
      </c>
      <c r="BW560" s="2" t="n">
        <v>2.31775</v>
      </c>
      <c r="BX560" s="2" t="n">
        <v>2.68775</v>
      </c>
      <c r="BY560" s="2" t="n">
        <v>3.18275</v>
      </c>
      <c r="BZ560" s="2" t="n">
        <v>2.25775</v>
      </c>
      <c r="CA560" s="28" t="n">
        <v>2.27015492137449</v>
      </c>
      <c r="CB560" s="28"/>
      <c r="CC560" s="28" t="n">
        <v>2.19314285714286</v>
      </c>
      <c r="CD560" s="28" t="n">
        <v>1.64094010571429</v>
      </c>
      <c r="CE560" s="28" t="n">
        <v>2.24114285714286</v>
      </c>
      <c r="CF560" s="28" t="n">
        <v>2.00314285714286</v>
      </c>
      <c r="CG560" s="28" t="n">
        <v>1.92314285714286</v>
      </c>
      <c r="CH560" s="28" t="n">
        <v>1.85564285714286</v>
      </c>
      <c r="CI560" s="28" t="n">
        <v>2.05514285714286</v>
      </c>
      <c r="CJ560" s="28" t="n">
        <v>2.17064285714286</v>
      </c>
      <c r="CK560" s="28" t="n">
        <v>2.30564285714286</v>
      </c>
      <c r="CL560" s="28" t="n">
        <v>1.74671428571429</v>
      </c>
      <c r="CM560" s="28" t="n">
        <v>2.34314285714286</v>
      </c>
      <c r="CN560" s="28" t="n">
        <v>2.45564285714286</v>
      </c>
      <c r="CO560" s="28" t="n">
        <v>2.06564285714286</v>
      </c>
      <c r="CR560" s="28" t="n">
        <v>2.41765492137449</v>
      </c>
      <c r="CS560" s="28" t="n">
        <v>1.78364066137449</v>
      </c>
      <c r="CT560" s="28" t="n">
        <v>2.64765492137449</v>
      </c>
      <c r="CU560" s="28" t="n">
        <v>2.22765492137449</v>
      </c>
      <c r="CV560" s="28" t="n">
        <v>2.15265492137449</v>
      </c>
      <c r="CW560" s="28" t="n">
        <v>2.19265492137449</v>
      </c>
      <c r="CX560" s="28" t="n">
        <v>2.27015492137449</v>
      </c>
      <c r="CY560" s="28" t="n">
        <v>2.32765492137449</v>
      </c>
      <c r="CZ560" s="28" t="n">
        <v>2.45265492137449</v>
      </c>
      <c r="DA560" s="28" t="n">
        <v>2.16905492137449</v>
      </c>
      <c r="DB560" s="28" t="n">
        <v>2.74765492137449</v>
      </c>
      <c r="DC560" s="28" t="n">
        <v>3.26765492137449</v>
      </c>
      <c r="DD560" s="28" t="n">
        <v>2.25265492137449</v>
      </c>
    </row>
    <row r="561" customFormat="false" ht="12.75" hidden="false" customHeight="false" outlineLevel="0" collapsed="false">
      <c r="A561" s="56" t="n">
        <v>36097</v>
      </c>
      <c r="AE561" s="28" t="n">
        <v>2.03964285714286</v>
      </c>
      <c r="AF561" s="28"/>
      <c r="AG561" s="28" t="n">
        <v>1.98964285714286</v>
      </c>
      <c r="BK561" s="2" t="n">
        <v>2.23275</v>
      </c>
      <c r="BM561" s="2" t="n">
        <v>2.21525</v>
      </c>
      <c r="BN561" s="2" t="n">
        <v>2.35025</v>
      </c>
      <c r="BO561" s="2" t="n">
        <v>1.81572906</v>
      </c>
      <c r="BP561" s="2" t="n">
        <v>2.56525</v>
      </c>
      <c r="BQ561" s="2" t="n">
        <v>2.20025</v>
      </c>
      <c r="BR561" s="2" t="n">
        <v>2.149</v>
      </c>
      <c r="BS561" s="2" t="n">
        <v>2.2365</v>
      </c>
      <c r="BT561" s="2" t="n">
        <v>2.23275</v>
      </c>
      <c r="BU561" s="2" t="n">
        <v>2.27025</v>
      </c>
      <c r="BV561" s="2" t="n">
        <v>2.484</v>
      </c>
      <c r="BW561" s="2" t="n">
        <v>2.24025</v>
      </c>
      <c r="BX561" s="2" t="n">
        <v>2.64025</v>
      </c>
      <c r="BY561" s="2" t="n">
        <v>3.15025</v>
      </c>
      <c r="BZ561" s="2" t="n">
        <v>2.20775</v>
      </c>
      <c r="CA561" s="28" t="n">
        <v>2.23801212176918</v>
      </c>
      <c r="CB561" s="28"/>
      <c r="CC561" s="28" t="n">
        <v>2.17714285714286</v>
      </c>
      <c r="CD561" s="28" t="n">
        <v>1.62375678071429</v>
      </c>
      <c r="CE561" s="28" t="n">
        <v>2.22214285714286</v>
      </c>
      <c r="CF561" s="28" t="n">
        <v>1.98714285714286</v>
      </c>
      <c r="CG561" s="28" t="n">
        <v>1.91214285714286</v>
      </c>
      <c r="CH561" s="28" t="n">
        <v>1.83964285714286</v>
      </c>
      <c r="CI561" s="28" t="n">
        <v>2.03964285714286</v>
      </c>
      <c r="CJ561" s="28" t="n">
        <v>2.15714285714286</v>
      </c>
      <c r="CK561" s="28" t="n">
        <v>2.29464285714286</v>
      </c>
      <c r="CL561" s="28" t="n">
        <v>1.72571428571429</v>
      </c>
      <c r="CM561" s="28" t="n">
        <v>2.32714285714286</v>
      </c>
      <c r="CN561" s="28" t="n">
        <v>2.43964285714286</v>
      </c>
      <c r="CO561" s="28" t="n">
        <v>2.04964285714286</v>
      </c>
      <c r="CR561" s="28" t="n">
        <v>2.38551212176918</v>
      </c>
      <c r="CS561" s="28" t="n">
        <v>1.76009786176918</v>
      </c>
      <c r="CT561" s="28" t="n">
        <v>2.62551212176918</v>
      </c>
      <c r="CU561" s="28" t="n">
        <v>2.20051212176918</v>
      </c>
      <c r="CV561" s="28" t="n">
        <v>2.12051212176918</v>
      </c>
      <c r="CW561" s="28" t="n">
        <v>2.16301212176918</v>
      </c>
      <c r="CX561" s="28" t="n">
        <v>2.23801212176918</v>
      </c>
      <c r="CY561" s="28" t="n">
        <v>2.29551212176918</v>
      </c>
      <c r="CZ561" s="28" t="n">
        <v>2.42051212176918</v>
      </c>
      <c r="DA561" s="28" t="n">
        <v>2.12551212176918</v>
      </c>
      <c r="DB561" s="28" t="n">
        <v>2.71551212176918</v>
      </c>
      <c r="DC561" s="28" t="n">
        <v>3.23551212176918</v>
      </c>
      <c r="DD561" s="28" t="n">
        <v>2.22051212176918</v>
      </c>
    </row>
    <row r="562" customFormat="false" ht="12.75" hidden="false" customHeight="false" outlineLevel="0" collapsed="false">
      <c r="A562" s="56" t="n">
        <v>36098</v>
      </c>
      <c r="AE562" s="28" t="n">
        <v>2.07028571428571</v>
      </c>
      <c r="AF562" s="28"/>
      <c r="AG562" s="28" t="n">
        <v>2.01778571428571</v>
      </c>
      <c r="BK562" s="2" t="n">
        <v>2.322</v>
      </c>
      <c r="BM562" s="2" t="n">
        <v>2.3095</v>
      </c>
      <c r="BN562" s="2" t="n">
        <v>2.442</v>
      </c>
      <c r="BO562" s="2" t="n">
        <v>1.90747906</v>
      </c>
      <c r="BP562" s="2" t="n">
        <v>2.667</v>
      </c>
      <c r="BQ562" s="2" t="n">
        <v>2.277</v>
      </c>
      <c r="BR562" s="2" t="n">
        <v>2.2245</v>
      </c>
      <c r="BS562" s="2" t="n">
        <v>2.3095</v>
      </c>
      <c r="BT562" s="2" t="n">
        <v>2.322</v>
      </c>
      <c r="BU562" s="2" t="n">
        <v>2.367</v>
      </c>
      <c r="BV562" s="2" t="n">
        <v>2.5695</v>
      </c>
      <c r="BW562" s="2" t="n">
        <v>1.85634571</v>
      </c>
      <c r="BX562" s="2" t="n">
        <v>2.732</v>
      </c>
      <c r="BY562" s="2" t="n">
        <v>3.237</v>
      </c>
      <c r="BZ562" s="2" t="n">
        <v>2.317</v>
      </c>
      <c r="CA562" s="28" t="n">
        <v>2.3257887344286</v>
      </c>
      <c r="CB562" s="28"/>
      <c r="CC562" s="28" t="n">
        <v>2.20528571428571</v>
      </c>
      <c r="CD562" s="28" t="n">
        <v>1.65189963785714</v>
      </c>
      <c r="CE562" s="28" t="n">
        <v>2.25028571428571</v>
      </c>
      <c r="CF562" s="28" t="n">
        <v>2.01778571428571</v>
      </c>
      <c r="CG562" s="28" t="n">
        <v>1.93278571428571</v>
      </c>
      <c r="CH562" s="28" t="n">
        <v>1.86153571428571</v>
      </c>
      <c r="CI562" s="28" t="n">
        <v>2.07028571428571</v>
      </c>
      <c r="CJ562" s="28" t="n">
        <v>2.18528571428571</v>
      </c>
      <c r="CK562" s="28" t="n">
        <v>2.31528571428571</v>
      </c>
      <c r="CL562" s="28" t="n">
        <v>1.64175034464286</v>
      </c>
      <c r="CM562" s="28" t="n">
        <v>2.35528571428571</v>
      </c>
      <c r="CN562" s="28" t="n">
        <v>2.46778571428571</v>
      </c>
      <c r="CO562" s="28" t="n">
        <v>2.08028571428571</v>
      </c>
      <c r="CR562" s="28" t="n">
        <v>2.4707887344286</v>
      </c>
      <c r="CS562" s="28" t="n">
        <v>1.8453744744286</v>
      </c>
      <c r="CT562" s="28" t="n">
        <v>2.7057887344286</v>
      </c>
      <c r="CU562" s="28" t="n">
        <v>2.2857887344286</v>
      </c>
      <c r="CV562" s="28" t="n">
        <v>2.2057887344286</v>
      </c>
      <c r="CW562" s="28" t="n">
        <v>2.2482887344286</v>
      </c>
      <c r="CX562" s="28" t="n">
        <v>2.3257887344286</v>
      </c>
      <c r="CY562" s="28" t="n">
        <v>2.3807887344286</v>
      </c>
      <c r="CZ562" s="28" t="n">
        <v>2.5107887344286</v>
      </c>
      <c r="DA562" s="28" t="n">
        <v>1.8350844694286</v>
      </c>
      <c r="DB562" s="28" t="n">
        <v>2.8007887344286</v>
      </c>
      <c r="DC562" s="28" t="n">
        <v>3.3207887344286</v>
      </c>
      <c r="DD562" s="28" t="n">
        <v>2.3057887344286</v>
      </c>
    </row>
    <row r="563" customFormat="false" ht="12.75" hidden="false" customHeight="false" outlineLevel="0" collapsed="false">
      <c r="A563" s="56" t="n">
        <v>36101</v>
      </c>
      <c r="AE563" s="28" t="n">
        <v>2.09321428571429</v>
      </c>
      <c r="AF563" s="28"/>
      <c r="AG563" s="28" t="n">
        <v>2.03321428571429</v>
      </c>
      <c r="BK563" s="2" t="n">
        <v>2.37025</v>
      </c>
      <c r="BM563" s="2" t="n">
        <v>2.34525</v>
      </c>
      <c r="BN563" s="2" t="n">
        <v>2.48525</v>
      </c>
      <c r="BO563" s="2" t="n">
        <v>1.89171236</v>
      </c>
      <c r="BP563" s="2" t="n">
        <v>2.71025</v>
      </c>
      <c r="BQ563" s="2" t="n">
        <v>2.30525</v>
      </c>
      <c r="BR563" s="2" t="n">
        <v>2.244</v>
      </c>
      <c r="BS563" s="2" t="n">
        <v>2.31775</v>
      </c>
      <c r="BT563" s="2" t="n">
        <v>2.36275</v>
      </c>
      <c r="BU563" s="2" t="n">
        <v>2.40525</v>
      </c>
      <c r="BV563" s="2" t="n">
        <v>2.604</v>
      </c>
      <c r="BW563" s="2" t="n">
        <v>2.3765</v>
      </c>
      <c r="BX563" s="2" t="n">
        <v>2.78025</v>
      </c>
      <c r="BY563" s="2" t="n">
        <v>3.29525</v>
      </c>
      <c r="BZ563" s="2" t="n">
        <v>2.34275</v>
      </c>
      <c r="CA563" s="28" t="n">
        <v>2.35933655394525</v>
      </c>
      <c r="CB563" s="28"/>
      <c r="CC563" s="28" t="n">
        <v>2.22071428571429</v>
      </c>
      <c r="CD563" s="28" t="n">
        <v>1.65860105142857</v>
      </c>
      <c r="CE563" s="28" t="n">
        <v>2.26571428571429</v>
      </c>
      <c r="CF563" s="28" t="n">
        <v>2.03321428571429</v>
      </c>
      <c r="CG563" s="28" t="n">
        <v>1.94321428571429</v>
      </c>
      <c r="CH563" s="28" t="n">
        <v>1.87321428571429</v>
      </c>
      <c r="CI563" s="28" t="n">
        <v>2.08821428571429</v>
      </c>
      <c r="CJ563" s="28" t="n">
        <v>2.20071428571429</v>
      </c>
      <c r="CK563" s="28" t="n">
        <v>2.32571428571429</v>
      </c>
      <c r="CL563" s="28" t="n">
        <v>1.75392857142857</v>
      </c>
      <c r="CM563" s="28" t="n">
        <v>2.37071428571429</v>
      </c>
      <c r="CN563" s="28" t="n">
        <v>2.48321428571429</v>
      </c>
      <c r="CO563" s="28" t="n">
        <v>2.09571428571429</v>
      </c>
      <c r="CR563" s="28" t="n">
        <v>2.49933655394525</v>
      </c>
      <c r="CS563" s="28" t="n">
        <v>1.85519562394525</v>
      </c>
      <c r="CT563" s="28" t="n">
        <v>2.73433655394525</v>
      </c>
      <c r="CU563" s="28" t="n">
        <v>2.30433655394525</v>
      </c>
      <c r="CV563" s="28" t="n">
        <v>2.20933655394525</v>
      </c>
      <c r="CW563" s="28" t="n">
        <v>2.27683655394525</v>
      </c>
      <c r="CX563" s="28" t="n">
        <v>2.35433655394525</v>
      </c>
      <c r="CY563" s="28" t="n">
        <v>2.40933655394525</v>
      </c>
      <c r="CZ563" s="28" t="n">
        <v>2.51433655394525</v>
      </c>
      <c r="DA563" s="28" t="n">
        <v>2.23913655394525</v>
      </c>
      <c r="DB563" s="28" t="n">
        <v>2.82933655394525</v>
      </c>
      <c r="DC563" s="28" t="n">
        <v>3.34933655394525</v>
      </c>
      <c r="DD563" s="28" t="n">
        <v>2.33933655394525</v>
      </c>
    </row>
    <row r="564" customFormat="false" ht="12.75" hidden="false" customHeight="false" outlineLevel="0" collapsed="false">
      <c r="A564" s="56" t="n">
        <v>36102</v>
      </c>
      <c r="AE564" s="28" t="n">
        <v>2.06835714285714</v>
      </c>
      <c r="AF564" s="28"/>
      <c r="AG564" s="28" t="n">
        <v>2.01835714285714</v>
      </c>
      <c r="BK564" s="2" t="n">
        <v>2.31825</v>
      </c>
      <c r="BM564" s="2" t="n">
        <v>2.28825</v>
      </c>
      <c r="BN564" s="2" t="n">
        <v>2.43825</v>
      </c>
      <c r="BO564" s="2" t="n">
        <v>1.99825</v>
      </c>
      <c r="BP564" s="2" t="n">
        <v>2.66575</v>
      </c>
      <c r="BQ564" s="2" t="n">
        <v>2.26325</v>
      </c>
      <c r="BR564" s="2" t="n">
        <v>2.20825</v>
      </c>
      <c r="BS564" s="2" t="n">
        <v>2.27825</v>
      </c>
      <c r="BT564" s="2" t="n">
        <v>2.31825</v>
      </c>
      <c r="BU564" s="2" t="n">
        <v>2.36325</v>
      </c>
      <c r="BV564" s="2" t="n">
        <v>2.54325</v>
      </c>
      <c r="BW564" s="2" t="n">
        <v>2.35825</v>
      </c>
      <c r="BX564" s="2" t="n">
        <v>2.73825</v>
      </c>
      <c r="BY564" s="2" t="n">
        <v>3.28825</v>
      </c>
      <c r="BZ564" s="2" t="n">
        <v>2.29575</v>
      </c>
      <c r="CA564" s="28" t="n">
        <v>2.32074345595143</v>
      </c>
      <c r="CB564" s="28"/>
      <c r="CC564" s="28" t="n">
        <v>2.20585714285714</v>
      </c>
      <c r="CD564" s="28" t="n">
        <v>1.74585714285714</v>
      </c>
      <c r="CE564" s="28" t="n">
        <v>2.24835714285714</v>
      </c>
      <c r="CF564" s="28" t="n">
        <v>2.01585714285714</v>
      </c>
      <c r="CG564" s="28" t="n">
        <v>1.93085714285714</v>
      </c>
      <c r="CH564" s="28" t="n">
        <v>1.86085714285714</v>
      </c>
      <c r="CI564" s="28" t="n">
        <v>2.06835714285714</v>
      </c>
      <c r="CJ564" s="28" t="n">
        <v>2.18585714285714</v>
      </c>
      <c r="CK564" s="28" t="n">
        <v>2.32085714285714</v>
      </c>
      <c r="CL564" s="28" t="n">
        <v>1.74085714285714</v>
      </c>
      <c r="CM564" s="28" t="n">
        <v>2.35585714285714</v>
      </c>
      <c r="CN564" s="28" t="n">
        <v>2.46835714285714</v>
      </c>
      <c r="CO564" s="28" t="n">
        <v>2.08085714285714</v>
      </c>
      <c r="CR564" s="28" t="n">
        <v>2.46574345595143</v>
      </c>
      <c r="CS564" s="28" t="n">
        <v>1.94574345595143</v>
      </c>
      <c r="CT564" s="28" t="n">
        <v>2.70074345595143</v>
      </c>
      <c r="CU564" s="28" t="n">
        <v>2.27574345595143</v>
      </c>
      <c r="CV564" s="28" t="n">
        <v>2.18574345595143</v>
      </c>
      <c r="CW564" s="28" t="n">
        <v>2.24074345595143</v>
      </c>
      <c r="CX564" s="28" t="n">
        <v>2.32074345595143</v>
      </c>
      <c r="CY564" s="28" t="n">
        <v>2.37574345595143</v>
      </c>
      <c r="CZ564" s="28" t="n">
        <v>2.50574345595143</v>
      </c>
      <c r="DA564" s="28" t="n">
        <v>2.19574345595143</v>
      </c>
      <c r="DB564" s="28" t="n">
        <v>2.79574345595143</v>
      </c>
      <c r="DC564" s="28" t="n">
        <v>3.31574345595143</v>
      </c>
      <c r="DD564" s="28" t="n">
        <v>2.30574345595143</v>
      </c>
    </row>
    <row r="565" customFormat="false" ht="12.75" hidden="false" customHeight="false" outlineLevel="0" collapsed="false">
      <c r="A565" s="56" t="n">
        <v>36103</v>
      </c>
      <c r="AE565" s="28" t="n">
        <v>2.0985</v>
      </c>
      <c r="AF565" s="28"/>
      <c r="AG565" s="28" t="n">
        <v>2.0485</v>
      </c>
      <c r="BK565" s="2" t="n">
        <v>2.43325</v>
      </c>
      <c r="BM565" s="2" t="n">
        <v>2.40325</v>
      </c>
      <c r="BN565" s="2" t="n">
        <v>2.55325</v>
      </c>
      <c r="BO565" s="2" t="n">
        <v>2.0555105484375</v>
      </c>
      <c r="BP565" s="2" t="n">
        <v>2.78075</v>
      </c>
      <c r="BQ565" s="2" t="n">
        <v>2.37075</v>
      </c>
      <c r="BR565" s="2" t="n">
        <v>2.31325</v>
      </c>
      <c r="BS565" s="2" t="n">
        <v>2.37575</v>
      </c>
      <c r="BT565" s="2" t="n">
        <v>2.43325</v>
      </c>
      <c r="BU565" s="2" t="n">
        <v>2.47825</v>
      </c>
      <c r="BV565" s="2" t="n">
        <v>2.64825</v>
      </c>
      <c r="BW565" s="2" t="n">
        <v>2.45</v>
      </c>
      <c r="BX565" s="2" t="n">
        <v>2.85325</v>
      </c>
      <c r="BY565" s="2" t="n">
        <v>3.44825</v>
      </c>
      <c r="BZ565" s="2" t="n">
        <v>2.40075</v>
      </c>
      <c r="CA565" s="28" t="n">
        <v>2.36348708683176</v>
      </c>
      <c r="CB565" s="28"/>
      <c r="CC565" s="28" t="n">
        <v>2.236</v>
      </c>
      <c r="CD565" s="28" t="n">
        <v>1.7786741109375</v>
      </c>
      <c r="CE565" s="28" t="n">
        <v>2.281</v>
      </c>
      <c r="CF565" s="28" t="n">
        <v>2.041</v>
      </c>
      <c r="CG565" s="28" t="n">
        <v>1.96225</v>
      </c>
      <c r="CH565" s="28" t="n">
        <v>1.891</v>
      </c>
      <c r="CI565" s="28" t="n">
        <v>2.0985</v>
      </c>
      <c r="CJ565" s="28" t="n">
        <v>2.216</v>
      </c>
      <c r="CK565" s="28" t="n">
        <v>2.34475</v>
      </c>
      <c r="CL565" s="28" t="n">
        <v>1.7725</v>
      </c>
      <c r="CM565" s="28" t="n">
        <v>2.386</v>
      </c>
      <c r="CN565" s="28" t="n">
        <v>2.4985</v>
      </c>
      <c r="CO565" s="28" t="n">
        <v>2.111</v>
      </c>
      <c r="CR565" s="28" t="n">
        <v>2.50848708683176</v>
      </c>
      <c r="CS565" s="28" t="n">
        <v>2.01482579308176</v>
      </c>
      <c r="CT565" s="28" t="n">
        <v>2.74348708683176</v>
      </c>
      <c r="CU565" s="28" t="n">
        <v>2.31848708683176</v>
      </c>
      <c r="CV565" s="28" t="n">
        <v>2.23848708683176</v>
      </c>
      <c r="CW565" s="28" t="n">
        <v>2.28098708683176</v>
      </c>
      <c r="CX565" s="28" t="n">
        <v>2.36348708683176</v>
      </c>
      <c r="CY565" s="28" t="n">
        <v>2.41848708683176</v>
      </c>
      <c r="CZ565" s="28" t="n">
        <v>2.54348708683176</v>
      </c>
      <c r="DA565" s="28" t="n">
        <v>2.25928708683176</v>
      </c>
      <c r="DB565" s="28" t="n">
        <v>2.83848708683176</v>
      </c>
      <c r="DC565" s="28" t="n">
        <v>3.35848708683176</v>
      </c>
      <c r="DD565" s="28" t="n">
        <v>2.34848708683176</v>
      </c>
    </row>
    <row r="566" customFormat="false" ht="12.75" hidden="false" customHeight="false" outlineLevel="0" collapsed="false">
      <c r="A566" s="56" t="n">
        <v>36104</v>
      </c>
      <c r="AE566" s="28" t="n">
        <v>2.08978571428571</v>
      </c>
      <c r="AF566" s="28"/>
      <c r="AG566" s="28" t="n">
        <v>2.03978571428571</v>
      </c>
      <c r="BK566" s="2" t="n">
        <v>2.43925</v>
      </c>
      <c r="BM566" s="2" t="n">
        <v>2.40425</v>
      </c>
      <c r="BN566" s="2" t="n">
        <v>2.55425</v>
      </c>
      <c r="BO566" s="2" t="n">
        <v>2.0555105484375</v>
      </c>
      <c r="BP566" s="2" t="n">
        <v>2.77925</v>
      </c>
      <c r="BQ566" s="2" t="n">
        <v>2.37425</v>
      </c>
      <c r="BR566" s="2" t="n">
        <v>2.32175</v>
      </c>
      <c r="BS566" s="2" t="n">
        <v>2.388</v>
      </c>
      <c r="BT566" s="2" t="n">
        <v>2.43925</v>
      </c>
      <c r="BU566" s="2" t="n">
        <v>2.48175</v>
      </c>
      <c r="BV566" s="2" t="n">
        <v>2.65925</v>
      </c>
      <c r="BW566" s="2" t="n">
        <v>2.45</v>
      </c>
      <c r="BX566" s="2" t="n">
        <v>2.85425</v>
      </c>
      <c r="BY566" s="2" t="n">
        <v>3.41925</v>
      </c>
      <c r="BZ566" s="2" t="n">
        <v>2.41175</v>
      </c>
      <c r="CA566" s="28" t="n">
        <v>2.36106678979896</v>
      </c>
      <c r="CB566" s="28"/>
      <c r="CC566" s="28" t="n">
        <v>2.22728571428571</v>
      </c>
      <c r="CD566" s="28" t="n">
        <v>1.7786741109375</v>
      </c>
      <c r="CE566" s="28" t="n">
        <v>2.27228571428571</v>
      </c>
      <c r="CF566" s="28" t="n">
        <v>2.03353571428571</v>
      </c>
      <c r="CG566" s="28" t="n">
        <v>1.95353571428571</v>
      </c>
      <c r="CH566" s="28" t="n">
        <v>1.87978571428571</v>
      </c>
      <c r="CI566" s="28" t="n">
        <v>2.08978571428571</v>
      </c>
      <c r="CJ566" s="28" t="n">
        <v>2.20728571428571</v>
      </c>
      <c r="CK566" s="28" t="n">
        <v>2.33603571428571</v>
      </c>
      <c r="CL566" s="28" t="n">
        <v>1.765</v>
      </c>
      <c r="CM566" s="28" t="n">
        <v>2.37728571428571</v>
      </c>
      <c r="CN566" s="28" t="n">
        <v>2.48978571428571</v>
      </c>
      <c r="CO566" s="28" t="n">
        <v>2.10228571428571</v>
      </c>
      <c r="CR566" s="28" t="n">
        <v>2.50606678979896</v>
      </c>
      <c r="CS566" s="28" t="n">
        <v>2.02100549604896</v>
      </c>
      <c r="CT566" s="28" t="n">
        <v>2.73856678979896</v>
      </c>
      <c r="CU566" s="28" t="n">
        <v>2.31606678979896</v>
      </c>
      <c r="CV566" s="28" t="n">
        <v>2.23606678979896</v>
      </c>
      <c r="CW566" s="28" t="n">
        <v>2.28106678979896</v>
      </c>
      <c r="CX566" s="28" t="n">
        <v>2.36106678979896</v>
      </c>
      <c r="CY566" s="28" t="n">
        <v>2.41606678979896</v>
      </c>
      <c r="CZ566" s="28" t="n">
        <v>2.54106678979896</v>
      </c>
      <c r="DA566" s="28" t="n">
        <v>2.26546678979896</v>
      </c>
      <c r="DB566" s="28" t="n">
        <v>2.83606678979896</v>
      </c>
      <c r="DC566" s="28" t="n">
        <v>3.35606678979896</v>
      </c>
      <c r="DD566" s="28" t="n">
        <v>2.34606678979896</v>
      </c>
    </row>
    <row r="567" customFormat="false" ht="12.75" hidden="false" customHeight="false" outlineLevel="0" collapsed="false">
      <c r="A567" s="56" t="n">
        <v>36105</v>
      </c>
      <c r="AE567" s="28" t="n">
        <v>2.05835714285714</v>
      </c>
      <c r="AF567" s="28"/>
      <c r="AG567" s="28" t="n">
        <v>2.00835714285714</v>
      </c>
      <c r="BK567" s="2" t="n">
        <v>2.35025</v>
      </c>
      <c r="BM567" s="2" t="n">
        <v>2.31525</v>
      </c>
      <c r="BN567" s="2" t="n">
        <v>2.46275</v>
      </c>
      <c r="BO567" s="2" t="n">
        <v>2.02918849882812</v>
      </c>
      <c r="BP567" s="2" t="n">
        <v>2.68775</v>
      </c>
      <c r="BQ567" s="2" t="n">
        <v>2.30025</v>
      </c>
      <c r="BR567" s="2" t="n">
        <v>2.25525</v>
      </c>
      <c r="BS567" s="2" t="n">
        <v>2.31025</v>
      </c>
      <c r="BT567" s="2" t="n">
        <v>2.34775</v>
      </c>
      <c r="BU567" s="2" t="n">
        <v>2.39025</v>
      </c>
      <c r="BV567" s="2" t="n">
        <v>2.58775</v>
      </c>
      <c r="BW567" s="2" t="n">
        <v>2.37425</v>
      </c>
      <c r="BX567" s="2" t="n">
        <v>2.76275</v>
      </c>
      <c r="BY567" s="2" t="n">
        <v>3.32275</v>
      </c>
      <c r="BZ567" s="2" t="n">
        <v>2.32775</v>
      </c>
      <c r="CA567" s="28" t="n">
        <v>2.30136555093179</v>
      </c>
      <c r="CB567" s="28"/>
      <c r="CC567" s="28" t="n">
        <v>2.19585714285714</v>
      </c>
      <c r="CD567" s="28" t="n">
        <v>1.77348342773438</v>
      </c>
      <c r="CE567" s="28" t="n">
        <v>2.24085714285714</v>
      </c>
      <c r="CF567" s="28" t="n">
        <v>2.00710714285714</v>
      </c>
      <c r="CG567" s="28" t="n">
        <v>1.92085714285714</v>
      </c>
      <c r="CH567" s="28" t="n">
        <v>1.85085714285714</v>
      </c>
      <c r="CI567" s="28" t="n">
        <v>2.05835714285714</v>
      </c>
      <c r="CJ567" s="28" t="n">
        <v>2.17585714285714</v>
      </c>
      <c r="CK567" s="28" t="n">
        <v>2.32585714285714</v>
      </c>
      <c r="CL567" s="28" t="n">
        <v>1.765</v>
      </c>
      <c r="CM567" s="28" t="n">
        <v>2.34835714285714</v>
      </c>
      <c r="CN567" s="28" t="n">
        <v>2.45585714285714</v>
      </c>
      <c r="CO567" s="28" t="n">
        <v>2.07085714285714</v>
      </c>
      <c r="CR567" s="28" t="n">
        <v>2.44636555093179</v>
      </c>
      <c r="CS567" s="28" t="n">
        <v>1.97830425718179</v>
      </c>
      <c r="CT567" s="28" t="n">
        <v>2.68136555093179</v>
      </c>
      <c r="CU567" s="28" t="n">
        <v>2.25636555093179</v>
      </c>
      <c r="CV567" s="28" t="n">
        <v>2.17136555093179</v>
      </c>
      <c r="CW567" s="28" t="n">
        <v>2.22136555093179</v>
      </c>
      <c r="CX567" s="28" t="n">
        <v>2.30136555093179</v>
      </c>
      <c r="CY567" s="28" t="n">
        <v>2.35636555093179</v>
      </c>
      <c r="CZ567" s="28" t="n">
        <v>2.47636555093179</v>
      </c>
      <c r="DA567" s="28" t="n">
        <v>2.22276555093179</v>
      </c>
      <c r="DB567" s="28" t="n">
        <v>2.77636555093179</v>
      </c>
      <c r="DC567" s="28" t="n">
        <v>3.31636555093179</v>
      </c>
      <c r="DD567" s="28" t="n">
        <v>2.28636555093179</v>
      </c>
    </row>
    <row r="568" customFormat="false" ht="12.75" hidden="false" customHeight="false" outlineLevel="0" collapsed="false">
      <c r="A568" s="56" t="n">
        <v>36108</v>
      </c>
      <c r="AE568" s="28" t="n">
        <v>2.07907142857143</v>
      </c>
      <c r="AF568" s="28"/>
      <c r="AG568" s="28" t="n">
        <v>2.03657142857143</v>
      </c>
      <c r="BK568" s="2" t="n">
        <v>2.37</v>
      </c>
      <c r="BM568" s="2" t="n">
        <v>2.325</v>
      </c>
      <c r="BN568" s="2" t="n">
        <v>2.4575</v>
      </c>
      <c r="BO568" s="2" t="n">
        <v>1.97720138471436</v>
      </c>
      <c r="BP568" s="2" t="n">
        <v>2.6475</v>
      </c>
      <c r="BQ568" s="2" t="n">
        <v>2.3275</v>
      </c>
      <c r="BR568" s="2" t="n">
        <v>2.29</v>
      </c>
      <c r="BS568" s="2" t="n">
        <v>2.3025</v>
      </c>
      <c r="BT568" s="2" t="n">
        <v>2.37</v>
      </c>
      <c r="BU568" s="2" t="n">
        <v>2.405</v>
      </c>
      <c r="BV568" s="2" t="n">
        <v>2.6125</v>
      </c>
      <c r="BW568" s="2" t="n">
        <v>2.3875</v>
      </c>
      <c r="BX568" s="2" t="e">
        <f aca="false">NA()</f>
        <v>#N/A</v>
      </c>
      <c r="BY568" s="2" t="n">
        <v>3.2575</v>
      </c>
      <c r="BZ568" s="2" t="n">
        <v>2.355</v>
      </c>
      <c r="CA568" s="28" t="n">
        <v>2.29928914823767</v>
      </c>
      <c r="CB568" s="28"/>
      <c r="CC568" s="28" t="n">
        <v>2.20657142857143</v>
      </c>
      <c r="CD568" s="28" t="n">
        <v>1.7407043695866</v>
      </c>
      <c r="CE568" s="28" t="n">
        <v>2.24907142857143</v>
      </c>
      <c r="CF568" s="28" t="n">
        <v>2.02032142857143</v>
      </c>
      <c r="CG568" s="28" t="n">
        <v>1.94032142857143</v>
      </c>
      <c r="CH568" s="28" t="n">
        <v>1.85657142857143</v>
      </c>
      <c r="CI568" s="28" t="n">
        <v>2.07907142857143</v>
      </c>
      <c r="CJ568" s="28" t="n">
        <v>2.18907142857143</v>
      </c>
      <c r="CK568" s="28" t="n">
        <v>2.34782142857143</v>
      </c>
      <c r="CL568" s="28" t="n">
        <v>1.75657142857143</v>
      </c>
      <c r="CM568" s="28" t="e">
        <f aca="false">NA()</f>
        <v>#N/A</v>
      </c>
      <c r="CN568" s="28" t="n">
        <v>2.46657142857143</v>
      </c>
      <c r="CO568" s="28" t="n">
        <v>2.09407142857143</v>
      </c>
      <c r="CR568" s="28" t="n">
        <v>2.44178914823767</v>
      </c>
      <c r="CS568" s="28" t="n">
        <v>1.95092939354198</v>
      </c>
      <c r="CT568" s="28" t="n">
        <v>2.67178914823767</v>
      </c>
      <c r="CU568" s="28" t="n">
        <v>2.25178914823767</v>
      </c>
      <c r="CV568" s="28" t="n">
        <v>2.17428914823767</v>
      </c>
      <c r="CW568" s="28" t="n">
        <v>2.20178914823767</v>
      </c>
      <c r="CX568" s="28" t="n">
        <v>2.29928914823767</v>
      </c>
      <c r="CY568" s="28" t="n">
        <v>2.35178914823767</v>
      </c>
      <c r="CZ568" s="28" t="n">
        <v>2.48428914823767</v>
      </c>
      <c r="DA568" s="28" t="n">
        <v>2.19178914823767</v>
      </c>
      <c r="DB568" s="28" t="e">
        <f aca="false">NA()</f>
        <v>#N/A</v>
      </c>
      <c r="DC568" s="28" t="n">
        <v>3.41178914823767</v>
      </c>
      <c r="DD568" s="28" t="n">
        <v>2.30178914823767</v>
      </c>
    </row>
    <row r="569" customFormat="false" ht="12.75" hidden="false" customHeight="false" outlineLevel="0" collapsed="false">
      <c r="A569" s="56" t="n">
        <v>36110</v>
      </c>
      <c r="AE569" s="28" t="n">
        <v>2.08092857142857</v>
      </c>
      <c r="AF569" s="28"/>
      <c r="AG569" s="28" t="n">
        <v>2.03842857142857</v>
      </c>
      <c r="BK569" s="2" t="n">
        <v>2.34775</v>
      </c>
      <c r="BM569" s="2" t="n">
        <v>2.30775</v>
      </c>
      <c r="BN569" s="2" t="n">
        <v>2.43275</v>
      </c>
      <c r="BO569" s="2" t="n">
        <v>1.99823878676664</v>
      </c>
      <c r="BP569" s="2" t="n">
        <v>2.61025</v>
      </c>
      <c r="BQ569" s="2" t="n">
        <v>2.30275</v>
      </c>
      <c r="BR569" s="2" t="n">
        <v>2.26275</v>
      </c>
      <c r="BS569" s="2" t="n">
        <v>2.28025</v>
      </c>
      <c r="BT569" s="2" t="n">
        <v>2.34775</v>
      </c>
      <c r="BU569" s="2" t="n">
        <v>2.38275</v>
      </c>
      <c r="BV569" s="2" t="n">
        <v>2.57775</v>
      </c>
      <c r="BW569" s="2" t="n">
        <v>2.30275</v>
      </c>
      <c r="BX569" s="2" t="e">
        <f aca="false">NA()</f>
        <v>#N/A</v>
      </c>
      <c r="BY569" s="2" t="n">
        <v>3.16275</v>
      </c>
      <c r="BZ569" s="2" t="n">
        <v>2.33275</v>
      </c>
      <c r="CA569" s="28" t="n">
        <v>2.28717274041415</v>
      </c>
      <c r="CB569" s="28"/>
      <c r="CC569" s="28" t="n">
        <v>2.20842857142857</v>
      </c>
      <c r="CD569" s="28" t="n">
        <v>1.73432045643897</v>
      </c>
      <c r="CE569" s="28" t="n">
        <v>2.24842857142857</v>
      </c>
      <c r="CF569" s="28" t="n">
        <v>2.02217857142857</v>
      </c>
      <c r="CG569" s="28" t="n">
        <v>1.94217857142857</v>
      </c>
      <c r="CH569" s="28" t="n">
        <v>1.86592857142857</v>
      </c>
      <c r="CI569" s="28" t="n">
        <v>2.08092857142857</v>
      </c>
      <c r="CJ569" s="28" t="n">
        <v>2.19092857142857</v>
      </c>
      <c r="CK569" s="28" t="n">
        <v>2.34967857142857</v>
      </c>
      <c r="CL569" s="28" t="n">
        <v>1.74842857142857</v>
      </c>
      <c r="CM569" s="28" t="e">
        <f aca="false">NA()</f>
        <v>#N/A</v>
      </c>
      <c r="CN569" s="28" t="n">
        <v>2.46342857142857</v>
      </c>
      <c r="CO569" s="28" t="n">
        <v>2.10217857142857</v>
      </c>
      <c r="CR569" s="28" t="n">
        <v>2.42967274041415</v>
      </c>
      <c r="CS569" s="28" t="n">
        <v>1.9468261250145</v>
      </c>
      <c r="CT569" s="28" t="n">
        <v>2.65717274041415</v>
      </c>
      <c r="CU569" s="28" t="n">
        <v>2.23967274041415</v>
      </c>
      <c r="CV569" s="28" t="n">
        <v>2.16217274041415</v>
      </c>
      <c r="CW569" s="28" t="n">
        <v>2.19217274041415</v>
      </c>
      <c r="CX569" s="28" t="n">
        <v>2.28717274041415</v>
      </c>
      <c r="CY569" s="28" t="n">
        <v>2.35217274041415</v>
      </c>
      <c r="CZ569" s="28" t="n">
        <v>2.47217274041415</v>
      </c>
      <c r="DA569" s="28" t="n">
        <v>2.16967274041415</v>
      </c>
      <c r="DB569" s="28" t="e">
        <f aca="false">NA()</f>
        <v>#N/A</v>
      </c>
      <c r="DC569" s="28" t="n">
        <v>3.28967274041415</v>
      </c>
      <c r="DD569" s="28" t="n">
        <v>2.29217274041415</v>
      </c>
    </row>
    <row r="570" customFormat="false" ht="12.75" hidden="false" customHeight="false" outlineLevel="0" collapsed="false">
      <c r="A570" s="56" t="n">
        <v>36111</v>
      </c>
      <c r="AE570" s="28" t="n">
        <v>2.09178571428571</v>
      </c>
      <c r="AF570" s="28"/>
      <c r="AG570" s="28" t="n">
        <v>2.04928571428571</v>
      </c>
      <c r="BK570" s="2" t="n">
        <v>2.3925</v>
      </c>
      <c r="BM570" s="2" t="n">
        <v>2.3625</v>
      </c>
      <c r="BN570" s="2" t="n">
        <v>2.4825</v>
      </c>
      <c r="BO570" s="2" t="n">
        <v>2.01412634068403</v>
      </c>
      <c r="BP570" s="2" t="n">
        <v>2.665</v>
      </c>
      <c r="BQ570" s="2" t="n">
        <v>2.345</v>
      </c>
      <c r="BR570" s="2" t="n">
        <v>2.2975</v>
      </c>
      <c r="BS570" s="2" t="n">
        <v>2.3125</v>
      </c>
      <c r="BT570" s="2" t="n">
        <v>2.3925</v>
      </c>
      <c r="BU570" s="2" t="n">
        <v>2.43</v>
      </c>
      <c r="BV570" s="2" t="n">
        <v>2.6075</v>
      </c>
      <c r="BW570" s="2" t="n">
        <v>2.3275</v>
      </c>
      <c r="BX570" s="2" t="e">
        <f aca="false">NA()</f>
        <v>#N/A</v>
      </c>
      <c r="BY570" s="2" t="n">
        <v>3.2125</v>
      </c>
      <c r="BZ570" s="2" t="n">
        <v>2.37</v>
      </c>
      <c r="CA570" s="28" t="n">
        <v>2.32334251909218</v>
      </c>
      <c r="CB570" s="28"/>
      <c r="CC570" s="28" t="n">
        <v>2.21928571428571</v>
      </c>
      <c r="CD570" s="28" t="n">
        <v>1.74046119229164</v>
      </c>
      <c r="CE570" s="28" t="n">
        <v>2.25928571428571</v>
      </c>
      <c r="CF570" s="28" t="n">
        <v>2.03678571428571</v>
      </c>
      <c r="CG570" s="28" t="n">
        <v>1.94928571428571</v>
      </c>
      <c r="CH570" s="28" t="n">
        <v>1.87428571428571</v>
      </c>
      <c r="CI570" s="28" t="n">
        <v>2.09178571428571</v>
      </c>
      <c r="CJ570" s="28" t="n">
        <v>2.20178571428571</v>
      </c>
      <c r="CK570" s="28" t="n">
        <v>2.35678571428571</v>
      </c>
      <c r="CL570" s="28" t="n">
        <v>1.74928571428571</v>
      </c>
      <c r="CM570" s="28" t="e">
        <f aca="false">NA()</f>
        <v>#N/A</v>
      </c>
      <c r="CN570" s="28" t="n">
        <v>2.47428571428571</v>
      </c>
      <c r="CO570" s="28" t="n">
        <v>2.11303571428571</v>
      </c>
      <c r="CR570" s="28" t="n">
        <v>2.45834251909218</v>
      </c>
      <c r="CS570" s="28" t="n">
        <v>1.94501795426615</v>
      </c>
      <c r="CT570" s="28" t="n">
        <v>2.68084251909218</v>
      </c>
      <c r="CU570" s="28" t="n">
        <v>2.26834251909218</v>
      </c>
      <c r="CV570" s="28" t="n">
        <v>2.19084251909218</v>
      </c>
      <c r="CW570" s="28" t="n">
        <v>2.22084251909218</v>
      </c>
      <c r="CX570" s="28" t="n">
        <v>2.32334251909218</v>
      </c>
      <c r="CY570" s="28" t="n">
        <v>2.38084251909218</v>
      </c>
      <c r="CZ570" s="28" t="n">
        <v>2.50084251909218</v>
      </c>
      <c r="DA570" s="28" t="n">
        <v>2.19834251909218</v>
      </c>
      <c r="DB570" s="28" t="e">
        <f aca="false">NA()</f>
        <v>#N/A</v>
      </c>
      <c r="DC570" s="28" t="n">
        <v>3.31834251909218</v>
      </c>
      <c r="DD570" s="28" t="n">
        <v>2.32084251909218</v>
      </c>
    </row>
    <row r="571" customFormat="false" ht="12.75" hidden="false" customHeight="false" outlineLevel="0" collapsed="false">
      <c r="A571" s="56" t="n">
        <v>36112</v>
      </c>
      <c r="AE571" s="28" t="n">
        <v>2.06614285714286</v>
      </c>
      <c r="AF571" s="28"/>
      <c r="AG571" s="28" t="n">
        <v>2.01614285714286</v>
      </c>
      <c r="BK571" s="2" t="n">
        <v>2.28075</v>
      </c>
      <c r="BM571" s="2" t="n">
        <v>2.23825</v>
      </c>
      <c r="BN571" s="2" t="n">
        <v>2.36575</v>
      </c>
      <c r="BO571" s="2" t="n">
        <v>1.99338376519969</v>
      </c>
      <c r="BP571" s="2" t="n">
        <v>2.52825</v>
      </c>
      <c r="BQ571" s="2" t="n">
        <v>2.247</v>
      </c>
      <c r="BR571" s="2" t="n">
        <v>2.212</v>
      </c>
      <c r="BS571" s="2" t="n">
        <v>2.22075</v>
      </c>
      <c r="BT571" s="2" t="n">
        <v>2.28075</v>
      </c>
      <c r="BU571" s="2" t="n">
        <v>2.32575</v>
      </c>
      <c r="BV571" s="2" t="n">
        <v>2.5245</v>
      </c>
      <c r="BW571" s="2" t="n">
        <v>2.24075</v>
      </c>
      <c r="BX571" s="2" t="e">
        <f aca="false">NA()</f>
        <v>#N/A</v>
      </c>
      <c r="BY571" s="2" t="n">
        <v>3.07575</v>
      </c>
      <c r="BZ571" s="2" t="n">
        <v>2.27325</v>
      </c>
      <c r="CA571" s="28" t="n">
        <v>2.2936</v>
      </c>
      <c r="CB571" s="28"/>
      <c r="CC571" s="28" t="n">
        <v>2.19614285714286</v>
      </c>
      <c r="CD571" s="28" t="n">
        <v>1.73474902786755</v>
      </c>
      <c r="CE571" s="28" t="n">
        <v>2.23614285714286</v>
      </c>
      <c r="CF571" s="28" t="n">
        <v>2.00989285714286</v>
      </c>
      <c r="CG571" s="28" t="n">
        <v>1.93114285714286</v>
      </c>
      <c r="CH571" s="28" t="n">
        <v>1.85114285714286</v>
      </c>
      <c r="CI571" s="28" t="n">
        <v>2.06614285714286</v>
      </c>
      <c r="CJ571" s="28" t="n">
        <v>2.17864285714286</v>
      </c>
      <c r="CK571" s="28" t="n">
        <v>2.33864285714286</v>
      </c>
      <c r="CL571" s="28" t="n">
        <v>1.72614285714286</v>
      </c>
      <c r="CM571" s="28" t="e">
        <f aca="false">NA()</f>
        <v>#N/A</v>
      </c>
      <c r="CN571" s="28" t="n">
        <v>2.45114285714286</v>
      </c>
      <c r="CO571" s="28" t="n">
        <v>2.08614285714286</v>
      </c>
      <c r="CR571" s="28" t="n">
        <v>2.4286</v>
      </c>
      <c r="CS571" s="28" t="n">
        <v>1.9444261250145</v>
      </c>
      <c r="CT571" s="28" t="n">
        <v>2.6511</v>
      </c>
      <c r="CU571" s="28" t="n">
        <v>2.2386</v>
      </c>
      <c r="CV571" s="28" t="n">
        <v>2.15985</v>
      </c>
      <c r="CW571" s="28" t="n">
        <v>2.1911</v>
      </c>
      <c r="CX571" s="28" t="n">
        <v>2.2936</v>
      </c>
      <c r="CY571" s="28" t="n">
        <v>2.3511</v>
      </c>
      <c r="CZ571" s="28" t="n">
        <v>2.4761</v>
      </c>
      <c r="DA571" s="28" t="n">
        <v>2.1686</v>
      </c>
      <c r="DB571" s="28" t="e">
        <f aca="false">NA()</f>
        <v>#N/A</v>
      </c>
      <c r="DC571" s="28" t="n">
        <v>3.2886</v>
      </c>
      <c r="DD571" s="28" t="n">
        <v>2.2911</v>
      </c>
    </row>
    <row r="572" customFormat="false" ht="12.75" hidden="false" customHeight="false" outlineLevel="0" collapsed="false">
      <c r="A572" s="56" t="n">
        <v>36115</v>
      </c>
      <c r="AE572" s="28" t="n">
        <v>2.06335714285714</v>
      </c>
      <c r="AF572" s="28"/>
      <c r="AG572" s="28" t="n">
        <v>2.01335714285714</v>
      </c>
      <c r="BK572" s="2" t="n">
        <v>2.2535</v>
      </c>
      <c r="BM572" s="2" t="n">
        <v>2.2085</v>
      </c>
      <c r="BN572" s="2" t="n">
        <v>2.3335</v>
      </c>
      <c r="BO572" s="2" t="n">
        <v>1.98110123284926</v>
      </c>
      <c r="BP572" s="2" t="n">
        <v>2.481</v>
      </c>
      <c r="BQ572" s="2" t="n">
        <v>2.2185</v>
      </c>
      <c r="BR572" s="2" t="n">
        <v>2.181</v>
      </c>
      <c r="BS572" s="2" t="n">
        <v>2.1935</v>
      </c>
      <c r="BT572" s="2" t="n">
        <v>2.2535</v>
      </c>
      <c r="BU572" s="2" t="n">
        <v>2.301</v>
      </c>
      <c r="BV572" s="2" t="n">
        <v>2.491</v>
      </c>
      <c r="BW572" s="2" t="n">
        <v>2.2385</v>
      </c>
      <c r="BX572" s="2" t="e">
        <f aca="false">NA()</f>
        <v>#N/A</v>
      </c>
      <c r="BY572" s="2" t="n">
        <v>2.9635</v>
      </c>
      <c r="BZ572" s="2" t="n">
        <v>2.2435</v>
      </c>
      <c r="CA572" s="28" t="n">
        <v>2.289</v>
      </c>
      <c r="CB572" s="28"/>
      <c r="CC572" s="28" t="n">
        <v>2.19085714285714</v>
      </c>
      <c r="CD572" s="28" t="n">
        <v>1.73774796722245</v>
      </c>
      <c r="CE572" s="28" t="n">
        <v>2.22585714285714</v>
      </c>
      <c r="CF572" s="28" t="n">
        <v>2.01210714285714</v>
      </c>
      <c r="CG572" s="28" t="n">
        <v>1.93335714285714</v>
      </c>
      <c r="CH572" s="28" t="n">
        <v>1.85085714285714</v>
      </c>
      <c r="CI572" s="28" t="n">
        <v>2.06335714285714</v>
      </c>
      <c r="CJ572" s="28" t="n">
        <v>2.17335714285714</v>
      </c>
      <c r="CK572" s="28" t="n">
        <v>2.34085714285714</v>
      </c>
      <c r="CL572" s="28" t="n">
        <v>1.74085714285714</v>
      </c>
      <c r="CM572" s="28" t="e">
        <f aca="false">NA()</f>
        <v>#N/A</v>
      </c>
      <c r="CN572" s="28" t="n">
        <v>2.44585714285714</v>
      </c>
      <c r="CO572" s="28" t="n">
        <v>2.08585714285714</v>
      </c>
      <c r="CR572" s="28" t="n">
        <v>2.424</v>
      </c>
      <c r="CS572" s="28" t="n">
        <v>1.90569599561279</v>
      </c>
      <c r="CT572" s="28" t="n">
        <v>2.6215</v>
      </c>
      <c r="CU572" s="28" t="n">
        <v>2.234</v>
      </c>
      <c r="CV572" s="28" t="n">
        <v>2.15525</v>
      </c>
      <c r="CW572" s="28" t="n">
        <v>2.1865</v>
      </c>
      <c r="CX572" s="28" t="n">
        <v>2.289</v>
      </c>
      <c r="CY572" s="28" t="n">
        <v>2.3465</v>
      </c>
      <c r="CZ572" s="28" t="n">
        <v>2.4715</v>
      </c>
      <c r="DA572" s="28" t="n">
        <v>2.164</v>
      </c>
      <c r="DB572" s="28" t="e">
        <f aca="false">NA()</f>
        <v>#N/A</v>
      </c>
      <c r="DC572" s="28" t="n">
        <v>3.284</v>
      </c>
      <c r="DD572" s="28" t="n">
        <v>2.2965</v>
      </c>
    </row>
    <row r="573" customFormat="false" ht="12.75" hidden="false" customHeight="false" outlineLevel="0" collapsed="false">
      <c r="A573" s="56" t="n">
        <v>36116</v>
      </c>
      <c r="AE573" s="28" t="n">
        <v>2.05207142857143</v>
      </c>
      <c r="AF573" s="28"/>
      <c r="AG573" s="28" t="n">
        <v>2.00207142857143</v>
      </c>
      <c r="BK573" s="2" t="n">
        <v>2.19875</v>
      </c>
      <c r="BM573" s="2" t="n">
        <v>2.14625</v>
      </c>
      <c r="BN573" s="2" t="n">
        <v>2.26625</v>
      </c>
      <c r="BO573" s="2" t="n">
        <v>1.96614118971536</v>
      </c>
      <c r="BP573" s="2" t="n">
        <v>2.41375</v>
      </c>
      <c r="BQ573" s="2" t="n">
        <v>2.16375</v>
      </c>
      <c r="BR573" s="2" t="n">
        <v>2.12375</v>
      </c>
      <c r="BS573" s="2" t="n">
        <v>2.12875</v>
      </c>
      <c r="BT573" s="2" t="n">
        <v>2.19875</v>
      </c>
      <c r="BU573" s="2" t="n">
        <v>2.23625</v>
      </c>
      <c r="BV573" s="2" t="n">
        <v>2.42375</v>
      </c>
      <c r="BW573" s="2" t="n">
        <v>2.18625</v>
      </c>
      <c r="BX573" s="2" t="e">
        <f aca="false">NA()</f>
        <v>#N/A</v>
      </c>
      <c r="BY573" s="2" t="n">
        <v>2.87625</v>
      </c>
      <c r="BZ573" s="2" t="n">
        <v>2.1925</v>
      </c>
      <c r="CA573" s="28" t="n">
        <v>2.2865</v>
      </c>
      <c r="CB573" s="28"/>
      <c r="CC573" s="28" t="n">
        <v>2.17957142857143</v>
      </c>
      <c r="CD573" s="28" t="n">
        <v>1.74431833514878</v>
      </c>
      <c r="CE573" s="28" t="n">
        <v>2.21457142857143</v>
      </c>
      <c r="CF573" s="28" t="n">
        <v>2.00207142857143</v>
      </c>
      <c r="CG573" s="28" t="n">
        <v>1.92207142857143</v>
      </c>
      <c r="CH573" s="28" t="n">
        <v>1.84207142857143</v>
      </c>
      <c r="CI573" s="28" t="n">
        <v>2.05207142857143</v>
      </c>
      <c r="CJ573" s="28" t="n">
        <v>2.16457142857143</v>
      </c>
      <c r="CK573" s="28" t="n">
        <v>2.33207142857143</v>
      </c>
      <c r="CL573" s="28" t="n">
        <v>1.72957142857143</v>
      </c>
      <c r="CM573" s="28" t="e">
        <f aca="false">NA()</f>
        <v>#N/A</v>
      </c>
      <c r="CN573" s="28" t="n">
        <v>2.43457142857143</v>
      </c>
      <c r="CO573" s="28" t="n">
        <v>2.07207142857143</v>
      </c>
      <c r="CR573" s="28" t="n">
        <v>2.419</v>
      </c>
      <c r="CS573" s="28" t="n">
        <v>1.9478261250145</v>
      </c>
      <c r="CT573" s="28" t="n">
        <v>2.619</v>
      </c>
      <c r="CU573" s="28" t="n">
        <v>2.234</v>
      </c>
      <c r="CV573" s="28" t="n">
        <v>2.1565</v>
      </c>
      <c r="CW573" s="28" t="n">
        <v>2.184</v>
      </c>
      <c r="CX573" s="28" t="n">
        <v>2.2865</v>
      </c>
      <c r="CY573" s="28" t="n">
        <v>2.3415</v>
      </c>
      <c r="CZ573" s="28" t="n">
        <v>2.47275</v>
      </c>
      <c r="DA573" s="28" t="n">
        <v>2.164</v>
      </c>
      <c r="DB573" s="28" t="e">
        <f aca="false">NA()</f>
        <v>#N/A</v>
      </c>
      <c r="DC573" s="28" t="n">
        <v>3.279</v>
      </c>
      <c r="DD573" s="28" t="n">
        <v>2.2915</v>
      </c>
    </row>
    <row r="574" customFormat="false" ht="12.75" hidden="false" customHeight="false" outlineLevel="0" collapsed="false">
      <c r="A574" s="56" t="n">
        <v>36117</v>
      </c>
      <c r="AE574" s="28" t="n">
        <v>2.053</v>
      </c>
      <c r="AF574" s="28"/>
      <c r="AG574" s="28" t="n">
        <v>2.0005</v>
      </c>
      <c r="BK574" s="2" t="n">
        <v>2.1895</v>
      </c>
      <c r="BM574" s="2" t="n">
        <v>2.157</v>
      </c>
      <c r="BN574" s="2" t="n">
        <v>2.262</v>
      </c>
      <c r="BO574" s="2" t="n">
        <v>1.94850363579798</v>
      </c>
      <c r="BP574" s="2" t="n">
        <v>2.4145</v>
      </c>
      <c r="BQ574" s="2" t="n">
        <v>2.15075</v>
      </c>
      <c r="BR574" s="2" t="n">
        <v>2.11075</v>
      </c>
      <c r="BS574" s="2" t="n">
        <v>2.142</v>
      </c>
      <c r="BT574" s="2" t="n">
        <v>2.1895</v>
      </c>
      <c r="BU574" s="2" t="n">
        <v>2.232</v>
      </c>
      <c r="BV574" s="2" t="n">
        <v>2.41075</v>
      </c>
      <c r="BW574" s="2" t="n">
        <v>2.142</v>
      </c>
      <c r="BX574" s="2" t="e">
        <f aca="false">NA()</f>
        <v>#N/A</v>
      </c>
      <c r="BY574" s="2" t="n">
        <v>2.872</v>
      </c>
      <c r="BZ574" s="2" t="n">
        <v>2.1895</v>
      </c>
      <c r="CA574" s="28" t="n">
        <v>2.284</v>
      </c>
      <c r="CB574" s="28"/>
      <c r="CC574" s="28" t="n">
        <v>2.178</v>
      </c>
      <c r="CD574" s="28" t="n">
        <v>1.74003368150817</v>
      </c>
      <c r="CE574" s="28" t="n">
        <v>2.213</v>
      </c>
      <c r="CF574" s="28" t="n">
        <v>2.003</v>
      </c>
      <c r="CG574" s="28" t="n">
        <v>1.928</v>
      </c>
      <c r="CH574" s="28" t="n">
        <v>1.853</v>
      </c>
      <c r="CI574" s="28" t="n">
        <v>2.053</v>
      </c>
      <c r="CJ574" s="28" t="n">
        <v>2.163</v>
      </c>
      <c r="CK574" s="28" t="n">
        <v>2.3405</v>
      </c>
      <c r="CL574" s="28" t="n">
        <v>1.728</v>
      </c>
      <c r="CM574" s="28" t="e">
        <f aca="false">NA()</f>
        <v>#N/A</v>
      </c>
      <c r="CN574" s="28" t="n">
        <v>2.433</v>
      </c>
      <c r="CO574" s="28" t="n">
        <v>2.0655</v>
      </c>
      <c r="CR574" s="28" t="n">
        <v>2.419</v>
      </c>
      <c r="CS574" s="28" t="n">
        <v>1.94097110344755</v>
      </c>
      <c r="CT574" s="28" t="n">
        <v>2.619</v>
      </c>
      <c r="CU574" s="28" t="n">
        <v>2.234</v>
      </c>
      <c r="CV574" s="28" t="n">
        <v>2.1615</v>
      </c>
      <c r="CW574" s="28" t="n">
        <v>2.1915</v>
      </c>
      <c r="CX574" s="28" t="n">
        <v>2.284</v>
      </c>
      <c r="CY574" s="28" t="n">
        <v>2.3415</v>
      </c>
      <c r="CZ574" s="28" t="n">
        <v>2.47775</v>
      </c>
      <c r="DA574" s="28" t="n">
        <v>2.164</v>
      </c>
      <c r="DB574" s="28" t="e">
        <f aca="false">NA()</f>
        <v>#N/A</v>
      </c>
      <c r="DC574" s="28" t="n">
        <v>3.279</v>
      </c>
      <c r="DD574" s="28" t="n">
        <v>2.2915</v>
      </c>
    </row>
    <row r="575" customFormat="false" ht="12.75" hidden="false" customHeight="false" outlineLevel="0" collapsed="false">
      <c r="A575" s="56" t="n">
        <v>36118</v>
      </c>
      <c r="AE575" s="28" t="n">
        <v>2.04385714285714</v>
      </c>
      <c r="AF575" s="28"/>
      <c r="AG575" s="28" t="n">
        <v>1.99635714285714</v>
      </c>
      <c r="BK575" s="2" t="n">
        <v>2.15675</v>
      </c>
      <c r="BM575" s="2" t="n">
        <v>2.12675</v>
      </c>
      <c r="BN575" s="2" t="n">
        <v>2.23175</v>
      </c>
      <c r="BO575" s="2" t="n">
        <v>1.92926106031364</v>
      </c>
      <c r="BP575" s="2" t="n">
        <v>2.39175</v>
      </c>
      <c r="BQ575" s="2" t="n">
        <v>2.10425</v>
      </c>
      <c r="BR575" s="2" t="n">
        <v>2.06675</v>
      </c>
      <c r="BS575" s="2" t="n">
        <v>2.08175</v>
      </c>
      <c r="BT575" s="2" t="n">
        <v>2.15425</v>
      </c>
      <c r="BU575" s="2" t="n">
        <v>2.18925</v>
      </c>
      <c r="BV575" s="2" t="n">
        <v>2.36675</v>
      </c>
      <c r="BW575" s="2" t="n">
        <v>2.10175</v>
      </c>
      <c r="BX575" s="2" t="n">
        <v>2.48175</v>
      </c>
      <c r="BY575" s="2" t="n">
        <v>2.86175</v>
      </c>
      <c r="BZ575" s="2" t="n">
        <v>2.14675</v>
      </c>
      <c r="CA575" s="28" t="n">
        <v>2.2792</v>
      </c>
      <c r="CB575" s="28"/>
      <c r="CC575" s="28" t="n">
        <v>2.16885714285714</v>
      </c>
      <c r="CD575" s="28" t="n">
        <v>1.7151818418765</v>
      </c>
      <c r="CE575" s="28" t="n">
        <v>2.20135714285714</v>
      </c>
      <c r="CF575" s="28" t="n">
        <v>1.99635714285714</v>
      </c>
      <c r="CG575" s="28" t="n">
        <v>1.92135714285714</v>
      </c>
      <c r="CH575" s="28" t="n">
        <v>1.83385714285714</v>
      </c>
      <c r="CI575" s="28" t="n">
        <v>2.04135714285714</v>
      </c>
      <c r="CJ575" s="28" t="n">
        <v>2.15385714285714</v>
      </c>
      <c r="CK575" s="28" t="n">
        <v>2.35135714285714</v>
      </c>
      <c r="CL575" s="28" t="n">
        <v>1.71885714285714</v>
      </c>
      <c r="CM575" s="28" t="n">
        <v>2.32135714285714</v>
      </c>
      <c r="CN575" s="28" t="n">
        <v>2.42385714285714</v>
      </c>
      <c r="CO575" s="28" t="n">
        <v>2.05635714285714</v>
      </c>
      <c r="CR575" s="28" t="n">
        <v>2.4142</v>
      </c>
      <c r="CS575" s="28" t="n">
        <v>1.93817110344755</v>
      </c>
      <c r="CT575" s="28" t="n">
        <v>2.6217</v>
      </c>
      <c r="CU575" s="28" t="n">
        <v>2.2267</v>
      </c>
      <c r="CV575" s="28" t="n">
        <v>2.1542</v>
      </c>
      <c r="CW575" s="28" t="n">
        <v>2.1792</v>
      </c>
      <c r="CX575" s="28" t="n">
        <v>2.2742</v>
      </c>
      <c r="CY575" s="28" t="n">
        <v>2.3367</v>
      </c>
      <c r="CZ575" s="28" t="n">
        <v>2.4667</v>
      </c>
      <c r="DA575" s="28" t="n">
        <v>2.1542</v>
      </c>
      <c r="DB575" s="28" t="n">
        <v>2.7417</v>
      </c>
      <c r="DC575" s="28" t="n">
        <v>3.2742</v>
      </c>
      <c r="DD575" s="28" t="n">
        <v>2.2692</v>
      </c>
    </row>
    <row r="576" customFormat="false" ht="12.75" hidden="false" customHeight="false" outlineLevel="0" collapsed="false">
      <c r="A576" s="56" t="n">
        <v>36119</v>
      </c>
      <c r="AE576" s="28" t="n">
        <v>2.02421428571429</v>
      </c>
      <c r="AF576" s="28"/>
      <c r="AG576" s="28" t="n">
        <v>1.97921428571429</v>
      </c>
      <c r="BK576" s="2" t="n">
        <v>2.09025</v>
      </c>
      <c r="BM576" s="2" t="n">
        <v>2.07025</v>
      </c>
      <c r="BN576" s="2" t="n">
        <v>2.18025</v>
      </c>
      <c r="BO576" s="2" t="n">
        <v>1.89615047563303</v>
      </c>
      <c r="BP576" s="2" t="n">
        <v>2.33525</v>
      </c>
      <c r="BQ576" s="2" t="n">
        <v>2.04525</v>
      </c>
      <c r="BR576" s="2" t="n">
        <v>2.00525</v>
      </c>
      <c r="BS576" s="2" t="n">
        <v>2.02025</v>
      </c>
      <c r="BT576" s="2" t="n">
        <v>2.09025</v>
      </c>
      <c r="BU576" s="2" t="n">
        <v>2.13525</v>
      </c>
      <c r="BV576" s="2" t="n">
        <v>2.31525</v>
      </c>
      <c r="BW576" s="2" t="n">
        <v>2.01525</v>
      </c>
      <c r="BX576" s="2" t="n">
        <v>2.42525</v>
      </c>
      <c r="BY576" s="2" t="n">
        <v>2.77025</v>
      </c>
      <c r="BZ576" s="2" t="n">
        <v>2.08525</v>
      </c>
      <c r="CA576" s="28" t="n">
        <v>2.2692</v>
      </c>
      <c r="CB576" s="28"/>
      <c r="CC576" s="28" t="n">
        <v>2.15171428571429</v>
      </c>
      <c r="CD576" s="28" t="n">
        <v>1.70356003718284</v>
      </c>
      <c r="CE576" s="28" t="n">
        <v>2.18671428571429</v>
      </c>
      <c r="CF576" s="28" t="n">
        <v>1.97421428571429</v>
      </c>
      <c r="CG576" s="28" t="n">
        <v>1.89671428571429</v>
      </c>
      <c r="CH576" s="28" t="n">
        <v>1.81671428571429</v>
      </c>
      <c r="CI576" s="28" t="n">
        <v>2.02421428571429</v>
      </c>
      <c r="CJ576" s="28" t="n">
        <v>2.13421428571429</v>
      </c>
      <c r="CK576" s="28" t="n">
        <v>2.32671428571429</v>
      </c>
      <c r="CL576" s="28" t="n">
        <v>1.71171428571429</v>
      </c>
      <c r="CM576" s="28" t="n">
        <v>2.30171428571429</v>
      </c>
      <c r="CN576" s="28" t="n">
        <v>2.40671428571429</v>
      </c>
      <c r="CO576" s="28" t="n">
        <v>2.03421428571429</v>
      </c>
      <c r="CR576" s="28" t="n">
        <v>2.4092</v>
      </c>
      <c r="CS576" s="28" t="n">
        <v>1.93904077366828</v>
      </c>
      <c r="CT576" s="28" t="n">
        <v>2.6142</v>
      </c>
      <c r="CU576" s="28" t="n">
        <v>2.2217</v>
      </c>
      <c r="CV576" s="28" t="n">
        <v>2.1492</v>
      </c>
      <c r="CW576" s="28" t="n">
        <v>2.1742</v>
      </c>
      <c r="CX576" s="28" t="n">
        <v>2.2692</v>
      </c>
      <c r="CY576" s="28" t="n">
        <v>2.3317</v>
      </c>
      <c r="CZ576" s="28" t="n">
        <v>2.4617</v>
      </c>
      <c r="DA576" s="28" t="n">
        <v>2.1592</v>
      </c>
      <c r="DB576" s="28" t="n">
        <v>2.7442</v>
      </c>
      <c r="DC576" s="28" t="n">
        <v>3.2692</v>
      </c>
      <c r="DD576" s="28" t="n">
        <v>2.2642</v>
      </c>
    </row>
    <row r="577" customFormat="false" ht="12.75" hidden="false" customHeight="false" outlineLevel="0" collapsed="false">
      <c r="A577" s="56" t="n">
        <v>36122</v>
      </c>
      <c r="AE577" s="28" t="n">
        <v>2.02792857142857</v>
      </c>
      <c r="AF577" s="28"/>
      <c r="AG577" s="28" t="n">
        <v>1.98542857142857</v>
      </c>
      <c r="BK577" s="2" t="n">
        <v>2.11475</v>
      </c>
      <c r="BM577" s="2" t="n">
        <v>2.10225</v>
      </c>
      <c r="BN577" s="2" t="n">
        <v>2.21225</v>
      </c>
      <c r="BO577" s="2" t="n">
        <v>1.8909887841301</v>
      </c>
      <c r="BP577" s="2" t="n">
        <v>2.35475</v>
      </c>
      <c r="BQ577" s="2" t="n">
        <v>2.07225</v>
      </c>
      <c r="BR577" s="2" t="n">
        <v>2.02975</v>
      </c>
      <c r="BS577" s="2" t="n">
        <v>2.03725</v>
      </c>
      <c r="BT577" s="2" t="n">
        <v>2.11475</v>
      </c>
      <c r="BU577" s="2" t="n">
        <v>2.16975</v>
      </c>
      <c r="BV577" s="2" t="n">
        <v>2.34975</v>
      </c>
      <c r="BW577" s="2" t="n">
        <v>2.07725</v>
      </c>
      <c r="BX577" s="2" t="n">
        <v>2.45225</v>
      </c>
      <c r="BY577" s="2" t="n">
        <v>2.79225</v>
      </c>
      <c r="BZ577" s="2" t="n">
        <v>2.10975</v>
      </c>
      <c r="CA577" s="28" t="n">
        <v>2.2797</v>
      </c>
      <c r="CB577" s="28"/>
      <c r="CC577" s="28" t="n">
        <v>2.16042857142857</v>
      </c>
      <c r="CD577" s="28" t="n">
        <v>1.72042857142857</v>
      </c>
      <c r="CE577" s="28" t="n">
        <v>2.19292857142857</v>
      </c>
      <c r="CF577" s="28" t="n">
        <v>1.98167857142857</v>
      </c>
      <c r="CG577" s="28" t="n">
        <v>1.90667857142857</v>
      </c>
      <c r="CH577" s="28" t="n">
        <v>1.82542857142857</v>
      </c>
      <c r="CI577" s="28" t="n">
        <v>2.02792857142857</v>
      </c>
      <c r="CJ577" s="28" t="n">
        <v>2.14542857142857</v>
      </c>
      <c r="CK577" s="28" t="n">
        <v>2.33667857142857</v>
      </c>
      <c r="CL577" s="28" t="n">
        <v>1.72042857142857</v>
      </c>
      <c r="CM577" s="28" t="n">
        <v>2.31042857142857</v>
      </c>
      <c r="CN577" s="28" t="n">
        <v>2.41542857142857</v>
      </c>
      <c r="CO577" s="28" t="n">
        <v>2.04292857142857</v>
      </c>
      <c r="CR577" s="28" t="n">
        <v>2.4172</v>
      </c>
      <c r="CS577" s="28" t="n">
        <v>1.91379077366828</v>
      </c>
      <c r="CT577" s="28" t="n">
        <v>2.6172</v>
      </c>
      <c r="CU577" s="28" t="n">
        <v>2.2297</v>
      </c>
      <c r="CV577" s="28" t="n">
        <v>2.1572</v>
      </c>
      <c r="CW577" s="28" t="n">
        <v>2.1822</v>
      </c>
      <c r="CX577" s="28" t="n">
        <v>2.2797</v>
      </c>
      <c r="CY577" s="28" t="n">
        <v>2.3397</v>
      </c>
      <c r="CZ577" s="28" t="n">
        <v>2.4697</v>
      </c>
      <c r="DA577" s="28" t="n">
        <v>2.1672</v>
      </c>
      <c r="DB577" s="28" t="n">
        <v>2.7497</v>
      </c>
      <c r="DC577" s="28" t="n">
        <v>3.2772</v>
      </c>
      <c r="DD577" s="28" t="n">
        <v>2.2722</v>
      </c>
    </row>
    <row r="578" customFormat="false" ht="12.75" hidden="false" customHeight="false" outlineLevel="0" collapsed="false">
      <c r="A578" s="56" t="n">
        <v>36123</v>
      </c>
      <c r="AE578" s="28" t="n">
        <v>1.91464285714286</v>
      </c>
      <c r="AF578" s="28"/>
      <c r="AG578" s="28" t="n">
        <v>1.87714285714286</v>
      </c>
      <c r="BK578" s="2" t="n">
        <v>1.8955</v>
      </c>
      <c r="BM578" s="2" t="n">
        <v>1.853</v>
      </c>
      <c r="BN578" s="2" t="n">
        <v>1.993</v>
      </c>
      <c r="BO578" s="2" t="n">
        <v>1.69186565212347</v>
      </c>
      <c r="BP578" s="2" t="n">
        <v>2.0655</v>
      </c>
      <c r="BQ578" s="2" t="n">
        <v>1.8655</v>
      </c>
      <c r="BR578" s="2" t="n">
        <v>1.843</v>
      </c>
      <c r="BS578" s="2" t="n">
        <v>1.848</v>
      </c>
      <c r="BT578" s="2" t="n">
        <v>1.8955</v>
      </c>
      <c r="BU578" s="2" t="n">
        <v>1.9405</v>
      </c>
      <c r="BV578" s="2" t="n">
        <v>2.143</v>
      </c>
      <c r="BW578" s="2" t="n">
        <v>1.943</v>
      </c>
      <c r="BX578" s="2" t="n">
        <v>2.1555</v>
      </c>
      <c r="BY578" s="2" t="n">
        <v>2.413</v>
      </c>
      <c r="BZ578" s="2" t="n">
        <v>1.89925</v>
      </c>
      <c r="CA578" s="28" t="n">
        <v>2.2145</v>
      </c>
      <c r="CB578" s="28"/>
      <c r="CC578" s="28" t="n">
        <v>2.05214285714286</v>
      </c>
      <c r="CD578" s="28" t="n">
        <v>1.61214285714286</v>
      </c>
      <c r="CE578" s="28" t="n">
        <v>2.05714285714286</v>
      </c>
      <c r="CF578" s="28" t="n">
        <v>1.87464285714286</v>
      </c>
      <c r="CG578" s="28" t="n">
        <v>1.80714285714286</v>
      </c>
      <c r="CH578" s="28" t="n">
        <v>1.72214285714286</v>
      </c>
      <c r="CI578" s="28" t="n">
        <v>1.91464285714286</v>
      </c>
      <c r="CJ578" s="28" t="n">
        <v>2.03214285714286</v>
      </c>
      <c r="CK578" s="28" t="n">
        <v>2.20714285714286</v>
      </c>
      <c r="CL578" s="28" t="n">
        <v>1.64214285714286</v>
      </c>
      <c r="CM578" s="28" t="n">
        <v>2.17964285714286</v>
      </c>
      <c r="CN578" s="28" t="n">
        <v>2.28214285714286</v>
      </c>
      <c r="CO578" s="28" t="n">
        <v>1.92964285714286</v>
      </c>
      <c r="CR578" s="28" t="n">
        <v>2.357</v>
      </c>
      <c r="CS578" s="28" t="n">
        <v>1.85460694360954</v>
      </c>
      <c r="CT578" s="28" t="n">
        <v>2.5045</v>
      </c>
      <c r="CU578" s="28" t="n">
        <v>2.1695</v>
      </c>
      <c r="CV578" s="28" t="n">
        <v>2.097</v>
      </c>
      <c r="CW578" s="28" t="n">
        <v>2.127</v>
      </c>
      <c r="CX578" s="28" t="n">
        <v>2.2145</v>
      </c>
      <c r="CY578" s="28" t="n">
        <v>2.2795</v>
      </c>
      <c r="CZ578" s="28" t="n">
        <v>2.4095</v>
      </c>
      <c r="DA578" s="28" t="n">
        <v>2.117</v>
      </c>
      <c r="DB578" s="28" t="n">
        <v>2.662</v>
      </c>
      <c r="DC578" s="28" t="n">
        <v>3.127</v>
      </c>
      <c r="DD578" s="28" t="n">
        <v>2.2195</v>
      </c>
    </row>
    <row r="579" customFormat="false" ht="12.75" hidden="false" customHeight="false" outlineLevel="0" collapsed="false">
      <c r="A579" s="56" t="n">
        <v>36129</v>
      </c>
      <c r="AE579" s="28" t="n">
        <v>1.93535714285714</v>
      </c>
      <c r="AF579" s="28"/>
      <c r="AG579" s="28" t="n">
        <v>1.89785714285714</v>
      </c>
      <c r="BK579" s="2" t="n">
        <v>1.88866666666667</v>
      </c>
      <c r="BM579" s="2" t="n">
        <v>1.83866666666667</v>
      </c>
      <c r="BN579" s="2" t="n">
        <v>1.97866666666667</v>
      </c>
      <c r="BO579" s="2" t="n">
        <v>1.63694525474315</v>
      </c>
      <c r="BP579" s="2" t="n">
        <v>2.03616666666667</v>
      </c>
      <c r="BQ579" s="2" t="n">
        <v>1.85866666666667</v>
      </c>
      <c r="BR579" s="2" t="n">
        <v>1.82741666666667</v>
      </c>
      <c r="BS579" s="2" t="n">
        <v>1.83366666666667</v>
      </c>
      <c r="BT579" s="2" t="n">
        <v>1.88866666666667</v>
      </c>
      <c r="BU579" s="2" t="n">
        <v>1.93866666666667</v>
      </c>
      <c r="BV579" s="2" t="n">
        <v>2.11741666666667</v>
      </c>
      <c r="BW579" s="2" t="n">
        <v>1.87866666666667</v>
      </c>
      <c r="BX579" s="2" t="n">
        <v>2.12116666666667</v>
      </c>
      <c r="BY579" s="2" t="n">
        <v>2.37866666666667</v>
      </c>
      <c r="BZ579" s="2" t="n">
        <v>1.88866666666667</v>
      </c>
      <c r="CA579" s="28" t="n">
        <v>2.1855</v>
      </c>
      <c r="CB579" s="28"/>
      <c r="CC579" s="28" t="n">
        <v>2.07285714285714</v>
      </c>
      <c r="CD579" s="28" t="n">
        <v>1.63285714285714</v>
      </c>
      <c r="CE579" s="28" t="n">
        <v>2.07035714285714</v>
      </c>
      <c r="CF579" s="28" t="n">
        <v>1.89535714285714</v>
      </c>
      <c r="CG579" s="28" t="n">
        <v>1.82785714285714</v>
      </c>
      <c r="CH579" s="28" t="n">
        <v>1.74285714285714</v>
      </c>
      <c r="CI579" s="28" t="n">
        <v>1.94035714285714</v>
      </c>
      <c r="CJ579" s="28" t="n">
        <v>2.05285714285714</v>
      </c>
      <c r="CK579" s="28" t="n">
        <v>2.22285714285714</v>
      </c>
      <c r="CL579" s="28" t="n">
        <v>1.61285714285714</v>
      </c>
      <c r="CM579" s="28" t="n">
        <v>2.20785714285714</v>
      </c>
      <c r="CN579" s="28" t="n">
        <v>2.30285714285714</v>
      </c>
      <c r="CO579" s="28" t="n">
        <v>1.95035714285714</v>
      </c>
      <c r="CR579" s="28" t="n">
        <v>2.328</v>
      </c>
      <c r="CS579" s="28" t="n">
        <v>1.84060694360954</v>
      </c>
      <c r="CT579" s="28" t="n">
        <v>2.463</v>
      </c>
      <c r="CU579" s="28" t="n">
        <v>2.1405</v>
      </c>
      <c r="CV579" s="28" t="n">
        <v>2.078</v>
      </c>
      <c r="CW579" s="28" t="n">
        <v>2.098</v>
      </c>
      <c r="CX579" s="28" t="n">
        <v>2.1855</v>
      </c>
      <c r="CY579" s="28" t="n">
        <v>2.2505</v>
      </c>
      <c r="CZ579" s="28" t="n">
        <v>2.3905</v>
      </c>
      <c r="DA579" s="28" t="n">
        <v>2.058</v>
      </c>
      <c r="DB579" s="28" t="n">
        <v>2.633</v>
      </c>
      <c r="DC579" s="28" t="n">
        <v>3.098</v>
      </c>
      <c r="DD579" s="28" t="n">
        <v>2.1905</v>
      </c>
    </row>
    <row r="580" customFormat="false" ht="12.75" hidden="false" customHeight="false" outlineLevel="0" collapsed="false">
      <c r="A580" s="56" t="n">
        <v>36130</v>
      </c>
      <c r="AE580" s="28" t="n">
        <v>1.90585714285714</v>
      </c>
      <c r="AF580" s="28"/>
      <c r="AG580" s="28" t="n">
        <v>1.86585714285714</v>
      </c>
      <c r="BK580" s="2" t="n">
        <v>1.82333333333333</v>
      </c>
      <c r="BM580" s="2" t="n">
        <v>1.78083333333333</v>
      </c>
      <c r="BN580" s="2" t="n">
        <v>1.91833333333333</v>
      </c>
      <c r="BO580" s="2" t="n">
        <v>1.59833829004124</v>
      </c>
      <c r="BP580" s="2" t="n">
        <v>1.97333333333333</v>
      </c>
      <c r="BQ580" s="2" t="n">
        <v>1.79833333333333</v>
      </c>
      <c r="BR580" s="2" t="n">
        <v>1.76458333333333</v>
      </c>
      <c r="BS580" s="2" t="n">
        <v>1.78583333333333</v>
      </c>
      <c r="BT580" s="2" t="n">
        <v>1.83333333333333</v>
      </c>
      <c r="BU580" s="2" t="n">
        <v>1.87833333333333</v>
      </c>
      <c r="BV580" s="2" t="n">
        <v>2.05458333333333</v>
      </c>
      <c r="BW580" s="2" t="n">
        <v>1.85833333333333</v>
      </c>
      <c r="BX580" s="2" t="n">
        <v>2.05583333333333</v>
      </c>
      <c r="BY580" s="2" t="n">
        <v>2.34333333333333</v>
      </c>
      <c r="BZ580" s="2" t="n">
        <v>1.82833333333333</v>
      </c>
      <c r="CA580" s="28" t="n">
        <v>2.165</v>
      </c>
      <c r="CB580" s="28"/>
      <c r="CC580" s="28" t="n">
        <v>2.05085714285714</v>
      </c>
      <c r="CD580" s="28" t="n">
        <v>1.61085714285714</v>
      </c>
      <c r="CE580" s="28" t="n">
        <v>2.05085714285714</v>
      </c>
      <c r="CF580" s="28" t="n">
        <v>1.87335714285714</v>
      </c>
      <c r="CG580" s="28" t="n">
        <v>1.80585714285714</v>
      </c>
      <c r="CH580" s="28" t="n">
        <v>1.73585714285714</v>
      </c>
      <c r="CI580" s="28" t="n">
        <v>1.91585714285714</v>
      </c>
      <c r="CJ580" s="28" t="n">
        <v>2.03085714285714</v>
      </c>
      <c r="CK580" s="28" t="n">
        <v>2.20085714285714</v>
      </c>
      <c r="CL580" s="28" t="n">
        <v>1.62085714285714</v>
      </c>
      <c r="CM580" s="28" t="n">
        <v>2.18335714285714</v>
      </c>
      <c r="CN580" s="28" t="n">
        <v>2.28085714285714</v>
      </c>
      <c r="CO580" s="28" t="n">
        <v>1.92835714285714</v>
      </c>
      <c r="CR580" s="28" t="n">
        <v>2.32</v>
      </c>
      <c r="CS580" s="28" t="n">
        <v>1.81713679459192</v>
      </c>
      <c r="CT580" s="28" t="n">
        <v>2.4525</v>
      </c>
      <c r="CU580" s="28" t="n">
        <v>2.1325</v>
      </c>
      <c r="CV580" s="28" t="n">
        <v>2.07</v>
      </c>
      <c r="CW580" s="28" t="n">
        <v>2.09</v>
      </c>
      <c r="CX580" s="28" t="n">
        <v>2.175</v>
      </c>
      <c r="CY580" s="28" t="n">
        <v>2.2425</v>
      </c>
      <c r="CZ580" s="28" t="n">
        <v>2.3825</v>
      </c>
      <c r="DA580" s="28" t="n">
        <v>2.06</v>
      </c>
      <c r="DB580" s="28" t="n">
        <v>2.6125</v>
      </c>
      <c r="DC580" s="28" t="n">
        <v>3.09</v>
      </c>
      <c r="DD580" s="28" t="n">
        <v>2.1825</v>
      </c>
    </row>
    <row r="581" customFormat="false" ht="12.75" hidden="false" customHeight="false" outlineLevel="0" collapsed="false">
      <c r="A581" s="56" t="n">
        <v>36131</v>
      </c>
      <c r="AE581" s="28" t="n">
        <v>1.93142857142857</v>
      </c>
      <c r="AF581" s="28"/>
      <c r="AG581" s="28" t="n">
        <v>1.89392857142857</v>
      </c>
      <c r="BK581" s="2" t="n">
        <v>1.891</v>
      </c>
      <c r="BM581" s="2" t="n">
        <v>1.8485</v>
      </c>
      <c r="BN581" s="2" t="n">
        <v>1.986</v>
      </c>
      <c r="BO581" s="2" t="n">
        <v>1.62396515539807</v>
      </c>
      <c r="BP581" s="2" t="n">
        <v>2.061</v>
      </c>
      <c r="BQ581" s="2" t="n">
        <v>1.8735</v>
      </c>
      <c r="BR581" s="2" t="n">
        <v>1.831</v>
      </c>
      <c r="BS581" s="2" t="n">
        <v>1.841</v>
      </c>
      <c r="BT581" s="2" t="n">
        <v>1.8885</v>
      </c>
      <c r="BU581" s="2" t="n">
        <v>1.9435</v>
      </c>
      <c r="BV581" s="2" t="n">
        <v>2.146</v>
      </c>
      <c r="BW581" s="2" t="n">
        <v>1.876</v>
      </c>
      <c r="BX581" s="2" t="n">
        <v>2.146</v>
      </c>
      <c r="BY581" s="2" t="n">
        <v>2.401</v>
      </c>
      <c r="BZ581" s="2" t="n">
        <v>1.836</v>
      </c>
      <c r="CA581" s="28" t="n">
        <v>2.178</v>
      </c>
      <c r="CB581" s="28"/>
      <c r="CC581" s="28" t="n">
        <v>2.06642857142857</v>
      </c>
      <c r="CD581" s="28" t="n">
        <v>1.62642857142857</v>
      </c>
      <c r="CE581" s="28" t="n">
        <v>2.07142857142857</v>
      </c>
      <c r="CF581" s="28" t="n">
        <v>1.89642857142857</v>
      </c>
      <c r="CG581" s="28" t="n">
        <v>1.83142857142857</v>
      </c>
      <c r="CH581" s="28" t="n">
        <v>1.75642857142857</v>
      </c>
      <c r="CI581" s="28" t="n">
        <v>1.92892857142857</v>
      </c>
      <c r="CJ581" s="28" t="n">
        <v>2.04892857142857</v>
      </c>
      <c r="CK581" s="28" t="n">
        <v>2.22642857142857</v>
      </c>
      <c r="CL581" s="28" t="n">
        <v>1.60642857142857</v>
      </c>
      <c r="CM581" s="28" t="n">
        <v>2.19642857142857</v>
      </c>
      <c r="CN581" s="28" t="n">
        <v>2.29642857142857</v>
      </c>
      <c r="CO581" s="28" t="n">
        <v>1.94642857142857</v>
      </c>
      <c r="CR581" s="28" t="n">
        <v>2.318</v>
      </c>
      <c r="CS581" s="28" t="n">
        <v>1.83278356060366</v>
      </c>
      <c r="CT581" s="28" t="n">
        <v>2.453</v>
      </c>
      <c r="CU581" s="28" t="n">
        <v>2.138</v>
      </c>
      <c r="CV581" s="28" t="n">
        <v>2.063</v>
      </c>
      <c r="CW581" s="28" t="n">
        <v>2.093</v>
      </c>
      <c r="CX581" s="28" t="n">
        <v>2.178</v>
      </c>
      <c r="CY581" s="28" t="n">
        <v>2.238</v>
      </c>
      <c r="CZ581" s="28" t="n">
        <v>2.378</v>
      </c>
      <c r="DA581" s="28" t="n">
        <v>2.058</v>
      </c>
      <c r="DB581" s="28" t="n">
        <v>2.608</v>
      </c>
      <c r="DC581" s="28" t="n">
        <v>3.088</v>
      </c>
      <c r="DD581" s="28" t="n">
        <v>2.178</v>
      </c>
    </row>
    <row r="582" customFormat="false" ht="12.75" hidden="false" customHeight="false" outlineLevel="0" collapsed="false">
      <c r="A582" s="56" t="n">
        <v>36132</v>
      </c>
      <c r="AE582" s="28" t="n">
        <v>1.93464285714286</v>
      </c>
      <c r="AF582" s="28"/>
      <c r="AG582" s="28" t="n">
        <v>1.90214285714286</v>
      </c>
      <c r="BK582" s="2" t="n">
        <v>1.92</v>
      </c>
      <c r="BM582" s="2" t="n">
        <v>1.885</v>
      </c>
      <c r="BN582" s="2" t="n">
        <v>2.015</v>
      </c>
      <c r="BO582" s="2" t="n">
        <v>1.62849500638044</v>
      </c>
      <c r="BP582" s="2" t="n">
        <v>2.085</v>
      </c>
      <c r="BQ582" s="2" t="n">
        <v>1.895</v>
      </c>
      <c r="BR582" s="2" t="n">
        <v>1.8625</v>
      </c>
      <c r="BS582" s="2" t="n">
        <v>1.875</v>
      </c>
      <c r="BT582" s="2" t="n">
        <v>1.92</v>
      </c>
      <c r="BU582" s="2" t="n">
        <v>1.97</v>
      </c>
      <c r="BV582" s="2" t="n">
        <v>2.17</v>
      </c>
      <c r="BW582" s="2" t="n">
        <v>1.905</v>
      </c>
      <c r="BX582" s="2" t="n">
        <v>2.185</v>
      </c>
      <c r="BY582" s="2" t="n">
        <v>2.505</v>
      </c>
      <c r="BZ582" s="2" t="n">
        <v>1.92</v>
      </c>
      <c r="CA582" s="28" t="n">
        <v>2.1725</v>
      </c>
      <c r="CB582" s="28"/>
      <c r="CC582" s="28" t="n">
        <v>2.07214285714286</v>
      </c>
      <c r="CD582" s="28" t="n">
        <v>1.63214285714286</v>
      </c>
      <c r="CE582" s="28" t="n">
        <v>2.07714285714286</v>
      </c>
      <c r="CF582" s="28" t="n">
        <v>1.89964285714286</v>
      </c>
      <c r="CG582" s="28" t="n">
        <v>1.83089285714286</v>
      </c>
      <c r="CH582" s="28" t="n">
        <v>1.76714285714286</v>
      </c>
      <c r="CI582" s="28" t="n">
        <v>1.93464285714286</v>
      </c>
      <c r="CJ582" s="28" t="n">
        <v>2.05464285714286</v>
      </c>
      <c r="CK582" s="28" t="n">
        <v>2.23589285714286</v>
      </c>
      <c r="CL582" s="28" t="n">
        <v>1.65214285714286</v>
      </c>
      <c r="CM582" s="28" t="n">
        <v>2.20214285714286</v>
      </c>
      <c r="CN582" s="28" t="n">
        <v>2.30214285714286</v>
      </c>
      <c r="CO582" s="28" t="n">
        <v>1.95714285714286</v>
      </c>
      <c r="CR582" s="28" t="n">
        <v>2.32</v>
      </c>
      <c r="CS582" s="28" t="n">
        <v>1.79966664557429</v>
      </c>
      <c r="CT582" s="28" t="n">
        <v>2.46</v>
      </c>
      <c r="CU582" s="28" t="n">
        <v>2.1325</v>
      </c>
      <c r="CV582" s="28" t="n">
        <v>2.065</v>
      </c>
      <c r="CW582" s="28" t="n">
        <v>2.095</v>
      </c>
      <c r="CX582" s="28" t="n">
        <v>2.1725</v>
      </c>
      <c r="CY582" s="28" t="n">
        <v>2.24</v>
      </c>
      <c r="CZ582" s="28" t="n">
        <v>2.39</v>
      </c>
      <c r="DA582" s="28" t="n">
        <v>2.09</v>
      </c>
      <c r="DB582" s="28" t="n">
        <v>2.62</v>
      </c>
      <c r="DC582" s="28" t="n">
        <v>3.09</v>
      </c>
      <c r="DD582" s="28" t="n">
        <v>2.1825</v>
      </c>
    </row>
    <row r="583" customFormat="false" ht="12.75" hidden="false" customHeight="false" outlineLevel="0" collapsed="false">
      <c r="A583" s="56" t="n">
        <v>36133</v>
      </c>
      <c r="AE583" s="28" t="n">
        <v>1.98464285714286</v>
      </c>
      <c r="AF583" s="28"/>
      <c r="AG583" s="28" t="n">
        <v>1.95214285714286</v>
      </c>
      <c r="BK583" s="2" t="n">
        <v>2.01816666666667</v>
      </c>
      <c r="BM583" s="2" t="n">
        <v>1.98566666666667</v>
      </c>
      <c r="BN583" s="2" t="n">
        <v>2.11566666666667</v>
      </c>
      <c r="BO583" s="2" t="n">
        <v>1.69088555277839</v>
      </c>
      <c r="BP583" s="2" t="n">
        <v>2.19816666666667</v>
      </c>
      <c r="BQ583" s="2" t="n">
        <v>2.00066666666667</v>
      </c>
      <c r="BR583" s="2" t="n">
        <v>1.95566666666667</v>
      </c>
      <c r="BS583" s="2" t="n">
        <v>1.97066666666667</v>
      </c>
      <c r="BT583" s="2" t="n">
        <v>2.01816666666667</v>
      </c>
      <c r="BU583" s="2" t="n">
        <v>2.07066666666667</v>
      </c>
      <c r="BV583" s="2" t="n">
        <v>2.26316666666667</v>
      </c>
      <c r="BW583" s="2" t="n">
        <v>1.99566666666667</v>
      </c>
      <c r="BX583" s="2" t="n">
        <v>2.30816666666667</v>
      </c>
      <c r="BY583" s="2" t="n">
        <v>2.64066666666667</v>
      </c>
      <c r="BZ583" s="2" t="n">
        <v>2.02441666666667</v>
      </c>
      <c r="CA583" s="28" t="n">
        <v>2.1877</v>
      </c>
      <c r="CB583" s="28"/>
      <c r="CC583" s="28" t="n">
        <v>2.12214285714286</v>
      </c>
      <c r="CD583" s="28" t="n">
        <v>1.68214285714286</v>
      </c>
      <c r="CE583" s="28" t="n">
        <v>2.12714285714286</v>
      </c>
      <c r="CF583" s="28" t="n">
        <v>1.94964285714286</v>
      </c>
      <c r="CG583" s="28" t="n">
        <v>1.87964285714286</v>
      </c>
      <c r="CH583" s="28" t="n">
        <v>1.80714285714286</v>
      </c>
      <c r="CI583" s="28" t="n">
        <v>1.98464285714286</v>
      </c>
      <c r="CJ583" s="28" t="n">
        <v>2.10464285714286</v>
      </c>
      <c r="CK583" s="28" t="n">
        <v>2.28464285714286</v>
      </c>
      <c r="CL583" s="28" t="n">
        <v>1.69214285714286</v>
      </c>
      <c r="CM583" s="28" t="n">
        <v>2.25464285714286</v>
      </c>
      <c r="CN583" s="28" t="n">
        <v>2.35214285714286</v>
      </c>
      <c r="CO583" s="28" t="n">
        <v>2.00714285714286</v>
      </c>
      <c r="CR583" s="28" t="n">
        <v>2.3352</v>
      </c>
      <c r="CS583" s="28" t="n">
        <v>1.80369002858017</v>
      </c>
      <c r="CT583" s="28" t="n">
        <v>2.4827</v>
      </c>
      <c r="CU583" s="28" t="n">
        <v>2.1477</v>
      </c>
      <c r="CV583" s="28" t="n">
        <v>2.0777</v>
      </c>
      <c r="CW583" s="28" t="n">
        <v>2.1052</v>
      </c>
      <c r="CX583" s="28" t="n">
        <v>2.1877</v>
      </c>
      <c r="CY583" s="28" t="n">
        <v>2.2552</v>
      </c>
      <c r="CZ583" s="28" t="n">
        <v>2.4027</v>
      </c>
      <c r="DA583" s="28" t="n">
        <v>2.1252</v>
      </c>
      <c r="DB583" s="28" t="n">
        <v>2.6377</v>
      </c>
      <c r="DC583" s="28" t="n">
        <v>3.1052</v>
      </c>
      <c r="DD583" s="28" t="n">
        <v>2.1777</v>
      </c>
    </row>
    <row r="584" customFormat="false" ht="12.75" hidden="false" customHeight="false" outlineLevel="0" collapsed="false">
      <c r="A584" s="56" t="n">
        <v>36136</v>
      </c>
      <c r="AE584" s="28" t="n">
        <v>1.90857142857143</v>
      </c>
      <c r="AF584" s="28"/>
      <c r="AG584" s="28" t="n">
        <v>1.87357142857143</v>
      </c>
      <c r="BK584" s="2" t="n">
        <v>1.86183333333333</v>
      </c>
      <c r="BM584" s="2" t="n">
        <v>1.81933333333333</v>
      </c>
      <c r="BN584" s="2" t="n">
        <v>1.94933333333333</v>
      </c>
      <c r="BO584" s="2" t="n">
        <v>1.61465172271965</v>
      </c>
      <c r="BP584" s="2" t="n">
        <v>2.01433333333333</v>
      </c>
      <c r="BQ584" s="2" t="n">
        <v>1.83933333333333</v>
      </c>
      <c r="BR584" s="2" t="n">
        <v>1.80933333333333</v>
      </c>
      <c r="BS584" s="2" t="n">
        <v>1.81683333333333</v>
      </c>
      <c r="BT584" s="2" t="n">
        <v>1.86183333333333</v>
      </c>
      <c r="BU584" s="2" t="n">
        <v>1.91433333333333</v>
      </c>
      <c r="BV584" s="2" t="n">
        <v>2.11683333333333</v>
      </c>
      <c r="BW584" s="2" t="n">
        <v>1.89933333333333</v>
      </c>
      <c r="BX584" s="2" t="n">
        <v>2.12183333333333</v>
      </c>
      <c r="BY584" s="2" t="n">
        <v>2.41933333333333</v>
      </c>
      <c r="BZ584" s="2" t="n">
        <v>1.86058333333333</v>
      </c>
      <c r="CA584" s="28" t="n">
        <v>2.1525</v>
      </c>
      <c r="CB584" s="28"/>
      <c r="CC584" s="28" t="n">
        <v>2.04357142857143</v>
      </c>
      <c r="CD584" s="28" t="n">
        <v>1.60357142857143</v>
      </c>
      <c r="CE584" s="28" t="n">
        <v>2.04607142857143</v>
      </c>
      <c r="CF584" s="28" t="n">
        <v>1.87607142857143</v>
      </c>
      <c r="CG584" s="28" t="n">
        <v>1.80857142857143</v>
      </c>
      <c r="CH584" s="28" t="n">
        <v>1.74357142857143</v>
      </c>
      <c r="CI584" s="28" t="n">
        <v>1.90857142857143</v>
      </c>
      <c r="CJ584" s="28" t="n">
        <v>2.02857142857143</v>
      </c>
      <c r="CK584" s="28" t="n">
        <v>2.21607142857143</v>
      </c>
      <c r="CL584" s="28" t="n">
        <v>1.64357142857143</v>
      </c>
      <c r="CM584" s="28" t="n">
        <v>2.17357142857143</v>
      </c>
      <c r="CN584" s="28" t="n">
        <v>2.26357142857143</v>
      </c>
      <c r="CO584" s="28" t="n">
        <v>1.93232142857143</v>
      </c>
      <c r="CR584" s="28" t="n">
        <v>2.3</v>
      </c>
      <c r="CS584" s="28" t="n">
        <v>1.79284326256842</v>
      </c>
      <c r="CT584" s="28" t="n">
        <v>2.445</v>
      </c>
      <c r="CU584" s="28" t="n">
        <v>2.1125</v>
      </c>
      <c r="CV584" s="28" t="n">
        <v>2.0425</v>
      </c>
      <c r="CW584" s="28" t="n">
        <v>2.0775</v>
      </c>
      <c r="CX584" s="28" t="n">
        <v>2.1525</v>
      </c>
      <c r="CY584" s="28" t="n">
        <v>2.22</v>
      </c>
      <c r="CZ584" s="28" t="n">
        <v>2.3675</v>
      </c>
      <c r="DA584" s="28" t="n">
        <v>2.08</v>
      </c>
      <c r="DB584" s="28" t="n">
        <v>2.605</v>
      </c>
      <c r="DC584" s="28" t="n">
        <v>3.07</v>
      </c>
      <c r="DD584" s="28" t="n">
        <v>2.1425</v>
      </c>
    </row>
    <row r="585" customFormat="false" ht="12.75" hidden="false" customHeight="false" outlineLevel="0" collapsed="false">
      <c r="A585" s="56" t="n">
        <v>36137</v>
      </c>
      <c r="AE585" s="28" t="n">
        <v>1.89521428571429</v>
      </c>
      <c r="AF585" s="28"/>
      <c r="AG585" s="28" t="n">
        <v>1.85771428571429</v>
      </c>
      <c r="BK585" s="2" t="n">
        <v>1.81916666666667</v>
      </c>
      <c r="BM585" s="2" t="n">
        <v>1.78666666666667</v>
      </c>
      <c r="BN585" s="2" t="n">
        <v>1.90166666666667</v>
      </c>
      <c r="BO585" s="2" t="n">
        <v>1.5949265985383</v>
      </c>
      <c r="BP585" s="2" t="n">
        <v>1.95416666666667</v>
      </c>
      <c r="BQ585" s="2" t="n">
        <v>1.79916666666667</v>
      </c>
      <c r="BR585" s="2" t="n">
        <v>1.76166666666667</v>
      </c>
      <c r="BS585" s="2" t="n">
        <v>1.77166666666667</v>
      </c>
      <c r="BT585" s="2" t="n">
        <v>1.81916666666667</v>
      </c>
      <c r="BU585" s="2" t="n">
        <v>1.87666666666667</v>
      </c>
      <c r="BV585" s="2" t="n">
        <v>2.06666666666667</v>
      </c>
      <c r="BW585" s="2" t="n">
        <v>1.85166666666667</v>
      </c>
      <c r="BX585" s="2" t="n">
        <v>2.06166666666667</v>
      </c>
      <c r="BY585" s="2" t="n">
        <v>2.32166666666667</v>
      </c>
      <c r="BZ585" s="2" t="n">
        <v>1.82166666666667</v>
      </c>
      <c r="CA585" s="28" t="n">
        <v>2.1461</v>
      </c>
      <c r="CB585" s="28"/>
      <c r="CC585" s="28" t="n">
        <v>2.02771428571429</v>
      </c>
      <c r="CD585" s="28" t="n">
        <v>1.58771428571429</v>
      </c>
      <c r="CE585" s="28" t="n">
        <v>2.02521428571429</v>
      </c>
      <c r="CF585" s="28" t="n">
        <v>1.86771428571429</v>
      </c>
      <c r="CG585" s="28" t="n">
        <v>1.80771428571429</v>
      </c>
      <c r="CH585" s="28" t="n">
        <v>1.74271428571429</v>
      </c>
      <c r="CI585" s="28" t="n">
        <v>1.89521428571429</v>
      </c>
      <c r="CJ585" s="28" t="n">
        <v>2.01271428571429</v>
      </c>
      <c r="CK585" s="28" t="n">
        <v>2.19771428571429</v>
      </c>
      <c r="CL585" s="28" t="n">
        <v>1.62771428571429</v>
      </c>
      <c r="CM585" s="28" t="n">
        <v>2.15771428571429</v>
      </c>
      <c r="CN585" s="28" t="n">
        <v>2.24771428571429</v>
      </c>
      <c r="CO585" s="28" t="n">
        <v>1.91271428571429</v>
      </c>
      <c r="CR585" s="28" t="n">
        <v>2.2936</v>
      </c>
      <c r="CS585" s="28" t="n">
        <v>1.77579649655667</v>
      </c>
      <c r="CT585" s="28" t="n">
        <v>2.4186</v>
      </c>
      <c r="CU585" s="28" t="n">
        <v>2.1036</v>
      </c>
      <c r="CV585" s="28" t="n">
        <v>2.0436</v>
      </c>
      <c r="CW585" s="28" t="n">
        <v>2.0786</v>
      </c>
      <c r="CX585" s="28" t="n">
        <v>2.1461</v>
      </c>
      <c r="CY585" s="28" t="n">
        <v>2.2136</v>
      </c>
      <c r="CZ585" s="28" t="n">
        <v>2.3636</v>
      </c>
      <c r="DA585" s="28" t="n">
        <v>2.0936</v>
      </c>
      <c r="DB585" s="28" t="n">
        <v>2.5936</v>
      </c>
      <c r="DC585" s="28" t="n">
        <v>3.0636</v>
      </c>
      <c r="DD585" s="28" t="n">
        <v>2.1486</v>
      </c>
    </row>
    <row r="586" customFormat="false" ht="12.75" hidden="false" customHeight="false" outlineLevel="0" collapsed="false">
      <c r="A586" s="56" t="n">
        <v>36138</v>
      </c>
      <c r="AE586" s="28" t="n">
        <v>1.88907142857143</v>
      </c>
      <c r="AF586" s="28"/>
      <c r="AG586" s="28" t="n">
        <v>1.85157142857143</v>
      </c>
      <c r="BK586" s="2" t="n">
        <v>1.81316666666667</v>
      </c>
      <c r="BM586" s="2" t="n">
        <v>1.78066666666667</v>
      </c>
      <c r="BN586" s="2" t="n">
        <v>1.89566666666667</v>
      </c>
      <c r="BO586" s="2" t="n">
        <v>1.5989265985383</v>
      </c>
      <c r="BP586" s="2" t="n">
        <v>1.93566666666667</v>
      </c>
      <c r="BQ586" s="2" t="n">
        <v>1.79566666666667</v>
      </c>
      <c r="BR586" s="2" t="n">
        <v>1.75066666666667</v>
      </c>
      <c r="BS586" s="2" t="n">
        <v>1.76566666666667</v>
      </c>
      <c r="BT586" s="2" t="n">
        <v>1.81566666666667</v>
      </c>
      <c r="BU586" s="2" t="n">
        <v>1.87066666666667</v>
      </c>
      <c r="BV586" s="2" t="n">
        <v>2.06066666666667</v>
      </c>
      <c r="BW586" s="2" t="n">
        <v>1.87566666666667</v>
      </c>
      <c r="BX586" s="2" t="n">
        <v>2.03066666666667</v>
      </c>
      <c r="BY586" s="2" t="n">
        <v>2.30566666666667</v>
      </c>
      <c r="BZ586" s="2" t="n">
        <v>1.81566666666667</v>
      </c>
      <c r="CA586" s="28" t="n">
        <v>2.1459</v>
      </c>
      <c r="CB586" s="28"/>
      <c r="CC586" s="28" t="n">
        <v>2.02157142857143</v>
      </c>
      <c r="CD586" s="28" t="n">
        <v>1.58157142857143</v>
      </c>
      <c r="CE586" s="28" t="n">
        <v>2.01657142857143</v>
      </c>
      <c r="CF586" s="28" t="n">
        <v>1.86157142857143</v>
      </c>
      <c r="CG586" s="28" t="n">
        <v>1.80657142857143</v>
      </c>
      <c r="CH586" s="28" t="n">
        <v>1.73657142857143</v>
      </c>
      <c r="CI586" s="28" t="n">
        <v>1.88907142857143</v>
      </c>
      <c r="CJ586" s="28" t="n">
        <v>2.00657142857143</v>
      </c>
      <c r="CK586" s="28" t="n">
        <v>2.19157142857143</v>
      </c>
      <c r="CL586" s="28" t="n">
        <v>1.61157142857143</v>
      </c>
      <c r="CM586" s="28" t="n">
        <v>2.13657142857143</v>
      </c>
      <c r="CN586" s="28" t="n">
        <v>2.24157142857143</v>
      </c>
      <c r="CO586" s="28" t="n">
        <v>1.90657142857143</v>
      </c>
      <c r="CR586" s="28" t="n">
        <v>2.2934</v>
      </c>
      <c r="CS586" s="28" t="n">
        <v>1.77659649655667</v>
      </c>
      <c r="CT586" s="28" t="n">
        <v>2.4084</v>
      </c>
      <c r="CU586" s="28" t="n">
        <v>2.1134</v>
      </c>
      <c r="CV586" s="28" t="n">
        <v>2.0384</v>
      </c>
      <c r="CW586" s="28" t="n">
        <v>2.0784</v>
      </c>
      <c r="CX586" s="28" t="n">
        <v>2.1534</v>
      </c>
      <c r="CY586" s="28" t="n">
        <v>2.2134</v>
      </c>
      <c r="CZ586" s="28" t="n">
        <v>2.3634</v>
      </c>
      <c r="DA586" s="28" t="n">
        <v>2.0634</v>
      </c>
      <c r="DB586" s="28" t="n">
        <v>2.5834</v>
      </c>
      <c r="DC586" s="28" t="n">
        <v>3.0634</v>
      </c>
      <c r="DD586" s="28" t="n">
        <v>2.1484</v>
      </c>
    </row>
    <row r="587" customFormat="false" ht="12.75" hidden="false" customHeight="false" outlineLevel="0" collapsed="false">
      <c r="A587" s="56" t="n">
        <v>36139</v>
      </c>
      <c r="AE587" s="28" t="n">
        <v>1.90635714285714</v>
      </c>
      <c r="AF587" s="28"/>
      <c r="AG587" s="28" t="n">
        <v>1.86885714285714</v>
      </c>
      <c r="BK587" s="2" t="n">
        <v>1.89916666666667</v>
      </c>
      <c r="BM587" s="2" t="n">
        <v>1.86666666666667</v>
      </c>
      <c r="BN587" s="2" t="n">
        <v>1.98166666666667</v>
      </c>
      <c r="BO587" s="2" t="n">
        <v>1.72927858807648</v>
      </c>
      <c r="BP587" s="2" t="n">
        <v>2.01916666666667</v>
      </c>
      <c r="BQ587" s="2" t="n">
        <v>1.87166666666667</v>
      </c>
      <c r="BR587" s="2" t="n">
        <v>1.83666666666667</v>
      </c>
      <c r="BS587" s="2" t="n">
        <v>1.85666666666667</v>
      </c>
      <c r="BT587" s="2" t="n">
        <v>1.90166666666667</v>
      </c>
      <c r="BU587" s="2" t="n">
        <v>1.95916666666667</v>
      </c>
      <c r="BV587" s="2" t="n">
        <v>2.15416666666667</v>
      </c>
      <c r="BW587" s="2" t="n">
        <v>2.04666666666667</v>
      </c>
      <c r="BX587" s="2" t="n">
        <v>2.10166666666667</v>
      </c>
      <c r="BY587" s="2" t="n">
        <v>2.41166666666667</v>
      </c>
      <c r="BZ587" s="2" t="n">
        <v>1.89416666666667</v>
      </c>
      <c r="CA587" s="28" t="n">
        <v>2.1485</v>
      </c>
      <c r="CB587" s="28"/>
      <c r="CC587" s="28" t="n">
        <v>2.03885714285714</v>
      </c>
      <c r="CD587" s="28" t="n">
        <v>1.59885714285714</v>
      </c>
      <c r="CE587" s="28" t="n">
        <v>2.03385714285714</v>
      </c>
      <c r="CF587" s="28" t="n">
        <v>1.87635714285714</v>
      </c>
      <c r="CG587" s="28" t="n">
        <v>1.81885714285714</v>
      </c>
      <c r="CH587" s="28" t="n">
        <v>1.75385714285714</v>
      </c>
      <c r="CI587" s="28" t="n">
        <v>1.90635714285714</v>
      </c>
      <c r="CJ587" s="28" t="n">
        <v>2.02385714285714</v>
      </c>
      <c r="CK587" s="28" t="n">
        <v>2.21135714285714</v>
      </c>
      <c r="CL587" s="28" t="n">
        <v>1.66885714285714</v>
      </c>
      <c r="CM587" s="28" t="n">
        <v>2.14885714285714</v>
      </c>
      <c r="CN587" s="28" t="n">
        <v>2.25885714285714</v>
      </c>
      <c r="CO587" s="28" t="n">
        <v>1.93385714285714</v>
      </c>
      <c r="CR587" s="28" t="n">
        <v>2.296</v>
      </c>
      <c r="CS587" s="28" t="n">
        <v>1.80649002858017</v>
      </c>
      <c r="CT587" s="28" t="n">
        <v>2.411</v>
      </c>
      <c r="CU587" s="28" t="n">
        <v>2.1085</v>
      </c>
      <c r="CV587" s="28" t="n">
        <v>2.0385</v>
      </c>
      <c r="CW587" s="28" t="n">
        <v>2.081</v>
      </c>
      <c r="CX587" s="28" t="n">
        <v>2.156</v>
      </c>
      <c r="CY587" s="28" t="n">
        <v>2.216</v>
      </c>
      <c r="CZ587" s="28" t="n">
        <v>2.3635</v>
      </c>
      <c r="DA587" s="28" t="n">
        <v>2.156</v>
      </c>
      <c r="DB587" s="28" t="n">
        <v>2.5935</v>
      </c>
      <c r="DC587" s="28" t="n">
        <v>3.066</v>
      </c>
      <c r="DD587" s="28" t="n">
        <v>2.1385</v>
      </c>
    </row>
    <row r="588" customFormat="false" ht="12.75" hidden="false" customHeight="false" outlineLevel="0" collapsed="false">
      <c r="A588" s="56" t="n">
        <v>36143</v>
      </c>
      <c r="AE588" s="28" t="n">
        <v>1.90571428571429</v>
      </c>
      <c r="AF588" s="28"/>
      <c r="AG588" s="28" t="n">
        <v>1.86571428571429</v>
      </c>
      <c r="BK588" s="2" t="n">
        <v>1.90716666666667</v>
      </c>
      <c r="BM588" s="2" t="n">
        <v>1.86466666666667</v>
      </c>
      <c r="BN588" s="2" t="n">
        <v>1.97966666666667</v>
      </c>
      <c r="BO588" s="2" t="n">
        <v>1.87056963119984</v>
      </c>
      <c r="BP588" s="2" t="n">
        <v>2.02466666666667</v>
      </c>
      <c r="BQ588" s="2" t="n">
        <v>1.88716666666667</v>
      </c>
      <c r="BR588" s="2" t="n">
        <v>1.85341666666667</v>
      </c>
      <c r="BS588" s="2" t="n">
        <v>1.88216666666667</v>
      </c>
      <c r="BT588" s="2" t="n">
        <v>1.90716666666667</v>
      </c>
      <c r="BU588" s="2" t="n">
        <v>1.96466666666667</v>
      </c>
      <c r="BV588" s="2" t="n">
        <v>2.14841666666667</v>
      </c>
      <c r="BW588" s="2" t="n">
        <v>2.15996666666667</v>
      </c>
      <c r="BX588" s="2" t="n">
        <v>2.11466666666667</v>
      </c>
      <c r="BY588" s="2" t="n">
        <v>2.41466666666667</v>
      </c>
      <c r="BZ588" s="2" t="n">
        <v>1.90216666666667</v>
      </c>
      <c r="CA588" s="28" t="n">
        <v>2.1564</v>
      </c>
      <c r="CB588" s="28"/>
      <c r="CC588" s="28" t="n">
        <v>2.03571428571429</v>
      </c>
      <c r="CD588" s="28" t="n">
        <v>1.71847688200474</v>
      </c>
      <c r="CE588" s="28" t="n">
        <v>2.02821428571429</v>
      </c>
      <c r="CF588" s="28" t="n">
        <v>1.87696428571429</v>
      </c>
      <c r="CG588" s="28" t="n">
        <v>1.82071428571429</v>
      </c>
      <c r="CH588" s="28" t="n">
        <v>1.76571428571429</v>
      </c>
      <c r="CI588" s="28" t="n">
        <v>1.90571428571429</v>
      </c>
      <c r="CJ588" s="28" t="n">
        <v>2.02071428571429</v>
      </c>
      <c r="CK588" s="28" t="n">
        <v>2.20571428571429</v>
      </c>
      <c r="CL588" s="28" t="n">
        <v>1.69321428571429</v>
      </c>
      <c r="CM588" s="28" t="n">
        <v>2.15321428571429</v>
      </c>
      <c r="CN588" s="28" t="n">
        <v>2.24571428571429</v>
      </c>
      <c r="CO588" s="28" t="n">
        <v>1.93571428571429</v>
      </c>
      <c r="CR588" s="28" t="n">
        <v>2.2964</v>
      </c>
      <c r="CS588" s="28" t="n">
        <v>1.84783032661541</v>
      </c>
      <c r="CT588" s="28" t="n">
        <v>2.4014</v>
      </c>
      <c r="CU588" s="28" t="n">
        <v>2.1164</v>
      </c>
      <c r="CV588" s="28" t="n">
        <v>2.0464</v>
      </c>
      <c r="CW588" s="28" t="n">
        <v>2.0939</v>
      </c>
      <c r="CX588" s="28" t="n">
        <v>2.1564</v>
      </c>
      <c r="CY588" s="28" t="n">
        <v>2.2164</v>
      </c>
      <c r="CZ588" s="28" t="n">
        <v>2.3614</v>
      </c>
      <c r="DA588" s="28" t="n">
        <v>2.1872</v>
      </c>
      <c r="DB588" s="28" t="n">
        <v>2.5889</v>
      </c>
      <c r="DC588" s="28" t="n">
        <v>3.0664</v>
      </c>
      <c r="DD588" s="28" t="n">
        <v>2.1439</v>
      </c>
    </row>
    <row r="589" customFormat="false" ht="12.75" hidden="false" customHeight="false" outlineLevel="0" collapsed="false">
      <c r="A589" s="56" t="n">
        <v>36144</v>
      </c>
      <c r="AE589" s="28" t="n">
        <v>1.91335714285714</v>
      </c>
      <c r="AF589" s="28"/>
      <c r="AG589" s="28" t="n">
        <v>1.87085714285714</v>
      </c>
      <c r="BK589" s="2" t="n">
        <v>1.92966666666667</v>
      </c>
      <c r="BM589" s="2" t="n">
        <v>1.88966666666667</v>
      </c>
      <c r="BN589" s="2" t="n">
        <v>2.00466666666667</v>
      </c>
      <c r="BO589" s="2" t="n">
        <v>1.63286938547368</v>
      </c>
      <c r="BP589" s="2" t="n">
        <v>2.07716666666667</v>
      </c>
      <c r="BQ589" s="2" t="n">
        <v>1.91216666666667</v>
      </c>
      <c r="BR589" s="2" t="n">
        <v>1.87841666666667</v>
      </c>
      <c r="BS589" s="2" t="n">
        <v>1.94466666666667</v>
      </c>
      <c r="BT589" s="2" t="n">
        <v>1.93466666666667</v>
      </c>
      <c r="BU589" s="2" t="n">
        <v>1.98716666666667</v>
      </c>
      <c r="BV589" s="2" t="n">
        <v>2.17341666666667</v>
      </c>
      <c r="BW589" s="2" t="n">
        <v>2.18966666666667</v>
      </c>
      <c r="BX589" s="2" t="n">
        <v>2.15216666666667</v>
      </c>
      <c r="BY589" s="2" t="n">
        <v>2.44966666666667</v>
      </c>
      <c r="BZ589" s="2" t="n">
        <v>1.92716666666667</v>
      </c>
      <c r="CA589" s="28" t="n">
        <v>2.1598</v>
      </c>
      <c r="CB589" s="28"/>
      <c r="CC589" s="28" t="n">
        <v>2.04085714285714</v>
      </c>
      <c r="CD589" s="28" t="n">
        <v>1.74408988816522</v>
      </c>
      <c r="CE589" s="28" t="n">
        <v>2.03585714285714</v>
      </c>
      <c r="CF589" s="28" t="n">
        <v>1.88210714285714</v>
      </c>
      <c r="CG589" s="28" t="n">
        <v>1.82585714285714</v>
      </c>
      <c r="CH589" s="28" t="n">
        <v>1.78835714285714</v>
      </c>
      <c r="CI589" s="28" t="n">
        <v>1.91335714285714</v>
      </c>
      <c r="CJ589" s="28" t="n">
        <v>2.02585714285714</v>
      </c>
      <c r="CK589" s="28" t="n">
        <v>2.21085714285714</v>
      </c>
      <c r="CL589" s="28" t="n">
        <v>1.74585714285714</v>
      </c>
      <c r="CM589" s="28" t="n">
        <v>2.16585714285714</v>
      </c>
      <c r="CN589" s="28" t="n">
        <v>2.25085714285714</v>
      </c>
      <c r="CO589" s="28" t="n">
        <v>1.94085714285714</v>
      </c>
      <c r="CR589" s="28" t="n">
        <v>2.2998</v>
      </c>
      <c r="CS589" s="28" t="n">
        <v>1.85805370962129</v>
      </c>
      <c r="CT589" s="28" t="n">
        <v>2.4098</v>
      </c>
      <c r="CU589" s="28" t="n">
        <v>2.1198</v>
      </c>
      <c r="CV589" s="28" t="n">
        <v>2.0498</v>
      </c>
      <c r="CW589" s="28" t="n">
        <v>2.1148</v>
      </c>
      <c r="CX589" s="28" t="n">
        <v>2.1598</v>
      </c>
      <c r="CY589" s="28" t="n">
        <v>2.2148</v>
      </c>
      <c r="CZ589" s="28" t="n">
        <v>2.3648</v>
      </c>
      <c r="DA589" s="28" t="n">
        <v>2.2298</v>
      </c>
      <c r="DB589" s="28" t="n">
        <v>2.5973</v>
      </c>
      <c r="DC589" s="28" t="n">
        <v>3.0698</v>
      </c>
      <c r="DD589" s="28" t="n">
        <v>2.1473</v>
      </c>
    </row>
    <row r="590" customFormat="false" ht="12.75" hidden="false" customHeight="false" outlineLevel="0" collapsed="false">
      <c r="A590" s="56" t="n">
        <v>36145</v>
      </c>
      <c r="AE590" s="28" t="n">
        <v>1.92692857142857</v>
      </c>
      <c r="AF590" s="28"/>
      <c r="AG590" s="28" t="n">
        <v>1.87442857142857</v>
      </c>
      <c r="BK590" s="2" t="n">
        <v>2.00633333333333</v>
      </c>
      <c r="BM590" s="2" t="n">
        <v>1.94633333333333</v>
      </c>
      <c r="BN590" s="2" t="n">
        <v>2.06133333333333</v>
      </c>
      <c r="BO590" s="2" t="n">
        <v>1.79621639721159</v>
      </c>
      <c r="BP590" s="2" t="n">
        <v>2.15633333333333</v>
      </c>
      <c r="BQ590" s="2" t="n">
        <v>1.98633333333333</v>
      </c>
      <c r="BR590" s="2" t="n">
        <v>1.96133333333333</v>
      </c>
      <c r="BS590" s="2" t="n">
        <v>2.01633333333333</v>
      </c>
      <c r="BT590" s="2" t="n">
        <v>2.00633333333333</v>
      </c>
      <c r="BU590" s="2" t="n">
        <v>2.04383333333333</v>
      </c>
      <c r="BV590" s="2" t="n">
        <v>2.25133333333333</v>
      </c>
      <c r="BW590" s="2" t="n">
        <v>2.30133333333333</v>
      </c>
      <c r="BX590" s="2" t="n">
        <v>2.21633333333333</v>
      </c>
      <c r="BY590" s="2" t="n">
        <v>2.51133333333333</v>
      </c>
      <c r="BZ590" s="2" t="n">
        <v>1.99133333333333</v>
      </c>
      <c r="CA590" s="28" t="n">
        <v>2.1598</v>
      </c>
      <c r="CB590" s="28"/>
      <c r="CC590" s="28" t="n">
        <v>2.04442857142857</v>
      </c>
      <c r="CD590" s="28" t="n">
        <v>1.72105612831395</v>
      </c>
      <c r="CE590" s="28" t="n">
        <v>2.04192857142857</v>
      </c>
      <c r="CF590" s="28" t="n">
        <v>1.89192857142857</v>
      </c>
      <c r="CG590" s="28" t="n">
        <v>1.83942857142857</v>
      </c>
      <c r="CH590" s="28" t="n">
        <v>1.79942857142857</v>
      </c>
      <c r="CI590" s="28" t="n">
        <v>1.92692857142857</v>
      </c>
      <c r="CJ590" s="28" t="n">
        <v>2.02942857142857</v>
      </c>
      <c r="CK590" s="28" t="n">
        <v>2.25442857142857</v>
      </c>
      <c r="CL590" s="28" t="n">
        <v>1.72942857142857</v>
      </c>
      <c r="CM590" s="28" t="n">
        <v>2.15942857142857</v>
      </c>
      <c r="CN590" s="28" t="n">
        <v>2.25442857142857</v>
      </c>
      <c r="CO590" s="28" t="n">
        <v>1.92942857142857</v>
      </c>
      <c r="CR590" s="28" t="n">
        <v>2.2998</v>
      </c>
      <c r="CS590" s="28" t="n">
        <v>1.84763032661541</v>
      </c>
      <c r="CT590" s="28" t="n">
        <v>2.4298</v>
      </c>
      <c r="CU590" s="28" t="n">
        <v>2.1223</v>
      </c>
      <c r="CV590" s="28" t="n">
        <v>2.0573</v>
      </c>
      <c r="CW590" s="28" t="n">
        <v>2.1098</v>
      </c>
      <c r="CX590" s="28" t="n">
        <v>2.1598</v>
      </c>
      <c r="CY590" s="28" t="n">
        <v>2.2148</v>
      </c>
      <c r="CZ590" s="28" t="n">
        <v>2.3598</v>
      </c>
      <c r="DA590" s="28" t="n">
        <v>2.2298</v>
      </c>
      <c r="DB590" s="28" t="n">
        <v>2.6048</v>
      </c>
      <c r="DC590" s="28" t="n">
        <v>3.0698</v>
      </c>
      <c r="DD590" s="28" t="n">
        <v>2.1548</v>
      </c>
    </row>
    <row r="591" customFormat="false" ht="12.75" hidden="false" customHeight="false" outlineLevel="0" collapsed="false">
      <c r="A591" s="56" t="n">
        <v>36146</v>
      </c>
      <c r="AE591" s="28" t="n">
        <v>1.93814285714286</v>
      </c>
      <c r="AF591" s="28"/>
      <c r="AG591" s="28" t="n">
        <v>1.89314285714286</v>
      </c>
      <c r="BK591" s="2" t="n">
        <v>2.025</v>
      </c>
      <c r="BM591" s="2" t="n">
        <v>2.005</v>
      </c>
      <c r="BN591" s="2" t="n">
        <v>2.075</v>
      </c>
      <c r="BO591" s="2" t="n">
        <v>1.79621639721159</v>
      </c>
      <c r="BP591" s="2" t="n">
        <v>2.175</v>
      </c>
      <c r="BQ591" s="2" t="n">
        <v>2.015</v>
      </c>
      <c r="BR591" s="2" t="n">
        <v>1.9775</v>
      </c>
      <c r="BS591" s="2" t="n">
        <v>2.035</v>
      </c>
      <c r="BT591" s="2" t="n">
        <v>2.025</v>
      </c>
      <c r="BU591" s="2" t="n">
        <v>2.0625</v>
      </c>
      <c r="BV591" s="2" t="n">
        <v>2.29</v>
      </c>
      <c r="BW591" s="2" t="n">
        <v>2.395</v>
      </c>
      <c r="BX591" s="2" t="n">
        <v>2.225</v>
      </c>
      <c r="BY591" s="2" t="n">
        <v>2.525</v>
      </c>
      <c r="BZ591" s="2" t="n">
        <v>2.015</v>
      </c>
      <c r="CA591" s="28" t="n">
        <v>2.1663</v>
      </c>
      <c r="CB591" s="28"/>
      <c r="CC591" s="28" t="n">
        <v>2.04814285714286</v>
      </c>
      <c r="CD591" s="28" t="n">
        <v>1.72819898545681</v>
      </c>
      <c r="CE591" s="28" t="n">
        <v>2.05064285714286</v>
      </c>
      <c r="CF591" s="28" t="n">
        <v>1.90314285714286</v>
      </c>
      <c r="CG591" s="28" t="n">
        <v>1.86314285714286</v>
      </c>
      <c r="CH591" s="28" t="n">
        <v>1.81814285714286</v>
      </c>
      <c r="CI591" s="28" t="n">
        <v>1.93814285714286</v>
      </c>
      <c r="CJ591" s="28" t="n">
        <v>2.03814285714286</v>
      </c>
      <c r="CK591" s="28" t="n">
        <v>2.22814285714286</v>
      </c>
      <c r="CL591" s="28" t="n">
        <v>1.65314285714286</v>
      </c>
      <c r="CM591" s="28" t="n">
        <v>2.16814285714286</v>
      </c>
      <c r="CN591" s="28" t="n">
        <v>2.25814285714286</v>
      </c>
      <c r="CO591" s="28" t="n">
        <v>1.96314285714286</v>
      </c>
      <c r="CR591" s="28" t="n">
        <v>2.3038</v>
      </c>
      <c r="CS591" s="28" t="n">
        <v>1.85123032661541</v>
      </c>
      <c r="CT591" s="28" t="n">
        <v>2.4338</v>
      </c>
      <c r="CU591" s="28" t="n">
        <v>2.1263</v>
      </c>
      <c r="CV591" s="28" t="n">
        <v>2.0738</v>
      </c>
      <c r="CW591" s="28" t="n">
        <v>2.1338</v>
      </c>
      <c r="CX591" s="28" t="n">
        <v>2.1663</v>
      </c>
      <c r="CY591" s="28" t="n">
        <v>2.2213</v>
      </c>
      <c r="CZ591" s="28" t="n">
        <v>2.3738</v>
      </c>
      <c r="DA591" s="28" t="n">
        <v>2.2438</v>
      </c>
      <c r="DB591" s="28" t="n">
        <v>2.6038</v>
      </c>
      <c r="DC591" s="28" t="n">
        <v>3.0738</v>
      </c>
      <c r="DD591" s="28" t="n">
        <v>2.1588</v>
      </c>
    </row>
    <row r="592" customFormat="false" ht="12.75" hidden="false" customHeight="false" outlineLevel="0" collapsed="false">
      <c r="A592" s="56" t="n">
        <v>36147</v>
      </c>
      <c r="AE592" s="28" t="n">
        <v>1.899</v>
      </c>
      <c r="AF592" s="28"/>
      <c r="AG592" s="28" t="n">
        <v>1.864</v>
      </c>
      <c r="BK592" s="2" t="n">
        <v>1.89183333333333</v>
      </c>
      <c r="BM592" s="2" t="n">
        <v>1.86433333333333</v>
      </c>
      <c r="BN592" s="2" t="n">
        <v>1.94433333333333</v>
      </c>
      <c r="BO592" s="2" t="n">
        <v>1.71382585081364</v>
      </c>
      <c r="BP592" s="2" t="n">
        <v>2.01433333333333</v>
      </c>
      <c r="BQ592" s="2" t="n">
        <v>1.87433333333333</v>
      </c>
      <c r="BR592" s="2" t="n">
        <v>1.83933333333333</v>
      </c>
      <c r="BS592" s="2" t="n">
        <v>1.89433333333333</v>
      </c>
      <c r="BT592" s="2" t="n">
        <v>1.89183333333333</v>
      </c>
      <c r="BU592" s="2" t="n">
        <v>1.93183333333333</v>
      </c>
      <c r="BV592" s="2" t="n">
        <v>2.15933333333333</v>
      </c>
      <c r="BW592" s="2" t="n">
        <v>2.37433333333333</v>
      </c>
      <c r="BX592" s="2" t="n">
        <v>2.08183333333333</v>
      </c>
      <c r="BY592" s="2" t="n">
        <v>2.32433333333333</v>
      </c>
      <c r="BZ592" s="2" t="n">
        <v>1.87433333333333</v>
      </c>
      <c r="CA592" s="28" t="n">
        <v>2.1548</v>
      </c>
      <c r="CB592" s="28"/>
      <c r="CC592" s="28" t="n">
        <v>2.014</v>
      </c>
      <c r="CD592" s="28" t="n">
        <v>1.67804049283839</v>
      </c>
      <c r="CE592" s="28" t="n">
        <v>2.009</v>
      </c>
      <c r="CF592" s="28" t="n">
        <v>1.864</v>
      </c>
      <c r="CG592" s="28" t="n">
        <v>1.8215</v>
      </c>
      <c r="CH592" s="28" t="n">
        <v>1.784</v>
      </c>
      <c r="CI592" s="28" t="n">
        <v>1.899</v>
      </c>
      <c r="CJ592" s="28" t="n">
        <v>2.0015</v>
      </c>
      <c r="CK592" s="28" t="n">
        <v>2.194</v>
      </c>
      <c r="CL592" s="28" t="n">
        <v>1.714</v>
      </c>
      <c r="CM592" s="28" t="n">
        <v>2.139</v>
      </c>
      <c r="CN592" s="28" t="n">
        <v>2.224</v>
      </c>
      <c r="CO592" s="28" t="n">
        <v>1.919</v>
      </c>
      <c r="CR592" s="28" t="n">
        <v>2.2898</v>
      </c>
      <c r="CS592" s="28" t="n">
        <v>1.50788455932758</v>
      </c>
      <c r="CT592" s="28" t="n">
        <v>2.4148</v>
      </c>
      <c r="CU592" s="28" t="n">
        <v>2.1123</v>
      </c>
      <c r="CV592" s="28" t="n">
        <v>2.0598</v>
      </c>
      <c r="CW592" s="28" t="n">
        <v>2.1198</v>
      </c>
      <c r="CX592" s="28" t="n">
        <v>2.1548</v>
      </c>
      <c r="CY592" s="28" t="n">
        <v>2.2048</v>
      </c>
      <c r="CZ592" s="28" t="n">
        <v>2.3598</v>
      </c>
      <c r="DA592" s="28" t="n">
        <v>2.2298</v>
      </c>
      <c r="DB592" s="28" t="n">
        <v>2.5848</v>
      </c>
      <c r="DC592" s="28" t="n">
        <v>3.0598</v>
      </c>
      <c r="DD592" s="28" t="n">
        <v>2.1448</v>
      </c>
    </row>
    <row r="593" customFormat="false" ht="12.75" hidden="false" customHeight="false" outlineLevel="0" collapsed="false">
      <c r="A593" s="56" t="n">
        <v>36150</v>
      </c>
      <c r="AE593" s="28" t="n">
        <v>1.87885714285714</v>
      </c>
      <c r="AF593" s="28"/>
      <c r="AG593" s="28" t="n">
        <v>1.84885714285714</v>
      </c>
      <c r="BK593" s="2" t="n">
        <v>1.85683333333333</v>
      </c>
      <c r="BM593" s="2" t="n">
        <v>1.83933333333333</v>
      </c>
      <c r="BN593" s="2" t="n">
        <v>1.91933333333333</v>
      </c>
      <c r="BO593" s="2" t="n">
        <v>1.73064923381951</v>
      </c>
      <c r="BP593" s="2" t="n">
        <v>1.96933333333333</v>
      </c>
      <c r="BQ593" s="2" t="n">
        <v>1.83933333333333</v>
      </c>
      <c r="BR593" s="2" t="n">
        <v>1.81433333333333</v>
      </c>
      <c r="BS593" s="2" t="n">
        <v>1.86933333333333</v>
      </c>
      <c r="BT593" s="2" t="n">
        <v>1.85683333333333</v>
      </c>
      <c r="BU593" s="2" t="n">
        <v>1.90433333333333</v>
      </c>
      <c r="BV593" s="2" t="n">
        <v>2.14933333333333</v>
      </c>
      <c r="BW593" s="2" t="n">
        <v>2.46933333333333</v>
      </c>
      <c r="BX593" s="2" t="n">
        <v>2.05433333333333</v>
      </c>
      <c r="BY593" s="2" t="n">
        <v>2.26933333333333</v>
      </c>
      <c r="BZ593" s="2" t="n">
        <v>1.84933333333333</v>
      </c>
      <c r="CA593" s="28" t="n">
        <v>2.1578</v>
      </c>
      <c r="CB593" s="28"/>
      <c r="CC593" s="28" t="n">
        <v>1.99885714285714</v>
      </c>
      <c r="CD593" s="28" t="n">
        <v>1.66289763569553</v>
      </c>
      <c r="CE593" s="28" t="n">
        <v>1.99135714285714</v>
      </c>
      <c r="CF593" s="28" t="n">
        <v>1.84885714285714</v>
      </c>
      <c r="CG593" s="28" t="n">
        <v>1.80635714285714</v>
      </c>
      <c r="CH593" s="28" t="n">
        <v>1.76885714285714</v>
      </c>
      <c r="CI593" s="28" t="n">
        <v>1.87885714285714</v>
      </c>
      <c r="CJ593" s="28" t="n">
        <v>1.98635714285714</v>
      </c>
      <c r="CK593" s="28" t="n">
        <v>2.17885714285714</v>
      </c>
      <c r="CL593" s="28" t="n">
        <v>1.69885714285714</v>
      </c>
      <c r="CM593" s="28" t="n">
        <v>2.11385714285714</v>
      </c>
      <c r="CN593" s="28" t="n">
        <v>2.20885714285714</v>
      </c>
      <c r="CO593" s="28" t="n">
        <v>1.90385714285714</v>
      </c>
      <c r="CR593" s="28" t="n">
        <v>2.2928</v>
      </c>
      <c r="CS593" s="28" t="n">
        <v>1.51088455932757</v>
      </c>
      <c r="CT593" s="28" t="n">
        <v>2.4028</v>
      </c>
      <c r="CU593" s="28" t="n">
        <v>2.1153</v>
      </c>
      <c r="CV593" s="28" t="n">
        <v>2.0628</v>
      </c>
      <c r="CW593" s="28" t="n">
        <v>2.1228</v>
      </c>
      <c r="CX593" s="28" t="n">
        <v>2.1578</v>
      </c>
      <c r="CY593" s="28" t="n">
        <v>2.2078</v>
      </c>
      <c r="CZ593" s="28" t="n">
        <v>2.3628</v>
      </c>
      <c r="DA593" s="28" t="n">
        <v>2.2328</v>
      </c>
      <c r="DB593" s="28" t="n">
        <v>2.5878</v>
      </c>
      <c r="DC593" s="28" t="n">
        <v>3.0478</v>
      </c>
      <c r="DD593" s="28" t="n">
        <v>2.1478</v>
      </c>
    </row>
    <row r="594" customFormat="false" ht="12.75" hidden="false" customHeight="false" outlineLevel="0" collapsed="false">
      <c r="A594" s="56" t="n">
        <v>36151</v>
      </c>
      <c r="AE594" s="28" t="n">
        <v>1.82057142857143</v>
      </c>
      <c r="AF594" s="28"/>
      <c r="AG594" s="28" t="n">
        <v>1.79057142857143</v>
      </c>
      <c r="BK594" s="2" t="n">
        <v>1.8335</v>
      </c>
      <c r="BM594" s="2" t="n">
        <v>1.826</v>
      </c>
      <c r="BN594" s="2" t="n">
        <v>1.901</v>
      </c>
      <c r="BO594" s="2" t="n">
        <v>1.64512187173727</v>
      </c>
      <c r="BP594" s="2" t="n">
        <v>1.956</v>
      </c>
      <c r="BQ594" s="2" t="n">
        <v>1.816</v>
      </c>
      <c r="BR594" s="2" t="n">
        <v>1.796</v>
      </c>
      <c r="BS594" s="2" t="n">
        <v>1.841</v>
      </c>
      <c r="BT594" s="2" t="n">
        <v>1.8335</v>
      </c>
      <c r="BU594" s="2" t="n">
        <v>1.886</v>
      </c>
      <c r="BV594" s="2" t="n">
        <v>2.101</v>
      </c>
      <c r="BW594" s="2" t="n">
        <v>2.461</v>
      </c>
      <c r="BX594" s="2" t="n">
        <v>2.006</v>
      </c>
      <c r="BY594" s="2" t="n">
        <v>2.241</v>
      </c>
      <c r="BZ594" s="2" t="n">
        <v>1.836</v>
      </c>
      <c r="CA594" s="28" t="n">
        <v>2.1584</v>
      </c>
      <c r="CB594" s="28"/>
      <c r="CC594" s="28" t="n">
        <v>1.94557142857143</v>
      </c>
      <c r="CD594" s="28" t="n">
        <v>1.61192357780901</v>
      </c>
      <c r="CE594" s="28" t="n">
        <v>1.93057142857143</v>
      </c>
      <c r="CF594" s="28" t="n">
        <v>1.79557142857143</v>
      </c>
      <c r="CG594" s="28" t="n">
        <v>1.75557142857143</v>
      </c>
      <c r="CH594" s="28" t="n">
        <v>1.70557142857143</v>
      </c>
      <c r="CI594" s="28" t="n">
        <v>1.82057142857143</v>
      </c>
      <c r="CJ594" s="28" t="n">
        <v>1.93307142857143</v>
      </c>
      <c r="CK594" s="28" t="n">
        <v>2.12557142857143</v>
      </c>
      <c r="CL594" s="28" t="n">
        <v>1.65557142857143</v>
      </c>
      <c r="CM594" s="28" t="n">
        <v>2.05807142857143</v>
      </c>
      <c r="CN594" s="28" t="n">
        <v>2.15557142857143</v>
      </c>
      <c r="CO594" s="28" t="n">
        <v>1.85557142857143</v>
      </c>
      <c r="CR594" s="28" t="n">
        <v>2.2984</v>
      </c>
      <c r="CS594" s="28" t="n">
        <v>1.85536017759779</v>
      </c>
      <c r="CT594" s="28" t="n">
        <v>2.4109</v>
      </c>
      <c r="CU594" s="28" t="n">
        <v>2.1184</v>
      </c>
      <c r="CV594" s="28" t="n">
        <v>2.0634</v>
      </c>
      <c r="CW594" s="28" t="n">
        <v>2.1134</v>
      </c>
      <c r="CX594" s="28" t="n">
        <v>2.1584</v>
      </c>
      <c r="CY594" s="28" t="n">
        <v>2.2134</v>
      </c>
      <c r="CZ594" s="28" t="n">
        <v>2.3684</v>
      </c>
      <c r="DA594" s="28" t="n">
        <v>2.1784</v>
      </c>
      <c r="DB594" s="28" t="n">
        <v>2.5784</v>
      </c>
      <c r="DC594" s="28" t="n">
        <v>3.0384</v>
      </c>
      <c r="DD594" s="28" t="n">
        <v>2.1584</v>
      </c>
    </row>
    <row r="595" customFormat="false" ht="12.75" hidden="false" customHeight="false" outlineLevel="0" collapsed="false">
      <c r="A595" s="56" t="n">
        <v>36152</v>
      </c>
      <c r="AE595" s="28" t="n">
        <v>1.819</v>
      </c>
      <c r="AF595" s="28"/>
      <c r="AG595" s="28" t="n">
        <v>1.789</v>
      </c>
      <c r="BK595" s="2" t="n">
        <v>1.81316666666667</v>
      </c>
      <c r="BM595" s="2" t="n">
        <v>1.80566666666667</v>
      </c>
      <c r="BN595" s="2" t="n">
        <v>1.88066666666667</v>
      </c>
      <c r="BO595" s="2" t="n">
        <v>1.62478853840394</v>
      </c>
      <c r="BP595" s="2" t="n">
        <v>1.93566666666667</v>
      </c>
      <c r="BQ595" s="2" t="n">
        <v>1.80066666666667</v>
      </c>
      <c r="BR595" s="2" t="n">
        <v>1.76566666666667</v>
      </c>
      <c r="BS595" s="2" t="n">
        <v>1.82066666666667</v>
      </c>
      <c r="BT595" s="2" t="n">
        <v>1.81066666666667</v>
      </c>
      <c r="BU595" s="2" t="n">
        <v>1.86566666666667</v>
      </c>
      <c r="BV595" s="2" t="n">
        <v>2.08066666666667</v>
      </c>
      <c r="BW595" s="2" t="n">
        <v>2.44066666666667</v>
      </c>
      <c r="BX595" s="2" t="n">
        <v>1.98566666666667</v>
      </c>
      <c r="BY595" s="2" t="n">
        <v>2.22066666666667</v>
      </c>
      <c r="BZ595" s="2" t="n">
        <v>1.82066666666667</v>
      </c>
      <c r="CA595" s="28" t="n">
        <v>2.1584</v>
      </c>
      <c r="CB595" s="28"/>
      <c r="CC595" s="28" t="n">
        <v>1.944</v>
      </c>
      <c r="CD595" s="28" t="n">
        <v>1.61035214923759</v>
      </c>
      <c r="CE595" s="28" t="n">
        <v>1.929</v>
      </c>
      <c r="CF595" s="28" t="n">
        <v>1.794</v>
      </c>
      <c r="CG595" s="28" t="n">
        <v>1.754</v>
      </c>
      <c r="CH595" s="28" t="n">
        <v>1.704</v>
      </c>
      <c r="CI595" s="28" t="n">
        <v>1.819</v>
      </c>
      <c r="CJ595" s="28" t="n">
        <v>1.9315</v>
      </c>
      <c r="CK595" s="28" t="n">
        <v>2.124</v>
      </c>
      <c r="CL595" s="28" t="n">
        <v>1.654</v>
      </c>
      <c r="CM595" s="28" t="n">
        <v>2.0565</v>
      </c>
      <c r="CN595" s="28" t="n">
        <v>2.154</v>
      </c>
      <c r="CO595" s="28" t="n">
        <v>1.854</v>
      </c>
      <c r="CR595" s="28" t="n">
        <v>2.2984</v>
      </c>
      <c r="CS595" s="28" t="n">
        <v>1.85536017759779</v>
      </c>
      <c r="CT595" s="28" t="n">
        <v>2.4109</v>
      </c>
      <c r="CU595" s="28" t="n">
        <v>2.1184</v>
      </c>
      <c r="CV595" s="28" t="n">
        <v>2.0634</v>
      </c>
      <c r="CW595" s="28" t="n">
        <v>2.1134</v>
      </c>
      <c r="CX595" s="28" t="n">
        <v>2.1634</v>
      </c>
      <c r="CY595" s="28" t="n">
        <v>2.2134</v>
      </c>
      <c r="CZ595" s="28" t="n">
        <v>2.3684</v>
      </c>
      <c r="DA595" s="28" t="n">
        <v>2.1784</v>
      </c>
      <c r="DB595" s="28" t="n">
        <v>2.5784</v>
      </c>
      <c r="DC595" s="28" t="n">
        <v>3.0384</v>
      </c>
      <c r="DD595" s="28" t="n">
        <v>2.1584</v>
      </c>
    </row>
    <row r="596" customFormat="false" ht="12.75" hidden="false" customHeight="false" outlineLevel="0" collapsed="false">
      <c r="A596" s="56" t="n">
        <v>36153</v>
      </c>
      <c r="AE596" s="28" t="n">
        <v>1.79164285714286</v>
      </c>
      <c r="AF596" s="28"/>
      <c r="AG596" s="28" t="n">
        <v>1.75414285714286</v>
      </c>
      <c r="BK596" s="2" t="n">
        <v>1.739</v>
      </c>
      <c r="BM596" s="2" t="n">
        <v>1.724</v>
      </c>
      <c r="BN596" s="2" t="n">
        <v>1.799</v>
      </c>
      <c r="BO596" s="2" t="n">
        <v>1.554</v>
      </c>
      <c r="BP596" s="2" t="n">
        <v>1.859</v>
      </c>
      <c r="BQ596" s="2" t="n">
        <v>1.719</v>
      </c>
      <c r="BR596" s="2" t="n">
        <v>1.684</v>
      </c>
      <c r="BS596" s="2" t="n">
        <v>1.739</v>
      </c>
      <c r="BT596" s="2" t="n">
        <v>1.739</v>
      </c>
      <c r="BU596" s="2" t="n">
        <v>1.7865</v>
      </c>
      <c r="BV596" s="2" t="n">
        <v>1.999</v>
      </c>
      <c r="BW596" s="2" t="n">
        <v>2.324</v>
      </c>
      <c r="BX596" s="2" t="n">
        <v>1.9065</v>
      </c>
      <c r="BY596" s="2" t="n">
        <v>2.154</v>
      </c>
      <c r="BZ596" s="2" t="n">
        <v>1.739</v>
      </c>
      <c r="CA596" s="28" t="n">
        <v>2.1366</v>
      </c>
      <c r="CB596" s="28"/>
      <c r="CC596" s="28" t="n">
        <v>1.90914285714286</v>
      </c>
      <c r="CD596" s="28" t="n">
        <v>1.50914285714286</v>
      </c>
      <c r="CE596" s="28" t="n">
        <v>1.89414285714286</v>
      </c>
      <c r="CF596" s="28" t="n">
        <v>1.75914285714286</v>
      </c>
      <c r="CG596" s="28" t="n">
        <v>1.71914285714286</v>
      </c>
      <c r="CH596" s="28" t="n">
        <v>1.67414285714286</v>
      </c>
      <c r="CI596" s="28" t="n">
        <v>1.78664285714286</v>
      </c>
      <c r="CJ596" s="28" t="n">
        <v>1.89664285714286</v>
      </c>
      <c r="CK596" s="28" t="n">
        <v>2.08914285714286</v>
      </c>
      <c r="CL596" s="28" t="n">
        <v>1.60914285714286</v>
      </c>
      <c r="CM596" s="28" t="n">
        <v>2.01414285714286</v>
      </c>
      <c r="CN596" s="28" t="n">
        <v>2.11914285714286</v>
      </c>
      <c r="CO596" s="28" t="n">
        <v>1.81914285714286</v>
      </c>
      <c r="CR596" s="28" t="n">
        <v>2.2766</v>
      </c>
      <c r="CS596" s="28" t="n">
        <v>1.7466</v>
      </c>
      <c r="CT596" s="28" t="n">
        <v>2.3866</v>
      </c>
      <c r="CU596" s="28" t="n">
        <v>2.0966</v>
      </c>
      <c r="CV596" s="28" t="n">
        <v>2.0416</v>
      </c>
      <c r="CW596" s="28" t="n">
        <v>2.0966</v>
      </c>
      <c r="CX596" s="28" t="n">
        <v>2.1416</v>
      </c>
      <c r="CY596" s="28" t="n">
        <v>2.1916</v>
      </c>
      <c r="CZ596" s="28" t="n">
        <v>2.3466</v>
      </c>
      <c r="DA596" s="28" t="n">
        <v>2.1566</v>
      </c>
      <c r="DB596" s="28" t="n">
        <v>2.5641</v>
      </c>
      <c r="DC596" s="28" t="n">
        <v>3.0166</v>
      </c>
      <c r="DD596" s="28" t="n">
        <v>2.1366</v>
      </c>
    </row>
    <row r="597" customFormat="false" ht="12.75" hidden="false" customHeight="false" outlineLevel="0" collapsed="false">
      <c r="A597" s="56" t="n">
        <v>36157</v>
      </c>
      <c r="AE597" s="28" t="n">
        <v>1.767</v>
      </c>
      <c r="AF597" s="28"/>
      <c r="AG597" s="28" t="n">
        <v>1.737</v>
      </c>
      <c r="BK597" s="2" t="n">
        <v>1.71416666666667</v>
      </c>
      <c r="BM597" s="2" t="n">
        <v>1.70666666666667</v>
      </c>
      <c r="BN597" s="2" t="n">
        <v>1.78166666666667</v>
      </c>
      <c r="BO597" s="2" t="n">
        <v>1.55166666666667</v>
      </c>
      <c r="BP597" s="2" t="n">
        <v>1.84166666666667</v>
      </c>
      <c r="BQ597" s="2" t="n">
        <v>1.68166666666667</v>
      </c>
      <c r="BR597" s="2" t="n">
        <v>1.64916666666667</v>
      </c>
      <c r="BS597" s="2" t="n">
        <v>1.72166666666667</v>
      </c>
      <c r="BT597" s="2" t="n">
        <v>1.71916666666667</v>
      </c>
      <c r="BU597" s="2" t="n">
        <v>1.76916666666667</v>
      </c>
      <c r="BV597" s="2" t="n">
        <v>1.93166666666667</v>
      </c>
      <c r="BW597" s="2" t="n">
        <v>2.25966666666667</v>
      </c>
      <c r="BX597" s="2" t="n">
        <v>1.88666666666667</v>
      </c>
      <c r="BY597" s="2" t="n">
        <v>2.16166666666667</v>
      </c>
      <c r="BZ597" s="2" t="n">
        <v>1.72666666666667</v>
      </c>
      <c r="CA597" s="28" t="n">
        <v>2.1268</v>
      </c>
      <c r="CB597" s="28"/>
      <c r="CC597" s="28" t="n">
        <v>1.892</v>
      </c>
      <c r="CD597" s="28" t="n">
        <v>1.512</v>
      </c>
      <c r="CE597" s="28" t="n">
        <v>1.877</v>
      </c>
      <c r="CF597" s="28" t="n">
        <v>1.7395</v>
      </c>
      <c r="CG597" s="28" t="n">
        <v>1.697</v>
      </c>
      <c r="CH597" s="28" t="n">
        <v>1.6545</v>
      </c>
      <c r="CI597" s="28" t="n">
        <v>1.7695</v>
      </c>
      <c r="CJ597" s="28" t="n">
        <v>1.8795</v>
      </c>
      <c r="CK597" s="28" t="n">
        <v>2.077</v>
      </c>
      <c r="CL597" s="28" t="n">
        <v>1.602</v>
      </c>
      <c r="CM597" s="28" t="n">
        <v>2.0045</v>
      </c>
      <c r="CN597" s="28" t="n">
        <v>2.102</v>
      </c>
      <c r="CO597" s="28" t="n">
        <v>1.797</v>
      </c>
      <c r="CR597" s="28" t="n">
        <v>2.2668</v>
      </c>
      <c r="CS597" s="28" t="n">
        <v>1.7368</v>
      </c>
      <c r="CT597" s="28" t="n">
        <v>2.3743</v>
      </c>
      <c r="CU597" s="28" t="n">
        <v>2.0918</v>
      </c>
      <c r="CV597" s="28" t="n">
        <v>2.0268</v>
      </c>
      <c r="CW597" s="28" t="n">
        <v>2.0868</v>
      </c>
      <c r="CX597" s="28" t="n">
        <v>2.1318</v>
      </c>
      <c r="CY597" s="28" t="n">
        <v>2.1818</v>
      </c>
      <c r="CZ597" s="28" t="n">
        <v>2.3368</v>
      </c>
      <c r="DA597" s="28" t="n">
        <v>2.2668</v>
      </c>
      <c r="DB597" s="28" t="n">
        <v>2.5418</v>
      </c>
      <c r="DC597" s="28" t="n">
        <v>3.0068</v>
      </c>
      <c r="DD597" s="28" t="n">
        <v>2.1268</v>
      </c>
    </row>
    <row r="598" customFormat="false" ht="12.75" hidden="false" customHeight="false" outlineLevel="0" collapsed="false">
      <c r="A598" s="56" t="n">
        <v>36158</v>
      </c>
      <c r="AE598" s="28" t="n">
        <v>1.79714285714286</v>
      </c>
      <c r="AF598" s="28"/>
      <c r="AG598" s="28" t="n">
        <v>1.76714285714286</v>
      </c>
      <c r="BK598" s="2" t="n">
        <v>1.795</v>
      </c>
      <c r="BM598" s="2" t="n">
        <v>1.8075</v>
      </c>
      <c r="BN598" s="2" t="n">
        <v>1.8825</v>
      </c>
      <c r="BO598" s="2" t="n">
        <v>1.6415</v>
      </c>
      <c r="BP598" s="2" t="n">
        <v>1.95</v>
      </c>
      <c r="BQ598" s="2" t="n">
        <v>1.7325</v>
      </c>
      <c r="BR598" s="2" t="n">
        <v>1.675</v>
      </c>
      <c r="BS598" s="2" t="n">
        <v>1.7275</v>
      </c>
      <c r="BT598" s="2" t="n">
        <v>1.795</v>
      </c>
      <c r="BU598" s="2" t="n">
        <v>1.86</v>
      </c>
      <c r="BV598" s="2" t="n">
        <v>2.01</v>
      </c>
      <c r="BW598" s="2" t="n">
        <v>2.0825</v>
      </c>
      <c r="BX598" s="2" t="n">
        <v>2.0125</v>
      </c>
      <c r="BY598" s="2" t="n">
        <v>2.2975</v>
      </c>
      <c r="BZ598" s="2" t="n">
        <v>1.8025</v>
      </c>
      <c r="CA598" s="28" t="n">
        <v>2.1338</v>
      </c>
      <c r="CB598" s="28"/>
      <c r="CC598" s="28" t="n">
        <v>1.92214285714286</v>
      </c>
      <c r="CD598" s="28" t="n">
        <v>1.60914285714286</v>
      </c>
      <c r="CE598" s="28" t="n">
        <v>1.91214285714286</v>
      </c>
      <c r="CF598" s="28" t="n">
        <v>1.71714285714286</v>
      </c>
      <c r="CG598" s="28" t="n">
        <v>1.71964285714286</v>
      </c>
      <c r="CH598" s="28" t="n">
        <v>1.67714285714286</v>
      </c>
      <c r="CI598" s="28" t="n">
        <v>1.79714285714286</v>
      </c>
      <c r="CJ598" s="28" t="n">
        <v>1.90464285714286</v>
      </c>
      <c r="CK598" s="28" t="n">
        <v>2.10214285714286</v>
      </c>
      <c r="CL598" s="28" t="n">
        <v>1.60014285714286</v>
      </c>
      <c r="CM598" s="28" t="n">
        <v>2.03464285714286</v>
      </c>
      <c r="CN598" s="28" t="n">
        <v>2.13214285714286</v>
      </c>
      <c r="CO598" s="28" t="n">
        <v>1.82464285714286</v>
      </c>
      <c r="CR598" s="28" t="n">
        <v>2.2738</v>
      </c>
      <c r="CS598" s="28" t="n">
        <v>1.8658</v>
      </c>
      <c r="CT598" s="28" t="n">
        <v>2.3788</v>
      </c>
      <c r="CU598" s="28" t="n">
        <v>2.0938</v>
      </c>
      <c r="CV598" s="28" t="n">
        <v>2.0388</v>
      </c>
      <c r="CW598" s="28" t="n">
        <v>2.0888</v>
      </c>
      <c r="CX598" s="28" t="n">
        <v>2.1388</v>
      </c>
      <c r="CY598" s="28" t="n">
        <v>2.1888</v>
      </c>
      <c r="CZ598" s="28" t="n">
        <v>2.3438</v>
      </c>
      <c r="DA598" s="28" t="n">
        <v>2.1538</v>
      </c>
      <c r="DB598" s="28" t="n">
        <v>2.5488</v>
      </c>
      <c r="DC598" s="28" t="n">
        <v>2.9838</v>
      </c>
      <c r="DD598" s="28" t="n">
        <v>2.1338</v>
      </c>
    </row>
    <row r="599" customFormat="false" ht="12.75" hidden="false" customHeight="false" outlineLevel="0" collapsed="false">
      <c r="A599" s="56" t="n">
        <v>36159</v>
      </c>
      <c r="AE599" s="28" t="n">
        <v>1.89328571428571</v>
      </c>
      <c r="AF599" s="28"/>
      <c r="AG599" s="28" t="n">
        <v>1.84828571428571</v>
      </c>
      <c r="BK599" s="2" t="n">
        <v>1.9845</v>
      </c>
      <c r="BM599" s="2" t="n">
        <v>1.9345</v>
      </c>
      <c r="BN599" s="2" t="n">
        <v>2.062</v>
      </c>
      <c r="BO599" s="2" t="n">
        <v>1.74333892281246</v>
      </c>
      <c r="BP599" s="2" t="n">
        <v>2.142</v>
      </c>
      <c r="BQ599" s="2" t="n">
        <v>1.8995</v>
      </c>
      <c r="BR599" s="2" t="n">
        <v>1.842</v>
      </c>
      <c r="BS599" s="2" t="n">
        <v>1.8645</v>
      </c>
      <c r="BT599" s="2" t="n">
        <v>1.9845</v>
      </c>
      <c r="BU599" s="2" t="n">
        <v>2.0245</v>
      </c>
      <c r="BV599" s="2" t="n">
        <v>2.117</v>
      </c>
      <c r="BW599" s="2" t="n">
        <v>1.917</v>
      </c>
      <c r="BX599" s="2" t="n">
        <v>2.1995</v>
      </c>
      <c r="BY599" s="2" t="n">
        <v>2.582</v>
      </c>
      <c r="BZ599" s="2" t="n">
        <v>1.977</v>
      </c>
      <c r="CA599" s="28" t="n">
        <v>2.1637</v>
      </c>
      <c r="CB599" s="28"/>
      <c r="CC599" s="28" t="n">
        <v>2.01828571428571</v>
      </c>
      <c r="CD599" s="28" t="n">
        <v>1.6572055768237</v>
      </c>
      <c r="CE599" s="28" t="n">
        <v>2.01328571428571</v>
      </c>
      <c r="CF599" s="28" t="n">
        <v>1.85328571428571</v>
      </c>
      <c r="CG599" s="28" t="n">
        <v>1.79828571428571</v>
      </c>
      <c r="CH599" s="28" t="n">
        <v>1.74578571428571</v>
      </c>
      <c r="CI599" s="28" t="n">
        <v>1.89328571428571</v>
      </c>
      <c r="CJ599" s="28" t="n">
        <v>2.00078571428571</v>
      </c>
      <c r="CK599" s="28" t="n">
        <v>2.16828571428571</v>
      </c>
      <c r="CL599" s="28" t="n">
        <v>1.63828571428571</v>
      </c>
      <c r="CM599" s="28" t="n">
        <v>2.13828571428571</v>
      </c>
      <c r="CN599" s="28" t="n">
        <v>2.23328571428571</v>
      </c>
      <c r="CO599" s="28" t="n">
        <v>1.90828571428571</v>
      </c>
      <c r="CR599" s="28" t="n">
        <v>2.3012</v>
      </c>
      <c r="CS599" s="28" t="n">
        <v>1.89493361175267</v>
      </c>
      <c r="CT599" s="28" t="n">
        <v>2.4112</v>
      </c>
      <c r="CU599" s="28" t="n">
        <v>2.1212</v>
      </c>
      <c r="CV599" s="28" t="n">
        <v>2.0512</v>
      </c>
      <c r="CW599" s="28" t="n">
        <v>2.1012</v>
      </c>
      <c r="CX599" s="28" t="n">
        <v>2.1637</v>
      </c>
      <c r="CY599" s="28" t="n">
        <v>2.2162</v>
      </c>
      <c r="CZ599" s="28" t="n">
        <v>2.3462</v>
      </c>
      <c r="DA599" s="28" t="n">
        <v>2.3512</v>
      </c>
      <c r="DB599" s="28" t="n">
        <v>2.5737</v>
      </c>
      <c r="DC599" s="28" t="n">
        <v>3.0212</v>
      </c>
      <c r="DD599" s="28" t="n">
        <v>2.1612</v>
      </c>
    </row>
    <row r="600" customFormat="false" ht="12.75" hidden="false" customHeight="false" outlineLevel="0" collapsed="false">
      <c r="A600" s="56" t="n">
        <v>36164</v>
      </c>
      <c r="AE600" s="28" t="n">
        <v>1.87171428571429</v>
      </c>
      <c r="AF600" s="28"/>
      <c r="AG600" s="28" t="n">
        <v>1.82171428571429</v>
      </c>
      <c r="BK600" s="2" t="n">
        <v>1.9105</v>
      </c>
      <c r="BM600" s="2" t="n">
        <v>1.858</v>
      </c>
      <c r="BN600" s="2" t="n">
        <v>1.9755</v>
      </c>
      <c r="BO600" s="2" t="n">
        <v>1.6555</v>
      </c>
      <c r="BP600" s="2" t="n">
        <v>2.0455</v>
      </c>
      <c r="BQ600" s="2" t="n">
        <v>1.8355</v>
      </c>
      <c r="BR600" s="2" t="n">
        <v>1.8055</v>
      </c>
      <c r="BS600" s="2" t="n">
        <v>1.8055</v>
      </c>
      <c r="BT600" s="2" t="n">
        <v>1.9105</v>
      </c>
      <c r="BU600" s="2" t="n">
        <v>1.948</v>
      </c>
      <c r="BV600" s="2" t="n">
        <v>2.068</v>
      </c>
      <c r="BW600" s="2" t="n">
        <v>1.8555</v>
      </c>
      <c r="BX600" s="2" t="n">
        <v>2.0955</v>
      </c>
      <c r="BY600" s="2" t="n">
        <v>2.4505</v>
      </c>
      <c r="BZ600" s="2" t="n">
        <v>1.8855</v>
      </c>
      <c r="CA600" s="28" t="n">
        <v>2.1483</v>
      </c>
      <c r="CB600" s="28"/>
      <c r="CC600" s="28" t="n">
        <v>1.99171428571429</v>
      </c>
      <c r="CD600" s="28" t="n">
        <v>1.56171428571429</v>
      </c>
      <c r="CE600" s="28" t="n">
        <v>1.98421428571429</v>
      </c>
      <c r="CF600" s="28" t="n">
        <v>1.83171428571429</v>
      </c>
      <c r="CG600" s="28" t="n">
        <v>1.78921428571429</v>
      </c>
      <c r="CH600" s="28" t="n">
        <v>1.73171428571429</v>
      </c>
      <c r="CI600" s="28" t="n">
        <v>1.87171428571429</v>
      </c>
      <c r="CJ600" s="28" t="n">
        <v>1.97421428571429</v>
      </c>
      <c r="CK600" s="28" t="n">
        <v>2.15921428571429</v>
      </c>
      <c r="CL600" s="28" t="n">
        <v>1.64671428571429</v>
      </c>
      <c r="CM600" s="28" t="n">
        <v>2.11171428571429</v>
      </c>
      <c r="CN600" s="28" t="n">
        <v>2.20671428571429</v>
      </c>
      <c r="CO600" s="28" t="n">
        <v>1.89671428571429</v>
      </c>
      <c r="CR600" s="28" t="n">
        <v>2.2858</v>
      </c>
      <c r="CS600" s="28" t="n">
        <v>1.8008</v>
      </c>
      <c r="CT600" s="28" t="n">
        <v>2.3908</v>
      </c>
      <c r="CU600" s="28" t="n">
        <v>2.1058</v>
      </c>
      <c r="CV600" s="28" t="n">
        <v>2.0458</v>
      </c>
      <c r="CW600" s="28" t="n">
        <v>2.1058</v>
      </c>
      <c r="CX600" s="28" t="n">
        <v>2.1483</v>
      </c>
      <c r="CY600" s="28" t="n">
        <v>2.2008</v>
      </c>
      <c r="CZ600" s="28" t="n">
        <v>2.3308</v>
      </c>
      <c r="DA600" s="28" t="n">
        <v>2.2858</v>
      </c>
      <c r="DB600" s="28" t="n">
        <v>2.5583</v>
      </c>
      <c r="DC600" s="28" t="n">
        <v>3.0058</v>
      </c>
      <c r="DD600" s="28" t="n">
        <v>2.1458</v>
      </c>
    </row>
    <row r="601" customFormat="false" ht="12.75" hidden="false" customHeight="false" outlineLevel="0" collapsed="false">
      <c r="A601" s="56" t="n">
        <v>36165</v>
      </c>
      <c r="AE601" s="28" t="n">
        <v>1.84621428571429</v>
      </c>
      <c r="AF601" s="28"/>
      <c r="AG601" s="28" t="n">
        <v>1.79371428571429</v>
      </c>
      <c r="BK601" s="2" t="n">
        <v>1.8685</v>
      </c>
      <c r="BM601" s="2" t="n">
        <v>1.816</v>
      </c>
      <c r="BN601" s="2" t="n">
        <v>1.9335</v>
      </c>
      <c r="BO601" s="2" t="n">
        <v>1.5735</v>
      </c>
      <c r="BP601" s="2" t="n">
        <v>2.0035</v>
      </c>
      <c r="BQ601" s="2" t="n">
        <v>1.8035</v>
      </c>
      <c r="BR601" s="2" t="n">
        <v>1.761</v>
      </c>
      <c r="BS601" s="2" t="n">
        <v>1.7835</v>
      </c>
      <c r="BT601" s="2" t="n">
        <v>1.8685</v>
      </c>
      <c r="BU601" s="2" t="n">
        <v>1.9135</v>
      </c>
      <c r="BV601" s="2" t="n">
        <v>2.0235</v>
      </c>
      <c r="BW601" s="2" t="n">
        <v>1.8085</v>
      </c>
      <c r="BX601" s="2" t="n">
        <v>2.051</v>
      </c>
      <c r="BY601" s="2" t="n">
        <v>2.3935</v>
      </c>
      <c r="BZ601" s="2" t="n">
        <v>1.8585</v>
      </c>
      <c r="CA601" s="28" t="n">
        <v>2.1413</v>
      </c>
      <c r="CB601" s="28"/>
      <c r="CC601" s="28" t="n">
        <v>1.96371428571429</v>
      </c>
      <c r="CD601" s="28" t="n">
        <v>1.51871428571429</v>
      </c>
      <c r="CE601" s="28" t="n">
        <v>1.95621428571429</v>
      </c>
      <c r="CF601" s="28" t="n">
        <v>1.81121428571429</v>
      </c>
      <c r="CG601" s="28" t="n">
        <v>1.75871428571429</v>
      </c>
      <c r="CH601" s="28" t="n">
        <v>1.70871428571429</v>
      </c>
      <c r="CI601" s="28" t="n">
        <v>1.84621428571429</v>
      </c>
      <c r="CJ601" s="28" t="n">
        <v>1.94871428571429</v>
      </c>
      <c r="CK601" s="28" t="n">
        <v>2.12621428571429</v>
      </c>
      <c r="CL601" s="28" t="n">
        <v>1.61371428571429</v>
      </c>
      <c r="CM601" s="28" t="n">
        <v>2.08121428571429</v>
      </c>
      <c r="CN601" s="28" t="n">
        <v>2.17871428571429</v>
      </c>
      <c r="CO601" s="28" t="n">
        <v>1.87621428571429</v>
      </c>
      <c r="CR601" s="28" t="n">
        <v>2.2738</v>
      </c>
      <c r="CS601" s="28" t="n">
        <v>1.7738</v>
      </c>
      <c r="CT601" s="28" t="n">
        <v>2.3788</v>
      </c>
      <c r="CU601" s="28" t="n">
        <v>2.0938</v>
      </c>
      <c r="CV601" s="28" t="n">
        <v>2.0338</v>
      </c>
      <c r="CW601" s="28" t="n">
        <v>2.0938</v>
      </c>
      <c r="CX601" s="28" t="n">
        <v>2.1413</v>
      </c>
      <c r="CY601" s="28" t="n">
        <v>2.1888</v>
      </c>
      <c r="CZ601" s="28" t="n">
        <v>2.3188</v>
      </c>
      <c r="DA601" s="28" t="n">
        <v>2.2698</v>
      </c>
      <c r="DB601" s="28" t="n">
        <v>2.5438</v>
      </c>
      <c r="DC601" s="28" t="n">
        <v>2.9938</v>
      </c>
      <c r="DD601" s="28" t="n">
        <v>2.1338</v>
      </c>
    </row>
    <row r="602" customFormat="false" ht="12.75" hidden="false" customHeight="false" outlineLevel="0" collapsed="false">
      <c r="A602" s="56" t="n">
        <v>36166</v>
      </c>
      <c r="AE602" s="28" t="n">
        <v>1.79</v>
      </c>
      <c r="AF602" s="28"/>
      <c r="AG602" s="28" t="n">
        <v>1.74</v>
      </c>
      <c r="BK602" s="2" t="n">
        <v>1.776</v>
      </c>
      <c r="BM602" s="2" t="n">
        <v>1.721</v>
      </c>
      <c r="BN602" s="2" t="n">
        <v>1.846</v>
      </c>
      <c r="BO602" s="2" t="n">
        <v>1.506</v>
      </c>
      <c r="BP602" s="2" t="n">
        <v>1.9185</v>
      </c>
      <c r="BQ602" s="2" t="n">
        <v>1.716</v>
      </c>
      <c r="BR602" s="2" t="n">
        <v>1.671</v>
      </c>
      <c r="BS602" s="2" t="n">
        <v>1.676</v>
      </c>
      <c r="BT602" s="2" t="n">
        <v>1.776</v>
      </c>
      <c r="BU602" s="2" t="n">
        <v>1.831</v>
      </c>
      <c r="BV602" s="2" t="n">
        <v>1.896</v>
      </c>
      <c r="BW602" s="2" t="n">
        <v>1.716</v>
      </c>
      <c r="BX602" s="2" t="n">
        <v>1.956</v>
      </c>
      <c r="BY602" s="2" t="n">
        <v>2.306</v>
      </c>
      <c r="BZ602" s="2" t="n">
        <v>1.771</v>
      </c>
      <c r="CA602" s="28" t="n">
        <v>2.1132</v>
      </c>
      <c r="CB602" s="28"/>
      <c r="CC602" s="28" t="n">
        <v>1.91</v>
      </c>
      <c r="CD602" s="28" t="n">
        <v>1.49</v>
      </c>
      <c r="CE602" s="28" t="n">
        <v>1.9025</v>
      </c>
      <c r="CF602" s="28" t="n">
        <v>1.745</v>
      </c>
      <c r="CG602" s="28" t="n">
        <v>1.6975</v>
      </c>
      <c r="CH602" s="28" t="n">
        <v>1.6375</v>
      </c>
      <c r="CI602" s="28" t="n">
        <v>1.79</v>
      </c>
      <c r="CJ602" s="28" t="n">
        <v>1.895</v>
      </c>
      <c r="CK602" s="28" t="n">
        <v>2.0725</v>
      </c>
      <c r="CL602" s="28" t="n">
        <v>1.53</v>
      </c>
      <c r="CM602" s="28" t="n">
        <v>2.03</v>
      </c>
      <c r="CN602" s="28" t="n">
        <v>2.12</v>
      </c>
      <c r="CO602" s="28" t="n">
        <v>1.815</v>
      </c>
      <c r="CR602" s="28" t="n">
        <v>2.2432</v>
      </c>
      <c r="CS602" s="28" t="n">
        <v>1.7132</v>
      </c>
      <c r="CT602" s="28" t="n">
        <v>2.3507</v>
      </c>
      <c r="CU602" s="28" t="n">
        <v>2.0682</v>
      </c>
      <c r="CV602" s="28" t="n">
        <v>2.0132</v>
      </c>
      <c r="CW602" s="28" t="n">
        <v>2.0507</v>
      </c>
      <c r="CX602" s="28" t="n">
        <v>2.1132</v>
      </c>
      <c r="CY602" s="28" t="n">
        <v>2.1582</v>
      </c>
      <c r="CZ602" s="28" t="n">
        <v>2.3232</v>
      </c>
      <c r="DA602" s="28" t="n">
        <v>2.2432</v>
      </c>
      <c r="DB602" s="28" t="n">
        <v>2.5132</v>
      </c>
      <c r="DC602" s="28" t="n">
        <v>2.9632</v>
      </c>
      <c r="DD602" s="28" t="n">
        <v>2.1007</v>
      </c>
    </row>
    <row r="603" customFormat="false" ht="12.75" hidden="false" customHeight="false" outlineLevel="0" collapsed="false">
      <c r="A603" s="56" t="n">
        <v>36167</v>
      </c>
      <c r="AE603" s="28" t="n">
        <v>1.79085714285714</v>
      </c>
      <c r="AF603" s="28"/>
      <c r="AG603" s="28" t="n">
        <v>1.74085714285714</v>
      </c>
      <c r="BK603" s="2" t="n">
        <v>1.7695</v>
      </c>
      <c r="BM603" s="2" t="n">
        <v>1.7145</v>
      </c>
      <c r="BN603" s="2" t="n">
        <v>1.8395</v>
      </c>
      <c r="BO603" s="2" t="n">
        <v>1.5195</v>
      </c>
      <c r="BP603" s="2" t="n">
        <v>1.9145</v>
      </c>
      <c r="BQ603" s="2" t="n">
        <v>1.7045</v>
      </c>
      <c r="BR603" s="2" t="n">
        <v>1.6545</v>
      </c>
      <c r="BS603" s="2" t="n">
        <v>1.6545</v>
      </c>
      <c r="BT603" s="2" t="n">
        <v>1.7695</v>
      </c>
      <c r="BU603" s="2" t="n">
        <v>1.822</v>
      </c>
      <c r="BV603" s="2" t="n">
        <v>1.8795</v>
      </c>
      <c r="BW603" s="2" t="n">
        <v>1.722</v>
      </c>
      <c r="BX603" s="2" t="n">
        <v>1.9495</v>
      </c>
      <c r="BY603" s="2" t="n">
        <v>2.307</v>
      </c>
      <c r="BZ603" s="2" t="n">
        <v>1.7645</v>
      </c>
      <c r="CA603" s="28" t="n">
        <v>2.1014</v>
      </c>
      <c r="CB603" s="28"/>
      <c r="CC603" s="28" t="n">
        <v>1.91085714285714</v>
      </c>
      <c r="CD603" s="28" t="n">
        <v>1.48585714285714</v>
      </c>
      <c r="CE603" s="28" t="n">
        <v>1.90335714285714</v>
      </c>
      <c r="CF603" s="28" t="n">
        <v>1.75085714285714</v>
      </c>
      <c r="CG603" s="28" t="n">
        <v>1.70085714285714</v>
      </c>
      <c r="CH603" s="28" t="n">
        <v>1.63585714285714</v>
      </c>
      <c r="CI603" s="28" t="n">
        <v>1.79085714285714</v>
      </c>
      <c r="CJ603" s="28" t="n">
        <v>1.89585714285714</v>
      </c>
      <c r="CK603" s="28" t="n">
        <v>2.04585714285714</v>
      </c>
      <c r="CL603" s="28" t="n">
        <v>1.55085714285714</v>
      </c>
      <c r="CM603" s="28" t="n">
        <v>2.03085714285714</v>
      </c>
      <c r="CN603" s="28" t="n">
        <v>2.12585714285714</v>
      </c>
      <c r="CO603" s="28" t="n">
        <v>1.82085714285714</v>
      </c>
      <c r="CR603" s="28" t="n">
        <v>2.2314</v>
      </c>
      <c r="CS603" s="28" t="n">
        <v>1.7114</v>
      </c>
      <c r="CT603" s="28" t="n">
        <v>2.3389</v>
      </c>
      <c r="CU603" s="28" t="n">
        <v>2.0314</v>
      </c>
      <c r="CV603" s="28" t="n">
        <v>2.0014</v>
      </c>
      <c r="CW603" s="28" t="n">
        <v>2.0414</v>
      </c>
      <c r="CX603" s="28" t="n">
        <v>2.1014</v>
      </c>
      <c r="CY603" s="28" t="n">
        <v>2.1464</v>
      </c>
      <c r="CZ603" s="28" t="n">
        <v>2.3164</v>
      </c>
      <c r="DA603" s="28" t="n">
        <v>2.2314</v>
      </c>
      <c r="DB603" s="28" t="n">
        <v>2.5014</v>
      </c>
      <c r="DC603" s="28" t="n">
        <v>2.9614</v>
      </c>
      <c r="DD603" s="28" t="n">
        <v>2.0939</v>
      </c>
    </row>
    <row r="604" customFormat="false" ht="12.75" hidden="false" customHeight="false" outlineLevel="0" collapsed="false">
      <c r="A604" s="56" t="n">
        <v>36168</v>
      </c>
      <c r="AE604" s="28" t="n">
        <v>1.77678571428571</v>
      </c>
      <c r="AF604" s="28"/>
      <c r="AG604" s="28" t="n">
        <v>1.73428571428571</v>
      </c>
      <c r="BK604" s="2" t="n">
        <v>1.724</v>
      </c>
      <c r="BM604" s="2" t="n">
        <v>1.684</v>
      </c>
      <c r="BN604" s="2" t="n">
        <v>1.794</v>
      </c>
      <c r="BO604" s="2" t="n">
        <v>1.474</v>
      </c>
      <c r="BP604" s="2" t="n">
        <v>1.864</v>
      </c>
      <c r="BQ604" s="2" t="n">
        <v>1.6865</v>
      </c>
      <c r="BR604" s="2" t="n">
        <v>1.639</v>
      </c>
      <c r="BS604" s="2" t="n">
        <v>1.644</v>
      </c>
      <c r="BT604" s="2" t="n">
        <v>1.724</v>
      </c>
      <c r="BU604" s="2" t="n">
        <v>1.7765</v>
      </c>
      <c r="BV604" s="2" t="n">
        <v>1.839</v>
      </c>
      <c r="BW604" s="2" t="n">
        <v>1.6765</v>
      </c>
      <c r="BX604" s="2" t="n">
        <v>1.904</v>
      </c>
      <c r="BY604" s="2" t="n">
        <v>2.2615</v>
      </c>
      <c r="BZ604" s="2" t="n">
        <v>1.719</v>
      </c>
      <c r="CA604" s="28" t="n">
        <v>2.0888</v>
      </c>
      <c r="CB604" s="28"/>
      <c r="CC604" s="28" t="n">
        <v>1.89428571428571</v>
      </c>
      <c r="CD604" s="28" t="n">
        <v>1.46928571428571</v>
      </c>
      <c r="CE604" s="28" t="n">
        <v>1.88678571428571</v>
      </c>
      <c r="CF604" s="28" t="n">
        <v>1.73678571428571</v>
      </c>
      <c r="CG604" s="28" t="n">
        <v>1.68678571428571</v>
      </c>
      <c r="CH604" s="28" t="n">
        <v>1.63428571428571</v>
      </c>
      <c r="CI604" s="28" t="n">
        <v>1.77678571428571</v>
      </c>
      <c r="CJ604" s="28" t="n">
        <v>1.87928571428571</v>
      </c>
      <c r="CK604" s="28" t="n">
        <v>2.03428571428571</v>
      </c>
      <c r="CL604" s="28" t="n">
        <v>1.53428571428571</v>
      </c>
      <c r="CM604" s="28" t="n">
        <v>2.01678571428571</v>
      </c>
      <c r="CN604" s="28" t="n">
        <v>2.10928571428571</v>
      </c>
      <c r="CO604" s="28" t="n">
        <v>1.80428571428571</v>
      </c>
      <c r="CR604" s="28" t="n">
        <v>2.2238</v>
      </c>
      <c r="CS604" s="28" t="n">
        <v>1.7038</v>
      </c>
      <c r="CT604" s="28" t="n">
        <v>2.3388</v>
      </c>
      <c r="CU604" s="28" t="n">
        <v>2.0413</v>
      </c>
      <c r="CV604" s="28" t="n">
        <v>1.9963</v>
      </c>
      <c r="CW604" s="28" t="n">
        <v>2.0338</v>
      </c>
      <c r="CX604" s="28" t="n">
        <v>2.0888</v>
      </c>
      <c r="CY604" s="28" t="n">
        <v>2.1388</v>
      </c>
      <c r="CZ604" s="28" t="n">
        <v>2.3088</v>
      </c>
      <c r="DA604" s="28" t="n">
        <v>2.2238</v>
      </c>
      <c r="DB604" s="28" t="n">
        <v>2.5088</v>
      </c>
      <c r="DC604" s="28" t="n">
        <v>2.9538</v>
      </c>
      <c r="DD604" s="28" t="n">
        <v>2.0863</v>
      </c>
    </row>
    <row r="605" customFormat="false" ht="12.75" hidden="false" customHeight="false" outlineLevel="0" collapsed="false">
      <c r="A605" s="56" t="n">
        <v>36171</v>
      </c>
      <c r="AE605" s="28" t="n">
        <v>1.80442857142857</v>
      </c>
      <c r="AF605" s="28"/>
      <c r="AG605" s="28" t="n">
        <v>1.75942857142857</v>
      </c>
      <c r="BK605" s="2" t="n">
        <v>1.768</v>
      </c>
      <c r="BM605" s="2" t="n">
        <v>1.7255</v>
      </c>
      <c r="BN605" s="2" t="n">
        <v>1.8355</v>
      </c>
      <c r="BO605" s="2" t="n">
        <v>1.62135624492465</v>
      </c>
      <c r="BP605" s="2" t="n">
        <v>1.9055</v>
      </c>
      <c r="BQ605" s="2" t="n">
        <v>1.7305</v>
      </c>
      <c r="BR605" s="2" t="n">
        <v>1.693</v>
      </c>
      <c r="BS605" s="2" t="n">
        <v>1.6955</v>
      </c>
      <c r="BT605" s="2" t="n">
        <v>1.768</v>
      </c>
      <c r="BU605" s="2" t="n">
        <v>1.818</v>
      </c>
      <c r="BV605" s="2" t="n">
        <v>1.9155</v>
      </c>
      <c r="BW605" s="2" t="n">
        <v>1.7605</v>
      </c>
      <c r="BX605" s="2" t="n">
        <v>1.9455</v>
      </c>
      <c r="BY605" s="2" t="n">
        <v>2.2905</v>
      </c>
      <c r="BZ605" s="2" t="n">
        <v>1.7605</v>
      </c>
      <c r="CA605" s="28" t="n">
        <v>2.1094</v>
      </c>
      <c r="CB605" s="28"/>
      <c r="CC605" s="28" t="n">
        <v>1.91942857142857</v>
      </c>
      <c r="CD605" s="28" t="n">
        <v>1.59920408077174</v>
      </c>
      <c r="CE605" s="28" t="n">
        <v>1.92192857142857</v>
      </c>
      <c r="CF605" s="28" t="n">
        <v>1.76942857142857</v>
      </c>
      <c r="CG605" s="28" t="n">
        <v>1.71942857142857</v>
      </c>
      <c r="CH605" s="28" t="n">
        <v>1.65942857142857</v>
      </c>
      <c r="CI605" s="28" t="n">
        <v>1.80442857142857</v>
      </c>
      <c r="CJ605" s="28" t="n">
        <v>1.90442857142857</v>
      </c>
      <c r="CK605" s="28" t="n">
        <v>2.05942857142857</v>
      </c>
      <c r="CL605" s="28" t="n">
        <v>1.55442857142857</v>
      </c>
      <c r="CM605" s="28" t="n">
        <v>2.04192857142857</v>
      </c>
      <c r="CN605" s="28" t="n">
        <v>2.14192857142857</v>
      </c>
      <c r="CO605" s="28" t="n">
        <v>1.82942857142857</v>
      </c>
      <c r="CR605" s="28" t="n">
        <v>2.2394</v>
      </c>
      <c r="CS605" s="28" t="n">
        <v>1.84938282026134</v>
      </c>
      <c r="CT605" s="28" t="n">
        <v>2.3694</v>
      </c>
      <c r="CU605" s="28" t="n">
        <v>2.0644</v>
      </c>
      <c r="CV605" s="28" t="n">
        <v>2.0094</v>
      </c>
      <c r="CW605" s="28" t="n">
        <v>2.0544</v>
      </c>
      <c r="CX605" s="28" t="n">
        <v>2.1094</v>
      </c>
      <c r="CY605" s="28" t="n">
        <v>2.1544</v>
      </c>
      <c r="CZ605" s="28" t="n">
        <v>2.3244</v>
      </c>
      <c r="DA605" s="28" t="n">
        <v>2.2394</v>
      </c>
      <c r="DB605" s="28" t="n">
        <v>2.5244</v>
      </c>
      <c r="DC605" s="28" t="n">
        <v>2.9844</v>
      </c>
      <c r="DD605" s="28" t="n">
        <v>2.1019</v>
      </c>
    </row>
    <row r="606" customFormat="false" ht="12.75" hidden="false" customHeight="false" outlineLevel="0" collapsed="false">
      <c r="A606" s="56" t="n">
        <v>36172</v>
      </c>
      <c r="AE606" s="28" t="n">
        <v>1.78128571428571</v>
      </c>
      <c r="AF606" s="28"/>
      <c r="AG606" s="28" t="n">
        <v>1.73628571428571</v>
      </c>
      <c r="BK606" s="2" t="n">
        <v>1.717</v>
      </c>
      <c r="BM606" s="2" t="n">
        <v>1.6745</v>
      </c>
      <c r="BN606" s="2" t="n">
        <v>1.7845</v>
      </c>
      <c r="BO606" s="2" t="n">
        <v>1.59634879931661</v>
      </c>
      <c r="BP606" s="2" t="n">
        <v>1.857</v>
      </c>
      <c r="BQ606" s="2" t="n">
        <v>1.6895</v>
      </c>
      <c r="BR606" s="2" t="n">
        <v>1.6545</v>
      </c>
      <c r="BS606" s="2" t="n">
        <v>1.6545</v>
      </c>
      <c r="BT606" s="2" t="n">
        <v>1.7195</v>
      </c>
      <c r="BU606" s="2" t="n">
        <v>1.772</v>
      </c>
      <c r="BV606" s="2" t="n">
        <v>1.8845</v>
      </c>
      <c r="BW606" s="2" t="n">
        <v>1.7395</v>
      </c>
      <c r="BX606" s="2" t="n">
        <v>1.892</v>
      </c>
      <c r="BY606" s="2" t="n">
        <v>2.2245</v>
      </c>
      <c r="BZ606" s="2" t="n">
        <v>1.7145</v>
      </c>
      <c r="CA606" s="28" t="n">
        <v>2.1012</v>
      </c>
      <c r="CB606" s="28"/>
      <c r="CC606" s="28" t="n">
        <v>1.89628571428571</v>
      </c>
      <c r="CD606" s="28" t="n">
        <v>1.60585252212063</v>
      </c>
      <c r="CE606" s="28" t="n">
        <v>1.89878571428571</v>
      </c>
      <c r="CF606" s="28" t="n">
        <v>1.74628571428571</v>
      </c>
      <c r="CG606" s="28" t="n">
        <v>1.69628571428571</v>
      </c>
      <c r="CH606" s="28" t="n">
        <v>1.63628571428571</v>
      </c>
      <c r="CI606" s="28" t="n">
        <v>1.78128571428571</v>
      </c>
      <c r="CJ606" s="28" t="n">
        <v>1.88128571428571</v>
      </c>
      <c r="CK606" s="28" t="n">
        <v>2.03878571428571</v>
      </c>
      <c r="CL606" s="28" t="n">
        <v>1.54128571428571</v>
      </c>
      <c r="CM606" s="28" t="n">
        <v>2.02378571428571</v>
      </c>
      <c r="CN606" s="28" t="n">
        <v>2.11878571428571</v>
      </c>
      <c r="CO606" s="28" t="n">
        <v>1.80628571428571</v>
      </c>
      <c r="CR606" s="28" t="n">
        <v>2.2312</v>
      </c>
      <c r="CS606" s="28" t="n">
        <v>1.85919026586938</v>
      </c>
      <c r="CT606" s="28" t="n">
        <v>2.3562</v>
      </c>
      <c r="CU606" s="28" t="n">
        <v>2.0562</v>
      </c>
      <c r="CV606" s="28" t="n">
        <v>2.0062</v>
      </c>
      <c r="CW606" s="28" t="n">
        <v>2.0512</v>
      </c>
      <c r="CX606" s="28" t="n">
        <v>2.1012</v>
      </c>
      <c r="CY606" s="28" t="n">
        <v>2.1462</v>
      </c>
      <c r="CZ606" s="28" t="n">
        <v>2.3112</v>
      </c>
      <c r="DA606" s="28" t="n">
        <v>2.2412</v>
      </c>
      <c r="DB606" s="28" t="n">
        <v>2.5112</v>
      </c>
      <c r="DC606" s="28" t="n">
        <v>2.9662</v>
      </c>
      <c r="DD606" s="28" t="n">
        <v>2.0937</v>
      </c>
    </row>
    <row r="607" customFormat="false" ht="12.75" hidden="false" customHeight="false" outlineLevel="0" collapsed="false">
      <c r="A607" s="56" t="n">
        <v>36173</v>
      </c>
      <c r="AE607" s="28" t="n">
        <v>1.80914285714286</v>
      </c>
      <c r="AF607" s="28"/>
      <c r="AG607" s="28" t="n">
        <v>1.76164285714286</v>
      </c>
      <c r="BK607" s="2" t="n">
        <v>1.7605</v>
      </c>
      <c r="BM607" s="2" t="n">
        <v>1.713</v>
      </c>
      <c r="BN607" s="2" t="n">
        <v>1.8205</v>
      </c>
      <c r="BO607" s="2" t="n">
        <v>1.59935252212063</v>
      </c>
      <c r="BP607" s="2" t="n">
        <v>1.8955</v>
      </c>
      <c r="BQ607" s="2" t="n">
        <v>1.7355</v>
      </c>
      <c r="BR607" s="2" t="n">
        <v>1.7005</v>
      </c>
      <c r="BS607" s="2" t="n">
        <v>1.7105</v>
      </c>
      <c r="BT607" s="2" t="n">
        <v>1.7605</v>
      </c>
      <c r="BU607" s="2" t="n">
        <v>1.808</v>
      </c>
      <c r="BV607" s="2" t="n">
        <v>1.9505</v>
      </c>
      <c r="BW607" s="2" t="n">
        <v>1.7355</v>
      </c>
      <c r="BX607" s="2" t="n">
        <v>1.928</v>
      </c>
      <c r="BY607" s="2" t="n">
        <v>2.2655</v>
      </c>
      <c r="BZ607" s="2" t="n">
        <v>1.7555</v>
      </c>
      <c r="CA607" s="28" t="n">
        <v>2.1213</v>
      </c>
      <c r="CB607" s="28"/>
      <c r="CC607" s="28" t="n">
        <v>1.91914285714286</v>
      </c>
      <c r="CD607" s="28" t="n">
        <v>1.62900654767554</v>
      </c>
      <c r="CE607" s="28" t="n">
        <v>1.92664285714286</v>
      </c>
      <c r="CF607" s="28" t="n">
        <v>1.77674285714286</v>
      </c>
      <c r="CG607" s="28" t="n">
        <v>1.71914285714286</v>
      </c>
      <c r="CH607" s="28" t="n">
        <v>1.66914285714286</v>
      </c>
      <c r="CI607" s="28" t="n">
        <v>1.80914285714286</v>
      </c>
      <c r="CJ607" s="28" t="n">
        <v>1.90414285714286</v>
      </c>
      <c r="CK607" s="28" t="n">
        <v>2.06414285714286</v>
      </c>
      <c r="CL607" s="28" t="n">
        <v>1.53914285714286</v>
      </c>
      <c r="CM607" s="28" t="n">
        <v>2.04414285714286</v>
      </c>
      <c r="CN607" s="28" t="n">
        <v>2.14164285714286</v>
      </c>
      <c r="CO607" s="28" t="n">
        <v>1.83414285714286</v>
      </c>
      <c r="CR607" s="28" t="n">
        <v>2.2488</v>
      </c>
      <c r="CS607" s="28" t="n">
        <v>1.86939026586938</v>
      </c>
      <c r="CT607" s="28" t="n">
        <v>2.3838</v>
      </c>
      <c r="CU607" s="28" t="n">
        <v>2.0738</v>
      </c>
      <c r="CV607" s="28" t="n">
        <v>2.0263</v>
      </c>
      <c r="CW607" s="28" t="n">
        <v>2.0738</v>
      </c>
      <c r="CX607" s="28" t="n">
        <v>2.1213</v>
      </c>
      <c r="CY607" s="28" t="n">
        <v>2.1638</v>
      </c>
      <c r="CZ607" s="28" t="n">
        <v>2.3263</v>
      </c>
      <c r="DA607" s="28" t="n">
        <v>2.2488</v>
      </c>
      <c r="DB607" s="28" t="n">
        <v>2.5288</v>
      </c>
      <c r="DC607" s="28" t="n">
        <v>2.9838</v>
      </c>
      <c r="DD607" s="28" t="n">
        <v>2.1113</v>
      </c>
    </row>
    <row r="608" customFormat="false" ht="12.75" hidden="false" customHeight="false" outlineLevel="0" collapsed="false">
      <c r="A608" s="56" t="n">
        <v>36174</v>
      </c>
      <c r="AE608" s="28" t="n">
        <v>1.80392857142857</v>
      </c>
      <c r="AF608" s="28"/>
      <c r="AG608" s="28" t="n">
        <v>1.75392857142857</v>
      </c>
      <c r="BK608" s="2" t="n">
        <v>1.7525</v>
      </c>
      <c r="BM608" s="2" t="n">
        <v>1.7025</v>
      </c>
      <c r="BN608" s="2" t="n">
        <v>1.81</v>
      </c>
      <c r="BO608" s="2" t="n">
        <v>1.58885252212063</v>
      </c>
      <c r="BP608" s="2" t="n">
        <v>1.885</v>
      </c>
      <c r="BQ608" s="2" t="n">
        <v>1.725</v>
      </c>
      <c r="BR608" s="2" t="n">
        <v>1.69</v>
      </c>
      <c r="BS608" s="2" t="n">
        <v>1.7</v>
      </c>
      <c r="BT608" s="2" t="n">
        <v>1.7525</v>
      </c>
      <c r="BU608" s="2" t="n">
        <v>1.7975</v>
      </c>
      <c r="BV608" s="2" t="n">
        <v>1.94</v>
      </c>
      <c r="BW608" s="2" t="n">
        <v>1.725</v>
      </c>
      <c r="BX608" s="2" t="n">
        <v>1.9175</v>
      </c>
      <c r="BY608" s="2" t="n">
        <v>2.255</v>
      </c>
      <c r="BZ608" s="2" t="n">
        <v>1.745</v>
      </c>
      <c r="CA608" s="28" t="n">
        <v>2.124</v>
      </c>
      <c r="CB608" s="28"/>
      <c r="CC608" s="28" t="n">
        <v>1.91142857142857</v>
      </c>
      <c r="CD608" s="28" t="n">
        <v>1.62129226196126</v>
      </c>
      <c r="CE608" s="28" t="n">
        <v>1.92142857142857</v>
      </c>
      <c r="CF608" s="28" t="n">
        <v>1.76902857142857</v>
      </c>
      <c r="CG608" s="28" t="n">
        <v>1.71142857142857</v>
      </c>
      <c r="CH608" s="28" t="n">
        <v>1.66142857142857</v>
      </c>
      <c r="CI608" s="28" t="n">
        <v>1.80392857142857</v>
      </c>
      <c r="CJ608" s="28" t="n">
        <v>1.89642857142857</v>
      </c>
      <c r="CK608" s="28" t="n">
        <v>2.05642857142857</v>
      </c>
      <c r="CL608" s="28" t="n">
        <v>1.53142857142857</v>
      </c>
      <c r="CM608" s="28" t="n">
        <v>2.03642857142857</v>
      </c>
      <c r="CN608" s="28" t="n">
        <v>2.13392857142857</v>
      </c>
      <c r="CO608" s="28" t="n">
        <v>1.82642857142857</v>
      </c>
      <c r="CR608" s="28" t="n">
        <v>2.249</v>
      </c>
      <c r="CS608" s="28" t="n">
        <v>1.86959026586937</v>
      </c>
      <c r="CT608" s="28" t="n">
        <v>2.3915</v>
      </c>
      <c r="CU608" s="28" t="n">
        <v>2.074</v>
      </c>
      <c r="CV608" s="28" t="n">
        <v>2.0265</v>
      </c>
      <c r="CW608" s="28" t="n">
        <v>2.074</v>
      </c>
      <c r="CX608" s="28" t="n">
        <v>2.124</v>
      </c>
      <c r="CY608" s="28" t="n">
        <v>2.164</v>
      </c>
      <c r="CZ608" s="28" t="n">
        <v>2.3265</v>
      </c>
      <c r="DA608" s="28" t="n">
        <v>2.249</v>
      </c>
      <c r="DB608" s="28" t="n">
        <v>2.529</v>
      </c>
      <c r="DC608" s="28" t="n">
        <v>2.984</v>
      </c>
      <c r="DD608" s="28" t="n">
        <v>2.1115</v>
      </c>
    </row>
    <row r="609" customFormat="false" ht="12.75" hidden="false" customHeight="false" outlineLevel="0" collapsed="false">
      <c r="A609" s="56" t="n">
        <v>36175</v>
      </c>
      <c r="AE609" s="28" t="n">
        <v>1.81864285714286</v>
      </c>
      <c r="AF609" s="28"/>
      <c r="AG609" s="28" t="n">
        <v>1.76614285714286</v>
      </c>
      <c r="BK609" s="28" t="n">
        <v>1.7685</v>
      </c>
      <c r="BL609" s="28"/>
      <c r="BM609" s="28" t="n">
        <v>1.7185</v>
      </c>
      <c r="BN609" s="28" t="n">
        <v>1.821</v>
      </c>
      <c r="BO609" s="28" t="n">
        <v>1.62486369053269</v>
      </c>
      <c r="BP609" s="28" t="n">
        <v>1.906</v>
      </c>
      <c r="BQ609" s="28" t="n">
        <v>1.741</v>
      </c>
      <c r="BR609" s="28" t="n">
        <v>1.721</v>
      </c>
      <c r="BS609" s="28" t="n">
        <v>1.711</v>
      </c>
      <c r="BT609" s="28" t="n">
        <v>1.7685</v>
      </c>
      <c r="BU609" s="28" t="n">
        <v>1.80975</v>
      </c>
      <c r="BV609" s="28" t="n">
        <v>1.951</v>
      </c>
      <c r="BW609" s="28" t="n">
        <v>1.801</v>
      </c>
      <c r="BX609" s="28" t="n">
        <v>1.9285</v>
      </c>
      <c r="BY609" s="28" t="n">
        <v>2.266</v>
      </c>
      <c r="BZ609" s="28" t="n">
        <v>1.761</v>
      </c>
      <c r="CA609" s="28" t="n">
        <v>2.1234</v>
      </c>
      <c r="CB609" s="28"/>
      <c r="CC609" s="28" t="n">
        <v>1.92114285714286</v>
      </c>
      <c r="CD609" s="28" t="n">
        <v>1.62486369053269</v>
      </c>
      <c r="CE609" s="28" t="n">
        <v>1.94114285714286</v>
      </c>
      <c r="CF609" s="28" t="n">
        <v>1.78614285714286</v>
      </c>
      <c r="CG609" s="28" t="n">
        <v>1.72614285714286</v>
      </c>
      <c r="CH609" s="28" t="n">
        <v>1.67614285714286</v>
      </c>
      <c r="CI609" s="28" t="n">
        <v>1.81864285714286</v>
      </c>
      <c r="CJ609" s="28" t="n">
        <v>1.90864285714286</v>
      </c>
      <c r="CK609" s="28" t="n">
        <v>2.06614285714286</v>
      </c>
      <c r="CL609" s="28" t="n">
        <v>1.56114285714286</v>
      </c>
      <c r="CM609" s="28" t="n">
        <v>2.04614285714286</v>
      </c>
      <c r="CN609" s="28" t="n">
        <v>2.14364285714286</v>
      </c>
      <c r="CO609" s="28" t="n">
        <v>1.84114285714286</v>
      </c>
      <c r="CR609" s="28" t="n">
        <v>2.2484</v>
      </c>
      <c r="CS609" s="28" t="n">
        <v>1.89100515708546</v>
      </c>
      <c r="CT609" s="28" t="n">
        <v>2.3909</v>
      </c>
      <c r="CU609" s="28" t="n">
        <v>2.0734</v>
      </c>
      <c r="CV609" s="28" t="n">
        <v>2.0309</v>
      </c>
      <c r="CW609" s="28" t="n">
        <v>2.0734</v>
      </c>
      <c r="CX609" s="28" t="n">
        <v>2.1234</v>
      </c>
      <c r="CY609" s="28" t="n">
        <v>2.1634</v>
      </c>
      <c r="CZ609" s="28" t="n">
        <v>2.3259</v>
      </c>
      <c r="DA609" s="28" t="n">
        <v>2.2584</v>
      </c>
      <c r="DB609" s="28" t="n">
        <v>2.5284</v>
      </c>
      <c r="DC609" s="28" t="n">
        <v>2.9834</v>
      </c>
      <c r="DD609" s="28" t="n">
        <v>2.1109</v>
      </c>
    </row>
    <row r="610" customFormat="false" ht="12.75" hidden="false" customHeight="false" outlineLevel="0" collapsed="false">
      <c r="A610" s="56" t="n">
        <v>36179</v>
      </c>
      <c r="AE610" s="28" t="n">
        <v>1.82321428571429</v>
      </c>
      <c r="AF610" s="28"/>
      <c r="AG610" s="28" t="n">
        <v>1.77071428571429</v>
      </c>
      <c r="BK610" s="28" t="n">
        <v>1.7805</v>
      </c>
      <c r="BL610" s="28"/>
      <c r="BM610" s="28" t="n">
        <v>1.7305</v>
      </c>
      <c r="BN610" s="28" t="n">
        <v>1.833</v>
      </c>
      <c r="BO610" s="28" t="n">
        <v>1.62536369053269</v>
      </c>
      <c r="BP610" s="28" t="n">
        <v>1.918</v>
      </c>
      <c r="BQ610" s="28" t="n">
        <v>1.758</v>
      </c>
      <c r="BR610" s="28" t="n">
        <v>1.7405</v>
      </c>
      <c r="BS610" s="28" t="n">
        <v>1.743</v>
      </c>
      <c r="BT610" s="28" t="n">
        <v>1.7805</v>
      </c>
      <c r="BU610" s="28" t="n">
        <v>1.8205</v>
      </c>
      <c r="BV610" s="28" t="n">
        <v>1.973</v>
      </c>
      <c r="BW610" s="28" t="n">
        <v>1.853</v>
      </c>
      <c r="BX610" s="28" t="n">
        <v>1.943</v>
      </c>
      <c r="BY610" s="28" t="n">
        <v>2.278</v>
      </c>
      <c r="BZ610" s="28" t="n">
        <v>1.773</v>
      </c>
      <c r="CA610" s="28" t="n">
        <v>2.1242</v>
      </c>
      <c r="CB610" s="28"/>
      <c r="CC610" s="28" t="n">
        <v>1.92571428571429</v>
      </c>
      <c r="CD610" s="28" t="n">
        <v>1.62486369053269</v>
      </c>
      <c r="CE610" s="28" t="n">
        <v>1.95321428571429</v>
      </c>
      <c r="CF610" s="28" t="n">
        <v>1.79321428571429</v>
      </c>
      <c r="CG610" s="28" t="n">
        <v>1.73321428571429</v>
      </c>
      <c r="CH610" s="28" t="n">
        <v>1.68571428571429</v>
      </c>
      <c r="CI610" s="28" t="n">
        <v>1.82571428571429</v>
      </c>
      <c r="CJ610" s="28" t="n">
        <v>1.91071428571429</v>
      </c>
      <c r="CK610" s="28" t="n">
        <v>2.07571428571429</v>
      </c>
      <c r="CL610" s="28" t="n">
        <v>1.57571428571429</v>
      </c>
      <c r="CM610" s="28" t="n">
        <v>2.05071428571429</v>
      </c>
      <c r="CN610" s="28" t="n">
        <v>2.14821428571429</v>
      </c>
      <c r="CO610" s="28" t="n">
        <v>1.84571428571429</v>
      </c>
      <c r="CR610" s="28" t="n">
        <v>2.2492</v>
      </c>
      <c r="CS610" s="28" t="n">
        <v>1.88020515708546</v>
      </c>
      <c r="CT610" s="28" t="n">
        <v>2.4042</v>
      </c>
      <c r="CU610" s="28" t="n">
        <v>2.0792</v>
      </c>
      <c r="CV610" s="28" t="n">
        <v>2.0392</v>
      </c>
      <c r="CW610" s="28" t="n">
        <v>2.0792</v>
      </c>
      <c r="CX610" s="28" t="n">
        <v>2.1242</v>
      </c>
      <c r="CY610" s="28" t="n">
        <v>2.1642</v>
      </c>
      <c r="CZ610" s="28" t="n">
        <v>2.3317</v>
      </c>
      <c r="DA610" s="28" t="n">
        <v>2.2592</v>
      </c>
      <c r="DB610" s="28" t="n">
        <v>2.5292</v>
      </c>
      <c r="DC610" s="28" t="n">
        <v>2.9942</v>
      </c>
      <c r="DD610" s="28" t="n">
        <v>2.1117</v>
      </c>
    </row>
    <row r="611" customFormat="false" ht="12.75" hidden="false" customHeight="false" outlineLevel="0" collapsed="false">
      <c r="A611" s="56" t="n">
        <v>36180</v>
      </c>
      <c r="AE611" s="28" t="n">
        <v>1.87983333333333</v>
      </c>
      <c r="AF611" s="28"/>
      <c r="AG611" s="28" t="n">
        <v>1.82733333333333</v>
      </c>
      <c r="BK611" s="28" t="n">
        <v>1.845</v>
      </c>
      <c r="BL611" s="28"/>
      <c r="BM611" s="28" t="n">
        <v>1.7925</v>
      </c>
      <c r="BN611" s="28" t="n">
        <v>1.9</v>
      </c>
      <c r="BO611" s="28" t="n">
        <v>1.66287858174877</v>
      </c>
      <c r="BP611" s="28" t="n">
        <v>1.9925</v>
      </c>
      <c r="BQ611" s="28" t="n">
        <v>1.815</v>
      </c>
      <c r="BR611" s="28" t="n">
        <v>1.7825</v>
      </c>
      <c r="BS611" s="28" t="n">
        <v>1.77</v>
      </c>
      <c r="BT611" s="28" t="n">
        <v>1.845</v>
      </c>
      <c r="BU611" s="28" t="n">
        <v>1.8875</v>
      </c>
      <c r="BV611" s="28" t="n">
        <v>2.005</v>
      </c>
      <c r="BW611" s="28" t="n">
        <v>1.88</v>
      </c>
      <c r="BX611" s="28" t="n">
        <v>2.0225</v>
      </c>
      <c r="BY611" s="28" t="n">
        <v>2.35</v>
      </c>
      <c r="BZ611" s="28" t="n">
        <v>1.83</v>
      </c>
      <c r="CA611" s="28" t="n">
        <v>2.1622</v>
      </c>
      <c r="CB611" s="28"/>
      <c r="CC611" s="28" t="n">
        <v>1.98233333333333</v>
      </c>
      <c r="CD611" s="28" t="n">
        <v>1.67364420931469</v>
      </c>
      <c r="CE611" s="28" t="n">
        <v>2.01733333333333</v>
      </c>
      <c r="CF611" s="28" t="n">
        <v>1.84233333333333</v>
      </c>
      <c r="CG611" s="28" t="n">
        <v>1.78483333333333</v>
      </c>
      <c r="CH611" s="28" t="n">
        <v>1.73233333333333</v>
      </c>
      <c r="CI611" s="28" t="n">
        <v>1.88233333333333</v>
      </c>
      <c r="CJ611" s="28" t="n">
        <v>1.96733333333333</v>
      </c>
      <c r="CK611" s="28" t="n">
        <v>2.13233333333333</v>
      </c>
      <c r="CL611" s="28" t="n">
        <v>1.62233333333333</v>
      </c>
      <c r="CM611" s="28" t="n">
        <v>2.11733333333333</v>
      </c>
      <c r="CN611" s="28" t="n">
        <v>2.20983333333333</v>
      </c>
      <c r="CO611" s="28" t="n">
        <v>1.90233333333333</v>
      </c>
      <c r="CR611" s="28" t="n">
        <v>2.2872</v>
      </c>
      <c r="CS611" s="28" t="n">
        <v>1.9442312167136</v>
      </c>
      <c r="CT611" s="28" t="n">
        <v>2.4422</v>
      </c>
      <c r="CU611" s="28" t="n">
        <v>2.1122</v>
      </c>
      <c r="CV611" s="28" t="n">
        <v>2.0697</v>
      </c>
      <c r="CW611" s="28" t="n">
        <v>2.1122</v>
      </c>
      <c r="CX611" s="28" t="n">
        <v>2.1647</v>
      </c>
      <c r="CY611" s="28" t="n">
        <v>2.2022</v>
      </c>
      <c r="CZ611" s="28" t="n">
        <v>2.3672</v>
      </c>
      <c r="DA611" s="28" t="n">
        <v>2.3272</v>
      </c>
      <c r="DB611" s="28" t="n">
        <v>2.5847</v>
      </c>
      <c r="DC611" s="28" t="n">
        <v>3.0522</v>
      </c>
      <c r="DD611" s="28" t="n">
        <v>2.1497</v>
      </c>
    </row>
    <row r="612" customFormat="false" ht="12.75" hidden="false" customHeight="false" outlineLevel="0" collapsed="false">
      <c r="A612" s="56" t="n">
        <v>36181</v>
      </c>
      <c r="AE612" s="28" t="n">
        <v>1.83383333333333</v>
      </c>
      <c r="AF612" s="28"/>
      <c r="AG612" s="28" t="n">
        <v>1.78133333333333</v>
      </c>
      <c r="BK612" s="28" t="n">
        <v>1.7365</v>
      </c>
      <c r="BL612" s="28"/>
      <c r="BM612" s="28" t="n">
        <v>1.684</v>
      </c>
      <c r="BN612" s="28" t="n">
        <v>1.7915</v>
      </c>
      <c r="BO612" s="28" t="n">
        <v>1.63836741333671</v>
      </c>
      <c r="BP612" s="28" t="n">
        <v>1.874</v>
      </c>
      <c r="BQ612" s="28" t="n">
        <v>1.7115</v>
      </c>
      <c r="BR612" s="28" t="n">
        <v>1.6715</v>
      </c>
      <c r="BS612" s="28" t="n">
        <v>1.6815</v>
      </c>
      <c r="BT612" s="28" t="n">
        <v>1.739</v>
      </c>
      <c r="BU612" s="28" t="n">
        <v>1.779</v>
      </c>
      <c r="BV612" s="28" t="n">
        <v>1.8915</v>
      </c>
      <c r="BW612" s="28" t="n">
        <v>1.7765</v>
      </c>
      <c r="BX612" s="28" t="n">
        <v>1.914</v>
      </c>
      <c r="BY612" s="28" t="n">
        <v>2.2315</v>
      </c>
      <c r="BZ612" s="28" t="n">
        <v>1.7315</v>
      </c>
      <c r="CA612" s="28" t="n">
        <v>2.1476</v>
      </c>
      <c r="CB612" s="28"/>
      <c r="CC612" s="28" t="n">
        <v>1.93633333333333</v>
      </c>
      <c r="CD612" s="28" t="n">
        <v>1.63276472963343</v>
      </c>
      <c r="CE612" s="28" t="n">
        <v>1.93808333333333</v>
      </c>
      <c r="CF612" s="28" t="n">
        <v>1.80133333333333</v>
      </c>
      <c r="CG612" s="28" t="n">
        <v>1.74383333333333</v>
      </c>
      <c r="CH612" s="28" t="n">
        <v>1.69133333333333</v>
      </c>
      <c r="CI612" s="28" t="n">
        <v>1.84383333333333</v>
      </c>
      <c r="CJ612" s="28" t="n">
        <v>1.92133333333333</v>
      </c>
      <c r="CK612" s="28" t="n">
        <v>2.08633333333333</v>
      </c>
      <c r="CL612" s="28" t="n">
        <v>1.59633333333333</v>
      </c>
      <c r="CM612" s="28" t="n">
        <v>2.06883333333333</v>
      </c>
      <c r="CN612" s="28" t="n">
        <v>2.16383333333333</v>
      </c>
      <c r="CO612" s="28" t="n">
        <v>1.86133333333333</v>
      </c>
      <c r="CR612" s="28" t="n">
        <v>2.2726</v>
      </c>
      <c r="CS612" s="28" t="n">
        <v>1.91411446409551</v>
      </c>
      <c r="CT612" s="28" t="n">
        <v>2.4001</v>
      </c>
      <c r="CU612" s="28" t="n">
        <v>2.1101</v>
      </c>
      <c r="CV612" s="28" t="n">
        <v>2.0626</v>
      </c>
      <c r="CW612" s="28" t="n">
        <v>2.1026</v>
      </c>
      <c r="CX612" s="28" t="n">
        <v>2.1501</v>
      </c>
      <c r="CY612" s="28" t="n">
        <v>2.1876</v>
      </c>
      <c r="CZ612" s="28" t="n">
        <v>2.3626</v>
      </c>
      <c r="DA612" s="28" t="n">
        <v>2.3026</v>
      </c>
      <c r="DB612" s="28" t="n">
        <v>2.5226</v>
      </c>
      <c r="DC612" s="28" t="n">
        <v>3.0276</v>
      </c>
      <c r="DD612" s="28" t="n">
        <v>2.1376</v>
      </c>
    </row>
    <row r="613" customFormat="false" ht="12.75" hidden="false" customHeight="false" outlineLevel="0" collapsed="false">
      <c r="A613" s="56" t="n">
        <v>36182</v>
      </c>
      <c r="AE613" s="28" t="n">
        <v>1.80316666666667</v>
      </c>
      <c r="AF613" s="28"/>
      <c r="AG613" s="28" t="n">
        <v>1.75316666666667</v>
      </c>
      <c r="BK613" s="28" t="n">
        <v>1.6815</v>
      </c>
      <c r="BL613" s="28"/>
      <c r="BM613" s="28" t="n">
        <v>1.6315</v>
      </c>
      <c r="BN613" s="28" t="n">
        <v>1.729</v>
      </c>
      <c r="BO613" s="28" t="n">
        <v>1.57586741333671</v>
      </c>
      <c r="BP613" s="28" t="n">
        <v>1.814</v>
      </c>
      <c r="BQ613" s="28" t="n">
        <v>1.649</v>
      </c>
      <c r="BR613" s="28" t="n">
        <v>1.619</v>
      </c>
      <c r="BS613" s="28" t="n">
        <v>1.614</v>
      </c>
      <c r="BT613" s="28" t="n">
        <v>1.6815</v>
      </c>
      <c r="BU613" s="28" t="n">
        <v>1.7215</v>
      </c>
      <c r="BV613" s="28" t="n">
        <v>1.844</v>
      </c>
      <c r="BW613" s="28" t="n">
        <v>1.704</v>
      </c>
      <c r="BX613" s="28" t="n">
        <v>1.8465</v>
      </c>
      <c r="BY613" s="28" t="n">
        <v>2.149</v>
      </c>
      <c r="BZ613" s="28" t="n">
        <v>1.6665</v>
      </c>
      <c r="CA613" s="28" t="n">
        <v>2.1305</v>
      </c>
      <c r="CB613" s="28"/>
      <c r="CC613" s="28" t="n">
        <v>1.90066666666667</v>
      </c>
      <c r="CD613" s="28" t="n">
        <v>1.61066666666667</v>
      </c>
      <c r="CE613" s="28" t="n">
        <v>1.91566666666667</v>
      </c>
      <c r="CF613" s="28" t="n">
        <v>1.76816666666667</v>
      </c>
      <c r="CG613" s="28" t="n">
        <v>1.70566666666667</v>
      </c>
      <c r="CH613" s="28" t="n">
        <v>1.65066666666667</v>
      </c>
      <c r="CI613" s="28" t="n">
        <v>1.80316666666667</v>
      </c>
      <c r="CJ613" s="28" t="n">
        <v>1.88816666666667</v>
      </c>
      <c r="CK613" s="28" t="n">
        <v>2.04566666666667</v>
      </c>
      <c r="CL613" s="28" t="n">
        <v>1.58066666666667</v>
      </c>
      <c r="CM613" s="28" t="n">
        <v>2.03066666666667</v>
      </c>
      <c r="CN613" s="28" t="n">
        <v>2.12816666666667</v>
      </c>
      <c r="CO613" s="28" t="n">
        <v>1.82566666666667</v>
      </c>
      <c r="CR613" s="28" t="n">
        <v>2.253</v>
      </c>
      <c r="CS613" s="28" t="n">
        <v>1.89451446409551</v>
      </c>
      <c r="CT613" s="28" t="n">
        <v>2.378</v>
      </c>
      <c r="CU613" s="28" t="n">
        <v>2.093</v>
      </c>
      <c r="CV613" s="28" t="n">
        <v>2.043</v>
      </c>
      <c r="CW613" s="28" t="n">
        <v>2.083</v>
      </c>
      <c r="CX613" s="28" t="n">
        <v>2.1305</v>
      </c>
      <c r="CY613" s="28" t="n">
        <v>2.168</v>
      </c>
      <c r="CZ613" s="28" t="n">
        <v>2.343</v>
      </c>
      <c r="DA613" s="28" t="n">
        <v>2.283</v>
      </c>
      <c r="DB613" s="28" t="n">
        <v>2.5355</v>
      </c>
      <c r="DC613" s="28" t="n">
        <v>2.998</v>
      </c>
      <c r="DD613" s="28" t="n">
        <v>2.118</v>
      </c>
    </row>
    <row r="614" customFormat="false" ht="12.75" hidden="false" customHeight="false" outlineLevel="0" collapsed="false">
      <c r="A614" s="56" t="n">
        <v>36185</v>
      </c>
      <c r="AE614" s="28" t="n">
        <v>1.80366666666667</v>
      </c>
      <c r="AF614" s="28"/>
      <c r="AG614" s="28" t="n">
        <v>1.74366666666667</v>
      </c>
      <c r="BK614" s="28" t="n">
        <v>1.6845</v>
      </c>
      <c r="BL614" s="28"/>
      <c r="BM614" s="28" t="n">
        <v>1.6345</v>
      </c>
      <c r="BN614" s="28" t="n">
        <v>1.732</v>
      </c>
      <c r="BO614" s="28" t="n">
        <v>1.58684507651259</v>
      </c>
      <c r="BP614" s="28" t="n">
        <v>1.8345</v>
      </c>
      <c r="BQ614" s="28" t="n">
        <v>1.647</v>
      </c>
      <c r="BR614" s="28" t="n">
        <v>1.592</v>
      </c>
      <c r="BS614" s="28" t="n">
        <v>1.602</v>
      </c>
      <c r="BT614" s="28" t="n">
        <v>1.687</v>
      </c>
      <c r="BU614" s="28" t="n">
        <v>1.7295</v>
      </c>
      <c r="BV614" s="28" t="n">
        <v>1.842</v>
      </c>
      <c r="BW614" s="28" t="n">
        <v>1.647</v>
      </c>
      <c r="BX614" s="28" t="n">
        <v>1.8495</v>
      </c>
      <c r="BY614" s="28" t="n">
        <v>2.152</v>
      </c>
      <c r="BZ614" s="28" t="n">
        <v>1.672</v>
      </c>
      <c r="CA614" s="28" t="n">
        <v>2.1351</v>
      </c>
      <c r="CB614" s="28"/>
      <c r="CC614" s="28" t="n">
        <v>1.90366666666667</v>
      </c>
      <c r="CD614" s="28" t="n">
        <v>1.61366666666667</v>
      </c>
      <c r="CE614" s="28" t="n">
        <v>1.92616666666667</v>
      </c>
      <c r="CF614" s="28" t="n">
        <v>1.75866666666667</v>
      </c>
      <c r="CG614" s="28" t="n">
        <v>1.69866666666667</v>
      </c>
      <c r="CH614" s="28" t="n">
        <v>1.64366666666667</v>
      </c>
      <c r="CI614" s="28" t="n">
        <v>1.80366666666667</v>
      </c>
      <c r="CJ614" s="28" t="n">
        <v>1.89116666666667</v>
      </c>
      <c r="CK614" s="28" t="n">
        <v>2.02366666666667</v>
      </c>
      <c r="CL614" s="28" t="n">
        <v>1.55866666666667</v>
      </c>
      <c r="CM614" s="28" t="n">
        <v>2.03366666666667</v>
      </c>
      <c r="CN614" s="28" t="n">
        <v>2.13116666666667</v>
      </c>
      <c r="CO614" s="28" t="n">
        <v>1.82866666666667</v>
      </c>
      <c r="CR614" s="28" t="n">
        <v>2.2576</v>
      </c>
      <c r="CS614" s="28" t="n">
        <v>1.89680887988948</v>
      </c>
      <c r="CT614" s="28" t="n">
        <v>2.3901</v>
      </c>
      <c r="CU614" s="28" t="n">
        <v>2.0976</v>
      </c>
      <c r="CV614" s="28" t="n">
        <v>2.0326</v>
      </c>
      <c r="CW614" s="28" t="n">
        <v>2.0801</v>
      </c>
      <c r="CX614" s="28" t="n">
        <v>2.1351</v>
      </c>
      <c r="CY614" s="28" t="n">
        <v>2.1726</v>
      </c>
      <c r="CZ614" s="28" t="n">
        <v>2.3176</v>
      </c>
      <c r="DA614" s="28" t="n">
        <v>2.2976</v>
      </c>
      <c r="DB614" s="28" t="n">
        <v>2.5401</v>
      </c>
      <c r="DC614" s="28" t="n">
        <v>2.9926</v>
      </c>
      <c r="DD614" s="28" t="n">
        <v>2.1226</v>
      </c>
    </row>
    <row r="615" customFormat="false" ht="12.75" hidden="false" customHeight="false" outlineLevel="0" collapsed="false">
      <c r="A615" s="56" t="n">
        <v>36186</v>
      </c>
      <c r="AE615" s="28" t="n">
        <v>1.84166666666667</v>
      </c>
      <c r="AF615" s="28"/>
      <c r="AG615" s="28" t="n">
        <v>1.78166666666667</v>
      </c>
      <c r="CA615" s="28" t="n">
        <v>2.1595</v>
      </c>
      <c r="CB615" s="28"/>
      <c r="CC615" s="28" t="n">
        <v>1.94166666666667</v>
      </c>
      <c r="CD615" s="28" t="n">
        <v>1.65166666666667</v>
      </c>
      <c r="CE615" s="28" t="n">
        <v>1.97166666666667</v>
      </c>
      <c r="CF615" s="28" t="n">
        <v>1.79666666666667</v>
      </c>
      <c r="CG615" s="28" t="n">
        <v>1.72166666666667</v>
      </c>
      <c r="CH615" s="28" t="n">
        <v>1.64166666666667</v>
      </c>
      <c r="CI615" s="28" t="n">
        <v>1.84166666666667</v>
      </c>
      <c r="CJ615" s="28" t="n">
        <v>1.92916666666667</v>
      </c>
      <c r="CK615" s="28" t="n">
        <v>2.05166666666667</v>
      </c>
      <c r="CL615" s="28" t="n">
        <v>1.59166666666667</v>
      </c>
      <c r="CM615" s="28" t="n">
        <v>2.07166666666667</v>
      </c>
      <c r="CN615" s="28" t="n">
        <v>2.16916666666667</v>
      </c>
      <c r="CO615" s="28" t="n">
        <v>1.85666666666667</v>
      </c>
      <c r="CR615" s="28" t="n">
        <v>2.282</v>
      </c>
      <c r="CS615" s="28" t="n">
        <v>1.90901632549752</v>
      </c>
      <c r="CT615" s="28" t="n">
        <v>2.4295</v>
      </c>
      <c r="CU615" s="28" t="n">
        <v>2.122</v>
      </c>
      <c r="CV615" s="28" t="n">
        <v>2.052</v>
      </c>
      <c r="CW615" s="28" t="n">
        <v>2.082</v>
      </c>
      <c r="CX615" s="28" t="n">
        <v>2.1595</v>
      </c>
      <c r="CY615" s="28" t="n">
        <v>2.197</v>
      </c>
      <c r="CZ615" s="28" t="n">
        <v>2.342</v>
      </c>
      <c r="DA615" s="28" t="n">
        <v>2.317</v>
      </c>
      <c r="DB615" s="28" t="n">
        <v>2.5645</v>
      </c>
      <c r="DC615" s="28" t="n">
        <v>3.017</v>
      </c>
      <c r="DD615" s="28" t="n">
        <v>2.147</v>
      </c>
    </row>
    <row r="616" customFormat="false" ht="12.75" hidden="false" customHeight="false" outlineLevel="0" collapsed="false">
      <c r="A616" s="56" t="n">
        <v>36187</v>
      </c>
      <c r="AE616" s="28" t="n">
        <v>1.8625</v>
      </c>
      <c r="AF616" s="28"/>
      <c r="AG616" s="28" t="n">
        <v>1.805</v>
      </c>
      <c r="CA616" s="28" t="n">
        <v>2.1835</v>
      </c>
      <c r="CB616" s="28"/>
      <c r="CC616" s="28" t="n">
        <v>1.965</v>
      </c>
      <c r="CD616" s="28" t="n">
        <v>1.65944628751618</v>
      </c>
      <c r="CE616" s="28" t="n">
        <v>2.005</v>
      </c>
      <c r="CF616" s="28" t="n">
        <v>1.815</v>
      </c>
      <c r="CG616" s="28" t="n">
        <v>1.74</v>
      </c>
      <c r="CH616" s="28" t="n">
        <v>1.65</v>
      </c>
      <c r="CI616" s="28" t="n">
        <v>1.8625</v>
      </c>
      <c r="CJ616" s="28" t="n">
        <v>1.9525</v>
      </c>
      <c r="CK616" s="28" t="n">
        <v>2.075</v>
      </c>
      <c r="CL616" s="28" t="n">
        <v>1.605</v>
      </c>
      <c r="CM616" s="28" t="n">
        <v>2.1</v>
      </c>
      <c r="CN616" s="28" t="n">
        <v>2.2</v>
      </c>
      <c r="CO616" s="28" t="n">
        <v>1.885</v>
      </c>
      <c r="CR616" s="28" t="n">
        <v>2.306</v>
      </c>
      <c r="CS616" s="28" t="n">
        <v>1.9410312167136</v>
      </c>
      <c r="CT616" s="28" t="n">
        <v>2.4485</v>
      </c>
      <c r="CU616" s="28" t="n">
        <v>2.141</v>
      </c>
      <c r="CV616" s="28" t="n">
        <v>2.071</v>
      </c>
      <c r="CW616" s="28" t="n">
        <v>2.101</v>
      </c>
      <c r="CX616" s="28" t="n">
        <v>2.1835</v>
      </c>
      <c r="CY616" s="28" t="n">
        <v>2.2235</v>
      </c>
      <c r="CZ616" s="28" t="n">
        <v>2.366</v>
      </c>
      <c r="DA616" s="28" t="n">
        <v>2.341</v>
      </c>
      <c r="DB616" s="28" t="n">
        <v>2.596</v>
      </c>
      <c r="DC616" s="28" t="n">
        <v>3.041</v>
      </c>
      <c r="DD616" s="28" t="n">
        <v>2.181</v>
      </c>
    </row>
    <row r="617" customFormat="false" ht="12.75" hidden="false" customHeight="false" outlineLevel="0" collapsed="false">
      <c r="A617" s="56" t="n">
        <v>36188</v>
      </c>
      <c r="AE617" s="28" t="n">
        <v>1.82333333333333</v>
      </c>
      <c r="AF617" s="28"/>
      <c r="AG617" s="28" t="n">
        <v>1.76833333333333</v>
      </c>
      <c r="CA617" s="28" t="n">
        <v>2.1701</v>
      </c>
      <c r="CB617" s="28"/>
      <c r="CC617" s="28" t="n">
        <v>1.92583333333333</v>
      </c>
      <c r="CD617" s="28" t="n">
        <v>1.63583615820486</v>
      </c>
      <c r="CE617" s="28" t="n">
        <v>1.95833333333333</v>
      </c>
      <c r="CF617" s="28" t="n">
        <v>1.77583333333333</v>
      </c>
      <c r="CG617" s="28" t="n">
        <v>1.70583333333333</v>
      </c>
      <c r="CH617" s="28" t="n">
        <v>1.61583333333333</v>
      </c>
      <c r="CI617" s="28" t="n">
        <v>1.82333333333333</v>
      </c>
      <c r="CJ617" s="28" t="n">
        <v>1.91083333333333</v>
      </c>
      <c r="CK617" s="28" t="n">
        <v>2.03583333333333</v>
      </c>
      <c r="CL617" s="28" t="n">
        <v>1.56583333333333</v>
      </c>
      <c r="CM617" s="28" t="n">
        <v>2.05833333333333</v>
      </c>
      <c r="CN617" s="28" t="n">
        <v>2.16083333333333</v>
      </c>
      <c r="CO617" s="28" t="n">
        <v>1.84583333333333</v>
      </c>
      <c r="CR617" s="28" t="n">
        <v>2.2926</v>
      </c>
      <c r="CS617" s="28" t="n">
        <v>1.91201632549752</v>
      </c>
      <c r="CT617" s="28" t="n">
        <v>2.4376</v>
      </c>
      <c r="CU617" s="28" t="n">
        <v>2.1326</v>
      </c>
      <c r="CV617" s="28" t="n">
        <v>2.0626</v>
      </c>
      <c r="CW617" s="28" t="n">
        <v>2.0926</v>
      </c>
      <c r="CX617" s="28" t="n">
        <v>2.1701</v>
      </c>
      <c r="CY617" s="28" t="n">
        <v>2.2101</v>
      </c>
      <c r="CZ617" s="28" t="n">
        <v>2.3526</v>
      </c>
      <c r="DA617" s="28" t="n">
        <v>2.3276</v>
      </c>
      <c r="DB617" s="28" t="n">
        <v>2.5776</v>
      </c>
      <c r="DC617" s="28" t="n">
        <v>3.0276</v>
      </c>
      <c r="DD617" s="28" t="n">
        <v>2.1676</v>
      </c>
    </row>
    <row r="618" customFormat="false" ht="12.75" hidden="false" customHeight="false" outlineLevel="0" collapsed="false">
      <c r="A618" s="56" t="n">
        <v>36189</v>
      </c>
      <c r="AE618" s="28" t="n">
        <v>1.77828571428571</v>
      </c>
      <c r="AF618" s="28"/>
      <c r="AG618" s="28" t="n">
        <v>1.73078571428571</v>
      </c>
      <c r="CA618" s="28" t="n">
        <v>2.1593</v>
      </c>
      <c r="CB618" s="28"/>
      <c r="CC618" s="28" t="n">
        <v>1.88828571428571</v>
      </c>
      <c r="CD618" s="28" t="n">
        <v>1.61085624492465</v>
      </c>
      <c r="CE618" s="28" t="n">
        <v>1.92078571428571</v>
      </c>
      <c r="CF618" s="28" t="n">
        <v>1.74828571428571</v>
      </c>
      <c r="CG618" s="28" t="n">
        <v>1.68328571428571</v>
      </c>
      <c r="CH618" s="28" t="n">
        <v>1.58828571428571</v>
      </c>
      <c r="CI618" s="28" t="n">
        <v>1.78578571428571</v>
      </c>
      <c r="CJ618" s="28" t="n">
        <v>1.87328571428571</v>
      </c>
      <c r="CK618" s="28" t="n">
        <v>1.97828571428571</v>
      </c>
      <c r="CL618" s="28" t="n">
        <v>1.52828571428571</v>
      </c>
      <c r="CM618" s="28" t="n">
        <v>2.01828571428571</v>
      </c>
      <c r="CN618" s="28" t="n">
        <v>2.12328571428571</v>
      </c>
      <c r="CO618" s="28" t="n">
        <v>1.80828571428571</v>
      </c>
      <c r="CR618" s="28" t="n">
        <v>2.2818</v>
      </c>
      <c r="CS618" s="28" t="n">
        <v>1.91201632549752</v>
      </c>
      <c r="CT618" s="28" t="n">
        <v>2.4218</v>
      </c>
      <c r="CU618" s="28" t="n">
        <v>2.1218</v>
      </c>
      <c r="CV618" s="28" t="n">
        <v>2.0518</v>
      </c>
      <c r="CW618" s="28" t="n">
        <v>2.0818</v>
      </c>
      <c r="CX618" s="28" t="n">
        <v>2.1618</v>
      </c>
      <c r="CY618" s="28" t="n">
        <v>2.1993</v>
      </c>
      <c r="CZ618" s="28" t="n">
        <v>2.3418</v>
      </c>
      <c r="DA618" s="28" t="n">
        <v>2.3168</v>
      </c>
      <c r="DB618" s="28" t="n">
        <v>2.5668</v>
      </c>
      <c r="DC618" s="28" t="n">
        <v>3.0168</v>
      </c>
      <c r="DD618" s="28" t="n">
        <v>2.1568</v>
      </c>
    </row>
    <row r="619" customFormat="false" ht="12.75" hidden="false" customHeight="false" outlineLevel="0" collapsed="false">
      <c r="A619" s="56" t="n">
        <v>36192</v>
      </c>
      <c r="AE619" s="28" t="n">
        <v>1.82671428571429</v>
      </c>
      <c r="AF619" s="28"/>
      <c r="AG619" s="28" t="n">
        <v>1.77921428571429</v>
      </c>
      <c r="CA619" s="28" t="n">
        <v>2.1931</v>
      </c>
      <c r="CB619" s="28"/>
      <c r="CC619" s="28" t="n">
        <v>1.93671428571429</v>
      </c>
      <c r="CD619" s="28" t="n">
        <v>1.63501027047957</v>
      </c>
      <c r="CE619" s="28" t="n">
        <v>1.96671428571429</v>
      </c>
      <c r="CF619" s="28" t="n">
        <v>1.78671428571429</v>
      </c>
      <c r="CG619" s="28" t="n">
        <v>1.71671428571429</v>
      </c>
      <c r="CH619" s="28" t="n">
        <v>1.61921428571429</v>
      </c>
      <c r="CI619" s="28" t="n">
        <v>1.83421428571429</v>
      </c>
      <c r="CJ619" s="28" t="n">
        <v>1.92171428571429</v>
      </c>
      <c r="CK619" s="28" t="n">
        <v>2.03671428571429</v>
      </c>
      <c r="CL619" s="28" t="n">
        <v>1.55671428571429</v>
      </c>
      <c r="CM619" s="28" t="n">
        <v>2.06671428571429</v>
      </c>
      <c r="CN619" s="28" t="n">
        <v>2.15671428571429</v>
      </c>
      <c r="CO619" s="28" t="n">
        <v>1.85671428571429</v>
      </c>
      <c r="CR619" s="28" t="n">
        <v>2.3156</v>
      </c>
      <c r="CS619" s="28" t="n">
        <v>1.92962749390958</v>
      </c>
      <c r="CT619" s="28" t="n">
        <v>2.4556</v>
      </c>
      <c r="CU619" s="28" t="n">
        <v>2.1506</v>
      </c>
      <c r="CV619" s="28" t="n">
        <v>2.0856</v>
      </c>
      <c r="CW619" s="28" t="n">
        <v>2.1106</v>
      </c>
      <c r="CX619" s="28" t="n">
        <v>2.1956</v>
      </c>
      <c r="CY619" s="28" t="n">
        <v>2.2331</v>
      </c>
      <c r="CZ619" s="28" t="n">
        <v>2.3756</v>
      </c>
      <c r="DA619" s="28" t="n">
        <v>2.3356</v>
      </c>
      <c r="DB619" s="28" t="n">
        <v>2.5906</v>
      </c>
      <c r="DC619" s="28" t="n">
        <v>3.0356</v>
      </c>
      <c r="DD619" s="28" t="n">
        <v>2.1906</v>
      </c>
    </row>
    <row r="620" customFormat="false" ht="12.75" hidden="false" customHeight="false" outlineLevel="0" collapsed="false">
      <c r="A620" s="56" t="n">
        <v>36193</v>
      </c>
      <c r="AE620" s="28" t="n">
        <v>1.79014285714286</v>
      </c>
      <c r="AF620" s="28"/>
      <c r="AG620" s="28" t="n">
        <v>1.74264285714286</v>
      </c>
      <c r="CA620" s="28" t="n">
        <v>2.1729</v>
      </c>
      <c r="CB620" s="28"/>
      <c r="CC620" s="28" t="n">
        <v>1.90014285714286</v>
      </c>
      <c r="CD620" s="28" t="n">
        <v>1.61800282487153</v>
      </c>
      <c r="CE620" s="28" t="n">
        <v>1.93014285714286</v>
      </c>
      <c r="CF620" s="28" t="n">
        <v>1.75514285714286</v>
      </c>
      <c r="CG620" s="28" t="n">
        <v>1.69014285714286</v>
      </c>
      <c r="CH620" s="28" t="n">
        <v>1.59514285714286</v>
      </c>
      <c r="CI620" s="28" t="n">
        <v>1.80264285714286</v>
      </c>
      <c r="CJ620" s="28" t="n">
        <v>1.88764285714286</v>
      </c>
      <c r="CK620" s="28" t="n">
        <v>2.00014285714286</v>
      </c>
      <c r="CL620" s="28" t="n">
        <v>1.54014285714286</v>
      </c>
      <c r="CM620" s="28" t="n">
        <v>2.02764285714286</v>
      </c>
      <c r="CN620" s="28" t="n">
        <v>2.12014285714286</v>
      </c>
      <c r="CO620" s="28" t="n">
        <v>1.82014285714286</v>
      </c>
      <c r="CR620" s="28" t="n">
        <v>2.2954</v>
      </c>
      <c r="CS620" s="28" t="n">
        <v>1.93342749390958</v>
      </c>
      <c r="CT620" s="28" t="n">
        <v>2.4354</v>
      </c>
      <c r="CU620" s="28" t="n">
        <v>2.1354</v>
      </c>
      <c r="CV620" s="28" t="n">
        <v>2.0704</v>
      </c>
      <c r="CW620" s="28" t="n">
        <v>2.0904</v>
      </c>
      <c r="CX620" s="28" t="n">
        <v>2.1729</v>
      </c>
      <c r="CY620" s="28" t="n">
        <v>2.2129</v>
      </c>
      <c r="CZ620" s="28" t="n">
        <v>2.3504</v>
      </c>
      <c r="DA620" s="28" t="n">
        <v>2.3304</v>
      </c>
      <c r="DB620" s="28" t="n">
        <v>2.5704</v>
      </c>
      <c r="DC620" s="28" t="n">
        <v>3.0154</v>
      </c>
      <c r="DD620" s="28" t="n">
        <v>2.1704</v>
      </c>
    </row>
    <row r="621" customFormat="false" ht="12.75" hidden="false" customHeight="false" outlineLevel="0" collapsed="false">
      <c r="A621" s="56" t="n">
        <v>36194</v>
      </c>
      <c r="AE621" s="28" t="n">
        <v>1.82171428571429</v>
      </c>
      <c r="AF621" s="28"/>
      <c r="AG621" s="28" t="n">
        <v>1.77421428571429</v>
      </c>
      <c r="CA621" s="28" t="n">
        <v>2.1821</v>
      </c>
      <c r="CB621" s="28"/>
      <c r="CC621" s="28" t="n">
        <v>1.93171428571429</v>
      </c>
      <c r="CD621" s="28" t="n">
        <v>1.62650840907756</v>
      </c>
      <c r="CE621" s="28" t="n">
        <v>1.96171428571429</v>
      </c>
      <c r="CF621" s="28" t="n">
        <v>1.78671428571429</v>
      </c>
      <c r="CG621" s="28" t="n">
        <v>1.71671428571429</v>
      </c>
      <c r="CH621" s="28" t="n">
        <v>1.61671428571429</v>
      </c>
      <c r="CI621" s="28" t="n">
        <v>1.83421428571429</v>
      </c>
      <c r="CJ621" s="28" t="n">
        <v>1.91921428571429</v>
      </c>
      <c r="CK621" s="28" t="n">
        <v>2.03671428571429</v>
      </c>
      <c r="CL621" s="28" t="n">
        <v>1.57171428571429</v>
      </c>
      <c r="CM621" s="28" t="n">
        <v>2.06421428571429</v>
      </c>
      <c r="CN621" s="28" t="n">
        <v>2.16171428571429</v>
      </c>
      <c r="CO621" s="28" t="n">
        <v>1.85171428571429</v>
      </c>
      <c r="CR621" s="28" t="n">
        <v>2.3046</v>
      </c>
      <c r="CS621" s="28" t="n">
        <v>1.94113307811561</v>
      </c>
      <c r="CT621" s="28" t="n">
        <v>2.4446</v>
      </c>
      <c r="CU621" s="28" t="n">
        <v>2.1446</v>
      </c>
      <c r="CV621" s="28" t="n">
        <v>2.0796</v>
      </c>
      <c r="CW621" s="28" t="n">
        <v>2.0996</v>
      </c>
      <c r="CX621" s="28" t="n">
        <v>2.1821</v>
      </c>
      <c r="CY621" s="28" t="n">
        <v>2.2246</v>
      </c>
      <c r="CZ621" s="28" t="n">
        <v>2.3596</v>
      </c>
      <c r="DA621" s="28" t="n">
        <v>2.3296</v>
      </c>
      <c r="DB621" s="28" t="n">
        <v>2.5821</v>
      </c>
      <c r="DC621" s="28" t="n">
        <v>3.0296</v>
      </c>
      <c r="DD621" s="28" t="n">
        <v>2.1796</v>
      </c>
    </row>
    <row r="622" customFormat="false" ht="12.75" hidden="false" customHeight="false" outlineLevel="0" collapsed="false">
      <c r="A622" s="56" t="n">
        <v>36195</v>
      </c>
      <c r="AE622" s="28" t="n">
        <v>1.81114285714286</v>
      </c>
      <c r="AF622" s="28"/>
      <c r="AG622" s="28" t="n">
        <v>1.76364285714286</v>
      </c>
      <c r="CA622" s="28" t="n">
        <v>2.1825</v>
      </c>
      <c r="CB622" s="28"/>
      <c r="CC622" s="28" t="n">
        <v>1.92114285714286</v>
      </c>
      <c r="CD622" s="28" t="n">
        <v>1.61593698050613</v>
      </c>
      <c r="CE622" s="28" t="n">
        <v>1.95114285714286</v>
      </c>
      <c r="CF622" s="28" t="n">
        <v>1.77614285714286</v>
      </c>
      <c r="CG622" s="28" t="n">
        <v>1.70614285714286</v>
      </c>
      <c r="CH622" s="28" t="n">
        <v>1.60614285714286</v>
      </c>
      <c r="CI622" s="28" t="n">
        <v>1.82364285714286</v>
      </c>
      <c r="CJ622" s="28" t="n">
        <v>1.90864285714286</v>
      </c>
      <c r="CK622" s="28" t="n">
        <v>2.02614285714286</v>
      </c>
      <c r="CL622" s="28" t="n">
        <v>1.56114285714286</v>
      </c>
      <c r="CM622" s="28" t="n">
        <v>2.04864285714286</v>
      </c>
      <c r="CN622" s="28" t="n">
        <v>2.15114285714286</v>
      </c>
      <c r="CO622" s="28" t="n">
        <v>1.84114285714286</v>
      </c>
      <c r="CR622" s="28" t="n">
        <v>2.305</v>
      </c>
      <c r="CS622" s="28" t="n">
        <v>1.94153307811561</v>
      </c>
      <c r="CT622" s="28" t="n">
        <v>2.445</v>
      </c>
      <c r="CU622" s="28" t="n">
        <v>2.145</v>
      </c>
      <c r="CV622" s="28" t="n">
        <v>2.08</v>
      </c>
      <c r="CW622" s="28" t="n">
        <v>2.1</v>
      </c>
      <c r="CX622" s="28" t="n">
        <v>2.1825</v>
      </c>
      <c r="CY622" s="28" t="n">
        <v>2.225</v>
      </c>
      <c r="CZ622" s="28" t="n">
        <v>2.36</v>
      </c>
      <c r="DA622" s="28" t="n">
        <v>2.33</v>
      </c>
      <c r="DB622" s="28" t="n">
        <v>2.5825</v>
      </c>
      <c r="DC622" s="28" t="n">
        <v>3.03</v>
      </c>
      <c r="DD622" s="28" t="n">
        <v>2.18</v>
      </c>
    </row>
    <row r="623" customFormat="false" ht="12.75" hidden="false" customHeight="false" outlineLevel="0" collapsed="false">
      <c r="A623" s="56" t="n">
        <v>36196</v>
      </c>
      <c r="AE623" s="28" t="n">
        <v>1.81985714285714</v>
      </c>
      <c r="AF623" s="28"/>
      <c r="AG623" s="28" t="n">
        <v>1.77235714285714</v>
      </c>
      <c r="CA623" s="28" t="n">
        <v>2.1875</v>
      </c>
      <c r="CB623" s="28"/>
      <c r="CC623" s="28" t="n">
        <v>1.92985714285714</v>
      </c>
      <c r="CD623" s="28" t="n">
        <v>1.62465126622041</v>
      </c>
      <c r="CE623" s="28" t="n">
        <v>1.95985714285714</v>
      </c>
      <c r="CF623" s="28" t="n">
        <v>1.78485714285714</v>
      </c>
      <c r="CG623" s="28" t="n">
        <v>1.71235714285714</v>
      </c>
      <c r="CH623" s="28" t="n">
        <v>1.61485714285714</v>
      </c>
      <c r="CI623" s="28" t="n">
        <v>1.82985714285714</v>
      </c>
      <c r="CJ623" s="28" t="n">
        <v>1.91735714285714</v>
      </c>
      <c r="CK623" s="28" t="n">
        <v>2.03485714285714</v>
      </c>
      <c r="CL623" s="28" t="n">
        <v>1.56985714285714</v>
      </c>
      <c r="CM623" s="28" t="n">
        <v>2.05735714285714</v>
      </c>
      <c r="CN623" s="28" t="n">
        <v>2.15985714285714</v>
      </c>
      <c r="CO623" s="28" t="n">
        <v>1.84985714285714</v>
      </c>
      <c r="CR623" s="28" t="n">
        <v>2.31</v>
      </c>
      <c r="CS623" s="28" t="n">
        <v>1.94653307811561</v>
      </c>
      <c r="CT623" s="28" t="n">
        <v>2.4525</v>
      </c>
      <c r="CU623" s="28" t="n">
        <v>2.1425</v>
      </c>
      <c r="CV623" s="28" t="n">
        <v>2.0825</v>
      </c>
      <c r="CW623" s="28" t="n">
        <v>2.105</v>
      </c>
      <c r="CX623" s="28" t="n">
        <v>2.1875</v>
      </c>
      <c r="CY623" s="28" t="n">
        <v>2.23</v>
      </c>
      <c r="CZ623" s="28" t="n">
        <v>2.365</v>
      </c>
      <c r="DA623" s="28" t="n">
        <v>2.335</v>
      </c>
      <c r="DB623" s="28" t="n">
        <v>2.5875</v>
      </c>
      <c r="DC623" s="28" t="n">
        <v>3.035</v>
      </c>
      <c r="DD623" s="28" t="n">
        <v>2.17</v>
      </c>
    </row>
    <row r="624" customFormat="false" ht="12.75" hidden="false" customHeight="false" outlineLevel="0" collapsed="false">
      <c r="A624" s="56" t="n">
        <v>36199</v>
      </c>
      <c r="AE624" s="28" t="n">
        <v>1.83342857142857</v>
      </c>
      <c r="AF624" s="28"/>
      <c r="AG624" s="28" t="n">
        <v>1.78592857142857</v>
      </c>
      <c r="CA624" s="28" t="n">
        <v>2.1913</v>
      </c>
      <c r="CB624" s="28"/>
      <c r="CC624" s="28" t="n">
        <v>1.94342857142857</v>
      </c>
      <c r="CD624" s="28" t="n">
        <v>1.63186741333671</v>
      </c>
      <c r="CE624" s="28" t="n">
        <v>1.97342857142857</v>
      </c>
      <c r="CF624" s="28" t="n">
        <v>1.79342857142857</v>
      </c>
      <c r="CG624" s="28" t="n">
        <v>1.72342857142857</v>
      </c>
      <c r="CH624" s="28" t="n">
        <v>1.62342857142857</v>
      </c>
      <c r="CI624" s="28" t="n">
        <v>1.84092857142857</v>
      </c>
      <c r="CJ624" s="28" t="n">
        <v>1.93092857142857</v>
      </c>
      <c r="CK624" s="28" t="n">
        <v>2.04342857142857</v>
      </c>
      <c r="CL624" s="28" t="n">
        <v>1.56342857142857</v>
      </c>
      <c r="CM624" s="28" t="n">
        <v>2.07092857142857</v>
      </c>
      <c r="CN624" s="28" t="n">
        <v>2.16842857142857</v>
      </c>
      <c r="CO624" s="28" t="n">
        <v>1.86342857142857</v>
      </c>
      <c r="CR624" s="28" t="n">
        <v>2.3138</v>
      </c>
      <c r="CS624" s="28" t="n">
        <v>1.94703493951762</v>
      </c>
      <c r="CT624" s="28" t="n">
        <v>2.4563</v>
      </c>
      <c r="CU624" s="28" t="n">
        <v>2.1513</v>
      </c>
      <c r="CV624" s="28" t="n">
        <v>2.0888</v>
      </c>
      <c r="CW624" s="28" t="n">
        <v>2.1063</v>
      </c>
      <c r="CX624" s="28" t="n">
        <v>2.1913</v>
      </c>
      <c r="CY624" s="28" t="n">
        <v>2.2338</v>
      </c>
      <c r="CZ624" s="28" t="n">
        <v>2.3688</v>
      </c>
      <c r="DA624" s="28" t="n">
        <v>2.3188</v>
      </c>
      <c r="DB624" s="28" t="n">
        <v>2.5913</v>
      </c>
      <c r="DC624" s="28" t="n">
        <v>3.0288</v>
      </c>
      <c r="DD624" s="28" t="n">
        <v>2.1888</v>
      </c>
    </row>
    <row r="625" customFormat="false" ht="12.75" hidden="false" customHeight="false" outlineLevel="0" collapsed="false">
      <c r="A625" s="56" t="n">
        <v>36200</v>
      </c>
      <c r="AE625" s="28" t="n">
        <v>1.79957142857143</v>
      </c>
      <c r="AF625" s="28"/>
      <c r="AG625" s="28" t="n">
        <v>1.74957142857143</v>
      </c>
      <c r="CA625" s="28" t="n">
        <v>2.1743</v>
      </c>
      <c r="CB625" s="28"/>
      <c r="CC625" s="28" t="n">
        <v>1.90957142857143</v>
      </c>
      <c r="CD625" s="28" t="n">
        <v>1.62729226196126</v>
      </c>
      <c r="CE625" s="28" t="n">
        <v>1.93707142857143</v>
      </c>
      <c r="CF625" s="28" t="n">
        <v>1.75957142857143</v>
      </c>
      <c r="CG625" s="28" t="n">
        <v>1.68707142857143</v>
      </c>
      <c r="CH625" s="28" t="n">
        <v>1.59457142857143</v>
      </c>
      <c r="CI625" s="28" t="n">
        <v>1.80707142857143</v>
      </c>
      <c r="CJ625" s="28" t="n">
        <v>1.89582142857143</v>
      </c>
      <c r="CK625" s="28" t="n">
        <v>2.00457142857143</v>
      </c>
      <c r="CL625" s="28" t="n">
        <v>1.54957142857143</v>
      </c>
      <c r="CM625" s="28" t="n">
        <v>2.03457142857143</v>
      </c>
      <c r="CN625" s="28" t="n">
        <v>2.13457142857143</v>
      </c>
      <c r="CO625" s="28" t="n">
        <v>1.82957142857143</v>
      </c>
      <c r="CR625" s="28" t="n">
        <v>2.2968</v>
      </c>
      <c r="CS625" s="28" t="n">
        <v>1.93472935531159</v>
      </c>
      <c r="CT625" s="28" t="n">
        <v>2.4368</v>
      </c>
      <c r="CU625" s="28" t="n">
        <v>2.1343</v>
      </c>
      <c r="CV625" s="28" t="n">
        <v>2.0718</v>
      </c>
      <c r="CW625" s="28" t="n">
        <v>2.0868</v>
      </c>
      <c r="CX625" s="28" t="n">
        <v>2.1718</v>
      </c>
      <c r="CY625" s="28" t="n">
        <v>2.2168</v>
      </c>
      <c r="CZ625" s="28" t="n">
        <v>2.3518</v>
      </c>
      <c r="DA625" s="28" t="n">
        <v>2.3418</v>
      </c>
      <c r="DB625" s="28" t="n">
        <v>2.5743</v>
      </c>
      <c r="DC625" s="28" t="n">
        <v>3.0118</v>
      </c>
      <c r="DD625" s="28" t="n">
        <v>2.1718</v>
      </c>
    </row>
    <row r="626" customFormat="false" ht="12.75" hidden="false" customHeight="false" outlineLevel="0" collapsed="false">
      <c r="A626" s="56" t="n">
        <v>36201</v>
      </c>
      <c r="AE626" s="28" t="n">
        <v>1.82671428571429</v>
      </c>
      <c r="AF626" s="28"/>
      <c r="AG626" s="28" t="n">
        <v>1.77671428571429</v>
      </c>
      <c r="CA626" s="28" t="n">
        <v>2.1867</v>
      </c>
      <c r="CB626" s="28"/>
      <c r="CC626" s="28" t="n">
        <v>1.93671428571429</v>
      </c>
      <c r="CD626" s="28" t="n">
        <v>1.62943511910412</v>
      </c>
      <c r="CE626" s="28" t="n">
        <v>1.96671428571429</v>
      </c>
      <c r="CF626" s="28" t="n">
        <v>1.78921428571429</v>
      </c>
      <c r="CG626" s="28" t="n">
        <v>1.71671428571429</v>
      </c>
      <c r="CH626" s="28" t="n">
        <v>1.61671428571429</v>
      </c>
      <c r="CI626" s="28" t="n">
        <v>1.83671428571429</v>
      </c>
      <c r="CJ626" s="28" t="n">
        <v>1.92171428571429</v>
      </c>
      <c r="CK626" s="28" t="n">
        <v>2.03671428571429</v>
      </c>
      <c r="CL626" s="28" t="n">
        <v>1.55671428571429</v>
      </c>
      <c r="CM626" s="28" t="n">
        <v>2.05921428571429</v>
      </c>
      <c r="CN626" s="28" t="n">
        <v>2.15921428571429</v>
      </c>
      <c r="CO626" s="28" t="n">
        <v>1.85671428571429</v>
      </c>
      <c r="CR626" s="28" t="n">
        <v>2.3092</v>
      </c>
      <c r="CS626" s="28" t="n">
        <v>1.95223866232164</v>
      </c>
      <c r="CT626" s="28" t="n">
        <v>2.4442</v>
      </c>
      <c r="CU626" s="28" t="n">
        <v>2.1442</v>
      </c>
      <c r="CV626" s="28" t="n">
        <v>2.0817</v>
      </c>
      <c r="CW626" s="28" t="n">
        <v>2.0992</v>
      </c>
      <c r="CX626" s="28" t="n">
        <v>2.1867</v>
      </c>
      <c r="CY626" s="28" t="n">
        <v>2.2292</v>
      </c>
      <c r="CZ626" s="28" t="n">
        <v>2.3667</v>
      </c>
      <c r="DA626" s="28" t="n">
        <v>2.3492</v>
      </c>
      <c r="DB626" s="28" t="n">
        <v>2.5817</v>
      </c>
      <c r="DC626" s="28" t="n">
        <v>3.0142</v>
      </c>
      <c r="DD626" s="28" t="n">
        <v>2.1842</v>
      </c>
    </row>
    <row r="627" customFormat="false" ht="12.75" hidden="false" customHeight="false" outlineLevel="0" collapsed="false">
      <c r="A627" s="56" t="n">
        <v>36202</v>
      </c>
      <c r="AE627" s="28" t="n">
        <v>1.80528571428571</v>
      </c>
      <c r="AF627" s="28"/>
      <c r="AG627" s="28" t="n">
        <v>1.75528571428571</v>
      </c>
      <c r="CA627" s="28" t="n">
        <v>2.1781</v>
      </c>
      <c r="CB627" s="28"/>
      <c r="CC627" s="28" t="n">
        <v>1.91528571428571</v>
      </c>
      <c r="CD627" s="28" t="n">
        <v>1.60800654767555</v>
      </c>
      <c r="CE627" s="28" t="n">
        <v>1.94278571428571</v>
      </c>
      <c r="CF627" s="28" t="n">
        <v>1.76778571428571</v>
      </c>
      <c r="CG627" s="28" t="n">
        <v>1.69528571428571</v>
      </c>
      <c r="CH627" s="28" t="n">
        <v>1.59528571428571</v>
      </c>
      <c r="CI627" s="28" t="n">
        <v>1.81528571428571</v>
      </c>
      <c r="CJ627" s="28" t="n">
        <v>1.90028571428571</v>
      </c>
      <c r="CK627" s="28" t="n">
        <v>2.01528571428571</v>
      </c>
      <c r="CL627" s="28" t="n">
        <v>1.53528571428571</v>
      </c>
      <c r="CM627" s="28" t="n">
        <v>2.03778571428571</v>
      </c>
      <c r="CN627" s="28" t="n">
        <v>2.13778571428571</v>
      </c>
      <c r="CO627" s="28" t="n">
        <v>1.83528571428571</v>
      </c>
      <c r="CR627" s="28" t="n">
        <v>2.3006</v>
      </c>
      <c r="CS627" s="28" t="n">
        <v>1.94363866232164</v>
      </c>
      <c r="CT627" s="28" t="n">
        <v>2.4356</v>
      </c>
      <c r="CU627" s="28" t="n">
        <v>2.1356</v>
      </c>
      <c r="CV627" s="28" t="n">
        <v>2.0731</v>
      </c>
      <c r="CW627" s="28" t="n">
        <v>2.0906</v>
      </c>
      <c r="CX627" s="28" t="n">
        <v>2.1781</v>
      </c>
      <c r="CY627" s="28" t="n">
        <v>2.2206</v>
      </c>
      <c r="CZ627" s="28" t="n">
        <v>2.3581</v>
      </c>
      <c r="DA627" s="28" t="n">
        <v>2.3406</v>
      </c>
      <c r="DB627" s="28" t="n">
        <v>2.5731</v>
      </c>
      <c r="DC627" s="28" t="n">
        <v>3.0056</v>
      </c>
      <c r="DD627" s="28" t="n">
        <v>2.1756</v>
      </c>
    </row>
    <row r="628" customFormat="false" ht="12.75" hidden="false" customHeight="false" outlineLevel="0" collapsed="false">
      <c r="A628" s="56" t="n">
        <v>36203</v>
      </c>
      <c r="AE628" s="28" t="n">
        <v>1.792</v>
      </c>
      <c r="AF628" s="28"/>
      <c r="AG628" s="28" t="n">
        <v>1.742</v>
      </c>
      <c r="CA628" s="28" t="n">
        <v>2.1705</v>
      </c>
      <c r="CB628" s="28"/>
      <c r="CC628" s="28" t="n">
        <v>1.902</v>
      </c>
      <c r="CD628" s="28" t="n">
        <v>1.62329226196126</v>
      </c>
      <c r="CE628" s="28" t="n">
        <v>1.932</v>
      </c>
      <c r="CF628" s="28" t="n">
        <v>1.7545</v>
      </c>
      <c r="CG628" s="28" t="n">
        <v>1.682</v>
      </c>
      <c r="CH628" s="28" t="n">
        <v>1.582</v>
      </c>
      <c r="CI628" s="28" t="n">
        <v>1.802</v>
      </c>
      <c r="CJ628" s="28" t="n">
        <v>1.887</v>
      </c>
      <c r="CK628" s="28" t="n">
        <v>2.002</v>
      </c>
      <c r="CL628" s="28" t="n">
        <v>1.51842857142857</v>
      </c>
      <c r="CM628" s="28" t="n">
        <v>2.0245</v>
      </c>
      <c r="CN628" s="28" t="n">
        <v>2.127</v>
      </c>
      <c r="CO628" s="28" t="n">
        <v>1.822</v>
      </c>
      <c r="CR628" s="28" t="n">
        <v>2.293</v>
      </c>
      <c r="CS628" s="28" t="n">
        <v>1.94903493951762</v>
      </c>
      <c r="CT628" s="28" t="n">
        <v>2.428</v>
      </c>
      <c r="CU628" s="28" t="n">
        <v>2.128</v>
      </c>
      <c r="CV628" s="28" t="n">
        <v>2.0655</v>
      </c>
      <c r="CW628" s="28" t="n">
        <v>2.083</v>
      </c>
      <c r="CX628" s="28" t="n">
        <v>2.1705</v>
      </c>
      <c r="CY628" s="28" t="n">
        <v>2.213</v>
      </c>
      <c r="CZ628" s="28" t="n">
        <v>2.3505</v>
      </c>
      <c r="DA628" s="28" t="n">
        <v>2.352</v>
      </c>
      <c r="DB628" s="28" t="n">
        <v>2.5655</v>
      </c>
      <c r="DC628" s="28" t="n">
        <v>3.003</v>
      </c>
      <c r="DD628" s="28" t="n">
        <v>2.168</v>
      </c>
    </row>
    <row r="629" customFormat="false" ht="12.75" hidden="false" customHeight="false" outlineLevel="0" collapsed="false">
      <c r="A629" s="56" t="n">
        <v>36207</v>
      </c>
      <c r="AE629" s="28" t="n">
        <v>1.80892857142857</v>
      </c>
      <c r="AF629" s="28"/>
      <c r="AG629" s="28" t="n">
        <v>1.72392857142857</v>
      </c>
      <c r="CA629" s="28" t="n">
        <v>2.1564</v>
      </c>
      <c r="CB629" s="28"/>
      <c r="CC629" s="28" t="n">
        <v>1.88892857142857</v>
      </c>
      <c r="CD629" s="28" t="n">
        <v>1.61022083338983</v>
      </c>
      <c r="CE629" s="28" t="n">
        <v>1.91642857142857</v>
      </c>
      <c r="CF629" s="28" t="n">
        <v>1.74142857142857</v>
      </c>
      <c r="CG629" s="28" t="n">
        <v>1.66892857142857</v>
      </c>
      <c r="CH629" s="28" t="n">
        <v>1.56892857142857</v>
      </c>
      <c r="CI629" s="28" t="n">
        <v>1.78892857142857</v>
      </c>
      <c r="CJ629" s="28" t="n">
        <v>1.87392857142857</v>
      </c>
      <c r="CK629" s="28" t="n">
        <v>1.98892857142857</v>
      </c>
      <c r="CL629" s="28" t="n">
        <v>1.50535714285714</v>
      </c>
      <c r="CM629" s="28" t="n">
        <v>2.01142857142857</v>
      </c>
      <c r="CN629" s="28" t="n">
        <v>2.11392857142857</v>
      </c>
      <c r="CO629" s="28" t="n">
        <v>1.80892857142857</v>
      </c>
      <c r="CR629" s="28" t="n">
        <v>2.2864</v>
      </c>
      <c r="CS629" s="28" t="n">
        <v>1.94243493951762</v>
      </c>
      <c r="CT629" s="28" t="n">
        <v>2.4239</v>
      </c>
      <c r="CU629" s="28" t="n">
        <v>2.1214</v>
      </c>
      <c r="CV629" s="28" t="n">
        <v>2.0589</v>
      </c>
      <c r="CW629" s="28" t="n">
        <v>2.0764</v>
      </c>
      <c r="CX629" s="28" t="n">
        <v>2.1639</v>
      </c>
      <c r="CY629" s="28" t="n">
        <v>2.2064</v>
      </c>
      <c r="CZ629" s="28" t="n">
        <v>2.3439</v>
      </c>
      <c r="DA629" s="28" t="n">
        <v>2.3454</v>
      </c>
      <c r="DB629" s="28" t="n">
        <v>2.5589</v>
      </c>
      <c r="DC629" s="28" t="n">
        <v>3.0064</v>
      </c>
      <c r="DD629" s="28" t="n">
        <v>2.1614</v>
      </c>
    </row>
    <row r="630" customFormat="false" ht="12.75" hidden="false" customHeight="false" outlineLevel="0" collapsed="false">
      <c r="A630" s="56" t="n">
        <v>36208</v>
      </c>
      <c r="AE630" s="28" t="n">
        <v>1.78721428571429</v>
      </c>
      <c r="AF630" s="28"/>
      <c r="AG630" s="28" t="n">
        <v>1.70471428571429</v>
      </c>
      <c r="CA630" s="28" t="n">
        <v>2.1548</v>
      </c>
      <c r="CB630" s="28"/>
      <c r="CC630" s="28" t="n">
        <v>1.86971428571429</v>
      </c>
      <c r="CD630" s="28" t="n">
        <v>1.61614568201438</v>
      </c>
      <c r="CE630" s="28" t="n">
        <v>1.89721428571429</v>
      </c>
      <c r="CF630" s="28" t="n">
        <v>1.72471428571429</v>
      </c>
      <c r="CG630" s="28" t="n">
        <v>1.65471428571429</v>
      </c>
      <c r="CH630" s="28" t="n">
        <v>1.55971428571429</v>
      </c>
      <c r="CI630" s="28" t="n">
        <v>1.76721428571429</v>
      </c>
      <c r="CJ630" s="28" t="n">
        <v>1.85721428571429</v>
      </c>
      <c r="CK630" s="28" t="n">
        <v>1.96471428571429</v>
      </c>
      <c r="CL630" s="28" t="n">
        <v>1.49828571428571</v>
      </c>
      <c r="CM630" s="28" t="n">
        <v>1.99221428571429</v>
      </c>
      <c r="CN630" s="28" t="n">
        <v>2.09471428571429</v>
      </c>
      <c r="CO630" s="28" t="n">
        <v>1.78971428571429</v>
      </c>
      <c r="CR630" s="28" t="n">
        <v>2.2848</v>
      </c>
      <c r="CS630" s="28" t="n">
        <v>1.94233307811561</v>
      </c>
      <c r="CT630" s="28" t="n">
        <v>2.4223</v>
      </c>
      <c r="CU630" s="28" t="n">
        <v>2.1198</v>
      </c>
      <c r="CV630" s="28" t="n">
        <v>2.0598</v>
      </c>
      <c r="CW630" s="28" t="n">
        <v>2.0748</v>
      </c>
      <c r="CX630" s="28" t="n">
        <v>2.1623</v>
      </c>
      <c r="CY630" s="28" t="n">
        <v>2.2048</v>
      </c>
      <c r="CZ630" s="28" t="n">
        <v>2.3423</v>
      </c>
      <c r="DA630" s="28" t="n">
        <v>2.3588</v>
      </c>
      <c r="DB630" s="28" t="n">
        <v>2.5598</v>
      </c>
      <c r="DC630" s="28" t="n">
        <v>2.9998</v>
      </c>
      <c r="DD630" s="28" t="n">
        <v>2.1598</v>
      </c>
    </row>
    <row r="631" customFormat="false" ht="12.75" hidden="false" customHeight="false" outlineLevel="0" collapsed="false">
      <c r="A631" s="56" t="n">
        <v>36209</v>
      </c>
      <c r="AE631" s="28" t="n">
        <v>1.78035714285714</v>
      </c>
      <c r="AF631" s="28"/>
      <c r="AG631" s="28" t="n">
        <v>1.69785714285714</v>
      </c>
      <c r="CA631" s="28" t="n">
        <v>2.1482</v>
      </c>
      <c r="CB631" s="28"/>
      <c r="CC631" s="28" t="n">
        <v>1.86285714285714</v>
      </c>
      <c r="CD631" s="28" t="n">
        <v>1.60242395069206</v>
      </c>
      <c r="CE631" s="28" t="n">
        <v>1.89035714285714</v>
      </c>
      <c r="CF631" s="28" t="n">
        <v>1.71785714285714</v>
      </c>
      <c r="CG631" s="28" t="n">
        <v>1.65285714285714</v>
      </c>
      <c r="CH631" s="28" t="n">
        <v>1.56285714285714</v>
      </c>
      <c r="CI631" s="28" t="n">
        <v>1.76285714285714</v>
      </c>
      <c r="CJ631" s="28" t="n">
        <v>1.85035714285714</v>
      </c>
      <c r="CK631" s="28" t="n">
        <v>1.96285714285714</v>
      </c>
      <c r="CL631" s="28" t="n">
        <v>1.50857142857143</v>
      </c>
      <c r="CM631" s="28" t="n">
        <v>1.98535714285714</v>
      </c>
      <c r="CN631" s="28" t="n">
        <v>2.08785714285714</v>
      </c>
      <c r="CO631" s="28" t="n">
        <v>1.78285714285714</v>
      </c>
      <c r="CR631" s="28" t="n">
        <v>2.2782</v>
      </c>
      <c r="CS631" s="28" t="n">
        <v>1.9366312167136</v>
      </c>
      <c r="CT631" s="28" t="n">
        <v>2.4132</v>
      </c>
      <c r="CU631" s="28" t="n">
        <v>2.1182</v>
      </c>
      <c r="CV631" s="28" t="n">
        <v>2.0582</v>
      </c>
      <c r="CW631" s="28" t="n">
        <v>2.0682</v>
      </c>
      <c r="CX631" s="28" t="n">
        <v>2.1557</v>
      </c>
      <c r="CY631" s="28" t="n">
        <v>2.1982</v>
      </c>
      <c r="CZ631" s="28" t="n">
        <v>2.3432</v>
      </c>
      <c r="DA631" s="28" t="n">
        <v>2.3266</v>
      </c>
      <c r="DB631" s="28" t="n">
        <v>2.5532</v>
      </c>
      <c r="DC631" s="28" t="n">
        <v>2.9882</v>
      </c>
      <c r="DD631" s="28" t="n">
        <v>2.1532</v>
      </c>
    </row>
    <row r="632" customFormat="false" ht="12.75" hidden="false" customHeight="false" outlineLevel="0" collapsed="false">
      <c r="A632" s="56" t="n">
        <v>36210</v>
      </c>
      <c r="AE632" s="28" t="n">
        <v>1.723</v>
      </c>
      <c r="AF632" s="28"/>
      <c r="AG632" s="28" t="n">
        <v>1.658</v>
      </c>
      <c r="CA632" s="28" t="n">
        <v>2.1366</v>
      </c>
      <c r="CB632" s="28"/>
      <c r="CC632" s="28" t="n">
        <v>1.818</v>
      </c>
      <c r="CD632" s="28" t="n">
        <v>1.58934321511058</v>
      </c>
      <c r="CE632" s="28" t="n">
        <v>1.8505</v>
      </c>
      <c r="CF632" s="28" t="n">
        <v>1.678</v>
      </c>
      <c r="CG632" s="28" t="n">
        <v>1.618</v>
      </c>
      <c r="CH632" s="28" t="n">
        <v>1.528</v>
      </c>
      <c r="CI632" s="28" t="n">
        <v>1.723</v>
      </c>
      <c r="CJ632" s="28" t="n">
        <v>1.808</v>
      </c>
      <c r="CK632" s="28" t="n">
        <v>1.918</v>
      </c>
      <c r="CL632" s="28" t="n">
        <v>1.493</v>
      </c>
      <c r="CM632" s="28" t="n">
        <v>1.9405</v>
      </c>
      <c r="CN632" s="28" t="n">
        <v>2.043</v>
      </c>
      <c r="CO632" s="28" t="n">
        <v>1.738</v>
      </c>
      <c r="CR632" s="28" t="n">
        <v>2.2566</v>
      </c>
      <c r="CS632" s="28" t="n">
        <v>1.93562749390958</v>
      </c>
      <c r="CT632" s="28" t="n">
        <v>2.3916</v>
      </c>
      <c r="CU632" s="28" t="n">
        <v>2.0966</v>
      </c>
      <c r="CV632" s="28" t="n">
        <v>2.0416</v>
      </c>
      <c r="CW632" s="28" t="n">
        <v>2.0491</v>
      </c>
      <c r="CX632" s="28" t="n">
        <v>2.1366</v>
      </c>
      <c r="CY632" s="28" t="n">
        <v>2.1791</v>
      </c>
      <c r="CZ632" s="28" t="n">
        <v>2.3216</v>
      </c>
      <c r="DA632" s="28" t="n">
        <v>2.3426</v>
      </c>
      <c r="DB632" s="28" t="n">
        <v>2.5316</v>
      </c>
      <c r="DC632" s="28" t="n">
        <v>2.9666</v>
      </c>
      <c r="DD632" s="28" t="n">
        <v>2.1316</v>
      </c>
    </row>
    <row r="633" customFormat="false" ht="12.75" hidden="false" customHeight="false" outlineLevel="0" collapsed="false">
      <c r="A633" s="56" t="n">
        <v>36213</v>
      </c>
      <c r="AE633" s="28" t="n">
        <v>1.72128571428571</v>
      </c>
      <c r="AF633" s="28"/>
      <c r="AG633" s="28" t="n">
        <v>1.66628571428571</v>
      </c>
      <c r="CA633" s="28" t="n">
        <v>2.1332</v>
      </c>
      <c r="CB633" s="28"/>
      <c r="CC633" s="28" t="n">
        <v>1.81628571428571</v>
      </c>
      <c r="CD633" s="28" t="n">
        <v>1.58884507651259</v>
      </c>
      <c r="CE633" s="28" t="n">
        <v>1.84878571428571</v>
      </c>
      <c r="CF633" s="28" t="n">
        <v>1.67628571428571</v>
      </c>
      <c r="CG633" s="28" t="n">
        <v>1.61628571428571</v>
      </c>
      <c r="CH633" s="28" t="n">
        <v>1.52878571428571</v>
      </c>
      <c r="CI633" s="28" t="n">
        <v>1.72628571428571</v>
      </c>
      <c r="CJ633" s="28" t="n">
        <v>1.80628571428571</v>
      </c>
      <c r="CK633" s="28" t="n">
        <v>1.92628571428571</v>
      </c>
      <c r="CL633" s="28" t="n">
        <v>1.49128571428571</v>
      </c>
      <c r="CM633" s="28" t="n">
        <v>1.93878571428571</v>
      </c>
      <c r="CN633" s="28" t="n">
        <v>2.04128571428571</v>
      </c>
      <c r="CO633" s="28" t="n">
        <v>1.74628571428571</v>
      </c>
      <c r="CR633" s="28" t="n">
        <v>2.2532</v>
      </c>
      <c r="CS633" s="28" t="n">
        <v>1.93773307811561</v>
      </c>
      <c r="CT633" s="28" t="n">
        <v>2.3907</v>
      </c>
      <c r="CU633" s="28" t="n">
        <v>2.0932</v>
      </c>
      <c r="CV633" s="28" t="n">
        <v>2.0382</v>
      </c>
      <c r="CW633" s="28" t="n">
        <v>2.0457</v>
      </c>
      <c r="CX633" s="28" t="n">
        <v>2.1332</v>
      </c>
      <c r="CY633" s="28" t="n">
        <v>2.1757</v>
      </c>
      <c r="CZ633" s="28" t="n">
        <v>2.3182</v>
      </c>
      <c r="DA633" s="28" t="n">
        <v>2.3392</v>
      </c>
      <c r="DB633" s="28" t="n">
        <v>2.5282</v>
      </c>
      <c r="DC633" s="28" t="n">
        <v>2.9682</v>
      </c>
      <c r="DD633" s="28" t="n">
        <v>2.1332</v>
      </c>
    </row>
    <row r="634" customFormat="false" ht="12.75" hidden="false" customHeight="false" outlineLevel="0" collapsed="false">
      <c r="A634" s="56" t="n">
        <v>36214</v>
      </c>
      <c r="AE634" s="28" t="n">
        <v>1.71592857142857</v>
      </c>
      <c r="AF634" s="28"/>
      <c r="AG634" s="28" t="n">
        <v>1.65842857142857</v>
      </c>
      <c r="CA634" s="28" t="n">
        <v>2.1356</v>
      </c>
      <c r="CB634" s="28"/>
      <c r="CC634" s="28" t="n">
        <v>1.80842857142857</v>
      </c>
      <c r="CD634" s="28" t="n">
        <v>1.57905377802084</v>
      </c>
      <c r="CE634" s="28" t="n">
        <v>1.83842857142857</v>
      </c>
      <c r="CF634" s="28" t="n">
        <v>1.66842857142857</v>
      </c>
      <c r="CG634" s="28" t="n">
        <v>1.60842857142857</v>
      </c>
      <c r="CH634" s="28" t="n">
        <v>1.52092857142857</v>
      </c>
      <c r="CI634" s="28" t="n">
        <v>1.71592857142857</v>
      </c>
      <c r="CJ634" s="28" t="n">
        <v>1.79842857142857</v>
      </c>
      <c r="CK634" s="28" t="n">
        <v>1.91842857142857</v>
      </c>
      <c r="CL634" s="28" t="n">
        <v>1.47971428571429</v>
      </c>
      <c r="CM634" s="28" t="n">
        <v>1.93092857142857</v>
      </c>
      <c r="CN634" s="28" t="n">
        <v>2.03342857142857</v>
      </c>
      <c r="CO634" s="28" t="n">
        <v>1.73842857142857</v>
      </c>
      <c r="CR634" s="28" t="n">
        <v>2.2556</v>
      </c>
      <c r="CS634" s="28" t="n">
        <v>1.93302749390958</v>
      </c>
      <c r="CT634" s="28" t="n">
        <v>2.3906</v>
      </c>
      <c r="CU634" s="28" t="n">
        <v>2.1006</v>
      </c>
      <c r="CV634" s="28" t="n">
        <v>2.0456</v>
      </c>
      <c r="CW634" s="28" t="n">
        <v>2.0481</v>
      </c>
      <c r="CX634" s="28" t="n">
        <v>2.1331</v>
      </c>
      <c r="CY634" s="28" t="n">
        <v>2.1781</v>
      </c>
      <c r="CZ634" s="28" t="n">
        <v>2.3206</v>
      </c>
      <c r="DA634" s="28" t="n">
        <v>2.33</v>
      </c>
      <c r="DB634" s="28" t="n">
        <v>2.5306</v>
      </c>
      <c r="DC634" s="28" t="n">
        <v>2.9706</v>
      </c>
      <c r="DD634" s="28" t="n">
        <v>2.1356</v>
      </c>
    </row>
    <row r="635" customFormat="false" ht="12.75" hidden="false" customHeight="false" outlineLevel="0" collapsed="false">
      <c r="A635" s="56" t="n">
        <v>36215</v>
      </c>
      <c r="AE635" s="28" t="n">
        <v>1.68478571428571</v>
      </c>
      <c r="AF635" s="28"/>
      <c r="AG635" s="28" t="n">
        <v>1.62728571428571</v>
      </c>
      <c r="CA635" s="28" t="n">
        <v>2.1202</v>
      </c>
      <c r="CB635" s="28"/>
      <c r="CC635" s="28" t="n">
        <v>1.77728571428571</v>
      </c>
      <c r="CD635" s="28" t="n">
        <v>1.54791092087798</v>
      </c>
      <c r="CE635" s="28" t="n">
        <v>1.80228571428571</v>
      </c>
      <c r="CF635" s="28" t="n">
        <v>1.63728571428571</v>
      </c>
      <c r="CG635" s="28" t="n">
        <v>1.56228571428571</v>
      </c>
      <c r="CH635" s="28" t="n">
        <v>1.48978571428571</v>
      </c>
      <c r="CI635" s="28" t="n">
        <v>1.68478571428571</v>
      </c>
      <c r="CJ635" s="28" t="n">
        <v>1.76728571428571</v>
      </c>
      <c r="CK635" s="28" t="n">
        <v>1.88228571428571</v>
      </c>
      <c r="CL635" s="28" t="n">
        <v>1.44857142857143</v>
      </c>
      <c r="CM635" s="28" t="n">
        <v>1.89978571428571</v>
      </c>
      <c r="CN635" s="28" t="n">
        <v>2.00228571428571</v>
      </c>
      <c r="CO635" s="28" t="n">
        <v>1.70728571428571</v>
      </c>
      <c r="CR635" s="28" t="n">
        <v>2.2402</v>
      </c>
      <c r="CS635" s="28" t="n">
        <v>1.91762749390958</v>
      </c>
      <c r="CT635" s="28" t="n">
        <v>2.3752</v>
      </c>
      <c r="CU635" s="28" t="n">
        <v>2.0852</v>
      </c>
      <c r="CV635" s="28" t="n">
        <v>2.0302</v>
      </c>
      <c r="CW635" s="28" t="n">
        <v>2.0327</v>
      </c>
      <c r="CX635" s="28" t="n">
        <v>2.1177</v>
      </c>
      <c r="CY635" s="28" t="n">
        <v>2.1627</v>
      </c>
      <c r="CZ635" s="28" t="n">
        <v>2.3002</v>
      </c>
      <c r="DA635" s="28" t="n">
        <v>2.3146</v>
      </c>
      <c r="DB635" s="28" t="n">
        <v>2.5152</v>
      </c>
      <c r="DC635" s="28" t="n">
        <v>2.9402</v>
      </c>
      <c r="DD635" s="28" t="n">
        <v>2.1202</v>
      </c>
    </row>
    <row r="636" customFormat="false" ht="12.75" hidden="false" customHeight="false" outlineLevel="0" collapsed="false">
      <c r="A636" s="56" t="n">
        <v>36216</v>
      </c>
      <c r="AE636" s="28" t="n">
        <v>1.65564285714286</v>
      </c>
      <c r="AF636" s="28"/>
      <c r="AG636" s="28" t="n">
        <v>1.59814285714286</v>
      </c>
      <c r="CA636" s="28" t="n">
        <v>2.1019</v>
      </c>
      <c r="CB636" s="28"/>
      <c r="CC636" s="28" t="n">
        <v>1.74814285714286</v>
      </c>
      <c r="CD636" s="28" t="n">
        <v>1.5439618740273</v>
      </c>
      <c r="CE636" s="28" t="n">
        <v>1.77314285714286</v>
      </c>
      <c r="CF636" s="28" t="n">
        <v>1.60814285714286</v>
      </c>
      <c r="CG636" s="28" t="n">
        <v>1.53314285714286</v>
      </c>
      <c r="CH636" s="28" t="n">
        <v>1.45314285714286</v>
      </c>
      <c r="CI636" s="28" t="n">
        <v>1.64564285714286</v>
      </c>
      <c r="CJ636" s="28" t="n">
        <v>1.73814285714286</v>
      </c>
      <c r="CK636" s="28" t="n">
        <v>1.85314285714286</v>
      </c>
      <c r="CL636" s="28" t="n">
        <v>1.42314285714286</v>
      </c>
      <c r="CM636" s="28" t="n">
        <v>1.86564285714286</v>
      </c>
      <c r="CN636" s="28" t="n">
        <v>1.97314285714286</v>
      </c>
      <c r="CO636" s="28" t="n">
        <v>1.66814285714286</v>
      </c>
      <c r="CR636" s="28" t="n">
        <v>2.2244</v>
      </c>
      <c r="CS636" s="28" t="n">
        <v>1.92742377110556</v>
      </c>
      <c r="CT636" s="28" t="n">
        <v>2.3569</v>
      </c>
      <c r="CU636" s="28" t="n">
        <v>2.0694</v>
      </c>
      <c r="CV636" s="28" t="n">
        <v>2.0144</v>
      </c>
      <c r="CW636" s="28" t="n">
        <v>2.0144</v>
      </c>
      <c r="CX636" s="28" t="n">
        <v>2.0944</v>
      </c>
      <c r="CY636" s="28" t="n">
        <v>2.1469</v>
      </c>
      <c r="CZ636" s="28" t="n">
        <v>2.2844</v>
      </c>
      <c r="DA636" s="28" t="n">
        <v>2.2514</v>
      </c>
      <c r="DB636" s="28" t="n">
        <v>2.4919</v>
      </c>
      <c r="DC636" s="28" t="n">
        <v>2.9244</v>
      </c>
      <c r="DD636" s="28" t="n">
        <v>2.1044</v>
      </c>
    </row>
    <row r="637" customFormat="false" ht="12.75" hidden="false" customHeight="false" outlineLevel="0" collapsed="false">
      <c r="A637" s="56" t="n">
        <v>36217</v>
      </c>
      <c r="AE637" s="28" t="n">
        <v>1.70128571428571</v>
      </c>
      <c r="AF637" s="28"/>
      <c r="AG637" s="28" t="n">
        <v>1.65628571428571</v>
      </c>
      <c r="CA637" s="28" t="n">
        <v>2.1392</v>
      </c>
      <c r="CB637" s="28"/>
      <c r="CC637" s="28" t="n">
        <v>1.80628571428571</v>
      </c>
      <c r="CD637" s="28" t="n">
        <v>1.57750813788989</v>
      </c>
      <c r="CE637" s="28" t="n">
        <v>1.82628571428571</v>
      </c>
      <c r="CF637" s="28" t="n">
        <v>1.65628571428571</v>
      </c>
      <c r="CG637" s="28" t="n">
        <v>1.58128571428571</v>
      </c>
      <c r="CH637" s="28" t="n">
        <v>1.50128571428571</v>
      </c>
      <c r="CI637" s="28" t="n">
        <v>1.70128571428571</v>
      </c>
      <c r="CJ637" s="28" t="n">
        <v>1.79628571428571</v>
      </c>
      <c r="CK637" s="28" t="n">
        <v>1.89628571428571</v>
      </c>
      <c r="CL637" s="28" t="n">
        <v>1.45985714285714</v>
      </c>
      <c r="CM637" s="28" t="n">
        <v>1.92378571428571</v>
      </c>
      <c r="CN637" s="28" t="n">
        <v>2.03128571428571</v>
      </c>
      <c r="CO637" s="28" t="n">
        <v>1.72628571428571</v>
      </c>
      <c r="CR637" s="28" t="n">
        <v>2.2642</v>
      </c>
      <c r="CS637" s="28" t="n">
        <v>1.95614580314487</v>
      </c>
      <c r="CT637" s="28" t="n">
        <v>2.3942</v>
      </c>
      <c r="CU637" s="28" t="n">
        <v>2.1042</v>
      </c>
      <c r="CV637" s="28" t="n">
        <v>2.0492</v>
      </c>
      <c r="CW637" s="28" t="n">
        <v>2.0542</v>
      </c>
      <c r="CX637" s="28" t="n">
        <v>2.1392</v>
      </c>
      <c r="CY637" s="28" t="n">
        <v>2.1867</v>
      </c>
      <c r="CZ637" s="28" t="n">
        <v>2.3117</v>
      </c>
      <c r="DA637" s="28" t="n">
        <v>2.3122</v>
      </c>
      <c r="DB637" s="28" t="n">
        <v>2.5292</v>
      </c>
      <c r="DC637" s="28" t="n">
        <v>2.9592</v>
      </c>
      <c r="DD637" s="28" t="n">
        <v>2.1442</v>
      </c>
    </row>
    <row r="638" customFormat="false" ht="12.75" hidden="false" customHeight="false" outlineLevel="0" collapsed="false">
      <c r="A638" s="56" t="n">
        <v>36220</v>
      </c>
      <c r="AE638" s="28" t="n">
        <v>1.69764285714286</v>
      </c>
      <c r="AF638" s="28"/>
      <c r="AG638" s="28" t="n">
        <v>1.63014285714286</v>
      </c>
      <c r="CA638" s="28" t="n">
        <v>2.1367</v>
      </c>
      <c r="CB638" s="28"/>
      <c r="CC638" s="28" t="n">
        <v>1.80514285714286</v>
      </c>
      <c r="CD638" s="28" t="n">
        <v>1.58407580147255</v>
      </c>
      <c r="CE638" s="28" t="n">
        <v>1.82764285714286</v>
      </c>
      <c r="CF638" s="28" t="n">
        <v>1.65764285714286</v>
      </c>
      <c r="CG638" s="28" t="n">
        <v>1.58014285714286</v>
      </c>
      <c r="CH638" s="28" t="n">
        <v>1.50264285714286</v>
      </c>
      <c r="CI638" s="28" t="n">
        <v>1.69764285714286</v>
      </c>
      <c r="CJ638" s="28" t="n">
        <v>1.79514285714286</v>
      </c>
      <c r="CK638" s="28" t="n">
        <v>1.88514285714286</v>
      </c>
      <c r="CL638" s="28" t="n">
        <v>1.45942857142857</v>
      </c>
      <c r="CM638" s="28" t="n">
        <v>1.92264285714286</v>
      </c>
      <c r="CN638" s="28" t="n">
        <v>2.02514285714286</v>
      </c>
      <c r="CO638" s="28" t="n">
        <v>1.72514285714286</v>
      </c>
      <c r="CR638" s="28" t="n">
        <v>2.2642</v>
      </c>
      <c r="CS638" s="28" t="n">
        <v>1.96364392065049</v>
      </c>
      <c r="CT638" s="28" t="n">
        <v>2.3942</v>
      </c>
      <c r="CU638" s="28" t="n">
        <v>2.1042</v>
      </c>
      <c r="CV638" s="28" t="n">
        <v>2.0492</v>
      </c>
      <c r="CW638" s="28" t="n">
        <v>2.0517</v>
      </c>
      <c r="CX638" s="28" t="n">
        <v>2.1367</v>
      </c>
      <c r="CY638" s="28" t="n">
        <v>2.1842</v>
      </c>
      <c r="CZ638" s="28" t="n">
        <v>2.3067</v>
      </c>
      <c r="DA638" s="28" t="n">
        <v>2.3062</v>
      </c>
      <c r="DB638" s="28" t="n">
        <v>2.5292</v>
      </c>
      <c r="DC638" s="28" t="n">
        <v>2.9592</v>
      </c>
      <c r="DD638" s="28" t="n">
        <v>2.1442</v>
      </c>
    </row>
    <row r="639" customFormat="false" ht="12.75" hidden="false" customHeight="false" outlineLevel="0" collapsed="false">
      <c r="A639" s="56" t="n">
        <v>36221</v>
      </c>
      <c r="AE639" s="28" t="n">
        <v>1.7165</v>
      </c>
      <c r="AF639" s="28"/>
      <c r="AG639" s="28" t="n">
        <v>1.649</v>
      </c>
      <c r="CA639" s="28" t="n">
        <v>2.1457</v>
      </c>
      <c r="CB639" s="28"/>
      <c r="CC639" s="28" t="n">
        <v>1.824</v>
      </c>
      <c r="CD639" s="28" t="n">
        <v>1.62392164936339</v>
      </c>
      <c r="CE639" s="28" t="n">
        <v>1.849</v>
      </c>
      <c r="CF639" s="28" t="n">
        <v>1.674</v>
      </c>
      <c r="CG639" s="28" t="n">
        <v>1.594</v>
      </c>
      <c r="CH639" s="28" t="n">
        <v>1.519</v>
      </c>
      <c r="CI639" s="28" t="n">
        <v>1.7165</v>
      </c>
      <c r="CJ639" s="28" t="n">
        <v>1.814</v>
      </c>
      <c r="CK639" s="28" t="n">
        <v>1.8815</v>
      </c>
      <c r="CL639" s="28" t="n">
        <v>1.49328571428571</v>
      </c>
      <c r="CM639" s="28" t="n">
        <v>1.9415</v>
      </c>
      <c r="CN639" s="28" t="n">
        <v>2.044</v>
      </c>
      <c r="CO639" s="28" t="n">
        <v>1.744</v>
      </c>
      <c r="CR639" s="28" t="n">
        <v>2.2732</v>
      </c>
      <c r="CS639" s="28" t="n">
        <v>1.99363262568418</v>
      </c>
      <c r="CT639" s="28" t="n">
        <v>2.4107</v>
      </c>
      <c r="CU639" s="28" t="n">
        <v>2.1082</v>
      </c>
      <c r="CV639" s="28" t="n">
        <v>2.0482</v>
      </c>
      <c r="CW639" s="28" t="n">
        <v>2.0582</v>
      </c>
      <c r="CX639" s="28" t="n">
        <v>2.1457</v>
      </c>
      <c r="CY639" s="28" t="n">
        <v>2.1932</v>
      </c>
      <c r="CZ639" s="28" t="n">
        <v>2.3032</v>
      </c>
      <c r="DA639" s="28" t="n">
        <v>2.3352</v>
      </c>
      <c r="DB639" s="28" t="n">
        <v>2.5382</v>
      </c>
      <c r="DC639" s="28" t="n">
        <v>2.9682</v>
      </c>
      <c r="DD639" s="28" t="n">
        <v>2.1532</v>
      </c>
    </row>
    <row r="640" customFormat="false" ht="12.75" hidden="false" customHeight="false" outlineLevel="0" collapsed="false">
      <c r="A640" s="56" t="n">
        <v>36222</v>
      </c>
      <c r="AE640" s="28" t="n">
        <v>1.73764285714286</v>
      </c>
      <c r="AF640" s="28"/>
      <c r="AG640" s="28" t="n">
        <v>1.67014285714286</v>
      </c>
      <c r="CA640" s="28" t="n">
        <v>2.1536</v>
      </c>
      <c r="CB640" s="28"/>
      <c r="CC640" s="28" t="n">
        <v>1.85514285714286</v>
      </c>
      <c r="CD640" s="28" t="n">
        <v>1.62262840510014</v>
      </c>
      <c r="CE640" s="28" t="n">
        <v>1.88014285714286</v>
      </c>
      <c r="CF640" s="28" t="n">
        <v>1.69514285714286</v>
      </c>
      <c r="CG640" s="28" t="n">
        <v>1.61014285714286</v>
      </c>
      <c r="CH640" s="28" t="n">
        <v>1.54014285714286</v>
      </c>
      <c r="CI640" s="28" t="n">
        <v>1.73764285714286</v>
      </c>
      <c r="CJ640" s="28" t="n">
        <v>1.84014285714286</v>
      </c>
      <c r="CK640" s="28" t="n">
        <v>1.89014285714286</v>
      </c>
      <c r="CL640" s="28" t="n">
        <v>1.498</v>
      </c>
      <c r="CM640" s="28" t="n">
        <v>1.97764285714286</v>
      </c>
      <c r="CN640" s="28" t="n">
        <v>2.07764285714286</v>
      </c>
      <c r="CO640" s="28" t="n">
        <v>1.76264285714286</v>
      </c>
      <c r="CR640" s="28" t="n">
        <v>2.2886</v>
      </c>
      <c r="CS640" s="28" t="n">
        <v>1.98403262568418</v>
      </c>
      <c r="CT640" s="28" t="n">
        <v>2.4286</v>
      </c>
      <c r="CU640" s="28" t="n">
        <v>2.1186</v>
      </c>
      <c r="CV640" s="28" t="n">
        <v>2.0536</v>
      </c>
      <c r="CW640" s="28" t="n">
        <v>2.0686</v>
      </c>
      <c r="CX640" s="28" t="n">
        <v>2.1536</v>
      </c>
      <c r="CY640" s="28" t="n">
        <v>2.2061</v>
      </c>
      <c r="CZ640" s="28" t="n">
        <v>2.3186</v>
      </c>
      <c r="DA640" s="28" t="n">
        <v>2.3256</v>
      </c>
      <c r="DB640" s="28" t="n">
        <v>2.5586</v>
      </c>
      <c r="DC640" s="28" t="n">
        <v>2.9911</v>
      </c>
      <c r="DD640" s="28" t="n">
        <v>2.1686</v>
      </c>
    </row>
    <row r="641" customFormat="false" ht="12.75" hidden="false" customHeight="false" outlineLevel="0" collapsed="false">
      <c r="A641" s="56" t="n">
        <v>36223</v>
      </c>
      <c r="AE641" s="28" t="n">
        <v>1.8025</v>
      </c>
      <c r="AF641" s="28"/>
      <c r="AG641" s="28" t="n">
        <v>1.735</v>
      </c>
      <c r="CA641" s="28" t="n">
        <v>2.1874</v>
      </c>
      <c r="CB641" s="28"/>
      <c r="CC641" s="28" t="n">
        <v>1.92</v>
      </c>
      <c r="CD641" s="28" t="n">
        <v>1.65012651657936</v>
      </c>
      <c r="CE641" s="28" t="n">
        <v>1.95</v>
      </c>
      <c r="CF641" s="28" t="n">
        <v>1.75</v>
      </c>
      <c r="CG641" s="28" t="n">
        <v>1.65</v>
      </c>
      <c r="CH641" s="28" t="n">
        <v>1.59</v>
      </c>
      <c r="CI641" s="28" t="n">
        <v>1.805</v>
      </c>
      <c r="CJ641" s="28" t="n">
        <v>1.905</v>
      </c>
      <c r="CK641" s="28" t="n">
        <v>1.955</v>
      </c>
      <c r="CL641" s="28" t="n">
        <v>1.52357142857143</v>
      </c>
      <c r="CM641" s="28" t="n">
        <v>2.0425</v>
      </c>
      <c r="CN641" s="28" t="n">
        <v>2.1425</v>
      </c>
      <c r="CO641" s="28" t="n">
        <v>1.8275</v>
      </c>
      <c r="CR641" s="28" t="n">
        <v>2.3224</v>
      </c>
      <c r="CS641" s="28" t="n">
        <v>1.99778832115249</v>
      </c>
      <c r="CT641" s="28" t="n">
        <v>2.4624</v>
      </c>
      <c r="CU641" s="28" t="n">
        <v>2.1474</v>
      </c>
      <c r="CV641" s="28" t="n">
        <v>2.0774</v>
      </c>
      <c r="CW641" s="28" t="n">
        <v>2.0974</v>
      </c>
      <c r="CX641" s="28" t="n">
        <v>2.1874</v>
      </c>
      <c r="CY641" s="28" t="n">
        <v>2.2424</v>
      </c>
      <c r="CZ641" s="28" t="n">
        <v>2.3524</v>
      </c>
      <c r="DA641" s="28" t="n">
        <v>2.3484</v>
      </c>
      <c r="DB641" s="28" t="n">
        <v>2.5924</v>
      </c>
      <c r="DC641" s="28" t="n">
        <v>3.0249</v>
      </c>
      <c r="DD641" s="28" t="n">
        <v>2.2024</v>
      </c>
    </row>
    <row r="642" customFormat="false" ht="12.75" hidden="false" customHeight="false" outlineLevel="0" collapsed="false">
      <c r="A642" s="56" t="n">
        <v>36224</v>
      </c>
      <c r="AE642" s="28" t="n">
        <v>1.80535714285714</v>
      </c>
      <c r="AF642" s="28"/>
      <c r="AG642" s="28" t="n">
        <v>1.74285714285714</v>
      </c>
      <c r="CA642" s="28" t="n">
        <v>2.1938</v>
      </c>
      <c r="CB642" s="28"/>
      <c r="CC642" s="28" t="n">
        <v>1.92285714285714</v>
      </c>
      <c r="CD642" s="28" t="n">
        <v>1.64952451009195</v>
      </c>
      <c r="CE642" s="28" t="n">
        <v>1.95285714285714</v>
      </c>
      <c r="CF642" s="28" t="n">
        <v>1.76035714285714</v>
      </c>
      <c r="CG642" s="28" t="n">
        <v>1.64535714285714</v>
      </c>
      <c r="CH642" s="28" t="n">
        <v>1.59535714285714</v>
      </c>
      <c r="CI642" s="28" t="n">
        <v>1.80785714285714</v>
      </c>
      <c r="CJ642" s="28" t="n">
        <v>1.90785714285714</v>
      </c>
      <c r="CK642" s="28" t="n">
        <v>1.91785714285714</v>
      </c>
      <c r="CL642" s="28" t="n">
        <v>1.52142857142857</v>
      </c>
      <c r="CM642" s="28" t="n">
        <v>2.04535714285714</v>
      </c>
      <c r="CN642" s="28" t="n">
        <v>2.14535714285714</v>
      </c>
      <c r="CO642" s="28" t="n">
        <v>1.82285714285714</v>
      </c>
      <c r="CR642" s="28" t="n">
        <v>2.3288</v>
      </c>
      <c r="CS642" s="28" t="n">
        <v>2.01802491853071</v>
      </c>
      <c r="CT642" s="28" t="n">
        <v>2.4713</v>
      </c>
      <c r="CU642" s="28" t="n">
        <v>2.1588</v>
      </c>
      <c r="CV642" s="28" t="n">
        <v>2.0888</v>
      </c>
      <c r="CW642" s="28" t="n">
        <v>2.1038</v>
      </c>
      <c r="CX642" s="28" t="n">
        <v>2.1938</v>
      </c>
      <c r="CY642" s="28" t="n">
        <v>2.2488</v>
      </c>
      <c r="CZ642" s="28" t="n">
        <v>2.3488</v>
      </c>
      <c r="DA642" s="28" t="n">
        <v>2.3398</v>
      </c>
      <c r="DB642" s="28" t="n">
        <v>2.6038</v>
      </c>
      <c r="DC642" s="28" t="n">
        <v>3.0363</v>
      </c>
      <c r="DD642" s="28" t="n">
        <v>2.1838</v>
      </c>
    </row>
    <row r="643" customFormat="false" ht="12.75" hidden="false" customHeight="false" outlineLevel="0" collapsed="false">
      <c r="A643" s="56" t="n">
        <v>36227</v>
      </c>
      <c r="AE643" s="28" t="n">
        <v>1.85421428571429</v>
      </c>
      <c r="AF643" s="28"/>
      <c r="AG643" s="28" t="n">
        <v>1.79171428571429</v>
      </c>
      <c r="CA643" s="28" t="n">
        <v>2.2164</v>
      </c>
      <c r="CB643" s="28"/>
      <c r="CC643" s="28" t="n">
        <v>1.97171428571429</v>
      </c>
      <c r="CD643" s="28" t="n">
        <v>1.72605484770553</v>
      </c>
      <c r="CE643" s="28" t="n">
        <v>2.00671428571429</v>
      </c>
      <c r="CF643" s="28" t="n">
        <v>1.79921428571429</v>
      </c>
      <c r="CG643" s="28" t="n">
        <v>1.68421428571429</v>
      </c>
      <c r="CH643" s="28" t="n">
        <v>1.64671428571429</v>
      </c>
      <c r="CI643" s="28" t="n">
        <v>1.85671428571429</v>
      </c>
      <c r="CJ643" s="28" t="n">
        <v>1.95671428571429</v>
      </c>
      <c r="CK643" s="28" t="n">
        <v>1.97171428571429</v>
      </c>
      <c r="CL643" s="28" t="n">
        <v>1.62028571428571</v>
      </c>
      <c r="CM643" s="28" t="n">
        <v>2.09421428571429</v>
      </c>
      <c r="CN643" s="28" t="n">
        <v>2.19671428571429</v>
      </c>
      <c r="CO643" s="28" t="n">
        <v>1.86671428571429</v>
      </c>
      <c r="CR643" s="28" t="n">
        <v>2.3514</v>
      </c>
      <c r="CS643" s="28" t="n">
        <v>2.0337066198416</v>
      </c>
      <c r="CT643" s="28" t="n">
        <v>2.5014</v>
      </c>
      <c r="CU643" s="28" t="n">
        <v>2.1839</v>
      </c>
      <c r="CV643" s="28" t="n">
        <v>2.1064</v>
      </c>
      <c r="CW643" s="28" t="n">
        <v>2.1264</v>
      </c>
      <c r="CX643" s="28" t="n">
        <v>2.2164</v>
      </c>
      <c r="CY643" s="28" t="n">
        <v>2.2714</v>
      </c>
      <c r="CZ643" s="28" t="n">
        <v>2.3664</v>
      </c>
      <c r="DA643" s="28" t="n">
        <v>2.4024</v>
      </c>
      <c r="DB643" s="28" t="n">
        <v>2.6289</v>
      </c>
      <c r="DC643" s="28" t="n">
        <v>3.0564</v>
      </c>
      <c r="DD643" s="28" t="n">
        <v>2.2089</v>
      </c>
    </row>
    <row r="644" customFormat="false" ht="12.75" hidden="false" customHeight="false" outlineLevel="0" collapsed="false">
      <c r="A644" s="56" t="n">
        <v>36228</v>
      </c>
      <c r="AE644" s="28" t="n">
        <v>1.87264285714286</v>
      </c>
      <c r="AF644" s="28"/>
      <c r="AG644" s="28" t="n">
        <v>1.81014285714286</v>
      </c>
      <c r="CA644" s="28" t="n">
        <v>2.2346</v>
      </c>
      <c r="CB644" s="28"/>
      <c r="CC644" s="28" t="n">
        <v>1.99014285714286</v>
      </c>
      <c r="CD644" s="28" t="n">
        <v>1.75140171782321</v>
      </c>
      <c r="CE644" s="28" t="n">
        <v>2.02514285714286</v>
      </c>
      <c r="CF644" s="28" t="n">
        <v>1.81764285714286</v>
      </c>
      <c r="CG644" s="28" t="n">
        <v>1.70514285714286</v>
      </c>
      <c r="CH644" s="28" t="n">
        <v>1.65514285714286</v>
      </c>
      <c r="CI644" s="28" t="n">
        <v>1.87764285714286</v>
      </c>
      <c r="CJ644" s="28" t="n">
        <v>1.97514285714286</v>
      </c>
      <c r="CK644" s="28" t="n">
        <v>1.97514285714286</v>
      </c>
      <c r="CL644" s="28" t="n">
        <v>1.65371428571429</v>
      </c>
      <c r="CM644" s="28" t="n">
        <v>2.11764285714286</v>
      </c>
      <c r="CN644" s="28" t="n">
        <v>2.21764285714286</v>
      </c>
      <c r="CO644" s="28" t="n">
        <v>1.88514285714286</v>
      </c>
      <c r="CR644" s="28" t="n">
        <v>2.3696</v>
      </c>
      <c r="CS644" s="28" t="n">
        <v>2.06574321721981</v>
      </c>
      <c r="CT644" s="28" t="n">
        <v>2.5221</v>
      </c>
      <c r="CU644" s="28" t="n">
        <v>2.1996</v>
      </c>
      <c r="CV644" s="28" t="n">
        <v>2.1221</v>
      </c>
      <c r="CW644" s="28" t="n">
        <v>2.1421</v>
      </c>
      <c r="CX644" s="28" t="n">
        <v>2.2321</v>
      </c>
      <c r="CY644" s="28" t="n">
        <v>2.2896</v>
      </c>
      <c r="CZ644" s="28" t="n">
        <v>2.3771</v>
      </c>
      <c r="DA644" s="28" t="n">
        <v>2.4156</v>
      </c>
      <c r="DB644" s="28" t="n">
        <v>2.6521</v>
      </c>
      <c r="DC644" s="28" t="n">
        <v>3.0846</v>
      </c>
      <c r="DD644" s="28" t="n">
        <v>2.2246</v>
      </c>
    </row>
    <row r="645" customFormat="false" ht="12.75" hidden="false" customHeight="false" outlineLevel="0" collapsed="false">
      <c r="A645" s="56" t="n">
        <v>36229</v>
      </c>
      <c r="AE645" s="28" t="n">
        <v>1.77921428571429</v>
      </c>
      <c r="AF645" s="28"/>
      <c r="AG645" s="28" t="n">
        <v>1.71921428571429</v>
      </c>
      <c r="CA645" s="28" t="n">
        <v>2.1712</v>
      </c>
      <c r="CB645" s="28"/>
      <c r="CC645" s="28" t="n">
        <v>1.89671428571429</v>
      </c>
      <c r="CD645" s="28" t="n">
        <v>1.61859617896578</v>
      </c>
      <c r="CE645" s="28" t="n">
        <v>1.92921428571429</v>
      </c>
      <c r="CF645" s="28" t="n">
        <v>1.73671428571429</v>
      </c>
      <c r="CG645" s="28" t="n">
        <v>1.63421428571429</v>
      </c>
      <c r="CH645" s="28" t="n">
        <v>1.57671428571429</v>
      </c>
      <c r="CI645" s="28" t="n">
        <v>1.79171428571429</v>
      </c>
      <c r="CJ645" s="28" t="n">
        <v>1.88171428571429</v>
      </c>
      <c r="CK645" s="28" t="n">
        <v>1.90671428571429</v>
      </c>
      <c r="CL645" s="28" t="n">
        <v>1.51971428571429</v>
      </c>
      <c r="CM645" s="28" t="n">
        <v>2.01921428571429</v>
      </c>
      <c r="CN645" s="28" t="n">
        <v>2.11921428571429</v>
      </c>
      <c r="CO645" s="28" t="n">
        <v>1.79671428571429</v>
      </c>
      <c r="CR645" s="28" t="n">
        <v>2.3062</v>
      </c>
      <c r="CS645" s="28" t="n">
        <v>1.94424193163962</v>
      </c>
      <c r="CT645" s="28" t="n">
        <v>2.4537</v>
      </c>
      <c r="CU645" s="28" t="n">
        <v>2.1387</v>
      </c>
      <c r="CV645" s="28" t="n">
        <v>2.0787</v>
      </c>
      <c r="CW645" s="28" t="n">
        <v>2.0837</v>
      </c>
      <c r="CX645" s="28" t="n">
        <v>2.1712</v>
      </c>
      <c r="CY645" s="28" t="n">
        <v>2.2287</v>
      </c>
      <c r="CZ645" s="28" t="n">
        <v>2.3212</v>
      </c>
      <c r="DA645" s="28" t="n">
        <v>2.3402</v>
      </c>
      <c r="DB645" s="28" t="n">
        <v>2.5862</v>
      </c>
      <c r="DC645" s="28" t="n">
        <v>3.0137</v>
      </c>
      <c r="DD645" s="28" t="n">
        <v>2.1712</v>
      </c>
    </row>
    <row r="646" customFormat="false" ht="12.75" hidden="false" customHeight="false" outlineLevel="0" collapsed="false">
      <c r="A646" s="56" t="n">
        <v>36230</v>
      </c>
      <c r="AE646" s="28" t="n">
        <v>1.73135714285714</v>
      </c>
      <c r="AF646" s="28"/>
      <c r="AG646" s="28" t="n">
        <v>1.67135714285714</v>
      </c>
      <c r="CA646" s="28" t="n">
        <v>2.1408</v>
      </c>
      <c r="CB646" s="28"/>
      <c r="CC646" s="28" t="n">
        <v>1.84885714285714</v>
      </c>
      <c r="CD646" s="28" t="n">
        <v>1.60144328938587</v>
      </c>
      <c r="CE646" s="28" t="n">
        <v>1.88135714285714</v>
      </c>
      <c r="CF646" s="28" t="n">
        <v>1.68885714285714</v>
      </c>
      <c r="CG646" s="28" t="n">
        <v>1.58885714285714</v>
      </c>
      <c r="CH646" s="28" t="n">
        <v>1.52885714285714</v>
      </c>
      <c r="CI646" s="28" t="n">
        <v>1.74135714285714</v>
      </c>
      <c r="CJ646" s="28" t="n">
        <v>1.83385714285714</v>
      </c>
      <c r="CK646" s="28" t="n">
        <v>1.84885714285714</v>
      </c>
      <c r="CL646" s="28" t="n">
        <v>1.50985714285714</v>
      </c>
      <c r="CM646" s="28" t="n">
        <v>1.97135714285714</v>
      </c>
      <c r="CN646" s="28" t="n">
        <v>2.07135714285714</v>
      </c>
      <c r="CO646" s="28" t="n">
        <v>1.75135714285714</v>
      </c>
      <c r="CR646" s="28" t="n">
        <v>2.2758</v>
      </c>
      <c r="CS646" s="28" t="n">
        <v>2.05835172377427</v>
      </c>
      <c r="CT646" s="28" t="n">
        <v>2.4208</v>
      </c>
      <c r="CU646" s="28" t="n">
        <v>2.1158</v>
      </c>
      <c r="CV646" s="28" t="n">
        <v>2.0433</v>
      </c>
      <c r="CW646" s="28" t="n">
        <v>2.0508</v>
      </c>
      <c r="CX646" s="28" t="n">
        <v>2.1408</v>
      </c>
      <c r="CY646" s="28" t="n">
        <v>2.1983</v>
      </c>
      <c r="CZ646" s="28" t="n">
        <v>2.2858</v>
      </c>
      <c r="DA646" s="28" t="n">
        <v>2.4028</v>
      </c>
      <c r="DB646" s="28" t="n">
        <v>2.5558</v>
      </c>
      <c r="DC646" s="28" t="n">
        <v>2.9808</v>
      </c>
      <c r="DD646" s="28" t="n">
        <v>2.1358</v>
      </c>
    </row>
    <row r="647" customFormat="false" ht="12.75" hidden="false" customHeight="false" outlineLevel="0" collapsed="false">
      <c r="A647" s="56" t="n">
        <v>36231</v>
      </c>
      <c r="AE647" s="28" t="n">
        <v>1.70135714285714</v>
      </c>
      <c r="AF647" s="28"/>
      <c r="AG647" s="28" t="n">
        <v>1.65385714285714</v>
      </c>
      <c r="CA647" s="28" t="n">
        <v>2.1252</v>
      </c>
      <c r="CB647" s="28"/>
      <c r="CC647" s="28" t="n">
        <v>1.81885714285714</v>
      </c>
      <c r="CD647" s="28" t="n">
        <v>1.56993128255194</v>
      </c>
      <c r="CE647" s="28" t="n">
        <v>1.85135714285714</v>
      </c>
      <c r="CF647" s="28" t="n">
        <v>1.66385714285714</v>
      </c>
      <c r="CG647" s="28" t="n">
        <v>1.56385714285714</v>
      </c>
      <c r="CH647" s="28" t="n">
        <v>1.50635714285714</v>
      </c>
      <c r="CI647" s="28" t="n">
        <v>1.71885714285714</v>
      </c>
      <c r="CJ647" s="28" t="n">
        <v>1.80635714285714</v>
      </c>
      <c r="CK647" s="28" t="n">
        <v>1.83385714285714</v>
      </c>
      <c r="CL647" s="28" t="n">
        <v>1.46985714285714</v>
      </c>
      <c r="CM647" s="28" t="n">
        <v>1.94135714285714</v>
      </c>
      <c r="CN647" s="28" t="n">
        <v>2.04385714285714</v>
      </c>
      <c r="CO647" s="28" t="n">
        <v>1.72385714285714</v>
      </c>
      <c r="CR647" s="28" t="n">
        <v>2.2602</v>
      </c>
      <c r="CS647" s="28" t="n">
        <v>1.93950036595269</v>
      </c>
      <c r="CT647" s="28" t="n">
        <v>2.4052</v>
      </c>
      <c r="CU647" s="28" t="n">
        <v>2.0952</v>
      </c>
      <c r="CV647" s="28" t="n">
        <v>2.0377</v>
      </c>
      <c r="CW647" s="28" t="n">
        <v>2.0427</v>
      </c>
      <c r="CX647" s="28" t="n">
        <v>2.1277</v>
      </c>
      <c r="CY647" s="28" t="n">
        <v>2.1827</v>
      </c>
      <c r="CZ647" s="28" t="n">
        <v>2.2802</v>
      </c>
      <c r="DA647" s="28" t="n">
        <v>2.2952</v>
      </c>
      <c r="DB647" s="28" t="n">
        <v>2.5377</v>
      </c>
      <c r="DC647" s="28" t="n">
        <v>2.9652</v>
      </c>
      <c r="DD647" s="28" t="n">
        <v>2.1177</v>
      </c>
    </row>
    <row r="648" customFormat="false" ht="12.75" hidden="false" customHeight="false" outlineLevel="0" collapsed="false">
      <c r="A648" s="56" t="n">
        <v>36234</v>
      </c>
      <c r="AE648" s="28" t="n">
        <v>1.69678571428571</v>
      </c>
      <c r="AF648" s="28"/>
      <c r="AG648" s="28" t="n">
        <v>1.64928571428571</v>
      </c>
      <c r="CA648" s="28" t="n">
        <v>2.1218</v>
      </c>
      <c r="CB648" s="28"/>
      <c r="CC648" s="28" t="n">
        <v>1.81428571428571</v>
      </c>
      <c r="CD648" s="28" t="n">
        <v>1.57035985398051</v>
      </c>
      <c r="CE648" s="28" t="n">
        <v>1.84678571428571</v>
      </c>
      <c r="CF648" s="28" t="n">
        <v>1.65928571428571</v>
      </c>
      <c r="CG648" s="28" t="n">
        <v>1.56428571428571</v>
      </c>
      <c r="CH648" s="28" t="n">
        <v>1.50678571428571</v>
      </c>
      <c r="CI648" s="28" t="n">
        <v>1.71428571428571</v>
      </c>
      <c r="CJ648" s="28" t="n">
        <v>1.80178571428571</v>
      </c>
      <c r="CK648" s="28" t="n">
        <v>1.82928571428571</v>
      </c>
      <c r="CL648" s="28" t="n">
        <v>1.47028571428571</v>
      </c>
      <c r="CM648" s="28" t="n">
        <v>1.93928571428571</v>
      </c>
      <c r="CN648" s="28" t="n">
        <v>2.03678571428571</v>
      </c>
      <c r="CO648" s="28" t="n">
        <v>1.72428571428571</v>
      </c>
      <c r="CR648" s="28" t="n">
        <v>2.2568</v>
      </c>
      <c r="CS648" s="28" t="n">
        <v>1.93910036595269</v>
      </c>
      <c r="CT648" s="28" t="n">
        <v>2.4018</v>
      </c>
      <c r="CU648" s="28" t="n">
        <v>2.0918</v>
      </c>
      <c r="CV648" s="28" t="n">
        <v>2.0218</v>
      </c>
      <c r="CW648" s="28" t="n">
        <v>2.0418</v>
      </c>
      <c r="CX648" s="28" t="n">
        <v>2.1268</v>
      </c>
      <c r="CY648" s="28" t="n">
        <v>2.1793</v>
      </c>
      <c r="CZ648" s="28" t="n">
        <v>2.2893</v>
      </c>
      <c r="DA648" s="28" t="n">
        <v>2.2998</v>
      </c>
      <c r="DB648" s="28" t="n">
        <v>2.5343</v>
      </c>
      <c r="DC648" s="28" t="n">
        <v>2.9618</v>
      </c>
      <c r="DD648" s="28" t="n">
        <v>2.1168</v>
      </c>
    </row>
    <row r="649" customFormat="false" ht="12.75" hidden="false" customHeight="false" outlineLevel="0" collapsed="false">
      <c r="A649" s="56" t="n">
        <v>36235</v>
      </c>
      <c r="AE649" s="28" t="n">
        <v>1.72664285714286</v>
      </c>
      <c r="AF649" s="28"/>
      <c r="AG649" s="28" t="n">
        <v>1.66914285714286</v>
      </c>
      <c r="CA649" s="28" t="n">
        <v>2.1414</v>
      </c>
      <c r="CB649" s="28"/>
      <c r="CC649" s="28" t="n">
        <v>1.84414285714286</v>
      </c>
      <c r="CD649" s="28" t="n">
        <v>1.58056913402245</v>
      </c>
      <c r="CE649" s="28" t="n">
        <v>1.87664285714286</v>
      </c>
      <c r="CF649" s="28" t="n">
        <v>1.69164285714286</v>
      </c>
      <c r="CG649" s="28" t="n">
        <v>1.59914285714286</v>
      </c>
      <c r="CH649" s="28" t="n">
        <v>1.53664285714286</v>
      </c>
      <c r="CI649" s="28" t="n">
        <v>1.74414285714286</v>
      </c>
      <c r="CJ649" s="28" t="n">
        <v>1.83164285714286</v>
      </c>
      <c r="CK649" s="28" t="n">
        <v>1.87164285714286</v>
      </c>
      <c r="CL649" s="28" t="n">
        <v>1.50014285714286</v>
      </c>
      <c r="CM649" s="28" t="n">
        <v>1.96914285714286</v>
      </c>
      <c r="CN649" s="28" t="n">
        <v>2.06664285714286</v>
      </c>
      <c r="CO649" s="28" t="n">
        <v>1.75414285714286</v>
      </c>
      <c r="CR649" s="28" t="n">
        <v>2.2764</v>
      </c>
      <c r="CS649" s="28" t="n">
        <v>1.95150321553242</v>
      </c>
      <c r="CT649" s="28" t="n">
        <v>2.4214</v>
      </c>
      <c r="CU649" s="28" t="n">
        <v>2.1064</v>
      </c>
      <c r="CV649" s="28" t="n">
        <v>2.0414</v>
      </c>
      <c r="CW649" s="28" t="n">
        <v>2.0614</v>
      </c>
      <c r="CX649" s="28" t="n">
        <v>2.1464</v>
      </c>
      <c r="CY649" s="28" t="n">
        <v>2.1989</v>
      </c>
      <c r="CZ649" s="28" t="n">
        <v>2.3189</v>
      </c>
      <c r="DA649" s="28" t="n">
        <v>2.3234</v>
      </c>
      <c r="DB649" s="28" t="n">
        <v>2.5539</v>
      </c>
      <c r="DC649" s="28" t="n">
        <v>2.9814</v>
      </c>
      <c r="DD649" s="28" t="n">
        <v>2.1264</v>
      </c>
    </row>
    <row r="650" customFormat="false" ht="12.75" hidden="false" customHeight="false" outlineLevel="0" collapsed="false">
      <c r="A650" s="56" t="n">
        <v>36236</v>
      </c>
      <c r="AE650" s="28" t="n">
        <v>1.67407142857143</v>
      </c>
      <c r="AF650" s="28"/>
      <c r="AG650" s="28" t="n">
        <v>1.62657142857143</v>
      </c>
      <c r="CA650" s="28" t="n">
        <v>2.1174</v>
      </c>
      <c r="CB650" s="28"/>
      <c r="CC650" s="28" t="n">
        <v>1.79157142857143</v>
      </c>
      <c r="CD650" s="28" t="n">
        <v>1.52799770545102</v>
      </c>
      <c r="CE650" s="28" t="n">
        <v>1.82657142857143</v>
      </c>
      <c r="CF650" s="28" t="n">
        <v>1.63907142857143</v>
      </c>
      <c r="CG650" s="28" t="n">
        <v>1.54657142857143</v>
      </c>
      <c r="CH650" s="28" t="n">
        <v>1.48407142857143</v>
      </c>
      <c r="CI650" s="28" t="n">
        <v>1.69657142857143</v>
      </c>
      <c r="CJ650" s="28" t="n">
        <v>1.78157142857143</v>
      </c>
      <c r="CK650" s="28" t="n">
        <v>1.81907142857143</v>
      </c>
      <c r="CL650" s="28" t="n">
        <v>1.44757142857143</v>
      </c>
      <c r="CM650" s="28" t="n">
        <v>1.91657142857143</v>
      </c>
      <c r="CN650" s="28" t="n">
        <v>2.01657142857143</v>
      </c>
      <c r="CO650" s="28" t="n">
        <v>1.70157142857143</v>
      </c>
      <c r="CR650" s="28" t="n">
        <v>2.2524</v>
      </c>
      <c r="CS650" s="28" t="n">
        <v>1.92750321553242</v>
      </c>
      <c r="CT650" s="28" t="n">
        <v>2.4049</v>
      </c>
      <c r="CU650" s="28" t="n">
        <v>2.0824</v>
      </c>
      <c r="CV650" s="28" t="n">
        <v>2.0174</v>
      </c>
      <c r="CW650" s="28" t="n">
        <v>2.0374</v>
      </c>
      <c r="CX650" s="28" t="n">
        <v>2.1224</v>
      </c>
      <c r="CY650" s="28" t="n">
        <v>2.1749</v>
      </c>
      <c r="CZ650" s="28" t="n">
        <v>2.2949</v>
      </c>
      <c r="DA650" s="28" t="n">
        <v>2.2994</v>
      </c>
      <c r="DB650" s="28" t="n">
        <v>2.5299</v>
      </c>
      <c r="DC650" s="28" t="n">
        <v>2.9599</v>
      </c>
      <c r="DD650" s="28" t="n">
        <v>2.1024</v>
      </c>
    </row>
    <row r="651" customFormat="false" ht="12.75" hidden="false" customHeight="false" outlineLevel="0" collapsed="false">
      <c r="A651" s="56" t="n">
        <v>36237</v>
      </c>
      <c r="AE651" s="28" t="n">
        <v>1.68478571428571</v>
      </c>
      <c r="AF651" s="28"/>
      <c r="AG651" s="28" t="n">
        <v>1.63728571428571</v>
      </c>
      <c r="CA651" s="28" t="n">
        <v>2.13</v>
      </c>
      <c r="CB651" s="28"/>
      <c r="CC651" s="28" t="n">
        <v>1.80228571428571</v>
      </c>
      <c r="CD651" s="28" t="n">
        <v>1.54520486721597</v>
      </c>
      <c r="CE651" s="28" t="n">
        <v>1.84228571428571</v>
      </c>
      <c r="CF651" s="28" t="n">
        <v>1.65728571428571</v>
      </c>
      <c r="CG651" s="28" t="n">
        <v>1.57978571428571</v>
      </c>
      <c r="CH651" s="28" t="n">
        <v>1.49978571428571</v>
      </c>
      <c r="CI651" s="28" t="n">
        <v>1.70978571428571</v>
      </c>
      <c r="CJ651" s="28" t="n">
        <v>1.79478571428571</v>
      </c>
      <c r="CK651" s="28" t="n">
        <v>1.83978571428571</v>
      </c>
      <c r="CL651" s="28" t="n">
        <v>1.46928571428571</v>
      </c>
      <c r="CM651" s="28" t="n">
        <v>1.92728571428571</v>
      </c>
      <c r="CN651" s="28" t="n">
        <v>2.02728571428571</v>
      </c>
      <c r="CO651" s="28" t="n">
        <v>1.71978571428571</v>
      </c>
      <c r="CR651" s="28" t="n">
        <v>2.265</v>
      </c>
      <c r="CS651" s="28" t="n">
        <v>1.92549751637296</v>
      </c>
      <c r="CT651" s="28" t="n">
        <v>2.42</v>
      </c>
      <c r="CU651" s="28" t="n">
        <v>2.0975</v>
      </c>
      <c r="CV651" s="28" t="n">
        <v>2.035</v>
      </c>
      <c r="CW651" s="28" t="n">
        <v>2.05</v>
      </c>
      <c r="CX651" s="28" t="n">
        <v>2.1325</v>
      </c>
      <c r="CY651" s="28" t="n">
        <v>2.19</v>
      </c>
      <c r="CZ651" s="28" t="n">
        <v>2.3025</v>
      </c>
      <c r="DA651" s="28" t="n">
        <v>2.305</v>
      </c>
      <c r="DB651" s="28" t="n">
        <v>2.5425</v>
      </c>
      <c r="DC651" s="28" t="n">
        <v>2.9725</v>
      </c>
      <c r="DD651" s="28" t="n">
        <v>2.125</v>
      </c>
    </row>
    <row r="652" customFormat="false" ht="12.75" hidden="false" customHeight="false" outlineLevel="0" collapsed="false">
      <c r="A652" s="56" t="n">
        <v>36238</v>
      </c>
      <c r="AE652" s="28" t="n">
        <v>1.73792857142857</v>
      </c>
      <c r="AF652" s="28"/>
      <c r="AG652" s="28" t="n">
        <v>1.69042857142857</v>
      </c>
      <c r="CA652" s="28" t="n">
        <v>2.1608</v>
      </c>
      <c r="CB652" s="28"/>
      <c r="CC652" s="28" t="n">
        <v>1.85542857142857</v>
      </c>
      <c r="CD652" s="28" t="n">
        <v>1.57740413591323</v>
      </c>
      <c r="CE652" s="28" t="n">
        <v>1.89542857142857</v>
      </c>
      <c r="CF652" s="28" t="n">
        <v>1.70542857142857</v>
      </c>
      <c r="CG652" s="28" t="n">
        <v>1.61542857142857</v>
      </c>
      <c r="CH652" s="28" t="n">
        <v>1.54292857142857</v>
      </c>
      <c r="CI652" s="28" t="n">
        <v>1.76042857142857</v>
      </c>
      <c r="CJ652" s="28" t="n">
        <v>1.84792857142857</v>
      </c>
      <c r="CK652" s="28" t="n">
        <v>1.89292857142857</v>
      </c>
      <c r="CL652" s="28" t="n">
        <v>1.50042857142857</v>
      </c>
      <c r="CM652" s="28" t="n">
        <v>1.98292857142857</v>
      </c>
      <c r="CN652" s="28" t="n">
        <v>2.08042857142857</v>
      </c>
      <c r="CO652" s="28" t="n">
        <v>1.77292857142857</v>
      </c>
      <c r="CR652" s="28" t="n">
        <v>2.2958</v>
      </c>
      <c r="CS652" s="28" t="n">
        <v>1.94255107834762</v>
      </c>
      <c r="CT652" s="28" t="n">
        <v>2.4483</v>
      </c>
      <c r="CU652" s="28" t="n">
        <v>2.1308</v>
      </c>
      <c r="CV652" s="28" t="n">
        <v>2.0658</v>
      </c>
      <c r="CW652" s="28" t="n">
        <v>2.0808</v>
      </c>
      <c r="CX652" s="28" t="n">
        <v>2.1658</v>
      </c>
      <c r="CY652" s="28" t="n">
        <v>2.2208</v>
      </c>
      <c r="CZ652" s="28" t="n">
        <v>2.3333</v>
      </c>
      <c r="DA652" s="28" t="n">
        <v>2.3398</v>
      </c>
      <c r="DB652" s="28" t="n">
        <v>2.5733</v>
      </c>
      <c r="DC652" s="28" t="n">
        <v>3.0033</v>
      </c>
      <c r="DD652" s="28" t="n">
        <v>2.1558</v>
      </c>
    </row>
    <row r="653" customFormat="false" ht="12.75" hidden="false" customHeight="false" outlineLevel="0" collapsed="false">
      <c r="A653" s="56" t="n">
        <v>36241</v>
      </c>
      <c r="AE653" s="28" t="n">
        <v>1.73728571428571</v>
      </c>
      <c r="AF653" s="28"/>
      <c r="AG653" s="28" t="n">
        <v>1.67978571428571</v>
      </c>
      <c r="CA653" s="28" t="n">
        <v>2.1608</v>
      </c>
      <c r="CB653" s="28"/>
      <c r="CC653" s="28" t="n">
        <v>1.84728571428571</v>
      </c>
      <c r="CD653" s="28" t="n">
        <v>1.60586697792984</v>
      </c>
      <c r="CE653" s="28" t="n">
        <v>1.88228571428571</v>
      </c>
      <c r="CF653" s="28" t="n">
        <v>1.69978571428571</v>
      </c>
      <c r="CG653" s="28" t="n">
        <v>1.61978571428571</v>
      </c>
      <c r="CH653" s="28" t="n">
        <v>1.53978571428571</v>
      </c>
      <c r="CI653" s="28" t="n">
        <v>1.75228571428571</v>
      </c>
      <c r="CJ653" s="28" t="n">
        <v>1.83978571428571</v>
      </c>
      <c r="CK653" s="28" t="n">
        <v>1.87728571428571</v>
      </c>
      <c r="CL653" s="28" t="n">
        <v>1.50128571428571</v>
      </c>
      <c r="CM653" s="28" t="n">
        <v>1.97478571428571</v>
      </c>
      <c r="CN653" s="28" t="n">
        <v>2.07478571428571</v>
      </c>
      <c r="CO653" s="28" t="n">
        <v>1.75978571428571</v>
      </c>
      <c r="CR653" s="28" t="n">
        <v>2.2958</v>
      </c>
      <c r="CS653" s="28" t="n">
        <v>1.95090321553242</v>
      </c>
      <c r="CT653" s="28" t="n">
        <v>2.4458</v>
      </c>
      <c r="CU653" s="28" t="n">
        <v>2.1308</v>
      </c>
      <c r="CV653" s="28" t="n">
        <v>2.0658</v>
      </c>
      <c r="CW653" s="28" t="n">
        <v>2.0808</v>
      </c>
      <c r="CX653" s="28" t="n">
        <v>2.1658</v>
      </c>
      <c r="CY653" s="28" t="n">
        <v>2.2208</v>
      </c>
      <c r="CZ653" s="28" t="n">
        <v>2.3358</v>
      </c>
      <c r="DA653" s="28" t="n">
        <v>2.3378</v>
      </c>
      <c r="DB653" s="28" t="n">
        <v>2.5758</v>
      </c>
      <c r="DC653" s="28" t="n">
        <v>3.0033</v>
      </c>
      <c r="DD653" s="28" t="n">
        <v>2.1533</v>
      </c>
    </row>
    <row r="654" customFormat="false" ht="12.75" hidden="false" customHeight="false" outlineLevel="0" collapsed="false">
      <c r="A654" s="56" t="n">
        <v>36242</v>
      </c>
      <c r="AE654" s="28" t="n">
        <v>1.74214285714286</v>
      </c>
      <c r="AF654" s="28"/>
      <c r="AG654" s="28" t="n">
        <v>1.68464285714286</v>
      </c>
      <c r="CA654" s="28" t="n">
        <v>2.1662</v>
      </c>
      <c r="CB654" s="28"/>
      <c r="CC654" s="28" t="n">
        <v>1.85214285714286</v>
      </c>
      <c r="CD654" s="28" t="n">
        <v>1.57366770923258</v>
      </c>
      <c r="CE654" s="28" t="n">
        <v>1.88964285714286</v>
      </c>
      <c r="CF654" s="28" t="n">
        <v>1.70714285714286</v>
      </c>
      <c r="CG654" s="28" t="n">
        <v>1.62214285714286</v>
      </c>
      <c r="CH654" s="28" t="n">
        <v>1.53964285714286</v>
      </c>
      <c r="CI654" s="28" t="n">
        <v>1.75964285714286</v>
      </c>
      <c r="CJ654" s="28" t="n">
        <v>1.84714285714286</v>
      </c>
      <c r="CK654" s="28" t="n">
        <v>1.88214285714286</v>
      </c>
      <c r="CL654" s="28" t="n">
        <v>1.49514285714286</v>
      </c>
      <c r="CM654" s="28" t="n">
        <v>1.97964285714286</v>
      </c>
      <c r="CN654" s="28" t="n">
        <v>2.07964285714286</v>
      </c>
      <c r="CO654" s="28" t="n">
        <v>1.76464285714286</v>
      </c>
      <c r="CR654" s="28" t="n">
        <v>2.3012</v>
      </c>
      <c r="CS654" s="28" t="n">
        <v>1.94985250313749</v>
      </c>
      <c r="CT654" s="28" t="n">
        <v>2.4512</v>
      </c>
      <c r="CU654" s="28" t="n">
        <v>2.1337</v>
      </c>
      <c r="CV654" s="28" t="n">
        <v>2.0712</v>
      </c>
      <c r="CW654" s="28" t="n">
        <v>2.0862</v>
      </c>
      <c r="CX654" s="28" t="n">
        <v>2.1712</v>
      </c>
      <c r="CY654" s="28" t="n">
        <v>2.2262</v>
      </c>
      <c r="CZ654" s="28" t="n">
        <v>2.3412</v>
      </c>
      <c r="DA654" s="28" t="n">
        <v>2.3352</v>
      </c>
      <c r="DB654" s="28" t="n">
        <v>2.5812</v>
      </c>
      <c r="DC654" s="28" t="n">
        <v>3.0087</v>
      </c>
      <c r="DD654" s="28" t="n">
        <v>2.1587</v>
      </c>
    </row>
    <row r="655" customFormat="false" ht="12.75" hidden="false" customHeight="false" outlineLevel="0" collapsed="false">
      <c r="A655" s="56" t="n">
        <v>36243</v>
      </c>
      <c r="AE655" s="28" t="n">
        <v>1.81214285714286</v>
      </c>
      <c r="AF655" s="28"/>
      <c r="AG655" s="28" t="n">
        <v>1.75464285714286</v>
      </c>
      <c r="CA655" s="28" t="n">
        <v>2.2078</v>
      </c>
      <c r="CB655" s="28"/>
      <c r="CC655" s="28" t="n">
        <v>1.92214285714286</v>
      </c>
      <c r="CD655" s="28" t="n">
        <v>1.60472412078699</v>
      </c>
      <c r="CE655" s="28" t="n">
        <v>1.95714285714286</v>
      </c>
      <c r="CF655" s="28" t="n">
        <v>1.77214285714286</v>
      </c>
      <c r="CG655" s="28" t="n">
        <v>1.68214285714286</v>
      </c>
      <c r="CH655" s="28" t="n">
        <v>1.60214285714286</v>
      </c>
      <c r="CI655" s="28" t="n">
        <v>1.82464285714286</v>
      </c>
      <c r="CJ655" s="28" t="n">
        <v>1.91714285714286</v>
      </c>
      <c r="CK655" s="28" t="n">
        <v>1.94464285714286</v>
      </c>
      <c r="CL655" s="28" t="n">
        <v>1.52014285714286</v>
      </c>
      <c r="CM655" s="28" t="n">
        <v>2.04964285714286</v>
      </c>
      <c r="CN655" s="28" t="n">
        <v>2.14964285714286</v>
      </c>
      <c r="CO655" s="28" t="n">
        <v>1.83464285714286</v>
      </c>
      <c r="CR655" s="28" t="n">
        <v>2.3428</v>
      </c>
      <c r="CS655" s="28" t="n">
        <v>1.96670606511216</v>
      </c>
      <c r="CT655" s="28" t="n">
        <v>2.4928</v>
      </c>
      <c r="CU655" s="28" t="n">
        <v>2.1728</v>
      </c>
      <c r="CV655" s="28" t="n">
        <v>2.1128</v>
      </c>
      <c r="CW655" s="28" t="n">
        <v>2.1278</v>
      </c>
      <c r="CX655" s="28" t="n">
        <v>2.2128</v>
      </c>
      <c r="CY655" s="28" t="n">
        <v>2.2703</v>
      </c>
      <c r="CZ655" s="28" t="n">
        <v>2.3753</v>
      </c>
      <c r="DA655" s="28" t="n">
        <v>2.3448</v>
      </c>
      <c r="DB655" s="28" t="n">
        <v>2.6228</v>
      </c>
      <c r="DC655" s="28" t="n">
        <v>3.0503</v>
      </c>
      <c r="DD655" s="28" t="n">
        <v>2.2003</v>
      </c>
    </row>
    <row r="656" customFormat="false" ht="12.75" hidden="false" customHeight="false" outlineLevel="0" collapsed="false">
      <c r="A656" s="56" t="n">
        <v>36244</v>
      </c>
      <c r="AE656" s="28" t="n">
        <v>1.83628571428571</v>
      </c>
      <c r="AF656" s="28"/>
      <c r="AG656" s="28" t="n">
        <v>1.77878571428571</v>
      </c>
      <c r="CA656" s="28" t="n">
        <v>2.2256</v>
      </c>
      <c r="CB656" s="28"/>
      <c r="CC656" s="28" t="n">
        <v>1.94628571428571</v>
      </c>
      <c r="CD656" s="28" t="n">
        <v>1.62859339326581</v>
      </c>
      <c r="CE656" s="28" t="n">
        <v>1.98128571428571</v>
      </c>
      <c r="CF656" s="28" t="n">
        <v>1.79128571428571</v>
      </c>
      <c r="CG656" s="28" t="n">
        <v>1.69628571428571</v>
      </c>
      <c r="CH656" s="28" t="n">
        <v>1.61128571428571</v>
      </c>
      <c r="CI656" s="28" t="n">
        <v>1.84628571428571</v>
      </c>
      <c r="CJ656" s="28" t="n">
        <v>1.94128571428571</v>
      </c>
      <c r="CK656" s="28" t="n">
        <v>1.96128571428571</v>
      </c>
      <c r="CL656" s="28" t="n">
        <v>1.54485714285714</v>
      </c>
      <c r="CM656" s="28" t="n">
        <v>2.07378571428571</v>
      </c>
      <c r="CN656" s="28" t="n">
        <v>2.17378571428571</v>
      </c>
      <c r="CO656" s="28" t="n">
        <v>1.85878571428571</v>
      </c>
      <c r="CR656" s="28" t="n">
        <v>2.3606</v>
      </c>
      <c r="CS656" s="28" t="n">
        <v>2.00601318906149</v>
      </c>
      <c r="CT656" s="28" t="n">
        <v>2.5156</v>
      </c>
      <c r="CU656" s="28" t="n">
        <v>2.1906</v>
      </c>
      <c r="CV656" s="28" t="n">
        <v>2.1256</v>
      </c>
      <c r="CW656" s="28" t="n">
        <v>2.1356</v>
      </c>
      <c r="CX656" s="28" t="n">
        <v>2.2281</v>
      </c>
      <c r="CY656" s="28" t="n">
        <v>2.2881</v>
      </c>
      <c r="CZ656" s="28" t="n">
        <v>2.3931</v>
      </c>
      <c r="DA656" s="28" t="n">
        <v>2.3846</v>
      </c>
      <c r="DB656" s="28" t="n">
        <v>2.6406</v>
      </c>
      <c r="DC656" s="28" t="n">
        <v>3.0706</v>
      </c>
      <c r="DD656" s="28" t="n">
        <v>2.2181</v>
      </c>
    </row>
    <row r="657" customFormat="false" ht="12.75" hidden="false" customHeight="false" outlineLevel="0" collapsed="false">
      <c r="A657" s="56" t="n">
        <v>36245</v>
      </c>
      <c r="AE657" s="28" t="n">
        <v>1.83214285714286</v>
      </c>
      <c r="AF657" s="28"/>
      <c r="AG657" s="28" t="n">
        <v>1.77464285714286</v>
      </c>
      <c r="CA657" s="28" t="n">
        <v>2.2164</v>
      </c>
      <c r="CB657" s="28"/>
      <c r="CC657" s="28" t="n">
        <v>1.94214285714286</v>
      </c>
      <c r="CD657" s="28" t="n">
        <v>1.61064768654322</v>
      </c>
      <c r="CE657" s="28" t="n">
        <v>1.97714285714286</v>
      </c>
      <c r="CF657" s="28" t="n">
        <v>1.78214285714286</v>
      </c>
      <c r="CG657" s="28" t="n">
        <v>1.69214285714286</v>
      </c>
      <c r="CH657" s="28" t="n">
        <v>1.61214285714286</v>
      </c>
      <c r="CI657" s="28" t="n">
        <v>1.84214285714286</v>
      </c>
      <c r="CJ657" s="28" t="n">
        <v>1.93714285714286</v>
      </c>
      <c r="CK657" s="28" t="n">
        <v>1.95714285714286</v>
      </c>
      <c r="CL657" s="28" t="n">
        <v>1.55071428571429</v>
      </c>
      <c r="CM657" s="28" t="n">
        <v>2.06964285714286</v>
      </c>
      <c r="CN657" s="28" t="n">
        <v>2.16964285714286</v>
      </c>
      <c r="CO657" s="28" t="n">
        <v>1.85464285714286</v>
      </c>
      <c r="CR657" s="28" t="n">
        <v>2.3514</v>
      </c>
      <c r="CS657" s="28" t="n">
        <v>1.98701033948176</v>
      </c>
      <c r="CT657" s="28" t="n">
        <v>2.5014</v>
      </c>
      <c r="CU657" s="28" t="n">
        <v>2.1789</v>
      </c>
      <c r="CV657" s="28" t="n">
        <v>2.1164</v>
      </c>
      <c r="CW657" s="28" t="n">
        <v>2.1264</v>
      </c>
      <c r="CX657" s="28" t="n">
        <v>2.2189</v>
      </c>
      <c r="CY657" s="28" t="n">
        <v>2.2789</v>
      </c>
      <c r="CZ657" s="28" t="n">
        <v>2.3814</v>
      </c>
      <c r="DA657" s="28" t="n">
        <v>2.3894</v>
      </c>
      <c r="DB657" s="28" t="n">
        <v>2.6314</v>
      </c>
      <c r="DC657" s="28" t="n">
        <v>3.0614</v>
      </c>
      <c r="DD657" s="28" t="n">
        <v>2.2089</v>
      </c>
    </row>
    <row r="658" customFormat="false" ht="12.75" hidden="false" customHeight="false" outlineLevel="0" collapsed="false">
      <c r="A658" s="56" t="n">
        <v>36248</v>
      </c>
      <c r="AE658" s="28" t="n">
        <v>1.92866666666667</v>
      </c>
      <c r="AF658" s="28"/>
      <c r="AG658" s="28" t="n">
        <v>1.87116666666667</v>
      </c>
      <c r="CA658" s="28" t="n">
        <v>2.2605</v>
      </c>
      <c r="CB658" s="28"/>
      <c r="CC658" s="28" t="n">
        <v>2.03866666666667</v>
      </c>
      <c r="CD658" s="28" t="n">
        <v>1.6416000674956</v>
      </c>
      <c r="CE658" s="28" t="n">
        <v>2.07116666666667</v>
      </c>
      <c r="CF658" s="28" t="n">
        <v>1.86866666666667</v>
      </c>
      <c r="CG658" s="28" t="n">
        <v>1.77866666666667</v>
      </c>
      <c r="CH658" s="28" t="n">
        <v>1.68866666666667</v>
      </c>
      <c r="CI658" s="28" t="n">
        <v>1.92866666666667</v>
      </c>
      <c r="CJ658" s="28" t="n">
        <v>2.03116666666667</v>
      </c>
      <c r="CK658" s="28" t="n">
        <v>2.04866666666667</v>
      </c>
      <c r="CL658" s="28" t="n">
        <v>1.63666666666667</v>
      </c>
      <c r="CM658" s="28" t="n">
        <v>2.16116666666667</v>
      </c>
      <c r="CN658" s="28" t="n">
        <v>2.26616666666667</v>
      </c>
      <c r="CO658" s="28" t="n">
        <v>1.93866666666667</v>
      </c>
      <c r="CR658" s="28" t="n">
        <v>2.393</v>
      </c>
      <c r="CS658" s="28" t="n">
        <v>2.0221174634311</v>
      </c>
      <c r="CT658" s="28" t="n">
        <v>2.548</v>
      </c>
      <c r="CU658" s="28" t="n">
        <v>2.218</v>
      </c>
      <c r="CV658" s="28" t="n">
        <v>2.158</v>
      </c>
      <c r="CW658" s="28" t="n">
        <v>2.153</v>
      </c>
      <c r="CX658" s="28" t="n">
        <v>2.2605</v>
      </c>
      <c r="CY658" s="28" t="n">
        <v>2.3205</v>
      </c>
      <c r="CZ658" s="28" t="n">
        <v>2.408</v>
      </c>
      <c r="DA658" s="28" t="n">
        <v>2.43</v>
      </c>
      <c r="DB658" s="28" t="n">
        <v>2.673</v>
      </c>
      <c r="DC658" s="28" t="n">
        <v>3.103</v>
      </c>
      <c r="DD658" s="28" t="n">
        <v>2.2505</v>
      </c>
    </row>
    <row r="659" customFormat="false" ht="12.75" hidden="false" customHeight="false" outlineLevel="0" collapsed="false">
      <c r="A659" s="56" t="n">
        <v>36249</v>
      </c>
      <c r="AE659" s="28" t="n">
        <v>1.92771428571429</v>
      </c>
      <c r="AF659" s="28"/>
      <c r="AG659" s="28" t="n">
        <v>1.87021428571429</v>
      </c>
      <c r="CA659" s="28" t="n">
        <v>2.2635</v>
      </c>
      <c r="CB659" s="28"/>
      <c r="CC659" s="28" t="n">
        <v>2.03771428571429</v>
      </c>
      <c r="CD659" s="28" t="n">
        <v>1.69139747524283</v>
      </c>
      <c r="CE659" s="28" t="n">
        <v>2.06521428571429</v>
      </c>
      <c r="CF659" s="28" t="n">
        <v>1.86271428571429</v>
      </c>
      <c r="CG659" s="28" t="n">
        <v>1.76771428571429</v>
      </c>
      <c r="CH659" s="28" t="n">
        <v>1.66771428571429</v>
      </c>
      <c r="CI659" s="28" t="n">
        <v>1.92771428571429</v>
      </c>
      <c r="CJ659" s="28" t="n">
        <v>2.02771428571429</v>
      </c>
      <c r="CK659" s="28" t="n">
        <v>2.04271428571429</v>
      </c>
      <c r="CL659" s="28" t="n">
        <v>1.65</v>
      </c>
      <c r="CM659" s="28" t="n">
        <v>2.16271428571429</v>
      </c>
      <c r="CN659" s="28" t="n">
        <v>2.26521428571429</v>
      </c>
      <c r="CO659" s="28" t="n">
        <v>1.93271428571429</v>
      </c>
      <c r="CR659" s="28" t="n">
        <v>2.401</v>
      </c>
      <c r="CS659" s="28" t="n">
        <v>2.06030309741513</v>
      </c>
      <c r="CT659" s="28" t="n">
        <v>2.556</v>
      </c>
      <c r="CU659" s="28" t="n">
        <v>2.2235</v>
      </c>
      <c r="CV659" s="28" t="n">
        <v>2.161</v>
      </c>
      <c r="CW659" s="28" t="n">
        <v>2.156</v>
      </c>
      <c r="CX659" s="28" t="n">
        <v>2.2635</v>
      </c>
      <c r="CY659" s="28" t="n">
        <v>2.321</v>
      </c>
      <c r="CZ659" s="28" t="n">
        <v>2.411</v>
      </c>
      <c r="DA659" s="28" t="n">
        <v>2.43</v>
      </c>
      <c r="DB659" s="28" t="n">
        <v>2.6885</v>
      </c>
      <c r="DC659" s="28" t="n">
        <v>3.126</v>
      </c>
      <c r="DD659" s="28" t="n">
        <v>2.256</v>
      </c>
    </row>
    <row r="660" customFormat="false" ht="12.75" hidden="false" customHeight="false" outlineLevel="0" collapsed="false">
      <c r="A660" s="56" t="n">
        <v>36250</v>
      </c>
      <c r="AE660" s="28" t="n">
        <v>1.93871428571429</v>
      </c>
      <c r="AF660" s="28"/>
      <c r="AG660" s="28" t="n">
        <v>1.87942857142857</v>
      </c>
      <c r="CA660" s="28" t="n">
        <v>2.2683</v>
      </c>
      <c r="CB660" s="28"/>
      <c r="CC660" s="28" t="n">
        <v>2.049</v>
      </c>
      <c r="CD660" s="28" t="n">
        <v>1.71292898240702</v>
      </c>
      <c r="CE660" s="28" t="n">
        <v>2.07871428571429</v>
      </c>
      <c r="CF660" s="28" t="n">
        <v>1.874</v>
      </c>
      <c r="CG660" s="28" t="n">
        <v>1.79542857142857</v>
      </c>
      <c r="CH660" s="28" t="n">
        <v>1.69757142857143</v>
      </c>
      <c r="CI660" s="28" t="n">
        <v>1.94157142857143</v>
      </c>
      <c r="CJ660" s="28" t="n">
        <v>2.04157142857143</v>
      </c>
      <c r="CK660" s="28" t="n">
        <v>2.05042857142857</v>
      </c>
      <c r="CL660" s="28" t="n">
        <v>1.66781632653061</v>
      </c>
      <c r="CM660" s="28" t="n">
        <v>2.18442857142857</v>
      </c>
      <c r="CN660" s="28" t="n">
        <v>2.28657142857143</v>
      </c>
      <c r="CO660" s="28" t="n">
        <v>1.93757142857143</v>
      </c>
      <c r="CR660" s="28" t="n">
        <v>2.4058</v>
      </c>
      <c r="CS660" s="28" t="n">
        <v>2.04999568450027</v>
      </c>
      <c r="CT660" s="28" t="n">
        <v>2.5608</v>
      </c>
      <c r="CU660" s="28" t="n">
        <v>2.2333</v>
      </c>
      <c r="CV660" s="28" t="n">
        <v>2.1658</v>
      </c>
      <c r="CW660" s="28" t="n">
        <v>2.1608</v>
      </c>
      <c r="CX660" s="28" t="n">
        <v>2.2683</v>
      </c>
      <c r="CY660" s="28" t="n">
        <v>2.3283</v>
      </c>
      <c r="CZ660" s="28" t="n">
        <v>2.4208</v>
      </c>
      <c r="DA660" s="28" t="n">
        <v>2.4248</v>
      </c>
      <c r="DB660" s="28" t="n">
        <v>2.6933</v>
      </c>
      <c r="DC660" s="28" t="n">
        <v>3.1308</v>
      </c>
      <c r="DD660" s="28" t="n">
        <v>2.2658</v>
      </c>
    </row>
    <row r="661" customFormat="false" ht="12.75" hidden="false" customHeight="false" outlineLevel="0" collapsed="false">
      <c r="A661" s="56" t="n">
        <v>36251</v>
      </c>
      <c r="AE661" s="28" t="n">
        <v>1.99764285714286</v>
      </c>
      <c r="AF661" s="28"/>
      <c r="AG661" s="28" t="n">
        <v>1.94014285714286</v>
      </c>
      <c r="CA661" s="28" t="n">
        <v>2.2427</v>
      </c>
      <c r="CB661" s="28"/>
      <c r="CC661" s="28" t="n">
        <v>2.11014285714286</v>
      </c>
      <c r="CD661" s="28" t="n">
        <v>1.75484636914678</v>
      </c>
      <c r="CE661" s="28" t="n">
        <v>2.12764285714286</v>
      </c>
      <c r="CF661" s="28" t="n">
        <v>1.94264285714286</v>
      </c>
      <c r="CG661" s="28" t="n">
        <v>1.87014285714286</v>
      </c>
      <c r="CH661" s="28" t="n">
        <v>1.76014285714286</v>
      </c>
      <c r="CI661" s="28" t="n">
        <v>1.99764285714286</v>
      </c>
      <c r="CJ661" s="28" t="n">
        <v>2.10014285714286</v>
      </c>
      <c r="CK661" s="28" t="n">
        <v>2.12514285714286</v>
      </c>
      <c r="CL661" s="28" t="n">
        <v>1.68847619047619</v>
      </c>
      <c r="CM661" s="28" t="n">
        <v>2.23514285714286</v>
      </c>
      <c r="CN661" s="28" t="n">
        <v>2.33764285714286</v>
      </c>
      <c r="CO661" s="28" t="n">
        <v>2.00014285714286</v>
      </c>
      <c r="CR661" s="28" t="n">
        <v>2.3802</v>
      </c>
      <c r="CS661" s="28" t="n">
        <v>2.02594276255256</v>
      </c>
      <c r="CT661" s="28" t="n">
        <v>2.5327</v>
      </c>
      <c r="CU661" s="28" t="n">
        <v>2.2052</v>
      </c>
      <c r="CV661" s="28" t="n">
        <v>2.1402</v>
      </c>
      <c r="CW661" s="28" t="n">
        <v>2.1352</v>
      </c>
      <c r="CX661" s="28" t="n">
        <v>2.2427</v>
      </c>
      <c r="CY661" s="28" t="n">
        <v>2.3027</v>
      </c>
      <c r="CZ661" s="28" t="n">
        <v>2.3952</v>
      </c>
      <c r="DA661" s="28" t="n">
        <v>2.3912</v>
      </c>
      <c r="DB661" s="28" t="n">
        <v>2.6702</v>
      </c>
      <c r="DC661" s="28" t="n">
        <v>3.1152</v>
      </c>
      <c r="DD661" s="28" t="n">
        <v>2.2402</v>
      </c>
    </row>
    <row r="662" customFormat="false" ht="12.75" hidden="false" customHeight="false" outlineLevel="0" collapsed="false">
      <c r="A662" s="56" t="n">
        <v>36255</v>
      </c>
      <c r="AE662" s="28" t="n">
        <v>1.9855</v>
      </c>
      <c r="AF662" s="28"/>
      <c r="AG662" s="28" t="n">
        <v>1.9205</v>
      </c>
      <c r="CA662" s="28" t="n">
        <v>2.2377</v>
      </c>
      <c r="CB662" s="28"/>
      <c r="CC662" s="28" t="n">
        <v>2.098</v>
      </c>
      <c r="CD662" s="28" t="n">
        <v>1.74971840090282</v>
      </c>
      <c r="CE662" s="28" t="n">
        <v>2.1155</v>
      </c>
      <c r="CF662" s="28" t="n">
        <v>1.933</v>
      </c>
      <c r="CG662" s="28" t="n">
        <v>1.8605</v>
      </c>
      <c r="CH662" s="28" t="n">
        <v>1.748</v>
      </c>
      <c r="CI662" s="28" t="n">
        <v>1.9855</v>
      </c>
      <c r="CJ662" s="28" t="n">
        <v>2.0905</v>
      </c>
      <c r="CK662" s="28" t="n">
        <v>2.123</v>
      </c>
      <c r="CL662" s="28" t="n">
        <v>1.69883333333333</v>
      </c>
      <c r="CM662" s="28" t="n">
        <v>2.223</v>
      </c>
      <c r="CN662" s="28" t="n">
        <v>2.323</v>
      </c>
      <c r="CO662" s="28" t="n">
        <v>1.993</v>
      </c>
      <c r="CR662" s="28" t="n">
        <v>2.3752</v>
      </c>
      <c r="CS662" s="28" t="n">
        <v>2.0193315729863</v>
      </c>
      <c r="CT662" s="28" t="n">
        <v>2.5277</v>
      </c>
      <c r="CU662" s="28" t="n">
        <v>2.2102</v>
      </c>
      <c r="CV662" s="28" t="n">
        <v>2.1402</v>
      </c>
      <c r="CW662" s="28" t="n">
        <v>2.1352</v>
      </c>
      <c r="CX662" s="28" t="n">
        <v>2.2377</v>
      </c>
      <c r="CY662" s="28" t="n">
        <v>2.2977</v>
      </c>
      <c r="CZ662" s="28" t="n">
        <v>2.3902</v>
      </c>
      <c r="DA662" s="28" t="n">
        <v>2.4032</v>
      </c>
      <c r="DB662" s="28" t="n">
        <v>2.6652</v>
      </c>
      <c r="DC662" s="28" t="n">
        <v>3.1102</v>
      </c>
      <c r="DD662" s="28" t="n">
        <v>2.2352</v>
      </c>
    </row>
    <row r="663" customFormat="false" ht="12.75" hidden="false" customHeight="false" outlineLevel="0" collapsed="false">
      <c r="A663" s="56" t="n">
        <v>36256</v>
      </c>
      <c r="AE663" s="28" t="n">
        <v>1.99585714285714</v>
      </c>
      <c r="AF663" s="28"/>
      <c r="AG663" s="28" t="n">
        <v>1.93335714285714</v>
      </c>
      <c r="CA663" s="28" t="n">
        <v>2.2462</v>
      </c>
      <c r="CB663" s="28"/>
      <c r="CC663" s="28" t="n">
        <v>2.11085714285714</v>
      </c>
      <c r="CD663" s="28" t="n">
        <v>1.77</v>
      </c>
      <c r="CE663" s="28" t="n">
        <v>2.13085714285714</v>
      </c>
      <c r="CF663" s="28" t="n">
        <v>1.94835714285714</v>
      </c>
      <c r="CG663" s="28" t="n">
        <v>1.87335714285714</v>
      </c>
      <c r="CH663" s="28" t="n">
        <v>1.76335714285714</v>
      </c>
      <c r="CI663" s="28" t="n">
        <v>1.99585714285714</v>
      </c>
      <c r="CJ663" s="28" t="n">
        <v>2.10335714285714</v>
      </c>
      <c r="CK663" s="28" t="n">
        <v>2.14085714285714</v>
      </c>
      <c r="CL663" s="28" t="n">
        <v>1.57185714285714</v>
      </c>
      <c r="CM663" s="28" t="n">
        <v>2.23335714285714</v>
      </c>
      <c r="CN663" s="28" t="n">
        <v>2.33585714285714</v>
      </c>
      <c r="CO663" s="28" t="n">
        <v>2.00585714285714</v>
      </c>
      <c r="CR663" s="28" t="n">
        <v>2.3812</v>
      </c>
      <c r="CS663" s="28" t="n">
        <v>2.35574167578851</v>
      </c>
      <c r="CT663" s="28" t="n">
        <v>2.5387</v>
      </c>
      <c r="CU663" s="28" t="n">
        <v>2.2137</v>
      </c>
      <c r="CV663" s="28" t="n">
        <v>2.1462</v>
      </c>
      <c r="CW663" s="28" t="n">
        <v>2.1362</v>
      </c>
      <c r="CX663" s="28" t="n">
        <v>2.2462</v>
      </c>
      <c r="CY663" s="28" t="n">
        <v>2.3037</v>
      </c>
      <c r="CZ663" s="28" t="n">
        <v>2.3937</v>
      </c>
      <c r="DA663" s="28" t="n">
        <v>2.70053333333333</v>
      </c>
      <c r="DB663" s="28" t="n">
        <v>2.6712</v>
      </c>
      <c r="DC663" s="28" t="n">
        <v>3.1237</v>
      </c>
      <c r="DD663" s="28" t="n">
        <v>2.2412</v>
      </c>
    </row>
    <row r="664" customFormat="false" ht="12.75" hidden="false" customHeight="false" outlineLevel="0" collapsed="false">
      <c r="A664" s="56" t="n">
        <v>36257</v>
      </c>
      <c r="AE664" s="28" t="n">
        <v>2.03014285714286</v>
      </c>
      <c r="AF664" s="28"/>
      <c r="AG664" s="28" t="n">
        <v>1.96014285714286</v>
      </c>
      <c r="CA664" s="28" t="n">
        <v>2.2552</v>
      </c>
      <c r="CB664" s="28"/>
      <c r="CC664" s="28" t="n">
        <v>2.14514285714286</v>
      </c>
      <c r="CD664" s="28" t="n">
        <v>1.76963786183909</v>
      </c>
      <c r="CE664" s="28" t="n">
        <v>2.16764285714286</v>
      </c>
      <c r="CF664" s="28" t="n">
        <v>1.97764285714286</v>
      </c>
      <c r="CG664" s="28" t="n">
        <v>1.90514285714286</v>
      </c>
      <c r="CH664" s="28" t="n">
        <v>1.79014285714286</v>
      </c>
      <c r="CI664" s="28" t="n">
        <v>2.03014285714286</v>
      </c>
      <c r="CJ664" s="28" t="n">
        <v>2.13764285714286</v>
      </c>
      <c r="CK664" s="28" t="n">
        <v>2.17514285714286</v>
      </c>
      <c r="CL664" s="28" t="n">
        <v>1.72597619047619</v>
      </c>
      <c r="CM664" s="28" t="n">
        <v>2.26514285714286</v>
      </c>
      <c r="CN664" s="28" t="n">
        <v>2.37014285714286</v>
      </c>
      <c r="CO664" s="28" t="n">
        <v>2.04014285714286</v>
      </c>
      <c r="CR664" s="28" t="n">
        <v>2.3902</v>
      </c>
      <c r="CS664" s="28" t="n">
        <v>2.02522100015309</v>
      </c>
      <c r="CT664" s="28" t="n">
        <v>2.5502</v>
      </c>
      <c r="CU664" s="28" t="n">
        <v>2.2202</v>
      </c>
      <c r="CV664" s="28" t="n">
        <v>2.1552</v>
      </c>
      <c r="CW664" s="28" t="n">
        <v>2.1452</v>
      </c>
      <c r="CX664" s="28" t="n">
        <v>2.2552</v>
      </c>
      <c r="CY664" s="28" t="n">
        <v>2.3127</v>
      </c>
      <c r="CZ664" s="28" t="n">
        <v>2.4102</v>
      </c>
      <c r="DA664" s="28" t="n">
        <v>2.4222</v>
      </c>
      <c r="DB664" s="28" t="n">
        <v>2.6852</v>
      </c>
      <c r="DC664" s="28" t="n">
        <v>3.1452</v>
      </c>
      <c r="DD664" s="28" t="n">
        <v>2.2502</v>
      </c>
    </row>
    <row r="665" customFormat="false" ht="12.75" hidden="false" customHeight="false" outlineLevel="0" collapsed="false">
      <c r="A665" s="56" t="n">
        <v>36258</v>
      </c>
      <c r="AE665" s="28" t="n">
        <v>2.08257142857143</v>
      </c>
      <c r="AF665" s="28"/>
      <c r="AG665" s="28" t="n">
        <v>2.01257142857143</v>
      </c>
      <c r="CA665" s="28" t="n">
        <v>2.2832</v>
      </c>
      <c r="CB665" s="28"/>
      <c r="CC665" s="28" t="n">
        <v>2.19757142857143</v>
      </c>
      <c r="CD665" s="28" t="n">
        <v>1.82383210831076</v>
      </c>
      <c r="CE665" s="28" t="n">
        <v>2.22007142857143</v>
      </c>
      <c r="CF665" s="28" t="n">
        <v>2.03257142857143</v>
      </c>
      <c r="CG665" s="28" t="n">
        <v>1.95757142857143</v>
      </c>
      <c r="CH665" s="28" t="n">
        <v>1.84257142857143</v>
      </c>
      <c r="CI665" s="28" t="n">
        <v>2.08257142857143</v>
      </c>
      <c r="CJ665" s="28" t="n">
        <v>2.19007142857143</v>
      </c>
      <c r="CK665" s="28" t="n">
        <v>2.23257142857143</v>
      </c>
      <c r="CL665" s="28" t="n">
        <v>1.7642380952381</v>
      </c>
      <c r="CM665" s="28" t="n">
        <v>2.32007142857143</v>
      </c>
      <c r="CN665" s="28" t="n">
        <v>2.42257142857143</v>
      </c>
      <c r="CO665" s="28" t="n">
        <v>2.09257142857143</v>
      </c>
      <c r="CR665" s="28" t="n">
        <v>2.4182</v>
      </c>
      <c r="CS665" s="28" t="n">
        <v>2.05508327002525</v>
      </c>
      <c r="CT665" s="28" t="n">
        <v>2.5757</v>
      </c>
      <c r="CU665" s="28" t="n">
        <v>2.2507</v>
      </c>
      <c r="CV665" s="28" t="n">
        <v>2.1982</v>
      </c>
      <c r="CW665" s="28" t="n">
        <v>2.1757</v>
      </c>
      <c r="CX665" s="28" t="n">
        <v>2.2857</v>
      </c>
      <c r="CY665" s="28" t="n">
        <v>2.3382</v>
      </c>
      <c r="CZ665" s="28" t="n">
        <v>2.4532</v>
      </c>
      <c r="DA665" s="28" t="n">
        <v>2.4032</v>
      </c>
      <c r="DB665" s="28" t="n">
        <v>2.7132</v>
      </c>
      <c r="DC665" s="28" t="n">
        <v>3.1807</v>
      </c>
      <c r="DD665" s="28" t="n">
        <v>2.2782</v>
      </c>
    </row>
    <row r="666" customFormat="false" ht="12.75" hidden="false" customHeight="false" outlineLevel="0" collapsed="false">
      <c r="A666" s="56" t="n">
        <v>36262</v>
      </c>
      <c r="AE666" s="28" t="n">
        <v>2.09692857142857</v>
      </c>
      <c r="AF666" s="28"/>
      <c r="AG666" s="28" t="n">
        <v>2.02692857142857</v>
      </c>
      <c r="CA666" s="28" t="n">
        <v>2.2998</v>
      </c>
      <c r="CB666" s="28"/>
      <c r="CC666" s="28" t="n">
        <v>2.20942857142857</v>
      </c>
      <c r="CD666" s="28" t="n">
        <v>1.83620174943725</v>
      </c>
      <c r="CE666" s="28" t="n">
        <v>2.23442857142857</v>
      </c>
      <c r="CF666" s="28" t="n">
        <v>2.04192857142857</v>
      </c>
      <c r="CG666" s="28" t="n">
        <v>1.96942857142857</v>
      </c>
      <c r="CH666" s="28" t="n">
        <v>1.85442857142857</v>
      </c>
      <c r="CI666" s="28" t="n">
        <v>2.09692857142857</v>
      </c>
      <c r="CJ666" s="28" t="n">
        <v>2.20192857142857</v>
      </c>
      <c r="CK666" s="28" t="n">
        <v>2.23942857142857</v>
      </c>
      <c r="CL666" s="28" t="n">
        <v>1.78859523809524</v>
      </c>
      <c r="CM666" s="28" t="n">
        <v>2.33692857142857</v>
      </c>
      <c r="CN666" s="28" t="n">
        <v>2.43692857142857</v>
      </c>
      <c r="CO666" s="28" t="n">
        <v>2.10442857142857</v>
      </c>
      <c r="CR666" s="28" t="n">
        <v>2.4298</v>
      </c>
      <c r="CS666" s="28" t="n">
        <v>2.05578406580427</v>
      </c>
      <c r="CT666" s="28" t="n">
        <v>2.6023</v>
      </c>
      <c r="CU666" s="28" t="n">
        <v>2.2573</v>
      </c>
      <c r="CV666" s="28" t="n">
        <v>2.1948</v>
      </c>
      <c r="CW666" s="28" t="n">
        <v>2.1873</v>
      </c>
      <c r="CX666" s="28" t="n">
        <v>2.2998</v>
      </c>
      <c r="CY666" s="28" t="n">
        <v>2.3498</v>
      </c>
      <c r="CZ666" s="28" t="n">
        <v>2.4648</v>
      </c>
      <c r="DA666" s="28" t="n">
        <v>2.4228</v>
      </c>
      <c r="DB666" s="28" t="n">
        <v>2.7323</v>
      </c>
      <c r="DC666" s="28" t="n">
        <v>3.2398</v>
      </c>
      <c r="DD666" s="28" t="n">
        <v>2.2898</v>
      </c>
    </row>
    <row r="667" customFormat="false" ht="12.75" hidden="false" customHeight="false" outlineLevel="0" collapsed="false">
      <c r="A667" s="56" t="n">
        <v>36263</v>
      </c>
      <c r="AE667" s="28" t="n">
        <v>2.06678571428571</v>
      </c>
      <c r="AF667" s="28"/>
      <c r="AG667" s="28" t="n">
        <v>1.99678571428571</v>
      </c>
      <c r="CA667" s="28" t="n">
        <v>2.288</v>
      </c>
      <c r="CB667" s="28"/>
      <c r="CC667" s="28" t="n">
        <v>2.17928571428571</v>
      </c>
      <c r="CD667" s="28" t="n">
        <v>1.82530078122533</v>
      </c>
      <c r="CE667" s="28" t="n">
        <v>2.20928571428571</v>
      </c>
      <c r="CF667" s="28" t="n">
        <v>2.01678571428571</v>
      </c>
      <c r="CG667" s="28" t="n">
        <v>1.94178571428571</v>
      </c>
      <c r="CH667" s="28" t="n">
        <v>1.82178571428571</v>
      </c>
      <c r="CI667" s="28" t="n">
        <v>2.06678571428571</v>
      </c>
      <c r="CJ667" s="28" t="n">
        <v>2.17428571428571</v>
      </c>
      <c r="CK667" s="28" t="n">
        <v>2.21928571428571</v>
      </c>
      <c r="CL667" s="28" t="n">
        <v>1.77578571428571</v>
      </c>
      <c r="CM667" s="28" t="n">
        <v>2.30678571428571</v>
      </c>
      <c r="CN667" s="28" t="n">
        <v>2.40928571428571</v>
      </c>
      <c r="CO667" s="28" t="n">
        <v>2.07428571428571</v>
      </c>
      <c r="CR667" s="28" t="n">
        <v>2.418</v>
      </c>
      <c r="CS667" s="28" t="n">
        <v>2.05598406580427</v>
      </c>
      <c r="CT667" s="28" t="n">
        <v>2.5905</v>
      </c>
      <c r="CU667" s="28" t="n">
        <v>2.2505</v>
      </c>
      <c r="CV667" s="28" t="n">
        <v>2.1805</v>
      </c>
      <c r="CW667" s="28" t="n">
        <v>2.1755</v>
      </c>
      <c r="CX667" s="28" t="n">
        <v>2.288</v>
      </c>
      <c r="CY667" s="28" t="n">
        <v>2.343</v>
      </c>
      <c r="CZ667" s="28" t="n">
        <v>2.448</v>
      </c>
      <c r="DA667" s="28" t="n">
        <v>2.403</v>
      </c>
      <c r="DB667" s="28" t="n">
        <v>2.728</v>
      </c>
      <c r="DC667" s="28" t="n">
        <v>3.248</v>
      </c>
      <c r="DD667" s="28" t="n">
        <v>2.278</v>
      </c>
    </row>
    <row r="668" customFormat="false" ht="12.75" hidden="false" customHeight="false" outlineLevel="0" collapsed="false">
      <c r="A668" s="56" t="n">
        <v>36264</v>
      </c>
      <c r="AE668" s="28" t="n">
        <v>2.10435714285714</v>
      </c>
      <c r="AF668" s="28"/>
      <c r="AG668" s="28" t="n">
        <v>2.03185714285714</v>
      </c>
      <c r="CA668" s="28" t="n">
        <v>2.317</v>
      </c>
      <c r="CB668" s="28"/>
      <c r="CC668" s="28" t="n">
        <v>2.21185714285714</v>
      </c>
      <c r="CD668" s="28" t="n">
        <v>1.83605721092936</v>
      </c>
      <c r="CE668" s="28" t="n">
        <v>2.24435714285714</v>
      </c>
      <c r="CF668" s="28" t="n">
        <v>2.04685714285714</v>
      </c>
      <c r="CG668" s="28" t="n">
        <v>1.97435714285714</v>
      </c>
      <c r="CH668" s="28" t="n">
        <v>1.85185714285714</v>
      </c>
      <c r="CI668" s="28" t="n">
        <v>2.10435714285714</v>
      </c>
      <c r="CJ668" s="28" t="n">
        <v>2.20685714285714</v>
      </c>
      <c r="CK668" s="28" t="n">
        <v>2.25185714285714</v>
      </c>
      <c r="CL668" s="28" t="n">
        <v>1.79685714285714</v>
      </c>
      <c r="CM668" s="28" t="n">
        <v>2.33685714285714</v>
      </c>
      <c r="CN668" s="28" t="n">
        <v>2.44185714285714</v>
      </c>
      <c r="CO668" s="28" t="n">
        <v>2.11185714285714</v>
      </c>
      <c r="CR668" s="28" t="n">
        <v>2.447</v>
      </c>
      <c r="CS668" s="28" t="n">
        <v>2.07595476647441</v>
      </c>
      <c r="CT668" s="28" t="n">
        <v>2.617</v>
      </c>
      <c r="CU668" s="28" t="n">
        <v>2.277</v>
      </c>
      <c r="CV668" s="28" t="n">
        <v>2.207</v>
      </c>
      <c r="CW668" s="28" t="n">
        <v>2.202</v>
      </c>
      <c r="CX668" s="28" t="n">
        <v>2.317</v>
      </c>
      <c r="CY668" s="28" t="n">
        <v>2.3745</v>
      </c>
      <c r="CZ668" s="28" t="n">
        <v>2.477</v>
      </c>
      <c r="DA668" s="28" t="n">
        <v>2.437</v>
      </c>
      <c r="DB668" s="28" t="n">
        <v>2.7495</v>
      </c>
      <c r="DC668" s="28" t="n">
        <v>3.257</v>
      </c>
      <c r="DD668" s="28" t="n">
        <v>2.307</v>
      </c>
    </row>
    <row r="669" customFormat="false" ht="12.75" hidden="false" customHeight="false" outlineLevel="0" collapsed="false">
      <c r="A669" s="56" t="n">
        <v>36265</v>
      </c>
      <c r="AE669" s="28" t="n">
        <v>2.09778571428571</v>
      </c>
      <c r="AF669" s="28"/>
      <c r="AG669" s="28" t="n">
        <v>2.02528571428571</v>
      </c>
      <c r="CA669" s="28" t="n">
        <v>2.3192</v>
      </c>
      <c r="CB669" s="28"/>
      <c r="CC669" s="28" t="n">
        <v>2.20528571428571</v>
      </c>
      <c r="CD669" s="28" t="n">
        <v>1.84401937624089</v>
      </c>
      <c r="CE669" s="28" t="n">
        <v>2.24028571428571</v>
      </c>
      <c r="CF669" s="28" t="n">
        <v>2.04028571428571</v>
      </c>
      <c r="CG669" s="28" t="n">
        <v>1.96778571428571</v>
      </c>
      <c r="CH669" s="28" t="n">
        <v>1.84778571428571</v>
      </c>
      <c r="CI669" s="28" t="n">
        <v>2.09778571428571</v>
      </c>
      <c r="CJ669" s="28" t="n">
        <v>2.20278571428571</v>
      </c>
      <c r="CK669" s="28" t="n">
        <v>2.24028571428571</v>
      </c>
      <c r="CL669" s="28" t="n">
        <v>1.81128571428571</v>
      </c>
      <c r="CM669" s="28" t="n">
        <v>2.33028571428571</v>
      </c>
      <c r="CN669" s="28" t="n">
        <v>2.43278571428571</v>
      </c>
      <c r="CO669" s="28" t="n">
        <v>2.10528571428571</v>
      </c>
      <c r="CR669" s="28" t="n">
        <v>2.4492</v>
      </c>
      <c r="CS669" s="28" t="n">
        <v>2.08115476647441</v>
      </c>
      <c r="CT669" s="28" t="n">
        <v>2.6217</v>
      </c>
      <c r="CU669" s="28" t="n">
        <v>2.2792</v>
      </c>
      <c r="CV669" s="28" t="n">
        <v>2.2117</v>
      </c>
      <c r="CW669" s="28" t="n">
        <v>2.2042</v>
      </c>
      <c r="CX669" s="28" t="n">
        <v>2.3217</v>
      </c>
      <c r="CY669" s="28" t="n">
        <v>2.4422</v>
      </c>
      <c r="CZ669" s="28" t="n">
        <v>2.4792</v>
      </c>
      <c r="DA669" s="28" t="n">
        <v>2.4522</v>
      </c>
      <c r="DB669" s="28" t="n">
        <v>2.7517</v>
      </c>
      <c r="DC669" s="28" t="n">
        <v>3.2717</v>
      </c>
      <c r="DD669" s="28" t="n">
        <v>2.3092</v>
      </c>
    </row>
    <row r="670" customFormat="false" ht="12.75" hidden="false" customHeight="false" outlineLevel="0" collapsed="false">
      <c r="A670" s="56" t="n">
        <v>36266</v>
      </c>
      <c r="AE670" s="28" t="n">
        <v>2.13735714285714</v>
      </c>
      <c r="AF670" s="28"/>
      <c r="AG670" s="28" t="n">
        <v>2.06485714285714</v>
      </c>
      <c r="CA670" s="28" t="n">
        <v>2.3342</v>
      </c>
      <c r="CB670" s="28"/>
      <c r="CC670" s="28" t="n">
        <v>2.24485714285714</v>
      </c>
      <c r="CD670" s="28" t="n">
        <v>1.86827065848448</v>
      </c>
      <c r="CE670" s="28" t="n">
        <v>2.27985714285714</v>
      </c>
      <c r="CF670" s="28" t="n">
        <v>2.07985714285714</v>
      </c>
      <c r="CG670" s="28" t="n">
        <v>2.00485714285714</v>
      </c>
      <c r="CH670" s="28" t="n">
        <v>1.88735714285714</v>
      </c>
      <c r="CI670" s="28" t="n">
        <v>2.13735714285714</v>
      </c>
      <c r="CJ670" s="28" t="n">
        <v>2.24235714285714</v>
      </c>
      <c r="CK670" s="28" t="n">
        <v>2.27985714285714</v>
      </c>
      <c r="CL670" s="28" t="n">
        <v>1.80185714285714</v>
      </c>
      <c r="CM670" s="28" t="n">
        <v>2.36985714285714</v>
      </c>
      <c r="CN670" s="28" t="n">
        <v>2.46985714285714</v>
      </c>
      <c r="CO670" s="28" t="n">
        <v>2.14235714285714</v>
      </c>
      <c r="CR670" s="28" t="n">
        <v>2.4642</v>
      </c>
      <c r="CS670" s="28" t="n">
        <v>2.0822974769494</v>
      </c>
      <c r="CT670" s="28" t="n">
        <v>2.6367</v>
      </c>
      <c r="CU670" s="28" t="n">
        <v>2.2967</v>
      </c>
      <c r="CV670" s="28" t="n">
        <v>2.2242</v>
      </c>
      <c r="CW670" s="28" t="n">
        <v>2.2192</v>
      </c>
      <c r="CX670" s="28" t="n">
        <v>2.3317</v>
      </c>
      <c r="CY670" s="28" t="n">
        <v>2.3942</v>
      </c>
      <c r="CZ670" s="28" t="n">
        <v>2.4942</v>
      </c>
      <c r="DA670" s="28" t="n">
        <v>2.4542</v>
      </c>
      <c r="DB670" s="28" t="n">
        <v>2.7667</v>
      </c>
      <c r="DC670" s="28" t="n">
        <v>3.2867</v>
      </c>
      <c r="DD670" s="28" t="n">
        <v>2.3242</v>
      </c>
    </row>
    <row r="671" customFormat="false" ht="12.75" hidden="false" customHeight="false" outlineLevel="0" collapsed="false">
      <c r="A671" s="56" t="n">
        <v>36269</v>
      </c>
      <c r="AE671" s="28" t="n">
        <v>2.12742857142857</v>
      </c>
      <c r="AF671" s="28"/>
      <c r="AG671" s="28" t="n">
        <v>2.05742857142857</v>
      </c>
      <c r="CA671" s="28" t="n">
        <v>2.3366</v>
      </c>
      <c r="CB671" s="28"/>
      <c r="CC671" s="28" t="n">
        <v>2.22742857142857</v>
      </c>
      <c r="CD671" s="28" t="n">
        <v>1.8490663748904</v>
      </c>
      <c r="CE671" s="28" t="n">
        <v>2.26492857142857</v>
      </c>
      <c r="CF671" s="28" t="n">
        <v>2.06742857142857</v>
      </c>
      <c r="CG671" s="28" t="n">
        <v>1.99492857142857</v>
      </c>
      <c r="CH671" s="28" t="n">
        <v>1.87492857142857</v>
      </c>
      <c r="CI671" s="28" t="n">
        <v>2.12742857142857</v>
      </c>
      <c r="CJ671" s="28" t="n">
        <v>2.22992857142857</v>
      </c>
      <c r="CK671" s="28" t="n">
        <v>2.27242857142857</v>
      </c>
      <c r="CL671" s="28" t="n">
        <v>1.79192857142857</v>
      </c>
      <c r="CM671" s="28" t="n">
        <v>2.35992857142857</v>
      </c>
      <c r="CN671" s="28" t="e">
        <f aca="false"/>
        <v>#VALUE!</v>
      </c>
      <c r="CO671" s="28" t="n">
        <v>2.13242857142857</v>
      </c>
      <c r="CR671" s="28" t="n">
        <v>2.4616</v>
      </c>
      <c r="CS671" s="28" t="n">
        <v>2.08680032561141</v>
      </c>
      <c r="CT671" s="28" t="n">
        <v>2.6366</v>
      </c>
      <c r="CU671" s="28" t="n">
        <v>2.2966</v>
      </c>
      <c r="CV671" s="28" t="n">
        <v>2.2266</v>
      </c>
      <c r="CW671" s="28" t="n">
        <v>2.21785</v>
      </c>
      <c r="CX671" s="28" t="n">
        <v>2.3366</v>
      </c>
      <c r="CY671" s="28" t="n">
        <v>2.3916</v>
      </c>
      <c r="CZ671" s="28" t="n">
        <v>2.4916</v>
      </c>
      <c r="DA671" s="28" t="n">
        <v>2.4516</v>
      </c>
      <c r="DB671" s="28" t="n">
        <v>2.7716</v>
      </c>
      <c r="DC671" s="28" t="n">
        <v>3.2941</v>
      </c>
      <c r="DD671" s="28" t="n">
        <v>2.3241</v>
      </c>
    </row>
    <row r="672" customFormat="false" ht="12.75" hidden="false" customHeight="false" outlineLevel="0" collapsed="false">
      <c r="A672" s="56" t="n">
        <v>36270</v>
      </c>
      <c r="AE672" s="28" t="n">
        <v>2.15621428571429</v>
      </c>
      <c r="AF672" s="28"/>
      <c r="AG672" s="28" t="n">
        <v>2.08121428571429</v>
      </c>
      <c r="CA672" s="28" t="n">
        <v>2.3569</v>
      </c>
      <c r="CB672" s="28"/>
      <c r="CC672" s="28" t="n">
        <v>2.25371428571429</v>
      </c>
      <c r="CD672" s="28" t="n">
        <v>1.88455778650014</v>
      </c>
      <c r="CE672" s="28" t="n">
        <v>2.29121428571429</v>
      </c>
      <c r="CF672" s="28" t="n">
        <v>2.09871428571429</v>
      </c>
      <c r="CG672" s="28" t="n">
        <v>2.02371428571429</v>
      </c>
      <c r="CH672" s="28" t="n">
        <v>1.90371428571429</v>
      </c>
      <c r="CI672" s="28" t="n">
        <v>2.15621428571429</v>
      </c>
      <c r="CJ672" s="28" t="n">
        <v>2.25871428571429</v>
      </c>
      <c r="CK672" s="28" t="n">
        <v>2.29871428571429</v>
      </c>
      <c r="CL672" s="28" t="n">
        <v>1.82571428571429</v>
      </c>
      <c r="CM672" s="28" t="n">
        <v>2.38621428571429</v>
      </c>
      <c r="CN672" s="28" t="n">
        <v>2.48871428571429</v>
      </c>
      <c r="CO672" s="28" t="n">
        <v>2.16121428571429</v>
      </c>
      <c r="CR672" s="28" t="n">
        <v>2.4744</v>
      </c>
      <c r="CS672" s="28" t="n">
        <v>2.09860032561141</v>
      </c>
      <c r="CT672" s="28" t="n">
        <v>2.6494</v>
      </c>
      <c r="CU672" s="28" t="n">
        <v>2.3094</v>
      </c>
      <c r="CV672" s="28" t="n">
        <v>2.2394</v>
      </c>
      <c r="CW672" s="28" t="n">
        <v>2.2319</v>
      </c>
      <c r="CX672" s="28" t="n">
        <v>2.3569</v>
      </c>
      <c r="CY672" s="28" t="n">
        <v>2.4144</v>
      </c>
      <c r="CZ672" s="28" t="n">
        <v>2.5094</v>
      </c>
      <c r="DA672" s="28" t="n">
        <v>2.4584</v>
      </c>
      <c r="DB672" s="28" t="n">
        <v>2.7844</v>
      </c>
      <c r="DC672" s="28" t="n">
        <v>3.3044</v>
      </c>
      <c r="DD672" s="28" t="n">
        <v>2.3369</v>
      </c>
    </row>
    <row r="673" customFormat="false" ht="12.75" hidden="false" customHeight="false" outlineLevel="0" collapsed="false">
      <c r="A673" s="56" t="n">
        <v>36271</v>
      </c>
      <c r="AE673" s="28" t="n">
        <v>2.19621428571429</v>
      </c>
      <c r="AF673" s="28"/>
      <c r="AG673" s="28" t="n">
        <v>2.12121428571429</v>
      </c>
      <c r="CA673" s="28" t="n">
        <v>2.3789</v>
      </c>
      <c r="CB673" s="28"/>
      <c r="CC673" s="28" t="n">
        <v>2.29371428571429</v>
      </c>
      <c r="CD673" s="28" t="n">
        <v>1.9034177568172</v>
      </c>
      <c r="CE673" s="28" t="n">
        <v>2.33371428571429</v>
      </c>
      <c r="CF673" s="28" t="n">
        <v>2.13996428571429</v>
      </c>
      <c r="CG673" s="28" t="n">
        <v>2.05871428571429</v>
      </c>
      <c r="CH673" s="28" t="n">
        <v>1.94496428571429</v>
      </c>
      <c r="CI673" s="28" t="n">
        <v>2.19621428571429</v>
      </c>
      <c r="CJ673" s="28" t="n">
        <v>2.30121428571429</v>
      </c>
      <c r="CK673" s="28" t="n">
        <v>2.33871428571429</v>
      </c>
      <c r="CL673" s="28" t="n">
        <v>1.85471428571429</v>
      </c>
      <c r="CM673" s="28" t="n">
        <v>2.43121428571429</v>
      </c>
      <c r="CN673" s="28" t="n">
        <v>2.52871428571429</v>
      </c>
      <c r="CO673" s="28" t="n">
        <v>2.20371428571429</v>
      </c>
      <c r="CR673" s="28" t="n">
        <v>2.4964</v>
      </c>
      <c r="CS673" s="28" t="n">
        <v>2.10990887159746</v>
      </c>
      <c r="CT673" s="28" t="n">
        <v>2.6764</v>
      </c>
      <c r="CU673" s="28" t="n">
        <v>2.3289</v>
      </c>
      <c r="CV673" s="28" t="n">
        <v>2.2664</v>
      </c>
      <c r="CW673" s="28" t="n">
        <v>2.2589</v>
      </c>
      <c r="CX673" s="28" t="n">
        <v>2.3789</v>
      </c>
      <c r="CY673" s="28" t="n">
        <v>2.4389</v>
      </c>
      <c r="CZ673" s="28" t="n">
        <v>2.5314</v>
      </c>
      <c r="DA673" s="28" t="n">
        <v>2.4634</v>
      </c>
      <c r="DB673" s="28" t="n">
        <v>2.8114</v>
      </c>
      <c r="DC673" s="28" t="n">
        <v>3.3289</v>
      </c>
      <c r="DD673" s="28" t="n">
        <v>2.3764</v>
      </c>
    </row>
    <row r="674" customFormat="false" ht="12.75" hidden="false" customHeight="false" outlineLevel="0" collapsed="false">
      <c r="A674" s="56" t="n">
        <v>36272</v>
      </c>
      <c r="AE674" s="28" t="n">
        <v>2.2</v>
      </c>
      <c r="AF674" s="28"/>
      <c r="AG674" s="28" t="n">
        <v>2.125</v>
      </c>
      <c r="CA674" s="28" t="n">
        <v>2.3816</v>
      </c>
      <c r="CB674" s="28"/>
      <c r="CC674" s="28" t="n">
        <v>2.295</v>
      </c>
      <c r="CD674" s="28" t="n">
        <v>1.90748976801321</v>
      </c>
      <c r="CE674" s="28" t="n">
        <v>2.335</v>
      </c>
      <c r="CF674" s="28" t="n">
        <v>2.14</v>
      </c>
      <c r="CG674" s="28" t="n">
        <v>2.05875</v>
      </c>
      <c r="CH674" s="28" t="n">
        <v>1.94</v>
      </c>
      <c r="CI674" s="28" t="n">
        <v>2.2</v>
      </c>
      <c r="CJ674" s="28" t="n">
        <v>2.305</v>
      </c>
      <c r="CK674" s="28" t="n">
        <v>2.34</v>
      </c>
      <c r="CL674" s="28" t="n">
        <v>1.8455</v>
      </c>
      <c r="CM674" s="28" t="n">
        <v>2.4325</v>
      </c>
      <c r="CN674" s="28" t="n">
        <v>2.53</v>
      </c>
      <c r="CO674" s="28" t="n">
        <v>2.21</v>
      </c>
      <c r="CR674" s="28" t="n">
        <v>2.4966</v>
      </c>
      <c r="CS674" s="28" t="n">
        <v>2.11300813157056</v>
      </c>
      <c r="CT674" s="28" t="n">
        <v>2.6716</v>
      </c>
      <c r="CU674" s="28" t="n">
        <v>2.33035</v>
      </c>
      <c r="CV674" s="28" t="n">
        <v>2.2641</v>
      </c>
      <c r="CW674" s="28" t="n">
        <v>2.2566</v>
      </c>
      <c r="CX674" s="28" t="n">
        <v>2.3816</v>
      </c>
      <c r="CY674" s="28" t="n">
        <v>2.4391</v>
      </c>
      <c r="CZ674" s="28" t="n">
        <v>2.5316</v>
      </c>
      <c r="DA674" s="28" t="n">
        <v>2.4776</v>
      </c>
      <c r="DB674" s="28" t="n">
        <v>2.8116</v>
      </c>
      <c r="DC674" s="28" t="n">
        <v>3.3291</v>
      </c>
      <c r="DD674" s="28" t="n">
        <v>2.3766</v>
      </c>
    </row>
    <row r="675" customFormat="false" ht="12.75" hidden="false" customHeight="false" outlineLevel="0" collapsed="false">
      <c r="A675" s="56" t="n">
        <v>36273</v>
      </c>
      <c r="AE675" s="28" t="n">
        <v>2.26457142857143</v>
      </c>
      <c r="AF675" s="28"/>
      <c r="AG675" s="28" t="n">
        <v>2.18957142857143</v>
      </c>
      <c r="CA675" s="28" t="n">
        <v>2.4188</v>
      </c>
      <c r="CB675" s="28"/>
      <c r="CC675" s="28" t="n">
        <v>2.35957142857143</v>
      </c>
      <c r="CD675" s="28" t="n">
        <v>1.95374953902715</v>
      </c>
      <c r="CE675" s="28" t="n">
        <v>2.39707142857143</v>
      </c>
      <c r="CF675" s="28" t="n">
        <v>2.19957142857143</v>
      </c>
      <c r="CG675" s="28" t="n">
        <v>2.11207142857143</v>
      </c>
      <c r="CH675" s="28" t="n">
        <v>1.99457142857143</v>
      </c>
      <c r="CI675" s="28" t="n">
        <v>2.26457142857143</v>
      </c>
      <c r="CJ675" s="28" t="n">
        <v>2.37207142857143</v>
      </c>
      <c r="CK675" s="28" t="n">
        <v>2.40457142857143</v>
      </c>
      <c r="CL675" s="28" t="n">
        <v>1.87507142857143</v>
      </c>
      <c r="CM675" s="28" t="n">
        <v>2.49957142857143</v>
      </c>
      <c r="CN675" s="28" t="n">
        <v>2.59707142857143</v>
      </c>
      <c r="CO675" s="28" t="n">
        <v>2.27457142857143</v>
      </c>
      <c r="CR675" s="28" t="n">
        <v>2.5338</v>
      </c>
      <c r="CS675" s="28" t="n">
        <v>2.12779264383237</v>
      </c>
      <c r="CT675" s="28" t="n">
        <v>2.7138</v>
      </c>
      <c r="CU675" s="28" t="n">
        <v>2.36755</v>
      </c>
      <c r="CV675" s="28" t="n">
        <v>2.2988</v>
      </c>
      <c r="CW675" s="28" t="n">
        <v>2.2938</v>
      </c>
      <c r="CX675" s="28" t="n">
        <v>2.4188</v>
      </c>
      <c r="CY675" s="28" t="n">
        <v>2.4788</v>
      </c>
      <c r="CZ675" s="28" t="n">
        <v>2.5663</v>
      </c>
      <c r="DA675" s="28" t="n">
        <v>2.4908</v>
      </c>
      <c r="DB675" s="28" t="n">
        <v>2.8513</v>
      </c>
      <c r="DC675" s="28" t="n">
        <v>3.3663</v>
      </c>
      <c r="DD675" s="28" t="n">
        <v>2.4138</v>
      </c>
    </row>
    <row r="676" customFormat="false" ht="12.75" hidden="false" customHeight="false" outlineLevel="0" collapsed="false">
      <c r="A676" s="56" t="n">
        <v>36276</v>
      </c>
      <c r="AE676" s="28" t="n">
        <v>2.27042857142857</v>
      </c>
      <c r="AF676" s="28"/>
      <c r="AG676" s="28" t="n">
        <v>2.19792857142857</v>
      </c>
      <c r="CA676" s="28" t="n">
        <v>2.4315</v>
      </c>
      <c r="CB676" s="28"/>
      <c r="CC676" s="28" t="n">
        <v>2.37542857142857</v>
      </c>
      <c r="CD676" s="28" t="n">
        <v>1.96989847178591</v>
      </c>
      <c r="CE676" s="28" t="n">
        <v>2.41042857142857</v>
      </c>
      <c r="CF676" s="28" t="n">
        <v>2.20667857142857</v>
      </c>
      <c r="CG676" s="28" t="n">
        <v>2.11792857142857</v>
      </c>
      <c r="CH676" s="28" t="n">
        <v>2.00167857142857</v>
      </c>
      <c r="CI676" s="28" t="n">
        <v>2.26792857142857</v>
      </c>
      <c r="CJ676" s="28" t="n">
        <v>2.38542857142857</v>
      </c>
      <c r="CK676" s="28" t="n">
        <v>2.42042857142857</v>
      </c>
      <c r="CL676" s="28" t="n">
        <v>1.93442857142857</v>
      </c>
      <c r="CM676" s="28" t="n">
        <v>2.51542857142857</v>
      </c>
      <c r="CN676" s="28" t="n">
        <v>2.61542857142857</v>
      </c>
      <c r="CO676" s="28" t="n">
        <v>2.28042857142857</v>
      </c>
      <c r="CR676" s="28" t="n">
        <v>2.549</v>
      </c>
      <c r="CS676" s="28" t="n">
        <v>2.1547897498979</v>
      </c>
      <c r="CT676" s="28" t="n">
        <v>2.7315</v>
      </c>
      <c r="CU676" s="28" t="n">
        <v>2.38025</v>
      </c>
      <c r="CV676" s="28" t="n">
        <v>2.31275</v>
      </c>
      <c r="CW676" s="28" t="n">
        <v>2.299</v>
      </c>
      <c r="CX676" s="28" t="n">
        <v>2.4315</v>
      </c>
      <c r="CY676" s="28" t="n">
        <v>2.4915</v>
      </c>
      <c r="CZ676" s="28" t="n">
        <v>2.579</v>
      </c>
      <c r="DA676" s="28" t="n">
        <v>2.516</v>
      </c>
      <c r="DB676" s="28" t="n">
        <v>2.874</v>
      </c>
      <c r="DC676" s="28" t="n">
        <v>3.399</v>
      </c>
      <c r="DD676" s="28" t="n">
        <v>2.429</v>
      </c>
    </row>
    <row r="677" customFormat="false" ht="12.75" hidden="false" customHeight="false" outlineLevel="0" collapsed="false">
      <c r="A677" s="56" t="n">
        <v>36277</v>
      </c>
      <c r="AE677" s="28" t="n">
        <v>2.27814285714286</v>
      </c>
      <c r="AF677" s="28"/>
      <c r="AG677" s="28" t="n">
        <v>2.21064285714286</v>
      </c>
      <c r="CA677" s="28" t="n">
        <v>2.4422</v>
      </c>
      <c r="CB677" s="28"/>
      <c r="CC677" s="28" t="n">
        <v>2.38814285714286</v>
      </c>
      <c r="CD677" s="28" t="n">
        <v>2.02823392483747</v>
      </c>
      <c r="CE677" s="28" t="n">
        <v>2.41814285714286</v>
      </c>
      <c r="CF677" s="28" t="n">
        <v>2.20814285714286</v>
      </c>
      <c r="CG677" s="28" t="n">
        <v>2.11314285714286</v>
      </c>
      <c r="CH677" s="28" t="n">
        <v>1.99814285714286</v>
      </c>
      <c r="CI677" s="28" t="n">
        <v>2.27814285714286</v>
      </c>
      <c r="CJ677" s="28" t="n">
        <v>2.39314285714286</v>
      </c>
      <c r="CK677" s="28" t="n">
        <v>2.43314285714286</v>
      </c>
      <c r="CL677" s="28" t="n">
        <v>1.95814285714286</v>
      </c>
      <c r="CM677" s="28" t="n">
        <v>2.52564285714286</v>
      </c>
      <c r="CN677" s="28" t="n">
        <v>2.62314285714286</v>
      </c>
      <c r="CO677" s="28" t="n">
        <v>2.29314285714286</v>
      </c>
      <c r="CR677" s="28" t="n">
        <v>2.5622</v>
      </c>
      <c r="CS677" s="28" t="n">
        <v>2.18570939627685</v>
      </c>
      <c r="CT677" s="28" t="n">
        <v>2.7447</v>
      </c>
      <c r="CU677" s="28" t="n">
        <v>2.3922</v>
      </c>
      <c r="CV677" s="28" t="n">
        <v>2.3197</v>
      </c>
      <c r="CW677" s="28" t="n">
        <v>2.3072</v>
      </c>
      <c r="CX677" s="28" t="n">
        <v>2.4422</v>
      </c>
      <c r="CY677" s="28" t="n">
        <v>2.5022</v>
      </c>
      <c r="CZ677" s="28" t="n">
        <v>2.5897</v>
      </c>
      <c r="DA677" s="28" t="n">
        <v>2.5362</v>
      </c>
      <c r="DB677" s="28" t="n">
        <v>2.8872</v>
      </c>
      <c r="DC677" s="28" t="n">
        <v>3.4122</v>
      </c>
      <c r="DD677" s="28" t="n">
        <v>2.4422</v>
      </c>
    </row>
    <row r="678" customFormat="false" ht="12.75" hidden="false" customHeight="false" outlineLevel="0" collapsed="false">
      <c r="A678" s="56" t="n">
        <v>36278</v>
      </c>
      <c r="AE678" s="28" t="n">
        <v>2.27785714285714</v>
      </c>
      <c r="AF678" s="28"/>
      <c r="AG678" s="28" t="n">
        <v>2.20785714285714</v>
      </c>
      <c r="CA678" s="28" t="n">
        <v>2.4422</v>
      </c>
      <c r="CB678" s="28"/>
      <c r="CC678" s="28" t="n">
        <v>2.38785714285714</v>
      </c>
      <c r="CD678" s="28" t="n">
        <v>2.00587826078966</v>
      </c>
      <c r="CE678" s="28" t="n">
        <v>2.41785714285714</v>
      </c>
      <c r="CF678" s="28" t="n">
        <v>2.21285714285714</v>
      </c>
      <c r="CG678" s="28" t="n">
        <v>2.11785714285714</v>
      </c>
      <c r="CH678" s="28" t="n">
        <v>1.99785714285714</v>
      </c>
      <c r="CI678" s="28" t="n">
        <v>2.27535714285714</v>
      </c>
      <c r="CJ678" s="28" t="n">
        <v>2.39285714285714</v>
      </c>
      <c r="CK678" s="28" t="n">
        <v>2.40785714285714</v>
      </c>
      <c r="CL678" s="28" t="n">
        <v>1.96152380952381</v>
      </c>
      <c r="CM678" s="28" t="n">
        <v>2.52535714285714</v>
      </c>
      <c r="CN678" s="28" t="n">
        <v>2.61785714285714</v>
      </c>
      <c r="CO678" s="28" t="n">
        <v>2.28785714285714</v>
      </c>
      <c r="CR678" s="28" t="n">
        <v>2.5622</v>
      </c>
      <c r="CS678" s="28" t="n">
        <v>2.16792496945349</v>
      </c>
      <c r="CT678" s="28" t="n">
        <v>2.7447</v>
      </c>
      <c r="CU678" s="28" t="n">
        <v>2.3872</v>
      </c>
      <c r="CV678" s="28" t="n">
        <v>2.3172</v>
      </c>
      <c r="CW678" s="28" t="n">
        <v>2.2972</v>
      </c>
      <c r="CX678" s="28" t="n">
        <v>2.4422</v>
      </c>
      <c r="CY678" s="28" t="n">
        <v>2.4997</v>
      </c>
      <c r="CZ678" s="28" t="n">
        <v>2.5822</v>
      </c>
      <c r="DA678" s="28" t="n">
        <v>2.5242</v>
      </c>
      <c r="DB678" s="28" t="n">
        <v>2.8872</v>
      </c>
      <c r="DC678" s="28" t="n">
        <v>3.4122</v>
      </c>
      <c r="DD678" s="28" t="n">
        <v>2.4397</v>
      </c>
    </row>
    <row r="679" customFormat="false" ht="12.75" hidden="false" customHeight="false" outlineLevel="0" collapsed="false">
      <c r="A679" s="56" t="n">
        <v>36279</v>
      </c>
      <c r="AE679" s="28" t="n">
        <v>2.21128571428571</v>
      </c>
      <c r="AF679" s="28"/>
      <c r="AG679" s="28" t="n">
        <v>2.14128571428571</v>
      </c>
      <c r="CA679" s="28" t="n">
        <v>2.3836</v>
      </c>
      <c r="CB679" s="28"/>
      <c r="CC679" s="28" t="n">
        <v>2.32128571428571</v>
      </c>
      <c r="CD679" s="28" t="n">
        <v>1.93368332615569</v>
      </c>
      <c r="CE679" s="28" t="n">
        <v>2.34878571428571</v>
      </c>
      <c r="CF679" s="28" t="n">
        <v>2.15128571428571</v>
      </c>
      <c r="CG679" s="28" t="n">
        <v>2.05628571428571</v>
      </c>
      <c r="CH679" s="28" t="n">
        <v>1.93628571428571</v>
      </c>
      <c r="CI679" s="28" t="n">
        <v>2.20878571428572</v>
      </c>
      <c r="CJ679" s="28" t="n">
        <v>2.32628571428571</v>
      </c>
      <c r="CK679" s="28" t="n">
        <v>2.34628571428571</v>
      </c>
      <c r="CL679" s="28" t="n">
        <v>1.88578571428571</v>
      </c>
      <c r="CM679" s="28" t="n">
        <v>2.45878571428572</v>
      </c>
      <c r="CN679" s="28" t="n">
        <v>2.55128571428571</v>
      </c>
      <c r="CO679" s="28" t="n">
        <v>2.22878571428572</v>
      </c>
      <c r="CR679" s="28" t="n">
        <v>2.5036</v>
      </c>
      <c r="CS679" s="28" t="n">
        <v>2.10015949793679</v>
      </c>
      <c r="CT679" s="28" t="n">
        <v>2.6836</v>
      </c>
      <c r="CU679" s="28" t="n">
        <v>2.3286</v>
      </c>
      <c r="CV679" s="28" t="n">
        <v>2.2586</v>
      </c>
      <c r="CW679" s="28" t="n">
        <v>2.2436</v>
      </c>
      <c r="CX679" s="28" t="n">
        <v>2.3861</v>
      </c>
      <c r="CY679" s="28" t="n">
        <v>2.4436</v>
      </c>
      <c r="CZ679" s="28" t="n">
        <v>2.5236</v>
      </c>
      <c r="DA679" s="28" t="n">
        <v>2.4636</v>
      </c>
      <c r="DB679" s="28" t="n">
        <v>2.8186</v>
      </c>
      <c r="DC679" s="28" t="n">
        <v>3.3536</v>
      </c>
      <c r="DD679" s="28" t="n">
        <v>2.3836</v>
      </c>
    </row>
    <row r="680" customFormat="false" ht="12.75" hidden="false" customHeight="false" outlineLevel="0" collapsed="false">
      <c r="A680" s="56" t="n">
        <v>36280</v>
      </c>
      <c r="AE680" s="28" t="n">
        <v>2.29642857142857</v>
      </c>
      <c r="AF680" s="28"/>
      <c r="AG680" s="28" t="n">
        <v>2.22642857142857</v>
      </c>
      <c r="CA680" s="28" t="n">
        <v>2.3458</v>
      </c>
      <c r="CB680" s="28"/>
      <c r="CC680" s="28" t="n">
        <v>2.40642857142857</v>
      </c>
      <c r="CD680" s="28" t="n">
        <v>2.0135360771082</v>
      </c>
      <c r="CE680" s="28" t="n">
        <v>2.43642857142857</v>
      </c>
      <c r="CF680" s="28" t="n">
        <v>2.23642857142857</v>
      </c>
      <c r="CG680" s="28" t="n">
        <v>2.12642857142857</v>
      </c>
      <c r="CH680" s="28" t="n">
        <v>2.01142857142857</v>
      </c>
      <c r="CI680" s="28" t="n">
        <v>2.29392857142857</v>
      </c>
      <c r="CJ680" s="28" t="n">
        <v>2.41392857142857</v>
      </c>
      <c r="CK680" s="28" t="n">
        <v>2.43142857142857</v>
      </c>
      <c r="CL680" s="28" t="n">
        <v>1.97642857142857</v>
      </c>
      <c r="CM680" s="28" t="n">
        <v>2.54142857142857</v>
      </c>
      <c r="CN680" s="28" t="n">
        <v>2.63642857142857</v>
      </c>
      <c r="CO680" s="28" t="n">
        <v>2.30892857142857</v>
      </c>
      <c r="CR680" s="28" t="n">
        <v>2.4658</v>
      </c>
      <c r="CS680" s="28" t="n">
        <v>2.08301031308895</v>
      </c>
      <c r="CT680" s="28" t="n">
        <v>2.6433</v>
      </c>
      <c r="CU680" s="28" t="n">
        <v>2.2908</v>
      </c>
      <c r="CV680" s="28" t="n">
        <v>2.2258</v>
      </c>
      <c r="CW680" s="28" t="n">
        <v>2.2058</v>
      </c>
      <c r="CX680" s="28" t="n">
        <v>2.3483</v>
      </c>
      <c r="CY680" s="28" t="n">
        <v>2.4058</v>
      </c>
      <c r="CZ680" s="28" t="n">
        <v>2.4858</v>
      </c>
      <c r="DA680" s="28" t="n">
        <v>2.4248</v>
      </c>
      <c r="DB680" s="28" t="n">
        <v>2.7808</v>
      </c>
      <c r="DC680" s="28" t="n">
        <v>3.2958</v>
      </c>
      <c r="DD680" s="28" t="n">
        <v>2.3458</v>
      </c>
    </row>
    <row r="681" customFormat="false" ht="12.75" hidden="false" customHeight="false" outlineLevel="0" collapsed="false">
      <c r="A681" s="56" t="n">
        <v>36283</v>
      </c>
      <c r="AE681" s="28" t="n">
        <v>2.345</v>
      </c>
      <c r="AF681" s="28"/>
      <c r="AG681" s="28" t="n">
        <v>2.275</v>
      </c>
      <c r="CA681" s="28" t="n">
        <v>2.3748</v>
      </c>
      <c r="CB681" s="28"/>
      <c r="CC681" s="28" t="n">
        <v>2.455</v>
      </c>
      <c r="CD681" s="28" t="n">
        <v>2.06210750567963</v>
      </c>
      <c r="CE681" s="28" t="n">
        <v>2.49</v>
      </c>
      <c r="CF681" s="28" t="n">
        <v>2.28</v>
      </c>
      <c r="CG681" s="28" t="n">
        <v>2.175</v>
      </c>
      <c r="CH681" s="28" t="n">
        <v>2.0625</v>
      </c>
      <c r="CI681" s="28" t="n">
        <v>2.34</v>
      </c>
      <c r="CJ681" s="28" t="n">
        <v>2.4625</v>
      </c>
      <c r="CK681" s="28" t="n">
        <v>2.475</v>
      </c>
      <c r="CL681" s="28" t="n">
        <v>2.025</v>
      </c>
      <c r="CM681" s="28" t="n">
        <v>2.59</v>
      </c>
      <c r="CN681" s="28" t="n">
        <v>2.685</v>
      </c>
      <c r="CO681" s="28" t="n">
        <v>2.3575</v>
      </c>
      <c r="CR681" s="28" t="n">
        <v>2.4948</v>
      </c>
      <c r="CS681" s="28" t="n">
        <v>2.11201031308895</v>
      </c>
      <c r="CT681" s="28" t="n">
        <v>2.6748</v>
      </c>
      <c r="CU681" s="28" t="n">
        <v>2.3198</v>
      </c>
      <c r="CV681" s="28" t="n">
        <v>2.2348</v>
      </c>
      <c r="CW681" s="28" t="n">
        <v>2.2248</v>
      </c>
      <c r="CX681" s="28" t="n">
        <v>2.3748</v>
      </c>
      <c r="CY681" s="28" t="n">
        <v>2.4348</v>
      </c>
      <c r="CZ681" s="28" t="n">
        <v>2.5048</v>
      </c>
      <c r="DA681" s="28" t="n">
        <v>2.4538</v>
      </c>
      <c r="DB681" s="28" t="n">
        <v>2.8148</v>
      </c>
      <c r="DC681" s="28" t="n">
        <v>3.3223</v>
      </c>
      <c r="DD681" s="28" t="n">
        <v>2.3748</v>
      </c>
    </row>
    <row r="682" customFormat="false" ht="12.75" hidden="false" customHeight="false" outlineLevel="0" collapsed="false">
      <c r="A682" s="56" t="n">
        <v>36284</v>
      </c>
      <c r="AE682" s="28" t="n">
        <v>2.344</v>
      </c>
      <c r="AF682" s="28"/>
      <c r="AG682" s="28" t="n">
        <v>2.279</v>
      </c>
      <c r="CA682" s="28" t="n">
        <v>2.3849</v>
      </c>
      <c r="CB682" s="28"/>
      <c r="CC682" s="28" t="n">
        <v>2.459</v>
      </c>
      <c r="CD682" s="28" t="n">
        <v>2.07331310203479</v>
      </c>
      <c r="CE682" s="28" t="n">
        <v>2.494</v>
      </c>
      <c r="CF682" s="28" t="n">
        <v>2.279</v>
      </c>
      <c r="CG682" s="28" t="n">
        <v>2.1765</v>
      </c>
      <c r="CH682" s="28" t="n">
        <v>2.0665</v>
      </c>
      <c r="CI682" s="28" t="n">
        <v>2.344</v>
      </c>
      <c r="CJ682" s="28" t="n">
        <v>2.4665</v>
      </c>
      <c r="CK682" s="28" t="n">
        <v>2.479</v>
      </c>
      <c r="CL682" s="28" t="n">
        <v>2.029</v>
      </c>
      <c r="CM682" s="28" t="n">
        <v>2.5965</v>
      </c>
      <c r="CN682" s="28" t="n">
        <v>2.689</v>
      </c>
      <c r="CO682" s="28" t="n">
        <v>2.3565</v>
      </c>
      <c r="CR682" s="28" t="n">
        <v>2.5024</v>
      </c>
      <c r="CS682" s="28" t="n">
        <v>2.11084728765651</v>
      </c>
      <c r="CT682" s="28" t="n">
        <v>2.6849</v>
      </c>
      <c r="CU682" s="28" t="n">
        <v>2.3274</v>
      </c>
      <c r="CV682" s="28" t="n">
        <v>2.2424</v>
      </c>
      <c r="CW682" s="28" t="n">
        <v>2.2324</v>
      </c>
      <c r="CX682" s="28" t="n">
        <v>2.3849</v>
      </c>
      <c r="CY682" s="28" t="n">
        <v>2.4424</v>
      </c>
      <c r="CZ682" s="28" t="n">
        <v>2.5124</v>
      </c>
      <c r="DA682" s="28" t="n">
        <v>2.4324</v>
      </c>
      <c r="DB682" s="28" t="n">
        <v>2.8274</v>
      </c>
      <c r="DC682" s="28" t="n">
        <v>3.3424</v>
      </c>
      <c r="DD682" s="28" t="n">
        <v>2.3824</v>
      </c>
    </row>
    <row r="683" customFormat="false" ht="12.75" hidden="false" customHeight="false" outlineLevel="0" collapsed="false">
      <c r="A683" s="56" t="n">
        <v>36285</v>
      </c>
      <c r="AE683" s="28" t="n">
        <v>2.227</v>
      </c>
      <c r="AF683" s="28"/>
      <c r="AG683" s="28" t="n">
        <v>2.157</v>
      </c>
      <c r="CA683" s="28" t="n">
        <v>2.4875</v>
      </c>
      <c r="CB683" s="28"/>
      <c r="CC683" s="28" t="n">
        <v>2.337</v>
      </c>
      <c r="CD683" s="28" t="n">
        <v>1.93925641123301</v>
      </c>
      <c r="CE683" s="28" t="n">
        <v>2.377</v>
      </c>
      <c r="CF683" s="28" t="n">
        <v>2.1745</v>
      </c>
      <c r="CG683" s="28" t="n">
        <v>2.0595</v>
      </c>
      <c r="CH683" s="28" t="n">
        <v>1.96325</v>
      </c>
      <c r="CI683" s="28" t="n">
        <v>2.227</v>
      </c>
      <c r="CJ683" s="28" t="n">
        <v>2.347</v>
      </c>
      <c r="CK683" s="28" t="n">
        <v>2.382</v>
      </c>
      <c r="CL683" s="28" t="n">
        <v>1.91</v>
      </c>
      <c r="CM683" s="28" t="n">
        <v>2.4745</v>
      </c>
      <c r="CN683" s="28" t="n">
        <v>2.567</v>
      </c>
      <c r="CO683" s="28" t="n">
        <v>2.242</v>
      </c>
      <c r="CR683" s="28" t="n">
        <v>2.605</v>
      </c>
      <c r="CS683" s="28" t="n">
        <v>2.17984085322809</v>
      </c>
      <c r="CT683" s="28" t="n">
        <v>2.79</v>
      </c>
      <c r="CU683" s="28" t="n">
        <v>2.435</v>
      </c>
      <c r="CV683" s="28" t="n">
        <v>2.3475</v>
      </c>
      <c r="CW683" s="28" t="n">
        <v>2.345</v>
      </c>
      <c r="CX683" s="28" t="n">
        <v>2.4875</v>
      </c>
      <c r="CY683" s="28" t="n">
        <v>2.5475</v>
      </c>
      <c r="CZ683" s="28" t="n">
        <v>2.63</v>
      </c>
      <c r="DA683" s="28" t="n">
        <v>2.505</v>
      </c>
      <c r="DB683" s="28" t="n">
        <v>2.93</v>
      </c>
      <c r="DC683" s="28" t="n">
        <v>3.45</v>
      </c>
      <c r="DD683" s="28" t="n">
        <v>2.485</v>
      </c>
    </row>
    <row r="684" customFormat="false" ht="12.75" hidden="false" customHeight="false" outlineLevel="0" collapsed="false">
      <c r="A684" s="56" t="n">
        <v>36286</v>
      </c>
      <c r="AE684" s="28" t="n">
        <v>2.28742857142857</v>
      </c>
      <c r="AF684" s="28"/>
      <c r="AG684" s="28" t="n">
        <v>2.22242857142857</v>
      </c>
      <c r="CA684" s="28" t="n">
        <v>2.3623</v>
      </c>
      <c r="CB684" s="28"/>
      <c r="CC684" s="28" t="n">
        <v>2.39742857142857</v>
      </c>
      <c r="CD684" s="28" t="n">
        <v>1.97591339481587</v>
      </c>
      <c r="CE684" s="28" t="n">
        <v>2.43992857142857</v>
      </c>
      <c r="CF684" s="28" t="n">
        <v>2.22742857142857</v>
      </c>
      <c r="CG684" s="28" t="n">
        <v>2.12742857142857</v>
      </c>
      <c r="CH684" s="28" t="n">
        <v>2.01742857142857</v>
      </c>
      <c r="CI684" s="28" t="n">
        <v>2.28742857142857</v>
      </c>
      <c r="CJ684" s="28" t="n">
        <v>2.40742857142857</v>
      </c>
      <c r="CK684" s="28" t="n">
        <v>2.41742857142857</v>
      </c>
      <c r="CL684" s="28" t="n">
        <v>1.94742857142857</v>
      </c>
      <c r="CM684" s="28" t="n">
        <v>2.53492857142857</v>
      </c>
      <c r="CN684" s="28" t="n">
        <v>2.62742857142857</v>
      </c>
      <c r="CO684" s="28" t="n">
        <v>2.29742857142857</v>
      </c>
      <c r="CR684" s="28" t="n">
        <v>2.4798</v>
      </c>
      <c r="CS684" s="28" t="n">
        <v>2.0498</v>
      </c>
      <c r="CT684" s="28" t="n">
        <v>2.6698</v>
      </c>
      <c r="CU684" s="28" t="n">
        <v>2.3048</v>
      </c>
      <c r="CV684" s="28" t="n">
        <v>2.2173</v>
      </c>
      <c r="CW684" s="28" t="n">
        <v>2.2173</v>
      </c>
      <c r="CX684" s="28" t="n">
        <v>2.3623</v>
      </c>
      <c r="CY684" s="28" t="n">
        <v>2.4223</v>
      </c>
      <c r="CZ684" s="28" t="n">
        <v>2.4898</v>
      </c>
      <c r="DA684" s="28" t="n">
        <v>2.3498</v>
      </c>
      <c r="DB684" s="28" t="n">
        <v>2.8098</v>
      </c>
      <c r="DC684" s="28" t="n">
        <v>3.3298</v>
      </c>
      <c r="DD684" s="28" t="n">
        <v>2.3598</v>
      </c>
    </row>
    <row r="685" customFormat="false" ht="12.75" hidden="false" customHeight="false" outlineLevel="0" collapsed="false">
      <c r="A685" s="56" t="n">
        <v>36287</v>
      </c>
      <c r="AE685" s="28" t="n">
        <v>2.268</v>
      </c>
      <c r="AF685" s="28"/>
      <c r="AG685" s="28" t="n">
        <v>2.203</v>
      </c>
      <c r="CA685" s="28" t="n">
        <v>2.4945</v>
      </c>
      <c r="CB685" s="28"/>
      <c r="CC685" s="28" t="n">
        <v>2.378</v>
      </c>
      <c r="CD685" s="28" t="n">
        <v>1.9389360962017</v>
      </c>
      <c r="CE685" s="28" t="n">
        <v>2.423</v>
      </c>
      <c r="CF685" s="28" t="n">
        <v>2.218</v>
      </c>
      <c r="CG685" s="28" t="n">
        <v>2.108</v>
      </c>
      <c r="CH685" s="28" t="n">
        <v>2.003</v>
      </c>
      <c r="CI685" s="28" t="n">
        <v>2.268</v>
      </c>
      <c r="CJ685" s="28" t="n">
        <v>2.388</v>
      </c>
      <c r="CK685" s="28" t="n">
        <v>2.423</v>
      </c>
      <c r="CL685" s="28" t="n">
        <v>1.91</v>
      </c>
      <c r="CM685" s="28" t="n">
        <v>2.5155</v>
      </c>
      <c r="CN685" s="28" t="n">
        <v>2.608</v>
      </c>
      <c r="CO685" s="28" t="n">
        <v>2.2805</v>
      </c>
      <c r="CR685" s="28" t="n">
        <v>2.612</v>
      </c>
      <c r="CS685" s="28" t="n">
        <v>2.18492052631684</v>
      </c>
      <c r="CT685" s="28" t="n">
        <v>2.8095</v>
      </c>
      <c r="CU685" s="28" t="n">
        <v>2.4445</v>
      </c>
      <c r="CV685" s="28" t="n">
        <v>2.352</v>
      </c>
      <c r="CW685" s="28" t="n">
        <v>2.3495</v>
      </c>
      <c r="CX685" s="28" t="n">
        <v>2.4945</v>
      </c>
      <c r="CY685" s="28" t="n">
        <v>2.5545</v>
      </c>
      <c r="CZ685" s="28" t="n">
        <v>2.622</v>
      </c>
      <c r="DA685" s="28" t="n">
        <v>2.485</v>
      </c>
      <c r="DB685" s="28" t="n">
        <v>2.947</v>
      </c>
      <c r="DC685" s="28" t="n">
        <v>3.467</v>
      </c>
      <c r="DD685" s="28" t="n">
        <v>2.487</v>
      </c>
    </row>
    <row r="686" customFormat="false" ht="12.75" hidden="false" customHeight="false" outlineLevel="0" collapsed="false">
      <c r="A686" s="56" t="n">
        <v>36290</v>
      </c>
      <c r="AE686" s="28" t="n">
        <v>2.18</v>
      </c>
      <c r="AF686" s="28"/>
      <c r="AG686" s="28" t="n">
        <v>2.115</v>
      </c>
      <c r="CA686" s="28" t="n">
        <v>2.466</v>
      </c>
      <c r="CB686" s="28"/>
      <c r="CC686" s="28" t="n">
        <v>2.29</v>
      </c>
      <c r="CD686" s="28" t="n">
        <v>1.92446642384199</v>
      </c>
      <c r="CE686" s="28" t="n">
        <v>2.3325</v>
      </c>
      <c r="CF686" s="28" t="n">
        <v>2.1425</v>
      </c>
      <c r="CG686" s="28" t="n">
        <v>2.03125</v>
      </c>
      <c r="CH686" s="28" t="n">
        <v>1.93125</v>
      </c>
      <c r="CI686" s="28" t="n">
        <v>2.18</v>
      </c>
      <c r="CJ686" s="28" t="n">
        <v>2.3</v>
      </c>
      <c r="CK686" s="28" t="n">
        <v>2.315</v>
      </c>
      <c r="CL686" s="28" t="n">
        <v>1.885</v>
      </c>
      <c r="CM686" s="28" t="n">
        <v>2.4275</v>
      </c>
      <c r="CN686" s="28" t="n">
        <v>2.52</v>
      </c>
      <c r="CO686" s="28" t="n">
        <v>2.195</v>
      </c>
      <c r="CR686" s="28" t="n">
        <v>2.581</v>
      </c>
      <c r="CS686" s="28" t="n">
        <v>2.1921553624967</v>
      </c>
      <c r="CT686" s="28" t="n">
        <v>2.7685</v>
      </c>
      <c r="CU686" s="28" t="n">
        <v>2.4185</v>
      </c>
      <c r="CV686" s="28" t="n">
        <v>2.3235</v>
      </c>
      <c r="CW686" s="28" t="n">
        <v>2.32725</v>
      </c>
      <c r="CX686" s="28" t="n">
        <v>2.466</v>
      </c>
      <c r="CY686" s="28" t="n">
        <v>2.5235</v>
      </c>
      <c r="CZ686" s="28" t="n">
        <v>2.5885</v>
      </c>
      <c r="DA686" s="28" t="n">
        <v>2.4575</v>
      </c>
      <c r="DB686" s="28" t="n">
        <v>2.916</v>
      </c>
      <c r="DC686" s="28" t="n">
        <v>3.426</v>
      </c>
      <c r="DD686" s="28" t="n">
        <v>2.461</v>
      </c>
    </row>
    <row r="687" customFormat="false" ht="12.75" hidden="false" customHeight="false" outlineLevel="0" collapsed="false">
      <c r="A687" s="56" t="n">
        <v>36291</v>
      </c>
      <c r="AE687" s="28" t="n">
        <v>2.141</v>
      </c>
      <c r="AF687" s="28"/>
      <c r="AG687" s="28" t="n">
        <v>2.071</v>
      </c>
      <c r="CA687" s="28" t="n">
        <v>2.4395</v>
      </c>
      <c r="CB687" s="28"/>
      <c r="CC687" s="28" t="n">
        <v>2.246</v>
      </c>
      <c r="CD687" s="28" t="n">
        <v>1.92446642384199</v>
      </c>
      <c r="CE687" s="28" t="n">
        <v>2.291</v>
      </c>
      <c r="CF687" s="28" t="n">
        <v>2.101</v>
      </c>
      <c r="CG687" s="28" t="n">
        <v>1.99975</v>
      </c>
      <c r="CH687" s="28" t="n">
        <v>1.901</v>
      </c>
      <c r="CI687" s="28" t="n">
        <v>2.141</v>
      </c>
      <c r="CJ687" s="28" t="n">
        <v>2.256</v>
      </c>
      <c r="CK687" s="28" t="n">
        <v>2.271</v>
      </c>
      <c r="CL687" s="28" t="n">
        <v>1.825</v>
      </c>
      <c r="CM687" s="28" t="n">
        <v>2.3785</v>
      </c>
      <c r="CN687" s="28" t="n">
        <v>2.466</v>
      </c>
      <c r="CO687" s="28" t="n">
        <v>2.1535</v>
      </c>
      <c r="CR687" s="28" t="n">
        <v>2.557</v>
      </c>
      <c r="CS687" s="28" t="n">
        <v>2.1921553624967</v>
      </c>
      <c r="CT687" s="28" t="n">
        <v>2.7345</v>
      </c>
      <c r="CU687" s="28" t="n">
        <v>2.3895</v>
      </c>
      <c r="CV687" s="28" t="n">
        <v>2.3095</v>
      </c>
      <c r="CW687" s="28" t="n">
        <v>2.30825</v>
      </c>
      <c r="CX687" s="28" t="n">
        <v>2.4395</v>
      </c>
      <c r="CY687" s="28" t="n">
        <v>2.4995</v>
      </c>
      <c r="CZ687" s="28" t="n">
        <v>2.577</v>
      </c>
      <c r="DA687" s="28" t="n">
        <v>2.42</v>
      </c>
      <c r="DB687" s="28" t="n">
        <v>2.8695</v>
      </c>
      <c r="DC687" s="28" t="n">
        <v>3.382</v>
      </c>
      <c r="DD687" s="28" t="n">
        <v>2.4345</v>
      </c>
    </row>
    <row r="688" customFormat="false" ht="12.75" hidden="false" customHeight="false" outlineLevel="0" collapsed="false">
      <c r="A688" s="56" t="n">
        <v>36292</v>
      </c>
      <c r="AE688" s="28" t="n">
        <v>2.2175</v>
      </c>
      <c r="AF688" s="28"/>
      <c r="AG688" s="28" t="n">
        <v>2.15</v>
      </c>
      <c r="CA688" s="28" t="n">
        <v>2.4925</v>
      </c>
      <c r="CB688" s="28"/>
      <c r="CC688" s="28" t="n">
        <v>2.325</v>
      </c>
      <c r="CD688" s="28" t="n">
        <v>1.92446642384199</v>
      </c>
      <c r="CE688" s="28" t="n">
        <v>2.37</v>
      </c>
      <c r="CF688" s="28" t="n">
        <v>2.1725</v>
      </c>
      <c r="CG688" s="28" t="n">
        <v>2.07</v>
      </c>
      <c r="CH688" s="28" t="n">
        <v>1.97</v>
      </c>
      <c r="CI688" s="28" t="n">
        <v>2.2175</v>
      </c>
      <c r="CJ688" s="28" t="n">
        <v>2.335</v>
      </c>
      <c r="CK688" s="28" t="n">
        <v>2.35</v>
      </c>
      <c r="CL688" s="28" t="n">
        <v>1.895</v>
      </c>
      <c r="CM688" s="28" t="n">
        <v>2.455</v>
      </c>
      <c r="CN688" s="28" t="n">
        <v>2.54</v>
      </c>
      <c r="CO688" s="28" t="n">
        <v>2.2325</v>
      </c>
      <c r="CR688" s="28" t="n">
        <v>2.61</v>
      </c>
      <c r="CS688" s="28" t="n">
        <v>2.1915553624967</v>
      </c>
      <c r="CT688" s="28" t="n">
        <v>2.795</v>
      </c>
      <c r="CU688" s="28" t="n">
        <v>2.44</v>
      </c>
      <c r="CV688" s="28" t="n">
        <v>2.3525</v>
      </c>
      <c r="CW688" s="28" t="n">
        <v>2.35125</v>
      </c>
      <c r="CX688" s="28" t="n">
        <v>2.4925</v>
      </c>
      <c r="CY688" s="28" t="n">
        <v>2.5525</v>
      </c>
      <c r="CZ688" s="28" t="n">
        <v>2.63</v>
      </c>
      <c r="DA688" s="28" t="n">
        <v>2.5044</v>
      </c>
      <c r="DB688" s="28" t="n">
        <v>2.9175</v>
      </c>
      <c r="DC688" s="28" t="n">
        <v>3.41</v>
      </c>
      <c r="DD688" s="28" t="n">
        <v>2.4875</v>
      </c>
    </row>
    <row r="689" customFormat="false" ht="12.75" hidden="false" customHeight="false" outlineLevel="0" collapsed="false">
      <c r="A689" s="56" t="n">
        <v>36293</v>
      </c>
      <c r="AE689" s="28" t="n">
        <v>2.2277</v>
      </c>
      <c r="AF689" s="28"/>
      <c r="AG689" s="28" t="n">
        <v>2.1602</v>
      </c>
      <c r="CA689" s="28" t="n">
        <v>2.4959</v>
      </c>
      <c r="CB689" s="28"/>
      <c r="CC689" s="28" t="n">
        <v>2.3352</v>
      </c>
      <c r="CD689" s="28" t="n">
        <v>1.9652</v>
      </c>
      <c r="CE689" s="28" t="n">
        <v>2.3802</v>
      </c>
      <c r="CF689" s="28" t="n">
        <v>2.1902</v>
      </c>
      <c r="CG689" s="28" t="n">
        <v>2.08895</v>
      </c>
      <c r="CH689" s="28" t="n">
        <v>1.9852</v>
      </c>
      <c r="CI689" s="28" t="n">
        <v>2.2277</v>
      </c>
      <c r="CJ689" s="28" t="n">
        <v>2.3452</v>
      </c>
      <c r="CK689" s="28" t="n">
        <v>2.3602</v>
      </c>
      <c r="CL689" s="28" t="n">
        <v>1.9202</v>
      </c>
      <c r="CM689" s="28" t="n">
        <v>2.4652</v>
      </c>
      <c r="CN689" s="28" t="n">
        <v>2.5452</v>
      </c>
      <c r="CO689" s="28" t="n">
        <v>2.2427</v>
      </c>
      <c r="CR689" s="28" t="n">
        <v>2.6134</v>
      </c>
      <c r="CS689" s="28" t="n">
        <v>2.2134</v>
      </c>
      <c r="CT689" s="28" t="n">
        <v>2.7884</v>
      </c>
      <c r="CU689" s="28" t="n">
        <v>2.4459</v>
      </c>
      <c r="CV689" s="28" t="n">
        <v>2.3659</v>
      </c>
      <c r="CW689" s="28" t="n">
        <v>2.3559</v>
      </c>
      <c r="CX689" s="28" t="n">
        <v>2.4959</v>
      </c>
      <c r="CY689" s="28" t="n">
        <v>2.5559</v>
      </c>
      <c r="CZ689" s="28" t="n">
        <v>2.6334</v>
      </c>
      <c r="DA689" s="28" t="n">
        <v>2.5034</v>
      </c>
      <c r="DB689" s="28" t="n">
        <v>2.9209</v>
      </c>
      <c r="DC689" s="28" t="n">
        <v>3.3734</v>
      </c>
      <c r="DD689" s="28" t="n">
        <v>2.4909</v>
      </c>
    </row>
    <row r="690" customFormat="false" ht="12.75" hidden="false" customHeight="false" outlineLevel="0" collapsed="false">
      <c r="A690" s="56" t="n">
        <v>36294</v>
      </c>
      <c r="AE690" s="28" t="n">
        <v>2.2781</v>
      </c>
      <c r="AF690" s="28"/>
      <c r="AG690" s="28" t="n">
        <v>2.2106</v>
      </c>
      <c r="CA690" s="28" t="n">
        <v>2.5288</v>
      </c>
      <c r="CB690" s="28"/>
      <c r="CC690" s="28" t="n">
        <v>2.3856</v>
      </c>
      <c r="CD690" s="28" t="n">
        <v>1.98112953708675</v>
      </c>
      <c r="CE690" s="28" t="n">
        <v>2.4281</v>
      </c>
      <c r="CF690" s="28" t="n">
        <v>2.2356</v>
      </c>
      <c r="CG690" s="28" t="n">
        <v>2.1306</v>
      </c>
      <c r="CH690" s="28" t="n">
        <v>2.0281</v>
      </c>
      <c r="CI690" s="28" t="n">
        <v>2.2781</v>
      </c>
      <c r="CJ690" s="28" t="n">
        <v>2.3956</v>
      </c>
      <c r="CK690" s="28" t="n">
        <v>2.4256</v>
      </c>
      <c r="CL690" s="28" t="n">
        <v>1.9386</v>
      </c>
      <c r="CM690" s="28" t="n">
        <v>2.5156</v>
      </c>
      <c r="CN690" s="28" t="n">
        <v>2.5956</v>
      </c>
      <c r="CO690" s="28" t="n">
        <v>2.2956</v>
      </c>
      <c r="CR690" s="28" t="n">
        <v>2.6488</v>
      </c>
      <c r="CS690" s="28" t="n">
        <v>2.21923308153716</v>
      </c>
      <c r="CT690" s="28" t="n">
        <v>2.8263</v>
      </c>
      <c r="CU690" s="28" t="n">
        <v>2.4738</v>
      </c>
      <c r="CV690" s="28" t="n">
        <v>2.3938</v>
      </c>
      <c r="CW690" s="28" t="n">
        <v>2.3888</v>
      </c>
      <c r="CX690" s="28" t="n">
        <v>2.5288</v>
      </c>
      <c r="CY690" s="28" t="n">
        <v>2.5913</v>
      </c>
      <c r="CZ690" s="28" t="n">
        <v>2.6588</v>
      </c>
      <c r="DA690" s="28" t="n">
        <v>2.5288</v>
      </c>
      <c r="DB690" s="28" t="n">
        <v>2.9388</v>
      </c>
      <c r="DC690" s="28" t="n">
        <v>3.4038</v>
      </c>
      <c r="DD690" s="28" t="n">
        <v>2.5288</v>
      </c>
    </row>
    <row r="691" customFormat="false" ht="12.75" hidden="false" customHeight="false" outlineLevel="0" collapsed="false">
      <c r="A691" s="56" t="n">
        <v>36297</v>
      </c>
      <c r="AE691" s="28" t="n">
        <v>2.2058</v>
      </c>
      <c r="AF691" s="28"/>
      <c r="AG691" s="28" t="n">
        <v>2.1458</v>
      </c>
      <c r="CA691" s="28" t="n">
        <v>2.4889</v>
      </c>
      <c r="CB691" s="28"/>
      <c r="CC691" s="28" t="n">
        <v>2.3108</v>
      </c>
      <c r="CD691" s="28" t="n">
        <v>1.94928354550336</v>
      </c>
      <c r="CE691" s="28" t="n">
        <v>2.3533</v>
      </c>
      <c r="CF691" s="28" t="n">
        <v>2.1633</v>
      </c>
      <c r="CG691" s="28" t="n">
        <v>2.0608</v>
      </c>
      <c r="CH691" s="28" t="n">
        <v>1.9608</v>
      </c>
      <c r="CI691" s="28" t="n">
        <v>2.2058</v>
      </c>
      <c r="CJ691" s="28" t="n">
        <v>2.3208</v>
      </c>
      <c r="CK691" s="28" t="n">
        <v>2.3508</v>
      </c>
      <c r="CL691" s="28" t="n">
        <v>1.8928</v>
      </c>
      <c r="CM691" s="28" t="n">
        <v>2.4433</v>
      </c>
      <c r="CN691" s="28" t="n">
        <v>2.5208</v>
      </c>
      <c r="CO691" s="28" t="n">
        <v>2.2233</v>
      </c>
      <c r="CR691" s="28" t="n">
        <v>2.6064</v>
      </c>
      <c r="CS691" s="28" t="n">
        <v>2.20320548658712</v>
      </c>
      <c r="CT691" s="28" t="n">
        <v>2.7814</v>
      </c>
      <c r="CU691" s="28" t="n">
        <v>2.4364</v>
      </c>
      <c r="CV691" s="28" t="n">
        <v>2.3539</v>
      </c>
      <c r="CW691" s="28" t="n">
        <v>2.3464</v>
      </c>
      <c r="CX691" s="28" t="n">
        <v>2.4889</v>
      </c>
      <c r="CY691" s="28" t="n">
        <v>2.5489</v>
      </c>
      <c r="CZ691" s="28" t="n">
        <v>2.6264</v>
      </c>
      <c r="DA691" s="28" t="n">
        <v>2.4844</v>
      </c>
      <c r="DB691" s="28" t="n">
        <v>2.8989</v>
      </c>
      <c r="DC691" s="28" t="n">
        <v>3.3764</v>
      </c>
      <c r="DD691" s="28" t="n">
        <v>2.4864</v>
      </c>
    </row>
    <row r="692" customFormat="false" ht="12.75" hidden="false" customHeight="false" outlineLevel="0" collapsed="false">
      <c r="A692" s="56" t="n">
        <v>36298</v>
      </c>
      <c r="AE692" s="28" t="n">
        <v>2.1985</v>
      </c>
      <c r="AF692" s="28"/>
      <c r="AG692" s="28" t="n">
        <v>2.136</v>
      </c>
      <c r="CA692" s="28" t="n">
        <v>2.4818</v>
      </c>
      <c r="CB692" s="28"/>
      <c r="CC692" s="28" t="n">
        <v>2.301</v>
      </c>
      <c r="CD692" s="28" t="n">
        <v>1.94412213677557</v>
      </c>
      <c r="CE692" s="28" t="n">
        <v>2.3435</v>
      </c>
      <c r="CF692" s="28" t="n">
        <v>2.1535</v>
      </c>
      <c r="CG692" s="28" t="n">
        <v>2.051</v>
      </c>
      <c r="CH692" s="28" t="n">
        <v>1.9535</v>
      </c>
      <c r="CI692" s="28" t="n">
        <v>2.1985</v>
      </c>
      <c r="CJ692" s="28" t="n">
        <v>2.311</v>
      </c>
      <c r="CK692" s="28" t="n">
        <v>2.3485</v>
      </c>
      <c r="CL692" s="28" t="n">
        <v>1.896</v>
      </c>
      <c r="CM692" s="28" t="n">
        <v>2.4335</v>
      </c>
      <c r="CN692" s="28" t="n">
        <v>2.516</v>
      </c>
      <c r="CO692" s="28" t="n">
        <v>2.216</v>
      </c>
      <c r="CR692" s="28" t="n">
        <v>2.5968</v>
      </c>
      <c r="CS692" s="28" t="n">
        <v>2.17741484238148</v>
      </c>
      <c r="CT692" s="28" t="n">
        <v>2.7793</v>
      </c>
      <c r="CU692" s="28" t="n">
        <v>2.4268</v>
      </c>
      <c r="CV692" s="28" t="n">
        <v>2.34555</v>
      </c>
      <c r="CW692" s="28" t="n">
        <v>2.3468</v>
      </c>
      <c r="CX692" s="28" t="n">
        <v>2.4818</v>
      </c>
      <c r="CY692" s="28" t="n">
        <v>2.5393</v>
      </c>
      <c r="CZ692" s="28" t="n">
        <v>2.61805</v>
      </c>
      <c r="DA692" s="28" t="n">
        <v>2.4668</v>
      </c>
      <c r="DB692" s="28" t="n">
        <v>2.9018</v>
      </c>
      <c r="DC692" s="28" t="n">
        <v>3.3868</v>
      </c>
      <c r="DD692" s="28" t="n">
        <v>2.4793</v>
      </c>
    </row>
    <row r="693" customFormat="false" ht="12.75" hidden="false" customHeight="false" outlineLevel="0" collapsed="false">
      <c r="A693" s="56" t="n">
        <v>36299</v>
      </c>
      <c r="AE693" s="28" t="n">
        <v>2.1659</v>
      </c>
      <c r="AF693" s="28"/>
      <c r="AG693" s="28" t="n">
        <v>2.1034</v>
      </c>
      <c r="CA693" s="28" t="n">
        <v>2.4605</v>
      </c>
      <c r="CB693" s="28"/>
      <c r="CC693" s="28" t="n">
        <v>2.2684</v>
      </c>
      <c r="CD693" s="28" t="n">
        <v>1.94352213677557</v>
      </c>
      <c r="CE693" s="28" t="n">
        <v>2.3134</v>
      </c>
      <c r="CF693" s="28" t="n">
        <v>2.12215</v>
      </c>
      <c r="CG693" s="28" t="n">
        <v>2.0159</v>
      </c>
      <c r="CH693" s="28" t="n">
        <v>1.9184</v>
      </c>
      <c r="CI693" s="28" t="n">
        <v>2.1659</v>
      </c>
      <c r="CJ693" s="28" t="n">
        <v>2.2784</v>
      </c>
      <c r="CK693" s="28" t="n">
        <v>2.3134</v>
      </c>
      <c r="CL693" s="28" t="n">
        <v>1.8904</v>
      </c>
      <c r="CM693" s="28" t="n">
        <v>2.4009</v>
      </c>
      <c r="CN693" s="28" t="n">
        <v>2.4834</v>
      </c>
      <c r="CO693" s="28" t="n">
        <v>2.1834</v>
      </c>
      <c r="CR693" s="28" t="n">
        <v>2.578</v>
      </c>
      <c r="CS693" s="28" t="n">
        <v>2.18361484238148</v>
      </c>
      <c r="CT693" s="28" t="n">
        <v>2.763</v>
      </c>
      <c r="CU693" s="28" t="n">
        <v>2.413</v>
      </c>
      <c r="CV693" s="28" t="n">
        <v>2.328</v>
      </c>
      <c r="CW693" s="28" t="n">
        <v>2.323</v>
      </c>
      <c r="CX693" s="28" t="n">
        <v>2.4605</v>
      </c>
      <c r="CY693" s="28" t="n">
        <v>2.5205</v>
      </c>
      <c r="CZ693" s="28" t="n">
        <v>2.603</v>
      </c>
      <c r="DA693" s="28" t="n">
        <v>2.443</v>
      </c>
      <c r="DB693" s="28" t="n">
        <v>2.893</v>
      </c>
      <c r="DC693" s="28" t="n">
        <v>3.3655</v>
      </c>
      <c r="DD693" s="28" t="n">
        <v>2.458</v>
      </c>
    </row>
    <row r="694" customFormat="false" ht="12.75" hidden="false" customHeight="false" outlineLevel="0" collapsed="false">
      <c r="A694" s="56" t="n">
        <v>36300</v>
      </c>
      <c r="AE694" s="28" t="n">
        <v>2.1699</v>
      </c>
      <c r="AF694" s="28"/>
      <c r="AG694" s="28" t="n">
        <v>2.1074</v>
      </c>
      <c r="CA694" s="28" t="n">
        <v>2.4649</v>
      </c>
      <c r="CB694" s="28"/>
      <c r="CC694" s="28" t="n">
        <v>2.2724</v>
      </c>
      <c r="CD694" s="28" t="n">
        <v>1.93355243619311</v>
      </c>
      <c r="CE694" s="28" t="n">
        <v>2.3174</v>
      </c>
      <c r="CF694" s="28" t="n">
        <v>2.1224</v>
      </c>
      <c r="CG694" s="28" t="n">
        <v>2.0199</v>
      </c>
      <c r="CH694" s="28" t="n">
        <v>1.9224</v>
      </c>
      <c r="CI694" s="28" t="n">
        <v>2.1699</v>
      </c>
      <c r="CJ694" s="28" t="n">
        <v>2.2824</v>
      </c>
      <c r="CK694" s="28" t="n">
        <v>2.3149</v>
      </c>
      <c r="CL694" s="28" t="n">
        <v>1.8774</v>
      </c>
      <c r="CM694" s="28" t="n">
        <v>2.4049</v>
      </c>
      <c r="CN694" s="28" t="n">
        <v>2.4874</v>
      </c>
      <c r="CO694" s="28" t="n">
        <v>2.1849</v>
      </c>
      <c r="CR694" s="28" t="n">
        <v>2.5824</v>
      </c>
      <c r="CS694" s="28" t="n">
        <v>2.17367299528</v>
      </c>
      <c r="CT694" s="28" t="n">
        <v>2.7674</v>
      </c>
      <c r="CU694" s="28" t="n">
        <v>2.4124</v>
      </c>
      <c r="CV694" s="28" t="n">
        <v>2.3249</v>
      </c>
      <c r="CW694" s="28" t="n">
        <v>2.3224</v>
      </c>
      <c r="CX694" s="28" t="n">
        <v>2.4649</v>
      </c>
      <c r="CY694" s="28" t="n">
        <v>2.5249</v>
      </c>
      <c r="CZ694" s="28" t="n">
        <v>2.6049</v>
      </c>
      <c r="DA694" s="28" t="n">
        <v>2.4524</v>
      </c>
      <c r="DB694" s="28" t="n">
        <v>2.8974</v>
      </c>
      <c r="DC694" s="28" t="n">
        <v>3.3774</v>
      </c>
      <c r="DD694" s="28" t="n">
        <v>2.4624</v>
      </c>
    </row>
    <row r="695" customFormat="false" ht="12.75" hidden="false" customHeight="false" outlineLevel="0" collapsed="false">
      <c r="A695" s="56" t="n">
        <v>36301</v>
      </c>
      <c r="AE695" s="28" t="n">
        <v>2.1193</v>
      </c>
      <c r="AF695" s="28"/>
      <c r="AG695" s="28" t="n">
        <v>2.0568</v>
      </c>
      <c r="CA695" s="28" t="n">
        <v>2.4385</v>
      </c>
      <c r="CB695" s="28"/>
      <c r="CC695" s="28" t="n">
        <v>2.2218</v>
      </c>
      <c r="CD695" s="28" t="n">
        <v>1.89614327051987</v>
      </c>
      <c r="CE695" s="28" t="n">
        <v>2.2668</v>
      </c>
      <c r="CF695" s="28" t="n">
        <v>2.0818</v>
      </c>
      <c r="CG695" s="28" t="n">
        <v>1.9818</v>
      </c>
      <c r="CH695" s="28" t="n">
        <v>1.8868</v>
      </c>
      <c r="CI695" s="28" t="n">
        <v>2.1193</v>
      </c>
      <c r="CJ695" s="28" t="n">
        <v>2.2343</v>
      </c>
      <c r="CK695" s="28" t="n">
        <v>2.2718</v>
      </c>
      <c r="CL695" s="28" t="n">
        <v>1.8598</v>
      </c>
      <c r="CM695" s="28" t="n">
        <v>2.3568</v>
      </c>
      <c r="CN695" s="28" t="n">
        <v>2.4368</v>
      </c>
      <c r="CO695" s="28" t="n">
        <v>2.1393</v>
      </c>
      <c r="CR695" s="28" t="n">
        <v>2.556</v>
      </c>
      <c r="CS695" s="28" t="n">
        <v>2.14763109910786</v>
      </c>
      <c r="CT695" s="28" t="n">
        <v>2.741</v>
      </c>
      <c r="CU695" s="28" t="n">
        <v>2.38975</v>
      </c>
      <c r="CV695" s="28" t="n">
        <v>2.3085</v>
      </c>
      <c r="CW695" s="28" t="n">
        <v>2.306</v>
      </c>
      <c r="CX695" s="28" t="n">
        <v>2.4385</v>
      </c>
      <c r="CY695" s="28" t="n">
        <v>2.4985</v>
      </c>
      <c r="CZ695" s="28" t="n">
        <v>2.5785</v>
      </c>
      <c r="DA695" s="28" t="n">
        <v>2.423</v>
      </c>
      <c r="DB695" s="28" t="n">
        <v>2.8685</v>
      </c>
      <c r="DC695" s="28" t="n">
        <v>3.3435</v>
      </c>
      <c r="DD695" s="28" t="n">
        <v>2.436</v>
      </c>
    </row>
    <row r="696" customFormat="false" ht="12.75" hidden="false" customHeight="false" outlineLevel="0" collapsed="false">
      <c r="A696" s="56" t="n">
        <v>36304</v>
      </c>
      <c r="AE696" s="28" t="n">
        <v>2.1397</v>
      </c>
      <c r="AF696" s="28"/>
      <c r="AG696" s="28" t="n">
        <v>2.0772</v>
      </c>
      <c r="CA696" s="28" t="n">
        <v>2.4479</v>
      </c>
      <c r="CB696" s="28"/>
      <c r="CC696" s="28" t="n">
        <v>2.2422</v>
      </c>
      <c r="CD696" s="28" t="n">
        <v>1.94033122808846</v>
      </c>
      <c r="CE696" s="28" t="n">
        <v>2.2872</v>
      </c>
      <c r="CF696" s="28" t="n">
        <v>2.10345</v>
      </c>
      <c r="CG696" s="28" t="n">
        <v>2.0022</v>
      </c>
      <c r="CH696" s="28" t="n">
        <v>1.9072</v>
      </c>
      <c r="CI696" s="28" t="n">
        <v>2.1397</v>
      </c>
      <c r="CJ696" s="28" t="n">
        <v>2.2547</v>
      </c>
      <c r="CK696" s="28" t="n">
        <v>2.2822</v>
      </c>
      <c r="CL696" s="28" t="n">
        <v>1.8582</v>
      </c>
      <c r="CM696" s="28" t="n">
        <v>2.3772</v>
      </c>
      <c r="CN696" s="28" t="n">
        <v>2.4522</v>
      </c>
      <c r="CO696" s="28" t="n">
        <v>2.1597</v>
      </c>
      <c r="CR696" s="28" t="n">
        <v>2.5654</v>
      </c>
      <c r="CS696" s="28" t="n">
        <v>2.18567425244264</v>
      </c>
      <c r="CT696" s="28" t="n">
        <v>2.7504</v>
      </c>
      <c r="CU696" s="28" t="n">
        <v>2.4004</v>
      </c>
      <c r="CV696" s="28" t="n">
        <v>2.3179</v>
      </c>
      <c r="CW696" s="28" t="n">
        <v>2.3154</v>
      </c>
      <c r="CX696" s="28" t="n">
        <v>2.4479</v>
      </c>
      <c r="CY696" s="28" t="n">
        <v>2.5079</v>
      </c>
      <c r="CZ696" s="28" t="n">
        <v>2.5904</v>
      </c>
      <c r="DA696" s="28" t="n">
        <v>2.4244</v>
      </c>
      <c r="DB696" s="28" t="n">
        <v>2.8779</v>
      </c>
      <c r="DC696" s="28" t="n">
        <v>3.3479</v>
      </c>
      <c r="DD696" s="28" t="n">
        <v>2.4454</v>
      </c>
    </row>
    <row r="697" customFormat="false" ht="12.75" hidden="false" customHeight="false" outlineLevel="0" collapsed="false">
      <c r="A697" s="56" t="n">
        <v>36305</v>
      </c>
      <c r="AE697" s="28" t="n">
        <v>2.1339</v>
      </c>
      <c r="AF697" s="28"/>
      <c r="AG697" s="28" t="n">
        <v>2.0664</v>
      </c>
      <c r="CA697" s="28" t="n">
        <v>2.4465</v>
      </c>
      <c r="CB697" s="28"/>
      <c r="CC697" s="28" t="n">
        <v>2.2364</v>
      </c>
      <c r="CD697" s="28" t="n">
        <v>1.96064812387287</v>
      </c>
      <c r="CE697" s="28" t="n">
        <v>2.2839</v>
      </c>
      <c r="CF697" s="28" t="n">
        <v>2.0939</v>
      </c>
      <c r="CG697" s="28" t="n">
        <v>1.9889</v>
      </c>
      <c r="CH697" s="28" t="n">
        <v>1.8964</v>
      </c>
      <c r="CI697" s="28" t="n">
        <v>2.1339</v>
      </c>
      <c r="CJ697" s="28" t="n">
        <v>2.2489</v>
      </c>
      <c r="CK697" s="28" t="n">
        <v>2.2839</v>
      </c>
      <c r="CL697" s="28" t="n">
        <v>1.8854</v>
      </c>
      <c r="CM697" s="28" t="n">
        <v>2.3714</v>
      </c>
      <c r="CN697" s="28" t="n">
        <v>2.4464</v>
      </c>
      <c r="CO697" s="28" t="n">
        <v>2.1539</v>
      </c>
      <c r="CR697" s="28" t="n">
        <v>2.564</v>
      </c>
      <c r="CS697" s="28" t="n">
        <v>2.19576776907017</v>
      </c>
      <c r="CT697" s="28" t="n">
        <v>2.749</v>
      </c>
      <c r="CU697" s="28" t="n">
        <v>2.399</v>
      </c>
      <c r="CV697" s="28" t="n">
        <v>2.3115</v>
      </c>
      <c r="CW697" s="28" t="n">
        <v>2.314</v>
      </c>
      <c r="CX697" s="28" t="n">
        <v>2.4465</v>
      </c>
      <c r="CY697" s="28" t="n">
        <v>2.5065</v>
      </c>
      <c r="CZ697" s="28" t="n">
        <v>2.589</v>
      </c>
      <c r="DA697" s="28" t="n">
        <v>2.43</v>
      </c>
      <c r="DB697" s="28" t="n">
        <v>2.8765</v>
      </c>
      <c r="DC697" s="28" t="n">
        <v>3.3465</v>
      </c>
      <c r="DD697" s="28" t="n">
        <v>2.444</v>
      </c>
    </row>
    <row r="698" customFormat="false" ht="12.75" hidden="false" customHeight="false" outlineLevel="0" collapsed="false">
      <c r="A698" s="56" t="n">
        <v>36306</v>
      </c>
      <c r="AE698" s="28" t="n">
        <v>2.1907</v>
      </c>
      <c r="AF698" s="28"/>
      <c r="AG698" s="28" t="n">
        <v>2.1232</v>
      </c>
      <c r="CA698" s="28" t="n">
        <v>2.4795</v>
      </c>
      <c r="CB698" s="28"/>
      <c r="CC698" s="28" t="n">
        <v>2.2932</v>
      </c>
      <c r="CD698" s="28" t="n">
        <v>1.96044812387287</v>
      </c>
      <c r="CE698" s="28" t="n">
        <v>2.3407</v>
      </c>
      <c r="CF698" s="28" t="n">
        <v>2.1442</v>
      </c>
      <c r="CG698" s="28" t="n">
        <v>2.0382</v>
      </c>
      <c r="CH698" s="28" t="n">
        <v>1.9482</v>
      </c>
      <c r="CI698" s="28" t="n">
        <v>2.1857</v>
      </c>
      <c r="CJ698" s="28" t="n">
        <v>2.3057</v>
      </c>
      <c r="CK698" s="28" t="n">
        <v>2.3357</v>
      </c>
      <c r="CL698" s="28" t="n">
        <v>1.9302</v>
      </c>
      <c r="CM698" s="28" t="n">
        <v>2.4282</v>
      </c>
      <c r="CN698" s="28" t="n">
        <v>2.5032</v>
      </c>
      <c r="CO698" s="28" t="n">
        <v>2.2057</v>
      </c>
      <c r="CR698" s="28" t="n">
        <v>2.597</v>
      </c>
      <c r="CS698" s="28" t="n">
        <v>2.19576776907017</v>
      </c>
      <c r="CT698" s="28" t="n">
        <v>2.782</v>
      </c>
      <c r="CU698" s="28" t="n">
        <v>2.45075</v>
      </c>
      <c r="CV698" s="28" t="n">
        <v>2.342</v>
      </c>
      <c r="CW698" s="28" t="n">
        <v>2.342</v>
      </c>
      <c r="CX698" s="28" t="n">
        <v>2.4795</v>
      </c>
      <c r="CY698" s="28" t="n">
        <v>2.5395</v>
      </c>
      <c r="CZ698" s="28" t="n">
        <v>2.617</v>
      </c>
      <c r="DA698" s="28" t="n">
        <v>2.462</v>
      </c>
      <c r="DB698" s="28" t="n">
        <v>2.9095</v>
      </c>
      <c r="DC698" s="28" t="n">
        <v>3.412</v>
      </c>
      <c r="DD698" s="28" t="n">
        <v>2.472</v>
      </c>
    </row>
    <row r="699" customFormat="false" ht="12.75" hidden="false" customHeight="false" outlineLevel="0" collapsed="false">
      <c r="A699" s="56" t="n">
        <v>36307</v>
      </c>
      <c r="AE699" s="28" t="n">
        <v>2.2406</v>
      </c>
      <c r="AF699" s="28"/>
      <c r="AG699" s="28" t="n">
        <v>2.1806</v>
      </c>
      <c r="CA699" s="28" t="n">
        <v>2.5232</v>
      </c>
      <c r="CB699" s="28"/>
      <c r="CC699" s="28" t="n">
        <v>2.3506</v>
      </c>
      <c r="CD699" s="28" t="n">
        <v>2.0045178624057</v>
      </c>
      <c r="CE699" s="28" t="n">
        <v>2.3981</v>
      </c>
      <c r="CF699" s="28" t="n">
        <v>2.1906</v>
      </c>
      <c r="CG699" s="28" t="n">
        <v>2.0846</v>
      </c>
      <c r="CH699" s="28" t="n">
        <v>1.9981</v>
      </c>
      <c r="CI699" s="28" t="n">
        <v>2.2406</v>
      </c>
      <c r="CJ699" s="28" t="n">
        <v>2.3631</v>
      </c>
      <c r="CK699" s="28" t="n">
        <v>2.3886</v>
      </c>
      <c r="CL699" s="28" t="n">
        <v>1.9136</v>
      </c>
      <c r="CM699" s="28" t="n">
        <v>2.4856</v>
      </c>
      <c r="CN699" s="28" t="n">
        <v>2.5606</v>
      </c>
      <c r="CO699" s="28" t="n">
        <v>2.2556</v>
      </c>
      <c r="CR699" s="28" t="n">
        <v>2.6432</v>
      </c>
      <c r="CS699" s="28" t="n">
        <v>2.21565689309823</v>
      </c>
      <c r="CT699" s="28" t="n">
        <v>2.8332</v>
      </c>
      <c r="CU699" s="28" t="n">
        <v>2.4782</v>
      </c>
      <c r="CV699" s="28" t="n">
        <v>2.38695</v>
      </c>
      <c r="CW699" s="28" t="n">
        <v>2.38695</v>
      </c>
      <c r="CX699" s="28" t="n">
        <v>2.5232</v>
      </c>
      <c r="CY699" s="28" t="n">
        <v>2.5832</v>
      </c>
      <c r="CZ699" s="28" t="n">
        <v>2.6657</v>
      </c>
      <c r="DA699" s="28" t="n">
        <v>2.4802</v>
      </c>
      <c r="DB699" s="28" t="n">
        <v>2.9557</v>
      </c>
      <c r="DC699" s="28" t="n">
        <v>3.4532</v>
      </c>
      <c r="DD699" s="28" t="n">
        <v>2.5132</v>
      </c>
    </row>
    <row r="700" customFormat="false" ht="12.75" hidden="false" customHeight="false" outlineLevel="0" collapsed="false">
      <c r="A700" s="56" t="n">
        <v>36308</v>
      </c>
      <c r="AE700" s="28" t="n">
        <v>2.2272</v>
      </c>
      <c r="AF700" s="28"/>
      <c r="AG700" s="28" t="n">
        <v>2.1672</v>
      </c>
      <c r="CA700" s="28" t="n">
        <v>2.511</v>
      </c>
      <c r="CB700" s="28"/>
      <c r="CC700" s="28" t="n">
        <v>2.3372</v>
      </c>
      <c r="CD700" s="28" t="n">
        <v>1.98099903407504</v>
      </c>
      <c r="CE700" s="28" t="n">
        <v>2.3797</v>
      </c>
      <c r="CF700" s="28" t="n">
        <v>2.1882</v>
      </c>
      <c r="CG700" s="28" t="n">
        <v>2.0722</v>
      </c>
      <c r="CH700" s="28" t="n">
        <v>1.9822</v>
      </c>
      <c r="CI700" s="28" t="n">
        <v>2.2272</v>
      </c>
      <c r="CJ700" s="28" t="n">
        <v>2.3497</v>
      </c>
      <c r="CK700" s="28" t="n">
        <v>2.3697</v>
      </c>
      <c r="CL700" s="28" t="n">
        <v>1.9482</v>
      </c>
      <c r="CM700" s="28" t="n">
        <v>2.4722</v>
      </c>
      <c r="CN700" s="28" t="n">
        <v>2.5472</v>
      </c>
      <c r="CO700" s="28" t="n">
        <v>2.2472</v>
      </c>
      <c r="CR700" s="28" t="n">
        <v>2.631</v>
      </c>
      <c r="CS700" s="28" t="n">
        <v>2.21045689309823</v>
      </c>
      <c r="CT700" s="28" t="n">
        <v>2.816</v>
      </c>
      <c r="CU700" s="28" t="n">
        <v>2.4635</v>
      </c>
      <c r="CV700" s="28" t="n">
        <v>2.36975</v>
      </c>
      <c r="CW700" s="28" t="n">
        <v>2.3685</v>
      </c>
      <c r="CX700" s="28" t="n">
        <v>2.511</v>
      </c>
      <c r="CY700" s="28" t="n">
        <v>2.571</v>
      </c>
      <c r="CZ700" s="28" t="n">
        <v>2.6535</v>
      </c>
      <c r="DA700" s="28" t="n">
        <v>2.48</v>
      </c>
      <c r="DB700" s="28" t="n">
        <v>2.9435</v>
      </c>
      <c r="DC700" s="28" t="n">
        <v>3.456</v>
      </c>
      <c r="DD700" s="28" t="n">
        <v>2.506</v>
      </c>
    </row>
    <row r="701" customFormat="false" ht="12.75" hidden="false" customHeight="false" outlineLevel="0" collapsed="false">
      <c r="A701" s="56" t="n">
        <v>36312</v>
      </c>
      <c r="AE701" s="28" t="n">
        <v>2.3449</v>
      </c>
      <c r="AF701" s="28"/>
      <c r="AG701" s="28" t="n">
        <v>2.2974</v>
      </c>
      <c r="CA701" s="28" t="n">
        <v>2.5421</v>
      </c>
      <c r="CB701" s="28"/>
      <c r="CC701" s="28" t="n">
        <v>2.4624</v>
      </c>
      <c r="CD701" s="28" t="n">
        <v>2.07336246532426</v>
      </c>
      <c r="CE701" s="28" t="n">
        <v>2.4924</v>
      </c>
      <c r="CF701" s="28" t="n">
        <v>2.3099</v>
      </c>
      <c r="CG701" s="28" t="n">
        <v>2.18115</v>
      </c>
      <c r="CH701" s="28" t="n">
        <v>2.07865</v>
      </c>
      <c r="CI701" s="28" t="n">
        <v>2.3449</v>
      </c>
      <c r="CJ701" s="28" t="n">
        <v>2.4749</v>
      </c>
      <c r="CK701" s="28" t="n">
        <v>2.4774</v>
      </c>
      <c r="CL701" s="28" t="n">
        <v>2.0259</v>
      </c>
      <c r="CM701" s="28" t="n">
        <v>2.5824</v>
      </c>
      <c r="CN701" s="28" t="n">
        <v>2.6724</v>
      </c>
      <c r="CO701" s="28" t="n">
        <v>2.3649</v>
      </c>
      <c r="CR701" s="28" t="n">
        <v>2.6646</v>
      </c>
      <c r="CS701" s="28" t="n">
        <v>2.26015352515871</v>
      </c>
      <c r="CT701" s="28" t="n">
        <v>2.8521</v>
      </c>
      <c r="CU701" s="28" t="n">
        <v>2.49335</v>
      </c>
      <c r="CV701" s="28" t="n">
        <v>2.40335</v>
      </c>
      <c r="CW701" s="28" t="n">
        <v>2.3971</v>
      </c>
      <c r="CX701" s="28" t="n">
        <v>2.5421</v>
      </c>
      <c r="CY701" s="28" t="n">
        <v>2.6046</v>
      </c>
      <c r="CZ701" s="28" t="n">
        <v>2.6771</v>
      </c>
      <c r="DA701" s="28" t="n">
        <v>2.5046</v>
      </c>
      <c r="DB701" s="28" t="n">
        <v>2.9946</v>
      </c>
      <c r="DC701" s="28" t="n">
        <v>3.4946</v>
      </c>
      <c r="DD701" s="28" t="n">
        <v>2.5346</v>
      </c>
    </row>
    <row r="702" customFormat="false" ht="12.75" hidden="false" customHeight="false" outlineLevel="0" collapsed="false">
      <c r="A702" s="56" t="n">
        <v>36313</v>
      </c>
      <c r="AE702" s="28" t="n">
        <v>2.3415</v>
      </c>
      <c r="AF702" s="28"/>
      <c r="AG702" s="28" t="n">
        <v>2.284</v>
      </c>
      <c r="CA702" s="28" t="n">
        <v>2.5463</v>
      </c>
      <c r="CB702" s="28"/>
      <c r="CC702" s="28" t="n">
        <v>2.459</v>
      </c>
      <c r="CD702" s="28" t="n">
        <v>2.06901727770416</v>
      </c>
      <c r="CE702" s="28" t="n">
        <v>2.489</v>
      </c>
      <c r="CF702" s="28" t="n">
        <v>2.3065</v>
      </c>
      <c r="CG702" s="28" t="n">
        <v>2.17775</v>
      </c>
      <c r="CH702" s="28" t="n">
        <v>2.074</v>
      </c>
      <c r="CI702" s="28" t="n">
        <v>2.3415</v>
      </c>
      <c r="CJ702" s="28" t="n">
        <v>2.4715</v>
      </c>
      <c r="CK702" s="28" t="n">
        <v>2.474</v>
      </c>
      <c r="CL702" s="28" t="n">
        <v>2.013</v>
      </c>
      <c r="CM702" s="28" t="n">
        <v>2.5815</v>
      </c>
      <c r="CN702" s="28" t="n">
        <v>2.669</v>
      </c>
      <c r="CO702" s="28" t="n">
        <v>2.359</v>
      </c>
      <c r="CR702" s="28" t="n">
        <v>2.6688</v>
      </c>
      <c r="CS702" s="28" t="n">
        <v>2.21988465854534</v>
      </c>
      <c r="CT702" s="28" t="n">
        <v>2.8563</v>
      </c>
      <c r="CU702" s="28" t="n">
        <v>2.49755</v>
      </c>
      <c r="CV702" s="28" t="n">
        <v>2.40755</v>
      </c>
      <c r="CW702" s="28" t="n">
        <v>2.4038</v>
      </c>
      <c r="CX702" s="28" t="n">
        <v>2.5463</v>
      </c>
      <c r="CY702" s="28" t="n">
        <v>2.6088</v>
      </c>
      <c r="CZ702" s="28" t="n">
        <v>2.6813</v>
      </c>
      <c r="DA702" s="28" t="n">
        <v>2.5068</v>
      </c>
      <c r="DB702" s="28" t="n">
        <v>2.9963</v>
      </c>
      <c r="DC702" s="28" t="n">
        <v>3.4988</v>
      </c>
      <c r="DD702" s="28" t="n">
        <v>2.5413</v>
      </c>
    </row>
    <row r="703" customFormat="false" ht="12.75" hidden="false" customHeight="false" outlineLevel="0" collapsed="false">
      <c r="A703" s="56" t="n">
        <v>36314</v>
      </c>
      <c r="AE703" s="28" t="n">
        <v>2.3765</v>
      </c>
      <c r="AF703" s="28"/>
      <c r="AG703" s="28" t="n">
        <v>2.319</v>
      </c>
      <c r="CA703" s="28" t="n">
        <v>2.5685</v>
      </c>
      <c r="CB703" s="28"/>
      <c r="CC703" s="28" t="n">
        <v>2.494</v>
      </c>
      <c r="CD703" s="28" t="n">
        <v>2.09252278335615</v>
      </c>
      <c r="CE703" s="28" t="n">
        <v>2.524</v>
      </c>
      <c r="CF703" s="28" t="n">
        <v>2.339</v>
      </c>
      <c r="CG703" s="28" t="n">
        <v>2.219</v>
      </c>
      <c r="CH703" s="28" t="n">
        <v>2.109</v>
      </c>
      <c r="CI703" s="28" t="n">
        <v>2.3765</v>
      </c>
      <c r="CJ703" s="28" t="n">
        <v>2.504</v>
      </c>
      <c r="CK703" s="28" t="n">
        <v>2.51275</v>
      </c>
      <c r="CL703" s="28" t="n">
        <v>2.038</v>
      </c>
      <c r="CM703" s="28" t="n">
        <v>2.6165</v>
      </c>
      <c r="CN703" s="28" t="n">
        <v>2.704</v>
      </c>
      <c r="CO703" s="28" t="n">
        <v>2.394</v>
      </c>
      <c r="CR703" s="28" t="n">
        <v>2.691</v>
      </c>
      <c r="CS703" s="28" t="n">
        <v>2.26975088753957</v>
      </c>
      <c r="CT703" s="28" t="n">
        <v>2.876</v>
      </c>
      <c r="CU703" s="28" t="n">
        <v>2.52225</v>
      </c>
      <c r="CV703" s="28" t="n">
        <v>2.431</v>
      </c>
      <c r="CW703" s="28" t="n">
        <v>2.426</v>
      </c>
      <c r="CX703" s="28" t="n">
        <v>2.571</v>
      </c>
      <c r="CY703" s="28" t="n">
        <v>2.631</v>
      </c>
      <c r="CZ703" s="28" t="n">
        <v>2.7035</v>
      </c>
      <c r="DA703" s="28" t="n">
        <v>2.495</v>
      </c>
      <c r="DB703" s="28" t="n">
        <v>3.011</v>
      </c>
      <c r="DC703" s="28" t="n">
        <v>3.511</v>
      </c>
      <c r="DD703" s="28" t="n">
        <v>2.5635</v>
      </c>
    </row>
    <row r="704" customFormat="false" ht="12.75" hidden="false" customHeight="false" outlineLevel="0" collapsed="false">
      <c r="A704" s="56" t="n">
        <v>36315</v>
      </c>
      <c r="AE704" s="28" t="n">
        <v>2.3857</v>
      </c>
      <c r="AF704" s="28"/>
      <c r="AG704" s="28" t="n">
        <v>2.3307</v>
      </c>
      <c r="CA704" s="28" t="n">
        <v>2.5876</v>
      </c>
      <c r="CB704" s="28"/>
      <c r="CC704" s="28" t="n">
        <v>2.5082</v>
      </c>
      <c r="CD704" s="28" t="n">
        <v>2.10084915976915</v>
      </c>
      <c r="CE704" s="28" t="n">
        <v>2.5382</v>
      </c>
      <c r="CF704" s="28" t="n">
        <v>2.3507</v>
      </c>
      <c r="CG704" s="28" t="n">
        <v>2.24195</v>
      </c>
      <c r="CH704" s="28" t="n">
        <v>2.1307</v>
      </c>
      <c r="CI704" s="28" t="n">
        <v>2.3857</v>
      </c>
      <c r="CJ704" s="28" t="n">
        <v>2.5182</v>
      </c>
      <c r="CK704" s="28" t="n">
        <v>2.5207</v>
      </c>
      <c r="CL704" s="28" t="n">
        <v>2.0692</v>
      </c>
      <c r="CM704" s="28" t="n">
        <v>2.6307</v>
      </c>
      <c r="CN704" s="28" t="n">
        <v>2.7182</v>
      </c>
      <c r="CO704" s="28" t="n">
        <v>2.4057</v>
      </c>
      <c r="CR704" s="28" t="n">
        <v>2.7076</v>
      </c>
      <c r="CS704" s="28" t="n">
        <v>2.27647726395256</v>
      </c>
      <c r="CT704" s="28" t="n">
        <v>2.8901</v>
      </c>
      <c r="CU704" s="28" t="n">
        <v>2.5326</v>
      </c>
      <c r="CV704" s="28" t="n">
        <v>2.44135</v>
      </c>
      <c r="CW704" s="28" t="n">
        <v>2.4376</v>
      </c>
      <c r="CX704" s="28" t="n">
        <v>2.5876</v>
      </c>
      <c r="CY704" s="28" t="n">
        <v>2.6476</v>
      </c>
      <c r="CZ704" s="28" t="n">
        <v>2.7151</v>
      </c>
      <c r="DA704" s="28" t="n">
        <v>2.5246</v>
      </c>
      <c r="DB704" s="28" t="n">
        <v>3.0276</v>
      </c>
      <c r="DC704" s="28" t="n">
        <v>3.5226</v>
      </c>
      <c r="DD704" s="28" t="n">
        <v>2.5801</v>
      </c>
    </row>
    <row r="705" customFormat="false" ht="12.75" hidden="false" customHeight="false" outlineLevel="0" collapsed="false">
      <c r="A705" s="56" t="n">
        <v>36318</v>
      </c>
      <c r="AE705" s="28" t="n">
        <v>2.3477</v>
      </c>
      <c r="AF705" s="28"/>
      <c r="AG705" s="28" t="n">
        <v>2.2902</v>
      </c>
      <c r="CA705" s="28" t="n">
        <v>2.5602</v>
      </c>
      <c r="CB705" s="28"/>
      <c r="CC705" s="28" t="n">
        <v>2.4652</v>
      </c>
      <c r="CD705" s="28" t="n">
        <v>2.08247003053016</v>
      </c>
      <c r="CE705" s="28" t="n">
        <v>2.4927</v>
      </c>
      <c r="CF705" s="28" t="n">
        <v>2.3152</v>
      </c>
      <c r="CG705" s="28" t="n">
        <v>2.2052</v>
      </c>
      <c r="CH705" s="28" t="n">
        <v>2.1027</v>
      </c>
      <c r="CI705" s="28" t="n">
        <v>2.3477</v>
      </c>
      <c r="CJ705" s="28" t="n">
        <v>2.4752</v>
      </c>
      <c r="CK705" s="28" t="n">
        <v>2.4927</v>
      </c>
      <c r="CL705" s="28" t="n">
        <v>2.0372</v>
      </c>
      <c r="CM705" s="28" t="n">
        <v>2.5877</v>
      </c>
      <c r="CN705" s="28" t="n">
        <v>2.6752</v>
      </c>
      <c r="CO705" s="28" t="n">
        <v>2.3727</v>
      </c>
      <c r="CR705" s="28" t="n">
        <v>2.6802</v>
      </c>
      <c r="CS705" s="28" t="n">
        <v>2.24700857009408</v>
      </c>
      <c r="CT705" s="28" t="n">
        <v>2.8602</v>
      </c>
      <c r="CU705" s="28" t="n">
        <v>2.5102</v>
      </c>
      <c r="CV705" s="28" t="n">
        <v>2.4202</v>
      </c>
      <c r="CW705" s="28" t="n">
        <v>2.4177</v>
      </c>
      <c r="CX705" s="28" t="n">
        <v>2.5602</v>
      </c>
      <c r="CY705" s="28" t="n">
        <v>2.6202</v>
      </c>
      <c r="CZ705" s="28" t="n">
        <v>2.6902</v>
      </c>
      <c r="DA705" s="28" t="n">
        <v>2.4972</v>
      </c>
      <c r="DB705" s="28" t="n">
        <v>2.9927</v>
      </c>
      <c r="DC705" s="28" t="n">
        <v>3.4802</v>
      </c>
      <c r="DD705" s="28" t="n">
        <v>2.5527</v>
      </c>
    </row>
    <row r="706" customFormat="false" ht="12.75" hidden="false" customHeight="false" outlineLevel="0" collapsed="false">
      <c r="A706" s="56" t="n">
        <v>36319</v>
      </c>
      <c r="AE706" s="28" t="n">
        <v>2.4013</v>
      </c>
      <c r="AF706" s="28"/>
      <c r="AG706" s="28" t="n">
        <v>2.3513</v>
      </c>
      <c r="CA706" s="28" t="n">
        <v>2.589</v>
      </c>
      <c r="CB706" s="28"/>
      <c r="CC706" s="28" t="n">
        <v>2.5188</v>
      </c>
      <c r="CD706" s="28" t="n">
        <v>2.12439147721464</v>
      </c>
      <c r="CE706" s="28" t="n">
        <v>2.5463</v>
      </c>
      <c r="CF706" s="28" t="n">
        <v>2.3663</v>
      </c>
      <c r="CG706" s="28" t="n">
        <v>2.2613</v>
      </c>
      <c r="CH706" s="28" t="n">
        <v>2.1538</v>
      </c>
      <c r="CI706" s="28" t="n">
        <v>2.3988</v>
      </c>
      <c r="CJ706" s="28" t="n">
        <v>2.5288</v>
      </c>
      <c r="CK706" s="28" t="n">
        <v>2.5588</v>
      </c>
      <c r="CL706" s="28" t="n">
        <v>2.0328</v>
      </c>
      <c r="CM706" s="28" t="n">
        <v>2.6413</v>
      </c>
      <c r="CN706" s="28" t="n">
        <v>2.7288</v>
      </c>
      <c r="CO706" s="28" t="n">
        <v>2.4238</v>
      </c>
      <c r="CR706" s="28" t="n">
        <v>2.709</v>
      </c>
      <c r="CS706" s="28" t="n">
        <v>2.27731407574606</v>
      </c>
      <c r="CT706" s="28" t="n">
        <v>2.889</v>
      </c>
      <c r="CU706" s="28" t="n">
        <v>2.534</v>
      </c>
      <c r="CV706" s="28" t="n">
        <v>2.449</v>
      </c>
      <c r="CW706" s="28" t="n">
        <v>2.444</v>
      </c>
      <c r="CX706" s="28" t="n">
        <v>2.589</v>
      </c>
      <c r="CY706" s="28" t="n">
        <v>2.649</v>
      </c>
      <c r="CZ706" s="28" t="n">
        <v>2.729</v>
      </c>
      <c r="DA706" s="28" t="n">
        <v>2.499</v>
      </c>
      <c r="DB706" s="28" t="n">
        <v>3.0215</v>
      </c>
      <c r="DC706" s="28" t="n">
        <v>3.514</v>
      </c>
      <c r="DD706" s="28" t="n">
        <v>2.5815</v>
      </c>
    </row>
    <row r="707" customFormat="false" ht="12.75" hidden="false" customHeight="false" outlineLevel="0" collapsed="false">
      <c r="A707" s="56" t="n">
        <v>36320</v>
      </c>
      <c r="AE707" s="28" t="n">
        <v>2.3133</v>
      </c>
      <c r="AF707" s="28"/>
      <c r="AG707" s="28" t="n">
        <v>2.2658</v>
      </c>
      <c r="CA707" s="28" t="n">
        <v>2.5369</v>
      </c>
      <c r="CB707" s="28"/>
      <c r="CC707" s="28" t="n">
        <v>2.4308</v>
      </c>
      <c r="CD707" s="28" t="n">
        <v>2.06938046591066</v>
      </c>
      <c r="CE707" s="28" t="n">
        <v>2.4558</v>
      </c>
      <c r="CF707" s="28" t="n">
        <v>2.2833</v>
      </c>
      <c r="CG707" s="28" t="n">
        <v>2.1933</v>
      </c>
      <c r="CH707" s="28" t="n">
        <v>2.0883</v>
      </c>
      <c r="CI707" s="28" t="n">
        <v>2.3133</v>
      </c>
      <c r="CJ707" s="28" t="n">
        <v>2.4408</v>
      </c>
      <c r="CK707" s="28" t="n">
        <v>2.4758</v>
      </c>
      <c r="CL707" s="28" t="n">
        <v>2.0098</v>
      </c>
      <c r="CM707" s="28" t="n">
        <v>2.5508</v>
      </c>
      <c r="CN707" s="28" t="n">
        <v>2.6408</v>
      </c>
      <c r="CO707" s="28" t="n">
        <v>2.3383</v>
      </c>
      <c r="CR707" s="28" t="n">
        <v>2.6544</v>
      </c>
      <c r="CS707" s="28" t="n">
        <v>2.25020857009408</v>
      </c>
      <c r="CT707" s="28" t="n">
        <v>2.8294</v>
      </c>
      <c r="CU707" s="28" t="n">
        <v>2.48565</v>
      </c>
      <c r="CV707" s="28" t="n">
        <v>2.3944</v>
      </c>
      <c r="CW707" s="28" t="n">
        <v>2.3894</v>
      </c>
      <c r="CX707" s="28" t="n">
        <v>2.5369</v>
      </c>
      <c r="CY707" s="28" t="n">
        <v>2.5944</v>
      </c>
      <c r="CZ707" s="28" t="n">
        <v>2.6744</v>
      </c>
      <c r="DA707" s="28" t="n">
        <v>2.4704</v>
      </c>
      <c r="DB707" s="28" t="n">
        <v>2.9644</v>
      </c>
      <c r="DC707" s="28" t="n">
        <v>3.4444</v>
      </c>
      <c r="DD707" s="28" t="n">
        <v>2.5269</v>
      </c>
    </row>
    <row r="708" customFormat="false" ht="12.75" hidden="false" customHeight="false" outlineLevel="0" collapsed="false">
      <c r="A708" s="56" t="n">
        <v>36321</v>
      </c>
      <c r="AE708" s="28" t="n">
        <v>2.296</v>
      </c>
      <c r="AF708" s="28"/>
      <c r="AG708" s="28" t="n">
        <v>2.2485</v>
      </c>
      <c r="CA708" s="28" t="n">
        <v>2.5469</v>
      </c>
      <c r="CB708" s="28"/>
      <c r="CC708" s="28" t="n">
        <v>2.4135</v>
      </c>
      <c r="CD708" s="28" t="n">
        <v>2.05311806531409</v>
      </c>
      <c r="CE708" s="28" t="n">
        <v>2.4385</v>
      </c>
      <c r="CF708" s="28" t="n">
        <v>2.2685</v>
      </c>
      <c r="CG708" s="28" t="n">
        <v>2.1735</v>
      </c>
      <c r="CH708" s="28" t="n">
        <v>2.0935</v>
      </c>
      <c r="CI708" s="28" t="n">
        <v>2.296</v>
      </c>
      <c r="CJ708" s="28" t="n">
        <v>2.4235</v>
      </c>
      <c r="CK708" s="28" t="n">
        <v>2.456</v>
      </c>
      <c r="CL708" s="28" t="n">
        <v>2.015</v>
      </c>
      <c r="CM708" s="28" t="n">
        <v>2.5335</v>
      </c>
      <c r="CN708" s="28" t="n">
        <v>2.6235</v>
      </c>
      <c r="CO708" s="28" t="n">
        <v>2.321</v>
      </c>
      <c r="CR708" s="28" t="n">
        <v>2.6644</v>
      </c>
      <c r="CS708" s="28" t="n">
        <v>2.24435753361224</v>
      </c>
      <c r="CT708" s="28" t="n">
        <v>2.8369</v>
      </c>
      <c r="CU708" s="28" t="n">
        <v>2.4944</v>
      </c>
      <c r="CV708" s="28" t="n">
        <v>2.4094</v>
      </c>
      <c r="CW708" s="28" t="n">
        <v>2.4194</v>
      </c>
      <c r="CX708" s="28" t="n">
        <v>2.5469</v>
      </c>
      <c r="CY708" s="28" t="n">
        <v>2.6044</v>
      </c>
      <c r="CZ708" s="28" t="n">
        <v>2.6794</v>
      </c>
      <c r="DA708" s="28" t="n">
        <v>2.48</v>
      </c>
      <c r="DB708" s="28" t="n">
        <v>2.9744</v>
      </c>
      <c r="DC708" s="28" t="n">
        <v>3.4494</v>
      </c>
      <c r="DD708" s="28" t="n">
        <v>2.5369</v>
      </c>
    </row>
    <row r="709" customFormat="false" ht="12.75" hidden="false" customHeight="false" outlineLevel="0" collapsed="false">
      <c r="A709" s="56" t="n">
        <v>36322</v>
      </c>
      <c r="AE709" s="28" t="n">
        <v>2.29025</v>
      </c>
      <c r="AF709" s="28"/>
      <c r="AG709" s="28" t="n">
        <v>2.24275</v>
      </c>
      <c r="CA709" s="28" t="n">
        <v>2.5445</v>
      </c>
      <c r="CB709" s="28"/>
      <c r="CC709" s="28" t="n">
        <v>2.40775</v>
      </c>
      <c r="CD709" s="28" t="n">
        <v>2.04758321873666</v>
      </c>
      <c r="CE709" s="28" t="n">
        <v>2.43525</v>
      </c>
      <c r="CF709" s="28" t="n">
        <v>2.26025</v>
      </c>
      <c r="CG709" s="28" t="n">
        <v>2.16275</v>
      </c>
      <c r="CH709" s="28" t="n">
        <v>2.0865</v>
      </c>
      <c r="CI709" s="28" t="n">
        <v>2.28775</v>
      </c>
      <c r="CJ709" s="28" t="n">
        <v>2.41525</v>
      </c>
      <c r="CK709" s="28" t="n">
        <v>2.44275</v>
      </c>
      <c r="CL709" s="28" t="n">
        <v>2.01375</v>
      </c>
      <c r="CM709" s="28" t="n">
        <v>2.52775</v>
      </c>
      <c r="CN709" s="28" t="n">
        <v>2.61775</v>
      </c>
      <c r="CO709" s="28" t="n">
        <v>2.31525</v>
      </c>
      <c r="CR709" s="28" t="n">
        <v>2.662</v>
      </c>
      <c r="CS709" s="28" t="n">
        <v>2.25793494650707</v>
      </c>
      <c r="CT709" s="28" t="n">
        <v>2.832</v>
      </c>
      <c r="CU709" s="28" t="n">
        <v>2.49325</v>
      </c>
      <c r="CV709" s="28" t="n">
        <v>2.40825</v>
      </c>
      <c r="CW709" s="28" t="n">
        <v>2.417</v>
      </c>
      <c r="CX709" s="28" t="n">
        <v>2.542</v>
      </c>
      <c r="CY709" s="28" t="n">
        <v>2.602</v>
      </c>
      <c r="CZ709" s="28" t="n">
        <v>2.6795</v>
      </c>
      <c r="DA709" s="28" t="n">
        <v>2.481</v>
      </c>
      <c r="DB709" s="28" t="n">
        <v>2.972</v>
      </c>
      <c r="DC709" s="28" t="n">
        <v>3.437</v>
      </c>
      <c r="DD709" s="28" t="n">
        <v>2.5345</v>
      </c>
    </row>
    <row r="710" customFormat="false" ht="12.75" hidden="false" customHeight="false" outlineLevel="0" collapsed="false">
      <c r="A710" s="56" t="n">
        <v>36325</v>
      </c>
      <c r="AE710" s="28" t="n">
        <v>2.2815</v>
      </c>
      <c r="AF710" s="28"/>
      <c r="AG710" s="28" t="n">
        <v>2.2365</v>
      </c>
      <c r="CA710" s="28" t="n">
        <v>2.5394</v>
      </c>
      <c r="CB710" s="28"/>
      <c r="CC710" s="28" t="n">
        <v>2.404</v>
      </c>
      <c r="CD710" s="28" t="n">
        <v>2.04983321873666</v>
      </c>
      <c r="CE710" s="28" t="n">
        <v>2.4315</v>
      </c>
      <c r="CF710" s="28" t="n">
        <v>2.25525</v>
      </c>
      <c r="CG710" s="28" t="n">
        <v>2.1565</v>
      </c>
      <c r="CH710" s="28" t="n">
        <v>2.084</v>
      </c>
      <c r="CI710" s="28" t="n">
        <v>2.2815</v>
      </c>
      <c r="CJ710" s="28" t="n">
        <v>2.404</v>
      </c>
      <c r="CK710" s="28" t="n">
        <v>2.434</v>
      </c>
      <c r="CL710" s="28" t="n">
        <v>2.001</v>
      </c>
      <c r="CM710" s="28" t="n">
        <v>2.509</v>
      </c>
      <c r="CN710" s="28" t="n">
        <v>2.6015</v>
      </c>
      <c r="CO710" s="28" t="n">
        <v>2.3115</v>
      </c>
      <c r="CR710" s="28" t="n">
        <v>2.6594</v>
      </c>
      <c r="CS710" s="28" t="n">
        <v>2.24977175830058</v>
      </c>
      <c r="CT710" s="28" t="n">
        <v>2.8219</v>
      </c>
      <c r="CU710" s="28" t="n">
        <v>2.4894</v>
      </c>
      <c r="CV710" s="28" t="n">
        <v>2.4019</v>
      </c>
      <c r="CW710" s="28" t="n">
        <v>2.4144</v>
      </c>
      <c r="CX710" s="28" t="n">
        <v>2.5394</v>
      </c>
      <c r="CY710" s="28" t="n">
        <v>2.5994</v>
      </c>
      <c r="CZ710" s="28" t="n">
        <v>2.6794</v>
      </c>
      <c r="DA710" s="28" t="n">
        <v>2.4764</v>
      </c>
      <c r="DB710" s="28" t="n">
        <v>2.9469</v>
      </c>
      <c r="DC710" s="28" t="n">
        <v>3.4244</v>
      </c>
      <c r="DD710" s="28" t="n">
        <v>2.5319</v>
      </c>
    </row>
    <row r="711" customFormat="false" ht="12.75" hidden="false" customHeight="false" outlineLevel="0" collapsed="false">
      <c r="A711" s="56" t="n">
        <v>36326</v>
      </c>
      <c r="AE711" s="28" t="n">
        <v>2.24975</v>
      </c>
      <c r="AF711" s="28"/>
      <c r="AG711" s="28" t="n">
        <v>2.19975</v>
      </c>
      <c r="CA711" s="28" t="n">
        <v>2.5123</v>
      </c>
      <c r="CB711" s="28"/>
      <c r="CC711" s="28" t="n">
        <v>2.36725</v>
      </c>
      <c r="CD711" s="28" t="n">
        <v>2.03126727770416</v>
      </c>
      <c r="CE711" s="28" t="n">
        <v>2.39475</v>
      </c>
      <c r="CF711" s="28" t="n">
        <v>2.21975</v>
      </c>
      <c r="CG711" s="28" t="n">
        <v>2.1335</v>
      </c>
      <c r="CH711" s="28" t="n">
        <v>2.06975</v>
      </c>
      <c r="CI711" s="28" t="n">
        <v>2.24975</v>
      </c>
      <c r="CJ711" s="28" t="n">
        <v>2.36975</v>
      </c>
      <c r="CK711" s="28" t="n">
        <v>2.41225</v>
      </c>
      <c r="CL711" s="28" t="n">
        <v>1.98025</v>
      </c>
      <c r="CM711" s="28" t="n">
        <v>2.47475</v>
      </c>
      <c r="CN711" s="28" t="n">
        <v>2.56225</v>
      </c>
      <c r="CO711" s="28" t="n">
        <v>2.27475</v>
      </c>
      <c r="CR711" s="28" t="n">
        <v>2.6348</v>
      </c>
      <c r="CS711" s="28" t="n">
        <v>2.23391900547458</v>
      </c>
      <c r="CT711" s="28" t="n">
        <v>2.7998</v>
      </c>
      <c r="CU711" s="28" t="n">
        <v>2.4673</v>
      </c>
      <c r="CV711" s="28" t="n">
        <v>2.37855</v>
      </c>
      <c r="CW711" s="28" t="n">
        <v>2.3898</v>
      </c>
      <c r="CX711" s="28" t="n">
        <v>2.5123</v>
      </c>
      <c r="CY711" s="28" t="n">
        <v>2.5748</v>
      </c>
      <c r="CZ711" s="28" t="n">
        <v>2.65855</v>
      </c>
      <c r="DA711" s="28" t="n">
        <v>2.4648</v>
      </c>
      <c r="DB711" s="28" t="n">
        <v>2.9223</v>
      </c>
      <c r="DC711" s="28" t="n">
        <v>3.3948</v>
      </c>
      <c r="DD711" s="28" t="n">
        <v>2.5073</v>
      </c>
    </row>
    <row r="712" customFormat="false" ht="12.75" hidden="false" customHeight="false" outlineLevel="0" collapsed="false">
      <c r="A712" s="56" t="n">
        <v>36327</v>
      </c>
      <c r="AE712" s="28" t="n">
        <v>2.207</v>
      </c>
      <c r="AF712" s="28"/>
      <c r="AG712" s="28" t="n">
        <v>2.157</v>
      </c>
      <c r="CA712" s="28" t="n">
        <v>2.4823</v>
      </c>
      <c r="CB712" s="28"/>
      <c r="CC712" s="28" t="n">
        <v>2.3245</v>
      </c>
      <c r="CD712" s="28" t="n">
        <v>2.01739090129117</v>
      </c>
      <c r="CE712" s="28" t="n">
        <v>2.352</v>
      </c>
      <c r="CF712" s="28" t="n">
        <v>2.182</v>
      </c>
      <c r="CG712" s="28" t="n">
        <v>2.0995</v>
      </c>
      <c r="CH712" s="28" t="n">
        <v>2.02825</v>
      </c>
      <c r="CI712" s="28" t="n">
        <v>2.207</v>
      </c>
      <c r="CJ712" s="28" t="n">
        <v>2.3295</v>
      </c>
      <c r="CK712" s="28" t="n">
        <v>2.3845</v>
      </c>
      <c r="CL712" s="28" t="n">
        <v>1.9835</v>
      </c>
      <c r="CM712" s="28" t="n">
        <v>2.4345</v>
      </c>
      <c r="CN712" s="28" t="n">
        <v>2.5195</v>
      </c>
      <c r="CO712" s="28" t="n">
        <v>2.237</v>
      </c>
      <c r="CR712" s="28" t="n">
        <v>2.6048</v>
      </c>
      <c r="CS712" s="28" t="n">
        <v>2.21353987623559</v>
      </c>
      <c r="CT712" s="28" t="n">
        <v>2.7698</v>
      </c>
      <c r="CU712" s="28" t="n">
        <v>2.4373</v>
      </c>
      <c r="CV712" s="28" t="n">
        <v>2.3548</v>
      </c>
      <c r="CW712" s="28" t="n">
        <v>2.36605</v>
      </c>
      <c r="CX712" s="28" t="n">
        <v>2.4848</v>
      </c>
      <c r="CY712" s="28" t="n">
        <v>2.5423</v>
      </c>
      <c r="CZ712" s="28" t="n">
        <v>2.6273</v>
      </c>
      <c r="DA712" s="28" t="n">
        <v>2.4658</v>
      </c>
      <c r="DB712" s="28" t="n">
        <v>2.8973</v>
      </c>
      <c r="DC712" s="28" t="n">
        <v>3.3673</v>
      </c>
      <c r="DD712" s="28" t="n">
        <v>2.4773</v>
      </c>
    </row>
    <row r="713" customFormat="false" ht="12.75" hidden="false" customHeight="false" outlineLevel="0" collapsed="false">
      <c r="A713" s="56" t="n">
        <v>36328</v>
      </c>
      <c r="AE713" s="28" t="n">
        <v>2.2285</v>
      </c>
      <c r="AF713" s="28"/>
      <c r="AG713" s="28" t="n">
        <v>2.1785</v>
      </c>
      <c r="CA713" s="28" t="n">
        <v>2.4945</v>
      </c>
      <c r="CB713" s="28"/>
      <c r="CC713" s="28" t="n">
        <v>2.346</v>
      </c>
      <c r="CD713" s="28" t="n">
        <v>2.01676452487817</v>
      </c>
      <c r="CE713" s="28" t="n">
        <v>2.376</v>
      </c>
      <c r="CF713" s="28" t="n">
        <v>2.20475</v>
      </c>
      <c r="CG713" s="28" t="n">
        <v>2.121</v>
      </c>
      <c r="CH713" s="28" t="n">
        <v>2.0535</v>
      </c>
      <c r="CI713" s="28" t="n">
        <v>2.2285</v>
      </c>
      <c r="CJ713" s="28" t="n">
        <v>2.351</v>
      </c>
      <c r="CK713" s="28" t="n">
        <v>2.4135</v>
      </c>
      <c r="CL713" s="28" t="n">
        <v>1.985</v>
      </c>
      <c r="CM713" s="28" t="n">
        <v>2.456</v>
      </c>
      <c r="CN713" s="28" t="n">
        <v>2.541</v>
      </c>
      <c r="CO713" s="28" t="n">
        <v>2.2585</v>
      </c>
      <c r="CR713" s="28" t="n">
        <v>2.612</v>
      </c>
      <c r="CS713" s="28" t="n">
        <v>2.21930306444209</v>
      </c>
      <c r="CT713" s="28" t="n">
        <v>2.777</v>
      </c>
      <c r="CU713" s="28" t="n">
        <v>2.442</v>
      </c>
      <c r="CV713" s="28" t="n">
        <v>2.3645</v>
      </c>
      <c r="CW713" s="28" t="n">
        <v>2.3745</v>
      </c>
      <c r="CX713" s="28" t="n">
        <v>2.4945</v>
      </c>
      <c r="CY713" s="28" t="n">
        <v>2.5495</v>
      </c>
      <c r="CZ713" s="28" t="n">
        <v>2.6345</v>
      </c>
      <c r="DA713" s="28" t="n">
        <v>2.473</v>
      </c>
      <c r="DB713" s="28" t="n">
        <v>2.8995</v>
      </c>
      <c r="DC713" s="28" t="n">
        <v>3.3795</v>
      </c>
      <c r="DD713" s="28" t="n">
        <v>2.4845</v>
      </c>
    </row>
    <row r="714" customFormat="false" ht="12.75" hidden="false" customHeight="false" outlineLevel="0" collapsed="false">
      <c r="A714" s="56" t="n">
        <v>36329</v>
      </c>
      <c r="AE714" s="28" t="n">
        <v>2.165</v>
      </c>
      <c r="AF714" s="28"/>
      <c r="AG714" s="28" t="n">
        <v>2.115</v>
      </c>
      <c r="CA714" s="28" t="n">
        <v>2.4495</v>
      </c>
      <c r="CB714" s="28"/>
      <c r="CC714" s="28" t="n">
        <v>2.2825</v>
      </c>
      <c r="CD714" s="28" t="n">
        <v>1.98108526187917</v>
      </c>
      <c r="CE714" s="28" t="n">
        <v>2.315</v>
      </c>
      <c r="CF714" s="28" t="n">
        <v>2.155</v>
      </c>
      <c r="CG714" s="28" t="n">
        <v>2.05875</v>
      </c>
      <c r="CH714" s="28" t="n">
        <v>1.9925</v>
      </c>
      <c r="CI714" s="28" t="n">
        <v>2.1675</v>
      </c>
      <c r="CJ714" s="28" t="n">
        <v>2.2875</v>
      </c>
      <c r="CK714" s="28" t="n">
        <v>2.34625</v>
      </c>
      <c r="CL714" s="28" t="n">
        <v>1.9595</v>
      </c>
      <c r="CM714" s="28" t="n">
        <v>2.3925</v>
      </c>
      <c r="CN714" s="28" t="n">
        <v>2.4775</v>
      </c>
      <c r="CO714" s="28" t="n">
        <v>2.195</v>
      </c>
      <c r="CR714" s="28" t="n">
        <v>2.567</v>
      </c>
      <c r="CS714" s="28" t="n">
        <v>2.18261565076546</v>
      </c>
      <c r="CT714" s="28" t="n">
        <v>2.732</v>
      </c>
      <c r="CU714" s="28" t="n">
        <v>2.402</v>
      </c>
      <c r="CV714" s="28" t="n">
        <v>2.317</v>
      </c>
      <c r="CW714" s="28" t="n">
        <v>2.327</v>
      </c>
      <c r="CX714" s="28" t="n">
        <v>2.4495</v>
      </c>
      <c r="CY714" s="28" t="n">
        <v>2.5045</v>
      </c>
      <c r="CZ714" s="28" t="n">
        <v>2.5895</v>
      </c>
      <c r="DA714" s="28" t="n">
        <v>2.44</v>
      </c>
      <c r="DB714" s="28" t="n">
        <v>2.8495</v>
      </c>
      <c r="DC714" s="28" t="n">
        <v>3.322</v>
      </c>
      <c r="DD714" s="28" t="n">
        <v>2.4395</v>
      </c>
    </row>
    <row r="715" customFormat="false" ht="12.75" hidden="false" customHeight="false" outlineLevel="0" collapsed="false">
      <c r="A715" s="56" t="n">
        <v>36332</v>
      </c>
      <c r="AE715" s="28" t="n">
        <v>2.165</v>
      </c>
      <c r="AF715" s="28"/>
      <c r="AG715" s="28" t="n">
        <v>2.115</v>
      </c>
      <c r="CA715" s="28" t="n">
        <v>2.4495</v>
      </c>
      <c r="CB715" s="28"/>
      <c r="CC715" s="28" t="n">
        <v>2.2825</v>
      </c>
      <c r="CD715" s="28" t="n">
        <v>1.97290560513323</v>
      </c>
      <c r="CE715" s="28" t="n">
        <v>2.32</v>
      </c>
      <c r="CF715" s="28" t="n">
        <v>2.145</v>
      </c>
      <c r="CG715" s="28" t="n">
        <v>2.0525</v>
      </c>
      <c r="CH715" s="28" t="n">
        <v>1.98375</v>
      </c>
      <c r="CI715" s="28" t="n">
        <v>2.165</v>
      </c>
      <c r="CJ715" s="28" t="n">
        <v>2.2875</v>
      </c>
      <c r="CK715" s="28" t="n">
        <v>2.3425</v>
      </c>
      <c r="CL715" s="28" t="n">
        <v>1.936</v>
      </c>
      <c r="CM715" s="28" t="n">
        <v>2.3925</v>
      </c>
      <c r="CN715" s="28" t="n">
        <v>2.4775</v>
      </c>
      <c r="CO715" s="28" t="n">
        <v>2.1925</v>
      </c>
      <c r="CR715" s="28" t="n">
        <v>2.567</v>
      </c>
      <c r="CS715" s="28" t="n">
        <v>2.18661565076546</v>
      </c>
      <c r="CT715" s="28" t="n">
        <v>2.732</v>
      </c>
      <c r="CU715" s="28" t="n">
        <v>2.402</v>
      </c>
      <c r="CV715" s="28" t="n">
        <v>2.3145</v>
      </c>
      <c r="CW715" s="28" t="n">
        <v>2.327</v>
      </c>
      <c r="CX715" s="28" t="n">
        <v>2.4495</v>
      </c>
      <c r="CY715" s="28" t="n">
        <v>2.5045</v>
      </c>
      <c r="CZ715" s="28" t="n">
        <v>2.587</v>
      </c>
      <c r="DA715" s="28" t="n">
        <v>2.434</v>
      </c>
      <c r="DB715" s="28" t="n">
        <v>2.852</v>
      </c>
      <c r="DC715" s="28" t="n">
        <v>3.3195</v>
      </c>
      <c r="DD715" s="28" t="n">
        <v>2.4395</v>
      </c>
    </row>
    <row r="716" customFormat="false" ht="12.75" hidden="false" customHeight="false" outlineLevel="0" collapsed="false">
      <c r="A716" s="56" t="n">
        <v>36333</v>
      </c>
      <c r="AE716" s="28" t="n">
        <v>2.193</v>
      </c>
      <c r="AF716" s="28"/>
      <c r="AG716" s="28" t="n">
        <v>2.143</v>
      </c>
      <c r="CA716" s="28" t="n">
        <v>2.4629</v>
      </c>
      <c r="CB716" s="28"/>
      <c r="CC716" s="28" t="n">
        <v>2.3105</v>
      </c>
      <c r="CD716" s="28" t="n">
        <v>1.97690560513323</v>
      </c>
      <c r="CE716" s="28" t="n">
        <v>2.348</v>
      </c>
      <c r="CF716" s="28" t="n">
        <v>2.1755</v>
      </c>
      <c r="CG716" s="28" t="n">
        <v>2.0705</v>
      </c>
      <c r="CH716" s="28" t="n">
        <v>2.0085</v>
      </c>
      <c r="CI716" s="28" t="n">
        <v>2.193</v>
      </c>
      <c r="CJ716" s="28" t="n">
        <v>2.3155</v>
      </c>
      <c r="CK716" s="28" t="n">
        <v>2.3705</v>
      </c>
      <c r="CL716" s="28" t="n">
        <v>1.9675</v>
      </c>
      <c r="CM716" s="28" t="n">
        <v>2.4205</v>
      </c>
      <c r="CN716" s="28" t="n">
        <v>2.5105</v>
      </c>
      <c r="CO716" s="28" t="n">
        <v>2.2255</v>
      </c>
      <c r="CR716" s="28" t="n">
        <v>2.5804</v>
      </c>
      <c r="CS716" s="28" t="n">
        <v>2.19478513588437</v>
      </c>
      <c r="CT716" s="28" t="n">
        <v>2.7454</v>
      </c>
      <c r="CU716" s="28" t="n">
        <v>2.4104</v>
      </c>
      <c r="CV716" s="28" t="n">
        <v>2.3254</v>
      </c>
      <c r="CW716" s="28" t="n">
        <v>2.3404</v>
      </c>
      <c r="CX716" s="28" t="n">
        <v>2.4629</v>
      </c>
      <c r="CY716" s="28" t="n">
        <v>2.5179</v>
      </c>
      <c r="CZ716" s="28" t="n">
        <v>2.6004</v>
      </c>
      <c r="DA716" s="28" t="n">
        <v>2.4339</v>
      </c>
      <c r="DB716" s="28" t="n">
        <v>2.8654</v>
      </c>
      <c r="DC716" s="28" t="n">
        <v>3.3354</v>
      </c>
      <c r="DD716" s="28" t="n">
        <v>2.4529</v>
      </c>
    </row>
    <row r="717" customFormat="false" ht="12.75" hidden="false" customHeight="false" outlineLevel="0" collapsed="false">
      <c r="A717" s="56" t="n">
        <v>36334</v>
      </c>
      <c r="AE717" s="28" t="n">
        <v>2.21975</v>
      </c>
      <c r="AF717" s="28"/>
      <c r="AG717" s="28" t="n">
        <v>2.17975</v>
      </c>
      <c r="CA717" s="28" t="n">
        <v>2.4802</v>
      </c>
      <c r="CB717" s="28"/>
      <c r="CC717" s="28" t="n">
        <v>2.33975</v>
      </c>
      <c r="CD717" s="28" t="n">
        <v>1.99769457537104</v>
      </c>
      <c r="CE717" s="28" t="n">
        <v>2.37475</v>
      </c>
      <c r="CF717" s="28" t="n">
        <v>2.20225</v>
      </c>
      <c r="CG717" s="28" t="n">
        <v>2.09225</v>
      </c>
      <c r="CH717" s="28" t="n">
        <v>2.03475</v>
      </c>
      <c r="CI717" s="28" t="n">
        <v>2.21975</v>
      </c>
      <c r="CJ717" s="28" t="n">
        <v>2.34475</v>
      </c>
      <c r="CK717" s="28" t="n">
        <v>2.39475</v>
      </c>
      <c r="CL717" s="28" t="n">
        <v>1.99175</v>
      </c>
      <c r="CM717" s="28" t="n">
        <v>2.45225</v>
      </c>
      <c r="CN717" s="28" t="n">
        <v>2.53975</v>
      </c>
      <c r="CO717" s="28" t="n">
        <v>2.25475</v>
      </c>
      <c r="CR717" s="28" t="n">
        <v>2.6002</v>
      </c>
      <c r="CS717" s="28" t="n">
        <v>2.20535462100328</v>
      </c>
      <c r="CT717" s="28" t="n">
        <v>2.7652</v>
      </c>
      <c r="CU717" s="28" t="n">
        <v>2.42645</v>
      </c>
      <c r="CV717" s="28" t="n">
        <v>2.3377</v>
      </c>
      <c r="CW717" s="28" t="n">
        <v>2.3527</v>
      </c>
      <c r="CX717" s="28" t="n">
        <v>2.4802</v>
      </c>
      <c r="CY717" s="28" t="n">
        <v>2.5377</v>
      </c>
      <c r="CZ717" s="28" t="n">
        <v>2.6152</v>
      </c>
      <c r="DA717" s="28" t="n">
        <v>2.4312</v>
      </c>
      <c r="DB717" s="28" t="n">
        <v>2.8902</v>
      </c>
      <c r="DC717" s="28" t="n">
        <v>3.3627</v>
      </c>
      <c r="DD717" s="28" t="n">
        <v>2.4727</v>
      </c>
    </row>
    <row r="718" customFormat="false" ht="12.75" hidden="false" customHeight="false" outlineLevel="0" collapsed="false">
      <c r="A718" s="56" t="n">
        <v>36335</v>
      </c>
      <c r="AE718" s="28" t="n">
        <v>2.18475</v>
      </c>
      <c r="AF718" s="28"/>
      <c r="AG718" s="28" t="n">
        <v>2.14475</v>
      </c>
      <c r="CA718" s="28" t="n">
        <v>2.4604</v>
      </c>
      <c r="CB718" s="28"/>
      <c r="CC718" s="28" t="n">
        <v>2.30475</v>
      </c>
      <c r="CD718" s="28" t="n">
        <v>1.96997594838729</v>
      </c>
      <c r="CE718" s="28" t="n">
        <v>2.33975</v>
      </c>
      <c r="CF718" s="28" t="n">
        <v>2.17475</v>
      </c>
      <c r="CG718" s="28" t="n">
        <v>2.0685</v>
      </c>
      <c r="CH718" s="28" t="n">
        <v>2.01225</v>
      </c>
      <c r="CI718" s="28" t="n">
        <v>2.18475</v>
      </c>
      <c r="CJ718" s="28" t="n">
        <v>2.30975</v>
      </c>
      <c r="CK718" s="28" t="n">
        <v>2.36225</v>
      </c>
      <c r="CL718" s="28" t="n">
        <v>1.98275</v>
      </c>
      <c r="CM718" s="28" t="n">
        <v>2.41725</v>
      </c>
      <c r="CN718" s="28" t="n">
        <v>2.50475</v>
      </c>
      <c r="CO718" s="28" t="n">
        <v>2.22475</v>
      </c>
      <c r="CR718" s="28" t="n">
        <v>2.5804</v>
      </c>
      <c r="CS718" s="28" t="n">
        <v>2.19737496425734</v>
      </c>
      <c r="CT718" s="28" t="n">
        <v>2.7479</v>
      </c>
      <c r="CU718" s="28" t="n">
        <v>2.4079</v>
      </c>
      <c r="CV718" s="28" t="n">
        <v>2.3204</v>
      </c>
      <c r="CW718" s="28" t="n">
        <v>2.3304</v>
      </c>
      <c r="CX718" s="28" t="n">
        <v>2.4604</v>
      </c>
      <c r="CY718" s="28" t="n">
        <v>2.5179</v>
      </c>
      <c r="CZ718" s="28" t="n">
        <v>2.5929</v>
      </c>
      <c r="DA718" s="28" t="n">
        <v>2.4404</v>
      </c>
      <c r="DB718" s="28" t="n">
        <v>2.8729</v>
      </c>
      <c r="DC718" s="28" t="n">
        <v>3.3454</v>
      </c>
      <c r="DD718" s="28" t="n">
        <v>2.4529</v>
      </c>
    </row>
    <row r="719" customFormat="false" ht="12.75" hidden="false" customHeight="false" outlineLevel="0" collapsed="false">
      <c r="A719" s="56" t="n">
        <v>36336</v>
      </c>
      <c r="AE719" s="28" t="n">
        <v>2.20725</v>
      </c>
      <c r="AF719" s="28"/>
      <c r="AG719" s="28" t="n">
        <v>2.16725</v>
      </c>
      <c r="CA719" s="28" t="n">
        <v>2.4794</v>
      </c>
      <c r="CB719" s="28"/>
      <c r="CC719" s="28" t="n">
        <v>2.32725</v>
      </c>
      <c r="CD719" s="28" t="n">
        <v>1.98919457537105</v>
      </c>
      <c r="CE719" s="28" t="n">
        <v>2.36225</v>
      </c>
      <c r="CF719" s="28" t="n">
        <v>2.20725</v>
      </c>
      <c r="CG719" s="28" t="n">
        <v>2.09725</v>
      </c>
      <c r="CH719" s="28" t="n">
        <v>2.02725</v>
      </c>
      <c r="CI719" s="28" t="n">
        <v>2.20975</v>
      </c>
      <c r="CJ719" s="28" t="n">
        <v>2.33225</v>
      </c>
      <c r="CK719" s="28" t="n">
        <v>2.38475</v>
      </c>
      <c r="CL719" s="28" t="n">
        <v>1.99325</v>
      </c>
      <c r="CM719" s="28" t="n">
        <v>2.43975</v>
      </c>
      <c r="CN719" s="28" t="n">
        <v>2.53225</v>
      </c>
      <c r="CO719" s="28" t="n">
        <v>2.24725</v>
      </c>
      <c r="CR719" s="28" t="n">
        <v>2.5994</v>
      </c>
      <c r="CS719" s="28" t="n">
        <v>2.21373427774922</v>
      </c>
      <c r="CT719" s="28" t="n">
        <v>2.7669</v>
      </c>
      <c r="CU719" s="28" t="n">
        <v>2.4269</v>
      </c>
      <c r="CV719" s="28" t="n">
        <v>2.3394</v>
      </c>
      <c r="CW719" s="28" t="n">
        <v>2.3494</v>
      </c>
      <c r="CX719" s="28" t="n">
        <v>2.4794</v>
      </c>
      <c r="CY719" s="28" t="n">
        <v>2.5369</v>
      </c>
      <c r="CZ719" s="28" t="n">
        <v>2.6219</v>
      </c>
      <c r="DA719" s="28" t="n">
        <v>2.4424</v>
      </c>
      <c r="DB719" s="28" t="n">
        <v>2.8919</v>
      </c>
      <c r="DC719" s="28" t="n">
        <v>3.3694</v>
      </c>
      <c r="DD719" s="28" t="n">
        <v>2.4694</v>
      </c>
    </row>
    <row r="720" customFormat="false" ht="12.75" hidden="false" customHeight="false" outlineLevel="0" collapsed="false">
      <c r="A720" s="56" t="n">
        <v>36339</v>
      </c>
      <c r="AE720" s="28" t="n">
        <v>2.2605</v>
      </c>
      <c r="AF720" s="28"/>
      <c r="AG720" s="28" t="n">
        <v>2.228</v>
      </c>
      <c r="CA720" s="28" t="n">
        <v>2.5185</v>
      </c>
      <c r="CB720" s="28"/>
      <c r="CC720" s="28" t="n">
        <v>2.378</v>
      </c>
      <c r="CD720" s="28" t="n">
        <v>2.01389371723589</v>
      </c>
      <c r="CE720" s="28" t="n">
        <v>2.413</v>
      </c>
      <c r="CF720" s="28" t="n">
        <v>2.2655</v>
      </c>
      <c r="CG720" s="28" t="n">
        <v>2.1505</v>
      </c>
      <c r="CH720" s="28" t="n">
        <v>2.0705</v>
      </c>
      <c r="CI720" s="28" t="n">
        <v>2.2605</v>
      </c>
      <c r="CJ720" s="28" t="n">
        <v>2.383</v>
      </c>
      <c r="CK720" s="28" t="n">
        <v>2.4705</v>
      </c>
      <c r="CL720" s="28" t="n">
        <v>2</v>
      </c>
      <c r="CM720" s="28" t="n">
        <v>2.4955</v>
      </c>
      <c r="CN720" s="28" t="n">
        <v>2.598</v>
      </c>
      <c r="CO720" s="28" t="n">
        <v>2.313</v>
      </c>
      <c r="CR720" s="28" t="n">
        <v>2.636</v>
      </c>
      <c r="CS720" s="28" t="n">
        <v>2.21651393449515</v>
      </c>
      <c r="CT720" s="28" t="n">
        <v>2.8085</v>
      </c>
      <c r="CU720" s="28" t="n">
        <v>2.4685</v>
      </c>
      <c r="CV720" s="28" t="n">
        <v>2.37725</v>
      </c>
      <c r="CW720" s="28" t="n">
        <v>2.39225</v>
      </c>
      <c r="CX720" s="28" t="n">
        <v>2.5185</v>
      </c>
      <c r="CY720" s="28" t="n">
        <v>2.5735</v>
      </c>
      <c r="CZ720" s="28" t="n">
        <v>2.656</v>
      </c>
      <c r="DA720" s="28" t="n">
        <v>2.448</v>
      </c>
      <c r="DB720" s="28" t="n">
        <v>2.936</v>
      </c>
      <c r="DC720" s="28" t="n">
        <v>3.421</v>
      </c>
      <c r="DD720" s="28" t="n">
        <v>2.5035</v>
      </c>
    </row>
    <row r="721" customFormat="false" ht="12.75" hidden="false" customHeight="false" outlineLevel="0" collapsed="false">
      <c r="A721" s="56" t="n">
        <v>36340</v>
      </c>
      <c r="AE721" s="28" t="n">
        <v>2.2605</v>
      </c>
      <c r="AF721" s="28"/>
      <c r="AG721" s="28" t="n">
        <v>2.228</v>
      </c>
      <c r="CA721" s="28" t="n">
        <v>2.5185</v>
      </c>
      <c r="CB721" s="28"/>
      <c r="CC721" s="28" t="n">
        <v>2.378</v>
      </c>
      <c r="CD721" s="28" t="n">
        <v>2.01389371723589</v>
      </c>
      <c r="CE721" s="28" t="n">
        <v>2.413</v>
      </c>
      <c r="CF721" s="28" t="n">
        <v>2.2655</v>
      </c>
      <c r="CG721" s="28" t="n">
        <v>2.1505</v>
      </c>
      <c r="CH721" s="28" t="n">
        <v>2.0705</v>
      </c>
      <c r="CI721" s="28" t="n">
        <v>2.2605</v>
      </c>
      <c r="CJ721" s="28" t="n">
        <v>2.383</v>
      </c>
      <c r="CK721" s="28" t="n">
        <v>2.4705</v>
      </c>
      <c r="CL721" s="28" t="n">
        <v>2</v>
      </c>
      <c r="CM721" s="28" t="n">
        <v>2.4955</v>
      </c>
      <c r="CN721" s="28" t="n">
        <v>2.598</v>
      </c>
      <c r="CO721" s="28" t="n">
        <v>2.313</v>
      </c>
      <c r="CR721" s="28" t="n">
        <v>2.636</v>
      </c>
      <c r="CS721" s="28" t="n">
        <v>2.21651393449515</v>
      </c>
      <c r="CT721" s="28" t="n">
        <v>2.8085</v>
      </c>
      <c r="CU721" s="28" t="n">
        <v>2.4685</v>
      </c>
      <c r="CV721" s="28" t="n">
        <v>2.37725</v>
      </c>
      <c r="CW721" s="28" t="n">
        <v>2.39225</v>
      </c>
      <c r="CX721" s="28" t="n">
        <v>2.5185</v>
      </c>
      <c r="CY721" s="28" t="n">
        <v>2.5735</v>
      </c>
      <c r="CZ721" s="28" t="n">
        <v>2.656</v>
      </c>
      <c r="DA721" s="28" t="n">
        <v>2.448</v>
      </c>
      <c r="DB721" s="28" t="n">
        <v>2.936</v>
      </c>
      <c r="DC721" s="28" t="n">
        <v>3.421</v>
      </c>
      <c r="DD721" s="28" t="n">
        <v>2.5035</v>
      </c>
    </row>
    <row r="722" customFormat="false" ht="12.75" hidden="false" customHeight="false" outlineLevel="0" collapsed="false">
      <c r="A722" s="56" t="n">
        <v>36341</v>
      </c>
      <c r="AE722" s="28" t="n">
        <v>2.19775</v>
      </c>
      <c r="AF722" s="28"/>
      <c r="AG722" s="28" t="n">
        <v>2.16525</v>
      </c>
      <c r="CA722" s="28" t="n">
        <v>2.4467</v>
      </c>
      <c r="CB722" s="28"/>
      <c r="CC722" s="28" t="n">
        <v>2.31525</v>
      </c>
      <c r="CD722" s="28" t="n">
        <v>1.96525</v>
      </c>
      <c r="CE722" s="28" t="n">
        <v>2.35275</v>
      </c>
      <c r="CF722" s="28" t="n">
        <v>2.21525</v>
      </c>
      <c r="CG722" s="28" t="n">
        <v>2.09525</v>
      </c>
      <c r="CH722" s="28" t="n">
        <v>2.02525</v>
      </c>
      <c r="CI722" s="28" t="n">
        <v>2.20525</v>
      </c>
      <c r="CJ722" s="28" t="n">
        <v>2.32275</v>
      </c>
      <c r="CK722" s="28" t="n">
        <v>2.43025</v>
      </c>
      <c r="CL722" s="28" t="n">
        <v>1.97025</v>
      </c>
      <c r="CM722" s="28" t="n">
        <v>2.43275</v>
      </c>
      <c r="CN722" s="28" t="n">
        <v>2.54025</v>
      </c>
      <c r="CO722" s="28" t="n">
        <v>2.25525</v>
      </c>
      <c r="CR722" s="28" t="n">
        <v>2.5642</v>
      </c>
      <c r="CS722" s="28" t="n">
        <v>2.1642</v>
      </c>
      <c r="CT722" s="28" t="n">
        <v>2.7292</v>
      </c>
      <c r="CU722" s="28" t="n">
        <v>2.3992</v>
      </c>
      <c r="CV722" s="28" t="n">
        <v>2.3092</v>
      </c>
      <c r="CW722" s="28" t="n">
        <v>2.3217</v>
      </c>
      <c r="CX722" s="28" t="n">
        <v>2.4492</v>
      </c>
      <c r="CY722" s="28" t="n">
        <v>2.5042</v>
      </c>
      <c r="CZ722" s="28" t="n">
        <v>2.5817</v>
      </c>
      <c r="DA722" s="28" t="n">
        <v>2.3992</v>
      </c>
      <c r="DB722" s="28" t="n">
        <v>2.8592</v>
      </c>
      <c r="DC722" s="28" t="n">
        <v>3.3617</v>
      </c>
      <c r="DD722" s="28" t="n">
        <v>2.4292</v>
      </c>
    </row>
    <row r="723" customFormat="false" ht="12.75" hidden="false" customHeight="false" outlineLevel="0" collapsed="false">
      <c r="A723" s="56" t="n">
        <v>36342</v>
      </c>
      <c r="AE723" s="28" t="n">
        <v>2.1925</v>
      </c>
      <c r="AF723" s="28"/>
      <c r="AG723" s="28" t="n">
        <v>2.16</v>
      </c>
      <c r="CA723" s="28" t="n">
        <v>2.4525</v>
      </c>
      <c r="CB723" s="28"/>
      <c r="CC723" s="28" t="n">
        <v>2.31</v>
      </c>
      <c r="CD723" s="28" t="n">
        <v>1.96876491862511</v>
      </c>
      <c r="CE723" s="28" t="n">
        <v>2.3475</v>
      </c>
      <c r="CF723" s="28" t="n">
        <v>2.19875</v>
      </c>
      <c r="CG723" s="28" t="n">
        <v>2.0925</v>
      </c>
      <c r="CH723" s="28" t="n">
        <v>2.02</v>
      </c>
      <c r="CI723" s="28" t="n">
        <v>2.2</v>
      </c>
      <c r="CJ723" s="28" t="n">
        <v>2.3175</v>
      </c>
      <c r="CK723" s="28" t="n">
        <v>2.42625</v>
      </c>
      <c r="CL723" s="28" t="n">
        <v>1.975</v>
      </c>
      <c r="CM723" s="28" t="n">
        <v>2.4275</v>
      </c>
      <c r="CN723" s="28" t="n">
        <v>2.5275</v>
      </c>
      <c r="CO723" s="28" t="n">
        <v>2.2425</v>
      </c>
      <c r="CR723" s="28" t="n">
        <v>2.57</v>
      </c>
      <c r="CS723" s="28" t="n">
        <v>2.18497496425734</v>
      </c>
      <c r="CT723" s="28" t="n">
        <v>2.735</v>
      </c>
      <c r="CU723" s="28" t="n">
        <v>2.405</v>
      </c>
      <c r="CV723" s="28" t="n">
        <v>2.31625</v>
      </c>
      <c r="CW723" s="28" t="n">
        <v>2.33</v>
      </c>
      <c r="CX723" s="28" t="n">
        <v>2.455</v>
      </c>
      <c r="CY723" s="28" t="n">
        <v>2.51</v>
      </c>
      <c r="CZ723" s="28" t="n">
        <v>2.59</v>
      </c>
      <c r="DA723" s="28" t="n">
        <v>2.418</v>
      </c>
      <c r="DB723" s="28" t="n">
        <v>2.865</v>
      </c>
      <c r="DC723" s="28" t="n">
        <v>3.355</v>
      </c>
      <c r="DD723" s="28" t="n">
        <v>2.4375</v>
      </c>
    </row>
    <row r="724" customFormat="false" ht="12.75" hidden="false" customHeight="false" outlineLevel="0" collapsed="false">
      <c r="A724" s="56" t="n">
        <v>36343</v>
      </c>
      <c r="AE724" s="28" t="n">
        <v>2.10416666666667</v>
      </c>
      <c r="AF724" s="28"/>
      <c r="AG724" s="28" t="n">
        <v>2.06166666666667</v>
      </c>
      <c r="CA724" s="28" t="n">
        <v>2.4145</v>
      </c>
      <c r="CB724" s="28"/>
      <c r="CC724" s="28" t="n">
        <v>2.22166666666667</v>
      </c>
      <c r="CD724" s="28" t="n">
        <v>1.93299433132426</v>
      </c>
      <c r="CE724" s="28" t="n">
        <v>2.25916666666667</v>
      </c>
      <c r="CF724" s="28" t="n">
        <v>2.11166666666667</v>
      </c>
      <c r="CG724" s="28" t="n">
        <v>2.00916666666667</v>
      </c>
      <c r="CH724" s="28" t="n">
        <v>1.94916666666667</v>
      </c>
      <c r="CI724" s="28" t="n">
        <v>2.11416666666667</v>
      </c>
      <c r="CJ724" s="28" t="n">
        <v>2.22916666666667</v>
      </c>
      <c r="CK724" s="28" t="n">
        <v>2.34166666666667</v>
      </c>
      <c r="CL724" s="28" t="n">
        <v>1.95166666666667</v>
      </c>
      <c r="CM724" s="28" t="n">
        <v>2.34166666666667</v>
      </c>
      <c r="CN724" s="28" t="n">
        <v>2.43916666666667</v>
      </c>
      <c r="CO724" s="28" t="n">
        <v>2.15416666666667</v>
      </c>
      <c r="CR724" s="28" t="n">
        <v>2.532</v>
      </c>
      <c r="CS724" s="28" t="n">
        <v>2.17643599401952</v>
      </c>
      <c r="CT724" s="28" t="n">
        <v>2.6995</v>
      </c>
      <c r="CU724" s="28" t="n">
        <v>2.367</v>
      </c>
      <c r="CV724" s="28" t="n">
        <v>2.28325</v>
      </c>
      <c r="CW724" s="28" t="n">
        <v>2.29575</v>
      </c>
      <c r="CX724" s="28" t="n">
        <v>2.417</v>
      </c>
      <c r="CY724" s="28" t="n">
        <v>2.472</v>
      </c>
      <c r="CZ724" s="28" t="n">
        <v>2.5495</v>
      </c>
      <c r="DA724" s="28" t="n">
        <v>2.406</v>
      </c>
      <c r="DB724" s="28" t="n">
        <v>2.822</v>
      </c>
      <c r="DC724" s="28" t="n">
        <v>3.317</v>
      </c>
      <c r="DD724" s="28" t="n">
        <v>2.4045</v>
      </c>
    </row>
    <row r="725" customFormat="false" ht="12.75" hidden="false" customHeight="false" outlineLevel="0" collapsed="false">
      <c r="A725" s="56" t="n">
        <v>36347</v>
      </c>
      <c r="AE725" s="28" t="n">
        <v>2.07066666666667</v>
      </c>
      <c r="AF725" s="28"/>
      <c r="AG725" s="28" t="n">
        <v>2.01566666666667</v>
      </c>
      <c r="CA725" s="28" t="n">
        <v>2.3891</v>
      </c>
      <c r="CB725" s="28"/>
      <c r="CC725" s="28" t="n">
        <v>2.17566666666667</v>
      </c>
      <c r="CD725" s="28" t="n">
        <v>1.90945536108644</v>
      </c>
      <c r="CE725" s="28" t="n">
        <v>2.21316666666667</v>
      </c>
      <c r="CF725" s="28" t="n">
        <v>2.07316666666667</v>
      </c>
      <c r="CG725" s="28" t="n">
        <v>1.97691666666667</v>
      </c>
      <c r="CH725" s="28" t="n">
        <v>1.91316666666667</v>
      </c>
      <c r="CI725" s="28" t="n">
        <v>2.07366666666667</v>
      </c>
      <c r="CJ725" s="28" t="n">
        <v>2.18566666666667</v>
      </c>
      <c r="CK725" s="28" t="n">
        <v>2.32066666666667</v>
      </c>
      <c r="CL725" s="28" t="n">
        <v>1.90466666666667</v>
      </c>
      <c r="CM725" s="28" t="n">
        <v>2.29566666666667</v>
      </c>
      <c r="CN725" s="28" t="n">
        <v>2.39316666666667</v>
      </c>
      <c r="CO725" s="28" t="n">
        <v>2.12066666666667</v>
      </c>
      <c r="CR725" s="28" t="n">
        <v>2.5066</v>
      </c>
      <c r="CS725" s="28" t="n">
        <v>2.1534970237817</v>
      </c>
      <c r="CT725" s="28" t="n">
        <v>2.6666</v>
      </c>
      <c r="CU725" s="28" t="n">
        <v>2.3416</v>
      </c>
      <c r="CV725" s="28" t="n">
        <v>2.26035</v>
      </c>
      <c r="CW725" s="28" t="n">
        <v>2.2716</v>
      </c>
      <c r="CX725" s="28" t="n">
        <v>2.3906</v>
      </c>
      <c r="CY725" s="28" t="n">
        <v>2.4466</v>
      </c>
      <c r="CZ725" s="28" t="n">
        <v>2.52285</v>
      </c>
      <c r="DA725" s="28" t="n">
        <v>2.3896</v>
      </c>
      <c r="DB725" s="28" t="n">
        <v>2.7941</v>
      </c>
      <c r="DC725" s="28" t="n">
        <v>3.2866</v>
      </c>
      <c r="DD725" s="28" t="n">
        <v>2.3741</v>
      </c>
    </row>
    <row r="726" customFormat="false" ht="12.75" hidden="false" customHeight="false" outlineLevel="0" collapsed="false">
      <c r="A726" s="56" t="n">
        <v>36348</v>
      </c>
      <c r="AE726" s="28" t="n">
        <v>2.09166666666667</v>
      </c>
      <c r="AF726" s="28"/>
      <c r="AG726" s="28" t="n">
        <v>2.03666666666667</v>
      </c>
      <c r="CA726" s="28" t="n">
        <v>2.4045</v>
      </c>
      <c r="CB726" s="28"/>
      <c r="CC726" s="28" t="n">
        <v>2.19666666666667</v>
      </c>
      <c r="CD726" s="28" t="n">
        <v>1.90945536108644</v>
      </c>
      <c r="CE726" s="28" t="n">
        <v>2.23416666666667</v>
      </c>
      <c r="CF726" s="28" t="n">
        <v>2.09666666666667</v>
      </c>
      <c r="CG726" s="28" t="n">
        <v>1.99916666666667</v>
      </c>
      <c r="CH726" s="28" t="n">
        <v>1.93166666666667</v>
      </c>
      <c r="CI726" s="28" t="n">
        <v>2.09416666666667</v>
      </c>
      <c r="CJ726" s="28" t="n">
        <v>2.20666666666667</v>
      </c>
      <c r="CK726" s="28" t="n">
        <v>2.34416666666667</v>
      </c>
      <c r="CL726" s="28" t="n">
        <v>1.90466666666667</v>
      </c>
      <c r="CM726" s="28" t="n">
        <v>2.31666666666667</v>
      </c>
      <c r="CN726" s="28" t="n">
        <v>2.41666666666667</v>
      </c>
      <c r="CO726" s="28" t="n">
        <v>2.13166666666667</v>
      </c>
      <c r="CR726" s="28" t="n">
        <v>2.522</v>
      </c>
      <c r="CS726" s="28" t="n">
        <v>2.1538970237817</v>
      </c>
      <c r="CT726" s="28" t="n">
        <v>2.682</v>
      </c>
      <c r="CU726" s="28" t="n">
        <v>2.357</v>
      </c>
      <c r="CV726" s="28" t="n">
        <v>2.27575</v>
      </c>
      <c r="CW726" s="28" t="n">
        <v>2.287</v>
      </c>
      <c r="CX726" s="28" t="n">
        <v>2.408</v>
      </c>
      <c r="CY726" s="28" t="n">
        <v>2.462</v>
      </c>
      <c r="CZ726" s="28" t="n">
        <v>2.53825</v>
      </c>
      <c r="DA726" s="28" t="n">
        <v>2.39</v>
      </c>
      <c r="DB726" s="28" t="n">
        <v>2.812</v>
      </c>
      <c r="DC726" s="28" t="n">
        <v>3.3045</v>
      </c>
      <c r="DD726" s="28" t="n">
        <v>2.3895</v>
      </c>
    </row>
    <row r="727" customFormat="false" ht="12.75" hidden="false" customHeight="false" outlineLevel="0" collapsed="false">
      <c r="A727" s="56" t="n">
        <v>36349</v>
      </c>
      <c r="AE727" s="28" t="n">
        <v>2.1</v>
      </c>
      <c r="AF727" s="28"/>
      <c r="AG727" s="28" t="n">
        <v>2.045</v>
      </c>
      <c r="CA727" s="28" t="n">
        <v>2.4165</v>
      </c>
      <c r="CB727" s="28"/>
      <c r="CC727" s="28" t="n">
        <v>2.205</v>
      </c>
      <c r="CD727" s="28" t="n">
        <v>1.91696835116572</v>
      </c>
      <c r="CE727" s="28" t="n">
        <v>2.2425</v>
      </c>
      <c r="CF727" s="28" t="n">
        <v>2.105</v>
      </c>
      <c r="CG727" s="28" t="n">
        <v>2.0075</v>
      </c>
      <c r="CH727" s="28" t="n">
        <v>1.94625</v>
      </c>
      <c r="CI727" s="28" t="n">
        <v>2.1025</v>
      </c>
      <c r="CJ727" s="28" t="n">
        <v>2.215</v>
      </c>
      <c r="CK727" s="28" t="n">
        <v>2.36</v>
      </c>
      <c r="CL727" s="28" t="n">
        <v>1.92</v>
      </c>
      <c r="CM727" s="28" t="n">
        <v>2.325</v>
      </c>
      <c r="CN727" s="28" t="n">
        <v>2.4275</v>
      </c>
      <c r="CO727" s="28" t="n">
        <v>2.14</v>
      </c>
      <c r="CR727" s="28" t="n">
        <v>2.534</v>
      </c>
      <c r="CS727" s="28" t="n">
        <v>2.16466650890061</v>
      </c>
      <c r="CT727" s="28" t="n">
        <v>2.6965</v>
      </c>
      <c r="CU727" s="28" t="n">
        <v>2.374</v>
      </c>
      <c r="CV727" s="28" t="n">
        <v>2.28775</v>
      </c>
      <c r="CW727" s="28" t="n">
        <v>2.30275</v>
      </c>
      <c r="CX727" s="28" t="n">
        <v>2.419</v>
      </c>
      <c r="CY727" s="28" t="n">
        <v>2.474</v>
      </c>
      <c r="CZ727" s="28" t="n">
        <v>2.554</v>
      </c>
      <c r="DA727" s="28" t="n">
        <v>2.39</v>
      </c>
      <c r="DB727" s="28" t="n">
        <v>2.824</v>
      </c>
      <c r="DC727" s="28" t="n">
        <v>3.3165</v>
      </c>
      <c r="DD727" s="28" t="n">
        <v>2.404</v>
      </c>
    </row>
    <row r="728" customFormat="false" ht="12.75" hidden="false" customHeight="false" outlineLevel="0" collapsed="false">
      <c r="A728" s="56" t="n">
        <v>36350</v>
      </c>
      <c r="AE728" s="28" t="n">
        <v>2.078</v>
      </c>
      <c r="AF728" s="28"/>
      <c r="AG728" s="28" t="n">
        <v>2.023</v>
      </c>
      <c r="CA728" s="28" t="n">
        <v>2.4139</v>
      </c>
      <c r="CB728" s="28"/>
      <c r="CC728" s="28" t="n">
        <v>2.183</v>
      </c>
      <c r="CD728" s="28" t="n">
        <v>1.91796835116572</v>
      </c>
      <c r="CE728" s="28" t="n">
        <v>2.2205</v>
      </c>
      <c r="CF728" s="28" t="n">
        <v>2.078</v>
      </c>
      <c r="CG728" s="28" t="n">
        <v>1.98425</v>
      </c>
      <c r="CH728" s="28" t="n">
        <v>1.9205</v>
      </c>
      <c r="CI728" s="28" t="n">
        <v>2.083</v>
      </c>
      <c r="CJ728" s="28" t="n">
        <v>2.193</v>
      </c>
      <c r="CK728" s="28" t="n">
        <v>2.3305</v>
      </c>
      <c r="CL728" s="28" t="n">
        <v>1.901</v>
      </c>
      <c r="CM728" s="28" t="n">
        <v>2.303</v>
      </c>
      <c r="CN728" s="28" t="n">
        <v>2.403</v>
      </c>
      <c r="CO728" s="28" t="n">
        <v>2.118</v>
      </c>
      <c r="CR728" s="28" t="n">
        <v>2.5314</v>
      </c>
      <c r="CS728" s="28" t="n">
        <v>2.17006650890061</v>
      </c>
      <c r="CT728" s="28" t="n">
        <v>2.6964</v>
      </c>
      <c r="CU728" s="28" t="n">
        <v>2.3664</v>
      </c>
      <c r="CV728" s="28" t="n">
        <v>2.2839</v>
      </c>
      <c r="CW728" s="28" t="n">
        <v>2.2989</v>
      </c>
      <c r="CX728" s="28" t="n">
        <v>2.4164</v>
      </c>
      <c r="CY728" s="28" t="n">
        <v>2.4714</v>
      </c>
      <c r="CZ728" s="28" t="n">
        <v>2.5514</v>
      </c>
      <c r="DA728" s="28" t="n">
        <v>2.3954</v>
      </c>
      <c r="DB728" s="28" t="n">
        <v>2.8214</v>
      </c>
      <c r="DC728" s="28" t="n">
        <v>3.3139</v>
      </c>
      <c r="DD728" s="28" t="n">
        <v>2.4014</v>
      </c>
    </row>
    <row r="729" customFormat="false" ht="12.75" hidden="false" customHeight="false" outlineLevel="0" collapsed="false">
      <c r="A729" s="56" t="n">
        <v>36353</v>
      </c>
      <c r="AE729" s="28" t="n">
        <v>2.111</v>
      </c>
      <c r="AF729" s="28"/>
      <c r="AG729" s="28" t="n">
        <v>2.056</v>
      </c>
      <c r="CA729" s="28" t="n">
        <v>2.4435</v>
      </c>
      <c r="CB729" s="28"/>
      <c r="CC729" s="28" t="n">
        <v>2.216</v>
      </c>
      <c r="CD729" s="28" t="n">
        <v>1.93891749303056</v>
      </c>
      <c r="CE729" s="28" t="n">
        <v>2.2585</v>
      </c>
      <c r="CF729" s="28" t="n">
        <v>2.1135</v>
      </c>
      <c r="CG729" s="28" t="n">
        <v>2.011</v>
      </c>
      <c r="CH729" s="28" t="n">
        <v>1.9485</v>
      </c>
      <c r="CI729" s="28" t="n">
        <v>2.116</v>
      </c>
      <c r="CJ729" s="28" t="n">
        <v>2.226</v>
      </c>
      <c r="CK729" s="28" t="n">
        <v>2.3685</v>
      </c>
      <c r="CL729" s="28" t="n">
        <v>1.939</v>
      </c>
      <c r="CM729" s="28" t="n">
        <v>2.336</v>
      </c>
      <c r="CN729" s="28" t="n">
        <v>2.436</v>
      </c>
      <c r="CO729" s="28" t="n">
        <v>2.151</v>
      </c>
      <c r="CR729" s="28" t="n">
        <v>2.561</v>
      </c>
      <c r="CS729" s="28" t="n">
        <v>2.17243599401952</v>
      </c>
      <c r="CT729" s="28" t="n">
        <v>2.7385</v>
      </c>
      <c r="CU729" s="28" t="n">
        <v>2.3985</v>
      </c>
      <c r="CV729" s="28" t="n">
        <v>2.30725</v>
      </c>
      <c r="CW729" s="28" t="n">
        <v>2.32225</v>
      </c>
      <c r="CX729" s="28" t="n">
        <v>2.4485</v>
      </c>
      <c r="CY729" s="28" t="n">
        <v>2.501</v>
      </c>
      <c r="CZ729" s="28" t="n">
        <v>2.576</v>
      </c>
      <c r="DA729" s="28" t="n">
        <v>2.392</v>
      </c>
      <c r="DB729" s="28" t="n">
        <v>2.851</v>
      </c>
      <c r="DC729" s="28" t="n">
        <v>3.3435</v>
      </c>
      <c r="DD729" s="28" t="n">
        <v>2.4335</v>
      </c>
    </row>
    <row r="730" customFormat="false" ht="12.75" hidden="false" customHeight="false" outlineLevel="0" collapsed="false">
      <c r="A730" s="56" t="n">
        <v>36354</v>
      </c>
      <c r="AE730" s="28" t="n">
        <v>2.08066666666667</v>
      </c>
      <c r="AF730" s="28"/>
      <c r="AG730" s="28" t="n">
        <v>2.02566666666667</v>
      </c>
      <c r="CA730" s="28" t="n">
        <v>2.4353</v>
      </c>
      <c r="CB730" s="28"/>
      <c r="CC730" s="28" t="n">
        <v>2.18566666666667</v>
      </c>
      <c r="CD730" s="28" t="n">
        <v>1.91563501783238</v>
      </c>
      <c r="CE730" s="28" t="n">
        <v>2.22816666666667</v>
      </c>
      <c r="CF730" s="28" t="n">
        <v>2.08441666666667</v>
      </c>
      <c r="CG730" s="28" t="n">
        <v>1.98316666666667</v>
      </c>
      <c r="CH730" s="28" t="n">
        <v>1.92566666666667</v>
      </c>
      <c r="CI730" s="28" t="n">
        <v>2.08816666666667</v>
      </c>
      <c r="CJ730" s="28" t="n">
        <v>2.19566666666667</v>
      </c>
      <c r="CK730" s="28" t="n">
        <v>2.33566666666667</v>
      </c>
      <c r="CL730" s="28" t="n">
        <v>1.93866666666667</v>
      </c>
      <c r="CM730" s="28" t="n">
        <v>2.32066666666667</v>
      </c>
      <c r="CN730" s="28" t="n">
        <v>2.41566666666667</v>
      </c>
      <c r="CO730" s="28" t="n">
        <v>2.12066666666667</v>
      </c>
      <c r="CR730" s="28" t="n">
        <v>2.5528</v>
      </c>
      <c r="CS730" s="28" t="n">
        <v>2.17623599401952</v>
      </c>
      <c r="CT730" s="28" t="n">
        <v>2.7278</v>
      </c>
      <c r="CU730" s="28" t="n">
        <v>2.3928</v>
      </c>
      <c r="CV730" s="28" t="n">
        <v>2.3028</v>
      </c>
      <c r="CW730" s="28" t="n">
        <v>2.3178</v>
      </c>
      <c r="CX730" s="28" t="n">
        <v>2.4403</v>
      </c>
      <c r="CY730" s="28" t="n">
        <v>2.4928</v>
      </c>
      <c r="CZ730" s="28" t="n">
        <v>2.5703</v>
      </c>
      <c r="DA730" s="28" t="n">
        <v>2.4158</v>
      </c>
      <c r="DB730" s="28" t="n">
        <v>2.8478</v>
      </c>
      <c r="DC730" s="28" t="n">
        <v>3.3428</v>
      </c>
      <c r="DD730" s="28" t="n">
        <v>2.4253</v>
      </c>
    </row>
    <row r="731" customFormat="false" ht="12.75" hidden="false" customHeight="false" outlineLevel="0" collapsed="false">
      <c r="A731" s="56" t="n">
        <v>36355</v>
      </c>
      <c r="AE731" s="28" t="n">
        <f aca="false">VLOOKUP(AE$4,PLOOK,5,FALSE())</f>
        <v>0.05</v>
      </c>
      <c r="AF731" s="28"/>
      <c r="AG731" s="28" t="e">
        <f aca="false">VLOOKUP(AG$4,PLOOK,5,FALSE())</f>
        <v>#N/A</v>
      </c>
      <c r="CA731" s="28" t="n">
        <f aca="false">VLOOKUP(CA$4,PLOOK,6,FALSE())</f>
        <v>0</v>
      </c>
      <c r="CB731" s="28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58"/>
      <c r="CR731" s="91" t="n">
        <v>2.5772</v>
      </c>
      <c r="CS731" s="91" t="n">
        <v>2.1922</v>
      </c>
      <c r="CT731" s="91" t="n">
        <v>2.7497</v>
      </c>
      <c r="CU731" s="91" t="n">
        <v>2.4247</v>
      </c>
      <c r="CV731" s="91" t="n">
        <v>2.3322</v>
      </c>
      <c r="CW731" s="91" t="n">
        <v>2.3472</v>
      </c>
      <c r="CX731" s="91" t="n">
        <v>2.4647</v>
      </c>
      <c r="CY731" s="91" t="n">
        <v>2.5197</v>
      </c>
      <c r="CZ731" s="91" t="n">
        <v>2.5922</v>
      </c>
      <c r="DA731" s="91" t="n">
        <v>2.4272</v>
      </c>
      <c r="DB731" s="91" t="n">
        <v>2.8722</v>
      </c>
      <c r="DC731" s="91" t="n">
        <v>3.3672</v>
      </c>
      <c r="DD731" s="91" t="n">
        <v>2.4522</v>
      </c>
      <c r="DE731" s="58"/>
    </row>
    <row r="732" customFormat="false" ht="12.75" hidden="false" customHeight="false" outlineLevel="0" collapsed="false">
      <c r="A732" s="56" t="n">
        <v>36356</v>
      </c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58"/>
      <c r="CR732" s="91" t="n">
        <v>2.5832</v>
      </c>
      <c r="CS732" s="91" t="n">
        <v>2.1932</v>
      </c>
      <c r="CT732" s="91" t="n">
        <v>2.7532</v>
      </c>
      <c r="CU732" s="91" t="n">
        <v>2.4282</v>
      </c>
      <c r="CV732" s="91" t="n">
        <v>2.3332</v>
      </c>
      <c r="CW732" s="91" t="n">
        <v>2.3482</v>
      </c>
      <c r="CX732" s="91" t="n">
        <v>2.4707</v>
      </c>
      <c r="CY732" s="91" t="n">
        <v>2.5257</v>
      </c>
      <c r="CZ732" s="91" t="n">
        <v>2.5982</v>
      </c>
      <c r="DA732" s="91" t="n">
        <v>2.4332</v>
      </c>
      <c r="DB732" s="91" t="n">
        <v>2.8782</v>
      </c>
      <c r="DC732" s="91" t="n">
        <v>3.3732</v>
      </c>
      <c r="DD732" s="91" t="n">
        <v>2.4582</v>
      </c>
      <c r="DE732" s="58"/>
    </row>
    <row r="733" customFormat="false" ht="12.75" hidden="false" customHeight="false" outlineLevel="0" collapsed="false">
      <c r="A733" s="56" t="n">
        <v>36357</v>
      </c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58"/>
      <c r="CR733" s="91" t="n">
        <v>2.5988</v>
      </c>
      <c r="CS733" s="91" t="n">
        <v>2.2038</v>
      </c>
      <c r="CT733" s="91" t="n">
        <v>2.7688</v>
      </c>
      <c r="CU733" s="91" t="n">
        <v>2.4438</v>
      </c>
      <c r="CV733" s="91" t="n">
        <v>2.3488</v>
      </c>
      <c r="CW733" s="91" t="n">
        <v>2.3588</v>
      </c>
      <c r="CX733" s="91" t="n">
        <v>2.4863</v>
      </c>
      <c r="CY733" s="91" t="n">
        <v>2.5413</v>
      </c>
      <c r="CZ733" s="91" t="n">
        <v>2.6138</v>
      </c>
      <c r="DA733" s="91" t="n">
        <v>2.4488</v>
      </c>
      <c r="DB733" s="91" t="n">
        <v>2.8938</v>
      </c>
      <c r="DC733" s="91" t="n">
        <v>3.3888</v>
      </c>
      <c r="DD733" s="91" t="n">
        <v>2.4738</v>
      </c>
      <c r="DE733" s="58"/>
    </row>
    <row r="734" customFormat="false" ht="12.75" hidden="false" customHeight="false" outlineLevel="0" collapsed="false">
      <c r="A734" s="56" t="n">
        <v>36360</v>
      </c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58"/>
      <c r="CR734" s="91" t="n">
        <v>2.5944</v>
      </c>
      <c r="CS734" s="91" t="n">
        <v>2.1944</v>
      </c>
      <c r="CT734" s="91" t="n">
        <v>2.7719</v>
      </c>
      <c r="CU734" s="91" t="n">
        <v>2.4369</v>
      </c>
      <c r="CV734" s="91" t="n">
        <v>2.3444</v>
      </c>
      <c r="CW734" s="91" t="n">
        <v>2.3519</v>
      </c>
      <c r="CX734" s="91" t="n">
        <v>2.4844</v>
      </c>
      <c r="CY734" s="91" t="n">
        <v>2.5369</v>
      </c>
      <c r="CZ734" s="91" t="n">
        <v>2.6094</v>
      </c>
      <c r="DA734" s="91" t="n">
        <v>2.4444</v>
      </c>
      <c r="DB734" s="91" t="n">
        <v>2.8894</v>
      </c>
      <c r="DC734" s="91" t="n">
        <v>3.3844</v>
      </c>
      <c r="DD734" s="91" t="n">
        <v>2.4694</v>
      </c>
      <c r="DE734" s="58"/>
    </row>
    <row r="735" customFormat="false" ht="12.75" hidden="false" customHeight="false" outlineLevel="0" collapsed="false">
      <c r="A735" s="56" t="n">
        <v>36361</v>
      </c>
      <c r="CC735" s="28"/>
      <c r="CD735" s="28"/>
      <c r="CE735" s="28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R735" s="28" t="n">
        <v>2.6302</v>
      </c>
      <c r="CS735" s="28" t="n">
        <v>2.22654110732652</v>
      </c>
      <c r="CT735" s="28" t="n">
        <v>2.8077</v>
      </c>
      <c r="CU735" s="28" t="n">
        <v>2.4702</v>
      </c>
      <c r="CV735" s="28" t="n">
        <v>2.3702</v>
      </c>
      <c r="CW735" s="28" t="n">
        <v>2.3852</v>
      </c>
      <c r="CX735" s="28" t="n">
        <v>2.51895</v>
      </c>
      <c r="CY735" s="28" t="n">
        <v>2.5727</v>
      </c>
      <c r="CZ735" s="28" t="n">
        <v>2.6452</v>
      </c>
      <c r="DA735" s="28" t="n">
        <v>2.4702</v>
      </c>
      <c r="DB735" s="28" t="n">
        <v>2.9277</v>
      </c>
      <c r="DC735" s="28" t="n">
        <v>3.4277</v>
      </c>
      <c r="DD735" s="28" t="n">
        <v>2.5052</v>
      </c>
      <c r="DE735" s="2" t="n">
        <v>2.6252</v>
      </c>
    </row>
    <row r="736" customFormat="false" ht="12.75" hidden="false" customHeight="false" outlineLevel="0" collapsed="false">
      <c r="A736" s="56" t="n">
        <v>36362</v>
      </c>
      <c r="CC736" s="28"/>
      <c r="CD736" s="28"/>
      <c r="CE736" s="28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R736" s="28" t="n">
        <v>2.7044</v>
      </c>
      <c r="CS736" s="28" t="n">
        <v>2.25615992561599</v>
      </c>
      <c r="CT736" s="28" t="n">
        <v>2.88565</v>
      </c>
      <c r="CU736" s="28" t="n">
        <v>2.5444</v>
      </c>
      <c r="CV736" s="28" t="n">
        <v>2.4394</v>
      </c>
      <c r="CW736" s="28" t="n">
        <v>2.4544</v>
      </c>
      <c r="CX736" s="28" t="n">
        <v>2.5919</v>
      </c>
      <c r="CY736" s="28" t="n">
        <v>2.6469</v>
      </c>
      <c r="CZ736" s="28" t="n">
        <v>2.7144</v>
      </c>
      <c r="DA736" s="28" t="n">
        <v>2.5244</v>
      </c>
      <c r="DB736" s="28" t="n">
        <v>3.00565</v>
      </c>
      <c r="DC736" s="28" t="n">
        <v>3.5044</v>
      </c>
      <c r="DD736" s="28" t="n">
        <v>2.5794</v>
      </c>
      <c r="DE736" s="2" t="n">
        <v>2.7069</v>
      </c>
    </row>
    <row r="737" customFormat="false" ht="12.75" hidden="false" customHeight="false" outlineLevel="0" collapsed="false">
      <c r="A737" s="56" t="n">
        <v>36363</v>
      </c>
      <c r="CC737" s="28"/>
      <c r="CD737" s="28"/>
      <c r="CE737" s="28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R737" s="28" t="n">
        <v>2.7812</v>
      </c>
      <c r="CS737" s="28" t="n">
        <v>2.24915321777246</v>
      </c>
      <c r="CT737" s="28" t="n">
        <v>2.9637</v>
      </c>
      <c r="CU737" s="28" t="n">
        <v>2.6062</v>
      </c>
      <c r="CV737" s="28" t="n">
        <v>2.5012</v>
      </c>
      <c r="CW737" s="28" t="n">
        <v>2.5137</v>
      </c>
      <c r="CX737" s="28" t="n">
        <v>2.6637</v>
      </c>
      <c r="CY737" s="28" t="n">
        <v>2.7187</v>
      </c>
      <c r="CZ737" s="28" t="n">
        <v>2.7762</v>
      </c>
      <c r="DA737" s="28" t="n">
        <v>2.5887</v>
      </c>
      <c r="DB737" s="28" t="n">
        <v>3.0837</v>
      </c>
      <c r="DC737" s="28" t="n">
        <v>3.5862</v>
      </c>
      <c r="DD737" s="28" t="n">
        <v>2.6512</v>
      </c>
      <c r="DE737" s="2" t="n">
        <v>2.7812</v>
      </c>
    </row>
    <row r="738" customFormat="false" ht="12.75" hidden="false" customHeight="false" outlineLevel="0" collapsed="false">
      <c r="A738" s="56" t="n">
        <v>36364</v>
      </c>
      <c r="CC738" s="28"/>
      <c r="CD738" s="28"/>
      <c r="CE738" s="28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R738" s="28" t="n">
        <v>2.7902</v>
      </c>
      <c r="CS738" s="28" t="n">
        <v>2.31975627525002</v>
      </c>
      <c r="CT738" s="28" t="n">
        <v>2.9752</v>
      </c>
      <c r="CU738" s="28" t="n">
        <v>2.6202</v>
      </c>
      <c r="CV738" s="28" t="n">
        <v>2.5152</v>
      </c>
      <c r="CW738" s="28" t="n">
        <v>2.5302</v>
      </c>
      <c r="CX738" s="28" t="n">
        <v>2.6752</v>
      </c>
      <c r="CY738" s="28" t="n">
        <v>2.7277</v>
      </c>
      <c r="CZ738" s="28" t="n">
        <v>2.7852</v>
      </c>
      <c r="DA738" s="28" t="n">
        <v>2.5952</v>
      </c>
      <c r="DB738" s="28" t="n">
        <v>3.0977</v>
      </c>
      <c r="DC738" s="28" t="n">
        <v>3.6002</v>
      </c>
      <c r="DD738" s="28" t="n">
        <v>2.6527</v>
      </c>
      <c r="DE738" s="2" t="n">
        <v>2.7902</v>
      </c>
    </row>
    <row r="739" customFormat="false" ht="12.75" hidden="false" customHeight="false" outlineLevel="0" collapsed="false">
      <c r="A739" s="56" t="n">
        <v>36367</v>
      </c>
      <c r="CC739" s="28"/>
      <c r="CD739" s="28"/>
      <c r="CE739" s="28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R739" s="28" t="n">
        <v>2.7982</v>
      </c>
      <c r="CS739" s="28" t="n">
        <v>2.31365771368087</v>
      </c>
      <c r="CT739" s="28" t="n">
        <v>2.9757</v>
      </c>
      <c r="CU739" s="28" t="n">
        <v>2.6257</v>
      </c>
      <c r="CV739" s="28" t="n">
        <v>2.5332</v>
      </c>
      <c r="CW739" s="28" t="n">
        <v>2.5432</v>
      </c>
      <c r="CX739" s="28" t="n">
        <v>2.6832</v>
      </c>
      <c r="CY739" s="28" t="n">
        <v>2.7357</v>
      </c>
      <c r="CZ739" s="28" t="n">
        <v>2.8007</v>
      </c>
      <c r="DA739" s="28" t="n">
        <v>2.6082</v>
      </c>
      <c r="DB739" s="28" t="n">
        <v>3.0982</v>
      </c>
      <c r="DC739" s="28" t="n">
        <v>3.6032</v>
      </c>
      <c r="DD739" s="28" t="n">
        <v>2.66195</v>
      </c>
      <c r="DE739" s="2" t="n">
        <v>2.7982</v>
      </c>
    </row>
    <row r="740" customFormat="false" ht="12.75" hidden="false" customHeight="false" outlineLevel="0" collapsed="false">
      <c r="A740" s="56" t="n">
        <v>36368</v>
      </c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R740" s="28" t="n">
        <v>2.7758</v>
      </c>
      <c r="CS740" s="28" t="n">
        <v>2.37298227044192</v>
      </c>
      <c r="CT740" s="28" t="n">
        <v>2.9658</v>
      </c>
      <c r="CU740" s="28" t="n">
        <v>2.6008</v>
      </c>
      <c r="CV740" s="28" t="n">
        <v>2.4983</v>
      </c>
      <c r="CW740" s="28" t="n">
        <v>2.5058</v>
      </c>
      <c r="CX740" s="28" t="n">
        <v>2.6608</v>
      </c>
      <c r="CY740" s="28" t="n">
        <v>2.7233</v>
      </c>
      <c r="CZ740" s="28" t="n">
        <v>2.7708</v>
      </c>
      <c r="DA740" s="28" t="n">
        <v>2.7758</v>
      </c>
      <c r="DB740" s="28" t="n">
        <v>3.0908</v>
      </c>
      <c r="DC740" s="28" t="n">
        <v>3.6058</v>
      </c>
      <c r="DD740" s="28" t="n">
        <v>2.6333</v>
      </c>
      <c r="DE740" s="2" t="n">
        <v>2.7758</v>
      </c>
    </row>
    <row r="741" customFormat="false" ht="12.75" hidden="false" customHeight="false" outlineLevel="0" collapsed="false">
      <c r="A741" s="56" t="n">
        <v>36369</v>
      </c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R741" s="28" t="n">
        <v>2.7502</v>
      </c>
      <c r="CS741" s="28" t="n">
        <v>2.35010260322096</v>
      </c>
      <c r="CT741" s="28" t="n">
        <v>2.9377</v>
      </c>
      <c r="CU741" s="28" t="n">
        <v>2.5802</v>
      </c>
      <c r="CV741" s="28" t="n">
        <v>2.47645</v>
      </c>
      <c r="CW741" s="28" t="n">
        <v>2.4852</v>
      </c>
      <c r="CX741" s="28" t="n">
        <v>2.6377</v>
      </c>
      <c r="CY741" s="28" t="n">
        <v>2.6952</v>
      </c>
      <c r="CZ741" s="28" t="n">
        <v>2.7527</v>
      </c>
      <c r="DA741" s="28" t="n">
        <v>2.6577</v>
      </c>
      <c r="DB741" s="28" t="n">
        <v>3.0652</v>
      </c>
      <c r="DC741" s="28" t="n">
        <v>3.5777</v>
      </c>
      <c r="DD741" s="28" t="n">
        <v>2.61145</v>
      </c>
      <c r="DE741" s="28" t="n">
        <v>2.7477</v>
      </c>
    </row>
    <row r="742" customFormat="false" ht="12.75" hidden="false" customHeight="false" outlineLevel="0" collapsed="false">
      <c r="A742" s="56" t="n">
        <v>36370</v>
      </c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R742" s="28" t="n">
        <v>2.7496</v>
      </c>
      <c r="CS742" s="28" t="n">
        <v>2.352222936</v>
      </c>
      <c r="CT742" s="28" t="n">
        <v>2.9346</v>
      </c>
      <c r="CU742" s="28" t="n">
        <v>2.5846</v>
      </c>
      <c r="CV742" s="28" t="n">
        <v>2.4796</v>
      </c>
      <c r="CW742" s="28" t="n">
        <v>2.4896</v>
      </c>
      <c r="CX742" s="28" t="n">
        <v>2.6396</v>
      </c>
      <c r="CY742" s="28" t="n">
        <v>2.6921</v>
      </c>
      <c r="CZ742" s="28" t="n">
        <v>2.7596</v>
      </c>
      <c r="DA742" s="28" t="n">
        <v>2.5646</v>
      </c>
      <c r="DB742" s="28" t="n">
        <v>3.0646</v>
      </c>
      <c r="DC742" s="28" t="n">
        <v>3.5746</v>
      </c>
      <c r="DD742" s="28" t="n">
        <v>2.6146</v>
      </c>
      <c r="DE742" s="28" t="n">
        <v>2.7446</v>
      </c>
    </row>
    <row r="743" customFormat="false" ht="12.75" hidden="false" customHeight="false" outlineLevel="0" collapsed="false">
      <c r="A743" s="56" t="n">
        <v>36371</v>
      </c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R743" s="28" t="n">
        <v>2.7676</v>
      </c>
      <c r="CS743" s="28" t="n">
        <v>2.341597903</v>
      </c>
      <c r="CT743" s="28" t="n">
        <v>2.9501</v>
      </c>
      <c r="CU743" s="28" t="n">
        <v>2.6001</v>
      </c>
      <c r="CV743" s="28" t="n">
        <v>2.4926</v>
      </c>
      <c r="CW743" s="28" t="n">
        <v>2.5076</v>
      </c>
      <c r="CX743" s="28" t="n">
        <v>2.6601</v>
      </c>
      <c r="CY743" s="28" t="n">
        <v>2.7101</v>
      </c>
      <c r="CZ743" s="28" t="n">
        <v>2.7751</v>
      </c>
      <c r="DA743" s="28" t="n">
        <v>2.5776</v>
      </c>
      <c r="DB743" s="28" t="n">
        <v>3.0776</v>
      </c>
      <c r="DC743" s="28" t="n">
        <v>3.5926</v>
      </c>
      <c r="DD743" s="28" t="n">
        <v>2.6351</v>
      </c>
      <c r="DE743" s="28" t="n">
        <v>2.7626</v>
      </c>
    </row>
    <row r="744" customFormat="false" ht="12.75" hidden="false" customHeight="false" outlineLevel="0" collapsed="false">
      <c r="A744" s="56" t="n">
        <v>36374</v>
      </c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R744" s="28" t="n">
        <v>2.7908</v>
      </c>
      <c r="CS744" s="28" t="n">
        <v>2.385551441</v>
      </c>
      <c r="CT744" s="28" t="n">
        <v>2.9783</v>
      </c>
      <c r="CU744" s="28" t="n">
        <v>2.6283</v>
      </c>
      <c r="CV744" s="28" t="n">
        <v>2.5133</v>
      </c>
      <c r="CW744" s="28" t="n">
        <v>2.5258</v>
      </c>
      <c r="CX744" s="28" t="n">
        <v>2.6833</v>
      </c>
      <c r="CY744" s="28" t="n">
        <v>2.7358</v>
      </c>
      <c r="CZ744" s="28" t="n">
        <v>2.7908</v>
      </c>
      <c r="DA744" s="28" t="n">
        <v>2.5958</v>
      </c>
      <c r="DB744" s="28" t="n">
        <v>3.1008</v>
      </c>
      <c r="DC744" s="28" t="n">
        <v>3.6233</v>
      </c>
      <c r="DD744" s="28" t="n">
        <v>2.6583</v>
      </c>
      <c r="DE744" s="28" t="n">
        <v>2.7858</v>
      </c>
    </row>
    <row r="745" customFormat="false" ht="12.75" hidden="false" customHeight="false" outlineLevel="0" collapsed="false">
      <c r="A745" s="56" t="n">
        <v>36375</v>
      </c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R745" s="28" t="n">
        <v>2.8126</v>
      </c>
      <c r="CS745" s="28" t="n">
        <v>2.40405500614286</v>
      </c>
      <c r="CT745" s="28" t="n">
        <v>3.0026</v>
      </c>
      <c r="CU745" s="28" t="n">
        <v>2.6476</v>
      </c>
      <c r="CV745" s="28" t="n">
        <v>2.5351</v>
      </c>
      <c r="CW745" s="28" t="n">
        <v>2.5426</v>
      </c>
      <c r="CX745" s="28" t="n">
        <v>2.7051</v>
      </c>
      <c r="CY745" s="28" t="n">
        <v>2.7576</v>
      </c>
      <c r="CZ745" s="28" t="n">
        <v>2.8126</v>
      </c>
      <c r="DA745" s="28" t="n">
        <v>2.6176</v>
      </c>
      <c r="DB745" s="28" t="n">
        <v>3.1226</v>
      </c>
      <c r="DC745" s="28" t="n">
        <v>3.6476</v>
      </c>
      <c r="DD745" s="28" t="n">
        <v>2.6776</v>
      </c>
      <c r="DE745" s="28" t="n">
        <v>2.8026</v>
      </c>
    </row>
    <row r="746" customFormat="false" ht="12.75" hidden="false" customHeight="false" outlineLevel="0" collapsed="false">
      <c r="A746" s="56" t="n">
        <v>36376</v>
      </c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R746" s="28" t="n">
        <v>2.8146</v>
      </c>
      <c r="CS746" s="28" t="n">
        <v>2.389116075</v>
      </c>
      <c r="CT746" s="28" t="n">
        <v>2.9996</v>
      </c>
      <c r="CU746" s="28" t="n">
        <v>2.6496</v>
      </c>
      <c r="CV746" s="28" t="n">
        <v>2.5296</v>
      </c>
      <c r="CW746" s="28" t="n">
        <v>2.5396</v>
      </c>
      <c r="CX746" s="28" t="n">
        <v>2.7046</v>
      </c>
      <c r="CY746" s="28" t="n">
        <v>2.7621</v>
      </c>
      <c r="CZ746" s="28" t="n">
        <v>2.8146</v>
      </c>
      <c r="DA746" s="28" t="n">
        <v>2.6246</v>
      </c>
      <c r="DB746" s="28" t="n">
        <v>3.1146</v>
      </c>
      <c r="DC746" s="28" t="n">
        <v>3.6346</v>
      </c>
      <c r="DD746" s="28" t="n">
        <v>2.6796</v>
      </c>
      <c r="DE746" s="28" t="n">
        <v>2.7996</v>
      </c>
    </row>
    <row r="747" customFormat="false" ht="12.75" hidden="false" customHeight="false" outlineLevel="0" collapsed="false">
      <c r="A747" s="56" t="n">
        <v>36377</v>
      </c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R747" s="28" t="n">
        <v>2.8464</v>
      </c>
      <c r="CS747" s="28" t="n">
        <v>2.39974731</v>
      </c>
      <c r="CT747" s="28" t="n">
        <v>3.0314</v>
      </c>
      <c r="CU747" s="28" t="n">
        <v>2.6814</v>
      </c>
      <c r="CV747" s="28" t="n">
        <v>2.5614</v>
      </c>
      <c r="CW747" s="28" t="n">
        <v>2.5714</v>
      </c>
      <c r="CX747" s="28" t="n">
        <v>2.7389</v>
      </c>
      <c r="CY747" s="28" t="n">
        <v>2.7939</v>
      </c>
      <c r="CZ747" s="28" t="n">
        <v>2.8414</v>
      </c>
      <c r="DA747" s="28" t="n">
        <v>2.6564</v>
      </c>
      <c r="DB747" s="28" t="n">
        <v>3.1489</v>
      </c>
      <c r="DC747" s="28" t="n">
        <v>3.6714</v>
      </c>
      <c r="DD747" s="28" t="n">
        <v>2.7114</v>
      </c>
      <c r="DE747" s="28" t="n">
        <v>2.8314</v>
      </c>
    </row>
    <row r="748" customFormat="false" ht="12.75" hidden="false" customHeight="false" outlineLevel="0" collapsed="false">
      <c r="A748" s="56" t="n">
        <v>36378</v>
      </c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R748" s="28" t="n">
        <v>2.8586</v>
      </c>
      <c r="CS748" s="28" t="n">
        <v>2.43592959</v>
      </c>
      <c r="CT748" s="28" t="n">
        <v>3.03985</v>
      </c>
      <c r="CU748" s="28" t="n">
        <v>2.6861</v>
      </c>
      <c r="CV748" s="28" t="n">
        <v>2.5636</v>
      </c>
      <c r="CW748" s="28" t="n">
        <v>2.5686</v>
      </c>
      <c r="CX748" s="28" t="n">
        <v>2.7511</v>
      </c>
      <c r="CY748" s="28" t="n">
        <v>2.8061</v>
      </c>
      <c r="CZ748" s="28" t="n">
        <v>2.8486</v>
      </c>
      <c r="DA748" s="28" t="n">
        <v>2.6586</v>
      </c>
      <c r="DB748" s="28" t="n">
        <v>3.1586</v>
      </c>
      <c r="DC748" s="28" t="n">
        <v>3.6786</v>
      </c>
      <c r="DD748" s="28" t="n">
        <v>2.7236</v>
      </c>
      <c r="DE748" s="2" t="n">
        <v>2.8361</v>
      </c>
    </row>
    <row r="749" customFormat="false" ht="12.75" hidden="false" customHeight="false" outlineLevel="0" collapsed="false">
      <c r="A749" s="56" t="n">
        <v>36381</v>
      </c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R749" s="28" t="n">
        <v>2.8728</v>
      </c>
      <c r="CS749" s="28" t="n">
        <v>2.4428</v>
      </c>
      <c r="CT749" s="28" t="n">
        <v>3.0528</v>
      </c>
      <c r="CU749" s="28" t="n">
        <v>2.6978</v>
      </c>
      <c r="CV749" s="28" t="n">
        <v>2.5728</v>
      </c>
      <c r="CW749" s="28" t="n">
        <v>2.5728</v>
      </c>
      <c r="CX749" s="28" t="n">
        <v>2.7653</v>
      </c>
      <c r="CY749" s="28" t="n">
        <v>2.8203</v>
      </c>
      <c r="CZ749" s="28" t="n">
        <v>2.8478</v>
      </c>
      <c r="DA749" s="28" t="n">
        <v>2.6728</v>
      </c>
      <c r="DB749" s="28" t="n">
        <v>3.1728</v>
      </c>
      <c r="DC749" s="28" t="n">
        <v>3.6928</v>
      </c>
      <c r="DD749" s="28" t="n">
        <v>2.7378</v>
      </c>
      <c r="DE749" s="28" t="n">
        <v>2.8728</v>
      </c>
    </row>
    <row r="750" customFormat="false" ht="12.75" hidden="false" customHeight="false" outlineLevel="0" collapsed="false">
      <c r="A750" s="56" t="n">
        <v>36382</v>
      </c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R750" s="28" t="n">
        <v>2.8588</v>
      </c>
      <c r="CS750" s="28" t="n">
        <v>2.4188</v>
      </c>
      <c r="CT750" s="28" t="n">
        <v>3.0388</v>
      </c>
      <c r="CU750" s="28" t="n">
        <v>2.6838</v>
      </c>
      <c r="CV750" s="28" t="n">
        <v>2.5588</v>
      </c>
      <c r="CW750" s="28" t="n">
        <v>2.5588</v>
      </c>
      <c r="CX750" s="28" t="n">
        <v>2.7513</v>
      </c>
      <c r="CY750" s="28" t="n">
        <v>2.8063</v>
      </c>
      <c r="CZ750" s="28" t="n">
        <v>2.8213</v>
      </c>
      <c r="DA750" s="28" t="n">
        <v>2.6588</v>
      </c>
      <c r="DB750" s="28" t="n">
        <v>3.1588</v>
      </c>
      <c r="DC750" s="28" t="n">
        <v>3.6788</v>
      </c>
      <c r="DD750" s="28" t="n">
        <v>2.7238</v>
      </c>
      <c r="DE750" s="28" t="n">
        <v>2.8588</v>
      </c>
    </row>
    <row r="751" customFormat="false" ht="12.75" hidden="false" customHeight="false" outlineLevel="0" collapsed="false">
      <c r="A751" s="56" t="n">
        <v>36383</v>
      </c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R751" s="28" t="n">
        <v>2.871</v>
      </c>
      <c r="CS751" s="28" t="n">
        <v>2.426949125</v>
      </c>
      <c r="CT751" s="28" t="n">
        <v>3.05195</v>
      </c>
      <c r="CU751" s="28" t="n">
        <v>2.7007</v>
      </c>
      <c r="CV751" s="28" t="n">
        <v>2.57195</v>
      </c>
      <c r="CW751" s="28" t="n">
        <v>2.5732</v>
      </c>
      <c r="CX751" s="28" t="n">
        <v>2.7657</v>
      </c>
      <c r="CY751" s="28" t="n">
        <v>2.82195</v>
      </c>
      <c r="CZ751" s="28" t="n">
        <v>2.8332</v>
      </c>
      <c r="DA751" s="28" t="n">
        <v>2.6757</v>
      </c>
      <c r="DB751" s="28" t="n">
        <v>3.1732</v>
      </c>
      <c r="DC751" s="28" t="n">
        <v>3.6957</v>
      </c>
      <c r="DD751" s="28" t="n">
        <v>2.7382</v>
      </c>
      <c r="DE751" s="28" t="n">
        <v>2.8482</v>
      </c>
    </row>
    <row r="752" customFormat="false" ht="12.75" hidden="false" customHeight="false" outlineLevel="0" collapsed="false">
      <c r="A752" s="56" t="n">
        <v>36384</v>
      </c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R752" s="28" t="n">
        <v>2.8876</v>
      </c>
      <c r="CS752" s="28" t="n">
        <v>2.43509825</v>
      </c>
      <c r="CT752" s="28" t="n">
        <v>3.0651</v>
      </c>
      <c r="CU752" s="28" t="n">
        <v>2.7176</v>
      </c>
      <c r="CV752" s="28" t="n">
        <v>2.5851</v>
      </c>
      <c r="CW752" s="28" t="n">
        <v>2.5876</v>
      </c>
      <c r="CX752" s="28" t="n">
        <v>2.7801</v>
      </c>
      <c r="CY752" s="28" t="n">
        <v>2.8376</v>
      </c>
      <c r="CZ752" s="28" t="n">
        <v>2.8451</v>
      </c>
      <c r="DA752" s="28" t="n">
        <v>2.6926</v>
      </c>
      <c r="DB752" s="28" t="n">
        <v>3.1876</v>
      </c>
      <c r="DC752" s="28" t="n">
        <v>3.7126</v>
      </c>
      <c r="DD752" s="28" t="n">
        <v>2.7526</v>
      </c>
      <c r="DE752" s="2" t="n">
        <v>2.8376</v>
      </c>
    </row>
    <row r="753" customFormat="false" ht="12.75" hidden="false" customHeight="false" outlineLevel="0" collapsed="false">
      <c r="A753" s="56" t="n">
        <v>36385</v>
      </c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R753" s="28" t="n">
        <v>2.8752</v>
      </c>
      <c r="CS753" s="28" t="n">
        <v>2.45683125</v>
      </c>
      <c r="CT753" s="28" t="n">
        <v>3.05145</v>
      </c>
      <c r="CU753" s="28" t="n">
        <v>2.7127</v>
      </c>
      <c r="CV753" s="28" t="n">
        <v>2.5877</v>
      </c>
      <c r="CW753" s="28" t="n">
        <v>2.5877</v>
      </c>
      <c r="CX753" s="28" t="n">
        <v>2.7652</v>
      </c>
      <c r="CY753" s="28" t="n">
        <v>2.82645</v>
      </c>
      <c r="CZ753" s="28" t="n">
        <v>2.8352</v>
      </c>
      <c r="DA753" s="28" t="n">
        <v>2.6752</v>
      </c>
      <c r="DB753" s="28" t="n">
        <v>3.1752</v>
      </c>
      <c r="DC753" s="28" t="n">
        <v>3.7002</v>
      </c>
      <c r="DD753" s="28" t="n">
        <v>2.74645</v>
      </c>
      <c r="DE753" s="2" t="n">
        <v>2.8227</v>
      </c>
    </row>
    <row r="754" customFormat="false" ht="12.75" hidden="false" customHeight="false" outlineLevel="0" collapsed="false">
      <c r="A754" s="56" t="n">
        <v>36388</v>
      </c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R754" s="28" t="n">
        <v>2.8812</v>
      </c>
      <c r="CS754" s="28" t="n">
        <v>2.4676028</v>
      </c>
      <c r="CT754" s="28" t="n">
        <v>3.0587</v>
      </c>
      <c r="CU754" s="28" t="n">
        <v>2.7112</v>
      </c>
      <c r="CV754" s="28" t="n">
        <v>2.5912</v>
      </c>
      <c r="CW754" s="28" t="n">
        <v>2.5887</v>
      </c>
      <c r="CX754" s="28" t="n">
        <v>2.77495</v>
      </c>
      <c r="CY754" s="28" t="n">
        <v>2.83745</v>
      </c>
      <c r="CZ754" s="28" t="n">
        <v>2.83745</v>
      </c>
      <c r="DA754" s="28" t="n">
        <v>2.6937</v>
      </c>
      <c r="DB754" s="28" t="n">
        <v>3.1762</v>
      </c>
      <c r="DC754" s="28" t="n">
        <v>3.7087</v>
      </c>
      <c r="DD754" s="28" t="n">
        <v>2.7587</v>
      </c>
      <c r="DE754" s="2" t="n">
        <v>2.8287</v>
      </c>
    </row>
    <row r="755" customFormat="false" ht="12.75" hidden="false" customHeight="false" outlineLevel="0" collapsed="false">
      <c r="A755" s="56" t="n">
        <v>36389</v>
      </c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R755" s="28" t="n">
        <v>2.937</v>
      </c>
      <c r="CS755" s="28" t="n">
        <v>2.5242985</v>
      </c>
      <c r="CT755" s="28" t="n">
        <v>3.117</v>
      </c>
      <c r="CU755" s="28" t="n">
        <v>2.762</v>
      </c>
      <c r="CV755" s="28" t="n">
        <v>2.617</v>
      </c>
      <c r="CW755" s="28" t="n">
        <v>2.6295</v>
      </c>
      <c r="CX755" s="28" t="n">
        <v>2.82575</v>
      </c>
      <c r="CY755" s="28" t="n">
        <v>2.8845</v>
      </c>
      <c r="CZ755" s="28" t="n">
        <v>2.877</v>
      </c>
      <c r="DA755" s="28" t="n">
        <v>2.737</v>
      </c>
      <c r="DB755" s="28" t="n">
        <v>3.2395</v>
      </c>
      <c r="DC755" s="28" t="n">
        <v>3.7645</v>
      </c>
      <c r="DD755" s="28" t="n">
        <v>2.807</v>
      </c>
      <c r="DE755" s="2" t="n">
        <v>2.8845</v>
      </c>
    </row>
    <row r="756" customFormat="false" ht="12.75" hidden="false" customHeight="false" outlineLevel="0" collapsed="false">
      <c r="A756" s="56" t="n">
        <v>36390</v>
      </c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R756" s="28" t="n">
        <v>3.009</v>
      </c>
      <c r="CS756" s="28" t="n">
        <v>2.635179</v>
      </c>
      <c r="CT756" s="28" t="n">
        <v>3.194</v>
      </c>
      <c r="CU756" s="28" t="n">
        <v>2.829</v>
      </c>
      <c r="CV756" s="28" t="n">
        <v>2.664</v>
      </c>
      <c r="CW756" s="28" t="n">
        <v>2.664</v>
      </c>
      <c r="CX756" s="28" t="n">
        <v>2.894</v>
      </c>
      <c r="CY756" s="28" t="n">
        <v>2.95525</v>
      </c>
      <c r="CZ756" s="28" t="n">
        <v>2.9065</v>
      </c>
      <c r="DA756" s="28" t="n">
        <v>2.789</v>
      </c>
      <c r="DB756" s="28" t="n">
        <v>3.314</v>
      </c>
      <c r="DC756" s="28" t="n">
        <v>3.8515</v>
      </c>
      <c r="DD756" s="28" t="n">
        <v>2.869</v>
      </c>
      <c r="DE756" s="2" t="n">
        <v>2.899</v>
      </c>
    </row>
    <row r="757" customFormat="false" ht="12.75" hidden="false" customHeight="false" outlineLevel="0" collapsed="false">
      <c r="A757" s="56" t="n">
        <v>36391</v>
      </c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R757" s="28" t="n">
        <v>3.038</v>
      </c>
      <c r="CS757" s="28" t="n">
        <v>2.565564825</v>
      </c>
      <c r="CT757" s="28" t="n">
        <v>3.23175</v>
      </c>
      <c r="CU757" s="28" t="n">
        <v>2.858</v>
      </c>
      <c r="CV757" s="28" t="n">
        <v>2.668</v>
      </c>
      <c r="CW757" s="28" t="n">
        <v>2.6705</v>
      </c>
      <c r="CX757" s="28" t="n">
        <v>2.9205</v>
      </c>
      <c r="CY757" s="28" t="n">
        <v>2.9855</v>
      </c>
      <c r="CZ757" s="28" t="n">
        <v>2.898</v>
      </c>
      <c r="DA757" s="28" t="n">
        <v>2.818</v>
      </c>
      <c r="DB757" s="28" t="n">
        <v>3.348</v>
      </c>
      <c r="DC757" s="28" t="n">
        <v>3.8855</v>
      </c>
      <c r="DD757" s="28" t="n">
        <v>2.8955</v>
      </c>
      <c r="DE757" s="2" t="n">
        <v>2.908</v>
      </c>
    </row>
    <row r="758" customFormat="false" ht="12.75" hidden="false" customHeight="false" outlineLevel="0" collapsed="false">
      <c r="A758" s="56" t="n">
        <v>36392</v>
      </c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R758" s="28" t="n">
        <v>3.146</v>
      </c>
      <c r="CS758" s="28" t="n">
        <v>2.6568698</v>
      </c>
      <c r="CT758" s="28" t="n">
        <v>3.3385</v>
      </c>
      <c r="CU758" s="28" t="n">
        <v>2.956</v>
      </c>
      <c r="CV758" s="28" t="n">
        <v>2.756</v>
      </c>
      <c r="CW758" s="28" t="n">
        <v>2.756</v>
      </c>
      <c r="CX758" s="28" t="n">
        <v>3.0235</v>
      </c>
      <c r="CY758" s="28" t="n">
        <v>3.091</v>
      </c>
      <c r="CZ758" s="28" t="n">
        <v>2.991</v>
      </c>
      <c r="DA758" s="28" t="n">
        <v>2.901</v>
      </c>
      <c r="DB758" s="28" t="n">
        <v>3.4535</v>
      </c>
      <c r="DC758" s="28" t="n">
        <v>3.9935</v>
      </c>
      <c r="DD758" s="28" t="n">
        <v>3.001</v>
      </c>
      <c r="DE758" s="2" t="n">
        <v>2.976</v>
      </c>
    </row>
    <row r="759" customFormat="false" ht="12.75" hidden="false" customHeight="false" outlineLevel="0" collapsed="false">
      <c r="A759" s="56" t="n">
        <v>36395</v>
      </c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R759" s="28" t="n">
        <v>3.137</v>
      </c>
      <c r="CS759" s="28" t="n">
        <v>2.657</v>
      </c>
      <c r="CT759" s="28" t="n">
        <v>3.327</v>
      </c>
      <c r="CU759" s="28" t="n">
        <v>2.947</v>
      </c>
      <c r="CV759" s="28" t="n">
        <v>2.747</v>
      </c>
      <c r="CW759" s="28" t="n">
        <v>2.747</v>
      </c>
      <c r="CX759" s="28" t="n">
        <v>3.0145</v>
      </c>
      <c r="CY759" s="28" t="n">
        <v>3.0845</v>
      </c>
      <c r="CZ759" s="28" t="n">
        <v>2.982</v>
      </c>
      <c r="DA759" s="28" t="n">
        <v>2.892</v>
      </c>
      <c r="DB759" s="28" t="n">
        <v>3.4445</v>
      </c>
      <c r="DC759" s="28" t="n">
        <v>3.9845</v>
      </c>
      <c r="DD759" s="28" t="n">
        <v>2.992</v>
      </c>
      <c r="DE759" s="28" t="n">
        <v>2.967</v>
      </c>
    </row>
    <row r="760" customFormat="false" ht="12.75" hidden="false" customHeight="false" outlineLevel="0" collapsed="false">
      <c r="A760" s="56" t="n">
        <v>36396</v>
      </c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R760" s="28" t="n">
        <v>3.1082</v>
      </c>
      <c r="CS760" s="28" t="n">
        <v>2.6282</v>
      </c>
      <c r="CT760" s="28" t="n">
        <v>3.2932</v>
      </c>
      <c r="CU760" s="28" t="n">
        <v>2.9282</v>
      </c>
      <c r="CV760" s="28" t="n">
        <v>2.7282</v>
      </c>
      <c r="CW760" s="28" t="n">
        <v>2.7282</v>
      </c>
      <c r="CX760" s="28" t="n">
        <v>2.9882</v>
      </c>
      <c r="CY760" s="28" t="n">
        <v>3.0557</v>
      </c>
      <c r="CZ760" s="28" t="n">
        <v>2.9582</v>
      </c>
      <c r="DA760" s="28" t="n">
        <v>2.8682</v>
      </c>
      <c r="DB760" s="28" t="n">
        <v>3.4157</v>
      </c>
      <c r="DC760" s="28" t="n">
        <v>3.9557</v>
      </c>
      <c r="DD760" s="28" t="n">
        <v>2.9632</v>
      </c>
      <c r="DE760" s="28" t="n">
        <v>2.9382</v>
      </c>
    </row>
    <row r="761" customFormat="false" ht="12.75" hidden="false" customHeight="false" outlineLevel="0" collapsed="false">
      <c r="A761" s="56" t="n">
        <v>36397</v>
      </c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R761" s="28" t="n">
        <v>3.05</v>
      </c>
      <c r="CS761" s="28" t="n">
        <v>2.56969515</v>
      </c>
      <c r="CT761" s="28" t="n">
        <v>3.23</v>
      </c>
      <c r="CU761" s="28" t="n">
        <v>2.88</v>
      </c>
      <c r="CV761" s="28" t="n">
        <v>2.75</v>
      </c>
      <c r="CW761" s="28" t="n">
        <v>2.75</v>
      </c>
      <c r="CX761" s="28" t="n">
        <v>2.935</v>
      </c>
      <c r="CY761" s="28" t="n">
        <v>3</v>
      </c>
      <c r="CZ761" s="28" t="n">
        <v>2.98</v>
      </c>
      <c r="DA761" s="28" t="n">
        <v>2.86</v>
      </c>
      <c r="DB761" s="28" t="n">
        <v>3.3475</v>
      </c>
      <c r="DC761" s="28" t="n">
        <v>3.8775</v>
      </c>
      <c r="DD761" s="28" t="n">
        <v>2.915</v>
      </c>
      <c r="DE761" s="28" t="n">
        <v>2.98</v>
      </c>
    </row>
    <row r="762" customFormat="false" ht="12.75" hidden="false" customHeight="false" outlineLevel="0" collapsed="false">
      <c r="A762" s="56" t="n">
        <v>36398</v>
      </c>
      <c r="CC762" s="28"/>
      <c r="CD762" s="28"/>
      <c r="CE762" s="28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R762" s="28" t="n">
        <v>3.004</v>
      </c>
      <c r="CS762" s="28" t="n">
        <v>2.5800025</v>
      </c>
      <c r="CT762" s="28" t="n">
        <v>3.179</v>
      </c>
      <c r="CU762" s="28" t="n">
        <v>2.8415</v>
      </c>
      <c r="CV762" s="28" t="n">
        <v>2.694</v>
      </c>
      <c r="CW762" s="28" t="n">
        <v>2.684</v>
      </c>
      <c r="CX762" s="28" t="n">
        <v>2.889</v>
      </c>
      <c r="CY762" s="28" t="n">
        <v>2.954</v>
      </c>
      <c r="CZ762" s="28" t="n">
        <v>2.934</v>
      </c>
      <c r="DA762" s="28" t="n">
        <v>2.824</v>
      </c>
      <c r="DB762" s="28" t="n">
        <v>3.294</v>
      </c>
      <c r="DC762" s="28" t="n">
        <v>3.819</v>
      </c>
      <c r="DD762" s="28" t="n">
        <v>2.869</v>
      </c>
      <c r="DE762" s="28" t="n">
        <v>2.934</v>
      </c>
    </row>
    <row r="763" customFormat="false" ht="12.75" hidden="false" customHeight="false" outlineLevel="0" collapsed="false">
      <c r="A763" s="56" t="n">
        <v>36399</v>
      </c>
      <c r="CC763" s="28"/>
      <c r="CD763" s="28"/>
      <c r="CE763" s="28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R763" s="28" t="n">
        <v>3.0414</v>
      </c>
      <c r="CS763" s="28" t="n">
        <v>2.5800025</v>
      </c>
      <c r="CT763" s="28" t="n">
        <v>3.2164</v>
      </c>
      <c r="CU763" s="28" t="n">
        <v>2.8664</v>
      </c>
      <c r="CV763" s="28" t="n">
        <v>2.6914</v>
      </c>
      <c r="CW763" s="28" t="n">
        <v>2.6914</v>
      </c>
      <c r="CX763" s="28" t="n">
        <v>2.9164</v>
      </c>
      <c r="CY763" s="28" t="n">
        <v>2.9914</v>
      </c>
      <c r="CZ763" s="28" t="n">
        <v>2.9414</v>
      </c>
      <c r="DA763" s="28" t="n">
        <v>2.8614</v>
      </c>
      <c r="DB763" s="28" t="n">
        <v>3.3314</v>
      </c>
      <c r="DC763" s="28" t="n">
        <v>3.8564</v>
      </c>
      <c r="DD763" s="28" t="n">
        <v>2.8989</v>
      </c>
      <c r="DE763" s="28" t="n">
        <v>2.9714</v>
      </c>
    </row>
    <row r="764" customFormat="false" ht="12.75" hidden="false" customHeight="false" outlineLevel="0" collapsed="false">
      <c r="A764" s="56" t="n">
        <v>36402</v>
      </c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R764" s="28" t="n">
        <v>2.953</v>
      </c>
      <c r="CS764" s="28" t="n">
        <v>2.5300166</v>
      </c>
      <c r="CT764" s="28" t="n">
        <v>3.1305</v>
      </c>
      <c r="CU764" s="28" t="n">
        <v>2.783</v>
      </c>
      <c r="CV764" s="28" t="n">
        <v>2.643</v>
      </c>
      <c r="CW764" s="28" t="n">
        <v>2.643</v>
      </c>
      <c r="CX764" s="28" t="n">
        <v>2.83</v>
      </c>
      <c r="CY764" s="28" t="n">
        <v>2.903</v>
      </c>
      <c r="CZ764" s="28" t="n">
        <v>2.873</v>
      </c>
      <c r="DA764" s="28" t="n">
        <v>2.788</v>
      </c>
      <c r="DB764" s="28" t="n">
        <v>3.23975</v>
      </c>
      <c r="DC764" s="28" t="n">
        <v>3.763</v>
      </c>
      <c r="DD764" s="28" t="n">
        <v>2.813</v>
      </c>
      <c r="DE764" s="28" t="n">
        <v>2.863</v>
      </c>
    </row>
    <row r="765" customFormat="false" ht="12.75" hidden="false" customHeight="false" outlineLevel="0" collapsed="false">
      <c r="A765" s="56" t="n">
        <v>36403</v>
      </c>
      <c r="CC765" s="28"/>
      <c r="CD765" s="28"/>
      <c r="CE765" s="28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R765" s="28" t="n">
        <v>2.8994</v>
      </c>
      <c r="CS765" s="28" t="n">
        <v>2.453101825</v>
      </c>
      <c r="CT765" s="28" t="n">
        <v>3.07315</v>
      </c>
      <c r="CU765" s="28" t="n">
        <v>2.7344</v>
      </c>
      <c r="CV765" s="28" t="n">
        <v>2.6094</v>
      </c>
      <c r="CW765" s="28" t="n">
        <v>2.6094</v>
      </c>
      <c r="CX765" s="28" t="n">
        <v>2.7744</v>
      </c>
      <c r="CY765" s="28" t="n">
        <v>2.8469</v>
      </c>
      <c r="CZ765" s="28" t="n">
        <v>2.8444</v>
      </c>
      <c r="DA765" s="28" t="n">
        <v>2.7644</v>
      </c>
      <c r="DB765" s="28" t="n">
        <v>3.1819</v>
      </c>
      <c r="DC765" s="28" t="n">
        <v>3.6994</v>
      </c>
      <c r="DD765" s="28" t="n">
        <v>2.7569</v>
      </c>
      <c r="DE765" s="28" t="n">
        <v>2.8394</v>
      </c>
    </row>
    <row r="766" customFormat="false" ht="12.75" hidden="false" customHeight="false" outlineLevel="0" collapsed="false">
      <c r="A766" s="56" t="n">
        <v>36404</v>
      </c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R766" s="28" t="n">
        <v>2.7292</v>
      </c>
      <c r="CS766" s="28" t="n">
        <v>2.3538316</v>
      </c>
      <c r="CT766" s="28" t="n">
        <v>2.89545</v>
      </c>
      <c r="CU766" s="28" t="n">
        <v>2.5642</v>
      </c>
      <c r="CV766" s="28" t="n">
        <v>2.4292</v>
      </c>
      <c r="CW766" s="28" t="n">
        <v>2.4342</v>
      </c>
      <c r="CX766" s="28" t="n">
        <v>2.61045</v>
      </c>
      <c r="CY766" s="28" t="n">
        <v>2.6792</v>
      </c>
      <c r="CZ766" s="28" t="n">
        <v>2.6742</v>
      </c>
      <c r="DA766" s="28" t="n">
        <v>2.5942</v>
      </c>
      <c r="DB766" s="28" t="n">
        <v>3.0042</v>
      </c>
      <c r="DC766" s="28" t="n">
        <v>3.5067</v>
      </c>
      <c r="DD766" s="28" t="n">
        <v>2.5892</v>
      </c>
      <c r="DE766" s="28" t="n">
        <v>2.6692</v>
      </c>
    </row>
    <row r="767" customFormat="false" ht="12.75" hidden="false" customHeight="false" outlineLevel="0" collapsed="false">
      <c r="A767" s="56" t="n">
        <v>36405</v>
      </c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R767" s="28" t="n">
        <v>2.7656</v>
      </c>
      <c r="CS767" s="28" t="n">
        <v>2.360879</v>
      </c>
      <c r="CT767" s="28" t="n">
        <v>2.9356</v>
      </c>
      <c r="CU767" s="28" t="n">
        <v>2.5906</v>
      </c>
      <c r="CV767" s="28" t="n">
        <v>2.4356</v>
      </c>
      <c r="CW767" s="28" t="n">
        <v>2.4356</v>
      </c>
      <c r="CX767" s="28" t="n">
        <v>2.64435</v>
      </c>
      <c r="CY767" s="28" t="n">
        <v>2.71185</v>
      </c>
      <c r="CZ767" s="28" t="n">
        <v>2.6856</v>
      </c>
      <c r="DA767" s="28" t="n">
        <v>2.6006</v>
      </c>
      <c r="DB767" s="28" t="n">
        <v>3.0456</v>
      </c>
      <c r="DC767" s="28" t="n">
        <v>3.5506</v>
      </c>
      <c r="DD767" s="28" t="n">
        <v>2.6206</v>
      </c>
      <c r="DE767" s="28" t="n">
        <v>2.6806</v>
      </c>
    </row>
    <row r="768" customFormat="false" ht="12.75" hidden="false" customHeight="false" outlineLevel="0" collapsed="false">
      <c r="A768" s="56" t="n">
        <v>36406</v>
      </c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R768" s="28" t="n">
        <v>2.8648</v>
      </c>
      <c r="CS768" s="28" t="n">
        <v>2.35911715</v>
      </c>
      <c r="CT768" s="28" t="n">
        <v>3.0373</v>
      </c>
      <c r="CU768" s="28" t="n">
        <v>2.6898</v>
      </c>
      <c r="CV768" s="28" t="n">
        <v>2.5348</v>
      </c>
      <c r="CW768" s="28" t="n">
        <v>2.5173</v>
      </c>
      <c r="CX768" s="28" t="n">
        <v>2.73855</v>
      </c>
      <c r="CY768" s="28" t="n">
        <v>2.81105</v>
      </c>
      <c r="CZ768" s="28" t="n">
        <v>2.7648</v>
      </c>
      <c r="DA768" s="28" t="n">
        <v>2.6873</v>
      </c>
      <c r="DB768" s="28" t="n">
        <v>3.1448</v>
      </c>
      <c r="DC768" s="28" t="n">
        <v>3.6448</v>
      </c>
      <c r="DD768" s="28" t="n">
        <v>2.7223</v>
      </c>
      <c r="DE768" s="28" t="n">
        <v>2.7648</v>
      </c>
    </row>
    <row r="769" customFormat="false" ht="12.75" hidden="false" customHeight="false" outlineLevel="0" collapsed="false">
      <c r="A769" s="56" t="n">
        <v>36410</v>
      </c>
      <c r="CC769" s="28"/>
      <c r="CD769" s="28"/>
      <c r="CE769" s="28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R769" s="28" t="n">
        <v>2.8144</v>
      </c>
      <c r="CS769" s="28" t="n">
        <v>2.428188</v>
      </c>
      <c r="CT769" s="28" t="n">
        <v>2.9894</v>
      </c>
      <c r="CU769" s="28" t="n">
        <v>2.6469</v>
      </c>
      <c r="CV769" s="28" t="n">
        <v>2.4844</v>
      </c>
      <c r="CW769" s="28" t="n">
        <v>2.4844</v>
      </c>
      <c r="CX769" s="28" t="n">
        <v>2.69315</v>
      </c>
      <c r="CY769" s="28" t="n">
        <v>2.7644</v>
      </c>
      <c r="CZ769" s="28" t="n">
        <v>2.7244</v>
      </c>
      <c r="DA769" s="28" t="n">
        <v>2.6369</v>
      </c>
      <c r="DB769" s="28" t="n">
        <v>3.0969</v>
      </c>
      <c r="DC769" s="28" t="n">
        <v>3.5969</v>
      </c>
      <c r="DD769" s="28" t="n">
        <v>2.6744</v>
      </c>
      <c r="DE769" s="28" t="n">
        <v>2.7194</v>
      </c>
    </row>
    <row r="770" customFormat="false" ht="12.75" hidden="false" customHeight="false" outlineLevel="0" collapsed="false">
      <c r="A770" s="56" t="n">
        <v>36411</v>
      </c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R770" s="28" t="n">
        <v>2.969</v>
      </c>
      <c r="CS770" s="28" t="n">
        <v>2.5531844</v>
      </c>
      <c r="CT770" s="28" t="n">
        <v>3.1465</v>
      </c>
      <c r="CU770" s="28" t="n">
        <v>2.799</v>
      </c>
      <c r="CV770" s="28" t="n">
        <v>2.619</v>
      </c>
      <c r="CW770" s="28" t="n">
        <v>2.619</v>
      </c>
      <c r="CX770" s="28" t="n">
        <v>2.84275</v>
      </c>
      <c r="CY770" s="28" t="n">
        <v>2.91525</v>
      </c>
      <c r="CZ770" s="28" t="n">
        <v>2.864</v>
      </c>
      <c r="DA770" s="28" t="n">
        <v>2.7815</v>
      </c>
      <c r="DB770" s="28" t="n">
        <v>3.254</v>
      </c>
      <c r="DC770" s="28" t="n">
        <v>3.774</v>
      </c>
      <c r="DD770" s="28" t="n">
        <v>2.824</v>
      </c>
      <c r="DE770" s="28" t="n">
        <v>2.854</v>
      </c>
    </row>
    <row r="771" customFormat="false" ht="12.75" hidden="false" customHeight="false" outlineLevel="0" collapsed="false">
      <c r="A771" s="56" t="n">
        <v>36412</v>
      </c>
      <c r="CC771" s="28"/>
      <c r="CD771" s="28"/>
      <c r="CE771" s="28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R771" s="28" t="n">
        <v>2.939</v>
      </c>
      <c r="CS771" s="28" t="n">
        <v>2.5607382</v>
      </c>
      <c r="CT771" s="28" t="n">
        <v>3.114</v>
      </c>
      <c r="CU771" s="28" t="n">
        <v>2.7665</v>
      </c>
      <c r="CV771" s="28" t="n">
        <v>2.589</v>
      </c>
      <c r="CW771" s="28" t="n">
        <v>2.589</v>
      </c>
      <c r="CX771" s="28" t="n">
        <v>2.814</v>
      </c>
      <c r="CY771" s="28" t="n">
        <v>2.884</v>
      </c>
      <c r="CZ771" s="28" t="n">
        <v>2.849</v>
      </c>
      <c r="DA771" s="28" t="n">
        <v>2.7515</v>
      </c>
      <c r="DB771" s="28" t="n">
        <v>3.22525</v>
      </c>
      <c r="DC771" s="28" t="n">
        <v>3.744</v>
      </c>
      <c r="DD771" s="28" t="n">
        <v>2.794</v>
      </c>
      <c r="DE771" s="28" t="n">
        <v>2.824</v>
      </c>
    </row>
    <row r="772" customFormat="false" ht="12.75" hidden="false" customHeight="false" outlineLevel="0" collapsed="false">
      <c r="A772" s="56" t="n">
        <v>36413</v>
      </c>
      <c r="CC772" s="28"/>
      <c r="CD772" s="28"/>
      <c r="CE772" s="28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R772" s="28" t="n">
        <v>2.9326</v>
      </c>
      <c r="CS772" s="28" t="n">
        <v>2.528835</v>
      </c>
      <c r="CT772" s="28" t="n">
        <v>3.1051</v>
      </c>
      <c r="CU772" s="28" t="n">
        <v>2.7576</v>
      </c>
      <c r="CV772" s="28" t="n">
        <v>2.5926</v>
      </c>
      <c r="CW772" s="28" t="n">
        <v>2.6026</v>
      </c>
      <c r="CX772" s="28" t="n">
        <v>2.80635</v>
      </c>
      <c r="CY772" s="28" t="n">
        <v>2.8801</v>
      </c>
      <c r="CZ772" s="28" t="n">
        <v>2.8501</v>
      </c>
      <c r="DA772" s="28" t="n">
        <v>2.7726</v>
      </c>
      <c r="DB772" s="28" t="n">
        <v>3.21885</v>
      </c>
      <c r="DC772" s="28" t="n">
        <v>3.7326</v>
      </c>
      <c r="DD772" s="28" t="n">
        <v>2.7876</v>
      </c>
      <c r="DE772" s="28" t="n">
        <v>2.8376</v>
      </c>
    </row>
    <row r="773" customFormat="false" ht="12.75" hidden="false" customHeight="false" outlineLevel="0" collapsed="false">
      <c r="A773" s="56" t="n">
        <v>36416</v>
      </c>
      <c r="CC773" s="28"/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R773" s="28" t="n">
        <v>2.8428</v>
      </c>
      <c r="CS773" s="28" t="n">
        <v>2.46417405</v>
      </c>
      <c r="CT773" s="28" t="n">
        <v>3.0128</v>
      </c>
      <c r="CU773" s="28" t="n">
        <v>2.6778</v>
      </c>
      <c r="CV773" s="28" t="n">
        <v>2.5278</v>
      </c>
      <c r="CW773" s="28" t="n">
        <v>2.5378</v>
      </c>
      <c r="CX773" s="28" t="n">
        <v>2.7178</v>
      </c>
      <c r="CY773" s="28" t="n">
        <v>2.7878</v>
      </c>
      <c r="CZ773" s="28" t="n">
        <v>2.7928</v>
      </c>
      <c r="DA773" s="28" t="n">
        <v>2.7003</v>
      </c>
      <c r="DB773" s="28" t="n">
        <v>3.1253</v>
      </c>
      <c r="DC773" s="28" t="n">
        <v>3.6303</v>
      </c>
      <c r="DD773" s="28" t="n">
        <v>2.7003</v>
      </c>
      <c r="DE773" s="28" t="n">
        <v>2.7828</v>
      </c>
    </row>
    <row r="774" customFormat="false" ht="12.75" hidden="false" customHeight="false" outlineLevel="0" collapsed="false">
      <c r="A774" s="56" t="n">
        <v>36417</v>
      </c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R774" s="28" t="n">
        <v>2.8392</v>
      </c>
      <c r="CS774" s="28" t="n">
        <v>2.4248331</v>
      </c>
      <c r="CT774" s="28" t="n">
        <v>3.0067</v>
      </c>
      <c r="CU774" s="28" t="n">
        <v>2.6717</v>
      </c>
      <c r="CV774" s="28" t="n">
        <v>2.5392</v>
      </c>
      <c r="CW774" s="28" t="n">
        <v>2.5492</v>
      </c>
      <c r="CX774" s="28" t="n">
        <v>2.7142</v>
      </c>
      <c r="CY774" s="28" t="n">
        <v>2.7842</v>
      </c>
      <c r="CZ774" s="28" t="n">
        <v>2.8017</v>
      </c>
      <c r="DA774" s="28" t="n">
        <v>2.7067</v>
      </c>
      <c r="DB774" s="28" t="n">
        <v>3.1167</v>
      </c>
      <c r="DC774" s="28" t="n">
        <v>3.6167</v>
      </c>
      <c r="DD774" s="28" t="n">
        <v>2.6967</v>
      </c>
      <c r="DE774" s="28" t="n">
        <v>2.7817</v>
      </c>
    </row>
    <row r="775" customFormat="false" ht="12.75" hidden="false" customHeight="false" outlineLevel="0" collapsed="false">
      <c r="A775" s="56" t="n">
        <v>36418</v>
      </c>
      <c r="CC775" s="28"/>
      <c r="CD775" s="28"/>
      <c r="CE775" s="28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R775" s="28" t="n">
        <v>2.7976</v>
      </c>
      <c r="CS775" s="28" t="n">
        <v>2.431970175</v>
      </c>
      <c r="CT775" s="28" t="n">
        <v>2.9601</v>
      </c>
      <c r="CU775" s="28" t="n">
        <v>2.62635</v>
      </c>
      <c r="CV775" s="28" t="n">
        <v>2.4926</v>
      </c>
      <c r="CW775" s="28" t="n">
        <v>2.5051</v>
      </c>
      <c r="CX775" s="28" t="n">
        <v>2.66885</v>
      </c>
      <c r="CY775" s="28" t="n">
        <v>2.74135</v>
      </c>
      <c r="CZ775" s="28" t="n">
        <v>2.7601</v>
      </c>
      <c r="DA775" s="28" t="n">
        <v>2.6651</v>
      </c>
      <c r="DB775" s="28" t="n">
        <v>3.0776</v>
      </c>
      <c r="DC775" s="28" t="n">
        <v>3.5776</v>
      </c>
      <c r="DD775" s="28" t="n">
        <v>2.6526</v>
      </c>
      <c r="DE775" s="28" t="n">
        <v>2.7326</v>
      </c>
    </row>
    <row r="776" customFormat="false" ht="12.75" hidden="false" customHeight="false" outlineLevel="0" collapsed="false">
      <c r="A776" s="56" t="n">
        <v>36419</v>
      </c>
      <c r="CC776" s="28"/>
      <c r="CD776" s="28"/>
      <c r="CE776" s="28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R776" s="28" t="n">
        <v>2.8538</v>
      </c>
      <c r="CS776" s="28" t="n">
        <v>2.4677505</v>
      </c>
      <c r="CT776" s="28" t="n">
        <v>3.0138</v>
      </c>
      <c r="CU776" s="28" t="n">
        <v>2.6788</v>
      </c>
      <c r="CV776" s="28" t="n">
        <v>2.5463</v>
      </c>
      <c r="CW776" s="28" t="n">
        <v>2.5538</v>
      </c>
      <c r="CX776" s="28" t="n">
        <v>2.72505</v>
      </c>
      <c r="CY776" s="28" t="n">
        <v>2.79755</v>
      </c>
      <c r="CZ776" s="28" t="n">
        <v>2.8038</v>
      </c>
      <c r="DA776" s="28" t="n">
        <v>2.7088</v>
      </c>
      <c r="DB776" s="28" t="n">
        <v>3.1263</v>
      </c>
      <c r="DC776" s="28" t="n">
        <v>3.6263</v>
      </c>
      <c r="DD776" s="28" t="n">
        <v>2.7088</v>
      </c>
      <c r="DE776" s="28" t="n">
        <v>2.7863</v>
      </c>
    </row>
    <row r="777" customFormat="false" ht="12.75" hidden="false" customHeight="false" outlineLevel="0" collapsed="false">
      <c r="A777" s="56" t="n">
        <v>36420</v>
      </c>
      <c r="CC777" s="28"/>
      <c r="CD777" s="28"/>
      <c r="CE777" s="28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R777" s="28" t="n">
        <v>2.816</v>
      </c>
      <c r="CS777" s="28" t="n">
        <v>2.4212461</v>
      </c>
      <c r="CT777" s="28" t="n">
        <v>2.976</v>
      </c>
      <c r="CU777" s="28" t="n">
        <v>2.6485</v>
      </c>
      <c r="CV777" s="28" t="n">
        <v>2.5135</v>
      </c>
      <c r="CW777" s="28" t="n">
        <v>2.526</v>
      </c>
      <c r="CX777" s="28" t="n">
        <v>2.691</v>
      </c>
      <c r="CY777" s="28" t="n">
        <v>2.761</v>
      </c>
      <c r="CZ777" s="28" t="n">
        <v>2.781</v>
      </c>
      <c r="DA777" s="28" t="n">
        <v>2.6885</v>
      </c>
      <c r="DB777" s="28" t="n">
        <v>3.08725</v>
      </c>
      <c r="DC777" s="28" t="n">
        <v>3.5835</v>
      </c>
      <c r="DD777" s="28" t="n">
        <v>2.671</v>
      </c>
      <c r="DE777" s="28" t="n">
        <v>2.7635</v>
      </c>
    </row>
    <row r="778" customFormat="false" ht="12.75" hidden="false" customHeight="false" outlineLevel="0" collapsed="false">
      <c r="A778" s="56" t="n">
        <v>36423</v>
      </c>
      <c r="CC778" s="28"/>
      <c r="CD778" s="28"/>
      <c r="CE778" s="28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R778" s="28" t="n">
        <v>2.753</v>
      </c>
      <c r="CS778" s="28" t="n">
        <v>2.39975575</v>
      </c>
      <c r="CT778" s="28" t="n">
        <v>2.90175</v>
      </c>
      <c r="CU778" s="28" t="n">
        <v>2.583</v>
      </c>
      <c r="CV778" s="28" t="n">
        <v>2.463</v>
      </c>
      <c r="CW778" s="28" t="n">
        <v>2.473</v>
      </c>
      <c r="CX778" s="28" t="n">
        <v>2.62925</v>
      </c>
      <c r="CY778" s="28" t="n">
        <v>2.698</v>
      </c>
      <c r="CZ778" s="28" t="n">
        <v>2.728</v>
      </c>
      <c r="DA778" s="28" t="n">
        <v>2.633</v>
      </c>
      <c r="DB778" s="28" t="n">
        <v>3.0105</v>
      </c>
      <c r="DC778" s="28" t="n">
        <v>3.50925</v>
      </c>
      <c r="DD778" s="28" t="n">
        <v>2.6105</v>
      </c>
      <c r="DE778" s="28" t="n">
        <v>2.713</v>
      </c>
    </row>
    <row r="779" customFormat="false" ht="12.75" hidden="false" customHeight="false" outlineLevel="0" collapsed="false">
      <c r="A779" s="56" t="n">
        <v>36424</v>
      </c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R779" s="28" t="n">
        <v>2.7614</v>
      </c>
      <c r="CS779" s="28" t="n">
        <v>2.431986</v>
      </c>
      <c r="CT779" s="28" t="n">
        <v>2.91765</v>
      </c>
      <c r="CU779" s="28" t="n">
        <v>2.5914</v>
      </c>
      <c r="CV779" s="28" t="n">
        <v>2.4614</v>
      </c>
      <c r="CW779" s="28" t="n">
        <v>2.4689</v>
      </c>
      <c r="CX779" s="28" t="n">
        <v>2.6364</v>
      </c>
      <c r="CY779" s="28" t="n">
        <v>2.70515</v>
      </c>
      <c r="CZ779" s="28" t="n">
        <v>2.7214</v>
      </c>
      <c r="DA779" s="28" t="n">
        <v>2.6314</v>
      </c>
      <c r="DB779" s="28" t="n">
        <v>3.01515</v>
      </c>
      <c r="DC779" s="28" t="n">
        <v>3.5139</v>
      </c>
      <c r="DD779" s="28" t="n">
        <v>2.6189</v>
      </c>
      <c r="DE779" s="28" t="n">
        <v>2.7214</v>
      </c>
    </row>
    <row r="780" customFormat="false" ht="12.75" hidden="false" customHeight="false" outlineLevel="0" collapsed="false">
      <c r="A780" s="56" t="n">
        <v>36425</v>
      </c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R780" s="28" t="n">
        <v>2.9268</v>
      </c>
      <c r="CS780" s="28" t="n">
        <v>2.52139725</v>
      </c>
      <c r="CT780" s="28" t="n">
        <v>3.0893</v>
      </c>
      <c r="CU780" s="28" t="n">
        <v>2.7518</v>
      </c>
      <c r="CV780" s="28" t="n">
        <v>2.6068</v>
      </c>
      <c r="CW780" s="28" t="n">
        <v>2.6168</v>
      </c>
      <c r="CX780" s="28" t="n">
        <v>2.7993</v>
      </c>
      <c r="CY780" s="28" t="n">
        <v>2.8693</v>
      </c>
      <c r="CZ780" s="28" t="n">
        <v>2.8668</v>
      </c>
      <c r="DA780" s="28" t="n">
        <v>2.7968</v>
      </c>
      <c r="DB780" s="28" t="n">
        <v>3.19805</v>
      </c>
      <c r="DC780" s="28" t="n">
        <v>3.7043</v>
      </c>
      <c r="DD780" s="28" t="n">
        <v>2.7818</v>
      </c>
      <c r="DE780" s="28" t="n">
        <v>2.8493</v>
      </c>
    </row>
    <row r="781" customFormat="false" ht="12.75" hidden="false" customHeight="false" outlineLevel="0" collapsed="false">
      <c r="A781" s="56" t="n">
        <v>36426</v>
      </c>
      <c r="CC781" s="28"/>
      <c r="CD781" s="28"/>
      <c r="CE781" s="28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R781" s="28" t="n">
        <v>2.9362</v>
      </c>
      <c r="CS781" s="28" t="n">
        <v>2.5392795</v>
      </c>
      <c r="CT781" s="28" t="n">
        <v>3.0962</v>
      </c>
      <c r="CU781" s="28" t="n">
        <v>2.7662</v>
      </c>
      <c r="CV781" s="28" t="n">
        <v>2.6337</v>
      </c>
      <c r="CW781" s="28" t="n">
        <v>2.6512</v>
      </c>
      <c r="CX781" s="28" t="n">
        <v>2.81245</v>
      </c>
      <c r="CY781" s="28" t="n">
        <v>2.8787</v>
      </c>
      <c r="CZ781" s="28" t="n">
        <v>2.8762</v>
      </c>
      <c r="DA781" s="28" t="n">
        <v>2.8062</v>
      </c>
      <c r="DB781" s="28" t="n">
        <v>3.2012</v>
      </c>
      <c r="DC781" s="28" t="n">
        <v>3.70495</v>
      </c>
      <c r="DD781" s="28" t="n">
        <v>2.7962</v>
      </c>
      <c r="DE781" s="28" t="n">
        <v>2.8737</v>
      </c>
    </row>
    <row r="782" customFormat="false" ht="12.75" hidden="false" customHeight="false" outlineLevel="0" collapsed="false">
      <c r="A782" s="56" t="n">
        <v>36427</v>
      </c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R782" s="28" t="n">
        <v>2.9776</v>
      </c>
      <c r="CS782" s="28" t="n">
        <v>2.593401</v>
      </c>
      <c r="CT782" s="28" t="n">
        <v>3.1351</v>
      </c>
      <c r="CU782" s="28" t="n">
        <v>2.8076</v>
      </c>
      <c r="CV782" s="28" t="n">
        <v>2.6726</v>
      </c>
      <c r="CW782" s="28" t="n">
        <v>2.7026</v>
      </c>
      <c r="CX782" s="28" t="n">
        <v>2.8526</v>
      </c>
      <c r="CY782" s="28" t="n">
        <v>2.9201</v>
      </c>
      <c r="CZ782" s="28" t="n">
        <v>2.9401</v>
      </c>
      <c r="DA782" s="28" t="n">
        <v>2.8626</v>
      </c>
      <c r="DB782" s="28" t="n">
        <v>3.2426</v>
      </c>
      <c r="DC782" s="28" t="n">
        <v>3.75385</v>
      </c>
      <c r="DD782" s="28" t="n">
        <v>2.83135</v>
      </c>
      <c r="DE782" s="28" t="n">
        <v>2.9176</v>
      </c>
    </row>
    <row r="783" customFormat="false" ht="12.75" hidden="false" customHeight="false" outlineLevel="0" collapsed="false">
      <c r="A783" s="56" t="n">
        <v>36430</v>
      </c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R783" s="28" t="n">
        <v>2.9216</v>
      </c>
      <c r="CS783" s="28" t="n">
        <v>2.5363888</v>
      </c>
      <c r="CT783" s="28" t="n">
        <v>3.0816</v>
      </c>
      <c r="CU783" s="28" t="n">
        <v>2.7516</v>
      </c>
      <c r="CV783" s="28" t="n">
        <v>2.6341</v>
      </c>
      <c r="CW783" s="28" t="n">
        <v>2.6616</v>
      </c>
      <c r="CX783" s="28" t="n">
        <v>2.7991</v>
      </c>
      <c r="CY783" s="28" t="n">
        <v>2.8641</v>
      </c>
      <c r="CZ783" s="28" t="n">
        <v>2.8916</v>
      </c>
      <c r="DA783" s="28" t="n">
        <v>2.8216</v>
      </c>
      <c r="DB783" s="28" t="n">
        <v>3.1866</v>
      </c>
      <c r="DC783" s="28" t="n">
        <v>3.69285</v>
      </c>
      <c r="DD783" s="28" t="n">
        <v>2.77785</v>
      </c>
      <c r="DE783" s="28" t="n">
        <v>2.8716</v>
      </c>
    </row>
    <row r="784" customFormat="false" ht="12.75" hidden="false" customHeight="false" outlineLevel="0" collapsed="false">
      <c r="A784" s="56" t="n">
        <v>36431</v>
      </c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R784" s="28" t="n">
        <v>2.892</v>
      </c>
      <c r="CS784" s="28" t="n">
        <v>2.542</v>
      </c>
      <c r="CT784" s="28" t="n">
        <v>3.05325</v>
      </c>
      <c r="CU784" s="28" t="n">
        <v>2.7245</v>
      </c>
      <c r="CV784" s="28" t="n">
        <v>2.607</v>
      </c>
      <c r="CW784" s="28" t="n">
        <v>2.632</v>
      </c>
      <c r="CX784" s="28" t="n">
        <v>2.7695</v>
      </c>
      <c r="CY784" s="28" t="n">
        <v>2.8345</v>
      </c>
      <c r="CZ784" s="28" t="n">
        <v>2.8645</v>
      </c>
      <c r="DA784" s="28" t="n">
        <v>2.792</v>
      </c>
      <c r="DB784" s="28" t="n">
        <v>3.162</v>
      </c>
      <c r="DC784" s="28" t="n">
        <v>3.667</v>
      </c>
      <c r="DD784" s="28" t="n">
        <v>2.74825</v>
      </c>
      <c r="DE784" s="28" t="n">
        <v>2.842</v>
      </c>
    </row>
    <row r="785" customFormat="false" ht="12.75" hidden="false" customHeight="false" outlineLevel="0" collapsed="false">
      <c r="A785" s="56" t="n">
        <v>36432</v>
      </c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R785" s="28" t="n">
        <v>2.8268</v>
      </c>
      <c r="CS785" s="28" t="n">
        <v>2.4743</v>
      </c>
      <c r="CT785" s="28" t="n">
        <v>2.9918</v>
      </c>
      <c r="CU785" s="28" t="n">
        <v>2.6668</v>
      </c>
      <c r="CV785" s="28" t="n">
        <v>2.5568</v>
      </c>
      <c r="CW785" s="28" t="n">
        <v>2.5918</v>
      </c>
      <c r="CX785" s="28" t="n">
        <v>2.7093</v>
      </c>
      <c r="CY785" s="28" t="n">
        <v>2.7693</v>
      </c>
      <c r="CZ785" s="28" t="n">
        <v>2.8168</v>
      </c>
      <c r="DA785" s="28" t="n">
        <v>2.7718</v>
      </c>
      <c r="DB785" s="28" t="n">
        <v>3.09055</v>
      </c>
      <c r="DC785" s="28" t="n">
        <v>3.59305</v>
      </c>
      <c r="DD785" s="28" t="n">
        <v>2.68305</v>
      </c>
      <c r="DE785" s="28" t="n">
        <v>2.8118</v>
      </c>
    </row>
    <row r="786" customFormat="false" ht="12.75" hidden="false" customHeight="false" outlineLevel="0" collapsed="false">
      <c r="A786" s="56" t="n">
        <v>36433</v>
      </c>
      <c r="CC786" s="28"/>
      <c r="CD786" s="28"/>
      <c r="CE786" s="28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R786" s="28" t="n">
        <v>2.8576</v>
      </c>
      <c r="CS786" s="28" t="n">
        <v>2.5076</v>
      </c>
      <c r="CT786" s="28" t="n">
        <v>3.02635</v>
      </c>
      <c r="CU786" s="28" t="n">
        <v>2.6976</v>
      </c>
      <c r="CV786" s="28" t="n">
        <v>2.5801</v>
      </c>
      <c r="CW786" s="28" t="n">
        <v>2.6201</v>
      </c>
      <c r="CX786" s="28" t="n">
        <v>2.7401</v>
      </c>
      <c r="CY786" s="28" t="n">
        <v>2.8026</v>
      </c>
      <c r="CZ786" s="28" t="n">
        <v>2.8301</v>
      </c>
      <c r="DA786" s="28" t="n">
        <v>2.8076</v>
      </c>
      <c r="DB786" s="28" t="n">
        <v>3.1301</v>
      </c>
      <c r="DC786" s="28" t="n">
        <v>3.62385</v>
      </c>
      <c r="DD786" s="28" t="n">
        <v>2.7176</v>
      </c>
      <c r="DE786" s="28" t="n">
        <v>2.8401</v>
      </c>
    </row>
    <row r="787" customFormat="false" ht="12.75" hidden="false" customHeight="false" outlineLevel="0" collapsed="false">
      <c r="A787" s="56" t="n">
        <v>36434</v>
      </c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R787" s="28" t="n">
        <v>2.7378</v>
      </c>
      <c r="CS787" s="28" t="n">
        <v>2.4178</v>
      </c>
      <c r="CT787" s="28" t="n">
        <v>2.9003</v>
      </c>
      <c r="CU787" s="28" t="n">
        <v>2.5828</v>
      </c>
      <c r="CV787" s="28" t="n">
        <v>2.4903</v>
      </c>
      <c r="CW787" s="28" t="n">
        <v>2.5278</v>
      </c>
      <c r="CX787" s="28" t="n">
        <v>2.6203</v>
      </c>
      <c r="CY787" s="28" t="n">
        <v>2.6853</v>
      </c>
      <c r="CZ787" s="28" t="n">
        <v>2.7728</v>
      </c>
      <c r="DA787" s="28" t="n">
        <v>2.7128</v>
      </c>
      <c r="DB787" s="28" t="n">
        <v>2.9953</v>
      </c>
      <c r="DC787" s="28" t="n">
        <v>3.48905</v>
      </c>
      <c r="DD787" s="28" t="n">
        <v>2.6003</v>
      </c>
      <c r="DE787" s="28" t="n">
        <v>2.7353</v>
      </c>
    </row>
    <row r="788" customFormat="false" ht="12.75" hidden="false" customHeight="false" outlineLevel="0" collapsed="false">
      <c r="A788" s="56" t="n">
        <v>36437</v>
      </c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R788" s="28" t="n">
        <v>2.7126</v>
      </c>
      <c r="CS788" s="28" t="n">
        <v>2.4176</v>
      </c>
      <c r="CT788" s="28" t="n">
        <v>2.8701</v>
      </c>
      <c r="CU788" s="28" t="n">
        <v>2.5576</v>
      </c>
      <c r="CV788" s="28" t="n">
        <v>2.4701</v>
      </c>
      <c r="CW788" s="28" t="n">
        <v>2.5026</v>
      </c>
      <c r="CX788" s="28" t="n">
        <v>2.6001</v>
      </c>
      <c r="CY788" s="28" t="n">
        <v>2.6576</v>
      </c>
      <c r="CZ788" s="28" t="n">
        <v>2.75135</v>
      </c>
      <c r="DA788" s="28" t="n">
        <v>2.6926</v>
      </c>
      <c r="DB788" s="28" t="n">
        <v>2.9676</v>
      </c>
      <c r="DC788" s="28" t="n">
        <v>3.4526</v>
      </c>
      <c r="DD788" s="28" t="n">
        <v>2.5776</v>
      </c>
      <c r="DE788" s="28" t="n">
        <v>2.7101</v>
      </c>
    </row>
    <row r="789" customFormat="false" ht="12.75" hidden="false" customHeight="false" outlineLevel="0" collapsed="false">
      <c r="A789" s="56" t="n">
        <v>36438</v>
      </c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R789" s="28" t="n">
        <v>2.7154</v>
      </c>
      <c r="CS789" s="28" t="n">
        <v>2.4354</v>
      </c>
      <c r="CT789" s="28" t="n">
        <v>2.8754</v>
      </c>
      <c r="CU789" s="28" t="n">
        <v>2.5579</v>
      </c>
      <c r="CV789" s="28" t="n">
        <v>2.4554</v>
      </c>
      <c r="CW789" s="28" t="n">
        <v>2.4954</v>
      </c>
      <c r="CX789" s="28" t="n">
        <v>2.60165</v>
      </c>
      <c r="CY789" s="28" t="n">
        <v>2.66165</v>
      </c>
      <c r="CZ789" s="28" t="n">
        <v>2.7454</v>
      </c>
      <c r="DA789" s="28" t="n">
        <v>2.6954</v>
      </c>
      <c r="DB789" s="28" t="n">
        <v>2.9679</v>
      </c>
      <c r="DC789" s="28" t="n">
        <v>3.4379</v>
      </c>
      <c r="DD789" s="28" t="n">
        <v>2.5804</v>
      </c>
      <c r="DE789" s="28" t="n">
        <v>2.7154</v>
      </c>
    </row>
    <row r="790" customFormat="false" ht="12.75" hidden="false" customHeight="false" outlineLevel="0" collapsed="false">
      <c r="A790" s="56" t="n">
        <v>36439</v>
      </c>
      <c r="CC790" s="28"/>
      <c r="CD790" s="28"/>
      <c r="CE790" s="28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R790" s="28" t="n">
        <v>2.7446</v>
      </c>
      <c r="CS790" s="28" t="n">
        <v>2.4771</v>
      </c>
      <c r="CT790" s="28" t="n">
        <v>2.90085</v>
      </c>
      <c r="CU790" s="28" t="n">
        <v>2.5896</v>
      </c>
      <c r="CV790" s="28" t="n">
        <v>2.4996</v>
      </c>
      <c r="CW790" s="28" t="n">
        <v>2.5396</v>
      </c>
      <c r="CX790" s="28" t="n">
        <v>2.6321</v>
      </c>
      <c r="CY790" s="28" t="n">
        <v>2.6921</v>
      </c>
      <c r="CZ790" s="28" t="n">
        <v>2.7746</v>
      </c>
      <c r="DA790" s="28" t="n">
        <v>2.7596</v>
      </c>
      <c r="DB790" s="28" t="n">
        <v>2.9871</v>
      </c>
      <c r="DC790" s="28" t="n">
        <v>3.4521</v>
      </c>
      <c r="DD790" s="28" t="n">
        <v>2.6096</v>
      </c>
      <c r="DE790" s="28" t="n">
        <v>2.7446</v>
      </c>
    </row>
    <row r="791" customFormat="false" ht="12.75" hidden="false" customHeight="false" outlineLevel="0" collapsed="false">
      <c r="A791" s="56" t="n">
        <v>36440</v>
      </c>
      <c r="CC791" s="28"/>
      <c r="CD791" s="28"/>
      <c r="CE791" s="28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R791" s="28" t="n">
        <v>2.7856</v>
      </c>
      <c r="CS791" s="28" t="n">
        <v>2.5106</v>
      </c>
      <c r="CT791" s="28" t="n">
        <v>2.9431</v>
      </c>
      <c r="CU791" s="28" t="n">
        <v>2.6256</v>
      </c>
      <c r="CV791" s="28" t="n">
        <v>2.5331</v>
      </c>
      <c r="CW791" s="28" t="n">
        <v>2.5806</v>
      </c>
      <c r="CX791" s="28" t="n">
        <v>2.6731</v>
      </c>
      <c r="CY791" s="28" t="n">
        <v>2.7331</v>
      </c>
      <c r="CZ791" s="28" t="n">
        <v>2.8231</v>
      </c>
      <c r="DA791" s="28" t="n">
        <v>2.8206</v>
      </c>
      <c r="DB791" s="28" t="n">
        <v>3.0356</v>
      </c>
      <c r="DC791" s="28" t="n">
        <v>3.4956</v>
      </c>
      <c r="DD791" s="28" t="n">
        <v>2.65435</v>
      </c>
      <c r="DE791" s="28" t="n">
        <v>2.7856</v>
      </c>
    </row>
    <row r="792" customFormat="false" ht="12.75" hidden="false" customHeight="false" outlineLevel="0" collapsed="false">
      <c r="A792" s="56" t="n">
        <v>36441</v>
      </c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R792" s="28" t="n">
        <v>2.891</v>
      </c>
      <c r="CS792" s="28" t="n">
        <v>2.576</v>
      </c>
      <c r="CT792" s="28" t="n">
        <v>3.056</v>
      </c>
      <c r="CU792" s="28" t="n">
        <v>2.7285</v>
      </c>
      <c r="CV792" s="28" t="n">
        <v>2.6235</v>
      </c>
      <c r="CW792" s="28" t="n">
        <v>2.666</v>
      </c>
      <c r="CX792" s="28" t="n">
        <v>2.7785</v>
      </c>
      <c r="CY792" s="28" t="n">
        <v>2.8385</v>
      </c>
      <c r="CZ792" s="28" t="n">
        <v>2.906</v>
      </c>
      <c r="DA792" s="28" t="n">
        <v>2.926</v>
      </c>
      <c r="DB792" s="28" t="n">
        <v>3.1485</v>
      </c>
      <c r="DC792" s="28" t="n">
        <v>3.62225</v>
      </c>
      <c r="DD792" s="28" t="n">
        <v>2.756</v>
      </c>
      <c r="DE792" s="28" t="n">
        <v>2.886</v>
      </c>
    </row>
    <row r="793" customFormat="false" ht="12.75" hidden="false" customHeight="false" outlineLevel="0" collapsed="false">
      <c r="A793" s="56" t="n">
        <v>36444</v>
      </c>
      <c r="CC793" s="28"/>
      <c r="CD793" s="28"/>
      <c r="CE793" s="28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R793" s="28" t="n">
        <v>2.9812</v>
      </c>
      <c r="CS793" s="28" t="n">
        <v>2.6612</v>
      </c>
      <c r="CT793" s="28" t="n">
        <v>3.1562</v>
      </c>
      <c r="CU793" s="28" t="n">
        <v>2.8287</v>
      </c>
      <c r="CV793" s="28" t="n">
        <v>2.7112</v>
      </c>
      <c r="CW793" s="28" t="n">
        <v>2.7662</v>
      </c>
      <c r="CX793" s="28" t="n">
        <v>2.87745</v>
      </c>
      <c r="CY793" s="28" t="n">
        <v>2.9337</v>
      </c>
      <c r="CZ793" s="28" t="n">
        <v>2.9987</v>
      </c>
      <c r="DA793" s="28" t="n">
        <v>3.0287</v>
      </c>
      <c r="DB793" s="28" t="n">
        <v>3.2437</v>
      </c>
      <c r="DC793" s="28" t="n">
        <v>3.7387</v>
      </c>
      <c r="DD793" s="28" t="n">
        <v>2.8562</v>
      </c>
      <c r="DE793" s="28" t="n">
        <v>2.9787</v>
      </c>
    </row>
    <row r="794" customFormat="false" ht="12.75" hidden="false" customHeight="false" outlineLevel="0" collapsed="false">
      <c r="A794" s="56" t="n">
        <v>36445</v>
      </c>
      <c r="CC794" s="28"/>
      <c r="CD794" s="28"/>
      <c r="CE794" s="28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R794" s="28" t="n">
        <v>3.015</v>
      </c>
      <c r="CS794" s="28" t="n">
        <v>2.73</v>
      </c>
      <c r="CT794" s="28" t="n">
        <v>3.185</v>
      </c>
      <c r="CU794" s="28" t="n">
        <v>2.865</v>
      </c>
      <c r="CV794" s="28" t="n">
        <v>2.785</v>
      </c>
      <c r="CW794" s="28" t="n">
        <v>2.82</v>
      </c>
      <c r="CX794" s="28" t="n">
        <v>2.915</v>
      </c>
      <c r="CY794" s="28" t="n">
        <v>2.9675</v>
      </c>
      <c r="CZ794" s="28" t="n">
        <v>3.045</v>
      </c>
      <c r="DA794" s="28" t="n">
        <v>3.075</v>
      </c>
      <c r="DB794" s="28" t="n">
        <v>3.27125</v>
      </c>
      <c r="DC794" s="28" t="n">
        <v>3.7525</v>
      </c>
      <c r="DD794" s="28" t="n">
        <v>2.88875</v>
      </c>
      <c r="DE794" s="28" t="n">
        <v>3.02</v>
      </c>
    </row>
    <row r="795" customFormat="false" ht="12.75" hidden="false" customHeight="false" outlineLevel="0" collapsed="false">
      <c r="A795" s="56" t="n">
        <v>36446</v>
      </c>
      <c r="CC795" s="28"/>
      <c r="CD795" s="28"/>
      <c r="CE795" s="28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R795" s="28" t="n">
        <v>2.9212</v>
      </c>
      <c r="CS795" s="28" t="n">
        <v>2.6462</v>
      </c>
      <c r="CT795" s="28" t="n">
        <v>3.0837</v>
      </c>
      <c r="CU795" s="28" t="n">
        <v>2.7762</v>
      </c>
      <c r="CV795" s="28" t="n">
        <v>2.6987</v>
      </c>
      <c r="CW795" s="28" t="n">
        <v>2.7312</v>
      </c>
      <c r="CX795" s="28" t="n">
        <v>2.8237</v>
      </c>
      <c r="CY795" s="28" t="n">
        <v>2.8762</v>
      </c>
      <c r="CZ795" s="28" t="n">
        <v>2.9662</v>
      </c>
      <c r="DA795" s="28" t="n">
        <v>2.9662</v>
      </c>
      <c r="DB795" s="28" t="n">
        <v>3.1662</v>
      </c>
      <c r="DC795" s="28" t="n">
        <v>3.62495</v>
      </c>
      <c r="DD795" s="28" t="n">
        <v>2.7987</v>
      </c>
      <c r="DE795" s="28" t="n">
        <v>2.9312</v>
      </c>
    </row>
    <row r="796" customFormat="false" ht="12.75" hidden="false" customHeight="false" outlineLevel="0" collapsed="false">
      <c r="A796" s="56" t="n">
        <v>36447</v>
      </c>
      <c r="CC796" s="28"/>
      <c r="CD796" s="28"/>
      <c r="CE796" s="28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R796" s="28" t="n">
        <v>3.0244</v>
      </c>
      <c r="CS796" s="28" t="n">
        <v>2.7494</v>
      </c>
      <c r="CT796" s="28" t="n">
        <v>3.1944</v>
      </c>
      <c r="CU796" s="28" t="n">
        <v>2.8669</v>
      </c>
      <c r="CV796" s="28" t="n">
        <v>2.7694</v>
      </c>
      <c r="CW796" s="28" t="n">
        <v>2.8044</v>
      </c>
      <c r="CX796" s="28" t="n">
        <v>2.92065</v>
      </c>
      <c r="CY796" s="28" t="n">
        <v>2.9794</v>
      </c>
      <c r="CZ796" s="28" t="n">
        <v>3.0469</v>
      </c>
      <c r="DA796" s="28" t="n">
        <v>3.0744</v>
      </c>
      <c r="DB796" s="28" t="n">
        <v>3.2769</v>
      </c>
      <c r="DC796" s="28" t="n">
        <v>3.7469</v>
      </c>
      <c r="DD796" s="28" t="n">
        <v>2.9044</v>
      </c>
      <c r="DE796" s="28" t="n">
        <v>3.0244</v>
      </c>
    </row>
    <row r="797" customFormat="false" ht="12.75" hidden="false" customHeight="false" outlineLevel="0" collapsed="false">
      <c r="A797" s="56" t="n">
        <v>36448</v>
      </c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R797" s="28" t="n">
        <v>2.991</v>
      </c>
      <c r="CS797" s="28" t="n">
        <v>2.716</v>
      </c>
      <c r="CT797" s="28" t="n">
        <v>3.1635</v>
      </c>
      <c r="CU797" s="28" t="n">
        <v>2.841</v>
      </c>
      <c r="CV797" s="28" t="n">
        <v>2.7435</v>
      </c>
      <c r="CW797" s="28" t="n">
        <v>2.781</v>
      </c>
      <c r="CX797" s="28" t="n">
        <v>2.891</v>
      </c>
      <c r="CY797" s="28" t="n">
        <v>2.9435</v>
      </c>
      <c r="CZ797" s="28" t="n">
        <v>3.021</v>
      </c>
      <c r="DA797" s="28" t="n">
        <v>3.016</v>
      </c>
      <c r="DB797" s="28" t="n">
        <v>3.246</v>
      </c>
      <c r="DC797" s="28" t="n">
        <v>3.716</v>
      </c>
      <c r="DD797" s="28" t="n">
        <v>2.8685</v>
      </c>
      <c r="DE797" s="28" t="n">
        <v>2.996</v>
      </c>
    </row>
    <row r="798" customFormat="false" ht="12.75" hidden="false" customHeight="false" outlineLevel="0" collapsed="false">
      <c r="A798" s="56" t="n">
        <v>36451</v>
      </c>
      <c r="CC798" s="28"/>
      <c r="CD798" s="28"/>
      <c r="CE798" s="28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R798" s="28" t="n">
        <v>3.0454</v>
      </c>
      <c r="CS798" s="28" t="n">
        <v>2.7504</v>
      </c>
      <c r="CT798" s="28" t="n">
        <v>3.22165</v>
      </c>
      <c r="CU798" s="28" t="n">
        <v>2.8954</v>
      </c>
      <c r="CV798" s="28" t="n">
        <v>2.8029</v>
      </c>
      <c r="CW798" s="28" t="n">
        <v>2.8329</v>
      </c>
      <c r="CX798" s="28" t="n">
        <v>2.9479</v>
      </c>
      <c r="CY798" s="28" t="n">
        <v>3.0029</v>
      </c>
      <c r="CZ798" s="28" t="n">
        <v>3.0504</v>
      </c>
      <c r="DA798" s="28" t="n">
        <v>3.0604</v>
      </c>
      <c r="DB798" s="28" t="n">
        <v>3.30415</v>
      </c>
      <c r="DC798" s="28" t="n">
        <v>3.7804</v>
      </c>
      <c r="DD798" s="28" t="n">
        <v>2.9179</v>
      </c>
      <c r="DE798" s="28" t="n">
        <v>3.0454</v>
      </c>
    </row>
    <row r="799" customFormat="false" ht="12.75" hidden="false" customHeight="false" outlineLevel="0" collapsed="false">
      <c r="A799" s="56" t="n">
        <v>36452</v>
      </c>
      <c r="CC799" s="28"/>
      <c r="CD799" s="28"/>
      <c r="CE799" s="28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R799" s="28" t="n">
        <v>3.0082</v>
      </c>
      <c r="CS799" s="28" t="n">
        <v>2.7107</v>
      </c>
      <c r="CT799" s="28" t="n">
        <v>3.1857</v>
      </c>
      <c r="CU799" s="28" t="n">
        <v>2.85695</v>
      </c>
      <c r="CV799" s="28" t="n">
        <v>2.7782</v>
      </c>
      <c r="CW799" s="28" t="n">
        <v>2.80445</v>
      </c>
      <c r="CX799" s="28" t="n">
        <v>2.9107</v>
      </c>
      <c r="CY799" s="28" t="n">
        <v>2.9682</v>
      </c>
      <c r="CZ799" s="28" t="n">
        <v>3.0182</v>
      </c>
      <c r="DA799" s="28" t="n">
        <v>3.0132</v>
      </c>
      <c r="DB799" s="28" t="n">
        <v>3.2707</v>
      </c>
      <c r="DC799" s="28" t="n">
        <v>3.7407</v>
      </c>
      <c r="DD799" s="28" t="n">
        <v>2.8882</v>
      </c>
      <c r="DE799" s="28" t="n">
        <v>2.9982</v>
      </c>
    </row>
    <row r="800" customFormat="false" ht="12.75" hidden="false" customHeight="false" outlineLevel="0" collapsed="false">
      <c r="A800" s="56" t="n">
        <v>36453</v>
      </c>
      <c r="CC800" s="28"/>
      <c r="CD800" s="28"/>
      <c r="CE800" s="28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R800" s="28" t="n">
        <v>3.0532</v>
      </c>
      <c r="CS800" s="28" t="n">
        <v>2.7607</v>
      </c>
      <c r="CT800" s="28" t="n">
        <v>3.23445</v>
      </c>
      <c r="CU800" s="28" t="n">
        <v>2.90195</v>
      </c>
      <c r="CV800" s="28" t="n">
        <v>2.8232</v>
      </c>
      <c r="CW800" s="28" t="n">
        <v>2.84945</v>
      </c>
      <c r="CX800" s="28" t="n">
        <v>2.9532</v>
      </c>
      <c r="CY800" s="28" t="n">
        <v>3.01195</v>
      </c>
      <c r="CZ800" s="28" t="n">
        <v>3.0632</v>
      </c>
      <c r="DA800" s="28" t="n">
        <v>3.0582</v>
      </c>
      <c r="DB800" s="28" t="n">
        <v>3.3182</v>
      </c>
      <c r="DC800" s="28" t="n">
        <v>3.7957</v>
      </c>
      <c r="DD800" s="28" t="n">
        <v>2.9282</v>
      </c>
      <c r="DE800" s="28" t="n">
        <v>3.0432</v>
      </c>
    </row>
    <row r="801" customFormat="false" ht="12.75" hidden="false" customHeight="false" outlineLevel="0" collapsed="false">
      <c r="A801" s="56" t="n">
        <v>36454</v>
      </c>
      <c r="CC801" s="28"/>
      <c r="CD801" s="28"/>
      <c r="CE801" s="28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R801" s="28" t="n">
        <v>3.0502</v>
      </c>
      <c r="CS801" s="28" t="n">
        <v>2.75395</v>
      </c>
      <c r="CT801" s="28" t="n">
        <v>3.23145</v>
      </c>
      <c r="CU801" s="28" t="n">
        <v>2.8902</v>
      </c>
      <c r="CV801" s="28" t="n">
        <v>2.8077</v>
      </c>
      <c r="CW801" s="28" t="n">
        <v>2.8327</v>
      </c>
      <c r="CX801" s="28" t="n">
        <v>2.9502</v>
      </c>
      <c r="CY801" s="28" t="n">
        <v>3.00645</v>
      </c>
      <c r="CZ801" s="28" t="n">
        <v>3.0402</v>
      </c>
      <c r="DA801" s="28" t="n">
        <v>2.9852</v>
      </c>
      <c r="DB801" s="28" t="n">
        <v>3.3152</v>
      </c>
      <c r="DC801" s="28" t="n">
        <v>3.7977</v>
      </c>
      <c r="DD801" s="28" t="n">
        <v>2.9252</v>
      </c>
      <c r="DE801" s="28" t="n">
        <v>3.0102</v>
      </c>
    </row>
    <row r="802" customFormat="false" ht="12.75" hidden="false" customHeight="false" outlineLevel="0" collapsed="false">
      <c r="A802" s="56" t="n">
        <v>36455</v>
      </c>
      <c r="CC802" s="28"/>
      <c r="CD802" s="28"/>
      <c r="CE802" s="28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R802" s="28" t="n">
        <v>3.0046</v>
      </c>
      <c r="CS802" s="28" t="n">
        <v>2.7296</v>
      </c>
      <c r="CT802" s="28" t="n">
        <v>3.18585</v>
      </c>
      <c r="CU802" s="28" t="n">
        <v>2.8521</v>
      </c>
      <c r="CV802" s="28" t="n">
        <v>2.7696</v>
      </c>
      <c r="CW802" s="28" t="n">
        <v>2.7896</v>
      </c>
      <c r="CX802" s="28" t="n">
        <v>2.90585</v>
      </c>
      <c r="CY802" s="28" t="n">
        <v>2.9621</v>
      </c>
      <c r="CZ802" s="28" t="n">
        <v>3.0146</v>
      </c>
      <c r="DA802" s="28" t="n">
        <v>2.9846</v>
      </c>
      <c r="DB802" s="28" t="n">
        <v>3.26835</v>
      </c>
      <c r="DC802" s="28" t="n">
        <v>3.7371</v>
      </c>
      <c r="DD802" s="28" t="n">
        <v>2.8746</v>
      </c>
      <c r="DE802" s="28" t="n">
        <v>2.9696</v>
      </c>
    </row>
    <row r="803" customFormat="false" ht="12.75" hidden="false" customHeight="false" outlineLevel="0" collapsed="false">
      <c r="A803" s="56" t="n">
        <v>36458</v>
      </c>
      <c r="CC803" s="28"/>
      <c r="CD803" s="28"/>
      <c r="CE803" s="28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R803" s="28" t="n">
        <v>3.0208</v>
      </c>
      <c r="CS803" s="28" t="n">
        <v>2.7433</v>
      </c>
      <c r="CT803" s="28" t="n">
        <v>3.2008</v>
      </c>
      <c r="CU803" s="28" t="n">
        <v>2.8658</v>
      </c>
      <c r="CV803" s="28" t="n">
        <v>2.7908</v>
      </c>
      <c r="CW803" s="28" t="n">
        <v>2.8058</v>
      </c>
      <c r="CX803" s="28" t="n">
        <v>2.9233</v>
      </c>
      <c r="CY803" s="28" t="n">
        <v>2.9783</v>
      </c>
      <c r="CZ803" s="28" t="n">
        <v>3.0358</v>
      </c>
      <c r="DA803" s="28" t="n">
        <v>3.0033</v>
      </c>
      <c r="DB803" s="28" t="n">
        <v>3.2783</v>
      </c>
      <c r="DC803" s="28" t="n">
        <v>3.7408</v>
      </c>
      <c r="DD803" s="28" t="n">
        <v>2.8958</v>
      </c>
      <c r="DE803" s="28" t="n">
        <v>2.9908</v>
      </c>
    </row>
    <row r="804" customFormat="false" ht="12.75" hidden="false" customHeight="false" outlineLevel="0" collapsed="false">
      <c r="A804" s="56" t="n">
        <v>36459</v>
      </c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R804" s="28" t="n">
        <v>3.089</v>
      </c>
      <c r="CS804" s="28" t="n">
        <v>2.8115</v>
      </c>
      <c r="CT804" s="28" t="n">
        <v>3.269</v>
      </c>
      <c r="CU804" s="28" t="n">
        <v>2.919</v>
      </c>
      <c r="CV804" s="28" t="n">
        <v>2.829</v>
      </c>
      <c r="CW804" s="28" t="n">
        <v>2.854</v>
      </c>
      <c r="CX804" s="28" t="n">
        <v>2.979</v>
      </c>
      <c r="CY804" s="28" t="n">
        <v>3.039</v>
      </c>
      <c r="CZ804" s="28" t="n">
        <v>3.089</v>
      </c>
      <c r="DA804" s="28" t="n">
        <v>3.0715</v>
      </c>
      <c r="DB804" s="28" t="n">
        <v>3.349</v>
      </c>
      <c r="DC804" s="28" t="n">
        <v>3.829</v>
      </c>
      <c r="DD804" s="28" t="n">
        <v>2.959</v>
      </c>
      <c r="DE804" s="28" t="n">
        <v>3.059</v>
      </c>
    </row>
    <row r="805" customFormat="false" ht="12.75" hidden="false" customHeight="false" outlineLevel="0" collapsed="false">
      <c r="A805" s="56" t="n">
        <v>36460</v>
      </c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R805" s="28" t="n">
        <v>2.89275</v>
      </c>
      <c r="CS805" s="28" t="n">
        <v>2.64775</v>
      </c>
      <c r="CT805" s="28" t="n">
        <v>3.05775</v>
      </c>
      <c r="CU805" s="28" t="n">
        <v>2.73775</v>
      </c>
      <c r="CV805" s="28" t="n">
        <v>2.67275</v>
      </c>
      <c r="CW805" s="28" t="n">
        <v>2.68525</v>
      </c>
      <c r="CX805" s="28" t="n">
        <v>2.789</v>
      </c>
      <c r="CY805" s="28" t="n">
        <v>2.84275</v>
      </c>
      <c r="CZ805" s="28" t="n">
        <v>2.90275</v>
      </c>
      <c r="DA805" s="28" t="n">
        <v>2.87775</v>
      </c>
      <c r="DB805" s="28" t="n">
        <v>3.15275</v>
      </c>
      <c r="DC805" s="28" t="n">
        <v>3.56275</v>
      </c>
      <c r="DD805" s="28" t="n">
        <v>2.76775</v>
      </c>
      <c r="DE805" s="28" t="n">
        <v>2.88275</v>
      </c>
    </row>
    <row r="806" customFormat="false" ht="12.75" hidden="false" customHeight="false" outlineLevel="0" collapsed="false">
      <c r="A806" s="56" t="n">
        <v>36461</v>
      </c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R806" s="28" t="n">
        <v>2.873</v>
      </c>
      <c r="CS806" s="28" t="n">
        <v>2.628</v>
      </c>
      <c r="CT806" s="28" t="n">
        <v>3.0305</v>
      </c>
      <c r="CU806" s="28" t="n">
        <v>2.723</v>
      </c>
      <c r="CV806" s="28" t="n">
        <v>2.643</v>
      </c>
      <c r="CW806" s="28" t="n">
        <v>2.663</v>
      </c>
      <c r="CX806" s="28" t="n">
        <v>2.7655</v>
      </c>
      <c r="CY806" s="28" t="n">
        <v>2.823</v>
      </c>
      <c r="CZ806" s="28" t="n">
        <v>2.883</v>
      </c>
      <c r="DA806" s="28" t="n">
        <v>2.843</v>
      </c>
      <c r="DB806" s="28" t="n">
        <v>3.103</v>
      </c>
      <c r="DC806" s="28" t="n">
        <v>3.523</v>
      </c>
      <c r="DD806" s="28" t="n">
        <v>2.743</v>
      </c>
      <c r="DE806" s="28" t="n">
        <v>2.858</v>
      </c>
    </row>
    <row r="807" customFormat="false" ht="12.75" hidden="false" customHeight="false" outlineLevel="0" collapsed="false">
      <c r="A807" s="56" t="n">
        <v>36462</v>
      </c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R807" s="28" t="n">
        <v>2.82675</v>
      </c>
      <c r="CS807" s="28" t="n">
        <v>2.54675</v>
      </c>
      <c r="CT807" s="28" t="n">
        <v>2.95175</v>
      </c>
      <c r="CU807" s="28" t="n">
        <v>2.67175</v>
      </c>
      <c r="CV807" s="28" t="n">
        <v>2.61175</v>
      </c>
      <c r="CW807" s="28" t="n">
        <v>2.63175</v>
      </c>
      <c r="CX807" s="28" t="n">
        <v>2.71925</v>
      </c>
      <c r="CY807" s="28" t="n">
        <v>2.77675</v>
      </c>
      <c r="CZ807" s="28" t="n">
        <v>2.84925</v>
      </c>
      <c r="DA807" s="28" t="n">
        <v>2.79175</v>
      </c>
      <c r="DB807" s="28" t="n">
        <v>3.03175</v>
      </c>
      <c r="DC807" s="28" t="n">
        <v>3.41675</v>
      </c>
      <c r="DD807" s="28" t="n">
        <v>2.70425</v>
      </c>
      <c r="DE807" s="28" t="n">
        <v>2.82175</v>
      </c>
    </row>
    <row r="808" customFormat="false" ht="12.75" hidden="false" customHeight="false" outlineLevel="0" collapsed="false">
      <c r="A808" s="56" t="n">
        <v>36465</v>
      </c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R808" s="28" t="n">
        <v>2.76575</v>
      </c>
      <c r="CS808" s="28" t="n">
        <v>2.44575</v>
      </c>
      <c r="CT808" s="28" t="n">
        <v>2.88825</v>
      </c>
      <c r="CU808" s="28" t="n">
        <v>2.60825</v>
      </c>
      <c r="CV808" s="28" t="n">
        <v>2.53825</v>
      </c>
      <c r="CW808" s="28" t="n">
        <v>2.56575</v>
      </c>
      <c r="CX808" s="28" t="n">
        <v>2.65325</v>
      </c>
      <c r="CY808" s="28" t="n">
        <v>2.71575</v>
      </c>
      <c r="CZ808" s="28" t="n">
        <v>2.77075</v>
      </c>
      <c r="DA808" s="28" t="n">
        <v>2.71075</v>
      </c>
      <c r="DB808" s="28" t="n">
        <v>2.9545</v>
      </c>
      <c r="DC808" s="28" t="n">
        <v>3.32575</v>
      </c>
      <c r="DD808" s="28" t="n">
        <v>2.64325</v>
      </c>
      <c r="DE808" s="28" t="n">
        <v>2.74075</v>
      </c>
    </row>
    <row r="809" customFormat="false" ht="12.75" hidden="false" customHeight="false" outlineLevel="0" collapsed="false">
      <c r="A809" s="56" t="n">
        <v>36466</v>
      </c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R809" s="28" t="n">
        <v>2.797</v>
      </c>
      <c r="CS809" s="28" t="n">
        <v>2.462</v>
      </c>
      <c r="CT809" s="28" t="n">
        <v>2.92325</v>
      </c>
      <c r="CU809" s="28" t="n">
        <v>2.627</v>
      </c>
      <c r="CV809" s="28" t="n">
        <v>2.542</v>
      </c>
      <c r="CW809" s="28" t="n">
        <v>2.557</v>
      </c>
      <c r="CX809" s="28" t="n">
        <v>2.67825</v>
      </c>
      <c r="CY809" s="28" t="n">
        <v>2.7445</v>
      </c>
      <c r="CZ809" s="28" t="n">
        <v>2.772</v>
      </c>
      <c r="DA809" s="28" t="n">
        <v>2.742</v>
      </c>
      <c r="DB809" s="28" t="n">
        <v>2.9945</v>
      </c>
      <c r="DC809" s="28" t="n">
        <v>3.3695</v>
      </c>
      <c r="DD809" s="28" t="n">
        <v>2.6595</v>
      </c>
      <c r="DE809" s="28" t="n">
        <v>2.772</v>
      </c>
    </row>
    <row r="810" customFormat="false" ht="12.75" hidden="false" customHeight="false" outlineLevel="0" collapsed="false">
      <c r="A810" s="56" t="n">
        <v>36467</v>
      </c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R810" s="28" t="n">
        <v>2.757</v>
      </c>
      <c r="CS810" s="28" t="n">
        <v>2.437</v>
      </c>
      <c r="CT810" s="28" t="n">
        <v>2.872</v>
      </c>
      <c r="CU810" s="28" t="n">
        <v>2.5945</v>
      </c>
      <c r="CV810" s="28" t="n">
        <v>2.5195</v>
      </c>
      <c r="CW810" s="28" t="n">
        <v>2.537</v>
      </c>
      <c r="CX810" s="28" t="n">
        <v>2.63825</v>
      </c>
      <c r="CY810" s="28" t="n">
        <v>2.7045</v>
      </c>
      <c r="CZ810" s="28" t="n">
        <v>2.747</v>
      </c>
      <c r="DA810" s="28" t="n">
        <v>2.672</v>
      </c>
      <c r="DB810" s="28" t="n">
        <v>2.9445</v>
      </c>
      <c r="DC810" s="28" t="n">
        <v>3.3245</v>
      </c>
      <c r="DD810" s="28" t="n">
        <v>2.6195</v>
      </c>
      <c r="DE810" s="28" t="n">
        <v>2.712</v>
      </c>
    </row>
    <row r="811" customFormat="false" ht="12.75" hidden="false" customHeight="false" outlineLevel="0" collapsed="false">
      <c r="A811" s="56" t="n">
        <v>36468</v>
      </c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R811" s="28" t="n">
        <v>2.81125</v>
      </c>
      <c r="CS811" s="28" t="n">
        <v>2.48125</v>
      </c>
      <c r="CT811" s="28" t="n">
        <v>2.92875</v>
      </c>
      <c r="CU811" s="28" t="n">
        <v>2.63125</v>
      </c>
      <c r="CV811" s="28" t="n">
        <v>2.57125</v>
      </c>
      <c r="CW811" s="28" t="n">
        <v>2.58125</v>
      </c>
      <c r="CX811" s="28" t="n">
        <v>2.68625</v>
      </c>
      <c r="CY811" s="28" t="n">
        <v>2.7525</v>
      </c>
      <c r="CZ811" s="28" t="n">
        <v>2.80375</v>
      </c>
      <c r="DA811" s="28" t="n">
        <v>2.73125</v>
      </c>
      <c r="DB811" s="28" t="n">
        <v>3.00125</v>
      </c>
      <c r="DC811" s="28" t="n">
        <v>3.38125</v>
      </c>
      <c r="DD811" s="28" t="n">
        <v>2.67125</v>
      </c>
      <c r="DE811" s="28" t="n">
        <v>2.76625</v>
      </c>
    </row>
    <row r="812" customFormat="false" ht="12.75" hidden="false" customHeight="false" outlineLevel="0" collapsed="false">
      <c r="A812" s="56" t="n">
        <v>36469</v>
      </c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R812" s="28" t="n">
        <v>2.65175</v>
      </c>
      <c r="CS812" s="28" t="n">
        <v>2.34675</v>
      </c>
      <c r="CT812" s="28" t="n">
        <v>2.76175</v>
      </c>
      <c r="CU812" s="28" t="n">
        <v>2.47675</v>
      </c>
      <c r="CV812" s="28" t="n">
        <v>2.39675</v>
      </c>
      <c r="CW812" s="28" t="n">
        <v>2.40925</v>
      </c>
      <c r="CX812" s="28" t="n">
        <v>2.52175</v>
      </c>
      <c r="CY812" s="28" t="n">
        <v>2.59425</v>
      </c>
      <c r="CZ812" s="28" t="n">
        <v>2.64675</v>
      </c>
      <c r="DA812" s="28" t="n">
        <v>2.57175</v>
      </c>
      <c r="DB812" s="28" t="n">
        <v>2.82925</v>
      </c>
      <c r="DC812" s="28" t="n">
        <v>3.19925</v>
      </c>
      <c r="DD812" s="28" t="n">
        <v>2.50675</v>
      </c>
      <c r="DE812" s="28" t="n">
        <v>2.60675</v>
      </c>
    </row>
    <row r="813" customFormat="false" ht="12.75" hidden="false" customHeight="false" outlineLevel="0" collapsed="false">
      <c r="A813" s="56" t="n">
        <v>36472</v>
      </c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R813" s="28" t="n">
        <v>2.646</v>
      </c>
      <c r="CS813" s="28" t="n">
        <v>2.331</v>
      </c>
      <c r="CT813" s="28" t="n">
        <v>2.7435</v>
      </c>
      <c r="CU813" s="28" t="n">
        <v>2.456</v>
      </c>
      <c r="CV813" s="28" t="n">
        <v>2.3785</v>
      </c>
      <c r="CW813" s="28" t="n">
        <v>2.381</v>
      </c>
      <c r="CX813" s="28" t="n">
        <v>2.5085</v>
      </c>
      <c r="CY813" s="28" t="n">
        <v>2.5835</v>
      </c>
      <c r="CZ813" s="28" t="n">
        <v>2.6335</v>
      </c>
      <c r="DA813" s="28" t="n">
        <v>2.541</v>
      </c>
      <c r="DB813" s="28" t="n">
        <v>2.81725</v>
      </c>
      <c r="DC813" s="28" t="n">
        <v>3.191</v>
      </c>
      <c r="DD813" s="28" t="n">
        <v>2.491</v>
      </c>
      <c r="DE813" s="28" t="n">
        <v>2.586</v>
      </c>
    </row>
    <row r="814" customFormat="false" ht="12.75" hidden="false" customHeight="false" outlineLevel="0" collapsed="false">
      <c r="A814" s="56" t="n">
        <v>36473</v>
      </c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R814" s="28" t="n">
        <v>2.66825</v>
      </c>
      <c r="CS814" s="28" t="n">
        <v>2.33325</v>
      </c>
      <c r="CT814" s="28" t="n">
        <v>2.76825</v>
      </c>
      <c r="CU814" s="28" t="n">
        <v>2.45825</v>
      </c>
      <c r="CV814" s="28" t="n">
        <v>2.37825</v>
      </c>
      <c r="CW814" s="28" t="n">
        <v>2.37825</v>
      </c>
      <c r="CX814" s="28" t="n">
        <v>2.52575</v>
      </c>
      <c r="CY814" s="28" t="n">
        <v>2.60575</v>
      </c>
      <c r="CZ814" s="28" t="n">
        <v>2.63825</v>
      </c>
      <c r="DA814" s="28" t="n">
        <v>2.53825</v>
      </c>
      <c r="DB814" s="28" t="n">
        <v>2.83825</v>
      </c>
      <c r="DC814" s="28" t="n">
        <v>3.22325</v>
      </c>
      <c r="DD814" s="28" t="n">
        <v>2.51575</v>
      </c>
      <c r="DE814" s="28" t="n">
        <v>2.57825</v>
      </c>
    </row>
    <row r="815" customFormat="false" ht="12.75" hidden="false" customHeight="false" outlineLevel="0" collapsed="false">
      <c r="A815" s="56" t="n">
        <v>36474</v>
      </c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R815" s="28" t="n">
        <v>2.58725</v>
      </c>
      <c r="CS815" s="28" t="n">
        <v>2.27225</v>
      </c>
      <c r="CT815" s="28" t="n">
        <v>2.67225</v>
      </c>
      <c r="CU815" s="28" t="n">
        <v>2.37725</v>
      </c>
      <c r="CV815" s="28" t="n">
        <v>2.30975</v>
      </c>
      <c r="CW815" s="28" t="n">
        <v>2.29725</v>
      </c>
      <c r="CX815" s="28" t="n">
        <v>2.43225</v>
      </c>
      <c r="CY815" s="28" t="n">
        <v>2.52475</v>
      </c>
      <c r="CZ815" s="28" t="n">
        <v>2.56725</v>
      </c>
      <c r="DA815" s="28" t="n">
        <v>2.45725</v>
      </c>
      <c r="DB815" s="28" t="n">
        <v>2.75475</v>
      </c>
      <c r="DC815" s="28" t="n">
        <v>3.13725</v>
      </c>
      <c r="DD815" s="28" t="n">
        <v>2.42475</v>
      </c>
      <c r="DE815" s="28" t="n">
        <v>2.49725</v>
      </c>
    </row>
    <row r="816" customFormat="false" ht="12.75" hidden="false" customHeight="false" outlineLevel="0" collapsed="false">
      <c r="A816" s="56" t="n">
        <v>36475</v>
      </c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R816" s="28" t="n">
        <v>2.69925</v>
      </c>
      <c r="CS816" s="28" t="n">
        <v>2.34925</v>
      </c>
      <c r="CT816" s="28" t="n">
        <v>2.80175</v>
      </c>
      <c r="CU816" s="28" t="n">
        <v>2.48925</v>
      </c>
      <c r="CV816" s="28" t="n">
        <v>2.41425</v>
      </c>
      <c r="CW816" s="28" t="n">
        <v>2.40925</v>
      </c>
      <c r="CX816" s="28" t="n">
        <v>2.54175</v>
      </c>
      <c r="CY816" s="28" t="n">
        <v>2.63425</v>
      </c>
      <c r="CZ816" s="28" t="n">
        <v>2.68425</v>
      </c>
      <c r="DA816" s="28" t="n">
        <v>2.56925</v>
      </c>
      <c r="DB816" s="28" t="n">
        <v>2.87925</v>
      </c>
      <c r="DC816" s="28" t="n">
        <v>3.25925</v>
      </c>
      <c r="DD816" s="28" t="n">
        <v>2.53675</v>
      </c>
      <c r="DE816" s="28" t="n">
        <v>2.61425</v>
      </c>
    </row>
    <row r="817" customFormat="false" ht="12.75" hidden="false" customHeight="false" outlineLevel="0" collapsed="false">
      <c r="A817" s="56" t="n">
        <v>36476</v>
      </c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R817" s="28" t="n">
        <v>2.6025</v>
      </c>
      <c r="CS817" s="28" t="n">
        <v>2.2475</v>
      </c>
      <c r="CT817" s="28" t="n">
        <v>2.6925</v>
      </c>
      <c r="CU817" s="28" t="n">
        <v>2.3925</v>
      </c>
      <c r="CV817" s="28" t="n">
        <v>2.2975</v>
      </c>
      <c r="CW817" s="28" t="n">
        <v>2.28</v>
      </c>
      <c r="CX817" s="28" t="n">
        <v>2.44625</v>
      </c>
      <c r="CY817" s="28" t="n">
        <v>2.54</v>
      </c>
      <c r="CZ817" s="28" t="n">
        <v>2.575</v>
      </c>
      <c r="DA817" s="28" t="n">
        <v>2.4425</v>
      </c>
      <c r="DB817" s="28" t="n">
        <v>2.7825</v>
      </c>
      <c r="DC817" s="28" t="n">
        <v>3.1675</v>
      </c>
      <c r="DD817" s="28" t="n">
        <v>2.4375</v>
      </c>
      <c r="DE817" s="28" t="n">
        <v>2.5025</v>
      </c>
    </row>
    <row r="818" customFormat="false" ht="12.75" hidden="false" customHeight="false" outlineLevel="0" collapsed="false">
      <c r="A818" s="56" t="n">
        <v>36479</v>
      </c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R818" s="28" t="n">
        <v>2.52975</v>
      </c>
      <c r="CS818" s="28" t="n">
        <v>2.20975</v>
      </c>
      <c r="CT818" s="28" t="n">
        <v>2.60725</v>
      </c>
      <c r="CU818" s="28" t="n">
        <v>2.31975</v>
      </c>
      <c r="CV818" s="28" t="n">
        <v>2.23975</v>
      </c>
      <c r="CW818" s="28" t="n">
        <v>2.23225</v>
      </c>
      <c r="CX818" s="28" t="n">
        <v>2.37475</v>
      </c>
      <c r="CY818" s="28" t="n">
        <v>2.46975</v>
      </c>
      <c r="CZ818" s="28" t="n">
        <v>2.47975</v>
      </c>
      <c r="DA818" s="28" t="n">
        <v>2.38975</v>
      </c>
      <c r="DB818" s="28" t="n">
        <v>2.68975</v>
      </c>
      <c r="DC818" s="28" t="n">
        <v>3.07475</v>
      </c>
      <c r="DD818" s="28" t="n">
        <v>2.36475</v>
      </c>
      <c r="DE818" s="28" t="n">
        <v>2.40975</v>
      </c>
    </row>
    <row r="819" customFormat="false" ht="12.75" hidden="false" customHeight="false" outlineLevel="0" collapsed="false">
      <c r="A819" s="56" t="n">
        <v>36480</v>
      </c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R819" s="28" t="n">
        <v>2.527</v>
      </c>
      <c r="CS819" s="28" t="n">
        <v>2.207</v>
      </c>
      <c r="CT819" s="28" t="n">
        <v>2.59825</v>
      </c>
      <c r="CU819" s="28" t="n">
        <v>2.317</v>
      </c>
      <c r="CV819" s="28" t="n">
        <v>2.252</v>
      </c>
      <c r="CW819" s="28" t="n">
        <v>2.2395</v>
      </c>
      <c r="CX819" s="28" t="n">
        <v>2.372</v>
      </c>
      <c r="CY819" s="28" t="n">
        <v>2.4695</v>
      </c>
      <c r="CZ819" s="28" t="n">
        <v>2.4845</v>
      </c>
      <c r="DA819" s="28" t="n">
        <v>2.382</v>
      </c>
      <c r="DB819" s="28" t="n">
        <v>2.682</v>
      </c>
      <c r="DC819" s="28" t="n">
        <v>3.05575</v>
      </c>
      <c r="DD819" s="28" t="n">
        <v>2.3645</v>
      </c>
      <c r="DE819" s="28" t="n">
        <v>2.407</v>
      </c>
    </row>
    <row r="820" customFormat="false" ht="12.75" hidden="false" customHeight="false" outlineLevel="0" collapsed="false">
      <c r="A820" s="56" t="n">
        <v>36481</v>
      </c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R820" s="28" t="n">
        <v>2.545</v>
      </c>
      <c r="CS820" s="28" t="n">
        <v>2.235</v>
      </c>
      <c r="CT820" s="28" t="n">
        <v>2.6075</v>
      </c>
      <c r="CU820" s="28" t="n">
        <v>2.3525</v>
      </c>
      <c r="CV820" s="28" t="n">
        <v>2.2825</v>
      </c>
      <c r="CW820" s="28" t="n">
        <v>2.28</v>
      </c>
      <c r="CX820" s="28" t="n">
        <v>2.395</v>
      </c>
      <c r="CY820" s="28" t="n">
        <v>2.49</v>
      </c>
      <c r="CZ820" s="28" t="n">
        <v>2.51</v>
      </c>
      <c r="DA820" s="28" t="n">
        <v>2.43</v>
      </c>
      <c r="DB820" s="28" t="n">
        <v>2.7</v>
      </c>
      <c r="DC820" s="28" t="n">
        <v>3.0725</v>
      </c>
      <c r="DD820" s="28" t="n">
        <v>2.39</v>
      </c>
      <c r="DE820" s="28" t="n">
        <v>2.435</v>
      </c>
    </row>
    <row r="821" customFormat="false" ht="12.75" hidden="false" customHeight="false" outlineLevel="0" collapsed="false">
      <c r="A821" s="56" t="n">
        <v>36482</v>
      </c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R821" s="28" t="n">
        <v>2.5035</v>
      </c>
      <c r="CS821" s="28" t="n">
        <v>2.2185</v>
      </c>
      <c r="CT821" s="28" t="n">
        <v>2.5635</v>
      </c>
      <c r="CU821" s="28" t="n">
        <v>2.326</v>
      </c>
      <c r="CV821" s="28" t="n">
        <v>2.2835</v>
      </c>
      <c r="CW821" s="28" t="n">
        <v>2.2885</v>
      </c>
      <c r="CX821" s="28" t="n">
        <v>2.371</v>
      </c>
      <c r="CY821" s="28" t="n">
        <v>2.451</v>
      </c>
      <c r="CZ821" s="28" t="n">
        <v>2.5035</v>
      </c>
      <c r="DA821" s="28" t="n">
        <v>2.3785</v>
      </c>
      <c r="DB821" s="28" t="n">
        <v>2.6385</v>
      </c>
      <c r="DC821" s="28" t="n">
        <v>3.0035</v>
      </c>
      <c r="DD821" s="28" t="n">
        <v>2.3585</v>
      </c>
      <c r="DE821" s="28" t="n">
        <v>2.4735</v>
      </c>
    </row>
    <row r="822" customFormat="false" ht="12.75" hidden="false" customHeight="false" outlineLevel="0" collapsed="false">
      <c r="A822" s="56" t="n">
        <v>36483</v>
      </c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R822" s="28" t="n">
        <v>2.32625</v>
      </c>
      <c r="CS822" s="28" t="n">
        <v>2.13625</v>
      </c>
      <c r="CT822" s="28" t="n">
        <v>2.36875</v>
      </c>
      <c r="CU822" s="28" t="n">
        <v>2.17125</v>
      </c>
      <c r="CV822" s="28" t="n">
        <v>2.13875</v>
      </c>
      <c r="CW822" s="28" t="n">
        <v>2.14625</v>
      </c>
      <c r="CX822" s="28" t="n">
        <v>2.205</v>
      </c>
      <c r="CY822" s="28" t="n">
        <v>2.27625</v>
      </c>
      <c r="CZ822" s="28" t="n">
        <v>2.38625</v>
      </c>
      <c r="DA822" s="28" t="n">
        <v>2.26125</v>
      </c>
      <c r="DB822" s="28" t="n">
        <v>2.44625</v>
      </c>
      <c r="DC822" s="28" t="n">
        <v>2.79125</v>
      </c>
      <c r="DD822" s="28" t="n">
        <v>2.19625</v>
      </c>
      <c r="DE822" s="28" t="n">
        <v>2.34625</v>
      </c>
    </row>
    <row r="823" customFormat="false" ht="12.75" hidden="false" customHeight="false" outlineLevel="0" collapsed="false">
      <c r="A823" s="56" t="n">
        <v>36486</v>
      </c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R823" s="28" t="n">
        <v>2.31825</v>
      </c>
      <c r="CS823" s="28" t="n">
        <v>2.12825</v>
      </c>
      <c r="CT823" s="28" t="n">
        <v>2.36325</v>
      </c>
      <c r="CU823" s="28" t="n">
        <v>2.16825</v>
      </c>
      <c r="CV823" s="28" t="n">
        <v>2.12825</v>
      </c>
      <c r="CW823" s="28" t="n">
        <v>2.12325</v>
      </c>
      <c r="CX823" s="28" t="n">
        <v>2.19575</v>
      </c>
      <c r="CY823" s="28" t="n">
        <v>2.2745</v>
      </c>
      <c r="CZ823" s="28" t="n">
        <v>2.38325</v>
      </c>
      <c r="DA823" s="28" t="n">
        <v>2.25325</v>
      </c>
      <c r="DB823" s="28" t="n">
        <v>2.447</v>
      </c>
      <c r="DC823" s="28" t="n">
        <v>2.78825</v>
      </c>
      <c r="DD823" s="28" t="n">
        <v>2.18825</v>
      </c>
      <c r="DE823" s="28" t="n">
        <v>2.33825</v>
      </c>
    </row>
    <row r="824" customFormat="false" ht="12.75" hidden="false" customHeight="false" outlineLevel="0" collapsed="false">
      <c r="A824" s="56" t="n">
        <v>36487</v>
      </c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R824" s="28" t="n">
        <v>2.27175</v>
      </c>
      <c r="CS824" s="28" t="n">
        <v>2.10175</v>
      </c>
      <c r="CT824" s="28" t="n">
        <v>2.3389375</v>
      </c>
      <c r="CU824" s="28" t="n">
        <v>2.138625</v>
      </c>
      <c r="CV824" s="28" t="n">
        <v>2.113</v>
      </c>
      <c r="CW824" s="28" t="n">
        <v>2.10175</v>
      </c>
      <c r="CX824" s="28" t="n">
        <v>2.167375</v>
      </c>
      <c r="CY824" s="28" t="n">
        <v>2.23675</v>
      </c>
      <c r="CZ824" s="28" t="n">
        <v>2.349875</v>
      </c>
      <c r="DA824" s="28" t="n">
        <v>2.25425</v>
      </c>
      <c r="DB824" s="28" t="n">
        <v>2.40925</v>
      </c>
      <c r="DC824" s="28" t="n">
        <v>2.74675</v>
      </c>
      <c r="DD824" s="28" t="n">
        <v>2.168625</v>
      </c>
      <c r="DE824" s="28" t="n">
        <v>2.32425</v>
      </c>
    </row>
    <row r="825" customFormat="false" ht="12.75" hidden="false" customHeight="false" outlineLevel="0" collapsed="false">
      <c r="A825" s="56" t="n">
        <v>36488</v>
      </c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R825" s="28" t="n">
        <v>2.34566666666667</v>
      </c>
      <c r="CS825" s="28" t="n">
        <v>2.07066666666667</v>
      </c>
      <c r="CT825" s="28" t="n">
        <v>2.41066666666667</v>
      </c>
      <c r="CU825" s="28" t="n">
        <v>2.19566666666667</v>
      </c>
      <c r="CV825" s="28" t="n">
        <v>2.15566666666667</v>
      </c>
      <c r="CW825" s="28" t="n">
        <v>2.15566666666667</v>
      </c>
      <c r="CX825" s="28" t="n">
        <v>2.22816666666667</v>
      </c>
      <c r="CY825" s="28" t="n">
        <v>2.30941666666667</v>
      </c>
      <c r="CZ825" s="28" t="n">
        <v>2.39316666666667</v>
      </c>
      <c r="DA825" s="28" t="n">
        <v>2.32816666666667</v>
      </c>
      <c r="DB825" s="28" t="n">
        <v>2.49066666666667</v>
      </c>
      <c r="DC825" s="28" t="n">
        <v>2.87066666666667</v>
      </c>
      <c r="DD825" s="28" t="n">
        <v>2.25566666666667</v>
      </c>
      <c r="DE825" s="28" t="n">
        <v>2.35566666666667</v>
      </c>
    </row>
    <row r="826" customFormat="false" ht="12.75" hidden="false" customHeight="false" outlineLevel="0" collapsed="false">
      <c r="A826" s="56" t="n">
        <v>36493</v>
      </c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R826" s="28" t="n">
        <v>2.30566666666667</v>
      </c>
      <c r="CS826" s="28" t="n">
        <v>2.03066666666667</v>
      </c>
      <c r="CT826" s="28" t="n">
        <v>2.37066666666667</v>
      </c>
      <c r="CU826" s="28" t="n">
        <v>2.15566666666667</v>
      </c>
      <c r="CV826" s="28" t="n">
        <v>2.11816666666667</v>
      </c>
      <c r="CW826" s="28" t="n">
        <v>2.12566666666667</v>
      </c>
      <c r="CX826" s="28" t="n">
        <v>2.18816666666667</v>
      </c>
      <c r="CY826" s="28" t="n">
        <v>2.26941666666667</v>
      </c>
      <c r="CZ826" s="28" t="n">
        <v>2.36566666666667</v>
      </c>
      <c r="DA826" s="28" t="n">
        <v>2.24066666666667</v>
      </c>
      <c r="DB826" s="28" t="n">
        <v>2.45066666666667</v>
      </c>
      <c r="DC826" s="28" t="n">
        <v>2.82816666666667</v>
      </c>
      <c r="DD826" s="28" t="n">
        <v>2.17316666666667</v>
      </c>
      <c r="DE826" s="28" t="n">
        <v>2.32566666666667</v>
      </c>
    </row>
    <row r="827" customFormat="false" ht="12.75" hidden="false" customHeight="false" outlineLevel="0" collapsed="false">
      <c r="A827" s="56" t="n">
        <v>36494</v>
      </c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R827" s="28" t="n">
        <v>2.37833333333333</v>
      </c>
      <c r="CS827" s="28" t="n">
        <v>2.06833333333333</v>
      </c>
      <c r="CT827" s="28" t="n">
        <v>2.45583333333333</v>
      </c>
      <c r="CU827" s="28" t="n">
        <v>2.21583333333333</v>
      </c>
      <c r="CV827" s="28" t="n">
        <v>2.17333333333333</v>
      </c>
      <c r="CW827" s="28" t="n">
        <v>2.18833333333333</v>
      </c>
      <c r="CX827" s="28" t="n">
        <v>2.25583333333333</v>
      </c>
      <c r="CY827" s="28" t="n">
        <v>2.34208333333333</v>
      </c>
      <c r="CZ827" s="28" t="n">
        <v>2.41333333333333</v>
      </c>
      <c r="DA827" s="28" t="n">
        <v>2.27833333333333</v>
      </c>
      <c r="DB827" s="28" t="n">
        <v>2.54833333333333</v>
      </c>
      <c r="DC827" s="28" t="n">
        <v>3.03833333333333</v>
      </c>
      <c r="DD827" s="28" t="n">
        <v>2.25583333333333</v>
      </c>
      <c r="DE827" s="28" t="n">
        <v>2.37333333333333</v>
      </c>
    </row>
    <row r="828" customFormat="false" ht="12.75" hidden="false" customHeight="false" outlineLevel="0" collapsed="false">
      <c r="A828" s="56" t="n">
        <v>36495</v>
      </c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R828" s="28" t="n">
        <v>2.42733333333333</v>
      </c>
      <c r="CS828" s="28" t="n">
        <v>2.09733333333333</v>
      </c>
      <c r="CT828" s="28" t="n">
        <v>2.49483333333333</v>
      </c>
      <c r="CU828" s="28" t="n">
        <v>2.25733333333333</v>
      </c>
      <c r="CV828" s="28" t="n">
        <v>2.20983333333333</v>
      </c>
      <c r="CW828" s="28" t="n">
        <v>2.21233333333333</v>
      </c>
      <c r="CX828" s="28" t="n">
        <v>2.30483333333333</v>
      </c>
      <c r="CY828" s="28" t="n">
        <v>2.39108333333333</v>
      </c>
      <c r="CZ828" s="28" t="n">
        <v>2.41733333333333</v>
      </c>
      <c r="DA828" s="28" t="n">
        <v>2.30733333333333</v>
      </c>
      <c r="DB828" s="28" t="n">
        <v>2.59233333333333</v>
      </c>
      <c r="DC828" s="28" t="n">
        <v>3.09233333333333</v>
      </c>
      <c r="DD828" s="28" t="n">
        <v>2.30233333333333</v>
      </c>
      <c r="DE828" s="28" t="n">
        <v>2.37483333333333</v>
      </c>
    </row>
    <row r="829" customFormat="false" ht="12.75" hidden="false" customHeight="false" outlineLevel="0" collapsed="false">
      <c r="A829" s="56" t="n">
        <v>36496</v>
      </c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R829" s="28" t="n">
        <v>2.32366666666667</v>
      </c>
      <c r="CS829" s="28" t="n">
        <v>2.02366666666667</v>
      </c>
      <c r="CT829" s="28" t="n">
        <v>2.38116666666667</v>
      </c>
      <c r="CU829" s="28" t="n">
        <v>2.16866666666667</v>
      </c>
      <c r="CV829" s="28" t="n">
        <v>2.15366666666667</v>
      </c>
      <c r="CW829" s="28" t="n">
        <v>2.15366666666667</v>
      </c>
      <c r="CX829" s="28" t="n">
        <v>2.20366666666667</v>
      </c>
      <c r="CY829" s="28" t="n">
        <v>2.28741666666667</v>
      </c>
      <c r="CZ829" s="28" t="n">
        <v>2.36366666666667</v>
      </c>
      <c r="DA829" s="28" t="n">
        <v>2.22366666666667</v>
      </c>
      <c r="DB829" s="28" t="n">
        <v>2.48366666666667</v>
      </c>
      <c r="DC829" s="28" t="n">
        <v>2.92366666666667</v>
      </c>
      <c r="DD829" s="28" t="n">
        <v>2.19866666666667</v>
      </c>
      <c r="DE829" s="28" t="n">
        <v>2.29866666666667</v>
      </c>
    </row>
    <row r="830" customFormat="false" ht="12.75" hidden="false" customHeight="false" outlineLevel="0" collapsed="false">
      <c r="A830" s="56" t="n">
        <v>36497</v>
      </c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R830" s="28" t="n">
        <v>2.236</v>
      </c>
      <c r="CS830" s="28" t="n">
        <v>1.956</v>
      </c>
      <c r="CT830" s="28" t="n">
        <v>2.2785</v>
      </c>
      <c r="CU830" s="28" t="n">
        <v>2.116</v>
      </c>
      <c r="CV830" s="28" t="n">
        <v>2.106</v>
      </c>
      <c r="CW830" s="28" t="n">
        <v>2.111</v>
      </c>
      <c r="CX830" s="28" t="n">
        <v>2.131</v>
      </c>
      <c r="CY830" s="28" t="n">
        <v>2.206</v>
      </c>
      <c r="CZ830" s="28" t="n">
        <v>2.301</v>
      </c>
      <c r="DA830" s="28" t="n">
        <v>2.206</v>
      </c>
      <c r="DB830" s="28" t="n">
        <v>2.3735</v>
      </c>
      <c r="DC830" s="28" t="n">
        <v>2.756</v>
      </c>
      <c r="DD830" s="28" t="n">
        <v>2.1235</v>
      </c>
      <c r="DE830" s="28" t="n">
        <v>2.271</v>
      </c>
    </row>
    <row r="831" customFormat="false" ht="12.75" hidden="false" customHeight="false" outlineLevel="0" collapsed="false">
      <c r="A831" s="56" t="n">
        <v>36500</v>
      </c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R831" s="28" t="n">
        <v>2.284</v>
      </c>
      <c r="CS831" s="28" t="n">
        <v>1.984</v>
      </c>
      <c r="CT831" s="28" t="n">
        <v>2.3265</v>
      </c>
      <c r="CU831" s="28" t="n">
        <v>2.1565</v>
      </c>
      <c r="CV831" s="28" t="n">
        <v>2.149</v>
      </c>
      <c r="CW831" s="28" t="n">
        <v>2.1515</v>
      </c>
      <c r="CX831" s="28" t="n">
        <v>2.1815</v>
      </c>
      <c r="CY831" s="28" t="n">
        <v>2.259</v>
      </c>
      <c r="CZ831" s="28" t="n">
        <v>2.339</v>
      </c>
      <c r="DA831" s="28" t="n">
        <v>2.249</v>
      </c>
      <c r="DB831" s="28" t="n">
        <v>2.414</v>
      </c>
      <c r="DC831" s="28" t="n">
        <v>2.769</v>
      </c>
      <c r="DD831" s="28" t="n">
        <v>2.174</v>
      </c>
      <c r="DE831" s="28" t="n">
        <v>2.339</v>
      </c>
    </row>
    <row r="832" customFormat="false" ht="12.75" hidden="false" customHeight="false" outlineLevel="0" collapsed="false">
      <c r="A832" s="56" t="n">
        <v>36501</v>
      </c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R832" s="28" t="n">
        <v>2.30466666666667</v>
      </c>
      <c r="CS832" s="28" t="n">
        <v>2.00466666666667</v>
      </c>
      <c r="CT832" s="28" t="n">
        <v>2.34716666666667</v>
      </c>
      <c r="CU832" s="28" t="n">
        <v>2.19216666666667</v>
      </c>
      <c r="CV832" s="28" t="n">
        <v>2.19466666666667</v>
      </c>
      <c r="CW832" s="28" t="n">
        <v>2.19966666666667</v>
      </c>
      <c r="CX832" s="28" t="n">
        <v>2.20966666666667</v>
      </c>
      <c r="CY832" s="28" t="n">
        <v>2.28216666666667</v>
      </c>
      <c r="CZ832" s="28" t="n">
        <v>2.35966666666667</v>
      </c>
      <c r="DA832" s="28" t="n">
        <v>2.28466666666667</v>
      </c>
      <c r="DB832" s="28" t="n">
        <v>2.43216666666667</v>
      </c>
      <c r="DC832" s="28" t="n">
        <v>2.77716666666667</v>
      </c>
      <c r="DD832" s="28" t="n">
        <v>2.19716666666667</v>
      </c>
      <c r="DE832" s="28" t="n">
        <v>2.33716666666667</v>
      </c>
    </row>
    <row r="833" customFormat="false" ht="12.75" hidden="false" customHeight="false" outlineLevel="0" collapsed="false">
      <c r="A833" s="56" t="n">
        <v>36502</v>
      </c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R833" s="28" t="n">
        <v>2.30466666666667</v>
      </c>
      <c r="CS833" s="28" t="n">
        <v>2.01466666666667</v>
      </c>
      <c r="CT833" s="28" t="n">
        <v>2.35716666666667</v>
      </c>
      <c r="CU833" s="28" t="n">
        <v>2.18966666666667</v>
      </c>
      <c r="CV833" s="28" t="n">
        <v>2.18216666666667</v>
      </c>
      <c r="CW833" s="28" t="n">
        <v>2.18466666666667</v>
      </c>
      <c r="CX833" s="28" t="n">
        <v>2.20966666666667</v>
      </c>
      <c r="CY833" s="28" t="n">
        <v>2.28591666666667</v>
      </c>
      <c r="CZ833" s="28" t="n">
        <v>2.36466666666667</v>
      </c>
      <c r="DA833" s="28" t="n">
        <v>2.32216666666667</v>
      </c>
      <c r="DB833" s="28" t="n">
        <v>2.43216666666667</v>
      </c>
      <c r="DC833" s="28" t="n">
        <v>2.80466666666667</v>
      </c>
      <c r="DD833" s="28" t="n">
        <v>2.20466666666667</v>
      </c>
      <c r="DE833" s="28" t="n">
        <v>2.35466666666667</v>
      </c>
    </row>
    <row r="834" customFormat="false" ht="12.75" hidden="false" customHeight="false" outlineLevel="0" collapsed="false">
      <c r="A834" s="56" t="n">
        <v>36503</v>
      </c>
      <c r="CR834" s="28" t="n">
        <v>2.448</v>
      </c>
      <c r="CS834" s="28" t="n">
        <v>2.128</v>
      </c>
      <c r="CT834" s="28" t="n">
        <v>2.508</v>
      </c>
      <c r="CU834" s="28" t="n">
        <v>2.3155</v>
      </c>
      <c r="CV834" s="28" t="n">
        <v>2.293</v>
      </c>
      <c r="CW834" s="28" t="n">
        <v>2.298</v>
      </c>
      <c r="CX834" s="28" t="n">
        <v>2.3455</v>
      </c>
      <c r="CY834" s="28" t="n">
        <v>2.42425</v>
      </c>
      <c r="CZ834" s="28" t="n">
        <v>2.508</v>
      </c>
      <c r="DA834" s="28" t="n">
        <v>2.448</v>
      </c>
      <c r="DB834" s="28" t="n">
        <v>2.588</v>
      </c>
      <c r="DC834" s="28" t="n">
        <v>2.998</v>
      </c>
      <c r="DD834" s="28" t="n">
        <v>2.348</v>
      </c>
      <c r="DE834" s="28" t="n">
        <v>2.488</v>
      </c>
    </row>
    <row r="835" customFormat="false" ht="12.75" hidden="false" customHeight="false" outlineLevel="0" collapsed="false">
      <c r="A835" s="56" t="n">
        <v>36504</v>
      </c>
      <c r="CR835" s="28" t="n">
        <v>2.50033333333333</v>
      </c>
      <c r="CS835" s="28" t="n">
        <v>2.17033333333333</v>
      </c>
      <c r="CT835" s="28" t="n">
        <v>2.56033333333333</v>
      </c>
      <c r="CU835" s="28" t="n">
        <v>2.36533333333333</v>
      </c>
      <c r="CV835" s="28" t="n">
        <v>2.33783333333333</v>
      </c>
      <c r="CW835" s="28" t="n">
        <v>2.34033333333333</v>
      </c>
      <c r="CX835" s="28" t="n">
        <v>2.40033333333333</v>
      </c>
      <c r="CY835" s="28" t="n">
        <v>2.48033333333333</v>
      </c>
      <c r="CZ835" s="28" t="n">
        <v>2.54533333333333</v>
      </c>
      <c r="DA835" s="28" t="n">
        <v>2.45033333333333</v>
      </c>
      <c r="DB835" s="28" t="n">
        <v>2.64033333333333</v>
      </c>
      <c r="DC835" s="28" t="n">
        <v>3.05033333333333</v>
      </c>
      <c r="DD835" s="28" t="n">
        <v>2.39783333333333</v>
      </c>
      <c r="DE835" s="28" t="n">
        <v>2.52033333333333</v>
      </c>
    </row>
    <row r="836" customFormat="false" ht="12.75" hidden="false" customHeight="false" outlineLevel="0" collapsed="false">
      <c r="A836" s="56" t="n">
        <v>36507</v>
      </c>
      <c r="CR836" s="28" t="n">
        <v>2.571</v>
      </c>
      <c r="CS836" s="28" t="n">
        <v>2.2385</v>
      </c>
      <c r="CT836" s="28" t="n">
        <v>2.6435</v>
      </c>
      <c r="CU836" s="28" t="n">
        <v>2.4285</v>
      </c>
      <c r="CV836" s="28" t="n">
        <v>2.401</v>
      </c>
      <c r="CW836" s="28" t="n">
        <v>2.401</v>
      </c>
      <c r="CX836" s="28" t="n">
        <v>2.471</v>
      </c>
      <c r="CY836" s="28" t="n">
        <v>2.54475</v>
      </c>
      <c r="CZ836" s="28" t="n">
        <v>2.6035</v>
      </c>
      <c r="DA836" s="28" t="n">
        <v>2.5235</v>
      </c>
      <c r="DB836" s="28" t="n">
        <v>2.7135</v>
      </c>
      <c r="DC836" s="28" t="n">
        <v>3.1585</v>
      </c>
      <c r="DD836" s="28" t="n">
        <v>2.456</v>
      </c>
      <c r="DE836" s="28" t="n">
        <v>2.576</v>
      </c>
    </row>
    <row r="837" customFormat="false" ht="12.75" hidden="false" customHeight="false" outlineLevel="0" collapsed="false">
      <c r="A837" s="56" t="n">
        <v>36508</v>
      </c>
      <c r="CR837" s="28" t="n">
        <v>2.49266666666667</v>
      </c>
      <c r="CS837" s="28" t="n">
        <v>2.16016666666667</v>
      </c>
      <c r="CT837" s="28" t="n">
        <v>2.56016666666667</v>
      </c>
      <c r="CU837" s="28" t="n">
        <v>2.37766666666667</v>
      </c>
      <c r="CV837" s="28" t="n">
        <v>2.36766666666667</v>
      </c>
      <c r="CW837" s="28" t="n">
        <v>2.36766666666667</v>
      </c>
      <c r="CX837" s="28" t="n">
        <v>2.39766666666667</v>
      </c>
      <c r="CY837" s="28" t="n">
        <v>2.47016666666667</v>
      </c>
      <c r="CZ837" s="28" t="n">
        <v>2.59766666666667</v>
      </c>
      <c r="DA837" s="28" t="n">
        <v>2.51016666666667</v>
      </c>
      <c r="DB837" s="28" t="n">
        <v>2.62641666666667</v>
      </c>
      <c r="DC837" s="28" t="n">
        <v>3.06516666666667</v>
      </c>
      <c r="DD837" s="28" t="n">
        <v>2.39266666666667</v>
      </c>
      <c r="DE837" s="28" t="n">
        <v>2.53766666666667</v>
      </c>
    </row>
    <row r="838" customFormat="false" ht="12.75" hidden="false" customHeight="false" outlineLevel="0" collapsed="false">
      <c r="A838" s="56" t="n">
        <v>36509</v>
      </c>
      <c r="CR838" s="28" t="n">
        <v>2.61566666666667</v>
      </c>
      <c r="CS838" s="28" t="n">
        <v>2.26066666666667</v>
      </c>
      <c r="CT838" s="28" t="n">
        <v>2.68941666666667</v>
      </c>
      <c r="CU838" s="28" t="n">
        <v>2.48066666666667</v>
      </c>
      <c r="CV838" s="28" t="n">
        <v>2.45066666666667</v>
      </c>
      <c r="CW838" s="28" t="n">
        <v>2.45566666666667</v>
      </c>
      <c r="CX838" s="28" t="n">
        <v>2.51191666666667</v>
      </c>
      <c r="CY838" s="28" t="n">
        <v>2.59066666666667</v>
      </c>
      <c r="CZ838" s="28" t="n">
        <v>2.67816666666667</v>
      </c>
      <c r="DA838" s="28" t="n">
        <v>2.53066666666667</v>
      </c>
      <c r="DB838" s="28" t="n">
        <v>2.74941666666667</v>
      </c>
      <c r="DC838" s="28" t="n">
        <v>3.20316666666667</v>
      </c>
      <c r="DD838" s="28" t="n">
        <v>2.51066666666667</v>
      </c>
      <c r="DE838" s="28" t="n">
        <v>2.63066666666667</v>
      </c>
    </row>
    <row r="839" customFormat="false" ht="12.75" hidden="false" customHeight="false" outlineLevel="0" collapsed="false">
      <c r="A839" s="56" t="n">
        <v>36510</v>
      </c>
      <c r="CR839" s="28" t="n">
        <v>2.614</v>
      </c>
      <c r="CS839" s="28" t="n">
        <v>2.259</v>
      </c>
      <c r="CT839" s="28" t="n">
        <v>2.69025</v>
      </c>
      <c r="CU839" s="28" t="n">
        <v>2.479</v>
      </c>
      <c r="CV839" s="28" t="n">
        <v>2.454</v>
      </c>
      <c r="CW839" s="28" t="n">
        <v>2.4515</v>
      </c>
      <c r="CX839" s="28" t="n">
        <v>2.51025</v>
      </c>
      <c r="CY839" s="28" t="n">
        <v>2.58775</v>
      </c>
      <c r="CZ839" s="28" t="n">
        <v>2.654</v>
      </c>
      <c r="DA839" s="28" t="n">
        <v>2.499</v>
      </c>
      <c r="DB839" s="28" t="n">
        <v>2.749</v>
      </c>
      <c r="DC839" s="28" t="n">
        <v>3.2015</v>
      </c>
      <c r="DD839" s="28" t="n">
        <v>2.509</v>
      </c>
      <c r="DE839" s="28" t="n">
        <v>2.589</v>
      </c>
    </row>
    <row r="840" customFormat="false" ht="12.75" hidden="false" customHeight="false" outlineLevel="0" collapsed="false">
      <c r="A840" s="56" t="n">
        <v>36511</v>
      </c>
      <c r="CR840" s="28" t="n">
        <v>2.59733333333333</v>
      </c>
      <c r="CS840" s="28" t="n">
        <v>2.23983333333333</v>
      </c>
      <c r="CT840" s="28" t="n">
        <v>2.67858333333333</v>
      </c>
      <c r="CU840" s="28" t="n">
        <v>2.43733333333333</v>
      </c>
      <c r="CV840" s="28" t="n">
        <v>2.40233333333333</v>
      </c>
      <c r="CW840" s="28" t="n">
        <v>2.39233333333333</v>
      </c>
      <c r="CX840" s="28" t="n">
        <v>2.49358333333333</v>
      </c>
      <c r="CY840" s="28" t="n">
        <v>2.57108333333333</v>
      </c>
      <c r="CZ840" s="28" t="n">
        <v>2.57733333333333</v>
      </c>
      <c r="DA840" s="28" t="n">
        <v>2.44233333333333</v>
      </c>
      <c r="DB840" s="28" t="n">
        <v>2.73733333333333</v>
      </c>
      <c r="DC840" s="28" t="n">
        <v>3.19733333333333</v>
      </c>
      <c r="DD840" s="28" t="n">
        <v>2.49233333333333</v>
      </c>
      <c r="DE840" s="28" t="n">
        <v>2.52733333333333</v>
      </c>
    </row>
    <row r="841" customFormat="false" ht="12.75" hidden="false" customHeight="false" outlineLevel="0" collapsed="false">
      <c r="A841" s="56" t="n">
        <v>36514</v>
      </c>
      <c r="CR841" s="28" t="n">
        <v>2.506</v>
      </c>
      <c r="CS841" s="28" t="n">
        <v>2.1735</v>
      </c>
      <c r="CT841" s="28" t="n">
        <v>2.5735</v>
      </c>
      <c r="CU841" s="28" t="n">
        <v>2.391</v>
      </c>
      <c r="CV841" s="28" t="n">
        <v>2.381</v>
      </c>
      <c r="CW841" s="28" t="n">
        <v>2.381</v>
      </c>
      <c r="CX841" s="28" t="n">
        <v>2.411</v>
      </c>
      <c r="CY841" s="28" t="n">
        <v>2.4835</v>
      </c>
      <c r="CZ841" s="28" t="n">
        <v>2.611</v>
      </c>
      <c r="DA841" s="28" t="n">
        <v>2.5235</v>
      </c>
      <c r="DB841" s="28" t="n">
        <v>2.63975</v>
      </c>
      <c r="DC841" s="28" t="n">
        <v>3.0785</v>
      </c>
      <c r="DD841" s="28" t="n">
        <v>2.406</v>
      </c>
      <c r="DE841" s="28" t="n">
        <v>2.551</v>
      </c>
    </row>
    <row r="842" customFormat="false" ht="12.75" hidden="false" customHeight="false" outlineLevel="0" collapsed="false">
      <c r="A842" s="56" t="n">
        <v>36515</v>
      </c>
      <c r="CR842" s="28" t="n">
        <v>2.43633333333333</v>
      </c>
      <c r="CS842" s="28" t="n">
        <v>2.11633333333333</v>
      </c>
      <c r="CT842" s="28" t="n">
        <v>2.51383333333333</v>
      </c>
      <c r="CU842" s="28" t="n">
        <v>2.30133333333333</v>
      </c>
      <c r="CV842" s="28" t="n">
        <v>2.26133333333333</v>
      </c>
      <c r="CW842" s="28" t="n">
        <v>2.26133333333333</v>
      </c>
      <c r="CX842" s="28" t="n">
        <v>2.33633333333333</v>
      </c>
      <c r="CY842" s="28" t="n">
        <v>2.41633333333333</v>
      </c>
      <c r="CZ842" s="28" t="n">
        <v>2.46383333333333</v>
      </c>
      <c r="DA842" s="28" t="n">
        <v>2.29133333333333</v>
      </c>
      <c r="DB842" s="28" t="n">
        <v>2.57633333333333</v>
      </c>
      <c r="DC842" s="28" t="n">
        <v>3.05133333333333</v>
      </c>
      <c r="DD842" s="28" t="n">
        <v>2.33633333333333</v>
      </c>
      <c r="DE842" s="28" t="n">
        <v>2.37633333333333</v>
      </c>
    </row>
    <row r="843" customFormat="false" ht="12.75" hidden="false" customHeight="false" outlineLevel="0" collapsed="false">
      <c r="A843" s="56" t="n">
        <v>36516</v>
      </c>
      <c r="CR843" s="28" t="n">
        <v>2.39433333333333</v>
      </c>
      <c r="CS843" s="28" t="n">
        <v>2.07433333333333</v>
      </c>
      <c r="CT843" s="28" t="n">
        <v>2.46308333333333</v>
      </c>
      <c r="CU843" s="28" t="n">
        <v>2.25933333333333</v>
      </c>
      <c r="CV843" s="28" t="n">
        <v>2.21933333333333</v>
      </c>
      <c r="CW843" s="28" t="n">
        <v>2.22183333333333</v>
      </c>
      <c r="CX843" s="28" t="n">
        <v>2.29683333333333</v>
      </c>
      <c r="CY843" s="28" t="n">
        <v>2.37308333333333</v>
      </c>
      <c r="CZ843" s="28" t="n">
        <v>2.41183333333333</v>
      </c>
      <c r="DA843" s="28" t="n">
        <v>2.21933333333333</v>
      </c>
      <c r="DB843" s="28" t="n">
        <v>2.53433333333333</v>
      </c>
      <c r="DC843" s="28" t="n">
        <v>2.96433333333333</v>
      </c>
      <c r="DD843" s="28" t="n">
        <v>2.29433333333333</v>
      </c>
      <c r="DE843" s="28" t="n">
        <v>2.36433333333333</v>
      </c>
    </row>
    <row r="844" customFormat="false" ht="12.75" hidden="false" customHeight="false" outlineLevel="0" collapsed="false">
      <c r="A844" s="56" t="n">
        <v>36517</v>
      </c>
      <c r="CR844" s="28" t="n">
        <v>2.28733333333333</v>
      </c>
      <c r="CS844" s="28" t="n">
        <v>2.01733333333333</v>
      </c>
      <c r="CT844" s="28" t="n">
        <v>2.35733333333333</v>
      </c>
      <c r="CU844" s="28" t="n">
        <v>2.15233333333333</v>
      </c>
      <c r="CV844" s="28" t="n">
        <v>2.14733333333333</v>
      </c>
      <c r="CW844" s="28" t="n">
        <v>2.13733333333333</v>
      </c>
      <c r="CX844" s="28" t="n">
        <v>2.19233333333333</v>
      </c>
      <c r="CY844" s="28" t="n">
        <v>2.27108333333333</v>
      </c>
      <c r="CZ844" s="28" t="n">
        <v>2.34983333333333</v>
      </c>
      <c r="DA844" s="28" t="n">
        <v>2.11233333333333</v>
      </c>
      <c r="DB844" s="28" t="n">
        <v>2.42733333333333</v>
      </c>
      <c r="DC844" s="28" t="n">
        <v>3.03733333333333</v>
      </c>
      <c r="DD844" s="28" t="n">
        <v>2.18233333333333</v>
      </c>
      <c r="DE844" s="28" t="n">
        <v>2.27233333333333</v>
      </c>
    </row>
    <row r="845" customFormat="false" ht="12.75" hidden="false" customHeight="false" outlineLevel="0" collapsed="false">
      <c r="A845" s="56" t="n">
        <v>36521</v>
      </c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</row>
    <row r="846" customFormat="false" ht="12.75" hidden="false" customHeight="false" outlineLevel="0" collapsed="false">
      <c r="A846" s="56" t="n">
        <v>36522</v>
      </c>
    </row>
    <row r="847" customFormat="false" ht="12.75" hidden="false" customHeight="false" outlineLevel="0" collapsed="false">
      <c r="A847" s="56" t="n">
        <v>36523</v>
      </c>
    </row>
    <row r="848" customFormat="false" ht="12.75" hidden="false" customHeight="false" outlineLevel="0" collapsed="false">
      <c r="A848" s="56" t="n">
        <v>36524</v>
      </c>
    </row>
    <row r="849" customFormat="false" ht="12.75" hidden="false" customHeight="false" outlineLevel="0" collapsed="false">
      <c r="A849" s="56" t="n">
        <v>36529</v>
      </c>
    </row>
    <row r="850" customFormat="false" ht="12.75" hidden="false" customHeight="false" outlineLevel="0" collapsed="false">
      <c r="A850" s="56" t="n">
        <v>36530</v>
      </c>
    </row>
    <row r="851" customFormat="false" ht="12.75" hidden="false" customHeight="false" outlineLevel="0" collapsed="false">
      <c r="A851" s="56" t="n">
        <v>36531</v>
      </c>
    </row>
    <row r="852" customFormat="false" ht="12.75" hidden="false" customHeight="false" outlineLevel="0" collapsed="false">
      <c r="A852" s="56" t="n">
        <v>36532</v>
      </c>
    </row>
    <row r="853" customFormat="false" ht="12.75" hidden="false" customHeight="false" outlineLevel="0" collapsed="false">
      <c r="A853" s="56" t="n">
        <v>36535</v>
      </c>
    </row>
    <row r="854" customFormat="false" ht="12.75" hidden="false" customHeight="false" outlineLevel="0" collapsed="false">
      <c r="A854" s="56" t="n">
        <v>36536</v>
      </c>
    </row>
    <row r="855" customFormat="false" ht="12.75" hidden="false" customHeight="false" outlineLevel="0" collapsed="false">
      <c r="A855" s="56" t="n">
        <v>36537</v>
      </c>
    </row>
    <row r="856" customFormat="false" ht="12.75" hidden="false" customHeight="false" outlineLevel="0" collapsed="false">
      <c r="A856" s="56" t="n">
        <v>36538</v>
      </c>
    </row>
    <row r="857" customFormat="false" ht="12.75" hidden="false" customHeight="false" outlineLevel="0" collapsed="false">
      <c r="A857" s="56" t="n">
        <v>36539</v>
      </c>
    </row>
    <row r="858" customFormat="false" ht="12.75" hidden="false" customHeight="false" outlineLevel="0" collapsed="false">
      <c r="A858" s="56" t="n">
        <v>36543</v>
      </c>
    </row>
    <row r="859" customFormat="false" ht="12.75" hidden="false" customHeight="false" outlineLevel="0" collapsed="false">
      <c r="A859" s="56" t="n">
        <v>36544</v>
      </c>
    </row>
    <row r="860" customFormat="false" ht="12.75" hidden="false" customHeight="false" outlineLevel="0" collapsed="false">
      <c r="A860" s="56" t="n">
        <v>36545</v>
      </c>
    </row>
    <row r="861" customFormat="false" ht="12.75" hidden="false" customHeight="false" outlineLevel="0" collapsed="false">
      <c r="A861" s="56" t="n">
        <v>36546</v>
      </c>
    </row>
    <row r="862" customFormat="false" ht="12.75" hidden="false" customHeight="false" outlineLevel="0" collapsed="false">
      <c r="A862" s="56" t="n">
        <v>36549</v>
      </c>
    </row>
    <row r="863" customFormat="false" ht="12.75" hidden="false" customHeight="false" outlineLevel="0" collapsed="false">
      <c r="A863" s="56" t="n">
        <v>36550</v>
      </c>
    </row>
    <row r="864" customFormat="false" ht="12.75" hidden="false" customHeight="false" outlineLevel="0" collapsed="false">
      <c r="A864" s="56" t="n">
        <v>36551</v>
      </c>
    </row>
    <row r="865" customFormat="false" ht="12.75" hidden="false" customHeight="false" outlineLevel="0" collapsed="false">
      <c r="A865" s="56" t="n">
        <v>36552</v>
      </c>
    </row>
    <row r="866" customFormat="false" ht="12.75" hidden="false" customHeight="false" outlineLevel="0" collapsed="false">
      <c r="A866" s="56" t="n">
        <v>36553</v>
      </c>
    </row>
    <row r="867" customFormat="false" ht="12.75" hidden="false" customHeight="false" outlineLevel="0" collapsed="false">
      <c r="A867" s="56" t="n">
        <v>36556</v>
      </c>
    </row>
    <row r="868" customFormat="false" ht="12.75" hidden="false" customHeight="false" outlineLevel="0" collapsed="false">
      <c r="A868" s="56" t="n">
        <v>36557</v>
      </c>
    </row>
    <row r="869" customFormat="false" ht="12.75" hidden="false" customHeight="false" outlineLevel="0" collapsed="false">
      <c r="A869" s="56" t="n">
        <v>36558</v>
      </c>
    </row>
    <row r="870" customFormat="false" ht="12.75" hidden="false" customHeight="false" outlineLevel="0" collapsed="false">
      <c r="A870" s="56" t="n">
        <v>36559</v>
      </c>
    </row>
    <row r="871" customFormat="false" ht="12.75" hidden="false" customHeight="false" outlineLevel="0" collapsed="false">
      <c r="A871" s="56" t="n">
        <v>36560</v>
      </c>
    </row>
    <row r="872" customFormat="false" ht="12.75" hidden="false" customHeight="false" outlineLevel="0" collapsed="false">
      <c r="A872" s="56" t="n">
        <v>36563</v>
      </c>
    </row>
    <row r="873" customFormat="false" ht="12.75" hidden="false" customHeight="false" outlineLevel="0" collapsed="false">
      <c r="A873" s="56" t="n">
        <v>36564</v>
      </c>
    </row>
    <row r="874" customFormat="false" ht="12.75" hidden="false" customHeight="false" outlineLevel="0" collapsed="false">
      <c r="A874" s="56" t="n">
        <v>36565</v>
      </c>
    </row>
    <row r="875" customFormat="false" ht="12.75" hidden="false" customHeight="false" outlineLevel="0" collapsed="false">
      <c r="A875" s="56" t="n">
        <v>36566</v>
      </c>
    </row>
    <row r="876" customFormat="false" ht="12.75" hidden="false" customHeight="false" outlineLevel="0" collapsed="false">
      <c r="A876" s="56" t="n">
        <v>36567</v>
      </c>
    </row>
    <row r="877" customFormat="false" ht="12.75" hidden="false" customHeight="false" outlineLevel="0" collapsed="false">
      <c r="A877" s="56" t="n">
        <v>36570</v>
      </c>
    </row>
    <row r="878" customFormat="false" ht="12.75" hidden="false" customHeight="false" outlineLevel="0" collapsed="false">
      <c r="A878" s="56" t="n">
        <v>36571</v>
      </c>
    </row>
    <row r="879" customFormat="false" ht="12.75" hidden="false" customHeight="false" outlineLevel="0" collapsed="false">
      <c r="A879" s="56" t="n">
        <v>36572</v>
      </c>
    </row>
    <row r="880" customFormat="false" ht="12.75" hidden="false" customHeight="false" outlineLevel="0" collapsed="false">
      <c r="A880" s="56" t="n">
        <v>36573</v>
      </c>
    </row>
    <row r="881" customFormat="false" ht="12.75" hidden="false" customHeight="false" outlineLevel="0" collapsed="false">
      <c r="A881" s="56" t="n">
        <v>36574</v>
      </c>
    </row>
    <row r="882" customFormat="false" ht="12.75" hidden="false" customHeight="false" outlineLevel="0" collapsed="false">
      <c r="A882" s="56" t="n">
        <v>36578</v>
      </c>
    </row>
    <row r="883" customFormat="false" ht="12.75" hidden="false" customHeight="false" outlineLevel="0" collapsed="false">
      <c r="A883" s="56" t="n">
        <v>36579</v>
      </c>
    </row>
    <row r="884" customFormat="false" ht="12.75" hidden="false" customHeight="false" outlineLevel="0" collapsed="false">
      <c r="A884" s="56" t="n">
        <v>36580</v>
      </c>
    </row>
    <row r="885" customFormat="false" ht="12.75" hidden="false" customHeight="false" outlineLevel="0" collapsed="false">
      <c r="A885" s="56" t="n">
        <v>36581</v>
      </c>
    </row>
    <row r="886" customFormat="false" ht="12.75" hidden="false" customHeight="false" outlineLevel="0" collapsed="false">
      <c r="A886" s="56" t="n">
        <v>36584</v>
      </c>
    </row>
    <row r="887" customFormat="false" ht="12.75" hidden="false" customHeight="false" outlineLevel="0" collapsed="false">
      <c r="A887" s="56" t="n">
        <v>36585</v>
      </c>
    </row>
    <row r="888" customFormat="false" ht="12.75" hidden="false" customHeight="false" outlineLevel="0" collapsed="false">
      <c r="A888" s="56" t="n">
        <v>36586</v>
      </c>
    </row>
    <row r="889" customFormat="false" ht="12.75" hidden="false" customHeight="false" outlineLevel="0" collapsed="false">
      <c r="A889" s="56" t="n">
        <v>36587</v>
      </c>
    </row>
    <row r="890" customFormat="false" ht="12.75" hidden="false" customHeight="false" outlineLevel="0" collapsed="false">
      <c r="A890" s="56" t="n">
        <v>36588</v>
      </c>
    </row>
    <row r="891" customFormat="false" ht="12.75" hidden="false" customHeight="false" outlineLevel="0" collapsed="false">
      <c r="A891" s="56" t="n">
        <v>36591</v>
      </c>
    </row>
    <row r="892" customFormat="false" ht="12.75" hidden="false" customHeight="false" outlineLevel="0" collapsed="false">
      <c r="A892" s="56" t="n">
        <v>36592</v>
      </c>
    </row>
    <row r="893" customFormat="false" ht="12.75" hidden="false" customHeight="false" outlineLevel="0" collapsed="false">
      <c r="A893" s="56" t="n">
        <v>36593</v>
      </c>
    </row>
    <row r="894" customFormat="false" ht="12.75" hidden="false" customHeight="false" outlineLevel="0" collapsed="false">
      <c r="A894" s="56" t="n">
        <v>36594</v>
      </c>
    </row>
    <row r="895" customFormat="false" ht="12.75" hidden="false" customHeight="false" outlineLevel="0" collapsed="false">
      <c r="A895" s="56" t="n">
        <v>36595</v>
      </c>
    </row>
    <row r="896" customFormat="false" ht="12.75" hidden="false" customHeight="false" outlineLevel="0" collapsed="false">
      <c r="A896" s="56" t="n">
        <v>36598</v>
      </c>
    </row>
    <row r="897" customFormat="false" ht="12.75" hidden="false" customHeight="false" outlineLevel="0" collapsed="false">
      <c r="A897" s="56" t="n">
        <v>36599</v>
      </c>
    </row>
    <row r="898" customFormat="false" ht="12.75" hidden="false" customHeight="false" outlineLevel="0" collapsed="false">
      <c r="A898" s="56" t="n">
        <v>36600</v>
      </c>
    </row>
    <row r="899" customFormat="false" ht="12.75" hidden="false" customHeight="false" outlineLevel="0" collapsed="false">
      <c r="A899" s="56" t="n">
        <v>36601</v>
      </c>
    </row>
    <row r="900" customFormat="false" ht="12.75" hidden="false" customHeight="false" outlineLevel="0" collapsed="false">
      <c r="A900" s="56" t="n">
        <v>36602</v>
      </c>
    </row>
    <row r="901" customFormat="false" ht="12.75" hidden="false" customHeight="false" outlineLevel="0" collapsed="false">
      <c r="A901" s="56" t="n">
        <v>36605</v>
      </c>
    </row>
    <row r="902" customFormat="false" ht="12.75" hidden="false" customHeight="false" outlineLevel="0" collapsed="false">
      <c r="A902" s="56" t="n">
        <v>36606</v>
      </c>
    </row>
    <row r="903" customFormat="false" ht="12.75" hidden="false" customHeight="false" outlineLevel="0" collapsed="false">
      <c r="A903" s="56" t="n">
        <v>36607</v>
      </c>
    </row>
    <row r="904" customFormat="false" ht="12.75" hidden="false" customHeight="false" outlineLevel="0" collapsed="false">
      <c r="A904" s="56" t="n">
        <v>36608</v>
      </c>
    </row>
    <row r="905" customFormat="false" ht="12.75" hidden="false" customHeight="false" outlineLevel="0" collapsed="false">
      <c r="A905" s="56" t="n">
        <v>36609</v>
      </c>
    </row>
    <row r="906" customFormat="false" ht="12.75" hidden="false" customHeight="false" outlineLevel="0" collapsed="false">
      <c r="A906" s="56" t="n">
        <v>36612</v>
      </c>
    </row>
    <row r="907" customFormat="false" ht="12.75" hidden="false" customHeight="false" outlineLevel="0" collapsed="false">
      <c r="A907" s="56" t="n">
        <v>36613</v>
      </c>
    </row>
    <row r="908" customFormat="false" ht="12.75" hidden="false" customHeight="false" outlineLevel="0" collapsed="false">
      <c r="A908" s="56" t="n">
        <v>36614</v>
      </c>
    </row>
    <row r="909" customFormat="false" ht="12.75" hidden="false" customHeight="false" outlineLevel="0" collapsed="false">
      <c r="A909" s="56" t="n">
        <v>36615</v>
      </c>
    </row>
    <row r="910" customFormat="false" ht="12.75" hidden="false" customHeight="false" outlineLevel="0" collapsed="false">
      <c r="A910" s="56" t="n">
        <v>36616</v>
      </c>
    </row>
    <row r="911" customFormat="false" ht="12.75" hidden="false" customHeight="false" outlineLevel="0" collapsed="false">
      <c r="A911" s="56" t="n">
        <v>36619</v>
      </c>
    </row>
    <row r="912" customFormat="false" ht="12.75" hidden="false" customHeight="false" outlineLevel="0" collapsed="false">
      <c r="A912" s="56" t="n">
        <v>36620</v>
      </c>
    </row>
    <row r="913" customFormat="false" ht="12.75" hidden="false" customHeight="false" outlineLevel="0" collapsed="false">
      <c r="A913" s="56" t="n">
        <v>36621</v>
      </c>
    </row>
    <row r="914" customFormat="false" ht="12.75" hidden="false" customHeight="false" outlineLevel="0" collapsed="false">
      <c r="A914" s="56" t="n">
        <v>36622</v>
      </c>
    </row>
    <row r="915" customFormat="false" ht="12.75" hidden="false" customHeight="false" outlineLevel="0" collapsed="false">
      <c r="A915" s="56" t="n">
        <v>36623</v>
      </c>
    </row>
    <row r="916" customFormat="false" ht="12.75" hidden="false" customHeight="false" outlineLevel="0" collapsed="false">
      <c r="A916" s="56" t="n">
        <v>36626</v>
      </c>
    </row>
    <row r="917" customFormat="false" ht="12.75" hidden="false" customHeight="false" outlineLevel="0" collapsed="false">
      <c r="A917" s="56" t="n">
        <v>36627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11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7" topLeftCell="BM8" activePane="bottomLeft" state="frozen"/>
      <selection pane="topLeft" activeCell="A1" activeCellId="0" sqref="A1"/>
      <selection pane="bottomLeft" activeCell="F31" activeCellId="0" sqref="F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5" min="1" style="2" width="9.14"/>
    <col collapsed="false" customWidth="true" hidden="false" outlineLevel="0" max="17" min="17" style="2" width="17.7"/>
    <col collapsed="false" customWidth="true" hidden="false" outlineLevel="0" max="30" min="18" style="2" width="9.14"/>
  </cols>
  <sheetData>
    <row r="1" customFormat="false" ht="12.75" hidden="false" customHeight="false" outlineLevel="0" collapsed="false">
      <c r="A1" s="2" t="n">
        <v>625</v>
      </c>
      <c r="B1" s="2" t="s">
        <v>333</v>
      </c>
      <c r="C1" s="2" t="s">
        <v>334</v>
      </c>
      <c r="D1" s="2" t="s">
        <v>335</v>
      </c>
      <c r="E1" s="2" t="s">
        <v>336</v>
      </c>
      <c r="F1" s="2" t="s">
        <v>337</v>
      </c>
      <c r="G1" s="2" t="s">
        <v>338</v>
      </c>
      <c r="H1" s="2" t="s">
        <v>339</v>
      </c>
      <c r="I1" s="2" t="s">
        <v>340</v>
      </c>
      <c r="J1" s="2" t="s">
        <v>341</v>
      </c>
      <c r="K1" s="2" t="s">
        <v>342</v>
      </c>
      <c r="L1" s="2" t="s">
        <v>343</v>
      </c>
      <c r="M1" s="2" t="s">
        <v>344</v>
      </c>
      <c r="N1" s="2" t="s">
        <v>345</v>
      </c>
      <c r="O1" s="2" t="s">
        <v>346</v>
      </c>
      <c r="Q1" s="2" t="s">
        <v>249</v>
      </c>
      <c r="R1" s="2" t="s">
        <v>250</v>
      </c>
      <c r="S1" s="2" t="s">
        <v>251</v>
      </c>
      <c r="T1" s="2" t="s">
        <v>252</v>
      </c>
      <c r="U1" s="2" t="s">
        <v>253</v>
      </c>
      <c r="V1" s="2" t="s">
        <v>254</v>
      </c>
      <c r="W1" s="2" t="s">
        <v>255</v>
      </c>
      <c r="X1" s="2" t="s">
        <v>256</v>
      </c>
      <c r="Y1" s="2" t="s">
        <v>257</v>
      </c>
      <c r="Z1" s="2" t="s">
        <v>258</v>
      </c>
      <c r="AA1" s="2" t="s">
        <v>259</v>
      </c>
      <c r="AB1" s="2" t="s">
        <v>260</v>
      </c>
      <c r="AC1" s="2" t="s">
        <v>261</v>
      </c>
      <c r="AD1" s="2" t="s">
        <v>262</v>
      </c>
    </row>
    <row r="2" customFormat="false" ht="12.75" hidden="false" customHeight="false" outlineLevel="0" collapsed="false">
      <c r="B2" s="2" t="s">
        <v>333</v>
      </c>
      <c r="C2" s="2" t="n">
        <v>7</v>
      </c>
      <c r="Q2" s="2" t="s">
        <v>27</v>
      </c>
      <c r="R2" s="2" t="n">
        <v>6</v>
      </c>
    </row>
    <row r="4" customFormat="false" ht="12.75" hidden="false" customHeight="false" outlineLevel="0" collapsed="false">
      <c r="A4" s="56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Q4" s="28" t="n">
        <f aca="false">VLOOKUP(Q$7,PLOOK,R$2,FALSE())</f>
        <v>0</v>
      </c>
      <c r="R4" s="28" t="n">
        <f aca="false">VLOOKUP(R$7,PLOOK,R$2,FALSE())+Q4</f>
        <v>0</v>
      </c>
      <c r="S4" s="28" t="n">
        <f aca="false">VLOOKUP(S$7,PLOOK,R$2,FALSE())+Q4</f>
        <v>0</v>
      </c>
      <c r="T4" s="28" t="n">
        <f aca="false">VLOOKUP(T$7,PLOOK,R$2,FALSE())+Q4</f>
        <v>0</v>
      </c>
      <c r="U4" s="28" t="n">
        <f aca="false">VLOOKUP(U$7,PLOOK,R$2,FALSE())+Q4</f>
        <v>0</v>
      </c>
      <c r="V4" s="28" t="n">
        <f aca="false">VLOOKUP(V$7,PLOOK,R$2,FALSE())+Q4</f>
        <v>0</v>
      </c>
      <c r="W4" s="28" t="n">
        <f aca="false">VLOOKUP(W$7,PLOOK,R$2,FALSE())+Q4</f>
        <v>0</v>
      </c>
      <c r="X4" s="28" t="n">
        <f aca="false">VLOOKUP(X$7,PLOOK,R$2,FALSE())+Q4</f>
        <v>0</v>
      </c>
      <c r="Y4" s="28" t="n">
        <f aca="false">VLOOKUP(Y$7,PLOOK,R$2,FALSE())+Q4</f>
        <v>0</v>
      </c>
      <c r="Z4" s="28" t="n">
        <f aca="false">VLOOKUP(Z$7,PLOOK,R$2,FALSE())+Q4</f>
        <v>0</v>
      </c>
      <c r="AA4" s="28" t="n">
        <f aca="false">VLOOKUP(AA$7,PLOOK,R$2,FALSE())+Q4</f>
        <v>0</v>
      </c>
      <c r="AB4" s="28" t="n">
        <f aca="false">VLOOKUP(AB$7,PLOOK,R$2,FALSE())+Q4</f>
        <v>0</v>
      </c>
      <c r="AC4" s="28" t="n">
        <f aca="false">VLOOKUP(AC$7,PLOOK,R$2,FALSE())+Q4</f>
        <v>0</v>
      </c>
      <c r="AD4" s="28" t="n">
        <f aca="false">VLOOKUP(AD$7,PLOOK,R$2,FALSE())+Q4</f>
        <v>0</v>
      </c>
    </row>
    <row r="5" customFormat="false" ht="12.75" hidden="false" customHeight="false" outlineLevel="0" collapsed="false">
      <c r="A5" s="56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</row>
    <row r="6" customFormat="false" ht="12.75" hidden="false" customHeight="false" outlineLevel="0" collapsed="false">
      <c r="A6" s="58"/>
      <c r="B6" s="58" t="n">
        <v>2</v>
      </c>
      <c r="C6" s="58" t="n">
        <f aca="false">B6+1</f>
        <v>3</v>
      </c>
      <c r="D6" s="58" t="n">
        <f aca="false">C6+1</f>
        <v>4</v>
      </c>
      <c r="E6" s="58" t="n">
        <f aca="false">D6+1</f>
        <v>5</v>
      </c>
      <c r="F6" s="58" t="n">
        <f aca="false">E6+1</f>
        <v>6</v>
      </c>
      <c r="G6" s="58" t="n">
        <f aca="false">F6+1</f>
        <v>7</v>
      </c>
      <c r="H6" s="58" t="n">
        <f aca="false">G6+1</f>
        <v>8</v>
      </c>
      <c r="I6" s="58" t="n">
        <f aca="false">H6+1</f>
        <v>9</v>
      </c>
      <c r="J6" s="58" t="n">
        <f aca="false">I6+1</f>
        <v>10</v>
      </c>
      <c r="K6" s="58" t="n">
        <f aca="false">J6+1</f>
        <v>11</v>
      </c>
      <c r="L6" s="58" t="n">
        <f aca="false">K6+1</f>
        <v>12</v>
      </c>
      <c r="M6" s="58" t="n">
        <f aca="false">L6+1</f>
        <v>13</v>
      </c>
      <c r="N6" s="58" t="n">
        <f aca="false">M6+1</f>
        <v>14</v>
      </c>
      <c r="O6" s="58" t="n">
        <f aca="false">N6+1</f>
        <v>15</v>
      </c>
      <c r="P6" s="58" t="n">
        <f aca="false">O6+1</f>
        <v>16</v>
      </c>
      <c r="Q6" s="58" t="n">
        <f aca="false">P6+1</f>
        <v>17</v>
      </c>
      <c r="R6" s="58" t="n">
        <f aca="false">Q6+1</f>
        <v>18</v>
      </c>
      <c r="S6" s="58" t="n">
        <f aca="false">R6+1</f>
        <v>19</v>
      </c>
      <c r="T6" s="58" t="n">
        <f aca="false">S6+1</f>
        <v>20</v>
      </c>
      <c r="U6" s="58" t="n">
        <f aca="false">T6+1</f>
        <v>21</v>
      </c>
      <c r="V6" s="58" t="n">
        <f aca="false">U6+1</f>
        <v>22</v>
      </c>
      <c r="W6" s="58" t="n">
        <f aca="false">V6+1</f>
        <v>23</v>
      </c>
      <c r="X6" s="58" t="n">
        <f aca="false">W6+1</f>
        <v>24</v>
      </c>
      <c r="Y6" s="58" t="n">
        <f aca="false">X6+1</f>
        <v>25</v>
      </c>
      <c r="Z6" s="58" t="n">
        <f aca="false">Y6+1</f>
        <v>26</v>
      </c>
      <c r="AA6" s="58" t="n">
        <f aca="false">Z6+1</f>
        <v>27</v>
      </c>
      <c r="AB6" s="58" t="n">
        <f aca="false">AA6+1</f>
        <v>28</v>
      </c>
      <c r="AC6" s="58" t="n">
        <f aca="false">AB6+1</f>
        <v>29</v>
      </c>
      <c r="AD6" s="58" t="n">
        <f aca="false">AC6+1</f>
        <v>30</v>
      </c>
    </row>
    <row r="7" customFormat="false" ht="12.75" hidden="false" customHeight="false" outlineLevel="0" collapsed="false">
      <c r="A7" s="2" t="s">
        <v>383</v>
      </c>
      <c r="B7" s="4" t="s">
        <v>5</v>
      </c>
      <c r="C7" s="1" t="s">
        <v>7</v>
      </c>
      <c r="D7" s="1" t="s">
        <v>11</v>
      </c>
      <c r="E7" s="1" t="s">
        <v>13</v>
      </c>
      <c r="F7" s="1" t="s">
        <v>16</v>
      </c>
      <c r="G7" s="1" t="s">
        <v>20</v>
      </c>
      <c r="H7" s="1" t="s">
        <v>22</v>
      </c>
      <c r="I7" s="1" t="s">
        <v>26</v>
      </c>
      <c r="J7" s="1" t="s">
        <v>18</v>
      </c>
      <c r="K7" s="1" t="s">
        <v>30</v>
      </c>
      <c r="L7" s="1" t="s">
        <v>32</v>
      </c>
      <c r="M7" s="1" t="s">
        <v>34</v>
      </c>
      <c r="N7" s="1" t="s">
        <v>37</v>
      </c>
      <c r="O7" s="1" t="s">
        <v>40</v>
      </c>
      <c r="Q7" s="4" t="s">
        <v>5</v>
      </c>
      <c r="R7" s="1" t="s">
        <v>7</v>
      </c>
      <c r="S7" s="1" t="s">
        <v>11</v>
      </c>
      <c r="T7" s="1" t="s">
        <v>13</v>
      </c>
      <c r="U7" s="1" t="s">
        <v>16</v>
      </c>
      <c r="V7" s="1" t="s">
        <v>20</v>
      </c>
      <c r="W7" s="1" t="s">
        <v>22</v>
      </c>
      <c r="X7" s="1" t="s">
        <v>26</v>
      </c>
      <c r="Y7" s="1" t="s">
        <v>18</v>
      </c>
      <c r="Z7" s="1" t="s">
        <v>30</v>
      </c>
      <c r="AA7" s="1" t="s">
        <v>32</v>
      </c>
      <c r="AB7" s="1" t="s">
        <v>34</v>
      </c>
      <c r="AC7" s="1" t="s">
        <v>37</v>
      </c>
      <c r="AD7" s="1" t="s">
        <v>40</v>
      </c>
    </row>
    <row r="8" customFormat="false" ht="12.75" hidden="false" customHeight="false" outlineLevel="0" collapsed="false">
      <c r="A8" s="53" t="n">
        <v>35268</v>
      </c>
      <c r="B8" s="4"/>
      <c r="C8" s="1"/>
      <c r="D8" s="1"/>
      <c r="E8" s="1"/>
      <c r="F8" s="1"/>
      <c r="G8" s="1"/>
      <c r="H8" s="1"/>
      <c r="I8" s="1"/>
      <c r="J8" s="9"/>
      <c r="K8" s="1"/>
      <c r="L8" s="8"/>
      <c r="M8" s="1"/>
      <c r="N8" s="1"/>
      <c r="Q8" s="4"/>
      <c r="R8" s="1"/>
      <c r="S8" s="1"/>
      <c r="T8" s="1"/>
      <c r="U8" s="1"/>
      <c r="V8" s="1"/>
      <c r="W8" s="1"/>
      <c r="X8" s="1"/>
      <c r="Y8" s="9"/>
      <c r="Z8" s="1"/>
      <c r="AA8" s="8"/>
      <c r="AB8" s="1"/>
      <c r="AC8" s="1"/>
    </row>
    <row r="9" customFormat="false" ht="12.75" hidden="false" customHeight="false" outlineLevel="0" collapsed="false">
      <c r="A9" s="56" t="n">
        <v>35269</v>
      </c>
    </row>
    <row r="10" customFormat="false" ht="12.75" hidden="false" customHeight="false" outlineLevel="0" collapsed="false">
      <c r="A10" s="56" t="n">
        <v>35270</v>
      </c>
    </row>
    <row r="11" customFormat="false" ht="12.75" hidden="false" customHeight="false" outlineLevel="0" collapsed="false">
      <c r="A11" s="56" t="n">
        <v>35271</v>
      </c>
    </row>
    <row r="12" customFormat="false" ht="12.75" hidden="false" customHeight="false" outlineLevel="0" collapsed="false">
      <c r="A12" s="56" t="n">
        <v>35272</v>
      </c>
    </row>
    <row r="13" customFormat="false" ht="12.75" hidden="false" customHeight="false" outlineLevel="0" collapsed="false">
      <c r="A13" s="56" t="n">
        <v>35275</v>
      </c>
    </row>
    <row r="14" customFormat="false" ht="12.75" hidden="false" customHeight="false" outlineLevel="0" collapsed="false">
      <c r="A14" s="56" t="n">
        <v>35276</v>
      </c>
    </row>
    <row r="15" customFormat="false" ht="12.75" hidden="false" customHeight="false" outlineLevel="0" collapsed="false">
      <c r="A15" s="56" t="n">
        <v>35277</v>
      </c>
    </row>
    <row r="16" customFormat="false" ht="12.75" hidden="false" customHeight="false" outlineLevel="0" collapsed="false">
      <c r="A16" s="56" t="n">
        <v>35278</v>
      </c>
    </row>
    <row r="17" customFormat="false" ht="12.75" hidden="false" customHeight="false" outlineLevel="0" collapsed="false">
      <c r="A17" s="56" t="n">
        <v>35279</v>
      </c>
    </row>
    <row r="18" customFormat="false" ht="12.75" hidden="false" customHeight="false" outlineLevel="0" collapsed="false">
      <c r="A18" s="56" t="n">
        <v>35282</v>
      </c>
    </row>
    <row r="19" customFormat="false" ht="12.75" hidden="false" customHeight="false" outlineLevel="0" collapsed="false">
      <c r="A19" s="56" t="n">
        <v>35283</v>
      </c>
    </row>
    <row r="20" customFormat="false" ht="12.75" hidden="false" customHeight="false" outlineLevel="0" collapsed="false">
      <c r="A20" s="56" t="n">
        <v>35284</v>
      </c>
    </row>
    <row r="21" customFormat="false" ht="12.75" hidden="false" customHeight="false" outlineLevel="0" collapsed="false">
      <c r="A21" s="56" t="n">
        <v>35285</v>
      </c>
    </row>
    <row r="22" customFormat="false" ht="12.75" hidden="false" customHeight="false" outlineLevel="0" collapsed="false">
      <c r="A22" s="56" t="n">
        <v>35286</v>
      </c>
    </row>
    <row r="23" customFormat="false" ht="12.75" hidden="false" customHeight="false" outlineLevel="0" collapsed="false">
      <c r="A23" s="56" t="n">
        <v>35289</v>
      </c>
    </row>
    <row r="24" customFormat="false" ht="12.75" hidden="false" customHeight="false" outlineLevel="0" collapsed="false">
      <c r="A24" s="56" t="n">
        <v>35290</v>
      </c>
    </row>
    <row r="25" customFormat="false" ht="12.75" hidden="false" customHeight="false" outlineLevel="0" collapsed="false">
      <c r="A25" s="56" t="n">
        <v>35291</v>
      </c>
    </row>
    <row r="26" customFormat="false" ht="12.75" hidden="false" customHeight="false" outlineLevel="0" collapsed="false">
      <c r="A26" s="56" t="n">
        <v>35292</v>
      </c>
    </row>
    <row r="27" customFormat="false" ht="12.75" hidden="false" customHeight="false" outlineLevel="0" collapsed="false">
      <c r="A27" s="56" t="n">
        <v>35293</v>
      </c>
    </row>
    <row r="28" customFormat="false" ht="12.75" hidden="false" customHeight="false" outlineLevel="0" collapsed="false">
      <c r="A28" s="56" t="n">
        <v>35296</v>
      </c>
    </row>
    <row r="29" customFormat="false" ht="12.75" hidden="false" customHeight="false" outlineLevel="0" collapsed="false">
      <c r="A29" s="56" t="n">
        <v>35297</v>
      </c>
    </row>
    <row r="30" customFormat="false" ht="12.75" hidden="false" customHeight="false" outlineLevel="0" collapsed="false">
      <c r="A30" s="56" t="n">
        <v>35298</v>
      </c>
    </row>
    <row r="31" customFormat="false" ht="12.75" hidden="false" customHeight="false" outlineLevel="0" collapsed="false">
      <c r="A31" s="56" t="n">
        <v>35299</v>
      </c>
    </row>
    <row r="32" customFormat="false" ht="12.75" hidden="false" customHeight="false" outlineLevel="0" collapsed="false">
      <c r="A32" s="56" t="n">
        <v>35300</v>
      </c>
    </row>
    <row r="33" customFormat="false" ht="12.75" hidden="false" customHeight="false" outlineLevel="0" collapsed="false">
      <c r="A33" s="56" t="n">
        <v>35303</v>
      </c>
    </row>
    <row r="34" customFormat="false" ht="12.75" hidden="false" customHeight="false" outlineLevel="0" collapsed="false">
      <c r="A34" s="56" t="n">
        <v>35304</v>
      </c>
    </row>
    <row r="35" customFormat="false" ht="12.75" hidden="false" customHeight="false" outlineLevel="0" collapsed="false">
      <c r="A35" s="56" t="n">
        <v>35305</v>
      </c>
    </row>
    <row r="36" customFormat="false" ht="12.75" hidden="false" customHeight="false" outlineLevel="0" collapsed="false">
      <c r="A36" s="56" t="n">
        <v>35306</v>
      </c>
    </row>
    <row r="37" customFormat="false" ht="12.75" hidden="false" customHeight="false" outlineLevel="0" collapsed="false">
      <c r="A37" s="56" t="n">
        <v>35307</v>
      </c>
    </row>
    <row r="38" customFormat="false" ht="12.75" hidden="false" customHeight="false" outlineLevel="0" collapsed="false">
      <c r="A38" s="56" t="n">
        <v>35311</v>
      </c>
    </row>
    <row r="39" customFormat="false" ht="12.75" hidden="false" customHeight="false" outlineLevel="0" collapsed="false">
      <c r="A39" s="56" t="n">
        <v>35312</v>
      </c>
    </row>
    <row r="40" customFormat="false" ht="12.75" hidden="false" customHeight="false" outlineLevel="0" collapsed="false">
      <c r="A40" s="56" t="n">
        <v>35313</v>
      </c>
    </row>
    <row r="41" customFormat="false" ht="12.75" hidden="false" customHeight="false" outlineLevel="0" collapsed="false">
      <c r="A41" s="56" t="n">
        <v>35314</v>
      </c>
    </row>
    <row r="42" customFormat="false" ht="12.75" hidden="false" customHeight="false" outlineLevel="0" collapsed="false">
      <c r="A42" s="56" t="n">
        <v>35317</v>
      </c>
    </row>
    <row r="43" customFormat="false" ht="12.75" hidden="false" customHeight="false" outlineLevel="0" collapsed="false">
      <c r="A43" s="56" t="n">
        <v>35318</v>
      </c>
    </row>
    <row r="44" customFormat="false" ht="12.75" hidden="false" customHeight="false" outlineLevel="0" collapsed="false">
      <c r="A44" s="56" t="n">
        <v>35319</v>
      </c>
    </row>
    <row r="45" customFormat="false" ht="12.75" hidden="false" customHeight="false" outlineLevel="0" collapsed="false">
      <c r="A45" s="56" t="n">
        <v>35320</v>
      </c>
    </row>
    <row r="46" customFormat="false" ht="12.75" hidden="false" customHeight="false" outlineLevel="0" collapsed="false">
      <c r="A46" s="56" t="n">
        <v>35321</v>
      </c>
    </row>
    <row r="47" customFormat="false" ht="12.75" hidden="false" customHeight="false" outlineLevel="0" collapsed="false">
      <c r="A47" s="56" t="n">
        <v>35324</v>
      </c>
    </row>
    <row r="48" customFormat="false" ht="12.75" hidden="false" customHeight="false" outlineLevel="0" collapsed="false">
      <c r="A48" s="56" t="n">
        <v>35325</v>
      </c>
    </row>
    <row r="49" customFormat="false" ht="12.75" hidden="false" customHeight="false" outlineLevel="0" collapsed="false">
      <c r="A49" s="56" t="n">
        <v>35326</v>
      </c>
    </row>
    <row r="50" customFormat="false" ht="12.75" hidden="false" customHeight="false" outlineLevel="0" collapsed="false">
      <c r="A50" s="56" t="n">
        <v>35327</v>
      </c>
    </row>
    <row r="51" customFormat="false" ht="12.75" hidden="false" customHeight="false" outlineLevel="0" collapsed="false">
      <c r="A51" s="56" t="n">
        <v>35328</v>
      </c>
    </row>
    <row r="52" customFormat="false" ht="12.75" hidden="false" customHeight="false" outlineLevel="0" collapsed="false">
      <c r="A52" s="56" t="n">
        <v>35331</v>
      </c>
    </row>
    <row r="53" customFormat="false" ht="12.75" hidden="false" customHeight="false" outlineLevel="0" collapsed="false">
      <c r="A53" s="56" t="n">
        <v>35332</v>
      </c>
    </row>
    <row r="54" customFormat="false" ht="12.75" hidden="false" customHeight="false" outlineLevel="0" collapsed="false">
      <c r="A54" s="56" t="n">
        <v>35333</v>
      </c>
    </row>
    <row r="55" customFormat="false" ht="12.75" hidden="false" customHeight="false" outlineLevel="0" collapsed="false">
      <c r="A55" s="56" t="n">
        <v>35334</v>
      </c>
    </row>
    <row r="56" customFormat="false" ht="12.75" hidden="false" customHeight="false" outlineLevel="0" collapsed="false">
      <c r="A56" s="56" t="n">
        <v>35335</v>
      </c>
    </row>
    <row r="57" customFormat="false" ht="12.75" hidden="false" customHeight="false" outlineLevel="0" collapsed="false">
      <c r="A57" s="56" t="n">
        <v>35338</v>
      </c>
    </row>
    <row r="58" customFormat="false" ht="12.75" hidden="false" customHeight="false" outlineLevel="0" collapsed="false">
      <c r="A58" s="56" t="n">
        <v>35339</v>
      </c>
    </row>
    <row r="59" customFormat="false" ht="12.75" hidden="false" customHeight="false" outlineLevel="0" collapsed="false">
      <c r="A59" s="56" t="n">
        <v>35340</v>
      </c>
    </row>
    <row r="60" customFormat="false" ht="12.75" hidden="false" customHeight="false" outlineLevel="0" collapsed="false">
      <c r="A60" s="56" t="n">
        <v>35341</v>
      </c>
    </row>
    <row r="61" customFormat="false" ht="12.75" hidden="false" customHeight="false" outlineLevel="0" collapsed="false">
      <c r="A61" s="56" t="n">
        <v>35342</v>
      </c>
    </row>
    <row r="62" customFormat="false" ht="12.75" hidden="false" customHeight="false" outlineLevel="0" collapsed="false">
      <c r="A62" s="56" t="n">
        <v>35345</v>
      </c>
    </row>
    <row r="63" customFormat="false" ht="12.75" hidden="false" customHeight="false" outlineLevel="0" collapsed="false">
      <c r="A63" s="56" t="n">
        <v>35346</v>
      </c>
    </row>
    <row r="64" customFormat="false" ht="12.75" hidden="false" customHeight="false" outlineLevel="0" collapsed="false">
      <c r="A64" s="56" t="n">
        <v>35347</v>
      </c>
    </row>
    <row r="65" customFormat="false" ht="12.75" hidden="false" customHeight="false" outlineLevel="0" collapsed="false">
      <c r="A65" s="56" t="n">
        <v>35348</v>
      </c>
    </row>
    <row r="66" customFormat="false" ht="12.75" hidden="false" customHeight="false" outlineLevel="0" collapsed="false">
      <c r="A66" s="56" t="n">
        <v>35349</v>
      </c>
    </row>
    <row r="67" customFormat="false" ht="12.75" hidden="false" customHeight="false" outlineLevel="0" collapsed="false">
      <c r="A67" s="56" t="n">
        <v>35352</v>
      </c>
    </row>
    <row r="68" customFormat="false" ht="12.75" hidden="false" customHeight="false" outlineLevel="0" collapsed="false">
      <c r="A68" s="56" t="n">
        <v>35353</v>
      </c>
    </row>
    <row r="69" customFormat="false" ht="12.75" hidden="false" customHeight="false" outlineLevel="0" collapsed="false">
      <c r="A69" s="56" t="n">
        <v>35354</v>
      </c>
    </row>
    <row r="70" customFormat="false" ht="12.75" hidden="false" customHeight="false" outlineLevel="0" collapsed="false">
      <c r="A70" s="56" t="n">
        <v>35355</v>
      </c>
    </row>
    <row r="71" customFormat="false" ht="12.75" hidden="false" customHeight="false" outlineLevel="0" collapsed="false">
      <c r="A71" s="56" t="n">
        <v>35356</v>
      </c>
    </row>
    <row r="72" customFormat="false" ht="12.75" hidden="false" customHeight="false" outlineLevel="0" collapsed="false">
      <c r="A72" s="56" t="n">
        <v>35359</v>
      </c>
    </row>
    <row r="73" customFormat="false" ht="12.75" hidden="false" customHeight="false" outlineLevel="0" collapsed="false">
      <c r="A73" s="56" t="n">
        <v>35360</v>
      </c>
    </row>
    <row r="74" customFormat="false" ht="12.75" hidden="false" customHeight="false" outlineLevel="0" collapsed="false">
      <c r="A74" s="56" t="n">
        <v>35361</v>
      </c>
    </row>
    <row r="75" customFormat="false" ht="12.75" hidden="false" customHeight="false" outlineLevel="0" collapsed="false">
      <c r="A75" s="56" t="n">
        <v>35362</v>
      </c>
    </row>
    <row r="76" customFormat="false" ht="12.75" hidden="false" customHeight="false" outlineLevel="0" collapsed="false">
      <c r="A76" s="56" t="n">
        <v>35363</v>
      </c>
    </row>
    <row r="77" customFormat="false" ht="12.75" hidden="false" customHeight="false" outlineLevel="0" collapsed="false">
      <c r="A77" s="56" t="n">
        <v>35366</v>
      </c>
    </row>
    <row r="78" customFormat="false" ht="12.75" hidden="false" customHeight="false" outlineLevel="0" collapsed="false">
      <c r="A78" s="56" t="n">
        <v>35367</v>
      </c>
    </row>
    <row r="79" customFormat="false" ht="12.75" hidden="false" customHeight="false" outlineLevel="0" collapsed="false">
      <c r="A79" s="56" t="n">
        <v>35368</v>
      </c>
    </row>
    <row r="80" customFormat="false" ht="12.75" hidden="false" customHeight="false" outlineLevel="0" collapsed="false">
      <c r="A80" s="56" t="n">
        <v>35369</v>
      </c>
    </row>
    <row r="81" customFormat="false" ht="12.75" hidden="false" customHeight="false" outlineLevel="0" collapsed="false">
      <c r="A81" s="56" t="n">
        <v>35370</v>
      </c>
    </row>
    <row r="82" customFormat="false" ht="12.75" hidden="false" customHeight="false" outlineLevel="0" collapsed="false">
      <c r="A82" s="56" t="n">
        <v>35373</v>
      </c>
    </row>
    <row r="83" customFormat="false" ht="12.75" hidden="false" customHeight="false" outlineLevel="0" collapsed="false">
      <c r="A83" s="56" t="n">
        <v>35374</v>
      </c>
    </row>
    <row r="84" customFormat="false" ht="12.75" hidden="false" customHeight="false" outlineLevel="0" collapsed="false">
      <c r="A84" s="56" t="n">
        <v>35375</v>
      </c>
    </row>
    <row r="85" customFormat="false" ht="12.75" hidden="false" customHeight="false" outlineLevel="0" collapsed="false">
      <c r="A85" s="56" t="n">
        <v>35376</v>
      </c>
    </row>
    <row r="86" customFormat="false" ht="12.75" hidden="false" customHeight="false" outlineLevel="0" collapsed="false">
      <c r="A86" s="56" t="n">
        <v>35377</v>
      </c>
    </row>
    <row r="87" customFormat="false" ht="12.75" hidden="false" customHeight="false" outlineLevel="0" collapsed="false">
      <c r="A87" s="56" t="n">
        <v>35380</v>
      </c>
    </row>
    <row r="88" customFormat="false" ht="12.75" hidden="false" customHeight="false" outlineLevel="0" collapsed="false">
      <c r="A88" s="56" t="n">
        <v>35381</v>
      </c>
    </row>
    <row r="89" customFormat="false" ht="12.75" hidden="false" customHeight="false" outlineLevel="0" collapsed="false">
      <c r="A89" s="56" t="n">
        <v>35382</v>
      </c>
    </row>
    <row r="90" customFormat="false" ht="12.75" hidden="false" customHeight="false" outlineLevel="0" collapsed="false">
      <c r="A90" s="56" t="n">
        <v>35383</v>
      </c>
    </row>
    <row r="91" customFormat="false" ht="12.75" hidden="false" customHeight="false" outlineLevel="0" collapsed="false">
      <c r="A91" s="56" t="n">
        <v>35384</v>
      </c>
    </row>
    <row r="92" customFormat="false" ht="12.75" hidden="false" customHeight="false" outlineLevel="0" collapsed="false">
      <c r="A92" s="56" t="n">
        <v>35387</v>
      </c>
    </row>
    <row r="93" customFormat="false" ht="12.75" hidden="false" customHeight="false" outlineLevel="0" collapsed="false">
      <c r="A93" s="56" t="n">
        <v>35388</v>
      </c>
    </row>
    <row r="94" customFormat="false" ht="12.75" hidden="false" customHeight="false" outlineLevel="0" collapsed="false">
      <c r="A94" s="56" t="n">
        <v>35389</v>
      </c>
    </row>
    <row r="95" customFormat="false" ht="12.75" hidden="false" customHeight="false" outlineLevel="0" collapsed="false">
      <c r="A95" s="56" t="n">
        <v>35390</v>
      </c>
    </row>
    <row r="96" customFormat="false" ht="12.75" hidden="false" customHeight="false" outlineLevel="0" collapsed="false">
      <c r="A96" s="56" t="n">
        <v>35391</v>
      </c>
    </row>
    <row r="97" customFormat="false" ht="12.75" hidden="false" customHeight="false" outlineLevel="0" collapsed="false">
      <c r="A97" s="56" t="n">
        <v>35394</v>
      </c>
    </row>
    <row r="98" customFormat="false" ht="12.75" hidden="false" customHeight="false" outlineLevel="0" collapsed="false">
      <c r="A98" s="56" t="n">
        <v>35395</v>
      </c>
    </row>
    <row r="99" customFormat="false" ht="12.75" hidden="false" customHeight="false" outlineLevel="0" collapsed="false">
      <c r="A99" s="56" t="n">
        <v>35401</v>
      </c>
    </row>
    <row r="100" customFormat="false" ht="12.75" hidden="false" customHeight="false" outlineLevel="0" collapsed="false">
      <c r="A100" s="56" t="n">
        <v>35402</v>
      </c>
    </row>
    <row r="101" customFormat="false" ht="12.75" hidden="false" customHeight="false" outlineLevel="0" collapsed="false">
      <c r="A101" s="56" t="n">
        <v>35403</v>
      </c>
    </row>
    <row r="102" customFormat="false" ht="12.75" hidden="false" customHeight="false" outlineLevel="0" collapsed="false">
      <c r="A102" s="56" t="n">
        <v>35404</v>
      </c>
    </row>
    <row r="103" customFormat="false" ht="12.75" hidden="false" customHeight="false" outlineLevel="0" collapsed="false">
      <c r="A103" s="56" t="n">
        <v>35405</v>
      </c>
    </row>
    <row r="104" customFormat="false" ht="12.75" hidden="false" customHeight="false" outlineLevel="0" collapsed="false">
      <c r="A104" s="56" t="n">
        <v>35408</v>
      </c>
    </row>
    <row r="105" customFormat="false" ht="12.75" hidden="false" customHeight="false" outlineLevel="0" collapsed="false">
      <c r="A105" s="56" t="n">
        <v>35409</v>
      </c>
    </row>
    <row r="106" customFormat="false" ht="12.75" hidden="false" customHeight="false" outlineLevel="0" collapsed="false">
      <c r="A106" s="56" t="n">
        <v>35410</v>
      </c>
    </row>
    <row r="107" customFormat="false" ht="12.75" hidden="false" customHeight="false" outlineLevel="0" collapsed="false">
      <c r="A107" s="56" t="n">
        <v>35411</v>
      </c>
    </row>
    <row r="108" customFormat="false" ht="12.75" hidden="false" customHeight="false" outlineLevel="0" collapsed="false">
      <c r="A108" s="56" t="n">
        <v>35412</v>
      </c>
    </row>
    <row r="109" customFormat="false" ht="12.75" hidden="false" customHeight="false" outlineLevel="0" collapsed="false">
      <c r="A109" s="56" t="n">
        <v>35415</v>
      </c>
    </row>
    <row r="110" customFormat="false" ht="12.75" hidden="false" customHeight="false" outlineLevel="0" collapsed="false">
      <c r="A110" s="56" t="n">
        <v>35416</v>
      </c>
    </row>
    <row r="111" customFormat="false" ht="12.75" hidden="false" customHeight="false" outlineLevel="0" collapsed="false">
      <c r="A111" s="56" t="n">
        <v>35417</v>
      </c>
    </row>
    <row r="112" customFormat="false" ht="12.75" hidden="false" customHeight="false" outlineLevel="0" collapsed="false">
      <c r="A112" s="56" t="n">
        <v>35418</v>
      </c>
    </row>
    <row r="113" customFormat="false" ht="12.75" hidden="false" customHeight="false" outlineLevel="0" collapsed="false">
      <c r="A113" s="56" t="n">
        <v>35419</v>
      </c>
    </row>
    <row r="114" customFormat="false" ht="12.75" hidden="false" customHeight="false" outlineLevel="0" collapsed="false">
      <c r="A114" s="56" t="n">
        <v>35422</v>
      </c>
    </row>
    <row r="115" customFormat="false" ht="12.75" hidden="false" customHeight="false" outlineLevel="0" collapsed="false">
      <c r="A115" s="81" t="n">
        <v>35423</v>
      </c>
    </row>
    <row r="116" customFormat="false" ht="12.75" hidden="false" customHeight="false" outlineLevel="0" collapsed="false">
      <c r="A116" s="56" t="n">
        <v>35430</v>
      </c>
    </row>
    <row r="117" customFormat="false" ht="12.75" hidden="false" customHeight="false" outlineLevel="0" collapsed="false">
      <c r="A117" s="56" t="n">
        <v>35433</v>
      </c>
    </row>
    <row r="118" customFormat="false" ht="12.75" hidden="false" customHeight="false" outlineLevel="0" collapsed="false">
      <c r="A118" s="56" t="n">
        <v>35436</v>
      </c>
    </row>
    <row r="119" customFormat="false" ht="12.75" hidden="false" customHeight="false" outlineLevel="0" collapsed="false">
      <c r="A119" s="56" t="n">
        <v>35437</v>
      </c>
    </row>
    <row r="120" customFormat="false" ht="12.75" hidden="false" customHeight="false" outlineLevel="0" collapsed="false">
      <c r="A120" s="56" t="n">
        <v>35438</v>
      </c>
    </row>
    <row r="121" customFormat="false" ht="12.75" hidden="false" customHeight="false" outlineLevel="0" collapsed="false">
      <c r="A121" s="56" t="n">
        <v>35439</v>
      </c>
    </row>
    <row r="122" customFormat="false" ht="12.75" hidden="false" customHeight="false" outlineLevel="0" collapsed="false">
      <c r="A122" s="56" t="n">
        <v>35440</v>
      </c>
    </row>
    <row r="123" customFormat="false" ht="12.75" hidden="false" customHeight="false" outlineLevel="0" collapsed="false">
      <c r="A123" s="56" t="n">
        <v>35443</v>
      </c>
    </row>
    <row r="124" customFormat="false" ht="12.75" hidden="false" customHeight="false" outlineLevel="0" collapsed="false">
      <c r="A124" s="56" t="n">
        <v>35444</v>
      </c>
    </row>
    <row r="125" customFormat="false" ht="12.75" hidden="false" customHeight="false" outlineLevel="0" collapsed="false">
      <c r="A125" s="56" t="n">
        <v>35445</v>
      </c>
    </row>
    <row r="126" customFormat="false" ht="12.75" hidden="false" customHeight="false" outlineLevel="0" collapsed="false">
      <c r="A126" s="56" t="n">
        <v>35446</v>
      </c>
    </row>
    <row r="127" customFormat="false" ht="12.75" hidden="false" customHeight="false" outlineLevel="0" collapsed="false">
      <c r="A127" s="56" t="n">
        <v>35447</v>
      </c>
    </row>
    <row r="128" customFormat="false" ht="12.75" hidden="false" customHeight="false" outlineLevel="0" collapsed="false">
      <c r="A128" s="56" t="n">
        <v>35450</v>
      </c>
    </row>
    <row r="129" customFormat="false" ht="12.75" hidden="false" customHeight="false" outlineLevel="0" collapsed="false">
      <c r="A129" s="56" t="n">
        <v>35451</v>
      </c>
    </row>
    <row r="130" customFormat="false" ht="12.75" hidden="false" customHeight="false" outlineLevel="0" collapsed="false">
      <c r="A130" s="56" t="n">
        <v>35452</v>
      </c>
    </row>
    <row r="131" customFormat="false" ht="12.75" hidden="false" customHeight="false" outlineLevel="0" collapsed="false">
      <c r="A131" s="56" t="n">
        <v>35453</v>
      </c>
    </row>
    <row r="132" customFormat="false" ht="12.75" hidden="false" customHeight="false" outlineLevel="0" collapsed="false">
      <c r="A132" s="56" t="n">
        <v>35454</v>
      </c>
    </row>
    <row r="133" customFormat="false" ht="12.75" hidden="false" customHeight="false" outlineLevel="0" collapsed="false">
      <c r="A133" s="56" t="n">
        <v>35457</v>
      </c>
    </row>
    <row r="134" customFormat="false" ht="12.75" hidden="false" customHeight="false" outlineLevel="0" collapsed="false">
      <c r="A134" s="56" t="n">
        <v>35458</v>
      </c>
    </row>
    <row r="135" customFormat="false" ht="12.75" hidden="false" customHeight="false" outlineLevel="0" collapsed="false">
      <c r="A135" s="56" t="n">
        <v>35459</v>
      </c>
    </row>
    <row r="136" customFormat="false" ht="12.75" hidden="false" customHeight="false" outlineLevel="0" collapsed="false">
      <c r="A136" s="56" t="n">
        <v>35464</v>
      </c>
    </row>
    <row r="137" customFormat="false" ht="12.75" hidden="false" customHeight="false" outlineLevel="0" collapsed="false">
      <c r="A137" s="56" t="n">
        <v>35465</v>
      </c>
    </row>
    <row r="138" customFormat="false" ht="12.75" hidden="false" customHeight="false" outlineLevel="0" collapsed="false">
      <c r="A138" s="56" t="n">
        <v>35466</v>
      </c>
    </row>
    <row r="139" customFormat="false" ht="12.75" hidden="false" customHeight="false" outlineLevel="0" collapsed="false">
      <c r="A139" s="56" t="n">
        <v>35467</v>
      </c>
    </row>
    <row r="140" customFormat="false" ht="12.75" hidden="false" customHeight="false" outlineLevel="0" collapsed="false">
      <c r="A140" s="56" t="n">
        <v>35468</v>
      </c>
    </row>
    <row r="141" customFormat="false" ht="12.75" hidden="false" customHeight="false" outlineLevel="0" collapsed="false">
      <c r="A141" s="56" t="n">
        <v>35471</v>
      </c>
    </row>
    <row r="142" customFormat="false" ht="12.75" hidden="false" customHeight="false" outlineLevel="0" collapsed="false">
      <c r="A142" s="56" t="n">
        <v>35472</v>
      </c>
    </row>
    <row r="143" customFormat="false" ht="12.75" hidden="false" customHeight="false" outlineLevel="0" collapsed="false">
      <c r="A143" s="56" t="n">
        <v>35473</v>
      </c>
    </row>
    <row r="144" customFormat="false" ht="12.75" hidden="false" customHeight="false" outlineLevel="0" collapsed="false">
      <c r="A144" s="56" t="n">
        <v>35474</v>
      </c>
    </row>
    <row r="145" customFormat="false" ht="12.75" hidden="false" customHeight="false" outlineLevel="0" collapsed="false">
      <c r="A145" s="56" t="n">
        <v>35475</v>
      </c>
    </row>
    <row r="146" customFormat="false" ht="12.75" hidden="false" customHeight="false" outlineLevel="0" collapsed="false">
      <c r="A146" s="56" t="n">
        <v>35479</v>
      </c>
    </row>
    <row r="147" customFormat="false" ht="12.75" hidden="false" customHeight="false" outlineLevel="0" collapsed="false">
      <c r="A147" s="56" t="n">
        <v>35480</v>
      </c>
    </row>
    <row r="148" customFormat="false" ht="12.75" hidden="false" customHeight="false" outlineLevel="0" collapsed="false">
      <c r="A148" s="56" t="n">
        <v>35481</v>
      </c>
    </row>
    <row r="149" customFormat="false" ht="12.75" hidden="false" customHeight="false" outlineLevel="0" collapsed="false">
      <c r="A149" s="56" t="n">
        <v>35482</v>
      </c>
    </row>
    <row r="150" customFormat="false" ht="12.75" hidden="false" customHeight="false" outlineLevel="0" collapsed="false">
      <c r="A150" s="56" t="n">
        <v>35485</v>
      </c>
    </row>
    <row r="151" customFormat="false" ht="12.75" hidden="false" customHeight="false" outlineLevel="0" collapsed="false">
      <c r="A151" s="56" t="n">
        <v>35486</v>
      </c>
    </row>
    <row r="152" customFormat="false" ht="12.75" hidden="false" customHeight="false" outlineLevel="0" collapsed="false">
      <c r="A152" s="56" t="n">
        <v>35487</v>
      </c>
    </row>
    <row r="153" customFormat="false" ht="12.75" hidden="false" customHeight="false" outlineLevel="0" collapsed="false">
      <c r="A153" s="56" t="n">
        <v>35488</v>
      </c>
    </row>
    <row r="154" customFormat="false" ht="12.75" hidden="false" customHeight="false" outlineLevel="0" collapsed="false">
      <c r="A154" s="56" t="n">
        <v>35489</v>
      </c>
    </row>
    <row r="155" customFormat="false" ht="12.75" hidden="false" customHeight="false" outlineLevel="0" collapsed="false">
      <c r="A155" s="56" t="n">
        <v>35492</v>
      </c>
    </row>
    <row r="156" customFormat="false" ht="12.75" hidden="false" customHeight="false" outlineLevel="0" collapsed="false">
      <c r="A156" s="56" t="n">
        <v>35493</v>
      </c>
    </row>
    <row r="157" customFormat="false" ht="12.75" hidden="false" customHeight="false" outlineLevel="0" collapsed="false">
      <c r="A157" s="56" t="n">
        <v>35494</v>
      </c>
    </row>
    <row r="158" customFormat="false" ht="12.75" hidden="false" customHeight="false" outlineLevel="0" collapsed="false">
      <c r="A158" s="56" t="n">
        <v>35495</v>
      </c>
    </row>
    <row r="159" customFormat="false" ht="12.75" hidden="false" customHeight="false" outlineLevel="0" collapsed="false">
      <c r="A159" s="56" t="n">
        <v>35496</v>
      </c>
    </row>
    <row r="160" customFormat="false" ht="12.75" hidden="false" customHeight="false" outlineLevel="0" collapsed="false">
      <c r="A160" s="56" t="n">
        <v>35500</v>
      </c>
    </row>
    <row r="161" customFormat="false" ht="12.75" hidden="false" customHeight="false" outlineLevel="0" collapsed="false">
      <c r="A161" s="56" t="n">
        <v>35501</v>
      </c>
    </row>
    <row r="162" customFormat="false" ht="12.75" hidden="false" customHeight="false" outlineLevel="0" collapsed="false">
      <c r="A162" s="56" t="n">
        <v>35502</v>
      </c>
    </row>
    <row r="163" customFormat="false" ht="12.75" hidden="false" customHeight="false" outlineLevel="0" collapsed="false">
      <c r="A163" s="56" t="n">
        <v>35503</v>
      </c>
    </row>
    <row r="164" customFormat="false" ht="12.75" hidden="false" customHeight="false" outlineLevel="0" collapsed="false">
      <c r="A164" s="56" t="n">
        <v>35506</v>
      </c>
    </row>
    <row r="165" customFormat="false" ht="12.75" hidden="false" customHeight="false" outlineLevel="0" collapsed="false">
      <c r="A165" s="56" t="n">
        <v>35507</v>
      </c>
    </row>
    <row r="166" customFormat="false" ht="12.75" hidden="false" customHeight="false" outlineLevel="0" collapsed="false">
      <c r="A166" s="56" t="n">
        <v>35513</v>
      </c>
    </row>
    <row r="167" customFormat="false" ht="12.75" hidden="false" customHeight="false" outlineLevel="0" collapsed="false">
      <c r="A167" s="56" t="n">
        <v>35514</v>
      </c>
    </row>
    <row r="168" customFormat="false" ht="12.75" hidden="false" customHeight="false" outlineLevel="0" collapsed="false">
      <c r="A168" s="56" t="n">
        <v>35515</v>
      </c>
    </row>
    <row r="169" customFormat="false" ht="12.75" hidden="false" customHeight="false" outlineLevel="0" collapsed="false">
      <c r="A169" s="56" t="n">
        <v>35516</v>
      </c>
    </row>
    <row r="170" customFormat="false" ht="12.75" hidden="false" customHeight="false" outlineLevel="0" collapsed="false">
      <c r="A170" s="56" t="n">
        <v>35520</v>
      </c>
    </row>
    <row r="171" customFormat="false" ht="12.75" hidden="false" customHeight="false" outlineLevel="0" collapsed="false">
      <c r="A171" s="56" t="n">
        <v>35522</v>
      </c>
    </row>
    <row r="172" customFormat="false" ht="12.75" hidden="false" customHeight="false" outlineLevel="0" collapsed="false">
      <c r="A172" s="56" t="n">
        <v>35523</v>
      </c>
    </row>
    <row r="173" customFormat="false" ht="12.75" hidden="false" customHeight="false" outlineLevel="0" collapsed="false">
      <c r="A173" s="56" t="n">
        <v>35524</v>
      </c>
    </row>
    <row r="174" customFormat="false" ht="12.75" hidden="false" customHeight="false" outlineLevel="0" collapsed="false">
      <c r="A174" s="56" t="n">
        <v>35527</v>
      </c>
    </row>
    <row r="175" customFormat="false" ht="12.75" hidden="false" customHeight="false" outlineLevel="0" collapsed="false">
      <c r="A175" s="56" t="n">
        <v>35528</v>
      </c>
    </row>
    <row r="176" customFormat="false" ht="12.75" hidden="false" customHeight="false" outlineLevel="0" collapsed="false">
      <c r="A176" s="56" t="n">
        <v>35529</v>
      </c>
    </row>
    <row r="177" customFormat="false" ht="12.75" hidden="false" customHeight="false" outlineLevel="0" collapsed="false">
      <c r="A177" s="56" t="n">
        <v>35530</v>
      </c>
    </row>
    <row r="178" customFormat="false" ht="12.75" hidden="false" customHeight="false" outlineLevel="0" collapsed="false">
      <c r="A178" s="56" t="n">
        <v>35531</v>
      </c>
    </row>
    <row r="179" customFormat="false" ht="12.75" hidden="false" customHeight="false" outlineLevel="0" collapsed="false">
      <c r="A179" s="56" t="n">
        <v>35534</v>
      </c>
    </row>
    <row r="180" customFormat="false" ht="12.75" hidden="false" customHeight="false" outlineLevel="0" collapsed="false">
      <c r="A180" s="56" t="n">
        <v>35535</v>
      </c>
    </row>
    <row r="181" customFormat="false" ht="12.75" hidden="false" customHeight="false" outlineLevel="0" collapsed="false">
      <c r="A181" s="56" t="n">
        <v>35536</v>
      </c>
    </row>
    <row r="182" customFormat="false" ht="12.75" hidden="false" customHeight="false" outlineLevel="0" collapsed="false">
      <c r="A182" s="56" t="n">
        <v>35537</v>
      </c>
    </row>
    <row r="183" customFormat="false" ht="12.75" hidden="false" customHeight="false" outlineLevel="0" collapsed="false">
      <c r="A183" s="56" t="n">
        <v>35538</v>
      </c>
    </row>
    <row r="184" customFormat="false" ht="12.75" hidden="false" customHeight="false" outlineLevel="0" collapsed="false">
      <c r="A184" s="56" t="n">
        <v>35541</v>
      </c>
    </row>
    <row r="185" customFormat="false" ht="12.75" hidden="false" customHeight="false" outlineLevel="0" collapsed="false">
      <c r="A185" s="56" t="n">
        <v>35542</v>
      </c>
    </row>
    <row r="186" customFormat="false" ht="12.75" hidden="false" customHeight="false" outlineLevel="0" collapsed="false">
      <c r="A186" s="56" t="n">
        <v>35543</v>
      </c>
    </row>
    <row r="187" customFormat="false" ht="12.75" hidden="false" customHeight="false" outlineLevel="0" collapsed="false">
      <c r="A187" s="56" t="n">
        <v>35544</v>
      </c>
    </row>
    <row r="188" customFormat="false" ht="12.75" hidden="false" customHeight="false" outlineLevel="0" collapsed="false">
      <c r="A188" s="56" t="n">
        <v>35545</v>
      </c>
    </row>
    <row r="189" customFormat="false" ht="12.75" hidden="false" customHeight="false" outlineLevel="0" collapsed="false">
      <c r="A189" s="56" t="n">
        <v>35548</v>
      </c>
    </row>
    <row r="190" customFormat="false" ht="12.75" hidden="false" customHeight="false" outlineLevel="0" collapsed="false">
      <c r="A190" s="56" t="n">
        <v>35549</v>
      </c>
    </row>
    <row r="191" customFormat="false" ht="12.75" hidden="false" customHeight="false" outlineLevel="0" collapsed="false">
      <c r="A191" s="56" t="n">
        <v>35550</v>
      </c>
    </row>
    <row r="192" customFormat="false" ht="12.75" hidden="false" customHeight="false" outlineLevel="0" collapsed="false">
      <c r="A192" s="56" t="n">
        <v>35551</v>
      </c>
    </row>
    <row r="193" customFormat="false" ht="12.75" hidden="false" customHeight="false" outlineLevel="0" collapsed="false">
      <c r="A193" s="56" t="n">
        <v>35552</v>
      </c>
    </row>
    <row r="194" customFormat="false" ht="12.75" hidden="false" customHeight="false" outlineLevel="0" collapsed="false">
      <c r="A194" s="56" t="n">
        <v>35555</v>
      </c>
    </row>
    <row r="195" customFormat="false" ht="12.75" hidden="false" customHeight="false" outlineLevel="0" collapsed="false">
      <c r="A195" s="56" t="n">
        <v>35556</v>
      </c>
    </row>
    <row r="196" customFormat="false" ht="12.75" hidden="false" customHeight="false" outlineLevel="0" collapsed="false">
      <c r="A196" s="56" t="n">
        <v>35557</v>
      </c>
    </row>
    <row r="197" customFormat="false" ht="12.75" hidden="false" customHeight="false" outlineLevel="0" collapsed="false">
      <c r="A197" s="56" t="n">
        <v>35558</v>
      </c>
    </row>
    <row r="198" customFormat="false" ht="12.75" hidden="false" customHeight="false" outlineLevel="0" collapsed="false">
      <c r="A198" s="56" t="n">
        <v>35559</v>
      </c>
    </row>
    <row r="199" customFormat="false" ht="12.75" hidden="false" customHeight="false" outlineLevel="0" collapsed="false">
      <c r="A199" s="56" t="n">
        <v>35562</v>
      </c>
    </row>
    <row r="200" customFormat="false" ht="12.75" hidden="false" customHeight="false" outlineLevel="0" collapsed="false">
      <c r="A200" s="56" t="n">
        <v>35563</v>
      </c>
    </row>
    <row r="201" customFormat="false" ht="12.75" hidden="false" customHeight="false" outlineLevel="0" collapsed="false">
      <c r="A201" s="56" t="n">
        <v>35564</v>
      </c>
    </row>
    <row r="202" customFormat="false" ht="12.75" hidden="false" customHeight="false" outlineLevel="0" collapsed="false">
      <c r="A202" s="56" t="n">
        <v>35565</v>
      </c>
    </row>
    <row r="203" customFormat="false" ht="12.75" hidden="false" customHeight="false" outlineLevel="0" collapsed="false">
      <c r="A203" s="56" t="n">
        <v>35566</v>
      </c>
    </row>
    <row r="204" customFormat="false" ht="12.75" hidden="false" customHeight="false" outlineLevel="0" collapsed="false">
      <c r="A204" s="56" t="n">
        <v>35569</v>
      </c>
    </row>
    <row r="205" customFormat="false" ht="12.75" hidden="false" customHeight="false" outlineLevel="0" collapsed="false">
      <c r="A205" s="56" t="n">
        <v>35570</v>
      </c>
    </row>
    <row r="206" customFormat="false" ht="12.75" hidden="false" customHeight="false" outlineLevel="0" collapsed="false">
      <c r="A206" s="56" t="n">
        <v>35571</v>
      </c>
    </row>
    <row r="207" customFormat="false" ht="12.75" hidden="false" customHeight="false" outlineLevel="0" collapsed="false">
      <c r="A207" s="56" t="n">
        <v>35572</v>
      </c>
    </row>
    <row r="208" customFormat="false" ht="12.75" hidden="false" customHeight="false" outlineLevel="0" collapsed="false">
      <c r="A208" s="56" t="n">
        <v>35573</v>
      </c>
    </row>
    <row r="209" customFormat="false" ht="12.75" hidden="false" customHeight="false" outlineLevel="0" collapsed="false">
      <c r="A209" s="56" t="n">
        <v>35577</v>
      </c>
    </row>
    <row r="210" customFormat="false" ht="12.75" hidden="false" customHeight="false" outlineLevel="0" collapsed="false">
      <c r="A210" s="56" t="n">
        <v>35578</v>
      </c>
    </row>
    <row r="211" customFormat="false" ht="12.75" hidden="false" customHeight="false" outlineLevel="0" collapsed="false">
      <c r="A211" s="56" t="n">
        <v>35579</v>
      </c>
    </row>
    <row r="212" customFormat="false" ht="12.75" hidden="false" customHeight="false" outlineLevel="0" collapsed="false">
      <c r="A212" s="56" t="n">
        <v>35580</v>
      </c>
    </row>
    <row r="213" customFormat="false" ht="12.75" hidden="false" customHeight="false" outlineLevel="0" collapsed="false">
      <c r="A213" s="56" t="n">
        <v>35583</v>
      </c>
    </row>
    <row r="214" customFormat="false" ht="12.75" hidden="false" customHeight="false" outlineLevel="0" collapsed="false">
      <c r="A214" s="56" t="n">
        <v>35584</v>
      </c>
    </row>
    <row r="215" customFormat="false" ht="12.75" hidden="false" customHeight="false" outlineLevel="0" collapsed="false">
      <c r="A215" s="56" t="n">
        <v>35585</v>
      </c>
    </row>
    <row r="216" customFormat="false" ht="12.75" hidden="false" customHeight="false" outlineLevel="0" collapsed="false">
      <c r="A216" s="56" t="n">
        <v>35586</v>
      </c>
    </row>
    <row r="217" customFormat="false" ht="12.75" hidden="false" customHeight="false" outlineLevel="0" collapsed="false">
      <c r="A217" s="56" t="n">
        <v>35587</v>
      </c>
    </row>
    <row r="218" customFormat="false" ht="12.75" hidden="false" customHeight="false" outlineLevel="0" collapsed="false">
      <c r="A218" s="56" t="n">
        <v>35590</v>
      </c>
    </row>
    <row r="219" customFormat="false" ht="12.75" hidden="false" customHeight="false" outlineLevel="0" collapsed="false">
      <c r="A219" s="56" t="n">
        <v>35591</v>
      </c>
    </row>
    <row r="220" customFormat="false" ht="12.75" hidden="false" customHeight="false" outlineLevel="0" collapsed="false">
      <c r="A220" s="56" t="n">
        <v>35592</v>
      </c>
    </row>
    <row r="221" customFormat="false" ht="12.75" hidden="false" customHeight="false" outlineLevel="0" collapsed="false">
      <c r="A221" s="56" t="n">
        <v>35593</v>
      </c>
    </row>
    <row r="222" customFormat="false" ht="12.75" hidden="false" customHeight="false" outlineLevel="0" collapsed="false">
      <c r="A222" s="56" t="n">
        <v>35594</v>
      </c>
    </row>
    <row r="223" customFormat="false" ht="12.75" hidden="false" customHeight="false" outlineLevel="0" collapsed="false">
      <c r="A223" s="56" t="n">
        <v>35597</v>
      </c>
    </row>
    <row r="224" customFormat="false" ht="12.75" hidden="false" customHeight="false" outlineLevel="0" collapsed="false">
      <c r="A224" s="56" t="n">
        <v>35598</v>
      </c>
    </row>
    <row r="225" customFormat="false" ht="12.75" hidden="false" customHeight="false" outlineLevel="0" collapsed="false">
      <c r="A225" s="56" t="n">
        <v>35599</v>
      </c>
    </row>
    <row r="226" customFormat="false" ht="12.75" hidden="false" customHeight="false" outlineLevel="0" collapsed="false">
      <c r="A226" s="56" t="n">
        <v>35600</v>
      </c>
    </row>
    <row r="227" customFormat="false" ht="12.75" hidden="false" customHeight="false" outlineLevel="0" collapsed="false">
      <c r="A227" s="56" t="n">
        <v>35601</v>
      </c>
    </row>
    <row r="228" customFormat="false" ht="12.75" hidden="false" customHeight="false" outlineLevel="0" collapsed="false">
      <c r="A228" s="56" t="n">
        <v>35604</v>
      </c>
    </row>
    <row r="229" customFormat="false" ht="12.75" hidden="false" customHeight="false" outlineLevel="0" collapsed="false">
      <c r="A229" s="56" t="n">
        <v>35605</v>
      </c>
    </row>
    <row r="230" customFormat="false" ht="12.75" hidden="false" customHeight="false" outlineLevel="0" collapsed="false">
      <c r="A230" s="56" t="n">
        <v>35606</v>
      </c>
    </row>
    <row r="231" customFormat="false" ht="12.75" hidden="false" customHeight="false" outlineLevel="0" collapsed="false">
      <c r="A231" s="56" t="n">
        <v>35607</v>
      </c>
    </row>
    <row r="232" customFormat="false" ht="12.75" hidden="false" customHeight="false" outlineLevel="0" collapsed="false">
      <c r="A232" s="56" t="n">
        <v>35608</v>
      </c>
    </row>
    <row r="233" customFormat="false" ht="12.75" hidden="false" customHeight="false" outlineLevel="0" collapsed="false">
      <c r="A233" s="56" t="n">
        <v>35611</v>
      </c>
    </row>
    <row r="234" customFormat="false" ht="12.75" hidden="false" customHeight="false" outlineLevel="0" collapsed="false">
      <c r="A234" s="56" t="n">
        <v>35612</v>
      </c>
    </row>
    <row r="235" customFormat="false" ht="12.75" hidden="false" customHeight="false" outlineLevel="0" collapsed="false">
      <c r="A235" s="56" t="n">
        <v>35613</v>
      </c>
    </row>
    <row r="236" customFormat="false" ht="12.75" hidden="false" customHeight="false" outlineLevel="0" collapsed="false">
      <c r="A236" s="56" t="n">
        <v>35614</v>
      </c>
    </row>
    <row r="237" customFormat="false" ht="12.75" hidden="false" customHeight="false" outlineLevel="0" collapsed="false">
      <c r="A237" s="56" t="n">
        <v>35618</v>
      </c>
    </row>
    <row r="238" customFormat="false" ht="12.75" hidden="false" customHeight="false" outlineLevel="0" collapsed="false">
      <c r="A238" s="56" t="n">
        <v>35619</v>
      </c>
    </row>
    <row r="239" customFormat="false" ht="12.75" hidden="false" customHeight="false" outlineLevel="0" collapsed="false">
      <c r="A239" s="56" t="n">
        <v>35620</v>
      </c>
    </row>
    <row r="240" customFormat="false" ht="12.75" hidden="false" customHeight="false" outlineLevel="0" collapsed="false">
      <c r="A240" s="56" t="n">
        <v>35621</v>
      </c>
    </row>
    <row r="241" customFormat="false" ht="12.75" hidden="false" customHeight="false" outlineLevel="0" collapsed="false">
      <c r="A241" s="56" t="n">
        <v>35622</v>
      </c>
    </row>
    <row r="242" customFormat="false" ht="12.75" hidden="false" customHeight="false" outlineLevel="0" collapsed="false">
      <c r="A242" s="56" t="n">
        <v>35625</v>
      </c>
    </row>
    <row r="243" customFormat="false" ht="12.75" hidden="false" customHeight="false" outlineLevel="0" collapsed="false">
      <c r="A243" s="56" t="n">
        <v>35626</v>
      </c>
    </row>
    <row r="244" customFormat="false" ht="12.75" hidden="false" customHeight="false" outlineLevel="0" collapsed="false">
      <c r="A244" s="56" t="n">
        <v>35627</v>
      </c>
    </row>
    <row r="245" customFormat="false" ht="12.75" hidden="false" customHeight="false" outlineLevel="0" collapsed="false">
      <c r="A245" s="56" t="n">
        <v>35628</v>
      </c>
    </row>
    <row r="246" customFormat="false" ht="12.75" hidden="false" customHeight="false" outlineLevel="0" collapsed="false">
      <c r="A246" s="56" t="n">
        <v>35629</v>
      </c>
    </row>
    <row r="247" customFormat="false" ht="12.75" hidden="false" customHeight="false" outlineLevel="0" collapsed="false">
      <c r="A247" s="56" t="n">
        <v>35632</v>
      </c>
    </row>
    <row r="248" customFormat="false" ht="12.75" hidden="false" customHeight="false" outlineLevel="0" collapsed="false">
      <c r="A248" s="56" t="n">
        <v>35633</v>
      </c>
    </row>
    <row r="249" customFormat="false" ht="12.75" hidden="false" customHeight="false" outlineLevel="0" collapsed="false">
      <c r="A249" s="56" t="n">
        <v>35634</v>
      </c>
    </row>
    <row r="250" customFormat="false" ht="12.75" hidden="false" customHeight="false" outlineLevel="0" collapsed="false">
      <c r="A250" s="56" t="n">
        <v>35635</v>
      </c>
    </row>
    <row r="251" customFormat="false" ht="12.75" hidden="false" customHeight="false" outlineLevel="0" collapsed="false">
      <c r="A251" s="56" t="n">
        <v>35636</v>
      </c>
    </row>
    <row r="252" customFormat="false" ht="12.75" hidden="false" customHeight="false" outlineLevel="0" collapsed="false">
      <c r="A252" s="56" t="n">
        <v>35639</v>
      </c>
    </row>
    <row r="253" customFormat="false" ht="12.75" hidden="false" customHeight="false" outlineLevel="0" collapsed="false">
      <c r="A253" s="56" t="n">
        <v>35640</v>
      </c>
    </row>
    <row r="254" customFormat="false" ht="12.75" hidden="false" customHeight="false" outlineLevel="0" collapsed="false">
      <c r="A254" s="56" t="n">
        <v>35641</v>
      </c>
    </row>
    <row r="255" customFormat="false" ht="12.75" hidden="false" customHeight="false" outlineLevel="0" collapsed="false">
      <c r="A255" s="56" t="n">
        <v>35642</v>
      </c>
    </row>
    <row r="256" customFormat="false" ht="12.75" hidden="false" customHeight="false" outlineLevel="0" collapsed="false">
      <c r="A256" s="56" t="n">
        <v>35643</v>
      </c>
    </row>
    <row r="257" customFormat="false" ht="12.75" hidden="false" customHeight="false" outlineLevel="0" collapsed="false">
      <c r="A257" s="56" t="n">
        <v>35646</v>
      </c>
    </row>
    <row r="258" customFormat="false" ht="12.75" hidden="false" customHeight="false" outlineLevel="0" collapsed="false">
      <c r="A258" s="56" t="n">
        <v>35647</v>
      </c>
    </row>
    <row r="259" customFormat="false" ht="12.75" hidden="false" customHeight="false" outlineLevel="0" collapsed="false">
      <c r="A259" s="56" t="n">
        <v>35648</v>
      </c>
    </row>
    <row r="260" customFormat="false" ht="12.75" hidden="false" customHeight="false" outlineLevel="0" collapsed="false">
      <c r="A260" s="56" t="n">
        <v>35649</v>
      </c>
    </row>
    <row r="261" customFormat="false" ht="12.75" hidden="false" customHeight="false" outlineLevel="0" collapsed="false">
      <c r="A261" s="56" t="n">
        <v>35650</v>
      </c>
    </row>
    <row r="262" customFormat="false" ht="12.75" hidden="false" customHeight="false" outlineLevel="0" collapsed="false">
      <c r="A262" s="56" t="n">
        <v>35653</v>
      </c>
    </row>
    <row r="263" customFormat="false" ht="12.75" hidden="false" customHeight="false" outlineLevel="0" collapsed="false">
      <c r="A263" s="56" t="n">
        <v>35654</v>
      </c>
    </row>
    <row r="264" customFormat="false" ht="12.75" hidden="false" customHeight="false" outlineLevel="0" collapsed="false">
      <c r="A264" s="56" t="n">
        <v>35655</v>
      </c>
    </row>
    <row r="265" customFormat="false" ht="12.75" hidden="false" customHeight="false" outlineLevel="0" collapsed="false">
      <c r="A265" s="56" t="n">
        <v>35656</v>
      </c>
    </row>
    <row r="266" customFormat="false" ht="12.75" hidden="false" customHeight="false" outlineLevel="0" collapsed="false">
      <c r="A266" s="56" t="n">
        <v>35657</v>
      </c>
    </row>
    <row r="267" customFormat="false" ht="12.75" hidden="false" customHeight="false" outlineLevel="0" collapsed="false">
      <c r="A267" s="56" t="n">
        <v>35660</v>
      </c>
    </row>
    <row r="268" customFormat="false" ht="12.75" hidden="false" customHeight="false" outlineLevel="0" collapsed="false">
      <c r="A268" s="56" t="n">
        <v>35661</v>
      </c>
    </row>
    <row r="269" customFormat="false" ht="12.75" hidden="false" customHeight="false" outlineLevel="0" collapsed="false">
      <c r="A269" s="56" t="n">
        <v>35662</v>
      </c>
    </row>
    <row r="270" customFormat="false" ht="12.75" hidden="false" customHeight="false" outlineLevel="0" collapsed="false">
      <c r="A270" s="56" t="n">
        <v>35663</v>
      </c>
    </row>
    <row r="271" customFormat="false" ht="12.75" hidden="false" customHeight="false" outlineLevel="0" collapsed="false">
      <c r="A271" s="56" t="n">
        <v>35664</v>
      </c>
    </row>
    <row r="272" customFormat="false" ht="12.75" hidden="false" customHeight="false" outlineLevel="0" collapsed="false">
      <c r="A272" s="56" t="n">
        <v>35667</v>
      </c>
    </row>
    <row r="273" customFormat="false" ht="12.75" hidden="false" customHeight="false" outlineLevel="0" collapsed="false">
      <c r="A273" s="56" t="n">
        <v>35668</v>
      </c>
    </row>
    <row r="274" customFormat="false" ht="12.75" hidden="false" customHeight="false" outlineLevel="0" collapsed="false">
      <c r="A274" s="56" t="n">
        <v>35669</v>
      </c>
    </row>
    <row r="275" customFormat="false" ht="12.75" hidden="false" customHeight="false" outlineLevel="0" collapsed="false">
      <c r="A275" s="56" t="n">
        <v>35670</v>
      </c>
    </row>
    <row r="276" customFormat="false" ht="12.75" hidden="false" customHeight="false" outlineLevel="0" collapsed="false">
      <c r="A276" s="56" t="n">
        <v>35671</v>
      </c>
    </row>
    <row r="277" customFormat="false" ht="12.75" hidden="false" customHeight="false" outlineLevel="0" collapsed="false">
      <c r="A277" s="56" t="n">
        <v>35675</v>
      </c>
    </row>
    <row r="278" customFormat="false" ht="12.75" hidden="false" customHeight="false" outlineLevel="0" collapsed="false">
      <c r="A278" s="56" t="n">
        <v>35676</v>
      </c>
    </row>
    <row r="279" customFormat="false" ht="12.75" hidden="false" customHeight="false" outlineLevel="0" collapsed="false">
      <c r="A279" s="56" t="n">
        <v>35677</v>
      </c>
    </row>
    <row r="280" customFormat="false" ht="12.75" hidden="false" customHeight="false" outlineLevel="0" collapsed="false">
      <c r="A280" s="56" t="n">
        <v>35678</v>
      </c>
    </row>
    <row r="281" customFormat="false" ht="12.75" hidden="false" customHeight="false" outlineLevel="0" collapsed="false">
      <c r="A281" s="56" t="n">
        <v>35681</v>
      </c>
    </row>
    <row r="282" customFormat="false" ht="12.75" hidden="false" customHeight="false" outlineLevel="0" collapsed="false">
      <c r="A282" s="56" t="n">
        <v>35682</v>
      </c>
    </row>
    <row r="283" customFormat="false" ht="12.75" hidden="false" customHeight="false" outlineLevel="0" collapsed="false">
      <c r="A283" s="56" t="n">
        <v>35683</v>
      </c>
    </row>
    <row r="284" customFormat="false" ht="12.75" hidden="false" customHeight="false" outlineLevel="0" collapsed="false">
      <c r="A284" s="56" t="n">
        <v>35684</v>
      </c>
    </row>
    <row r="285" customFormat="false" ht="12.75" hidden="false" customHeight="false" outlineLevel="0" collapsed="false">
      <c r="A285" s="56" t="n">
        <v>35685</v>
      </c>
    </row>
    <row r="286" customFormat="false" ht="12.75" hidden="false" customHeight="false" outlineLevel="0" collapsed="false">
      <c r="A286" s="56" t="n">
        <v>35688</v>
      </c>
    </row>
    <row r="287" customFormat="false" ht="12.75" hidden="false" customHeight="false" outlineLevel="0" collapsed="false">
      <c r="A287" s="56" t="n">
        <v>35689</v>
      </c>
    </row>
    <row r="288" customFormat="false" ht="12.75" hidden="false" customHeight="false" outlineLevel="0" collapsed="false">
      <c r="A288" s="56" t="n">
        <v>35690</v>
      </c>
    </row>
    <row r="289" customFormat="false" ht="12.75" hidden="false" customHeight="false" outlineLevel="0" collapsed="false">
      <c r="A289" s="81" t="n">
        <v>35691</v>
      </c>
    </row>
    <row r="290" customFormat="false" ht="12.75" hidden="false" customHeight="false" outlineLevel="0" collapsed="false">
      <c r="A290" s="81" t="n">
        <v>35692</v>
      </c>
    </row>
    <row r="291" customFormat="false" ht="12.75" hidden="false" customHeight="false" outlineLevel="0" collapsed="false">
      <c r="A291" s="81" t="n">
        <v>35695</v>
      </c>
    </row>
    <row r="292" customFormat="false" ht="12.75" hidden="false" customHeight="false" outlineLevel="0" collapsed="false">
      <c r="A292" s="56" t="n">
        <v>35696</v>
      </c>
    </row>
    <row r="293" customFormat="false" ht="12.75" hidden="false" customHeight="false" outlineLevel="0" collapsed="false">
      <c r="A293" s="81" t="n">
        <v>35697</v>
      </c>
    </row>
    <row r="294" customFormat="false" ht="12.75" hidden="false" customHeight="false" outlineLevel="0" collapsed="false">
      <c r="A294" s="56" t="n">
        <v>35698</v>
      </c>
    </row>
    <row r="295" customFormat="false" ht="12.75" hidden="false" customHeight="false" outlineLevel="0" collapsed="false">
      <c r="A295" s="81" t="n">
        <v>35699</v>
      </c>
    </row>
    <row r="296" customFormat="false" ht="12.75" hidden="false" customHeight="false" outlineLevel="0" collapsed="false">
      <c r="A296" s="56" t="n">
        <v>35702</v>
      </c>
    </row>
    <row r="297" customFormat="false" ht="12.75" hidden="false" customHeight="false" outlineLevel="0" collapsed="false">
      <c r="A297" s="81" t="n">
        <v>35703</v>
      </c>
    </row>
    <row r="298" customFormat="false" ht="12.75" hidden="false" customHeight="false" outlineLevel="0" collapsed="false">
      <c r="A298" s="56" t="n">
        <v>35704</v>
      </c>
    </row>
    <row r="299" customFormat="false" ht="12.75" hidden="false" customHeight="false" outlineLevel="0" collapsed="false">
      <c r="A299" s="56" t="n">
        <v>35705</v>
      </c>
    </row>
    <row r="300" customFormat="false" ht="12.75" hidden="false" customHeight="false" outlineLevel="0" collapsed="false">
      <c r="A300" s="56" t="n">
        <v>35706</v>
      </c>
    </row>
    <row r="301" customFormat="false" ht="12.75" hidden="false" customHeight="false" outlineLevel="0" collapsed="false">
      <c r="A301" s="56" t="n">
        <v>35709</v>
      </c>
    </row>
    <row r="302" customFormat="false" ht="12.75" hidden="false" customHeight="false" outlineLevel="0" collapsed="false">
      <c r="A302" s="56" t="n">
        <v>35710</v>
      </c>
    </row>
    <row r="303" customFormat="false" ht="12.75" hidden="false" customHeight="false" outlineLevel="0" collapsed="false">
      <c r="A303" s="56" t="n">
        <v>35711</v>
      </c>
    </row>
    <row r="304" customFormat="false" ht="12.75" hidden="false" customHeight="false" outlineLevel="0" collapsed="false">
      <c r="A304" s="56" t="n">
        <v>35712</v>
      </c>
    </row>
    <row r="305" customFormat="false" ht="12.75" hidden="false" customHeight="false" outlineLevel="0" collapsed="false">
      <c r="A305" s="56" t="n">
        <v>35713</v>
      </c>
    </row>
    <row r="306" customFormat="false" ht="12.75" hidden="false" customHeight="false" outlineLevel="0" collapsed="false">
      <c r="A306" s="56" t="n">
        <v>35716</v>
      </c>
    </row>
    <row r="307" customFormat="false" ht="12.75" hidden="false" customHeight="false" outlineLevel="0" collapsed="false">
      <c r="A307" s="56" t="n">
        <v>35717</v>
      </c>
    </row>
    <row r="308" customFormat="false" ht="12.75" hidden="false" customHeight="false" outlineLevel="0" collapsed="false">
      <c r="A308" s="56" t="n">
        <v>35718</v>
      </c>
    </row>
    <row r="309" customFormat="false" ht="12.75" hidden="false" customHeight="false" outlineLevel="0" collapsed="false">
      <c r="A309" s="56" t="n">
        <v>35719</v>
      </c>
    </row>
    <row r="310" customFormat="false" ht="12.75" hidden="false" customHeight="false" outlineLevel="0" collapsed="false">
      <c r="A310" s="56" t="n">
        <v>35720</v>
      </c>
    </row>
    <row r="311" customFormat="false" ht="12.75" hidden="false" customHeight="false" outlineLevel="0" collapsed="false">
      <c r="A311" s="56" t="n">
        <v>35723</v>
      </c>
    </row>
    <row r="312" customFormat="false" ht="12.75" hidden="false" customHeight="false" outlineLevel="0" collapsed="false">
      <c r="A312" s="56" t="n">
        <v>35724</v>
      </c>
    </row>
    <row r="313" customFormat="false" ht="12.75" hidden="false" customHeight="false" outlineLevel="0" collapsed="false">
      <c r="A313" s="56" t="n">
        <v>35725</v>
      </c>
    </row>
    <row r="314" customFormat="false" ht="12.75" hidden="false" customHeight="false" outlineLevel="0" collapsed="false">
      <c r="A314" s="56" t="n">
        <v>35726</v>
      </c>
    </row>
    <row r="315" customFormat="false" ht="12.75" hidden="false" customHeight="false" outlineLevel="0" collapsed="false">
      <c r="A315" s="56" t="n">
        <v>35727</v>
      </c>
    </row>
    <row r="316" customFormat="false" ht="12.75" hidden="false" customHeight="false" outlineLevel="0" collapsed="false">
      <c r="A316" s="56" t="n">
        <v>35730</v>
      </c>
    </row>
    <row r="317" customFormat="false" ht="12.75" hidden="false" customHeight="false" outlineLevel="0" collapsed="false">
      <c r="A317" s="56" t="n">
        <v>35731</v>
      </c>
    </row>
    <row r="318" customFormat="false" ht="12.75" hidden="false" customHeight="false" outlineLevel="0" collapsed="false">
      <c r="A318" s="56" t="n">
        <v>35732</v>
      </c>
    </row>
    <row r="319" customFormat="false" ht="12.75" hidden="false" customHeight="false" outlineLevel="0" collapsed="false">
      <c r="A319" s="56" t="n">
        <v>35733</v>
      </c>
    </row>
    <row r="320" customFormat="false" ht="12.75" hidden="false" customHeight="false" outlineLevel="0" collapsed="false">
      <c r="A320" s="56" t="n">
        <v>35734</v>
      </c>
    </row>
    <row r="321" customFormat="false" ht="12.75" hidden="false" customHeight="false" outlineLevel="0" collapsed="false">
      <c r="A321" s="56" t="n">
        <v>35737</v>
      </c>
    </row>
    <row r="322" customFormat="false" ht="12.75" hidden="false" customHeight="false" outlineLevel="0" collapsed="false">
      <c r="A322" s="56" t="n">
        <v>35738</v>
      </c>
    </row>
    <row r="323" customFormat="false" ht="12.75" hidden="false" customHeight="false" outlineLevel="0" collapsed="false">
      <c r="A323" s="56" t="n">
        <v>35739</v>
      </c>
    </row>
    <row r="324" customFormat="false" ht="12.75" hidden="false" customHeight="false" outlineLevel="0" collapsed="false">
      <c r="A324" s="56" t="n">
        <v>35740</v>
      </c>
    </row>
    <row r="325" customFormat="false" ht="12.75" hidden="false" customHeight="false" outlineLevel="0" collapsed="false">
      <c r="A325" s="56" t="n">
        <v>35741</v>
      </c>
    </row>
    <row r="326" customFormat="false" ht="12.75" hidden="false" customHeight="false" outlineLevel="0" collapsed="false">
      <c r="A326" s="56" t="n">
        <v>35744</v>
      </c>
    </row>
    <row r="327" customFormat="false" ht="12.75" hidden="false" customHeight="false" outlineLevel="0" collapsed="false">
      <c r="A327" s="56" t="n">
        <v>35745</v>
      </c>
    </row>
    <row r="328" customFormat="false" ht="12.75" hidden="false" customHeight="false" outlineLevel="0" collapsed="false">
      <c r="A328" s="56" t="n">
        <v>35746</v>
      </c>
    </row>
    <row r="329" customFormat="false" ht="12.75" hidden="false" customHeight="false" outlineLevel="0" collapsed="false">
      <c r="A329" s="56" t="n">
        <v>35747</v>
      </c>
    </row>
    <row r="330" customFormat="false" ht="12.75" hidden="false" customHeight="false" outlineLevel="0" collapsed="false">
      <c r="A330" s="56" t="n">
        <v>35751</v>
      </c>
    </row>
    <row r="331" customFormat="false" ht="12.75" hidden="false" customHeight="false" outlineLevel="0" collapsed="false">
      <c r="A331" s="56" t="n">
        <v>35752</v>
      </c>
    </row>
    <row r="332" customFormat="false" ht="12.75" hidden="false" customHeight="false" outlineLevel="0" collapsed="false">
      <c r="A332" s="56" t="n">
        <v>35753</v>
      </c>
    </row>
    <row r="333" customFormat="false" ht="12.75" hidden="false" customHeight="false" outlineLevel="0" collapsed="false">
      <c r="A333" s="56" t="n">
        <v>35754</v>
      </c>
    </row>
    <row r="334" customFormat="false" ht="12.75" hidden="false" customHeight="false" outlineLevel="0" collapsed="false">
      <c r="A334" s="56" t="n">
        <v>35755</v>
      </c>
    </row>
    <row r="335" customFormat="false" ht="12.75" hidden="false" customHeight="false" outlineLevel="0" collapsed="false">
      <c r="A335" s="56" t="n">
        <v>35758</v>
      </c>
    </row>
    <row r="336" customFormat="false" ht="12.75" hidden="false" customHeight="false" outlineLevel="0" collapsed="false">
      <c r="A336" s="56" t="n">
        <v>35759</v>
      </c>
    </row>
    <row r="337" customFormat="false" ht="12.75" hidden="false" customHeight="false" outlineLevel="0" collapsed="false">
      <c r="A337" s="56" t="n">
        <v>35765</v>
      </c>
    </row>
    <row r="338" customFormat="false" ht="12.75" hidden="false" customHeight="false" outlineLevel="0" collapsed="false">
      <c r="A338" s="56" t="n">
        <v>35766</v>
      </c>
    </row>
    <row r="339" customFormat="false" ht="12.75" hidden="false" customHeight="false" outlineLevel="0" collapsed="false">
      <c r="A339" s="56" t="n">
        <v>35767</v>
      </c>
    </row>
    <row r="340" customFormat="false" ht="12.75" hidden="false" customHeight="false" outlineLevel="0" collapsed="false">
      <c r="A340" s="56" t="n">
        <v>35768</v>
      </c>
    </row>
    <row r="341" customFormat="false" ht="12.75" hidden="false" customHeight="false" outlineLevel="0" collapsed="false">
      <c r="A341" s="56" t="n">
        <v>35769</v>
      </c>
    </row>
    <row r="342" customFormat="false" ht="12.75" hidden="false" customHeight="false" outlineLevel="0" collapsed="false">
      <c r="A342" s="56" t="n">
        <v>35772</v>
      </c>
    </row>
    <row r="343" customFormat="false" ht="12.75" hidden="false" customHeight="false" outlineLevel="0" collapsed="false">
      <c r="A343" s="56" t="n">
        <v>35773</v>
      </c>
    </row>
    <row r="344" customFormat="false" ht="12.75" hidden="false" customHeight="false" outlineLevel="0" collapsed="false">
      <c r="A344" s="56" t="n">
        <v>35774</v>
      </c>
    </row>
    <row r="345" customFormat="false" ht="12.75" hidden="false" customHeight="false" outlineLevel="0" collapsed="false">
      <c r="A345" s="56" t="n">
        <v>35775</v>
      </c>
    </row>
    <row r="346" customFormat="false" ht="12.75" hidden="false" customHeight="false" outlineLevel="0" collapsed="false">
      <c r="A346" s="56" t="n">
        <v>35776</v>
      </c>
    </row>
    <row r="347" customFormat="false" ht="12.75" hidden="false" customHeight="false" outlineLevel="0" collapsed="false">
      <c r="A347" s="56" t="n">
        <v>35779</v>
      </c>
    </row>
    <row r="348" customFormat="false" ht="12.75" hidden="false" customHeight="false" outlineLevel="0" collapsed="false">
      <c r="A348" s="56" t="n">
        <v>35780</v>
      </c>
    </row>
    <row r="349" customFormat="false" ht="12.75" hidden="false" customHeight="false" outlineLevel="0" collapsed="false">
      <c r="A349" s="56" t="n">
        <v>35781</v>
      </c>
    </row>
    <row r="350" customFormat="false" ht="12.75" hidden="false" customHeight="false" outlineLevel="0" collapsed="false">
      <c r="A350" s="56" t="n">
        <v>35782</v>
      </c>
    </row>
    <row r="351" customFormat="false" ht="12.75" hidden="false" customHeight="false" outlineLevel="0" collapsed="false">
      <c r="A351" s="56" t="n">
        <v>35785</v>
      </c>
    </row>
    <row r="352" customFormat="false" ht="12.75" hidden="false" customHeight="false" outlineLevel="0" collapsed="false">
      <c r="A352" s="56" t="n">
        <v>35787</v>
      </c>
    </row>
    <row r="353" customFormat="false" ht="12.75" hidden="false" customHeight="false" outlineLevel="0" collapsed="false">
      <c r="A353" s="56" t="n">
        <v>35790</v>
      </c>
    </row>
    <row r="354" customFormat="false" ht="12.75" hidden="false" customHeight="false" outlineLevel="0" collapsed="false">
      <c r="A354" s="81" t="n">
        <v>35793</v>
      </c>
    </row>
    <row r="355" customFormat="false" ht="12.75" hidden="false" customHeight="false" outlineLevel="0" collapsed="false">
      <c r="A355" s="56" t="n">
        <v>35794</v>
      </c>
    </row>
    <row r="356" customFormat="false" ht="12.75" hidden="false" customHeight="false" outlineLevel="0" collapsed="false">
      <c r="A356" s="56" t="n">
        <v>35795</v>
      </c>
    </row>
    <row r="357" customFormat="false" ht="12.75" hidden="false" customHeight="false" outlineLevel="0" collapsed="false">
      <c r="A357" s="56" t="n">
        <v>35800</v>
      </c>
    </row>
    <row r="358" customFormat="false" ht="12.75" hidden="false" customHeight="false" outlineLevel="0" collapsed="false">
      <c r="A358" s="56" t="n">
        <v>35801</v>
      </c>
    </row>
    <row r="359" customFormat="false" ht="12.75" hidden="false" customHeight="false" outlineLevel="0" collapsed="false">
      <c r="A359" s="56" t="n">
        <v>35802</v>
      </c>
    </row>
    <row r="360" customFormat="false" ht="12.75" hidden="false" customHeight="false" outlineLevel="0" collapsed="false">
      <c r="A360" s="56" t="n">
        <v>35803</v>
      </c>
    </row>
    <row r="361" customFormat="false" ht="12.75" hidden="false" customHeight="false" outlineLevel="0" collapsed="false">
      <c r="A361" s="56" t="n">
        <v>35804</v>
      </c>
    </row>
    <row r="362" customFormat="false" ht="12.75" hidden="false" customHeight="false" outlineLevel="0" collapsed="false">
      <c r="A362" s="56" t="n">
        <v>35807</v>
      </c>
    </row>
    <row r="363" customFormat="false" ht="12.75" hidden="false" customHeight="false" outlineLevel="0" collapsed="false">
      <c r="A363" s="56" t="n">
        <v>35808</v>
      </c>
    </row>
    <row r="364" customFormat="false" ht="12.75" hidden="false" customHeight="false" outlineLevel="0" collapsed="false">
      <c r="A364" s="56" t="n">
        <v>35809</v>
      </c>
    </row>
    <row r="365" customFormat="false" ht="12.75" hidden="false" customHeight="false" outlineLevel="0" collapsed="false">
      <c r="A365" s="56" t="n">
        <v>35810</v>
      </c>
    </row>
    <row r="366" customFormat="false" ht="12.75" hidden="false" customHeight="false" outlineLevel="0" collapsed="false">
      <c r="A366" s="56" t="n">
        <v>35811</v>
      </c>
    </row>
    <row r="367" customFormat="false" ht="12.75" hidden="false" customHeight="false" outlineLevel="0" collapsed="false">
      <c r="A367" s="56" t="n">
        <v>35815</v>
      </c>
    </row>
    <row r="368" customFormat="false" ht="12.75" hidden="false" customHeight="false" outlineLevel="0" collapsed="false">
      <c r="A368" s="56" t="n">
        <v>35816</v>
      </c>
    </row>
    <row r="369" customFormat="false" ht="12.75" hidden="false" customHeight="false" outlineLevel="0" collapsed="false">
      <c r="A369" s="56" t="n">
        <v>35817</v>
      </c>
    </row>
    <row r="370" customFormat="false" ht="12.75" hidden="false" customHeight="false" outlineLevel="0" collapsed="false">
      <c r="A370" s="56" t="n">
        <v>35818</v>
      </c>
    </row>
    <row r="371" customFormat="false" ht="12.75" hidden="false" customHeight="false" outlineLevel="0" collapsed="false">
      <c r="A371" s="56" t="n">
        <v>35821</v>
      </c>
    </row>
    <row r="372" customFormat="false" ht="12.75" hidden="false" customHeight="false" outlineLevel="0" collapsed="false">
      <c r="A372" s="56" t="n">
        <v>35822</v>
      </c>
    </row>
    <row r="373" customFormat="false" ht="12.75" hidden="false" customHeight="false" outlineLevel="0" collapsed="false">
      <c r="A373" s="56" t="n">
        <v>35823</v>
      </c>
    </row>
    <row r="374" customFormat="false" ht="12.75" hidden="false" customHeight="false" outlineLevel="0" collapsed="false">
      <c r="A374" s="56" t="n">
        <v>35824</v>
      </c>
    </row>
    <row r="375" customFormat="false" ht="12.75" hidden="false" customHeight="false" outlineLevel="0" collapsed="false">
      <c r="A375" s="56" t="n">
        <v>35825</v>
      </c>
    </row>
    <row r="376" customFormat="false" ht="12.75" hidden="false" customHeight="false" outlineLevel="0" collapsed="false">
      <c r="A376" s="56" t="n">
        <v>35828</v>
      </c>
    </row>
    <row r="377" customFormat="false" ht="12.75" hidden="false" customHeight="false" outlineLevel="0" collapsed="false">
      <c r="A377" s="56" t="n">
        <v>35829</v>
      </c>
    </row>
    <row r="378" customFormat="false" ht="12.75" hidden="false" customHeight="false" outlineLevel="0" collapsed="false">
      <c r="A378" s="56" t="n">
        <v>35830</v>
      </c>
    </row>
    <row r="379" customFormat="false" ht="12.75" hidden="false" customHeight="false" outlineLevel="0" collapsed="false">
      <c r="A379" s="56" t="n">
        <v>35831</v>
      </c>
    </row>
    <row r="380" customFormat="false" ht="12.75" hidden="false" customHeight="false" outlineLevel="0" collapsed="false">
      <c r="A380" s="56" t="n">
        <v>35832</v>
      </c>
    </row>
    <row r="381" customFormat="false" ht="12.75" hidden="false" customHeight="false" outlineLevel="0" collapsed="false">
      <c r="A381" s="56" t="n">
        <v>35835</v>
      </c>
    </row>
    <row r="382" customFormat="false" ht="12.75" hidden="false" customHeight="false" outlineLevel="0" collapsed="false">
      <c r="A382" s="56" t="n">
        <v>35836</v>
      </c>
    </row>
    <row r="383" customFormat="false" ht="12.75" hidden="false" customHeight="false" outlineLevel="0" collapsed="false">
      <c r="A383" s="56" t="n">
        <v>35837</v>
      </c>
    </row>
    <row r="384" customFormat="false" ht="12.75" hidden="false" customHeight="false" outlineLevel="0" collapsed="false">
      <c r="A384" s="56" t="n">
        <v>35838</v>
      </c>
    </row>
    <row r="385" customFormat="false" ht="12.75" hidden="false" customHeight="false" outlineLevel="0" collapsed="false">
      <c r="A385" s="56" t="n">
        <v>35839</v>
      </c>
    </row>
    <row r="386" customFormat="false" ht="12.75" hidden="false" customHeight="false" outlineLevel="0" collapsed="false">
      <c r="A386" s="56" t="n">
        <v>35843</v>
      </c>
    </row>
    <row r="387" customFormat="false" ht="12.75" hidden="false" customHeight="false" outlineLevel="0" collapsed="false">
      <c r="A387" s="56" t="n">
        <v>35844</v>
      </c>
    </row>
    <row r="388" customFormat="false" ht="12.75" hidden="false" customHeight="false" outlineLevel="0" collapsed="false">
      <c r="A388" s="56" t="n">
        <v>35845</v>
      </c>
    </row>
    <row r="389" customFormat="false" ht="12.75" hidden="false" customHeight="false" outlineLevel="0" collapsed="false">
      <c r="A389" s="56" t="n">
        <v>35846</v>
      </c>
    </row>
    <row r="390" customFormat="false" ht="12.75" hidden="false" customHeight="false" outlineLevel="0" collapsed="false">
      <c r="A390" s="56" t="n">
        <v>35849</v>
      </c>
    </row>
    <row r="391" customFormat="false" ht="12.75" hidden="false" customHeight="false" outlineLevel="0" collapsed="false">
      <c r="A391" s="56" t="n">
        <v>35850</v>
      </c>
    </row>
    <row r="392" customFormat="false" ht="12.75" hidden="false" customHeight="false" outlineLevel="0" collapsed="false">
      <c r="A392" s="56" t="n">
        <v>35851</v>
      </c>
    </row>
    <row r="393" customFormat="false" ht="12.75" hidden="false" customHeight="false" outlineLevel="0" collapsed="false">
      <c r="A393" s="56" t="n">
        <v>35852</v>
      </c>
    </row>
    <row r="394" customFormat="false" ht="12.75" hidden="false" customHeight="false" outlineLevel="0" collapsed="false">
      <c r="A394" s="56" t="n">
        <v>35853</v>
      </c>
    </row>
    <row r="395" customFormat="false" ht="12.75" hidden="false" customHeight="false" outlineLevel="0" collapsed="false">
      <c r="A395" s="56" t="n">
        <v>35856</v>
      </c>
    </row>
    <row r="396" customFormat="false" ht="12.75" hidden="false" customHeight="false" outlineLevel="0" collapsed="false">
      <c r="A396" s="56" t="n">
        <v>35857</v>
      </c>
    </row>
    <row r="397" customFormat="false" ht="12.75" hidden="false" customHeight="false" outlineLevel="0" collapsed="false">
      <c r="A397" s="56" t="n">
        <v>35858</v>
      </c>
    </row>
    <row r="398" customFormat="false" ht="12.75" hidden="false" customHeight="false" outlineLevel="0" collapsed="false">
      <c r="A398" s="56" t="n">
        <v>35859</v>
      </c>
    </row>
    <row r="399" customFormat="false" ht="12.75" hidden="false" customHeight="false" outlineLevel="0" collapsed="false">
      <c r="A399" s="56" t="n">
        <v>35860</v>
      </c>
    </row>
    <row r="400" customFormat="false" ht="12.75" hidden="false" customHeight="false" outlineLevel="0" collapsed="false">
      <c r="A400" s="56" t="n">
        <v>35863</v>
      </c>
    </row>
    <row r="401" customFormat="false" ht="12.75" hidden="false" customHeight="false" outlineLevel="0" collapsed="false">
      <c r="A401" s="56" t="n">
        <v>35864</v>
      </c>
    </row>
    <row r="402" customFormat="false" ht="12.75" hidden="false" customHeight="false" outlineLevel="0" collapsed="false">
      <c r="A402" s="56" t="n">
        <v>35865</v>
      </c>
    </row>
    <row r="403" customFormat="false" ht="12.75" hidden="false" customHeight="false" outlineLevel="0" collapsed="false">
      <c r="A403" s="56" t="n">
        <v>35866</v>
      </c>
    </row>
    <row r="404" customFormat="false" ht="12.75" hidden="false" customHeight="false" outlineLevel="0" collapsed="false">
      <c r="A404" s="56" t="n">
        <v>35867</v>
      </c>
    </row>
    <row r="405" customFormat="false" ht="12.75" hidden="false" customHeight="false" outlineLevel="0" collapsed="false">
      <c r="A405" s="56" t="n">
        <v>35870</v>
      </c>
    </row>
    <row r="406" customFormat="false" ht="12.75" hidden="false" customHeight="false" outlineLevel="0" collapsed="false">
      <c r="A406" s="81" t="n">
        <v>35871</v>
      </c>
    </row>
    <row r="407" customFormat="false" ht="12.75" hidden="false" customHeight="false" outlineLevel="0" collapsed="false">
      <c r="A407" s="81" t="n">
        <v>35872</v>
      </c>
    </row>
    <row r="408" customFormat="false" ht="12.75" hidden="false" customHeight="false" outlineLevel="0" collapsed="false">
      <c r="A408" s="56" t="n">
        <v>35873</v>
      </c>
    </row>
    <row r="409" customFormat="false" ht="12.75" hidden="false" customHeight="false" outlineLevel="0" collapsed="false">
      <c r="A409" s="56" t="n">
        <v>35874</v>
      </c>
    </row>
    <row r="410" customFormat="false" ht="12.75" hidden="false" customHeight="false" outlineLevel="0" collapsed="false">
      <c r="A410" s="56" t="n">
        <v>35877</v>
      </c>
    </row>
    <row r="411" customFormat="false" ht="12.75" hidden="false" customHeight="false" outlineLevel="0" collapsed="false">
      <c r="A411" s="56" t="n">
        <v>35878</v>
      </c>
    </row>
    <row r="412" customFormat="false" ht="12.75" hidden="false" customHeight="false" outlineLevel="0" collapsed="false">
      <c r="A412" s="56" t="n">
        <v>35879</v>
      </c>
    </row>
    <row r="413" customFormat="false" ht="12.75" hidden="false" customHeight="false" outlineLevel="0" collapsed="false">
      <c r="A413" s="56" t="n">
        <v>35880</v>
      </c>
    </row>
    <row r="414" customFormat="false" ht="12.75" hidden="false" customHeight="false" outlineLevel="0" collapsed="false">
      <c r="A414" s="56" t="n">
        <v>35881</v>
      </c>
    </row>
    <row r="415" customFormat="false" ht="12.75" hidden="false" customHeight="false" outlineLevel="0" collapsed="false">
      <c r="A415" s="56" t="n">
        <v>35884</v>
      </c>
    </row>
    <row r="416" customFormat="false" ht="12.75" hidden="false" customHeight="false" outlineLevel="0" collapsed="false">
      <c r="A416" s="56" t="n">
        <v>35885</v>
      </c>
    </row>
    <row r="417" customFormat="false" ht="12.75" hidden="false" customHeight="false" outlineLevel="0" collapsed="false">
      <c r="A417" s="56" t="n">
        <v>35886</v>
      </c>
    </row>
    <row r="418" customFormat="false" ht="12.75" hidden="false" customHeight="false" outlineLevel="0" collapsed="false">
      <c r="A418" s="56" t="n">
        <v>35887</v>
      </c>
    </row>
    <row r="419" customFormat="false" ht="12.75" hidden="false" customHeight="false" outlineLevel="0" collapsed="false">
      <c r="A419" s="56" t="n">
        <v>35888</v>
      </c>
    </row>
    <row r="420" customFormat="false" ht="12.75" hidden="false" customHeight="false" outlineLevel="0" collapsed="false">
      <c r="A420" s="56" t="n">
        <v>35891</v>
      </c>
    </row>
    <row r="421" customFormat="false" ht="12.75" hidden="false" customHeight="false" outlineLevel="0" collapsed="false">
      <c r="A421" s="56" t="n">
        <v>35892</v>
      </c>
    </row>
    <row r="422" customFormat="false" ht="12.75" hidden="false" customHeight="false" outlineLevel="0" collapsed="false">
      <c r="A422" s="56" t="n">
        <v>35893</v>
      </c>
    </row>
    <row r="423" customFormat="false" ht="12.75" hidden="false" customHeight="false" outlineLevel="0" collapsed="false">
      <c r="A423" s="56" t="n">
        <v>35894</v>
      </c>
    </row>
    <row r="424" customFormat="false" ht="12.75" hidden="false" customHeight="false" outlineLevel="0" collapsed="false">
      <c r="A424" s="56" t="n">
        <v>35894</v>
      </c>
    </row>
    <row r="425" customFormat="false" ht="12.75" hidden="false" customHeight="false" outlineLevel="0" collapsed="false">
      <c r="A425" s="56" t="n">
        <v>35898</v>
      </c>
    </row>
    <row r="426" customFormat="false" ht="12.75" hidden="false" customHeight="false" outlineLevel="0" collapsed="false">
      <c r="A426" s="56" t="n">
        <v>35899</v>
      </c>
    </row>
    <row r="427" customFormat="false" ht="12.75" hidden="false" customHeight="false" outlineLevel="0" collapsed="false">
      <c r="A427" s="56" t="n">
        <v>35900</v>
      </c>
    </row>
    <row r="428" customFormat="false" ht="12.75" hidden="false" customHeight="false" outlineLevel="0" collapsed="false">
      <c r="A428" s="56" t="n">
        <v>35901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customFormat="false" ht="12.75" hidden="false" customHeight="false" outlineLevel="0" collapsed="false">
      <c r="A429" s="56" t="n">
        <v>35902</v>
      </c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customFormat="false" ht="12.75" hidden="false" customHeight="false" outlineLevel="0" collapsed="false">
      <c r="A430" s="56" t="n">
        <v>35905</v>
      </c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customFormat="false" ht="12.75" hidden="false" customHeight="false" outlineLevel="0" collapsed="false">
      <c r="A431" s="56" t="n">
        <v>35906</v>
      </c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customFormat="false" ht="12.75" hidden="false" customHeight="false" outlineLevel="0" collapsed="false">
      <c r="A432" s="56" t="n">
        <v>35907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customFormat="false" ht="12.75" hidden="false" customHeight="false" outlineLevel="0" collapsed="false">
      <c r="A433" s="56" t="n">
        <v>35908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customFormat="false" ht="12.75" hidden="false" customHeight="false" outlineLevel="0" collapsed="false">
      <c r="A434" s="56" t="n">
        <v>35909</v>
      </c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customFormat="false" ht="12.75" hidden="false" customHeight="false" outlineLevel="0" collapsed="false">
      <c r="A435" s="56" t="n">
        <v>35912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customFormat="false" ht="12.75" hidden="false" customHeight="false" outlineLevel="0" collapsed="false">
      <c r="A436" s="56" t="n">
        <v>35913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customFormat="false" ht="12.75" hidden="false" customHeight="false" outlineLevel="0" collapsed="false">
      <c r="A437" s="56" t="n">
        <v>35914</v>
      </c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customFormat="false" ht="12.75" hidden="false" customHeight="false" outlineLevel="0" collapsed="false">
      <c r="A438" s="56" t="n">
        <v>35915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customFormat="false" ht="12.75" hidden="false" customHeight="false" outlineLevel="0" collapsed="false">
      <c r="A439" s="56" t="n">
        <v>35916</v>
      </c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customFormat="false" ht="12.75" hidden="false" customHeight="false" outlineLevel="0" collapsed="false">
      <c r="A440" s="56" t="n">
        <v>35919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customFormat="false" ht="12.75" hidden="false" customHeight="false" outlineLevel="0" collapsed="false">
      <c r="A441" s="56" t="n">
        <v>35920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customFormat="false" ht="12.75" hidden="false" customHeight="false" outlineLevel="0" collapsed="false">
      <c r="A442" s="56" t="n">
        <v>35921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customFormat="false" ht="12.75" hidden="false" customHeight="false" outlineLevel="0" collapsed="false">
      <c r="A443" s="56" t="n">
        <v>35922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customFormat="false" ht="12.75" hidden="false" customHeight="false" outlineLevel="0" collapsed="false">
      <c r="A444" s="56" t="n">
        <v>35923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customFormat="false" ht="12.75" hidden="false" customHeight="false" outlineLevel="0" collapsed="false">
      <c r="A445" s="56" t="n">
        <v>35926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customFormat="false" ht="12.75" hidden="false" customHeight="false" outlineLevel="0" collapsed="false">
      <c r="A446" s="56" t="n">
        <v>35927</v>
      </c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customFormat="false" ht="12.75" hidden="false" customHeight="false" outlineLevel="0" collapsed="false">
      <c r="A447" s="56" t="n">
        <v>35928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customFormat="false" ht="12.75" hidden="false" customHeight="false" outlineLevel="0" collapsed="false">
      <c r="A448" s="56" t="n">
        <v>35929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customFormat="false" ht="12.75" hidden="false" customHeight="false" outlineLevel="0" collapsed="false">
      <c r="A449" s="56" t="n">
        <v>35930</v>
      </c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customFormat="false" ht="12.75" hidden="false" customHeight="false" outlineLevel="0" collapsed="false">
      <c r="A450" s="56" t="n">
        <v>35933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customFormat="false" ht="12.75" hidden="false" customHeight="false" outlineLevel="0" collapsed="false">
      <c r="A451" s="56" t="n">
        <v>35934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customFormat="false" ht="12.75" hidden="false" customHeight="false" outlineLevel="0" collapsed="false">
      <c r="A452" s="56" t="n">
        <v>35935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customFormat="false" ht="12.75" hidden="false" customHeight="false" outlineLevel="0" collapsed="false">
      <c r="A453" s="56" t="n">
        <v>35936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customFormat="false" ht="12.75" hidden="false" customHeight="false" outlineLevel="0" collapsed="false">
      <c r="A454" s="56" t="n">
        <v>35937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customFormat="false" ht="12.75" hidden="false" customHeight="false" outlineLevel="0" collapsed="false">
      <c r="A455" s="56" t="n">
        <v>35941</v>
      </c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customFormat="false" ht="12.75" hidden="false" customHeight="false" outlineLevel="0" collapsed="false">
      <c r="A456" s="56" t="n">
        <v>35942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customFormat="false" ht="12.75" hidden="false" customHeight="false" outlineLevel="0" collapsed="false">
      <c r="A457" s="56" t="n">
        <v>35943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customFormat="false" ht="12.75" hidden="false" customHeight="false" outlineLevel="0" collapsed="false">
      <c r="A458" s="56" t="n">
        <v>35944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customFormat="false" ht="12.75" hidden="false" customHeight="false" outlineLevel="0" collapsed="false">
      <c r="A459" s="56" t="n">
        <v>35947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customFormat="false" ht="12.75" hidden="false" customHeight="false" outlineLevel="0" collapsed="false">
      <c r="A460" s="56" t="n">
        <v>35948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customFormat="false" ht="12.75" hidden="false" customHeight="false" outlineLevel="0" collapsed="false">
      <c r="A461" s="56" t="n">
        <v>35949</v>
      </c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customFormat="false" ht="12.75" hidden="false" customHeight="false" outlineLevel="0" collapsed="false">
      <c r="A462" s="56" t="n">
        <v>35950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customFormat="false" ht="12.75" hidden="false" customHeight="false" outlineLevel="0" collapsed="false">
      <c r="A463" s="56" t="n">
        <v>35951</v>
      </c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customFormat="false" ht="12.75" hidden="false" customHeight="false" outlineLevel="0" collapsed="false">
      <c r="A464" s="56" t="n">
        <v>35954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customFormat="false" ht="12.75" hidden="false" customHeight="false" outlineLevel="0" collapsed="false">
      <c r="A465" s="56" t="n">
        <v>35955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customFormat="false" ht="12.75" hidden="false" customHeight="false" outlineLevel="0" collapsed="false">
      <c r="A466" s="56" t="n">
        <v>35956</v>
      </c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customFormat="false" ht="12.75" hidden="false" customHeight="false" outlineLevel="0" collapsed="false">
      <c r="A467" s="56" t="n">
        <v>35957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customFormat="false" ht="12.75" hidden="false" customHeight="false" outlineLevel="0" collapsed="false">
      <c r="A468" s="56" t="n">
        <v>35958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customFormat="false" ht="12.75" hidden="false" customHeight="false" outlineLevel="0" collapsed="false">
      <c r="A469" s="56" t="n">
        <v>35961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customFormat="false" ht="12.75" hidden="false" customHeight="false" outlineLevel="0" collapsed="false">
      <c r="A470" s="56" t="n">
        <v>35962</v>
      </c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customFormat="false" ht="12.75" hidden="false" customHeight="false" outlineLevel="0" collapsed="false">
      <c r="A471" s="56" t="n">
        <v>35963</v>
      </c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customFormat="false" ht="12.75" hidden="false" customHeight="false" outlineLevel="0" collapsed="false">
      <c r="A472" s="56" t="n">
        <v>35964</v>
      </c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customFormat="false" ht="12.75" hidden="false" customHeight="false" outlineLevel="0" collapsed="false">
      <c r="A473" s="56" t="n">
        <v>35965</v>
      </c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customFormat="false" ht="12.75" hidden="false" customHeight="false" outlineLevel="0" collapsed="false">
      <c r="A474" s="56" t="n">
        <v>35968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customFormat="false" ht="12.75" hidden="false" customHeight="false" outlineLevel="0" collapsed="false">
      <c r="A475" s="56" t="n">
        <v>35969</v>
      </c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customFormat="false" ht="12.75" hidden="false" customHeight="false" outlineLevel="0" collapsed="false">
      <c r="A476" s="56" t="n">
        <v>35970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customFormat="false" ht="12.75" hidden="false" customHeight="false" outlineLevel="0" collapsed="false">
      <c r="A477" s="56" t="n">
        <v>35971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customFormat="false" ht="12.75" hidden="false" customHeight="false" outlineLevel="0" collapsed="false">
      <c r="A478" s="56" t="n">
        <v>35972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customFormat="false" ht="12.75" hidden="false" customHeight="false" outlineLevel="0" collapsed="false">
      <c r="A479" s="56" t="n">
        <v>35975</v>
      </c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customFormat="false" ht="12.75" hidden="false" customHeight="false" outlineLevel="0" collapsed="false">
      <c r="A480" s="56" t="n">
        <v>35976</v>
      </c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customFormat="false" ht="12.75" hidden="false" customHeight="false" outlineLevel="0" collapsed="false">
      <c r="A481" s="56" t="n">
        <v>35977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customFormat="false" ht="12.75" hidden="false" customHeight="false" outlineLevel="0" collapsed="false">
      <c r="A482" s="56" t="n">
        <v>35978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customFormat="false" ht="12.75" hidden="false" customHeight="false" outlineLevel="0" collapsed="false">
      <c r="A483" s="56" t="n">
        <v>35982</v>
      </c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customFormat="false" ht="12.75" hidden="false" customHeight="false" outlineLevel="0" collapsed="false">
      <c r="A484" s="56" t="n">
        <v>35983</v>
      </c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customFormat="false" ht="12.75" hidden="false" customHeight="false" outlineLevel="0" collapsed="false">
      <c r="A485" s="56" t="n">
        <v>35984</v>
      </c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customFormat="false" ht="12.75" hidden="false" customHeight="false" outlineLevel="0" collapsed="false">
      <c r="A486" s="56" t="n">
        <v>35985</v>
      </c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</row>
    <row r="487" customFormat="false" ht="12.75" hidden="false" customHeight="false" outlineLevel="0" collapsed="false">
      <c r="A487" s="56" t="n">
        <v>35986</v>
      </c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</row>
    <row r="488" customFormat="false" ht="12.75" hidden="false" customHeight="false" outlineLevel="0" collapsed="false">
      <c r="A488" s="56" t="n">
        <v>35989</v>
      </c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</row>
    <row r="489" customFormat="false" ht="12.75" hidden="false" customHeight="false" outlineLevel="0" collapsed="false">
      <c r="A489" s="56" t="n">
        <v>35990</v>
      </c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</row>
    <row r="490" customFormat="false" ht="12.75" hidden="false" customHeight="false" outlineLevel="0" collapsed="false">
      <c r="A490" s="56" t="n">
        <v>35991</v>
      </c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</row>
    <row r="491" customFormat="false" ht="12.75" hidden="false" customHeight="false" outlineLevel="0" collapsed="false">
      <c r="A491" s="56" t="n">
        <v>35992</v>
      </c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</row>
    <row r="492" customFormat="false" ht="12.75" hidden="false" customHeight="false" outlineLevel="0" collapsed="false">
      <c r="A492" s="56" t="n">
        <v>35993</v>
      </c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</row>
    <row r="493" customFormat="false" ht="12.75" hidden="false" customHeight="false" outlineLevel="0" collapsed="false">
      <c r="A493" s="56" t="n">
        <v>35996</v>
      </c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</row>
    <row r="494" customFormat="false" ht="12.75" hidden="false" customHeight="false" outlineLevel="0" collapsed="false">
      <c r="A494" s="56" t="n">
        <v>35997</v>
      </c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</row>
    <row r="495" customFormat="false" ht="12.75" hidden="false" customHeight="false" outlineLevel="0" collapsed="false">
      <c r="A495" s="56" t="n">
        <v>35998</v>
      </c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</row>
    <row r="496" customFormat="false" ht="12.75" hidden="false" customHeight="false" outlineLevel="0" collapsed="false">
      <c r="A496" s="56" t="n">
        <v>35999</v>
      </c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</row>
    <row r="497" customFormat="false" ht="12.75" hidden="false" customHeight="false" outlineLevel="0" collapsed="false">
      <c r="A497" s="56" t="n">
        <v>36000</v>
      </c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</row>
    <row r="498" customFormat="false" ht="12.75" hidden="false" customHeight="false" outlineLevel="0" collapsed="false">
      <c r="A498" s="56" t="n">
        <v>36003</v>
      </c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</row>
    <row r="499" customFormat="false" ht="12.75" hidden="false" customHeight="false" outlineLevel="0" collapsed="false">
      <c r="A499" s="56" t="n">
        <v>36004</v>
      </c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</row>
    <row r="500" customFormat="false" ht="12.75" hidden="false" customHeight="false" outlineLevel="0" collapsed="false">
      <c r="A500" s="56" t="n">
        <v>36005</v>
      </c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</row>
    <row r="501" customFormat="false" ht="12.75" hidden="false" customHeight="false" outlineLevel="0" collapsed="false">
      <c r="A501" s="56" t="n">
        <v>36006</v>
      </c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</row>
    <row r="502" customFormat="false" ht="12.75" hidden="false" customHeight="false" outlineLevel="0" collapsed="false">
      <c r="A502" s="56" t="n">
        <v>36007</v>
      </c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</row>
    <row r="503" customFormat="false" ht="12.75" hidden="false" customHeight="false" outlineLevel="0" collapsed="false">
      <c r="A503" s="56" t="n">
        <v>36010</v>
      </c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</row>
    <row r="504" customFormat="false" ht="12.75" hidden="false" customHeight="false" outlineLevel="0" collapsed="false">
      <c r="A504" s="56" t="n">
        <v>36011</v>
      </c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</row>
    <row r="505" customFormat="false" ht="12.75" hidden="false" customHeight="false" outlineLevel="0" collapsed="false">
      <c r="A505" s="56" t="n">
        <v>36012</v>
      </c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</row>
    <row r="506" customFormat="false" ht="12.75" hidden="false" customHeight="false" outlineLevel="0" collapsed="false">
      <c r="A506" s="56" t="n">
        <v>36013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</row>
    <row r="507" customFormat="false" ht="12.75" hidden="false" customHeight="false" outlineLevel="0" collapsed="false">
      <c r="A507" s="56" t="n">
        <v>36014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</row>
    <row r="508" customFormat="false" ht="12.75" hidden="false" customHeight="false" outlineLevel="0" collapsed="false">
      <c r="A508" s="56" t="n">
        <v>36017</v>
      </c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</row>
    <row r="509" customFormat="false" ht="12.75" hidden="false" customHeight="false" outlineLevel="0" collapsed="false">
      <c r="A509" s="56" t="n">
        <v>36018</v>
      </c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</row>
    <row r="510" customFormat="false" ht="12.75" hidden="false" customHeight="false" outlineLevel="0" collapsed="false">
      <c r="A510" s="56" t="n">
        <v>36019</v>
      </c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</row>
    <row r="511" customFormat="false" ht="12.75" hidden="false" customHeight="false" outlineLevel="0" collapsed="false">
      <c r="A511" s="56" t="n">
        <v>36020</v>
      </c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</row>
    <row r="512" customFormat="false" ht="12.75" hidden="false" customHeight="false" outlineLevel="0" collapsed="false">
      <c r="A512" s="56" t="n">
        <v>36021</v>
      </c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</row>
    <row r="513" customFormat="false" ht="12.75" hidden="false" customHeight="false" outlineLevel="0" collapsed="false">
      <c r="A513" s="56" t="n">
        <v>36024</v>
      </c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</row>
    <row r="514" customFormat="false" ht="12.75" hidden="false" customHeight="false" outlineLevel="0" collapsed="false">
      <c r="A514" s="56" t="n">
        <v>36025</v>
      </c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</row>
    <row r="515" customFormat="false" ht="12.75" hidden="false" customHeight="false" outlineLevel="0" collapsed="false">
      <c r="A515" s="56" t="n">
        <v>36026</v>
      </c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</row>
    <row r="516" customFormat="false" ht="12.75" hidden="false" customHeight="false" outlineLevel="0" collapsed="false">
      <c r="A516" s="56" t="n">
        <v>36027</v>
      </c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</row>
    <row r="517" customFormat="false" ht="12.75" hidden="false" customHeight="false" outlineLevel="0" collapsed="false">
      <c r="A517" s="56" t="n">
        <v>36028</v>
      </c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</row>
    <row r="518" customFormat="false" ht="12.75" hidden="false" customHeight="false" outlineLevel="0" collapsed="false">
      <c r="A518" s="56" t="n">
        <v>36031</v>
      </c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</row>
    <row r="519" customFormat="false" ht="12.75" hidden="false" customHeight="false" outlineLevel="0" collapsed="false">
      <c r="A519" s="56" t="n">
        <v>36032</v>
      </c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</row>
    <row r="520" customFormat="false" ht="12.75" hidden="false" customHeight="false" outlineLevel="0" collapsed="false">
      <c r="A520" s="56" t="n">
        <v>36033</v>
      </c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</row>
    <row r="521" customFormat="false" ht="12.75" hidden="false" customHeight="false" outlineLevel="0" collapsed="false">
      <c r="A521" s="56" t="n">
        <v>36034</v>
      </c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</row>
    <row r="522" customFormat="false" ht="12.75" hidden="false" customHeight="false" outlineLevel="0" collapsed="false">
      <c r="A522" s="56" t="n">
        <v>36035</v>
      </c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</row>
    <row r="523" customFormat="false" ht="12.75" hidden="false" customHeight="false" outlineLevel="0" collapsed="false">
      <c r="A523" s="56" t="n">
        <v>36038</v>
      </c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</row>
    <row r="524" customFormat="false" ht="12.75" hidden="false" customHeight="false" outlineLevel="0" collapsed="false">
      <c r="A524" s="56" t="n">
        <v>36039</v>
      </c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</row>
    <row r="525" customFormat="false" ht="12.75" hidden="false" customHeight="false" outlineLevel="0" collapsed="false">
      <c r="A525" s="56" t="n">
        <v>36040</v>
      </c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</row>
    <row r="526" customFormat="false" ht="12.75" hidden="false" customHeight="false" outlineLevel="0" collapsed="false">
      <c r="A526" s="56" t="n">
        <v>36041</v>
      </c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</row>
    <row r="527" customFormat="false" ht="12.75" hidden="false" customHeight="false" outlineLevel="0" collapsed="false">
      <c r="A527" s="56" t="n">
        <v>36042</v>
      </c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</row>
    <row r="528" customFormat="false" ht="12.75" hidden="false" customHeight="false" outlineLevel="0" collapsed="false">
      <c r="A528" s="56" t="n">
        <v>36046</v>
      </c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</row>
    <row r="529" customFormat="false" ht="12.75" hidden="false" customHeight="false" outlineLevel="0" collapsed="false">
      <c r="A529" s="56" t="n">
        <v>36047</v>
      </c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</row>
    <row r="530" customFormat="false" ht="12.75" hidden="false" customHeight="false" outlineLevel="0" collapsed="false">
      <c r="A530" s="56" t="n">
        <v>36048</v>
      </c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</row>
    <row r="531" customFormat="false" ht="12.75" hidden="false" customHeight="false" outlineLevel="0" collapsed="false">
      <c r="A531" s="56" t="n">
        <v>36052</v>
      </c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</row>
    <row r="532" customFormat="false" ht="12.75" hidden="false" customHeight="false" outlineLevel="0" collapsed="false">
      <c r="A532" s="56" t="n">
        <v>36053</v>
      </c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</row>
    <row r="533" customFormat="false" ht="12.75" hidden="false" customHeight="false" outlineLevel="0" collapsed="false">
      <c r="A533" s="56" t="n">
        <v>36054</v>
      </c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</row>
    <row r="534" customFormat="false" ht="12.75" hidden="false" customHeight="false" outlineLevel="0" collapsed="false">
      <c r="A534" s="56" t="n">
        <v>36055</v>
      </c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</row>
    <row r="535" customFormat="false" ht="12.75" hidden="false" customHeight="false" outlineLevel="0" collapsed="false">
      <c r="A535" s="56" t="n">
        <v>36056</v>
      </c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</row>
    <row r="536" customFormat="false" ht="12.75" hidden="false" customHeight="false" outlineLevel="0" collapsed="false">
      <c r="A536" s="56" t="n">
        <v>36059</v>
      </c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</row>
    <row r="537" customFormat="false" ht="12.75" hidden="false" customHeight="false" outlineLevel="0" collapsed="false">
      <c r="A537" s="56" t="n">
        <v>36060</v>
      </c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</row>
    <row r="538" customFormat="false" ht="12.75" hidden="false" customHeight="false" outlineLevel="0" collapsed="false">
      <c r="A538" s="56" t="n">
        <v>36061</v>
      </c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</row>
    <row r="539" customFormat="false" ht="12.75" hidden="false" customHeight="false" outlineLevel="0" collapsed="false">
      <c r="A539" s="56" t="n">
        <v>36062</v>
      </c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</row>
    <row r="540" customFormat="false" ht="12.75" hidden="false" customHeight="false" outlineLevel="0" collapsed="false">
      <c r="A540" s="56" t="n">
        <v>36063</v>
      </c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</row>
    <row r="541" customFormat="false" ht="12.75" hidden="false" customHeight="false" outlineLevel="0" collapsed="false">
      <c r="A541" s="56" t="n">
        <v>36066</v>
      </c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</row>
    <row r="542" customFormat="false" ht="12.75" hidden="false" customHeight="false" outlineLevel="0" collapsed="false">
      <c r="A542" s="56" t="n">
        <v>36067</v>
      </c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</row>
    <row r="543" customFormat="false" ht="12.75" hidden="false" customHeight="false" outlineLevel="0" collapsed="false">
      <c r="A543" s="56" t="n">
        <v>36068</v>
      </c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</row>
    <row r="544" customFormat="false" ht="12.75" hidden="false" customHeight="false" outlineLevel="0" collapsed="false">
      <c r="A544" s="56" t="n">
        <v>36069</v>
      </c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</row>
    <row r="545" customFormat="false" ht="12.75" hidden="false" customHeight="false" outlineLevel="0" collapsed="false">
      <c r="A545" s="56" t="n">
        <v>36070</v>
      </c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</row>
    <row r="546" customFormat="false" ht="12.75" hidden="false" customHeight="false" outlineLevel="0" collapsed="false">
      <c r="A546" s="56" t="n">
        <v>36074</v>
      </c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</row>
    <row r="547" customFormat="false" ht="12.75" hidden="false" customHeight="false" outlineLevel="0" collapsed="false">
      <c r="A547" s="56" t="n">
        <v>36075</v>
      </c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</row>
    <row r="548" customFormat="false" ht="12.75" hidden="false" customHeight="false" outlineLevel="0" collapsed="false">
      <c r="A548" s="56" t="n">
        <v>36076</v>
      </c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</row>
    <row r="549" customFormat="false" ht="12.75" hidden="false" customHeight="false" outlineLevel="0" collapsed="false">
      <c r="A549" s="56" t="n">
        <v>36077</v>
      </c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</row>
    <row r="550" customFormat="false" ht="12.75" hidden="false" customHeight="false" outlineLevel="0" collapsed="false">
      <c r="A550" s="56" t="n">
        <v>36080</v>
      </c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</row>
    <row r="551" customFormat="false" ht="12.75" hidden="false" customHeight="false" outlineLevel="0" collapsed="false">
      <c r="A551" s="56" t="n">
        <v>36081</v>
      </c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</row>
    <row r="552" customFormat="false" ht="12.75" hidden="false" customHeight="false" outlineLevel="0" collapsed="false">
      <c r="A552" s="56" t="n">
        <v>36082</v>
      </c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</row>
    <row r="553" customFormat="false" ht="12.75" hidden="false" customHeight="false" outlineLevel="0" collapsed="false">
      <c r="A553" s="56" t="n">
        <v>36083</v>
      </c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</row>
    <row r="554" customFormat="false" ht="12.75" hidden="false" customHeight="false" outlineLevel="0" collapsed="false">
      <c r="A554" s="56" t="n">
        <v>36084</v>
      </c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</row>
    <row r="555" customFormat="false" ht="12.75" hidden="false" customHeight="false" outlineLevel="0" collapsed="false">
      <c r="A555" s="56" t="n">
        <v>36087</v>
      </c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</row>
    <row r="556" customFormat="false" ht="12.75" hidden="false" customHeight="false" outlineLevel="0" collapsed="false">
      <c r="A556" s="56" t="n">
        <v>36088</v>
      </c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</row>
    <row r="557" customFormat="false" ht="12.75" hidden="false" customHeight="false" outlineLevel="0" collapsed="false">
      <c r="A557" s="56" t="n">
        <v>36089</v>
      </c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</row>
    <row r="558" customFormat="false" ht="12.75" hidden="false" customHeight="false" outlineLevel="0" collapsed="false">
      <c r="A558" s="56" t="n">
        <v>36090</v>
      </c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</row>
    <row r="559" customFormat="false" ht="12.75" hidden="false" customHeight="false" outlineLevel="0" collapsed="false">
      <c r="A559" s="56" t="n">
        <v>36091</v>
      </c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</row>
    <row r="560" customFormat="false" ht="12.75" hidden="false" customHeight="false" outlineLevel="0" collapsed="false">
      <c r="A560" s="56" t="n">
        <v>36094</v>
      </c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</row>
    <row r="561" customFormat="false" ht="12.75" hidden="false" customHeight="false" outlineLevel="0" collapsed="false">
      <c r="A561" s="56" t="n">
        <v>36095</v>
      </c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</row>
    <row r="562" customFormat="false" ht="12.75" hidden="false" customHeight="false" outlineLevel="0" collapsed="false">
      <c r="A562" s="56" t="n">
        <v>36096</v>
      </c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</row>
    <row r="563" customFormat="false" ht="12.75" hidden="false" customHeight="false" outlineLevel="0" collapsed="false">
      <c r="A563" s="56" t="n">
        <v>36097</v>
      </c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</row>
    <row r="564" customFormat="false" ht="12.75" hidden="false" customHeight="false" outlineLevel="0" collapsed="false">
      <c r="A564" s="56" t="n">
        <v>36098</v>
      </c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</row>
    <row r="565" customFormat="false" ht="12.75" hidden="false" customHeight="false" outlineLevel="0" collapsed="false">
      <c r="A565" s="56" t="n">
        <v>36101</v>
      </c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</row>
    <row r="566" customFormat="false" ht="12.75" hidden="false" customHeight="false" outlineLevel="0" collapsed="false">
      <c r="A566" s="56" t="n">
        <v>36102</v>
      </c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</row>
    <row r="567" customFormat="false" ht="12.75" hidden="false" customHeight="false" outlineLevel="0" collapsed="false">
      <c r="A567" s="56" t="n">
        <v>36103</v>
      </c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</row>
    <row r="568" customFormat="false" ht="12.75" hidden="false" customHeight="false" outlineLevel="0" collapsed="false">
      <c r="A568" s="56" t="n">
        <v>36104</v>
      </c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</row>
    <row r="569" customFormat="false" ht="12.75" hidden="false" customHeight="false" outlineLevel="0" collapsed="false">
      <c r="A569" s="56" t="n">
        <v>36105</v>
      </c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</row>
    <row r="570" customFormat="false" ht="12.75" hidden="false" customHeight="false" outlineLevel="0" collapsed="false">
      <c r="A570" s="56" t="n">
        <v>36108</v>
      </c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</row>
    <row r="571" customFormat="false" ht="12.75" hidden="false" customHeight="false" outlineLevel="0" collapsed="false">
      <c r="A571" s="56" t="n">
        <v>36110</v>
      </c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</row>
    <row r="572" customFormat="false" ht="12.75" hidden="false" customHeight="false" outlineLevel="0" collapsed="false">
      <c r="A572" s="56" t="n">
        <v>36111</v>
      </c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</row>
    <row r="573" customFormat="false" ht="12.75" hidden="false" customHeight="false" outlineLevel="0" collapsed="false">
      <c r="A573" s="56" t="n">
        <v>36112</v>
      </c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</row>
    <row r="574" customFormat="false" ht="12.75" hidden="false" customHeight="false" outlineLevel="0" collapsed="false">
      <c r="A574" s="56" t="n">
        <v>36115</v>
      </c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</row>
    <row r="575" customFormat="false" ht="12.75" hidden="false" customHeight="false" outlineLevel="0" collapsed="false">
      <c r="A575" s="56" t="n">
        <v>36116</v>
      </c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</row>
    <row r="576" customFormat="false" ht="12.75" hidden="false" customHeight="false" outlineLevel="0" collapsed="false">
      <c r="A576" s="56" t="n">
        <v>36117</v>
      </c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</row>
    <row r="577" customFormat="false" ht="12.75" hidden="false" customHeight="false" outlineLevel="0" collapsed="false">
      <c r="A577" s="56" t="n">
        <v>36118</v>
      </c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</row>
    <row r="578" customFormat="false" ht="12.75" hidden="false" customHeight="false" outlineLevel="0" collapsed="false">
      <c r="A578" s="56" t="n">
        <v>36119</v>
      </c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Q578" s="28" t="n">
        <v>2.19028571428571</v>
      </c>
      <c r="R578" s="28" t="n">
        <v>1.65936778471315</v>
      </c>
      <c r="S578" s="28" t="n">
        <v>2.23028571428571</v>
      </c>
      <c r="T578" s="28" t="n">
        <v>2.02778571428571</v>
      </c>
      <c r="U578" s="28" t="n">
        <v>1.93278571428571</v>
      </c>
      <c r="V578" s="28" t="n">
        <v>1.79528571428571</v>
      </c>
      <c r="W578" s="28" t="n">
        <v>2.04028571428571</v>
      </c>
      <c r="X578" s="28" t="n">
        <v>2.17028571428571</v>
      </c>
      <c r="Y578" s="28" t="n">
        <v>2.24278571428571</v>
      </c>
      <c r="Z578" s="28" t="n">
        <v>1.61028571428571</v>
      </c>
      <c r="AA578" s="28" t="n">
        <v>2.34528571428571</v>
      </c>
      <c r="AB578" s="28" t="n">
        <v>2.45278571428571</v>
      </c>
      <c r="AC578" s="28" t="n">
        <v>2.08778571428571</v>
      </c>
    </row>
    <row r="579" customFormat="false" ht="12.75" hidden="false" customHeight="false" outlineLevel="0" collapsed="false">
      <c r="A579" s="56" t="n">
        <v>36122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Q579" s="28" t="n">
        <v>2.19028571428571</v>
      </c>
      <c r="R579" s="28" t="n">
        <v>1.65936778471315</v>
      </c>
      <c r="S579" s="28" t="n">
        <v>2.23028571428571</v>
      </c>
      <c r="T579" s="28" t="n">
        <v>2.02778571428571</v>
      </c>
      <c r="U579" s="28" t="n">
        <v>1.93278571428571</v>
      </c>
      <c r="V579" s="28" t="n">
        <v>1.79528571428571</v>
      </c>
      <c r="W579" s="28" t="n">
        <v>2.04028571428571</v>
      </c>
      <c r="X579" s="28" t="n">
        <v>2.17028571428571</v>
      </c>
      <c r="Y579" s="28" t="n">
        <v>2.24278571428571</v>
      </c>
      <c r="Z579" s="28" t="n">
        <v>1.61028571428571</v>
      </c>
      <c r="AA579" s="28" t="n">
        <v>2.34528571428571</v>
      </c>
      <c r="AB579" s="28" t="n">
        <v>2.45278571428571</v>
      </c>
      <c r="AC579" s="28" t="n">
        <v>2.08778571428571</v>
      </c>
    </row>
    <row r="580" customFormat="false" ht="12.75" hidden="false" customHeight="false" outlineLevel="0" collapsed="false">
      <c r="A580" s="56" t="n">
        <v>36123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Q580" s="28" t="n">
        <v>2.19828571428571</v>
      </c>
      <c r="R580" s="28" t="n">
        <v>1.66703445137982</v>
      </c>
      <c r="S580" s="28" t="n">
        <v>2.23328571428571</v>
      </c>
      <c r="T580" s="28" t="n">
        <v>2.03453571428571</v>
      </c>
      <c r="U580" s="28" t="n">
        <v>1.94078571428571</v>
      </c>
      <c r="V580" s="28" t="n">
        <v>1.80328571428571</v>
      </c>
      <c r="W580" s="28" t="n">
        <v>2.06078571428571</v>
      </c>
      <c r="X580" s="28" t="n">
        <v>2.17828571428571</v>
      </c>
      <c r="Y580" s="28" t="n">
        <v>2.25078571428571</v>
      </c>
      <c r="Z580" s="28" t="n">
        <v>1.61828571428571</v>
      </c>
      <c r="AA580" s="28" t="n">
        <v>2.35328571428571</v>
      </c>
      <c r="AB580" s="28" t="n">
        <v>2.46078571428571</v>
      </c>
      <c r="AC580" s="28" t="n">
        <v>2.09578571428571</v>
      </c>
    </row>
    <row r="581" customFormat="false" ht="12.75" hidden="false" customHeight="false" outlineLevel="0" collapsed="false">
      <c r="A581" s="56" t="n">
        <v>36129</v>
      </c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Q581" s="28" t="n">
        <v>2.15571428571429</v>
      </c>
      <c r="R581" s="28" t="n">
        <v>1.57684824036869</v>
      </c>
      <c r="S581" s="28" t="n">
        <v>2.18571428571429</v>
      </c>
      <c r="T581" s="28" t="n">
        <v>1.99321428571429</v>
      </c>
      <c r="U581" s="28" t="n">
        <v>1.89821428571429</v>
      </c>
      <c r="V581" s="28" t="n">
        <v>1.76571428571429</v>
      </c>
      <c r="W581" s="28" t="n">
        <v>2.01821428571429</v>
      </c>
      <c r="X581" s="28" t="n">
        <v>2.13571428571429</v>
      </c>
      <c r="Y581" s="28" t="n">
        <v>2.20821428571429</v>
      </c>
      <c r="Z581" s="28" t="n">
        <v>1.58571428571429</v>
      </c>
      <c r="AA581" s="28" t="n">
        <v>2.30571428571429</v>
      </c>
      <c r="AB581" s="28" t="n">
        <v>2.41071428571429</v>
      </c>
      <c r="AC581" s="28" t="n">
        <v>2.04821428571429</v>
      </c>
    </row>
    <row r="582" customFormat="false" ht="12.75" hidden="false" customHeight="false" outlineLevel="0" collapsed="false">
      <c r="A582" s="56" t="n">
        <v>36130</v>
      </c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Q582" s="28" t="n">
        <v>2.17328571428571</v>
      </c>
      <c r="R582" s="28" t="n">
        <v>1.60556252608298</v>
      </c>
      <c r="S582" s="28" t="n">
        <v>2.20328571428571</v>
      </c>
      <c r="T582" s="28" t="n">
        <v>2.01078571428571</v>
      </c>
      <c r="U582" s="28" t="n">
        <v>1.92078571428571</v>
      </c>
      <c r="V582" s="28" t="n">
        <v>1.78328571428571</v>
      </c>
      <c r="W582" s="28" t="n">
        <v>2.03578571428571</v>
      </c>
      <c r="X582" s="28" t="n">
        <v>2.15328571428571</v>
      </c>
      <c r="Y582" s="28" t="n">
        <v>2.23078571428571</v>
      </c>
      <c r="Z582" s="28" t="n">
        <v>1.60328571428571</v>
      </c>
      <c r="AA582" s="28" t="n">
        <v>2.32328571428571</v>
      </c>
      <c r="AB582" s="28" t="n">
        <v>2.42828571428571</v>
      </c>
      <c r="AC582" s="28" t="n">
        <v>2.06578571428571</v>
      </c>
    </row>
    <row r="583" customFormat="false" ht="12.75" hidden="false" customHeight="false" outlineLevel="0" collapsed="false">
      <c r="A583" s="56" t="n">
        <v>36131</v>
      </c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Q583" s="28" t="n">
        <v>2.16957142857143</v>
      </c>
      <c r="R583" s="28" t="n">
        <v>1.5837495199225</v>
      </c>
      <c r="S583" s="28" t="n">
        <v>2.19957142857143</v>
      </c>
      <c r="T583" s="28" t="n">
        <v>2.00707142857143</v>
      </c>
      <c r="U583" s="28" t="n">
        <v>1.91707142857143</v>
      </c>
      <c r="V583" s="28" t="n">
        <v>1.77957142857143</v>
      </c>
      <c r="W583" s="28" t="n">
        <v>2.03207142857143</v>
      </c>
      <c r="X583" s="28" t="n">
        <v>2.14957142857143</v>
      </c>
      <c r="Y583" s="28" t="n">
        <v>2.22707142857143</v>
      </c>
      <c r="Z583" s="28" t="n">
        <v>1.60957142857143</v>
      </c>
      <c r="AA583" s="28" t="n">
        <v>2.31957142857143</v>
      </c>
      <c r="AB583" s="28" t="n">
        <v>2.42457142857143</v>
      </c>
      <c r="AC583" s="28" t="n">
        <v>2.06207142857143</v>
      </c>
    </row>
    <row r="584" customFormat="false" ht="12.75" hidden="false" customHeight="false" outlineLevel="0" collapsed="false">
      <c r="A584" s="56" t="n">
        <v>36132</v>
      </c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Q584" s="28" t="n">
        <v>2.16914285714286</v>
      </c>
      <c r="R584" s="28" t="n">
        <v>1.60233438117234</v>
      </c>
      <c r="S584" s="28" t="n">
        <v>2.17664285714286</v>
      </c>
      <c r="T584" s="28" t="n">
        <v>1.99914285714286</v>
      </c>
      <c r="U584" s="28" t="n">
        <v>1.94914285714286</v>
      </c>
      <c r="V584" s="28" t="n">
        <v>1.78914285714286</v>
      </c>
      <c r="W584" s="28" t="n">
        <v>2.02914285714286</v>
      </c>
      <c r="X584" s="28" t="n">
        <v>2.14914285714286</v>
      </c>
      <c r="Y584" s="28" t="n">
        <v>2.24414285714286</v>
      </c>
      <c r="Z584" s="28" t="n">
        <v>1.60914285714286</v>
      </c>
      <c r="AA584" s="28" t="n">
        <v>2.31914285714286</v>
      </c>
      <c r="AB584" s="28" t="n">
        <v>2.42414285714286</v>
      </c>
      <c r="AC584" s="28" t="n">
        <v>2.05914285714286</v>
      </c>
    </row>
    <row r="585" customFormat="false" ht="12.75" hidden="false" customHeight="false" outlineLevel="0" collapsed="false">
      <c r="A585" s="56" t="n">
        <v>36133</v>
      </c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Q585" s="28" t="n">
        <v>2.17342857142857</v>
      </c>
      <c r="R585" s="28" t="n">
        <v>1.64610801254092</v>
      </c>
      <c r="S585" s="28" t="n">
        <v>2.18092857142857</v>
      </c>
      <c r="T585" s="28" t="n">
        <v>2.01592857142857</v>
      </c>
      <c r="U585" s="28" t="n">
        <v>1.92092857142857</v>
      </c>
      <c r="V585" s="28" t="n">
        <v>1.79842857142857</v>
      </c>
      <c r="W585" s="28" t="n">
        <v>2.03092857142857</v>
      </c>
      <c r="X585" s="28" t="n">
        <v>2.15342857142857</v>
      </c>
      <c r="Y585" s="28" t="n">
        <v>2.23092857142857</v>
      </c>
      <c r="Z585" s="28" t="n">
        <v>1.61342857142857</v>
      </c>
      <c r="AA585" s="28" t="n">
        <v>2.32342857142857</v>
      </c>
      <c r="AB585" s="28" t="n">
        <v>2.42842857142857</v>
      </c>
      <c r="AC585" s="28" t="n">
        <v>2.07342857142857</v>
      </c>
    </row>
    <row r="586" customFormat="false" ht="12.75" hidden="false" customHeight="false" outlineLevel="0" collapsed="false">
      <c r="A586" s="56" t="n">
        <v>36136</v>
      </c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Q586" s="28" t="n">
        <v>2.18042857142857</v>
      </c>
      <c r="R586" s="28" t="n">
        <v>1.63128462953505</v>
      </c>
      <c r="S586" s="28" t="n">
        <v>2.18792857142857</v>
      </c>
      <c r="T586" s="28" t="n">
        <v>2.02292857142857</v>
      </c>
      <c r="U586" s="28" t="n">
        <v>1.92542857142857</v>
      </c>
      <c r="V586" s="28" t="n">
        <v>1.80042857142857</v>
      </c>
      <c r="W586" s="28" t="n">
        <v>2.03792857142857</v>
      </c>
      <c r="X586" s="28" t="n">
        <v>2.16042857142857</v>
      </c>
      <c r="Y586" s="28" t="n">
        <v>2.23542857142857</v>
      </c>
      <c r="Z586" s="28" t="n">
        <v>1.66042857142857</v>
      </c>
      <c r="AA586" s="28" t="n">
        <v>2.32792857142857</v>
      </c>
      <c r="AB586" s="28" t="n">
        <v>2.43542857142857</v>
      </c>
      <c r="AC586" s="28" t="n">
        <v>2.08042857142857</v>
      </c>
    </row>
    <row r="587" customFormat="false" ht="12.75" hidden="false" customHeight="false" outlineLevel="0" collapsed="false">
      <c r="A587" s="56" t="n">
        <v>36137</v>
      </c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Q587" s="28" t="n">
        <v>2.16528571428571</v>
      </c>
      <c r="R587" s="28" t="n">
        <v>1.6370326751006</v>
      </c>
      <c r="S587" s="28" t="n">
        <v>2.17278571428571</v>
      </c>
      <c r="T587" s="28" t="n">
        <v>2.01278571428571</v>
      </c>
      <c r="U587" s="28" t="n">
        <v>1.91028571428571</v>
      </c>
      <c r="V587" s="28" t="n">
        <v>1.78528571428571</v>
      </c>
      <c r="W587" s="28" t="n">
        <v>2.02278571428571</v>
      </c>
      <c r="X587" s="28" t="n">
        <v>2.14528571428571</v>
      </c>
      <c r="Y587" s="28" t="n">
        <v>2.23528571428571</v>
      </c>
      <c r="Z587" s="28" t="n">
        <v>1.62528571428571</v>
      </c>
      <c r="AA587" s="28" t="n">
        <v>2.31278571428571</v>
      </c>
      <c r="AB587" s="28" t="n">
        <v>2.42028571428571</v>
      </c>
      <c r="AC587" s="28" t="n">
        <v>2.06903571428571</v>
      </c>
    </row>
    <row r="588" customFormat="false" ht="12.75" hidden="false" customHeight="false" outlineLevel="0" collapsed="false">
      <c r="A588" s="56" t="n">
        <v>36138</v>
      </c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Q588" s="28" t="n">
        <v>2.16185714285714</v>
      </c>
      <c r="R588" s="28" t="n">
        <v>1.6529313955468</v>
      </c>
      <c r="S588" s="28" t="n">
        <v>2.16435714285714</v>
      </c>
      <c r="T588" s="28" t="n">
        <v>1.97685714285714</v>
      </c>
      <c r="U588" s="28" t="n">
        <v>1.91685714285714</v>
      </c>
      <c r="V588" s="28" t="n">
        <v>1.79685714285714</v>
      </c>
      <c r="W588" s="28" t="n">
        <v>2.01935714285714</v>
      </c>
      <c r="X588" s="28" t="n">
        <v>2.14185714285714</v>
      </c>
      <c r="Y588" s="28" t="n">
        <v>2.32185714285714</v>
      </c>
      <c r="Z588" s="28" t="n">
        <v>1.66185714285714</v>
      </c>
      <c r="AA588" s="28" t="n">
        <v>2.30935714285714</v>
      </c>
      <c r="AB588" s="28" t="n">
        <v>2.41685714285714</v>
      </c>
      <c r="AC588" s="28" t="n">
        <v>2.04685714285714</v>
      </c>
    </row>
    <row r="589" customFormat="false" ht="12.75" hidden="false" customHeight="false" outlineLevel="0" collapsed="false">
      <c r="A589" s="56" t="n">
        <v>36139</v>
      </c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Q589" s="28" t="n">
        <v>2.15014285714286</v>
      </c>
      <c r="R589" s="28" t="n">
        <v>1.63950282411823</v>
      </c>
      <c r="S589" s="28" t="n">
        <v>2.15264285714286</v>
      </c>
      <c r="T589" s="28" t="n">
        <v>1.97014285714286</v>
      </c>
      <c r="U589" s="28" t="n">
        <v>1.90014285714286</v>
      </c>
      <c r="V589" s="28" t="n">
        <v>1.78514285714286</v>
      </c>
      <c r="W589" s="28" t="n">
        <v>2.00764285714286</v>
      </c>
      <c r="X589" s="28" t="n">
        <v>2.13014285714286</v>
      </c>
      <c r="Y589" s="28" t="n">
        <v>2.24014285714286</v>
      </c>
      <c r="Z589" s="28" t="n">
        <v>1.65014285714286</v>
      </c>
      <c r="AA589" s="28" t="n">
        <v>2.29764285714286</v>
      </c>
      <c r="AB589" s="28" t="n">
        <v>2.40514285714286</v>
      </c>
      <c r="AC589" s="28" t="n">
        <v>2.03514285714286</v>
      </c>
    </row>
    <row r="590" customFormat="false" ht="12.75" hidden="false" customHeight="false" outlineLevel="0" collapsed="false">
      <c r="A590" s="56" t="n">
        <v>36143</v>
      </c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Q590" s="28" t="n">
        <v>2.15057142857143</v>
      </c>
      <c r="R590" s="28" t="n">
        <v>1.63310801254092</v>
      </c>
      <c r="S590" s="28" t="n">
        <v>2.15307142857143</v>
      </c>
      <c r="T590" s="28" t="n">
        <v>2.00307142857143</v>
      </c>
      <c r="U590" s="28" t="n">
        <v>1.89557142857143</v>
      </c>
      <c r="V590" s="28" t="n">
        <v>1.79057142857143</v>
      </c>
      <c r="W590" s="28" t="n">
        <v>2.00807142857143</v>
      </c>
      <c r="X590" s="28" t="n">
        <v>2.13057142857143</v>
      </c>
      <c r="Y590" s="28" t="n">
        <v>2.22057142857143</v>
      </c>
      <c r="Z590" s="28" t="n">
        <v>1.61057142857143</v>
      </c>
      <c r="AA590" s="28" t="n">
        <v>2.29807142857143</v>
      </c>
      <c r="AB590" s="28" t="n">
        <v>2.40557142857143</v>
      </c>
      <c r="AC590" s="28" t="n">
        <v>2.06057142857143</v>
      </c>
    </row>
    <row r="591" customFormat="false" ht="12.75" hidden="false" customHeight="false" outlineLevel="0" collapsed="false">
      <c r="A591" s="56" t="n">
        <v>36144</v>
      </c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Q591" s="28" t="n">
        <v>2.15057142857143</v>
      </c>
      <c r="R591" s="28" t="n">
        <v>1.66722492757029</v>
      </c>
      <c r="S591" s="28" t="n">
        <v>2.15307142857143</v>
      </c>
      <c r="T591" s="28" t="n">
        <v>2.00682142857143</v>
      </c>
      <c r="U591" s="28" t="n">
        <v>1.90557142857143</v>
      </c>
      <c r="V591" s="28" t="n">
        <v>1.80057142857143</v>
      </c>
      <c r="W591" s="28" t="n">
        <v>2.00807142857143</v>
      </c>
      <c r="X591" s="28" t="n">
        <v>2.13057142857143</v>
      </c>
      <c r="Y591" s="28" t="n">
        <v>2.23557142857143</v>
      </c>
      <c r="Z591" s="28" t="n">
        <v>1.62147142857143</v>
      </c>
      <c r="AA591" s="28" t="n">
        <v>2.29807142857143</v>
      </c>
      <c r="AB591" s="28" t="n">
        <v>2.40557142857143</v>
      </c>
      <c r="AC591" s="28" t="n">
        <v>2.06557142857143</v>
      </c>
    </row>
    <row r="592" customFormat="false" ht="12.75" hidden="false" customHeight="false" outlineLevel="0" collapsed="false">
      <c r="A592" s="56" t="n">
        <v>36145</v>
      </c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Q592" s="28" t="n">
        <v>2.15328571428571</v>
      </c>
      <c r="R592" s="28" t="n">
        <v>1.68358597929633</v>
      </c>
      <c r="S592" s="28" t="n">
        <v>2.15578571428571</v>
      </c>
      <c r="T592" s="28" t="n">
        <v>2.00953571428571</v>
      </c>
      <c r="U592" s="28" t="n">
        <v>1.90828571428571</v>
      </c>
      <c r="V592" s="28" t="n">
        <v>1.81328571428571</v>
      </c>
      <c r="W592" s="28" t="n">
        <v>2.01328571428571</v>
      </c>
      <c r="X592" s="28" t="n">
        <v>2.13328571428571</v>
      </c>
      <c r="Y592" s="28" t="n">
        <v>2.23828571428571</v>
      </c>
      <c r="Z592" s="28" t="n">
        <v>1.66328571428571</v>
      </c>
      <c r="AA592" s="28" t="n">
        <v>2.30078571428571</v>
      </c>
      <c r="AB592" s="28" t="n">
        <v>2.40828571428571</v>
      </c>
      <c r="AC592" s="28" t="n">
        <v>2.06828571428571</v>
      </c>
    </row>
    <row r="593" customFormat="false" ht="12.75" hidden="false" customHeight="false" outlineLevel="0" collapsed="false">
      <c r="A593" s="56" t="n">
        <v>36146</v>
      </c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Q593" s="28" t="n">
        <v>2.16414285714286</v>
      </c>
      <c r="R593" s="28" t="n">
        <v>1.70026650515935</v>
      </c>
      <c r="S593" s="28" t="n">
        <v>2.16914285714286</v>
      </c>
      <c r="T593" s="28" t="n">
        <v>1.99414285714286</v>
      </c>
      <c r="U593" s="28" t="n">
        <v>1.92914285714286</v>
      </c>
      <c r="V593" s="28" t="n">
        <v>1.82414285714286</v>
      </c>
      <c r="W593" s="28" t="n">
        <v>2.02414285714286</v>
      </c>
      <c r="X593" s="28" t="n">
        <v>2.14414285714286</v>
      </c>
      <c r="Y593" s="28" t="n">
        <v>2.25414285714286</v>
      </c>
      <c r="Z593" s="28" t="n">
        <v>1.69414285714286</v>
      </c>
      <c r="AA593" s="28" t="n">
        <v>2.31164285714286</v>
      </c>
      <c r="AB593" s="28" t="n">
        <v>2.41914285714286</v>
      </c>
      <c r="AC593" s="28" t="n">
        <v>2.04914285714286</v>
      </c>
    </row>
    <row r="594" customFormat="false" ht="12.75" hidden="false" customHeight="false" outlineLevel="0" collapsed="false">
      <c r="A594" s="56" t="n">
        <v>36147</v>
      </c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Q594" s="28" t="n">
        <v>2.16571428571429</v>
      </c>
      <c r="R594" s="28" t="n">
        <v>1.70108988816522</v>
      </c>
      <c r="S594" s="28" t="n">
        <v>2.17071428571429</v>
      </c>
      <c r="T594" s="28" t="n">
        <v>1.98571428571429</v>
      </c>
      <c r="U594" s="28" t="n">
        <v>1.92571428571429</v>
      </c>
      <c r="V594" s="28" t="n">
        <v>1.82071428571429</v>
      </c>
      <c r="W594" s="28" t="n">
        <v>2.02571428571429</v>
      </c>
      <c r="X594" s="28" t="n">
        <v>2.14571428571429</v>
      </c>
      <c r="Y594" s="28" t="n">
        <v>2.23571428571429</v>
      </c>
      <c r="Z594" s="28" t="n">
        <v>1.77571428571429</v>
      </c>
      <c r="AA594" s="28" t="n">
        <v>2.31321428571429</v>
      </c>
      <c r="AB594" s="28" t="n">
        <v>2.42071428571429</v>
      </c>
      <c r="AC594" s="28" t="n">
        <v>2.05571428571429</v>
      </c>
    </row>
    <row r="595" customFormat="false" ht="12.75" hidden="false" customHeight="false" outlineLevel="0" collapsed="false">
      <c r="A595" s="56" t="n">
        <v>36150</v>
      </c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Q595" s="28" t="n">
        <v>2.14442857142857</v>
      </c>
      <c r="R595" s="28" t="n">
        <v>1.68</v>
      </c>
      <c r="S595" s="28" t="n">
        <v>2.14942857142857</v>
      </c>
      <c r="T595" s="28" t="n">
        <v>1.96442857142857</v>
      </c>
      <c r="U595" s="28" t="n">
        <v>1.90442857142857</v>
      </c>
      <c r="V595" s="28" t="n">
        <v>1.79942857142857</v>
      </c>
      <c r="W595" s="28" t="n">
        <v>2.00442857142857</v>
      </c>
      <c r="X595" s="28" t="n">
        <v>2.12442857142857</v>
      </c>
      <c r="Y595" s="28" t="n">
        <v>2.21442857142857</v>
      </c>
      <c r="Z595" s="28" t="n">
        <v>1.75442857142857</v>
      </c>
      <c r="AA595" s="28" t="n">
        <v>2.28942857142857</v>
      </c>
      <c r="AB595" s="28" t="n">
        <v>2.39942857142857</v>
      </c>
      <c r="AC595" s="28" t="n">
        <v>2.03442857142857</v>
      </c>
    </row>
    <row r="596" customFormat="false" ht="12.75" hidden="false" customHeight="false" outlineLevel="0" collapsed="false">
      <c r="A596" s="56" t="n">
        <v>36151</v>
      </c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Q596" s="28" t="n">
        <v>2.15571428571429</v>
      </c>
      <c r="R596" s="28" t="n">
        <v>1.69</v>
      </c>
      <c r="S596" s="28" t="n">
        <v>2.15821428571429</v>
      </c>
      <c r="T596" s="28" t="n">
        <v>1.97571428571429</v>
      </c>
      <c r="U596" s="28" t="n">
        <v>1.91571428571429</v>
      </c>
      <c r="V596" s="28" t="n">
        <v>1.81071428571429</v>
      </c>
      <c r="W596" s="28" t="n">
        <v>2.01571428571429</v>
      </c>
      <c r="X596" s="28" t="n">
        <v>2.13571428571429</v>
      </c>
      <c r="Y596" s="28" t="n">
        <v>2.22571428571429</v>
      </c>
      <c r="Z596" s="28" t="n">
        <v>1.76571428571429</v>
      </c>
      <c r="AA596" s="28" t="n">
        <v>2.30071428571429</v>
      </c>
      <c r="AB596" s="28" t="n">
        <v>2.40571428571429</v>
      </c>
      <c r="AC596" s="28" t="n">
        <v>2.04571428571429</v>
      </c>
    </row>
    <row r="597" customFormat="false" ht="12.75" hidden="false" customHeight="false" outlineLevel="0" collapsed="false">
      <c r="A597" s="56" t="n">
        <v>36152</v>
      </c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Q597" s="28" t="n">
        <v>2.12928571428571</v>
      </c>
      <c r="R597" s="28" t="n">
        <v>1.65393921328458</v>
      </c>
      <c r="S597" s="28" t="n">
        <v>2.12978571428571</v>
      </c>
      <c r="T597" s="28" t="n">
        <v>1.94928571428571</v>
      </c>
      <c r="U597" s="28" t="n">
        <v>1.88928571428571</v>
      </c>
      <c r="V597" s="28" t="n">
        <v>1.77428571428571</v>
      </c>
      <c r="W597" s="28" t="n">
        <v>1.98928571428571</v>
      </c>
      <c r="X597" s="28" t="n">
        <v>2.10928571428571</v>
      </c>
      <c r="Y597" s="28" t="n">
        <v>2.19928571428571</v>
      </c>
      <c r="Z597" s="28" t="n">
        <v>1.67928571428571</v>
      </c>
      <c r="AA597" s="28" t="n">
        <v>2.27928571428571</v>
      </c>
      <c r="AB597" s="28" t="n">
        <v>2.37928571428571</v>
      </c>
      <c r="AC597" s="28" t="n">
        <v>2.02928571428571</v>
      </c>
    </row>
    <row r="598" customFormat="false" ht="12.75" hidden="false" customHeight="false" outlineLevel="0" collapsed="false">
      <c r="A598" s="56" t="n">
        <v>36153</v>
      </c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Q598" s="28" t="n">
        <v>2.12928571428571</v>
      </c>
      <c r="R598" s="28" t="n">
        <v>1.65393921328458</v>
      </c>
      <c r="S598" s="28" t="n">
        <v>2.12978571428571</v>
      </c>
      <c r="T598" s="28" t="n">
        <v>1.94928571428571</v>
      </c>
      <c r="U598" s="28" t="n">
        <v>1.88928571428571</v>
      </c>
      <c r="V598" s="28" t="n">
        <v>1.77428571428571</v>
      </c>
      <c r="W598" s="28" t="n">
        <v>1.98928571428571</v>
      </c>
      <c r="X598" s="28" t="n">
        <v>2.10928571428571</v>
      </c>
      <c r="Y598" s="28" t="n">
        <v>2.19928571428571</v>
      </c>
      <c r="Z598" s="28" t="n">
        <v>1.67928571428571</v>
      </c>
      <c r="AA598" s="28" t="n">
        <v>2.27928571428571</v>
      </c>
      <c r="AB598" s="28" t="n">
        <v>2.37928571428571</v>
      </c>
      <c r="AC598" s="28" t="n">
        <v>2.02928571428571</v>
      </c>
    </row>
    <row r="599" customFormat="false" ht="12.75" hidden="false" customHeight="false" outlineLevel="0" collapsed="false">
      <c r="A599" s="56" t="n">
        <v>36157</v>
      </c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Q599" s="28" t="n">
        <v>2.11471428571429</v>
      </c>
      <c r="R599" s="28" t="n">
        <v>1.63936778471315</v>
      </c>
      <c r="S599" s="28" t="n">
        <v>2.11471428571429</v>
      </c>
      <c r="T599" s="28" t="n">
        <v>1.93471428571429</v>
      </c>
      <c r="U599" s="28" t="n">
        <v>1.87471428571429</v>
      </c>
      <c r="V599" s="28" t="n">
        <v>1.77971428571429</v>
      </c>
      <c r="W599" s="28" t="n">
        <v>1.97471428571429</v>
      </c>
      <c r="X599" s="28" t="n">
        <v>2.09471428571429</v>
      </c>
      <c r="Y599" s="28" t="n">
        <v>2.18471428571429</v>
      </c>
      <c r="Z599" s="28" t="n">
        <v>1.66471428571429</v>
      </c>
      <c r="AA599" s="28" t="n">
        <v>2.25971428571429</v>
      </c>
      <c r="AB599" s="28" t="n">
        <v>2.36471428571429</v>
      </c>
      <c r="AC599" s="28" t="n">
        <v>2.01471428571429</v>
      </c>
    </row>
    <row r="600" customFormat="false" ht="12.75" hidden="false" customHeight="false" outlineLevel="0" collapsed="false">
      <c r="A600" s="56" t="n">
        <v>36158</v>
      </c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Q600" s="28" t="n">
        <v>2.108</v>
      </c>
      <c r="R600" s="28" t="n">
        <v>1.63265349899887</v>
      </c>
      <c r="S600" s="28" t="n">
        <v>2.1085</v>
      </c>
      <c r="T600" s="28" t="n">
        <v>1.933</v>
      </c>
      <c r="U600" s="28" t="n">
        <v>1.868</v>
      </c>
      <c r="V600" s="28" t="n">
        <v>1.7905</v>
      </c>
      <c r="W600" s="28" t="n">
        <v>1.968</v>
      </c>
      <c r="X600" s="28" t="n">
        <v>2.088</v>
      </c>
      <c r="Y600" s="28" t="n">
        <v>2.178</v>
      </c>
      <c r="Z600" s="28" t="n">
        <v>1.658</v>
      </c>
      <c r="AA600" s="28" t="n">
        <v>2.258</v>
      </c>
      <c r="AB600" s="28" t="n">
        <v>2.358</v>
      </c>
      <c r="AC600" s="28" t="n">
        <v>2.008</v>
      </c>
    </row>
    <row r="601" customFormat="false" ht="12.75" hidden="false" customHeight="false" outlineLevel="0" collapsed="false">
      <c r="A601" s="56" t="n">
        <v>36159</v>
      </c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Q601" s="28" t="n">
        <v>2.113</v>
      </c>
      <c r="R601" s="28" t="n">
        <v>1.63765349899887</v>
      </c>
      <c r="S601" s="28" t="n">
        <v>2.1135</v>
      </c>
      <c r="T601" s="28" t="n">
        <v>1.933</v>
      </c>
      <c r="U601" s="28" t="n">
        <v>1.873</v>
      </c>
      <c r="V601" s="28" t="n">
        <v>1.758</v>
      </c>
      <c r="W601" s="28" t="n">
        <v>1.973</v>
      </c>
      <c r="X601" s="28" t="n">
        <v>2.093</v>
      </c>
      <c r="Y601" s="28" t="n">
        <v>2.183</v>
      </c>
      <c r="Z601" s="28" t="n">
        <v>1.663</v>
      </c>
      <c r="AA601" s="28" t="n">
        <v>2.263</v>
      </c>
      <c r="AB601" s="28" t="n">
        <v>2.348</v>
      </c>
      <c r="AC601" s="28" t="n">
        <v>2.013</v>
      </c>
    </row>
    <row r="602" customFormat="false" ht="12.75" hidden="false" customHeight="false" outlineLevel="0" collapsed="false">
      <c r="A602" s="56" t="n">
        <v>36164</v>
      </c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Q602" s="28" t="n">
        <v>2.13214285714286</v>
      </c>
      <c r="R602" s="28" t="n">
        <v>1.7059613919159</v>
      </c>
      <c r="S602" s="28" t="n">
        <v>2.13264285714286</v>
      </c>
      <c r="T602" s="28" t="n">
        <v>1.95214285714286</v>
      </c>
      <c r="U602" s="28" t="n">
        <v>1.87714285714286</v>
      </c>
      <c r="V602" s="28" t="n">
        <v>1.78714285714286</v>
      </c>
      <c r="W602" s="28" t="n">
        <v>1.99214285714286</v>
      </c>
      <c r="X602" s="28" t="n">
        <v>2.11214285714286</v>
      </c>
      <c r="Y602" s="28" t="n">
        <v>2.20214285714286</v>
      </c>
      <c r="Z602" s="28" t="n">
        <v>1.68214285714286</v>
      </c>
      <c r="AA602" s="28" t="n">
        <v>2.28214285714286</v>
      </c>
      <c r="AB602" s="28" t="n">
        <v>2.36214285714286</v>
      </c>
      <c r="AC602" s="28" t="n">
        <v>2.03214285714286</v>
      </c>
    </row>
    <row r="603" customFormat="false" ht="12.75" hidden="false" customHeight="false" outlineLevel="0" collapsed="false">
      <c r="A603" s="56" t="n">
        <v>36165</v>
      </c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Q603" s="28" t="n">
        <v>2.11714285714286</v>
      </c>
      <c r="R603" s="28" t="n">
        <v>1.6909613919159</v>
      </c>
      <c r="S603" s="28" t="n">
        <v>2.11764285714286</v>
      </c>
      <c r="T603" s="28" t="n">
        <v>1.93714285714286</v>
      </c>
      <c r="U603" s="28" t="n">
        <v>1.86214285714286</v>
      </c>
      <c r="V603" s="28" t="n">
        <v>1.79714285714286</v>
      </c>
      <c r="W603" s="28" t="n">
        <v>1.97714285714286</v>
      </c>
      <c r="X603" s="28" t="n">
        <v>2.09714285714286</v>
      </c>
      <c r="Y603" s="28" t="n">
        <v>2.18714285714286</v>
      </c>
      <c r="Z603" s="28" t="n">
        <v>1.64714285714286</v>
      </c>
      <c r="AA603" s="28" t="n">
        <v>2.26714285714286</v>
      </c>
      <c r="AB603" s="28" t="n">
        <v>2.34714285714286</v>
      </c>
      <c r="AC603" s="28" t="n">
        <v>2.01714285714286</v>
      </c>
    </row>
    <row r="604" customFormat="false" ht="12.75" hidden="false" customHeight="false" outlineLevel="0" collapsed="false">
      <c r="A604" s="56" t="n">
        <v>36166</v>
      </c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Q604" s="28" t="n">
        <v>2.10857142857143</v>
      </c>
      <c r="R604" s="28" t="n">
        <v>1.68238996334447</v>
      </c>
      <c r="S604" s="28" t="n">
        <v>2.10907142857143</v>
      </c>
      <c r="T604" s="28" t="n">
        <v>1.92857142857143</v>
      </c>
      <c r="U604" s="28" t="n">
        <v>1.85357142857143</v>
      </c>
      <c r="V604" s="28" t="n">
        <v>1.78357142857143</v>
      </c>
      <c r="W604" s="28" t="n">
        <v>1.97357142857143</v>
      </c>
      <c r="X604" s="28" t="n">
        <v>2.08857142857143</v>
      </c>
      <c r="Y604" s="28" t="n">
        <v>2.17857142857143</v>
      </c>
      <c r="Z604" s="28" t="n">
        <v>1.88357142857143</v>
      </c>
      <c r="AA604" s="28" t="n">
        <v>2.25857142857143</v>
      </c>
      <c r="AB604" s="28" t="n">
        <v>2.33857142857143</v>
      </c>
      <c r="AC604" s="28" t="n">
        <v>2.00857142857143</v>
      </c>
    </row>
    <row r="605" customFormat="false" ht="12.75" hidden="false" customHeight="false" outlineLevel="0" collapsed="false">
      <c r="A605" s="56" t="n">
        <v>36167</v>
      </c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Q605" s="28" t="n">
        <v>2.09242857142857</v>
      </c>
      <c r="R605" s="28" t="n">
        <v>1.58242857142857</v>
      </c>
      <c r="S605" s="28" t="n">
        <v>2.09292857142857</v>
      </c>
      <c r="T605" s="28" t="n">
        <v>1.91242857142857</v>
      </c>
      <c r="U605" s="28" t="n">
        <v>1.85242857142857</v>
      </c>
      <c r="V605" s="28" t="n">
        <v>1.76742857142857</v>
      </c>
      <c r="W605" s="28" t="n">
        <v>1.95742857142857</v>
      </c>
      <c r="X605" s="28" t="n">
        <v>2.07242857142857</v>
      </c>
      <c r="Y605" s="28" t="n">
        <v>2.17242857142857</v>
      </c>
      <c r="Z605" s="28" t="n">
        <v>1.65242857142857</v>
      </c>
      <c r="AA605" s="28" t="n">
        <v>2.24242857142857</v>
      </c>
      <c r="AB605" s="28" t="n">
        <v>2.32242857142857</v>
      </c>
      <c r="AC605" s="28" t="n">
        <v>1.99242857142857</v>
      </c>
    </row>
    <row r="606" customFormat="false" ht="12.75" hidden="false" customHeight="false" outlineLevel="0" collapsed="false">
      <c r="A606" s="56" t="n">
        <v>36168</v>
      </c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Q606" s="28" t="n">
        <v>2.085</v>
      </c>
      <c r="R606" s="28" t="n">
        <v>1.575</v>
      </c>
      <c r="S606" s="28" t="n">
        <v>2.0855</v>
      </c>
      <c r="T606" s="28" t="n">
        <v>1.905</v>
      </c>
      <c r="U606" s="28" t="n">
        <v>1.845</v>
      </c>
      <c r="V606" s="28" t="n">
        <v>1.76</v>
      </c>
      <c r="W606" s="28" t="n">
        <v>1.95</v>
      </c>
      <c r="X606" s="28" t="n">
        <v>2.065</v>
      </c>
      <c r="Y606" s="28" t="n">
        <v>2.165</v>
      </c>
      <c r="Z606" s="28" t="n">
        <v>1.645</v>
      </c>
      <c r="AA606" s="28" t="n">
        <v>2.235</v>
      </c>
      <c r="AB606" s="28" t="n">
        <v>2.315</v>
      </c>
      <c r="AC606" s="28" t="n">
        <v>1.975</v>
      </c>
    </row>
    <row r="607" customFormat="false" ht="12.75" hidden="false" customHeight="false" outlineLevel="0" collapsed="false">
      <c r="A607" s="56" t="n">
        <v>36171</v>
      </c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Q607" s="28" t="n">
        <v>2.08585714285714</v>
      </c>
      <c r="R607" s="28" t="n">
        <v>1.57585714285714</v>
      </c>
      <c r="S607" s="28" t="n">
        <v>2.08635714285714</v>
      </c>
      <c r="T607" s="28" t="n">
        <v>1.90585714285714</v>
      </c>
      <c r="U607" s="28" t="n">
        <v>1.84585714285714</v>
      </c>
      <c r="V607" s="28" t="n">
        <v>1.76085714285714</v>
      </c>
      <c r="W607" s="28" t="n">
        <v>1.95335714285714</v>
      </c>
      <c r="X607" s="28" t="n">
        <v>2.06585714285714</v>
      </c>
      <c r="Y607" s="28" t="n">
        <v>2.16585714285714</v>
      </c>
      <c r="Z607" s="28" t="n">
        <v>1.64585714285714</v>
      </c>
      <c r="AA607" s="28" t="n">
        <v>2.22585714285714</v>
      </c>
      <c r="AB607" s="28" t="n">
        <v>2.31585714285714</v>
      </c>
      <c r="AC607" s="28" t="n">
        <v>1.97585714285714</v>
      </c>
    </row>
    <row r="608" customFormat="false" ht="12.75" hidden="false" customHeight="false" outlineLevel="0" collapsed="false">
      <c r="A608" s="56" t="n">
        <v>36172</v>
      </c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Q608" s="28" t="n">
        <v>2.10114285714286</v>
      </c>
      <c r="R608" s="28" t="n">
        <v>1.69533321280548</v>
      </c>
      <c r="S608" s="28" t="n">
        <v>2.10164285714286</v>
      </c>
      <c r="T608" s="28" t="n">
        <v>1.92114285714286</v>
      </c>
      <c r="U608" s="28" t="n">
        <v>1.86114285714286</v>
      </c>
      <c r="V608" s="28" t="n">
        <v>1.77614285714286</v>
      </c>
      <c r="W608" s="28" t="n">
        <v>1.96864285714286</v>
      </c>
      <c r="X608" s="28" t="n">
        <v>2.08114285714286</v>
      </c>
      <c r="Y608" s="28" t="n">
        <v>2.18114285714286</v>
      </c>
      <c r="Z608" s="28" t="n">
        <v>1.66114285714286</v>
      </c>
      <c r="AA608" s="28" t="n">
        <v>2.24114285714286</v>
      </c>
      <c r="AB608" s="28" t="n">
        <v>2.33114285714286</v>
      </c>
      <c r="AC608" s="28" t="n">
        <v>1.99114285714286</v>
      </c>
    </row>
    <row r="609" customFormat="false" ht="12.75" hidden="false" customHeight="false" outlineLevel="0" collapsed="false">
      <c r="A609" s="56" t="n">
        <v>36173</v>
      </c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Q609" s="28" t="n">
        <v>2.09628571428571</v>
      </c>
      <c r="R609" s="28" t="n">
        <v>1.7043369356095</v>
      </c>
      <c r="S609" s="28" t="n">
        <v>2.09878571428571</v>
      </c>
      <c r="T609" s="28" t="n">
        <v>1.91628571428571</v>
      </c>
      <c r="U609" s="28" t="n">
        <v>1.86128571428571</v>
      </c>
      <c r="V609" s="28" t="n">
        <v>1.77378571428571</v>
      </c>
      <c r="W609" s="28" t="n">
        <v>1.96128571428571</v>
      </c>
      <c r="X609" s="28" t="n">
        <v>2.07628571428571</v>
      </c>
      <c r="Y609" s="28" t="n">
        <v>2.18628571428571</v>
      </c>
      <c r="Z609" s="28" t="n">
        <v>1.65628571428571</v>
      </c>
      <c r="AA609" s="28" t="n">
        <v>2.23878571428571</v>
      </c>
      <c r="AB609" s="28" t="n">
        <v>2.32628571428571</v>
      </c>
      <c r="AC609" s="28" t="n">
        <v>1.98628571428571</v>
      </c>
    </row>
    <row r="610" customFormat="false" ht="12.75" hidden="false" customHeight="false" outlineLevel="0" collapsed="false">
      <c r="A610" s="56" t="n">
        <v>36174</v>
      </c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Q610" s="28" t="n">
        <v>2.10828571428571</v>
      </c>
      <c r="R610" s="28" t="n">
        <v>1.71776922984209</v>
      </c>
      <c r="S610" s="28" t="n">
        <v>2.11828571428571</v>
      </c>
      <c r="T610" s="28" t="n">
        <v>1.93828571428571</v>
      </c>
      <c r="U610" s="28" t="n">
        <v>1.87828571428571</v>
      </c>
      <c r="V610" s="28" t="n">
        <v>1.79328571428571</v>
      </c>
      <c r="W610" s="28" t="n">
        <v>1.97578571428571</v>
      </c>
      <c r="X610" s="28" t="n">
        <v>2.08828571428571</v>
      </c>
      <c r="Y610" s="28" t="n">
        <v>2.19328571428571</v>
      </c>
      <c r="Z610" s="28" t="n">
        <v>1.63828571428571</v>
      </c>
      <c r="AA610" s="28" t="n">
        <v>2.25078571428571</v>
      </c>
      <c r="AB610" s="28" t="n">
        <v>2.33828571428571</v>
      </c>
      <c r="AC610" s="28" t="n">
        <v>2.00328571428571</v>
      </c>
    </row>
    <row r="611" customFormat="false" ht="12.75" hidden="false" customHeight="false" outlineLevel="0" collapsed="false">
      <c r="A611" s="56" t="n">
        <v>36175</v>
      </c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Q611" s="28" t="n">
        <v>2.10828571428571</v>
      </c>
      <c r="R611" s="28" t="n">
        <v>1.71776922984209</v>
      </c>
      <c r="S611" s="28" t="n">
        <v>2.12078571428571</v>
      </c>
      <c r="T611" s="28" t="n">
        <v>1.93828571428571</v>
      </c>
      <c r="U611" s="28" t="n">
        <v>1.87828571428571</v>
      </c>
      <c r="V611" s="28" t="n">
        <v>1.79328571428571</v>
      </c>
      <c r="W611" s="28" t="n">
        <v>1.97578571428571</v>
      </c>
      <c r="X611" s="28" t="n">
        <v>2.08828571428571</v>
      </c>
      <c r="Y611" s="28" t="n">
        <v>2.19328571428571</v>
      </c>
      <c r="Z611" s="28" t="n">
        <v>1.63828571428571</v>
      </c>
      <c r="AA611" s="28" t="n">
        <v>2.25078571428571</v>
      </c>
      <c r="AB611" s="28" t="n">
        <v>2.33828571428571</v>
      </c>
      <c r="AC611" s="28" t="n">
        <v>2.00328571428571</v>
      </c>
    </row>
    <row r="612" customFormat="false" ht="12.75" hidden="false" customHeight="false" outlineLevel="0" collapsed="false">
      <c r="A612" s="56" t="n">
        <v>36179</v>
      </c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Q612" s="28" t="n">
        <v>2.10828571428571</v>
      </c>
      <c r="R612" s="28" t="n">
        <v>1.74027853685214</v>
      </c>
      <c r="S612" s="28" t="n">
        <v>2.12078571428571</v>
      </c>
      <c r="T612" s="28" t="n">
        <v>1.93828571428571</v>
      </c>
      <c r="U612" s="28" t="n">
        <v>1.87828571428571</v>
      </c>
      <c r="V612" s="28" t="n">
        <v>1.77828571428571</v>
      </c>
      <c r="W612" s="28" t="n">
        <v>1.97578571428571</v>
      </c>
      <c r="X612" s="28" t="n">
        <v>2.09328571428571</v>
      </c>
      <c r="Y612" s="28" t="n">
        <v>2.19</v>
      </c>
      <c r="Z612" s="28" t="n">
        <v>1.65828571428571</v>
      </c>
      <c r="AA612" s="28" t="n">
        <v>2.25078571428571</v>
      </c>
      <c r="AB612" s="28" t="n">
        <v>2.33828571428571</v>
      </c>
      <c r="AC612" s="28" t="n">
        <v>2.00328571428571</v>
      </c>
    </row>
    <row r="613" customFormat="false" ht="12.75" hidden="false" customHeight="false" outlineLevel="0" collapsed="false">
      <c r="A613" s="56" t="n">
        <v>36180</v>
      </c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Q613" s="28" t="n">
        <v>2.11457142857143</v>
      </c>
      <c r="R613" s="28" t="n">
        <v>1.72513567970929</v>
      </c>
      <c r="S613" s="28" t="n">
        <v>2.12707142857143</v>
      </c>
      <c r="T613" s="28" t="n">
        <v>1.94457142857143</v>
      </c>
      <c r="U613" s="28" t="n">
        <v>1.87957142857143</v>
      </c>
      <c r="V613" s="28" t="n">
        <v>1.78457142857143</v>
      </c>
      <c r="W613" s="28" t="n">
        <v>1.98207142857143</v>
      </c>
      <c r="X613" s="28" t="n">
        <v>2.09457142857143</v>
      </c>
      <c r="Y613" s="28" t="n">
        <v>2.19957142857143</v>
      </c>
      <c r="Z613" s="28" t="n">
        <v>1.66457142857143</v>
      </c>
      <c r="AA613" s="28" t="n">
        <v>2.25707142857143</v>
      </c>
      <c r="AB613" s="28" t="n">
        <v>2.34457142857143</v>
      </c>
      <c r="AC613" s="28" t="n">
        <v>2.00957142857143</v>
      </c>
    </row>
    <row r="614" customFormat="false" ht="12.75" hidden="false" customHeight="false" outlineLevel="0" collapsed="false">
      <c r="A614" s="56" t="n">
        <v>36181</v>
      </c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Q614" s="28" t="n">
        <v>2.145</v>
      </c>
      <c r="R614" s="28" t="n">
        <v>1.7445716967459</v>
      </c>
      <c r="S614" s="28" t="n">
        <v>2.165</v>
      </c>
      <c r="T614" s="28" t="n">
        <v>1.97</v>
      </c>
      <c r="U614" s="28" t="n">
        <v>1.915</v>
      </c>
      <c r="V614" s="28" t="n">
        <v>1.82</v>
      </c>
      <c r="W614" s="28" t="n">
        <v>2.0125</v>
      </c>
      <c r="X614" s="28" t="n">
        <v>2.13</v>
      </c>
      <c r="Y614" s="28" t="n">
        <v>2.23</v>
      </c>
      <c r="Z614" s="28" t="n">
        <v>1.715</v>
      </c>
      <c r="AA614" s="28" t="n">
        <v>2.2875</v>
      </c>
      <c r="AB614" s="28" t="n">
        <v>2.375</v>
      </c>
      <c r="AC614" s="28" t="n">
        <v>2.04</v>
      </c>
    </row>
    <row r="615" customFormat="false" ht="12.75" hidden="false" customHeight="false" outlineLevel="0" collapsed="false">
      <c r="A615" s="56" t="n">
        <v>36182</v>
      </c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Q615" s="28" t="n">
        <v>2.13985714285714</v>
      </c>
      <c r="R615" s="28" t="n">
        <v>1.75193070100505</v>
      </c>
      <c r="S615" s="28" t="n">
        <v>2.15485714285714</v>
      </c>
      <c r="T615" s="28" t="n">
        <v>1.96985714285714</v>
      </c>
      <c r="U615" s="28" t="n">
        <v>1.91485714285714</v>
      </c>
      <c r="V615" s="28" t="n">
        <v>1.81485714285714</v>
      </c>
      <c r="W615" s="28" t="n">
        <v>2.00735714285714</v>
      </c>
      <c r="X615" s="28" t="n">
        <v>2.12485714285714</v>
      </c>
      <c r="Y615" s="28" t="n">
        <v>2.23985714285714</v>
      </c>
      <c r="Z615" s="28" t="n">
        <v>1.69985714285714</v>
      </c>
      <c r="AA615" s="28" t="n">
        <v>2.28235714285714</v>
      </c>
      <c r="AB615" s="28" t="n">
        <v>2.36985714285714</v>
      </c>
      <c r="AC615" s="28" t="n">
        <v>2.03985714285714</v>
      </c>
    </row>
    <row r="616" customFormat="false" ht="12.75" hidden="false" customHeight="false" outlineLevel="0" collapsed="false">
      <c r="A616" s="56" t="n">
        <v>36185</v>
      </c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Q616" s="28" t="n">
        <v>2.12742857142857</v>
      </c>
      <c r="R616" s="28" t="n">
        <v>1.73950212957648</v>
      </c>
      <c r="S616" s="28" t="n">
        <v>2.14242857142857</v>
      </c>
      <c r="T616" s="28" t="n">
        <v>1.95742857142857</v>
      </c>
      <c r="U616" s="28" t="n">
        <v>1.90242857142857</v>
      </c>
      <c r="V616" s="28" t="n">
        <v>1.80242857142857</v>
      </c>
      <c r="W616" s="28" t="n">
        <v>1.99492857142857</v>
      </c>
      <c r="X616" s="28" t="n">
        <v>2.11242857142857</v>
      </c>
      <c r="Y616" s="28" t="n">
        <v>2.22742857142857</v>
      </c>
      <c r="Z616" s="28" t="n">
        <v>1.68742857142857</v>
      </c>
      <c r="AA616" s="28" t="n">
        <v>2.26992857142857</v>
      </c>
      <c r="AB616" s="28" t="n">
        <v>2.35742857142857</v>
      </c>
      <c r="AC616" s="28" t="n">
        <v>2.02742857142857</v>
      </c>
    </row>
    <row r="617" customFormat="false" ht="12.75" hidden="false" customHeight="false" outlineLevel="0" collapsed="false">
      <c r="A617" s="56" t="n">
        <v>36186</v>
      </c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Q617" s="28" t="n">
        <v>2.134</v>
      </c>
      <c r="R617" s="28" t="n">
        <v>1.73706611253987</v>
      </c>
      <c r="S617" s="28" t="n">
        <v>2.1515</v>
      </c>
      <c r="T617" s="28" t="n">
        <v>1.9665</v>
      </c>
      <c r="U617" s="28" t="n">
        <v>1.914</v>
      </c>
      <c r="V617" s="28" t="n">
        <v>1.804</v>
      </c>
      <c r="W617" s="28" t="n">
        <v>2.004</v>
      </c>
      <c r="X617" s="28" t="n">
        <v>2.119</v>
      </c>
      <c r="Y617" s="28" t="n">
        <v>2.224</v>
      </c>
      <c r="Z617" s="28" t="n">
        <v>1.664</v>
      </c>
      <c r="AA617" s="28" t="n">
        <v>2.279</v>
      </c>
      <c r="AB617" s="28" t="n">
        <v>2.364</v>
      </c>
      <c r="AC617" s="28" t="n">
        <v>2.034</v>
      </c>
    </row>
    <row r="618" customFormat="false" ht="12.75" hidden="false" customHeight="false" outlineLevel="0" collapsed="false">
      <c r="A618" s="56" t="n">
        <v>36187</v>
      </c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Q618" s="28" t="n">
        <v>2.155</v>
      </c>
      <c r="R618" s="28" t="n">
        <v>1.76279528947023</v>
      </c>
      <c r="S618" s="28" t="n">
        <v>2.1725</v>
      </c>
      <c r="T618" s="28" t="n">
        <v>1.9875</v>
      </c>
      <c r="U618" s="28" t="n">
        <v>1.93</v>
      </c>
      <c r="V618" s="28" t="n">
        <v>1.815</v>
      </c>
      <c r="W618" s="28" t="n">
        <v>2.025</v>
      </c>
      <c r="X618" s="28" t="n">
        <v>2.14</v>
      </c>
      <c r="Y618" s="28" t="n">
        <v>2.245</v>
      </c>
      <c r="Z618" s="28" t="n">
        <v>1.665</v>
      </c>
      <c r="AA618" s="28" t="n">
        <v>2.3</v>
      </c>
      <c r="AB618" s="28" t="n">
        <v>2.385</v>
      </c>
      <c r="AC618" s="28" t="n">
        <v>2.055</v>
      </c>
    </row>
    <row r="619" customFormat="false" ht="12.75" hidden="false" customHeight="false" outlineLevel="0" collapsed="false">
      <c r="A619" s="56" t="n">
        <v>36188</v>
      </c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Q619" s="28" t="n">
        <v>2.18214285714286</v>
      </c>
      <c r="R619" s="28" t="n">
        <v>1.78452074359658</v>
      </c>
      <c r="S619" s="28" t="n">
        <v>2.20714285714286</v>
      </c>
      <c r="T619" s="28" t="n">
        <v>2.01214285714286</v>
      </c>
      <c r="U619" s="28" t="n">
        <v>1.95214285714286</v>
      </c>
      <c r="V619" s="28" t="n">
        <v>1.83714285714286</v>
      </c>
      <c r="W619" s="28" t="n">
        <v>2.05214285714286</v>
      </c>
      <c r="X619" s="28" t="n">
        <v>2.16714285714286</v>
      </c>
      <c r="Y619" s="28" t="n">
        <v>2.27214285714286</v>
      </c>
      <c r="Z619" s="28" t="n">
        <v>1.69714285714286</v>
      </c>
      <c r="AA619" s="28" t="n">
        <v>2.33214285714286</v>
      </c>
      <c r="AB619" s="28" t="n">
        <v>2.42714285714286</v>
      </c>
      <c r="AC619" s="28" t="n">
        <v>2.08214285714286</v>
      </c>
    </row>
    <row r="620" customFormat="false" ht="12.75" hidden="false" customHeight="false" outlineLevel="0" collapsed="false">
      <c r="A620" s="56" t="n">
        <v>36189</v>
      </c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Q620" s="28" t="n">
        <v>2.17171428571429</v>
      </c>
      <c r="R620" s="28" t="n">
        <v>1.79295303782917</v>
      </c>
      <c r="S620" s="28" t="n">
        <v>2.20171428571429</v>
      </c>
      <c r="T620" s="28" t="n">
        <v>2.01171428571429</v>
      </c>
      <c r="U620" s="28" t="n">
        <v>1.94671428571429</v>
      </c>
      <c r="V620" s="28" t="n">
        <v>1.83171428571429</v>
      </c>
      <c r="W620" s="28" t="n">
        <v>2.04171428571429</v>
      </c>
      <c r="X620" s="28" t="n">
        <v>2.15671428571429</v>
      </c>
      <c r="Y620" s="28" t="n">
        <v>2.26171428571429</v>
      </c>
      <c r="Z620" s="28" t="n">
        <v>1.68171428571429</v>
      </c>
      <c r="AA620" s="28" t="n">
        <v>2.31671428571429</v>
      </c>
      <c r="AB620" s="28" t="n">
        <v>2.41671428571429</v>
      </c>
      <c r="AC620" s="28" t="n">
        <v>2.07171428571429</v>
      </c>
    </row>
    <row r="621" customFormat="false" ht="12.75" hidden="false" customHeight="false" outlineLevel="0" collapsed="false">
      <c r="A621" s="56" t="n">
        <v>36192</v>
      </c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Q621" s="28" t="n">
        <v>2.13985714285714</v>
      </c>
      <c r="R621" s="28" t="n">
        <v>1.77894559222113</v>
      </c>
      <c r="S621" s="28" t="n">
        <v>2.16985714285714</v>
      </c>
      <c r="T621" s="28" t="n">
        <v>1.97985714285714</v>
      </c>
      <c r="U621" s="28" t="n">
        <v>1.90985714285714</v>
      </c>
      <c r="V621" s="28" t="n">
        <v>1.79985714285714</v>
      </c>
      <c r="W621" s="28" t="n">
        <v>2.00985714285714</v>
      </c>
      <c r="X621" s="28" t="n">
        <v>2.12485714285714</v>
      </c>
      <c r="Y621" s="28" t="n">
        <v>2.22985714285714</v>
      </c>
      <c r="Z621" s="28" t="n">
        <v>1.64985714285714</v>
      </c>
      <c r="AA621" s="28" t="n">
        <v>2.28485714285714</v>
      </c>
      <c r="AB621" s="28" t="n">
        <v>2.38485714285714</v>
      </c>
      <c r="AC621" s="28" t="n">
        <v>2.23485714285714</v>
      </c>
    </row>
    <row r="622" customFormat="false" ht="12.75" hidden="false" customHeight="false" outlineLevel="0" collapsed="false">
      <c r="A622" s="56" t="n">
        <v>36193</v>
      </c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Q622" s="28" t="n">
        <v>2.19271428571429</v>
      </c>
      <c r="R622" s="28" t="n">
        <v>1.81110334058007</v>
      </c>
      <c r="S622" s="28" t="n">
        <v>2.22271428571429</v>
      </c>
      <c r="T622" s="28" t="n">
        <v>2.02771428571429</v>
      </c>
      <c r="U622" s="28" t="n">
        <v>1.96771428571429</v>
      </c>
      <c r="V622" s="28" t="n">
        <v>1.85271428571429</v>
      </c>
      <c r="W622" s="28" t="n">
        <v>2.06271428571429</v>
      </c>
      <c r="X622" s="28" t="n">
        <v>2.17771428571429</v>
      </c>
      <c r="Y622" s="28" t="n">
        <v>2.27771428571429</v>
      </c>
      <c r="Z622" s="28" t="n">
        <v>1.69271428571429</v>
      </c>
      <c r="AA622" s="28" t="n">
        <v>2.33771428571429</v>
      </c>
      <c r="AB622" s="28" t="n">
        <v>2.43771428571429</v>
      </c>
      <c r="AC622" s="28" t="n">
        <v>2.09271428571429</v>
      </c>
    </row>
    <row r="623" customFormat="false" ht="12.75" hidden="false" customHeight="false" outlineLevel="0" collapsed="false">
      <c r="A623" s="56" t="n">
        <v>36194</v>
      </c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Q623" s="28" t="n">
        <v>2.17514285714286</v>
      </c>
      <c r="R623" s="28" t="n">
        <v>1.7945244664006</v>
      </c>
      <c r="S623" s="28" t="n">
        <v>2.20514285714286</v>
      </c>
      <c r="T623" s="28" t="n">
        <v>2.01014285714286</v>
      </c>
      <c r="U623" s="28" t="n">
        <v>1.96514285714286</v>
      </c>
      <c r="V623" s="28" t="n">
        <v>1.83514285714286</v>
      </c>
      <c r="W623" s="28" t="n">
        <v>2.04514285714286</v>
      </c>
      <c r="X623" s="28" t="n">
        <v>2.16014285714286</v>
      </c>
      <c r="Y623" s="28" t="n">
        <v>2.26514285714286</v>
      </c>
      <c r="Z623" s="28" t="n">
        <v>1.70014285714286</v>
      </c>
      <c r="AA623" s="28" t="n">
        <v>2.32014285714286</v>
      </c>
      <c r="AB623" s="28" t="n">
        <v>2.42014285714286</v>
      </c>
      <c r="AC623" s="28" t="n">
        <v>2.07514285714286</v>
      </c>
    </row>
    <row r="624" customFormat="false" ht="12.75" hidden="false" customHeight="false" outlineLevel="0" collapsed="false">
      <c r="A624" s="56" t="n">
        <v>36195</v>
      </c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Q624" s="28" t="n">
        <v>2.178</v>
      </c>
      <c r="R624" s="28" t="n">
        <v>1.8034586220352</v>
      </c>
      <c r="S624" s="28" t="n">
        <v>2.2055</v>
      </c>
      <c r="T624" s="28" t="n">
        <v>2.013</v>
      </c>
      <c r="U624" s="28" t="n">
        <v>1.973</v>
      </c>
      <c r="V624" s="28" t="n">
        <v>1.838</v>
      </c>
      <c r="W624" s="28" t="n">
        <v>2.048</v>
      </c>
      <c r="X624" s="28" t="n">
        <v>2.163</v>
      </c>
      <c r="Y624" s="28" t="n">
        <v>2.268</v>
      </c>
      <c r="Z624" s="28" t="n">
        <v>1.698</v>
      </c>
      <c r="AA624" s="28" t="n">
        <v>2.323</v>
      </c>
      <c r="AB624" s="28" t="n">
        <v>2.4305</v>
      </c>
      <c r="AC624" s="28" t="n">
        <v>2.078</v>
      </c>
    </row>
    <row r="625" customFormat="false" ht="12.75" hidden="false" customHeight="false" outlineLevel="0" collapsed="false">
      <c r="A625" s="56" t="n">
        <v>36196</v>
      </c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Q625" s="28" t="n">
        <v>2.18371428571429</v>
      </c>
      <c r="R625" s="28" t="n">
        <v>1.80917290774949</v>
      </c>
      <c r="S625" s="28" t="n">
        <v>2.21121428571429</v>
      </c>
      <c r="T625" s="28" t="n">
        <v>2.01871428571429</v>
      </c>
      <c r="U625" s="28" t="n">
        <v>1.97871428571429</v>
      </c>
      <c r="V625" s="28" t="n">
        <v>1.84371428571429</v>
      </c>
      <c r="W625" s="28" t="n">
        <v>2.05371428571429</v>
      </c>
      <c r="X625" s="28" t="n">
        <v>2.16871428571429</v>
      </c>
      <c r="Y625" s="28" t="n">
        <v>2.27371428571429</v>
      </c>
      <c r="Z625" s="28" t="n">
        <v>1.70371428571429</v>
      </c>
      <c r="AA625" s="28" t="n">
        <v>2.32871428571429</v>
      </c>
      <c r="AB625" s="28" t="n">
        <v>2.43621428571429</v>
      </c>
      <c r="AC625" s="28" t="n">
        <v>2.08371428571429</v>
      </c>
    </row>
    <row r="626" customFormat="false" ht="12.75" hidden="false" customHeight="false" outlineLevel="0" collapsed="false">
      <c r="A626" s="56" t="n">
        <v>36199</v>
      </c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Q626" s="28" t="n">
        <v>2.18857142857143</v>
      </c>
      <c r="R626" s="28" t="n">
        <v>1.81403005060663</v>
      </c>
      <c r="S626" s="28" t="n">
        <v>2.21607142857143</v>
      </c>
      <c r="T626" s="28" t="n">
        <v>2.02357142857143</v>
      </c>
      <c r="U626" s="28" t="n">
        <v>1.97357142857143</v>
      </c>
      <c r="V626" s="28" t="n">
        <v>1.84857142857143</v>
      </c>
      <c r="W626" s="28" t="n">
        <v>2.05857142857143</v>
      </c>
      <c r="X626" s="28" t="n">
        <v>2.17357142857143</v>
      </c>
      <c r="Y626" s="28" t="n">
        <v>2.27857142857143</v>
      </c>
      <c r="Z626" s="28" t="n">
        <v>1.70857142857143</v>
      </c>
      <c r="AA626" s="28" t="n">
        <v>2.33357142857143</v>
      </c>
      <c r="AB626" s="28" t="n">
        <v>2.44107142857143</v>
      </c>
      <c r="AC626" s="28" t="n">
        <v>2.08857142857143</v>
      </c>
    </row>
    <row r="627" customFormat="false" ht="12.75" hidden="false" customHeight="false" outlineLevel="0" collapsed="false">
      <c r="A627" s="56" t="n">
        <v>36200</v>
      </c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Q627" s="28" t="n">
        <v>2.19128571428571</v>
      </c>
      <c r="R627" s="28" t="n">
        <v>1.7945244664006</v>
      </c>
      <c r="S627" s="28" t="n">
        <v>2.21878571428571</v>
      </c>
      <c r="T627" s="28" t="n">
        <v>2.03628571428571</v>
      </c>
      <c r="U627" s="28" t="n">
        <v>1.98628571428571</v>
      </c>
      <c r="V627" s="28" t="n">
        <v>1.85128571428571</v>
      </c>
      <c r="W627" s="28" t="n">
        <v>2.06128571428571</v>
      </c>
      <c r="X627" s="28" t="n">
        <v>2.17628571428571</v>
      </c>
      <c r="Y627" s="28" t="n">
        <v>2.28128571428571</v>
      </c>
      <c r="Z627" s="28" t="n">
        <v>1.70128571428571</v>
      </c>
      <c r="AA627" s="28" t="n">
        <v>2.33628571428571</v>
      </c>
      <c r="AB627" s="28" t="n">
        <v>2.44378571428571</v>
      </c>
      <c r="AC627" s="28" t="n">
        <v>2.09128571428571</v>
      </c>
    </row>
    <row r="628" customFormat="false" ht="12.75" hidden="false" customHeight="false" outlineLevel="0" collapsed="false">
      <c r="A628" s="56" t="n">
        <v>36201</v>
      </c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Q628" s="28" t="n">
        <v>2.17757142857143</v>
      </c>
      <c r="R628" s="28" t="n">
        <v>1.79545489923118</v>
      </c>
      <c r="S628" s="28" t="n">
        <v>2.20507142857143</v>
      </c>
      <c r="T628" s="28" t="n">
        <v>2.02257142857143</v>
      </c>
      <c r="U628" s="28" t="n">
        <v>1.97257142857143</v>
      </c>
      <c r="V628" s="28" t="n">
        <v>1.83757142857143</v>
      </c>
      <c r="W628" s="28" t="n">
        <v>2.04757142857143</v>
      </c>
      <c r="X628" s="28" t="n">
        <v>2.16257142857143</v>
      </c>
      <c r="Y628" s="28" t="n">
        <v>2.26757142857143</v>
      </c>
      <c r="Z628" s="28" t="n">
        <v>1.69757142857143</v>
      </c>
      <c r="AA628" s="28" t="n">
        <v>2.32257142857143</v>
      </c>
      <c r="AB628" s="28" t="n">
        <v>2.43007142857143</v>
      </c>
      <c r="AC628" s="28" t="n">
        <v>2.07757142857143</v>
      </c>
    </row>
    <row r="629" customFormat="false" ht="12.75" hidden="false" customHeight="false" outlineLevel="0" collapsed="false">
      <c r="A629" s="56" t="n">
        <v>36202</v>
      </c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Q629" s="28" t="n">
        <v>2.17942857142857</v>
      </c>
      <c r="R629" s="28" t="n">
        <v>1.80295676063319</v>
      </c>
      <c r="S629" s="28" t="n">
        <v>2.20692857142857</v>
      </c>
      <c r="T629" s="28" t="n">
        <v>2.01442857142857</v>
      </c>
      <c r="U629" s="28" t="n">
        <v>1.96942857142857</v>
      </c>
      <c r="V629" s="28" t="n">
        <v>1.83942857142857</v>
      </c>
      <c r="W629" s="28" t="n">
        <v>2.04942857142857</v>
      </c>
      <c r="X629" s="28" t="n">
        <v>2.16442857142857</v>
      </c>
      <c r="Y629" s="28" t="n">
        <v>2.26942857142857</v>
      </c>
      <c r="Z629" s="28" t="n">
        <v>1.71942857142857</v>
      </c>
      <c r="AA629" s="28" t="n">
        <v>2.32442857142857</v>
      </c>
      <c r="AB629" s="28" t="n">
        <v>2.43192857142857</v>
      </c>
      <c r="AC629" s="28" t="n">
        <v>2.07942857142857</v>
      </c>
    </row>
    <row r="630" customFormat="false" ht="12.75" hidden="false" customHeight="false" outlineLevel="0" collapsed="false">
      <c r="A630" s="56" t="n">
        <v>36203</v>
      </c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Q630" s="28" t="n">
        <v>2.17442857142857</v>
      </c>
      <c r="R630" s="28" t="n">
        <v>1.79795676063319</v>
      </c>
      <c r="S630" s="28" t="n">
        <v>2.20192857142857</v>
      </c>
      <c r="T630" s="28" t="n">
        <v>2.00942857142857</v>
      </c>
      <c r="U630" s="28" t="n">
        <v>1.96442857142857</v>
      </c>
      <c r="V630" s="28" t="n">
        <v>1.83442857142857</v>
      </c>
      <c r="W630" s="28" t="n">
        <v>2.04442857142857</v>
      </c>
      <c r="X630" s="28" t="n">
        <v>2.15942857142857</v>
      </c>
      <c r="Y630" s="28" t="n">
        <v>2.26442857142857</v>
      </c>
      <c r="Z630" s="28" t="n">
        <v>1.71442857142857</v>
      </c>
      <c r="AA630" s="28" t="n">
        <v>2.31942857142857</v>
      </c>
      <c r="AB630" s="28" t="n">
        <v>2.42692857142857</v>
      </c>
      <c r="AC630" s="28" t="n">
        <v>2.07442857142857</v>
      </c>
    </row>
    <row r="631" customFormat="false" ht="12.75" hidden="false" customHeight="false" outlineLevel="0" collapsed="false">
      <c r="A631" s="56" t="n">
        <v>36207</v>
      </c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Q631" s="28" t="n">
        <v>2.16557142857143</v>
      </c>
      <c r="R631" s="28" t="n">
        <v>1.79124247491891</v>
      </c>
      <c r="S631" s="28" t="n">
        <v>2.19307142857143</v>
      </c>
      <c r="T631" s="28" t="n">
        <v>2.00057142857143</v>
      </c>
      <c r="U631" s="28" t="n">
        <v>1.95557142857143</v>
      </c>
      <c r="V631" s="28" t="n">
        <v>1.82557142857143</v>
      </c>
      <c r="W631" s="28" t="n">
        <v>2.03557142857143</v>
      </c>
      <c r="X631" s="28" t="n">
        <v>2.15057142857143</v>
      </c>
      <c r="Y631" s="28" t="n">
        <v>2.25557142857143</v>
      </c>
      <c r="Z631" s="28" t="n">
        <v>1.71128571428571</v>
      </c>
      <c r="AA631" s="28" t="n">
        <v>2.31057142857143</v>
      </c>
      <c r="AB631" s="28" t="n">
        <v>2.41807142857143</v>
      </c>
      <c r="AC631" s="28" t="n">
        <v>2.06557142857143</v>
      </c>
    </row>
    <row r="632" customFormat="false" ht="12.75" hidden="false" customHeight="false" outlineLevel="0" collapsed="false">
      <c r="A632" s="56" t="n">
        <v>36208</v>
      </c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Q632" s="28" t="n">
        <v>2.14621428571429</v>
      </c>
      <c r="R632" s="28" t="n">
        <v>1.77188533206176</v>
      </c>
      <c r="S632" s="28" t="n">
        <v>2.17621428571429</v>
      </c>
      <c r="T632" s="28" t="n">
        <v>1.98121428571429</v>
      </c>
      <c r="U632" s="28" t="n">
        <v>1.93621428571429</v>
      </c>
      <c r="V632" s="28" t="n">
        <v>1.80621428571429</v>
      </c>
      <c r="W632" s="28" t="n">
        <v>2.01621428571429</v>
      </c>
      <c r="X632" s="28" t="n">
        <v>2.13121428571429</v>
      </c>
      <c r="Y632" s="28" t="n">
        <v>2.23621428571429</v>
      </c>
      <c r="Z632" s="28" t="n">
        <v>1.69192857142857</v>
      </c>
      <c r="AA632" s="28" t="n">
        <v>2.29121428571429</v>
      </c>
      <c r="AB632" s="28" t="n">
        <v>2.39871428571429</v>
      </c>
      <c r="AC632" s="28" t="n">
        <v>2.04621428571429</v>
      </c>
    </row>
    <row r="633" customFormat="false" ht="12.75" hidden="false" customHeight="false" outlineLevel="0" collapsed="false">
      <c r="A633" s="56" t="n">
        <v>36209</v>
      </c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Q633" s="28" t="n">
        <v>2.15842857142857</v>
      </c>
      <c r="R633" s="28" t="n">
        <v>1.80267104634748</v>
      </c>
      <c r="S633" s="28" t="n">
        <v>2.18842857142857</v>
      </c>
      <c r="T633" s="28" t="n">
        <v>1.99342857142857</v>
      </c>
      <c r="U633" s="28" t="n">
        <v>1.94842857142857</v>
      </c>
      <c r="V633" s="28" t="n">
        <v>1.81842857142857</v>
      </c>
      <c r="W633" s="28" t="n">
        <v>2.02842857142857</v>
      </c>
      <c r="X633" s="28" t="n">
        <v>2.14342857142857</v>
      </c>
      <c r="Y633" s="28" t="n">
        <v>2.24842857142857</v>
      </c>
      <c r="Z633" s="28" t="n">
        <v>1.72271428571429</v>
      </c>
      <c r="AA633" s="28" t="n">
        <v>2.30342857142857</v>
      </c>
      <c r="AB633" s="28" t="n">
        <v>2.41092857142857</v>
      </c>
      <c r="AC633" s="28" t="n">
        <v>2.05842857142857</v>
      </c>
    </row>
    <row r="634" customFormat="false" ht="12.75" hidden="false" customHeight="false" outlineLevel="0" collapsed="false">
      <c r="A634" s="56" t="n">
        <v>36210</v>
      </c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Q634" s="28" t="n">
        <v>2.14928571428571</v>
      </c>
      <c r="R634" s="28" t="n">
        <v>1.79195303782917</v>
      </c>
      <c r="S634" s="28" t="n">
        <v>2.17178571428571</v>
      </c>
      <c r="T634" s="28" t="n">
        <v>1.98428571428571</v>
      </c>
      <c r="U634" s="28" t="n">
        <v>1.93928571428571</v>
      </c>
      <c r="V634" s="28" t="n">
        <v>1.80928571428571</v>
      </c>
      <c r="W634" s="28" t="n">
        <v>2.01928571428571</v>
      </c>
      <c r="X634" s="28" t="n">
        <v>2.13428571428571</v>
      </c>
      <c r="Y634" s="28" t="n">
        <v>2.24428571428571</v>
      </c>
      <c r="Z634" s="28" t="n">
        <v>1.709</v>
      </c>
      <c r="AA634" s="28" t="n">
        <v>2.29428571428571</v>
      </c>
      <c r="AB634" s="28" t="n">
        <v>2.40178571428571</v>
      </c>
      <c r="AC634" s="28" t="n">
        <v>2.04928571428571</v>
      </c>
    </row>
    <row r="635" customFormat="false" ht="12.75" hidden="false" customHeight="false" outlineLevel="0" collapsed="false">
      <c r="A635" s="56" t="n">
        <v>36213</v>
      </c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Q635" s="28" t="n">
        <v>2.13385714285714</v>
      </c>
      <c r="R635" s="28" t="n">
        <v>1.7878064578823</v>
      </c>
      <c r="S635" s="28" t="n">
        <v>2.15885714285714</v>
      </c>
      <c r="T635" s="28" t="n">
        <v>1.96885714285714</v>
      </c>
      <c r="U635" s="28" t="n">
        <v>1.92385714285714</v>
      </c>
      <c r="V635" s="28" t="n">
        <v>1.79885714285714</v>
      </c>
      <c r="W635" s="28" t="n">
        <v>2.00385714285714</v>
      </c>
      <c r="X635" s="28" t="n">
        <v>2.11885714285714</v>
      </c>
      <c r="Y635" s="28" t="n">
        <v>2.22885714285714</v>
      </c>
      <c r="Z635" s="28" t="n">
        <v>1.72185714285714</v>
      </c>
      <c r="AA635" s="28" t="n">
        <v>2.27885714285714</v>
      </c>
      <c r="AB635" s="28" t="n">
        <v>2.38635714285714</v>
      </c>
      <c r="AC635" s="28" t="n">
        <v>2.03385714285714</v>
      </c>
    </row>
    <row r="636" customFormat="false" ht="12.75" hidden="false" customHeight="false" outlineLevel="0" collapsed="false">
      <c r="A636" s="56" t="n">
        <v>36214</v>
      </c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Q636" s="28" t="n">
        <v>2.12914285714286</v>
      </c>
      <c r="R636" s="28" t="n">
        <v>1.8038909162678</v>
      </c>
      <c r="S636" s="28" t="n">
        <v>2.15414285714286</v>
      </c>
      <c r="T636" s="28" t="n">
        <v>1.96414285714286</v>
      </c>
      <c r="U636" s="28" t="n">
        <v>1.92414285714286</v>
      </c>
      <c r="V636" s="28" t="n">
        <v>1.79414285714286</v>
      </c>
      <c r="W636" s="28" t="n">
        <v>2.00164285714286</v>
      </c>
      <c r="X636" s="28" t="n">
        <v>2.11414285714286</v>
      </c>
      <c r="Y636" s="28" t="n">
        <v>2.22414285714286</v>
      </c>
      <c r="Z636" s="28" t="n">
        <v>1.71342857142857</v>
      </c>
      <c r="AA636" s="28" t="n">
        <v>2.27414285714286</v>
      </c>
      <c r="AB636" s="28" t="n">
        <v>2.38164285714286</v>
      </c>
      <c r="AC636" s="28" t="n">
        <v>2.02914285714286</v>
      </c>
    </row>
    <row r="637" customFormat="false" ht="12.75" hidden="false" customHeight="false" outlineLevel="0" collapsed="false">
      <c r="A637" s="56" t="n">
        <v>36215</v>
      </c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Q637" s="28" t="n">
        <v>2.12942857142857</v>
      </c>
      <c r="R637" s="28" t="n">
        <v>1.80624619772293</v>
      </c>
      <c r="S637" s="28" t="n">
        <v>2.15692857142857</v>
      </c>
      <c r="T637" s="28" t="n">
        <v>1.96942857142857</v>
      </c>
      <c r="U637" s="28" t="n">
        <v>1.92942857142857</v>
      </c>
      <c r="V637" s="28" t="n">
        <v>1.79442857142857</v>
      </c>
      <c r="W637" s="28" t="n">
        <v>2.00192857142857</v>
      </c>
      <c r="X637" s="28" t="n">
        <v>2.11442857142857</v>
      </c>
      <c r="Y637" s="28" t="n">
        <v>2.22442857142857</v>
      </c>
      <c r="Z637" s="28" t="n">
        <v>1.70928571428571</v>
      </c>
      <c r="AA637" s="28" t="n">
        <v>2.27442857142857</v>
      </c>
      <c r="AB637" s="28" t="n">
        <v>2.38192857142857</v>
      </c>
      <c r="AC637" s="28" t="n">
        <v>2.02942857142857</v>
      </c>
    </row>
    <row r="638" customFormat="false" ht="12.75" hidden="false" customHeight="false" outlineLevel="0" collapsed="false">
      <c r="A638" s="56" t="n">
        <v>36216</v>
      </c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Q638" s="28" t="n">
        <v>2.12071428571429</v>
      </c>
      <c r="R638" s="28" t="n">
        <v>1.79753191200864</v>
      </c>
      <c r="S638" s="28" t="n">
        <v>2.14571428571429</v>
      </c>
      <c r="T638" s="28" t="n">
        <v>1.96571428571429</v>
      </c>
      <c r="U638" s="28" t="n">
        <v>1.92071428571429</v>
      </c>
      <c r="V638" s="28" t="n">
        <v>1.78571428571429</v>
      </c>
      <c r="W638" s="28" t="n">
        <v>1.99321428571429</v>
      </c>
      <c r="X638" s="28" t="n">
        <v>2.10571428571429</v>
      </c>
      <c r="Y638" s="28" t="n">
        <v>2.21571428571429</v>
      </c>
      <c r="Z638" s="28" t="n">
        <v>1.70057142857143</v>
      </c>
      <c r="AA638" s="28" t="n">
        <v>2.26571428571429</v>
      </c>
      <c r="AB638" s="28" t="n">
        <v>2.37321428571429</v>
      </c>
      <c r="AC638" s="28" t="n">
        <v>2.02071428571429</v>
      </c>
    </row>
    <row r="639" customFormat="false" ht="12.75" hidden="false" customHeight="false" outlineLevel="0" collapsed="false">
      <c r="A639" s="56" t="n">
        <v>36217</v>
      </c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Q639" s="28" t="n">
        <v>2.10171428571429</v>
      </c>
      <c r="R639" s="28" t="n">
        <v>1.78995303782917</v>
      </c>
      <c r="S639" s="28" t="n">
        <v>2.12421428571429</v>
      </c>
      <c r="T639" s="28" t="n">
        <v>1.94671428571429</v>
      </c>
      <c r="U639" s="28" t="n">
        <v>1.90171428571429</v>
      </c>
      <c r="V639" s="28" t="n">
        <v>1.77171428571429</v>
      </c>
      <c r="W639" s="28" t="n">
        <v>1.97171428571429</v>
      </c>
      <c r="X639" s="28" t="n">
        <v>2.08671428571429</v>
      </c>
      <c r="Y639" s="28" t="n">
        <v>2.19671428571429</v>
      </c>
      <c r="Z639" s="28" t="n">
        <v>1.697</v>
      </c>
      <c r="AA639" s="28" t="n">
        <v>2.24671428571429</v>
      </c>
      <c r="AB639" s="28" t="n">
        <v>2.35421428571429</v>
      </c>
      <c r="AC639" s="28" t="n">
        <v>2.00171428571429</v>
      </c>
    </row>
    <row r="640" customFormat="false" ht="12.75" hidden="false" customHeight="false" outlineLevel="0" collapsed="false">
      <c r="A640" s="56" t="n">
        <v>36220</v>
      </c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Q640" s="28" t="n">
        <v>2.12257142857143</v>
      </c>
      <c r="R640" s="28" t="n">
        <v>1.80816772505187</v>
      </c>
      <c r="S640" s="28" t="n">
        <v>2.14007142857143</v>
      </c>
      <c r="T640" s="28" t="n">
        <v>1.96757142857143</v>
      </c>
      <c r="U640" s="28" t="n">
        <v>1.91757142857143</v>
      </c>
      <c r="V640" s="28" t="n">
        <v>1.79257142857143</v>
      </c>
      <c r="W640" s="28" t="n">
        <v>1.99507142857143</v>
      </c>
      <c r="X640" s="28" t="n">
        <v>2.10757142857143</v>
      </c>
      <c r="Y640" s="28" t="n">
        <v>2.21757142857143</v>
      </c>
      <c r="Z640" s="28" t="n">
        <v>1.70614285714286</v>
      </c>
      <c r="AA640" s="28" t="n">
        <v>2.26757142857143</v>
      </c>
      <c r="AB640" s="28" t="n">
        <v>2.37257142857143</v>
      </c>
      <c r="AC640" s="28" t="n">
        <v>2.02257142857143</v>
      </c>
    </row>
    <row r="641" customFormat="false" ht="12.75" hidden="false" customHeight="false" outlineLevel="0" collapsed="false">
      <c r="A641" s="56" t="n">
        <v>36221</v>
      </c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Q641" s="28" t="n">
        <v>2.12685714285714</v>
      </c>
      <c r="R641" s="28" t="n">
        <v>1.82244967434881</v>
      </c>
      <c r="S641" s="28" t="n">
        <v>2.14685714285714</v>
      </c>
      <c r="T641" s="28" t="n">
        <v>1.96685714285714</v>
      </c>
      <c r="U641" s="28" t="n">
        <v>1.92185714285714</v>
      </c>
      <c r="V641" s="28" t="n">
        <v>1.79685714285714</v>
      </c>
      <c r="W641" s="28" t="n">
        <v>1.99935714285714</v>
      </c>
      <c r="X641" s="28" t="n">
        <v>2.11185714285714</v>
      </c>
      <c r="Y641" s="28" t="n">
        <v>2.22185714285714</v>
      </c>
      <c r="Z641" s="28" t="n">
        <v>1.73842857142857</v>
      </c>
      <c r="AA641" s="28" t="n">
        <v>2.27185714285714</v>
      </c>
      <c r="AB641" s="28" t="n">
        <v>2.37685714285714</v>
      </c>
      <c r="AC641" s="28" t="n">
        <v>2.02685714285714</v>
      </c>
    </row>
    <row r="642" customFormat="false" ht="12.75" hidden="false" customHeight="false" outlineLevel="0" collapsed="false">
      <c r="A642" s="56" t="n">
        <v>36222</v>
      </c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Q642" s="28" t="n">
        <v>2.1315</v>
      </c>
      <c r="R642" s="28" t="n">
        <v>1.8340887665029</v>
      </c>
      <c r="S642" s="28" t="n">
        <v>2.1565</v>
      </c>
      <c r="T642" s="28" t="n">
        <v>1.9715</v>
      </c>
      <c r="U642" s="28" t="n">
        <v>1.9265</v>
      </c>
      <c r="V642" s="28" t="n">
        <v>1.8015</v>
      </c>
      <c r="W642" s="28" t="n">
        <v>2.004</v>
      </c>
      <c r="X642" s="28" t="n">
        <v>2.1165</v>
      </c>
      <c r="Y642" s="28" t="n">
        <v>2.2215</v>
      </c>
      <c r="Z642" s="28" t="n">
        <v>1.73307142857143</v>
      </c>
      <c r="AA642" s="28" t="n">
        <v>2.2765</v>
      </c>
      <c r="AB642" s="28" t="n">
        <v>2.3815</v>
      </c>
      <c r="AC642" s="28" t="n">
        <v>2.0315</v>
      </c>
    </row>
    <row r="643" customFormat="false" ht="12.75" hidden="false" customHeight="false" outlineLevel="0" collapsed="false">
      <c r="A643" s="56" t="n">
        <v>36223</v>
      </c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Q643" s="28" t="n">
        <v>2.13985714285714</v>
      </c>
      <c r="R643" s="28" t="n">
        <v>1.82816019507433</v>
      </c>
      <c r="S643" s="28" t="n">
        <v>2.16485714285714</v>
      </c>
      <c r="T643" s="28" t="n">
        <v>1.97985714285714</v>
      </c>
      <c r="U643" s="28" t="n">
        <v>1.93485714285714</v>
      </c>
      <c r="V643" s="28" t="n">
        <v>1.80985714285714</v>
      </c>
      <c r="W643" s="28" t="n">
        <v>2.00735714285714</v>
      </c>
      <c r="X643" s="28" t="n">
        <v>2.12485714285714</v>
      </c>
      <c r="Y643" s="28" t="n">
        <v>2.22985714285714</v>
      </c>
      <c r="Z643" s="28" t="n">
        <v>1.72714285714286</v>
      </c>
      <c r="AA643" s="28" t="n">
        <v>2.28485714285714</v>
      </c>
      <c r="AB643" s="28" t="n">
        <v>2.38985714285714</v>
      </c>
      <c r="AC643" s="28" t="n">
        <v>2.03985714285714</v>
      </c>
    </row>
    <row r="644" customFormat="false" ht="12.75" hidden="false" customHeight="false" outlineLevel="0" collapsed="false">
      <c r="A644" s="56" t="n">
        <v>36224</v>
      </c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Q644" s="28" t="n">
        <v>2.16185714285714</v>
      </c>
      <c r="R644" s="28" t="n">
        <v>1.82031857469789</v>
      </c>
      <c r="S644" s="28" t="n">
        <v>2.18685714285714</v>
      </c>
      <c r="T644" s="28" t="n">
        <v>1.99685714285714</v>
      </c>
      <c r="U644" s="28" t="n">
        <v>1.95185714285714</v>
      </c>
      <c r="V644" s="28" t="n">
        <v>1.82185714285714</v>
      </c>
      <c r="W644" s="28" t="n">
        <v>2.02935714285714</v>
      </c>
      <c r="X644" s="28" t="n">
        <v>2.14685714285714</v>
      </c>
      <c r="Y644" s="28" t="n">
        <v>2.25185714285714</v>
      </c>
      <c r="Z644" s="28" t="n">
        <v>1.72542857142857</v>
      </c>
      <c r="AA644" s="28" t="n">
        <v>2.30685714285714</v>
      </c>
      <c r="AB644" s="28" t="n">
        <v>2.41185714285714</v>
      </c>
      <c r="AC644" s="28" t="n">
        <v>2.06185714285714</v>
      </c>
    </row>
    <row r="645" customFormat="false" ht="12.75" hidden="false" customHeight="false" outlineLevel="0" collapsed="false">
      <c r="A645" s="56" t="n">
        <v>36227</v>
      </c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Q645" s="28" t="n">
        <v>2.17185714285714</v>
      </c>
      <c r="R645" s="28" t="n">
        <v>1.84069602273155</v>
      </c>
      <c r="S645" s="28" t="n">
        <v>2.19685714285714</v>
      </c>
      <c r="T645" s="28" t="n">
        <v>2.00185714285714</v>
      </c>
      <c r="U645" s="28" t="n">
        <v>1.95185714285714</v>
      </c>
      <c r="V645" s="28" t="n">
        <v>1.83185714285714</v>
      </c>
      <c r="W645" s="28" t="n">
        <v>2.03935714285714</v>
      </c>
      <c r="X645" s="28" t="n">
        <v>2.15685714285714</v>
      </c>
      <c r="Y645" s="28" t="n">
        <v>2.25685714285714</v>
      </c>
      <c r="Z645" s="28" t="n">
        <v>1.72042857142857</v>
      </c>
      <c r="AA645" s="28" t="n">
        <v>2.31685714285714</v>
      </c>
      <c r="AB645" s="28" t="n">
        <v>2.42185714285714</v>
      </c>
      <c r="AC645" s="28" t="n">
        <v>2.07185714285714</v>
      </c>
    </row>
    <row r="646" customFormat="false" ht="12.75" hidden="false" customHeight="false" outlineLevel="0" collapsed="false">
      <c r="A646" s="56" t="n">
        <v>36228</v>
      </c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Q646" s="28" t="n">
        <v>2.19214285714286</v>
      </c>
      <c r="R646" s="28" t="n">
        <v>1.86790003570638</v>
      </c>
      <c r="S646" s="28" t="n">
        <v>2.21714285714286</v>
      </c>
      <c r="T646" s="28" t="n">
        <v>2.02964285714286</v>
      </c>
      <c r="U646" s="28" t="n">
        <v>1.97214285714286</v>
      </c>
      <c r="V646" s="28" t="n">
        <v>1.84964285714286</v>
      </c>
      <c r="W646" s="28" t="n">
        <v>2.05964285714286</v>
      </c>
      <c r="X646" s="28" t="n">
        <v>2.17714285714286</v>
      </c>
      <c r="Y646" s="28" t="n">
        <v>2.27714285714286</v>
      </c>
      <c r="Z646" s="28" t="n">
        <v>1.74071428571429</v>
      </c>
      <c r="AA646" s="28" t="n">
        <v>2.33214285714286</v>
      </c>
      <c r="AB646" s="28" t="n">
        <v>2.44214285714286</v>
      </c>
      <c r="AC646" s="28" t="n">
        <v>2.09214285714286</v>
      </c>
    </row>
    <row r="647" customFormat="false" ht="12.75" hidden="false" customHeight="false" outlineLevel="0" collapsed="false">
      <c r="A647" s="56" t="n">
        <v>36229</v>
      </c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Q647" s="28" t="n">
        <v>2.20671428571429</v>
      </c>
      <c r="R647" s="28" t="n">
        <v>1.88938976296691</v>
      </c>
      <c r="S647" s="28" t="n">
        <v>2.23921428571429</v>
      </c>
      <c r="T647" s="28" t="n">
        <v>2.03671428571429</v>
      </c>
      <c r="U647" s="28" t="n">
        <v>1.98671428571429</v>
      </c>
      <c r="V647" s="28" t="n">
        <v>1.86921428571429</v>
      </c>
      <c r="W647" s="28" t="n">
        <v>2.07421428571429</v>
      </c>
      <c r="X647" s="28" t="n">
        <v>2.19171428571429</v>
      </c>
      <c r="Y647" s="28" t="n">
        <v>2.29171428571429</v>
      </c>
      <c r="Z647" s="28" t="n">
        <v>1.75528571428571</v>
      </c>
      <c r="AA647" s="28" t="n">
        <v>2.34671428571429</v>
      </c>
      <c r="AB647" s="28" t="n">
        <v>2.45671428571429</v>
      </c>
      <c r="AC647" s="28" t="n">
        <v>2.09171428571429</v>
      </c>
    </row>
    <row r="648" customFormat="false" ht="12.75" hidden="false" customHeight="false" outlineLevel="0" collapsed="false">
      <c r="A648" s="56" t="n">
        <v>36230</v>
      </c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Q648" s="28" t="n">
        <v>2.15971428571429</v>
      </c>
      <c r="R648" s="28" t="n">
        <v>1.82614513963905</v>
      </c>
      <c r="S648" s="28" t="n">
        <v>2.18971428571429</v>
      </c>
      <c r="T648" s="28" t="n">
        <v>1.98971428571429</v>
      </c>
      <c r="U648" s="28" t="n">
        <v>1.93971428571429</v>
      </c>
      <c r="V648" s="28" t="n">
        <v>1.82471428571429</v>
      </c>
      <c r="W648" s="28" t="n">
        <v>2.02721428571429</v>
      </c>
      <c r="X648" s="28" t="n">
        <v>2.14471428571429</v>
      </c>
      <c r="Y648" s="28" t="n">
        <v>2.24471428571429</v>
      </c>
      <c r="Z648" s="28" t="n">
        <v>1.77971428571429</v>
      </c>
      <c r="AA648" s="28" t="n">
        <v>2.29971428571429</v>
      </c>
      <c r="AB648" s="28" t="n">
        <v>2.40971428571429</v>
      </c>
      <c r="AC648" s="28" t="n">
        <v>2.04471428571429</v>
      </c>
    </row>
    <row r="649" customFormat="false" ht="12.75" hidden="false" customHeight="false" outlineLevel="0" collapsed="false">
      <c r="A649" s="56" t="n">
        <v>36231</v>
      </c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Q649" s="28" t="n">
        <v>2.13771428571429</v>
      </c>
      <c r="R649" s="28" t="n">
        <v>1.81714513963905</v>
      </c>
      <c r="S649" s="28" t="n">
        <v>2.16771428571429</v>
      </c>
      <c r="T649" s="28" t="n">
        <v>1.96771428571429</v>
      </c>
      <c r="U649" s="28" t="n">
        <v>1.91771428571429</v>
      </c>
      <c r="V649" s="28" t="n">
        <v>1.80271428571429</v>
      </c>
      <c r="W649" s="28" t="n">
        <v>2.00521428571429</v>
      </c>
      <c r="X649" s="28" t="n">
        <v>2.12271428571429</v>
      </c>
      <c r="Y649" s="28" t="n">
        <v>2.22271428571429</v>
      </c>
      <c r="Z649" s="28" t="n">
        <v>1.77071428571429</v>
      </c>
      <c r="AA649" s="28" t="n">
        <v>2.27771428571429</v>
      </c>
      <c r="AB649" s="28" t="n">
        <v>2.38771428571429</v>
      </c>
      <c r="AC649" s="28" t="n">
        <v>2.02271428571429</v>
      </c>
    </row>
    <row r="650" customFormat="false" ht="12.75" hidden="false" customHeight="false" outlineLevel="0" collapsed="false">
      <c r="A650" s="56" t="n">
        <v>36234</v>
      </c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Q650" s="28" t="n">
        <v>2.12542857142857</v>
      </c>
      <c r="R650" s="28" t="n">
        <v>1.80170044158392</v>
      </c>
      <c r="S650" s="28" t="n">
        <v>2.15542857142857</v>
      </c>
      <c r="T650" s="28" t="n">
        <v>1.95542857142857</v>
      </c>
      <c r="U650" s="28" t="n">
        <v>1.90542857142857</v>
      </c>
      <c r="V650" s="28" t="n">
        <v>1.79042857142857</v>
      </c>
      <c r="W650" s="28" t="n">
        <v>1.99292857142857</v>
      </c>
      <c r="X650" s="28" t="n">
        <v>2.11042857142857</v>
      </c>
      <c r="Y650" s="28" t="n">
        <v>2.21042857142857</v>
      </c>
      <c r="Z650" s="28" t="n">
        <v>1.73042857142857</v>
      </c>
      <c r="AA650" s="28" t="n">
        <v>2.26292857142857</v>
      </c>
      <c r="AB650" s="28" t="n">
        <v>2.37542857142857</v>
      </c>
      <c r="AC650" s="28" t="n">
        <v>2.01042857142857</v>
      </c>
    </row>
    <row r="651" customFormat="false" ht="12.75" hidden="false" customHeight="false" outlineLevel="0" collapsed="false">
      <c r="A651" s="56" t="n">
        <v>36235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Q651" s="28" t="n">
        <v>2.12014285714286</v>
      </c>
      <c r="R651" s="28" t="n">
        <v>1.8014147272982</v>
      </c>
      <c r="S651" s="28" t="n">
        <v>2.15014285714286</v>
      </c>
      <c r="T651" s="28" t="n">
        <v>1.95014285714286</v>
      </c>
      <c r="U651" s="28" t="n">
        <v>1.90014285714286</v>
      </c>
      <c r="V651" s="28" t="n">
        <v>1.78514285714286</v>
      </c>
      <c r="W651" s="28" t="n">
        <v>1.98764285714286</v>
      </c>
      <c r="X651" s="28" t="n">
        <v>2.10514285714286</v>
      </c>
      <c r="Y651" s="28" t="n">
        <v>2.20514285714286</v>
      </c>
      <c r="Z651" s="28" t="n">
        <v>1.73014285714286</v>
      </c>
      <c r="AA651" s="28" t="n">
        <v>2.26014285714286</v>
      </c>
      <c r="AB651" s="28" t="n">
        <v>2.37014285714286</v>
      </c>
      <c r="AC651" s="28" t="n">
        <v>2.00514285714286</v>
      </c>
    </row>
    <row r="652" customFormat="false" ht="12.75" hidden="false" customHeight="false" outlineLevel="0" collapsed="false">
      <c r="A652" s="56" t="n">
        <v>36236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Q652" s="28" t="n">
        <v>2.13128571428571</v>
      </c>
      <c r="R652" s="28" t="n">
        <v>1.80455758444106</v>
      </c>
      <c r="S652" s="28" t="n">
        <v>2.16128571428571</v>
      </c>
      <c r="T652" s="28" t="n">
        <v>1.96628571428571</v>
      </c>
      <c r="U652" s="28" t="n">
        <v>1.92128571428571</v>
      </c>
      <c r="V652" s="28" t="n">
        <v>1.79628571428571</v>
      </c>
      <c r="W652" s="28" t="n">
        <v>1.99878571428571</v>
      </c>
      <c r="X652" s="28" t="n">
        <v>2.11628571428571</v>
      </c>
      <c r="Y652" s="28" t="n">
        <v>2.24128571428571</v>
      </c>
      <c r="Z652" s="28" t="n">
        <v>1.73328571428571</v>
      </c>
      <c r="AA652" s="28" t="n">
        <v>2.27128571428571</v>
      </c>
      <c r="AB652" s="28" t="n">
        <v>2.38128571428571</v>
      </c>
      <c r="AC652" s="28" t="n">
        <v>2.01628571428571</v>
      </c>
    </row>
    <row r="653" customFormat="false" ht="12.75" hidden="false" customHeight="false" outlineLevel="0" collapsed="false">
      <c r="A653" s="56" t="n">
        <v>36237</v>
      </c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Q653" s="28" t="n">
        <v>2.11442857142857</v>
      </c>
      <c r="R653" s="28" t="n">
        <v>1.78770044158392</v>
      </c>
      <c r="S653" s="28" t="n">
        <v>2.14442857142857</v>
      </c>
      <c r="T653" s="28" t="n">
        <v>1.94942857142857</v>
      </c>
      <c r="U653" s="28" t="n">
        <v>1.90442857142857</v>
      </c>
      <c r="V653" s="28" t="n">
        <v>1.77942857142857</v>
      </c>
      <c r="W653" s="28" t="n">
        <v>1.98192857142857</v>
      </c>
      <c r="X653" s="28" t="n">
        <v>2.09942857142857</v>
      </c>
      <c r="Y653" s="28" t="n">
        <v>2.22442857142857</v>
      </c>
      <c r="Z653" s="28" t="n">
        <v>1.71642857142857</v>
      </c>
      <c r="AA653" s="28" t="n">
        <v>2.25442857142857</v>
      </c>
      <c r="AB653" s="28" t="n">
        <v>2.36442857142857</v>
      </c>
      <c r="AC653" s="28" t="n">
        <v>1.99942857142857</v>
      </c>
    </row>
    <row r="654" customFormat="false" ht="12.75" hidden="false" customHeight="false" outlineLevel="0" collapsed="false">
      <c r="A654" s="56" t="n">
        <v>36238</v>
      </c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Q654" s="28" t="n">
        <v>2.12742857142857</v>
      </c>
      <c r="R654" s="28" t="n">
        <v>1.79479901679405</v>
      </c>
      <c r="S654" s="28" t="n">
        <v>2.15742857142857</v>
      </c>
      <c r="T654" s="28" t="n">
        <v>1.95992857142857</v>
      </c>
      <c r="U654" s="28" t="n">
        <v>1.90992857142857</v>
      </c>
      <c r="V654" s="28" t="n">
        <v>1.79242857142857</v>
      </c>
      <c r="W654" s="28" t="n">
        <v>1.99492857142857</v>
      </c>
      <c r="X654" s="28" t="n">
        <v>2.11242857142857</v>
      </c>
      <c r="Y654" s="28" t="n">
        <v>2.22742857142857</v>
      </c>
      <c r="Z654" s="28" t="n">
        <v>1.75042857142857</v>
      </c>
      <c r="AA654" s="28" t="n">
        <v>2.26742857142857</v>
      </c>
      <c r="AB654" s="28" t="n">
        <v>2.37742857142857</v>
      </c>
      <c r="AC654" s="28" t="n">
        <v>2.01242857142857</v>
      </c>
    </row>
    <row r="655" customFormat="false" ht="12.75" hidden="false" customHeight="false" outlineLevel="0" collapsed="false">
      <c r="A655" s="56" t="n">
        <v>36241</v>
      </c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Q655" s="28" t="n">
        <v>2.14742857142857</v>
      </c>
      <c r="R655" s="28" t="n">
        <v>1.80515115397885</v>
      </c>
      <c r="S655" s="28" t="n">
        <v>2.18242857142857</v>
      </c>
      <c r="T655" s="28" t="n">
        <v>1.98242857142857</v>
      </c>
      <c r="U655" s="28" t="n">
        <v>1.92992857142857</v>
      </c>
      <c r="V655" s="28" t="n">
        <v>1.81242857142857</v>
      </c>
      <c r="W655" s="28" t="n">
        <v>2.01742857142857</v>
      </c>
      <c r="X655" s="28" t="n">
        <v>2.13242857142857</v>
      </c>
      <c r="Y655" s="28" t="n">
        <v>2.25742857142857</v>
      </c>
      <c r="Z655" s="28" t="n">
        <v>1.76042857142857</v>
      </c>
      <c r="AA655" s="28" t="n">
        <v>2.28742857142857</v>
      </c>
      <c r="AB655" s="28" t="n">
        <v>2.39742857142857</v>
      </c>
      <c r="AC655" s="28" t="n">
        <v>2.03242857142857</v>
      </c>
    </row>
    <row r="656" customFormat="false" ht="12.75" hidden="false" customHeight="false" outlineLevel="0" collapsed="false">
      <c r="A656" s="56" t="n">
        <v>36242</v>
      </c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Q656" s="28" t="n">
        <v>2.14842857142857</v>
      </c>
      <c r="R656" s="28" t="n">
        <v>1.81250329116365</v>
      </c>
      <c r="S656" s="28" t="n">
        <v>2.18092857142857</v>
      </c>
      <c r="T656" s="28" t="n">
        <v>1.98342857142857</v>
      </c>
      <c r="U656" s="28" t="n">
        <v>1.93092857142857</v>
      </c>
      <c r="V656" s="28" t="n">
        <v>1.81342857142857</v>
      </c>
      <c r="W656" s="28" t="n">
        <v>2.01592857142857</v>
      </c>
      <c r="X656" s="28" t="n">
        <v>2.13342857142857</v>
      </c>
      <c r="Y656" s="28" t="n">
        <v>2.25842857142857</v>
      </c>
      <c r="Z656" s="28" t="n">
        <v>1.76242857142857</v>
      </c>
      <c r="AA656" s="28" t="n">
        <v>2.28842857142857</v>
      </c>
      <c r="AB656" s="28" t="n">
        <v>2.39842857142857</v>
      </c>
      <c r="AC656" s="28" t="n">
        <v>2.03342857142857</v>
      </c>
    </row>
    <row r="657" customFormat="false" ht="12.75" hidden="false" customHeight="false" outlineLevel="0" collapsed="false">
      <c r="A657" s="56" t="n">
        <v>36243</v>
      </c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Q657" s="28" t="n">
        <v>2.15571428571429</v>
      </c>
      <c r="R657" s="28" t="n">
        <v>1.81633829305443</v>
      </c>
      <c r="S657" s="28" t="n">
        <v>2.19071428571429</v>
      </c>
      <c r="T657" s="28" t="n">
        <v>1.98571428571429</v>
      </c>
      <c r="U657" s="28" t="n">
        <v>1.93821428571429</v>
      </c>
      <c r="V657" s="28" t="n">
        <v>1.82071428571429</v>
      </c>
      <c r="W657" s="28" t="n">
        <v>2.02321428571429</v>
      </c>
      <c r="X657" s="28" t="n">
        <v>2.14071428571429</v>
      </c>
      <c r="Y657" s="28" t="n">
        <v>2.26571428571429</v>
      </c>
      <c r="Z657" s="28" t="n">
        <v>1.75971428571429</v>
      </c>
      <c r="AA657" s="28" t="n">
        <v>2.29571428571429</v>
      </c>
      <c r="AB657" s="28" t="n">
        <v>2.40571428571429</v>
      </c>
      <c r="AC657" s="28" t="n">
        <v>2.04071428571429</v>
      </c>
    </row>
    <row r="658" customFormat="false" ht="12.75" hidden="false" customHeight="false" outlineLevel="0" collapsed="false">
      <c r="A658" s="56" t="n">
        <v>36244</v>
      </c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Q658" s="28" t="n">
        <v>2.16957142857143</v>
      </c>
      <c r="R658" s="28" t="n">
        <v>1.82499828549131</v>
      </c>
      <c r="S658" s="28" t="n">
        <v>2.20207142857143</v>
      </c>
      <c r="T658" s="28" t="n">
        <v>2.00207142857143</v>
      </c>
      <c r="U658" s="28" t="n">
        <v>1.94957142857143</v>
      </c>
      <c r="V658" s="28" t="n">
        <v>1.83457142857143</v>
      </c>
      <c r="W658" s="28" t="n">
        <v>2.03707142857143</v>
      </c>
      <c r="X658" s="28" t="n">
        <v>2.15457142857143</v>
      </c>
      <c r="Y658" s="28" t="n">
        <v>2.27957142857143</v>
      </c>
      <c r="Z658" s="28" t="n">
        <v>1.75457142857143</v>
      </c>
      <c r="AA658" s="28" t="n">
        <v>2.30957142857143</v>
      </c>
      <c r="AB658" s="28" t="n">
        <v>2.41957142857143</v>
      </c>
      <c r="AC658" s="28" t="n">
        <v>2.05457142857143</v>
      </c>
    </row>
    <row r="659" customFormat="false" ht="12.75" hidden="false" customHeight="false" outlineLevel="0" collapsed="false">
      <c r="A659" s="56" t="n">
        <v>36245</v>
      </c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Q659" s="28" t="n">
        <v>2.17157142857143</v>
      </c>
      <c r="R659" s="28" t="n">
        <v>1.84075685313832</v>
      </c>
      <c r="S659" s="28" t="n">
        <v>2.20407142857143</v>
      </c>
      <c r="T659" s="28" t="n">
        <v>2.00157142857143</v>
      </c>
      <c r="U659" s="28" t="n">
        <v>1.95157142857143</v>
      </c>
      <c r="V659" s="28" t="n">
        <v>1.83157142857143</v>
      </c>
      <c r="W659" s="28" t="n">
        <v>2.03907142857143</v>
      </c>
      <c r="X659" s="28" t="n">
        <v>2.15657142857143</v>
      </c>
      <c r="Y659" s="28" t="n">
        <v>2.28657142857143</v>
      </c>
      <c r="Z659" s="28" t="n">
        <v>1.78342857142857</v>
      </c>
      <c r="AA659" s="28" t="n">
        <v>2.31157142857143</v>
      </c>
      <c r="AB659" s="28" t="n">
        <v>2.42157142857143</v>
      </c>
      <c r="AC659" s="28" t="n">
        <v>2.05657142857143</v>
      </c>
    </row>
    <row r="660" customFormat="false" ht="12.75" hidden="false" customHeight="false" outlineLevel="0" collapsed="false">
      <c r="A660" s="56" t="n">
        <v>36248</v>
      </c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Q660" s="28" t="n">
        <v>2.16242857142857</v>
      </c>
      <c r="R660" s="28" t="n">
        <v>1.81131615208807</v>
      </c>
      <c r="S660" s="28" t="n">
        <v>2.19492857142857</v>
      </c>
      <c r="T660" s="28" t="n">
        <v>1.99242857142857</v>
      </c>
      <c r="U660" s="28" t="n">
        <v>1.95242857142857</v>
      </c>
      <c r="V660" s="28" t="n">
        <v>1.82242857142857</v>
      </c>
      <c r="W660" s="28" t="n">
        <v>2.02992857142857</v>
      </c>
      <c r="X660" s="28" t="n">
        <v>2.14742857142857</v>
      </c>
      <c r="Y660" s="28" t="n">
        <v>2.27492857142857</v>
      </c>
      <c r="Z660" s="28" t="n">
        <v>1.77814285714286</v>
      </c>
      <c r="AA660" s="28" t="n">
        <v>2.30242857142857</v>
      </c>
      <c r="AB660" s="28" t="n">
        <v>2.41242857142857</v>
      </c>
      <c r="AC660" s="28" t="n">
        <v>2.04742857142857</v>
      </c>
    </row>
    <row r="661" customFormat="false" ht="12.75" hidden="false" customHeight="false" outlineLevel="0" collapsed="false">
      <c r="A661" s="56" t="n">
        <v>36249</v>
      </c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Q661" s="28" t="n">
        <v>2.18314285714286</v>
      </c>
      <c r="R661" s="28" t="n">
        <v>1.82197614452495</v>
      </c>
      <c r="S661" s="28" t="n">
        <v>2.21564285714286</v>
      </c>
      <c r="T661" s="28" t="n">
        <v>2.01064285714286</v>
      </c>
      <c r="U661" s="28" t="n">
        <v>1.96314285714286</v>
      </c>
      <c r="V661" s="28" t="n">
        <v>1.84314285714286</v>
      </c>
      <c r="W661" s="28" t="n">
        <v>2.05064285714286</v>
      </c>
      <c r="X661" s="28" t="n">
        <v>2.16814285714286</v>
      </c>
      <c r="Y661" s="28" t="n">
        <v>2.28314285714286</v>
      </c>
      <c r="Z661" s="28" t="n">
        <v>1.8</v>
      </c>
      <c r="AA661" s="28" t="n">
        <v>2.32314285714286</v>
      </c>
      <c r="AB661" s="28" t="n">
        <v>2.43314285714286</v>
      </c>
      <c r="AC661" s="28" t="n">
        <v>2.06814285714286</v>
      </c>
    </row>
    <row r="662" customFormat="false" ht="12.75" hidden="false" customHeight="false" outlineLevel="0" collapsed="false">
      <c r="A662" s="56" t="n">
        <v>36250</v>
      </c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Q662" s="28" t="n">
        <v>2.181</v>
      </c>
      <c r="R662" s="28" t="n">
        <v>1.84452811086152</v>
      </c>
      <c r="S662" s="28" t="n">
        <v>2.2135</v>
      </c>
      <c r="T662" s="28" t="n">
        <v>2.006</v>
      </c>
      <c r="U662" s="28" t="n">
        <v>1.956</v>
      </c>
      <c r="V662" s="28" t="n">
        <v>1.841</v>
      </c>
      <c r="W662" s="28" t="n">
        <v>2.0435</v>
      </c>
      <c r="X662" s="28" t="n">
        <v>2.166</v>
      </c>
      <c r="Y662" s="28" t="n">
        <v>2.271</v>
      </c>
      <c r="Z662" s="28" t="n">
        <v>1.79</v>
      </c>
      <c r="AA662" s="28" t="n">
        <v>2.321</v>
      </c>
      <c r="AB662" s="28" t="n">
        <v>2.431</v>
      </c>
      <c r="AC662" s="28" t="n">
        <v>2.066</v>
      </c>
    </row>
    <row r="663" customFormat="false" ht="12.75" hidden="false" customHeight="false" outlineLevel="0" collapsed="false">
      <c r="A663" s="56" t="n">
        <v>36251</v>
      </c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Q663" s="28" t="n">
        <v>2.181</v>
      </c>
      <c r="R663" s="28" t="n">
        <v>1.83892808555067</v>
      </c>
      <c r="S663" s="28" t="n">
        <v>2.2135</v>
      </c>
      <c r="T663" s="28" t="n">
        <v>2.006</v>
      </c>
      <c r="U663" s="28" t="n">
        <v>1.956</v>
      </c>
      <c r="V663" s="28" t="n">
        <v>1.841</v>
      </c>
      <c r="W663" s="28" t="n">
        <v>2.0435</v>
      </c>
      <c r="X663" s="28" t="n">
        <v>2.166</v>
      </c>
      <c r="Y663" s="28" t="n">
        <v>2.271</v>
      </c>
      <c r="Z663" s="28" t="n">
        <v>1.79</v>
      </c>
      <c r="AA663" s="28" t="n">
        <v>2.321</v>
      </c>
      <c r="AB663" s="28" t="n">
        <v>2.431</v>
      </c>
      <c r="AC663" s="28" t="n">
        <v>2.066</v>
      </c>
    </row>
    <row r="664" customFormat="false" ht="12.75" hidden="false" customHeight="false" outlineLevel="0" collapsed="false">
      <c r="A664" s="56" t="n">
        <v>36255</v>
      </c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Q664" s="28" t="n">
        <v>2.19528571428571</v>
      </c>
      <c r="R664" s="28" t="n">
        <v>1.86973458078846</v>
      </c>
      <c r="S664" s="28" t="n">
        <v>2.21778571428571</v>
      </c>
      <c r="T664" s="28" t="n">
        <v>2.02028571428571</v>
      </c>
      <c r="U664" s="28" t="n">
        <v>1.97028571428571</v>
      </c>
      <c r="V664" s="28" t="n">
        <v>1.86028571428571</v>
      </c>
      <c r="W664" s="28" t="n">
        <v>2.06278571428571</v>
      </c>
      <c r="X664" s="28" t="n">
        <v>2.18028571428571</v>
      </c>
      <c r="Y664" s="28" t="n">
        <v>2.28028571428571</v>
      </c>
      <c r="Z664" s="28" t="n">
        <v>1.80885714285714</v>
      </c>
      <c r="AA664" s="28" t="n">
        <v>2.33528571428571</v>
      </c>
      <c r="AB664" s="28" t="n">
        <v>2.44528571428571</v>
      </c>
      <c r="AC664" s="28" t="n">
        <v>2.08028571428571</v>
      </c>
    </row>
    <row r="665" customFormat="false" ht="12.75" hidden="false" customHeight="false" outlineLevel="0" collapsed="false">
      <c r="A665" s="56" t="n">
        <v>36256</v>
      </c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Q665" s="28" t="n">
        <v>2.18942857142857</v>
      </c>
      <c r="R665" s="28" t="n">
        <v>1.86119965756496</v>
      </c>
      <c r="S665" s="28" t="n">
        <v>2.21942857142857</v>
      </c>
      <c r="T665" s="28" t="n">
        <v>2.01942857142857</v>
      </c>
      <c r="U665" s="28" t="n">
        <v>1.96442857142857</v>
      </c>
      <c r="V665" s="28" t="n">
        <v>1.85442857142857</v>
      </c>
      <c r="W665" s="28" t="n">
        <v>2.05692857142857</v>
      </c>
      <c r="X665" s="28" t="n">
        <v>2.17442857142857</v>
      </c>
      <c r="Y665" s="28" t="n">
        <v>2.27442857142857</v>
      </c>
      <c r="Z665" s="28" t="n">
        <v>1.81214285714286</v>
      </c>
      <c r="AA665" s="28" t="n">
        <v>2.32942857142857</v>
      </c>
      <c r="AB665" s="28" t="n">
        <v>2.43942857142857</v>
      </c>
      <c r="AC665" s="28" t="n">
        <v>2.07442857142857</v>
      </c>
    </row>
    <row r="666" customFormat="false" ht="12.75" hidden="false" customHeight="false" outlineLevel="0" collapsed="false">
      <c r="A666" s="56" t="n">
        <v>36257</v>
      </c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Q666" s="28" t="n">
        <v>2.19157142857143</v>
      </c>
      <c r="R666" s="28" t="n">
        <v>1.63202822899354</v>
      </c>
      <c r="S666" s="28" t="n">
        <v>2.22157142857143</v>
      </c>
      <c r="T666" s="28" t="n">
        <v>2.02157142857143</v>
      </c>
      <c r="U666" s="28" t="n">
        <v>1.96657142857143</v>
      </c>
      <c r="V666" s="28" t="n">
        <v>1.85657142857143</v>
      </c>
      <c r="W666" s="28" t="n">
        <v>2.05907142857143</v>
      </c>
      <c r="X666" s="28" t="n">
        <v>2.17907142857143</v>
      </c>
      <c r="Y666" s="28" t="n">
        <v>2.29657142857143</v>
      </c>
      <c r="Z666" s="28" t="n">
        <v>1.58297142857143</v>
      </c>
      <c r="AA666" s="28" t="n">
        <v>2.33157142857143</v>
      </c>
      <c r="AB666" s="28" t="n">
        <v>2.44157142857143</v>
      </c>
      <c r="AC666" s="28" t="n">
        <v>2.07657142857143</v>
      </c>
    </row>
    <row r="667" customFormat="false" ht="12.75" hidden="false" customHeight="false" outlineLevel="0" collapsed="false">
      <c r="A667" s="56" t="n">
        <v>36258</v>
      </c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Q667" s="28" t="n">
        <v>2.19514285714286</v>
      </c>
      <c r="R667" s="28" t="n">
        <v>1.85498222176215</v>
      </c>
      <c r="S667" s="28" t="n">
        <v>2.22264285714286</v>
      </c>
      <c r="T667" s="28" t="n">
        <v>2.02514285714286</v>
      </c>
      <c r="U667" s="28" t="n">
        <v>1.97014285714286</v>
      </c>
      <c r="V667" s="28" t="n">
        <v>1.86014285714286</v>
      </c>
      <c r="W667" s="28" t="n">
        <v>2.06264285714286</v>
      </c>
      <c r="X667" s="28" t="n">
        <v>2.18264285714286</v>
      </c>
      <c r="Y667" s="28" t="n">
        <v>2.30014285714286</v>
      </c>
      <c r="Z667" s="28" t="n">
        <v>1.82585714285714</v>
      </c>
      <c r="AA667" s="28" t="n">
        <v>2.33764285714286</v>
      </c>
      <c r="AB667" s="28" t="n">
        <v>2.44514285714286</v>
      </c>
      <c r="AC667" s="28" t="n">
        <v>2.08014285714286</v>
      </c>
    </row>
    <row r="668" customFormat="false" ht="12.75" hidden="false" customHeight="false" outlineLevel="0" collapsed="false">
      <c r="A668" s="56" t="n">
        <v>36262</v>
      </c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Q668" s="28" t="n">
        <v>2.216</v>
      </c>
      <c r="R668" s="28" t="n">
        <v>1.89230918445367</v>
      </c>
      <c r="S668" s="28" t="n">
        <v>2.251</v>
      </c>
      <c r="T668" s="28" t="n">
        <v>2.046</v>
      </c>
      <c r="U668" s="28" t="n">
        <v>1.991</v>
      </c>
      <c r="V668" s="28" t="n">
        <v>1.881</v>
      </c>
      <c r="W668" s="28" t="n">
        <v>2.081</v>
      </c>
      <c r="X668" s="28" t="n">
        <v>2.2035</v>
      </c>
      <c r="Y668" s="28" t="n">
        <v>2.321</v>
      </c>
      <c r="Z668" s="28" t="n">
        <v>1.83714285714286</v>
      </c>
      <c r="AA668" s="28" t="n">
        <v>2.361</v>
      </c>
      <c r="AB668" s="28" t="n">
        <v>2.471</v>
      </c>
      <c r="AC668" s="28" t="n">
        <v>2.101</v>
      </c>
    </row>
    <row r="669" customFormat="false" ht="12.75" hidden="false" customHeight="false" outlineLevel="0" collapsed="false">
      <c r="A669" s="56" t="n">
        <v>36263</v>
      </c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Q669" s="28" t="n">
        <v>2.23042857142857</v>
      </c>
      <c r="R669" s="28" t="n">
        <v>1.88944089204209</v>
      </c>
      <c r="S669" s="28" t="n">
        <v>2.26542857142857</v>
      </c>
      <c r="T669" s="28" t="n">
        <v>2.05792857142857</v>
      </c>
      <c r="U669" s="28" t="n">
        <v>2.00042857142857</v>
      </c>
      <c r="V669" s="28" t="n">
        <v>1.89542857142857</v>
      </c>
      <c r="W669" s="28" t="n">
        <v>2.09792857142857</v>
      </c>
      <c r="X669" s="28" t="n">
        <v>2.21792857142857</v>
      </c>
      <c r="Y669" s="28" t="n">
        <v>2.33042857142857</v>
      </c>
      <c r="Z669" s="28" t="n">
        <v>1.85328571428571</v>
      </c>
      <c r="AA669" s="28" t="n">
        <v>2.38042857142857</v>
      </c>
      <c r="AB669" s="28" t="n">
        <v>2.48542857142857</v>
      </c>
      <c r="AC669" s="28" t="n">
        <v>2.11542857142857</v>
      </c>
    </row>
    <row r="670" customFormat="false" ht="12.75" hidden="false" customHeight="false" outlineLevel="0" collapsed="false">
      <c r="A670" s="56" t="n">
        <v>36264</v>
      </c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Q670" s="28" t="n">
        <v>2.22842857142857</v>
      </c>
      <c r="R670" s="28" t="n">
        <v>1.89005326771749</v>
      </c>
      <c r="S670" s="28" t="n">
        <v>2.26342857142857</v>
      </c>
      <c r="T670" s="28" t="n">
        <v>2.06092857142857</v>
      </c>
      <c r="U670" s="28" t="n">
        <v>1.99592857142857</v>
      </c>
      <c r="V670" s="28" t="n">
        <v>1.89342857142857</v>
      </c>
      <c r="W670" s="28" t="n">
        <v>2.09592857142857</v>
      </c>
      <c r="X670" s="28" t="n">
        <v>2.21592857142857</v>
      </c>
      <c r="Y670" s="28" t="n">
        <v>2.32842857142857</v>
      </c>
      <c r="Z670" s="28" t="n">
        <v>1.86242857142857</v>
      </c>
      <c r="AA670" s="28" t="n">
        <v>2.37342857142857</v>
      </c>
      <c r="AB670" s="28" t="n">
        <v>2.48342857142857</v>
      </c>
      <c r="AC670" s="28" t="n">
        <v>2.11342857142857</v>
      </c>
    </row>
    <row r="671" customFormat="false" ht="12.75" hidden="false" customHeight="false" outlineLevel="0" collapsed="false">
      <c r="A671" s="56" t="n">
        <v>36265</v>
      </c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Q671" s="28" t="n">
        <v>2.25285714285714</v>
      </c>
      <c r="R671" s="28" t="n">
        <v>1.88812830693957</v>
      </c>
      <c r="S671" s="28" t="n">
        <v>2.28785714285714</v>
      </c>
      <c r="T671" s="28" t="n">
        <v>2.08535714285714</v>
      </c>
      <c r="U671" s="28" t="n">
        <v>2.02035714285714</v>
      </c>
      <c r="V671" s="28" t="n">
        <v>1.91785714285714</v>
      </c>
      <c r="W671" s="28" t="n">
        <v>2.12035714285714</v>
      </c>
      <c r="X671" s="28" t="n">
        <v>2.24035714285714</v>
      </c>
      <c r="Y671" s="28" t="n">
        <v>2.35285714285714</v>
      </c>
      <c r="Z671" s="28" t="n">
        <v>1.86385714285714</v>
      </c>
      <c r="AA671" s="28" t="n">
        <v>2.39785714285714</v>
      </c>
      <c r="AB671" s="28" t="n">
        <v>2.50785714285714</v>
      </c>
      <c r="AC671" s="28" t="n">
        <v>2.13785714285714</v>
      </c>
    </row>
    <row r="672" customFormat="false" ht="12.75" hidden="false" customHeight="false" outlineLevel="0" collapsed="false">
      <c r="A672" s="56" t="n">
        <v>36266</v>
      </c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Q672" s="28" t="n">
        <v>2.26257142857143</v>
      </c>
      <c r="R672" s="28" t="n">
        <v>1.88984259265386</v>
      </c>
      <c r="S672" s="28" t="n">
        <v>2.29757142857143</v>
      </c>
      <c r="T672" s="28" t="n">
        <v>2.09507142857143</v>
      </c>
      <c r="U672" s="28" t="n">
        <v>2.03007142857143</v>
      </c>
      <c r="V672" s="28" t="n">
        <v>1.92757142857143</v>
      </c>
      <c r="W672" s="28" t="n">
        <v>2.13507142857143</v>
      </c>
      <c r="X672" s="28" t="n">
        <v>2.25257142857143</v>
      </c>
      <c r="Y672" s="28" t="n">
        <v>2.36257142857143</v>
      </c>
      <c r="Z672" s="28" t="n">
        <v>1.86557142857143</v>
      </c>
      <c r="AA672" s="28" t="n">
        <v>2.40757142857143</v>
      </c>
      <c r="AB672" s="28" t="n">
        <v>2.51757142857143</v>
      </c>
      <c r="AC672" s="28" t="n">
        <v>2.14757142857143</v>
      </c>
    </row>
    <row r="673" customFormat="false" ht="12.75" hidden="false" customHeight="false" outlineLevel="0" collapsed="false">
      <c r="A673" s="56" t="n">
        <v>36269</v>
      </c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Q673" s="28" t="n">
        <v>2.27257142857143</v>
      </c>
      <c r="R673" s="28" t="n">
        <v>1.89662062668132</v>
      </c>
      <c r="S673" s="28" t="n">
        <v>2.30757142857143</v>
      </c>
      <c r="T673" s="28" t="n">
        <v>2.10507142857143</v>
      </c>
      <c r="U673" s="28" t="n">
        <v>2.04007142857143</v>
      </c>
      <c r="V673" s="28" t="n">
        <v>1.92882142857143</v>
      </c>
      <c r="W673" s="28" t="n">
        <v>2.14007142857143</v>
      </c>
      <c r="X673" s="28" t="n">
        <v>2.26257142857143</v>
      </c>
      <c r="Y673" s="28" t="n">
        <v>2.37257142857143</v>
      </c>
      <c r="Z673" s="28" t="n">
        <v>1.87357142857143</v>
      </c>
      <c r="AA673" s="28" t="n">
        <v>2.41757142857143</v>
      </c>
      <c r="AB673" s="28" t="n">
        <v>2.52757142857143</v>
      </c>
      <c r="AC673" s="28" t="n">
        <v>2.15757142857143</v>
      </c>
    </row>
    <row r="674" customFormat="false" ht="12.75" hidden="false" customHeight="false" outlineLevel="0" collapsed="false">
      <c r="A674" s="56" t="n">
        <v>36270</v>
      </c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Q674" s="28" t="n">
        <v>2.27171428571429</v>
      </c>
      <c r="R674" s="28" t="n">
        <v>1.92772630280324</v>
      </c>
      <c r="S674" s="28" t="n">
        <v>2.30671428571429</v>
      </c>
      <c r="T674" s="28" t="n">
        <v>2.10421428571429</v>
      </c>
      <c r="U674" s="28" t="n">
        <v>2.03921428571429</v>
      </c>
      <c r="V674" s="28" t="n">
        <v>1.92796428571429</v>
      </c>
      <c r="W674" s="28" t="n">
        <v>2.14671428571429</v>
      </c>
      <c r="X674" s="28" t="n">
        <v>2.26171428571429</v>
      </c>
      <c r="Y674" s="28" t="n">
        <v>2.37171428571429</v>
      </c>
      <c r="Z674" s="28" t="n">
        <v>1.88271428571429</v>
      </c>
      <c r="AA674" s="28" t="n">
        <v>2.41921428571429</v>
      </c>
      <c r="AB674" s="28" t="n">
        <v>2.52671428571429</v>
      </c>
      <c r="AC674" s="28" t="n">
        <v>2.15671428571429</v>
      </c>
    </row>
    <row r="675" customFormat="false" ht="12.75" hidden="false" customHeight="false" outlineLevel="0" collapsed="false">
      <c r="A675" s="56" t="n">
        <v>36271</v>
      </c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Q675" s="28" t="n">
        <v>2.28128571428571</v>
      </c>
      <c r="R675" s="28" t="n">
        <v>1.93129773137467</v>
      </c>
      <c r="S675" s="28" t="n">
        <v>2.31878571428571</v>
      </c>
      <c r="T675" s="28" t="n">
        <v>2.11378571428571</v>
      </c>
      <c r="U675" s="28" t="n">
        <v>2.05628571428571</v>
      </c>
      <c r="V675" s="28" t="n">
        <v>1.93878571428571</v>
      </c>
      <c r="W675" s="28" t="n">
        <v>2.15878571428571</v>
      </c>
      <c r="X675" s="28" t="n">
        <v>2.27378571428571</v>
      </c>
      <c r="Y675" s="28" t="n">
        <v>2.38378571428571</v>
      </c>
      <c r="Z675" s="28" t="n">
        <v>1.88628571428571</v>
      </c>
      <c r="AA675" s="28" t="n">
        <v>2.42878571428571</v>
      </c>
      <c r="AB675" s="28" t="n">
        <v>2.53628571428571</v>
      </c>
      <c r="AC675" s="28" t="n">
        <v>2.16628571428571</v>
      </c>
    </row>
    <row r="676" customFormat="false" ht="12.75" hidden="false" customHeight="false" outlineLevel="0" collapsed="false">
      <c r="A676" s="56" t="n">
        <v>36272</v>
      </c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Q676" s="28" t="n">
        <v>2.29457142857143</v>
      </c>
      <c r="R676" s="28" t="n">
        <v>1.93578914298441</v>
      </c>
      <c r="S676" s="28" t="n">
        <v>2.33207142857143</v>
      </c>
      <c r="T676" s="28" t="n">
        <v>2.12457142857143</v>
      </c>
      <c r="U676" s="28" t="n">
        <v>2.06957142857143</v>
      </c>
      <c r="V676" s="28" t="n">
        <v>1.95207142857143</v>
      </c>
      <c r="W676" s="28" t="n">
        <v>2.17207142857143</v>
      </c>
      <c r="X676" s="28" t="n">
        <v>2.28957142857143</v>
      </c>
      <c r="Y676" s="28" t="n">
        <v>2.39707142857143</v>
      </c>
      <c r="Z676" s="28" t="n">
        <v>1.88657142857143</v>
      </c>
      <c r="AA676" s="28" t="n">
        <v>2.44207142857143</v>
      </c>
      <c r="AB676" s="28" t="n">
        <v>2.54957142857143</v>
      </c>
      <c r="AC676" s="28" t="n">
        <v>2.19207142857143</v>
      </c>
    </row>
    <row r="677" customFormat="false" ht="12.75" hidden="false" customHeight="false" outlineLevel="0" collapsed="false">
      <c r="A677" s="56" t="n">
        <v>36273</v>
      </c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Q677" s="28" t="n">
        <v>2.29342857142857</v>
      </c>
      <c r="R677" s="28" t="n">
        <v>1.94650075646769</v>
      </c>
      <c r="S677" s="28" t="n">
        <v>2.33092857142857</v>
      </c>
      <c r="T677" s="28" t="n">
        <v>2.12592857142857</v>
      </c>
      <c r="U677" s="28" t="n">
        <v>2.07092857142857</v>
      </c>
      <c r="V677" s="28" t="n">
        <v>1.95092857142857</v>
      </c>
      <c r="W677" s="28" t="n">
        <v>2.17092857142857</v>
      </c>
      <c r="X677" s="28" t="n">
        <v>2.28842857142857</v>
      </c>
      <c r="Y677" s="28" t="n">
        <v>2.40342857142857</v>
      </c>
      <c r="Z677" s="28" t="n">
        <v>1.88942857142857</v>
      </c>
      <c r="AA677" s="28" t="n">
        <v>2.44092857142857</v>
      </c>
      <c r="AB677" s="28" t="n">
        <v>2.54842857142857</v>
      </c>
      <c r="AC677" s="28" t="n">
        <v>2.19092857142857</v>
      </c>
    </row>
    <row r="678" customFormat="false" ht="12.75" hidden="false" customHeight="false" outlineLevel="0" collapsed="false">
      <c r="A678" s="56" t="n">
        <v>36276</v>
      </c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Q678" s="28" t="n">
        <v>2.31614285714286</v>
      </c>
      <c r="R678" s="28" t="n">
        <v>1.95610744133628</v>
      </c>
      <c r="S678" s="28" t="n">
        <v>2.35114285714286</v>
      </c>
      <c r="T678" s="28" t="n">
        <v>2.14864285714286</v>
      </c>
      <c r="U678" s="28" t="n">
        <v>2.09364285714286</v>
      </c>
      <c r="V678" s="28" t="n">
        <v>1.97364285714286</v>
      </c>
      <c r="W678" s="28" t="n">
        <v>2.19614285714286</v>
      </c>
      <c r="X678" s="28" t="n">
        <v>2.31364285714286</v>
      </c>
      <c r="Y678" s="28" t="n">
        <v>2.42614285714286</v>
      </c>
      <c r="Z678" s="28" t="n">
        <v>1.89564285714286</v>
      </c>
      <c r="AA678" s="28" t="n">
        <v>2.46364285714286</v>
      </c>
      <c r="AB678" s="28" t="n">
        <v>2.57114285714286</v>
      </c>
      <c r="AC678" s="28" t="n">
        <v>2.21364285714286</v>
      </c>
    </row>
    <row r="679" customFormat="false" ht="12.75" hidden="false" customHeight="false" outlineLevel="0" collapsed="false">
      <c r="A679" s="56" t="n">
        <v>36277</v>
      </c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Q679" s="28" t="n">
        <v>2.317</v>
      </c>
      <c r="R679" s="28" t="n">
        <v>1.97482932157044</v>
      </c>
      <c r="S679" s="28" t="n">
        <v>2.3545</v>
      </c>
      <c r="T679" s="28" t="n">
        <v>2.1495</v>
      </c>
      <c r="U679" s="28" t="n">
        <v>2.0945</v>
      </c>
      <c r="V679" s="28" t="n">
        <v>1.9745</v>
      </c>
      <c r="W679" s="28" t="n">
        <v>2.197</v>
      </c>
      <c r="X679" s="28" t="n">
        <v>2.3145</v>
      </c>
      <c r="Y679" s="28" t="n">
        <v>2.427</v>
      </c>
      <c r="Z679" s="28" t="n">
        <v>1.924</v>
      </c>
      <c r="AA679" s="28" t="n">
        <v>2.4695</v>
      </c>
      <c r="AB679" s="28" t="n">
        <v>2.572</v>
      </c>
      <c r="AC679" s="28" t="n">
        <v>2.2145</v>
      </c>
    </row>
    <row r="680" customFormat="false" ht="12.75" hidden="false" customHeight="false" outlineLevel="0" collapsed="false">
      <c r="A680" s="56" t="n">
        <v>36278</v>
      </c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Q680" s="28" t="n">
        <v>2.34114285714286</v>
      </c>
      <c r="R680" s="28" t="n">
        <v>1.98698837013171</v>
      </c>
      <c r="S680" s="28" t="n">
        <v>2.37864285714286</v>
      </c>
      <c r="T680" s="28" t="n">
        <v>2.17114285714286</v>
      </c>
      <c r="U680" s="28" t="n">
        <v>2.11864285714286</v>
      </c>
      <c r="V680" s="28" t="n">
        <v>1.99864285714286</v>
      </c>
      <c r="W680" s="28" t="n">
        <v>2.22114285714286</v>
      </c>
      <c r="X680" s="28" t="n">
        <v>2.33864285714286</v>
      </c>
      <c r="Y680" s="28" t="n">
        <v>2.45114285714286</v>
      </c>
      <c r="Z680" s="28" t="n">
        <v>1.92114285714286</v>
      </c>
      <c r="AA680" s="28" t="n">
        <v>2.49364285714286</v>
      </c>
      <c r="AB680" s="28" t="n">
        <v>2.59614285714286</v>
      </c>
      <c r="AC680" s="28" t="n">
        <v>2.23864285714286</v>
      </c>
    </row>
    <row r="681" customFormat="false" ht="12.75" hidden="false" customHeight="false" outlineLevel="0" collapsed="false">
      <c r="A681" s="56" t="n">
        <v>36279</v>
      </c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Q681" s="28" t="n">
        <v>2.34114285714286</v>
      </c>
      <c r="R681" s="28" t="n">
        <v>1.98476888871077</v>
      </c>
      <c r="S681" s="28" t="n">
        <v>2.37864285714286</v>
      </c>
      <c r="T681" s="28" t="n">
        <v>2.16614285714286</v>
      </c>
      <c r="U681" s="28" t="n">
        <v>2.11614285714286</v>
      </c>
      <c r="V681" s="28" t="n">
        <v>1.98614285714286</v>
      </c>
      <c r="W681" s="28" t="n">
        <v>2.22114285714286</v>
      </c>
      <c r="X681" s="28" t="n">
        <v>2.33864285714286</v>
      </c>
      <c r="Y681" s="28" t="n">
        <v>2.44614285714286</v>
      </c>
      <c r="Z681" s="28" t="n">
        <v>1.94114285714286</v>
      </c>
      <c r="AA681" s="28" t="n">
        <v>2.49364285714286</v>
      </c>
      <c r="AB681" s="28" t="n">
        <v>2.59614285714286</v>
      </c>
      <c r="AC681" s="28" t="n">
        <v>2.24114285714286</v>
      </c>
    </row>
    <row r="682" customFormat="false" ht="12.75" hidden="false" customHeight="false" outlineLevel="0" collapsed="false">
      <c r="A682" s="56" t="n">
        <v>36280</v>
      </c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Q682" s="28" t="n">
        <v>2.29242857142857</v>
      </c>
      <c r="R682" s="28" t="n">
        <v>1.94361755117772</v>
      </c>
      <c r="S682" s="28" t="n">
        <v>2.32992857142857</v>
      </c>
      <c r="T682" s="28" t="n">
        <v>2.11742857142857</v>
      </c>
      <c r="U682" s="28" t="n">
        <v>2.06742857142857</v>
      </c>
      <c r="V682" s="28" t="n">
        <v>1.94242857142857</v>
      </c>
      <c r="W682" s="28" t="n">
        <v>2.17242857142857</v>
      </c>
      <c r="X682" s="28" t="n">
        <v>2.28992857142857</v>
      </c>
      <c r="Y682" s="28" t="n">
        <v>2.40242857142857</v>
      </c>
      <c r="Z682" s="28" t="n">
        <v>1.90142857142857</v>
      </c>
      <c r="AA682" s="28" t="n">
        <v>2.44492857142857</v>
      </c>
      <c r="AB682" s="28" t="n">
        <v>2.54742857142857</v>
      </c>
      <c r="AC682" s="28" t="n">
        <v>2.19242857142857</v>
      </c>
    </row>
    <row r="683" customFormat="false" ht="12.75" hidden="false" customHeight="false" outlineLevel="0" collapsed="false">
      <c r="A683" s="56" t="n">
        <v>36283</v>
      </c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Q683" s="28" t="n">
        <v>2.37814285714286</v>
      </c>
      <c r="R683" s="28" t="n">
        <v>2.02748868068747</v>
      </c>
      <c r="S683" s="28" t="n">
        <v>2.41564285714286</v>
      </c>
      <c r="T683" s="28" t="n">
        <v>2.20314285714286</v>
      </c>
      <c r="U683" s="28" t="n">
        <v>2.14814285714286</v>
      </c>
      <c r="V683" s="28" t="n">
        <v>2.02314285714286</v>
      </c>
      <c r="W683" s="28" t="n">
        <v>2.25814285714286</v>
      </c>
      <c r="X683" s="28" t="n">
        <v>2.37314285714286</v>
      </c>
      <c r="Y683" s="28" t="n">
        <v>2.48814285714286</v>
      </c>
      <c r="Z683" s="28" t="n">
        <v>1.95314285714286</v>
      </c>
      <c r="AA683" s="28" t="n">
        <v>2.53064285714286</v>
      </c>
      <c r="AB683" s="28" t="n">
        <v>2.63314285714286</v>
      </c>
      <c r="AC683" s="28" t="n">
        <v>2.27814285714286</v>
      </c>
    </row>
    <row r="684" customFormat="false" ht="12.75" hidden="false" customHeight="false" outlineLevel="0" collapsed="false">
      <c r="A684" s="56" t="n">
        <v>36284</v>
      </c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Q684" s="28" t="n">
        <v>2.39585714285714</v>
      </c>
      <c r="R684" s="28" t="n">
        <v>2.04520296640175</v>
      </c>
      <c r="S684" s="28" t="n">
        <v>2.43335714285714</v>
      </c>
      <c r="T684" s="28" t="n">
        <v>2.22085714285714</v>
      </c>
      <c r="U684" s="28" t="n">
        <v>2.15085714285714</v>
      </c>
      <c r="V684" s="28" t="n">
        <v>2.03085714285714</v>
      </c>
      <c r="W684" s="28" t="n">
        <v>2.27585714285714</v>
      </c>
      <c r="X684" s="28" t="n">
        <v>2.39085714285714</v>
      </c>
      <c r="Y684" s="28" t="n">
        <v>2.49585714285714</v>
      </c>
      <c r="Z684" s="28" t="n">
        <v>1.97085714285714</v>
      </c>
      <c r="AA684" s="28" t="n">
        <v>2.54835714285714</v>
      </c>
      <c r="AB684" s="28" t="n">
        <v>2.65085714285714</v>
      </c>
      <c r="AC684" s="28" t="n">
        <v>2.29585714285714</v>
      </c>
    </row>
    <row r="685" customFormat="false" ht="12.75" hidden="false" customHeight="false" outlineLevel="0" collapsed="false">
      <c r="A685" s="56" t="n">
        <v>36285</v>
      </c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Q685" s="28" t="n">
        <v>2.40085714285714</v>
      </c>
      <c r="R685" s="28" t="n">
        <v>2.0452469221489</v>
      </c>
      <c r="S685" s="28" t="n">
        <v>2.44085714285714</v>
      </c>
      <c r="T685" s="28" t="n">
        <v>2.22085714285714</v>
      </c>
      <c r="U685" s="28" t="n">
        <v>2.15585714285714</v>
      </c>
      <c r="V685" s="28" t="n">
        <v>2.02585714285714</v>
      </c>
      <c r="W685" s="28" t="n">
        <v>2.27835714285714</v>
      </c>
      <c r="X685" s="28" t="n">
        <v>2.39585714285714</v>
      </c>
      <c r="Y685" s="28" t="n">
        <v>2.50085714285714</v>
      </c>
      <c r="Z685" s="28" t="n">
        <v>1.99585714285714</v>
      </c>
      <c r="AA685" s="28" t="n">
        <v>2.55335714285714</v>
      </c>
      <c r="AB685" s="28" t="n">
        <v>2.66085714285714</v>
      </c>
      <c r="AC685" s="28" t="n">
        <v>2.30085714285714</v>
      </c>
    </row>
    <row r="686" customFormat="false" ht="12.75" hidden="false" customHeight="false" outlineLevel="0" collapsed="false">
      <c r="A686" s="56" t="n">
        <v>36286</v>
      </c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Q686" s="28" t="n">
        <v>2.31</v>
      </c>
      <c r="R686" s="28" t="n">
        <v>1.93925641123301</v>
      </c>
      <c r="S686" s="28" t="n">
        <v>2.3525</v>
      </c>
      <c r="T686" s="28" t="n">
        <v>2.1425</v>
      </c>
      <c r="U686" s="28" t="n">
        <v>2.06125</v>
      </c>
      <c r="V686" s="28" t="n">
        <v>1.94</v>
      </c>
      <c r="W686" s="28" t="n">
        <v>2.1875</v>
      </c>
      <c r="X686" s="28" t="n">
        <v>2.305</v>
      </c>
      <c r="Y686" s="28" t="n">
        <v>2.405</v>
      </c>
      <c r="Z686" s="28" t="n">
        <v>1.9075</v>
      </c>
      <c r="AA686" s="28" t="n">
        <v>2.4625</v>
      </c>
      <c r="AB686" s="28" t="n">
        <v>2.57</v>
      </c>
      <c r="AC686" s="28" t="n">
        <v>2.2075</v>
      </c>
    </row>
    <row r="687" customFormat="false" ht="12.75" hidden="false" customHeight="false" outlineLevel="0" collapsed="false">
      <c r="A687" s="56" t="n">
        <v>36287</v>
      </c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Q687" s="28" t="n">
        <v>2.384</v>
      </c>
      <c r="R687" s="28" t="n">
        <v>1.99473094866741</v>
      </c>
      <c r="S687" s="28" t="n">
        <v>2.4315</v>
      </c>
      <c r="T687" s="28" t="n">
        <v>2.204</v>
      </c>
      <c r="U687" s="28" t="n">
        <v>2.129</v>
      </c>
      <c r="V687" s="28" t="n">
        <v>2.009</v>
      </c>
      <c r="W687" s="28" t="n">
        <v>2.2615</v>
      </c>
      <c r="X687" s="28" t="n">
        <v>2.379</v>
      </c>
      <c r="Y687" s="28" t="n">
        <v>2.484</v>
      </c>
      <c r="Z687" s="28" t="n">
        <v>1.954</v>
      </c>
      <c r="AA687" s="28" t="n">
        <v>2.539</v>
      </c>
      <c r="AB687" s="28" t="n">
        <v>2.644</v>
      </c>
      <c r="AC687" s="28" t="n">
        <v>2.284</v>
      </c>
    </row>
    <row r="688" customFormat="false" ht="12.75" hidden="false" customHeight="false" outlineLevel="0" collapsed="false">
      <c r="A688" s="56" t="n">
        <v>36290</v>
      </c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Q688" s="28" t="n">
        <v>2.321</v>
      </c>
      <c r="R688" s="28" t="n">
        <v>1.93170126002185</v>
      </c>
      <c r="S688" s="28" t="n">
        <v>2.3735</v>
      </c>
      <c r="T688" s="28" t="n">
        <v>2.1535</v>
      </c>
      <c r="U688" s="28" t="n">
        <v>2.061</v>
      </c>
      <c r="V688" s="28" t="n">
        <v>1.9435</v>
      </c>
      <c r="W688" s="28" t="n">
        <v>2.2035</v>
      </c>
      <c r="X688" s="28" t="n">
        <v>2.316</v>
      </c>
      <c r="Y688" s="28" t="n">
        <v>2.416</v>
      </c>
      <c r="Z688" s="28" t="n">
        <v>1.8975</v>
      </c>
      <c r="AA688" s="28" t="n">
        <v>2.4835</v>
      </c>
      <c r="AB688" s="28" t="n">
        <v>2.581</v>
      </c>
      <c r="AC688" s="28" t="n">
        <v>2.2135</v>
      </c>
    </row>
    <row r="689" customFormat="false" ht="12.75" hidden="false" customHeight="false" outlineLevel="0" collapsed="false">
      <c r="A689" s="56" t="n">
        <v>36291</v>
      </c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Q689" s="28" t="n">
        <v>2.311</v>
      </c>
      <c r="R689" s="28" t="n">
        <v>1.92446642384199</v>
      </c>
      <c r="S689" s="28" t="n">
        <v>2.361</v>
      </c>
      <c r="T689" s="28" t="n">
        <v>2.1435</v>
      </c>
      <c r="U689" s="28" t="n">
        <v>2.05475</v>
      </c>
      <c r="V689" s="28" t="n">
        <v>1.936</v>
      </c>
      <c r="W689" s="28" t="n">
        <v>2.196</v>
      </c>
      <c r="X689" s="28" t="n">
        <v>2.306</v>
      </c>
      <c r="Y689" s="28" t="n">
        <v>2.4085</v>
      </c>
      <c r="Z689" s="28" t="n">
        <v>1.88</v>
      </c>
      <c r="AA689" s="28" t="n">
        <v>2.471</v>
      </c>
      <c r="AB689" s="28" t="n">
        <v>2.571</v>
      </c>
      <c r="AC689" s="28" t="n">
        <v>2.2035</v>
      </c>
    </row>
    <row r="690" customFormat="false" ht="12.75" hidden="false" customHeight="false" outlineLevel="0" collapsed="false">
      <c r="A690" s="56" t="n">
        <v>36292</v>
      </c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Q690" s="28" t="n">
        <v>2.3036</v>
      </c>
      <c r="R690" s="28" t="n">
        <v>1.92446642384199</v>
      </c>
      <c r="S690" s="28" t="n">
        <v>2.3486</v>
      </c>
      <c r="T690" s="28" t="n">
        <v>2.1361</v>
      </c>
      <c r="U690" s="28" t="n">
        <v>2.0586</v>
      </c>
      <c r="V690" s="28" t="n">
        <v>1.9386</v>
      </c>
      <c r="W690" s="28" t="n">
        <v>2.1886</v>
      </c>
      <c r="X690" s="28" t="n">
        <v>2.2986</v>
      </c>
      <c r="Y690" s="28" t="n">
        <v>2.4011</v>
      </c>
      <c r="Z690" s="28" t="n">
        <v>1.87</v>
      </c>
      <c r="AA690" s="28" t="n">
        <v>2.4611</v>
      </c>
      <c r="AB690" s="28" t="n">
        <v>2.5636</v>
      </c>
      <c r="AC690" s="28" t="n">
        <v>2.1936</v>
      </c>
    </row>
    <row r="691" customFormat="false" ht="12.75" hidden="false" customHeight="false" outlineLevel="0" collapsed="false">
      <c r="A691" s="56" t="n">
        <v>36293</v>
      </c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Q691" s="28" t="n">
        <v>2.327</v>
      </c>
      <c r="R691" s="28" t="n">
        <v>1.92456642384199</v>
      </c>
      <c r="S691" s="28" t="n">
        <v>2.3695</v>
      </c>
      <c r="T691" s="28" t="n">
        <v>2.1595</v>
      </c>
      <c r="U691" s="28" t="n">
        <v>2.0795</v>
      </c>
      <c r="V691" s="28" t="n">
        <v>1.962</v>
      </c>
      <c r="W691" s="28" t="n">
        <v>2.212</v>
      </c>
      <c r="X691" s="28" t="n">
        <v>2.322</v>
      </c>
      <c r="Y691" s="28" t="n">
        <v>2.4245</v>
      </c>
      <c r="Z691" s="28" t="n">
        <v>1.9051</v>
      </c>
      <c r="AA691" s="28" t="n">
        <v>2.482</v>
      </c>
      <c r="AB691" s="28" t="n">
        <v>2.587</v>
      </c>
      <c r="AC691" s="28" t="n">
        <v>2.227</v>
      </c>
    </row>
    <row r="692" customFormat="false" ht="12.75" hidden="false" customHeight="false" outlineLevel="0" collapsed="false">
      <c r="A692" s="56" t="n">
        <v>36294</v>
      </c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Q692" s="28" t="n">
        <v>2.33</v>
      </c>
      <c r="R692" s="28" t="n">
        <v>1.94</v>
      </c>
      <c r="S692" s="28" t="n">
        <v>2.37</v>
      </c>
      <c r="T692" s="28" t="n">
        <v>2.1625</v>
      </c>
      <c r="U692" s="28" t="n">
        <v>2.085</v>
      </c>
      <c r="V692" s="28" t="n">
        <v>1.9625</v>
      </c>
      <c r="W692" s="28" t="n">
        <v>2.2125</v>
      </c>
      <c r="X692" s="28" t="n">
        <v>2.325</v>
      </c>
      <c r="Y692" s="28" t="n">
        <v>2.4275</v>
      </c>
      <c r="Z692" s="28" t="n">
        <v>1.915</v>
      </c>
      <c r="AA692" s="28" t="n">
        <v>2.485</v>
      </c>
      <c r="AB692" s="28" t="n">
        <v>2.58</v>
      </c>
      <c r="AC692" s="28" t="n">
        <v>2.22</v>
      </c>
    </row>
    <row r="693" customFormat="false" ht="12.75" hidden="false" customHeight="false" outlineLevel="0" collapsed="false">
      <c r="A693" s="56" t="n">
        <v>36297</v>
      </c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Q693" s="28" t="n">
        <v>2.34714285714286</v>
      </c>
      <c r="R693" s="28" t="n">
        <v>1.92199880769618</v>
      </c>
      <c r="S693" s="28" t="n">
        <v>2.38714285714286</v>
      </c>
      <c r="T693" s="28" t="n">
        <v>2.17714285714286</v>
      </c>
      <c r="U693" s="28" t="n">
        <v>2.09214285714286</v>
      </c>
      <c r="V693" s="28" t="n">
        <v>1.97964285714286</v>
      </c>
      <c r="W693" s="28" t="n">
        <v>2.22714285714286</v>
      </c>
      <c r="X693" s="28" t="n">
        <v>2.34214285714286</v>
      </c>
      <c r="Y693" s="28" t="n">
        <v>2.44714285714286</v>
      </c>
      <c r="Z693" s="28" t="n">
        <v>1.89214285714286</v>
      </c>
      <c r="AA693" s="28" t="n">
        <v>2.50214285714286</v>
      </c>
      <c r="AB693" s="28" t="n">
        <v>2.59714285714286</v>
      </c>
      <c r="AC693" s="28" t="n">
        <v>2.24714285714286</v>
      </c>
    </row>
    <row r="694" customFormat="false" ht="12.75" hidden="false" customHeight="false" outlineLevel="0" collapsed="false">
      <c r="A694" s="56" t="n">
        <v>36298</v>
      </c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Q694" s="28" t="n">
        <v>2.333</v>
      </c>
      <c r="R694" s="28" t="n">
        <v>1.90522835560328</v>
      </c>
      <c r="S694" s="28" t="n">
        <v>2.3755</v>
      </c>
      <c r="T694" s="28" t="n">
        <v>2.163</v>
      </c>
      <c r="U694" s="28" t="n">
        <v>2.0805</v>
      </c>
      <c r="V694" s="28" t="n">
        <v>1.963</v>
      </c>
      <c r="W694" s="28" t="n">
        <v>2.2155</v>
      </c>
      <c r="X694" s="28" t="n">
        <v>2.328</v>
      </c>
      <c r="Y694" s="28" t="n">
        <v>2.433</v>
      </c>
      <c r="Z694" s="28" t="n">
        <v>1.902</v>
      </c>
      <c r="AA694" s="28" t="n">
        <v>2.488</v>
      </c>
      <c r="AB694" s="28" t="n">
        <v>2.583</v>
      </c>
      <c r="AC694" s="28" t="n">
        <v>2.2355</v>
      </c>
    </row>
    <row r="695" customFormat="false" ht="12.75" hidden="false" customHeight="false" outlineLevel="0" collapsed="false">
      <c r="A695" s="56" t="n">
        <v>36299</v>
      </c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Q695" s="28" t="n">
        <v>2.32885714285714</v>
      </c>
      <c r="R695" s="28" t="n">
        <v>1.91119228501382</v>
      </c>
      <c r="S695" s="28" t="n">
        <v>2.37385714285714</v>
      </c>
      <c r="T695" s="28" t="n">
        <v>2.16885714285714</v>
      </c>
      <c r="U695" s="28" t="n">
        <v>2.07635714285714</v>
      </c>
      <c r="V695" s="28" t="n">
        <v>1.95635714285714</v>
      </c>
      <c r="W695" s="28" t="n">
        <v>2.21385714285714</v>
      </c>
      <c r="X695" s="28" t="n">
        <v>2.32385714285714</v>
      </c>
      <c r="Y695" s="28" t="n">
        <v>2.42635714285714</v>
      </c>
      <c r="Z695" s="28" t="n">
        <v>1.89685714285714</v>
      </c>
      <c r="AA695" s="28" t="n">
        <v>2.48385714285714</v>
      </c>
      <c r="AB695" s="28" t="n">
        <v>2.57885714285714</v>
      </c>
      <c r="AC695" s="28" t="n">
        <v>2.23385714285714</v>
      </c>
    </row>
    <row r="696" customFormat="false" ht="12.75" hidden="false" customHeight="false" outlineLevel="0" collapsed="false">
      <c r="A696" s="56" t="n">
        <v>36300</v>
      </c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Q696" s="28" t="n">
        <v>2.326</v>
      </c>
      <c r="R696" s="28" t="n">
        <v>1.91733514215668</v>
      </c>
      <c r="S696" s="28" t="n">
        <v>2.371</v>
      </c>
      <c r="T696" s="28" t="n">
        <v>2.1685</v>
      </c>
      <c r="U696" s="28" t="n">
        <v>2.0735</v>
      </c>
      <c r="V696" s="28" t="n">
        <v>1.9535</v>
      </c>
      <c r="W696" s="28" t="n">
        <v>2.211</v>
      </c>
      <c r="X696" s="28" t="n">
        <v>2.321</v>
      </c>
      <c r="Y696" s="28" t="n">
        <v>2.4235</v>
      </c>
      <c r="Z696" s="28" t="n">
        <v>1.8905</v>
      </c>
      <c r="AA696" s="28" t="n">
        <v>2.4835</v>
      </c>
      <c r="AB696" s="28" t="n">
        <v>2.576</v>
      </c>
      <c r="AC696" s="28" t="n">
        <v>2.231</v>
      </c>
    </row>
    <row r="697" customFormat="false" ht="12.75" hidden="false" customHeight="false" outlineLevel="0" collapsed="false">
      <c r="A697" s="56" t="n">
        <v>36301</v>
      </c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Q697" s="28" t="n">
        <v>2.33542857142857</v>
      </c>
      <c r="R697" s="28" t="n">
        <v>1.9073620653947</v>
      </c>
      <c r="S697" s="28" t="n">
        <v>2.38042857142857</v>
      </c>
      <c r="T697" s="28" t="n">
        <v>2.17542857142857</v>
      </c>
      <c r="U697" s="28" t="n">
        <v>2.08292857142857</v>
      </c>
      <c r="V697" s="28" t="n">
        <v>1.96542857142857</v>
      </c>
      <c r="W697" s="28" t="n">
        <v>2.22042857142857</v>
      </c>
      <c r="X697" s="28" t="n">
        <v>2.33042857142857</v>
      </c>
      <c r="Y697" s="28" t="n">
        <v>2.43042857142857</v>
      </c>
      <c r="Z697" s="28" t="n">
        <v>1.9</v>
      </c>
      <c r="AA697" s="28" t="n">
        <v>2.49292857142857</v>
      </c>
      <c r="AB697" s="28" t="n">
        <v>2.58542857142857</v>
      </c>
      <c r="AC697" s="28" t="n">
        <v>2.23792857142857</v>
      </c>
    </row>
    <row r="698" customFormat="false" ht="12.75" hidden="false" customHeight="false" outlineLevel="0" collapsed="false">
      <c r="A698" s="56" t="n">
        <v>36304</v>
      </c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Q698" s="28" t="n">
        <v>2.33</v>
      </c>
      <c r="R698" s="28" t="n">
        <v>1.90234327051987</v>
      </c>
      <c r="S698" s="28" t="n">
        <v>2.375</v>
      </c>
      <c r="T698" s="28" t="n">
        <v>2.175</v>
      </c>
      <c r="U698" s="28" t="n">
        <v>2.085</v>
      </c>
      <c r="V698" s="28" t="n">
        <v>1.96</v>
      </c>
      <c r="W698" s="28" t="n">
        <v>2.215</v>
      </c>
      <c r="X698" s="28" t="n">
        <v>2.325</v>
      </c>
      <c r="Y698" s="28" t="n">
        <v>2.425</v>
      </c>
      <c r="Z698" s="28" t="n">
        <v>1.9085</v>
      </c>
      <c r="AA698" s="28" t="n">
        <v>2.4875</v>
      </c>
      <c r="AB698" s="28" t="n">
        <v>2.58</v>
      </c>
      <c r="AC698" s="28" t="n">
        <v>2.235</v>
      </c>
    </row>
    <row r="699" customFormat="false" ht="12.75" hidden="false" customHeight="false" outlineLevel="0" collapsed="false">
      <c r="A699" s="56" t="n">
        <v>36305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Q699" s="28" t="n">
        <v>2.33142857142857</v>
      </c>
      <c r="R699" s="28" t="n">
        <v>1.9079493871051</v>
      </c>
      <c r="S699" s="28" t="n">
        <v>2.37642857142857</v>
      </c>
      <c r="T699" s="28" t="n">
        <v>2.17642857142857</v>
      </c>
      <c r="U699" s="28" t="n">
        <v>2.08392857142857</v>
      </c>
      <c r="V699" s="28" t="n">
        <v>1.95767857142857</v>
      </c>
      <c r="W699" s="28" t="n">
        <v>2.21642857142857</v>
      </c>
      <c r="X699" s="28" t="n">
        <v>2.32642857142857</v>
      </c>
      <c r="Y699" s="28" t="n">
        <v>2.42642857142857</v>
      </c>
      <c r="Z699" s="28" t="n">
        <v>1.88842857142857</v>
      </c>
      <c r="AA699" s="28" t="n">
        <v>2.48892857142857</v>
      </c>
      <c r="AB699" s="28" t="n">
        <v>2.58142857142857</v>
      </c>
      <c r="AC699" s="28" t="n">
        <v>2.23642857142857</v>
      </c>
    </row>
    <row r="700" customFormat="false" ht="12.75" hidden="false" customHeight="false" outlineLevel="0" collapsed="false">
      <c r="A700" s="56" t="n">
        <v>36306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Q700" s="28" t="n">
        <v>2.33285714285714</v>
      </c>
      <c r="R700" s="28" t="n">
        <v>1.92024809600432</v>
      </c>
      <c r="S700" s="28" t="n">
        <v>2.37785714285714</v>
      </c>
      <c r="T700" s="28" t="n">
        <v>2.17785714285714</v>
      </c>
      <c r="U700" s="28" t="n">
        <v>2.08285714285714</v>
      </c>
      <c r="V700" s="28" t="n">
        <v>1.95910714285714</v>
      </c>
      <c r="W700" s="28" t="n">
        <v>2.21785714285714</v>
      </c>
      <c r="X700" s="28" t="n">
        <v>2.32785714285714</v>
      </c>
      <c r="Y700" s="28" t="n">
        <v>2.42785714285714</v>
      </c>
      <c r="Z700" s="28" t="n">
        <v>1.88985714285714</v>
      </c>
      <c r="AA700" s="28" t="n">
        <v>2.49035714285714</v>
      </c>
      <c r="AB700" s="28" t="n">
        <v>2.58285714285714</v>
      </c>
      <c r="AC700" s="28" t="n">
        <v>2.23785714285714</v>
      </c>
    </row>
    <row r="701" customFormat="false" ht="12.75" hidden="false" customHeight="false" outlineLevel="0" collapsed="false">
      <c r="A701" s="56" t="n">
        <v>36307</v>
      </c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Q701" s="28" t="n">
        <v>2.34542857142857</v>
      </c>
      <c r="R701" s="28" t="n">
        <v>1.92081952457575</v>
      </c>
      <c r="S701" s="28" t="n">
        <v>2.39042857142857</v>
      </c>
      <c r="T701" s="28" t="n">
        <v>2.17792857142857</v>
      </c>
      <c r="U701" s="28" t="n">
        <v>2.09042857142857</v>
      </c>
      <c r="V701" s="28" t="n">
        <v>1.97042857142857</v>
      </c>
      <c r="W701" s="28" t="n">
        <v>2.23042857142857</v>
      </c>
      <c r="X701" s="28" t="n">
        <v>2.34042857142857</v>
      </c>
      <c r="Y701" s="28" t="n">
        <v>2.44292857142857</v>
      </c>
      <c r="Z701" s="28" t="n">
        <v>1.91042857142857</v>
      </c>
      <c r="AA701" s="28" t="n">
        <v>2.50292857142857</v>
      </c>
      <c r="AB701" s="28" t="n">
        <v>2.59542857142857</v>
      </c>
      <c r="AC701" s="28" t="n">
        <v>2.25042857142857</v>
      </c>
    </row>
    <row r="702" customFormat="false" ht="12.75" hidden="false" customHeight="false" outlineLevel="0" collapsed="false">
      <c r="A702" s="56" t="n">
        <v>36308</v>
      </c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Q702" s="28" t="n">
        <v>2.35957142857143</v>
      </c>
      <c r="R702" s="28" t="n">
        <v>1.92295599789067</v>
      </c>
      <c r="S702" s="28" t="n">
        <v>2.40457142857143</v>
      </c>
      <c r="T702" s="28" t="n">
        <v>2.19957142857143</v>
      </c>
      <c r="U702" s="28" t="n">
        <v>2.10457142857143</v>
      </c>
      <c r="V702" s="28" t="n">
        <v>1.98457142857143</v>
      </c>
      <c r="W702" s="28" t="n">
        <v>2.24207142857143</v>
      </c>
      <c r="X702" s="28" t="n">
        <v>2.35457142857143</v>
      </c>
      <c r="Y702" s="28" t="n">
        <v>2.45457142857143</v>
      </c>
      <c r="Z702" s="28" t="n">
        <v>1.91957142857143</v>
      </c>
      <c r="AA702" s="28" t="n">
        <v>2.51707142857143</v>
      </c>
      <c r="AB702" s="28" t="n">
        <v>2.60957142857143</v>
      </c>
      <c r="AC702" s="28" t="n">
        <v>2.25457142857143</v>
      </c>
    </row>
    <row r="703" customFormat="false" ht="12.75" hidden="false" customHeight="false" outlineLevel="0" collapsed="false">
      <c r="A703" s="56" t="n">
        <v>36312</v>
      </c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Q703" s="28" t="n">
        <v>2.35428571428571</v>
      </c>
      <c r="R703" s="28" t="n">
        <v>1.94520070788838</v>
      </c>
      <c r="S703" s="28" t="n">
        <v>2.39678571428571</v>
      </c>
      <c r="T703" s="28" t="n">
        <v>2.19928571428571</v>
      </c>
      <c r="U703" s="28" t="n">
        <v>2.09928571428571</v>
      </c>
      <c r="V703" s="28" t="n">
        <v>1.98178571428571</v>
      </c>
      <c r="W703" s="28" t="n">
        <v>2.23678571428571</v>
      </c>
      <c r="X703" s="28" t="n">
        <v>2.34928571428571</v>
      </c>
      <c r="Y703" s="28" t="n">
        <v>2.44928571428571</v>
      </c>
      <c r="Z703" s="28" t="n">
        <v>1.92528571428571</v>
      </c>
      <c r="AA703" s="28" t="n">
        <v>2.51178571428571</v>
      </c>
      <c r="AB703" s="28" t="n">
        <v>2.60428571428571</v>
      </c>
      <c r="AC703" s="28" t="n">
        <v>2.25428571428571</v>
      </c>
    </row>
    <row r="704" customFormat="false" ht="12.75" hidden="false" customHeight="false" outlineLevel="0" collapsed="false">
      <c r="A704" s="56" t="n">
        <v>36313</v>
      </c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Q704" s="28" t="n">
        <v>2.36528571428571</v>
      </c>
      <c r="R704" s="28" t="n">
        <v>1.96415721731547</v>
      </c>
      <c r="S704" s="28" t="n">
        <v>2.40528571428571</v>
      </c>
      <c r="T704" s="28" t="n">
        <v>2.20028571428571</v>
      </c>
      <c r="U704" s="28" t="n">
        <v>2.10528571428571</v>
      </c>
      <c r="V704" s="28" t="n">
        <v>1.98778571428571</v>
      </c>
      <c r="W704" s="28" t="n">
        <v>2.24528571428571</v>
      </c>
      <c r="X704" s="28" t="n">
        <v>2.36028571428571</v>
      </c>
      <c r="Y704" s="28" t="n">
        <v>2.45278571428571</v>
      </c>
      <c r="Z704" s="28" t="n">
        <v>1.91028571428571</v>
      </c>
      <c r="AA704" s="28" t="n">
        <v>2.52278571428571</v>
      </c>
      <c r="AB704" s="28" t="n">
        <v>2.61528571428571</v>
      </c>
      <c r="AC704" s="28" t="n">
        <v>2.27028571428571</v>
      </c>
    </row>
    <row r="705" customFormat="false" ht="12.75" hidden="false" customHeight="false" outlineLevel="0" collapsed="false">
      <c r="A705" s="56" t="n">
        <v>36314</v>
      </c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Q705" s="28" t="n">
        <v>2.37042857142857</v>
      </c>
      <c r="R705" s="28" t="n">
        <v>1.94892933217677</v>
      </c>
      <c r="S705" s="28" t="n">
        <v>2.40542857142857</v>
      </c>
      <c r="T705" s="28" t="n">
        <v>2.20542857142857</v>
      </c>
      <c r="U705" s="28" t="n">
        <v>2.11042857142857</v>
      </c>
      <c r="V705" s="28" t="n">
        <v>1.99042857142857</v>
      </c>
      <c r="W705" s="28" t="n">
        <v>2.25042857142857</v>
      </c>
      <c r="X705" s="28" t="n">
        <v>2.36542857142857</v>
      </c>
      <c r="Y705" s="28" t="n">
        <v>2.45792857142857</v>
      </c>
      <c r="Z705" s="28" t="n">
        <v>1.92342857142857</v>
      </c>
      <c r="AA705" s="28" t="n">
        <v>2.52542857142857</v>
      </c>
      <c r="AB705" s="28" t="n">
        <v>2.62042857142857</v>
      </c>
      <c r="AC705" s="28" t="n">
        <v>2.27542857142857</v>
      </c>
    </row>
    <row r="706" customFormat="false" ht="12.75" hidden="false" customHeight="false" outlineLevel="0" collapsed="false">
      <c r="A706" s="56" t="n">
        <v>36315</v>
      </c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Q706" s="28" t="n">
        <v>2.37942857142857</v>
      </c>
      <c r="R706" s="28" t="n">
        <v>1.93880295576377</v>
      </c>
      <c r="S706" s="28" t="n">
        <v>2.41442857142857</v>
      </c>
      <c r="T706" s="28" t="n">
        <v>2.21442857142857</v>
      </c>
      <c r="U706" s="28" t="n">
        <v>2.11942857142857</v>
      </c>
      <c r="V706" s="28" t="n">
        <v>1.99942857142857</v>
      </c>
      <c r="W706" s="28" t="n">
        <v>2.25942857142857</v>
      </c>
      <c r="X706" s="28" t="n">
        <v>2.37442857142857</v>
      </c>
      <c r="Y706" s="28" t="n">
        <v>2.46692857142857</v>
      </c>
      <c r="Z706" s="28" t="n">
        <v>1.92042857142857</v>
      </c>
      <c r="AA706" s="28" t="n">
        <v>2.53442857142857</v>
      </c>
      <c r="AB706" s="28" t="n">
        <v>2.62942857142857</v>
      </c>
      <c r="AC706" s="28" t="n">
        <v>2.28442857142857</v>
      </c>
    </row>
    <row r="707" customFormat="false" ht="12.75" hidden="false" customHeight="false" outlineLevel="0" collapsed="false">
      <c r="A707" s="56" t="n">
        <v>36318</v>
      </c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Q707" s="28" t="n">
        <v>2.39114285714286</v>
      </c>
      <c r="R707" s="28" t="n">
        <v>1.93851724147806</v>
      </c>
      <c r="S707" s="28" t="n">
        <v>2.42364285714286</v>
      </c>
      <c r="T707" s="28" t="n">
        <v>2.23114285714286</v>
      </c>
      <c r="U707" s="28" t="n">
        <v>2.13239285714286</v>
      </c>
      <c r="V707" s="28" t="n">
        <v>2.01114285714286</v>
      </c>
      <c r="W707" s="28" t="n">
        <v>2.27114285714286</v>
      </c>
      <c r="X707" s="28" t="n">
        <v>2.38614285714286</v>
      </c>
      <c r="Y707" s="28" t="n">
        <v>2.47114285714286</v>
      </c>
      <c r="Z707" s="28" t="n">
        <v>1.95014285714286</v>
      </c>
      <c r="AA707" s="28" t="n">
        <v>2.54364285714286</v>
      </c>
      <c r="AB707" s="28" t="n">
        <v>2.64114285714286</v>
      </c>
      <c r="AC707" s="28" t="n">
        <v>2.29614285714286</v>
      </c>
    </row>
    <row r="708" customFormat="false" ht="12.75" hidden="false" customHeight="false" outlineLevel="0" collapsed="false">
      <c r="A708" s="56" t="n">
        <v>36319</v>
      </c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Q708" s="28" t="n">
        <v>2.37642857142857</v>
      </c>
      <c r="R708" s="28" t="n">
        <v>1.92155020293778</v>
      </c>
      <c r="S708" s="28" t="n">
        <v>2.40642857142857</v>
      </c>
      <c r="T708" s="28" t="n">
        <v>2.21767857142857</v>
      </c>
      <c r="U708" s="28" t="n">
        <v>2.11642857142857</v>
      </c>
      <c r="V708" s="28" t="n">
        <v>1.99642857142857</v>
      </c>
      <c r="W708" s="28" t="n">
        <v>2.25642857142857</v>
      </c>
      <c r="X708" s="28" t="n">
        <v>2.37142857142857</v>
      </c>
      <c r="Y708" s="28" t="n">
        <v>2.46642857142857</v>
      </c>
      <c r="Z708" s="28" t="n">
        <v>1.93242857142857</v>
      </c>
      <c r="AA708" s="28" t="n">
        <v>2.52892857142857</v>
      </c>
      <c r="AB708" s="28" t="n">
        <v>2.62642857142857</v>
      </c>
      <c r="AC708" s="28" t="n">
        <v>2.28142857142857</v>
      </c>
    </row>
    <row r="709" customFormat="false" ht="12.75" hidden="false" customHeight="false" outlineLevel="0" collapsed="false">
      <c r="A709" s="56" t="n">
        <v>36320</v>
      </c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Q709" s="28" t="n">
        <v>2.38185714285714</v>
      </c>
      <c r="R709" s="28" t="n">
        <v>1.93623152719235</v>
      </c>
      <c r="S709" s="28" t="n">
        <v>2.41185714285714</v>
      </c>
      <c r="T709" s="28" t="n">
        <v>2.22310714285714</v>
      </c>
      <c r="U709" s="28" t="n">
        <v>2.12185714285714</v>
      </c>
      <c r="V709" s="28" t="n">
        <v>2.00685714285714</v>
      </c>
      <c r="W709" s="28" t="n">
        <v>2.26185714285714</v>
      </c>
      <c r="X709" s="28" t="n">
        <v>2.37685714285714</v>
      </c>
      <c r="Y709" s="28" t="n">
        <v>2.47185714285714</v>
      </c>
      <c r="Z709" s="28" t="n">
        <v>1.93285714285714</v>
      </c>
      <c r="AA709" s="28" t="n">
        <v>2.53435714285714</v>
      </c>
      <c r="AB709" s="28" t="n">
        <v>2.63185714285714</v>
      </c>
      <c r="AC709" s="28" t="n">
        <v>2.28685714285714</v>
      </c>
    </row>
    <row r="710" customFormat="false" ht="12.75" hidden="false" customHeight="false" outlineLevel="0" collapsed="false">
      <c r="A710" s="56" t="n">
        <v>36321</v>
      </c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Q710" s="28" t="n">
        <v>2.35914285714286</v>
      </c>
      <c r="R710" s="28" t="n">
        <v>1.92839086506506</v>
      </c>
      <c r="S710" s="28" t="n">
        <v>2.38914285714286</v>
      </c>
      <c r="T710" s="28" t="n">
        <v>2.20039285714286</v>
      </c>
      <c r="U710" s="28" t="n">
        <v>2.10414285714286</v>
      </c>
      <c r="V710" s="28" t="n">
        <v>1.98164285714286</v>
      </c>
      <c r="W710" s="28" t="n">
        <v>2.23914285714286</v>
      </c>
      <c r="X710" s="28" t="n">
        <v>2.35414285714286</v>
      </c>
      <c r="Y710" s="28" t="n">
        <v>2.45164285714286</v>
      </c>
      <c r="Z710" s="28" t="n">
        <v>1.91214285714286</v>
      </c>
      <c r="AA710" s="28" t="n">
        <v>2.51164285714286</v>
      </c>
      <c r="AB710" s="28" t="n">
        <v>2.60914285714286</v>
      </c>
      <c r="AC710" s="28" t="n">
        <v>2.26414285714286</v>
      </c>
    </row>
    <row r="711" customFormat="false" ht="12.75" hidden="false" customHeight="false" outlineLevel="0" collapsed="false">
      <c r="A711" s="56" t="n">
        <v>36322</v>
      </c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Q711" s="28" t="n">
        <v>2.35985714285714</v>
      </c>
      <c r="R711" s="28" t="n">
        <v>1.93404443410958</v>
      </c>
      <c r="S711" s="28" t="n">
        <v>2.38735714285714</v>
      </c>
      <c r="T711" s="28" t="n">
        <v>2.19985714285714</v>
      </c>
      <c r="U711" s="28" t="n">
        <v>2.10485714285714</v>
      </c>
      <c r="V711" s="28" t="n">
        <v>2.00235714285714</v>
      </c>
      <c r="W711" s="28" t="n">
        <v>2.23985714285714</v>
      </c>
      <c r="X711" s="28" t="n">
        <v>2.35485714285714</v>
      </c>
      <c r="Y711" s="28" t="n">
        <v>2.45235714285714</v>
      </c>
      <c r="Z711" s="28" t="n">
        <v>1.915</v>
      </c>
      <c r="AA711" s="28" t="n">
        <v>2.51235714285714</v>
      </c>
      <c r="AB711" s="28" t="n">
        <v>2.60985714285714</v>
      </c>
      <c r="AC711" s="28" t="n">
        <v>2.26485714285714</v>
      </c>
    </row>
    <row r="712" customFormat="false" ht="12.75" hidden="false" customHeight="false" outlineLevel="0" collapsed="false">
      <c r="A712" s="56" t="n">
        <v>36325</v>
      </c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Q712" s="28" t="n">
        <v>2.35714285714286</v>
      </c>
      <c r="R712" s="28" t="n">
        <v>1.93539086506506</v>
      </c>
      <c r="S712" s="28" t="n">
        <v>2.38714285714286</v>
      </c>
      <c r="T712" s="28" t="n">
        <v>2.19839285714286</v>
      </c>
      <c r="U712" s="28" t="n">
        <v>2.10464285714286</v>
      </c>
      <c r="V712" s="28" t="n">
        <v>1.99964285714286</v>
      </c>
      <c r="W712" s="28" t="n">
        <v>2.23714285714286</v>
      </c>
      <c r="X712" s="28" t="n">
        <v>2.35214285714286</v>
      </c>
      <c r="Y712" s="28" t="n">
        <v>2.45339285714286</v>
      </c>
      <c r="Z712" s="28" t="n">
        <v>1.91914285714286</v>
      </c>
      <c r="AA712" s="28" t="n">
        <v>2.50964285714286</v>
      </c>
      <c r="AB712" s="28" t="n">
        <v>2.60714285714286</v>
      </c>
      <c r="AC712" s="28" t="n">
        <v>2.26214285714286</v>
      </c>
    </row>
    <row r="713" customFormat="false" ht="12.75" hidden="false" customHeight="false" outlineLevel="0" collapsed="false">
      <c r="A713" s="56" t="n">
        <v>36326</v>
      </c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Q713" s="28" t="n">
        <v>2.35685714285714</v>
      </c>
      <c r="R713" s="28" t="n">
        <v>1.93210515077935</v>
      </c>
      <c r="S713" s="28" t="n">
        <v>2.38685714285714</v>
      </c>
      <c r="T713" s="28" t="n">
        <v>2.19810714285714</v>
      </c>
      <c r="U713" s="28" t="n">
        <v>2.10060714285714</v>
      </c>
      <c r="V713" s="28" t="n">
        <v>2.00185714285714</v>
      </c>
      <c r="W713" s="28" t="n">
        <v>2.23685714285714</v>
      </c>
      <c r="X713" s="28" t="n">
        <v>2.35185714285714</v>
      </c>
      <c r="Y713" s="28" t="n">
        <v>2.45435714285714</v>
      </c>
      <c r="Z713" s="28" t="n">
        <v>1.91085714285714</v>
      </c>
      <c r="AA713" s="28" t="n">
        <v>2.50435714285714</v>
      </c>
      <c r="AB713" s="28" t="n">
        <v>2.59685714285714</v>
      </c>
      <c r="AC713" s="28" t="n">
        <v>2.26185714285714</v>
      </c>
    </row>
    <row r="714" customFormat="false" ht="12.75" hidden="false" customHeight="false" outlineLevel="0" collapsed="false">
      <c r="A714" s="56" t="n">
        <v>36327</v>
      </c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Q714" s="28" t="n">
        <v>2.34285714285714</v>
      </c>
      <c r="R714" s="28" t="n">
        <v>1.93823152719235</v>
      </c>
      <c r="S714" s="28" t="n">
        <v>2.37285714285714</v>
      </c>
      <c r="T714" s="28" t="n">
        <v>2.18410714285714</v>
      </c>
      <c r="U714" s="28" t="n">
        <v>2.08785714285714</v>
      </c>
      <c r="V714" s="28" t="n">
        <v>1.98785714285714</v>
      </c>
      <c r="W714" s="28" t="n">
        <v>2.22285714285714</v>
      </c>
      <c r="X714" s="28" t="n">
        <v>2.33785714285714</v>
      </c>
      <c r="Y714" s="28" t="n">
        <v>2.44535714285714</v>
      </c>
      <c r="Z714" s="28" t="n">
        <v>1.89985714285714</v>
      </c>
      <c r="AA714" s="28" t="n">
        <v>2.49035714285714</v>
      </c>
      <c r="AB714" s="28" t="n">
        <v>2.58285714285714</v>
      </c>
      <c r="AC714" s="28" t="n">
        <v>2.24785714285714</v>
      </c>
    </row>
    <row r="715" customFormat="false" ht="12.75" hidden="false" customHeight="false" outlineLevel="0" collapsed="false">
      <c r="A715" s="56" t="n">
        <v>36328</v>
      </c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Q715" s="28" t="n">
        <v>2.32385714285714</v>
      </c>
      <c r="R715" s="28" t="n">
        <v>1.92397877436635</v>
      </c>
      <c r="S715" s="28" t="n">
        <v>2.35385714285714</v>
      </c>
      <c r="T715" s="28" t="n">
        <v>2.16760714285714</v>
      </c>
      <c r="U715" s="28" t="n">
        <v>2.07135714285714</v>
      </c>
      <c r="V715" s="28" t="n">
        <v>1.96885714285714</v>
      </c>
      <c r="W715" s="28" t="n">
        <v>2.20385714285714</v>
      </c>
      <c r="X715" s="28" t="n">
        <v>2.31885714285714</v>
      </c>
      <c r="Y715" s="28" t="n">
        <v>2.42385714285714</v>
      </c>
      <c r="Z715" s="28" t="n">
        <v>1.87985714285714</v>
      </c>
      <c r="AA715" s="28" t="n">
        <v>2.47135714285714</v>
      </c>
      <c r="AB715" s="28" t="n">
        <v>2.56385714285714</v>
      </c>
      <c r="AC715" s="28" t="n">
        <v>2.22885714285714</v>
      </c>
    </row>
    <row r="716" customFormat="false" ht="12.75" hidden="false" customHeight="false" outlineLevel="0" collapsed="false">
      <c r="A716" s="56" t="n">
        <v>36329</v>
      </c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Q716" s="28" t="n">
        <v>2.32685714285714</v>
      </c>
      <c r="R716" s="28" t="n">
        <v>1.92497877436635</v>
      </c>
      <c r="S716" s="28" t="n">
        <v>2.35685714285714</v>
      </c>
      <c r="T716" s="28" t="n">
        <v>2.17060714285714</v>
      </c>
      <c r="U716" s="28" t="n">
        <v>2.07685714285714</v>
      </c>
      <c r="V716" s="28" t="n">
        <v>1.97185714285714</v>
      </c>
      <c r="W716" s="28" t="n">
        <v>2.20685714285714</v>
      </c>
      <c r="X716" s="28" t="n">
        <v>2.32435714285714</v>
      </c>
      <c r="Y716" s="28" t="n">
        <v>2.42560714285714</v>
      </c>
      <c r="Z716" s="28" t="n">
        <v>1.88085714285714</v>
      </c>
      <c r="AA716" s="28" t="n">
        <v>2.47435714285714</v>
      </c>
      <c r="AB716" s="28" t="n">
        <v>2.57185714285714</v>
      </c>
      <c r="AC716" s="28" t="n">
        <v>2.23185714285714</v>
      </c>
    </row>
    <row r="717" customFormat="false" ht="12.75" hidden="false" customHeight="false" outlineLevel="0" collapsed="false">
      <c r="A717" s="56" t="n">
        <v>36332</v>
      </c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Q717" s="28" t="n">
        <v>2.29928571428571</v>
      </c>
      <c r="R717" s="28" t="n">
        <v>1.89930492358658</v>
      </c>
      <c r="S717" s="28" t="n">
        <v>2.32928571428571</v>
      </c>
      <c r="T717" s="28" t="n">
        <v>2.14303571428571</v>
      </c>
      <c r="U717" s="28" t="n">
        <v>2.04678571428571</v>
      </c>
      <c r="V717" s="28" t="n">
        <v>1.94428571428571</v>
      </c>
      <c r="W717" s="28" t="n">
        <v>2.17928571428571</v>
      </c>
      <c r="X717" s="28" t="n">
        <v>2.29678571428571</v>
      </c>
      <c r="Y717" s="28" t="n">
        <v>2.39928571428571</v>
      </c>
      <c r="Z717" s="28" t="n">
        <v>1.87528571428571</v>
      </c>
      <c r="AA717" s="28" t="n">
        <v>2.44678571428571</v>
      </c>
      <c r="AB717" s="28" t="n">
        <v>2.54428571428571</v>
      </c>
      <c r="AC717" s="28" t="n">
        <v>2.20428571428571</v>
      </c>
    </row>
    <row r="718" customFormat="false" ht="12.75" hidden="false" customHeight="false" outlineLevel="0" collapsed="false">
      <c r="A718" s="56" t="n">
        <v>36333</v>
      </c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Q718" s="28" t="n">
        <v>2.29928571428571</v>
      </c>
      <c r="R718" s="28" t="n">
        <v>1.90230492358658</v>
      </c>
      <c r="S718" s="28" t="n">
        <v>2.33178571428571</v>
      </c>
      <c r="T718" s="28" t="n">
        <v>2.14303571428571</v>
      </c>
      <c r="U718" s="28" t="n">
        <v>2.04678571428571</v>
      </c>
      <c r="V718" s="28" t="n">
        <v>1.94678571428571</v>
      </c>
      <c r="W718" s="28" t="n">
        <v>2.17928571428571</v>
      </c>
      <c r="X718" s="28" t="n">
        <v>2.29678571428571</v>
      </c>
      <c r="Y718" s="28" t="n">
        <v>2.39928571428571</v>
      </c>
      <c r="Z718" s="28" t="n">
        <v>1.87828571428571</v>
      </c>
      <c r="AA718" s="28" t="n">
        <v>2.44678571428571</v>
      </c>
      <c r="AB718" s="28" t="n">
        <v>2.54428571428571</v>
      </c>
      <c r="AC718" s="28" t="n">
        <v>2.20428571428571</v>
      </c>
    </row>
    <row r="719" customFormat="false" ht="12.75" hidden="false" customHeight="false" outlineLevel="0" collapsed="false">
      <c r="A719" s="56" t="n">
        <v>36334</v>
      </c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Q719" s="28" t="n">
        <v>2.30714285714286</v>
      </c>
      <c r="R719" s="28" t="n">
        <v>1.89816206644373</v>
      </c>
      <c r="S719" s="28" t="n">
        <v>2.33964285714286</v>
      </c>
      <c r="T719" s="28" t="n">
        <v>2.15089285714286</v>
      </c>
      <c r="U719" s="28" t="n">
        <v>2.05464285714286</v>
      </c>
      <c r="V719" s="28" t="n">
        <v>1.95214285714286</v>
      </c>
      <c r="W719" s="28" t="n">
        <v>2.18714285714286</v>
      </c>
      <c r="X719" s="28" t="n">
        <v>2.30464285714286</v>
      </c>
      <c r="Y719" s="28" t="n">
        <v>2.40714285714286</v>
      </c>
      <c r="Z719" s="28" t="n">
        <v>1.86914285714286</v>
      </c>
      <c r="AA719" s="28" t="n">
        <v>2.45464285714286</v>
      </c>
      <c r="AB719" s="28" t="n">
        <v>2.55214285714286</v>
      </c>
      <c r="AC719" s="28" t="n">
        <v>2.21214285714286</v>
      </c>
    </row>
    <row r="720" customFormat="false" ht="12.75" hidden="false" customHeight="false" outlineLevel="0" collapsed="false">
      <c r="A720" s="56" t="n">
        <v>36335</v>
      </c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Q720" s="28" t="n">
        <v>2.31957142857143</v>
      </c>
      <c r="R720" s="28" t="n">
        <v>1.91336012299121</v>
      </c>
      <c r="S720" s="28" t="n">
        <v>2.35207142857143</v>
      </c>
      <c r="T720" s="28" t="n">
        <v>2.16332142857143</v>
      </c>
      <c r="U720" s="28" t="n">
        <v>2.05957142857143</v>
      </c>
      <c r="V720" s="28" t="n">
        <v>1.95332142857143</v>
      </c>
      <c r="W720" s="28" t="n">
        <v>2.19957142857143</v>
      </c>
      <c r="X720" s="28" t="n">
        <v>2.31707142857143</v>
      </c>
      <c r="Y720" s="28" t="n">
        <v>2.41832142857143</v>
      </c>
      <c r="Z720" s="28" t="n">
        <v>1.87357142857143</v>
      </c>
      <c r="AA720" s="28" t="n">
        <v>2.46707142857143</v>
      </c>
      <c r="AB720" s="28" t="n">
        <v>2.56457142857143</v>
      </c>
      <c r="AC720" s="28" t="n">
        <v>2.22457142857143</v>
      </c>
    </row>
    <row r="721" customFormat="false" ht="12.75" hidden="false" customHeight="false" outlineLevel="0" collapsed="false">
      <c r="A721" s="56" t="n">
        <v>36336</v>
      </c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Q721" s="28" t="n">
        <v>2.30428571428571</v>
      </c>
      <c r="R721" s="28" t="n">
        <v>1.91743372219737</v>
      </c>
      <c r="S721" s="28" t="n">
        <v>2.33678571428572</v>
      </c>
      <c r="T721" s="28" t="n">
        <v>2.14803571428571</v>
      </c>
      <c r="U721" s="28" t="n">
        <v>2.04428571428571</v>
      </c>
      <c r="V721" s="28" t="n">
        <v>1.93553571428571</v>
      </c>
      <c r="W721" s="28" t="n">
        <v>2.18428571428571</v>
      </c>
      <c r="X721" s="28" t="n">
        <v>2.30178571428571</v>
      </c>
      <c r="Y721" s="28" t="n">
        <v>2.39428571428571</v>
      </c>
      <c r="Z721" s="28" t="n">
        <v>1.86328571428571</v>
      </c>
      <c r="AA721" s="28" t="n">
        <v>2.45178571428571</v>
      </c>
      <c r="AB721" s="28" t="n">
        <v>2.54928571428572</v>
      </c>
      <c r="AC721" s="28" t="n">
        <v>2.20928571428571</v>
      </c>
    </row>
    <row r="722" customFormat="false" ht="12.75" hidden="false" customHeight="false" outlineLevel="0" collapsed="false">
      <c r="A722" s="56" t="n">
        <v>36339</v>
      </c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Q722" s="28" t="n">
        <v>2.30785714285714</v>
      </c>
      <c r="R722" s="28" t="n">
        <v>1.9280051507688</v>
      </c>
      <c r="S722" s="28" t="n">
        <v>2.34035714285714</v>
      </c>
      <c r="T722" s="28" t="n">
        <v>2.15160714285714</v>
      </c>
      <c r="U722" s="28" t="n">
        <v>2.04910714285714</v>
      </c>
      <c r="V722" s="28" t="n">
        <v>1.93910714285714</v>
      </c>
      <c r="W722" s="28" t="n">
        <v>2.18785714285714</v>
      </c>
      <c r="X722" s="28" t="n">
        <v>2.30535714285714</v>
      </c>
      <c r="Y722" s="28" t="n">
        <v>2.39910714285714</v>
      </c>
      <c r="Z722" s="28" t="n">
        <v>1.87385714285714</v>
      </c>
      <c r="AA722" s="28" t="n">
        <v>2.45535714285714</v>
      </c>
      <c r="AB722" s="28" t="n">
        <v>2.55285714285714</v>
      </c>
      <c r="AC722" s="28" t="n">
        <v>2.21285714285714</v>
      </c>
    </row>
    <row r="723" customFormat="false" ht="12.75" hidden="false" customHeight="false" outlineLevel="0" collapsed="false">
      <c r="A723" s="56" t="n">
        <v>36340</v>
      </c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Q723" s="28" t="n">
        <v>2.32857142857143</v>
      </c>
      <c r="R723" s="28" t="n">
        <v>1.92371943648308</v>
      </c>
      <c r="S723" s="28" t="n">
        <v>2.36357142857143</v>
      </c>
      <c r="T723" s="28" t="n">
        <v>2.17232142857143</v>
      </c>
      <c r="U723" s="28" t="n">
        <v>2.06857142857143</v>
      </c>
      <c r="V723" s="28" t="n">
        <v>1.96857142857143</v>
      </c>
      <c r="W723" s="28" t="n">
        <v>2.21107142857143</v>
      </c>
      <c r="X723" s="28" t="n">
        <v>2.32607142857143</v>
      </c>
      <c r="Y723" s="28" t="n">
        <v>2.41982142857143</v>
      </c>
      <c r="Z723" s="28" t="n">
        <v>1.88457142857143</v>
      </c>
      <c r="AA723" s="28" t="n">
        <v>2.47857142857143</v>
      </c>
      <c r="AB723" s="28" t="n">
        <v>2.57857142857143</v>
      </c>
      <c r="AC723" s="28" t="n">
        <v>2.23357142857143</v>
      </c>
    </row>
    <row r="724" customFormat="false" ht="12.75" hidden="false" customHeight="false" outlineLevel="0" collapsed="false">
      <c r="A724" s="56" t="n">
        <v>36341</v>
      </c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Q724" s="28" t="n">
        <v>2.32857142857143</v>
      </c>
      <c r="R724" s="28" t="n">
        <v>1.92371943648308</v>
      </c>
      <c r="S724" s="28" t="n">
        <v>2.36357142857143</v>
      </c>
      <c r="T724" s="28" t="n">
        <v>2.17232142857143</v>
      </c>
      <c r="U724" s="28" t="n">
        <v>2.06857142857143</v>
      </c>
      <c r="V724" s="28" t="n">
        <v>1.96857142857143</v>
      </c>
      <c r="W724" s="28" t="n">
        <v>2.21107142857143</v>
      </c>
      <c r="X724" s="28" t="n">
        <v>2.32607142857143</v>
      </c>
      <c r="Y724" s="28" t="n">
        <v>2.41982142857143</v>
      </c>
      <c r="Z724" s="28" t="n">
        <v>1.88457142857143</v>
      </c>
      <c r="AA724" s="28" t="n">
        <v>2.47857142857143</v>
      </c>
      <c r="AB724" s="28" t="n">
        <v>2.57857142857143</v>
      </c>
      <c r="AC724" s="28" t="n">
        <v>2.23357142857143</v>
      </c>
    </row>
    <row r="725" customFormat="false" ht="12.75" hidden="false" customHeight="false" outlineLevel="0" collapsed="false">
      <c r="A725" s="56" t="n">
        <v>36342</v>
      </c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Q725" s="28" t="n">
        <v>2.30171428571429</v>
      </c>
      <c r="R725" s="28" t="n">
        <v>1.90186229362594</v>
      </c>
      <c r="S725" s="28" t="n">
        <v>2.33671428571429</v>
      </c>
      <c r="T725" s="28" t="n">
        <v>2.14171428571429</v>
      </c>
      <c r="U725" s="28" t="n">
        <v>2.04671428571429</v>
      </c>
      <c r="V725" s="28" t="n">
        <v>1.94421428571429</v>
      </c>
      <c r="W725" s="28" t="n">
        <v>2.18671428571429</v>
      </c>
      <c r="X725" s="28" t="n">
        <v>2.29921428571429</v>
      </c>
      <c r="Y725" s="28" t="n">
        <v>2.39421428571429</v>
      </c>
      <c r="Z725" s="28" t="n">
        <v>1.86271428571429</v>
      </c>
      <c r="AA725" s="28" t="n">
        <v>2.45421428571429</v>
      </c>
      <c r="AB725" s="28" t="n">
        <v>2.55421428571429</v>
      </c>
      <c r="AC725" s="28" t="n">
        <v>2.20671428571429</v>
      </c>
    </row>
    <row r="726" customFormat="false" ht="12.75" hidden="false" customHeight="false" outlineLevel="0" collapsed="false">
      <c r="A726" s="56" t="n">
        <v>36343</v>
      </c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Q726" s="28" t="n">
        <v>2.29671428571429</v>
      </c>
      <c r="R726" s="28" t="n">
        <v>1.92286229362594</v>
      </c>
      <c r="S726" s="28" t="n">
        <v>2.33171428571429</v>
      </c>
      <c r="T726" s="28" t="n">
        <v>2.13671428571429</v>
      </c>
      <c r="U726" s="28" t="n">
        <v>2.03671428571429</v>
      </c>
      <c r="V726" s="28" t="n">
        <v>1.94046428571429</v>
      </c>
      <c r="W726" s="28" t="n">
        <v>2.18171428571429</v>
      </c>
      <c r="X726" s="28" t="n">
        <v>2.29421428571429</v>
      </c>
      <c r="Y726" s="28" t="n">
        <v>2.39421428571429</v>
      </c>
      <c r="Z726" s="28" t="n">
        <v>1.84871428571429</v>
      </c>
      <c r="AA726" s="28" t="n">
        <v>2.44921428571429</v>
      </c>
      <c r="AB726" s="28" t="n">
        <v>2.54921428571429</v>
      </c>
      <c r="AC726" s="28" t="n">
        <v>2.19421428571429</v>
      </c>
    </row>
    <row r="727" customFormat="false" ht="12.75" hidden="false" customHeight="false" outlineLevel="0" collapsed="false">
      <c r="A727" s="56" t="n">
        <v>36347</v>
      </c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Q727" s="28" t="n">
        <v>2.28642857142857</v>
      </c>
      <c r="R727" s="28" t="n">
        <v>1.8954293809279</v>
      </c>
      <c r="S727" s="28" t="n">
        <v>2.32142857142857</v>
      </c>
      <c r="T727" s="28" t="n">
        <v>2.13142857142857</v>
      </c>
      <c r="U727" s="28" t="n">
        <v>2.03892857142857</v>
      </c>
      <c r="V727" s="28" t="n">
        <v>1.93392857142857</v>
      </c>
      <c r="W727" s="28" t="n">
        <v>2.16892857142857</v>
      </c>
      <c r="X727" s="28" t="n">
        <v>2.28392857142857</v>
      </c>
      <c r="Y727" s="28" t="n">
        <v>2.38267857142857</v>
      </c>
      <c r="Z727" s="28" t="n">
        <v>1.84</v>
      </c>
      <c r="AA727" s="28" t="n">
        <v>2.43892857142857</v>
      </c>
      <c r="AB727" s="28" t="n">
        <v>2.53892857142857</v>
      </c>
      <c r="AC727" s="28" t="n">
        <v>2.18642857142857</v>
      </c>
    </row>
    <row r="728" customFormat="false" ht="12.75" hidden="false" customHeight="false" outlineLevel="0" collapsed="false">
      <c r="A728" s="56" t="n">
        <v>36348</v>
      </c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Q728" s="28" t="n">
        <v>2.27971428571429</v>
      </c>
      <c r="R728" s="28" t="n">
        <v>1.89873349501515</v>
      </c>
      <c r="S728" s="28" t="n">
        <v>2.31221428571429</v>
      </c>
      <c r="T728" s="28" t="n">
        <v>2.12721428571429</v>
      </c>
      <c r="U728" s="28" t="n">
        <v>2.03346428571429</v>
      </c>
      <c r="V728" s="28" t="n">
        <v>1.92971428571429</v>
      </c>
      <c r="W728" s="28" t="n">
        <v>2.16471428571429</v>
      </c>
      <c r="X728" s="28" t="n">
        <v>2.27721428571429</v>
      </c>
      <c r="Y728" s="28" t="n">
        <v>2.37346428571429</v>
      </c>
      <c r="Z728" s="28" t="n">
        <v>1.86471428571429</v>
      </c>
      <c r="AA728" s="28" t="n">
        <v>2.43221428571429</v>
      </c>
      <c r="AB728" s="28" t="n">
        <v>2.53221428571429</v>
      </c>
      <c r="AC728" s="28" t="n">
        <v>2.18471428571429</v>
      </c>
    </row>
    <row r="729" customFormat="false" ht="12.75" hidden="false" customHeight="false" outlineLevel="0" collapsed="false">
      <c r="A729" s="56" t="n">
        <v>36349</v>
      </c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Q729" s="28" t="n">
        <v>2.28971428571429</v>
      </c>
      <c r="R729" s="28" t="n">
        <v>1.89873349501515</v>
      </c>
      <c r="S729" s="28" t="n">
        <v>2.32221428571429</v>
      </c>
      <c r="T729" s="28" t="n">
        <v>2.13721428571429</v>
      </c>
      <c r="U729" s="28" t="n">
        <v>2.04346428571429</v>
      </c>
      <c r="V729" s="28" t="n">
        <v>1.93721428571429</v>
      </c>
      <c r="W729" s="28" t="n">
        <v>2.17371428571429</v>
      </c>
      <c r="X729" s="28" t="n">
        <v>2.28721428571429</v>
      </c>
      <c r="Y729" s="28" t="n">
        <v>2.38346428571429</v>
      </c>
      <c r="Z729" s="28" t="n">
        <v>1.86471428571429</v>
      </c>
      <c r="AA729" s="28" t="n">
        <v>2.44221428571429</v>
      </c>
      <c r="AB729" s="28" t="n">
        <v>2.54221428571429</v>
      </c>
      <c r="AC729" s="28" t="n">
        <v>2.19471428571429</v>
      </c>
    </row>
    <row r="730" customFormat="false" ht="12.75" hidden="false" customHeight="false" outlineLevel="0" collapsed="false">
      <c r="A730" s="56" t="n">
        <v>36350</v>
      </c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Q730" s="28" t="n">
        <v>2.29957142857143</v>
      </c>
      <c r="R730" s="28" t="n">
        <v>1.89141098112636</v>
      </c>
      <c r="S730" s="28" t="n">
        <v>2.33207142857143</v>
      </c>
      <c r="T730" s="28" t="n">
        <v>2.14707142857143</v>
      </c>
      <c r="U730" s="28" t="n">
        <v>2.05332142857143</v>
      </c>
      <c r="V730" s="28" t="n">
        <v>1.94707142857143</v>
      </c>
      <c r="W730" s="28" t="n">
        <v>2.18357142857143</v>
      </c>
      <c r="X730" s="28" t="n">
        <v>2.29707142857143</v>
      </c>
      <c r="Y730" s="28" t="n">
        <v>2.39207142857143</v>
      </c>
      <c r="Z730" s="28" t="n">
        <v>1.87957142857143</v>
      </c>
      <c r="AA730" s="28" t="n">
        <v>2.45207142857143</v>
      </c>
      <c r="AB730" s="28" t="n">
        <v>2.55207142857143</v>
      </c>
      <c r="AC730" s="28" t="n">
        <v>2.20457142857143</v>
      </c>
    </row>
    <row r="731" customFormat="false" ht="12.75" hidden="false" customHeight="false" outlineLevel="0" collapsed="false">
      <c r="A731" s="56" t="n">
        <v>36353</v>
      </c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Q731" s="28" t="n">
        <v>2.3</v>
      </c>
      <c r="R731" s="28" t="n">
        <v>1.90060903767384</v>
      </c>
      <c r="S731" s="28" t="n">
        <v>2.3325</v>
      </c>
      <c r="T731" s="28" t="n">
        <v>2.1475</v>
      </c>
      <c r="U731" s="28" t="n">
        <v>2.05</v>
      </c>
      <c r="V731" s="28" t="n">
        <v>1.955</v>
      </c>
      <c r="W731" s="28" t="n">
        <v>2.185</v>
      </c>
      <c r="X731" s="28" t="n">
        <v>2.2975</v>
      </c>
      <c r="Y731" s="28" t="n">
        <v>2.39</v>
      </c>
      <c r="Z731" s="28" t="n">
        <v>1.878</v>
      </c>
      <c r="AA731" s="28" t="n">
        <v>2.4525</v>
      </c>
      <c r="AB731" s="28" t="n">
        <v>2.5525</v>
      </c>
      <c r="AC731" s="28" t="n">
        <v>2.205</v>
      </c>
    </row>
    <row r="732" customFormat="false" ht="12.75" hidden="false" customHeight="false" outlineLevel="0" collapsed="false">
      <c r="A732" s="56" t="n">
        <v>36354</v>
      </c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Q732" s="28" t="n">
        <v>2.31728571428571</v>
      </c>
      <c r="R732" s="28" t="n">
        <v>1.92861337894331</v>
      </c>
      <c r="S732" s="28" t="n">
        <v>2.35478571428571</v>
      </c>
      <c r="T732" s="28" t="n">
        <v>2.16228571428571</v>
      </c>
      <c r="U732" s="28" t="n">
        <v>2.06853571428571</v>
      </c>
      <c r="V732" s="28" t="n">
        <v>1.97228571428571</v>
      </c>
      <c r="W732" s="28" t="n">
        <v>2.20228571428571</v>
      </c>
      <c r="X732" s="28" t="n">
        <v>2.31478571428571</v>
      </c>
      <c r="Y732" s="28" t="n">
        <v>2.40728571428571</v>
      </c>
      <c r="Z732" s="28" t="n">
        <v>1.87728571428571</v>
      </c>
      <c r="AA732" s="28" t="n">
        <v>2.46978571428571</v>
      </c>
      <c r="AB732" s="28" t="n">
        <v>2.56978571428571</v>
      </c>
      <c r="AC732" s="28" t="n">
        <v>2.22228571428571</v>
      </c>
    </row>
    <row r="733" customFormat="false" ht="12.75" hidden="false" customHeight="false" outlineLevel="0" collapsed="false">
      <c r="A733" s="56" t="n">
        <v>36355</v>
      </c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Q733" s="28" t="n">
        <v>2.32085714285714</v>
      </c>
      <c r="R733" s="28" t="n">
        <v>1.93118480751474</v>
      </c>
      <c r="S733" s="28" t="n">
        <v>2.36085714285714</v>
      </c>
      <c r="T733" s="28" t="n">
        <v>2.17210714285714</v>
      </c>
      <c r="U733" s="28" t="n">
        <v>2.07335714285714</v>
      </c>
      <c r="V733" s="28" t="n">
        <v>1.97835714285714</v>
      </c>
      <c r="W733" s="28" t="n">
        <v>2.20835714285714</v>
      </c>
      <c r="X733" s="28" t="n">
        <v>2.32085714285714</v>
      </c>
      <c r="Y733" s="28" t="n">
        <v>2.41085714285714</v>
      </c>
      <c r="Z733" s="28" t="n">
        <v>1.89485714285714</v>
      </c>
      <c r="AA733" s="28" t="n">
        <v>2.47335714285714</v>
      </c>
      <c r="AB733" s="28" t="n">
        <v>2.57335714285714</v>
      </c>
      <c r="AC733" s="28" t="n">
        <v>2.22585714285714</v>
      </c>
    </row>
    <row r="734" customFormat="false" ht="12.75" hidden="false" customHeight="false" outlineLevel="0" collapsed="false">
      <c r="A734" s="56" t="n">
        <v>36356</v>
      </c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58"/>
      <c r="Q734" s="28" t="n">
        <v>2.33385714285714</v>
      </c>
      <c r="R734" s="28" t="n">
        <v>1.93385714285714</v>
      </c>
      <c r="S734" s="28" t="n">
        <v>2.37385714285714</v>
      </c>
      <c r="T734" s="28" t="n">
        <v>2.18135714285714</v>
      </c>
      <c r="U734" s="28" t="n">
        <v>2.08385714285714</v>
      </c>
      <c r="V734" s="28" t="n">
        <v>1.98635714285714</v>
      </c>
      <c r="W734" s="28" t="n">
        <v>2.22135714285714</v>
      </c>
      <c r="X734" s="28" t="n">
        <v>2.33385714285714</v>
      </c>
      <c r="Y734" s="28" t="n">
        <v>2.42385714285714</v>
      </c>
      <c r="Z734" s="28" t="n">
        <v>1.90785714285714</v>
      </c>
      <c r="AA734" s="28" t="n">
        <v>2.48635714285714</v>
      </c>
      <c r="AB734" s="28" t="n">
        <v>2.58635714285714</v>
      </c>
      <c r="AC734" s="28" t="n">
        <v>2.23885714285714</v>
      </c>
    </row>
    <row r="735" customFormat="false" ht="12.75" hidden="false" customHeight="false" outlineLevel="0" collapsed="false">
      <c r="A735" s="56" t="n">
        <v>36357</v>
      </c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58"/>
      <c r="Q735" s="28" t="n">
        <v>2.34142857142857</v>
      </c>
      <c r="R735" s="28" t="n">
        <v>1.94142857142857</v>
      </c>
      <c r="S735" s="28" t="n">
        <v>2.38642857142857</v>
      </c>
      <c r="T735" s="28" t="n">
        <v>2.18892857142857</v>
      </c>
      <c r="U735" s="28" t="n">
        <v>2.09142857142857</v>
      </c>
      <c r="V735" s="28" t="n">
        <v>1.99142857142857</v>
      </c>
      <c r="W735" s="28" t="n">
        <v>2.22892857142857</v>
      </c>
      <c r="X735" s="28" t="n">
        <v>2.34142857142857</v>
      </c>
      <c r="Y735" s="28" t="n">
        <v>2.42642857142857</v>
      </c>
      <c r="Z735" s="28" t="n">
        <v>1.91542857142857</v>
      </c>
      <c r="AA735" s="28" t="n">
        <v>2.49392857142857</v>
      </c>
      <c r="AB735" s="28" t="n">
        <v>2.59392857142857</v>
      </c>
      <c r="AC735" s="28" t="n">
        <v>2.24642857142857</v>
      </c>
    </row>
    <row r="736" customFormat="false" ht="12.75" hidden="false" customHeight="false" outlineLevel="0" collapsed="false">
      <c r="A736" s="56" t="n">
        <v>36360</v>
      </c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58"/>
      <c r="Q736" s="28" t="n">
        <v>2.34542857142857</v>
      </c>
      <c r="R736" s="28" t="n">
        <v>1.94542857142857</v>
      </c>
      <c r="S736" s="28" t="n">
        <v>2.39042857142857</v>
      </c>
      <c r="T736" s="28" t="n">
        <v>2.19292857142857</v>
      </c>
      <c r="U736" s="28" t="n">
        <v>2.09542857142857</v>
      </c>
      <c r="V736" s="28" t="n">
        <v>1.99542857142857</v>
      </c>
      <c r="W736" s="28" t="n">
        <v>2.23292857142857</v>
      </c>
      <c r="X736" s="28" t="n">
        <v>2.34542857142857</v>
      </c>
      <c r="Y736" s="28" t="n">
        <v>2.43042857142857</v>
      </c>
      <c r="Z736" s="28" t="n">
        <v>1.91942857142857</v>
      </c>
      <c r="AA736" s="28" t="n">
        <v>2.49792857142857</v>
      </c>
      <c r="AB736" s="28" t="n">
        <v>2.59792857142857</v>
      </c>
      <c r="AC736" s="28" t="n">
        <v>2.25042857142857</v>
      </c>
    </row>
    <row r="737" customFormat="false" ht="12.75" hidden="false" customHeight="false" outlineLevel="0" collapsed="false">
      <c r="A737" s="56" t="n">
        <v>36361</v>
      </c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58"/>
      <c r="Q737" s="28" t="n">
        <v>2.34542857142857</v>
      </c>
      <c r="R737" s="28" t="n">
        <v>1.94542857142857</v>
      </c>
      <c r="S737" s="28" t="n">
        <v>2.39042857142857</v>
      </c>
      <c r="T737" s="28" t="n">
        <v>2.19292857142857</v>
      </c>
      <c r="U737" s="28" t="n">
        <v>2.09542857142857</v>
      </c>
      <c r="V737" s="28" t="n">
        <v>2.00042857142857</v>
      </c>
      <c r="W737" s="28" t="n">
        <v>2.23542857142857</v>
      </c>
      <c r="X737" s="28" t="n">
        <v>2.34792857142857</v>
      </c>
      <c r="Y737" s="28" t="n">
        <v>2.42542857142857</v>
      </c>
      <c r="Z737" s="28" t="n">
        <v>1.91942857142857</v>
      </c>
      <c r="AA737" s="28" t="n">
        <v>2.49792857142857</v>
      </c>
      <c r="AB737" s="28" t="n">
        <v>2.59792857142857</v>
      </c>
      <c r="AC737" s="28" t="n">
        <v>2.25042857142857</v>
      </c>
    </row>
    <row r="738" customFormat="false" ht="12.75" hidden="false" customHeight="false" outlineLevel="0" collapsed="false">
      <c r="A738" s="56" t="n">
        <v>36362</v>
      </c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Q738" s="28" t="n">
        <v>2.36728571428571</v>
      </c>
      <c r="R738" s="28" t="n">
        <v>1.94470046082949</v>
      </c>
      <c r="S738" s="28" t="n">
        <v>2.41728571428571</v>
      </c>
      <c r="T738" s="28" t="n">
        <v>2.22228571428571</v>
      </c>
      <c r="U738" s="28" t="n">
        <v>2.11228571428571</v>
      </c>
      <c r="V738" s="28" t="n">
        <v>2.01228571428571</v>
      </c>
      <c r="W738" s="28" t="n">
        <v>2.25728571428571</v>
      </c>
      <c r="X738" s="28" t="n">
        <v>2.36978571428571</v>
      </c>
      <c r="Y738" s="28" t="n">
        <v>2.44728571428571</v>
      </c>
      <c r="Z738" s="28" t="n">
        <v>1.95228571428571</v>
      </c>
      <c r="AA738" s="28" t="n">
        <v>2.51728571428571</v>
      </c>
      <c r="AB738" s="28" t="n">
        <v>2.59728571428571</v>
      </c>
      <c r="AC738" s="28" t="n">
        <v>2.27728571428571</v>
      </c>
    </row>
    <row r="739" customFormat="false" ht="12.75" hidden="false" customHeight="false" outlineLevel="0" collapsed="false">
      <c r="A739" s="56" t="n">
        <v>36363</v>
      </c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Q739" s="28" t="n">
        <v>2.398</v>
      </c>
      <c r="R739" s="28" t="n">
        <v>1.96888490403135</v>
      </c>
      <c r="S739" s="28" t="n">
        <v>2.4455</v>
      </c>
      <c r="T739" s="28" t="n">
        <v>2.253</v>
      </c>
      <c r="U739" s="28" t="n">
        <v>2.1405</v>
      </c>
      <c r="V739" s="28" t="n">
        <v>2.038</v>
      </c>
      <c r="W739" s="28" t="n">
        <v>2.288</v>
      </c>
      <c r="X739" s="28" t="n">
        <v>2.4005</v>
      </c>
      <c r="Y739" s="28" t="n">
        <v>2.478</v>
      </c>
      <c r="Z739" s="28" t="n">
        <v>1.963</v>
      </c>
      <c r="AA739" s="28" t="n">
        <v>2.548</v>
      </c>
      <c r="AB739" s="28" t="n">
        <v>2.628</v>
      </c>
      <c r="AC739" s="28" t="n">
        <v>2.308</v>
      </c>
    </row>
    <row r="740" customFormat="false" ht="12.75" hidden="false" customHeight="false" outlineLevel="0" collapsed="false">
      <c r="A740" s="56" t="n">
        <v>36364</v>
      </c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Q740" s="28" t="n">
        <v>2.42514285714286</v>
      </c>
      <c r="R740" s="28" t="n">
        <v>1.97589161187488</v>
      </c>
      <c r="S740" s="28" t="n">
        <v>2.47014285714286</v>
      </c>
      <c r="T740" s="28" t="n">
        <v>2.28014285714286</v>
      </c>
      <c r="U740" s="28" t="n">
        <v>2.16514285714286</v>
      </c>
      <c r="V740" s="28" t="n">
        <v>2.05514285714286</v>
      </c>
      <c r="W740" s="28" t="n">
        <v>2.31514285714286</v>
      </c>
      <c r="X740" s="28" t="n">
        <v>2.42764285714286</v>
      </c>
      <c r="Y740" s="28" t="n">
        <v>2.50514285714286</v>
      </c>
      <c r="Z740" s="28" t="n">
        <v>1.97014285714286</v>
      </c>
      <c r="AA740" s="28" t="n">
        <v>2.57764285714286</v>
      </c>
      <c r="AB740" s="28" t="n">
        <v>2.65514285714286</v>
      </c>
      <c r="AC740" s="28" t="n">
        <v>2.33514285714286</v>
      </c>
    </row>
    <row r="741" customFormat="false" ht="12.75" hidden="false" customHeight="false" outlineLevel="0" collapsed="false">
      <c r="A741" s="56" t="n">
        <v>36367</v>
      </c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Q741" s="28" t="n">
        <v>2.42514285714286</v>
      </c>
      <c r="R741" s="28" t="n">
        <v>1.97738260811974</v>
      </c>
      <c r="S741" s="28" t="n">
        <v>2.47014285714286</v>
      </c>
      <c r="T741" s="28" t="n">
        <v>2.28014285714286</v>
      </c>
      <c r="U741" s="28" t="n">
        <v>2.16514285714286</v>
      </c>
      <c r="V741" s="28" t="n">
        <v>2.06014285714286</v>
      </c>
      <c r="W741" s="28" t="n">
        <v>2.31514285714286</v>
      </c>
      <c r="X741" s="28" t="n">
        <v>2.42764285714286</v>
      </c>
      <c r="Y741" s="28" t="n">
        <v>2.50514285714286</v>
      </c>
      <c r="Z741" s="28" t="n">
        <v>1.98014285714286</v>
      </c>
      <c r="AA741" s="28" t="n">
        <v>2.57764285714286</v>
      </c>
      <c r="AB741" s="28" t="n">
        <v>2.65514285714286</v>
      </c>
      <c r="AC741" s="28" t="n">
        <v>2.33514285714286</v>
      </c>
    </row>
    <row r="742" customFormat="false" ht="12.75" hidden="false" customHeight="false" outlineLevel="0" collapsed="false">
      <c r="A742" s="56" t="n">
        <v>36368</v>
      </c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Q742" s="28" t="n">
        <v>2.41514285714286</v>
      </c>
      <c r="R742" s="28" t="n">
        <v>1.96120005292405</v>
      </c>
      <c r="S742" s="28" t="n">
        <v>2.46014285714286</v>
      </c>
      <c r="T742" s="28" t="n">
        <v>2.26764285714286</v>
      </c>
      <c r="U742" s="28" t="n">
        <v>2.15514285714286</v>
      </c>
      <c r="V742" s="28" t="n">
        <v>2.05514285714286</v>
      </c>
      <c r="W742" s="28" t="n">
        <v>2.30514285714286</v>
      </c>
      <c r="X742" s="28" t="n">
        <v>2.41764285714286</v>
      </c>
      <c r="Y742" s="28" t="n">
        <v>2.49014285714286</v>
      </c>
      <c r="Z742" s="28" t="n">
        <v>1.97014285714286</v>
      </c>
      <c r="AA742" s="28" t="n">
        <v>2.56514285714286</v>
      </c>
      <c r="AB742" s="28" t="n">
        <v>2.64514285714286</v>
      </c>
      <c r="AC742" s="28" t="n">
        <v>2.32514285714286</v>
      </c>
    </row>
    <row r="743" customFormat="false" ht="12.75" hidden="false" customHeight="false" outlineLevel="0" collapsed="false">
      <c r="A743" s="56" t="n">
        <v>36369</v>
      </c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Q743" s="28" t="n">
        <v>2.38014285714286</v>
      </c>
      <c r="R743" s="28" t="n">
        <v>1.98911749139984</v>
      </c>
      <c r="S743" s="28" t="n">
        <v>2.42639285714286</v>
      </c>
      <c r="T743" s="28" t="n">
        <v>2.23014285714286</v>
      </c>
      <c r="U743" s="28" t="n">
        <v>2.11514285714286</v>
      </c>
      <c r="V743" s="28" t="n">
        <v>2.02014285714286</v>
      </c>
      <c r="W743" s="28" t="n">
        <v>2.27014285714286</v>
      </c>
      <c r="X743" s="28" t="n">
        <v>2.38764285714286</v>
      </c>
      <c r="Y743" s="28" t="n">
        <v>2.45014285714286</v>
      </c>
      <c r="Z743" s="28" t="n">
        <v>2.38014285714286</v>
      </c>
      <c r="AA743" s="28" t="n">
        <v>2.53764285714286</v>
      </c>
      <c r="AB743" s="28" t="n">
        <v>2.63764285714286</v>
      </c>
      <c r="AC743" s="28" t="n">
        <v>2.29014285714286</v>
      </c>
    </row>
    <row r="744" customFormat="false" ht="12.75" hidden="false" customHeight="false" outlineLevel="0" collapsed="false">
      <c r="A744" s="56" t="n">
        <v>36370</v>
      </c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Q744" s="28" t="n">
        <v>2.36</v>
      </c>
      <c r="R744" s="28" t="n">
        <v>1.96583070475349</v>
      </c>
      <c r="S744" s="28" t="n">
        <v>2.4075</v>
      </c>
      <c r="T744" s="28" t="n">
        <v>2.22</v>
      </c>
      <c r="U744" s="28" t="n">
        <v>2.095</v>
      </c>
      <c r="V744" s="28" t="n">
        <v>2</v>
      </c>
      <c r="W744" s="28" t="n">
        <v>2.25</v>
      </c>
      <c r="X744" s="28" t="n">
        <v>2.3625</v>
      </c>
      <c r="Y744" s="28" t="n">
        <v>2.42</v>
      </c>
      <c r="Z744" s="28" t="n">
        <v>1.945</v>
      </c>
      <c r="AA744" s="28" t="n">
        <v>2.515</v>
      </c>
      <c r="AB744" s="28" t="n">
        <v>2.615</v>
      </c>
      <c r="AC744" s="28" t="n">
        <v>2.27</v>
      </c>
      <c r="AD744" s="28"/>
    </row>
    <row r="745" customFormat="false" ht="12.75" hidden="false" customHeight="false" outlineLevel="0" collapsed="false">
      <c r="A745" s="56" t="n">
        <v>36371</v>
      </c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Q745" s="28" t="n">
        <v>2.368</v>
      </c>
      <c r="R745" s="28" t="n">
        <v>1.97068677525</v>
      </c>
      <c r="S745" s="28" t="n">
        <v>2.4155</v>
      </c>
      <c r="T745" s="28" t="n">
        <v>2.228</v>
      </c>
      <c r="U745" s="28" t="n">
        <v>2.103</v>
      </c>
      <c r="V745" s="28" t="n">
        <v>2.008</v>
      </c>
      <c r="W745" s="28" t="n">
        <v>2.258</v>
      </c>
      <c r="X745" s="28" t="n">
        <v>2.3705</v>
      </c>
      <c r="Y745" s="28" t="n">
        <v>2.428</v>
      </c>
      <c r="Z745" s="28" t="n">
        <v>1.953</v>
      </c>
      <c r="AA745" s="28" t="n">
        <v>2.523</v>
      </c>
      <c r="AB745" s="28" t="n">
        <v>2.623</v>
      </c>
      <c r="AC745" s="28" t="n">
        <v>2.278</v>
      </c>
      <c r="AD745" s="28" t="n">
        <v>2.243</v>
      </c>
    </row>
    <row r="746" customFormat="false" ht="12.75" hidden="false" customHeight="false" outlineLevel="0" collapsed="false">
      <c r="A746" s="56" t="n">
        <v>36374</v>
      </c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Q746" s="28" t="n">
        <v>2.37114285714286</v>
      </c>
      <c r="R746" s="28" t="n">
        <v>1.96727922478571</v>
      </c>
      <c r="S746" s="28" t="n">
        <v>2.41614285714286</v>
      </c>
      <c r="T746" s="28" t="n">
        <v>2.23614285714286</v>
      </c>
      <c r="U746" s="28" t="n">
        <v>2.11114285714286</v>
      </c>
      <c r="V746" s="28" t="n">
        <v>2.01114285714286</v>
      </c>
      <c r="W746" s="28" t="n">
        <v>2.26364285714286</v>
      </c>
      <c r="X746" s="28" t="n">
        <v>2.37614285714286</v>
      </c>
      <c r="Y746" s="28" t="n">
        <v>2.43114285714286</v>
      </c>
      <c r="Z746" s="28" t="n">
        <v>1.97114285714286</v>
      </c>
      <c r="AA746" s="28" t="n">
        <v>2.52614285714286</v>
      </c>
      <c r="AB746" s="28" t="n">
        <v>2.62864285714286</v>
      </c>
      <c r="AC746" s="28" t="n">
        <v>2.28114285714286</v>
      </c>
      <c r="AD746" s="28" t="n">
        <v>2.23614285714286</v>
      </c>
    </row>
    <row r="747" customFormat="false" ht="12.75" hidden="false" customHeight="false" outlineLevel="0" collapsed="false">
      <c r="A747" s="56" t="n">
        <v>36375</v>
      </c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Q747" s="28" t="n">
        <v>2.38385714285714</v>
      </c>
      <c r="R747" s="28" t="n">
        <v>1.9973699935</v>
      </c>
      <c r="S747" s="28" t="n">
        <v>2.43135714285714</v>
      </c>
      <c r="T747" s="28" t="n">
        <v>2.24385714285714</v>
      </c>
      <c r="U747" s="28" t="n">
        <v>2.11885714285714</v>
      </c>
      <c r="V747" s="28" t="n">
        <v>2.01885714285714</v>
      </c>
      <c r="W747" s="28" t="n">
        <v>2.27635714285714</v>
      </c>
      <c r="X747" s="28" t="n">
        <v>2.38885714285714</v>
      </c>
      <c r="Y747" s="28" t="n">
        <v>2.44635714285714</v>
      </c>
      <c r="Z747" s="28" t="n">
        <v>1.97385714285714</v>
      </c>
      <c r="AA747" s="28" t="n">
        <v>2.53885714285714</v>
      </c>
      <c r="AB747" s="28" t="n">
        <v>2.64135714285714</v>
      </c>
      <c r="AC747" s="28" t="n">
        <v>2.29635714285714</v>
      </c>
      <c r="AD747" s="28" t="n">
        <v>2.24885714285714</v>
      </c>
    </row>
    <row r="748" customFormat="false" ht="12.75" hidden="false" customHeight="false" outlineLevel="0" collapsed="false">
      <c r="A748" s="56" t="n">
        <v>36376</v>
      </c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Q748" s="28" t="n">
        <v>2.39885714285714</v>
      </c>
      <c r="R748" s="28" t="n">
        <v>1.977215537625</v>
      </c>
      <c r="S748" s="28" t="n">
        <v>2.44885714285714</v>
      </c>
      <c r="T748" s="28" t="n">
        <v>2.25885714285714</v>
      </c>
      <c r="U748" s="28" t="n">
        <v>2.12885714285714</v>
      </c>
      <c r="V748" s="28" t="n">
        <v>2.02885714285714</v>
      </c>
      <c r="W748" s="28" t="n">
        <v>2.29135714285714</v>
      </c>
      <c r="X748" s="28" t="n">
        <v>2.40385714285714</v>
      </c>
      <c r="Y748" s="28" t="n">
        <v>2.45385714285714</v>
      </c>
      <c r="Z748" s="28" t="n">
        <v>1.98885714285714</v>
      </c>
      <c r="AA748" s="28" t="n">
        <v>2.55635714285714</v>
      </c>
      <c r="AB748" s="28" t="n">
        <v>2.65885714285714</v>
      </c>
      <c r="AC748" s="28" t="n">
        <v>2.31385714285714</v>
      </c>
      <c r="AD748" s="28" t="n">
        <v>2.25885714285714</v>
      </c>
    </row>
    <row r="749" customFormat="false" ht="12.75" hidden="false" customHeight="false" outlineLevel="0" collapsed="false">
      <c r="A749" s="56" t="n">
        <v>36377</v>
      </c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Q749" s="28" t="n">
        <v>2.39885714285714</v>
      </c>
      <c r="R749" s="28" t="n">
        <v>2.0044578</v>
      </c>
      <c r="S749" s="28" t="n">
        <v>2.44885714285714</v>
      </c>
      <c r="T749" s="28" t="n">
        <v>2.25885714285714</v>
      </c>
      <c r="U749" s="28" t="n">
        <v>2.12385714285714</v>
      </c>
      <c r="V749" s="28" t="n">
        <v>2.02885714285714</v>
      </c>
      <c r="W749" s="28" t="n">
        <v>2.29135714285714</v>
      </c>
      <c r="X749" s="28" t="n">
        <v>2.40635714285714</v>
      </c>
      <c r="Y749" s="28" t="n">
        <v>2.45385714285714</v>
      </c>
      <c r="Z749" s="28" t="n">
        <v>1.98885714285714</v>
      </c>
      <c r="AA749" s="28" t="n">
        <v>2.55635714285714</v>
      </c>
      <c r="AB749" s="28" t="n">
        <v>2.65885714285714</v>
      </c>
      <c r="AC749" s="28" t="n">
        <v>2.31385714285714</v>
      </c>
      <c r="AD749" s="28" t="n">
        <v>2.25885714285714</v>
      </c>
    </row>
    <row r="750" customFormat="false" ht="12.75" hidden="false" customHeight="false" outlineLevel="0" collapsed="false">
      <c r="A750" s="56" t="n">
        <v>36378</v>
      </c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Q750" s="28" t="n">
        <v>2.41228571428572</v>
      </c>
      <c r="R750" s="28" t="n">
        <v>1.99277262</v>
      </c>
      <c r="S750" s="28" t="n">
        <v>2.46228571428571</v>
      </c>
      <c r="T750" s="28" t="n">
        <v>2.26978571428571</v>
      </c>
      <c r="U750" s="28" t="n">
        <v>2.13478571428572</v>
      </c>
      <c r="V750" s="28" t="n">
        <v>2.04228571428571</v>
      </c>
      <c r="W750" s="28" t="n">
        <v>2.30478571428572</v>
      </c>
      <c r="X750" s="28" t="n">
        <v>2.41978571428571</v>
      </c>
      <c r="Y750" s="28" t="n">
        <v>2.46228571428571</v>
      </c>
      <c r="Z750" s="28" t="n">
        <v>2.00228571428571</v>
      </c>
      <c r="AA750" s="28" t="n">
        <v>2.56978571428572</v>
      </c>
      <c r="AB750" s="28" t="n">
        <v>2.67228571428571</v>
      </c>
      <c r="AC750" s="28" t="n">
        <v>2.32728571428572</v>
      </c>
      <c r="AD750" s="28" t="n">
        <v>2.27228571428571</v>
      </c>
    </row>
    <row r="751" customFormat="false" ht="12.75" hidden="false" customHeight="false" outlineLevel="0" collapsed="false">
      <c r="A751" s="56" t="n">
        <v>36381</v>
      </c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Q751" s="28" t="n">
        <v>2.41228571428572</v>
      </c>
      <c r="R751" s="28" t="n">
        <v>2.004201435</v>
      </c>
      <c r="S751" s="28" t="n">
        <v>2.46228571428571</v>
      </c>
      <c r="T751" s="28" t="n">
        <v>2.26978571428571</v>
      </c>
      <c r="U751" s="28" t="n">
        <v>2.13478571428572</v>
      </c>
      <c r="V751" s="28" t="n">
        <v>2.04228571428571</v>
      </c>
      <c r="W751" s="28" t="n">
        <v>2.30478571428572</v>
      </c>
      <c r="X751" s="28" t="n">
        <v>2.41978571428571</v>
      </c>
      <c r="Y751" s="28" t="n">
        <v>2.46228571428571</v>
      </c>
      <c r="Z751" s="28" t="n">
        <v>1.98728571428571</v>
      </c>
      <c r="AA751" s="28" t="n">
        <v>2.56978571428572</v>
      </c>
      <c r="AB751" s="28" t="n">
        <v>2.67228571428571</v>
      </c>
      <c r="AC751" s="28" t="n">
        <v>2.32728571428572</v>
      </c>
      <c r="AD751" s="2" t="n">
        <v>2.25728571428572</v>
      </c>
    </row>
    <row r="752" customFormat="false" ht="12.75" hidden="false" customHeight="false" outlineLevel="0" collapsed="false">
      <c r="A752" s="56" t="n">
        <v>36382</v>
      </c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Q752" s="28" t="n">
        <v>2.41342857142857</v>
      </c>
      <c r="R752" s="28" t="n">
        <v>1.99391547714286</v>
      </c>
      <c r="S752" s="28" t="n">
        <v>2.46342857142857</v>
      </c>
      <c r="T752" s="28" t="n">
        <v>2.27092857142857</v>
      </c>
      <c r="U752" s="28" t="n">
        <v>2.13592857142857</v>
      </c>
      <c r="V752" s="28" t="n">
        <v>2.03842857142857</v>
      </c>
      <c r="W752" s="28" t="n">
        <v>2.30592857142857</v>
      </c>
      <c r="X752" s="28" t="n">
        <v>2.42092857142857</v>
      </c>
      <c r="Y752" s="28" t="n">
        <v>2.45342857142857</v>
      </c>
      <c r="Z752" s="28" t="n">
        <v>2.00342857142857</v>
      </c>
      <c r="AA752" s="28" t="n">
        <v>2.57092857142857</v>
      </c>
      <c r="AB752" s="28" t="n">
        <v>2.67342857142857</v>
      </c>
      <c r="AC752" s="28" t="n">
        <v>2.32842857142857</v>
      </c>
      <c r="AD752" s="28" t="n">
        <v>2.27342857142857</v>
      </c>
    </row>
    <row r="753" customFormat="false" ht="12.75" hidden="false" customHeight="false" outlineLevel="0" collapsed="false">
      <c r="A753" s="56" t="n">
        <v>36383</v>
      </c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Q753" s="28" t="n">
        <v>2.40828571428571</v>
      </c>
      <c r="R753" s="28" t="n">
        <v>1.98877262</v>
      </c>
      <c r="S753" s="28" t="n">
        <v>2.45828571428571</v>
      </c>
      <c r="T753" s="28" t="n">
        <v>2.26578571428571</v>
      </c>
      <c r="U753" s="28" t="n">
        <v>2.13078571428571</v>
      </c>
      <c r="V753" s="28" t="n">
        <v>2.03328571428571</v>
      </c>
      <c r="W753" s="28" t="n">
        <v>2.30078571428571</v>
      </c>
      <c r="X753" s="28" t="n">
        <v>2.41578571428571</v>
      </c>
      <c r="Y753" s="28" t="n">
        <v>2.43828571428571</v>
      </c>
      <c r="Z753" s="28" t="n">
        <v>1.99828571428571</v>
      </c>
      <c r="AA753" s="28" t="n">
        <v>2.56578571428571</v>
      </c>
      <c r="AB753" s="28" t="n">
        <v>2.66828571428571</v>
      </c>
      <c r="AC753" s="28" t="n">
        <v>2.32328571428571</v>
      </c>
      <c r="AD753" s="28" t="n">
        <v>2.26828571428571</v>
      </c>
    </row>
    <row r="754" customFormat="false" ht="12.75" hidden="false" customHeight="false" outlineLevel="0" collapsed="false">
      <c r="A754" s="56" t="n">
        <v>36384</v>
      </c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Q754" s="28" t="n">
        <v>2.40928571428571</v>
      </c>
      <c r="R754" s="28" t="n">
        <v>1.98877262</v>
      </c>
      <c r="S754" s="28" t="n">
        <v>2.45828571428571</v>
      </c>
      <c r="T754" s="28" t="n">
        <v>2.26578571428571</v>
      </c>
      <c r="U754" s="28" t="n">
        <v>2.13078571428571</v>
      </c>
      <c r="V754" s="28" t="n">
        <v>2.03328571428571</v>
      </c>
      <c r="W754" s="28" t="n">
        <v>2.30078571428571</v>
      </c>
      <c r="X754" s="28" t="n">
        <v>2.41578571428571</v>
      </c>
      <c r="Y754" s="28" t="n">
        <v>2.43828571428571</v>
      </c>
      <c r="Z754" s="28" t="n">
        <v>1.99828571428571</v>
      </c>
      <c r="AA754" s="28" t="n">
        <v>2.56578571428571</v>
      </c>
      <c r="AB754" s="28" t="n">
        <v>2.66828571428571</v>
      </c>
      <c r="AC754" s="28" t="n">
        <v>2.32328571428571</v>
      </c>
      <c r="AD754" s="28" t="n">
        <v>2.26828571428571</v>
      </c>
    </row>
    <row r="755" customFormat="false" ht="12.75" hidden="false" customHeight="false" outlineLevel="0" collapsed="false">
      <c r="A755" s="56" t="n">
        <v>36385</v>
      </c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Q755" s="28" t="n">
        <v>2.41428571428571</v>
      </c>
      <c r="R755" s="28" t="n">
        <v>2.00391975</v>
      </c>
      <c r="S755" s="28" t="n">
        <v>2.4629044988161</v>
      </c>
      <c r="T755" s="28" t="n">
        <v>2.27096084118927</v>
      </c>
      <c r="U755" s="28" t="n">
        <v>2.13345283907956</v>
      </c>
      <c r="V755" s="28" t="n">
        <v>2.03675859931825</v>
      </c>
      <c r="W755" s="28" t="n">
        <v>2.3055938538206</v>
      </c>
      <c r="X755" s="28" t="n">
        <v>2.42428571428571</v>
      </c>
      <c r="Y755" s="28" t="n">
        <v>2.44091967333008</v>
      </c>
      <c r="Z755" s="28" t="n">
        <v>1.99428571428571</v>
      </c>
      <c r="AA755" s="28" t="n">
        <v>2.56933288409704</v>
      </c>
      <c r="AB755" s="28" t="n">
        <v>2.67329887218045</v>
      </c>
      <c r="AC755" s="28" t="n">
        <v>2.3275644028103</v>
      </c>
      <c r="AD755" s="2" t="n">
        <v>2.25928571428571</v>
      </c>
    </row>
    <row r="756" customFormat="false" ht="12.75" hidden="false" customHeight="false" outlineLevel="0" collapsed="false">
      <c r="A756" s="56" t="n">
        <v>36388</v>
      </c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Q756" s="28" t="n">
        <v>2.41628571428571</v>
      </c>
      <c r="R756" s="28" t="n">
        <v>2.01531375</v>
      </c>
      <c r="S756" s="28" t="n">
        <v>2.46476637726914</v>
      </c>
      <c r="T756" s="28" t="n">
        <v>2.2773390137781</v>
      </c>
      <c r="U756" s="28" t="n">
        <v>2.1455957747585</v>
      </c>
      <c r="V756" s="28" t="n">
        <v>2.04628571428571</v>
      </c>
      <c r="W756" s="28" t="n">
        <v>2.30737583056478</v>
      </c>
      <c r="X756" s="28" t="n">
        <v>2.42753571428571</v>
      </c>
      <c r="Y756" s="28" t="n">
        <v>2.44417820575329</v>
      </c>
      <c r="Z756" s="28" t="n">
        <v>1.99628571428571</v>
      </c>
      <c r="AA756" s="28" t="n">
        <v>2.57133288409704</v>
      </c>
      <c r="AB756" s="28" t="n">
        <v>2.67529887218045</v>
      </c>
      <c r="AC756" s="28" t="n">
        <v>2.33161358313817</v>
      </c>
      <c r="AD756" s="2" t="n">
        <v>2.25878571428571</v>
      </c>
    </row>
    <row r="757" customFormat="false" ht="12.75" hidden="false" customHeight="false" outlineLevel="0" collapsed="false">
      <c r="A757" s="56" t="n">
        <v>36389</v>
      </c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Q757" s="28" t="n">
        <v>2.42085714285714</v>
      </c>
      <c r="R757" s="28" t="n">
        <v>2.0182994</v>
      </c>
      <c r="S757" s="28" t="n">
        <v>2.46947592738753</v>
      </c>
      <c r="T757" s="28" t="n">
        <v>2.2775322697607</v>
      </c>
      <c r="U757" s="28" t="n">
        <v>2.14847671405011</v>
      </c>
      <c r="V757" s="28" t="n">
        <v>2.047386427022</v>
      </c>
      <c r="W757" s="28" t="n">
        <v>2.31227429401993</v>
      </c>
      <c r="X757" s="28" t="n">
        <v>2.43460714285714</v>
      </c>
      <c r="Y757" s="28" t="n">
        <v>2.44686183568991</v>
      </c>
      <c r="Z757" s="28" t="n">
        <v>2.00335714285714</v>
      </c>
      <c r="AA757" s="28" t="n">
        <v>2.57260242587601</v>
      </c>
      <c r="AB757" s="28" t="n">
        <v>2.67997994987469</v>
      </c>
      <c r="AC757" s="28" t="n">
        <v>2.33823419203747</v>
      </c>
      <c r="AD757" s="2" t="n">
        <v>2.26335714285714</v>
      </c>
    </row>
    <row r="758" customFormat="false" ht="12.75" hidden="false" customHeight="false" outlineLevel="0" collapsed="false">
      <c r="A758" s="56" t="n">
        <v>36390</v>
      </c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Q758" s="28" t="n">
        <v>2.45042857142857</v>
      </c>
      <c r="R758" s="28" t="n">
        <v>2.0407709</v>
      </c>
      <c r="S758" s="28" t="n">
        <v>2.49932359905288</v>
      </c>
      <c r="T758" s="28" t="n">
        <v>2.30418491660624</v>
      </c>
      <c r="U758" s="28" t="n">
        <v>2.15776227126365</v>
      </c>
      <c r="V758" s="28" t="n">
        <v>2.06654570808801</v>
      </c>
      <c r="W758" s="28" t="n">
        <v>2.34140967607973</v>
      </c>
      <c r="X758" s="28" t="n">
        <v>2.53792857142857</v>
      </c>
      <c r="Y758" s="28" t="n">
        <v>2.46825280351048</v>
      </c>
      <c r="Z758" s="28" t="n">
        <v>2.02542857142857</v>
      </c>
      <c r="AA758" s="28" t="n">
        <v>2.60712668463612</v>
      </c>
      <c r="AB758" s="28" t="n">
        <v>2.70955137844611</v>
      </c>
      <c r="AC758" s="28" t="n">
        <v>2.36534660421546</v>
      </c>
      <c r="AD758" s="2" t="n">
        <v>2.29542857142857</v>
      </c>
    </row>
    <row r="759" customFormat="false" ht="12.75" hidden="false" customHeight="false" outlineLevel="0" collapsed="false">
      <c r="A759" s="56" t="n">
        <v>36391</v>
      </c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Q759" s="28" t="n">
        <v>2.49142857142857</v>
      </c>
      <c r="R759" s="28" t="n">
        <v>2.1183345</v>
      </c>
      <c r="S759" s="28" t="n">
        <v>2.54087608524073</v>
      </c>
      <c r="T759" s="28" t="n">
        <v>2.34226613488035</v>
      </c>
      <c r="U759" s="28" t="n">
        <v>2.18642857142857</v>
      </c>
      <c r="V759" s="28" t="n">
        <v>2.09142857142857</v>
      </c>
      <c r="W759" s="28" t="n">
        <v>2.38208264119601</v>
      </c>
      <c r="X759" s="28" t="n">
        <v>2.49892857142857</v>
      </c>
      <c r="Y759" s="28" t="n">
        <v>2.48785775231594</v>
      </c>
      <c r="Z759" s="28" t="n">
        <v>2.06642857142857</v>
      </c>
      <c r="AA759" s="28" t="n">
        <v>2.64977762803235</v>
      </c>
      <c r="AB759" s="28" t="n">
        <v>2.75120927318296</v>
      </c>
      <c r="AC759" s="28" t="n">
        <v>2.40306791569087</v>
      </c>
      <c r="AD759" s="2" t="n">
        <v>2.31142857142857</v>
      </c>
    </row>
    <row r="760" customFormat="false" ht="12.75" hidden="false" customHeight="false" outlineLevel="0" collapsed="false">
      <c r="A760" s="56" t="n">
        <v>36392</v>
      </c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Q760" s="28" t="n">
        <v>2.51157142857143</v>
      </c>
      <c r="R760" s="28" t="n">
        <v>2.0609214</v>
      </c>
      <c r="S760" s="28" t="n">
        <v>2.56198579321231</v>
      </c>
      <c r="T760" s="28" t="n">
        <v>2.36240899202321</v>
      </c>
      <c r="U760" s="28" t="n">
        <v>2.18966653577319</v>
      </c>
      <c r="V760" s="28" t="n">
        <v>2.09595320731329</v>
      </c>
      <c r="W760" s="28" t="n">
        <v>2.40200747508306</v>
      </c>
      <c r="X760" s="28" t="n">
        <v>2.51907142857143</v>
      </c>
      <c r="Y760" s="28" t="n">
        <v>2.48912262311068</v>
      </c>
      <c r="Z760" s="28" t="n">
        <v>2.08657142857143</v>
      </c>
      <c r="AA760" s="28" t="n">
        <v>2.67322237196766</v>
      </c>
      <c r="AB760" s="28" t="n">
        <v>2.77157142857143</v>
      </c>
      <c r="AC760" s="28" t="n">
        <v>2.42239110070258</v>
      </c>
      <c r="AD760" s="2" t="n">
        <v>2.32657142857143</v>
      </c>
    </row>
    <row r="761" customFormat="false" ht="12.75" hidden="false" customHeight="false" outlineLevel="0" collapsed="false">
      <c r="A761" s="56" t="n">
        <v>36395</v>
      </c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Q761" s="28" t="n">
        <v>2.55785714285714</v>
      </c>
      <c r="R761" s="28" t="n">
        <v>2.11422</v>
      </c>
      <c r="S761" s="28" t="n">
        <v>2.60813338595107</v>
      </c>
      <c r="T761" s="28" t="n">
        <v>2.40285714285714</v>
      </c>
      <c r="U761" s="28" t="n">
        <v>2.22242833582031</v>
      </c>
      <c r="V761" s="28" t="n">
        <v>2.12662070034087</v>
      </c>
      <c r="W761" s="28" t="n">
        <v>2.44785714285714</v>
      </c>
      <c r="X761" s="28" t="n">
        <v>2.5660817805383</v>
      </c>
      <c r="Y761" s="28" t="n">
        <v>2.52785714285714</v>
      </c>
      <c r="Z761" s="28" t="n">
        <v>2.11785714285714</v>
      </c>
      <c r="AA761" s="28" t="n">
        <v>2.71785714285714</v>
      </c>
      <c r="AB761" s="28" t="n">
        <v>2.81785714285714</v>
      </c>
      <c r="AC761" s="28" t="n">
        <v>2.46785714285714</v>
      </c>
      <c r="AD761" s="2" t="n">
        <v>2.36285714285714</v>
      </c>
    </row>
    <row r="762" customFormat="false" ht="12.75" hidden="false" customHeight="false" outlineLevel="0" collapsed="false">
      <c r="A762" s="56" t="n">
        <v>36396</v>
      </c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Q762" s="28" t="n">
        <v>2.54914285714286</v>
      </c>
      <c r="R762" s="28" t="n">
        <v>2.05914285714286</v>
      </c>
      <c r="S762" s="28" t="n">
        <v>2.59914285714286</v>
      </c>
      <c r="T762" s="28" t="n">
        <v>2.39414285714286</v>
      </c>
      <c r="U762" s="28" t="n">
        <v>2.20914285714286</v>
      </c>
      <c r="V762" s="28" t="n">
        <v>2.10914285714286</v>
      </c>
      <c r="W762" s="28" t="n">
        <v>2.43914285714286</v>
      </c>
      <c r="X762" s="28" t="n">
        <v>2.55664285714286</v>
      </c>
      <c r="Y762" s="28" t="n">
        <v>2.51914285714286</v>
      </c>
      <c r="Z762" s="28" t="n">
        <v>2.04914285714286</v>
      </c>
      <c r="AA762" s="28" t="n">
        <v>2.71414285714286</v>
      </c>
      <c r="AB762" s="28" t="n">
        <v>2.81414285714286</v>
      </c>
      <c r="AC762" s="28" t="n">
        <v>2.45914285714286</v>
      </c>
      <c r="AD762" s="28" t="n">
        <v>2.37914285714286</v>
      </c>
    </row>
    <row r="763" customFormat="false" ht="12.75" hidden="false" customHeight="false" outlineLevel="0" collapsed="false">
      <c r="A763" s="56" t="n">
        <v>36397</v>
      </c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Q763" s="28" t="n">
        <v>2.53057142857143</v>
      </c>
      <c r="R763" s="28" t="n">
        <v>2.04057142857143</v>
      </c>
      <c r="S763" s="28" t="n">
        <v>2.58057142857143</v>
      </c>
      <c r="T763" s="28" t="n">
        <v>2.37557142857143</v>
      </c>
      <c r="U763" s="28" t="n">
        <v>2.19057142857143</v>
      </c>
      <c r="V763" s="28" t="n">
        <v>2.09057142857143</v>
      </c>
      <c r="W763" s="28" t="n">
        <v>2.42057142857143</v>
      </c>
      <c r="X763" s="28" t="n">
        <v>2.53807142857143</v>
      </c>
      <c r="Y763" s="28" t="n">
        <v>2.50057142857143</v>
      </c>
      <c r="Z763" s="28" t="n">
        <v>2.03057142857143</v>
      </c>
      <c r="AA763" s="28" t="n">
        <v>2.69557142857143</v>
      </c>
      <c r="AB763" s="28" t="n">
        <v>2.79557142857143</v>
      </c>
      <c r="AC763" s="28" t="n">
        <v>2.44057142857143</v>
      </c>
      <c r="AD763" s="28" t="n">
        <v>2.36057142857143</v>
      </c>
    </row>
    <row r="764" customFormat="false" ht="12.75" hidden="false" customHeight="false" outlineLevel="0" collapsed="false">
      <c r="A764" s="56" t="n">
        <v>36398</v>
      </c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Q764" s="28" t="n">
        <v>2.52414285714286</v>
      </c>
      <c r="R764" s="28" t="n">
        <v>2.071202375</v>
      </c>
      <c r="S764" s="28" t="n">
        <v>2.57164285714286</v>
      </c>
      <c r="T764" s="28" t="n">
        <v>2.37914285714286</v>
      </c>
      <c r="U764" s="28" t="n">
        <v>2.23414285714286</v>
      </c>
      <c r="V764" s="28" t="n">
        <v>2.13414285714286</v>
      </c>
      <c r="W764" s="28" t="n">
        <v>2.41414285714286</v>
      </c>
      <c r="X764" s="28" t="n">
        <v>2.53289285714286</v>
      </c>
      <c r="Y764" s="28" t="n">
        <v>2.53414285714286</v>
      </c>
      <c r="Z764" s="28" t="n">
        <v>2.09414285714286</v>
      </c>
      <c r="AA764" s="28" t="n">
        <v>2.68164285714286</v>
      </c>
      <c r="AB764" s="28" t="n">
        <v>2.78414285714286</v>
      </c>
      <c r="AC764" s="28" t="n">
        <v>2.43914285714286</v>
      </c>
      <c r="AD764" s="28" t="n">
        <v>2.34414285714286</v>
      </c>
    </row>
    <row r="765" customFormat="false" ht="12.75" hidden="false" customHeight="false" outlineLevel="0" collapsed="false">
      <c r="A765" s="56" t="n">
        <v>36399</v>
      </c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Q765" s="28" t="n">
        <v>2.49571428571429</v>
      </c>
      <c r="R765" s="28" t="n">
        <v>2.106413</v>
      </c>
      <c r="S765" s="28" t="n">
        <v>2.54321428571429</v>
      </c>
      <c r="T765" s="28" t="n">
        <v>2.35321428571429</v>
      </c>
      <c r="U765" s="28" t="n">
        <v>2.20571428571429</v>
      </c>
      <c r="V765" s="28" t="n">
        <v>2.10571428571429</v>
      </c>
      <c r="W765" s="28" t="n">
        <v>2.38571428571429</v>
      </c>
      <c r="X765" s="28" t="n">
        <v>2.50446428571429</v>
      </c>
      <c r="Y765" s="28" t="n">
        <v>2.50571428571429</v>
      </c>
      <c r="Z765" s="28" t="n">
        <v>2.10071428571429</v>
      </c>
      <c r="AA765" s="28" t="n">
        <v>2.65321428571429</v>
      </c>
      <c r="AB765" s="28" t="n">
        <v>2.75571428571429</v>
      </c>
      <c r="AC765" s="28" t="n">
        <v>2.40791428571429</v>
      </c>
      <c r="AD765" s="28" t="n">
        <v>2.31571428571429</v>
      </c>
    </row>
    <row r="766" customFormat="false" ht="12.75" hidden="false" customHeight="false" outlineLevel="0" collapsed="false">
      <c r="A766" s="56" t="n">
        <v>36402</v>
      </c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Q766" s="28" t="n">
        <v>2.51042857142857</v>
      </c>
      <c r="R766" s="28" t="n">
        <v>2.106413</v>
      </c>
      <c r="S766" s="28" t="n">
        <v>2.55792857142857</v>
      </c>
      <c r="T766" s="28" t="n">
        <v>2.35792857142857</v>
      </c>
      <c r="U766" s="28" t="n">
        <v>2.19042857142857</v>
      </c>
      <c r="V766" s="28" t="n">
        <v>2.09042857142857</v>
      </c>
      <c r="W766" s="28" t="n">
        <v>2.39542857142857</v>
      </c>
      <c r="X766" s="28" t="n">
        <v>2.51917857142857</v>
      </c>
      <c r="Y766" s="28" t="n">
        <v>2.52042857142857</v>
      </c>
      <c r="Z766" s="28" t="n">
        <v>2.11542857142857</v>
      </c>
      <c r="AA766" s="28" t="n">
        <v>2.66792857142857</v>
      </c>
      <c r="AB766" s="28" t="n">
        <v>2.77042857142857</v>
      </c>
      <c r="AC766" s="28" t="n">
        <v>2.42042857142857</v>
      </c>
      <c r="AD766" s="28" t="n">
        <v>2.33042857142857</v>
      </c>
    </row>
    <row r="767" customFormat="false" ht="12.75" hidden="false" customHeight="false" outlineLevel="0" collapsed="false">
      <c r="A767" s="56" t="n">
        <v>36403</v>
      </c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Q767" s="28" t="n">
        <v>2.5</v>
      </c>
      <c r="R767" s="28" t="n">
        <v>2.0648882</v>
      </c>
      <c r="S767" s="28" t="n">
        <v>2.54625</v>
      </c>
      <c r="T767" s="28" t="n">
        <v>2.355</v>
      </c>
      <c r="U767" s="28" t="n">
        <v>2.205</v>
      </c>
      <c r="V767" s="28" t="n">
        <v>2.1</v>
      </c>
      <c r="W767" s="28" t="n">
        <v>2.3875</v>
      </c>
      <c r="X767" s="28" t="n">
        <v>2.50875</v>
      </c>
      <c r="Y767" s="28" t="n">
        <v>2.505</v>
      </c>
      <c r="Z767" s="28" t="n">
        <v>2.095</v>
      </c>
      <c r="AA767" s="28" t="n">
        <v>2.6575</v>
      </c>
      <c r="AB767" s="28" t="n">
        <v>2.7575</v>
      </c>
      <c r="AC767" s="28" t="n">
        <v>2.41</v>
      </c>
      <c r="AD767" s="28" t="n">
        <v>2.32</v>
      </c>
    </row>
    <row r="768" customFormat="false" ht="12.75" hidden="false" customHeight="false" outlineLevel="0" collapsed="false">
      <c r="A768" s="56" t="n">
        <v>36404</v>
      </c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Q768" s="28" t="n">
        <v>2.48371428571429</v>
      </c>
      <c r="R768" s="28" t="n">
        <v>2.0590435</v>
      </c>
      <c r="S768" s="28" t="n">
        <v>2.52871428571429</v>
      </c>
      <c r="T768" s="28" t="n">
        <v>2.33871428571429</v>
      </c>
      <c r="U768" s="28" t="n">
        <v>2.19121428571429</v>
      </c>
      <c r="V768" s="28" t="n">
        <v>2.10371428571429</v>
      </c>
      <c r="W768" s="28" t="n">
        <v>2.37371428571429</v>
      </c>
      <c r="X768" s="28" t="n">
        <v>2.49121428571429</v>
      </c>
      <c r="Y768" s="28" t="n">
        <v>2.49871428571429</v>
      </c>
      <c r="Z768" s="28" t="n">
        <v>2.08371428571429</v>
      </c>
      <c r="AA768" s="28" t="n">
        <v>2.64121428571429</v>
      </c>
      <c r="AB768" s="28" t="n">
        <v>2.74371428571429</v>
      </c>
      <c r="AC768" s="28" t="n">
        <v>2.39371428571429</v>
      </c>
      <c r="AD768" s="28" t="n">
        <v>2.30371428571429</v>
      </c>
    </row>
    <row r="769" customFormat="false" ht="12.75" hidden="false" customHeight="false" outlineLevel="0" collapsed="false">
      <c r="A769" s="56" t="n">
        <v>36405</v>
      </c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Q769" s="28" t="n">
        <v>2.39514285714286</v>
      </c>
      <c r="R769" s="28" t="n">
        <v>2.0155564</v>
      </c>
      <c r="S769" s="28" t="n">
        <v>2.43764285714286</v>
      </c>
      <c r="T769" s="28" t="n">
        <v>2.25014285714286</v>
      </c>
      <c r="U769" s="28" t="n">
        <v>2.09514285714286</v>
      </c>
      <c r="V769" s="28" t="n">
        <v>2.00514285714286</v>
      </c>
      <c r="W769" s="28" t="n">
        <v>2.28514285714286</v>
      </c>
      <c r="X769" s="28" t="n">
        <v>2.40264285714286</v>
      </c>
      <c r="Y769" s="28" t="n">
        <v>2.41014285714286</v>
      </c>
      <c r="Z769" s="28" t="n">
        <v>2.01014285714286</v>
      </c>
      <c r="AA769" s="28" t="n">
        <v>2.55264285714286</v>
      </c>
      <c r="AB769" s="28" t="n">
        <v>2.65264285714286</v>
      </c>
      <c r="AC769" s="28" t="n">
        <v>2.30514285714286</v>
      </c>
      <c r="AD769" s="28" t="n">
        <v>2.23514285714286</v>
      </c>
    </row>
    <row r="770" customFormat="false" ht="12.75" hidden="false" customHeight="false" outlineLevel="0" collapsed="false">
      <c r="A770" s="56" t="n">
        <v>36406</v>
      </c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Q770" s="28" t="n">
        <v>2.42071428571429</v>
      </c>
      <c r="R770" s="28" t="n">
        <v>2.021591</v>
      </c>
      <c r="S770" s="28" t="n">
        <v>2.46696428571429</v>
      </c>
      <c r="T770" s="28" t="n">
        <v>2.26821428571429</v>
      </c>
      <c r="U770" s="28" t="n">
        <v>2.10071428571429</v>
      </c>
      <c r="V770" s="28" t="n">
        <v>2.00571428571429</v>
      </c>
      <c r="W770" s="28" t="n">
        <v>2.31071428571429</v>
      </c>
      <c r="X770" s="28" t="n">
        <v>2.42696428571429</v>
      </c>
      <c r="Y770" s="28" t="n">
        <v>2.42071428571429</v>
      </c>
      <c r="Z770" s="28" t="n">
        <v>2.01571428571429</v>
      </c>
      <c r="AA770" s="28" t="n">
        <v>2.57821428571429</v>
      </c>
      <c r="AB770" s="28" t="n">
        <v>2.67821428571429</v>
      </c>
      <c r="AC770" s="28" t="n">
        <v>2.32821428571429</v>
      </c>
      <c r="AD770" s="28" t="n">
        <v>2.23321428571429</v>
      </c>
    </row>
    <row r="771" customFormat="false" ht="12.75" hidden="false" customHeight="false" outlineLevel="0" collapsed="false">
      <c r="A771" s="56" t="n">
        <v>36410</v>
      </c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Q771" s="28" t="n">
        <v>2.45857142857143</v>
      </c>
      <c r="R771" s="28" t="n">
        <v>2.02008235</v>
      </c>
      <c r="S771" s="28" t="n">
        <v>2.50357142857143</v>
      </c>
      <c r="T771" s="28" t="n">
        <v>2.30857142857143</v>
      </c>
      <c r="U771" s="28" t="n">
        <v>2.13857142857143</v>
      </c>
      <c r="V771" s="28" t="n">
        <v>2.03357142857143</v>
      </c>
      <c r="W771" s="28" t="n">
        <v>2.34857142857143</v>
      </c>
      <c r="X771" s="28" t="n">
        <v>2.46482142857143</v>
      </c>
      <c r="Y771" s="28" t="n">
        <v>2.45857142857143</v>
      </c>
      <c r="Z771" s="28" t="n">
        <v>2.02857142857143</v>
      </c>
      <c r="AA771" s="28" t="n">
        <v>2.61607142857143</v>
      </c>
      <c r="AB771" s="28" t="n">
        <v>2.71357142857143</v>
      </c>
      <c r="AC771" s="28" t="n">
        <v>2.36732142857143</v>
      </c>
      <c r="AD771" s="28" t="n">
        <v>2.22857142857143</v>
      </c>
    </row>
    <row r="772" customFormat="false" ht="12.75" hidden="false" customHeight="false" outlineLevel="0" collapsed="false">
      <c r="A772" s="56" t="n">
        <v>36411</v>
      </c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Q772" s="28" t="n">
        <v>2.44614285714286</v>
      </c>
      <c r="R772" s="28" t="n">
        <v>2.0488944</v>
      </c>
      <c r="S772" s="28" t="n">
        <v>2.49114285714286</v>
      </c>
      <c r="T772" s="28" t="n">
        <v>2.29864285714286</v>
      </c>
      <c r="U772" s="28" t="n">
        <v>2.12614285714286</v>
      </c>
      <c r="V772" s="28" t="n">
        <v>2.03114285714286</v>
      </c>
      <c r="W772" s="28" t="n">
        <v>2.33864285714286</v>
      </c>
      <c r="X772" s="28" t="n">
        <v>2.45239285714286</v>
      </c>
      <c r="Y772" s="28" t="n">
        <v>2.44614285714286</v>
      </c>
      <c r="Z772" s="28" t="n">
        <v>2.01864285714286</v>
      </c>
      <c r="AA772" s="28" t="n">
        <v>2.60364285714286</v>
      </c>
      <c r="AB772" s="28" t="n">
        <v>2.70364285714286</v>
      </c>
      <c r="AC772" s="28" t="n">
        <v>2.35364285714286</v>
      </c>
      <c r="AD772" s="28" t="n">
        <v>2.25114285714286</v>
      </c>
    </row>
    <row r="773" customFormat="false" ht="12.75" hidden="false" customHeight="false" outlineLevel="0" collapsed="false">
      <c r="A773" s="56" t="n">
        <v>36412</v>
      </c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Q773" s="28" t="n">
        <v>2.531</v>
      </c>
      <c r="R773" s="28" t="n">
        <v>2.0967492</v>
      </c>
      <c r="S773" s="28" t="n">
        <v>2.576</v>
      </c>
      <c r="T773" s="28" t="n">
        <v>2.376</v>
      </c>
      <c r="U773" s="28" t="n">
        <v>2.2085</v>
      </c>
      <c r="V773" s="28" t="n">
        <v>2.1085</v>
      </c>
      <c r="W773" s="28" t="n">
        <v>2.421</v>
      </c>
      <c r="X773" s="28" t="n">
        <v>2.53725</v>
      </c>
      <c r="Y773" s="28" t="n">
        <v>2.526</v>
      </c>
      <c r="Z773" s="28" t="n">
        <v>2.096</v>
      </c>
      <c r="AA773" s="28" t="n">
        <v>2.6885</v>
      </c>
      <c r="AB773" s="28" t="n">
        <v>2.7885</v>
      </c>
      <c r="AC773" s="28" t="n">
        <v>2.4385</v>
      </c>
      <c r="AD773" s="28" t="n">
        <v>2.316</v>
      </c>
    </row>
    <row r="774" customFormat="false" ht="12.75" hidden="false" customHeight="false" outlineLevel="0" collapsed="false">
      <c r="A774" s="56" t="n">
        <v>36413</v>
      </c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Q774" s="28" t="n">
        <v>2.52957142857143</v>
      </c>
      <c r="R774" s="28" t="n">
        <v>2.1029526</v>
      </c>
      <c r="S774" s="28" t="n">
        <v>2.57457142857143</v>
      </c>
      <c r="T774" s="28" t="n">
        <v>2.37457142857143</v>
      </c>
      <c r="U774" s="28" t="n">
        <v>2.20707142857143</v>
      </c>
      <c r="V774" s="28" t="n">
        <v>2.10707142857143</v>
      </c>
      <c r="W774" s="28" t="n">
        <v>2.41832142857143</v>
      </c>
      <c r="X774" s="28" t="n">
        <v>2.53582142857143</v>
      </c>
      <c r="Y774" s="28" t="n">
        <v>2.51957142857143</v>
      </c>
      <c r="Z774" s="28" t="n">
        <v>2.09457142857143</v>
      </c>
      <c r="AA774" s="28" t="n">
        <v>2.68707142857143</v>
      </c>
      <c r="AB774" s="28" t="n">
        <v>2.78707142857143</v>
      </c>
      <c r="AC774" s="28" t="n">
        <v>2.43582142857143</v>
      </c>
      <c r="AD774" s="28" t="n">
        <v>2.31957142857143</v>
      </c>
    </row>
    <row r="775" customFormat="false" ht="12.75" hidden="false" customHeight="false" outlineLevel="0" collapsed="false">
      <c r="A775" s="56" t="n">
        <v>36416</v>
      </c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Q775" s="28" t="n">
        <v>2.53271428571429</v>
      </c>
      <c r="R775" s="28" t="n">
        <v>2.101982</v>
      </c>
      <c r="S775" s="28" t="n">
        <v>2.57896428571429</v>
      </c>
      <c r="T775" s="28" t="n">
        <v>2.37771428571429</v>
      </c>
      <c r="U775" s="28" t="n">
        <v>2.21021428571429</v>
      </c>
      <c r="V775" s="28" t="n">
        <v>2.11521428571429</v>
      </c>
      <c r="W775" s="28" t="n">
        <v>2.42271428571429</v>
      </c>
      <c r="X775" s="28" t="n">
        <v>2.53896428571429</v>
      </c>
      <c r="Y775" s="28" t="n">
        <v>2.53521428571429</v>
      </c>
      <c r="Z775" s="28" t="n">
        <v>2.11771428571429</v>
      </c>
      <c r="AA775" s="28" t="n">
        <v>2.69021428571429</v>
      </c>
      <c r="AB775" s="28" t="n">
        <v>2.79021428571429</v>
      </c>
      <c r="AC775" s="28" t="n">
        <v>2.43771428571429</v>
      </c>
      <c r="AD775" s="28" t="n">
        <v>2.32271428571429</v>
      </c>
    </row>
    <row r="776" customFormat="false" ht="12.75" hidden="false" customHeight="false" outlineLevel="0" collapsed="false">
      <c r="A776" s="56" t="n">
        <v>36417</v>
      </c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Q776" s="28" t="n">
        <v>2.504</v>
      </c>
      <c r="R776" s="28" t="n">
        <v>2.09222325</v>
      </c>
      <c r="S776" s="28" t="n">
        <v>2.55025</v>
      </c>
      <c r="T776" s="28" t="n">
        <v>2.354</v>
      </c>
      <c r="U776" s="28" t="n">
        <v>2.199</v>
      </c>
      <c r="V776" s="28" t="n">
        <v>2.104</v>
      </c>
      <c r="W776" s="28" t="n">
        <v>2.39525</v>
      </c>
      <c r="X776" s="28" t="n">
        <v>2.51025</v>
      </c>
      <c r="Y776" s="28" t="n">
        <v>2.514</v>
      </c>
      <c r="Z776" s="28" t="n">
        <v>2.099</v>
      </c>
      <c r="AA776" s="28" t="n">
        <v>2.6615</v>
      </c>
      <c r="AB776" s="28" t="n">
        <v>2.7615</v>
      </c>
      <c r="AC776" s="28" t="n">
        <v>2.4115</v>
      </c>
      <c r="AD776" s="28" t="n">
        <v>2.304</v>
      </c>
    </row>
    <row r="777" customFormat="false" ht="12.75" hidden="false" customHeight="false" outlineLevel="0" collapsed="false">
      <c r="A777" s="56" t="n">
        <v>36418</v>
      </c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Q777" s="28" t="n">
        <v>2.51528571428571</v>
      </c>
      <c r="R777" s="28" t="n">
        <v>2.07791745</v>
      </c>
      <c r="S777" s="28" t="n">
        <v>2.56153571428571</v>
      </c>
      <c r="T777" s="28" t="n">
        <v>2.36528571428571</v>
      </c>
      <c r="U777" s="28" t="n">
        <v>2.21528571428571</v>
      </c>
      <c r="V777" s="28" t="n">
        <v>2.11528571428571</v>
      </c>
      <c r="W777" s="28" t="n">
        <v>2.40528571428571</v>
      </c>
      <c r="X777" s="28" t="n">
        <v>2.52153571428571</v>
      </c>
      <c r="Y777" s="28" t="n">
        <v>2.53278571428571</v>
      </c>
      <c r="Z777" s="28" t="n">
        <v>2.12028571428571</v>
      </c>
      <c r="AA777" s="28" t="n">
        <v>2.67278571428571</v>
      </c>
      <c r="AB777" s="28" t="n">
        <v>2.77278571428571</v>
      </c>
      <c r="AC777" s="28" t="n">
        <v>2.42278571428571</v>
      </c>
      <c r="AD777" s="28" t="n">
        <v>2.32528571428571</v>
      </c>
    </row>
    <row r="778" customFormat="false" ht="12.75" hidden="false" customHeight="false" outlineLevel="0" collapsed="false">
      <c r="A778" s="56" t="n">
        <v>36419</v>
      </c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Q778" s="28" t="n">
        <v>2.51357142857143</v>
      </c>
      <c r="R778" s="28" t="n">
        <v>2.089137375</v>
      </c>
      <c r="S778" s="28" t="n">
        <v>2.55857142857143</v>
      </c>
      <c r="T778" s="28" t="n">
        <v>2.36357142857143</v>
      </c>
      <c r="U778" s="28" t="n">
        <v>2.21107142857143</v>
      </c>
      <c r="V778" s="28" t="n">
        <v>2.11607142857143</v>
      </c>
      <c r="W778" s="28" t="n">
        <v>2.40482142857143</v>
      </c>
      <c r="X778" s="28" t="n">
        <v>2.51982142857143</v>
      </c>
      <c r="Y778" s="28" t="n">
        <v>2.52357142857143</v>
      </c>
      <c r="Z778" s="28" t="n">
        <v>2.11357142857143</v>
      </c>
      <c r="AA778" s="28" t="n">
        <v>2.67107142857143</v>
      </c>
      <c r="AB778" s="28" t="n">
        <v>2.77107142857143</v>
      </c>
      <c r="AC778" s="28" t="n">
        <v>2.42232142857143</v>
      </c>
      <c r="AD778" s="28" t="n">
        <v>2.32357142857143</v>
      </c>
    </row>
    <row r="779" customFormat="false" ht="12.75" hidden="false" customHeight="false" outlineLevel="0" collapsed="false">
      <c r="A779" s="56" t="n">
        <v>36420</v>
      </c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Q779" s="28" t="n">
        <v>2.54528571428571</v>
      </c>
      <c r="R779" s="28" t="n">
        <v>2.11368195</v>
      </c>
      <c r="S779" s="28" t="n">
        <v>2.59028571428571</v>
      </c>
      <c r="T779" s="28" t="n">
        <v>2.39278571428571</v>
      </c>
      <c r="U779" s="28" t="n">
        <v>2.24278571428571</v>
      </c>
      <c r="V779" s="28" t="n">
        <v>2.14528571428571</v>
      </c>
      <c r="W779" s="28" t="n">
        <v>2.43653571428571</v>
      </c>
      <c r="X779" s="28" t="n">
        <v>2.55153571428571</v>
      </c>
      <c r="Y779" s="28" t="n">
        <v>2.56028571428571</v>
      </c>
      <c r="Z779" s="28" t="n">
        <v>2.13528571428571</v>
      </c>
      <c r="AA779" s="28" t="n">
        <v>2.70278571428571</v>
      </c>
      <c r="AB779" s="28" t="n">
        <v>2.80278571428571</v>
      </c>
      <c r="AC779" s="28" t="n">
        <v>2.45278571428571</v>
      </c>
      <c r="AD779" s="28" t="n">
        <v>2.34528571428571</v>
      </c>
    </row>
    <row r="780" customFormat="false" ht="12.75" hidden="false" customHeight="false" outlineLevel="0" collapsed="false">
      <c r="A780" s="56" t="n">
        <v>36423</v>
      </c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Q780" s="28" t="n">
        <v>2.54142857142857</v>
      </c>
      <c r="R780" s="28" t="n">
        <v>2.103881</v>
      </c>
      <c r="S780" s="28" t="n">
        <v>2.58642857142857</v>
      </c>
      <c r="T780" s="28" t="n">
        <v>2.39142857142857</v>
      </c>
      <c r="U780" s="28" t="n">
        <v>2.24142857142857</v>
      </c>
      <c r="V780" s="28" t="n">
        <v>2.14142857142857</v>
      </c>
      <c r="W780" s="28" t="n">
        <v>2.43392857142857</v>
      </c>
      <c r="X780" s="28" t="n">
        <v>2.54767857142857</v>
      </c>
      <c r="Y780" s="28" t="n">
        <v>2.55892857142857</v>
      </c>
      <c r="Z780" s="28" t="n">
        <v>2.13392857142857</v>
      </c>
      <c r="AA780" s="28" t="n">
        <v>2.69642857142857</v>
      </c>
      <c r="AB780" s="28" t="n">
        <v>2.79892857142857</v>
      </c>
      <c r="AC780" s="28" t="n">
        <v>2.44892857142857</v>
      </c>
      <c r="AD780" s="28" t="n">
        <v>2.34392857142857</v>
      </c>
    </row>
    <row r="781" customFormat="false" ht="12.75" hidden="false" customHeight="false" outlineLevel="0" collapsed="false">
      <c r="A781" s="56" t="n">
        <v>36424</v>
      </c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Q781" s="28" t="n">
        <v>2.51442857142857</v>
      </c>
      <c r="R781" s="28" t="n">
        <v>2.1114268875</v>
      </c>
      <c r="S781" s="28" t="n">
        <v>2.55817857142857</v>
      </c>
      <c r="T781" s="28" t="n">
        <v>2.36442857142857</v>
      </c>
      <c r="U781" s="28" t="n">
        <v>2.22192857142857</v>
      </c>
      <c r="V781" s="28" t="n">
        <v>2.12692857142857</v>
      </c>
      <c r="W781" s="28" t="n">
        <v>2.40692857142857</v>
      </c>
      <c r="X781" s="28" t="n">
        <v>2.52067857142857</v>
      </c>
      <c r="Y781" s="28" t="n">
        <v>2.53192857142857</v>
      </c>
      <c r="Z781" s="28" t="n">
        <v>2.11442857142857</v>
      </c>
      <c r="AA781" s="28" t="n">
        <v>2.66942857142857</v>
      </c>
      <c r="AB781" s="28" t="n">
        <v>2.77192857142857</v>
      </c>
      <c r="AC781" s="28" t="n">
        <v>2.42317857142857</v>
      </c>
      <c r="AD781" s="28" t="n">
        <v>2.31692857142857</v>
      </c>
    </row>
    <row r="782" customFormat="false" ht="12.75" hidden="false" customHeight="false" outlineLevel="0" collapsed="false">
      <c r="A782" s="56" t="n">
        <v>36425</v>
      </c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Q782" s="28" t="n">
        <v>2.52085714285714</v>
      </c>
      <c r="R782" s="28" t="n">
        <v>2.123504</v>
      </c>
      <c r="S782" s="28" t="n">
        <v>2.56585714285714</v>
      </c>
      <c r="T782" s="28" t="n">
        <v>2.37335714285714</v>
      </c>
      <c r="U782" s="28" t="n">
        <v>2.21835714285714</v>
      </c>
      <c r="V782" s="28" t="n">
        <v>2.12835714285714</v>
      </c>
      <c r="W782" s="28" t="n">
        <v>2.41335714285714</v>
      </c>
      <c r="X782" s="28" t="n">
        <v>2.52710714285714</v>
      </c>
      <c r="Y782" s="28" t="n">
        <v>2.53335714285714</v>
      </c>
      <c r="Z782" s="28" t="n">
        <v>2.11835714285714</v>
      </c>
      <c r="AA782" s="28" t="n">
        <v>2.67460714285714</v>
      </c>
      <c r="AB782" s="28" t="n">
        <v>2.77835714285714</v>
      </c>
      <c r="AC782" s="28" t="n">
        <v>2.42960714285714</v>
      </c>
      <c r="AD782" s="28" t="n">
        <v>2.32335714285714</v>
      </c>
    </row>
    <row r="783" customFormat="false" ht="12.75" hidden="false" customHeight="false" outlineLevel="0" collapsed="false">
      <c r="A783" s="56" t="n">
        <v>36426</v>
      </c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Q783" s="28" t="n">
        <v>2.59257142857143</v>
      </c>
      <c r="R783" s="28" t="n">
        <v>2.1601758</v>
      </c>
      <c r="S783" s="28" t="n">
        <v>2.63757142857143</v>
      </c>
      <c r="T783" s="28" t="n">
        <v>2.43757142857143</v>
      </c>
      <c r="U783" s="28" t="n">
        <v>2.28257142857143</v>
      </c>
      <c r="V783" s="28" t="n">
        <v>2.18757142857143</v>
      </c>
      <c r="W783" s="28" t="n">
        <v>2.48257142857143</v>
      </c>
      <c r="X783" s="28" t="n">
        <v>2.59632142857143</v>
      </c>
      <c r="Y783" s="28" t="n">
        <v>2.60257142857143</v>
      </c>
      <c r="Z783" s="28" t="n">
        <v>2.17257142857143</v>
      </c>
      <c r="AA783" s="28" t="n">
        <v>2.74507142857143</v>
      </c>
      <c r="AB783" s="28" t="n">
        <v>2.84757142857143</v>
      </c>
      <c r="AC783" s="28" t="n">
        <v>2.49632142857143</v>
      </c>
      <c r="AD783" s="28" t="n">
        <v>2.38507142857143</v>
      </c>
    </row>
    <row r="784" customFormat="false" ht="12.75" hidden="false" customHeight="false" outlineLevel="0" collapsed="false">
      <c r="A784" s="56" t="n">
        <v>36427</v>
      </c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Q784" s="28" t="n">
        <v>2.60328571428571</v>
      </c>
      <c r="R784" s="28" t="n">
        <v>2.1673287</v>
      </c>
      <c r="S784" s="28" t="n">
        <v>2.64953571428571</v>
      </c>
      <c r="T784" s="28" t="n">
        <v>2.44828571428571</v>
      </c>
      <c r="U784" s="28" t="n">
        <v>2.29328571428571</v>
      </c>
      <c r="V784" s="28" t="n">
        <v>2.20328571428571</v>
      </c>
      <c r="W784" s="28" t="n">
        <v>2.49328571428571</v>
      </c>
      <c r="X784" s="28" t="n">
        <v>2.60703571428571</v>
      </c>
      <c r="Y784" s="28" t="n">
        <v>2.61328571428571</v>
      </c>
      <c r="Z784" s="28" t="n">
        <v>2.18328571428571</v>
      </c>
      <c r="AA784" s="28" t="n">
        <v>2.75828571428571</v>
      </c>
      <c r="AB784" s="28" t="n">
        <v>2.85828571428571</v>
      </c>
      <c r="AC784" s="28" t="n">
        <v>2.50953571428571</v>
      </c>
      <c r="AD784" s="28" t="n">
        <v>2.39328571428571</v>
      </c>
    </row>
    <row r="785" customFormat="false" ht="12.75" hidden="false" customHeight="false" outlineLevel="0" collapsed="false">
      <c r="A785" s="56" t="n">
        <v>36430</v>
      </c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Q785" s="28" t="n">
        <v>2.60628571428571</v>
      </c>
      <c r="R785" s="28" t="n">
        <v>2.180896</v>
      </c>
      <c r="S785" s="28" t="n">
        <v>2.65378571428571</v>
      </c>
      <c r="T785" s="28" t="n">
        <v>2.45878571428571</v>
      </c>
      <c r="U785" s="28" t="n">
        <v>2.29878571428571</v>
      </c>
      <c r="V785" s="28" t="n">
        <v>2.21128571428571</v>
      </c>
      <c r="W785" s="28" t="n">
        <v>2.49628571428571</v>
      </c>
      <c r="X785" s="28" t="n">
        <v>2.61253571428571</v>
      </c>
      <c r="Y785" s="28" t="n">
        <v>2.62378571428571</v>
      </c>
      <c r="Z785" s="28" t="n">
        <v>2.19878571428571</v>
      </c>
      <c r="AA785" s="28" t="n">
        <v>2.76128571428571</v>
      </c>
      <c r="AB785" s="28" t="n">
        <v>2.86128571428571</v>
      </c>
      <c r="AC785" s="28" t="n">
        <v>2.51253571428571</v>
      </c>
      <c r="AD785" s="28" t="n">
        <v>2.39628571428571</v>
      </c>
    </row>
    <row r="786" customFormat="false" ht="12.75" hidden="false" customHeight="false" outlineLevel="0" collapsed="false">
      <c r="A786" s="56" t="n">
        <v>36431</v>
      </c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Q786" s="28" t="n">
        <v>2.57214285714286</v>
      </c>
      <c r="R786" s="28" t="n">
        <v>2.161695</v>
      </c>
      <c r="S786" s="28" t="n">
        <v>2.61839285714286</v>
      </c>
      <c r="T786" s="28" t="n">
        <v>2.41964285714286</v>
      </c>
      <c r="U786" s="28" t="n">
        <v>2.27964285714286</v>
      </c>
      <c r="V786" s="28" t="n">
        <v>2.19214285714286</v>
      </c>
      <c r="W786" s="28" t="n">
        <v>2.46214285714286</v>
      </c>
      <c r="X786" s="28" t="n">
        <v>2.57714285714286</v>
      </c>
      <c r="Y786" s="28" t="n">
        <v>2.59714285714286</v>
      </c>
      <c r="Z786" s="28" t="n">
        <v>2.16964285714286</v>
      </c>
      <c r="AA786" s="28" t="n">
        <v>2.72714285714286</v>
      </c>
      <c r="AB786" s="28" t="n">
        <v>2.82714285714286</v>
      </c>
      <c r="AC786" s="28" t="n">
        <v>2.47839285714286</v>
      </c>
      <c r="AD786" s="28" t="n">
        <v>2.36214285714286</v>
      </c>
    </row>
    <row r="787" customFormat="false" ht="12.75" hidden="false" customHeight="false" outlineLevel="0" collapsed="false">
      <c r="A787" s="56" t="n">
        <v>36432</v>
      </c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Q787" s="28" t="n">
        <v>2.56128571428571</v>
      </c>
      <c r="R787" s="28" t="n">
        <v>2.16628571428571</v>
      </c>
      <c r="S787" s="28" t="n">
        <v>2.61128571428571</v>
      </c>
      <c r="T787" s="28" t="n">
        <v>2.40878571428571</v>
      </c>
      <c r="U787" s="28" t="n">
        <v>2.26878571428571</v>
      </c>
      <c r="V787" s="28" t="n">
        <v>2.18628571428571</v>
      </c>
      <c r="W787" s="28" t="n">
        <v>2.45128571428571</v>
      </c>
      <c r="X787" s="28" t="n">
        <v>2.56503571428571</v>
      </c>
      <c r="Y787" s="28" t="n">
        <v>2.58878571428571</v>
      </c>
      <c r="Z787" s="28" t="n">
        <v>2.15878571428571</v>
      </c>
      <c r="AA787" s="28" t="n">
        <v>2.71628571428571</v>
      </c>
      <c r="AB787" s="28" t="n">
        <v>2.81628571428571</v>
      </c>
      <c r="AC787" s="28" t="n">
        <v>2.46753571428571</v>
      </c>
      <c r="AD787" s="28" t="n">
        <v>2.36128571428571</v>
      </c>
    </row>
    <row r="788" customFormat="false" ht="12.75" hidden="false" customHeight="false" outlineLevel="0" collapsed="false">
      <c r="A788" s="56" t="n">
        <v>36433</v>
      </c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Q788" s="28" t="n">
        <v>2.54871428571429</v>
      </c>
      <c r="R788" s="28" t="n">
        <v>2.15371428571429</v>
      </c>
      <c r="S788" s="28" t="n">
        <v>2.59871428571429</v>
      </c>
      <c r="T788" s="28" t="n">
        <v>2.40371428571429</v>
      </c>
      <c r="U788" s="28" t="n">
        <v>2.26621428571429</v>
      </c>
      <c r="V788" s="28" t="n">
        <v>2.18871428571429</v>
      </c>
      <c r="W788" s="28" t="n">
        <v>2.44246428571429</v>
      </c>
      <c r="X788" s="28" t="n">
        <v>2.55246428571429</v>
      </c>
      <c r="Y788" s="28" t="n">
        <v>2.58121428571429</v>
      </c>
      <c r="Z788" s="28" t="n">
        <v>2.16871428571429</v>
      </c>
      <c r="AA788" s="28" t="n">
        <v>2.70371428571429</v>
      </c>
      <c r="AB788" s="28" t="n">
        <v>2.80496428571429</v>
      </c>
      <c r="AC788" s="28" t="n">
        <v>2.45496428571429</v>
      </c>
      <c r="AD788" s="28" t="n">
        <v>2.36121428571429</v>
      </c>
    </row>
    <row r="789" customFormat="false" ht="12.75" hidden="false" customHeight="false" outlineLevel="0" collapsed="false">
      <c r="A789" s="56" t="n">
        <v>36434</v>
      </c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Q789" s="28" t="n">
        <v>2.54771428571429</v>
      </c>
      <c r="R789" s="28" t="n">
        <v>2.15271428571429</v>
      </c>
      <c r="S789" s="28" t="n">
        <v>2.60146428571429</v>
      </c>
      <c r="T789" s="28" t="n">
        <v>2.40271428571429</v>
      </c>
      <c r="U789" s="28" t="n">
        <v>2.27021428571429</v>
      </c>
      <c r="V789" s="28" t="n">
        <v>2.19021428571429</v>
      </c>
      <c r="W789" s="28" t="n">
        <v>2.44146428571429</v>
      </c>
      <c r="X789" s="28" t="n">
        <v>2.55396428571429</v>
      </c>
      <c r="Y789" s="28" t="n">
        <v>2.58896428571429</v>
      </c>
      <c r="Z789" s="28" t="n">
        <v>2.16771428571429</v>
      </c>
      <c r="AA789" s="28" t="n">
        <v>2.70271428571429</v>
      </c>
      <c r="AB789" s="28" t="n">
        <v>2.80396428571429</v>
      </c>
      <c r="AC789" s="28" t="n">
        <v>2.45396428571429</v>
      </c>
      <c r="AD789" s="28" t="n">
        <v>2.36271428571429</v>
      </c>
    </row>
    <row r="790" customFormat="false" ht="12.75" hidden="false" customHeight="false" outlineLevel="0" collapsed="false">
      <c r="A790" s="56" t="n">
        <v>36437</v>
      </c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Q790" s="28" t="n">
        <v>2.50185714285714</v>
      </c>
      <c r="R790" s="28" t="n">
        <v>2.12435714285714</v>
      </c>
      <c r="S790" s="28" t="n">
        <v>2.55310714285714</v>
      </c>
      <c r="T790" s="28" t="n">
        <v>2.35685714285714</v>
      </c>
      <c r="U790" s="28" t="n">
        <v>2.23185714285714</v>
      </c>
      <c r="V790" s="28" t="n">
        <v>2.15185714285714</v>
      </c>
      <c r="W790" s="28" t="n">
        <v>2.39560714285714</v>
      </c>
      <c r="X790" s="28" t="n">
        <v>2.50810714285714</v>
      </c>
      <c r="Y790" s="28" t="n">
        <v>2.53935714285714</v>
      </c>
      <c r="Z790" s="28" t="n">
        <v>2.13185714285714</v>
      </c>
      <c r="AA790" s="28" t="n">
        <v>2.65685714285714</v>
      </c>
      <c r="AB790" s="28" t="n">
        <v>2.75810714285714</v>
      </c>
      <c r="AC790" s="28" t="n">
        <v>2.40810714285714</v>
      </c>
      <c r="AD790" s="28" t="n">
        <v>2.34185714285714</v>
      </c>
    </row>
    <row r="791" customFormat="false" ht="12.75" hidden="false" customHeight="false" outlineLevel="0" collapsed="false">
      <c r="A791" s="56" t="n">
        <v>36438</v>
      </c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Q791" s="28" t="n">
        <v>2.49171428571429</v>
      </c>
      <c r="R791" s="28" t="n">
        <v>2.13171428571429</v>
      </c>
      <c r="S791" s="28" t="n">
        <v>2.54296428571429</v>
      </c>
      <c r="T791" s="28" t="n">
        <v>2.34921428571429</v>
      </c>
      <c r="U791" s="28" t="n">
        <v>2.22171428571429</v>
      </c>
      <c r="V791" s="28" t="n">
        <v>2.14171428571429</v>
      </c>
      <c r="W791" s="28" t="n">
        <v>2.38546428571429</v>
      </c>
      <c r="X791" s="28" t="n">
        <v>2.49796428571429</v>
      </c>
      <c r="Y791" s="28" t="n">
        <v>2.54171428571429</v>
      </c>
      <c r="Z791" s="28" t="n">
        <v>2.12921428571429</v>
      </c>
      <c r="AA791" s="28" t="n">
        <v>2.64671428571429</v>
      </c>
      <c r="AB791" s="28" t="n">
        <v>2.74671428571429</v>
      </c>
      <c r="AC791" s="28" t="n">
        <v>2.39796428571429</v>
      </c>
      <c r="AD791" s="28" t="n">
        <v>2.32921428571429</v>
      </c>
    </row>
    <row r="792" customFormat="false" ht="12.75" hidden="false" customHeight="false" outlineLevel="0" collapsed="false">
      <c r="A792" s="56" t="n">
        <v>36439</v>
      </c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Q792" s="28" t="n">
        <v>2.492</v>
      </c>
      <c r="R792" s="28" t="n">
        <v>2.137</v>
      </c>
      <c r="S792" s="28" t="n">
        <v>2.547</v>
      </c>
      <c r="T792" s="28" t="n">
        <v>2.3445</v>
      </c>
      <c r="U792" s="28" t="n">
        <v>2.212</v>
      </c>
      <c r="V792" s="28" t="n">
        <v>2.137</v>
      </c>
      <c r="W792" s="28" t="n">
        <v>2.3845</v>
      </c>
      <c r="X792" s="28" t="n">
        <v>2.49825</v>
      </c>
      <c r="Y792" s="28" t="n">
        <v>2.537</v>
      </c>
      <c r="Z792" s="28" t="n">
        <v>2.1295</v>
      </c>
      <c r="AA792" s="28" t="n">
        <v>2.647</v>
      </c>
      <c r="AB792" s="28" t="n">
        <v>2.747</v>
      </c>
      <c r="AC792" s="28" t="n">
        <v>2.39825</v>
      </c>
      <c r="AD792" s="28" t="n">
        <v>2.327</v>
      </c>
    </row>
    <row r="793" customFormat="false" ht="12.75" hidden="false" customHeight="false" outlineLevel="0" collapsed="false">
      <c r="A793" s="56" t="n">
        <v>36440</v>
      </c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Q793" s="28" t="n">
        <v>2.511</v>
      </c>
      <c r="R793" s="28" t="n">
        <v>2.1535</v>
      </c>
      <c r="S793" s="28" t="n">
        <v>2.566</v>
      </c>
      <c r="T793" s="28" t="n">
        <v>2.366</v>
      </c>
      <c r="U793" s="28" t="n">
        <v>2.231</v>
      </c>
      <c r="V793" s="28" t="n">
        <v>2.161</v>
      </c>
      <c r="W793" s="28" t="n">
        <v>2.4035</v>
      </c>
      <c r="X793" s="28" t="n">
        <v>2.51475</v>
      </c>
      <c r="Y793" s="28" t="n">
        <v>2.551</v>
      </c>
      <c r="Z793" s="28" t="n">
        <v>2.166</v>
      </c>
      <c r="AA793" s="28" t="n">
        <v>2.666</v>
      </c>
      <c r="AB793" s="28" t="n">
        <v>2.76725</v>
      </c>
      <c r="AC793" s="28" t="n">
        <v>2.41725</v>
      </c>
      <c r="AD793" s="28" t="n">
        <v>2.3485</v>
      </c>
    </row>
    <row r="794" customFormat="false" ht="12.75" hidden="false" customHeight="false" outlineLevel="0" collapsed="false">
      <c r="A794" s="56" t="n">
        <v>36441</v>
      </c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Q794" s="28" t="n">
        <v>2.51157142857143</v>
      </c>
      <c r="R794" s="28" t="n">
        <v>2.15907142857143</v>
      </c>
      <c r="S794" s="28" t="n">
        <v>2.56657142857143</v>
      </c>
      <c r="T794" s="28" t="n">
        <v>2.36657142857143</v>
      </c>
      <c r="U794" s="28" t="n">
        <v>2.22907142857143</v>
      </c>
      <c r="V794" s="28" t="n">
        <v>2.15157142857143</v>
      </c>
      <c r="W794" s="28" t="n">
        <v>2.40282142857143</v>
      </c>
      <c r="X794" s="28" t="n">
        <v>2.51782142857143</v>
      </c>
      <c r="Y794" s="28" t="n">
        <v>2.55907142857143</v>
      </c>
      <c r="Z794" s="28" t="n">
        <v>2.16657142857143</v>
      </c>
      <c r="AA794" s="28" t="n">
        <v>2.66657142857143</v>
      </c>
      <c r="AB794" s="28" t="n">
        <v>2.76657142857143</v>
      </c>
      <c r="AC794" s="28" t="n">
        <v>2.41782142857143</v>
      </c>
      <c r="AD794" s="28" t="n">
        <v>2.35157142857143</v>
      </c>
    </row>
    <row r="795" customFormat="false" ht="12.75" hidden="false" customHeight="false" outlineLevel="0" collapsed="false">
      <c r="A795" s="56" t="n">
        <v>36444</v>
      </c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Q795" s="28" t="n">
        <v>2.55057142857143</v>
      </c>
      <c r="R795" s="28" t="n">
        <v>2.19057142857143</v>
      </c>
      <c r="S795" s="28" t="n">
        <v>2.60557142857143</v>
      </c>
      <c r="T795" s="28" t="n">
        <v>2.40557142857143</v>
      </c>
      <c r="U795" s="28" t="n">
        <v>2.26557142857143</v>
      </c>
      <c r="V795" s="28" t="n">
        <v>2.18807142857143</v>
      </c>
      <c r="W795" s="28" t="n">
        <v>2.44307142857143</v>
      </c>
      <c r="X795" s="28" t="n">
        <v>2.55557142857143</v>
      </c>
      <c r="Y795" s="28" t="n">
        <v>2.58807142857143</v>
      </c>
      <c r="Z795" s="28" t="n">
        <v>2.19557142857143</v>
      </c>
      <c r="AA795" s="28" t="n">
        <v>2.70557142857143</v>
      </c>
      <c r="AB795" s="28" t="n">
        <v>2.80682142857143</v>
      </c>
      <c r="AC795" s="28" t="n">
        <v>2.45682142857143</v>
      </c>
      <c r="AD795" s="28" t="n">
        <v>2.39057142857143</v>
      </c>
    </row>
    <row r="796" customFormat="false" ht="12.75" hidden="false" customHeight="false" outlineLevel="0" collapsed="false">
      <c r="A796" s="56" t="n">
        <v>36445</v>
      </c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Q796" s="28" t="n">
        <v>2.58885714285714</v>
      </c>
      <c r="R796" s="28" t="n">
        <v>2.21135714285714</v>
      </c>
      <c r="S796" s="28" t="n">
        <v>2.64635714285714</v>
      </c>
      <c r="T796" s="28" t="n">
        <v>2.44385714285714</v>
      </c>
      <c r="U796" s="28" t="n">
        <v>2.29385714285714</v>
      </c>
      <c r="V796" s="28" t="n">
        <v>2.21885714285714</v>
      </c>
      <c r="W796" s="28" t="n">
        <v>2.48135714285714</v>
      </c>
      <c r="X796" s="28" t="n">
        <v>2.59385714285714</v>
      </c>
      <c r="Y796" s="28" t="n">
        <v>2.62885714285714</v>
      </c>
      <c r="Z796" s="28" t="n">
        <v>2.23385714285714</v>
      </c>
      <c r="AA796" s="28" t="n">
        <v>2.74385714285714</v>
      </c>
      <c r="AB796" s="28" t="n">
        <v>2.84635714285714</v>
      </c>
      <c r="AC796" s="28" t="n">
        <v>2.49510714285714</v>
      </c>
      <c r="AD796" s="28" t="n">
        <v>2.41385714285714</v>
      </c>
    </row>
    <row r="797" customFormat="false" ht="12.75" hidden="false" customHeight="false" outlineLevel="0" collapsed="false">
      <c r="A797" s="56" t="n">
        <v>36446</v>
      </c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Q797" s="28" t="n">
        <v>2.59728571428571</v>
      </c>
      <c r="R797" s="28" t="n">
        <v>2.24228571428571</v>
      </c>
      <c r="S797" s="28" t="n">
        <v>2.65603571428571</v>
      </c>
      <c r="T797" s="28" t="n">
        <v>2.45353571428571</v>
      </c>
      <c r="U797" s="28" t="n">
        <v>2.31228571428571</v>
      </c>
      <c r="V797" s="28" t="n">
        <v>2.25228571428571</v>
      </c>
      <c r="W797" s="28" t="n">
        <v>2.49228571428571</v>
      </c>
      <c r="X797" s="28" t="n">
        <v>2.60228571428571</v>
      </c>
      <c r="Y797" s="28" t="n">
        <v>2.63478571428571</v>
      </c>
      <c r="Z797" s="28" t="n">
        <v>2.25728571428571</v>
      </c>
      <c r="AA797" s="28" t="n">
        <v>2.75228571428571</v>
      </c>
      <c r="AB797" s="28" t="n">
        <v>2.85728571428571</v>
      </c>
      <c r="AC797" s="28" t="n">
        <v>2.50728571428571</v>
      </c>
      <c r="AD797" s="28" t="n">
        <v>2.41978571428571</v>
      </c>
    </row>
    <row r="798" customFormat="false" ht="12.75" hidden="false" customHeight="false" outlineLevel="0" collapsed="false">
      <c r="A798" s="56" t="n">
        <v>36447</v>
      </c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Q798" s="28" t="n">
        <v>2.56242857142857</v>
      </c>
      <c r="R798" s="28" t="n">
        <v>2.20742857142857</v>
      </c>
      <c r="S798" s="28" t="n">
        <v>2.61992857142857</v>
      </c>
      <c r="T798" s="28" t="n">
        <v>2.42242857142857</v>
      </c>
      <c r="U798" s="28" t="n">
        <v>2.29242857142857</v>
      </c>
      <c r="V798" s="28" t="n">
        <v>2.23242857142857</v>
      </c>
      <c r="W798" s="28" t="n">
        <v>2.45867857142857</v>
      </c>
      <c r="X798" s="28" t="n">
        <v>2.56742857142857</v>
      </c>
      <c r="Y798" s="28" t="n">
        <v>2.60242857142857</v>
      </c>
      <c r="Z798" s="28" t="n">
        <v>2.22242857142857</v>
      </c>
      <c r="AA798" s="28" t="n">
        <v>2.71742857142857</v>
      </c>
      <c r="AB798" s="28" t="n">
        <v>2.82242857142857</v>
      </c>
      <c r="AC798" s="28" t="n">
        <v>2.46992857142857</v>
      </c>
      <c r="AD798" s="28" t="n">
        <v>2.39742857142857</v>
      </c>
    </row>
    <row r="799" customFormat="false" ht="12.75" hidden="false" customHeight="false" outlineLevel="0" collapsed="false">
      <c r="A799" s="56" t="n">
        <v>36448</v>
      </c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Q799" s="28" t="n">
        <v>2.59214285714286</v>
      </c>
      <c r="R799" s="28" t="n">
        <v>2.23714285714286</v>
      </c>
      <c r="S799" s="28" t="n">
        <v>2.65089285714286</v>
      </c>
      <c r="T799" s="28" t="n">
        <v>2.44714285714286</v>
      </c>
      <c r="U799" s="28" t="n">
        <v>2.31714285714286</v>
      </c>
      <c r="V799" s="28" t="n">
        <v>2.24964285714286</v>
      </c>
      <c r="W799" s="28" t="n">
        <v>2.48714285714286</v>
      </c>
      <c r="X799" s="28" t="n">
        <v>2.59714285714286</v>
      </c>
      <c r="Y799" s="28" t="n">
        <v>2.61964285714286</v>
      </c>
      <c r="Z799" s="28" t="n">
        <v>2.25214285714286</v>
      </c>
      <c r="AA799" s="28" t="n">
        <v>2.74964285714286</v>
      </c>
      <c r="AB799" s="28" t="n">
        <v>2.85214285714286</v>
      </c>
      <c r="AC799" s="28" t="n">
        <v>2.49964285714286</v>
      </c>
      <c r="AD799" s="28" t="n">
        <v>2.42714285714286</v>
      </c>
    </row>
    <row r="800" customFormat="false" ht="12.75" hidden="false" customHeight="false" outlineLevel="0" collapsed="false">
      <c r="A800" s="56" t="n">
        <v>36451</v>
      </c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Q800" s="28" t="n">
        <v>2.58171428571429</v>
      </c>
      <c r="R800" s="28" t="n">
        <v>2.22671428571429</v>
      </c>
      <c r="S800" s="28" t="n">
        <v>2.63921428571429</v>
      </c>
      <c r="T800" s="28" t="n">
        <v>2.43671428571429</v>
      </c>
      <c r="U800" s="28" t="n">
        <v>2.30671428571429</v>
      </c>
      <c r="V800" s="28" t="n">
        <v>2.23921428571429</v>
      </c>
      <c r="W800" s="28" t="n">
        <v>2.47671428571429</v>
      </c>
      <c r="X800" s="28" t="n">
        <v>2.58671428571429</v>
      </c>
      <c r="Y800" s="28" t="n">
        <v>2.61171428571429</v>
      </c>
      <c r="Z800" s="28" t="n">
        <v>2.23921428571429</v>
      </c>
      <c r="AA800" s="28" t="n">
        <v>2.73921428571429</v>
      </c>
      <c r="AB800" s="28" t="n">
        <v>2.84171428571429</v>
      </c>
      <c r="AC800" s="28" t="n">
        <v>2.48921428571429</v>
      </c>
      <c r="AD800" s="28" t="n">
        <v>2.41671428571429</v>
      </c>
    </row>
    <row r="801" customFormat="false" ht="12.75" hidden="false" customHeight="false" outlineLevel="0" collapsed="false">
      <c r="A801" s="56" t="n">
        <v>36452</v>
      </c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Q801" s="28" t="n">
        <v>2.58785714285714</v>
      </c>
      <c r="R801" s="28" t="n">
        <v>2.22785714285714</v>
      </c>
      <c r="S801" s="28" t="n">
        <v>2.64785714285714</v>
      </c>
      <c r="T801" s="28" t="n">
        <v>2.44535714285714</v>
      </c>
      <c r="U801" s="28" t="n">
        <v>2.30535714285714</v>
      </c>
      <c r="V801" s="28" t="n">
        <v>2.23785714285714</v>
      </c>
      <c r="W801" s="28" t="n">
        <v>2.48160714285714</v>
      </c>
      <c r="X801" s="28" t="n">
        <v>2.59410714285714</v>
      </c>
      <c r="Y801" s="28" t="n">
        <v>2.62285714285714</v>
      </c>
      <c r="Z801" s="28" t="n">
        <v>2.24035714285714</v>
      </c>
      <c r="AA801" s="28" t="n">
        <v>2.74410714285714</v>
      </c>
      <c r="AB801" s="28" t="n">
        <v>2.84660714285714</v>
      </c>
      <c r="AC801" s="28" t="n">
        <v>2.49535714285714</v>
      </c>
      <c r="AD801" s="28" t="n">
        <v>2.42285714285714</v>
      </c>
    </row>
    <row r="802" customFormat="false" ht="12.75" hidden="false" customHeight="false" outlineLevel="0" collapsed="false">
      <c r="A802" s="56" t="n">
        <v>36453</v>
      </c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Q802" s="28" t="n">
        <v>2.57857142857143</v>
      </c>
      <c r="R802" s="28" t="n">
        <v>2.22357142857143</v>
      </c>
      <c r="S802" s="28" t="n">
        <v>2.63607142857143</v>
      </c>
      <c r="T802" s="28" t="n">
        <v>2.43357142857143</v>
      </c>
      <c r="U802" s="28" t="n">
        <v>2.29857142857143</v>
      </c>
      <c r="V802" s="28" t="n">
        <v>2.22857142857143</v>
      </c>
      <c r="W802" s="28" t="n">
        <v>2.47357142857143</v>
      </c>
      <c r="X802" s="28" t="n">
        <v>2.58482142857143</v>
      </c>
      <c r="Y802" s="28" t="n">
        <v>2.61357142857143</v>
      </c>
      <c r="Z802" s="28" t="n">
        <v>2.23107142857143</v>
      </c>
      <c r="AA802" s="28" t="n">
        <v>2.73482142857143</v>
      </c>
      <c r="AB802" s="28" t="n">
        <v>2.83607142857143</v>
      </c>
      <c r="AC802" s="28" t="n">
        <v>2.48607142857143</v>
      </c>
      <c r="AD802" s="28" t="n">
        <v>2.41857142857143</v>
      </c>
    </row>
    <row r="803" customFormat="false" ht="12.75" hidden="false" customHeight="false" outlineLevel="0" collapsed="false">
      <c r="A803" s="56" t="n">
        <v>36454</v>
      </c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Q803" s="28" t="n">
        <v>2.56085714285714</v>
      </c>
      <c r="R803" s="28" t="n">
        <v>2.22335714285714</v>
      </c>
      <c r="S803" s="28" t="n">
        <v>2.62085714285714</v>
      </c>
      <c r="T803" s="28" t="n">
        <v>2.41585714285714</v>
      </c>
      <c r="U803" s="28" t="n">
        <v>2.28085714285714</v>
      </c>
      <c r="V803" s="28" t="n">
        <v>2.21085714285714</v>
      </c>
      <c r="W803" s="28" t="n">
        <v>2.45335714285714</v>
      </c>
      <c r="X803" s="28" t="n">
        <v>2.56585714285714</v>
      </c>
      <c r="Y803" s="28" t="n">
        <v>2.59585714285714</v>
      </c>
      <c r="Z803" s="28" t="n">
        <v>2.21335714285714</v>
      </c>
      <c r="AA803" s="28" t="n">
        <v>2.71710714285714</v>
      </c>
      <c r="AB803" s="28" t="n">
        <v>2.81835714285714</v>
      </c>
      <c r="AC803" s="28" t="n">
        <v>2.46835714285714</v>
      </c>
      <c r="AD803" s="28" t="n">
        <v>2.40085714285714</v>
      </c>
    </row>
    <row r="804" customFormat="false" ht="12.75" hidden="false" customHeight="false" outlineLevel="0" collapsed="false">
      <c r="A804" s="56" t="n">
        <v>36455</v>
      </c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Q804" s="28" t="n">
        <v>2.59214285714286</v>
      </c>
      <c r="R804" s="28" t="n">
        <v>2.24964285714286</v>
      </c>
      <c r="S804" s="28" t="n">
        <v>2.65214285714286</v>
      </c>
      <c r="T804" s="28" t="n">
        <v>2.44339285714286</v>
      </c>
      <c r="U804" s="28" t="n">
        <v>2.31464285714286</v>
      </c>
      <c r="V804" s="28" t="n">
        <v>2.23964285714286</v>
      </c>
      <c r="W804" s="28" t="n">
        <v>2.48589285714286</v>
      </c>
      <c r="X804" s="28" t="n">
        <v>2.59714285714286</v>
      </c>
      <c r="Y804" s="28" t="n">
        <v>2.62714285714286</v>
      </c>
      <c r="Z804" s="28" t="n">
        <v>2.24214285714286</v>
      </c>
      <c r="AA804" s="28" t="n">
        <v>2.74839285714286</v>
      </c>
      <c r="AB804" s="28" t="n">
        <v>2.84964285714286</v>
      </c>
      <c r="AC804" s="28" t="n">
        <v>2.49964285714286</v>
      </c>
      <c r="AD804" s="28" t="n">
        <v>2.41714285714286</v>
      </c>
    </row>
    <row r="805" customFormat="false" ht="12.75" hidden="false" customHeight="false" outlineLevel="0" collapsed="false">
      <c r="A805" s="56" t="n">
        <v>36458</v>
      </c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Q805" s="28" t="n">
        <v>2.58057142857143</v>
      </c>
      <c r="R805" s="28" t="n">
        <v>2.24057142857143</v>
      </c>
      <c r="S805" s="28" t="n">
        <v>2.64057142857143</v>
      </c>
      <c r="T805" s="28" t="n">
        <v>2.43807142857143</v>
      </c>
      <c r="U805" s="28" t="n">
        <v>2.29807142857143</v>
      </c>
      <c r="V805" s="28" t="n">
        <v>2.22807142857143</v>
      </c>
      <c r="W805" s="28" t="n">
        <v>2.47432142857143</v>
      </c>
      <c r="X805" s="28" t="n">
        <v>2.58557142857143</v>
      </c>
      <c r="Y805" s="28" t="n">
        <v>2.61557142857143</v>
      </c>
      <c r="Z805" s="28" t="n">
        <v>2.22807142857143</v>
      </c>
      <c r="AA805" s="28" t="n">
        <v>2.73682142857143</v>
      </c>
      <c r="AB805" s="28" t="n">
        <v>2.83807142857143</v>
      </c>
      <c r="AC805" s="28" t="n">
        <v>2.48807142857143</v>
      </c>
      <c r="AD805" s="28" t="n">
        <v>2.40057142857143</v>
      </c>
    </row>
    <row r="806" customFormat="false" ht="12.75" hidden="false" customHeight="false" outlineLevel="0" collapsed="false">
      <c r="A806" s="56" t="n">
        <v>36459</v>
      </c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Q806" s="28" t="n">
        <v>2.58428571428571</v>
      </c>
      <c r="R806" s="28" t="n">
        <v>2.24428571428571</v>
      </c>
      <c r="S806" s="28" t="n">
        <v>2.64428571428571</v>
      </c>
      <c r="T806" s="28" t="n">
        <v>2.43928571428571</v>
      </c>
      <c r="U806" s="28" t="n">
        <v>2.30178571428571</v>
      </c>
      <c r="V806" s="28" t="n">
        <v>2.23178571428571</v>
      </c>
      <c r="W806" s="28" t="n">
        <v>2.48053571428571</v>
      </c>
      <c r="X806" s="28" t="n">
        <v>2.59053571428571</v>
      </c>
      <c r="Y806" s="28" t="n">
        <v>2.62678571428571</v>
      </c>
      <c r="Z806" s="28" t="n">
        <v>2.23178571428571</v>
      </c>
      <c r="AA806" s="28" t="n">
        <v>2.73928571428571</v>
      </c>
      <c r="AB806" s="28" t="n">
        <v>2.83928571428571</v>
      </c>
      <c r="AC806" s="28" t="n">
        <v>2.49178571428571</v>
      </c>
      <c r="AD806" s="28" t="n">
        <v>2.40428571428571</v>
      </c>
    </row>
    <row r="807" customFormat="false" ht="12.75" hidden="false" customHeight="false" outlineLevel="0" collapsed="false">
      <c r="A807" s="56" t="n">
        <v>36460</v>
      </c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Q807" s="28" t="n">
        <v>2.605</v>
      </c>
      <c r="R807" s="28" t="n">
        <v>2.265</v>
      </c>
      <c r="S807" s="28" t="n">
        <v>2.665</v>
      </c>
      <c r="T807" s="28" t="n">
        <v>2.4575</v>
      </c>
      <c r="U807" s="28" t="n">
        <v>2.3225</v>
      </c>
      <c r="V807" s="28" t="n">
        <v>2.2525</v>
      </c>
      <c r="W807" s="28" t="n">
        <v>2.5</v>
      </c>
      <c r="X807" s="28" t="n">
        <v>2.61125</v>
      </c>
      <c r="Y807" s="28" t="n">
        <v>2.6475</v>
      </c>
      <c r="Z807" s="28" t="n">
        <v>2.2525</v>
      </c>
      <c r="AA807" s="28" t="n">
        <v>2.76</v>
      </c>
      <c r="AB807" s="28" t="n">
        <v>2.86</v>
      </c>
      <c r="AC807" s="28" t="n">
        <v>2.5125</v>
      </c>
      <c r="AD807" s="28" t="n">
        <v>2.425</v>
      </c>
    </row>
    <row r="808" customFormat="false" ht="12.75" hidden="false" customHeight="false" outlineLevel="0" collapsed="false">
      <c r="A808" s="56" t="n">
        <v>36461</v>
      </c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Q808" s="28" t="n">
        <v>2.55385714285714</v>
      </c>
      <c r="R808" s="28" t="n">
        <v>2.24385714285714</v>
      </c>
      <c r="S808" s="28" t="n">
        <v>2.61010714285714</v>
      </c>
      <c r="T808" s="28" t="n">
        <v>2.40635714285714</v>
      </c>
      <c r="U808" s="28" t="n">
        <v>2.28385714285714</v>
      </c>
      <c r="V808" s="28" t="n">
        <v>2.21135714285714</v>
      </c>
      <c r="W808" s="28" t="n">
        <v>2.44635714285714</v>
      </c>
      <c r="X808" s="28" t="n">
        <v>2.56010714285714</v>
      </c>
      <c r="Y808" s="28" t="n">
        <v>2.59635714285714</v>
      </c>
      <c r="Z808" s="28" t="n">
        <v>2.19385714285714</v>
      </c>
      <c r="AA808" s="28" t="n">
        <v>2.70635714285714</v>
      </c>
      <c r="AB808" s="28" t="n">
        <v>2.80635714285714</v>
      </c>
      <c r="AC808" s="28" t="n">
        <v>2.46135714285714</v>
      </c>
      <c r="AD808" s="28" t="n">
        <v>2.38135714285714</v>
      </c>
    </row>
    <row r="809" customFormat="false" ht="12.75" hidden="false" customHeight="false" outlineLevel="0" collapsed="false">
      <c r="A809" s="56" t="n">
        <v>36462</v>
      </c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Q809" s="28" t="n">
        <v>2.553</v>
      </c>
      <c r="R809" s="28" t="n">
        <v>2.2405</v>
      </c>
      <c r="S809" s="28" t="n">
        <v>2.607</v>
      </c>
      <c r="T809" s="28" t="n">
        <v>2.408</v>
      </c>
      <c r="U809" s="28" t="n">
        <v>2.2805</v>
      </c>
      <c r="V809" s="28" t="n">
        <v>2.213</v>
      </c>
      <c r="W809" s="28" t="n">
        <v>2.44675</v>
      </c>
      <c r="X809" s="28" t="n">
        <v>2.55925</v>
      </c>
      <c r="Y809" s="28" t="n">
        <v>2.618</v>
      </c>
      <c r="Z809" s="28" t="n">
        <v>2.213</v>
      </c>
      <c r="AA809" s="28" t="n">
        <v>2.703</v>
      </c>
      <c r="AB809" s="28" t="n">
        <v>2.803</v>
      </c>
      <c r="AC809" s="28" t="n">
        <v>2.4605</v>
      </c>
      <c r="AD809" s="28" t="n">
        <v>2.3805</v>
      </c>
    </row>
    <row r="810" customFormat="false" ht="12.75" hidden="false" customHeight="false" outlineLevel="0" collapsed="false">
      <c r="A810" s="56" t="n">
        <v>36465</v>
      </c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Q810" s="28" t="n">
        <v>2.53657142857143</v>
      </c>
      <c r="R810" s="28" t="n">
        <v>2.22157142857143</v>
      </c>
      <c r="S810" s="28" t="n">
        <v>2.58407142857143</v>
      </c>
      <c r="T810" s="28" t="n">
        <v>2.39157142857143</v>
      </c>
      <c r="U810" s="28" t="n">
        <v>2.26657142857143</v>
      </c>
      <c r="V810" s="28" t="n">
        <v>2.20407142857143</v>
      </c>
      <c r="W810" s="28" t="n">
        <v>2.43157142857143</v>
      </c>
      <c r="X810" s="28" t="n">
        <v>2.54282142857143</v>
      </c>
      <c r="Y810" s="28" t="n">
        <v>2.59657142857143</v>
      </c>
      <c r="Z810" s="28" t="n">
        <v>2.20407142857143</v>
      </c>
      <c r="AA810" s="28" t="n">
        <v>2.67782142857143</v>
      </c>
      <c r="AB810" s="28" t="n">
        <v>2.78282142857143</v>
      </c>
      <c r="AC810" s="28" t="n">
        <v>2.44407142857143</v>
      </c>
      <c r="AD810" s="28" t="n">
        <v>2.36657142857143</v>
      </c>
    </row>
    <row r="811" customFormat="false" ht="12.75" hidden="false" customHeight="false" outlineLevel="0" collapsed="false">
      <c r="A811" s="56" t="n">
        <v>36466</v>
      </c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Q811" s="28" t="n">
        <v>2.52385714285714</v>
      </c>
      <c r="R811" s="28" t="n">
        <v>2.18885714285714</v>
      </c>
      <c r="S811" s="28" t="n">
        <v>2.57135714285714</v>
      </c>
      <c r="T811" s="28" t="n">
        <v>2.37885714285714</v>
      </c>
      <c r="U811" s="28" t="n">
        <v>2.24885714285714</v>
      </c>
      <c r="V811" s="28" t="n">
        <v>2.18385714285714</v>
      </c>
      <c r="W811" s="28" t="n">
        <v>2.41885714285714</v>
      </c>
      <c r="X811" s="28" t="n">
        <v>2.53010714285714</v>
      </c>
      <c r="Y811" s="28" t="n">
        <v>2.56885714285714</v>
      </c>
      <c r="Z811" s="28" t="n">
        <v>2.18385714285714</v>
      </c>
      <c r="AA811" s="28" t="n">
        <v>2.66385714285714</v>
      </c>
      <c r="AB811" s="28" t="n">
        <v>2.76385714285714</v>
      </c>
      <c r="AC811" s="28" t="n">
        <v>2.43135714285714</v>
      </c>
      <c r="AD811" s="28" t="n">
        <v>2.35385714285714</v>
      </c>
    </row>
    <row r="812" customFormat="false" ht="12.75" hidden="false" customHeight="false" outlineLevel="0" collapsed="false">
      <c r="A812" s="56" t="n">
        <v>36467</v>
      </c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Q812" s="28" t="n">
        <v>2.54214285714286</v>
      </c>
      <c r="R812" s="28" t="n">
        <v>2.18714285714286</v>
      </c>
      <c r="S812" s="28" t="n">
        <v>2.59089285714286</v>
      </c>
      <c r="T812" s="28" t="n">
        <v>2.39714285714286</v>
      </c>
      <c r="U812" s="28" t="n">
        <v>2.25714285714286</v>
      </c>
      <c r="V812" s="28" t="n">
        <v>2.19464285714286</v>
      </c>
      <c r="W812" s="28" t="n">
        <v>2.43464285714286</v>
      </c>
      <c r="X812" s="28" t="n">
        <v>2.54839285714286</v>
      </c>
      <c r="Y812" s="28" t="n">
        <v>2.57964285714286</v>
      </c>
      <c r="Z812" s="28" t="n">
        <v>2.20214285714286</v>
      </c>
      <c r="AA812" s="28" t="n">
        <v>2.68214285714286</v>
      </c>
      <c r="AB812" s="28" t="n">
        <v>2.78214285714286</v>
      </c>
      <c r="AC812" s="28" t="n">
        <v>2.44964285714286</v>
      </c>
      <c r="AD812" s="28" t="n">
        <v>2.37214285714286</v>
      </c>
    </row>
    <row r="813" customFormat="false" ht="12.75" hidden="false" customHeight="false" outlineLevel="0" collapsed="false">
      <c r="A813" s="56" t="n">
        <v>36468</v>
      </c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Q813" s="28" t="n">
        <v>2.52557142857143</v>
      </c>
      <c r="R813" s="28" t="n">
        <v>2.17557142857143</v>
      </c>
      <c r="S813" s="28" t="n">
        <v>2.57182142857143</v>
      </c>
      <c r="T813" s="28" t="n">
        <v>2.38057142857143</v>
      </c>
      <c r="U813" s="28" t="n">
        <v>2.25307142857143</v>
      </c>
      <c r="V813" s="28" t="n">
        <v>2.18557142857143</v>
      </c>
      <c r="W813" s="28" t="n">
        <v>2.41682142857143</v>
      </c>
      <c r="X813" s="28" t="n">
        <v>2.53182142857143</v>
      </c>
      <c r="Y813" s="28" t="n">
        <v>2.57057142857143</v>
      </c>
      <c r="Z813" s="28" t="n">
        <v>2.18557142857143</v>
      </c>
      <c r="AA813" s="28" t="n">
        <v>2.66557142857143</v>
      </c>
      <c r="AB813" s="28" t="n">
        <v>2.76557142857143</v>
      </c>
      <c r="AC813" s="28" t="n">
        <v>2.43307142857143</v>
      </c>
      <c r="AD813" s="28" t="n">
        <v>2.34557142857143</v>
      </c>
    </row>
    <row r="814" customFormat="false" ht="12.75" hidden="false" customHeight="false" outlineLevel="0" collapsed="false">
      <c r="A814" s="56" t="n">
        <v>36469</v>
      </c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Q814" s="28" t="n">
        <v>2.54642857142857</v>
      </c>
      <c r="R814" s="28" t="n">
        <v>2.19392857142857</v>
      </c>
      <c r="S814" s="28" t="n">
        <v>2.59142857142857</v>
      </c>
      <c r="T814" s="28" t="n">
        <v>2.40142857142857</v>
      </c>
      <c r="U814" s="28" t="n">
        <v>2.26642857142857</v>
      </c>
      <c r="V814" s="28" t="n">
        <v>2.20642857142857</v>
      </c>
      <c r="W814" s="28" t="n">
        <v>2.43642857142857</v>
      </c>
      <c r="X814" s="28" t="n">
        <v>2.55267857142857</v>
      </c>
      <c r="Y814" s="28" t="n">
        <v>2.59142857142857</v>
      </c>
      <c r="Z814" s="28" t="n">
        <v>2.20642857142857</v>
      </c>
      <c r="AA814" s="28" t="n">
        <v>2.68642857142857</v>
      </c>
      <c r="AB814" s="28" t="n">
        <v>2.78767857142857</v>
      </c>
      <c r="AC814" s="28" t="n">
        <v>2.45392857142857</v>
      </c>
      <c r="AD814" s="28" t="n">
        <v>2.36642857142857</v>
      </c>
    </row>
    <row r="815" customFormat="false" ht="12.75" hidden="false" customHeight="false" outlineLevel="0" collapsed="false">
      <c r="A815" s="56" t="n">
        <v>36472</v>
      </c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Q815" s="28" t="n">
        <v>2.50942857142857</v>
      </c>
      <c r="R815" s="28" t="n">
        <v>2.15442857142857</v>
      </c>
      <c r="S815" s="28" t="n">
        <v>2.55067857142857</v>
      </c>
      <c r="T815" s="28" t="n">
        <v>2.36442857142857</v>
      </c>
      <c r="U815" s="28" t="n">
        <v>2.23442857142857</v>
      </c>
      <c r="V815" s="28" t="n">
        <v>2.17192857142857</v>
      </c>
      <c r="W815" s="28" t="n">
        <v>2.40192857142857</v>
      </c>
      <c r="X815" s="28" t="n">
        <v>2.51567857142857</v>
      </c>
      <c r="Y815" s="28" t="n">
        <v>2.55192857142857</v>
      </c>
      <c r="Z815" s="28" t="n">
        <v>2.16942857142857</v>
      </c>
      <c r="AA815" s="28" t="n">
        <v>2.64942857142857</v>
      </c>
      <c r="AB815" s="28" t="n">
        <v>2.74692857142857</v>
      </c>
      <c r="AC815" s="28" t="n">
        <v>2.42192857142857</v>
      </c>
      <c r="AD815" s="28" t="n">
        <v>2.32942857142857</v>
      </c>
    </row>
    <row r="816" customFormat="false" ht="12.75" hidden="false" customHeight="false" outlineLevel="0" collapsed="false">
      <c r="A816" s="56" t="n">
        <v>36473</v>
      </c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Q816" s="28" t="n">
        <v>2.49928571428571</v>
      </c>
      <c r="R816" s="28" t="n">
        <v>2.11678571428571</v>
      </c>
      <c r="S816" s="28" t="n">
        <v>2.54053571428571</v>
      </c>
      <c r="T816" s="28" t="n">
        <v>2.35178571428571</v>
      </c>
      <c r="U816" s="28" t="n">
        <v>2.21928571428571</v>
      </c>
      <c r="V816" s="28" t="n">
        <v>2.14928571428571</v>
      </c>
      <c r="W816" s="28" t="n">
        <v>2.38553571428571</v>
      </c>
      <c r="X816" s="28" t="n">
        <v>2.50428571428571</v>
      </c>
      <c r="Y816" s="28" t="n">
        <v>2.53928571428571</v>
      </c>
      <c r="Z816" s="28" t="n">
        <v>2.14928571428571</v>
      </c>
      <c r="AA816" s="28" t="n">
        <v>2.63803571428571</v>
      </c>
      <c r="AB816" s="28" t="n">
        <v>2.73678571428571</v>
      </c>
      <c r="AC816" s="28" t="n">
        <v>2.40553571428571</v>
      </c>
      <c r="AD816" s="28" t="n">
        <v>2.32178571428571</v>
      </c>
    </row>
    <row r="817" customFormat="false" ht="12.75" hidden="false" customHeight="false" outlineLevel="0" collapsed="false">
      <c r="A817" s="56" t="n">
        <v>36474</v>
      </c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Q817" s="28" t="n">
        <v>2.51042857142857</v>
      </c>
      <c r="R817" s="28" t="n">
        <v>2.15042857142857</v>
      </c>
      <c r="S817" s="28" t="n">
        <v>2.55417857142857</v>
      </c>
      <c r="T817" s="28" t="n">
        <v>2.36292857142857</v>
      </c>
      <c r="U817" s="28" t="n">
        <v>2.23042857142857</v>
      </c>
      <c r="V817" s="28" t="n">
        <v>2.15042857142857</v>
      </c>
      <c r="W817" s="28" t="n">
        <v>2.39792857142857</v>
      </c>
      <c r="X817" s="28" t="n">
        <v>2.51542857142857</v>
      </c>
      <c r="Y817" s="28" t="n">
        <v>2.54542857142857</v>
      </c>
      <c r="Z817" s="28" t="n">
        <v>2.14042857142857</v>
      </c>
      <c r="AA817" s="28" t="n">
        <v>2.64792857142857</v>
      </c>
      <c r="AB817" s="28" t="n">
        <v>2.75042857142857</v>
      </c>
      <c r="AC817" s="28" t="n">
        <v>2.41792857142857</v>
      </c>
      <c r="AD817" s="28" t="n">
        <v>2.33292857142857</v>
      </c>
    </row>
    <row r="818" customFormat="false" ht="12.75" hidden="false" customHeight="false" outlineLevel="0" collapsed="false">
      <c r="A818" s="56" t="n">
        <v>36475</v>
      </c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Q818" s="28" t="n">
        <v>2.49171428571429</v>
      </c>
      <c r="R818" s="28" t="n">
        <v>2.14171428571429</v>
      </c>
      <c r="S818" s="28" t="n">
        <v>2.53421428571429</v>
      </c>
      <c r="T818" s="28" t="n">
        <v>2.34171428571429</v>
      </c>
      <c r="U818" s="28" t="n">
        <v>2.20921428571429</v>
      </c>
      <c r="V818" s="28" t="n">
        <v>2.13671428571429</v>
      </c>
      <c r="W818" s="28" t="n">
        <v>2.37671428571429</v>
      </c>
      <c r="X818" s="28" t="n">
        <v>2.49671428571429</v>
      </c>
      <c r="Y818" s="28" t="n">
        <v>2.52671428571429</v>
      </c>
      <c r="Z818" s="28" t="n">
        <v>2.12671428571429</v>
      </c>
      <c r="AA818" s="28" t="n">
        <v>2.63171428571429</v>
      </c>
      <c r="AB818" s="28" t="n">
        <v>2.73171428571429</v>
      </c>
      <c r="AC818" s="28" t="n">
        <v>2.39796428571429</v>
      </c>
      <c r="AD818" s="28" t="n">
        <v>2.31421428571429</v>
      </c>
    </row>
    <row r="819" customFormat="false" ht="12.75" hidden="false" customHeight="false" outlineLevel="0" collapsed="false">
      <c r="A819" s="56" t="n">
        <v>36476</v>
      </c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Q819" s="28" t="n">
        <v>2.53514285714286</v>
      </c>
      <c r="R819" s="28" t="n">
        <v>2.17014285714286</v>
      </c>
      <c r="S819" s="28" t="n">
        <v>2.57889285714286</v>
      </c>
      <c r="T819" s="28" t="n">
        <v>2.38514285714286</v>
      </c>
      <c r="U819" s="28" t="n">
        <v>2.25264285714286</v>
      </c>
      <c r="V819" s="28" t="n">
        <v>2.17764285714286</v>
      </c>
      <c r="W819" s="28" t="n">
        <v>2.42014285714286</v>
      </c>
      <c r="X819" s="28" t="n">
        <v>2.54014285714286</v>
      </c>
      <c r="Y819" s="28" t="n">
        <v>2.57014285714286</v>
      </c>
      <c r="Z819" s="28" t="n">
        <v>2.16014285714286</v>
      </c>
      <c r="AA819" s="28" t="n">
        <v>2.67514285714286</v>
      </c>
      <c r="AB819" s="28" t="n">
        <v>2.77514285714286</v>
      </c>
      <c r="AC819" s="28" t="n">
        <v>2.44139285714286</v>
      </c>
      <c r="AD819" s="28" t="n">
        <v>2.35764285714286</v>
      </c>
    </row>
    <row r="820" customFormat="false" ht="12.75" hidden="false" customHeight="false" outlineLevel="0" collapsed="false">
      <c r="A820" s="56" t="n">
        <v>36479</v>
      </c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Q820" s="28" t="n">
        <v>2.51071428571429</v>
      </c>
      <c r="R820" s="28" t="n">
        <v>2.14321428571429</v>
      </c>
      <c r="S820" s="28" t="n">
        <v>2.55571428571429</v>
      </c>
      <c r="T820" s="28" t="n">
        <v>2.36071428571429</v>
      </c>
      <c r="U820" s="28" t="n">
        <v>2.22571428571429</v>
      </c>
      <c r="V820" s="28" t="n">
        <v>2.13821428571429</v>
      </c>
      <c r="W820" s="28" t="n">
        <v>2.39571428571429</v>
      </c>
      <c r="X820" s="28" t="n">
        <v>2.51571428571429</v>
      </c>
      <c r="Y820" s="28" t="n">
        <v>2.54071428571429</v>
      </c>
      <c r="Z820" s="28" t="n">
        <v>2.13071428571429</v>
      </c>
      <c r="AA820" s="28" t="n">
        <v>2.65196428571429</v>
      </c>
      <c r="AB820" s="28" t="n">
        <v>2.76071428571429</v>
      </c>
      <c r="AC820" s="28" t="n">
        <v>2.42071428571429</v>
      </c>
      <c r="AD820" s="28" t="n">
        <v>2.33321428571429</v>
      </c>
    </row>
    <row r="821" customFormat="false" ht="12.75" hidden="false" customHeight="false" outlineLevel="0" collapsed="false">
      <c r="A821" s="56" t="n">
        <v>36480</v>
      </c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Q821" s="28" t="n">
        <v>2.48728571428571</v>
      </c>
      <c r="R821" s="28" t="n">
        <v>2.12728571428571</v>
      </c>
      <c r="S821" s="28" t="n">
        <v>2.52978571428571</v>
      </c>
      <c r="T821" s="28" t="n">
        <v>2.33728571428571</v>
      </c>
      <c r="U821" s="28" t="n">
        <v>2.20728571428571</v>
      </c>
      <c r="V821" s="28" t="n">
        <v>2.12228571428571</v>
      </c>
      <c r="W821" s="28" t="n">
        <v>2.37228571428571</v>
      </c>
      <c r="X821" s="28" t="n">
        <v>2.49228571428571</v>
      </c>
      <c r="Y821" s="28" t="n">
        <v>2.51603571428571</v>
      </c>
      <c r="Z821" s="28" t="n">
        <v>2.11478571428571</v>
      </c>
      <c r="AA821" s="28" t="n">
        <v>2.62478571428571</v>
      </c>
      <c r="AB821" s="28" t="n">
        <v>2.72978571428571</v>
      </c>
      <c r="AC821" s="28" t="n">
        <v>2.39728571428571</v>
      </c>
      <c r="AD821" s="28" t="n">
        <v>2.30728571428571</v>
      </c>
    </row>
    <row r="822" customFormat="false" ht="12.75" hidden="false" customHeight="false" outlineLevel="0" collapsed="false">
      <c r="A822" s="56" t="n">
        <v>36481</v>
      </c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Q822" s="28" t="n">
        <v>2.48842857142857</v>
      </c>
      <c r="R822" s="28" t="n">
        <v>2.12842857142857</v>
      </c>
      <c r="S822" s="28" t="n">
        <v>2.52717857142857</v>
      </c>
      <c r="T822" s="28" t="n">
        <v>2.33842857142857</v>
      </c>
      <c r="U822" s="28" t="n">
        <v>2.20842857142857</v>
      </c>
      <c r="V822" s="28" t="n">
        <v>2.12092857142857</v>
      </c>
      <c r="W822" s="28" t="n">
        <v>2.37592857142857</v>
      </c>
      <c r="X822" s="28" t="n">
        <v>2.49217857142857</v>
      </c>
      <c r="Y822" s="28" t="n">
        <v>2.51592857142857</v>
      </c>
      <c r="Z822" s="28" t="n">
        <v>2.11592857142857</v>
      </c>
      <c r="AA822" s="28" t="n">
        <v>2.62467857142857</v>
      </c>
      <c r="AB822" s="28" t="n">
        <v>2.72842857142857</v>
      </c>
      <c r="AC822" s="28" t="n">
        <v>2.39592857142857</v>
      </c>
      <c r="AD822" s="28" t="n">
        <v>2.30842857142857</v>
      </c>
    </row>
    <row r="823" customFormat="false" ht="12.75" hidden="false" customHeight="false" outlineLevel="0" collapsed="false">
      <c r="A823" s="56" t="n">
        <v>36482</v>
      </c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Q823" s="28" t="n">
        <v>2.48942857142857</v>
      </c>
      <c r="R823" s="28" t="n">
        <v>2.14442857142857</v>
      </c>
      <c r="S823" s="28" t="n">
        <v>2.52817857142857</v>
      </c>
      <c r="T823" s="28" t="n">
        <v>2.34192857142857</v>
      </c>
      <c r="U823" s="28" t="n">
        <v>2.21192857142857</v>
      </c>
      <c r="V823" s="28" t="n">
        <v>2.12817857142857</v>
      </c>
      <c r="W823" s="28" t="n">
        <v>2.37942857142857</v>
      </c>
      <c r="X823" s="28" t="n">
        <v>2.49442857142857</v>
      </c>
      <c r="Y823" s="28" t="n">
        <v>2.51692857142857</v>
      </c>
      <c r="Z823" s="28" t="n">
        <v>2.11692857142857</v>
      </c>
      <c r="AA823" s="28" t="n">
        <v>2.62317857142857</v>
      </c>
      <c r="AB823" s="28" t="n">
        <v>2.72942857142857</v>
      </c>
      <c r="AC823" s="28" t="n">
        <v>2.39942857142857</v>
      </c>
      <c r="AD823" s="28" t="n">
        <v>2.30942857142857</v>
      </c>
    </row>
    <row r="824" customFormat="false" ht="12.75" hidden="false" customHeight="false" outlineLevel="0" collapsed="false">
      <c r="A824" s="56" t="n">
        <v>36483</v>
      </c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Q824" s="28" t="n">
        <v>2.47914285714286</v>
      </c>
      <c r="R824" s="28" t="n">
        <v>2.13414285714286</v>
      </c>
      <c r="S824" s="28" t="n">
        <v>2.51789285714286</v>
      </c>
      <c r="T824" s="28" t="n">
        <v>2.33164285714286</v>
      </c>
      <c r="U824" s="28" t="n">
        <v>2.20414285714286</v>
      </c>
      <c r="V824" s="28" t="n">
        <v>2.11914285714286</v>
      </c>
      <c r="W824" s="28" t="n">
        <v>2.37164285714286</v>
      </c>
      <c r="X824" s="28" t="n">
        <v>2.48414285714286</v>
      </c>
      <c r="Y824" s="28" t="n">
        <v>2.52164285714286</v>
      </c>
      <c r="Z824" s="28" t="n">
        <v>2.10414285714286</v>
      </c>
      <c r="AA824" s="28" t="n">
        <v>2.61289285714286</v>
      </c>
      <c r="AB824" s="28" t="n">
        <v>2.71664285714286</v>
      </c>
      <c r="AC824" s="28" t="n">
        <v>2.38914285714286</v>
      </c>
      <c r="AD824" s="28" t="n">
        <v>2.29914285714286</v>
      </c>
    </row>
    <row r="825" customFormat="false" ht="12.75" hidden="false" customHeight="false" outlineLevel="0" collapsed="false">
      <c r="A825" s="56" t="n">
        <v>36486</v>
      </c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Q825" s="28" t="n">
        <v>2.39342857142857</v>
      </c>
      <c r="R825" s="28" t="n">
        <v>2.05842857142857</v>
      </c>
      <c r="S825" s="28" t="n">
        <v>2.42592857142857</v>
      </c>
      <c r="T825" s="28" t="n">
        <v>2.25592857142857</v>
      </c>
      <c r="U825" s="28" t="n">
        <v>2.12842857142857</v>
      </c>
      <c r="V825" s="28" t="n">
        <v>2.04842857142857</v>
      </c>
      <c r="W825" s="28" t="n">
        <v>2.28842857142857</v>
      </c>
      <c r="X825" s="28" t="n">
        <v>2.43092857142857</v>
      </c>
      <c r="Y825" s="28" t="n">
        <v>2.44092857142857</v>
      </c>
      <c r="Z825" s="28" t="n">
        <v>2.03342857142857</v>
      </c>
      <c r="AA825" s="28" t="n">
        <v>2.52342857142857</v>
      </c>
      <c r="AB825" s="28" t="n">
        <v>2.62842857142857</v>
      </c>
      <c r="AC825" s="28" t="n">
        <v>2.30342857142857</v>
      </c>
      <c r="AD825" s="28" t="n">
        <v>2.22342857142857</v>
      </c>
    </row>
    <row r="826" customFormat="false" ht="12.75" hidden="false" customHeight="false" outlineLevel="0" collapsed="false">
      <c r="A826" s="56" t="n">
        <v>36487</v>
      </c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Q826" s="28" t="n">
        <v>2.37757142857143</v>
      </c>
      <c r="R826" s="28" t="n">
        <v>2.04257142857143</v>
      </c>
      <c r="S826" s="28" t="n">
        <v>2.41382142857143</v>
      </c>
      <c r="T826" s="28" t="n">
        <v>2.24257142857143</v>
      </c>
      <c r="U826" s="28" t="n">
        <v>2.11007142857143</v>
      </c>
      <c r="V826" s="28" t="n">
        <v>2.03757142857143</v>
      </c>
      <c r="W826" s="28" t="n">
        <v>2.27007142857143</v>
      </c>
      <c r="X826" s="28" t="n">
        <v>2.38132142857143</v>
      </c>
      <c r="Y826" s="28" t="n">
        <v>2.42507142857143</v>
      </c>
      <c r="Z826" s="28" t="n">
        <v>2.01757142857143</v>
      </c>
      <c r="AA826" s="28" t="n">
        <v>2.51007142857143</v>
      </c>
      <c r="AB826" s="28" t="n">
        <v>2.61382142857143</v>
      </c>
      <c r="AC826" s="28" t="n">
        <v>2.28757142857143</v>
      </c>
      <c r="AD826" s="28" t="n">
        <v>2.20757142857143</v>
      </c>
    </row>
    <row r="827" customFormat="false" ht="12.75" hidden="false" customHeight="false" outlineLevel="0" collapsed="false">
      <c r="A827" s="56" t="n">
        <v>36488</v>
      </c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Q827" s="28" t="n">
        <v>2.357</v>
      </c>
      <c r="R827" s="28" t="n">
        <v>2.012</v>
      </c>
      <c r="S827" s="28" t="n">
        <v>2.39325</v>
      </c>
      <c r="T827" s="28" t="n">
        <v>2.222</v>
      </c>
      <c r="U827" s="28" t="n">
        <v>2.0945</v>
      </c>
      <c r="V827" s="28" t="n">
        <v>2.022</v>
      </c>
      <c r="W827" s="28" t="n">
        <v>2.2495</v>
      </c>
      <c r="X827" s="28" t="n">
        <v>2.362</v>
      </c>
      <c r="Y827" s="28" t="n">
        <v>2.4045</v>
      </c>
      <c r="Z827" s="28" t="n">
        <v>1.997</v>
      </c>
      <c r="AA827" s="28" t="n">
        <v>2.49325</v>
      </c>
      <c r="AB827" s="28" t="n">
        <v>2.5945</v>
      </c>
      <c r="AC827" s="28" t="n">
        <v>2.267</v>
      </c>
      <c r="AD827" s="28" t="n">
        <v>2.187</v>
      </c>
    </row>
    <row r="828" customFormat="false" ht="12.75" hidden="false" customHeight="false" outlineLevel="0" collapsed="false">
      <c r="A828" s="56" t="n">
        <v>36493</v>
      </c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Q828" s="28" t="n">
        <v>2.36857142857143</v>
      </c>
      <c r="R828" s="28" t="n">
        <v>2.02857142857143</v>
      </c>
      <c r="S828" s="28" t="n">
        <v>2.40732142857143</v>
      </c>
      <c r="T828" s="28" t="n">
        <v>2.23357142857143</v>
      </c>
      <c r="U828" s="28" t="n">
        <v>2.11607142857143</v>
      </c>
      <c r="V828" s="28" t="n">
        <v>2.02607142857143</v>
      </c>
      <c r="W828" s="28" t="n">
        <v>2.26107142857143</v>
      </c>
      <c r="X828" s="28" t="n">
        <v>2.37357142857143</v>
      </c>
      <c r="Y828" s="28" t="n">
        <v>2.42357142857143</v>
      </c>
      <c r="Z828" s="28" t="n">
        <v>2.00857142857143</v>
      </c>
      <c r="AA828" s="28" t="n">
        <v>2.49857142857143</v>
      </c>
      <c r="AB828" s="28" t="n">
        <v>2.61482142857143</v>
      </c>
      <c r="AC828" s="28" t="n">
        <v>2.28107142857143</v>
      </c>
      <c r="AD828" s="28" t="n">
        <v>2.20357142857143</v>
      </c>
    </row>
    <row r="829" customFormat="false" ht="12.75" hidden="false" customHeight="false" outlineLevel="0" collapsed="false">
      <c r="A829" s="56" t="n">
        <v>36494</v>
      </c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Q829" s="28" t="n">
        <v>2.34214285714286</v>
      </c>
      <c r="R829" s="28" t="n">
        <v>2.00214285714286</v>
      </c>
      <c r="S829" s="28" t="n">
        <v>2.38089285714286</v>
      </c>
      <c r="T829" s="28" t="n">
        <v>2.20714285714286</v>
      </c>
      <c r="U829" s="28" t="n">
        <v>2.07714285714286</v>
      </c>
      <c r="V829" s="28" t="n">
        <v>1.99714285714286</v>
      </c>
      <c r="W829" s="28" t="n">
        <v>2.23464285714286</v>
      </c>
      <c r="X829" s="28" t="n">
        <v>2.34714285714286</v>
      </c>
      <c r="Y829" s="28" t="n">
        <v>2.38964285714286</v>
      </c>
      <c r="Z829" s="28" t="n">
        <v>1.98214285714286</v>
      </c>
      <c r="AA829" s="28" t="n">
        <v>2.48214285714286</v>
      </c>
      <c r="AB829" s="28" t="n">
        <v>2.58839285714286</v>
      </c>
      <c r="AC829" s="28" t="n">
        <v>2.25214285714286</v>
      </c>
      <c r="AD829" s="28" t="n">
        <v>2.17214285714286</v>
      </c>
    </row>
    <row r="830" customFormat="false" ht="12.75" hidden="false" customHeight="false" outlineLevel="0" collapsed="false">
      <c r="A830" s="56" t="n">
        <v>36495</v>
      </c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Q830" s="28" t="n">
        <v>2.36757142857143</v>
      </c>
      <c r="R830" s="28" t="n">
        <v>2.02757142857143</v>
      </c>
      <c r="S830" s="28" t="n">
        <v>2.41632142857143</v>
      </c>
      <c r="T830" s="28" t="n">
        <v>2.22382142857143</v>
      </c>
      <c r="U830" s="28" t="n">
        <v>2.11757142857143</v>
      </c>
      <c r="V830" s="28" t="n">
        <v>2.02507142857143</v>
      </c>
      <c r="W830" s="28" t="n">
        <v>2.26257142857143</v>
      </c>
      <c r="X830" s="28" t="n">
        <v>2.37257142857143</v>
      </c>
      <c r="Y830" s="28" t="n">
        <v>2.41757142857143</v>
      </c>
      <c r="Z830" s="28" t="n">
        <v>2.00507142857143</v>
      </c>
      <c r="AA830" s="28" t="n">
        <v>2.51007142857143</v>
      </c>
      <c r="AB830" s="28" t="n">
        <v>2.61757142857143</v>
      </c>
      <c r="AC830" s="28" t="n">
        <v>2.27757142857143</v>
      </c>
      <c r="AD830" s="28" t="n">
        <v>2.20257142857143</v>
      </c>
    </row>
    <row r="831" customFormat="false" ht="12.75" hidden="false" customHeight="false" outlineLevel="0" collapsed="false">
      <c r="A831" s="56" t="n">
        <v>36496</v>
      </c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Q831" s="28" t="n">
        <v>2.38414285714286</v>
      </c>
      <c r="R831" s="28" t="n">
        <v>2.02914285714286</v>
      </c>
      <c r="S831" s="28" t="n">
        <v>2.42914285714286</v>
      </c>
      <c r="T831" s="28" t="n">
        <v>2.24414285714286</v>
      </c>
      <c r="U831" s="28" t="n">
        <v>2.12664285714286</v>
      </c>
      <c r="V831" s="28" t="n">
        <v>2.03414285714286</v>
      </c>
      <c r="W831" s="28" t="n">
        <v>2.27664285714286</v>
      </c>
      <c r="X831" s="28" t="n">
        <v>2.39039285714286</v>
      </c>
      <c r="Y831" s="28" t="n">
        <v>2.40164285714286</v>
      </c>
      <c r="Z831" s="28" t="n">
        <v>2.01414285714286</v>
      </c>
      <c r="AA831" s="28" t="n">
        <v>2.52664285714286</v>
      </c>
      <c r="AB831" s="28" t="n">
        <v>2.63414285714286</v>
      </c>
      <c r="AC831" s="28" t="n">
        <v>2.29414285714286</v>
      </c>
      <c r="AD831" s="28" t="n">
        <v>2.21164285714286</v>
      </c>
    </row>
    <row r="832" customFormat="false" ht="12.75" hidden="false" customHeight="false" outlineLevel="0" collapsed="false">
      <c r="A832" s="56" t="n">
        <v>36497</v>
      </c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Q832" s="28" t="n">
        <v>2.34471428571429</v>
      </c>
      <c r="R832" s="28" t="n">
        <v>1.99471428571429</v>
      </c>
      <c r="S832" s="28" t="n">
        <v>2.38721428571429</v>
      </c>
      <c r="T832" s="28" t="n">
        <v>2.20221428571429</v>
      </c>
      <c r="U832" s="28" t="n">
        <v>2.08471428571429</v>
      </c>
      <c r="V832" s="28" t="n">
        <v>1.99471428571429</v>
      </c>
      <c r="W832" s="28" t="n">
        <v>2.23721428571429</v>
      </c>
      <c r="X832" s="28" t="n">
        <v>2.35096428571429</v>
      </c>
      <c r="Y832" s="28" t="n">
        <v>2.38471428571429</v>
      </c>
      <c r="Z832" s="28" t="n">
        <v>1.97471428571429</v>
      </c>
      <c r="AA832" s="28" t="n">
        <v>2.48721428571429</v>
      </c>
      <c r="AB832" s="28" t="n">
        <v>2.58471428571429</v>
      </c>
      <c r="AC832" s="28" t="n">
        <v>2.25471428571429</v>
      </c>
      <c r="AD832" s="28" t="n">
        <v>2.17221428571429</v>
      </c>
    </row>
    <row r="833" customFormat="false" ht="12.75" hidden="false" customHeight="false" outlineLevel="0" collapsed="false">
      <c r="A833" s="56" t="n">
        <v>36500</v>
      </c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Q833" s="28" t="n">
        <v>2.31785714285714</v>
      </c>
      <c r="R833" s="28" t="n">
        <v>1.97285714285714</v>
      </c>
      <c r="S833" s="28" t="n">
        <v>2.35785714285714</v>
      </c>
      <c r="T833" s="28" t="n">
        <v>2.18285714285714</v>
      </c>
      <c r="U833" s="28" t="n">
        <v>2.07535714285714</v>
      </c>
      <c r="V833" s="28" t="n">
        <v>1.98535714285714</v>
      </c>
      <c r="W833" s="28" t="n">
        <v>2.21035714285714</v>
      </c>
      <c r="X833" s="28" t="n">
        <v>2.32410714285714</v>
      </c>
      <c r="Y833" s="28" t="n">
        <v>2.36285714285714</v>
      </c>
      <c r="Z833" s="28" t="n">
        <v>1.95285714285714</v>
      </c>
      <c r="AA833" s="28" t="n">
        <v>2.45785714285714</v>
      </c>
      <c r="AB833" s="28" t="n">
        <v>2.55785714285714</v>
      </c>
      <c r="AC833" s="28" t="n">
        <v>2.22785714285714</v>
      </c>
      <c r="AD833" s="28" t="n">
        <v>2.15285714285714</v>
      </c>
    </row>
    <row r="834" customFormat="false" ht="12.75" hidden="false" customHeight="false" outlineLevel="0" collapsed="false">
      <c r="A834" s="56" t="n">
        <v>36501</v>
      </c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Q834" s="28" t="n">
        <v>2.35157142857143</v>
      </c>
      <c r="R834" s="28" t="n">
        <v>2.00657142857143</v>
      </c>
      <c r="S834" s="28" t="n">
        <v>2.39157142857143</v>
      </c>
      <c r="T834" s="28" t="n">
        <v>2.21157142857143</v>
      </c>
      <c r="U834" s="28" t="n">
        <v>2.09157142857143</v>
      </c>
      <c r="V834" s="28" t="n">
        <v>2.00907142857143</v>
      </c>
      <c r="W834" s="28" t="n">
        <v>2.24657142857143</v>
      </c>
      <c r="X834" s="28" t="n">
        <v>2.35782142857143</v>
      </c>
      <c r="Y834" s="28" t="n">
        <v>2.40657142857143</v>
      </c>
      <c r="Z834" s="28" t="n">
        <v>2.00157142857143</v>
      </c>
      <c r="AA834" s="28" t="n">
        <v>2.48657142857143</v>
      </c>
      <c r="AB834" s="28" t="n">
        <v>2.59157142857143</v>
      </c>
      <c r="AC834" s="28" t="n">
        <v>2.26157142857143</v>
      </c>
      <c r="AD834" s="28" t="n">
        <v>2.21157142857143</v>
      </c>
    </row>
    <row r="835" customFormat="false" ht="12.75" hidden="false" customHeight="false" outlineLevel="0" collapsed="false">
      <c r="A835" s="56" t="n">
        <v>36502</v>
      </c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Q835" s="28" t="n">
        <v>2.36371428571429</v>
      </c>
      <c r="R835" s="28" t="n">
        <v>2.01871428571429</v>
      </c>
      <c r="S835" s="28" t="n">
        <v>2.40371428571429</v>
      </c>
      <c r="T835" s="28" t="n">
        <v>2.22871428571429</v>
      </c>
      <c r="U835" s="28" t="n">
        <v>2.12371428571429</v>
      </c>
      <c r="V835" s="28" t="n">
        <v>2.03621428571429</v>
      </c>
      <c r="W835" s="28" t="n">
        <v>2.25871428571429</v>
      </c>
      <c r="X835" s="28" t="n">
        <v>2.36996428571429</v>
      </c>
      <c r="Y835" s="28" t="n">
        <v>2.41121428571429</v>
      </c>
      <c r="Z835" s="28" t="n">
        <v>2.02371428571429</v>
      </c>
      <c r="AA835" s="28" t="n">
        <v>2.49871428571429</v>
      </c>
      <c r="AB835" s="28" t="n">
        <v>2.60371428571429</v>
      </c>
      <c r="AC835" s="28" t="n">
        <v>2.27371428571429</v>
      </c>
      <c r="AD835" s="28" t="n">
        <v>2.22371428571429</v>
      </c>
    </row>
    <row r="836" customFormat="false" ht="12.75" hidden="false" customHeight="false" outlineLevel="0" collapsed="false">
      <c r="A836" s="56" t="n">
        <v>36503</v>
      </c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Q836" s="28" t="n">
        <v>2.36371428571429</v>
      </c>
      <c r="R836" s="28" t="n">
        <v>2.02621428571429</v>
      </c>
      <c r="S836" s="28" t="n">
        <v>2.40621428571429</v>
      </c>
      <c r="T836" s="28" t="n">
        <v>2.23371428571429</v>
      </c>
      <c r="U836" s="28" t="n">
        <v>2.12131428571429</v>
      </c>
      <c r="V836" s="28" t="n">
        <v>2.03371428571429</v>
      </c>
      <c r="W836" s="28" t="n">
        <v>2.25871428571429</v>
      </c>
      <c r="X836" s="28" t="n">
        <v>2.37121428571429</v>
      </c>
      <c r="Y836" s="28" t="n">
        <v>2.41621428571429</v>
      </c>
      <c r="Z836" s="28" t="n">
        <v>2.01871428571429</v>
      </c>
      <c r="AA836" s="28" t="n">
        <v>2.49871428571429</v>
      </c>
      <c r="AB836" s="28" t="n">
        <v>2.60371428571429</v>
      </c>
      <c r="AC836" s="28" t="n">
        <v>2.27371428571429</v>
      </c>
      <c r="AD836" s="28" t="n">
        <v>2.22371428571429</v>
      </c>
    </row>
    <row r="837" customFormat="false" ht="12.75" hidden="false" customHeight="false" outlineLevel="0" collapsed="false">
      <c r="A837" s="56" t="n">
        <v>36504</v>
      </c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Q837" s="28" t="n">
        <v>2.44785714285714</v>
      </c>
      <c r="R837" s="28" t="n">
        <v>2.09535714285714</v>
      </c>
      <c r="S837" s="28" t="n">
        <v>2.49285714285714</v>
      </c>
      <c r="T837" s="28" t="n">
        <v>2.30785714285714</v>
      </c>
      <c r="U837" s="28" t="n">
        <v>2.20285714285714</v>
      </c>
      <c r="V837" s="28" t="n">
        <v>2.10785714285714</v>
      </c>
      <c r="W837" s="28" t="n">
        <v>2.34285714285714</v>
      </c>
      <c r="X837" s="28" t="n">
        <v>2.45535714285714</v>
      </c>
      <c r="Y837" s="28" t="n">
        <v>2.49410714285714</v>
      </c>
      <c r="Z837" s="28" t="n">
        <v>2.09785714285714</v>
      </c>
      <c r="AA837" s="28" t="n">
        <v>2.58535714285714</v>
      </c>
      <c r="AB837" s="28" t="n">
        <v>2.69160714285714</v>
      </c>
      <c r="AC837" s="28" t="n">
        <v>2.35785714285714</v>
      </c>
      <c r="AD837" s="28" t="n">
        <v>2.30785714285714</v>
      </c>
    </row>
    <row r="838" customFormat="false" ht="12.75" hidden="false" customHeight="false" outlineLevel="0" collapsed="false">
      <c r="A838" s="56" t="n">
        <v>36507</v>
      </c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Q838" s="28" t="n">
        <v>2.46657142857143</v>
      </c>
      <c r="R838" s="28" t="n">
        <v>2.10657142857143</v>
      </c>
      <c r="S838" s="28" t="n">
        <v>2.51157142857143</v>
      </c>
      <c r="T838" s="28" t="n">
        <v>2.33407142857143</v>
      </c>
      <c r="U838" s="28" t="n">
        <v>2.21407142857143</v>
      </c>
      <c r="V838" s="28" t="n">
        <v>2.12407142857143</v>
      </c>
      <c r="W838" s="28" t="n">
        <v>2.36157142857143</v>
      </c>
      <c r="X838" s="28" t="n">
        <v>2.47407142857143</v>
      </c>
      <c r="Y838" s="28" t="n">
        <v>2.52657142857143</v>
      </c>
      <c r="Z838" s="28" t="n">
        <v>2.11407142857143</v>
      </c>
      <c r="AA838" s="28" t="n">
        <v>2.60657142857143</v>
      </c>
      <c r="AB838" s="28" t="n">
        <v>2.71657142857143</v>
      </c>
      <c r="AC838" s="28" t="n">
        <v>2.37657142857143</v>
      </c>
      <c r="AD838" s="28" t="n">
        <v>2.30157142857143</v>
      </c>
    </row>
    <row r="839" customFormat="false" ht="12.75" hidden="false" customHeight="false" outlineLevel="0" collapsed="false">
      <c r="A839" s="56" t="n">
        <v>36508</v>
      </c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Q839" s="28" t="n">
        <v>2.50242857142857</v>
      </c>
      <c r="R839" s="28" t="n">
        <v>2.15492857142857</v>
      </c>
      <c r="S839" s="28" t="n">
        <v>2.54992857142857</v>
      </c>
      <c r="T839" s="28" t="n">
        <v>2.36492857142857</v>
      </c>
      <c r="U839" s="28" t="n">
        <v>2.24992857142857</v>
      </c>
      <c r="V839" s="28" t="n">
        <v>2.15992857142857</v>
      </c>
      <c r="W839" s="28" t="n">
        <v>2.39742857142857</v>
      </c>
      <c r="X839" s="28" t="n">
        <v>2.50992857142857</v>
      </c>
      <c r="Y839" s="28" t="n">
        <v>2.53492857142857</v>
      </c>
      <c r="Z839" s="28" t="n">
        <v>2.13242857142857</v>
      </c>
      <c r="AA839" s="28" t="n">
        <v>2.64492857142857</v>
      </c>
      <c r="AB839" s="28" t="n">
        <v>2.75367857142857</v>
      </c>
      <c r="AC839" s="28" t="n">
        <v>2.41242857142857</v>
      </c>
      <c r="AD839" s="28" t="n">
        <v>2.32742857142857</v>
      </c>
    </row>
    <row r="840" customFormat="false" ht="12.75" hidden="false" customHeight="false" outlineLevel="0" collapsed="false">
      <c r="A840" s="56" t="n">
        <v>36509</v>
      </c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Q840" s="28" t="n">
        <v>2.46757142857143</v>
      </c>
      <c r="R840" s="28" t="n">
        <v>2.13257142857143</v>
      </c>
      <c r="S840" s="28" t="n">
        <v>2.51507142857143</v>
      </c>
      <c r="T840" s="28" t="n">
        <v>2.33507142857143</v>
      </c>
      <c r="U840" s="28" t="n">
        <v>2.22757142857143</v>
      </c>
      <c r="V840" s="28" t="n">
        <v>2.13507142857143</v>
      </c>
      <c r="W840" s="28" t="n">
        <v>2.36507142857143</v>
      </c>
      <c r="X840" s="28" t="n">
        <v>2.47507142857143</v>
      </c>
      <c r="Y840" s="28" t="n">
        <v>2.52257142857143</v>
      </c>
      <c r="Z840" s="28" t="n">
        <v>2.12257142857143</v>
      </c>
      <c r="AA840" s="28" t="n">
        <v>2.60882142857143</v>
      </c>
      <c r="AB840" s="28" t="n">
        <v>2.71757142857143</v>
      </c>
      <c r="AC840" s="28" t="n">
        <v>2.37757142857143</v>
      </c>
      <c r="AD840" s="28" t="n">
        <v>2.29757142857143</v>
      </c>
    </row>
    <row r="841" customFormat="false" ht="12.75" hidden="false" customHeight="false" outlineLevel="0" collapsed="false">
      <c r="A841" s="56" t="n">
        <v>36510</v>
      </c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Q841" s="28" t="n">
        <v>2.51642857142857</v>
      </c>
      <c r="R841" s="28" t="n">
        <v>2.16142857142857</v>
      </c>
      <c r="S841" s="28" t="n">
        <v>2.56392857142857</v>
      </c>
      <c r="T841" s="28" t="n">
        <v>2.37892857142857</v>
      </c>
      <c r="U841" s="28" t="n">
        <v>2.27142857142857</v>
      </c>
      <c r="V841" s="28" t="n">
        <v>2.17892857142857</v>
      </c>
      <c r="W841" s="28" t="n">
        <v>2.41017857142857</v>
      </c>
      <c r="X841" s="28" t="n">
        <v>2.60392857142857</v>
      </c>
      <c r="Y841" s="28" t="n">
        <v>2.56892857142857</v>
      </c>
      <c r="Z841" s="28" t="n">
        <v>2.16142857142857</v>
      </c>
      <c r="AA841" s="28" t="n">
        <v>2.65767857142857</v>
      </c>
      <c r="AB841" s="28" t="n">
        <v>2.75767857142857</v>
      </c>
      <c r="AC841" s="28" t="n">
        <v>2.42642857142857</v>
      </c>
      <c r="AD841" s="28" t="n">
        <v>2.34892857142857</v>
      </c>
    </row>
    <row r="842" customFormat="false" ht="12.75" hidden="false" customHeight="false" outlineLevel="0" collapsed="false">
      <c r="A842" s="56" t="n">
        <v>36511</v>
      </c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Q842" s="28" t="n">
        <v>2.50642857142857</v>
      </c>
      <c r="R842" s="28" t="n">
        <v>2.16142857142857</v>
      </c>
      <c r="S842" s="28" t="n">
        <v>2.55392857142857</v>
      </c>
      <c r="T842" s="28" t="n">
        <v>2.37142857142857</v>
      </c>
      <c r="U842" s="28" t="n">
        <v>2.26642857142857</v>
      </c>
      <c r="V842" s="28" t="n">
        <v>2.17392857142857</v>
      </c>
      <c r="W842" s="28" t="n">
        <v>2.40142857142857</v>
      </c>
      <c r="X842" s="28" t="n">
        <v>2.51392857142857</v>
      </c>
      <c r="Y842" s="28" t="n">
        <v>2.57142857142857</v>
      </c>
      <c r="Z842" s="28" t="n">
        <v>2.16142857142857</v>
      </c>
      <c r="AA842" s="28" t="n">
        <v>2.64767857142857</v>
      </c>
      <c r="AB842" s="28" t="n">
        <v>2.74767857142857</v>
      </c>
      <c r="AC842" s="28" t="n">
        <v>2.41642857142857</v>
      </c>
      <c r="AD842" s="28" t="n">
        <v>2.35642857142857</v>
      </c>
    </row>
    <row r="843" customFormat="false" ht="12.75" hidden="false" customHeight="false" outlineLevel="0" collapsed="false">
      <c r="A843" s="56" t="n">
        <v>36514</v>
      </c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Q843" s="28" t="n">
        <v>2.50114285714286</v>
      </c>
      <c r="R843" s="28" t="n">
        <v>2.15364285714286</v>
      </c>
      <c r="S843" s="28" t="n">
        <v>2.54864285714286</v>
      </c>
      <c r="T843" s="28" t="n">
        <v>2.36114285714286</v>
      </c>
      <c r="U843" s="28" t="n">
        <v>2.26364285714286</v>
      </c>
      <c r="V843" s="28" t="n">
        <v>2.17114285714286</v>
      </c>
      <c r="W843" s="28" t="n">
        <v>2.39614285714286</v>
      </c>
      <c r="X843" s="28" t="n">
        <v>2.50864285714286</v>
      </c>
      <c r="Y843" s="28" t="n">
        <v>2.56614285714286</v>
      </c>
      <c r="Z843" s="28" t="n">
        <v>2.15614285714286</v>
      </c>
      <c r="AA843" s="28" t="n">
        <v>2.64114285714286</v>
      </c>
      <c r="AB843" s="28" t="n">
        <v>2.74239285714286</v>
      </c>
      <c r="AC843" s="28" t="n">
        <v>2.41114285714286</v>
      </c>
      <c r="AD843" s="28" t="n">
        <v>2.34614285714286</v>
      </c>
    </row>
    <row r="844" customFormat="false" ht="12.75" hidden="false" customHeight="false" outlineLevel="0" collapsed="false">
      <c r="A844" s="56" t="n">
        <v>36515</v>
      </c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Q844" s="28" t="n">
        <v>2.45728571428571</v>
      </c>
      <c r="R844" s="28" t="n">
        <v>2.12228571428571</v>
      </c>
      <c r="S844" s="28" t="n">
        <v>2.50478571428571</v>
      </c>
      <c r="T844" s="28" t="n">
        <v>2.32478571428571</v>
      </c>
      <c r="U844" s="28" t="n">
        <v>2.21728571428571</v>
      </c>
      <c r="V844" s="28" t="n">
        <v>2.12478571428571</v>
      </c>
      <c r="W844" s="28" t="n">
        <v>2.35478571428571</v>
      </c>
      <c r="X844" s="28" t="n">
        <v>2.46478571428571</v>
      </c>
      <c r="Y844" s="28" t="n">
        <v>2.51228571428571</v>
      </c>
      <c r="Z844" s="28" t="n">
        <v>2.11228571428571</v>
      </c>
      <c r="AA844" s="28" t="n">
        <v>2.59853571428571</v>
      </c>
      <c r="AB844" s="28" t="n">
        <v>2.70728571428571</v>
      </c>
      <c r="AC844" s="28" t="n">
        <v>2.36728571428571</v>
      </c>
      <c r="AD844" s="28" t="n">
        <v>2.28728571428571</v>
      </c>
    </row>
    <row r="845" customFormat="false" ht="12.75" hidden="false" customHeight="false" outlineLevel="0" collapsed="false">
      <c r="A845" s="56" t="n">
        <v>36516</v>
      </c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Q845" s="28" t="n">
        <v>2.42214285714286</v>
      </c>
      <c r="R845" s="28" t="n">
        <v>2.08714285714286</v>
      </c>
      <c r="S845" s="28" t="n">
        <v>2.46964285714286</v>
      </c>
      <c r="T845" s="28" t="n">
        <v>2.29714285714286</v>
      </c>
      <c r="U845" s="28" t="n">
        <v>2.17964285714286</v>
      </c>
      <c r="V845" s="28" t="n">
        <v>2.10214285714286</v>
      </c>
      <c r="W845" s="28" t="n">
        <v>2.31839285714286</v>
      </c>
      <c r="X845" s="28" t="n">
        <v>2.42964285714286</v>
      </c>
      <c r="Y845" s="28" t="n">
        <v>2.50714285714286</v>
      </c>
      <c r="Z845" s="28" t="n">
        <v>2.10214285714286</v>
      </c>
      <c r="AA845" s="28" t="n">
        <v>2.56214285714286</v>
      </c>
      <c r="AB845" s="28" t="n">
        <v>2.67089285714286</v>
      </c>
      <c r="AC845" s="28" t="n">
        <v>2.33214285714286</v>
      </c>
      <c r="AD845" s="28" t="n">
        <v>2.29214285714286</v>
      </c>
    </row>
    <row r="846" customFormat="false" ht="12.75" hidden="false" customHeight="false" outlineLevel="0" collapsed="false">
      <c r="A846" s="56" t="n">
        <v>36517</v>
      </c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Q846" s="28" t="n">
        <v>2.41385714285714</v>
      </c>
      <c r="R846" s="28" t="n">
        <v>2.07885714285714</v>
      </c>
      <c r="S846" s="28" t="n">
        <v>2.46010714285714</v>
      </c>
      <c r="T846" s="28" t="n">
        <v>2.28885714285714</v>
      </c>
      <c r="U846" s="28" t="n">
        <v>2.17135714285714</v>
      </c>
      <c r="V846" s="28" t="n">
        <v>2.09385714285714</v>
      </c>
      <c r="W846" s="28" t="n">
        <v>2.31010714285714</v>
      </c>
      <c r="X846" s="28" t="n">
        <v>2.42135714285714</v>
      </c>
      <c r="Y846" s="28" t="n">
        <v>2.49885714285714</v>
      </c>
      <c r="Z846" s="28" t="n">
        <v>2.08385714285714</v>
      </c>
      <c r="AA846" s="28" t="n">
        <v>2.55385714285714</v>
      </c>
      <c r="AB846" s="28" t="n">
        <v>2.66260714285714</v>
      </c>
      <c r="AC846" s="28" t="n">
        <v>2.32385714285714</v>
      </c>
      <c r="AD846" s="28" t="n">
        <v>2.28385714285714</v>
      </c>
    </row>
    <row r="847" customFormat="false" ht="12.75" hidden="false" customHeight="false" outlineLevel="0" collapsed="false">
      <c r="A847" s="56" t="n">
        <v>36521</v>
      </c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Q847" s="28" t="n">
        <v>2.34942857142857</v>
      </c>
      <c r="R847" s="28" t="n">
        <v>2.03442857142857</v>
      </c>
      <c r="S847" s="28" t="n">
        <v>2.39442857142857</v>
      </c>
      <c r="T847" s="28" t="n">
        <v>2.22442857142857</v>
      </c>
      <c r="U847" s="28" t="n">
        <v>2.11942857142857</v>
      </c>
      <c r="V847" s="28" t="n">
        <v>2.03192857142857</v>
      </c>
      <c r="W847" s="28" t="n">
        <v>2.24692857142857</v>
      </c>
      <c r="X847" s="28" t="n">
        <v>2.35692857142857</v>
      </c>
      <c r="Y847" s="28" t="n">
        <v>2.43442857142857</v>
      </c>
      <c r="Z847" s="28" t="n">
        <v>2.03442857142857</v>
      </c>
      <c r="AA847" s="28" t="n">
        <v>2.48692857142857</v>
      </c>
      <c r="AB847" s="28" t="n">
        <v>2.59942857142857</v>
      </c>
      <c r="AC847" s="28" t="n">
        <v>2.25942857142857</v>
      </c>
      <c r="AD847" s="28" t="n">
        <v>2.21442857142857</v>
      </c>
    </row>
    <row r="848" customFormat="false" ht="12.75" hidden="false" customHeight="false" outlineLevel="0" collapsed="false">
      <c r="A848" s="56" t="n">
        <v>36522</v>
      </c>
      <c r="B848" s="28" t="n">
        <v>2.6094</v>
      </c>
      <c r="C848" s="28" t="n">
        <v>2.3044</v>
      </c>
      <c r="D848" s="28" t="n">
        <v>2.7444</v>
      </c>
      <c r="E848" s="28" t="n">
        <v>2.4719</v>
      </c>
      <c r="F848" s="28" t="n">
        <v>2.3694</v>
      </c>
      <c r="G848" s="28" t="n">
        <v>2.3669</v>
      </c>
      <c r="H848" s="28" t="n">
        <v>2.4969</v>
      </c>
      <c r="I848" s="28" t="n">
        <v>2.6544</v>
      </c>
      <c r="J848" s="28" t="n">
        <v>2.6294</v>
      </c>
      <c r="K848" s="28" t="n">
        <v>2.6094</v>
      </c>
      <c r="L848" s="28" t="n">
        <v>2.8619</v>
      </c>
      <c r="M848" s="28" t="n">
        <v>3.3594</v>
      </c>
      <c r="N848" s="28" t="n">
        <v>2.4869</v>
      </c>
      <c r="O848" s="28" t="n">
        <v>2.6094</v>
      </c>
      <c r="Q848" s="28" t="n">
        <v>2.37971428571429</v>
      </c>
      <c r="R848" s="28" t="n">
        <v>2.06471428571429</v>
      </c>
      <c r="S848" s="28" t="n">
        <v>2.42721428571429</v>
      </c>
      <c r="T848" s="28" t="n">
        <v>2.25471428571429</v>
      </c>
      <c r="U848" s="28" t="n">
        <v>2.14721428571429</v>
      </c>
      <c r="V848" s="28" t="n">
        <v>2.06971428571429</v>
      </c>
      <c r="W848" s="28" t="n">
        <v>2.27471428571429</v>
      </c>
      <c r="X848" s="28" t="n">
        <v>2.46721428571429</v>
      </c>
      <c r="Y848" s="28" t="n">
        <v>2.46471428571429</v>
      </c>
      <c r="Z848" s="28" t="n">
        <v>2.06471428571429</v>
      </c>
      <c r="AA848" s="28" t="n">
        <v>2.51971428571429</v>
      </c>
      <c r="AB848" s="28" t="n">
        <v>2.62971428571429</v>
      </c>
      <c r="AC848" s="28" t="n">
        <v>2.28971428571429</v>
      </c>
      <c r="AD848" s="28" t="n">
        <v>2.24471428571429</v>
      </c>
    </row>
    <row r="849" customFormat="false" ht="12.75" hidden="false" customHeight="false" outlineLevel="0" collapsed="false">
      <c r="A849" s="56" t="n">
        <v>36523</v>
      </c>
      <c r="B849" s="28" t="n">
        <v>2.6094</v>
      </c>
      <c r="C849" s="28" t="n">
        <v>2.3044</v>
      </c>
      <c r="D849" s="28" t="n">
        <v>2.7444</v>
      </c>
      <c r="E849" s="28" t="n">
        <v>2.4744</v>
      </c>
      <c r="F849" s="28" t="n">
        <v>2.3794</v>
      </c>
      <c r="G849" s="28" t="n">
        <v>2.3694</v>
      </c>
      <c r="H849" s="28" t="n">
        <v>2.5019</v>
      </c>
      <c r="I849" s="28" t="n">
        <v>2.56815</v>
      </c>
      <c r="J849" s="28" t="n">
        <v>2.6294</v>
      </c>
      <c r="K849" s="28" t="n">
        <v>2.6094</v>
      </c>
      <c r="L849" s="28" t="n">
        <v>2.8619</v>
      </c>
      <c r="M849" s="28" t="n">
        <v>3.3594</v>
      </c>
      <c r="N849" s="28" t="n">
        <v>2.4844</v>
      </c>
      <c r="O849" s="28" t="n">
        <v>2.6094</v>
      </c>
      <c r="Q849" s="28" t="n">
        <v>2.37971428571429</v>
      </c>
      <c r="R849" s="28" t="n">
        <v>2.06471428571429</v>
      </c>
      <c r="S849" s="28" t="n">
        <v>2.42721428571429</v>
      </c>
      <c r="T849" s="28" t="n">
        <v>2.25471428571429</v>
      </c>
      <c r="U849" s="28" t="n">
        <v>2.16471428571429</v>
      </c>
      <c r="V849" s="28" t="n">
        <v>2.05971428571429</v>
      </c>
      <c r="W849" s="28" t="n">
        <v>2.27721428571429</v>
      </c>
      <c r="X849" s="28" t="n">
        <v>2.39096428571429</v>
      </c>
      <c r="Y849" s="28" t="n">
        <v>2.45471428571429</v>
      </c>
      <c r="Z849" s="28" t="n">
        <v>2.06471428571429</v>
      </c>
      <c r="AA849" s="28" t="n">
        <v>2.51971428571429</v>
      </c>
      <c r="AB849" s="28" t="n">
        <v>2.63221428571429</v>
      </c>
      <c r="AC849" s="28" t="n">
        <v>2.28971428571429</v>
      </c>
      <c r="AD849" s="28" t="n">
        <v>2.24471428571429</v>
      </c>
    </row>
    <row r="850" customFormat="false" ht="12.75" hidden="false" customHeight="false" outlineLevel="0" collapsed="false">
      <c r="A850" s="56" t="n">
        <v>36524</v>
      </c>
      <c r="B850" s="28" t="n">
        <v>2.6142</v>
      </c>
      <c r="C850" s="28" t="n">
        <v>2.2992</v>
      </c>
      <c r="D850" s="28" t="n">
        <v>2.75045</v>
      </c>
      <c r="E850" s="28" t="n">
        <v>2.4792</v>
      </c>
      <c r="F850" s="28" t="n">
        <v>2.3742</v>
      </c>
      <c r="G850" s="28" t="n">
        <v>2.3742</v>
      </c>
      <c r="H850" s="28" t="n">
        <v>2.5042</v>
      </c>
      <c r="I850" s="28" t="n">
        <v>2.5717</v>
      </c>
      <c r="J850" s="28" t="n">
        <v>2.6342</v>
      </c>
      <c r="K850" s="28" t="n">
        <v>2.6142</v>
      </c>
      <c r="L850" s="28" t="n">
        <v>2.8667</v>
      </c>
      <c r="M850" s="28" t="n">
        <v>3.3642</v>
      </c>
      <c r="N850" s="28" t="n">
        <v>2.4942</v>
      </c>
      <c r="O850" s="28" t="n">
        <v>2.6142</v>
      </c>
      <c r="Q850" s="28" t="n">
        <v>2.37971428571429</v>
      </c>
      <c r="R850" s="28" t="n">
        <v>2.07471428571429</v>
      </c>
      <c r="S850" s="28" t="n">
        <v>2.42471428571429</v>
      </c>
      <c r="T850" s="28" t="n">
        <v>2.26221428571429</v>
      </c>
      <c r="U850" s="28" t="n">
        <v>2.16721428571429</v>
      </c>
      <c r="V850" s="28" t="n">
        <v>2.07471428571429</v>
      </c>
      <c r="W850" s="28" t="n">
        <v>2.27471428571429</v>
      </c>
      <c r="X850" s="28" t="n">
        <v>2.39096428571429</v>
      </c>
      <c r="Y850" s="28" t="n">
        <v>2.47221428571429</v>
      </c>
      <c r="Z850" s="28" t="n">
        <v>2.06471428571429</v>
      </c>
      <c r="AA850" s="28" t="n">
        <v>2.51971428571429</v>
      </c>
      <c r="AB850" s="28" t="n">
        <v>2.62971428571429</v>
      </c>
      <c r="AC850" s="28" t="n">
        <v>2.28971428571429</v>
      </c>
      <c r="AD850" s="28" t="n">
        <v>2.25971428571429</v>
      </c>
    </row>
    <row r="851" customFormat="false" ht="12.75" hidden="false" customHeight="false" outlineLevel="0" collapsed="false">
      <c r="A851" s="56" t="n">
        <v>36529</v>
      </c>
      <c r="B851" s="28" t="n">
        <v>2.5784</v>
      </c>
      <c r="C851" s="28" t="n">
        <v>2.2484</v>
      </c>
      <c r="D851" s="28" t="n">
        <v>2.71465</v>
      </c>
      <c r="E851" s="28" t="n">
        <v>2.4534</v>
      </c>
      <c r="F851" s="28" t="n">
        <v>2.3484</v>
      </c>
      <c r="G851" s="28" t="n">
        <v>2.3484</v>
      </c>
      <c r="H851" s="28" t="n">
        <v>2.4709</v>
      </c>
      <c r="I851" s="28" t="n">
        <v>2.5359</v>
      </c>
      <c r="J851" s="28" t="n">
        <v>2.6034</v>
      </c>
      <c r="K851" s="28" t="n">
        <v>2.5784</v>
      </c>
      <c r="L851" s="28" t="n">
        <v>2.8309</v>
      </c>
      <c r="M851" s="28" t="n">
        <v>3.3284</v>
      </c>
      <c r="N851" s="28" t="n">
        <v>2.4584</v>
      </c>
      <c r="O851" s="28" t="n">
        <v>2.5784</v>
      </c>
      <c r="Q851" s="28" t="n">
        <v>2.30557142857143</v>
      </c>
      <c r="R851" s="28" t="n">
        <v>2.00557142857143</v>
      </c>
      <c r="S851" s="28" t="n">
        <v>2.34807142857143</v>
      </c>
      <c r="T851" s="28" t="n">
        <v>2.19557142857143</v>
      </c>
      <c r="U851" s="28" t="n">
        <v>2.11057142857143</v>
      </c>
      <c r="V851" s="28" t="n">
        <v>2.01557142857143</v>
      </c>
      <c r="W851" s="28" t="n">
        <v>2.20557142857143</v>
      </c>
      <c r="X851" s="28" t="n">
        <v>2.31932142857143</v>
      </c>
      <c r="Y851" s="28" t="n">
        <v>2.41557142857143</v>
      </c>
      <c r="Z851" s="28" t="n">
        <v>1.99807142857143</v>
      </c>
      <c r="AA851" s="28" t="n">
        <v>2.44557142857143</v>
      </c>
      <c r="AB851" s="28" t="n">
        <v>2.55557142857143</v>
      </c>
      <c r="AC851" s="28" t="n">
        <v>2.23057142857143</v>
      </c>
      <c r="AD851" s="28" t="n">
        <v>2.17557142857143</v>
      </c>
    </row>
    <row r="852" customFormat="false" ht="12.75" hidden="false" customHeight="false" outlineLevel="0" collapsed="false">
      <c r="A852" s="56" t="n">
        <v>36530</v>
      </c>
      <c r="B852" s="28" t="n">
        <v>2.581</v>
      </c>
      <c r="C852" s="28" t="n">
        <v>2.266</v>
      </c>
      <c r="D852" s="28" t="n">
        <v>2.71725</v>
      </c>
      <c r="E852" s="28" t="n">
        <v>2.451</v>
      </c>
      <c r="F852" s="28" t="n">
        <v>2.361</v>
      </c>
      <c r="G852" s="28" t="n">
        <v>2.361</v>
      </c>
      <c r="H852" s="28" t="n">
        <v>2.4735</v>
      </c>
      <c r="I852" s="28" t="n">
        <v>2.5385</v>
      </c>
      <c r="J852" s="28" t="n">
        <v>2.606</v>
      </c>
      <c r="K852" s="28" t="n">
        <v>2.581</v>
      </c>
      <c r="L852" s="28" t="n">
        <v>2.8335</v>
      </c>
      <c r="M852" s="28" t="n">
        <v>3.331</v>
      </c>
      <c r="N852" s="28" t="n">
        <v>2.466</v>
      </c>
      <c r="O852" s="28" t="n">
        <v>2.581</v>
      </c>
      <c r="Q852" s="28" t="n">
        <v>2.30657142857143</v>
      </c>
      <c r="R852" s="28" t="n">
        <v>2.00907142857143</v>
      </c>
      <c r="S852" s="28" t="n">
        <v>2.34782142857143</v>
      </c>
      <c r="T852" s="28" t="n">
        <v>2.19657142857143</v>
      </c>
      <c r="U852" s="28" t="n">
        <v>2.10907142857143</v>
      </c>
      <c r="V852" s="28" t="n">
        <v>2.01657142857143</v>
      </c>
      <c r="W852" s="28" t="n">
        <v>2.20657142857143</v>
      </c>
      <c r="X852" s="28" t="n">
        <v>2.31907142857143</v>
      </c>
      <c r="Y852" s="28" t="n">
        <v>2.41907142857143</v>
      </c>
      <c r="Z852" s="28" t="n">
        <v>2.00657142857143</v>
      </c>
      <c r="AA852" s="28" t="n">
        <v>2.44407142857143</v>
      </c>
      <c r="AB852" s="28" t="n">
        <v>2.54907142857143</v>
      </c>
      <c r="AC852" s="28" t="n">
        <v>2.23657142857143</v>
      </c>
      <c r="AD852" s="28" t="n">
        <v>2.18157142857143</v>
      </c>
    </row>
    <row r="853" customFormat="false" ht="12.75" hidden="false" customHeight="false" outlineLevel="0" collapsed="false">
      <c r="A853" s="56" t="n">
        <v>36531</v>
      </c>
      <c r="B853" s="28" t="n">
        <v>2.6002</v>
      </c>
      <c r="C853" s="28" t="n">
        <v>2.2552</v>
      </c>
      <c r="D853" s="28" t="n">
        <v>2.7327</v>
      </c>
      <c r="E853" s="28" t="n">
        <v>2.4602</v>
      </c>
      <c r="F853" s="28" t="n">
        <v>2.3802</v>
      </c>
      <c r="G853" s="28" t="n">
        <v>2.3702</v>
      </c>
      <c r="H853" s="28" t="n">
        <v>2.4952</v>
      </c>
      <c r="I853" s="28" t="n">
        <v>2.5577</v>
      </c>
      <c r="J853" s="28" t="n">
        <v>2.6302</v>
      </c>
      <c r="K853" s="28" t="n">
        <v>2.5702</v>
      </c>
      <c r="L853" s="28" t="n">
        <v>2.8552</v>
      </c>
      <c r="M853" s="28" t="n">
        <v>3.3602</v>
      </c>
      <c r="N853" s="28" t="n">
        <v>2.4852</v>
      </c>
      <c r="O853" s="28" t="n">
        <v>2.5902</v>
      </c>
      <c r="Q853" s="28" t="n">
        <v>2.33114285714286</v>
      </c>
      <c r="R853" s="28" t="n">
        <v>2.02114285714286</v>
      </c>
      <c r="S853" s="28" t="n">
        <v>2.37364285714286</v>
      </c>
      <c r="T853" s="28" t="n">
        <v>2.21864285714286</v>
      </c>
      <c r="U853" s="28" t="n">
        <v>2.13364285714286</v>
      </c>
      <c r="V853" s="28" t="n">
        <v>2.03614285714286</v>
      </c>
      <c r="W853" s="28" t="n">
        <v>2.22864285714286</v>
      </c>
      <c r="X853" s="28" t="n">
        <v>2.34364285714286</v>
      </c>
      <c r="Y853" s="28" t="n">
        <v>2.43864285714286</v>
      </c>
      <c r="Z853" s="28" t="n">
        <v>2.02114285714286</v>
      </c>
      <c r="AA853" s="28" t="n">
        <v>2.46864285714286</v>
      </c>
      <c r="AB853" s="28" t="n">
        <v>2.57864285714286</v>
      </c>
      <c r="AC853" s="28" t="n">
        <v>2.25614285714286</v>
      </c>
      <c r="AD853" s="28" t="n">
        <v>2.20614285714286</v>
      </c>
    </row>
    <row r="854" customFormat="false" ht="12.75" hidden="false" customHeight="false" outlineLevel="0" collapsed="false">
      <c r="A854" s="56" t="n">
        <v>36532</v>
      </c>
      <c r="B854" s="28" t="n">
        <v>2.5886</v>
      </c>
      <c r="C854" s="28" t="n">
        <v>2.2436</v>
      </c>
      <c r="D854" s="28" t="n">
        <v>2.7211</v>
      </c>
      <c r="E854" s="28" t="n">
        <v>2.4486</v>
      </c>
      <c r="F854" s="28" t="n">
        <v>2.3686</v>
      </c>
      <c r="G854" s="28" t="n">
        <v>2.3586</v>
      </c>
      <c r="H854" s="28" t="n">
        <v>2.4836</v>
      </c>
      <c r="I854" s="28" t="n">
        <v>2.5461</v>
      </c>
      <c r="J854" s="28" t="n">
        <v>2.6186</v>
      </c>
      <c r="K854" s="28" t="n">
        <v>2.5586</v>
      </c>
      <c r="L854" s="28" t="n">
        <v>2.8436</v>
      </c>
      <c r="M854" s="28" t="n">
        <v>3.3486</v>
      </c>
      <c r="N854" s="28" t="n">
        <v>2.4736</v>
      </c>
      <c r="O854" s="28" t="n">
        <v>2.5786</v>
      </c>
      <c r="Q854" s="28" t="n">
        <v>2.32142857142857</v>
      </c>
      <c r="R854" s="28" t="n">
        <v>2.01142857142857</v>
      </c>
      <c r="S854" s="28" t="n">
        <v>2.36392857142857</v>
      </c>
      <c r="T854" s="28" t="n">
        <v>2.20892857142857</v>
      </c>
      <c r="U854" s="28" t="n">
        <v>2.12392857142857</v>
      </c>
      <c r="V854" s="28" t="n">
        <v>2.02642857142857</v>
      </c>
      <c r="W854" s="28" t="n">
        <v>2.21892857142857</v>
      </c>
      <c r="X854" s="28" t="n">
        <v>2.33392857142857</v>
      </c>
      <c r="Y854" s="28" t="n">
        <v>2.42892857142857</v>
      </c>
      <c r="Z854" s="28" t="n">
        <v>2.01142857142857</v>
      </c>
      <c r="AA854" s="28" t="n">
        <v>2.45892857142857</v>
      </c>
      <c r="AB854" s="28" t="n">
        <v>2.56892857142857</v>
      </c>
      <c r="AC854" s="28" t="n">
        <v>2.24642857142857</v>
      </c>
      <c r="AD854" s="28" t="n">
        <v>2.19642857142857</v>
      </c>
    </row>
    <row r="855" customFormat="false" ht="12.75" hidden="false" customHeight="false" outlineLevel="0" collapsed="false">
      <c r="A855" s="56" t="n">
        <v>36535</v>
      </c>
      <c r="B855" s="28" t="n">
        <v>2.6008</v>
      </c>
      <c r="C855" s="28" t="n">
        <v>2.2683</v>
      </c>
      <c r="D855" s="28" t="n">
        <v>2.7333</v>
      </c>
      <c r="E855" s="28" t="n">
        <v>2.4683</v>
      </c>
      <c r="F855" s="28" t="n">
        <v>2.3908</v>
      </c>
      <c r="G855" s="28" t="n">
        <v>2.3783</v>
      </c>
      <c r="H855" s="28" t="n">
        <v>2.4958</v>
      </c>
      <c r="I855" s="28" t="n">
        <v>2.5583</v>
      </c>
      <c r="J855" s="28" t="n">
        <v>2.63705</v>
      </c>
      <c r="K855" s="28" t="n">
        <v>2.5808</v>
      </c>
      <c r="L855" s="28" t="n">
        <v>2.8608</v>
      </c>
      <c r="M855" s="28" t="n">
        <v>3.3858</v>
      </c>
      <c r="N855" s="28" t="n">
        <v>2.4908</v>
      </c>
      <c r="O855" s="28" t="n">
        <v>2.5908</v>
      </c>
      <c r="Q855" s="28" t="n">
        <v>2.33971428571429</v>
      </c>
      <c r="R855" s="28" t="n">
        <v>2.03471428571429</v>
      </c>
      <c r="S855" s="28" t="n">
        <v>2.38221428571429</v>
      </c>
      <c r="T855" s="28" t="n">
        <v>2.22471428571429</v>
      </c>
      <c r="U855" s="28" t="n">
        <v>2.13971428571429</v>
      </c>
      <c r="V855" s="28" t="n">
        <v>2.04971428571429</v>
      </c>
      <c r="W855" s="28" t="n">
        <v>2.23971428571429</v>
      </c>
      <c r="X855" s="28" t="n">
        <v>2.35221428571429</v>
      </c>
      <c r="Y855" s="28" t="n">
        <v>2.45221428571429</v>
      </c>
      <c r="Z855" s="28" t="n">
        <v>2.02971428571429</v>
      </c>
      <c r="AA855" s="28" t="n">
        <v>2.47596428571429</v>
      </c>
      <c r="AB855" s="28" t="n">
        <v>2.58721428571429</v>
      </c>
      <c r="AC855" s="28" t="n">
        <v>2.26471428571429</v>
      </c>
      <c r="AD855" s="28" t="n">
        <v>2.23971428571429</v>
      </c>
    </row>
    <row r="856" customFormat="false" ht="12.75" hidden="false" customHeight="false" outlineLevel="0" collapsed="false">
      <c r="A856" s="56" t="n">
        <v>36536</v>
      </c>
      <c r="B856" s="28" t="n">
        <v>2.62</v>
      </c>
      <c r="C856" s="28" t="n">
        <v>2.3</v>
      </c>
      <c r="D856" s="28" t="n">
        <v>2.7525</v>
      </c>
      <c r="E856" s="28" t="n">
        <v>2.5</v>
      </c>
      <c r="F856" s="28" t="n">
        <v>2.415</v>
      </c>
      <c r="G856" s="28" t="n">
        <v>2.3925</v>
      </c>
      <c r="H856" s="28" t="n">
        <v>2.51125</v>
      </c>
      <c r="I856" s="28" t="n">
        <v>2.585</v>
      </c>
      <c r="J856" s="28" t="n">
        <v>2.67</v>
      </c>
      <c r="K856" s="28" t="n">
        <v>2.6</v>
      </c>
      <c r="L856" s="28" t="n">
        <v>2.88</v>
      </c>
      <c r="M856" s="28" t="n">
        <v>3.405</v>
      </c>
      <c r="N856" s="28" t="n">
        <v>2.4975</v>
      </c>
      <c r="O856" s="28" t="n">
        <v>2.61</v>
      </c>
      <c r="Q856" s="28" t="n">
        <v>2.36871428571429</v>
      </c>
      <c r="R856" s="28" t="n">
        <v>2.08371428571429</v>
      </c>
      <c r="S856" s="28" t="n">
        <v>2.41121428571429</v>
      </c>
      <c r="T856" s="28" t="n">
        <v>2.25621428571429</v>
      </c>
      <c r="U856" s="28" t="n">
        <v>2.17121428571429</v>
      </c>
      <c r="V856" s="28" t="n">
        <v>2.08371428571429</v>
      </c>
      <c r="W856" s="28" t="n">
        <v>2.26746428571429</v>
      </c>
      <c r="X856" s="28" t="n">
        <v>2.38121428571429</v>
      </c>
      <c r="Y856" s="28" t="n">
        <v>2.49371428571429</v>
      </c>
      <c r="Z856" s="28" t="n">
        <v>2.06871428571429</v>
      </c>
      <c r="AA856" s="28" t="n">
        <v>2.50496428571429</v>
      </c>
      <c r="AB856" s="28" t="n">
        <v>2.61871428571429</v>
      </c>
      <c r="AC856" s="28" t="n">
        <v>2.29871428571429</v>
      </c>
      <c r="AD856" s="28" t="n">
        <v>2.26871428571429</v>
      </c>
    </row>
    <row r="857" customFormat="false" ht="12.75" hidden="false" customHeight="false" outlineLevel="0" collapsed="false">
      <c r="A857" s="56" t="n">
        <v>36537</v>
      </c>
      <c r="B857" s="28" t="n">
        <v>2.6158</v>
      </c>
      <c r="C857" s="28" t="n">
        <v>2.3108</v>
      </c>
      <c r="D857" s="28" t="n">
        <v>2.74705</v>
      </c>
      <c r="E857" s="28" t="n">
        <v>2.4858</v>
      </c>
      <c r="F857" s="28" t="n">
        <v>2.4158</v>
      </c>
      <c r="G857" s="28" t="n">
        <v>2.3908</v>
      </c>
      <c r="H857" s="28" t="n">
        <v>2.5108</v>
      </c>
      <c r="I857" s="28" t="n">
        <v>2.5808</v>
      </c>
      <c r="J857" s="28" t="n">
        <v>2.6858</v>
      </c>
      <c r="K857" s="28" t="n">
        <v>2.5958</v>
      </c>
      <c r="L857" s="28" t="n">
        <v>2.8758</v>
      </c>
      <c r="M857" s="28" t="n">
        <v>3.4008</v>
      </c>
      <c r="N857" s="28" t="n">
        <v>2.4933</v>
      </c>
      <c r="O857" s="28" t="n">
        <v>2.6583</v>
      </c>
      <c r="Q857" s="28" t="n">
        <v>2.36771428571429</v>
      </c>
      <c r="R857" s="28" t="n">
        <v>2.07271428571429</v>
      </c>
      <c r="S857" s="28" t="n">
        <v>2.41146428571429</v>
      </c>
      <c r="T857" s="28" t="n">
        <v>2.25521428571429</v>
      </c>
      <c r="U857" s="28" t="n">
        <v>2.16771428571429</v>
      </c>
      <c r="V857" s="28" t="n">
        <v>2.07771428571429</v>
      </c>
      <c r="W857" s="28" t="n">
        <v>2.26396428571429</v>
      </c>
      <c r="X857" s="28" t="n">
        <v>2.38021428571429</v>
      </c>
      <c r="Y857" s="28" t="n">
        <v>2.49271428571429</v>
      </c>
      <c r="Z857" s="28" t="n">
        <v>2.07271428571429</v>
      </c>
      <c r="AA857" s="28" t="n">
        <v>2.50396428571429</v>
      </c>
      <c r="AB857" s="28" t="n">
        <v>2.61771428571429</v>
      </c>
      <c r="AC857" s="28" t="n">
        <v>2.29771428571429</v>
      </c>
      <c r="AD857" s="28" t="n">
        <v>2.27771428571429</v>
      </c>
    </row>
    <row r="858" customFormat="false" ht="12.75" hidden="false" customHeight="false" outlineLevel="0" collapsed="false">
      <c r="A858" s="56" t="n">
        <v>36538</v>
      </c>
      <c r="B858" s="28" t="n">
        <v>2.608</v>
      </c>
      <c r="C858" s="28" t="n">
        <v>2.3355</v>
      </c>
      <c r="D858" s="28" t="n">
        <v>2.74175</v>
      </c>
      <c r="E858" s="28" t="n">
        <v>2.4805</v>
      </c>
      <c r="F858" s="28" t="n">
        <v>2.4105</v>
      </c>
      <c r="G858" s="28" t="n">
        <v>2.393</v>
      </c>
      <c r="H858" s="28" t="n">
        <v>2.503</v>
      </c>
      <c r="I858" s="28" t="n">
        <v>2.57175</v>
      </c>
      <c r="J858" s="28" t="n">
        <v>2.693</v>
      </c>
      <c r="K858" s="28" t="n">
        <v>2.678</v>
      </c>
      <c r="L858" s="28" t="n">
        <v>2.868</v>
      </c>
      <c r="M858" s="28" t="n">
        <v>3.443</v>
      </c>
      <c r="N858" s="28" t="n">
        <v>2.4905</v>
      </c>
      <c r="O858" s="28" t="n">
        <v>2.6505</v>
      </c>
      <c r="Q858" s="28" t="n">
        <v>2.36871428571429</v>
      </c>
      <c r="R858" s="28" t="n">
        <v>2.08371428571429</v>
      </c>
      <c r="S858" s="28" t="n">
        <v>2.41371428571429</v>
      </c>
      <c r="T858" s="28" t="n">
        <v>2.25871428571429</v>
      </c>
      <c r="U858" s="28" t="n">
        <v>2.16871428571429</v>
      </c>
      <c r="V858" s="28" t="n">
        <v>2.09121428571429</v>
      </c>
      <c r="W858" s="28" t="n">
        <v>2.26621428571429</v>
      </c>
      <c r="X858" s="28" t="n">
        <v>2.38121428571429</v>
      </c>
      <c r="Y858" s="28" t="n">
        <v>2.49621428571429</v>
      </c>
      <c r="Z858" s="28" t="n">
        <v>2.08871428571429</v>
      </c>
      <c r="AA858" s="28" t="n">
        <v>2.50996428571429</v>
      </c>
      <c r="AB858" s="28" t="n">
        <v>2.61996428571429</v>
      </c>
      <c r="AC858" s="28" t="n">
        <v>2.29496428571429</v>
      </c>
      <c r="AD858" s="28" t="n">
        <v>2.27871428571429</v>
      </c>
    </row>
    <row r="859" customFormat="false" ht="12.75" hidden="false" customHeight="false" outlineLevel="0" collapsed="false">
      <c r="A859" s="56" t="n">
        <v>36539</v>
      </c>
      <c r="B859" s="28" t="n">
        <v>2.6344</v>
      </c>
      <c r="C859" s="28" t="n">
        <v>2.3494</v>
      </c>
      <c r="D859" s="28" t="n">
        <v>2.7694</v>
      </c>
      <c r="E859" s="28" t="n">
        <v>2.5019</v>
      </c>
      <c r="F859" s="28" t="n">
        <v>2.4319</v>
      </c>
      <c r="G859" s="28" t="n">
        <v>2.4194</v>
      </c>
      <c r="H859" s="28" t="n">
        <v>2.5294</v>
      </c>
      <c r="I859" s="28" t="n">
        <v>2.59815</v>
      </c>
      <c r="J859" s="28" t="n">
        <v>2.7119</v>
      </c>
      <c r="K859" s="28" t="n">
        <v>2.6694</v>
      </c>
      <c r="L859" s="28" t="n">
        <v>2.8944</v>
      </c>
      <c r="M859" s="28" t="n">
        <v>3.4694</v>
      </c>
      <c r="N859" s="28" t="n">
        <v>2.5144</v>
      </c>
      <c r="O859" s="28" t="n">
        <v>2.6919</v>
      </c>
      <c r="Q859" s="28" t="n">
        <v>2.41857142857143</v>
      </c>
      <c r="R859" s="28" t="n">
        <v>2.13107142857143</v>
      </c>
      <c r="S859" s="28" t="n">
        <v>2.46357142857143</v>
      </c>
      <c r="T859" s="28" t="n">
        <v>2.30357142857143</v>
      </c>
      <c r="U859" s="28" t="n">
        <v>2.21357142857143</v>
      </c>
      <c r="V859" s="28" t="n">
        <v>2.13357142857143</v>
      </c>
      <c r="W859" s="28" t="n">
        <v>2.31607142857143</v>
      </c>
      <c r="X859" s="28" t="n">
        <v>2.43107142857143</v>
      </c>
      <c r="Y859" s="28" t="n">
        <v>2.54107142857143</v>
      </c>
      <c r="Z859" s="28" t="n">
        <v>2.13607142857143</v>
      </c>
      <c r="AA859" s="28" t="n">
        <v>2.55982142857143</v>
      </c>
      <c r="AB859" s="28" t="n">
        <v>2.66857142857143</v>
      </c>
      <c r="AC859" s="28" t="n">
        <v>2.34357142857143</v>
      </c>
      <c r="AD859" s="28" t="n">
        <v>2.33357142857143</v>
      </c>
    </row>
    <row r="860" customFormat="false" ht="12.75" hidden="false" customHeight="false" outlineLevel="0" collapsed="false">
      <c r="A860" s="56" t="n">
        <v>36543</v>
      </c>
      <c r="B860" s="28" t="n">
        <v>2.667</v>
      </c>
      <c r="C860" s="28" t="n">
        <v>2.3845</v>
      </c>
      <c r="D860" s="28" t="n">
        <v>2.80075</v>
      </c>
      <c r="E860" s="28" t="n">
        <v>2.537</v>
      </c>
      <c r="F860" s="28" t="n">
        <v>2.4645</v>
      </c>
      <c r="G860" s="28" t="n">
        <v>2.447</v>
      </c>
      <c r="H860" s="28" t="n">
        <v>2.562</v>
      </c>
      <c r="I860" s="28" t="n">
        <v>2.6295</v>
      </c>
      <c r="J860" s="28" t="n">
        <v>2.742</v>
      </c>
      <c r="K860" s="28" t="n">
        <v>2.712</v>
      </c>
      <c r="L860" s="28" t="n">
        <v>2.922</v>
      </c>
      <c r="M860" s="28" t="n">
        <v>3.452</v>
      </c>
      <c r="N860" s="28" t="n">
        <v>2.547</v>
      </c>
      <c r="O860" s="28" t="n">
        <v>2.7095</v>
      </c>
      <c r="Q860" s="28" t="n">
        <v>2.46357142857143</v>
      </c>
      <c r="R860" s="28" t="n">
        <v>2.16857142857143</v>
      </c>
      <c r="S860" s="28" t="n">
        <v>2.50982142857143</v>
      </c>
      <c r="T860" s="28" t="n">
        <v>2.34732142857143</v>
      </c>
      <c r="U860" s="28" t="n">
        <v>2.25857142857143</v>
      </c>
      <c r="V860" s="28" t="n">
        <v>2.17357142857143</v>
      </c>
      <c r="W860" s="28" t="n">
        <v>2.35732142857143</v>
      </c>
      <c r="X860" s="28" t="n">
        <v>2.47607142857143</v>
      </c>
      <c r="Y860" s="28" t="n">
        <v>2.57357142857143</v>
      </c>
      <c r="Z860" s="28" t="n">
        <v>2.16857142857143</v>
      </c>
      <c r="AA860" s="28" t="n">
        <v>2.60482142857143</v>
      </c>
      <c r="AB860" s="28" t="n">
        <v>2.71482142857143</v>
      </c>
      <c r="AC860" s="28" t="n">
        <v>2.38357142857143</v>
      </c>
      <c r="AD860" s="28" t="n">
        <v>2.36357142857143</v>
      </c>
    </row>
    <row r="861" customFormat="false" ht="12.75" hidden="false" customHeight="false" outlineLevel="0" collapsed="false">
      <c r="A861" s="56" t="n">
        <v>36544</v>
      </c>
      <c r="B861" s="28" t="n">
        <v>2.6904</v>
      </c>
      <c r="C861" s="28" t="n">
        <v>2.4129</v>
      </c>
      <c r="D861" s="28" t="n">
        <v>2.8254</v>
      </c>
      <c r="E861" s="28" t="n">
        <v>2.5579</v>
      </c>
      <c r="F861" s="28" t="n">
        <v>2.4854</v>
      </c>
      <c r="G861" s="28" t="n">
        <v>2.4754</v>
      </c>
      <c r="H861" s="28" t="n">
        <v>2.5854</v>
      </c>
      <c r="I861" s="28" t="n">
        <v>2.6529</v>
      </c>
      <c r="J861" s="28" t="n">
        <v>2.7629</v>
      </c>
      <c r="K861" s="28" t="n">
        <v>2.7404</v>
      </c>
      <c r="L861" s="28" t="n">
        <v>2.9454</v>
      </c>
      <c r="M861" s="28" t="n">
        <v>3.4904</v>
      </c>
      <c r="N861" s="28" t="n">
        <v>2.5729</v>
      </c>
      <c r="O861" s="28" t="n">
        <v>2.7304</v>
      </c>
      <c r="Q861" s="28" t="n">
        <v>2.49528571428571</v>
      </c>
      <c r="R861" s="28" t="n">
        <v>2.19778571428571</v>
      </c>
      <c r="S861" s="28" t="n">
        <v>2.54153571428571</v>
      </c>
      <c r="T861" s="28" t="n">
        <v>2.38028571428571</v>
      </c>
      <c r="U861" s="28" t="n">
        <v>2.29528571428571</v>
      </c>
      <c r="V861" s="28" t="n">
        <v>2.21028571428571</v>
      </c>
      <c r="W861" s="28" t="n">
        <v>2.39028571428571</v>
      </c>
      <c r="X861" s="28" t="n">
        <v>2.50778571428571</v>
      </c>
      <c r="Y861" s="28" t="n">
        <v>2.60778571428571</v>
      </c>
      <c r="Z861" s="28" t="n">
        <v>2.20028571428571</v>
      </c>
      <c r="AA861" s="28" t="n">
        <v>2.63653571428571</v>
      </c>
      <c r="AB861" s="28" t="n">
        <v>2.74278571428571</v>
      </c>
      <c r="AC861" s="28" t="n">
        <v>2.41778571428571</v>
      </c>
      <c r="AD861" s="28" t="n">
        <v>2.40028571428571</v>
      </c>
    </row>
    <row r="862" customFormat="false" ht="12.75" hidden="false" customHeight="false" outlineLevel="0" collapsed="false">
      <c r="A862" s="56" t="n">
        <v>36545</v>
      </c>
      <c r="B862" s="28" t="n">
        <v>2.7332</v>
      </c>
      <c r="C862" s="28" t="n">
        <v>2.4632</v>
      </c>
      <c r="D862" s="28" t="n">
        <v>2.8707</v>
      </c>
      <c r="E862" s="28" t="n">
        <v>2.6032</v>
      </c>
      <c r="F862" s="28" t="n">
        <v>2.5232</v>
      </c>
      <c r="G862" s="28" t="n">
        <v>2.5132</v>
      </c>
      <c r="H862" s="28" t="n">
        <v>2.6257</v>
      </c>
      <c r="I862" s="28" t="n">
        <v>2.6957</v>
      </c>
      <c r="J862" s="28" t="n">
        <v>2.8107</v>
      </c>
      <c r="K862" s="28" t="n">
        <v>2.7782</v>
      </c>
      <c r="L862" s="28" t="n">
        <v>2.9882</v>
      </c>
      <c r="M862" s="28" t="n">
        <v>3.5332</v>
      </c>
      <c r="N862" s="28" t="n">
        <v>2.6132</v>
      </c>
      <c r="O862" s="28" t="n">
        <v>2.7732</v>
      </c>
      <c r="Q862" s="28" t="n">
        <v>2.59585714285714</v>
      </c>
      <c r="R862" s="28" t="n">
        <v>2.29085714285714</v>
      </c>
      <c r="S862" s="28" t="n">
        <v>2.64335714285714</v>
      </c>
      <c r="T862" s="28" t="n">
        <v>2.47835714285714</v>
      </c>
      <c r="U862" s="28" t="n">
        <v>2.38585714285714</v>
      </c>
      <c r="V862" s="28" t="n">
        <v>2.31085714285714</v>
      </c>
      <c r="W862" s="28" t="n">
        <v>2.48960714285714</v>
      </c>
      <c r="X862" s="28" t="n">
        <v>2.60835714285714</v>
      </c>
      <c r="Y862" s="28" t="n">
        <v>2.70085714285714</v>
      </c>
      <c r="Z862" s="28" t="n">
        <v>2.29585714285714</v>
      </c>
      <c r="AA862" s="28" t="n">
        <v>2.73585714285714</v>
      </c>
      <c r="AB862" s="28" t="n">
        <v>2.84335714285714</v>
      </c>
      <c r="AC862" s="28" t="n">
        <v>2.51585714285714</v>
      </c>
      <c r="AD862" s="28" t="n">
        <v>2.48335714285714</v>
      </c>
    </row>
    <row r="863" customFormat="false" ht="12.75" hidden="false" customHeight="false" outlineLevel="0" collapsed="false">
      <c r="A863" s="56" t="n">
        <v>36546</v>
      </c>
      <c r="B863" s="28" t="n">
        <v>2.7178</v>
      </c>
      <c r="C863" s="28" t="n">
        <v>2.4478</v>
      </c>
      <c r="D863" s="28" t="n">
        <v>2.8503</v>
      </c>
      <c r="E863" s="28" t="n">
        <v>2.5803</v>
      </c>
      <c r="F863" s="28" t="n">
        <v>2.5178</v>
      </c>
      <c r="G863" s="28" t="n">
        <v>2.5103</v>
      </c>
      <c r="H863" s="28" t="n">
        <v>2.6103</v>
      </c>
      <c r="I863" s="28" t="n">
        <v>2.6803</v>
      </c>
      <c r="J863" s="28" t="n">
        <v>2.7978</v>
      </c>
      <c r="K863" s="28" t="n">
        <v>2.7628</v>
      </c>
      <c r="L863" s="28" t="n">
        <v>2.9778</v>
      </c>
      <c r="M863" s="28" t="n">
        <v>3.5678</v>
      </c>
      <c r="N863" s="28" t="n">
        <v>2.6003</v>
      </c>
      <c r="O863" s="28" t="n">
        <v>2.7578</v>
      </c>
      <c r="Q863" s="28" t="n">
        <v>2.528</v>
      </c>
      <c r="R863" s="28" t="n">
        <v>2.223</v>
      </c>
      <c r="S863" s="28" t="n">
        <v>2.5755</v>
      </c>
      <c r="T863" s="28" t="n">
        <v>2.408</v>
      </c>
      <c r="U863" s="28" t="n">
        <v>2.3255</v>
      </c>
      <c r="V863" s="28" t="n">
        <v>2.2455</v>
      </c>
      <c r="W863" s="28" t="n">
        <v>2.423</v>
      </c>
      <c r="X863" s="28" t="n">
        <v>2.5405</v>
      </c>
      <c r="Y863" s="28" t="n">
        <v>2.643</v>
      </c>
      <c r="Z863" s="28" t="n">
        <v>2.228</v>
      </c>
      <c r="AA863" s="28" t="n">
        <v>2.6705</v>
      </c>
      <c r="AB863" s="28" t="n">
        <v>2.793</v>
      </c>
      <c r="AC863" s="28" t="n">
        <v>2.448</v>
      </c>
      <c r="AD863" s="28" t="n">
        <v>2.4155</v>
      </c>
    </row>
    <row r="864" customFormat="false" ht="12.75" hidden="false" customHeight="false" outlineLevel="0" collapsed="false">
      <c r="A864" s="56" t="n">
        <v>36549</v>
      </c>
      <c r="B864" s="28" t="n">
        <v>2.718</v>
      </c>
      <c r="C864" s="28" t="n">
        <v>2.4505</v>
      </c>
      <c r="D864" s="28" t="n">
        <v>2.853</v>
      </c>
      <c r="E864" s="28" t="n">
        <v>2.583</v>
      </c>
      <c r="F864" s="28" t="n">
        <v>2.518</v>
      </c>
      <c r="G864" s="28" t="n">
        <v>2.508</v>
      </c>
      <c r="H864" s="28" t="n">
        <v>2.61175</v>
      </c>
      <c r="I864" s="28" t="n">
        <v>2.6805</v>
      </c>
      <c r="J864" s="28" t="n">
        <v>2.798</v>
      </c>
      <c r="K864" s="28" t="n">
        <v>2.773</v>
      </c>
      <c r="L864" s="28" t="n">
        <v>2.978</v>
      </c>
      <c r="M864" s="28" t="n">
        <v>3.573</v>
      </c>
      <c r="N864" s="28" t="n">
        <v>2.603</v>
      </c>
      <c r="O864" s="28" t="n">
        <v>2.758</v>
      </c>
      <c r="Q864" s="28" t="n">
        <v>2.53271428571429</v>
      </c>
      <c r="R864" s="28" t="n">
        <v>2.23771428571429</v>
      </c>
      <c r="S864" s="28" t="n">
        <v>2.58021428571429</v>
      </c>
      <c r="T864" s="28" t="n">
        <v>2.41271428571429</v>
      </c>
      <c r="U864" s="28" t="n">
        <v>2.31771428571429</v>
      </c>
      <c r="V864" s="28" t="n">
        <v>2.24771428571429</v>
      </c>
      <c r="W864" s="28" t="n">
        <v>2.42646428571429</v>
      </c>
      <c r="X864" s="28" t="n">
        <v>2.54396428571429</v>
      </c>
      <c r="Y864" s="28" t="n">
        <v>2.64021428571429</v>
      </c>
      <c r="Z864" s="28" t="n">
        <v>2.23271428571429</v>
      </c>
      <c r="AA864" s="28" t="n">
        <v>2.67271428571429</v>
      </c>
      <c r="AB864" s="28" t="n">
        <v>2.79271428571429</v>
      </c>
      <c r="AC864" s="28" t="n">
        <v>2.45271428571429</v>
      </c>
      <c r="AD864" s="28" t="n">
        <v>2.42271428571429</v>
      </c>
    </row>
    <row r="865" customFormat="false" ht="12.75" hidden="false" customHeight="false" outlineLevel="0" collapsed="false">
      <c r="A865" s="56" t="n">
        <v>36550</v>
      </c>
      <c r="B865" s="28" t="n">
        <v>2.7244</v>
      </c>
      <c r="C865" s="28" t="n">
        <v>2.4569</v>
      </c>
      <c r="D865" s="28" t="n">
        <v>2.8569</v>
      </c>
      <c r="E865" s="28" t="n">
        <v>2.5894</v>
      </c>
      <c r="F865" s="28" t="n">
        <v>2.5144</v>
      </c>
      <c r="G865" s="28" t="n">
        <v>2.5044</v>
      </c>
      <c r="H865" s="28" t="n">
        <v>2.6169</v>
      </c>
      <c r="I865" s="28" t="n">
        <v>2.6869</v>
      </c>
      <c r="J865" s="28" t="n">
        <v>2.8044</v>
      </c>
      <c r="K865" s="28" t="n">
        <v>2.7794</v>
      </c>
      <c r="L865" s="28" t="n">
        <v>2.9844</v>
      </c>
      <c r="M865" s="28" t="n">
        <v>3.5944</v>
      </c>
      <c r="N865" s="28" t="n">
        <v>2.6044</v>
      </c>
      <c r="O865" s="28" t="n">
        <v>2.7644</v>
      </c>
      <c r="Q865" s="28" t="n">
        <v>2.55957142857143</v>
      </c>
      <c r="R865" s="28" t="n">
        <v>2.25957142857143</v>
      </c>
      <c r="S865" s="28" t="n">
        <v>2.60832142857143</v>
      </c>
      <c r="T865" s="28" t="n">
        <v>2.43707142857143</v>
      </c>
      <c r="U865" s="28" t="n">
        <v>2.34957142857143</v>
      </c>
      <c r="V865" s="28" t="n">
        <v>2.26957142857143</v>
      </c>
      <c r="W865" s="28" t="n">
        <v>2.45332142857143</v>
      </c>
      <c r="X865" s="28" t="n">
        <v>2.56957142857143</v>
      </c>
      <c r="Y865" s="28" t="n">
        <v>2.66457142857143</v>
      </c>
      <c r="Z865" s="28" t="n">
        <v>2.25957142857143</v>
      </c>
      <c r="AA865" s="28" t="n">
        <v>2.69957142857143</v>
      </c>
      <c r="AB865" s="28" t="n">
        <v>2.82707142857143</v>
      </c>
      <c r="AC865" s="28" t="n">
        <v>2.48207142857143</v>
      </c>
      <c r="AD865" s="28" t="n">
        <v>2.45457142857143</v>
      </c>
    </row>
    <row r="866" customFormat="false" ht="12.75" hidden="false" customHeight="false" outlineLevel="0" collapsed="false">
      <c r="A866" s="56" t="n">
        <v>36551</v>
      </c>
      <c r="B866" s="28" t="n">
        <v>2.7006</v>
      </c>
      <c r="C866" s="28" t="n">
        <v>2.4331</v>
      </c>
      <c r="D866" s="28" t="n">
        <v>2.8306</v>
      </c>
      <c r="E866" s="28" t="n">
        <v>2.5656</v>
      </c>
      <c r="F866" s="28" t="n">
        <v>2.4856</v>
      </c>
      <c r="G866" s="28" t="n">
        <v>2.4806</v>
      </c>
      <c r="H866" s="28" t="n">
        <v>2.5956</v>
      </c>
      <c r="I866" s="28" t="n">
        <v>2.6631</v>
      </c>
      <c r="J866" s="28" t="n">
        <v>2.7756</v>
      </c>
      <c r="K866" s="28" t="n">
        <v>2.7506</v>
      </c>
      <c r="L866" s="28" t="n">
        <v>2.9606</v>
      </c>
      <c r="M866" s="28" t="n">
        <v>3.5706</v>
      </c>
      <c r="N866" s="28" t="n">
        <v>2.5806</v>
      </c>
      <c r="O866" s="28" t="n">
        <v>2.7456</v>
      </c>
      <c r="Q866" s="28" t="n">
        <v>2.50214285714286</v>
      </c>
      <c r="R866" s="28" t="n">
        <v>2.19464285714286</v>
      </c>
      <c r="S866" s="28" t="n">
        <v>2.55214285714286</v>
      </c>
      <c r="T866" s="28" t="n">
        <v>2.38214285714286</v>
      </c>
      <c r="U866" s="28" t="n">
        <v>2.29214285714286</v>
      </c>
      <c r="V866" s="28" t="n">
        <v>2.21214285714286</v>
      </c>
      <c r="W866" s="28" t="n">
        <v>2.39714285714286</v>
      </c>
      <c r="X866" s="28" t="n">
        <v>2.51214285714286</v>
      </c>
      <c r="Y866" s="28" t="n">
        <v>2.61964285714286</v>
      </c>
      <c r="Z866" s="28" t="n">
        <v>2.19714285714286</v>
      </c>
      <c r="AA866" s="28" t="n">
        <v>2.64464285714286</v>
      </c>
      <c r="AB866" s="28" t="n">
        <v>2.76964285714286</v>
      </c>
      <c r="AC866" s="28" t="n">
        <v>2.42214285714286</v>
      </c>
      <c r="AD866" s="28" t="n">
        <v>2.39714285714286</v>
      </c>
    </row>
    <row r="867" customFormat="false" ht="12.75" hidden="false" customHeight="false" outlineLevel="0" collapsed="false">
      <c r="A867" s="56" t="n">
        <v>36552</v>
      </c>
      <c r="B867" s="28" t="n">
        <v>2.693</v>
      </c>
      <c r="C867" s="28" t="n">
        <v>2.4205</v>
      </c>
      <c r="D867" s="28" t="n">
        <v>2.823</v>
      </c>
      <c r="E867" s="28" t="n">
        <v>2.558</v>
      </c>
      <c r="F867" s="28" t="n">
        <v>2.478</v>
      </c>
      <c r="G867" s="28" t="n">
        <v>2.473</v>
      </c>
      <c r="H867" s="28" t="n">
        <v>2.588</v>
      </c>
      <c r="I867" s="28" t="n">
        <v>2.65675</v>
      </c>
      <c r="J867" s="28" t="n">
        <v>2.768</v>
      </c>
      <c r="K867" s="28" t="n">
        <v>2.743</v>
      </c>
      <c r="L867" s="28" t="n">
        <v>2.953</v>
      </c>
      <c r="M867" s="28" t="n">
        <v>3.563</v>
      </c>
      <c r="N867" s="28" t="n">
        <v>2.573</v>
      </c>
      <c r="O867" s="28" t="n">
        <v>2.738</v>
      </c>
      <c r="Q867" s="28" t="n">
        <v>2.51971428571429</v>
      </c>
      <c r="R867" s="28" t="n">
        <v>2.20471428571429</v>
      </c>
      <c r="S867" s="28" t="n">
        <v>2.56596428571429</v>
      </c>
      <c r="T867" s="28" t="n">
        <v>2.39971428571429</v>
      </c>
      <c r="U867" s="28" t="n">
        <v>2.30971428571429</v>
      </c>
      <c r="V867" s="28" t="n">
        <v>2.22971428571429</v>
      </c>
      <c r="W867" s="28" t="n">
        <v>2.41471428571429</v>
      </c>
      <c r="X867" s="28" t="n">
        <v>2.52971428571429</v>
      </c>
      <c r="Y867" s="28" t="n">
        <v>2.63721428571429</v>
      </c>
      <c r="Z867" s="28" t="n">
        <v>2.21471428571429</v>
      </c>
      <c r="AA867" s="28" t="n">
        <v>2.66346428571429</v>
      </c>
      <c r="AB867" s="28" t="n">
        <v>2.78471428571429</v>
      </c>
      <c r="AC867" s="28" t="n">
        <v>2.43971428571429</v>
      </c>
      <c r="AD867" s="28" t="n">
        <v>2.41471428571429</v>
      </c>
    </row>
    <row r="868" customFormat="false" ht="12.75" hidden="false" customHeight="false" outlineLevel="0" collapsed="false">
      <c r="A868" s="56" t="n">
        <v>36553</v>
      </c>
      <c r="B868" s="28" t="n">
        <v>2.7038</v>
      </c>
      <c r="C868" s="28" t="n">
        <v>2.4313</v>
      </c>
      <c r="D868" s="28" t="n">
        <v>2.8238</v>
      </c>
      <c r="E868" s="28" t="n">
        <v>2.5688</v>
      </c>
      <c r="F868" s="28" t="n">
        <v>2.4888</v>
      </c>
      <c r="G868" s="28" t="n">
        <v>2.4788</v>
      </c>
      <c r="H868" s="28" t="n">
        <v>2.5988</v>
      </c>
      <c r="I868" s="28" t="n">
        <v>2.6638</v>
      </c>
      <c r="J868" s="28" t="n">
        <v>2.7788</v>
      </c>
      <c r="K868" s="28" t="n">
        <v>2.7313</v>
      </c>
      <c r="L868" s="28" t="n">
        <v>2.9488</v>
      </c>
      <c r="M868" s="28" t="n">
        <v>3.5738</v>
      </c>
      <c r="N868" s="28" t="n">
        <v>2.5838</v>
      </c>
      <c r="O868" s="28" t="n">
        <v>2.7488</v>
      </c>
      <c r="Q868" s="28" t="n">
        <v>2.52128571428571</v>
      </c>
      <c r="R868" s="28" t="n">
        <v>2.20628571428571</v>
      </c>
      <c r="S868" s="28" t="n">
        <v>2.56753571428571</v>
      </c>
      <c r="T868" s="28" t="n">
        <v>2.39628571428571</v>
      </c>
      <c r="U868" s="28" t="n">
        <v>2.29628571428571</v>
      </c>
      <c r="V868" s="28" t="n">
        <v>2.22128571428571</v>
      </c>
      <c r="W868" s="28" t="n">
        <v>2.41628571428571</v>
      </c>
      <c r="X868" s="28" t="n">
        <v>2.52878571428571</v>
      </c>
      <c r="Y868" s="28" t="n">
        <v>2.63128571428571</v>
      </c>
      <c r="Z868" s="28" t="n">
        <v>2.20628571428571</v>
      </c>
      <c r="AA868" s="28" t="n">
        <v>2.66378571428571</v>
      </c>
      <c r="AB868" s="28" t="n">
        <v>2.79378571428571</v>
      </c>
      <c r="AC868" s="28" t="n">
        <v>2.44128571428571</v>
      </c>
      <c r="AD868" s="28" t="n">
        <v>2.39628571428571</v>
      </c>
    </row>
    <row r="869" customFormat="false" ht="12.75" hidden="false" customHeight="false" outlineLevel="0" collapsed="false">
      <c r="A869" s="56" t="n">
        <v>36556</v>
      </c>
      <c r="B869" s="28" t="n">
        <v>2.7352</v>
      </c>
      <c r="C869" s="28" t="n">
        <v>2.4502</v>
      </c>
      <c r="D869" s="28" t="n">
        <v>2.8552</v>
      </c>
      <c r="E869" s="28" t="n">
        <v>2.5977</v>
      </c>
      <c r="F869" s="28" t="n">
        <v>2.5227</v>
      </c>
      <c r="G869" s="28" t="n">
        <v>2.5127</v>
      </c>
      <c r="H869" s="28" t="n">
        <v>2.6277</v>
      </c>
      <c r="I869" s="28" t="n">
        <v>2.6952</v>
      </c>
      <c r="J869" s="28" t="n">
        <v>2.8152</v>
      </c>
      <c r="K869" s="28" t="n">
        <v>2.7627</v>
      </c>
      <c r="L869" s="28" t="n">
        <v>2.9802</v>
      </c>
      <c r="M869" s="28" t="n">
        <v>3.6052</v>
      </c>
      <c r="N869" s="28" t="n">
        <v>2.6127</v>
      </c>
      <c r="O869" s="28" t="n">
        <v>2.7802</v>
      </c>
      <c r="Q869" s="28" t="n">
        <v>2.57685714285714</v>
      </c>
      <c r="R869" s="28" t="n">
        <v>2.24685714285714</v>
      </c>
      <c r="S869" s="28" t="n">
        <v>2.62310714285714</v>
      </c>
      <c r="T869" s="28" t="n">
        <v>2.45685714285714</v>
      </c>
      <c r="U869" s="28" t="n">
        <v>2.34685714285714</v>
      </c>
      <c r="V869" s="28" t="n">
        <v>2.27685714285714</v>
      </c>
      <c r="W869" s="28" t="n">
        <v>2.46435714285714</v>
      </c>
      <c r="X869" s="28" t="n">
        <v>2.58435714285714</v>
      </c>
      <c r="Y869" s="28" t="n">
        <v>2.68685714285714</v>
      </c>
      <c r="Z869" s="28" t="n">
        <v>2.26185714285714</v>
      </c>
      <c r="AA869" s="28" t="n">
        <v>2.71935714285714</v>
      </c>
      <c r="AB869" s="28" t="n">
        <v>2.84935714285714</v>
      </c>
      <c r="AC869" s="28" t="n">
        <v>2.49435714285714</v>
      </c>
      <c r="AD869" s="28" t="n">
        <v>2.45185714285714</v>
      </c>
    </row>
    <row r="870" customFormat="false" ht="12.75" hidden="false" customHeight="false" outlineLevel="0" collapsed="false">
      <c r="A870" s="56" t="n">
        <v>36557</v>
      </c>
      <c r="B870" s="28" t="n">
        <v>2.7338</v>
      </c>
      <c r="C870" s="28" t="n">
        <v>2.4588</v>
      </c>
      <c r="D870" s="28" t="n">
        <v>2.8513</v>
      </c>
      <c r="E870" s="28" t="n">
        <v>2.6013</v>
      </c>
      <c r="F870" s="28" t="n">
        <v>2.5188</v>
      </c>
      <c r="G870" s="28" t="n">
        <v>2.5088</v>
      </c>
      <c r="H870" s="28" t="n">
        <v>2.6288</v>
      </c>
      <c r="I870" s="28" t="n">
        <v>2.6963</v>
      </c>
      <c r="J870" s="28" t="n">
        <v>2.8138</v>
      </c>
      <c r="K870" s="28" t="n">
        <v>2.7713</v>
      </c>
      <c r="L870" s="28" t="n">
        <v>2.9863</v>
      </c>
      <c r="M870" s="28" t="n">
        <v>3.6438</v>
      </c>
      <c r="N870" s="28" t="n">
        <v>2.6138</v>
      </c>
      <c r="O870" s="28" t="n">
        <v>2.7788</v>
      </c>
      <c r="Q870" s="28" t="n">
        <v>2.582</v>
      </c>
      <c r="R870" s="28" t="n">
        <v>2.267</v>
      </c>
      <c r="S870" s="28" t="n">
        <v>2.632</v>
      </c>
      <c r="T870" s="28" t="n">
        <v>2.457</v>
      </c>
      <c r="U870" s="28" t="n">
        <v>2.352</v>
      </c>
      <c r="V870" s="28" t="n">
        <v>2.282</v>
      </c>
      <c r="W870" s="28" t="n">
        <v>2.472</v>
      </c>
      <c r="X870" s="28" t="n">
        <v>2.59325</v>
      </c>
      <c r="Y870" s="28" t="n">
        <v>2.687</v>
      </c>
      <c r="Z870" s="28" t="n">
        <v>2.2645</v>
      </c>
      <c r="AA870" s="28" t="n">
        <v>2.72575</v>
      </c>
      <c r="AB870" s="28" t="n">
        <v>2.8545</v>
      </c>
      <c r="AC870" s="28" t="n">
        <v>2.497</v>
      </c>
      <c r="AD870" s="28" t="n">
        <v>2.472</v>
      </c>
    </row>
    <row r="871" customFormat="false" ht="12.75" hidden="false" customHeight="false" outlineLevel="0" collapsed="false">
      <c r="A871" s="56" t="n">
        <v>36558</v>
      </c>
      <c r="B871" s="28" t="n">
        <v>2.7416</v>
      </c>
      <c r="C871" s="28" t="n">
        <v>2.4691</v>
      </c>
      <c r="D871" s="28" t="n">
        <v>2.8641</v>
      </c>
      <c r="E871" s="28" t="n">
        <v>2.6091</v>
      </c>
      <c r="F871" s="28" t="n">
        <v>2.5216</v>
      </c>
      <c r="G871" s="28" t="n">
        <v>2.5116</v>
      </c>
      <c r="H871" s="28" t="n">
        <v>2.6316</v>
      </c>
      <c r="I871" s="28" t="n">
        <v>2.7016</v>
      </c>
      <c r="J871" s="28" t="n">
        <v>2.81535</v>
      </c>
      <c r="K871" s="28" t="n">
        <v>2.7741</v>
      </c>
      <c r="L871" s="28" t="n">
        <v>2.9966</v>
      </c>
      <c r="M871" s="28" t="n">
        <v>3.6891</v>
      </c>
      <c r="N871" s="28" t="n">
        <v>2.6216</v>
      </c>
      <c r="O871" s="28" t="n">
        <v>2.7741</v>
      </c>
      <c r="Q871" s="28" t="n">
        <v>2.59414285714286</v>
      </c>
      <c r="R871" s="28" t="n">
        <v>2.27664285714286</v>
      </c>
      <c r="S871" s="28" t="n">
        <v>2.64664285714286</v>
      </c>
      <c r="T871" s="28" t="n">
        <v>2.46414285714286</v>
      </c>
      <c r="U871" s="28" t="n">
        <v>2.34914285714286</v>
      </c>
      <c r="V871" s="28" t="n">
        <v>2.27914285714286</v>
      </c>
      <c r="W871" s="28" t="n">
        <v>2.48164285714286</v>
      </c>
      <c r="X871" s="28" t="n">
        <v>2.60164285714286</v>
      </c>
      <c r="Y871" s="28" t="n">
        <v>2.68914285714286</v>
      </c>
      <c r="Z871" s="28" t="n">
        <v>2.27914285714286</v>
      </c>
      <c r="AA871" s="28" t="n">
        <v>2.74414285714286</v>
      </c>
      <c r="AB871" s="28" t="n">
        <v>2.87914285714286</v>
      </c>
      <c r="AC871" s="28" t="n">
        <v>2.51414285714286</v>
      </c>
      <c r="AD871" s="28" t="n">
        <v>2.47414285714286</v>
      </c>
    </row>
    <row r="872" customFormat="false" ht="12.75" hidden="false" customHeight="false" outlineLevel="0" collapsed="false">
      <c r="A872" s="56" t="n">
        <v>36559</v>
      </c>
      <c r="B872" s="28" t="n">
        <v>2.7216</v>
      </c>
      <c r="C872" s="28" t="n">
        <v>2.4516</v>
      </c>
      <c r="D872" s="28" t="n">
        <v>2.8441</v>
      </c>
      <c r="E872" s="28" t="n">
        <v>2.5916</v>
      </c>
      <c r="F872" s="28" t="n">
        <v>2.5016</v>
      </c>
      <c r="G872" s="28" t="n">
        <v>2.4891</v>
      </c>
      <c r="H872" s="28" t="n">
        <v>2.6166</v>
      </c>
      <c r="I872" s="28" t="n">
        <v>2.6816</v>
      </c>
      <c r="J872" s="28" t="n">
        <v>2.7991</v>
      </c>
      <c r="K872" s="28" t="n">
        <v>2.7541</v>
      </c>
      <c r="L872" s="28" t="n">
        <v>2.9741</v>
      </c>
      <c r="M872" s="28" t="n">
        <v>3.7466</v>
      </c>
      <c r="N872" s="28" t="n">
        <v>2.5991</v>
      </c>
      <c r="O872" s="28" t="n">
        <v>2.7541</v>
      </c>
      <c r="Q872" s="28" t="n">
        <v>2.556</v>
      </c>
      <c r="R872" s="28" t="n">
        <v>2.2385</v>
      </c>
      <c r="S872" s="28" t="n">
        <v>2.6085</v>
      </c>
      <c r="T872" s="28" t="n">
        <v>2.436</v>
      </c>
      <c r="U872" s="28" t="n">
        <v>2.3235</v>
      </c>
      <c r="V872" s="28" t="n">
        <v>2.251</v>
      </c>
      <c r="W872" s="28" t="n">
        <v>2.446</v>
      </c>
      <c r="X872" s="28" t="n">
        <v>2.5635</v>
      </c>
      <c r="Y872" s="28" t="n">
        <v>2.661</v>
      </c>
      <c r="Z872" s="28" t="n">
        <v>2.246</v>
      </c>
      <c r="AA872" s="28" t="n">
        <v>2.706</v>
      </c>
      <c r="AB872" s="28" t="n">
        <v>2.851</v>
      </c>
      <c r="AC872" s="28" t="n">
        <v>2.476</v>
      </c>
      <c r="AD872" s="28" t="n">
        <v>2.431</v>
      </c>
    </row>
    <row r="873" customFormat="false" ht="12.75" hidden="false" customHeight="false" outlineLevel="0" collapsed="false">
      <c r="A873" s="56" t="n">
        <v>36560</v>
      </c>
      <c r="B873" s="28" t="n">
        <v>2.7346</v>
      </c>
      <c r="C873" s="28" t="n">
        <v>2.4646</v>
      </c>
      <c r="D873" s="28" t="n">
        <v>2.8571</v>
      </c>
      <c r="E873" s="28" t="n">
        <v>2.5971</v>
      </c>
      <c r="F873" s="28" t="n">
        <v>2.5096</v>
      </c>
      <c r="G873" s="28" t="n">
        <v>2.4996</v>
      </c>
      <c r="H873" s="28" t="n">
        <v>2.6221</v>
      </c>
      <c r="I873" s="28" t="n">
        <v>2.6946</v>
      </c>
      <c r="J873" s="28" t="n">
        <v>2.8046</v>
      </c>
      <c r="K873" s="28" t="n">
        <v>2.7696</v>
      </c>
      <c r="L873" s="28" t="n">
        <v>2.9871</v>
      </c>
      <c r="M873" s="28" t="n">
        <v>3.7596</v>
      </c>
      <c r="N873" s="28" t="n">
        <v>2.5971</v>
      </c>
      <c r="O873" s="28" t="n">
        <v>2.7696</v>
      </c>
      <c r="Q873" s="28" t="n">
        <v>2.59414285714286</v>
      </c>
      <c r="R873" s="28" t="n">
        <v>2.27664285714286</v>
      </c>
      <c r="S873" s="28" t="n">
        <v>2.64664285714286</v>
      </c>
      <c r="T873" s="28" t="n">
        <v>2.46914285714286</v>
      </c>
      <c r="U873" s="28" t="n">
        <v>2.34914285714286</v>
      </c>
      <c r="V873" s="28" t="n">
        <v>2.26914285714286</v>
      </c>
      <c r="W873" s="28" t="n">
        <v>2.48164285714286</v>
      </c>
      <c r="X873" s="28" t="n">
        <v>2.60164285714286</v>
      </c>
      <c r="Y873" s="28" t="n">
        <v>2.68414285714286</v>
      </c>
      <c r="Z873" s="28" t="n">
        <v>2.28414285714286</v>
      </c>
      <c r="AA873" s="28" t="n">
        <v>2.74164285714286</v>
      </c>
      <c r="AB873" s="28" t="n">
        <v>2.88914285714286</v>
      </c>
      <c r="AC873" s="28" t="n">
        <v>2.51414285714286</v>
      </c>
      <c r="AD873" s="28" t="n">
        <v>2.46914285714286</v>
      </c>
    </row>
    <row r="874" customFormat="false" ht="12.75" hidden="false" customHeight="false" outlineLevel="0" collapsed="false">
      <c r="A874" s="56" t="n">
        <v>36563</v>
      </c>
      <c r="B874" s="28" t="n">
        <v>2.7242</v>
      </c>
      <c r="C874" s="28" t="n">
        <v>2.4417</v>
      </c>
      <c r="D874" s="28" t="n">
        <v>2.8442</v>
      </c>
      <c r="E874" s="28" t="n">
        <v>2.5942</v>
      </c>
      <c r="F874" s="28" t="n">
        <v>2.5142</v>
      </c>
      <c r="G874" s="28" t="n">
        <v>2.5042</v>
      </c>
      <c r="H874" s="28" t="n">
        <v>2.6117</v>
      </c>
      <c r="I874" s="28" t="n">
        <v>2.6817</v>
      </c>
      <c r="J874" s="28" t="n">
        <v>2.7992</v>
      </c>
      <c r="K874" s="28" t="n">
        <v>2.7692</v>
      </c>
      <c r="L874" s="28" t="n">
        <v>2.9792</v>
      </c>
      <c r="M874" s="28" t="n">
        <v>3.7542</v>
      </c>
      <c r="N874" s="28" t="n">
        <v>2.5967</v>
      </c>
      <c r="O874" s="28" t="n">
        <v>2.7642</v>
      </c>
      <c r="Q874" s="28" t="n">
        <v>2.52442857142857</v>
      </c>
      <c r="R874" s="28" t="n">
        <v>2.20192857142857</v>
      </c>
      <c r="S874" s="28" t="n">
        <v>2.57442857142857</v>
      </c>
      <c r="T874" s="28" t="n">
        <v>2.40442857142857</v>
      </c>
      <c r="U874" s="28" t="n">
        <v>2.29942857142857</v>
      </c>
      <c r="V874" s="28" t="n">
        <v>2.21442857142857</v>
      </c>
      <c r="W874" s="28" t="n">
        <v>2.41442857142857</v>
      </c>
      <c r="X874" s="28" t="n">
        <v>2.53192857142857</v>
      </c>
      <c r="Y874" s="28" t="n">
        <v>2.63692857142857</v>
      </c>
      <c r="Z874" s="28" t="n">
        <v>2.21442857142857</v>
      </c>
      <c r="AA874" s="28" t="n">
        <v>2.67442857142857</v>
      </c>
      <c r="AB874" s="28" t="n">
        <v>2.83942857142857</v>
      </c>
      <c r="AC874" s="28" t="n">
        <v>2.44192857142857</v>
      </c>
      <c r="AD874" s="28" t="n">
        <v>2.41192857142857</v>
      </c>
    </row>
    <row r="875" customFormat="false" ht="12.75" hidden="false" customHeight="false" outlineLevel="0" collapsed="false">
      <c r="A875" s="56" t="n">
        <v>36564</v>
      </c>
      <c r="B875" s="28" t="n">
        <v>2.7146</v>
      </c>
      <c r="C875" s="28" t="n">
        <v>2.4396</v>
      </c>
      <c r="D875" s="28" t="n">
        <v>2.8296</v>
      </c>
      <c r="E875" s="28" t="n">
        <v>2.5821</v>
      </c>
      <c r="F875" s="28" t="n">
        <v>2.5121</v>
      </c>
      <c r="G875" s="28" t="n">
        <v>2.4996</v>
      </c>
      <c r="H875" s="28" t="n">
        <v>2.6071</v>
      </c>
      <c r="I875" s="28" t="n">
        <v>2.6721</v>
      </c>
      <c r="J875" s="28" t="n">
        <v>2.7896</v>
      </c>
      <c r="K875" s="28" t="n">
        <v>2.7546</v>
      </c>
      <c r="L875" s="28" t="n">
        <v>2.9671</v>
      </c>
      <c r="M875" s="28" t="n">
        <v>3.6146</v>
      </c>
      <c r="N875" s="28" t="n">
        <v>2.5946</v>
      </c>
      <c r="O875" s="28" t="n">
        <v>2.7496</v>
      </c>
      <c r="Q875" s="28" t="n">
        <v>2.49542857142857</v>
      </c>
      <c r="R875" s="28" t="n">
        <v>2.18542857142857</v>
      </c>
      <c r="S875" s="28" t="n">
        <v>2.54542857142857</v>
      </c>
      <c r="T875" s="28" t="n">
        <v>2.37542857142857</v>
      </c>
      <c r="U875" s="28" t="n">
        <v>2.27542857142857</v>
      </c>
      <c r="V875" s="28" t="n">
        <v>2.19792857142857</v>
      </c>
      <c r="W875" s="28" t="n">
        <v>2.38542857142857</v>
      </c>
      <c r="X875" s="28" t="n">
        <v>2.50542857142857</v>
      </c>
      <c r="Y875" s="28" t="n">
        <v>2.60042857142857</v>
      </c>
      <c r="Z875" s="28" t="n">
        <v>2.17792857142857</v>
      </c>
      <c r="AA875" s="28" t="n">
        <v>2.64042857142857</v>
      </c>
      <c r="AB875" s="28" t="n">
        <v>2.78292857142857</v>
      </c>
      <c r="AC875" s="28" t="n">
        <v>2.41542857142857</v>
      </c>
      <c r="AD875" s="28" t="n">
        <v>2.38042857142857</v>
      </c>
    </row>
    <row r="876" customFormat="false" ht="12.75" hidden="false" customHeight="false" outlineLevel="0" collapsed="false">
      <c r="A876" s="56" t="n">
        <v>36565</v>
      </c>
      <c r="B876" s="28" t="n">
        <v>2.7418</v>
      </c>
      <c r="C876" s="28" t="n">
        <v>2.4668</v>
      </c>
      <c r="D876" s="28" t="n">
        <v>2.8543</v>
      </c>
      <c r="E876" s="28" t="n">
        <v>2.6068</v>
      </c>
      <c r="F876" s="28" t="n">
        <v>2.5318</v>
      </c>
      <c r="G876" s="28" t="n">
        <v>2.5143</v>
      </c>
      <c r="H876" s="28" t="n">
        <v>2.6343</v>
      </c>
      <c r="I876" s="28" t="n">
        <v>2.6943</v>
      </c>
      <c r="J876" s="28" t="n">
        <v>2.8193</v>
      </c>
      <c r="K876" s="28" t="n">
        <v>2.7868</v>
      </c>
      <c r="L876" s="28" t="n">
        <v>2.9943</v>
      </c>
      <c r="M876" s="28" t="n">
        <v>3.6418</v>
      </c>
      <c r="N876" s="28" t="n">
        <v>2.6168</v>
      </c>
      <c r="O876" s="28" t="n">
        <v>2.7843</v>
      </c>
      <c r="Q876" s="28" t="n">
        <v>2.52971428571429</v>
      </c>
      <c r="R876" s="28" t="n">
        <v>2.22221428571429</v>
      </c>
      <c r="S876" s="28" t="n">
        <v>2.58221428571429</v>
      </c>
      <c r="T876" s="28" t="n">
        <v>2.40721428571429</v>
      </c>
      <c r="U876" s="28" t="n">
        <v>2.31221428571429</v>
      </c>
      <c r="V876" s="28" t="n">
        <v>2.23471428571429</v>
      </c>
      <c r="W876" s="28" t="n">
        <v>2.41971428571429</v>
      </c>
      <c r="X876" s="28" t="n">
        <v>2.53971428571429</v>
      </c>
      <c r="Y876" s="28" t="n">
        <v>2.63471428571429</v>
      </c>
      <c r="Z876" s="28" t="n">
        <v>2.22221428571429</v>
      </c>
      <c r="AA876" s="28" t="n">
        <v>2.68221428571429</v>
      </c>
      <c r="AB876" s="28" t="n">
        <v>2.81471428571429</v>
      </c>
      <c r="AC876" s="28" t="n">
        <v>2.44471428571429</v>
      </c>
      <c r="AD876" s="28" t="n">
        <v>2.41971428571429</v>
      </c>
    </row>
    <row r="877" customFormat="false" ht="12.75" hidden="false" customHeight="false" outlineLevel="0" collapsed="false">
      <c r="A877" s="56" t="n">
        <v>36566</v>
      </c>
      <c r="B877" s="28" t="n">
        <v>2.8056</v>
      </c>
      <c r="C877" s="28" t="n">
        <v>2.5306</v>
      </c>
      <c r="D877" s="28" t="n">
        <v>2.9231</v>
      </c>
      <c r="E877" s="28" t="n">
        <v>2.6606</v>
      </c>
      <c r="F877" s="28" t="n">
        <v>2.5656</v>
      </c>
      <c r="G877" s="28" t="n">
        <v>2.5706</v>
      </c>
      <c r="H877" s="28" t="n">
        <v>2.6956</v>
      </c>
      <c r="I877" s="28" t="n">
        <v>2.7556</v>
      </c>
      <c r="J877" s="28" t="n">
        <v>2.8681</v>
      </c>
      <c r="K877" s="28" t="n">
        <v>2.8481</v>
      </c>
      <c r="L877" s="28" t="n">
        <v>3.0581</v>
      </c>
      <c r="M877" s="28" t="n">
        <v>3.7906</v>
      </c>
      <c r="N877" s="28" t="n">
        <v>2.6806</v>
      </c>
      <c r="O877" s="28" t="n">
        <v>2.8356</v>
      </c>
      <c r="Q877" s="28" t="n">
        <v>2.59657142857143</v>
      </c>
      <c r="R877" s="28" t="n">
        <v>2.28657142857143</v>
      </c>
      <c r="S877" s="28" t="n">
        <v>2.65407142857143</v>
      </c>
      <c r="T877" s="28" t="n">
        <v>2.47157142857143</v>
      </c>
      <c r="U877" s="28" t="n">
        <v>2.35907142857143</v>
      </c>
      <c r="V877" s="28" t="n">
        <v>2.28657142857143</v>
      </c>
      <c r="W877" s="28" t="n">
        <v>2.48407142857143</v>
      </c>
      <c r="X877" s="28" t="n">
        <v>2.60407142857143</v>
      </c>
      <c r="Y877" s="28" t="n">
        <v>2.69657142857143</v>
      </c>
      <c r="Z877" s="28" t="n">
        <v>2.28657142857143</v>
      </c>
      <c r="AA877" s="28" t="n">
        <v>2.75907142857143</v>
      </c>
      <c r="AB877" s="28" t="n">
        <v>2.89407142857143</v>
      </c>
      <c r="AC877" s="28" t="n">
        <v>2.50907142857143</v>
      </c>
      <c r="AD877" s="28" t="n">
        <v>2.46407142857143</v>
      </c>
    </row>
    <row r="878" customFormat="false" ht="12.75" hidden="false" customHeight="false" outlineLevel="0" collapsed="false">
      <c r="A878" s="56" t="n">
        <v>36567</v>
      </c>
      <c r="B878" s="28" t="n">
        <v>2.8256</v>
      </c>
      <c r="C878" s="28" t="n">
        <v>2.5531</v>
      </c>
      <c r="D878" s="28" t="n">
        <v>2.9406</v>
      </c>
      <c r="E878" s="28" t="n">
        <v>2.6806</v>
      </c>
      <c r="F878" s="28" t="n">
        <v>2.6056</v>
      </c>
      <c r="G878" s="28" t="n">
        <v>2.5956</v>
      </c>
      <c r="H878" s="28" t="n">
        <v>2.7156</v>
      </c>
      <c r="I878" s="28" t="n">
        <v>2.7756</v>
      </c>
      <c r="J878" s="28" t="n">
        <v>2.8831</v>
      </c>
      <c r="K878" s="28" t="n">
        <v>2.8656</v>
      </c>
      <c r="L878" s="28" t="n">
        <v>3.0856</v>
      </c>
      <c r="M878" s="28" t="n">
        <v>3.8156</v>
      </c>
      <c r="N878" s="28" t="n">
        <v>2.7006</v>
      </c>
      <c r="O878" s="28" t="n">
        <v>2.8431</v>
      </c>
      <c r="Q878" s="28" t="n">
        <v>2.611</v>
      </c>
      <c r="R878" s="28" t="n">
        <v>2.306</v>
      </c>
      <c r="S878" s="28" t="n">
        <v>2.6685</v>
      </c>
      <c r="T878" s="28" t="n">
        <v>2.4885</v>
      </c>
      <c r="U878" s="28" t="n">
        <v>2.386</v>
      </c>
      <c r="V878" s="28" t="n">
        <v>2.306</v>
      </c>
      <c r="W878" s="28" t="n">
        <v>2.501</v>
      </c>
      <c r="X878" s="28" t="n">
        <v>2.6185</v>
      </c>
      <c r="Y878" s="28" t="n">
        <v>2.7035</v>
      </c>
      <c r="Z878" s="28" t="n">
        <v>2.301</v>
      </c>
      <c r="AA878" s="28" t="n">
        <v>2.776</v>
      </c>
      <c r="AB878" s="28" t="n">
        <v>2.9085</v>
      </c>
      <c r="AC878" s="28" t="n">
        <v>2.526</v>
      </c>
      <c r="AD878" s="28" t="n">
        <v>2.481</v>
      </c>
    </row>
    <row r="879" customFormat="false" ht="12.75" hidden="false" customHeight="false" outlineLevel="0" collapsed="false">
      <c r="A879" s="56" t="n">
        <v>36570</v>
      </c>
      <c r="B879" s="28" t="n">
        <v>2.8212</v>
      </c>
      <c r="C879" s="28" t="n">
        <v>2.5462</v>
      </c>
      <c r="D879" s="28" t="n">
        <v>2.9362</v>
      </c>
      <c r="E879" s="28" t="n">
        <v>2.6787</v>
      </c>
      <c r="F879" s="28" t="n">
        <v>2.6012</v>
      </c>
      <c r="G879" s="28" t="n">
        <v>2.5862</v>
      </c>
      <c r="H879" s="28" t="n">
        <v>2.7112</v>
      </c>
      <c r="I879" s="28" t="n">
        <v>2.7737</v>
      </c>
      <c r="J879" s="28" t="n">
        <v>2.8812</v>
      </c>
      <c r="K879" s="28" t="n">
        <v>2.8712</v>
      </c>
      <c r="L879" s="28" t="n">
        <v>3.0762</v>
      </c>
      <c r="M879" s="28" t="n">
        <v>3.8012</v>
      </c>
      <c r="N879" s="28" t="n">
        <v>2.6987</v>
      </c>
      <c r="O879" s="28" t="n">
        <v>2.8412</v>
      </c>
      <c r="Q879" s="28" t="n">
        <v>2.59671428571429</v>
      </c>
      <c r="R879" s="28" t="n">
        <v>2.28171428571429</v>
      </c>
      <c r="S879" s="28" t="n">
        <v>2.64671428571429</v>
      </c>
      <c r="T879" s="28" t="n">
        <v>2.47171428571429</v>
      </c>
      <c r="U879" s="28" t="n">
        <v>2.37171428571429</v>
      </c>
      <c r="V879" s="28" t="n">
        <v>2.29671428571429</v>
      </c>
      <c r="W879" s="28" t="n">
        <v>2.48671428571429</v>
      </c>
      <c r="X879" s="28" t="n">
        <v>2.60421428571429</v>
      </c>
      <c r="Y879" s="28" t="n">
        <v>2.69171428571429</v>
      </c>
      <c r="Z879" s="28" t="n">
        <v>2.29171428571429</v>
      </c>
      <c r="AA879" s="28" t="n">
        <v>2.75171428571429</v>
      </c>
      <c r="AB879" s="28" t="n">
        <v>2.88671428571429</v>
      </c>
      <c r="AC879" s="28" t="n">
        <v>2.51171428571429</v>
      </c>
      <c r="AD879" s="28" t="n">
        <v>2.46421428571429</v>
      </c>
    </row>
    <row r="880" customFormat="false" ht="12.75" hidden="false" customHeight="false" outlineLevel="0" collapsed="false">
      <c r="A880" s="56" t="n">
        <v>36571</v>
      </c>
      <c r="B880" s="28" t="n">
        <v>2.8626</v>
      </c>
      <c r="C880" s="28" t="n">
        <v>2.5851</v>
      </c>
      <c r="D880" s="28" t="n">
        <v>2.9776</v>
      </c>
      <c r="E880" s="28" t="n">
        <v>2.7101</v>
      </c>
      <c r="F880" s="28" t="n">
        <v>2.6326</v>
      </c>
      <c r="G880" s="28" t="n">
        <v>2.6176</v>
      </c>
      <c r="H880" s="28" t="n">
        <v>2.7526</v>
      </c>
      <c r="I880" s="28" t="n">
        <v>2.8151</v>
      </c>
      <c r="J880" s="28" t="n">
        <v>2.9076</v>
      </c>
      <c r="K880" s="28" t="n">
        <v>2.9151</v>
      </c>
      <c r="L880" s="28" t="n">
        <v>3.1151</v>
      </c>
      <c r="M880" s="28" t="n">
        <v>3.8226</v>
      </c>
      <c r="N880" s="28" t="n">
        <v>2.7351</v>
      </c>
      <c r="O880" s="28" t="n">
        <v>2.8726</v>
      </c>
      <c r="Q880" s="28" t="n">
        <v>2.65785714285714</v>
      </c>
      <c r="R880" s="28" t="n">
        <v>2.33785714285714</v>
      </c>
      <c r="S880" s="28" t="n">
        <v>2.70785714285714</v>
      </c>
      <c r="T880" s="28" t="n">
        <v>2.52785714285714</v>
      </c>
      <c r="U880" s="28" t="n">
        <v>2.42785714285714</v>
      </c>
      <c r="V880" s="28" t="n">
        <v>2.34785714285714</v>
      </c>
      <c r="W880" s="28" t="n">
        <v>2.54535714285714</v>
      </c>
      <c r="X880" s="28" t="n">
        <v>2.66535714285714</v>
      </c>
      <c r="Y880" s="28" t="n">
        <v>2.75285714285714</v>
      </c>
      <c r="Z880" s="28" t="n">
        <v>2.34785714285714</v>
      </c>
      <c r="AA880" s="28" t="n">
        <v>2.81035714285714</v>
      </c>
      <c r="AB880" s="28" t="n">
        <v>2.94785714285714</v>
      </c>
      <c r="AC880" s="28" t="n">
        <v>2.57035714285714</v>
      </c>
      <c r="AD880" s="28" t="n">
        <v>2.52785714285714</v>
      </c>
    </row>
    <row r="881" customFormat="false" ht="12.75" hidden="false" customHeight="false" outlineLevel="0" collapsed="false">
      <c r="A881" s="56" t="n">
        <v>36572</v>
      </c>
      <c r="B881" s="28" t="n">
        <v>2.841</v>
      </c>
      <c r="C881" s="28" t="n">
        <v>2.566</v>
      </c>
      <c r="D881" s="28" t="n">
        <v>2.9585</v>
      </c>
      <c r="E881" s="28" t="n">
        <v>2.691</v>
      </c>
      <c r="F881" s="28" t="n">
        <v>2.616</v>
      </c>
      <c r="G881" s="28" t="n">
        <v>2.601</v>
      </c>
      <c r="H881" s="28" t="n">
        <v>2.731</v>
      </c>
      <c r="I881" s="28" t="n">
        <v>2.796</v>
      </c>
      <c r="J881" s="28" t="n">
        <v>2.886</v>
      </c>
      <c r="K881" s="28" t="n">
        <v>2.8985</v>
      </c>
      <c r="L881" s="28" t="n">
        <v>3.091</v>
      </c>
      <c r="M881" s="28" t="n">
        <v>3.7885</v>
      </c>
      <c r="N881" s="28" t="n">
        <v>2.711</v>
      </c>
      <c r="O881" s="28" t="n">
        <v>2.841</v>
      </c>
      <c r="Q881" s="28" t="n">
        <v>2.62771428571429</v>
      </c>
      <c r="R881" s="28" t="n">
        <v>2.31271428571429</v>
      </c>
      <c r="S881" s="28" t="n">
        <v>2.68021428571429</v>
      </c>
      <c r="T881" s="28" t="n">
        <v>2.50271428571429</v>
      </c>
      <c r="U881" s="28" t="n">
        <v>2.40771428571429</v>
      </c>
      <c r="V881" s="28" t="n">
        <v>2.32521428571429</v>
      </c>
      <c r="W881" s="28" t="n">
        <v>2.51771428571429</v>
      </c>
      <c r="X881" s="28" t="n">
        <v>2.63771428571429</v>
      </c>
      <c r="Y881" s="28" t="n">
        <v>2.72521428571429</v>
      </c>
      <c r="Z881" s="28" t="n">
        <v>2.32021428571429</v>
      </c>
      <c r="AA881" s="28" t="n">
        <v>2.78021428571429</v>
      </c>
      <c r="AB881" s="28" t="n">
        <v>2.91771428571429</v>
      </c>
      <c r="AC881" s="28" t="n">
        <v>2.54021428571429</v>
      </c>
      <c r="AD881" s="28" t="n">
        <v>2.50021428571429</v>
      </c>
    </row>
    <row r="882" customFormat="false" ht="12.75" hidden="false" customHeight="false" outlineLevel="0" collapsed="false">
      <c r="A882" s="56" t="n">
        <v>36573</v>
      </c>
      <c r="B882" s="28" t="n">
        <v>2.888</v>
      </c>
      <c r="C882" s="28" t="n">
        <v>2.6205</v>
      </c>
      <c r="D882" s="28" t="n">
        <v>3.0055</v>
      </c>
      <c r="E882" s="28" t="n">
        <v>2.738</v>
      </c>
      <c r="F882" s="28" t="n">
        <v>2.6605</v>
      </c>
      <c r="G882" s="28" t="n">
        <v>2.6405</v>
      </c>
      <c r="H882" s="28" t="n">
        <v>2.778</v>
      </c>
      <c r="I882" s="28" t="n">
        <v>2.843</v>
      </c>
      <c r="J882" s="28" t="n">
        <v>2.9305</v>
      </c>
      <c r="K882" s="28" t="n">
        <v>2.953</v>
      </c>
      <c r="L882" s="28" t="n">
        <v>3.1355</v>
      </c>
      <c r="M882" s="28" t="n">
        <v>3.8505</v>
      </c>
      <c r="N882" s="28" t="n">
        <v>2.763</v>
      </c>
      <c r="O882" s="28" t="n">
        <v>2.9105</v>
      </c>
      <c r="Q882" s="28" t="n">
        <v>2.70085714285714</v>
      </c>
      <c r="R882" s="28" t="n">
        <v>2.38085714285714</v>
      </c>
      <c r="S882" s="28" t="n">
        <v>2.75335714285714</v>
      </c>
      <c r="T882" s="28" t="n">
        <v>2.57585714285714</v>
      </c>
      <c r="U882" s="28" t="n">
        <v>2.47585714285714</v>
      </c>
      <c r="V882" s="28" t="n">
        <v>2.39585714285714</v>
      </c>
      <c r="W882" s="28" t="n">
        <v>2.58835714285714</v>
      </c>
      <c r="X882" s="28" t="n">
        <v>2.71085714285714</v>
      </c>
      <c r="Y882" s="28" t="n">
        <v>2.79835714285714</v>
      </c>
      <c r="Z882" s="28" t="n">
        <v>2.38835714285714</v>
      </c>
      <c r="AA882" s="28" t="n">
        <v>2.85835714285714</v>
      </c>
      <c r="AB882" s="28" t="n">
        <v>2.99585714285714</v>
      </c>
      <c r="AC882" s="28" t="n">
        <v>2.61585714285714</v>
      </c>
      <c r="AD882" s="28" t="n">
        <v>2.58085714285714</v>
      </c>
    </row>
    <row r="883" customFormat="false" ht="12.75" hidden="false" customHeight="false" outlineLevel="0" collapsed="false">
      <c r="A883" s="56" t="n">
        <v>36574</v>
      </c>
      <c r="B883" s="28" t="n">
        <v>2.8708</v>
      </c>
      <c r="C883" s="28" t="n">
        <v>2.6058</v>
      </c>
      <c r="D883" s="28" t="n">
        <v>2.9858</v>
      </c>
      <c r="E883" s="28" t="n">
        <v>2.7183</v>
      </c>
      <c r="F883" s="28" t="n">
        <v>2.6433</v>
      </c>
      <c r="G883" s="28" t="n">
        <v>2.6258</v>
      </c>
      <c r="H883" s="28" t="n">
        <v>2.7608</v>
      </c>
      <c r="I883" s="28" t="n">
        <v>2.8283</v>
      </c>
      <c r="J883" s="28" t="n">
        <v>2.9158</v>
      </c>
      <c r="K883" s="28" t="n">
        <v>2.9358</v>
      </c>
      <c r="L883" s="28" t="n">
        <v>3.1233</v>
      </c>
      <c r="M883" s="28" t="n">
        <v>3.8308</v>
      </c>
      <c r="N883" s="28" t="n">
        <v>2.7458</v>
      </c>
      <c r="O883" s="28" t="n">
        <v>2.8758</v>
      </c>
      <c r="Q883" s="28" t="n">
        <v>2.673</v>
      </c>
      <c r="R883" s="28" t="n">
        <v>2.358</v>
      </c>
      <c r="S883" s="28" t="n">
        <v>2.7255</v>
      </c>
      <c r="T883" s="28" t="n">
        <v>2.5505</v>
      </c>
      <c r="U883" s="28" t="n">
        <v>2.458</v>
      </c>
      <c r="V883" s="28" t="n">
        <v>2.3755</v>
      </c>
      <c r="W883" s="28" t="n">
        <v>2.5655</v>
      </c>
      <c r="X883" s="28" t="n">
        <v>2.683</v>
      </c>
      <c r="Y883" s="28" t="n">
        <v>2.773</v>
      </c>
      <c r="Z883" s="28" t="n">
        <v>2.363</v>
      </c>
      <c r="AA883" s="28" t="n">
        <v>2.828</v>
      </c>
      <c r="AB883" s="28" t="n">
        <v>2.973</v>
      </c>
      <c r="AC883" s="28" t="n">
        <v>2.5905</v>
      </c>
      <c r="AD883" s="28" t="n">
        <v>2.5555</v>
      </c>
    </row>
    <row r="884" customFormat="false" ht="12.75" hidden="false" customHeight="false" outlineLevel="0" collapsed="false">
      <c r="A884" s="56" t="n">
        <v>36578</v>
      </c>
      <c r="B884" s="28" t="n">
        <v>2.8288</v>
      </c>
      <c r="C884" s="28" t="n">
        <v>2.5638</v>
      </c>
      <c r="D884" s="28" t="n">
        <v>2.9463</v>
      </c>
      <c r="E884" s="28" t="n">
        <v>2.6788</v>
      </c>
      <c r="F884" s="28" t="n">
        <v>2.6088</v>
      </c>
      <c r="G884" s="28" t="n">
        <v>2.5888</v>
      </c>
      <c r="H884" s="28" t="n">
        <v>2.7188</v>
      </c>
      <c r="I884" s="28" t="n">
        <v>2.7863</v>
      </c>
      <c r="J884" s="28" t="n">
        <v>2.8838</v>
      </c>
      <c r="K884" s="28" t="n">
        <v>2.8963</v>
      </c>
      <c r="L884" s="28" t="n">
        <v>3.0788</v>
      </c>
      <c r="M884" s="28" t="n">
        <v>3.7888</v>
      </c>
      <c r="N884" s="28" t="n">
        <v>2.6963</v>
      </c>
      <c r="O884" s="28" t="n">
        <v>2.8413</v>
      </c>
      <c r="Q884" s="28" t="n">
        <v>2.60242857142857</v>
      </c>
      <c r="R884" s="28" t="n">
        <v>2.29742857142857</v>
      </c>
      <c r="S884" s="28" t="n">
        <v>2.65242857142857</v>
      </c>
      <c r="T884" s="28" t="n">
        <v>2.48242857142857</v>
      </c>
      <c r="U884" s="28" t="n">
        <v>2.38992857142857</v>
      </c>
      <c r="V884" s="28" t="n">
        <v>2.31242857142857</v>
      </c>
      <c r="W884" s="28" t="n">
        <v>2.49742857142857</v>
      </c>
      <c r="X884" s="28" t="n">
        <v>2.61242857142857</v>
      </c>
      <c r="Y884" s="28" t="n">
        <v>2.71242857142857</v>
      </c>
      <c r="Z884" s="28" t="n">
        <v>2.30242857142857</v>
      </c>
      <c r="AA884" s="28" t="n">
        <v>2.75492857142857</v>
      </c>
      <c r="AB884" s="28" t="n">
        <v>2.89242857142857</v>
      </c>
      <c r="AC884" s="28" t="n">
        <v>2.51992857142857</v>
      </c>
      <c r="AD884" s="28" t="n">
        <v>2.50742857142857</v>
      </c>
    </row>
    <row r="885" customFormat="false" ht="12.75" hidden="false" customHeight="false" outlineLevel="0" collapsed="false">
      <c r="A885" s="56" t="n">
        <v>36579</v>
      </c>
      <c r="B885" s="28" t="n">
        <v>2.8288</v>
      </c>
      <c r="C885" s="28" t="n">
        <v>2.5638</v>
      </c>
      <c r="D885" s="28" t="n">
        <v>2.9438</v>
      </c>
      <c r="E885" s="28" t="n">
        <v>2.6788</v>
      </c>
      <c r="F885" s="28" t="n">
        <v>2.6088</v>
      </c>
      <c r="G885" s="28" t="n">
        <v>2.5913</v>
      </c>
      <c r="H885" s="28" t="n">
        <v>2.7188</v>
      </c>
      <c r="I885" s="28" t="n">
        <v>2.7863</v>
      </c>
      <c r="J885" s="28" t="n">
        <v>2.8788</v>
      </c>
      <c r="K885" s="28" t="n">
        <v>2.8988</v>
      </c>
      <c r="L885" s="28" t="n">
        <v>3.0813</v>
      </c>
      <c r="M885" s="28" t="n">
        <v>3.7888</v>
      </c>
      <c r="N885" s="28" t="n">
        <v>2.6988</v>
      </c>
      <c r="O885" s="28" t="n">
        <v>2.8413</v>
      </c>
      <c r="Q885" s="28" t="n">
        <v>2.602</v>
      </c>
      <c r="R885" s="28" t="n">
        <v>2.297</v>
      </c>
      <c r="S885" s="28" t="n">
        <v>2.652</v>
      </c>
      <c r="T885" s="28" t="n">
        <v>2.482</v>
      </c>
      <c r="U885" s="28" t="n">
        <v>2.387</v>
      </c>
      <c r="V885" s="28" t="n">
        <v>2.2995</v>
      </c>
      <c r="W885" s="28" t="n">
        <v>2.4945</v>
      </c>
      <c r="X885" s="28" t="n">
        <v>2.6145</v>
      </c>
      <c r="Y885" s="28" t="n">
        <v>2.7045</v>
      </c>
      <c r="Z885" s="28" t="n">
        <v>2.297</v>
      </c>
      <c r="AA885" s="28" t="n">
        <v>2.75575</v>
      </c>
      <c r="AB885" s="28" t="n">
        <v>2.887</v>
      </c>
      <c r="AC885" s="28" t="n">
        <v>2.5195</v>
      </c>
      <c r="AD885" s="28" t="n">
        <v>2.502</v>
      </c>
    </row>
    <row r="886" customFormat="false" ht="12.75" hidden="false" customHeight="false" outlineLevel="0" collapsed="false">
      <c r="A886" s="56" t="n">
        <v>36580</v>
      </c>
      <c r="B886" s="28" t="n">
        <v>2.8298</v>
      </c>
      <c r="C886" s="28" t="n">
        <v>2.5748</v>
      </c>
      <c r="D886" s="28" t="n">
        <v>2.9473</v>
      </c>
      <c r="E886" s="28" t="n">
        <v>2.6773</v>
      </c>
      <c r="F886" s="28" t="n">
        <v>2.6048</v>
      </c>
      <c r="G886" s="28" t="n">
        <v>2.5873</v>
      </c>
      <c r="H886" s="28" t="n">
        <v>2.7198</v>
      </c>
      <c r="I886" s="28" t="n">
        <v>2.7873</v>
      </c>
      <c r="J886" s="28" t="n">
        <v>2.8798</v>
      </c>
      <c r="K886" s="28" t="n">
        <v>2.8948</v>
      </c>
      <c r="L886" s="28" t="n">
        <v>3.0823</v>
      </c>
      <c r="M886" s="28" t="n">
        <v>3.8148</v>
      </c>
      <c r="N886" s="28" t="n">
        <v>2.6948</v>
      </c>
      <c r="O886" s="28" t="n">
        <v>2.8398</v>
      </c>
      <c r="Q886" s="28" t="n">
        <v>2.61057142857143</v>
      </c>
      <c r="R886" s="28" t="n">
        <v>2.31557142857143</v>
      </c>
      <c r="S886" s="28" t="n">
        <v>2.66057142857143</v>
      </c>
      <c r="T886" s="28" t="n">
        <v>2.48807142857143</v>
      </c>
      <c r="U886" s="28" t="n">
        <v>2.39557142857143</v>
      </c>
      <c r="V886" s="28" t="n">
        <v>2.31057142857143</v>
      </c>
      <c r="W886" s="28" t="n">
        <v>2.50307142857143</v>
      </c>
      <c r="X886" s="28" t="n">
        <v>2.62307142857143</v>
      </c>
      <c r="Y886" s="28" t="n">
        <v>2.70807142857143</v>
      </c>
      <c r="Z886" s="28" t="n">
        <v>2.31057142857143</v>
      </c>
      <c r="AA886" s="28" t="n">
        <v>2.76307142857143</v>
      </c>
      <c r="AB886" s="28" t="n">
        <v>2.90557142857143</v>
      </c>
      <c r="AC886" s="28" t="n">
        <v>2.52807142857143</v>
      </c>
      <c r="AD886" s="28" t="n">
        <v>2.51057142857143</v>
      </c>
    </row>
    <row r="887" customFormat="false" ht="12.75" hidden="false" customHeight="false" outlineLevel="0" collapsed="false">
      <c r="A887" s="56" t="n">
        <v>36581</v>
      </c>
      <c r="B887" s="28" t="n">
        <v>2.8784</v>
      </c>
      <c r="C887" s="28" t="n">
        <v>2.6234</v>
      </c>
      <c r="D887" s="28" t="n">
        <v>2.9959</v>
      </c>
      <c r="E887" s="28" t="n">
        <v>2.7259</v>
      </c>
      <c r="F887" s="28" t="n">
        <v>2.6509</v>
      </c>
      <c r="G887" s="28" t="n">
        <v>2.6359</v>
      </c>
      <c r="H887" s="28" t="n">
        <v>2.7684</v>
      </c>
      <c r="I887" s="28" t="n">
        <v>2.8359</v>
      </c>
      <c r="J887" s="28" t="n">
        <v>2.9209</v>
      </c>
      <c r="K887" s="28" t="n">
        <v>2.9434</v>
      </c>
      <c r="L887" s="28" t="n">
        <v>3.1309</v>
      </c>
      <c r="M887" s="28" t="n">
        <v>3.8984</v>
      </c>
      <c r="N887" s="28" t="n">
        <v>2.7484</v>
      </c>
      <c r="O887" s="28" t="n">
        <v>2.8884</v>
      </c>
      <c r="Q887" s="28" t="n">
        <v>2.66785714285714</v>
      </c>
      <c r="R887" s="28" t="n">
        <v>2.36285714285714</v>
      </c>
      <c r="S887" s="28" t="n">
        <v>2.72035714285714</v>
      </c>
      <c r="T887" s="28" t="n">
        <v>2.54535714285714</v>
      </c>
      <c r="U887" s="28" t="n">
        <v>2.44785714285714</v>
      </c>
      <c r="V887" s="28" t="n">
        <v>2.36285714285714</v>
      </c>
      <c r="W887" s="28" t="n">
        <v>2.56035714285714</v>
      </c>
      <c r="X887" s="28" t="n">
        <v>2.67785714285714</v>
      </c>
      <c r="Y887" s="28" t="n">
        <v>2.75785714285714</v>
      </c>
      <c r="Z887" s="28" t="n">
        <v>2.36785714285714</v>
      </c>
      <c r="AA887" s="28" t="n">
        <v>2.82285714285714</v>
      </c>
      <c r="AB887" s="28" t="n">
        <v>2.96285714285714</v>
      </c>
      <c r="AC887" s="28" t="n">
        <v>2.58535714285714</v>
      </c>
      <c r="AD887" s="28" t="n">
        <v>2.56785714285714</v>
      </c>
    </row>
    <row r="888" customFormat="false" ht="12.75" hidden="false" customHeight="false" outlineLevel="0" collapsed="false">
      <c r="A888" s="56" t="n">
        <v>36584</v>
      </c>
      <c r="B888" s="28" t="n">
        <v>2.9114</v>
      </c>
      <c r="C888" s="28" t="n">
        <v>2.6589</v>
      </c>
      <c r="D888" s="28" t="n">
        <v>3.0314</v>
      </c>
      <c r="E888" s="28" t="n">
        <v>2.7589</v>
      </c>
      <c r="F888" s="28" t="n">
        <v>2.6789</v>
      </c>
      <c r="G888" s="28" t="n">
        <v>2.6664</v>
      </c>
      <c r="H888" s="28" t="n">
        <v>2.8014</v>
      </c>
      <c r="I888" s="28" t="n">
        <v>2.8664</v>
      </c>
      <c r="J888" s="28" t="n">
        <v>2.9539</v>
      </c>
      <c r="K888" s="28" t="n">
        <v>2.9789</v>
      </c>
      <c r="L888" s="28" t="n">
        <v>3.1639</v>
      </c>
      <c r="M888" s="28" t="n">
        <v>3.9414</v>
      </c>
      <c r="N888" s="28" t="n">
        <v>2.7814</v>
      </c>
      <c r="O888" s="28" t="n">
        <v>2.9214</v>
      </c>
      <c r="Q888" s="28" t="n">
        <v>2.72057142857143</v>
      </c>
      <c r="R888" s="28" t="n">
        <v>2.40557142857143</v>
      </c>
      <c r="S888" s="28" t="n">
        <v>2.77307142857143</v>
      </c>
      <c r="T888" s="28" t="n">
        <v>2.59807142857143</v>
      </c>
      <c r="U888" s="28" t="n">
        <v>2.49057142857143</v>
      </c>
      <c r="V888" s="28" t="n">
        <v>2.40557142857143</v>
      </c>
      <c r="W888" s="28" t="n">
        <v>2.61307142857143</v>
      </c>
      <c r="X888" s="28" t="n">
        <v>2.73057142857143</v>
      </c>
      <c r="Y888" s="28" t="n">
        <v>2.80307142857143</v>
      </c>
      <c r="Z888" s="28" t="n">
        <v>2.41807142857143</v>
      </c>
      <c r="AA888" s="28" t="n">
        <v>2.87557142857143</v>
      </c>
      <c r="AB888" s="28" t="n">
        <v>3.01557142857143</v>
      </c>
      <c r="AC888" s="28" t="n">
        <v>2.63807142857143</v>
      </c>
      <c r="AD888" s="28" t="n">
        <v>2.60557142857143</v>
      </c>
    </row>
    <row r="889" customFormat="false" ht="12.75" hidden="false" customHeight="false" outlineLevel="0" collapsed="false">
      <c r="A889" s="56" t="n">
        <v>36585</v>
      </c>
      <c r="B889" s="28" t="n">
        <v>2.9474</v>
      </c>
      <c r="C889" s="28" t="n">
        <v>2.7374</v>
      </c>
      <c r="D889" s="28" t="n">
        <v>3.0774</v>
      </c>
      <c r="E889" s="28" t="n">
        <v>2.7824</v>
      </c>
      <c r="F889" s="28" t="n">
        <v>2.7074</v>
      </c>
      <c r="G889" s="28" t="n">
        <v>2.6949</v>
      </c>
      <c r="H889" s="28" t="n">
        <v>2.8349</v>
      </c>
      <c r="I889" s="28" t="n">
        <v>2.9024</v>
      </c>
      <c r="J889" s="28" t="n">
        <v>2.9874</v>
      </c>
      <c r="K889" s="28" t="n">
        <v>3.0174</v>
      </c>
      <c r="L889" s="28" t="n">
        <v>3.2124</v>
      </c>
      <c r="M889" s="28" t="n">
        <v>4.0474</v>
      </c>
      <c r="N889" s="28" t="n">
        <v>2.8149</v>
      </c>
      <c r="O889" s="28" t="n">
        <v>2.9524</v>
      </c>
      <c r="Q889" s="28" t="n">
        <v>2.786</v>
      </c>
      <c r="R889" s="28" t="n">
        <v>2.481</v>
      </c>
      <c r="S889" s="28" t="n">
        <v>2.846</v>
      </c>
      <c r="T889" s="28" t="n">
        <v>2.6585</v>
      </c>
      <c r="U889" s="28" t="n">
        <v>2.556</v>
      </c>
      <c r="V889" s="28" t="n">
        <v>2.466</v>
      </c>
      <c r="W889" s="28" t="n">
        <v>2.676</v>
      </c>
      <c r="X889" s="28" t="n">
        <v>2.801</v>
      </c>
      <c r="Y889" s="28" t="n">
        <v>2.861</v>
      </c>
      <c r="Z889" s="28" t="n">
        <v>2.486</v>
      </c>
      <c r="AA889" s="28" t="n">
        <v>2.951</v>
      </c>
      <c r="AB889" s="28" t="n">
        <v>3.091</v>
      </c>
      <c r="AC889" s="28" t="n">
        <v>2.701</v>
      </c>
      <c r="AD889" s="28" t="n">
        <v>2.676</v>
      </c>
    </row>
    <row r="890" customFormat="false" ht="12.75" hidden="false" customHeight="false" outlineLevel="0" collapsed="false">
      <c r="A890" s="56" t="n">
        <v>36586</v>
      </c>
      <c r="B890" s="28" t="n">
        <v>2.998</v>
      </c>
      <c r="C890" s="28" t="n">
        <v>2.788</v>
      </c>
      <c r="D890" s="28" t="n">
        <v>3.128</v>
      </c>
      <c r="E890" s="28" t="n">
        <v>2.833</v>
      </c>
      <c r="F890" s="28" t="n">
        <v>2.763</v>
      </c>
      <c r="G890" s="28" t="n">
        <v>2.7455</v>
      </c>
      <c r="H890" s="28" t="n">
        <v>2.8855</v>
      </c>
      <c r="I890" s="28" t="n">
        <v>2.953</v>
      </c>
      <c r="J890" s="28" t="n">
        <v>3.038</v>
      </c>
      <c r="K890" s="28" t="n">
        <v>3.078</v>
      </c>
      <c r="L890" s="28" t="n">
        <v>3.263</v>
      </c>
      <c r="M890" s="28" t="n">
        <v>4.098</v>
      </c>
      <c r="N890" s="28" t="n">
        <v>2.8705</v>
      </c>
      <c r="O890" s="28" t="n">
        <v>3.008</v>
      </c>
      <c r="Q890" s="28" t="n">
        <v>2.84128571428571</v>
      </c>
      <c r="R890" s="28" t="n">
        <v>2.53628571428571</v>
      </c>
      <c r="S890" s="28" t="n">
        <v>2.90128571428571</v>
      </c>
      <c r="T890" s="28" t="n">
        <v>2.71378571428571</v>
      </c>
      <c r="U890" s="28" t="n">
        <v>2.61628571428571</v>
      </c>
      <c r="V890" s="28" t="n">
        <v>2.52878571428571</v>
      </c>
      <c r="W890" s="28" t="n">
        <v>2.73378571428571</v>
      </c>
      <c r="X890" s="28" t="n">
        <v>2.85628571428571</v>
      </c>
      <c r="Y890" s="28" t="n">
        <v>2.91128571428571</v>
      </c>
      <c r="Z890" s="28" t="n">
        <v>2.55128571428571</v>
      </c>
      <c r="AA890" s="28" t="n">
        <v>3.00628571428571</v>
      </c>
      <c r="AB890" s="28" t="n">
        <v>3.14628571428571</v>
      </c>
      <c r="AC890" s="28" t="n">
        <v>2.75378571428571</v>
      </c>
      <c r="AD890" s="28" t="n">
        <v>2.73878571428571</v>
      </c>
    </row>
    <row r="891" customFormat="false" ht="12.75" hidden="false" customHeight="false" outlineLevel="0" collapsed="false">
      <c r="A891" s="56" t="n">
        <v>36587</v>
      </c>
      <c r="B891" s="28" t="n">
        <v>2.9974</v>
      </c>
      <c r="C891" s="28" t="n">
        <v>2.7974</v>
      </c>
      <c r="D891" s="28" t="n">
        <v>3.1249</v>
      </c>
      <c r="E891" s="28" t="n">
        <v>2.8349</v>
      </c>
      <c r="F891" s="28" t="n">
        <v>2.7699</v>
      </c>
      <c r="G891" s="28" t="n">
        <v>2.7549</v>
      </c>
      <c r="H891" s="28" t="n">
        <v>2.8874</v>
      </c>
      <c r="I891" s="28" t="n">
        <v>2.9524</v>
      </c>
      <c r="J891" s="28" t="n">
        <v>3.0424</v>
      </c>
      <c r="K891" s="28" t="n">
        <v>3.0924</v>
      </c>
      <c r="L891" s="28" t="n">
        <v>3.2624</v>
      </c>
      <c r="M891" s="28" t="n">
        <v>4.1124</v>
      </c>
      <c r="N891" s="28" t="n">
        <v>2.8699</v>
      </c>
      <c r="O891" s="28" t="n">
        <v>3.0099</v>
      </c>
      <c r="Q891" s="28" t="n">
        <v>2.82914285714286</v>
      </c>
      <c r="R891" s="28" t="n">
        <v>2.55664285714286</v>
      </c>
      <c r="S891" s="28" t="n">
        <v>2.88914285714286</v>
      </c>
      <c r="T891" s="28" t="n">
        <v>2.70414285714286</v>
      </c>
      <c r="U891" s="28" t="n">
        <v>2.60914285714286</v>
      </c>
      <c r="V891" s="28" t="n">
        <v>2.52914285714286</v>
      </c>
      <c r="W891" s="28" t="n">
        <v>2.72164285714286</v>
      </c>
      <c r="X891" s="28" t="n">
        <v>2.84664285714286</v>
      </c>
      <c r="Y891" s="28" t="n">
        <v>2.90664285714286</v>
      </c>
      <c r="Z891" s="28" t="n">
        <v>2.55414285714286</v>
      </c>
      <c r="AA891" s="28" t="n">
        <v>2.99164285714286</v>
      </c>
      <c r="AB891" s="28" t="n">
        <v>3.13914285714286</v>
      </c>
      <c r="AC891" s="28" t="n">
        <v>2.74414285714286</v>
      </c>
      <c r="AD891" s="28" t="n">
        <v>2.73414285714286</v>
      </c>
    </row>
    <row r="892" customFormat="false" ht="12.75" hidden="false" customHeight="false" outlineLevel="0" collapsed="false">
      <c r="A892" s="56" t="n">
        <v>36588</v>
      </c>
      <c r="B892" s="28" t="n">
        <v>3.0196</v>
      </c>
      <c r="C892" s="28" t="n">
        <v>2.8246</v>
      </c>
      <c r="D892" s="28" t="n">
        <v>3.1446</v>
      </c>
      <c r="E892" s="28" t="n">
        <v>2.8571</v>
      </c>
      <c r="F892" s="28" t="n">
        <v>2.7971</v>
      </c>
      <c r="G892" s="28" t="n">
        <v>2.7796</v>
      </c>
      <c r="H892" s="28" t="n">
        <v>2.9096</v>
      </c>
      <c r="I892" s="28" t="n">
        <v>2.9746</v>
      </c>
      <c r="J892" s="28" t="n">
        <v>3.0671</v>
      </c>
      <c r="K892" s="28" t="n">
        <v>3.1196</v>
      </c>
      <c r="L892" s="28" t="n">
        <v>3.2821</v>
      </c>
      <c r="M892" s="28" t="n">
        <v>4.1346</v>
      </c>
      <c r="N892" s="28" t="n">
        <v>2.8921</v>
      </c>
      <c r="O892" s="28" t="n">
        <v>3.0296</v>
      </c>
      <c r="Q892" s="28" t="n">
        <v>2.86471428571429</v>
      </c>
      <c r="R892" s="28" t="n">
        <v>2.59471428571429</v>
      </c>
      <c r="S892" s="28" t="n">
        <v>2.91971428571429</v>
      </c>
      <c r="T892" s="28" t="n">
        <v>2.73971428571429</v>
      </c>
      <c r="U892" s="28" t="n">
        <v>2.64971428571429</v>
      </c>
      <c r="V892" s="28" t="n">
        <v>2.57471428571429</v>
      </c>
      <c r="W892" s="28" t="n">
        <v>2.75721428571429</v>
      </c>
      <c r="X892" s="28" t="n">
        <v>2.88471428571429</v>
      </c>
      <c r="Y892" s="28" t="n">
        <v>2.94971428571429</v>
      </c>
      <c r="Z892" s="28" t="n">
        <v>2.58971428571429</v>
      </c>
      <c r="AA892" s="28" t="n">
        <v>3.02721428571429</v>
      </c>
      <c r="AB892" s="28" t="n">
        <v>3.17221428571429</v>
      </c>
      <c r="AC892" s="28" t="n">
        <v>2.78221428571429</v>
      </c>
      <c r="AD892" s="28" t="n">
        <v>2.75971428571429</v>
      </c>
    </row>
    <row r="893" customFormat="false" ht="12.75" hidden="false" customHeight="false" outlineLevel="0" collapsed="false">
      <c r="A893" s="56" t="n">
        <v>36591</v>
      </c>
      <c r="B893" s="28" t="n">
        <v>3.055</v>
      </c>
      <c r="C893" s="28" t="n">
        <v>2.86</v>
      </c>
      <c r="D893" s="28" t="n">
        <v>3.1725</v>
      </c>
      <c r="E893" s="28" t="n">
        <v>2.8925</v>
      </c>
      <c r="F893" s="28" t="n">
        <v>2.84</v>
      </c>
      <c r="G893" s="28" t="n">
        <v>2.825</v>
      </c>
      <c r="H893" s="28" t="n">
        <v>2.945</v>
      </c>
      <c r="I893" s="28" t="n">
        <v>3.0125</v>
      </c>
      <c r="J893" s="28" t="n">
        <v>3.11</v>
      </c>
      <c r="K893" s="28" t="n">
        <v>3.15</v>
      </c>
      <c r="L893" s="28" t="n">
        <v>3.315</v>
      </c>
      <c r="M893" s="28" t="n">
        <v>4.155</v>
      </c>
      <c r="N893" s="28" t="n">
        <v>2.9275</v>
      </c>
      <c r="O893" s="28" t="n">
        <v>3.08</v>
      </c>
      <c r="Q893" s="28" t="n">
        <v>2.89885714285714</v>
      </c>
      <c r="R893" s="28" t="n">
        <v>2.62885714285714</v>
      </c>
      <c r="S893" s="28" t="n">
        <v>2.95135714285714</v>
      </c>
      <c r="T893" s="28" t="n">
        <v>2.77635714285714</v>
      </c>
      <c r="U893" s="28" t="n">
        <v>2.68635714285714</v>
      </c>
      <c r="V893" s="28" t="n">
        <v>2.61385714285714</v>
      </c>
      <c r="W893" s="28" t="n">
        <v>2.79385714285714</v>
      </c>
      <c r="X893" s="28" t="n">
        <v>2.91885714285714</v>
      </c>
      <c r="Y893" s="28" t="n">
        <v>2.99635714285714</v>
      </c>
      <c r="Z893" s="28" t="n">
        <v>2.62385714285714</v>
      </c>
      <c r="AA893" s="28" t="n">
        <v>3.05885714285714</v>
      </c>
      <c r="AB893" s="28" t="n">
        <v>3.20635714285714</v>
      </c>
      <c r="AC893" s="28" t="n">
        <v>2.81635714285714</v>
      </c>
      <c r="AD893" s="28" t="n">
        <v>2.82385714285714</v>
      </c>
    </row>
    <row r="894" customFormat="false" ht="12.75" hidden="false" customHeight="false" outlineLevel="0" collapsed="false">
      <c r="A894" s="56" t="n">
        <v>36592</v>
      </c>
      <c r="B894" s="28" t="n">
        <v>3.0332</v>
      </c>
      <c r="C894" s="28" t="n">
        <v>2.8332</v>
      </c>
      <c r="D894" s="28" t="n">
        <v>3.1557</v>
      </c>
      <c r="E894" s="28" t="n">
        <v>2.8732</v>
      </c>
      <c r="F894" s="28" t="n">
        <v>2.8232</v>
      </c>
      <c r="G894" s="28" t="n">
        <v>2.8032</v>
      </c>
      <c r="H894" s="28" t="n">
        <v>2.9257</v>
      </c>
      <c r="I894" s="28" t="n">
        <v>2.9932</v>
      </c>
      <c r="J894" s="28" t="n">
        <v>3.0857</v>
      </c>
      <c r="K894" s="28" t="n">
        <v>3.1407</v>
      </c>
      <c r="L894" s="28" t="n">
        <v>3.2907</v>
      </c>
      <c r="M894" s="28" t="n">
        <v>4.1257</v>
      </c>
      <c r="N894" s="28" t="n">
        <v>2.9082</v>
      </c>
      <c r="O894" s="28" t="n">
        <v>3.0632</v>
      </c>
      <c r="Q894" s="28" t="n">
        <v>2.86142857142857</v>
      </c>
      <c r="R894" s="28" t="n">
        <v>2.60642857142857</v>
      </c>
      <c r="S894" s="28" t="n">
        <v>2.91642857142857</v>
      </c>
      <c r="T894" s="28" t="n">
        <v>2.74392857142857</v>
      </c>
      <c r="U894" s="28" t="n">
        <v>2.65892857142857</v>
      </c>
      <c r="V894" s="28" t="n">
        <v>2.59142857142857</v>
      </c>
      <c r="W894" s="28" t="n">
        <v>2.75642857142857</v>
      </c>
      <c r="X894" s="28" t="n">
        <v>2.88392857142857</v>
      </c>
      <c r="Y894" s="28" t="n">
        <v>2.97142857142857</v>
      </c>
      <c r="Z894" s="28" t="n">
        <v>2.59142857142857</v>
      </c>
      <c r="AA894" s="28" t="n">
        <v>3.02142857142857</v>
      </c>
      <c r="AB894" s="28" t="n">
        <v>3.17142857142857</v>
      </c>
      <c r="AC894" s="28" t="n">
        <v>2.78142857142857</v>
      </c>
      <c r="AD894" s="28" t="n">
        <v>2.80642857142857</v>
      </c>
    </row>
    <row r="895" customFormat="false" ht="12.75" hidden="false" customHeight="false" outlineLevel="0" collapsed="false">
      <c r="A895" s="56" t="n">
        <v>36593</v>
      </c>
      <c r="B895" s="28" t="n">
        <v>2.9808</v>
      </c>
      <c r="C895" s="28" t="n">
        <v>2.7658</v>
      </c>
      <c r="D895" s="28" t="n">
        <v>3.1008</v>
      </c>
      <c r="E895" s="28" t="n">
        <v>2.8208</v>
      </c>
      <c r="F895" s="28" t="n">
        <v>2.7758</v>
      </c>
      <c r="G895" s="28" t="n">
        <v>2.7508</v>
      </c>
      <c r="H895" s="28" t="n">
        <v>2.8733</v>
      </c>
      <c r="I895" s="28" t="n">
        <v>2.9408</v>
      </c>
      <c r="J895" s="28" t="n">
        <v>3.0358</v>
      </c>
      <c r="K895" s="28" t="n">
        <v>3.1008</v>
      </c>
      <c r="L895" s="28" t="n">
        <v>3.2358</v>
      </c>
      <c r="M895" s="28" t="n">
        <v>4.0158</v>
      </c>
      <c r="N895" s="28" t="n">
        <v>2.8608</v>
      </c>
      <c r="O895" s="28" t="n">
        <v>3.0208</v>
      </c>
      <c r="Q895" s="28" t="n">
        <v>2.78371428571429</v>
      </c>
      <c r="R895" s="28" t="n">
        <v>2.54121428571429</v>
      </c>
      <c r="S895" s="28" t="n">
        <v>2.83621428571429</v>
      </c>
      <c r="T895" s="28" t="n">
        <v>2.66871428571429</v>
      </c>
      <c r="U895" s="28" t="n">
        <v>2.58621428571429</v>
      </c>
      <c r="V895" s="28" t="n">
        <v>2.51871428571429</v>
      </c>
      <c r="W895" s="28" t="n">
        <v>2.68121428571429</v>
      </c>
      <c r="X895" s="28" t="n">
        <v>2.80871428571429</v>
      </c>
      <c r="Y895" s="28" t="n">
        <v>2.89871428571429</v>
      </c>
      <c r="Z895" s="28" t="n">
        <v>2.53121428571429</v>
      </c>
      <c r="AA895" s="28" t="n">
        <v>2.93871428571429</v>
      </c>
      <c r="AB895" s="28" t="n">
        <v>3.07871428571429</v>
      </c>
      <c r="AC895" s="28" t="n">
        <v>2.70371428571429</v>
      </c>
      <c r="AD895" s="28" t="n">
        <v>2.74371428571429</v>
      </c>
    </row>
    <row r="896" customFormat="false" ht="12.75" hidden="false" customHeight="false" outlineLevel="0" collapsed="false">
      <c r="A896" s="56" t="n">
        <v>36594</v>
      </c>
      <c r="B896" s="28" t="n">
        <v>3.0184</v>
      </c>
      <c r="C896" s="28" t="n">
        <v>2.8034</v>
      </c>
      <c r="D896" s="28" t="n">
        <v>3.1384</v>
      </c>
      <c r="E896" s="28" t="n">
        <v>2.8584</v>
      </c>
      <c r="F896" s="28" t="n">
        <v>2.8059</v>
      </c>
      <c r="G896" s="28" t="n">
        <v>2.7834</v>
      </c>
      <c r="H896" s="28" t="n">
        <v>2.9084</v>
      </c>
      <c r="I896" s="28" t="n">
        <v>2.9784</v>
      </c>
      <c r="J896" s="28" t="n">
        <v>3.0734</v>
      </c>
      <c r="K896" s="28" t="n">
        <v>3.1484</v>
      </c>
      <c r="L896" s="28" t="n">
        <v>3.2734</v>
      </c>
      <c r="M896" s="28" t="n">
        <v>4.0809</v>
      </c>
      <c r="N896" s="28" t="n">
        <v>2.8959</v>
      </c>
      <c r="O896" s="28" t="n">
        <v>3.0409</v>
      </c>
      <c r="Q896" s="28" t="n">
        <v>2.84085714285714</v>
      </c>
      <c r="R896" s="28" t="n">
        <v>2.59835714285714</v>
      </c>
      <c r="S896" s="28" t="n">
        <v>2.89335714285714</v>
      </c>
      <c r="T896" s="28" t="n">
        <v>2.72085714285714</v>
      </c>
      <c r="U896" s="28" t="n">
        <v>2.62835714285714</v>
      </c>
      <c r="V896" s="28" t="n">
        <v>2.56585714285714</v>
      </c>
      <c r="W896" s="28" t="n">
        <v>2.73585714285714</v>
      </c>
      <c r="X896" s="28" t="n">
        <v>2.86335714285714</v>
      </c>
      <c r="Y896" s="28" t="n">
        <v>2.93835714285714</v>
      </c>
      <c r="Z896" s="28" t="n">
        <v>2.58835714285714</v>
      </c>
      <c r="AA896" s="28" t="n">
        <v>2.99335714285714</v>
      </c>
      <c r="AB896" s="28" t="n">
        <v>3.13085714285714</v>
      </c>
      <c r="AC896" s="28" t="n">
        <v>2.76085714285714</v>
      </c>
      <c r="AD896" s="28" t="n">
        <v>2.79585714285714</v>
      </c>
    </row>
    <row r="897" customFormat="false" ht="12.75" hidden="false" customHeight="false" outlineLevel="0" collapsed="false">
      <c r="A897" s="56" t="n">
        <v>36595</v>
      </c>
      <c r="B897" s="28" t="n">
        <v>3.0154</v>
      </c>
      <c r="C897" s="28" t="n">
        <v>2.8029</v>
      </c>
      <c r="D897" s="28" t="n">
        <v>3.1354</v>
      </c>
      <c r="E897" s="28" t="n">
        <v>2.8554</v>
      </c>
      <c r="F897" s="28" t="n">
        <v>2.7979</v>
      </c>
      <c r="G897" s="28" t="n">
        <v>2.7854</v>
      </c>
      <c r="H897" s="28" t="n">
        <v>2.9079</v>
      </c>
      <c r="I897" s="28" t="n">
        <v>2.9754</v>
      </c>
      <c r="J897" s="28" t="n">
        <v>3.0654</v>
      </c>
      <c r="K897" s="28" t="n">
        <v>3.1404</v>
      </c>
      <c r="L897" s="28" t="n">
        <v>3.2729</v>
      </c>
      <c r="M897" s="28" t="n">
        <v>4.0804</v>
      </c>
      <c r="N897" s="28" t="n">
        <v>2.8929</v>
      </c>
      <c r="O897" s="28" t="n">
        <v>3.0354</v>
      </c>
      <c r="Q897" s="28" t="n">
        <v>2.831</v>
      </c>
      <c r="R897" s="28" t="n">
        <v>2.576</v>
      </c>
      <c r="S897" s="28" t="n">
        <v>2.8835</v>
      </c>
      <c r="T897" s="28" t="n">
        <v>2.7185</v>
      </c>
      <c r="U897" s="28" t="n">
        <v>2.6285</v>
      </c>
      <c r="V897" s="28" t="n">
        <v>2.5685</v>
      </c>
      <c r="W897" s="28" t="n">
        <v>2.726</v>
      </c>
      <c r="X897" s="28" t="n">
        <v>2.856</v>
      </c>
      <c r="Y897" s="28" t="n">
        <v>2.9335</v>
      </c>
      <c r="Z897" s="28" t="n">
        <v>2.571</v>
      </c>
      <c r="AA897" s="28" t="n">
        <v>2.9835</v>
      </c>
      <c r="AB897" s="28" t="n">
        <v>3.1185</v>
      </c>
      <c r="AC897" s="28" t="n">
        <v>2.751</v>
      </c>
      <c r="AD897" s="28" t="n">
        <v>2.791</v>
      </c>
    </row>
    <row r="898" customFormat="false" ht="12.75" hidden="false" customHeight="false" outlineLevel="0" collapsed="false">
      <c r="A898" s="56" t="n">
        <v>36598</v>
      </c>
      <c r="B898" s="28" t="n">
        <v>3.0578</v>
      </c>
      <c r="C898" s="28" t="n">
        <v>2.8453</v>
      </c>
      <c r="D898" s="28" t="n">
        <v>3.1778</v>
      </c>
      <c r="E898" s="28" t="n">
        <v>2.8978</v>
      </c>
      <c r="F898" s="28" t="n">
        <v>2.8428</v>
      </c>
      <c r="G898" s="28" t="n">
        <v>2.8203</v>
      </c>
      <c r="H898" s="28" t="n">
        <v>2.9478</v>
      </c>
      <c r="I898" s="28" t="n">
        <v>3.0178</v>
      </c>
      <c r="J898" s="28" t="n">
        <v>3.1028</v>
      </c>
      <c r="K898" s="28" t="n">
        <v>3.1728</v>
      </c>
      <c r="L898" s="28" t="n">
        <v>3.3128</v>
      </c>
      <c r="M898" s="28" t="n">
        <v>4.1478</v>
      </c>
      <c r="N898" s="28" t="n">
        <v>2.9353</v>
      </c>
      <c r="O898" s="28" t="n">
        <v>3.0778</v>
      </c>
      <c r="Q898" s="28" t="n">
        <v>2.89885714285714</v>
      </c>
      <c r="R898" s="28" t="n">
        <v>2.63885714285714</v>
      </c>
      <c r="S898" s="28" t="n">
        <v>2.95135714285714</v>
      </c>
      <c r="T898" s="28" t="n">
        <v>2.77885714285714</v>
      </c>
      <c r="U898" s="28" t="n">
        <v>2.69385714285714</v>
      </c>
      <c r="V898" s="28" t="n">
        <v>2.62885714285714</v>
      </c>
      <c r="W898" s="28" t="n">
        <v>2.79385714285714</v>
      </c>
      <c r="X898" s="28" t="n">
        <v>2.92135714285714</v>
      </c>
      <c r="Y898" s="28" t="n">
        <v>2.99385714285714</v>
      </c>
      <c r="Z898" s="28" t="n">
        <v>2.63885714285714</v>
      </c>
      <c r="AA898" s="28" t="n">
        <v>3.05135714285714</v>
      </c>
      <c r="AB898" s="28" t="n">
        <v>3.18885714285714</v>
      </c>
      <c r="AC898" s="28" t="n">
        <v>2.82135714285714</v>
      </c>
      <c r="AD898" s="28" t="n">
        <v>2.85385714285714</v>
      </c>
    </row>
    <row r="899" customFormat="false" ht="12.75" hidden="false" customHeight="false" outlineLevel="0" collapsed="false">
      <c r="A899" s="56" t="n">
        <v>36599</v>
      </c>
      <c r="B899" s="83" t="n">
        <v>3.0432</v>
      </c>
      <c r="C899" s="83" t="n">
        <v>2.8332</v>
      </c>
      <c r="D899" s="83" t="n">
        <v>3.1632</v>
      </c>
      <c r="E899" s="83" t="n">
        <v>2.8857</v>
      </c>
      <c r="F899" s="83" t="n">
        <v>2.8367</v>
      </c>
      <c r="G899" s="83" t="n">
        <v>2.8132</v>
      </c>
      <c r="H899" s="83" t="n">
        <v>2.9332</v>
      </c>
      <c r="I899" s="83" t="n">
        <v>3.0007</v>
      </c>
      <c r="J899" s="83" t="n">
        <v>3.0972</v>
      </c>
      <c r="K899" s="83" t="n">
        <v>3.1582</v>
      </c>
      <c r="L899" s="83" t="n">
        <v>3.2982</v>
      </c>
      <c r="M899" s="83" t="n">
        <v>4.1132</v>
      </c>
      <c r="N899" s="83" t="n">
        <v>3.0007</v>
      </c>
      <c r="O899" s="83" t="n">
        <v>3.0822</v>
      </c>
      <c r="Q899" s="83" t="n">
        <v>2.87433333333333</v>
      </c>
      <c r="R899" s="83" t="n">
        <v>2.62361904761905</v>
      </c>
      <c r="S899" s="83" t="n">
        <v>2.926</v>
      </c>
      <c r="T899" s="83" t="n">
        <v>2.76183333333333</v>
      </c>
      <c r="U899" s="83" t="n">
        <v>2.67475</v>
      </c>
      <c r="V899" s="83" t="n">
        <v>2.60933333333333</v>
      </c>
      <c r="W899" s="83" t="n">
        <v>2.77183333333333</v>
      </c>
      <c r="X899" s="83" t="n">
        <v>2.89725</v>
      </c>
      <c r="Y899" s="83" t="n">
        <v>3.00141666666667</v>
      </c>
      <c r="Z899" s="83" t="n">
        <v>2.61933333333333</v>
      </c>
      <c r="AA899" s="83" t="n">
        <v>3.03016666666667</v>
      </c>
      <c r="AB899" s="83" t="n">
        <v>3.15516666666667</v>
      </c>
      <c r="AC899" s="83" t="n">
        <v>2.89725</v>
      </c>
      <c r="AD899" s="83" t="n">
        <v>2.836</v>
      </c>
    </row>
    <row r="900" customFormat="false" ht="12.75" hidden="false" customHeight="false" outlineLevel="0" collapsed="false">
      <c r="A900" s="56" t="n">
        <v>36600</v>
      </c>
      <c r="B900" s="83" t="n">
        <v>3.064</v>
      </c>
      <c r="C900" s="83" t="n">
        <v>2.854</v>
      </c>
      <c r="D900" s="83" t="n">
        <v>3.179</v>
      </c>
      <c r="E900" s="83" t="n">
        <v>2.909</v>
      </c>
      <c r="F900" s="83" t="n">
        <v>2.8575</v>
      </c>
      <c r="G900" s="83" t="n">
        <v>2.8365</v>
      </c>
      <c r="H900" s="83" t="n">
        <v>2.954</v>
      </c>
      <c r="I900" s="83" t="n">
        <v>3.0215</v>
      </c>
      <c r="J900" s="83" t="n">
        <v>3.1165</v>
      </c>
      <c r="K900" s="83" t="n">
        <v>3.184</v>
      </c>
      <c r="L900" s="83" t="n">
        <v>3.319</v>
      </c>
      <c r="M900" s="83" t="n">
        <v>4.134</v>
      </c>
      <c r="N900" s="83" t="n">
        <v>3.0215</v>
      </c>
      <c r="O900" s="83" t="n">
        <v>3.1015</v>
      </c>
      <c r="Q900" s="83" t="n">
        <v>2.912</v>
      </c>
      <c r="R900" s="83" t="n">
        <v>2.66085714285714</v>
      </c>
      <c r="S900" s="83" t="n">
        <v>2.96366666666667</v>
      </c>
      <c r="T900" s="83" t="n">
        <v>2.797</v>
      </c>
      <c r="U900" s="83" t="n">
        <v>2.71241666666667</v>
      </c>
      <c r="V900" s="83" t="n">
        <v>2.65283333333333</v>
      </c>
      <c r="W900" s="83" t="n">
        <v>2.807</v>
      </c>
      <c r="X900" s="83" t="n">
        <v>2.93491666666667</v>
      </c>
      <c r="Y900" s="83" t="n">
        <v>3.04075</v>
      </c>
      <c r="Z900" s="83" t="n">
        <v>2.6595</v>
      </c>
      <c r="AA900" s="83" t="n">
        <v>3.06783333333333</v>
      </c>
      <c r="AB900" s="83" t="n">
        <v>3.19283333333333</v>
      </c>
      <c r="AC900" s="83" t="n">
        <v>2.93491666666667</v>
      </c>
      <c r="AD900" s="83" t="n">
        <v>2.87366666666667</v>
      </c>
    </row>
    <row r="901" customFormat="false" ht="12.75" hidden="false" customHeight="false" outlineLevel="0" collapsed="false">
      <c r="A901" s="56" t="n">
        <v>36601</v>
      </c>
      <c r="B901" s="83" t="n">
        <v>3.0534</v>
      </c>
      <c r="C901" s="83" t="n">
        <v>2.8434</v>
      </c>
      <c r="D901" s="83" t="n">
        <v>3.1684</v>
      </c>
      <c r="E901" s="83" t="n">
        <v>2.8984</v>
      </c>
      <c r="F901" s="83" t="n">
        <v>2.8494</v>
      </c>
      <c r="G901" s="83" t="n">
        <v>2.8284</v>
      </c>
      <c r="H901" s="83" t="n">
        <v>2.9434</v>
      </c>
      <c r="I901" s="83" t="n">
        <v>3.0109</v>
      </c>
      <c r="J901" s="83" t="n">
        <v>3.1109</v>
      </c>
      <c r="K901" s="83" t="n">
        <v>3.1734</v>
      </c>
      <c r="L901" s="83" t="n">
        <v>3.3084</v>
      </c>
      <c r="M901" s="83" t="n">
        <v>4.1439</v>
      </c>
      <c r="N901" s="83" t="n">
        <v>3.0109</v>
      </c>
      <c r="O901" s="83" t="n">
        <v>3.0959</v>
      </c>
      <c r="Q901" s="83" t="n">
        <v>2.90316666666667</v>
      </c>
      <c r="R901" s="83" t="n">
        <v>2.64830952380952</v>
      </c>
      <c r="S901" s="83" t="n">
        <v>2.95733333333333</v>
      </c>
      <c r="T901" s="83" t="n">
        <v>2.79066666666667</v>
      </c>
      <c r="U901" s="83" t="n">
        <v>2.70108333333333</v>
      </c>
      <c r="V901" s="83" t="n">
        <v>2.644</v>
      </c>
      <c r="W901" s="83" t="n">
        <v>2.79816666666667</v>
      </c>
      <c r="X901" s="83" t="n">
        <v>2.92608333333333</v>
      </c>
      <c r="Y901" s="83" t="n">
        <v>3.02941666666667</v>
      </c>
      <c r="Z901" s="83" t="n">
        <v>2.65066666666667</v>
      </c>
      <c r="AA901" s="83" t="n">
        <v>3.059</v>
      </c>
      <c r="AB901" s="83" t="n">
        <v>3.184</v>
      </c>
      <c r="AC901" s="83" t="n">
        <v>2.92608333333333</v>
      </c>
      <c r="AD901" s="83" t="n">
        <v>2.86483333333333</v>
      </c>
    </row>
    <row r="902" customFormat="false" ht="12.75" hidden="false" customHeight="false" outlineLevel="0" collapsed="false">
      <c r="A902" s="56" t="n">
        <v>36602</v>
      </c>
      <c r="B902" s="83" t="n">
        <v>3.0232</v>
      </c>
      <c r="C902" s="83" t="n">
        <v>2.8232</v>
      </c>
      <c r="D902" s="83" t="n">
        <v>3.1407</v>
      </c>
      <c r="E902" s="83" t="n">
        <v>2.8682</v>
      </c>
      <c r="F902" s="83" t="n">
        <v>2.8192</v>
      </c>
      <c r="G902" s="83" t="n">
        <v>2.7982</v>
      </c>
      <c r="H902" s="83" t="n">
        <v>2.9132</v>
      </c>
      <c r="I902" s="83" t="n">
        <v>2.9807</v>
      </c>
      <c r="J902" s="83" t="n">
        <v>3.0807</v>
      </c>
      <c r="K902" s="83" t="n">
        <v>3.1532</v>
      </c>
      <c r="L902" s="83" t="n">
        <v>3.2782</v>
      </c>
      <c r="M902" s="83" t="n">
        <v>4.0887</v>
      </c>
      <c r="N902" s="83" t="n">
        <v>2.9807</v>
      </c>
      <c r="O902" s="83" t="n">
        <v>3.0657</v>
      </c>
      <c r="Q902" s="83" t="n">
        <v>2.8575</v>
      </c>
      <c r="R902" s="83" t="n">
        <v>2.61307142857143</v>
      </c>
      <c r="S902" s="83" t="n">
        <v>2.91166666666667</v>
      </c>
      <c r="T902" s="83" t="n">
        <v>2.74708333333333</v>
      </c>
      <c r="U902" s="83" t="n">
        <v>2.66</v>
      </c>
      <c r="V902" s="83" t="n">
        <v>2.60458333333333</v>
      </c>
      <c r="W902" s="83" t="n">
        <v>2.755</v>
      </c>
      <c r="X902" s="83" t="n">
        <v>2.88041666666667</v>
      </c>
      <c r="Y902" s="83" t="n">
        <v>2.98833333333333</v>
      </c>
      <c r="Z902" s="83" t="n">
        <v>2.60833333333333</v>
      </c>
      <c r="AA902" s="83" t="n">
        <v>3.01083333333333</v>
      </c>
      <c r="AB902" s="83" t="n">
        <v>3.13833333333333</v>
      </c>
      <c r="AC902" s="83" t="n">
        <v>2.88041666666667</v>
      </c>
      <c r="AD902" s="83" t="n">
        <v>2.81916666666667</v>
      </c>
    </row>
    <row r="903" customFormat="false" ht="12.75" hidden="false" customHeight="false" outlineLevel="0" collapsed="false">
      <c r="A903" s="56" t="n">
        <v>36605</v>
      </c>
      <c r="B903" s="83" t="n">
        <v>2.9814</v>
      </c>
      <c r="C903" s="83" t="n">
        <v>2.7764</v>
      </c>
      <c r="D903" s="83" t="n">
        <v>3.0989</v>
      </c>
      <c r="E903" s="83" t="n">
        <v>2.8289</v>
      </c>
      <c r="F903" s="83" t="n">
        <v>2.7774</v>
      </c>
      <c r="G903" s="83" t="n">
        <v>2.7564</v>
      </c>
      <c r="H903" s="83" t="n">
        <v>2.8714</v>
      </c>
      <c r="I903" s="83" t="n">
        <v>2.9389</v>
      </c>
      <c r="J903" s="83" t="n">
        <v>3.0409</v>
      </c>
      <c r="K903" s="83" t="n">
        <v>3.1114</v>
      </c>
      <c r="L903" s="83" t="n">
        <v>3.2364</v>
      </c>
      <c r="M903" s="83" t="n">
        <v>4.0469</v>
      </c>
      <c r="N903" s="83" t="n">
        <v>2.9389</v>
      </c>
      <c r="O903" s="83" t="n">
        <v>3.0259</v>
      </c>
      <c r="Q903" s="83" t="n">
        <v>2.79616666666667</v>
      </c>
      <c r="R903" s="83" t="n">
        <v>2.55445238095238</v>
      </c>
      <c r="S903" s="83" t="n">
        <v>2.85033333333333</v>
      </c>
      <c r="T903" s="83" t="n">
        <v>2.68575</v>
      </c>
      <c r="U903" s="83" t="n">
        <v>2.59866666666667</v>
      </c>
      <c r="V903" s="83" t="n">
        <v>2.54616666666667</v>
      </c>
      <c r="W903" s="83" t="n">
        <v>2.69616666666667</v>
      </c>
      <c r="X903" s="83" t="n">
        <v>2.81908333333333</v>
      </c>
      <c r="Y903" s="83" t="n">
        <v>2.927</v>
      </c>
      <c r="Z903" s="83" t="n">
        <v>2.55283333333333</v>
      </c>
      <c r="AA903" s="83" t="n">
        <v>2.9495</v>
      </c>
      <c r="AB903" s="83" t="n">
        <v>3.077</v>
      </c>
      <c r="AC903" s="83" t="n">
        <v>2.81908333333333</v>
      </c>
      <c r="AD903" s="83" t="n">
        <v>2.76033333333333</v>
      </c>
    </row>
    <row r="904" customFormat="false" ht="12.75" hidden="false" customHeight="false" outlineLevel="0" collapsed="false">
      <c r="A904" s="56" t="n">
        <v>36606</v>
      </c>
      <c r="B904" s="83" t="n">
        <v>3.0026</v>
      </c>
      <c r="C904" s="83" t="n">
        <v>2.7976</v>
      </c>
      <c r="D904" s="83" t="n">
        <v>3.1201</v>
      </c>
      <c r="E904" s="83" t="n">
        <v>2.8476</v>
      </c>
      <c r="F904" s="83" t="n">
        <v>2.7986</v>
      </c>
      <c r="G904" s="83" t="n">
        <v>2.7776</v>
      </c>
      <c r="H904" s="83" t="n">
        <v>2.8926</v>
      </c>
      <c r="I904" s="83" t="n">
        <v>2.9601</v>
      </c>
      <c r="J904" s="83" t="n">
        <v>3.0616</v>
      </c>
      <c r="K904" s="83" t="n">
        <v>3.1326</v>
      </c>
      <c r="L904" s="83" t="n">
        <v>3.2576</v>
      </c>
      <c r="M904" s="83" t="n">
        <v>4.0681</v>
      </c>
      <c r="N904" s="83" t="n">
        <v>2.9601</v>
      </c>
      <c r="O904" s="83" t="n">
        <v>3.0466</v>
      </c>
      <c r="Q904" s="83" t="n">
        <v>2.82583333333333</v>
      </c>
      <c r="R904" s="83" t="n">
        <v>2.57969047619048</v>
      </c>
      <c r="S904" s="83" t="n">
        <v>2.8825</v>
      </c>
      <c r="T904" s="83" t="n">
        <v>2.71041666666667</v>
      </c>
      <c r="U904" s="83" t="n">
        <v>2.62833333333333</v>
      </c>
      <c r="V904" s="83" t="n">
        <v>2.57583333333333</v>
      </c>
      <c r="W904" s="83" t="n">
        <v>2.72333333333333</v>
      </c>
      <c r="X904" s="83" t="n">
        <v>2.84875</v>
      </c>
      <c r="Y904" s="83" t="n">
        <v>2.955</v>
      </c>
      <c r="Z904" s="83" t="n">
        <v>2.57416666666667</v>
      </c>
      <c r="AA904" s="83" t="n">
        <v>2.97916666666667</v>
      </c>
      <c r="AB904" s="83" t="n">
        <v>3.10916666666667</v>
      </c>
      <c r="AC904" s="83" t="n">
        <v>2.84875</v>
      </c>
      <c r="AD904" s="83" t="n">
        <v>2.7925</v>
      </c>
    </row>
    <row r="905" customFormat="false" ht="12.75" hidden="false" customHeight="false" outlineLevel="0" collapsed="false">
      <c r="A905" s="56" t="n">
        <v>36607</v>
      </c>
      <c r="B905" s="83" t="n">
        <v>3.0232</v>
      </c>
      <c r="C905" s="83" t="n">
        <v>2.8182</v>
      </c>
      <c r="D905" s="83" t="n">
        <v>3.1432</v>
      </c>
      <c r="E905" s="83" t="n">
        <v>2.8657</v>
      </c>
      <c r="F905" s="83" t="n">
        <v>2.8192</v>
      </c>
      <c r="G905" s="83" t="n">
        <v>2.7957</v>
      </c>
      <c r="H905" s="83" t="n">
        <v>2.9132</v>
      </c>
      <c r="I905" s="83" t="n">
        <v>2.9807</v>
      </c>
      <c r="J905" s="83" t="n">
        <v>3.0822</v>
      </c>
      <c r="K905" s="83" t="n">
        <v>3.1532</v>
      </c>
      <c r="L905" s="83" t="n">
        <v>3.2782</v>
      </c>
      <c r="M905" s="83" t="n">
        <v>4.0887</v>
      </c>
      <c r="N905" s="83" t="n">
        <v>2.9807</v>
      </c>
      <c r="O905" s="83" t="n">
        <v>3.0672</v>
      </c>
      <c r="Q905" s="83" t="n">
        <v>2.86216666666667</v>
      </c>
      <c r="R905" s="83" t="n">
        <v>2.61559523809524</v>
      </c>
      <c r="S905" s="83" t="n">
        <v>2.91883333333333</v>
      </c>
      <c r="T905" s="83" t="n">
        <v>2.74675</v>
      </c>
      <c r="U905" s="83" t="n">
        <v>2.66258333333333</v>
      </c>
      <c r="V905" s="83" t="n">
        <v>2.60966666666667</v>
      </c>
      <c r="W905" s="83" t="n">
        <v>2.76216666666667</v>
      </c>
      <c r="X905" s="83" t="n">
        <v>2.88508333333333</v>
      </c>
      <c r="Y905" s="83" t="n">
        <v>2.9955</v>
      </c>
      <c r="Z905" s="83" t="n">
        <v>2.6105</v>
      </c>
      <c r="AA905" s="83" t="n">
        <v>3.0155</v>
      </c>
      <c r="AB905" s="83" t="n">
        <v>3.1455</v>
      </c>
      <c r="AC905" s="83" t="n">
        <v>2.88508333333333</v>
      </c>
      <c r="AD905" s="83" t="n">
        <v>2.83633333333333</v>
      </c>
    </row>
    <row r="906" customFormat="false" ht="12.75" hidden="false" customHeight="false" outlineLevel="0" collapsed="false">
      <c r="A906" s="56" t="n">
        <v>36608</v>
      </c>
      <c r="B906" s="83" t="n">
        <v>3.049</v>
      </c>
      <c r="C906" s="83" t="n">
        <v>2.844</v>
      </c>
      <c r="D906" s="83" t="n">
        <v>3.169</v>
      </c>
      <c r="E906" s="83" t="n">
        <v>2.8915</v>
      </c>
      <c r="F906" s="83" t="n">
        <v>2.8425</v>
      </c>
      <c r="G906" s="83" t="n">
        <v>2.8215</v>
      </c>
      <c r="H906" s="83" t="n">
        <v>2.939</v>
      </c>
      <c r="I906" s="83" t="n">
        <v>3.0065</v>
      </c>
      <c r="J906" s="83" t="n">
        <v>3.1085</v>
      </c>
      <c r="K906" s="83" t="n">
        <v>3.179</v>
      </c>
      <c r="L906" s="83" t="n">
        <v>3.304</v>
      </c>
      <c r="M906" s="83" t="n">
        <v>4.1145</v>
      </c>
      <c r="N906" s="83" t="n">
        <v>3.0065</v>
      </c>
      <c r="O906" s="83" t="n">
        <v>3.0935</v>
      </c>
      <c r="Q906" s="83" t="n">
        <v>2.906</v>
      </c>
      <c r="R906" s="83" t="n">
        <v>2.65785714285714</v>
      </c>
      <c r="S906" s="83" t="n">
        <v>2.9635</v>
      </c>
      <c r="T906" s="83" t="n">
        <v>2.79058333333333</v>
      </c>
      <c r="U906" s="83" t="n">
        <v>2.70766666666667</v>
      </c>
      <c r="V906" s="83" t="n">
        <v>2.65558333333333</v>
      </c>
      <c r="W906" s="83" t="n">
        <v>2.8035</v>
      </c>
      <c r="X906" s="83" t="n">
        <v>2.92891666666667</v>
      </c>
      <c r="Y906" s="83" t="n">
        <v>3.04141666666667</v>
      </c>
      <c r="Z906" s="83" t="n">
        <v>2.65433333333333</v>
      </c>
      <c r="AA906" s="83" t="n">
        <v>3.05933333333333</v>
      </c>
      <c r="AB906" s="83" t="n">
        <v>3.18933333333333</v>
      </c>
      <c r="AC906" s="83" t="n">
        <v>2.92891666666667</v>
      </c>
      <c r="AD906" s="83" t="n">
        <v>2.88516666666667</v>
      </c>
    </row>
    <row r="907" customFormat="false" ht="12.75" hidden="false" customHeight="false" outlineLevel="0" collapsed="false">
      <c r="A907" s="56" t="n">
        <v>36609</v>
      </c>
      <c r="B907" s="83" t="n">
        <v>3.0324</v>
      </c>
      <c r="C907" s="83" t="n">
        <v>2.8274</v>
      </c>
      <c r="D907" s="83" t="n">
        <v>3.1524</v>
      </c>
      <c r="E907" s="83" t="n">
        <v>2.8749</v>
      </c>
      <c r="F907" s="83" t="n">
        <v>2.8259</v>
      </c>
      <c r="G907" s="83" t="n">
        <v>2.8049</v>
      </c>
      <c r="H907" s="83" t="n">
        <v>2.9224</v>
      </c>
      <c r="I907" s="83" t="n">
        <v>2.9899</v>
      </c>
      <c r="J907" s="83" t="n">
        <v>3.0919</v>
      </c>
      <c r="K907" s="83" t="n">
        <v>3.1624</v>
      </c>
      <c r="L907" s="83" t="n">
        <v>3.2874</v>
      </c>
      <c r="M907" s="83" t="n">
        <v>4.0979</v>
      </c>
      <c r="N907" s="83" t="n">
        <v>2.9899</v>
      </c>
      <c r="O907" s="83" t="n">
        <v>3.0769</v>
      </c>
      <c r="Q907" s="83" t="n">
        <v>2.8925</v>
      </c>
      <c r="R907" s="83" t="n">
        <v>2.64164285714286</v>
      </c>
      <c r="S907" s="83" t="n">
        <v>2.95083333333333</v>
      </c>
      <c r="T907" s="83" t="n">
        <v>2.77458333333333</v>
      </c>
      <c r="U907" s="83" t="n">
        <v>2.695</v>
      </c>
      <c r="V907" s="83" t="n">
        <v>2.63958333333333</v>
      </c>
      <c r="W907" s="83" t="n">
        <v>2.7925</v>
      </c>
      <c r="X907" s="83" t="n">
        <v>2.91541666666667</v>
      </c>
      <c r="Y907" s="83" t="n">
        <v>3.02541666666667</v>
      </c>
      <c r="Z907" s="83" t="n">
        <v>2.64033333333333</v>
      </c>
      <c r="AA907" s="83" t="n">
        <v>3.04583333333333</v>
      </c>
      <c r="AB907" s="83" t="n">
        <v>3.17583333333333</v>
      </c>
      <c r="AC907" s="83" t="n">
        <v>2.91541666666667</v>
      </c>
      <c r="AD907" s="83" t="n">
        <v>2.87166666666667</v>
      </c>
    </row>
    <row r="908" customFormat="false" ht="12.75" hidden="false" customHeight="false" outlineLevel="0" collapsed="false">
      <c r="A908" s="56" t="n">
        <v>36612</v>
      </c>
      <c r="B908" s="83" t="n">
        <v>3.0718</v>
      </c>
      <c r="C908" s="83" t="n">
        <v>2.8668</v>
      </c>
      <c r="D908" s="83" t="n">
        <v>3.1918</v>
      </c>
      <c r="E908" s="83" t="n">
        <v>2.9143</v>
      </c>
      <c r="F908" s="83" t="n">
        <v>2.8628</v>
      </c>
      <c r="G908" s="83" t="n">
        <v>2.8418</v>
      </c>
      <c r="H908" s="83" t="n">
        <v>2.9618</v>
      </c>
      <c r="I908" s="83" t="n">
        <v>3.0293</v>
      </c>
      <c r="J908" s="83" t="n">
        <v>3.1288</v>
      </c>
      <c r="K908" s="83" t="n">
        <v>3.2018</v>
      </c>
      <c r="L908" s="83" t="n">
        <v>3.3268</v>
      </c>
      <c r="M908" s="83" t="n">
        <v>4.1373</v>
      </c>
      <c r="N908" s="83" t="n">
        <v>3.0293</v>
      </c>
      <c r="O908" s="83" t="n">
        <v>3.1138</v>
      </c>
      <c r="Q908" s="83" t="n">
        <v>2.96</v>
      </c>
      <c r="R908" s="83" t="n">
        <v>2.70485714285714</v>
      </c>
      <c r="S908" s="83" t="n">
        <v>3.01833333333333</v>
      </c>
      <c r="T908" s="83" t="n">
        <v>2.83958333333333</v>
      </c>
      <c r="U908" s="83" t="n">
        <v>2.7575</v>
      </c>
      <c r="V908" s="83" t="n">
        <v>2.69958333333333</v>
      </c>
      <c r="W908" s="83" t="n">
        <v>2.86</v>
      </c>
      <c r="X908" s="83" t="n">
        <v>2.98041666666667</v>
      </c>
      <c r="Y908" s="83" t="n">
        <v>3.08791666666667</v>
      </c>
      <c r="Z908" s="83" t="n">
        <v>2.70166666666667</v>
      </c>
      <c r="AA908" s="83" t="n">
        <v>3.11291666666667</v>
      </c>
      <c r="AB908" s="83" t="n">
        <v>3.24333333333333</v>
      </c>
      <c r="AC908" s="83" t="n">
        <v>2.98041666666667</v>
      </c>
      <c r="AD908" s="83" t="n">
        <v>2.93416666666667</v>
      </c>
    </row>
    <row r="909" customFormat="false" ht="12.75" hidden="false" customHeight="false" outlineLevel="0" collapsed="false">
      <c r="A909" s="56" t="n">
        <v>36613</v>
      </c>
      <c r="B909" s="83" t="n">
        <v>3.085</v>
      </c>
      <c r="C909" s="83" t="n">
        <v>2.89</v>
      </c>
      <c r="D909" s="83" t="n">
        <v>3.205</v>
      </c>
      <c r="E909" s="83" t="n">
        <v>2.9275</v>
      </c>
      <c r="F909" s="83" t="n">
        <v>2.876</v>
      </c>
      <c r="G909" s="83" t="n">
        <v>2.855</v>
      </c>
      <c r="H909" s="83" t="n">
        <v>2.975</v>
      </c>
      <c r="I909" s="83" t="n">
        <v>3.0425</v>
      </c>
      <c r="J909" s="83" t="n">
        <v>3.1445</v>
      </c>
      <c r="K909" s="83" t="n">
        <v>3.215</v>
      </c>
      <c r="L909" s="83" t="n">
        <v>3.34</v>
      </c>
      <c r="M909" s="83" t="n">
        <v>4.1605</v>
      </c>
      <c r="N909" s="83" t="n">
        <v>3.0425</v>
      </c>
      <c r="O909" s="83" t="n">
        <v>3.1295</v>
      </c>
      <c r="Q909" s="83" t="n">
        <v>2.99183333333333</v>
      </c>
      <c r="R909" s="83" t="n">
        <v>2.73026190476191</v>
      </c>
      <c r="S909" s="83" t="n">
        <v>3.04766666666667</v>
      </c>
      <c r="T909" s="83" t="n">
        <v>2.87475</v>
      </c>
      <c r="U909" s="83" t="n">
        <v>2.79683333333333</v>
      </c>
      <c r="V909" s="83" t="n">
        <v>2.73641666666667</v>
      </c>
      <c r="W909" s="83" t="n">
        <v>2.89475</v>
      </c>
      <c r="X909" s="83" t="n">
        <v>3.01183333333333</v>
      </c>
      <c r="Y909" s="83" t="n">
        <v>3.12933333333333</v>
      </c>
      <c r="Z909" s="83" t="n">
        <v>2.73683333333333</v>
      </c>
      <c r="AA909" s="83" t="n">
        <v>3.14308333333333</v>
      </c>
      <c r="AB909" s="83" t="n">
        <v>3.27516666666667</v>
      </c>
      <c r="AC909" s="83" t="n">
        <v>3.01183333333333</v>
      </c>
      <c r="AD909" s="83" t="n">
        <v>2.966</v>
      </c>
    </row>
    <row r="910" customFormat="false" ht="12.75" hidden="false" customHeight="false" outlineLevel="0" collapsed="false">
      <c r="A910" s="56" t="n">
        <v>36614</v>
      </c>
      <c r="B910" s="83" t="n">
        <v>3.0544</v>
      </c>
      <c r="C910" s="83" t="n">
        <v>2.8594</v>
      </c>
      <c r="D910" s="83" t="n">
        <v>3.1744</v>
      </c>
      <c r="E910" s="83" t="n">
        <v>2.8969</v>
      </c>
      <c r="F910" s="83" t="n">
        <v>2.8479</v>
      </c>
      <c r="G910" s="83" t="n">
        <v>2.8269</v>
      </c>
      <c r="H910" s="83" t="n">
        <v>2.9444</v>
      </c>
      <c r="I910" s="83" t="n">
        <v>3.0119</v>
      </c>
      <c r="J910" s="83" t="n">
        <v>3.1164</v>
      </c>
      <c r="K910" s="83" t="n">
        <v>3.1844</v>
      </c>
      <c r="L910" s="83" t="n">
        <v>3.3094</v>
      </c>
      <c r="M910" s="83" t="n">
        <v>4.1299</v>
      </c>
      <c r="N910" s="83" t="n">
        <v>3.0119</v>
      </c>
      <c r="O910" s="83" t="n">
        <v>3.0989</v>
      </c>
      <c r="Q910" s="83" t="n">
        <v>2.94066666666667</v>
      </c>
      <c r="R910" s="83" t="n">
        <v>2.68538095238095</v>
      </c>
      <c r="S910" s="83" t="n">
        <v>2.9965</v>
      </c>
      <c r="T910" s="83" t="n">
        <v>2.82858333333333</v>
      </c>
      <c r="U910" s="83" t="n">
        <v>2.75066666666667</v>
      </c>
      <c r="V910" s="83" t="n">
        <v>2.69275</v>
      </c>
      <c r="W910" s="83" t="n">
        <v>2.84358333333333</v>
      </c>
      <c r="X910" s="83" t="n">
        <v>2.96108333333333</v>
      </c>
      <c r="Y910" s="83" t="n">
        <v>3.08066666666667</v>
      </c>
      <c r="Z910" s="83" t="n">
        <v>2.68566666666667</v>
      </c>
      <c r="AA910" s="83" t="n">
        <v>3.08983333333333</v>
      </c>
      <c r="AB910" s="83" t="n">
        <v>3.224</v>
      </c>
      <c r="AC910" s="83" t="n">
        <v>2.96108333333333</v>
      </c>
      <c r="AD910" s="83" t="n">
        <v>2.90983333333333</v>
      </c>
    </row>
    <row r="911" customFormat="false" ht="12.75" hidden="false" customHeight="false" outlineLevel="0" collapsed="false">
      <c r="A911" s="56" t="n">
        <v>36615</v>
      </c>
      <c r="B911" s="83" t="n">
        <v>3.0274</v>
      </c>
      <c r="C911" s="83" t="n">
        <v>2.8374</v>
      </c>
      <c r="D911" s="83" t="n">
        <v>3.1474</v>
      </c>
      <c r="E911" s="83" t="n">
        <v>2.8699</v>
      </c>
      <c r="F911" s="83" t="n">
        <v>2.8234</v>
      </c>
      <c r="G911" s="83" t="n">
        <v>2.7999</v>
      </c>
      <c r="H911" s="83" t="n">
        <v>2.9174</v>
      </c>
      <c r="I911" s="83" t="n">
        <v>2.9849</v>
      </c>
      <c r="J911" s="83" t="n">
        <v>3.0894</v>
      </c>
      <c r="K911" s="83" t="n">
        <v>3.1624</v>
      </c>
      <c r="L911" s="83" t="n">
        <v>3.2824</v>
      </c>
      <c r="M911" s="83" t="n">
        <v>4.1224</v>
      </c>
      <c r="N911" s="83" t="n">
        <v>2.9849</v>
      </c>
      <c r="O911" s="83" t="n">
        <v>3.0719</v>
      </c>
      <c r="Q911" s="83" t="n">
        <v>2.907</v>
      </c>
      <c r="R911" s="83" t="n">
        <v>2.65457142857143</v>
      </c>
      <c r="S911" s="83" t="n">
        <v>2.962</v>
      </c>
      <c r="T911" s="83" t="n">
        <v>2.79116666666667</v>
      </c>
      <c r="U911" s="83" t="n">
        <v>2.71158333333333</v>
      </c>
      <c r="V911" s="83" t="n">
        <v>2.64616666666667</v>
      </c>
      <c r="W911" s="83" t="n">
        <v>2.80991666666667</v>
      </c>
      <c r="X911" s="83" t="n">
        <v>2.92741666666667</v>
      </c>
      <c r="Y911" s="83" t="n">
        <v>3.05658333333333</v>
      </c>
      <c r="Z911" s="83" t="n">
        <v>2.65033333333333</v>
      </c>
      <c r="AA911" s="83" t="n">
        <v>3.052</v>
      </c>
      <c r="AB911" s="83" t="n">
        <v>3.19033333333333</v>
      </c>
      <c r="AC911" s="83" t="n">
        <v>2.92741666666667</v>
      </c>
      <c r="AD911" s="83" t="n">
        <v>2.88616666666667</v>
      </c>
    </row>
    <row r="912" customFormat="false" ht="12.75" hidden="false" customHeight="false" outlineLevel="0" collapsed="false">
      <c r="A912" s="56" t="n">
        <v>36616</v>
      </c>
      <c r="B912" s="83" t="n">
        <v>3.0716</v>
      </c>
      <c r="C912" s="83" t="n">
        <v>2.8766</v>
      </c>
      <c r="D912" s="83" t="n">
        <v>3.1941</v>
      </c>
      <c r="E912" s="83" t="n">
        <v>2.9141</v>
      </c>
      <c r="F912" s="83" t="n">
        <v>2.8626</v>
      </c>
      <c r="G912" s="83" t="n">
        <v>2.8391</v>
      </c>
      <c r="H912" s="83" t="n">
        <v>2.9616</v>
      </c>
      <c r="I912" s="83" t="n">
        <v>3.0291</v>
      </c>
      <c r="J912" s="83" t="n">
        <v>3.1286</v>
      </c>
      <c r="K912" s="83" t="n">
        <v>3.1966</v>
      </c>
      <c r="L912" s="83" t="n">
        <v>3.3266</v>
      </c>
      <c r="M912" s="83" t="n">
        <v>4.1966</v>
      </c>
      <c r="N912" s="83" t="n">
        <v>3.0291</v>
      </c>
      <c r="O912" s="83" t="n">
        <v>3.1111</v>
      </c>
      <c r="Q912" s="83" t="n">
        <v>2.968</v>
      </c>
      <c r="R912" s="83" t="n">
        <v>2.70557142857143</v>
      </c>
      <c r="S912" s="83" t="n">
        <v>3.023</v>
      </c>
      <c r="T912" s="83" t="n">
        <v>2.84841666666667</v>
      </c>
      <c r="U912" s="83" t="n">
        <v>2.76216666666667</v>
      </c>
      <c r="V912" s="83" t="n">
        <v>2.69591666666667</v>
      </c>
      <c r="W912" s="83" t="n">
        <v>2.868</v>
      </c>
      <c r="X912" s="83" t="n">
        <v>2.98841666666667</v>
      </c>
      <c r="Y912" s="83" t="n">
        <v>3.10883333333333</v>
      </c>
      <c r="Z912" s="83" t="n">
        <v>2.69966666666667</v>
      </c>
      <c r="AA912" s="83" t="n">
        <v>3.12091666666667</v>
      </c>
      <c r="AB912" s="83" t="n">
        <v>3.25133333333333</v>
      </c>
      <c r="AC912" s="83" t="n">
        <v>2.98841666666667</v>
      </c>
      <c r="AD912" s="83" t="n">
        <v>2.94216666666667</v>
      </c>
    </row>
    <row r="913" customFormat="false" ht="12.75" hidden="false" customHeight="false" outlineLevel="0" collapsed="false">
      <c r="A913" s="56" t="n">
        <v>36619</v>
      </c>
      <c r="B913" s="83" t="n">
        <v>3.0488</v>
      </c>
      <c r="C913" s="83" t="n">
        <v>2.8538</v>
      </c>
      <c r="D913" s="83" t="n">
        <v>3.1713</v>
      </c>
      <c r="E913" s="83" t="n">
        <v>2.8913</v>
      </c>
      <c r="F913" s="83" t="n">
        <v>2.8373</v>
      </c>
      <c r="G913" s="83" t="n">
        <v>2.8163</v>
      </c>
      <c r="H913" s="83" t="n">
        <v>2.9388</v>
      </c>
      <c r="I913" s="83" t="n">
        <v>3.0063</v>
      </c>
      <c r="J913" s="83" t="n">
        <v>3.1058</v>
      </c>
      <c r="K913" s="83" t="n">
        <v>3.1688</v>
      </c>
      <c r="L913" s="83" t="n">
        <v>3.3038</v>
      </c>
      <c r="M913" s="83" t="n">
        <v>4.1788</v>
      </c>
      <c r="N913" s="83" t="n">
        <v>3.0063</v>
      </c>
      <c r="O913" s="83" t="n">
        <v>3.0883</v>
      </c>
      <c r="Q913" s="83" t="n">
        <v>2.92566666666667</v>
      </c>
      <c r="R913" s="83" t="n">
        <v>2.662</v>
      </c>
      <c r="S913" s="83" t="n">
        <v>2.98066666666667</v>
      </c>
      <c r="T913" s="83" t="n">
        <v>2.80816666666667</v>
      </c>
      <c r="U913" s="83" t="n">
        <v>2.71483333333333</v>
      </c>
      <c r="V913" s="83" t="n">
        <v>2.64025</v>
      </c>
      <c r="W913" s="83" t="n">
        <v>2.82566666666667</v>
      </c>
      <c r="X913" s="83" t="n">
        <v>2.94608333333333</v>
      </c>
      <c r="Y913" s="83" t="n">
        <v>3.06858333333333</v>
      </c>
      <c r="Z913" s="83" t="n">
        <v>2.64566666666667</v>
      </c>
      <c r="AA913" s="83" t="n">
        <v>3.07233333333333</v>
      </c>
      <c r="AB913" s="83" t="n">
        <v>3.209</v>
      </c>
      <c r="AC913" s="83" t="n">
        <v>2.94608333333333</v>
      </c>
      <c r="AD913" s="83" t="n">
        <v>2.8715</v>
      </c>
    </row>
    <row r="914" customFormat="false" ht="12.75" hidden="false" customHeight="false" outlineLevel="0" collapsed="false">
      <c r="A914" s="56" t="n">
        <v>36620</v>
      </c>
      <c r="B914" s="83" t="n">
        <v>3.0026</v>
      </c>
      <c r="C914" s="83" t="n">
        <v>2.8076</v>
      </c>
      <c r="D914" s="83" t="n">
        <v>3.1226</v>
      </c>
      <c r="E914" s="83" t="n">
        <v>2.8451</v>
      </c>
      <c r="F914" s="83" t="n">
        <v>2.7936</v>
      </c>
      <c r="G914" s="83" t="n">
        <v>2.7701</v>
      </c>
      <c r="H914" s="83" t="n">
        <v>2.8926</v>
      </c>
      <c r="I914" s="83" t="n">
        <v>2.9601</v>
      </c>
      <c r="J914" s="83" t="n">
        <v>3.0646</v>
      </c>
      <c r="K914" s="83" t="n">
        <v>3.1276</v>
      </c>
      <c r="L914" s="83" t="n">
        <v>3.2576</v>
      </c>
      <c r="M914" s="83" t="n">
        <v>4.1136</v>
      </c>
      <c r="N914" s="83" t="n">
        <v>2.9601</v>
      </c>
      <c r="O914" s="83" t="n">
        <v>3.0596</v>
      </c>
      <c r="Q914" s="83" t="n">
        <v>2.863</v>
      </c>
      <c r="R914" s="83" t="n">
        <v>2.61066666666667</v>
      </c>
      <c r="S914" s="83" t="n">
        <v>2.918</v>
      </c>
      <c r="T914" s="83" t="n">
        <v>2.74841666666667</v>
      </c>
      <c r="U914" s="83" t="n">
        <v>2.65466666666667</v>
      </c>
      <c r="V914" s="83" t="n">
        <v>2.57841666666667</v>
      </c>
      <c r="W914" s="83" t="n">
        <v>2.7655</v>
      </c>
      <c r="X914" s="83" t="n">
        <v>2.88258333333333</v>
      </c>
      <c r="Y914" s="83" t="n">
        <v>3.00508333333333</v>
      </c>
      <c r="Z914" s="83" t="n">
        <v>2.598</v>
      </c>
      <c r="AA914" s="83" t="n">
        <v>3.01591666666667</v>
      </c>
      <c r="AB914" s="83" t="n">
        <v>3.14883333333333</v>
      </c>
      <c r="AC914" s="83" t="n">
        <v>2.88258333333333</v>
      </c>
      <c r="AD914" s="83" t="n">
        <v>2.81466666666667</v>
      </c>
    </row>
    <row r="915" customFormat="false" ht="12.75" hidden="false" customHeight="false" outlineLevel="0" collapsed="false">
      <c r="A915" s="56" t="n">
        <v>36621</v>
      </c>
      <c r="B915" s="83" t="n">
        <v>3.036</v>
      </c>
      <c r="C915" s="83" t="n">
        <v>2.868</v>
      </c>
      <c r="D915" s="83" t="n">
        <v>3.156</v>
      </c>
      <c r="E915" s="83" t="n">
        <v>2.8785</v>
      </c>
      <c r="F915" s="83" t="n">
        <v>2.827</v>
      </c>
      <c r="G915" s="83" t="n">
        <v>2.801</v>
      </c>
      <c r="H915" s="83" t="n">
        <v>2.926</v>
      </c>
      <c r="I915" s="83" t="n">
        <v>2.998</v>
      </c>
      <c r="J915" s="83" t="n">
        <v>3.103</v>
      </c>
      <c r="K915" s="83" t="n">
        <v>3.171</v>
      </c>
      <c r="L915" s="83" t="n">
        <v>3.291</v>
      </c>
      <c r="M915" s="83" t="n">
        <v>4.167</v>
      </c>
      <c r="N915" s="83" t="n">
        <v>2.998</v>
      </c>
      <c r="O915" s="83" t="n">
        <v>3.1055</v>
      </c>
      <c r="Q915" s="83" t="n">
        <v>2.91966666666667</v>
      </c>
      <c r="R915" s="83" t="n">
        <v>2.68816666666667</v>
      </c>
      <c r="S915" s="83" t="n">
        <v>2.97466666666667</v>
      </c>
      <c r="T915" s="83" t="n">
        <v>2.80008333333333</v>
      </c>
      <c r="U915" s="83" t="n">
        <v>2.7105</v>
      </c>
      <c r="V915" s="83" t="n">
        <v>2.64008333333333</v>
      </c>
      <c r="W915" s="83" t="n">
        <v>2.82216666666667</v>
      </c>
      <c r="X915" s="83" t="n">
        <v>2.93716666666667</v>
      </c>
      <c r="Y915" s="83" t="n">
        <v>3.04925</v>
      </c>
      <c r="Z915" s="83" t="n">
        <v>2.67883333333333</v>
      </c>
      <c r="AA915" s="83" t="n">
        <v>3.07258333333333</v>
      </c>
      <c r="AB915" s="83" t="n">
        <v>3.2055</v>
      </c>
      <c r="AC915" s="83" t="n">
        <v>2.93716666666667</v>
      </c>
      <c r="AD915" s="83" t="n">
        <v>2.88716666666667</v>
      </c>
    </row>
    <row r="916" customFormat="false" ht="12.75" hidden="false" customHeight="false" outlineLevel="0" collapsed="false">
      <c r="A916" s="56" t="n">
        <v>36622</v>
      </c>
      <c r="B916" s="83" t="n">
        <v>3.076</v>
      </c>
      <c r="C916" s="83" t="n">
        <v>2.901</v>
      </c>
      <c r="D916" s="83" t="n">
        <v>3.196</v>
      </c>
      <c r="E916" s="83" t="n">
        <v>2.9185</v>
      </c>
      <c r="F916" s="83" t="n">
        <v>2.8645</v>
      </c>
      <c r="G916" s="83" t="n">
        <v>2.8385</v>
      </c>
      <c r="H916" s="83" t="n">
        <v>2.966</v>
      </c>
      <c r="I916" s="83" t="n">
        <v>3.038</v>
      </c>
      <c r="J916" s="83" t="n">
        <v>3.1305</v>
      </c>
      <c r="K916" s="83" t="n">
        <v>3.206</v>
      </c>
      <c r="L916" s="83" t="n">
        <v>3.331</v>
      </c>
      <c r="M916" s="83" t="n">
        <v>4.223</v>
      </c>
      <c r="N916" s="83" t="n">
        <v>3.038</v>
      </c>
      <c r="O916" s="83" t="n">
        <v>3.1405</v>
      </c>
      <c r="Q916" s="83" t="n">
        <v>2.979</v>
      </c>
      <c r="R916" s="83" t="n">
        <v>2.7405</v>
      </c>
      <c r="S916" s="83" t="n">
        <v>3.034</v>
      </c>
      <c r="T916" s="83" t="n">
        <v>2.85775</v>
      </c>
      <c r="U916" s="83" t="n">
        <v>2.75858333333333</v>
      </c>
      <c r="V916" s="83" t="n">
        <v>2.68191666666667</v>
      </c>
      <c r="W916" s="83" t="n">
        <v>2.879</v>
      </c>
      <c r="X916" s="83" t="n">
        <v>2.9965</v>
      </c>
      <c r="Y916" s="83" t="n">
        <v>3.0915</v>
      </c>
      <c r="Z916" s="83" t="n">
        <v>2.72383333333333</v>
      </c>
      <c r="AA916" s="83" t="n">
        <v>3.13191666666667</v>
      </c>
      <c r="AB916" s="83" t="n">
        <v>3.269</v>
      </c>
      <c r="AC916" s="83" t="n">
        <v>2.9965</v>
      </c>
      <c r="AD916" s="83" t="n">
        <v>2.91566666666667</v>
      </c>
    </row>
    <row r="917" customFormat="false" ht="12.75" hidden="false" customHeight="false" outlineLevel="0" collapsed="false">
      <c r="A917" s="56" t="n">
        <v>36623</v>
      </c>
      <c r="B917" s="83" t="n">
        <v>3.0936</v>
      </c>
      <c r="C917" s="83" t="n">
        <v>2.9136</v>
      </c>
      <c r="D917" s="83" t="n">
        <v>3.2136</v>
      </c>
      <c r="E917" s="83" t="n">
        <v>2.9361</v>
      </c>
      <c r="F917" s="83" t="n">
        <v>2.8821</v>
      </c>
      <c r="G917" s="83" t="n">
        <v>2.8561</v>
      </c>
      <c r="H917" s="83" t="n">
        <v>2.9836</v>
      </c>
      <c r="I917" s="83" t="n">
        <v>3.0546</v>
      </c>
      <c r="J917" s="83" t="n">
        <v>3.1481</v>
      </c>
      <c r="K917" s="83" t="n">
        <v>3.2206</v>
      </c>
      <c r="L917" s="83" t="n">
        <v>3.3486</v>
      </c>
      <c r="M917" s="83" t="n">
        <v>4.2476</v>
      </c>
      <c r="N917" s="83" t="n">
        <v>3.0546</v>
      </c>
      <c r="O917" s="83" t="n">
        <v>3.1581</v>
      </c>
      <c r="Q917" s="83" t="n">
        <v>3.00116666666667</v>
      </c>
      <c r="R917" s="83" t="n">
        <v>2.75516666666667</v>
      </c>
      <c r="S917" s="83" t="n">
        <v>3.05616666666667</v>
      </c>
      <c r="T917" s="83" t="n">
        <v>2.87533333333333</v>
      </c>
      <c r="U917" s="83" t="n">
        <v>2.77158333333333</v>
      </c>
      <c r="V917" s="83" t="n">
        <v>2.69575</v>
      </c>
      <c r="W917" s="83" t="n">
        <v>2.90116666666667</v>
      </c>
      <c r="X917" s="83" t="n">
        <v>3.01658333333333</v>
      </c>
      <c r="Y917" s="83" t="n">
        <v>3.107</v>
      </c>
      <c r="Z917" s="83" t="n">
        <v>2.741</v>
      </c>
      <c r="AA917" s="83" t="n">
        <v>3.16158333333333</v>
      </c>
      <c r="AB917" s="83" t="n">
        <v>3.30366666666667</v>
      </c>
      <c r="AC917" s="83" t="n">
        <v>3.01658333333333</v>
      </c>
      <c r="AD917" s="83" t="n">
        <v>2.9395</v>
      </c>
    </row>
    <row r="918" customFormat="false" ht="12.75" hidden="false" customHeight="false" outlineLevel="0" collapsed="false">
      <c r="A918" s="56" t="n">
        <v>36626</v>
      </c>
      <c r="B918" s="83" t="n">
        <v>3.1024</v>
      </c>
      <c r="C918" s="83" t="n">
        <v>2.9224</v>
      </c>
      <c r="D918" s="83" t="n">
        <v>3.2249</v>
      </c>
      <c r="E918" s="83" t="n">
        <v>2.9449</v>
      </c>
      <c r="F918" s="83" t="n">
        <v>2.8909</v>
      </c>
      <c r="G918" s="83" t="n">
        <v>2.8649</v>
      </c>
      <c r="H918" s="83" t="n">
        <v>2.9924</v>
      </c>
      <c r="I918" s="83" t="n">
        <v>3.0624</v>
      </c>
      <c r="J918" s="83" t="n">
        <v>3.1569</v>
      </c>
      <c r="K918" s="83" t="n">
        <v>3.2294</v>
      </c>
      <c r="L918" s="83" t="n">
        <v>3.3674</v>
      </c>
      <c r="M918" s="83" t="n">
        <v>4.2524</v>
      </c>
      <c r="N918" s="83" t="n">
        <v>3.0624</v>
      </c>
      <c r="O918" s="83" t="n">
        <v>3.1669</v>
      </c>
      <c r="Q918" s="83" t="n">
        <v>3.00266666666667</v>
      </c>
      <c r="R918" s="83" t="n">
        <v>2.74866666666667</v>
      </c>
      <c r="S918" s="83" t="n">
        <v>3.05766666666667</v>
      </c>
      <c r="T918" s="83" t="n">
        <v>2.87766666666667</v>
      </c>
      <c r="U918" s="83" t="n">
        <v>2.76641666666667</v>
      </c>
      <c r="V918" s="83" t="n">
        <v>2.68975</v>
      </c>
      <c r="W918" s="83" t="n">
        <v>2.90266666666667</v>
      </c>
      <c r="X918" s="83" t="n">
        <v>3.01683333333333</v>
      </c>
      <c r="Y918" s="83" t="n">
        <v>3.10225</v>
      </c>
      <c r="Z918" s="83" t="n">
        <v>2.73</v>
      </c>
      <c r="AA918" s="83" t="n">
        <v>3.16308333333333</v>
      </c>
      <c r="AB918" s="83" t="n">
        <v>3.30516666666667</v>
      </c>
      <c r="AC918" s="83" t="n">
        <v>3.01683333333333</v>
      </c>
      <c r="AD918" s="83" t="n">
        <v>2.93808333333333</v>
      </c>
    </row>
    <row r="919" customFormat="false" ht="12.75" hidden="false" customHeight="false" outlineLevel="0" collapsed="false">
      <c r="A919" s="56" t="n">
        <v>36627</v>
      </c>
      <c r="B919" s="83" t="n">
        <v>3.0932</v>
      </c>
      <c r="C919" s="83" t="n">
        <v>2.9132</v>
      </c>
      <c r="D919" s="83" t="n">
        <v>3.2132</v>
      </c>
      <c r="E919" s="83" t="n">
        <v>2.9357</v>
      </c>
      <c r="F919" s="83" t="n">
        <v>2.8792</v>
      </c>
      <c r="G919" s="83" t="n">
        <v>2.8557</v>
      </c>
      <c r="H919" s="83" t="n">
        <v>2.9832</v>
      </c>
      <c r="I919" s="83" t="n">
        <v>3.0532</v>
      </c>
      <c r="J919" s="83" t="n">
        <v>3.1477</v>
      </c>
      <c r="K919" s="83" t="n">
        <v>3.2202</v>
      </c>
      <c r="L919" s="83" t="n">
        <v>3.3582</v>
      </c>
      <c r="M919" s="83" t="n">
        <v>4.2432</v>
      </c>
      <c r="N919" s="83" t="n">
        <v>3.0532</v>
      </c>
      <c r="O919" s="83" t="n">
        <v>3.1577</v>
      </c>
      <c r="Q919" s="83" t="n">
        <v>2.98183333333333</v>
      </c>
      <c r="R919" s="83" t="n">
        <v>2.741</v>
      </c>
      <c r="S919" s="83" t="n">
        <v>3.03683333333333</v>
      </c>
      <c r="T919" s="83" t="n">
        <v>2.86141666666667</v>
      </c>
      <c r="U919" s="83" t="n">
        <v>2.74558333333333</v>
      </c>
      <c r="V919" s="83" t="n">
        <v>2.67808333333333</v>
      </c>
      <c r="W919" s="83" t="n">
        <v>2.88183333333333</v>
      </c>
      <c r="X919" s="83" t="n">
        <v>2.996</v>
      </c>
      <c r="Y919" s="83" t="n">
        <v>3.08225</v>
      </c>
      <c r="Z919" s="83" t="n">
        <v>2.72666666666667</v>
      </c>
      <c r="AA919" s="83" t="n">
        <v>3.14225</v>
      </c>
      <c r="AB919" s="83" t="n">
        <v>3.28433333333333</v>
      </c>
      <c r="AC919" s="83" t="n">
        <v>2.996</v>
      </c>
      <c r="AD919" s="83" t="n">
        <v>2.94891666666667</v>
      </c>
    </row>
    <row r="920" customFormat="false" ht="12.75" hidden="false" customHeight="false" outlineLevel="0" collapsed="false">
      <c r="A920" s="56" t="n">
        <v>36628</v>
      </c>
      <c r="B920" s="83" t="n">
        <v>3.1326</v>
      </c>
      <c r="C920" s="83" t="n">
        <v>2.9626</v>
      </c>
      <c r="D920" s="83" t="n">
        <v>3.2526</v>
      </c>
      <c r="E920" s="83" t="n">
        <v>2.9726</v>
      </c>
      <c r="F920" s="83" t="n">
        <v>2.9086</v>
      </c>
      <c r="G920" s="83" t="n">
        <v>2.8876</v>
      </c>
      <c r="H920" s="83" t="n">
        <v>3.0226</v>
      </c>
      <c r="I920" s="83" t="n">
        <v>3.0926</v>
      </c>
      <c r="J920" s="83" t="n">
        <v>3.1771</v>
      </c>
      <c r="K920" s="83" t="n">
        <v>3.2596</v>
      </c>
      <c r="L920" s="83" t="n">
        <v>3.3976</v>
      </c>
      <c r="M920" s="83" t="n">
        <v>4.2826</v>
      </c>
      <c r="N920" s="83" t="n">
        <v>3.0926</v>
      </c>
      <c r="O920" s="83" t="n">
        <v>3.1996</v>
      </c>
      <c r="Q920" s="83" t="n">
        <v>3.04233333333333</v>
      </c>
      <c r="R920" s="83" t="n">
        <v>2.8075</v>
      </c>
      <c r="S920" s="83" t="n">
        <v>3.09983333333333</v>
      </c>
      <c r="T920" s="83" t="n">
        <v>2.919</v>
      </c>
      <c r="U920" s="83" t="n">
        <v>2.79608333333333</v>
      </c>
      <c r="V920" s="83" t="n">
        <v>2.73108333333333</v>
      </c>
      <c r="W920" s="83" t="n">
        <v>2.94233333333333</v>
      </c>
      <c r="X920" s="83" t="n">
        <v>3.05733333333333</v>
      </c>
      <c r="Y920" s="83" t="n">
        <v>3.1265</v>
      </c>
      <c r="Z920" s="83" t="n">
        <v>2.78516666666667</v>
      </c>
      <c r="AA920" s="83" t="n">
        <v>3.20275</v>
      </c>
      <c r="AB920" s="83" t="n">
        <v>3.34483333333333</v>
      </c>
      <c r="AC920" s="83" t="n">
        <v>3.05733333333333</v>
      </c>
      <c r="AD920" s="83" t="n">
        <v>3.01108333333333</v>
      </c>
    </row>
    <row r="921" customFormat="false" ht="12.75" hidden="false" customHeight="false" outlineLevel="0" collapsed="false">
      <c r="A921" s="56" t="n">
        <v>36629</v>
      </c>
      <c r="B921" s="83" t="n">
        <v>3.1856</v>
      </c>
      <c r="C921" s="83" t="n">
        <v>3.0156</v>
      </c>
      <c r="D921" s="83" t="n">
        <v>3.3056</v>
      </c>
      <c r="E921" s="83" t="n">
        <v>3.0231</v>
      </c>
      <c r="F921" s="83" t="n">
        <v>2.9641</v>
      </c>
      <c r="G921" s="83" t="n">
        <v>2.9456</v>
      </c>
      <c r="H921" s="83" t="n">
        <v>3.0756</v>
      </c>
      <c r="I921" s="83" t="n">
        <v>3.1456</v>
      </c>
      <c r="J921" s="83" t="n">
        <v>3.2346</v>
      </c>
      <c r="K921" s="83" t="n">
        <v>3.3126</v>
      </c>
      <c r="L921" s="83" t="n">
        <v>3.4506</v>
      </c>
      <c r="M921" s="83" t="n">
        <v>4.3481</v>
      </c>
      <c r="N921" s="83" t="n">
        <v>3.1456</v>
      </c>
      <c r="O921" s="83" t="n">
        <v>3.2576</v>
      </c>
      <c r="Q921" s="83" t="n">
        <v>3.106</v>
      </c>
      <c r="R921" s="83" t="n">
        <v>2.86316666666667</v>
      </c>
      <c r="S921" s="83" t="n">
        <v>3.161</v>
      </c>
      <c r="T921" s="83" t="n">
        <v>2.97683333333333</v>
      </c>
      <c r="U921" s="83" t="n">
        <v>2.85725</v>
      </c>
      <c r="V921" s="83" t="n">
        <v>2.796</v>
      </c>
      <c r="W921" s="83" t="n">
        <v>3.0035</v>
      </c>
      <c r="X921" s="83" t="n">
        <v>3.12308333333333</v>
      </c>
      <c r="Y921" s="83" t="n">
        <v>3.17641666666667</v>
      </c>
      <c r="Z921" s="83" t="n">
        <v>2.84883333333333</v>
      </c>
      <c r="AA921" s="83" t="n">
        <v>3.27225</v>
      </c>
      <c r="AB921" s="83" t="n">
        <v>3.416</v>
      </c>
      <c r="AC921" s="83" t="n">
        <v>3.12308333333333</v>
      </c>
      <c r="AD921" s="83" t="n">
        <v>3.0735</v>
      </c>
    </row>
    <row r="922" customFormat="false" ht="12.75" hidden="false" customHeight="false" outlineLevel="0" collapsed="false">
      <c r="A922" s="56" t="n">
        <v>36630</v>
      </c>
      <c r="B922" s="83" t="n">
        <v>3.1838</v>
      </c>
      <c r="C922" s="83" t="n">
        <v>3.0058</v>
      </c>
      <c r="D922" s="83" t="n">
        <v>3.3038</v>
      </c>
      <c r="E922" s="83" t="n">
        <v>3.0238</v>
      </c>
      <c r="F922" s="83" t="n">
        <v>2.9623</v>
      </c>
      <c r="G922" s="83" t="n">
        <v>2.9438</v>
      </c>
      <c r="H922" s="83" t="n">
        <v>3.0738</v>
      </c>
      <c r="I922" s="83" t="n">
        <v>3.1438</v>
      </c>
      <c r="J922" s="83" t="n">
        <v>3.2328</v>
      </c>
      <c r="K922" s="83" t="n">
        <v>3.3108</v>
      </c>
      <c r="L922" s="83" t="n">
        <v>3.4488</v>
      </c>
      <c r="M922" s="83" t="n">
        <v>4.3463</v>
      </c>
      <c r="N922" s="83" t="n">
        <v>3.1438</v>
      </c>
      <c r="O922" s="83" t="n">
        <v>3.2583</v>
      </c>
      <c r="Q922" s="83" t="n">
        <v>3.096</v>
      </c>
      <c r="R922" s="83" t="n">
        <v>2.84933333333333</v>
      </c>
      <c r="S922" s="83" t="n">
        <v>3.151</v>
      </c>
      <c r="T922" s="83" t="n">
        <v>2.966</v>
      </c>
      <c r="U922" s="83" t="n">
        <v>2.851</v>
      </c>
      <c r="V922" s="83" t="n">
        <v>2.79058333333333</v>
      </c>
      <c r="W922" s="83" t="n">
        <v>2.991</v>
      </c>
      <c r="X922" s="83" t="n">
        <v>3.11308333333333</v>
      </c>
      <c r="Y922" s="83" t="n">
        <v>3.15891666666667</v>
      </c>
      <c r="Z922" s="83" t="n">
        <v>2.8335</v>
      </c>
      <c r="AA922" s="83" t="n">
        <v>3.26225</v>
      </c>
      <c r="AB922" s="83" t="n">
        <v>3.406</v>
      </c>
      <c r="AC922" s="83" t="n">
        <v>3.11308333333333</v>
      </c>
      <c r="AD922" s="83" t="n">
        <v>3.06225</v>
      </c>
    </row>
    <row r="923" customFormat="false" ht="12.75" hidden="false" customHeight="false" outlineLevel="0" collapsed="false">
      <c r="A923" s="56" t="n">
        <v>36633</v>
      </c>
      <c r="B923" s="83" t="n">
        <v>3.238</v>
      </c>
      <c r="C923" s="83" t="n">
        <v>3.06</v>
      </c>
      <c r="D923" s="83" t="n">
        <v>3.3605</v>
      </c>
      <c r="E923" s="83" t="n">
        <v>3.073</v>
      </c>
      <c r="F923" s="83" t="n">
        <v>3.009</v>
      </c>
      <c r="G923" s="83" t="n">
        <v>2.988</v>
      </c>
      <c r="H923" s="83" t="n">
        <v>3.128</v>
      </c>
      <c r="I923" s="83" t="n">
        <v>3.198</v>
      </c>
      <c r="J923" s="83" t="n">
        <v>3.267</v>
      </c>
      <c r="K923" s="83" t="n">
        <v>3.358</v>
      </c>
      <c r="L923" s="83" t="n">
        <v>3.503</v>
      </c>
      <c r="M923" s="83" t="n">
        <v>4.4095</v>
      </c>
      <c r="N923" s="83" t="n">
        <v>3.198</v>
      </c>
      <c r="O923" s="83" t="n">
        <v>3.3125</v>
      </c>
      <c r="Q923" s="83" t="n">
        <v>3.1745</v>
      </c>
      <c r="R923" s="83" t="n">
        <v>2.90333333333333</v>
      </c>
      <c r="S923" s="83" t="n">
        <v>3.227</v>
      </c>
      <c r="T923" s="83" t="n">
        <v>3.02741666666667</v>
      </c>
      <c r="U923" s="83" t="n">
        <v>2.90866666666667</v>
      </c>
      <c r="V923" s="83" t="n">
        <v>2.8495</v>
      </c>
      <c r="W923" s="83" t="n">
        <v>3.0645</v>
      </c>
      <c r="X923" s="83" t="n">
        <v>3.18991666666667</v>
      </c>
      <c r="Y923" s="83" t="n">
        <v>3.20491666666667</v>
      </c>
      <c r="Z923" s="83" t="n">
        <v>2.907</v>
      </c>
      <c r="AA923" s="83" t="n">
        <v>3.34158333333333</v>
      </c>
      <c r="AB923" s="83" t="n">
        <v>3.49991666666667</v>
      </c>
      <c r="AC923" s="83" t="n">
        <v>3.18991666666667</v>
      </c>
      <c r="AD923" s="83" t="n">
        <v>3.132</v>
      </c>
    </row>
    <row r="924" customFormat="false" ht="12.75" hidden="false" customHeight="false" outlineLevel="0" collapsed="false">
      <c r="A924" s="56" t="n">
        <v>36634</v>
      </c>
      <c r="B924" s="83" t="n">
        <v>3.2134</v>
      </c>
      <c r="C924" s="83" t="n">
        <v>3.0504</v>
      </c>
      <c r="D924" s="83" t="n">
        <v>3.3359</v>
      </c>
      <c r="E924" s="83" t="n">
        <v>3.0509</v>
      </c>
      <c r="F924" s="83" t="n">
        <v>2.9869</v>
      </c>
      <c r="G924" s="83" t="n">
        <v>2.9634</v>
      </c>
      <c r="H924" s="83" t="n">
        <v>3.1034</v>
      </c>
      <c r="I924" s="83" t="n">
        <v>3.1734</v>
      </c>
      <c r="J924" s="83" t="n">
        <v>3.2674</v>
      </c>
      <c r="K924" s="83" t="n">
        <v>3.3334</v>
      </c>
      <c r="L924" s="83" t="n">
        <v>3.4784</v>
      </c>
      <c r="M924" s="83" t="n">
        <v>4.3694</v>
      </c>
      <c r="N924" s="83" t="n">
        <v>3.1734</v>
      </c>
      <c r="O924" s="83" t="n">
        <v>3.3204</v>
      </c>
      <c r="Q924" s="83" t="n">
        <v>3.12483333333333</v>
      </c>
      <c r="R924" s="83" t="n">
        <v>2.8945</v>
      </c>
      <c r="S924" s="83" t="n">
        <v>3.17733333333333</v>
      </c>
      <c r="T924" s="83" t="n">
        <v>2.98858333333333</v>
      </c>
      <c r="U924" s="83" t="n">
        <v>2.87608333333333</v>
      </c>
      <c r="V924" s="83" t="n">
        <v>2.81483333333333</v>
      </c>
      <c r="W924" s="83" t="n">
        <v>3.01733333333333</v>
      </c>
      <c r="X924" s="83" t="n">
        <v>3.13983333333333</v>
      </c>
      <c r="Y924" s="83" t="n">
        <v>3.19233333333333</v>
      </c>
      <c r="Z924" s="83" t="n">
        <v>2.86733333333333</v>
      </c>
      <c r="AA924" s="83" t="n">
        <v>3.29191666666667</v>
      </c>
      <c r="AB924" s="83" t="n">
        <v>3.45025</v>
      </c>
      <c r="AC924" s="83" t="n">
        <v>3.13983333333333</v>
      </c>
      <c r="AD924" s="83" t="n">
        <v>3.09941666666667</v>
      </c>
    </row>
    <row r="925" customFormat="false" ht="12.75" hidden="false" customHeight="false" outlineLevel="0" collapsed="false">
      <c r="A925" s="56" t="n">
        <v>36635</v>
      </c>
      <c r="B925" s="83" t="n">
        <v>3.1874</v>
      </c>
      <c r="C925" s="83" t="n">
        <v>3.0394</v>
      </c>
      <c r="D925" s="83" t="n">
        <v>3.3074</v>
      </c>
      <c r="E925" s="83" t="n">
        <v>3.0274</v>
      </c>
      <c r="F925" s="83" t="n">
        <v>2.9709</v>
      </c>
      <c r="G925" s="83" t="n">
        <v>2.9474</v>
      </c>
      <c r="H925" s="83" t="n">
        <v>3.0774</v>
      </c>
      <c r="I925" s="83" t="n">
        <v>3.1474</v>
      </c>
      <c r="J925" s="83" t="n">
        <v>3.2489</v>
      </c>
      <c r="K925" s="83" t="n">
        <v>3.3124</v>
      </c>
      <c r="L925" s="83" t="n">
        <v>3.4524</v>
      </c>
      <c r="M925" s="83" t="n">
        <v>4.3434</v>
      </c>
      <c r="N925" s="83" t="n">
        <v>3.1474</v>
      </c>
      <c r="O925" s="83" t="n">
        <v>3.2919</v>
      </c>
      <c r="Q925" s="83" t="n">
        <v>3.0875</v>
      </c>
      <c r="R925" s="83" t="n">
        <v>2.8625</v>
      </c>
      <c r="S925" s="83" t="n">
        <v>3.1425</v>
      </c>
      <c r="T925" s="83" t="n">
        <v>2.95416666666667</v>
      </c>
      <c r="U925" s="83" t="n">
        <v>2.84625</v>
      </c>
      <c r="V925" s="83" t="n">
        <v>2.78583333333333</v>
      </c>
      <c r="W925" s="83" t="n">
        <v>2.9825</v>
      </c>
      <c r="X925" s="83" t="n">
        <v>3.1025</v>
      </c>
      <c r="Y925" s="83" t="n">
        <v>3.15875</v>
      </c>
      <c r="Z925" s="83" t="n">
        <v>2.835</v>
      </c>
      <c r="AA925" s="83" t="n">
        <v>3.25458333333333</v>
      </c>
      <c r="AB925" s="83" t="n">
        <v>3.41291666666667</v>
      </c>
      <c r="AC925" s="83" t="n">
        <v>3.1025</v>
      </c>
      <c r="AD925" s="83" t="n">
        <v>3.06208333333333</v>
      </c>
    </row>
    <row r="926" customFormat="false" ht="12.75" hidden="false" customHeight="false" outlineLevel="0" collapsed="false">
      <c r="A926" s="56" t="n">
        <v>36636</v>
      </c>
      <c r="B926" s="83" t="n">
        <v>3.1946</v>
      </c>
      <c r="C926" s="83" t="n">
        <v>3.0446</v>
      </c>
      <c r="D926" s="83" t="n">
        <v>3.3196</v>
      </c>
      <c r="E926" s="83" t="n">
        <v>3.0321</v>
      </c>
      <c r="F926" s="83" t="n">
        <v>2.9731</v>
      </c>
      <c r="G926" s="83" t="n">
        <v>2.9496</v>
      </c>
      <c r="H926" s="83" t="n">
        <v>3.0871</v>
      </c>
      <c r="I926" s="83" t="n">
        <v>3.1546</v>
      </c>
      <c r="J926" s="83" t="n">
        <v>3.2486</v>
      </c>
      <c r="K926" s="83" t="n">
        <v>3.3046</v>
      </c>
      <c r="L926" s="83" t="n">
        <v>3.4596</v>
      </c>
      <c r="M926" s="83" t="n">
        <v>4.3506</v>
      </c>
      <c r="N926" s="83" t="n">
        <v>3.1546</v>
      </c>
      <c r="O926" s="83" t="n">
        <v>3.3016</v>
      </c>
      <c r="Q926" s="83" t="n">
        <v>3.10133333333333</v>
      </c>
      <c r="R926" s="83" t="n">
        <v>2.863</v>
      </c>
      <c r="S926" s="83" t="n">
        <v>3.15633333333333</v>
      </c>
      <c r="T926" s="83" t="n">
        <v>2.96341666666667</v>
      </c>
      <c r="U926" s="83" t="n">
        <v>2.84633333333333</v>
      </c>
      <c r="V926" s="83" t="n">
        <v>2.78508333333333</v>
      </c>
      <c r="W926" s="83" t="n">
        <v>2.99633333333333</v>
      </c>
      <c r="X926" s="83" t="n">
        <v>3.11633333333333</v>
      </c>
      <c r="Y926" s="83" t="n">
        <v>3.15466666666667</v>
      </c>
      <c r="Z926" s="83" t="n">
        <v>2.84166666666667</v>
      </c>
      <c r="AA926" s="83" t="n">
        <v>3.26841666666667</v>
      </c>
      <c r="AB926" s="83" t="n">
        <v>3.42675</v>
      </c>
      <c r="AC926" s="83" t="n">
        <v>3.11633333333333</v>
      </c>
      <c r="AD926" s="83" t="n">
        <v>3.07258333333333</v>
      </c>
    </row>
    <row r="927" customFormat="false" ht="12.75" hidden="false" customHeight="false" outlineLevel="0" collapsed="false">
      <c r="A927" s="56" t="n">
        <v>36640</v>
      </c>
      <c r="B927" s="28" t="n">
        <v>3.2372</v>
      </c>
      <c r="C927" s="28" t="n">
        <v>3.0772</v>
      </c>
      <c r="D927" s="28" t="n">
        <v>3.3622</v>
      </c>
      <c r="E927" s="28" t="n">
        <v>3.0672</v>
      </c>
      <c r="F927" s="28" t="n">
        <v>3.0057</v>
      </c>
      <c r="G927" s="28" t="n">
        <v>2.9822</v>
      </c>
      <c r="H927" s="28" t="n">
        <v>3.1297</v>
      </c>
      <c r="I927" s="28" t="n">
        <v>3.1972</v>
      </c>
      <c r="J927" s="28" t="n">
        <v>3.2737</v>
      </c>
      <c r="K927" s="28" t="n">
        <v>3.3372</v>
      </c>
      <c r="L927" s="28" t="n">
        <v>3.5037</v>
      </c>
      <c r="M927" s="28" t="n">
        <v>4.3972</v>
      </c>
      <c r="N927" s="28" t="n">
        <v>3.1972</v>
      </c>
      <c r="O927" s="28" t="n">
        <v>3.3417</v>
      </c>
      <c r="Q927" s="28" t="n">
        <v>3.1575</v>
      </c>
      <c r="R927" s="28" t="n">
        <v>2.8875</v>
      </c>
      <c r="S927" s="28" t="n">
        <v>3.21166666666667</v>
      </c>
      <c r="T927" s="28" t="n">
        <v>3.00583333333333</v>
      </c>
      <c r="U927" s="28" t="n">
        <v>2.88708333333333</v>
      </c>
      <c r="V927" s="28" t="n">
        <v>2.82166666666667</v>
      </c>
      <c r="W927" s="28" t="n">
        <v>3.05</v>
      </c>
      <c r="X927" s="28" t="n">
        <v>3.16958333333333</v>
      </c>
      <c r="Y927" s="28" t="n">
        <v>3.19333333333333</v>
      </c>
      <c r="Z927" s="28" t="n">
        <v>2.8775</v>
      </c>
      <c r="AA927" s="28" t="n">
        <v>3.33583333333333</v>
      </c>
      <c r="AB927" s="28" t="n">
        <v>3.47483333333333</v>
      </c>
      <c r="AC927" s="28" t="n">
        <v>3.16958333333333</v>
      </c>
      <c r="AD927" s="28" t="n">
        <v>3.10416666666667</v>
      </c>
    </row>
    <row r="928" customFormat="false" ht="12.75" hidden="false" customHeight="false" outlineLevel="0" collapsed="false">
      <c r="A928" s="56" t="n">
        <v>36641</v>
      </c>
      <c r="B928" s="28" t="n">
        <v>3.2242</v>
      </c>
      <c r="C928" s="28" t="n">
        <v>3.0592</v>
      </c>
      <c r="D928" s="28" t="n">
        <v>3.3467</v>
      </c>
      <c r="E928" s="28" t="n">
        <v>3.0542</v>
      </c>
      <c r="F928" s="28" t="n">
        <v>2.9927</v>
      </c>
      <c r="G928" s="28" t="n">
        <v>2.9642</v>
      </c>
      <c r="H928" s="28" t="n">
        <v>3.1142</v>
      </c>
      <c r="I928" s="28" t="n">
        <v>3.1842</v>
      </c>
      <c r="J928" s="28" t="n">
        <v>3.2632</v>
      </c>
      <c r="K928" s="28" t="n">
        <v>3.3192</v>
      </c>
      <c r="L928" s="28" t="n">
        <v>3.4907</v>
      </c>
      <c r="M928" s="28" t="n">
        <v>4.3842</v>
      </c>
      <c r="N928" s="28" t="n">
        <v>3.1842</v>
      </c>
      <c r="O928" s="28" t="n">
        <v>3.3137</v>
      </c>
      <c r="Q928" s="28" t="n">
        <v>3.13416666666667</v>
      </c>
      <c r="R928" s="28" t="n">
        <v>2.86116666666667</v>
      </c>
      <c r="S928" s="28" t="n">
        <v>3.18291666666667</v>
      </c>
      <c r="T928" s="28" t="n">
        <v>2.97125</v>
      </c>
      <c r="U928" s="28" t="n">
        <v>2.85708333333333</v>
      </c>
      <c r="V928" s="28" t="n">
        <v>2.79416666666667</v>
      </c>
      <c r="W928" s="28" t="n">
        <v>3.02125</v>
      </c>
      <c r="X928" s="28" t="n">
        <v>3.14375</v>
      </c>
      <c r="Y928" s="28" t="n">
        <v>3.16458333333333</v>
      </c>
      <c r="Z928" s="28" t="n">
        <v>2.84416666666667</v>
      </c>
      <c r="AA928" s="28" t="n">
        <v>3.30791666666667</v>
      </c>
      <c r="AB928" s="28" t="n">
        <v>3.46625</v>
      </c>
      <c r="AC928" s="28" t="n">
        <v>3.14375</v>
      </c>
      <c r="AD928" s="28" t="n">
        <v>3.07666666666667</v>
      </c>
    </row>
    <row r="929" customFormat="false" ht="12.75" hidden="false" customHeight="false" outlineLevel="0" collapsed="false">
      <c r="A929" s="56" t="n">
        <v>36642</v>
      </c>
      <c r="B929" s="28" t="n">
        <v>3.2036</v>
      </c>
      <c r="C929" s="28" t="n">
        <v>3.0386</v>
      </c>
      <c r="D929" s="28" t="n">
        <v>3.3261</v>
      </c>
      <c r="E929" s="28" t="n">
        <v>3.0361</v>
      </c>
      <c r="F929" s="28" t="n">
        <v>2.9746</v>
      </c>
      <c r="G929" s="28" t="n">
        <v>2.9436</v>
      </c>
      <c r="H929" s="28" t="n">
        <v>3.0936</v>
      </c>
      <c r="I929" s="28" t="n">
        <v>3.1636</v>
      </c>
      <c r="J929" s="28" t="n">
        <v>3.2451</v>
      </c>
      <c r="K929" s="28" t="n">
        <v>3.2936</v>
      </c>
      <c r="L929" s="28" t="n">
        <v>3.4701</v>
      </c>
      <c r="M929" s="28" t="n">
        <v>4.3636</v>
      </c>
      <c r="N929" s="28" t="n">
        <v>3.1636</v>
      </c>
      <c r="O929" s="28" t="n">
        <v>3.2881</v>
      </c>
      <c r="Q929" s="28" t="n">
        <v>3.10666666666667</v>
      </c>
      <c r="R929" s="28" t="n">
        <v>2.83983333333333</v>
      </c>
      <c r="S929" s="28" t="n">
        <v>3.1575</v>
      </c>
      <c r="T929" s="28" t="n">
        <v>2.94308333333333</v>
      </c>
      <c r="U929" s="28" t="n">
        <v>2.83675</v>
      </c>
      <c r="V929" s="28" t="n">
        <v>2.76725</v>
      </c>
      <c r="W929" s="28" t="n">
        <v>2.98958333333333</v>
      </c>
      <c r="X929" s="28" t="n">
        <v>3.11391666666667</v>
      </c>
      <c r="Y929" s="28" t="n">
        <v>3.14391666666667</v>
      </c>
      <c r="Z929" s="28" t="n">
        <v>2.81183333333333</v>
      </c>
      <c r="AA929" s="28" t="n">
        <v>3.28208333333333</v>
      </c>
      <c r="AB929" s="28" t="n">
        <v>3.44</v>
      </c>
      <c r="AC929" s="28" t="n">
        <v>3.11391666666667</v>
      </c>
      <c r="AD929" s="28" t="n">
        <v>3.04933333333333</v>
      </c>
    </row>
    <row r="930" customFormat="false" ht="12.75" hidden="false" customHeight="false" outlineLevel="0" collapsed="false">
      <c r="A930" s="56" t="n">
        <v>36643</v>
      </c>
      <c r="B930" s="28" t="n">
        <v>3.1818</v>
      </c>
      <c r="C930" s="28" t="n">
        <v>3.0168</v>
      </c>
      <c r="D930" s="28" t="n">
        <v>3.3018</v>
      </c>
      <c r="E930" s="28" t="n">
        <v>3.0118</v>
      </c>
      <c r="F930" s="28" t="n">
        <v>2.9528</v>
      </c>
      <c r="G930" s="28" t="n">
        <v>2.9193</v>
      </c>
      <c r="H930" s="28" t="n">
        <v>3.0718</v>
      </c>
      <c r="I930" s="28" t="n">
        <v>3.1418</v>
      </c>
      <c r="J930" s="28" t="n">
        <v>3.2233</v>
      </c>
      <c r="K930" s="28" t="n">
        <v>3.2718</v>
      </c>
      <c r="L930" s="28" t="n">
        <v>3.4483</v>
      </c>
      <c r="M930" s="28" t="n">
        <v>4.3278</v>
      </c>
      <c r="N930" s="28" t="n">
        <v>3.1418</v>
      </c>
      <c r="O930" s="28" t="n">
        <v>3.2663</v>
      </c>
      <c r="Q930" s="28" t="n">
        <v>3.0802</v>
      </c>
      <c r="R930" s="28" t="n">
        <v>2.819</v>
      </c>
      <c r="S930" s="28" t="n">
        <v>3.1277</v>
      </c>
      <c r="T930" s="28" t="n">
        <v>2.9297</v>
      </c>
      <c r="U930" s="28" t="n">
        <v>2.8177</v>
      </c>
      <c r="V930" s="28" t="n">
        <v>2.7452</v>
      </c>
      <c r="W930" s="28" t="n">
        <v>2.9652</v>
      </c>
      <c r="X930" s="28" t="n">
        <v>3.0927</v>
      </c>
      <c r="Y930" s="28" t="n">
        <v>3.1397</v>
      </c>
      <c r="Z930" s="28" t="n">
        <v>2.7912</v>
      </c>
      <c r="AA930" s="28" t="n">
        <v>3.2507</v>
      </c>
      <c r="AB930" s="28" t="n">
        <v>3.4052</v>
      </c>
      <c r="AC930" s="28" t="n">
        <v>3.0927</v>
      </c>
      <c r="AD930" s="28" t="n">
        <v>3.0387</v>
      </c>
    </row>
    <row r="931" customFormat="false" ht="12.75" hidden="false" customHeight="false" outlineLevel="0" collapsed="false">
      <c r="A931" s="56" t="n">
        <v>36644</v>
      </c>
      <c r="B931" s="28" t="n">
        <v>3.2392</v>
      </c>
      <c r="C931" s="28" t="n">
        <v>3.0692</v>
      </c>
      <c r="D931" s="28" t="n">
        <v>3.3567</v>
      </c>
      <c r="E931" s="28" t="n">
        <v>3.0617</v>
      </c>
      <c r="F931" s="28" t="n">
        <v>3.0002</v>
      </c>
      <c r="G931" s="28" t="n">
        <v>2.9567</v>
      </c>
      <c r="H931" s="28" t="n">
        <v>3.1192</v>
      </c>
      <c r="I931" s="28" t="n">
        <v>3.1967</v>
      </c>
      <c r="J931" s="28" t="n">
        <v>3.2707</v>
      </c>
      <c r="K931" s="28" t="n">
        <v>3.3192</v>
      </c>
      <c r="L931" s="28" t="n">
        <v>3.5057</v>
      </c>
      <c r="M931" s="28" t="n">
        <v>4.3852</v>
      </c>
      <c r="N931" s="28" t="n">
        <v>3.1967</v>
      </c>
      <c r="O931" s="28" t="n">
        <v>3.3087</v>
      </c>
      <c r="Q931" s="28" t="n">
        <v>3.159</v>
      </c>
      <c r="R931" s="28" t="n">
        <v>2.86316666666667</v>
      </c>
      <c r="S931" s="28" t="n">
        <v>3.2065</v>
      </c>
      <c r="T931" s="28" t="n">
        <v>2.985</v>
      </c>
      <c r="U931" s="28" t="n">
        <v>2.8745</v>
      </c>
      <c r="V931" s="28" t="n">
        <v>2.791</v>
      </c>
      <c r="W931" s="28" t="n">
        <v>3.034</v>
      </c>
      <c r="X931" s="28" t="n">
        <v>3.1685</v>
      </c>
      <c r="Y931" s="28" t="n">
        <v>3.1965</v>
      </c>
      <c r="Z931" s="28" t="n">
        <v>2.849</v>
      </c>
      <c r="AA931" s="28" t="n">
        <v>3.3295</v>
      </c>
      <c r="AB931" s="28" t="n">
        <v>3.484</v>
      </c>
      <c r="AC931" s="28" t="n">
        <v>3.1685</v>
      </c>
      <c r="AD931" s="28" t="n">
        <v>3.0925</v>
      </c>
    </row>
    <row r="932" customFormat="false" ht="12.75" hidden="false" customHeight="false" outlineLevel="0" collapsed="false">
      <c r="A932" s="56" t="n">
        <v>36647</v>
      </c>
      <c r="B932" s="28" t="n">
        <v>3.3034</v>
      </c>
      <c r="C932" s="28" t="n">
        <v>3.1234</v>
      </c>
      <c r="D932" s="28" t="n">
        <v>3.4209</v>
      </c>
      <c r="E932" s="28" t="n">
        <v>3.1284</v>
      </c>
      <c r="F932" s="28" t="n">
        <v>3.0494</v>
      </c>
      <c r="G932" s="28" t="n">
        <v>3.0034</v>
      </c>
      <c r="H932" s="28" t="n">
        <v>3.1834</v>
      </c>
      <c r="I932" s="28" t="n">
        <v>3.2609</v>
      </c>
      <c r="J932" s="28" t="n">
        <v>3.3324</v>
      </c>
      <c r="K932" s="28" t="n">
        <v>3.3714</v>
      </c>
      <c r="L932" s="28" t="n">
        <v>3.5699</v>
      </c>
      <c r="M932" s="28" t="n">
        <v>4.4494</v>
      </c>
      <c r="N932" s="28" t="n">
        <v>3.2609</v>
      </c>
      <c r="O932" s="28" t="n">
        <v>3.3529</v>
      </c>
      <c r="Q932" s="28" t="n">
        <v>3.2352</v>
      </c>
      <c r="R932" s="28" t="n">
        <v>2.957</v>
      </c>
      <c r="S932" s="28" t="n">
        <v>3.2802</v>
      </c>
      <c r="T932" s="28" t="n">
        <v>3.0547</v>
      </c>
      <c r="U932" s="28" t="n">
        <v>2.9477</v>
      </c>
      <c r="V932" s="28" t="n">
        <v>2.8532</v>
      </c>
      <c r="W932" s="28" t="n">
        <v>3.1052</v>
      </c>
      <c r="X932" s="28" t="n">
        <v>3.2427</v>
      </c>
      <c r="Y932" s="28" t="n">
        <v>3.3017</v>
      </c>
      <c r="Z932" s="28" t="n">
        <v>2.9112</v>
      </c>
      <c r="AA932" s="28" t="n">
        <v>3.4042</v>
      </c>
      <c r="AB932" s="28" t="n">
        <v>3.5587</v>
      </c>
      <c r="AC932" s="28" t="n">
        <v>3.2427</v>
      </c>
      <c r="AD932" s="28" t="n">
        <v>3.1752</v>
      </c>
    </row>
    <row r="933" customFormat="false" ht="12.75" hidden="false" customHeight="false" outlineLevel="0" collapsed="false">
      <c r="A933" s="56" t="n">
        <v>36648</v>
      </c>
      <c r="B933" s="28" t="n">
        <v>3.3148</v>
      </c>
      <c r="C933" s="28" t="n">
        <v>3.1298</v>
      </c>
      <c r="D933" s="28" t="n">
        <v>3.4323</v>
      </c>
      <c r="E933" s="28" t="n">
        <v>3.1398</v>
      </c>
      <c r="F933" s="28" t="n">
        <v>3.0658</v>
      </c>
      <c r="G933" s="28" t="n">
        <v>3.0223</v>
      </c>
      <c r="H933" s="28" t="n">
        <v>3.1948</v>
      </c>
      <c r="I933" s="28" t="n">
        <v>3.2698</v>
      </c>
      <c r="J933" s="28" t="n">
        <v>3.3563</v>
      </c>
      <c r="K933" s="28" t="n">
        <v>3.3808</v>
      </c>
      <c r="L933" s="28" t="n">
        <v>3.5958</v>
      </c>
      <c r="M933" s="28" t="n">
        <v>4.4548</v>
      </c>
      <c r="N933" s="28" t="n">
        <v>3.2698</v>
      </c>
      <c r="O933" s="28" t="n">
        <v>3.3743</v>
      </c>
      <c r="Q933" s="28" t="n">
        <v>3.2368</v>
      </c>
      <c r="R933" s="28" t="n">
        <v>2.952</v>
      </c>
      <c r="S933" s="28" t="n">
        <v>3.2793</v>
      </c>
      <c r="T933" s="28" t="n">
        <v>3.0638</v>
      </c>
      <c r="U933" s="28" t="n">
        <v>2.9563</v>
      </c>
      <c r="V933" s="28" t="n">
        <v>2.8598</v>
      </c>
      <c r="W933" s="28" t="n">
        <v>3.1018</v>
      </c>
      <c r="X933" s="28" t="n">
        <v>3.2418</v>
      </c>
      <c r="Y933" s="28" t="n">
        <v>3.3213</v>
      </c>
      <c r="Z933" s="28" t="n">
        <v>2.9108</v>
      </c>
      <c r="AA933" s="28" t="n">
        <v>3.4018</v>
      </c>
      <c r="AB933" s="28" t="n">
        <v>3.5593</v>
      </c>
      <c r="AC933" s="28" t="n">
        <v>3.2418</v>
      </c>
      <c r="AD933" s="28" t="n">
        <v>3.1853</v>
      </c>
    </row>
    <row r="934" customFormat="false" ht="12.75" hidden="false" customHeight="false" outlineLevel="0" collapsed="false">
      <c r="A934" s="56" t="n">
        <v>36649</v>
      </c>
      <c r="B934" s="28" t="n">
        <v>3.2692</v>
      </c>
      <c r="C934" s="28" t="n">
        <v>3.0892</v>
      </c>
      <c r="D934" s="28" t="n">
        <v>3.3867</v>
      </c>
      <c r="E934" s="28" t="n">
        <v>3.1017</v>
      </c>
      <c r="F934" s="28" t="n">
        <v>3.0327</v>
      </c>
      <c r="G934" s="28" t="n">
        <v>2.9892</v>
      </c>
      <c r="H934" s="28" t="n">
        <v>3.1492</v>
      </c>
      <c r="I934" s="28" t="n">
        <v>3.2242</v>
      </c>
      <c r="J934" s="28" t="n">
        <v>3.3132</v>
      </c>
      <c r="K934" s="28" t="n">
        <v>3.3522</v>
      </c>
      <c r="L934" s="28" t="n">
        <v>3.5502</v>
      </c>
      <c r="M934" s="28" t="n">
        <v>4.4012</v>
      </c>
      <c r="N934" s="28" t="n">
        <v>3.2242</v>
      </c>
      <c r="O934" s="28" t="n">
        <v>3.3537</v>
      </c>
      <c r="Q934" s="28" t="n">
        <v>3.1564</v>
      </c>
      <c r="R934" s="28" t="n">
        <v>2.8798</v>
      </c>
      <c r="S934" s="28" t="n">
        <v>3.1989</v>
      </c>
      <c r="T934" s="28" t="n">
        <v>2.9984</v>
      </c>
      <c r="U934" s="28" t="n">
        <v>2.8889</v>
      </c>
      <c r="V934" s="28" t="n">
        <v>2.7919</v>
      </c>
      <c r="W934" s="28" t="n">
        <v>3.0264</v>
      </c>
      <c r="X934" s="28" t="n">
        <v>3.1619</v>
      </c>
      <c r="Y934" s="28" t="n">
        <v>3.2454</v>
      </c>
      <c r="Z934" s="28" t="n">
        <v>2.8344</v>
      </c>
      <c r="AA934" s="28" t="n">
        <v>3.3214</v>
      </c>
      <c r="AB934" s="28" t="n">
        <v>3.4789</v>
      </c>
      <c r="AC934" s="28" t="n">
        <v>3.1619</v>
      </c>
      <c r="AD934" s="28" t="n">
        <v>3.1129</v>
      </c>
    </row>
    <row r="935" customFormat="false" ht="12.75" hidden="false" customHeight="false" outlineLevel="0" collapsed="false">
      <c r="A935" s="56" t="n">
        <v>36650</v>
      </c>
      <c r="B935" s="28" t="n">
        <v>3.2512</v>
      </c>
      <c r="C935" s="28" t="n">
        <v>3.0712</v>
      </c>
      <c r="D935" s="28" t="n">
        <v>3.3687</v>
      </c>
      <c r="E935" s="28" t="n">
        <v>3.0862</v>
      </c>
      <c r="F935" s="28" t="n">
        <v>3.0017</v>
      </c>
      <c r="G935" s="28" t="n">
        <v>2.9587</v>
      </c>
      <c r="H935" s="28" t="n">
        <v>3.1312</v>
      </c>
      <c r="I935" s="28" t="n">
        <v>3.2062</v>
      </c>
      <c r="J935" s="28" t="n">
        <v>3.2852</v>
      </c>
      <c r="K935" s="28" t="n">
        <v>3.3342</v>
      </c>
      <c r="L935" s="28" t="n">
        <v>3.5322</v>
      </c>
      <c r="M935" s="28" t="n">
        <v>4.3772</v>
      </c>
      <c r="N935" s="28" t="n">
        <v>3.2062</v>
      </c>
      <c r="O935" s="28" t="n">
        <v>3.3397</v>
      </c>
      <c r="Q935" s="28" t="n">
        <v>3.137</v>
      </c>
      <c r="R935" s="28" t="n">
        <v>2.8658</v>
      </c>
      <c r="S935" s="28" t="n">
        <v>3.182</v>
      </c>
      <c r="T935" s="28" t="n">
        <v>2.98</v>
      </c>
      <c r="U935" s="28" t="n">
        <v>2.8575</v>
      </c>
      <c r="V935" s="28" t="n">
        <v>2.7625</v>
      </c>
      <c r="W935" s="28" t="n">
        <v>3.007</v>
      </c>
      <c r="X935" s="28" t="n">
        <v>3.143</v>
      </c>
      <c r="Y935" s="28" t="n">
        <v>3.223</v>
      </c>
      <c r="Z935" s="28" t="n">
        <v>2.814</v>
      </c>
      <c r="AA935" s="28" t="n">
        <v>3.3025</v>
      </c>
      <c r="AB935" s="28" t="n">
        <v>3.462</v>
      </c>
      <c r="AC935" s="28" t="n">
        <v>3.143</v>
      </c>
      <c r="AD935" s="28" t="n">
        <v>3.092</v>
      </c>
    </row>
    <row r="936" customFormat="false" ht="12.75" hidden="false" customHeight="false" outlineLevel="0" collapsed="false">
      <c r="A936" s="56" t="n">
        <v>36651</v>
      </c>
      <c r="B936" s="28" t="n">
        <v>3.199</v>
      </c>
      <c r="C936" s="28" t="n">
        <v>2.979</v>
      </c>
      <c r="D936" s="28" t="n">
        <v>3.314</v>
      </c>
      <c r="E936" s="28" t="n">
        <v>3.0215</v>
      </c>
      <c r="F936" s="28" t="n">
        <v>2.9265</v>
      </c>
      <c r="G936" s="28" t="n">
        <v>2.8815</v>
      </c>
      <c r="H936" s="28" t="n">
        <v>3.0765</v>
      </c>
      <c r="I936" s="28" t="n">
        <v>3.154</v>
      </c>
      <c r="J936" s="28" t="n">
        <v>3.214</v>
      </c>
      <c r="K936" s="28" t="n">
        <v>3.251</v>
      </c>
      <c r="L936" s="28" t="n">
        <v>3.48</v>
      </c>
      <c r="M936" s="28" t="n">
        <v>4.325</v>
      </c>
      <c r="N936" s="28" t="n">
        <v>3.154</v>
      </c>
      <c r="O936" s="28" t="n">
        <v>3.2465</v>
      </c>
      <c r="Q936" s="28" t="n">
        <v>3.065</v>
      </c>
      <c r="R936" s="28" t="n">
        <v>2.7742</v>
      </c>
      <c r="S936" s="28" t="n">
        <v>3.11</v>
      </c>
      <c r="T936" s="28" t="n">
        <v>2.8975</v>
      </c>
      <c r="U936" s="28" t="n">
        <v>2.7815</v>
      </c>
      <c r="V936" s="28" t="n">
        <v>2.6865</v>
      </c>
      <c r="W936" s="28" t="n">
        <v>2.9325</v>
      </c>
      <c r="X936" s="28" t="n">
        <v>3.0725</v>
      </c>
      <c r="Y936" s="28" t="n">
        <v>3.131</v>
      </c>
      <c r="Z936" s="28" t="n">
        <v>2.7304</v>
      </c>
      <c r="AA936" s="28" t="n">
        <v>3.2305</v>
      </c>
      <c r="AB936" s="28" t="n">
        <v>3.3925</v>
      </c>
      <c r="AC936" s="28" t="n">
        <v>3.0725</v>
      </c>
      <c r="AD936" s="28" t="n">
        <v>2.981</v>
      </c>
    </row>
    <row r="937" customFormat="false" ht="12.75" hidden="false" customHeight="false" outlineLevel="0" collapsed="false">
      <c r="A937" s="56" t="n">
        <v>36654</v>
      </c>
      <c r="B937" s="28" t="n">
        <v>3.2824</v>
      </c>
      <c r="C937" s="28" t="n">
        <v>3.0324</v>
      </c>
      <c r="D937" s="28" t="n">
        <v>3.4024</v>
      </c>
      <c r="E937" s="28" t="n">
        <v>3.0999</v>
      </c>
      <c r="F937" s="28" t="n">
        <v>2.9809</v>
      </c>
      <c r="G937" s="28" t="n">
        <v>2.9324</v>
      </c>
      <c r="H937" s="28" t="n">
        <v>3.1599</v>
      </c>
      <c r="I937" s="28" t="n">
        <v>3.2374</v>
      </c>
      <c r="J937" s="28" t="n">
        <v>3.2709</v>
      </c>
      <c r="K937" s="28" t="n">
        <v>3.3024</v>
      </c>
      <c r="L937" s="28" t="n">
        <v>3.5634</v>
      </c>
      <c r="M937" s="28" t="n">
        <v>4.4184</v>
      </c>
      <c r="N937" s="28" t="n">
        <v>3.2374</v>
      </c>
      <c r="O937" s="28" t="n">
        <v>3.2899</v>
      </c>
      <c r="Q937" s="28" t="n">
        <v>3.194</v>
      </c>
      <c r="R937" s="28" t="n">
        <v>2.8386</v>
      </c>
      <c r="S937" s="28" t="n">
        <v>3.2415</v>
      </c>
      <c r="T937" s="28" t="n">
        <v>3.012</v>
      </c>
      <c r="U937" s="28" t="n">
        <v>2.8755</v>
      </c>
      <c r="V937" s="28" t="n">
        <v>2.7855</v>
      </c>
      <c r="W937" s="28" t="n">
        <v>3.0565</v>
      </c>
      <c r="X937" s="28" t="n">
        <v>3.2</v>
      </c>
      <c r="Y937" s="28" t="n">
        <v>3.2245</v>
      </c>
      <c r="Z937" s="28" t="n">
        <v>2.834</v>
      </c>
      <c r="AA937" s="28" t="n">
        <v>3.3605</v>
      </c>
      <c r="AB937" s="28" t="n">
        <v>3.534</v>
      </c>
      <c r="AC937" s="28" t="n">
        <v>3.2</v>
      </c>
      <c r="AD937" s="28" t="n">
        <v>3.089</v>
      </c>
    </row>
    <row r="938" customFormat="false" ht="12.75" hidden="false" customHeight="false" outlineLevel="0" collapsed="false">
      <c r="A938" s="56" t="n">
        <v>36655</v>
      </c>
      <c r="B938" s="28" t="n">
        <v>3.2986</v>
      </c>
      <c r="C938" s="28" t="n">
        <v>3.0336</v>
      </c>
      <c r="D938" s="28" t="n">
        <v>3.4136</v>
      </c>
      <c r="E938" s="28" t="n">
        <v>3.1161</v>
      </c>
      <c r="F938" s="28" t="n">
        <v>2.9996</v>
      </c>
      <c r="G938" s="28" t="n">
        <v>2.9486</v>
      </c>
      <c r="H938" s="28" t="n">
        <v>3.1761</v>
      </c>
      <c r="I938" s="28" t="n">
        <v>3.2536</v>
      </c>
      <c r="J938" s="28" t="n">
        <v>3.2846</v>
      </c>
      <c r="K938" s="28" t="n">
        <v>3.3136</v>
      </c>
      <c r="L938" s="28" t="n">
        <v>3.5796</v>
      </c>
      <c r="M938" s="28" t="n">
        <v>4.4346</v>
      </c>
      <c r="N938" s="28" t="n">
        <v>3.2536</v>
      </c>
      <c r="O938" s="28" t="n">
        <v>3.3061</v>
      </c>
      <c r="Q938" s="28" t="n">
        <v>3.2076</v>
      </c>
      <c r="R938" s="28" t="n">
        <v>2.8414</v>
      </c>
      <c r="S938" s="28" t="n">
        <v>3.2551</v>
      </c>
      <c r="T938" s="28" t="n">
        <v>3.0241</v>
      </c>
      <c r="U938" s="28" t="n">
        <v>2.8866</v>
      </c>
      <c r="V938" s="28" t="n">
        <v>2.7946</v>
      </c>
      <c r="W938" s="28" t="n">
        <v>3.0701</v>
      </c>
      <c r="X938" s="28" t="n">
        <v>3.2116</v>
      </c>
      <c r="Y938" s="28" t="n">
        <v>3.2396</v>
      </c>
      <c r="Z938" s="28" t="n">
        <v>2.8476</v>
      </c>
      <c r="AA938" s="28" t="n">
        <v>3.3741</v>
      </c>
      <c r="AB938" s="28" t="n">
        <v>3.5576</v>
      </c>
      <c r="AC938" s="28" t="n">
        <v>3.2116</v>
      </c>
      <c r="AD938" s="28" t="n">
        <v>3.0776</v>
      </c>
    </row>
    <row r="939" customFormat="false" ht="12.75" hidden="false" customHeight="false" outlineLevel="0" collapsed="false">
      <c r="A939" s="56" t="n">
        <v>36656</v>
      </c>
      <c r="B939" s="28" t="n">
        <v>3.4048</v>
      </c>
      <c r="C939" s="28" t="n">
        <v>3.1248</v>
      </c>
      <c r="D939" s="28" t="n">
        <v>3.5198</v>
      </c>
      <c r="E939" s="28" t="n">
        <v>3.2148</v>
      </c>
      <c r="F939" s="28" t="n">
        <v>3.0883</v>
      </c>
      <c r="G939" s="28" t="n">
        <v>3.0348</v>
      </c>
      <c r="H939" s="28" t="n">
        <v>3.2748</v>
      </c>
      <c r="I939" s="28" t="n">
        <v>3.3598</v>
      </c>
      <c r="J939" s="28" t="n">
        <v>3.3708</v>
      </c>
      <c r="K939" s="28" t="n">
        <v>3.4148</v>
      </c>
      <c r="L939" s="28" t="n">
        <v>3.6858</v>
      </c>
      <c r="M939" s="28" t="n">
        <v>4.5558</v>
      </c>
      <c r="N939" s="28" t="n">
        <v>3.3598</v>
      </c>
      <c r="O939" s="28" t="n">
        <v>3.4023</v>
      </c>
      <c r="Q939" s="28" t="n">
        <v>3.3348</v>
      </c>
      <c r="R939" s="28" t="n">
        <v>2.946</v>
      </c>
      <c r="S939" s="28" t="n">
        <v>3.3823</v>
      </c>
      <c r="T939" s="28" t="n">
        <v>3.1478</v>
      </c>
      <c r="U939" s="28" t="n">
        <v>2.9858</v>
      </c>
      <c r="V939" s="28" t="n">
        <v>2.8928</v>
      </c>
      <c r="W939" s="28" t="n">
        <v>3.1898</v>
      </c>
      <c r="X939" s="28" t="n">
        <v>3.3388</v>
      </c>
      <c r="Y939" s="28" t="n">
        <v>3.3503</v>
      </c>
      <c r="Z939" s="28" t="n">
        <v>2.9398</v>
      </c>
      <c r="AA939" s="28" t="n">
        <v>3.5003</v>
      </c>
      <c r="AB939" s="28" t="n">
        <v>3.6853</v>
      </c>
      <c r="AC939" s="28" t="n">
        <v>3.3388</v>
      </c>
      <c r="AD939" s="28" t="n">
        <v>3.1848</v>
      </c>
    </row>
    <row r="940" customFormat="false" ht="12.75" hidden="false" customHeight="false" outlineLevel="0" collapsed="false">
      <c r="A940" s="56" t="n">
        <v>36657</v>
      </c>
      <c r="B940" s="28" t="n">
        <v>3.458</v>
      </c>
      <c r="C940" s="28" t="n">
        <v>3.178</v>
      </c>
      <c r="D940" s="28" t="n">
        <v>3.568</v>
      </c>
      <c r="E940" s="28" t="n">
        <v>3.2555</v>
      </c>
      <c r="F940" s="28" t="n">
        <v>3.1115</v>
      </c>
      <c r="G940" s="28" t="n">
        <v>3.0605</v>
      </c>
      <c r="H940" s="28" t="n">
        <v>3.318</v>
      </c>
      <c r="I940" s="28" t="n">
        <v>3.398</v>
      </c>
      <c r="J940" s="28" t="n">
        <v>3.394</v>
      </c>
      <c r="K940" s="28" t="n">
        <v>3.452</v>
      </c>
      <c r="L940" s="28" t="n">
        <v>3.749</v>
      </c>
      <c r="M940" s="28" t="n">
        <v>4.638</v>
      </c>
      <c r="N940" s="28" t="n">
        <v>3.398</v>
      </c>
      <c r="O940" s="28" t="n">
        <v>3.4505</v>
      </c>
      <c r="Q940" s="28" t="n">
        <v>3.3768</v>
      </c>
      <c r="R940" s="28" t="n">
        <v>2.9884</v>
      </c>
      <c r="S940" s="28" t="n">
        <v>3.4218</v>
      </c>
      <c r="T940" s="28" t="n">
        <v>3.1773</v>
      </c>
      <c r="U940" s="28" t="n">
        <v>3.0063</v>
      </c>
      <c r="V940" s="28" t="n">
        <v>2.9088</v>
      </c>
      <c r="W940" s="28" t="n">
        <v>3.2268</v>
      </c>
      <c r="X940" s="28" t="n">
        <v>3.3743</v>
      </c>
      <c r="Y940" s="28" t="n">
        <v>3.3713</v>
      </c>
      <c r="Z940" s="28" t="n">
        <v>2.9648</v>
      </c>
      <c r="AA940" s="28" t="n">
        <v>3.5423</v>
      </c>
      <c r="AB940" s="28" t="n">
        <v>3.7343</v>
      </c>
      <c r="AC940" s="28" t="n">
        <v>3.3743</v>
      </c>
      <c r="AD940" s="28" t="n">
        <v>3.2238</v>
      </c>
    </row>
    <row r="941" customFormat="false" ht="12.75" hidden="false" customHeight="false" outlineLevel="0" collapsed="false">
      <c r="A941" s="56" t="n">
        <v>36658</v>
      </c>
      <c r="B941" s="28" t="n">
        <v>3.4808</v>
      </c>
      <c r="C941" s="28" t="n">
        <v>3.2058</v>
      </c>
      <c r="D941" s="28" t="n">
        <v>3.5933</v>
      </c>
      <c r="E941" s="28" t="n">
        <v>3.2833</v>
      </c>
      <c r="F941" s="28" t="n">
        <v>3.1543</v>
      </c>
      <c r="G941" s="28" t="n">
        <v>3.1008</v>
      </c>
      <c r="H941" s="28" t="n">
        <v>3.3433</v>
      </c>
      <c r="I941" s="28" t="n">
        <v>3.4208</v>
      </c>
      <c r="J941" s="28" t="n">
        <v>3.4568</v>
      </c>
      <c r="K941" s="28" t="n">
        <v>3.4948</v>
      </c>
      <c r="L941" s="28" t="n">
        <v>3.7778</v>
      </c>
      <c r="M941" s="28" t="n">
        <v>4.7108</v>
      </c>
      <c r="N941" s="28" t="n">
        <v>3.4208</v>
      </c>
      <c r="O941" s="28" t="n">
        <v>3.4958</v>
      </c>
      <c r="Q941" s="28" t="n">
        <v>3.3834</v>
      </c>
      <c r="R941" s="28" t="n">
        <v>3.0058</v>
      </c>
      <c r="S941" s="28" t="n">
        <v>3.4284</v>
      </c>
      <c r="T941" s="28" t="n">
        <v>3.1844</v>
      </c>
      <c r="U941" s="28" t="n">
        <v>3.0159</v>
      </c>
      <c r="V941" s="28" t="n">
        <v>2.9184</v>
      </c>
      <c r="W941" s="28" t="n">
        <v>3.2359</v>
      </c>
      <c r="X941" s="28" t="n">
        <v>3.3809</v>
      </c>
      <c r="Y941" s="28" t="n">
        <v>3.4129</v>
      </c>
      <c r="Z941" s="28" t="n">
        <v>2.9734</v>
      </c>
      <c r="AA941" s="28" t="n">
        <v>3.5489</v>
      </c>
      <c r="AB941" s="28" t="n">
        <v>3.7489</v>
      </c>
      <c r="AC941" s="28" t="n">
        <v>3.3809</v>
      </c>
      <c r="AD941" s="28" t="n">
        <v>3.2519</v>
      </c>
    </row>
    <row r="942" customFormat="false" ht="12.75" hidden="false" customHeight="false" outlineLevel="0" collapsed="false">
      <c r="A942" s="56" t="n">
        <v>36661</v>
      </c>
      <c r="B942" s="28" t="n">
        <v>3.5396</v>
      </c>
      <c r="C942" s="28" t="n">
        <v>3.2696</v>
      </c>
      <c r="D942" s="28" t="n">
        <v>3.6521</v>
      </c>
      <c r="E942" s="28" t="n">
        <v>3.3396</v>
      </c>
      <c r="F942" s="28" t="n">
        <v>3.2256</v>
      </c>
      <c r="G942" s="28" t="n">
        <v>3.1696</v>
      </c>
      <c r="H942" s="28" t="n">
        <v>3.4046</v>
      </c>
      <c r="I942" s="28" t="n">
        <v>3.4796</v>
      </c>
      <c r="J942" s="28" t="n">
        <v>3.5211</v>
      </c>
      <c r="K942" s="28" t="n">
        <v>3.5436</v>
      </c>
      <c r="L942" s="28" t="n">
        <v>3.8366</v>
      </c>
      <c r="M942" s="28" t="n">
        <v>4.7996</v>
      </c>
      <c r="N942" s="28" t="n">
        <v>3.4796</v>
      </c>
      <c r="O942" s="28" t="n">
        <v>3.5441</v>
      </c>
      <c r="Q942" s="28" t="n">
        <v>3.431</v>
      </c>
      <c r="R942" s="28" t="n">
        <v>3.0506</v>
      </c>
      <c r="S942" s="28" t="n">
        <v>3.476</v>
      </c>
      <c r="T942" s="28" t="n">
        <v>3.235</v>
      </c>
      <c r="U942" s="28" t="n">
        <v>3.0775</v>
      </c>
      <c r="V942" s="28" t="n">
        <v>2.974</v>
      </c>
      <c r="W942" s="28" t="n">
        <v>3.286</v>
      </c>
      <c r="X942" s="28" t="n">
        <v>3.4285</v>
      </c>
      <c r="Y942" s="28" t="n">
        <v>3.468</v>
      </c>
      <c r="Z942" s="28" t="n">
        <v>3.017</v>
      </c>
      <c r="AA942" s="28" t="n">
        <v>3.5965</v>
      </c>
      <c r="AB942" s="28" t="n">
        <v>3.796</v>
      </c>
      <c r="AC942" s="28" t="n">
        <v>3.4285</v>
      </c>
      <c r="AD942" s="28" t="n">
        <v>3.282</v>
      </c>
    </row>
    <row r="943" customFormat="false" ht="12.75" hidden="false" customHeight="false" outlineLevel="0" collapsed="false">
      <c r="A943" s="56" t="n">
        <v>36662</v>
      </c>
      <c r="B943" s="28" t="n">
        <v>3.6126</v>
      </c>
      <c r="C943" s="28" t="n">
        <v>3.3526</v>
      </c>
      <c r="D943" s="28" t="n">
        <v>3.7251</v>
      </c>
      <c r="E943" s="28" t="n">
        <v>3.4101</v>
      </c>
      <c r="F943" s="28" t="n">
        <v>3.3036</v>
      </c>
      <c r="G943" s="28" t="n">
        <v>3.2376</v>
      </c>
      <c r="H943" s="28" t="n">
        <v>3.4676</v>
      </c>
      <c r="I943" s="28" t="n">
        <v>3.5526</v>
      </c>
      <c r="J943" s="28" t="n">
        <v>3.6141</v>
      </c>
      <c r="K943" s="28" t="n">
        <v>3.6276</v>
      </c>
      <c r="L943" s="28" t="n">
        <v>3.9146</v>
      </c>
      <c r="M943" s="28" t="n">
        <v>4.9776</v>
      </c>
      <c r="N943" s="28" t="n">
        <v>3.5526</v>
      </c>
      <c r="O943" s="28" t="n">
        <v>3.6271</v>
      </c>
      <c r="Q943" s="28" t="n">
        <v>3.4862</v>
      </c>
      <c r="R943" s="28" t="n">
        <v>3.106</v>
      </c>
      <c r="S943" s="28" t="n">
        <v>3.5312</v>
      </c>
      <c r="T943" s="28" t="n">
        <v>3.3007</v>
      </c>
      <c r="U943" s="28" t="n">
        <v>3.1457</v>
      </c>
      <c r="V943" s="28" t="n">
        <v>3.0377</v>
      </c>
      <c r="W943" s="28" t="n">
        <v>3.3387</v>
      </c>
      <c r="X943" s="28" t="n">
        <v>3.4862</v>
      </c>
      <c r="Y943" s="28" t="n">
        <v>3.5672</v>
      </c>
      <c r="Z943" s="28" t="n">
        <v>3.0712</v>
      </c>
      <c r="AA943" s="28" t="n">
        <v>3.6517</v>
      </c>
      <c r="AB943" s="28" t="n">
        <v>3.8562</v>
      </c>
      <c r="AC943" s="28" t="n">
        <v>3.4862</v>
      </c>
      <c r="AD943" s="28" t="n">
        <v>3.3517</v>
      </c>
    </row>
    <row r="944" customFormat="false" ht="12.75" hidden="false" customHeight="false" outlineLevel="0" collapsed="false">
      <c r="A944" s="56" t="n">
        <v>36663</v>
      </c>
      <c r="B944" s="28" t="n">
        <v>3.8096</v>
      </c>
      <c r="C944" s="28" t="n">
        <v>3.5696</v>
      </c>
      <c r="D944" s="28" t="n">
        <v>3.9296</v>
      </c>
      <c r="E944" s="28" t="n">
        <v>3.6146</v>
      </c>
      <c r="F944" s="28" t="n">
        <v>3.4906</v>
      </c>
      <c r="G944" s="28" t="n">
        <v>3.4296</v>
      </c>
      <c r="H944" s="28" t="n">
        <v>3.6646</v>
      </c>
      <c r="I944" s="28" t="n">
        <v>3.7496</v>
      </c>
      <c r="J944" s="28" t="n">
        <v>3.7986</v>
      </c>
      <c r="K944" s="28" t="n">
        <v>3.8206</v>
      </c>
      <c r="L944" s="28" t="n">
        <v>4.1216</v>
      </c>
      <c r="M944" s="28" t="n">
        <v>5.2696</v>
      </c>
      <c r="N944" s="28" t="n">
        <v>3.7496</v>
      </c>
      <c r="O944" s="28" t="n">
        <v>3.8241</v>
      </c>
      <c r="Q944" s="28" t="n">
        <v>3.7162</v>
      </c>
      <c r="R944" s="28" t="n">
        <v>3.2848</v>
      </c>
      <c r="S944" s="28" t="n">
        <v>3.7712</v>
      </c>
      <c r="T944" s="28" t="n">
        <v>3.5417</v>
      </c>
      <c r="U944" s="28" t="n">
        <v>3.3742</v>
      </c>
      <c r="V944" s="28" t="n">
        <v>3.2522</v>
      </c>
      <c r="W944" s="28" t="n">
        <v>3.5687</v>
      </c>
      <c r="X944" s="28" t="n">
        <v>3.7182</v>
      </c>
      <c r="Y944" s="28" t="n">
        <v>3.8132</v>
      </c>
      <c r="Z944" s="28" t="n">
        <v>3.2912</v>
      </c>
      <c r="AA944" s="28" t="n">
        <v>3.8862</v>
      </c>
      <c r="AB944" s="28" t="n">
        <v>4.0967</v>
      </c>
      <c r="AC944" s="28" t="n">
        <v>3.7182</v>
      </c>
      <c r="AD944" s="28" t="n">
        <v>3.5902</v>
      </c>
    </row>
    <row r="945" customFormat="false" ht="12.75" hidden="false" customHeight="false" outlineLevel="0" collapsed="false">
      <c r="A945" s="56" t="n">
        <v>36664</v>
      </c>
      <c r="B945" s="28" t="n">
        <v>3.8138</v>
      </c>
      <c r="C945" s="28" t="n">
        <v>3.5938</v>
      </c>
      <c r="D945" s="28" t="n">
        <v>3.9338</v>
      </c>
      <c r="E945" s="28" t="n">
        <v>3.6188</v>
      </c>
      <c r="F945" s="28" t="n">
        <v>3.5698</v>
      </c>
      <c r="G945" s="28" t="n">
        <v>3.5063</v>
      </c>
      <c r="H945" s="28" t="n">
        <v>3.6763</v>
      </c>
      <c r="I945" s="28" t="n">
        <v>3.7538</v>
      </c>
      <c r="J945" s="28" t="n">
        <v>3.9003</v>
      </c>
      <c r="K945" s="28" t="n">
        <v>3.8838</v>
      </c>
      <c r="L945" s="28" t="n">
        <v>4.1333</v>
      </c>
      <c r="M945" s="28" t="n">
        <v>5.2438</v>
      </c>
      <c r="N945" s="28" t="n">
        <v>3.7538</v>
      </c>
      <c r="O945" s="28" t="n">
        <v>3.8933</v>
      </c>
      <c r="Q945" s="28" t="n">
        <v>3.7236</v>
      </c>
      <c r="R945" s="28" t="n">
        <v>3.3144</v>
      </c>
      <c r="S945" s="28" t="n">
        <v>3.7811</v>
      </c>
      <c r="T945" s="28" t="n">
        <v>3.5781</v>
      </c>
      <c r="U945" s="28" t="n">
        <v>3.4431</v>
      </c>
      <c r="V945" s="28" t="n">
        <v>3.3406</v>
      </c>
      <c r="W945" s="28" t="n">
        <v>3.5886</v>
      </c>
      <c r="X945" s="28" t="n">
        <v>3.7281</v>
      </c>
      <c r="Y945" s="28" t="n">
        <v>3.9366</v>
      </c>
      <c r="Z945" s="28" t="n">
        <v>3.338</v>
      </c>
      <c r="AA945" s="28" t="n">
        <v>3.8961</v>
      </c>
      <c r="AB945" s="28" t="n">
        <v>4.1086</v>
      </c>
      <c r="AC945" s="28" t="n">
        <v>3.7281</v>
      </c>
      <c r="AD945" s="28" t="n">
        <v>3.6476</v>
      </c>
    </row>
    <row r="946" customFormat="false" ht="12.75" hidden="false" customHeight="false" outlineLevel="0" collapsed="false">
      <c r="A946" s="56" t="n">
        <v>36665</v>
      </c>
      <c r="B946" s="28" t="n">
        <v>3.9078</v>
      </c>
      <c r="C946" s="28" t="n">
        <v>3.6928</v>
      </c>
      <c r="D946" s="28" t="n">
        <v>4.0328</v>
      </c>
      <c r="E946" s="28" t="n">
        <v>3.7278</v>
      </c>
      <c r="F946" s="28" t="n">
        <v>3.6663</v>
      </c>
      <c r="G946" s="28" t="n">
        <v>3.5928</v>
      </c>
      <c r="H946" s="28" t="n">
        <v>3.7728</v>
      </c>
      <c r="I946" s="28" t="n">
        <v>3.8553</v>
      </c>
      <c r="J946" s="28" t="n">
        <v>3.9843</v>
      </c>
      <c r="K946" s="28" t="n">
        <v>3.9798</v>
      </c>
      <c r="L946" s="28" t="n">
        <v>4.2473</v>
      </c>
      <c r="M946" s="28" t="n">
        <v>5.3378</v>
      </c>
      <c r="N946" s="28" t="n">
        <v>3.8553</v>
      </c>
      <c r="O946" s="28" t="n">
        <v>3.9898</v>
      </c>
      <c r="Q946" s="28" t="n">
        <v>3.8398</v>
      </c>
      <c r="R946" s="28" t="n">
        <v>3.4262</v>
      </c>
      <c r="S946" s="28" t="n">
        <v>3.8973</v>
      </c>
      <c r="T946" s="28" t="n">
        <v>3.7043</v>
      </c>
      <c r="U946" s="28" t="n">
        <v>3.5708</v>
      </c>
      <c r="V946" s="28" t="n">
        <v>3.4573</v>
      </c>
      <c r="W946" s="28" t="n">
        <v>3.7048</v>
      </c>
      <c r="X946" s="28" t="n">
        <v>3.8483</v>
      </c>
      <c r="Y946" s="28" t="n">
        <v>4.0483</v>
      </c>
      <c r="Z946" s="28" t="n">
        <v>3.4588</v>
      </c>
      <c r="AA946" s="28" t="n">
        <v>4.0153</v>
      </c>
      <c r="AB946" s="28" t="n">
        <v>4.2248</v>
      </c>
      <c r="AC946" s="28" t="n">
        <v>3.8483</v>
      </c>
      <c r="AD946" s="28" t="n">
        <v>3.7613</v>
      </c>
    </row>
    <row r="947" customFormat="false" ht="12.75" hidden="false" customHeight="false" outlineLevel="0" collapsed="false">
      <c r="A947" s="56" t="n">
        <v>36668</v>
      </c>
      <c r="B947" s="28" t="n">
        <v>3.8618</v>
      </c>
      <c r="C947" s="28" t="n">
        <v>3.6768</v>
      </c>
      <c r="D947" s="28" t="n">
        <v>3.9968</v>
      </c>
      <c r="E947" s="28" t="n">
        <v>3.6968</v>
      </c>
      <c r="F947" s="28" t="n">
        <v>3.6453</v>
      </c>
      <c r="G947" s="28" t="n">
        <v>3.5668</v>
      </c>
      <c r="H947" s="28" t="n">
        <v>3.7318</v>
      </c>
      <c r="I947" s="28" t="n">
        <v>3.8168</v>
      </c>
      <c r="J947" s="28" t="n">
        <v>3.9733</v>
      </c>
      <c r="K947" s="28" t="n">
        <v>3.9518</v>
      </c>
      <c r="L947" s="28" t="n">
        <v>4.2013</v>
      </c>
      <c r="M947" s="28" t="n">
        <v>5.3018</v>
      </c>
      <c r="N947" s="28" t="n">
        <v>3.8168</v>
      </c>
      <c r="O947" s="28" t="n">
        <v>3.9788</v>
      </c>
      <c r="Q947" s="28" t="n">
        <v>3.7656</v>
      </c>
      <c r="R947" s="28" t="n">
        <v>3.3776</v>
      </c>
      <c r="S947" s="28" t="n">
        <v>3.8256</v>
      </c>
      <c r="T947" s="28" t="n">
        <v>3.6561</v>
      </c>
      <c r="U947" s="28" t="n">
        <v>3.5556</v>
      </c>
      <c r="V947" s="28" t="n">
        <v>3.4211</v>
      </c>
      <c r="W947" s="28" t="n">
        <v>3.6431</v>
      </c>
      <c r="X947" s="28" t="n">
        <v>3.7791</v>
      </c>
      <c r="Y947" s="28" t="n">
        <v>4.0961</v>
      </c>
      <c r="Z947" s="28" t="n">
        <v>3.4286</v>
      </c>
      <c r="AA947" s="28" t="n">
        <v>3.9431</v>
      </c>
      <c r="AB947" s="28" t="n">
        <v>4.1666</v>
      </c>
      <c r="AC947" s="28" t="n">
        <v>3.7791</v>
      </c>
      <c r="AD947" s="28" t="n">
        <v>3.6871</v>
      </c>
    </row>
    <row r="948" customFormat="false" ht="12.75" hidden="false" customHeight="false" outlineLevel="0" collapsed="false">
      <c r="A948" s="56" t="n">
        <v>36669</v>
      </c>
      <c r="B948" s="28" t="n">
        <v>3.9032</v>
      </c>
      <c r="C948" s="28" t="n">
        <v>3.7032</v>
      </c>
      <c r="D948" s="28" t="n">
        <v>4.0382</v>
      </c>
      <c r="E948" s="28" t="n">
        <v>3.7382</v>
      </c>
      <c r="F948" s="28" t="n">
        <v>3.6667</v>
      </c>
      <c r="G948" s="28" t="n">
        <v>3.5832</v>
      </c>
      <c r="H948" s="28" t="n">
        <v>3.7782</v>
      </c>
      <c r="I948" s="28" t="n">
        <v>3.8582</v>
      </c>
      <c r="J948" s="28" t="n">
        <v>3.9747</v>
      </c>
      <c r="K948" s="28" t="n">
        <v>3.9822</v>
      </c>
      <c r="L948" s="28" t="n">
        <v>4.2427</v>
      </c>
      <c r="M948" s="28" t="n">
        <v>5.3432</v>
      </c>
      <c r="N948" s="28" t="n">
        <v>3.8582</v>
      </c>
      <c r="O948" s="28" t="n">
        <v>4.0202</v>
      </c>
      <c r="Q948" s="28" t="n">
        <v>3.8226</v>
      </c>
      <c r="R948" s="28" t="n">
        <v>3.4104</v>
      </c>
      <c r="S948" s="28" t="n">
        <v>3.8851</v>
      </c>
      <c r="T948" s="28" t="n">
        <v>3.7171</v>
      </c>
      <c r="U948" s="28" t="n">
        <v>3.5801</v>
      </c>
      <c r="V948" s="28" t="n">
        <v>3.4391</v>
      </c>
      <c r="W948" s="28" t="n">
        <v>3.7026</v>
      </c>
      <c r="X948" s="28" t="n">
        <v>3.8366</v>
      </c>
      <c r="Y948" s="28" t="n">
        <v>4.0646</v>
      </c>
      <c r="Z948" s="28" t="n">
        <v>3.4716</v>
      </c>
      <c r="AA948" s="28" t="n">
        <v>4.0001</v>
      </c>
      <c r="AB948" s="28" t="n">
        <v>4.2686</v>
      </c>
      <c r="AC948" s="28" t="n">
        <v>3.8366</v>
      </c>
      <c r="AD948" s="28" t="n">
        <v>3.7441</v>
      </c>
    </row>
    <row r="949" customFormat="false" ht="12.75" hidden="false" customHeight="false" outlineLevel="0" collapsed="false">
      <c r="A949" s="56" t="n">
        <v>36670</v>
      </c>
      <c r="B949" s="28" t="n">
        <v>4.1138</v>
      </c>
      <c r="C949" s="28" t="n">
        <v>3.8738</v>
      </c>
      <c r="D949" s="28" t="n">
        <v>4.2613</v>
      </c>
      <c r="E949" s="28" t="n">
        <v>3.9388</v>
      </c>
      <c r="F949" s="28" t="n">
        <v>3.8423</v>
      </c>
      <c r="G949" s="28" t="n">
        <v>3.7438</v>
      </c>
      <c r="H949" s="28" t="n">
        <v>3.9838</v>
      </c>
      <c r="I949" s="28" t="n">
        <v>4.0663</v>
      </c>
      <c r="J949" s="28" t="n">
        <v>4.1453</v>
      </c>
      <c r="K949" s="28" t="n">
        <v>4.1538</v>
      </c>
      <c r="L949" s="28" t="n">
        <v>4.4568</v>
      </c>
      <c r="M949" s="28" t="n">
        <v>5.6403</v>
      </c>
      <c r="N949" s="28" t="n">
        <v>4.0663</v>
      </c>
      <c r="O949" s="28" t="n">
        <v>4.1708</v>
      </c>
      <c r="Q949" s="28" t="n">
        <v>4.0708</v>
      </c>
      <c r="R949" s="28" t="n">
        <v>3.5564</v>
      </c>
      <c r="S949" s="28" t="n">
        <v>4.1408</v>
      </c>
      <c r="T949" s="28" t="n">
        <v>3.9368</v>
      </c>
      <c r="U949" s="28" t="n">
        <v>3.7898</v>
      </c>
      <c r="V949" s="28" t="n">
        <v>3.6253</v>
      </c>
      <c r="W949" s="28" t="n">
        <v>3.9433</v>
      </c>
      <c r="X949" s="28" t="n">
        <v>4.0823</v>
      </c>
      <c r="Y949" s="28" t="n">
        <v>4.2338</v>
      </c>
      <c r="Z949" s="28" t="n">
        <v>3.6568</v>
      </c>
      <c r="AA949" s="28" t="n">
        <v>4.2533</v>
      </c>
      <c r="AB949" s="28" t="n">
        <v>4.5698</v>
      </c>
      <c r="AC949" s="28" t="n">
        <v>4.0823</v>
      </c>
      <c r="AD949" s="28" t="n">
        <v>3.9303</v>
      </c>
    </row>
    <row r="950" customFormat="false" ht="12.75" hidden="false" customHeight="false" outlineLevel="0" collapsed="false">
      <c r="A950" s="56" t="n">
        <v>36671</v>
      </c>
      <c r="B950" s="28" t="n">
        <v>4.2634</v>
      </c>
      <c r="C950" s="28" t="n">
        <v>4.0234</v>
      </c>
      <c r="D950" s="28" t="n">
        <v>4.4259</v>
      </c>
      <c r="E950" s="28" t="n">
        <v>4.0834</v>
      </c>
      <c r="F950" s="28" t="n">
        <v>3.9919</v>
      </c>
      <c r="G950" s="28" t="n">
        <v>3.8934</v>
      </c>
      <c r="H950" s="28" t="n">
        <v>4.1234</v>
      </c>
      <c r="I950" s="28" t="n">
        <v>4.2109</v>
      </c>
      <c r="J950" s="28" t="n">
        <v>4.2949</v>
      </c>
      <c r="K950" s="28" t="n">
        <v>4.2934</v>
      </c>
      <c r="L950" s="28" t="n">
        <v>4.6229</v>
      </c>
      <c r="M950" s="28" t="n">
        <v>5.8199</v>
      </c>
      <c r="N950" s="28" t="n">
        <v>4.2109</v>
      </c>
      <c r="O950" s="28" t="n">
        <v>4.3129</v>
      </c>
      <c r="Q950" s="28" t="n">
        <v>4.224</v>
      </c>
      <c r="R950" s="28" t="n">
        <v>3.681</v>
      </c>
      <c r="S950" s="28" t="n">
        <v>4.3065</v>
      </c>
      <c r="T950" s="28" t="n">
        <v>4.0905</v>
      </c>
      <c r="U950" s="28" t="n">
        <v>3.946</v>
      </c>
      <c r="V950" s="28" t="n">
        <v>3.769</v>
      </c>
      <c r="W950" s="28" t="n">
        <v>4.0915</v>
      </c>
      <c r="X950" s="28" t="n">
        <v>4.2325</v>
      </c>
      <c r="Y950" s="28" t="n">
        <v>4.411</v>
      </c>
      <c r="Z950" s="28" t="n">
        <v>3.784</v>
      </c>
      <c r="AA950" s="28" t="n">
        <v>4.409</v>
      </c>
      <c r="AB950" s="28" t="n">
        <v>4.797</v>
      </c>
      <c r="AC950" s="28" t="n">
        <v>4.2325</v>
      </c>
      <c r="AD950" s="28" t="n">
        <v>4.058</v>
      </c>
    </row>
    <row r="951" customFormat="false" ht="12.75" hidden="false" customHeight="false" outlineLevel="0" collapsed="false">
      <c r="A951" s="56" t="n">
        <v>36672</v>
      </c>
      <c r="B951" s="28" t="n">
        <v>4.319</v>
      </c>
      <c r="C951" s="28" t="n">
        <v>4.075</v>
      </c>
      <c r="D951" s="28" t="n">
        <v>4.4765</v>
      </c>
      <c r="E951" s="28" t="n">
        <v>4.124</v>
      </c>
      <c r="F951" s="28" t="n">
        <v>4.0375</v>
      </c>
      <c r="G951" s="28" t="n">
        <v>3.9465</v>
      </c>
      <c r="H951" s="28" t="n">
        <v>4.174</v>
      </c>
      <c r="I951" s="28" t="n">
        <v>4.264</v>
      </c>
      <c r="J951" s="28" t="n">
        <v>4.353</v>
      </c>
      <c r="K951" s="28" t="n">
        <v>4.349</v>
      </c>
      <c r="L951" s="28" t="n">
        <v>4.6785</v>
      </c>
      <c r="M951" s="28" t="n">
        <v>5.8755</v>
      </c>
      <c r="N951" s="28" t="n">
        <v>4.264</v>
      </c>
      <c r="O951" s="28" t="n">
        <v>4.3735</v>
      </c>
      <c r="Q951" s="28" t="n">
        <v>4.2914</v>
      </c>
      <c r="R951" s="28" t="n">
        <v>3.6946</v>
      </c>
      <c r="S951" s="28" t="n">
        <v>4.3604</v>
      </c>
      <c r="T951" s="28" t="n">
        <v>4.1374</v>
      </c>
      <c r="U951" s="28" t="n">
        <v>3.9717</v>
      </c>
      <c r="V951" s="28" t="n">
        <v>3.7682</v>
      </c>
      <c r="W951" s="28" t="n">
        <v>4.1424</v>
      </c>
      <c r="X951" s="28" t="n">
        <v>4.29128</v>
      </c>
      <c r="Y951" s="28" t="n">
        <v>4.4482</v>
      </c>
      <c r="Z951" s="28" t="n">
        <v>3.8122</v>
      </c>
      <c r="AA951" s="28" t="n">
        <v>4.4724</v>
      </c>
      <c r="AB951" s="28" t="n">
        <v>4.8334</v>
      </c>
      <c r="AC951" s="28" t="n">
        <v>4.29128</v>
      </c>
      <c r="AD951" s="28" t="n">
        <v>4.0892</v>
      </c>
    </row>
    <row r="952" customFormat="false" ht="12.75" hidden="false" customHeight="false" outlineLevel="0" collapsed="false">
      <c r="A952" s="56" t="n">
        <v>36676</v>
      </c>
      <c r="B952" s="28" t="n">
        <v>4.386</v>
      </c>
      <c r="C952" s="28" t="n">
        <v>4.147</v>
      </c>
      <c r="D952" s="28" t="n">
        <v>4.551</v>
      </c>
      <c r="E952" s="28" t="n">
        <v>4.1985</v>
      </c>
      <c r="F952" s="28" t="n">
        <v>4.132</v>
      </c>
      <c r="G952" s="28" t="n">
        <v>4.0385</v>
      </c>
      <c r="H952" s="28" t="n">
        <v>4.251</v>
      </c>
      <c r="I952" s="28" t="n">
        <v>4.331</v>
      </c>
      <c r="J952" s="28" t="n">
        <v>4.4475</v>
      </c>
      <c r="K952" s="28" t="n">
        <v>4.433</v>
      </c>
      <c r="L952" s="28" t="n">
        <v>4.7455</v>
      </c>
      <c r="M952" s="28" t="n">
        <v>5.961</v>
      </c>
      <c r="N952" s="28" t="n">
        <v>4.331</v>
      </c>
      <c r="O952" s="28" t="n">
        <v>4.4605</v>
      </c>
      <c r="Q952" s="28" t="n">
        <v>4.33725</v>
      </c>
      <c r="R952" s="28" t="n">
        <v>3.9295</v>
      </c>
      <c r="S952" s="28" t="n">
        <v>4.41475</v>
      </c>
      <c r="T952" s="28" t="n">
        <v>4.2285</v>
      </c>
      <c r="U952" s="28" t="n">
        <v>4.114125</v>
      </c>
      <c r="V952" s="28" t="n">
        <v>3.900375</v>
      </c>
      <c r="W952" s="28" t="n">
        <v>4.21225</v>
      </c>
      <c r="X952" s="28" t="n">
        <v>4.34475</v>
      </c>
      <c r="Y952" s="28" t="n">
        <v>4.65475</v>
      </c>
      <c r="Z952" s="28" t="n">
        <v>3.93225</v>
      </c>
      <c r="AA952" s="28" t="n">
        <v>4.526</v>
      </c>
      <c r="AB952" s="28" t="n">
        <v>4.86225</v>
      </c>
      <c r="AC952" s="28" t="n">
        <v>4.34475</v>
      </c>
      <c r="AD952" s="28" t="n">
        <v>4.265375</v>
      </c>
    </row>
    <row r="953" customFormat="false" ht="12.75" hidden="false" customHeight="false" outlineLevel="0" collapsed="false">
      <c r="A953" s="56" t="n">
        <v>36677</v>
      </c>
      <c r="B953" s="28" t="n">
        <v>4.4</v>
      </c>
      <c r="C953" s="28" t="n">
        <v>4.192</v>
      </c>
      <c r="D953" s="28" t="n">
        <v>4.5775</v>
      </c>
      <c r="E953" s="28" t="n">
        <v>4.22</v>
      </c>
      <c r="F953" s="28" t="n">
        <v>4.1685</v>
      </c>
      <c r="G953" s="28" t="n">
        <v>4.085</v>
      </c>
      <c r="H953" s="28" t="n">
        <v>4.2725</v>
      </c>
      <c r="I953" s="28" t="n">
        <v>4.345</v>
      </c>
      <c r="J953" s="28" t="n">
        <v>4.484</v>
      </c>
      <c r="K953" s="28" t="n">
        <v>4.447</v>
      </c>
      <c r="L953" s="28" t="n">
        <v>4.7775</v>
      </c>
      <c r="M953" s="28" t="n">
        <v>5.99</v>
      </c>
      <c r="N953" s="28" t="n">
        <v>4.345</v>
      </c>
      <c r="O953" s="28" t="n">
        <v>4.4895</v>
      </c>
      <c r="Q953" s="28" t="n">
        <v>4.3425</v>
      </c>
      <c r="R953" s="28" t="n">
        <v>3.98125</v>
      </c>
      <c r="S953" s="28" t="n">
        <v>4.4275</v>
      </c>
      <c r="T953" s="28" t="n">
        <v>4.23125</v>
      </c>
      <c r="U953" s="28" t="n">
        <v>4.12875</v>
      </c>
      <c r="V953" s="28" t="n">
        <v>3.966875</v>
      </c>
      <c r="W953" s="28" t="n">
        <v>4.2175</v>
      </c>
      <c r="X953" s="28" t="n">
        <v>4.345</v>
      </c>
      <c r="Y953" s="28" t="n">
        <v>4.66375</v>
      </c>
      <c r="Z953" s="28" t="n">
        <v>3.9625</v>
      </c>
      <c r="AA953" s="28" t="n">
        <v>4.53125</v>
      </c>
      <c r="AB953" s="28" t="n">
        <v>4.8675</v>
      </c>
      <c r="AC953" s="28" t="n">
        <v>4.345</v>
      </c>
      <c r="AD953" s="28" t="n">
        <v>4.2875</v>
      </c>
    </row>
    <row r="954" customFormat="false" ht="12.75" hidden="false" customHeight="false" outlineLevel="0" collapsed="false">
      <c r="A954" s="56" t="n">
        <v>36678</v>
      </c>
      <c r="B954" s="28" t="n">
        <v>4.112</v>
      </c>
      <c r="C954" s="28" t="n">
        <v>3.9028</v>
      </c>
      <c r="D954" s="28" t="n">
        <v>4.2795</v>
      </c>
      <c r="E954" s="28" t="n">
        <v>3.937</v>
      </c>
      <c r="F954" s="28" t="n">
        <v>3.8805</v>
      </c>
      <c r="G954" s="28" t="n">
        <v>3.7895</v>
      </c>
      <c r="H954" s="28" t="n">
        <v>3.9895</v>
      </c>
      <c r="I954" s="28" t="n">
        <v>4.057</v>
      </c>
      <c r="J954" s="28" t="n">
        <v>4.196</v>
      </c>
      <c r="K954" s="28" t="n">
        <v>4.182</v>
      </c>
      <c r="L954" s="28" t="n">
        <v>4.4795</v>
      </c>
      <c r="M954" s="28" t="n">
        <v>5.647</v>
      </c>
      <c r="N954" s="28" t="n">
        <v>4.057</v>
      </c>
      <c r="O954" s="28" t="n">
        <v>4.2015</v>
      </c>
      <c r="Q954" s="28" t="n">
        <v>4.0475</v>
      </c>
      <c r="R954" s="28" t="n">
        <v>3.6785</v>
      </c>
      <c r="S954" s="28" t="n">
        <v>4.1275</v>
      </c>
      <c r="T954" s="28" t="n">
        <v>3.935</v>
      </c>
      <c r="U954" s="28" t="n">
        <v>3.830625</v>
      </c>
      <c r="V954" s="28" t="n">
        <v>3.65</v>
      </c>
      <c r="W954" s="28" t="n">
        <v>3.9225</v>
      </c>
      <c r="X954" s="28" t="n">
        <v>4.0525</v>
      </c>
      <c r="Y954" s="28" t="n">
        <v>4.35875</v>
      </c>
      <c r="Z954" s="28" t="n">
        <v>3.6575</v>
      </c>
      <c r="AA954" s="28" t="n">
        <v>4.23625</v>
      </c>
      <c r="AB954" s="28" t="n">
        <v>4.56</v>
      </c>
      <c r="AC954" s="28" t="n">
        <v>4.0525</v>
      </c>
      <c r="AD954" s="28" t="n">
        <v>3.96625</v>
      </c>
    </row>
    <row r="955" customFormat="false" ht="12.75" hidden="false" customHeight="false" outlineLevel="0" collapsed="false">
      <c r="A955" s="56" t="n">
        <v>36679</v>
      </c>
      <c r="B955" s="28" t="n">
        <v>4.0492</v>
      </c>
      <c r="C955" s="28" t="n">
        <v>3.8386</v>
      </c>
      <c r="D955" s="28" t="n">
        <v>4.2092</v>
      </c>
      <c r="E955" s="28" t="n">
        <v>3.8692</v>
      </c>
      <c r="F955" s="28" t="n">
        <v>3.8027</v>
      </c>
      <c r="G955" s="28" t="n">
        <v>3.7042</v>
      </c>
      <c r="H955" s="28" t="n">
        <v>3.9217</v>
      </c>
      <c r="I955" s="28" t="n">
        <v>3.9942</v>
      </c>
      <c r="J955" s="28" t="n">
        <v>4.1182</v>
      </c>
      <c r="K955" s="28" t="n">
        <v>4.1092</v>
      </c>
      <c r="L955" s="28" t="n">
        <v>4.4167</v>
      </c>
      <c r="M955" s="28" t="n">
        <v>5.5842</v>
      </c>
      <c r="N955" s="28" t="n">
        <v>3.9942</v>
      </c>
      <c r="O955" s="28" t="n">
        <v>4.1287</v>
      </c>
      <c r="Q955" s="28" t="n">
        <v>4.01625</v>
      </c>
      <c r="R955" s="28" t="n">
        <v>3.611</v>
      </c>
      <c r="S955" s="28" t="n">
        <v>4.09625</v>
      </c>
      <c r="T955" s="28" t="n">
        <v>3.895</v>
      </c>
      <c r="U955" s="28" t="n">
        <v>3.77625</v>
      </c>
      <c r="V955" s="28" t="n">
        <v>3.546875</v>
      </c>
      <c r="W955" s="28" t="n">
        <v>3.88375</v>
      </c>
      <c r="X955" s="28" t="n">
        <v>4.02125</v>
      </c>
      <c r="Y955" s="28" t="n">
        <v>4.273125</v>
      </c>
      <c r="Z955" s="28" t="n">
        <v>3.595</v>
      </c>
      <c r="AA955" s="28" t="n">
        <v>4.205</v>
      </c>
      <c r="AB955" s="28" t="n">
        <v>4.52875</v>
      </c>
      <c r="AC955" s="28" t="n">
        <v>4.02125</v>
      </c>
      <c r="AD955" s="28" t="n">
        <v>3.885</v>
      </c>
    </row>
    <row r="956" customFormat="false" ht="12.75" hidden="false" customHeight="false" outlineLevel="0" collapsed="false">
      <c r="A956" s="56" t="n">
        <v>36682</v>
      </c>
      <c r="B956" s="28" t="n">
        <v>4.3156</v>
      </c>
      <c r="C956" s="28" t="n">
        <v>4.0836</v>
      </c>
      <c r="D956" s="28" t="n">
        <v>4.4906</v>
      </c>
      <c r="E956" s="28" t="n">
        <v>4.1306</v>
      </c>
      <c r="F956" s="28" t="n">
        <v>4.0566</v>
      </c>
      <c r="G956" s="28" t="n">
        <v>3.9681</v>
      </c>
      <c r="H956" s="28" t="n">
        <v>4.1856</v>
      </c>
      <c r="I956" s="28" t="n">
        <v>4.2606</v>
      </c>
      <c r="J956" s="28" t="n">
        <v>4.3766</v>
      </c>
      <c r="K956" s="28" t="n">
        <v>4.3756</v>
      </c>
      <c r="L956" s="28" t="n">
        <v>4.6831</v>
      </c>
      <c r="M956" s="28" t="n">
        <v>5.8606</v>
      </c>
      <c r="N956" s="28" t="n">
        <v>4.2606</v>
      </c>
      <c r="O956" s="28" t="n">
        <v>4.3826</v>
      </c>
      <c r="Q956" s="28" t="n">
        <v>4.34075</v>
      </c>
      <c r="R956" s="28" t="n">
        <v>3.903</v>
      </c>
      <c r="S956" s="28" t="n">
        <v>4.42075</v>
      </c>
      <c r="T956" s="28" t="n">
        <v>4.202</v>
      </c>
      <c r="U956" s="28" t="n">
        <v>4.061375</v>
      </c>
      <c r="V956" s="28" t="n">
        <v>3.827625</v>
      </c>
      <c r="W956" s="28" t="n">
        <v>4.20325</v>
      </c>
      <c r="X956" s="28" t="n">
        <v>4.342625</v>
      </c>
      <c r="Y956" s="28" t="n">
        <v>4.546375</v>
      </c>
      <c r="Z956" s="28" t="n">
        <v>3.87575</v>
      </c>
      <c r="AA956" s="28" t="n">
        <v>4.537</v>
      </c>
      <c r="AB956" s="28" t="n">
        <v>4.87575</v>
      </c>
      <c r="AC956" s="28" t="n">
        <v>4.342625</v>
      </c>
      <c r="AD956" s="28" t="n">
        <v>4.167</v>
      </c>
    </row>
    <row r="957" customFormat="false" ht="12.75" hidden="false" customHeight="false" outlineLevel="0" collapsed="false">
      <c r="A957" s="56" t="n">
        <v>36683</v>
      </c>
      <c r="B957" s="28" t="n">
        <v>4.2092</v>
      </c>
      <c r="C957" s="28" t="n">
        <v>3.9792</v>
      </c>
      <c r="D957" s="28" t="n">
        <v>4.3792</v>
      </c>
      <c r="E957" s="28" t="n">
        <v>4.0267</v>
      </c>
      <c r="F957" s="28" t="n">
        <v>3.9677</v>
      </c>
      <c r="G957" s="28" t="n">
        <v>3.8742</v>
      </c>
      <c r="H957" s="28" t="n">
        <v>4.0717</v>
      </c>
      <c r="I957" s="28" t="n">
        <v>4.1542</v>
      </c>
      <c r="J957" s="28" t="n">
        <v>4.2702</v>
      </c>
      <c r="K957" s="28" t="n">
        <v>4.2492</v>
      </c>
      <c r="L957" s="28" t="n">
        <v>4.5767</v>
      </c>
      <c r="M957" s="28" t="n">
        <v>5.7892</v>
      </c>
      <c r="N957" s="28" t="n">
        <v>4.1542</v>
      </c>
      <c r="O957" s="28" t="n">
        <v>4.2687</v>
      </c>
      <c r="Q957" s="28" t="n">
        <v>4.25275</v>
      </c>
      <c r="R957" s="28" t="n">
        <v>3.79775</v>
      </c>
      <c r="S957" s="28" t="n">
        <v>4.33025</v>
      </c>
      <c r="T957" s="28" t="n">
        <v>4.095875</v>
      </c>
      <c r="U957" s="28" t="n">
        <v>3.944625</v>
      </c>
      <c r="V957" s="28" t="n">
        <v>3.714625</v>
      </c>
      <c r="W957" s="28" t="n">
        <v>4.10775</v>
      </c>
      <c r="X957" s="28" t="n">
        <v>4.25275</v>
      </c>
      <c r="Y957" s="28" t="n">
        <v>4.434625</v>
      </c>
      <c r="Z957" s="28" t="n">
        <v>3.75775</v>
      </c>
      <c r="AA957" s="28" t="n">
        <v>4.449</v>
      </c>
      <c r="AB957" s="28" t="n">
        <v>4.78775</v>
      </c>
      <c r="AC957" s="28" t="n">
        <v>4.25275</v>
      </c>
      <c r="AD957" s="28" t="n">
        <v>4.0715</v>
      </c>
    </row>
    <row r="958" customFormat="false" ht="12.75" hidden="false" customHeight="false" outlineLevel="0" collapsed="false">
      <c r="A958" s="56" t="n">
        <v>36684</v>
      </c>
      <c r="B958" s="28" t="n">
        <v>3.927</v>
      </c>
      <c r="C958" s="28" t="n">
        <v>3.7122</v>
      </c>
      <c r="D958" s="28" t="n">
        <v>4.087</v>
      </c>
      <c r="E958" s="28" t="n">
        <v>3.747</v>
      </c>
      <c r="F958" s="28" t="n">
        <v>3.6955</v>
      </c>
      <c r="G958" s="28" t="n">
        <v>3.6095</v>
      </c>
      <c r="H958" s="28" t="n">
        <v>3.7945</v>
      </c>
      <c r="I958" s="28" t="n">
        <v>3.872</v>
      </c>
      <c r="J958" s="28" t="n">
        <v>4.023</v>
      </c>
      <c r="K958" s="28" t="n">
        <v>3.997</v>
      </c>
      <c r="L958" s="28" t="n">
        <v>4.2945</v>
      </c>
      <c r="M958" s="28" t="n">
        <v>5.507</v>
      </c>
      <c r="N958" s="28" t="n">
        <v>3.872</v>
      </c>
      <c r="O958" s="28" t="n">
        <v>4.0165</v>
      </c>
      <c r="Q958" s="28" t="n">
        <v>3.92275</v>
      </c>
      <c r="R958" s="28" t="n">
        <v>3.52075</v>
      </c>
      <c r="S958" s="28" t="n">
        <v>3.99775</v>
      </c>
      <c r="T958" s="28" t="n">
        <v>3.8015</v>
      </c>
      <c r="U958" s="28" t="n">
        <v>3.68525</v>
      </c>
      <c r="V958" s="28" t="n">
        <v>3.450875</v>
      </c>
      <c r="W958" s="28" t="n">
        <v>3.78525</v>
      </c>
      <c r="X958" s="28" t="n">
        <v>3.92525</v>
      </c>
      <c r="Y958" s="28" t="n">
        <v>4.223375</v>
      </c>
      <c r="Z958" s="28" t="n">
        <v>3.48275</v>
      </c>
      <c r="AA958" s="28" t="n">
        <v>4.119</v>
      </c>
      <c r="AB958" s="28" t="n">
        <v>4.45775</v>
      </c>
      <c r="AC958" s="28" t="n">
        <v>3.92525</v>
      </c>
      <c r="AD958" s="28" t="n">
        <v>3.792125</v>
      </c>
    </row>
    <row r="959" customFormat="false" ht="12.75" hidden="false" customHeight="false" outlineLevel="0" collapsed="false">
      <c r="A959" s="56" t="n">
        <v>36685</v>
      </c>
      <c r="B959" s="28" t="n">
        <v>4.0646</v>
      </c>
      <c r="C959" s="28" t="n">
        <v>3.8508</v>
      </c>
      <c r="D959" s="28" t="n">
        <v>4.2246</v>
      </c>
      <c r="E959" s="28" t="n">
        <v>3.8846</v>
      </c>
      <c r="F959" s="28" t="n">
        <v>3.8331</v>
      </c>
      <c r="G959" s="28" t="n">
        <v>3.7571</v>
      </c>
      <c r="H959" s="28" t="n">
        <v>3.9271</v>
      </c>
      <c r="I959" s="28" t="n">
        <v>4.0096</v>
      </c>
      <c r="J959" s="28" t="n">
        <v>4.1506</v>
      </c>
      <c r="K959" s="28" t="n">
        <v>4.1396</v>
      </c>
      <c r="L959" s="28" t="n">
        <v>4.4321</v>
      </c>
      <c r="M959" s="28" t="n">
        <v>5.6646</v>
      </c>
      <c r="N959" s="28" t="n">
        <v>4.0096</v>
      </c>
      <c r="O959" s="28" t="n">
        <v>4.1591</v>
      </c>
      <c r="Q959" s="28" t="n">
        <v>4.0995</v>
      </c>
      <c r="R959" s="28" t="n">
        <v>3.6965</v>
      </c>
      <c r="S959" s="28" t="n">
        <v>4.1795</v>
      </c>
      <c r="T959" s="28" t="n">
        <v>3.991375</v>
      </c>
      <c r="U959" s="28" t="n">
        <v>3.8845</v>
      </c>
      <c r="V959" s="28" t="n">
        <v>3.666375</v>
      </c>
      <c r="W959" s="28" t="n">
        <v>3.957</v>
      </c>
      <c r="X959" s="28" t="n">
        <v>4.1016875</v>
      </c>
      <c r="Y959" s="28" t="n">
        <v>4.456375</v>
      </c>
      <c r="Z959" s="28" t="n">
        <v>3.667</v>
      </c>
      <c r="AA959" s="28" t="n">
        <v>4.29575</v>
      </c>
      <c r="AB959" s="28" t="n">
        <v>4.6295</v>
      </c>
      <c r="AC959" s="28" t="n">
        <v>4.1016875</v>
      </c>
      <c r="AD959" s="28" t="n">
        <v>3.998875</v>
      </c>
    </row>
    <row r="960" customFormat="false" ht="12.75" hidden="false" customHeight="false" outlineLevel="0" collapsed="false">
      <c r="A960" s="56" t="n">
        <v>36686</v>
      </c>
      <c r="B960" s="28" t="n">
        <v>4.071</v>
      </c>
      <c r="C960" s="28" t="n">
        <v>3.8484</v>
      </c>
      <c r="D960" s="28" t="n">
        <v>4.2335</v>
      </c>
      <c r="E960" s="28" t="n">
        <v>3.891</v>
      </c>
      <c r="F960" s="28" t="n">
        <v>3.842</v>
      </c>
      <c r="G960" s="28" t="n">
        <v>3.766</v>
      </c>
      <c r="H960" s="28" t="n">
        <v>3.931</v>
      </c>
      <c r="I960" s="28" t="n">
        <v>4.016</v>
      </c>
      <c r="J960" s="28" t="n">
        <v>4.1795</v>
      </c>
      <c r="K960" s="28" t="n">
        <v>4.146</v>
      </c>
      <c r="L960" s="28" t="n">
        <v>4.4385</v>
      </c>
      <c r="M960" s="28" t="n">
        <v>5.6611</v>
      </c>
      <c r="N960" s="28" t="n">
        <v>4.016</v>
      </c>
      <c r="O960" s="28" t="n">
        <v>4.1655</v>
      </c>
      <c r="Q960" s="28" t="n">
        <v>4.1295</v>
      </c>
      <c r="R960" s="28" t="n">
        <v>3.72325</v>
      </c>
      <c r="S960" s="28" t="n">
        <v>4.212</v>
      </c>
      <c r="T960" s="28" t="n">
        <v>4.02075</v>
      </c>
      <c r="U960" s="28" t="n">
        <v>3.91575</v>
      </c>
      <c r="V960" s="28" t="n">
        <v>3.68575</v>
      </c>
      <c r="W960" s="28" t="n">
        <v>3.9845</v>
      </c>
      <c r="X960" s="28" t="n">
        <v>4.1316875</v>
      </c>
      <c r="Y960" s="28" t="n">
        <v>4.547625</v>
      </c>
      <c r="Z960" s="28" t="n">
        <v>3.697</v>
      </c>
      <c r="AA960" s="28" t="n">
        <v>4.32575</v>
      </c>
      <c r="AB960" s="28" t="n">
        <v>4.6595</v>
      </c>
      <c r="AC960" s="28" t="n">
        <v>4.1316875</v>
      </c>
      <c r="AD960" s="28" t="n">
        <v>4.028875</v>
      </c>
    </row>
    <row r="961" customFormat="false" ht="12.75" hidden="false" customHeight="false" outlineLevel="0" collapsed="false">
      <c r="A961" s="56" t="n">
        <v>36689</v>
      </c>
      <c r="B961" s="28" t="n">
        <v>4.1284</v>
      </c>
      <c r="C961" s="28" t="n">
        <v>3.9094</v>
      </c>
      <c r="D961" s="28" t="n">
        <v>4.3009</v>
      </c>
      <c r="E961" s="28" t="n">
        <v>3.9509</v>
      </c>
      <c r="F961" s="28" t="n">
        <v>3.8994</v>
      </c>
      <c r="G961" s="28" t="n">
        <v>3.8234</v>
      </c>
      <c r="H961" s="28" t="n">
        <v>3.9859</v>
      </c>
      <c r="I961" s="28" t="n">
        <v>4.0734</v>
      </c>
      <c r="J961" s="28" t="n">
        <v>4.2369</v>
      </c>
      <c r="K961" s="28" t="n">
        <v>4.2034</v>
      </c>
      <c r="L961" s="28" t="n">
        <v>4.5059</v>
      </c>
      <c r="M961" s="28" t="n">
        <v>5.8124</v>
      </c>
      <c r="N961" s="28" t="n">
        <v>4.0734</v>
      </c>
      <c r="O961" s="28" t="n">
        <v>4.2229</v>
      </c>
      <c r="Q961" s="28" t="n">
        <v>4.18575</v>
      </c>
      <c r="R961" s="28" t="n">
        <v>3.75925</v>
      </c>
      <c r="S961" s="28" t="n">
        <v>4.27075</v>
      </c>
      <c r="T961" s="28" t="n">
        <v>4.082625</v>
      </c>
      <c r="U961" s="28" t="n">
        <v>3.981375</v>
      </c>
      <c r="V961" s="28" t="n">
        <v>3.722</v>
      </c>
      <c r="W961" s="28" t="n">
        <v>4.04075</v>
      </c>
      <c r="X961" s="28" t="n">
        <v>4.1879375</v>
      </c>
      <c r="Y961" s="28" t="n">
        <v>4.6295</v>
      </c>
      <c r="Z961" s="28" t="n">
        <v>3.7595</v>
      </c>
      <c r="AA961" s="28" t="n">
        <v>4.382</v>
      </c>
      <c r="AB961" s="28" t="n">
        <v>4.71325</v>
      </c>
      <c r="AC961" s="28" t="n">
        <v>4.1879375</v>
      </c>
      <c r="AD961" s="28" t="n">
        <v>4.085125</v>
      </c>
    </row>
    <row r="962" customFormat="false" ht="12.75" hidden="false" customHeight="false" outlineLevel="0" collapsed="false">
      <c r="A962" s="56" t="n">
        <v>36690</v>
      </c>
      <c r="B962" s="28" t="n">
        <v>4.0906</v>
      </c>
      <c r="C962" s="28" t="n">
        <v>3.8584</v>
      </c>
      <c r="D962" s="28" t="n">
        <v>4.2556</v>
      </c>
      <c r="E962" s="28" t="n">
        <v>3.9156</v>
      </c>
      <c r="F962" s="28" t="n">
        <v>3.8466</v>
      </c>
      <c r="G962" s="28" t="n">
        <v>3.7681</v>
      </c>
      <c r="H962" s="28" t="n">
        <v>3.9456</v>
      </c>
      <c r="I962" s="28" t="n">
        <v>4.0356</v>
      </c>
      <c r="J962" s="28" t="n">
        <v>4.2016</v>
      </c>
      <c r="K962" s="28" t="n">
        <v>4.1706</v>
      </c>
      <c r="L962" s="28" t="n">
        <v>4.4781</v>
      </c>
      <c r="M962" s="28" t="n">
        <v>5.7746</v>
      </c>
      <c r="N962" s="28" t="n">
        <v>4.0356</v>
      </c>
      <c r="O962" s="28" t="n">
        <v>4.1851</v>
      </c>
      <c r="Q962" s="28" t="n">
        <v>4.132</v>
      </c>
      <c r="R962" s="28" t="n">
        <v>3.67825</v>
      </c>
      <c r="S962" s="28" t="n">
        <v>4.212</v>
      </c>
      <c r="T962" s="28" t="n">
        <v>4.022</v>
      </c>
      <c r="U962" s="28" t="n">
        <v>3.91575</v>
      </c>
      <c r="V962" s="28" t="n">
        <v>3.635125</v>
      </c>
      <c r="W962" s="28" t="n">
        <v>3.9845</v>
      </c>
      <c r="X962" s="28" t="n">
        <v>4.1345</v>
      </c>
      <c r="Y962" s="28" t="n">
        <v>4.57575</v>
      </c>
      <c r="Z962" s="28" t="n">
        <v>3.697</v>
      </c>
      <c r="AA962" s="28" t="n">
        <v>4.32825</v>
      </c>
      <c r="AB962" s="28" t="n">
        <v>4.667</v>
      </c>
      <c r="AC962" s="28" t="n">
        <v>4.1345</v>
      </c>
      <c r="AD962" s="28" t="n">
        <v>4.048875</v>
      </c>
    </row>
    <row r="963" customFormat="false" ht="12.75" hidden="false" customHeight="false" outlineLevel="0" collapsed="false">
      <c r="A963" s="56" t="n">
        <v>36691</v>
      </c>
      <c r="B963" s="28" t="n">
        <v>4.1632</v>
      </c>
      <c r="C963" s="28" t="n">
        <v>3.921</v>
      </c>
      <c r="D963" s="28" t="n">
        <v>4.3332</v>
      </c>
      <c r="E963" s="28" t="n">
        <v>3.9857</v>
      </c>
      <c r="F963" s="28" t="n">
        <v>3.9142</v>
      </c>
      <c r="G963" s="28" t="n">
        <v>3.8332</v>
      </c>
      <c r="H963" s="28" t="n">
        <v>4.0182</v>
      </c>
      <c r="I963" s="28" t="n">
        <v>4.1082</v>
      </c>
      <c r="J963" s="28" t="n">
        <v>4.2617</v>
      </c>
      <c r="K963" s="28" t="n">
        <v>4.2432</v>
      </c>
      <c r="L963" s="28" t="n">
        <v>4.5507</v>
      </c>
      <c r="M963" s="28" t="n">
        <v>5.8472</v>
      </c>
      <c r="N963" s="28" t="n">
        <v>4.1082</v>
      </c>
      <c r="O963" s="28" t="n">
        <v>4.2577</v>
      </c>
      <c r="Q963" s="28" t="n">
        <v>4.226</v>
      </c>
      <c r="R963" s="28" t="n">
        <v>3.757</v>
      </c>
      <c r="S963" s="28" t="n">
        <v>4.306</v>
      </c>
      <c r="T963" s="28" t="n">
        <v>4.10725</v>
      </c>
      <c r="U963" s="28" t="n">
        <v>3.987875</v>
      </c>
      <c r="V963" s="28" t="n">
        <v>3.711</v>
      </c>
      <c r="W963" s="28" t="n">
        <v>4.0785</v>
      </c>
      <c r="X963" s="28" t="n">
        <v>4.226</v>
      </c>
      <c r="Y963" s="28" t="n">
        <v>4.636625</v>
      </c>
      <c r="Z963" s="28" t="n">
        <v>3.78475</v>
      </c>
      <c r="AA963" s="28" t="n">
        <v>4.421</v>
      </c>
      <c r="AB963" s="28" t="n">
        <v>4.761</v>
      </c>
      <c r="AC963" s="28" t="n">
        <v>4.2285</v>
      </c>
      <c r="AD963" s="28" t="n">
        <v>4.137875</v>
      </c>
    </row>
    <row r="964" customFormat="false" ht="12.75" hidden="false" customHeight="false" outlineLevel="0" collapsed="false">
      <c r="A964" s="56" t="n">
        <v>36692</v>
      </c>
      <c r="B964" s="28" t="n">
        <v>4.304</v>
      </c>
      <c r="C964" s="28" t="n">
        <v>4.0602</v>
      </c>
      <c r="D964" s="28" t="n">
        <v>4.479</v>
      </c>
      <c r="E964" s="28" t="n">
        <v>4.124</v>
      </c>
      <c r="F964" s="28" t="n">
        <v>4.0575</v>
      </c>
      <c r="G964" s="28" t="n">
        <v>3.969</v>
      </c>
      <c r="H964" s="28" t="n">
        <v>4.1515</v>
      </c>
      <c r="I964" s="28" t="n">
        <v>4.247</v>
      </c>
      <c r="J964" s="28" t="n">
        <v>4.3975</v>
      </c>
      <c r="K964" s="28" t="n">
        <v>4.384</v>
      </c>
      <c r="L964" s="28" t="n">
        <v>4.6915</v>
      </c>
      <c r="M964" s="28" t="n">
        <v>6.056</v>
      </c>
      <c r="N964" s="28" t="n">
        <v>4.249</v>
      </c>
      <c r="O964" s="28" t="n">
        <v>4.3935</v>
      </c>
      <c r="Q964" s="28" t="n">
        <v>4.40525</v>
      </c>
      <c r="R964" s="28" t="n">
        <v>3.927</v>
      </c>
      <c r="S964" s="28" t="n">
        <v>4.48525</v>
      </c>
      <c r="T964" s="28" t="n">
        <v>4.275875</v>
      </c>
      <c r="U964" s="28" t="n">
        <v>4.14275</v>
      </c>
      <c r="V964" s="28" t="n">
        <v>3.883375</v>
      </c>
      <c r="W964" s="28" t="n">
        <v>4.24525</v>
      </c>
      <c r="X964" s="28" t="n">
        <v>4.4015</v>
      </c>
      <c r="Y964" s="28" t="n">
        <v>4.7365</v>
      </c>
      <c r="Z964" s="28" t="n">
        <v>3.9715</v>
      </c>
      <c r="AA964" s="28" t="n">
        <v>4.60025</v>
      </c>
      <c r="AB964" s="28" t="n">
        <v>4.94025</v>
      </c>
      <c r="AC964" s="28" t="n">
        <v>4.40775</v>
      </c>
      <c r="AD964" s="28" t="n">
        <v>4.307125</v>
      </c>
    </row>
    <row r="965" customFormat="false" ht="12.75" hidden="false" customHeight="false" outlineLevel="0" collapsed="false">
      <c r="A965" s="56" t="n">
        <v>36693</v>
      </c>
      <c r="B965" s="28" t="n">
        <v>4.358</v>
      </c>
      <c r="C965" s="28" t="n">
        <v>4.1172</v>
      </c>
      <c r="D965" s="28" t="n">
        <v>4.5255</v>
      </c>
      <c r="E965" s="28" t="n">
        <v>4.173</v>
      </c>
      <c r="F965" s="28" t="n">
        <v>4.1115</v>
      </c>
      <c r="G965" s="28" t="n">
        <v>4.028</v>
      </c>
      <c r="H965" s="28" t="n">
        <v>4.203</v>
      </c>
      <c r="I965" s="28" t="n">
        <v>4.301</v>
      </c>
      <c r="J965" s="28" t="n">
        <v>4.4615</v>
      </c>
      <c r="K965" s="28" t="n">
        <v>4.438</v>
      </c>
      <c r="L965" s="28" t="n">
        <v>4.7455</v>
      </c>
      <c r="M965" s="28" t="n">
        <v>6.09</v>
      </c>
      <c r="N965" s="28" t="n">
        <v>4.301</v>
      </c>
      <c r="O965" s="28" t="n">
        <v>4.4575</v>
      </c>
      <c r="Q965" s="28" t="n">
        <v>4.4425</v>
      </c>
      <c r="R965" s="28" t="n">
        <v>3.9635</v>
      </c>
      <c r="S965" s="28" t="n">
        <v>4.5175</v>
      </c>
      <c r="T965" s="28" t="n">
        <v>4.30375</v>
      </c>
      <c r="U965" s="28" t="n">
        <v>4.175</v>
      </c>
      <c r="V965" s="28" t="n">
        <v>3.924375</v>
      </c>
      <c r="W965" s="28" t="n">
        <v>4.2775</v>
      </c>
      <c r="X965" s="28" t="n">
        <v>4.4375</v>
      </c>
      <c r="Y965" s="28" t="n">
        <v>4.740625</v>
      </c>
      <c r="Z965" s="28" t="n">
        <v>3.9875</v>
      </c>
      <c r="AA965" s="28" t="n">
        <v>4.6375</v>
      </c>
      <c r="AB965" s="28" t="n">
        <v>4.9725</v>
      </c>
      <c r="AC965" s="28" t="n">
        <v>4.4375</v>
      </c>
      <c r="AD965" s="28" t="n">
        <v>4.330625</v>
      </c>
    </row>
    <row r="966" customFormat="false" ht="12.75" hidden="false" customHeight="false" outlineLevel="0" collapsed="false">
      <c r="A966" s="56" t="n">
        <v>36696</v>
      </c>
      <c r="B966" s="28" t="n">
        <v>4.0598</v>
      </c>
      <c r="C966" s="28" t="n">
        <v>3.8302</v>
      </c>
      <c r="D966" s="28" t="n">
        <v>4.2248</v>
      </c>
      <c r="E966" s="28" t="n">
        <v>3.8748</v>
      </c>
      <c r="F966" s="28" t="n">
        <v>3.8258</v>
      </c>
      <c r="G966" s="28" t="n">
        <v>3.7448</v>
      </c>
      <c r="H966" s="28" t="n">
        <v>3.9048</v>
      </c>
      <c r="I966" s="28" t="n">
        <v>4.0028</v>
      </c>
      <c r="J966" s="28" t="n">
        <v>4.1558</v>
      </c>
      <c r="K966" s="28" t="n">
        <v>4.1548</v>
      </c>
      <c r="L966" s="28" t="n">
        <v>4.4473</v>
      </c>
      <c r="M966" s="28" t="n">
        <v>5.7218</v>
      </c>
      <c r="N966" s="28" t="n">
        <v>4.0028</v>
      </c>
      <c r="O966" s="28" t="n">
        <v>4.1593</v>
      </c>
      <c r="Q966" s="28" t="n">
        <v>4.085</v>
      </c>
      <c r="R966" s="28" t="n">
        <v>3.64575</v>
      </c>
      <c r="S966" s="28" t="n">
        <v>4.1575</v>
      </c>
      <c r="T966" s="28" t="n">
        <v>3.9425</v>
      </c>
      <c r="U966" s="28" t="n">
        <v>3.815625</v>
      </c>
      <c r="V966" s="28" t="n">
        <v>3.58875</v>
      </c>
      <c r="W966" s="28" t="n">
        <v>3.925</v>
      </c>
      <c r="X966" s="28" t="n">
        <v>4.08125</v>
      </c>
      <c r="Y966" s="28" t="n">
        <v>4.375</v>
      </c>
      <c r="Z966" s="28" t="n">
        <v>3.65</v>
      </c>
      <c r="AA966" s="28" t="n">
        <v>4.27875</v>
      </c>
      <c r="AB966" s="28" t="n">
        <v>4.5975</v>
      </c>
      <c r="AC966" s="28" t="n">
        <v>4.08125</v>
      </c>
      <c r="AD966" s="28" t="n">
        <v>3.9725</v>
      </c>
    </row>
    <row r="967" customFormat="false" ht="12.75" hidden="false" customHeight="false" outlineLevel="0" collapsed="false">
      <c r="A967" s="56" t="n">
        <v>36697</v>
      </c>
      <c r="B967" s="28" t="n">
        <v>4.1192</v>
      </c>
      <c r="C967" s="28" t="n">
        <v>3.8932</v>
      </c>
      <c r="D967" s="28" t="n">
        <v>4.2842</v>
      </c>
      <c r="E967" s="28" t="n">
        <v>3.9417</v>
      </c>
      <c r="F967" s="28" t="n">
        <v>3.8802</v>
      </c>
      <c r="G967" s="28" t="n">
        <v>3.8167</v>
      </c>
      <c r="H967" s="28" t="n">
        <v>3.9642</v>
      </c>
      <c r="I967" s="28" t="n">
        <v>4.0622</v>
      </c>
      <c r="J967" s="28" t="n">
        <v>4.2227</v>
      </c>
      <c r="K967" s="28" t="n">
        <v>4.2142</v>
      </c>
      <c r="L967" s="28" t="n">
        <v>4.5017</v>
      </c>
      <c r="M967" s="28" t="n">
        <v>5.7632</v>
      </c>
      <c r="N967" s="28" t="n">
        <v>4.0622</v>
      </c>
      <c r="O967" s="28" t="n">
        <v>4.2212</v>
      </c>
      <c r="Q967" s="28" t="n">
        <v>4.1025</v>
      </c>
      <c r="R967" s="28" t="n">
        <v>3.676</v>
      </c>
      <c r="S967" s="28" t="n">
        <v>4.18</v>
      </c>
      <c r="T967" s="28" t="n">
        <v>3.97</v>
      </c>
      <c r="U967" s="28" t="n">
        <v>3.850625</v>
      </c>
      <c r="V967" s="28" t="n">
        <v>3.61125</v>
      </c>
      <c r="W967" s="28" t="n">
        <v>3.9375</v>
      </c>
      <c r="X967" s="28" t="n">
        <v>4.099375</v>
      </c>
      <c r="Y967" s="28" t="n">
        <v>4.41</v>
      </c>
      <c r="Z967" s="28" t="n">
        <v>3.67125</v>
      </c>
      <c r="AA967" s="28" t="n">
        <v>4.29625</v>
      </c>
      <c r="AB967" s="28" t="n">
        <v>4.6</v>
      </c>
      <c r="AC967" s="28" t="n">
        <v>4.099375</v>
      </c>
      <c r="AD967" s="28" t="n">
        <v>3.985625</v>
      </c>
    </row>
    <row r="968" customFormat="false" ht="12.75" hidden="false" customHeight="false" outlineLevel="0" collapsed="false">
      <c r="A968" s="56" t="n">
        <v>36698</v>
      </c>
      <c r="B968" s="28" t="n">
        <v>4.323</v>
      </c>
      <c r="C968" s="28" t="n">
        <v>4.0932</v>
      </c>
      <c r="D968" s="28" t="n">
        <v>4.488</v>
      </c>
      <c r="E968" s="28" t="n">
        <v>4.143</v>
      </c>
      <c r="F968" s="28" t="n">
        <v>4.0715</v>
      </c>
      <c r="G968" s="28" t="n">
        <v>4.0055</v>
      </c>
      <c r="H968" s="28" t="n">
        <v>4.1605</v>
      </c>
      <c r="I968" s="28" t="n">
        <v>4.266</v>
      </c>
      <c r="J968" s="28" t="n">
        <v>4.4265</v>
      </c>
      <c r="K968" s="28" t="n">
        <v>4.414</v>
      </c>
      <c r="L968" s="28" t="n">
        <v>4.6955</v>
      </c>
      <c r="M968" s="28" t="n">
        <v>6.027</v>
      </c>
      <c r="N968" s="28" t="n">
        <v>4.266</v>
      </c>
      <c r="O968" s="28" t="n">
        <v>4.425</v>
      </c>
      <c r="Q968" s="28" t="n">
        <v>4.3595</v>
      </c>
      <c r="R968" s="28" t="n">
        <v>3.90375</v>
      </c>
      <c r="S968" s="28" t="n">
        <v>4.4345</v>
      </c>
      <c r="T968" s="28" t="n">
        <v>4.227</v>
      </c>
      <c r="U968" s="28" t="n">
        <v>4.09075</v>
      </c>
      <c r="V968" s="28" t="n">
        <v>3.8395</v>
      </c>
      <c r="W968" s="28" t="n">
        <v>4.1945</v>
      </c>
      <c r="X968" s="28" t="n">
        <v>4.356375</v>
      </c>
      <c r="Y968" s="28" t="n">
        <v>4.646375</v>
      </c>
      <c r="Z968" s="28" t="n">
        <v>3.9245</v>
      </c>
      <c r="AA968" s="28" t="n">
        <v>4.55325</v>
      </c>
      <c r="AB968" s="28" t="n">
        <v>4.857</v>
      </c>
      <c r="AC968" s="28" t="n">
        <v>4.356375</v>
      </c>
      <c r="AD968" s="28" t="n">
        <v>4.22075</v>
      </c>
    </row>
    <row r="969" customFormat="false" ht="12.75" hidden="false" customHeight="false" outlineLevel="0" collapsed="false">
      <c r="A969" s="56" t="n">
        <v>36699</v>
      </c>
      <c r="B969" s="28" t="n">
        <v>4.4366</v>
      </c>
      <c r="C969" s="28" t="n">
        <v>4.2086</v>
      </c>
      <c r="D969" s="28" t="n">
        <v>4.6016</v>
      </c>
      <c r="E969" s="28" t="n">
        <v>4.2586</v>
      </c>
      <c r="F969" s="28" t="n">
        <v>4.1901</v>
      </c>
      <c r="G969" s="28" t="n">
        <v>4.1216</v>
      </c>
      <c r="H969" s="28" t="n">
        <v>4.2766</v>
      </c>
      <c r="I969" s="28" t="n">
        <v>4.3796</v>
      </c>
      <c r="J969" s="28" t="n">
        <v>4.5476</v>
      </c>
      <c r="K969" s="28" t="n">
        <v>4.5316</v>
      </c>
      <c r="L969" s="28" t="n">
        <v>4.8191</v>
      </c>
      <c r="M969" s="28" t="n">
        <v>6.1706</v>
      </c>
      <c r="N969" s="28" t="n">
        <v>4.3796</v>
      </c>
      <c r="O969" s="28" t="n">
        <v>4.5486</v>
      </c>
      <c r="Q969" s="28" t="n">
        <v>4.5075</v>
      </c>
      <c r="R969" s="28" t="n">
        <v>4.02125</v>
      </c>
      <c r="S969" s="28" t="n">
        <v>4.5825</v>
      </c>
      <c r="T969" s="28" t="n">
        <v>4.38</v>
      </c>
      <c r="U969" s="28" t="n">
        <v>4.241875</v>
      </c>
      <c r="V969" s="28" t="n">
        <v>3.988125</v>
      </c>
      <c r="W969" s="28" t="n">
        <v>4.3375</v>
      </c>
      <c r="X969" s="28" t="n">
        <v>4.499375</v>
      </c>
      <c r="Y969" s="28" t="n">
        <v>4.8275</v>
      </c>
      <c r="Z969" s="28" t="n">
        <v>4.08</v>
      </c>
      <c r="AA969" s="28" t="n">
        <v>4.696875</v>
      </c>
      <c r="AB969" s="28" t="n">
        <v>5.005</v>
      </c>
      <c r="AC969" s="28" t="n">
        <v>4.499375</v>
      </c>
      <c r="AD969" s="28" t="n">
        <v>4.405625</v>
      </c>
    </row>
    <row r="970" customFormat="false" ht="12.75" hidden="false" customHeight="false" outlineLevel="0" collapsed="false">
      <c r="A970" s="56" t="n">
        <v>36700</v>
      </c>
      <c r="B970" s="28" t="n">
        <v>4.3392</v>
      </c>
      <c r="C970" s="28" t="n">
        <v>4.107</v>
      </c>
      <c r="D970" s="28" t="n">
        <v>4.5042</v>
      </c>
      <c r="E970" s="28" t="n">
        <v>4.1587</v>
      </c>
      <c r="F970" s="28" t="n">
        <v>4.0877</v>
      </c>
      <c r="G970" s="28" t="n">
        <v>4.0092</v>
      </c>
      <c r="H970" s="28" t="n">
        <v>4.1767</v>
      </c>
      <c r="I970" s="28" t="n">
        <v>4.2797</v>
      </c>
      <c r="J970" s="28" t="n">
        <v>4.4477</v>
      </c>
      <c r="K970" s="28" t="n">
        <v>4.4362</v>
      </c>
      <c r="L970" s="28" t="n">
        <v>4.7217</v>
      </c>
      <c r="M970" s="28" t="n">
        <v>6.0532</v>
      </c>
      <c r="N970" s="28" t="n">
        <v>4.2797</v>
      </c>
      <c r="O970" s="28" t="n">
        <v>4.4487</v>
      </c>
      <c r="Q970" s="28" t="n">
        <v>4.41175</v>
      </c>
      <c r="R970" s="28" t="n">
        <v>3.91175</v>
      </c>
      <c r="S970" s="28" t="n">
        <v>4.47925</v>
      </c>
      <c r="T970" s="28" t="n">
        <v>4.28175</v>
      </c>
      <c r="U970" s="28" t="n">
        <v>4.12925</v>
      </c>
      <c r="V970" s="28" t="n">
        <v>3.862375</v>
      </c>
      <c r="W970" s="28" t="n">
        <v>4.23675</v>
      </c>
      <c r="X970" s="28" t="n">
        <v>4.403625</v>
      </c>
      <c r="Y970" s="28" t="n">
        <v>4.7005</v>
      </c>
      <c r="Z970" s="28" t="n">
        <v>3.95425</v>
      </c>
      <c r="AA970" s="28" t="n">
        <v>4.59925</v>
      </c>
      <c r="AB970" s="28" t="n">
        <v>4.89675</v>
      </c>
      <c r="AC970" s="28" t="n">
        <v>4.403625</v>
      </c>
      <c r="AD970" s="28" t="n">
        <v>4.29675</v>
      </c>
    </row>
    <row r="971" customFormat="false" ht="12.75" hidden="false" customHeight="false" outlineLevel="0" collapsed="false">
      <c r="A971" s="56" t="n">
        <v>36703</v>
      </c>
      <c r="B971" s="28" t="n">
        <v>4.4022</v>
      </c>
      <c r="C971" s="28" t="n">
        <v>4.1742</v>
      </c>
      <c r="D971" s="28" t="n">
        <v>4.5647</v>
      </c>
      <c r="E971" s="28" t="n">
        <v>4.2242</v>
      </c>
      <c r="F971" s="28" t="n">
        <v>4.1507</v>
      </c>
      <c r="G971" s="28" t="n">
        <v>4.0797</v>
      </c>
      <c r="H971" s="28" t="n">
        <v>4.2397</v>
      </c>
      <c r="I971" s="28" t="n">
        <v>4.3427</v>
      </c>
      <c r="J971" s="28" t="n">
        <v>4.5057</v>
      </c>
      <c r="K971" s="28" t="n">
        <v>4.4992</v>
      </c>
      <c r="L971" s="28" t="n">
        <v>4.7847</v>
      </c>
      <c r="M971" s="28" t="n">
        <v>6.1462</v>
      </c>
      <c r="N971" s="28" t="n">
        <v>4.3427</v>
      </c>
      <c r="O971" s="28" t="n">
        <v>4.5142</v>
      </c>
      <c r="Q971" s="28" t="n">
        <v>4.51</v>
      </c>
      <c r="R971" s="28" t="n">
        <v>3.9815</v>
      </c>
      <c r="S971" s="28" t="n">
        <v>4.574375</v>
      </c>
      <c r="T971" s="28" t="n">
        <v>4.3825</v>
      </c>
      <c r="U971" s="28" t="n">
        <v>4.224375</v>
      </c>
      <c r="V971" s="28" t="n">
        <v>3.969375</v>
      </c>
      <c r="W971" s="28" t="n">
        <v>4.33375</v>
      </c>
      <c r="X971" s="28" t="n">
        <v>4.50125</v>
      </c>
      <c r="Y971" s="28" t="n">
        <v>4.836875</v>
      </c>
      <c r="Z971" s="28" t="n">
        <v>4.075</v>
      </c>
      <c r="AA971" s="28" t="n">
        <v>4.6975</v>
      </c>
      <c r="AB971" s="28" t="n">
        <v>5.02125</v>
      </c>
      <c r="AC971" s="28" t="n">
        <v>4.50125</v>
      </c>
      <c r="AD971" s="28" t="n">
        <v>4.4125</v>
      </c>
    </row>
    <row r="972" customFormat="false" ht="12.75" hidden="false" customHeight="false" outlineLevel="0" collapsed="false">
      <c r="A972" s="56" t="n">
        <v>36704</v>
      </c>
      <c r="B972" s="28" t="n">
        <v>4.469</v>
      </c>
      <c r="C972" s="28" t="n">
        <v>4.2342</v>
      </c>
      <c r="D972" s="28" t="n">
        <v>4.6315</v>
      </c>
      <c r="E972" s="28" t="n">
        <v>4.2885</v>
      </c>
      <c r="F972" s="28" t="n">
        <v>4.2275</v>
      </c>
      <c r="G972" s="28" t="n">
        <v>4.154</v>
      </c>
      <c r="H972" s="28" t="n">
        <v>4.3065</v>
      </c>
      <c r="I972" s="28" t="n">
        <v>4.4075</v>
      </c>
      <c r="J972" s="28" t="n">
        <v>4.575</v>
      </c>
      <c r="K972" s="28" t="n">
        <v>4.564</v>
      </c>
      <c r="L972" s="28" t="n">
        <v>4.8515</v>
      </c>
      <c r="M972" s="28" t="n">
        <v>6.233</v>
      </c>
      <c r="N972" s="28" t="n">
        <v>4.408</v>
      </c>
      <c r="O972" s="28" t="n">
        <v>4.581</v>
      </c>
      <c r="Q972" s="28" t="n">
        <v>4.609</v>
      </c>
      <c r="R972" s="28" t="n">
        <v>4.03875</v>
      </c>
      <c r="S972" s="28" t="n">
        <v>4.679</v>
      </c>
      <c r="T972" s="28" t="n">
        <v>4.470875</v>
      </c>
      <c r="U972" s="28" t="n">
        <v>4.304625</v>
      </c>
      <c r="V972" s="28" t="n">
        <v>4.06025</v>
      </c>
      <c r="W972" s="28" t="n">
        <v>4.43525</v>
      </c>
      <c r="X972" s="28" t="n">
        <v>4.59525</v>
      </c>
      <c r="Y972" s="28" t="n">
        <v>4.937125</v>
      </c>
      <c r="Z972" s="28" t="n">
        <v>4.139</v>
      </c>
      <c r="AA972" s="28" t="n">
        <v>4.793375</v>
      </c>
      <c r="AB972" s="28" t="n">
        <v>5.14025</v>
      </c>
      <c r="AC972" s="28" t="n">
        <v>4.59525</v>
      </c>
      <c r="AD972" s="28" t="n">
        <v>4.498375</v>
      </c>
    </row>
    <row r="973" customFormat="false" ht="12.75" hidden="false" customHeight="false" outlineLevel="0" collapsed="false">
      <c r="A973" s="56" t="n">
        <v>36705</v>
      </c>
      <c r="B973" s="28" t="n">
        <v>4.297</v>
      </c>
      <c r="C973" s="28" t="n">
        <v>4.0666</v>
      </c>
      <c r="D973" s="28" t="n">
        <v>4.4595</v>
      </c>
      <c r="E973" s="28" t="n">
        <v>4.1215</v>
      </c>
      <c r="F973" s="28" t="n">
        <v>4.0605</v>
      </c>
      <c r="G973" s="28" t="n">
        <v>3.992</v>
      </c>
      <c r="H973" s="28" t="n">
        <v>4.1395</v>
      </c>
      <c r="I973" s="28" t="n">
        <v>4.2355</v>
      </c>
      <c r="J973" s="28" t="n">
        <v>4.403</v>
      </c>
      <c r="K973" s="28" t="n">
        <v>4.392</v>
      </c>
      <c r="L973" s="28" t="n">
        <v>4.6795</v>
      </c>
      <c r="M973" s="28" t="n">
        <v>6.031</v>
      </c>
      <c r="N973" s="28" t="n">
        <v>4.2355</v>
      </c>
      <c r="O973" s="28" t="n">
        <v>4.4065</v>
      </c>
      <c r="Q973" s="28" t="n">
        <v>4.37275</v>
      </c>
      <c r="R973" s="28" t="n">
        <v>3.8865</v>
      </c>
      <c r="S973" s="28" t="n">
        <v>4.44425</v>
      </c>
      <c r="T973" s="28" t="n">
        <v>4.2815</v>
      </c>
      <c r="U973" s="28" t="n">
        <v>4.129</v>
      </c>
      <c r="V973" s="28" t="n">
        <v>3.87275</v>
      </c>
      <c r="W973" s="28" t="n">
        <v>4.209875</v>
      </c>
      <c r="X973" s="28" t="n">
        <v>4.364</v>
      </c>
      <c r="Y973" s="28" t="n">
        <v>4.7965</v>
      </c>
      <c r="Z973" s="28" t="n">
        <v>3.98525</v>
      </c>
      <c r="AA973" s="28" t="n">
        <v>4.56025</v>
      </c>
      <c r="AB973" s="28" t="n">
        <v>4.9165</v>
      </c>
      <c r="AC973" s="28" t="n">
        <v>4.364</v>
      </c>
      <c r="AD973" s="28" t="n">
        <v>4.347125</v>
      </c>
    </row>
    <row r="974" customFormat="false" ht="12.75" hidden="false" customHeight="false" outlineLevel="0" collapsed="false">
      <c r="A974" s="56" t="n">
        <v>36706</v>
      </c>
      <c r="B974" s="28" t="n">
        <v>4.3034</v>
      </c>
      <c r="C974" s="28" t="n">
        <v>4.0666</v>
      </c>
      <c r="D974" s="28" t="n">
        <v>4.4634</v>
      </c>
      <c r="E974" s="28" t="n">
        <v>4.1254</v>
      </c>
      <c r="F974" s="28" t="n">
        <v>4.0519</v>
      </c>
      <c r="G974" s="28" t="n">
        <v>3.9884</v>
      </c>
      <c r="H974" s="28" t="n">
        <v>4.1459</v>
      </c>
      <c r="I974" s="28" t="n">
        <v>4.2419</v>
      </c>
      <c r="J974" s="28" t="n">
        <v>4.4094</v>
      </c>
      <c r="K974" s="28" t="n">
        <v>4.4044</v>
      </c>
      <c r="L974" s="28" t="n">
        <v>4.6859</v>
      </c>
      <c r="M974" s="28" t="n">
        <v>6.0374</v>
      </c>
      <c r="N974" s="28" t="n">
        <v>4.1684</v>
      </c>
      <c r="O974" s="28" t="n">
        <v>4.4154</v>
      </c>
      <c r="Q974" s="28" t="n">
        <v>4.39366666666667</v>
      </c>
      <c r="R974" s="28" t="n">
        <v>3.92</v>
      </c>
      <c r="S974" s="28" t="n">
        <v>4.46116666666667</v>
      </c>
      <c r="T974" s="28" t="n">
        <v>4.27033333333333</v>
      </c>
      <c r="U974" s="28" t="n">
        <v>4.10366666666667</v>
      </c>
      <c r="V974" s="28" t="n">
        <v>3.852</v>
      </c>
      <c r="W974" s="28" t="n">
        <v>4.22366666666667</v>
      </c>
      <c r="X974" s="28" t="n">
        <v>4.38533333333333</v>
      </c>
      <c r="Y974" s="28" t="n">
        <v>4.742</v>
      </c>
      <c r="Z974" s="28" t="n">
        <v>3.93366666666667</v>
      </c>
      <c r="AA974" s="28" t="n">
        <v>4.58366666666667</v>
      </c>
      <c r="AB974" s="28" t="n">
        <v>4.94033333333333</v>
      </c>
      <c r="AC974" s="28" t="n">
        <v>4.28283333333333</v>
      </c>
      <c r="AD974" s="28" t="n">
        <v>4.3145</v>
      </c>
    </row>
    <row r="975" customFormat="false" ht="12.75" hidden="false" customHeight="false" outlineLevel="0" collapsed="false">
      <c r="A975" s="56" t="n">
        <v>36707</v>
      </c>
      <c r="B975" s="28" t="n">
        <v>4.3446</v>
      </c>
      <c r="C975" s="28" t="n">
        <v>4.1086</v>
      </c>
      <c r="D975" s="28" t="n">
        <v>4.5046</v>
      </c>
      <c r="E975" s="28" t="n">
        <v>4.1641</v>
      </c>
      <c r="F975" s="28" t="n">
        <v>4.0981</v>
      </c>
      <c r="G975" s="28" t="n">
        <v>4.0296</v>
      </c>
      <c r="H975" s="28" t="n">
        <v>4.1871</v>
      </c>
      <c r="I975" s="28" t="n">
        <v>4.2831</v>
      </c>
      <c r="J975" s="28" t="n">
        <v>4.4756</v>
      </c>
      <c r="K975" s="28" t="n">
        <v>4.4496</v>
      </c>
      <c r="L975" s="28" t="n">
        <v>4.7246</v>
      </c>
      <c r="M975" s="28" t="n">
        <v>6.0986</v>
      </c>
      <c r="N975" s="28" t="n">
        <v>4.2096</v>
      </c>
      <c r="O975" s="28" t="n">
        <v>4.4741</v>
      </c>
      <c r="Q975" s="28" t="n">
        <v>4.443</v>
      </c>
      <c r="R975" s="28" t="n">
        <v>3.957</v>
      </c>
      <c r="S975" s="28" t="n">
        <v>4.508</v>
      </c>
      <c r="T975" s="28" t="n">
        <v>4.313</v>
      </c>
      <c r="U975" s="28" t="n">
        <v>4.163</v>
      </c>
      <c r="V975" s="28" t="n">
        <v>3.90466666666667</v>
      </c>
      <c r="W975" s="28" t="n">
        <v>4.273</v>
      </c>
      <c r="X975" s="28" t="n">
        <v>4.4355</v>
      </c>
      <c r="Y975" s="28" t="n">
        <v>4.858</v>
      </c>
      <c r="Z975" s="28" t="n">
        <v>3.978</v>
      </c>
      <c r="AA975" s="28" t="n">
        <v>4.63216666666667</v>
      </c>
      <c r="AB975" s="28" t="n">
        <v>5.00633333333333</v>
      </c>
      <c r="AC975" s="28" t="n">
        <v>4.333</v>
      </c>
      <c r="AD975" s="28" t="n">
        <v>4.36466666666667</v>
      </c>
    </row>
    <row r="976" customFormat="false" ht="12.75" hidden="false" customHeight="false" outlineLevel="0" collapsed="false">
      <c r="A976" s="56" t="n">
        <v>36712</v>
      </c>
      <c r="B976" s="28" t="n">
        <v>4.4338</v>
      </c>
      <c r="C976" s="28" t="n">
        <v>4.1554</v>
      </c>
      <c r="D976" s="28" t="n">
        <v>4.5743</v>
      </c>
      <c r="E976" s="28" t="n">
        <v>4.2558</v>
      </c>
      <c r="F976" s="28" t="n">
        <v>4.1798</v>
      </c>
      <c r="G976" s="28" t="n">
        <v>4.0763</v>
      </c>
      <c r="H976" s="28" t="n">
        <v>4.2723</v>
      </c>
      <c r="I976" s="28" t="n">
        <v>4.3803</v>
      </c>
      <c r="J976" s="28" t="n">
        <v>4.6093</v>
      </c>
      <c r="K976" s="28" t="n">
        <v>4.5058</v>
      </c>
      <c r="L976" s="28" t="n">
        <v>4.7838</v>
      </c>
      <c r="M976" s="28" t="n">
        <v>6.0488</v>
      </c>
      <c r="N976" s="28" t="n">
        <v>4.2978</v>
      </c>
      <c r="O976" s="28" t="n">
        <v>4.5193</v>
      </c>
      <c r="Q976" s="28" t="n">
        <v>4.429</v>
      </c>
      <c r="R976" s="28" t="n">
        <v>3.83366666666667</v>
      </c>
      <c r="S976" s="28" t="n">
        <v>4.4885</v>
      </c>
      <c r="T976" s="28" t="n">
        <v>4.34233333333333</v>
      </c>
      <c r="U976" s="28" t="n">
        <v>4.16566666666667</v>
      </c>
      <c r="V976" s="28" t="n">
        <v>3.90316666666667</v>
      </c>
      <c r="W976" s="28" t="n">
        <v>4.26183333333333</v>
      </c>
      <c r="X976" s="28" t="n">
        <v>4.4215</v>
      </c>
      <c r="Y976" s="28" t="n">
        <v>4.91733333333333</v>
      </c>
      <c r="Z976" s="28" t="n">
        <v>3.96566666666667</v>
      </c>
      <c r="AA976" s="28" t="n">
        <v>4.6115</v>
      </c>
      <c r="AB976" s="28" t="n">
        <v>4.97483333333333</v>
      </c>
      <c r="AC976" s="28" t="n">
        <v>4.35733333333333</v>
      </c>
      <c r="AD976" s="28" t="n">
        <v>4.414</v>
      </c>
    </row>
    <row r="977" customFormat="false" ht="12.75" hidden="false" customHeight="false" outlineLevel="0" collapsed="false">
      <c r="A977" s="56" t="n">
        <v>36713</v>
      </c>
      <c r="B977" s="28" t="n">
        <v>4.0536</v>
      </c>
      <c r="C977" s="28" t="n">
        <v>3.8192</v>
      </c>
      <c r="D977" s="28" t="n">
        <v>4.2136</v>
      </c>
      <c r="E977" s="28" t="n">
        <v>3.8856</v>
      </c>
      <c r="F977" s="28" t="n">
        <v>3.8146</v>
      </c>
      <c r="G977" s="28" t="n">
        <v>3.7486</v>
      </c>
      <c r="H977" s="28" t="n">
        <v>3.8986</v>
      </c>
      <c r="I977" s="28" t="n">
        <v>3.9921</v>
      </c>
      <c r="J977" s="28" t="n">
        <v>4.2046</v>
      </c>
      <c r="K977" s="28" t="n">
        <v>4.1786</v>
      </c>
      <c r="L977" s="28" t="n">
        <v>4.4206</v>
      </c>
      <c r="M977" s="28" t="n">
        <v>5.7306</v>
      </c>
      <c r="N977" s="28" t="n">
        <v>3.9236</v>
      </c>
      <c r="O977" s="28" t="n">
        <v>4.1906</v>
      </c>
      <c r="Q977" s="28" t="n">
        <v>4.10366666666667</v>
      </c>
      <c r="R977" s="28" t="n">
        <v>3.63366666666667</v>
      </c>
      <c r="S977" s="28" t="n">
        <v>4.16866666666667</v>
      </c>
      <c r="T977" s="28" t="n">
        <v>3.99866666666667</v>
      </c>
      <c r="U977" s="28" t="n">
        <v>3.842</v>
      </c>
      <c r="V977" s="28" t="n">
        <v>3.60866666666667</v>
      </c>
      <c r="W977" s="28" t="n">
        <v>3.94366666666667</v>
      </c>
      <c r="X977" s="28" t="n">
        <v>4.10533333333333</v>
      </c>
      <c r="Y977" s="28" t="n">
        <v>4.53866666666667</v>
      </c>
      <c r="Z977" s="28" t="n">
        <v>3.66366666666667</v>
      </c>
      <c r="AA977" s="28" t="n">
        <v>4.29283333333333</v>
      </c>
      <c r="AB977" s="28" t="n">
        <v>4.64783333333333</v>
      </c>
      <c r="AC977" s="28" t="n">
        <v>4.00533333333333</v>
      </c>
      <c r="AD977" s="28" t="n">
        <v>4.032</v>
      </c>
    </row>
    <row r="978" customFormat="false" ht="12.75" hidden="false" customHeight="false" outlineLevel="0" collapsed="false">
      <c r="A978" s="56" t="n">
        <v>36714</v>
      </c>
      <c r="B978" s="28" t="n">
        <v>4.2244</v>
      </c>
      <c r="C978" s="28" t="n">
        <v>3.9608</v>
      </c>
      <c r="D978" s="28" t="n">
        <v>4.3819</v>
      </c>
      <c r="E978" s="28" t="n">
        <v>4.0574</v>
      </c>
      <c r="F978" s="28" t="n">
        <v>3.9744</v>
      </c>
      <c r="G978" s="28" t="n">
        <v>3.9044</v>
      </c>
      <c r="H978" s="28" t="n">
        <v>4.0694</v>
      </c>
      <c r="I978" s="28" t="n">
        <v>4.1714</v>
      </c>
      <c r="J978" s="28" t="n">
        <v>4.3454</v>
      </c>
      <c r="K978" s="28" t="n">
        <v>4.3254</v>
      </c>
      <c r="L978" s="28" t="n">
        <v>4.5854</v>
      </c>
      <c r="M978" s="28" t="n">
        <v>5.8115</v>
      </c>
      <c r="N978" s="28" t="n">
        <v>4.0894</v>
      </c>
      <c r="O978" s="28" t="n">
        <v>4.3259</v>
      </c>
      <c r="Q978" s="28" t="n">
        <v>4.24666666666667</v>
      </c>
      <c r="R978" s="28" t="n">
        <v>3.713</v>
      </c>
      <c r="S978" s="28" t="n">
        <v>4.31416666666667</v>
      </c>
      <c r="T978" s="28" t="n">
        <v>4.11166666666667</v>
      </c>
      <c r="U978" s="28" t="n">
        <v>3.92916666666667</v>
      </c>
      <c r="V978" s="28" t="n">
        <v>3.69333333333333</v>
      </c>
      <c r="W978" s="28" t="n">
        <v>4.08166666666667</v>
      </c>
      <c r="X978" s="28" t="n">
        <v>4.25</v>
      </c>
      <c r="Y978" s="28" t="n">
        <v>4.61333333333333</v>
      </c>
      <c r="Z978" s="28" t="n">
        <v>3.74833333333333</v>
      </c>
      <c r="AA978" s="28" t="n">
        <v>4.42333333333333</v>
      </c>
      <c r="AB978" s="28" t="n">
        <v>4.775</v>
      </c>
      <c r="AC978" s="28" t="n">
        <v>4.13333333333333</v>
      </c>
      <c r="AD978" s="28" t="n">
        <v>4.09833333333333</v>
      </c>
    </row>
    <row r="979" customFormat="false" ht="12.75" hidden="false" customHeight="false" outlineLevel="0" collapsed="false">
      <c r="A979" s="56" t="n">
        <v>36717</v>
      </c>
      <c r="B979" s="28" t="n">
        <v>4.225</v>
      </c>
      <c r="C979" s="28" t="n">
        <v>3.9412</v>
      </c>
      <c r="D979" s="28" t="n">
        <v>4.37</v>
      </c>
      <c r="E979" s="28" t="n">
        <v>4.058</v>
      </c>
      <c r="F979" s="28" t="n">
        <v>3.975</v>
      </c>
      <c r="G979" s="28" t="n">
        <v>3.905</v>
      </c>
      <c r="H979" s="28" t="n">
        <v>4.07</v>
      </c>
      <c r="I979" s="28" t="n">
        <v>4.172</v>
      </c>
      <c r="J979" s="28" t="n">
        <v>4.351</v>
      </c>
      <c r="K979" s="28" t="n">
        <v>4.326</v>
      </c>
      <c r="L979" s="28" t="n">
        <v>4.586</v>
      </c>
      <c r="M979" s="28" t="n">
        <v>5.8101</v>
      </c>
      <c r="N979" s="28" t="n">
        <v>4.095</v>
      </c>
      <c r="O979" s="28" t="n">
        <v>4.3395</v>
      </c>
      <c r="Q979" s="28" t="n">
        <v>4.22</v>
      </c>
      <c r="R979" s="28" t="n">
        <v>3.684</v>
      </c>
      <c r="S979" s="28" t="n">
        <v>4.2825</v>
      </c>
      <c r="T979" s="28" t="n">
        <v>4.0925</v>
      </c>
      <c r="U979" s="28" t="n">
        <v>3.9175</v>
      </c>
      <c r="V979" s="28" t="n">
        <v>3.675</v>
      </c>
      <c r="W979" s="28" t="n">
        <v>4.0625</v>
      </c>
      <c r="X979" s="28" t="n">
        <v>4.22333333333333</v>
      </c>
      <c r="Y979" s="28" t="n">
        <v>4.59833333333333</v>
      </c>
      <c r="Z979" s="28" t="n">
        <v>3.715</v>
      </c>
      <c r="AA979" s="28" t="n">
        <v>4.39666666666667</v>
      </c>
      <c r="AB979" s="28" t="n">
        <v>4.70333333333333</v>
      </c>
      <c r="AC979" s="28" t="n">
        <v>4.11083333333333</v>
      </c>
      <c r="AD979" s="28" t="n">
        <v>4.11</v>
      </c>
    </row>
    <row r="980" customFormat="false" ht="12.75" hidden="false" customHeight="false" outlineLevel="0" collapsed="false">
      <c r="A980" s="56" t="n">
        <v>36718</v>
      </c>
      <c r="B980" s="28" t="n">
        <v>4.225</v>
      </c>
      <c r="C980" s="28" t="n">
        <v>3.9412</v>
      </c>
      <c r="D980" s="28" t="n">
        <v>4.37</v>
      </c>
      <c r="E980" s="28" t="n">
        <v>4.058</v>
      </c>
      <c r="F980" s="28" t="n">
        <v>3.975</v>
      </c>
      <c r="G980" s="28" t="n">
        <v>3.905</v>
      </c>
      <c r="H980" s="28" t="n">
        <v>4.07</v>
      </c>
      <c r="I980" s="28" t="n">
        <v>4.172</v>
      </c>
      <c r="J980" s="28" t="n">
        <v>4.351</v>
      </c>
      <c r="K980" s="28" t="n">
        <v>4.326</v>
      </c>
      <c r="L980" s="28" t="n">
        <v>4.586</v>
      </c>
      <c r="M980" s="28" t="n">
        <v>5.8101</v>
      </c>
      <c r="N980" s="28" t="n">
        <v>4.095</v>
      </c>
      <c r="O980" s="28" t="n">
        <v>4.3395</v>
      </c>
      <c r="Q980" s="28" t="n">
        <v>4.22</v>
      </c>
      <c r="R980" s="28" t="n">
        <v>3.684</v>
      </c>
      <c r="S980" s="28" t="n">
        <v>4.2825</v>
      </c>
      <c r="T980" s="28" t="n">
        <v>4.0925</v>
      </c>
      <c r="U980" s="28" t="n">
        <v>3.9175</v>
      </c>
      <c r="V980" s="28" t="n">
        <v>3.675</v>
      </c>
      <c r="W980" s="28" t="n">
        <v>4.0625</v>
      </c>
      <c r="X980" s="28" t="n">
        <v>4.22333333333333</v>
      </c>
      <c r="Y980" s="28" t="n">
        <v>4.59833333333333</v>
      </c>
      <c r="Z980" s="28" t="n">
        <v>3.715</v>
      </c>
      <c r="AA980" s="28" t="n">
        <v>4.39666666666667</v>
      </c>
      <c r="AB980" s="28" t="n">
        <v>4.70333333333333</v>
      </c>
      <c r="AC980" s="28" t="n">
        <v>4.11083333333333</v>
      </c>
      <c r="AD980" s="28" t="n">
        <v>4.11</v>
      </c>
    </row>
    <row r="981" customFormat="false" ht="12.75" hidden="false" customHeight="false" outlineLevel="0" collapsed="false">
      <c r="A981" s="56" t="n">
        <v>36719</v>
      </c>
      <c r="B981" s="28" t="n">
        <v>4.0508</v>
      </c>
      <c r="C981" s="28" t="n">
        <v>3.77</v>
      </c>
      <c r="D981" s="28" t="n">
        <v>4.1783</v>
      </c>
      <c r="E981" s="28" t="n">
        <v>3.8838</v>
      </c>
      <c r="F981" s="28" t="n">
        <v>3.8083</v>
      </c>
      <c r="G981" s="28" t="n">
        <v>3.7458</v>
      </c>
      <c r="H981" s="28" t="n">
        <v>3.8983</v>
      </c>
      <c r="I981" s="28" t="n">
        <v>4.0003</v>
      </c>
      <c r="J981" s="28" t="n">
        <v>4.1893</v>
      </c>
      <c r="K981" s="28" t="n">
        <v>4.1408</v>
      </c>
      <c r="L981" s="28" t="n">
        <v>4.3888</v>
      </c>
      <c r="M981" s="28" t="n">
        <v>5.5758</v>
      </c>
      <c r="N981" s="28" t="n">
        <v>3.9208</v>
      </c>
      <c r="O981" s="28" t="n">
        <v>4.1678</v>
      </c>
      <c r="Q981" s="28" t="n">
        <v>4.02766666666667</v>
      </c>
      <c r="R981" s="28" t="n">
        <v>3.49766666666667</v>
      </c>
      <c r="S981" s="28" t="n">
        <v>4.09266666666667</v>
      </c>
      <c r="T981" s="28" t="n">
        <v>3.92766666666667</v>
      </c>
      <c r="U981" s="28" t="n">
        <v>3.74933333333333</v>
      </c>
      <c r="V981" s="28" t="n">
        <v>3.50766666666667</v>
      </c>
      <c r="W981" s="28" t="n">
        <v>3.87266666666667</v>
      </c>
      <c r="X981" s="28" t="n">
        <v>4.036</v>
      </c>
      <c r="Y981" s="28" t="n">
        <v>4.49766666666667</v>
      </c>
      <c r="Z981" s="28" t="n">
        <v>3.54766666666667</v>
      </c>
      <c r="AA981" s="28" t="n">
        <v>4.20266666666667</v>
      </c>
      <c r="AB981" s="28" t="n">
        <v>4.471</v>
      </c>
      <c r="AC981" s="28" t="n">
        <v>3.94766666666667</v>
      </c>
      <c r="AD981" s="28" t="n">
        <v>3.96683333333333</v>
      </c>
    </row>
    <row r="982" customFormat="false" ht="12.75" hidden="false" customHeight="false" outlineLevel="0" collapsed="false">
      <c r="A982" s="56" t="n">
        <v>36720</v>
      </c>
      <c r="B982" s="28" t="n">
        <v>4.0508</v>
      </c>
      <c r="C982" s="28" t="n">
        <v>3.77</v>
      </c>
      <c r="D982" s="28" t="n">
        <v>4.1783</v>
      </c>
      <c r="E982" s="28" t="n">
        <v>3.8838</v>
      </c>
      <c r="F982" s="28" t="n">
        <v>3.8083</v>
      </c>
      <c r="G982" s="28" t="n">
        <v>3.7458</v>
      </c>
      <c r="H982" s="28" t="n">
        <v>3.8983</v>
      </c>
      <c r="I982" s="28" t="n">
        <v>4.0003</v>
      </c>
      <c r="J982" s="28" t="n">
        <v>4.1893</v>
      </c>
      <c r="K982" s="28" t="n">
        <v>4.1408</v>
      </c>
      <c r="L982" s="28" t="n">
        <v>4.3888</v>
      </c>
      <c r="M982" s="28" t="n">
        <v>5.5758</v>
      </c>
      <c r="N982" s="28" t="n">
        <v>3.9208</v>
      </c>
      <c r="O982" s="28" t="n">
        <v>4.1678</v>
      </c>
      <c r="Q982" s="28" t="n">
        <v>4.02766666666667</v>
      </c>
      <c r="R982" s="28" t="n">
        <v>3.49766666666667</v>
      </c>
      <c r="S982" s="28" t="n">
        <v>4.09266666666667</v>
      </c>
      <c r="T982" s="28" t="n">
        <v>3.92766666666667</v>
      </c>
      <c r="U982" s="28" t="n">
        <v>3.74933333333333</v>
      </c>
      <c r="V982" s="28" t="n">
        <v>3.50766666666667</v>
      </c>
      <c r="W982" s="28" t="n">
        <v>3.87266666666667</v>
      </c>
      <c r="X982" s="28" t="n">
        <v>4.036</v>
      </c>
      <c r="Y982" s="28" t="n">
        <v>4.49766666666667</v>
      </c>
      <c r="Z982" s="28" t="n">
        <v>3.54766666666667</v>
      </c>
      <c r="AA982" s="28" t="n">
        <v>4.20266666666667</v>
      </c>
      <c r="AB982" s="28" t="n">
        <v>4.471</v>
      </c>
      <c r="AC982" s="28" t="n">
        <v>3.94766666666667</v>
      </c>
      <c r="AD982" s="28" t="n">
        <v>3.96683333333333</v>
      </c>
    </row>
    <row r="983" customFormat="false" ht="12.75" hidden="false" customHeight="false" outlineLevel="0" collapsed="false">
      <c r="A983" s="56" t="n">
        <v>36721</v>
      </c>
      <c r="B983" s="28" t="n">
        <v>4.154</v>
      </c>
      <c r="C983" s="28" t="n">
        <v>3.8706</v>
      </c>
      <c r="D983" s="28" t="n">
        <v>4.2815</v>
      </c>
      <c r="E983" s="28" t="n">
        <v>3.987</v>
      </c>
      <c r="F983" s="28" t="n">
        <v>3.9065</v>
      </c>
      <c r="G983" s="28" t="n">
        <v>3.8365</v>
      </c>
      <c r="H983" s="28" t="n">
        <v>4.0015</v>
      </c>
      <c r="I983" s="28" t="n">
        <v>4.106</v>
      </c>
      <c r="J983" s="28" t="n">
        <v>4.2975</v>
      </c>
      <c r="K983" s="28" t="n">
        <v>4.234</v>
      </c>
      <c r="L983" s="28" t="n">
        <v>4.454</v>
      </c>
      <c r="M983" s="28" t="n">
        <v>5.613</v>
      </c>
      <c r="N983" s="28" t="n">
        <v>4.024</v>
      </c>
      <c r="O983" s="28" t="n">
        <v>4.2635</v>
      </c>
      <c r="Q983" s="28" t="n">
        <v>4.14166666666667</v>
      </c>
      <c r="R983" s="28" t="n">
        <v>3.59466666666667</v>
      </c>
      <c r="S983" s="28" t="n">
        <v>4.20416666666667</v>
      </c>
      <c r="T983" s="28" t="n">
        <v>4.0625</v>
      </c>
      <c r="U983" s="28" t="n">
        <v>3.81166666666667</v>
      </c>
      <c r="V983" s="28" t="n">
        <v>3.58333333333333</v>
      </c>
      <c r="W983" s="28" t="n">
        <v>3.98666666666667</v>
      </c>
      <c r="X983" s="28" t="n">
        <v>4.15666666666667</v>
      </c>
      <c r="Y983" s="28" t="n">
        <v>4.645</v>
      </c>
      <c r="Z983" s="28" t="n">
        <v>3.64133333333333</v>
      </c>
      <c r="AA983" s="28" t="n">
        <v>4.31666666666667</v>
      </c>
      <c r="AB983" s="28" t="n">
        <v>4.55333333333333</v>
      </c>
      <c r="AC983" s="28" t="n">
        <v>4.07666666666667</v>
      </c>
      <c r="AD983" s="28" t="n">
        <v>4.04166666666667</v>
      </c>
    </row>
    <row r="984" customFormat="false" ht="12.75" hidden="false" customHeight="false" outlineLevel="0" collapsed="false">
      <c r="A984" s="56" t="n">
        <v>36724</v>
      </c>
      <c r="B984" s="28" t="n">
        <v>4.0206</v>
      </c>
      <c r="C984" s="28" t="n">
        <v>3.7376</v>
      </c>
      <c r="D984" s="28" t="n">
        <v>4.1356</v>
      </c>
      <c r="E984" s="28" t="n">
        <v>3.8586</v>
      </c>
      <c r="F984" s="28" t="n">
        <v>3.7831</v>
      </c>
      <c r="G984" s="28" t="n">
        <v>3.7156</v>
      </c>
      <c r="H984" s="28" t="n">
        <v>3.8681</v>
      </c>
      <c r="I984" s="28" t="n">
        <v>3.9731</v>
      </c>
      <c r="J984" s="28" t="n">
        <v>4.1841</v>
      </c>
      <c r="K984" s="28" t="n">
        <v>4.1006</v>
      </c>
      <c r="L984" s="28" t="n">
        <v>4.3011</v>
      </c>
      <c r="M984" s="28" t="n">
        <v>5.3516</v>
      </c>
      <c r="N984" s="28" t="n">
        <v>3.8971</v>
      </c>
      <c r="O984" s="28" t="n">
        <v>4.1401</v>
      </c>
      <c r="Q984" s="28" t="n">
        <v>4.001</v>
      </c>
      <c r="R984" s="28" t="n">
        <v>3.454</v>
      </c>
      <c r="S984" s="28" t="n">
        <v>4.0635</v>
      </c>
      <c r="T984" s="28" t="n">
        <v>3.941</v>
      </c>
      <c r="U984" s="28" t="n">
        <v>3.68266666666667</v>
      </c>
      <c r="V984" s="28" t="n">
        <v>3.45766666666667</v>
      </c>
      <c r="W984" s="28" t="n">
        <v>3.84766666666667</v>
      </c>
      <c r="X984" s="28" t="n">
        <v>4.02183333333333</v>
      </c>
      <c r="Y984" s="28" t="n">
        <v>4.54516666666667</v>
      </c>
      <c r="Z984" s="28" t="n">
        <v>3.471</v>
      </c>
      <c r="AA984" s="28" t="n">
        <v>4.176</v>
      </c>
      <c r="AB984" s="28" t="n">
        <v>4.40433333333333</v>
      </c>
      <c r="AC984" s="28" t="n">
        <v>3.95266666666667</v>
      </c>
      <c r="AD984" s="28" t="n">
        <v>3.916</v>
      </c>
    </row>
    <row r="985" customFormat="false" ht="12.75" hidden="false" customHeight="false" outlineLevel="0" collapsed="false">
      <c r="A985" s="56" t="n">
        <v>36725</v>
      </c>
      <c r="B985" s="28" t="n">
        <v>4.0354</v>
      </c>
      <c r="C985" s="28" t="n">
        <v>3.7408</v>
      </c>
      <c r="D985" s="28" t="n">
        <v>4.1529</v>
      </c>
      <c r="E985" s="28" t="n">
        <v>3.8659</v>
      </c>
      <c r="F985" s="28" t="n">
        <v>3.7929</v>
      </c>
      <c r="G985" s="28" t="n">
        <v>3.7254</v>
      </c>
      <c r="H985" s="28" t="n">
        <v>3.8879</v>
      </c>
      <c r="I985" s="28" t="n">
        <v>3.9879</v>
      </c>
      <c r="J985" s="28" t="n">
        <v>4.2089</v>
      </c>
      <c r="K985" s="28" t="n">
        <v>4.1294</v>
      </c>
      <c r="L985" s="28" t="n">
        <v>4.3159</v>
      </c>
      <c r="M985" s="28" t="n">
        <v>5.4234</v>
      </c>
      <c r="N985" s="28" t="n">
        <v>3.9044</v>
      </c>
      <c r="O985" s="28" t="n">
        <v>4.1549</v>
      </c>
      <c r="Q985" s="28" t="n">
        <v>4.036</v>
      </c>
      <c r="R985" s="28" t="n">
        <v>3.46366666666667</v>
      </c>
      <c r="S985" s="28" t="n">
        <v>4.096</v>
      </c>
      <c r="T985" s="28" t="n">
        <v>3.966</v>
      </c>
      <c r="U985" s="28" t="n">
        <v>3.71266666666667</v>
      </c>
      <c r="V985" s="28" t="n">
        <v>3.44766666666667</v>
      </c>
      <c r="W985" s="28" t="n">
        <v>3.8885</v>
      </c>
      <c r="X985" s="28" t="n">
        <v>4.05433333333333</v>
      </c>
      <c r="Y985" s="28" t="n">
        <v>4.651</v>
      </c>
      <c r="Z985" s="28" t="n">
        <v>3.46766666666667</v>
      </c>
      <c r="AA985" s="28" t="n">
        <v>4.211</v>
      </c>
      <c r="AB985" s="28" t="n">
        <v>4.436</v>
      </c>
      <c r="AC985" s="28" t="n">
        <v>3.976</v>
      </c>
      <c r="AD985" s="28" t="n">
        <v>3.95433333333333</v>
      </c>
    </row>
    <row r="986" customFormat="false" ht="12.75" hidden="false" customHeight="false" outlineLevel="0" collapsed="false">
      <c r="A986" s="56" t="n">
        <v>36726</v>
      </c>
      <c r="B986" s="28" t="n">
        <v>3.92</v>
      </c>
      <c r="C986" s="28" t="n">
        <v>3.6484</v>
      </c>
      <c r="D986" s="28" t="n">
        <v>4.035</v>
      </c>
      <c r="E986" s="28" t="n">
        <v>3.7555</v>
      </c>
      <c r="F986" s="28" t="n">
        <v>3.69</v>
      </c>
      <c r="G986" s="28" t="n">
        <v>3.62</v>
      </c>
      <c r="H986" s="28" t="n">
        <v>3.7725</v>
      </c>
      <c r="I986" s="28" t="n">
        <v>3.8725</v>
      </c>
      <c r="J986" s="28" t="n">
        <v>4.121</v>
      </c>
      <c r="K986" s="28" t="n">
        <v>4.02</v>
      </c>
      <c r="L986" s="28" t="n">
        <v>4.2005</v>
      </c>
      <c r="M986" s="28" t="n">
        <v>5.278</v>
      </c>
      <c r="N986" s="28" t="n">
        <v>3.7905</v>
      </c>
      <c r="O986" s="28" t="n">
        <v>4.0645</v>
      </c>
      <c r="Q986" s="28" t="n">
        <v>3.88533333333333</v>
      </c>
      <c r="R986" s="28" t="n">
        <v>3.37266666666667</v>
      </c>
      <c r="S986" s="28" t="n">
        <v>3.94533333333333</v>
      </c>
      <c r="T986" s="28" t="n">
        <v>3.81033333333333</v>
      </c>
      <c r="U986" s="28" t="n">
        <v>3.59866666666667</v>
      </c>
      <c r="V986" s="28" t="n">
        <v>3.327</v>
      </c>
      <c r="W986" s="28" t="n">
        <v>3.74283333333333</v>
      </c>
      <c r="X986" s="28" t="n">
        <v>3.90283333333333</v>
      </c>
      <c r="Y986" s="28" t="n">
        <v>4.51866666666667</v>
      </c>
      <c r="Z986" s="28" t="n">
        <v>3.35866666666667</v>
      </c>
      <c r="AA986" s="28" t="n">
        <v>4.06033333333333</v>
      </c>
      <c r="AB986" s="28" t="n">
        <v>4.282</v>
      </c>
      <c r="AC986" s="28" t="n">
        <v>3.81366666666667</v>
      </c>
      <c r="AD986" s="28" t="n">
        <v>3.82866666666667</v>
      </c>
    </row>
    <row r="987" customFormat="false" ht="12.75" hidden="false" customHeight="false" outlineLevel="0" collapsed="false">
      <c r="A987" s="56" t="n">
        <v>36727</v>
      </c>
      <c r="B987" s="28" t="n">
        <v>3.8952</v>
      </c>
      <c r="C987" s="28" t="n">
        <v>3.6236</v>
      </c>
      <c r="D987" s="28" t="n">
        <v>4.0127</v>
      </c>
      <c r="E987" s="28" t="n">
        <v>3.7332</v>
      </c>
      <c r="F987" s="28" t="n">
        <v>3.6627</v>
      </c>
      <c r="G987" s="28" t="n">
        <v>3.6027</v>
      </c>
      <c r="H987" s="28" t="n">
        <v>3.7502</v>
      </c>
      <c r="I987" s="28" t="n">
        <v>3.8477</v>
      </c>
      <c r="J987" s="28" t="n">
        <v>4.1387</v>
      </c>
      <c r="K987" s="28" t="n">
        <v>4.0152</v>
      </c>
      <c r="L987" s="28" t="n">
        <v>4.1607</v>
      </c>
      <c r="M987" s="28" t="n">
        <v>5.2052</v>
      </c>
      <c r="N987" s="28" t="n">
        <v>3.7657</v>
      </c>
      <c r="O987" s="28" t="n">
        <v>4.0697</v>
      </c>
      <c r="Q987" s="28" t="n">
        <v>3.861</v>
      </c>
      <c r="R987" s="28" t="n">
        <v>3.366</v>
      </c>
      <c r="S987" s="28" t="n">
        <v>3.926</v>
      </c>
      <c r="T987" s="28" t="n">
        <v>3.79933333333333</v>
      </c>
      <c r="U987" s="28" t="n">
        <v>3.62516666666667</v>
      </c>
      <c r="V987" s="28" t="n">
        <v>3.30266666666667</v>
      </c>
      <c r="W987" s="28" t="n">
        <v>3.726</v>
      </c>
      <c r="X987" s="28" t="n">
        <v>3.881</v>
      </c>
      <c r="Y987" s="28" t="n">
        <v>4.5085</v>
      </c>
      <c r="Z987" s="28" t="n">
        <v>3.341</v>
      </c>
      <c r="AA987" s="28" t="n">
        <v>4.036</v>
      </c>
      <c r="AB987" s="28" t="n">
        <v>4.24766666666667</v>
      </c>
      <c r="AC987" s="28" t="n">
        <v>3.80766666666667</v>
      </c>
      <c r="AD987" s="28" t="n">
        <v>3.88433333333333</v>
      </c>
    </row>
    <row r="988" customFormat="false" ht="12.75" hidden="false" customHeight="false" outlineLevel="0" collapsed="false">
      <c r="A988" s="56" t="n">
        <v>36728</v>
      </c>
      <c r="B988" s="28" t="n">
        <v>3.8702</v>
      </c>
      <c r="C988" s="28" t="n">
        <v>3.595</v>
      </c>
      <c r="D988" s="28" t="n">
        <v>3.9927</v>
      </c>
      <c r="E988" s="28" t="n">
        <v>3.7132</v>
      </c>
      <c r="F988" s="28" t="n">
        <v>3.6402</v>
      </c>
      <c r="G988" s="28" t="n">
        <v>3.5752</v>
      </c>
      <c r="H988" s="28" t="n">
        <v>3.7252</v>
      </c>
      <c r="I988" s="28" t="n">
        <v>3.8227</v>
      </c>
      <c r="J988" s="28" t="n">
        <v>4.1137</v>
      </c>
      <c r="K988" s="28" t="n">
        <v>3.9902</v>
      </c>
      <c r="L988" s="28" t="n">
        <v>4.1357</v>
      </c>
      <c r="M988" s="28" t="n">
        <v>5.2082</v>
      </c>
      <c r="N988" s="28" t="n">
        <v>3.7457</v>
      </c>
      <c r="O988" s="28" t="n">
        <v>4.0447</v>
      </c>
      <c r="Q988" s="28" t="n">
        <v>3.835</v>
      </c>
      <c r="R988" s="28" t="n">
        <v>3.33733333333333</v>
      </c>
      <c r="S988" s="28" t="n">
        <v>3.9</v>
      </c>
      <c r="T988" s="28" t="n">
        <v>3.77666666666667</v>
      </c>
      <c r="U988" s="28" t="n">
        <v>3.605</v>
      </c>
      <c r="V988" s="28" t="n">
        <v>3.265</v>
      </c>
      <c r="W988" s="28" t="n">
        <v>3.6925</v>
      </c>
      <c r="X988" s="28" t="n">
        <v>3.85583333333333</v>
      </c>
      <c r="Y988" s="28" t="n">
        <v>4.50166666666667</v>
      </c>
      <c r="Z988" s="28" t="n">
        <v>3.30166666666667</v>
      </c>
      <c r="AA988" s="28" t="n">
        <v>4.01</v>
      </c>
      <c r="AB988" s="28" t="n">
        <v>4.21</v>
      </c>
      <c r="AC988" s="28" t="n">
        <v>3.79</v>
      </c>
      <c r="AD988" s="28" t="n">
        <v>3.85833333333333</v>
      </c>
    </row>
    <row r="989" customFormat="false" ht="12.75" hidden="false" customHeight="false" outlineLevel="0" collapsed="false">
      <c r="A989" s="56" t="n">
        <v>36731</v>
      </c>
      <c r="B989" s="28" t="n">
        <v>3.7824</v>
      </c>
      <c r="C989" s="28" t="n">
        <v>3.5048</v>
      </c>
      <c r="D989" s="28" t="n">
        <v>3.8984</v>
      </c>
      <c r="E989" s="28" t="n">
        <v>3.6354</v>
      </c>
      <c r="F989" s="28" t="n">
        <v>3.5524</v>
      </c>
      <c r="G989" s="28" t="n">
        <v>3.4924</v>
      </c>
      <c r="H989" s="28" t="n">
        <v>3.6424</v>
      </c>
      <c r="I989" s="28" t="n">
        <v>3.7374</v>
      </c>
      <c r="J989" s="28" t="n">
        <v>4.0359</v>
      </c>
      <c r="K989" s="28" t="n">
        <v>3.8824</v>
      </c>
      <c r="L989" s="28" t="n">
        <v>4.0479</v>
      </c>
      <c r="M989" s="28" t="n">
        <v>5.0744</v>
      </c>
      <c r="N989" s="28" t="n">
        <v>3.6654</v>
      </c>
      <c r="O989" s="28" t="n">
        <v>3.9769</v>
      </c>
      <c r="Q989" s="28" t="n">
        <v>3.724</v>
      </c>
      <c r="R989" s="28" t="n">
        <v>3.25333333333333</v>
      </c>
      <c r="S989" s="28" t="n">
        <v>3.784</v>
      </c>
      <c r="T989" s="28" t="n">
        <v>3.66233333333333</v>
      </c>
      <c r="U989" s="28" t="n">
        <v>3.52816666666667</v>
      </c>
      <c r="V989" s="28" t="n">
        <v>3.124</v>
      </c>
      <c r="W989" s="28" t="n">
        <v>3.5915</v>
      </c>
      <c r="X989" s="28" t="n">
        <v>3.74816666666667</v>
      </c>
      <c r="Y989" s="28" t="n">
        <v>4.44816666666667</v>
      </c>
      <c r="Z989" s="28" t="n">
        <v>3.14233333333333</v>
      </c>
      <c r="AA989" s="28" t="n">
        <v>3.899</v>
      </c>
      <c r="AB989" s="28" t="n">
        <v>4.09233333333333</v>
      </c>
      <c r="AC989" s="28" t="n">
        <v>3.68066666666667</v>
      </c>
      <c r="AD989" s="28" t="n">
        <v>3.86066666666667</v>
      </c>
    </row>
    <row r="990" customFormat="false" ht="12.75" hidden="false" customHeight="false" outlineLevel="0" collapsed="false">
      <c r="A990" s="56" t="n">
        <v>36732</v>
      </c>
      <c r="B990" s="28" t="n">
        <v>3.7386</v>
      </c>
      <c r="C990" s="28" t="n">
        <v>3.4656</v>
      </c>
      <c r="D990" s="28" t="n">
        <v>3.8511</v>
      </c>
      <c r="E990" s="28" t="n">
        <v>3.5941</v>
      </c>
      <c r="F990" s="28" t="n">
        <v>3.5086</v>
      </c>
      <c r="G990" s="28" t="n">
        <v>3.4486</v>
      </c>
      <c r="H990" s="28" t="n">
        <v>3.5961</v>
      </c>
      <c r="I990" s="28" t="n">
        <v>3.6936</v>
      </c>
      <c r="J990" s="28" t="n">
        <v>3.9771</v>
      </c>
      <c r="K990" s="28" t="n">
        <v>3.8386</v>
      </c>
      <c r="L990" s="28" t="n">
        <v>3.9946</v>
      </c>
      <c r="M990" s="28" t="n">
        <v>4.9606</v>
      </c>
      <c r="N990" s="28" t="n">
        <v>3.6241</v>
      </c>
      <c r="O990" s="28" t="n">
        <v>3.9131</v>
      </c>
      <c r="Q990" s="28" t="n">
        <v>3.66866666666667</v>
      </c>
      <c r="R990" s="28" t="n">
        <v>3.23833333333333</v>
      </c>
      <c r="S990" s="28" t="n">
        <v>3.72866666666667</v>
      </c>
      <c r="T990" s="28" t="n">
        <v>3.63033333333333</v>
      </c>
      <c r="U990" s="28" t="n">
        <v>3.47616666666667</v>
      </c>
      <c r="V990" s="28" t="n">
        <v>3.09866666666667</v>
      </c>
      <c r="W990" s="28" t="n">
        <v>3.53616666666667</v>
      </c>
      <c r="X990" s="28" t="n">
        <v>3.692</v>
      </c>
      <c r="Y990" s="28" t="n">
        <v>4.3995</v>
      </c>
      <c r="Z990" s="28" t="n">
        <v>3.09866666666667</v>
      </c>
      <c r="AA990" s="28" t="n">
        <v>3.83866666666667</v>
      </c>
      <c r="AB990" s="28" t="n">
        <v>4.02366666666667</v>
      </c>
      <c r="AC990" s="28" t="n">
        <v>3.622</v>
      </c>
      <c r="AD990" s="28" t="n">
        <v>3.82866666666667</v>
      </c>
    </row>
    <row r="991" customFormat="false" ht="12.75" hidden="false" customHeight="false" outlineLevel="0" collapsed="false">
      <c r="A991" s="56" t="n">
        <v>36733</v>
      </c>
      <c r="B991" s="28" t="n">
        <v>3.861</v>
      </c>
      <c r="C991" s="28" t="n">
        <v>3.5736</v>
      </c>
      <c r="D991" s="28" t="n">
        <v>3.9785</v>
      </c>
      <c r="E991" s="28" t="n">
        <v>3.714</v>
      </c>
      <c r="F991" s="28" t="n">
        <v>3.626</v>
      </c>
      <c r="G991" s="28" t="n">
        <v>3.571</v>
      </c>
      <c r="H991" s="28" t="n">
        <v>3.716</v>
      </c>
      <c r="I991" s="28" t="n">
        <v>3.816</v>
      </c>
      <c r="J991" s="28" t="n">
        <v>4.087</v>
      </c>
      <c r="K991" s="28" t="n">
        <v>3.961</v>
      </c>
      <c r="L991" s="28" t="n">
        <v>4.117</v>
      </c>
      <c r="M991" s="28" t="n">
        <v>5.149</v>
      </c>
      <c r="N991" s="28" t="n">
        <v>3.738</v>
      </c>
      <c r="O991" s="28" t="n">
        <v>4.0305</v>
      </c>
      <c r="Q991" s="28" t="n">
        <v>3.788</v>
      </c>
      <c r="R991" s="28" t="n">
        <v>3.318</v>
      </c>
      <c r="S991" s="28" t="n">
        <v>3.853</v>
      </c>
      <c r="T991" s="28" t="n">
        <v>3.72633333333333</v>
      </c>
      <c r="U991" s="28" t="n">
        <v>3.5505</v>
      </c>
      <c r="V991" s="28" t="n">
        <v>3.188</v>
      </c>
      <c r="W991" s="28" t="n">
        <v>3.6455</v>
      </c>
      <c r="X991" s="28" t="n">
        <v>3.8105</v>
      </c>
      <c r="Y991" s="28" t="n">
        <v>4.4805</v>
      </c>
      <c r="Z991" s="28" t="n">
        <v>3.198</v>
      </c>
      <c r="AA991" s="28" t="n">
        <v>3.958</v>
      </c>
      <c r="AB991" s="28" t="n">
        <v>4.143</v>
      </c>
      <c r="AC991" s="28" t="n">
        <v>3.72716666666667</v>
      </c>
      <c r="AD991" s="28" t="n">
        <v>3.93133333333333</v>
      </c>
    </row>
    <row r="992" customFormat="false" ht="12.75" hidden="false" customHeight="false" outlineLevel="0" collapsed="false">
      <c r="A992" s="56" t="n">
        <v>36734</v>
      </c>
      <c r="B992" s="28" t="n">
        <v>3.935</v>
      </c>
      <c r="C992" s="28" t="n">
        <v>3.6446</v>
      </c>
      <c r="D992" s="28" t="n">
        <v>4.0625</v>
      </c>
      <c r="E992" s="28" t="n">
        <v>3.783</v>
      </c>
      <c r="F992" s="28" t="n">
        <v>3.6975</v>
      </c>
      <c r="G992" s="28" t="n">
        <v>3.645</v>
      </c>
      <c r="H992" s="28" t="n">
        <v>3.7925</v>
      </c>
      <c r="I992" s="28" t="n">
        <v>3.887</v>
      </c>
      <c r="J992" s="28" t="n">
        <v>4.128</v>
      </c>
      <c r="K992" s="28" t="n">
        <v>4.045</v>
      </c>
      <c r="L992" s="28" t="n">
        <v>4.191</v>
      </c>
      <c r="M992" s="28" t="n">
        <v>5.3015</v>
      </c>
      <c r="N992" s="28" t="n">
        <v>3.8045</v>
      </c>
      <c r="O992" s="28" t="n">
        <v>4.0895</v>
      </c>
      <c r="Q992" s="28" t="n">
        <v>3.84133333333333</v>
      </c>
      <c r="R992" s="28" t="n">
        <v>3.35133333333333</v>
      </c>
      <c r="S992" s="28" t="n">
        <v>3.908</v>
      </c>
      <c r="T992" s="28" t="n">
        <v>3.76633333333333</v>
      </c>
      <c r="U992" s="28" t="n">
        <v>3.54633333333333</v>
      </c>
      <c r="V992" s="28" t="n">
        <v>3.25966666666667</v>
      </c>
      <c r="W992" s="28" t="n">
        <v>3.70216666666667</v>
      </c>
      <c r="X992" s="28" t="n">
        <v>3.86133333333333</v>
      </c>
      <c r="Y992" s="28" t="n">
        <v>4.47216666666667</v>
      </c>
      <c r="Z992" s="28" t="n">
        <v>3.27466666666667</v>
      </c>
      <c r="AA992" s="28" t="n">
        <v>4.01216666666667</v>
      </c>
      <c r="AB992" s="28" t="n">
        <v>4.23133333333333</v>
      </c>
      <c r="AC992" s="28" t="n">
        <v>3.768</v>
      </c>
      <c r="AD992" s="28" t="n">
        <v>3.98133333333333</v>
      </c>
    </row>
    <row r="993" customFormat="false" ht="12.75" hidden="false" customHeight="false" outlineLevel="0" collapsed="false">
      <c r="A993" s="56" t="n">
        <v>36735</v>
      </c>
      <c r="B993" s="28" t="n">
        <v>3.947</v>
      </c>
      <c r="C993" s="28" t="n">
        <v>3.6564</v>
      </c>
      <c r="D993" s="28" t="n">
        <v>4.0695</v>
      </c>
      <c r="E993" s="28" t="n">
        <v>3.79</v>
      </c>
      <c r="F993" s="28" t="n">
        <v>3.6945</v>
      </c>
      <c r="G993" s="28" t="n">
        <v>3.642</v>
      </c>
      <c r="H993" s="28" t="n">
        <v>3.797</v>
      </c>
      <c r="I993" s="28" t="n">
        <v>3.8965</v>
      </c>
      <c r="J993" s="28" t="n">
        <v>4.142</v>
      </c>
      <c r="K993" s="28" t="n">
        <v>4.057</v>
      </c>
      <c r="L993" s="28" t="n">
        <v>4.222</v>
      </c>
      <c r="M993" s="28" t="n">
        <v>5.3535</v>
      </c>
      <c r="N993" s="28" t="n">
        <v>3.814</v>
      </c>
      <c r="O993" s="28" t="n">
        <v>4.0915</v>
      </c>
      <c r="Q993" s="28" t="n">
        <v>3.8505</v>
      </c>
      <c r="R993" s="28" t="n">
        <v>3.3535</v>
      </c>
      <c r="S993" s="28" t="n">
        <v>3.908</v>
      </c>
      <c r="T993" s="28" t="n">
        <v>3.7755</v>
      </c>
      <c r="U993" s="28" t="n">
        <v>3.588</v>
      </c>
      <c r="V993" s="28" t="n">
        <v>3.313</v>
      </c>
      <c r="W993" s="28" t="n">
        <v>3.71175</v>
      </c>
      <c r="X993" s="28" t="n">
        <v>3.863</v>
      </c>
      <c r="Y993" s="28" t="n">
        <v>4.51675</v>
      </c>
      <c r="Z993" s="28" t="n">
        <v>3.3505</v>
      </c>
      <c r="AA993" s="28" t="n">
        <v>4.0305</v>
      </c>
      <c r="AB993" s="28" t="n">
        <v>4.2605</v>
      </c>
      <c r="AC993" s="28" t="n">
        <v>3.7755</v>
      </c>
      <c r="AD993" s="28" t="n">
        <v>4.0005</v>
      </c>
    </row>
    <row r="994" customFormat="false" ht="12.75" hidden="false" customHeight="false" outlineLevel="0" collapsed="false">
      <c r="A994" s="56" t="n">
        <v>36738</v>
      </c>
      <c r="B994" s="28" t="n">
        <v>3.9066</v>
      </c>
      <c r="C994" s="28" t="n">
        <v>3.6216</v>
      </c>
      <c r="D994" s="28" t="n">
        <v>4.0341</v>
      </c>
      <c r="E994" s="28" t="n">
        <v>3.7496</v>
      </c>
      <c r="F994" s="28" t="n">
        <v>3.6591</v>
      </c>
      <c r="G994" s="28" t="n">
        <v>3.6066</v>
      </c>
      <c r="H994" s="28" t="n">
        <v>3.7641</v>
      </c>
      <c r="I994" s="28" t="n">
        <v>3.8561</v>
      </c>
      <c r="J994" s="28" t="n">
        <v>4.1316</v>
      </c>
      <c r="K994" s="28" t="n">
        <v>4.0166</v>
      </c>
      <c r="L994" s="28" t="n">
        <v>4.1816</v>
      </c>
      <c r="M994" s="28" t="n">
        <v>5.2831</v>
      </c>
      <c r="N994" s="28" t="n">
        <v>3.7736</v>
      </c>
      <c r="O994" s="28" t="n">
        <v>4.0711</v>
      </c>
      <c r="Q994" s="28" t="n">
        <v>3.786</v>
      </c>
      <c r="R994" s="28" t="n">
        <v>3.294</v>
      </c>
      <c r="S994" s="28" t="n">
        <v>3.8535</v>
      </c>
      <c r="T994" s="28" t="n">
        <v>3.7285</v>
      </c>
      <c r="U994" s="28" t="n">
        <v>3.536</v>
      </c>
      <c r="V994" s="28" t="n">
        <v>3.2435</v>
      </c>
      <c r="W994" s="28" t="n">
        <v>3.656</v>
      </c>
      <c r="X994" s="28" t="n">
        <v>3.8035</v>
      </c>
      <c r="Y994" s="28" t="n">
        <v>4.4735</v>
      </c>
      <c r="Z994" s="28" t="n">
        <v>3.2735</v>
      </c>
      <c r="AA994" s="28" t="n">
        <v>3.966</v>
      </c>
      <c r="AB994" s="28" t="n">
        <v>4.201</v>
      </c>
      <c r="AC994" s="28" t="n">
        <v>3.731</v>
      </c>
      <c r="AD994" s="28" t="n">
        <v>3.886</v>
      </c>
    </row>
    <row r="995" customFormat="false" ht="12.75" hidden="false" customHeight="false" outlineLevel="0" collapsed="false">
      <c r="A995" s="56" t="n">
        <v>36739</v>
      </c>
      <c r="B995" s="28" t="n">
        <v>4.056</v>
      </c>
      <c r="C995" s="28" t="n">
        <v>3.7518</v>
      </c>
      <c r="D995" s="28" t="n">
        <v>4.1835</v>
      </c>
      <c r="E995" s="28" t="n">
        <v>3.8935</v>
      </c>
      <c r="F995" s="28" t="n">
        <v>3.776</v>
      </c>
      <c r="G995" s="28" t="n">
        <v>3.726</v>
      </c>
      <c r="H995" s="28" t="n">
        <v>3.911</v>
      </c>
      <c r="I995" s="28" t="n">
        <v>4.0055</v>
      </c>
      <c r="J995" s="28" t="n">
        <v>4.2235</v>
      </c>
      <c r="K995" s="28" t="n">
        <v>4.136</v>
      </c>
      <c r="L995" s="28" t="n">
        <v>4.331</v>
      </c>
      <c r="M995" s="28" t="n">
        <v>5.5045</v>
      </c>
      <c r="N995" s="28" t="n">
        <v>3.918</v>
      </c>
      <c r="O995" s="28" t="n">
        <v>4.1755</v>
      </c>
      <c r="Q995" s="28" t="n">
        <v>3.9865</v>
      </c>
      <c r="R995" s="28" t="n">
        <v>3.4335</v>
      </c>
      <c r="S995" s="28" t="n">
        <v>4.0615</v>
      </c>
      <c r="T995" s="28" t="n">
        <v>3.8965</v>
      </c>
      <c r="U995" s="28" t="n">
        <v>3.6515</v>
      </c>
      <c r="V995" s="28" t="n">
        <v>3.359</v>
      </c>
      <c r="W995" s="28" t="n">
        <v>3.8565</v>
      </c>
      <c r="X995" s="28" t="n">
        <v>4.0015</v>
      </c>
      <c r="Y995" s="28" t="n">
        <v>4.529</v>
      </c>
      <c r="Z995" s="28" t="n">
        <v>3.4165</v>
      </c>
      <c r="AA995" s="28" t="n">
        <v>4.1665</v>
      </c>
      <c r="AB995" s="28" t="n">
        <v>4.4165</v>
      </c>
      <c r="AC995" s="28" t="n">
        <v>3.904</v>
      </c>
      <c r="AD995" s="28" t="n">
        <v>4.0065</v>
      </c>
    </row>
    <row r="996" customFormat="false" ht="12.75" hidden="false" customHeight="false" outlineLevel="0" collapsed="false">
      <c r="A996" s="56" t="n">
        <v>36740</v>
      </c>
      <c r="B996" s="28" t="n">
        <v>4.2524</v>
      </c>
      <c r="C996" s="28" t="n">
        <v>3.9338</v>
      </c>
      <c r="D996" s="28" t="n">
        <v>4.3849</v>
      </c>
      <c r="E996" s="28" t="n">
        <v>4.0749</v>
      </c>
      <c r="F996" s="28" t="n">
        <v>3.9424</v>
      </c>
      <c r="G996" s="28" t="n">
        <v>3.8874</v>
      </c>
      <c r="H996" s="28" t="n">
        <v>4.1074</v>
      </c>
      <c r="I996" s="28" t="n">
        <v>4.2019</v>
      </c>
      <c r="J996" s="28" t="n">
        <v>4.4074</v>
      </c>
      <c r="K996" s="28" t="n">
        <v>4.3324</v>
      </c>
      <c r="L996" s="28" t="n">
        <v>4.5434</v>
      </c>
      <c r="M996" s="28" t="n">
        <v>5.8091</v>
      </c>
      <c r="N996" s="28" t="n">
        <v>4.0994</v>
      </c>
      <c r="O996" s="28" t="n">
        <v>4.3769</v>
      </c>
      <c r="Q996" s="28" t="n">
        <v>4.2115</v>
      </c>
      <c r="R996" s="28" t="n">
        <v>3.616</v>
      </c>
      <c r="S996" s="28" t="n">
        <v>4.2865</v>
      </c>
      <c r="T996" s="28" t="n">
        <v>4.0665</v>
      </c>
      <c r="U996" s="28" t="n">
        <v>3.69775</v>
      </c>
      <c r="V996" s="28" t="n">
        <v>3.4815</v>
      </c>
      <c r="W996" s="28" t="n">
        <v>4.0715</v>
      </c>
      <c r="X996" s="28" t="n">
        <v>4.219</v>
      </c>
      <c r="Y996" s="28" t="n">
        <v>4.60275</v>
      </c>
      <c r="Z996" s="28" t="n">
        <v>3.5565</v>
      </c>
      <c r="AA996" s="28" t="n">
        <v>4.3915</v>
      </c>
      <c r="AB996" s="28" t="n">
        <v>4.654</v>
      </c>
      <c r="AC996" s="28" t="n">
        <v>4.0865</v>
      </c>
      <c r="AD996" s="28" t="n">
        <v>4.1265</v>
      </c>
    </row>
    <row r="997" customFormat="false" ht="12.75" hidden="false" customHeight="false" outlineLevel="0" collapsed="false">
      <c r="A997" s="56" t="n">
        <v>36741</v>
      </c>
      <c r="B997" s="28" t="n">
        <v>4.293</v>
      </c>
      <c r="C997" s="28" t="n">
        <v>3.9824</v>
      </c>
      <c r="D997" s="28" t="n">
        <v>4.4255</v>
      </c>
      <c r="E997" s="28" t="n">
        <v>4.118</v>
      </c>
      <c r="F997" s="28" t="n">
        <v>3.9955</v>
      </c>
      <c r="G997" s="28" t="n">
        <v>3.933</v>
      </c>
      <c r="H997" s="28" t="n">
        <v>4.148</v>
      </c>
      <c r="I997" s="28" t="n">
        <v>4.2425</v>
      </c>
      <c r="J997" s="28" t="n">
        <v>4.4795</v>
      </c>
      <c r="K997" s="28" t="n">
        <v>4.373</v>
      </c>
      <c r="L997" s="28" t="n">
        <v>4.584</v>
      </c>
      <c r="M997" s="28" t="n">
        <v>5.8497</v>
      </c>
      <c r="N997" s="28" t="n">
        <v>4.1425</v>
      </c>
      <c r="O997" s="28" t="n">
        <v>4.4325</v>
      </c>
      <c r="Q997" s="28" t="n">
        <v>4.251</v>
      </c>
      <c r="R997" s="28" t="n">
        <v>3.6565</v>
      </c>
      <c r="S997" s="28" t="n">
        <v>4.326</v>
      </c>
      <c r="T997" s="28" t="n">
        <v>4.1185</v>
      </c>
      <c r="U997" s="28" t="n">
        <v>3.7235</v>
      </c>
      <c r="V997" s="28" t="n">
        <v>3.536</v>
      </c>
      <c r="W997" s="28" t="n">
        <v>4.111</v>
      </c>
      <c r="X997" s="28" t="n">
        <v>4.2585</v>
      </c>
      <c r="Y997" s="28" t="n">
        <v>4.7385</v>
      </c>
      <c r="Z997" s="28" t="n">
        <v>3.611</v>
      </c>
      <c r="AA997" s="28" t="n">
        <v>4.431</v>
      </c>
      <c r="AB997" s="28" t="n">
        <v>4.6835</v>
      </c>
      <c r="AC997" s="28" t="n">
        <v>4.1335</v>
      </c>
      <c r="AD997" s="28" t="n">
        <v>4.216</v>
      </c>
    </row>
    <row r="998" customFormat="false" ht="12.75" hidden="false" customHeight="false" outlineLevel="0" collapsed="false">
      <c r="A998" s="56" t="n">
        <v>36742</v>
      </c>
      <c r="B998" s="28" t="n">
        <v>4.284</v>
      </c>
      <c r="C998" s="28" t="n">
        <v>3.966</v>
      </c>
      <c r="D998" s="28" t="n">
        <v>4.4165</v>
      </c>
      <c r="E998" s="28" t="n">
        <v>4.1115</v>
      </c>
      <c r="F998" s="28" t="n">
        <v>3.9815</v>
      </c>
      <c r="G998" s="28" t="n">
        <v>3.929</v>
      </c>
      <c r="H998" s="28" t="n">
        <v>4.139</v>
      </c>
      <c r="I998" s="28" t="n">
        <v>4.2335</v>
      </c>
      <c r="J998" s="28" t="n">
        <v>4.473</v>
      </c>
      <c r="K998" s="28" t="n">
        <v>4.364</v>
      </c>
      <c r="L998" s="28" t="n">
        <v>4.575</v>
      </c>
      <c r="M998" s="28" t="n">
        <v>5.8507</v>
      </c>
      <c r="N998" s="28" t="n">
        <v>4.1335</v>
      </c>
      <c r="O998" s="28" t="n">
        <v>4.4135</v>
      </c>
      <c r="Q998" s="28" t="n">
        <v>4.293</v>
      </c>
      <c r="R998" s="28" t="n">
        <v>3.6765</v>
      </c>
      <c r="S998" s="28" t="n">
        <v>4.363</v>
      </c>
      <c r="T998" s="28" t="n">
        <v>4.153</v>
      </c>
      <c r="U998" s="28" t="n">
        <v>3.69925</v>
      </c>
      <c r="V998" s="28" t="n">
        <v>3.573</v>
      </c>
      <c r="W998" s="28" t="n">
        <v>4.1505</v>
      </c>
      <c r="X998" s="28" t="n">
        <v>4.3005</v>
      </c>
      <c r="Y998" s="28" t="n">
        <v>4.72925</v>
      </c>
      <c r="Z998" s="28" t="n">
        <v>3.643</v>
      </c>
      <c r="AA998" s="28" t="n">
        <v>4.473</v>
      </c>
      <c r="AB998" s="28" t="n">
        <v>4.713</v>
      </c>
      <c r="AC998" s="28" t="n">
        <v>4.1705</v>
      </c>
      <c r="AD998" s="28" t="n">
        <v>4.208</v>
      </c>
    </row>
    <row r="999" customFormat="false" ht="12.75" hidden="false" customHeight="false" outlineLevel="0" collapsed="false">
      <c r="A999" s="56" t="n">
        <v>36745</v>
      </c>
      <c r="B999" s="28" t="n">
        <v>4.2766</v>
      </c>
      <c r="C999" s="28" t="n">
        <v>3.94</v>
      </c>
      <c r="D999" s="28" t="n">
        <v>4.4066</v>
      </c>
      <c r="E999" s="28" t="n">
        <v>4.1041</v>
      </c>
      <c r="F999" s="28" t="n">
        <v>3.9566</v>
      </c>
      <c r="G999" s="28" t="n">
        <v>3.8916</v>
      </c>
      <c r="H999" s="28" t="n">
        <v>4.1316</v>
      </c>
      <c r="I999" s="28" t="n">
        <v>4.2261</v>
      </c>
      <c r="J999" s="28" t="n">
        <v>4.4456</v>
      </c>
      <c r="K999" s="28" t="n">
        <v>4.3466</v>
      </c>
      <c r="L999" s="28" t="n">
        <v>4.5676</v>
      </c>
      <c r="M999" s="28" t="n">
        <v>5.8433</v>
      </c>
      <c r="N999" s="28" t="n">
        <v>4.1261</v>
      </c>
      <c r="O999" s="28" t="n">
        <v>4.3861</v>
      </c>
      <c r="Q999" s="28" t="n">
        <v>4.346</v>
      </c>
      <c r="R999" s="28" t="n">
        <v>3.684</v>
      </c>
      <c r="S999" s="28" t="n">
        <v>4.4185</v>
      </c>
      <c r="T999" s="28" t="n">
        <v>4.2085</v>
      </c>
      <c r="U999" s="28" t="n">
        <v>3.62475</v>
      </c>
      <c r="V999" s="28" t="n">
        <v>3.52725</v>
      </c>
      <c r="W999" s="28" t="n">
        <v>4.206</v>
      </c>
      <c r="X999" s="28" t="n">
        <v>4.3535</v>
      </c>
      <c r="Y999" s="28" t="n">
        <v>4.6535</v>
      </c>
      <c r="Z999" s="28" t="n">
        <v>3.6585</v>
      </c>
      <c r="AA999" s="28" t="n">
        <v>4.526</v>
      </c>
      <c r="AB999" s="28" t="n">
        <v>4.7885</v>
      </c>
      <c r="AC999" s="28" t="n">
        <v>4.23225</v>
      </c>
      <c r="AD999" s="28" t="n">
        <v>4.191</v>
      </c>
    </row>
    <row r="1000" customFormat="false" ht="12.75" hidden="false" customHeight="false" outlineLevel="0" collapsed="false">
      <c r="A1000" s="56" t="n">
        <v>36746</v>
      </c>
      <c r="B1000" s="28" t="n">
        <v>4.3056</v>
      </c>
      <c r="C1000" s="28" t="n">
        <v>3.9722</v>
      </c>
      <c r="D1000" s="28" t="n">
        <v>4.4331</v>
      </c>
      <c r="E1000" s="28" t="n">
        <v>4.1356</v>
      </c>
      <c r="F1000" s="28" t="n">
        <v>3.9806</v>
      </c>
      <c r="G1000" s="28" t="n">
        <v>3.9256</v>
      </c>
      <c r="H1000" s="28" t="n">
        <v>4.1606</v>
      </c>
      <c r="I1000" s="28" t="n">
        <v>4.2551</v>
      </c>
      <c r="J1000" s="28" t="n">
        <v>4.4746</v>
      </c>
      <c r="K1000" s="28" t="n">
        <v>4.3456</v>
      </c>
      <c r="L1000" s="28" t="n">
        <v>4.5966</v>
      </c>
      <c r="M1000" s="28" t="n">
        <v>5.8556</v>
      </c>
      <c r="N1000" s="28" t="n">
        <v>4.1576</v>
      </c>
      <c r="O1000" s="28" t="n">
        <v>4.4151</v>
      </c>
      <c r="Q1000" s="28" t="n">
        <v>4.4055</v>
      </c>
      <c r="R1000" s="28" t="n">
        <v>3.708</v>
      </c>
      <c r="S1000" s="28" t="n">
        <v>4.473</v>
      </c>
      <c r="T1000" s="28" t="n">
        <v>4.263</v>
      </c>
      <c r="U1000" s="28" t="n">
        <v>3.653</v>
      </c>
      <c r="V1000" s="28" t="n">
        <v>3.5805</v>
      </c>
      <c r="W1000" s="28" t="n">
        <v>4.2655</v>
      </c>
      <c r="X1000" s="28" t="n">
        <v>4.413</v>
      </c>
      <c r="Y1000" s="28" t="n">
        <v>4.7355</v>
      </c>
      <c r="Z1000" s="28" t="n">
        <v>3.6905</v>
      </c>
      <c r="AA1000" s="28" t="n">
        <v>4.5855</v>
      </c>
      <c r="AB1000" s="28" t="n">
        <v>4.8405</v>
      </c>
      <c r="AC1000" s="28" t="n">
        <v>4.29425</v>
      </c>
      <c r="AD1000" s="28" t="n">
        <v>4.2505</v>
      </c>
    </row>
    <row r="1001" customFormat="false" ht="12.75" hidden="false" customHeight="false" outlineLevel="0" collapsed="false">
      <c r="A1001" s="56" t="n">
        <v>36747</v>
      </c>
      <c r="B1001" s="28" t="n">
        <v>4.3208</v>
      </c>
      <c r="C1001" s="28" t="n">
        <v>3.9802</v>
      </c>
      <c r="D1001" s="28" t="n">
        <v>4.4458</v>
      </c>
      <c r="E1001" s="28" t="n">
        <v>4.1483</v>
      </c>
      <c r="F1001" s="28" t="n">
        <v>3.9658</v>
      </c>
      <c r="G1001" s="28" t="n">
        <v>3.9208</v>
      </c>
      <c r="H1001" s="28" t="n">
        <v>4.1783</v>
      </c>
      <c r="I1001" s="28" t="n">
        <v>4.2703</v>
      </c>
      <c r="J1001" s="28" t="n">
        <v>4.4768</v>
      </c>
      <c r="K1001" s="28" t="n">
        <v>4.3558</v>
      </c>
      <c r="L1001" s="28" t="n">
        <v>4.6118</v>
      </c>
      <c r="M1001" s="28" t="n">
        <v>5.8796</v>
      </c>
      <c r="N1001" s="28" t="n">
        <v>4.1678</v>
      </c>
      <c r="O1001" s="28" t="n">
        <v>4.4278</v>
      </c>
      <c r="Q1001" s="28" t="n">
        <v>4.4155</v>
      </c>
      <c r="R1001" s="28" t="n">
        <v>3.6645</v>
      </c>
      <c r="S1001" s="28" t="n">
        <v>4.4905</v>
      </c>
      <c r="T1001" s="28" t="n">
        <v>4.25425</v>
      </c>
      <c r="U1001" s="28" t="n">
        <v>3.61675</v>
      </c>
      <c r="V1001" s="28" t="n">
        <v>3.518</v>
      </c>
      <c r="W1001" s="28" t="n">
        <v>4.2755</v>
      </c>
      <c r="X1001" s="28" t="n">
        <v>4.423</v>
      </c>
      <c r="Y1001" s="28" t="n">
        <v>4.6505</v>
      </c>
      <c r="Z1001" s="28" t="n">
        <v>3.6255</v>
      </c>
      <c r="AA1001" s="28" t="n">
        <v>4.5955</v>
      </c>
      <c r="AB1001" s="28" t="n">
        <v>4.8505</v>
      </c>
      <c r="AC1001" s="28" t="n">
        <v>4.298</v>
      </c>
      <c r="AD1001" s="28" t="n">
        <v>4.1955</v>
      </c>
    </row>
    <row r="1002" customFormat="false" ht="12.75" hidden="false" customHeight="false" outlineLevel="0" collapsed="false">
      <c r="A1002" s="56" t="n">
        <v>36748</v>
      </c>
      <c r="B1002" s="28" t="n">
        <v>4.3534</v>
      </c>
      <c r="C1002" s="28" t="n">
        <v>4.0084</v>
      </c>
      <c r="D1002" s="28" t="n">
        <v>4.4784</v>
      </c>
      <c r="E1002" s="28" t="n">
        <v>4.1784</v>
      </c>
      <c r="F1002" s="28" t="n">
        <v>4.0084</v>
      </c>
      <c r="G1002" s="28" t="n">
        <v>3.9484</v>
      </c>
      <c r="H1002" s="28" t="n">
        <v>4.2084</v>
      </c>
      <c r="I1002" s="28" t="n">
        <v>4.3029</v>
      </c>
      <c r="J1002" s="28" t="n">
        <v>4.5069</v>
      </c>
      <c r="K1002" s="28" t="n">
        <v>4.3884</v>
      </c>
      <c r="L1002" s="28" t="n">
        <v>4.6444</v>
      </c>
      <c r="M1002" s="28" t="n">
        <v>5.9122</v>
      </c>
      <c r="N1002" s="28" t="n">
        <v>4.2054</v>
      </c>
      <c r="O1002" s="28" t="n">
        <v>4.4679</v>
      </c>
      <c r="Q1002" s="28" t="n">
        <v>4.4605</v>
      </c>
      <c r="R1002" s="28" t="n">
        <v>3.6425</v>
      </c>
      <c r="S1002" s="28" t="n">
        <v>4.5355</v>
      </c>
      <c r="T1002" s="28" t="n">
        <v>4.30175</v>
      </c>
      <c r="U1002" s="28" t="n">
        <v>3.7005</v>
      </c>
      <c r="V1002" s="28" t="n">
        <v>3.5255</v>
      </c>
      <c r="W1002" s="28" t="n">
        <v>4.318</v>
      </c>
      <c r="X1002" s="28" t="n">
        <v>4.468</v>
      </c>
      <c r="Y1002" s="28" t="n">
        <v>4.73175</v>
      </c>
      <c r="Z1002" s="28" t="n">
        <v>3.6005</v>
      </c>
      <c r="AA1002" s="28" t="n">
        <v>4.6405</v>
      </c>
      <c r="AB1002" s="28" t="n">
        <v>4.8955</v>
      </c>
      <c r="AC1002" s="28" t="n">
        <v>4.3505</v>
      </c>
      <c r="AD1002" s="28" t="n">
        <v>4.2955</v>
      </c>
    </row>
    <row r="1003" customFormat="false" ht="12.75" hidden="false" customHeight="false" outlineLevel="0" collapsed="false">
      <c r="A1003" s="56" t="n">
        <v>36749</v>
      </c>
      <c r="B1003" s="28" t="n">
        <v>4.3652</v>
      </c>
      <c r="C1003" s="28" t="n">
        <v>3.99</v>
      </c>
      <c r="D1003" s="28" t="n">
        <v>4.4827</v>
      </c>
      <c r="E1003" s="28" t="n">
        <v>4.1777</v>
      </c>
      <c r="F1003" s="28" t="n">
        <v>3.9802</v>
      </c>
      <c r="G1003" s="28" t="n">
        <v>3.9002</v>
      </c>
      <c r="H1003" s="28" t="n">
        <v>4.2152</v>
      </c>
      <c r="I1003" s="28" t="n">
        <v>4.3147</v>
      </c>
      <c r="J1003" s="28" t="n">
        <v>4.5137</v>
      </c>
      <c r="K1003" s="28" t="n">
        <v>4.3852</v>
      </c>
      <c r="L1003" s="28" t="n">
        <v>4.6562</v>
      </c>
      <c r="M1003" s="28" t="n">
        <v>5.8752</v>
      </c>
      <c r="N1003" s="28" t="n">
        <v>4.2122</v>
      </c>
      <c r="O1003" s="28" t="n">
        <v>4.4797</v>
      </c>
      <c r="Q1003" s="28" t="n">
        <v>4.468</v>
      </c>
      <c r="R1003" s="28" t="n">
        <v>3.618</v>
      </c>
      <c r="S1003" s="28" t="n">
        <v>4.538</v>
      </c>
      <c r="T1003" s="28" t="n">
        <v>4.298</v>
      </c>
      <c r="U1003" s="28" t="n">
        <v>3.65675</v>
      </c>
      <c r="V1003" s="28" t="n">
        <v>3.4705</v>
      </c>
      <c r="W1003" s="28" t="n">
        <v>4.323</v>
      </c>
      <c r="X1003" s="28" t="n">
        <v>4.4755</v>
      </c>
      <c r="Y1003" s="28" t="n">
        <v>4.7005</v>
      </c>
      <c r="Z1003" s="28" t="n">
        <v>3.518</v>
      </c>
      <c r="AA1003" s="28" t="n">
        <v>4.648</v>
      </c>
      <c r="AB1003" s="28" t="n">
        <v>4.8855</v>
      </c>
      <c r="AC1003" s="28" t="n">
        <v>4.34925</v>
      </c>
      <c r="AD1003" s="28" t="n">
        <v>4.293</v>
      </c>
    </row>
    <row r="1004" customFormat="false" ht="12.75" hidden="false" customHeight="false" outlineLevel="0" collapsed="false">
      <c r="A1004" s="56" t="n">
        <v>36752</v>
      </c>
      <c r="B1004" s="28" t="n">
        <v>4.2714</v>
      </c>
      <c r="C1004" s="28" t="n">
        <v>3.8978</v>
      </c>
      <c r="D1004" s="28" t="n">
        <v>4.3864</v>
      </c>
      <c r="E1004" s="28" t="n">
        <v>4.0939</v>
      </c>
      <c r="F1004" s="28" t="n">
        <v>3.9064</v>
      </c>
      <c r="G1004" s="28" t="n">
        <v>3.8159</v>
      </c>
      <c r="H1004" s="28" t="n">
        <v>4.1264</v>
      </c>
      <c r="I1004" s="28" t="n">
        <v>4.2209</v>
      </c>
      <c r="J1004" s="28" t="n">
        <v>4.4424</v>
      </c>
      <c r="K1004" s="28" t="n">
        <v>4.2964</v>
      </c>
      <c r="L1004" s="28" t="n">
        <v>4.5624</v>
      </c>
      <c r="M1004" s="28" t="n">
        <v>5.7578</v>
      </c>
      <c r="N1004" s="28" t="n">
        <v>4.1234</v>
      </c>
      <c r="O1004" s="28" t="n">
        <v>4.3909</v>
      </c>
      <c r="Q1004" s="28" t="n">
        <v>4.3145</v>
      </c>
      <c r="R1004" s="28" t="n">
        <v>3.5205</v>
      </c>
      <c r="S1004" s="28" t="n">
        <v>4.382</v>
      </c>
      <c r="T1004" s="28" t="n">
        <v>4.167</v>
      </c>
      <c r="U1004" s="28" t="n">
        <v>3.60575</v>
      </c>
      <c r="V1004" s="28" t="n">
        <v>3.3645</v>
      </c>
      <c r="W1004" s="28" t="n">
        <v>4.1745</v>
      </c>
      <c r="X1004" s="28" t="n">
        <v>4.31575</v>
      </c>
      <c r="Y1004" s="28" t="n">
        <v>4.6895</v>
      </c>
      <c r="Z1004" s="28" t="n">
        <v>3.3945</v>
      </c>
      <c r="AA1004" s="28" t="n">
        <v>4.4945</v>
      </c>
      <c r="AB1004" s="28" t="n">
        <v>4.7145</v>
      </c>
      <c r="AC1004" s="28" t="n">
        <v>4.20825</v>
      </c>
      <c r="AD1004" s="28" t="n">
        <v>4.2345</v>
      </c>
    </row>
    <row r="1005" customFormat="false" ht="12.75" hidden="false" customHeight="false" outlineLevel="0" collapsed="false">
      <c r="A1005" s="56" t="n">
        <v>36753</v>
      </c>
      <c r="B1005" s="28" t="n">
        <v>4.208</v>
      </c>
      <c r="C1005" s="28" t="n">
        <v>3.8486</v>
      </c>
      <c r="D1005" s="28" t="n">
        <v>4.318</v>
      </c>
      <c r="E1005" s="28" t="n">
        <v>4.0355</v>
      </c>
      <c r="F1005" s="28" t="n">
        <v>3.858</v>
      </c>
      <c r="G1005" s="28" t="n">
        <v>3.7625</v>
      </c>
      <c r="H1005" s="28" t="n">
        <v>4.0655</v>
      </c>
      <c r="I1005" s="28" t="n">
        <v>4.1575</v>
      </c>
      <c r="J1005" s="28" t="n">
        <v>4.3905</v>
      </c>
      <c r="K1005" s="28" t="n">
        <v>4.243</v>
      </c>
      <c r="L1005" s="28" t="n">
        <v>4.499</v>
      </c>
      <c r="M1005" s="28" t="n">
        <v>5.6444</v>
      </c>
      <c r="N1005" s="28" t="n">
        <v>4.06</v>
      </c>
      <c r="O1005" s="28" t="n">
        <v>4.3375</v>
      </c>
      <c r="Q1005" s="28" t="n">
        <v>4.2365</v>
      </c>
      <c r="R1005" s="28" t="n">
        <v>3.525</v>
      </c>
      <c r="S1005" s="28" t="n">
        <v>4.2965</v>
      </c>
      <c r="T1005" s="28" t="n">
        <v>4.1065</v>
      </c>
      <c r="U1005" s="28" t="n">
        <v>3.6215</v>
      </c>
      <c r="V1005" s="28" t="n">
        <v>3.389</v>
      </c>
      <c r="W1005" s="28" t="n">
        <v>4.099</v>
      </c>
      <c r="X1005" s="28" t="n">
        <v>4.239</v>
      </c>
      <c r="Y1005" s="28" t="n">
        <v>4.6865</v>
      </c>
      <c r="Z1005" s="28" t="n">
        <v>3.419</v>
      </c>
      <c r="AA1005" s="28" t="n">
        <v>4.41275</v>
      </c>
      <c r="AB1005" s="28" t="n">
        <v>4.6315</v>
      </c>
      <c r="AC1005" s="28" t="n">
        <v>4.1465</v>
      </c>
      <c r="AD1005" s="28" t="n">
        <v>4.2065</v>
      </c>
    </row>
    <row r="1006" customFormat="false" ht="12.75" hidden="false" customHeight="false" outlineLevel="0" collapsed="false">
      <c r="A1006" s="56" t="n">
        <v>36754</v>
      </c>
      <c r="B1006" s="28" t="n">
        <v>4.3526</v>
      </c>
      <c r="C1006" s="28" t="n">
        <v>4.0322</v>
      </c>
      <c r="D1006" s="28" t="n">
        <v>4.4651</v>
      </c>
      <c r="E1006" s="28" t="n">
        <v>4.1876</v>
      </c>
      <c r="F1006" s="28" t="n">
        <v>4.0501</v>
      </c>
      <c r="G1006" s="28" t="n">
        <v>3.9621</v>
      </c>
      <c r="H1006" s="28" t="n">
        <v>4.2076</v>
      </c>
      <c r="I1006" s="28" t="n">
        <v>4.3021</v>
      </c>
      <c r="J1006" s="28" t="n">
        <v>4.5861</v>
      </c>
      <c r="K1006" s="28" t="n">
        <v>4.4126</v>
      </c>
      <c r="L1006" s="28" t="n">
        <v>4.6336</v>
      </c>
      <c r="M1006" s="28" t="n">
        <v>5.819</v>
      </c>
      <c r="N1006" s="28" t="n">
        <v>4.2096</v>
      </c>
      <c r="O1006" s="28" t="n">
        <v>4.5221</v>
      </c>
      <c r="Q1006" s="28" t="n">
        <v>4.4165</v>
      </c>
      <c r="R1006" s="28" t="n">
        <v>3.73</v>
      </c>
      <c r="S1006" s="28" t="n">
        <v>4.4765</v>
      </c>
      <c r="T1006" s="28" t="n">
        <v>4.3115</v>
      </c>
      <c r="U1006" s="28" t="n">
        <v>3.91525</v>
      </c>
      <c r="V1006" s="28" t="n">
        <v>3.7165</v>
      </c>
      <c r="W1006" s="28" t="n">
        <v>4.2815</v>
      </c>
      <c r="X1006" s="28" t="n">
        <v>4.419</v>
      </c>
      <c r="Y1006" s="28" t="n">
        <v>4.99025</v>
      </c>
      <c r="Z1006" s="28" t="n">
        <v>3.7165</v>
      </c>
      <c r="AA1006" s="28" t="n">
        <v>4.59275</v>
      </c>
      <c r="AB1006" s="28" t="n">
        <v>4.8065</v>
      </c>
      <c r="AC1006" s="28" t="n">
        <v>4.329</v>
      </c>
      <c r="AD1006" s="28" t="n">
        <v>4.5265</v>
      </c>
    </row>
    <row r="1007" customFormat="false" ht="12.75" hidden="false" customHeight="false" outlineLevel="0" collapsed="false">
      <c r="A1007" s="56" t="n">
        <v>36755</v>
      </c>
      <c r="B1007" s="28" t="n">
        <v>4.385</v>
      </c>
      <c r="C1007" s="28" t="n">
        <v>4.1066</v>
      </c>
      <c r="D1007" s="28" t="n">
        <v>4.4975</v>
      </c>
      <c r="E1007" s="28" t="n">
        <v>4.22</v>
      </c>
      <c r="F1007" s="28" t="n">
        <v>4.11</v>
      </c>
      <c r="G1007" s="28" t="n">
        <v>4.0345</v>
      </c>
      <c r="H1007" s="28" t="n">
        <v>4.2425</v>
      </c>
      <c r="I1007" s="28" t="n">
        <v>4.3345</v>
      </c>
      <c r="J1007" s="28" t="n">
        <v>4.6525</v>
      </c>
      <c r="K1007" s="28" t="n">
        <v>4.47</v>
      </c>
      <c r="L1007" s="28" t="n">
        <v>4.666</v>
      </c>
      <c r="M1007" s="28" t="n">
        <v>5.8614</v>
      </c>
      <c r="N1007" s="28" t="n">
        <v>4.245</v>
      </c>
      <c r="O1007" s="28" t="n">
        <v>4.6145</v>
      </c>
      <c r="Q1007" s="28" t="n">
        <v>4.4135</v>
      </c>
      <c r="R1007" s="28" t="n">
        <v>3.7825</v>
      </c>
      <c r="S1007" s="28" t="n">
        <v>4.4735</v>
      </c>
      <c r="T1007" s="28" t="n">
        <v>4.3185</v>
      </c>
      <c r="U1007" s="28" t="n">
        <v>3.9285</v>
      </c>
      <c r="V1007" s="28" t="n">
        <v>3.8135</v>
      </c>
      <c r="W1007" s="28" t="n">
        <v>4.281</v>
      </c>
      <c r="X1007" s="28" t="n">
        <v>4.416</v>
      </c>
      <c r="Y1007" s="28" t="n">
        <v>5.031</v>
      </c>
      <c r="Z1007" s="28" t="n">
        <v>3.7795</v>
      </c>
      <c r="AA1007" s="28" t="n">
        <v>4.58975</v>
      </c>
      <c r="AB1007" s="28" t="n">
        <v>4.8035</v>
      </c>
      <c r="AC1007" s="28" t="n">
        <v>4.331</v>
      </c>
      <c r="AD1007" s="28" t="n">
        <v>4.6135</v>
      </c>
    </row>
    <row r="1008" customFormat="false" ht="12.75" hidden="false" customHeight="false" outlineLevel="0" collapsed="false">
      <c r="A1008" s="56" t="n">
        <v>36756</v>
      </c>
      <c r="B1008" s="28" t="n">
        <v>4.425</v>
      </c>
      <c r="C1008" s="28" t="n">
        <v>4.1268</v>
      </c>
      <c r="D1008" s="28" t="n">
        <v>4.5375</v>
      </c>
      <c r="E1008" s="28" t="n">
        <v>4.2575</v>
      </c>
      <c r="F1008" s="28" t="n">
        <v>4.1325</v>
      </c>
      <c r="G1008" s="28" t="n">
        <v>4.0945</v>
      </c>
      <c r="H1008" s="28" t="n">
        <v>4.2825</v>
      </c>
      <c r="I1008" s="28" t="n">
        <v>4.3745</v>
      </c>
      <c r="J1008" s="28" t="n">
        <v>4.695</v>
      </c>
      <c r="K1008" s="28" t="n">
        <v>4.52</v>
      </c>
      <c r="L1008" s="28" t="n">
        <v>4.706</v>
      </c>
      <c r="M1008" s="28" t="n">
        <v>5.8814</v>
      </c>
      <c r="N1008" s="28" t="n">
        <v>4.2825</v>
      </c>
      <c r="O1008" s="28" t="n">
        <v>4.6345</v>
      </c>
      <c r="Q1008" s="28" t="n">
        <v>4.4455</v>
      </c>
      <c r="R1008" s="28" t="n">
        <v>3.809</v>
      </c>
      <c r="S1008" s="28" t="n">
        <v>4.5105</v>
      </c>
      <c r="T1008" s="28" t="n">
        <v>4.358</v>
      </c>
      <c r="U1008" s="28" t="n">
        <v>3.8855</v>
      </c>
      <c r="V1008" s="28" t="n">
        <v>3.8255</v>
      </c>
      <c r="W1008" s="28" t="n">
        <v>4.313</v>
      </c>
      <c r="X1008" s="28" t="n">
        <v>4.448</v>
      </c>
      <c r="Y1008" s="28" t="n">
        <v>5.04925</v>
      </c>
      <c r="Z1008" s="28" t="n">
        <v>3.824</v>
      </c>
      <c r="AA1008" s="28" t="n">
        <v>4.62175</v>
      </c>
      <c r="AB1008" s="28" t="n">
        <v>4.8255</v>
      </c>
      <c r="AC1008" s="28" t="n">
        <v>4.373</v>
      </c>
      <c r="AD1008" s="28" t="n">
        <v>4.6255</v>
      </c>
    </row>
    <row r="1009" customFormat="false" ht="12.75" hidden="false" customHeight="false" outlineLevel="0" collapsed="false">
      <c r="A1009" s="56" t="n">
        <v>36759</v>
      </c>
      <c r="B1009" s="28" t="n">
        <v>4.6558</v>
      </c>
      <c r="C1009" s="28" t="n">
        <v>4.3578</v>
      </c>
      <c r="D1009" s="28" t="n">
        <v>4.7708</v>
      </c>
      <c r="E1009" s="28" t="n">
        <v>4.4933</v>
      </c>
      <c r="F1009" s="28" t="n">
        <v>4.3758</v>
      </c>
      <c r="G1009" s="28" t="n">
        <v>4.3228</v>
      </c>
      <c r="H1009" s="28" t="n">
        <v>4.5133</v>
      </c>
      <c r="I1009" s="28" t="n">
        <v>4.6053</v>
      </c>
      <c r="J1009" s="28" t="n">
        <v>5.0008</v>
      </c>
      <c r="K1009" s="28" t="n">
        <v>4.7508</v>
      </c>
      <c r="L1009" s="28" t="n">
        <v>4.9468</v>
      </c>
      <c r="M1009" s="28" t="n">
        <v>6.1608</v>
      </c>
      <c r="N1009" s="28" t="n">
        <v>4.5208</v>
      </c>
      <c r="O1009" s="28" t="n">
        <v>4.9153</v>
      </c>
      <c r="Q1009" s="28" t="n">
        <v>4.7495</v>
      </c>
      <c r="R1009" s="28" t="n">
        <v>3.9905</v>
      </c>
      <c r="S1009" s="28" t="n">
        <v>4.8095</v>
      </c>
      <c r="T1009" s="28" t="n">
        <v>4.6295</v>
      </c>
      <c r="U1009" s="28" t="n">
        <v>4.092</v>
      </c>
      <c r="V1009" s="28" t="n">
        <v>4.0645</v>
      </c>
      <c r="W1009" s="28" t="n">
        <v>4.607</v>
      </c>
      <c r="X1009" s="28" t="n">
        <v>4.74825</v>
      </c>
      <c r="Y1009" s="28" t="n">
        <v>5.567</v>
      </c>
      <c r="Z1009" s="28" t="n">
        <v>4.0505</v>
      </c>
      <c r="AA1009" s="28" t="n">
        <v>4.92825</v>
      </c>
      <c r="AB1009" s="28" t="n">
        <v>5.1295</v>
      </c>
      <c r="AC1009" s="28" t="n">
        <v>4.677</v>
      </c>
      <c r="AD1009" s="28" t="n">
        <v>5.0895</v>
      </c>
    </row>
    <row r="1010" customFormat="false" ht="12.75" hidden="false" customHeight="false" outlineLevel="0" collapsed="false">
      <c r="A1010" s="56" t="n">
        <v>36760</v>
      </c>
      <c r="B1010" s="28" t="n">
        <v>4.4716</v>
      </c>
      <c r="C1010" s="28" t="n">
        <v>4.181</v>
      </c>
      <c r="D1010" s="28" t="n">
        <v>4.5866</v>
      </c>
      <c r="E1010" s="28" t="n">
        <v>4.3116</v>
      </c>
      <c r="F1010" s="28" t="n">
        <v>4.1916</v>
      </c>
      <c r="G1010" s="28" t="n">
        <v>4.1361</v>
      </c>
      <c r="H1010" s="28" t="n">
        <v>4.3291</v>
      </c>
      <c r="I1010" s="28" t="n">
        <v>4.4211</v>
      </c>
      <c r="J1010" s="28" t="n">
        <v>4.9526</v>
      </c>
      <c r="K1010" s="28" t="n">
        <v>4.5916</v>
      </c>
      <c r="L1010" s="28" t="n">
        <v>4.7626</v>
      </c>
      <c r="M1010" s="28" t="n">
        <v>5.9566</v>
      </c>
      <c r="N1010" s="28" t="n">
        <v>4.3361</v>
      </c>
      <c r="O1010" s="28" t="n">
        <v>4.8111</v>
      </c>
      <c r="Q1010" s="28" t="n">
        <v>4.525</v>
      </c>
      <c r="R1010" s="28" t="n">
        <v>3.845</v>
      </c>
      <c r="S1010" s="28" t="n">
        <v>4.585</v>
      </c>
      <c r="T1010" s="28" t="n">
        <v>4.38</v>
      </c>
      <c r="U1010" s="28" t="n">
        <v>3.845</v>
      </c>
      <c r="V1010" s="28" t="n">
        <v>3.7975</v>
      </c>
      <c r="W1010" s="28" t="n">
        <v>4.38375</v>
      </c>
      <c r="X1010" s="28" t="n">
        <v>4.5275</v>
      </c>
      <c r="Y1010" s="28" t="n">
        <v>5.625</v>
      </c>
      <c r="Z1010" s="28" t="n">
        <v>3.8125</v>
      </c>
      <c r="AA1010" s="28" t="n">
        <v>4.705</v>
      </c>
      <c r="AB1010" s="28" t="n">
        <v>4.9075</v>
      </c>
      <c r="AC1010" s="28" t="n">
        <v>4.45</v>
      </c>
      <c r="AD1010" s="28" t="n">
        <v>4.97</v>
      </c>
    </row>
    <row r="1011" customFormat="false" ht="12.75" hidden="false" customHeight="false" outlineLevel="0" collapsed="false">
      <c r="A1011" s="56" t="n">
        <v>36761</v>
      </c>
      <c r="B1011" s="28" t="n">
        <v>4.5142</v>
      </c>
      <c r="C1011" s="28" t="n">
        <v>4.2244</v>
      </c>
      <c r="D1011" s="28" t="n">
        <v>4.6292</v>
      </c>
      <c r="E1011" s="28" t="n">
        <v>4.3542</v>
      </c>
      <c r="F1011" s="28" t="n">
        <v>4.2322</v>
      </c>
      <c r="G1011" s="28" t="n">
        <v>4.1812</v>
      </c>
      <c r="H1011" s="28" t="n">
        <v>4.3667</v>
      </c>
      <c r="I1011" s="28" t="n">
        <v>4.4637</v>
      </c>
      <c r="J1011" s="28" t="n">
        <v>5.0027</v>
      </c>
      <c r="K1011" s="28" t="n">
        <v>4.6342</v>
      </c>
      <c r="L1011" s="28" t="n">
        <v>4.8052</v>
      </c>
      <c r="M1011" s="28" t="n">
        <v>5.9992</v>
      </c>
      <c r="N1011" s="28" t="n">
        <v>4.3777</v>
      </c>
      <c r="O1011" s="28" t="n">
        <v>4.8237</v>
      </c>
      <c r="Q1011" s="28" t="n">
        <v>4.605</v>
      </c>
      <c r="R1011" s="28" t="n">
        <v>3.8615</v>
      </c>
      <c r="S1011" s="28" t="n">
        <v>4.6625</v>
      </c>
      <c r="T1011" s="28" t="n">
        <v>4.445</v>
      </c>
      <c r="U1011" s="28" t="n">
        <v>3.8775</v>
      </c>
      <c r="V1011" s="28" t="n">
        <v>3.84</v>
      </c>
      <c r="W1011" s="28" t="n">
        <v>4.45875</v>
      </c>
      <c r="X1011" s="28" t="n">
        <v>4.60375</v>
      </c>
      <c r="Y1011" s="28" t="n">
        <v>5.72</v>
      </c>
      <c r="Z1011" s="28" t="n">
        <v>3.8535</v>
      </c>
      <c r="AA1011" s="28" t="n">
        <v>4.785</v>
      </c>
      <c r="AB1011" s="28" t="n">
        <v>4.98</v>
      </c>
      <c r="AC1011" s="28" t="n">
        <v>4.525</v>
      </c>
      <c r="AD1011" s="28" t="n">
        <v>5.105</v>
      </c>
    </row>
    <row r="1012" customFormat="false" ht="12.75" hidden="false" customHeight="false" outlineLevel="0" collapsed="false">
      <c r="A1012" s="56" t="n">
        <v>36762</v>
      </c>
      <c r="B1012" s="28" t="n">
        <v>4.4666</v>
      </c>
      <c r="C1012" s="28" t="n">
        <v>4.1496</v>
      </c>
      <c r="D1012" s="28" t="n">
        <v>4.5791</v>
      </c>
      <c r="E1012" s="28" t="n">
        <v>4.3066</v>
      </c>
      <c r="F1012" s="28" t="n">
        <v>4.1821</v>
      </c>
      <c r="G1012" s="28" t="n">
        <v>4.1036</v>
      </c>
      <c r="H1012" s="28" t="n">
        <v>4.3241</v>
      </c>
      <c r="I1012" s="28" t="n">
        <v>4.4161</v>
      </c>
      <c r="J1012" s="28" t="n">
        <v>5.1951</v>
      </c>
      <c r="K1012" s="28" t="n">
        <v>4.5866</v>
      </c>
      <c r="L1012" s="28" t="n">
        <v>4.7516</v>
      </c>
      <c r="M1012" s="28" t="n">
        <v>5.9316</v>
      </c>
      <c r="N1012" s="28" t="n">
        <v>4.3326</v>
      </c>
      <c r="O1012" s="28" t="n">
        <v>4.8461</v>
      </c>
      <c r="Q1012" s="28" t="n">
        <v>4.5465</v>
      </c>
      <c r="R1012" s="28" t="n">
        <v>3.791</v>
      </c>
      <c r="S1012" s="28" t="n">
        <v>4.60275</v>
      </c>
      <c r="T1012" s="28" t="n">
        <v>4.4015</v>
      </c>
      <c r="U1012" s="28" t="n">
        <v>3.7965</v>
      </c>
      <c r="V1012" s="28" t="n">
        <v>3.7115</v>
      </c>
      <c r="W1012" s="28" t="n">
        <v>4.40275</v>
      </c>
      <c r="X1012" s="28" t="n">
        <v>4.549</v>
      </c>
      <c r="Y1012" s="28" t="n">
        <v>5.9465</v>
      </c>
      <c r="Z1012" s="28" t="n">
        <v>3.7465</v>
      </c>
      <c r="AA1012" s="28" t="n">
        <v>4.7265</v>
      </c>
      <c r="AB1012" s="28" t="n">
        <v>4.9165</v>
      </c>
      <c r="AC1012" s="28" t="n">
        <v>4.4665</v>
      </c>
      <c r="AD1012" s="28" t="n">
        <v>5.1215</v>
      </c>
    </row>
    <row r="1013" customFormat="false" ht="12.75" hidden="false" customHeight="false" outlineLevel="0" collapsed="false">
      <c r="A1013" s="56" t="n">
        <v>36763</v>
      </c>
      <c r="B1013" s="28" t="n">
        <v>4.5446</v>
      </c>
      <c r="C1013" s="28" t="n">
        <v>4.2698</v>
      </c>
      <c r="D1013" s="28" t="n">
        <v>4.6596</v>
      </c>
      <c r="E1013" s="28" t="n">
        <v>4.3721</v>
      </c>
      <c r="F1013" s="28" t="n">
        <v>4.2201</v>
      </c>
      <c r="G1013" s="28" t="n">
        <v>4.1891</v>
      </c>
      <c r="H1013" s="28" t="n">
        <v>4.3996</v>
      </c>
      <c r="I1013" s="28" t="n">
        <v>4.4941</v>
      </c>
      <c r="J1013" s="28" t="n">
        <v>5.4131</v>
      </c>
      <c r="K1013" s="28" t="n">
        <v>4.7558</v>
      </c>
      <c r="L1013" s="28" t="n">
        <v>4.8296</v>
      </c>
      <c r="M1013" s="28" t="n">
        <v>6.0396</v>
      </c>
      <c r="N1013" s="28" t="n">
        <v>4.4131</v>
      </c>
      <c r="O1013" s="28" t="n">
        <v>5.0441</v>
      </c>
      <c r="Q1013" s="28" t="n">
        <v>4.632</v>
      </c>
      <c r="R1013" s="28" t="n">
        <v>3.828</v>
      </c>
      <c r="S1013" s="28" t="n">
        <v>4.6895</v>
      </c>
      <c r="T1013" s="28" t="n">
        <v>4.47825</v>
      </c>
      <c r="U1013" s="28" t="n">
        <v>3.727</v>
      </c>
      <c r="V1013" s="28" t="n">
        <v>3.672</v>
      </c>
      <c r="W1013" s="28" t="n">
        <v>4.48575</v>
      </c>
      <c r="X1013" s="28" t="n">
        <v>4.6295</v>
      </c>
      <c r="Y1013" s="28" t="n">
        <v>6.7645</v>
      </c>
      <c r="Z1013" s="28" t="n">
        <v>3.767</v>
      </c>
      <c r="AA1013" s="28" t="n">
        <v>4.8095</v>
      </c>
      <c r="AB1013" s="28" t="n">
        <v>4.997</v>
      </c>
      <c r="AC1013" s="28" t="n">
        <v>4.5595</v>
      </c>
      <c r="AD1013" s="28" t="n">
        <v>5.432</v>
      </c>
    </row>
    <row r="1014" customFormat="false" ht="12.75" hidden="false" customHeight="false" outlineLevel="0" collapsed="false">
      <c r="A1014" s="56" t="n">
        <v>36766</v>
      </c>
      <c r="B1014" s="28" t="n">
        <v>4.5946</v>
      </c>
      <c r="C1014" s="28" t="n">
        <v>4.3086</v>
      </c>
      <c r="D1014" s="28" t="n">
        <v>4.7096</v>
      </c>
      <c r="E1014" s="28" t="n">
        <v>4.4126</v>
      </c>
      <c r="F1014" s="28" t="n">
        <v>4.2251</v>
      </c>
      <c r="G1014" s="28" t="n">
        <v>4.1991</v>
      </c>
      <c r="H1014" s="28" t="n">
        <v>4.4471</v>
      </c>
      <c r="I1014" s="28" t="n">
        <v>4.5441</v>
      </c>
      <c r="J1014" s="28" t="n">
        <v>5.5011</v>
      </c>
      <c r="K1014" s="28" t="n">
        <v>4.8346</v>
      </c>
      <c r="L1014" s="28" t="n">
        <v>4.8796</v>
      </c>
      <c r="M1014" s="28" t="n">
        <v>6.1446</v>
      </c>
      <c r="N1014" s="28" t="n">
        <v>4.4681</v>
      </c>
      <c r="O1014" s="28" t="n">
        <v>5.0441</v>
      </c>
      <c r="Q1014" s="28" t="n">
        <v>4.6885</v>
      </c>
      <c r="R1014" s="28" t="n">
        <v>3.8625</v>
      </c>
      <c r="S1014" s="28" t="n">
        <v>4.741</v>
      </c>
      <c r="T1014" s="28" t="n">
        <v>4.521</v>
      </c>
      <c r="U1014" s="28" t="n">
        <v>3.666</v>
      </c>
      <c r="V1014" s="28" t="n">
        <v>3.666</v>
      </c>
      <c r="W1014" s="28" t="n">
        <v>4.54475</v>
      </c>
      <c r="X1014" s="28" t="n">
        <v>4.6835</v>
      </c>
      <c r="Y1014" s="28" t="n">
        <v>6.9335</v>
      </c>
      <c r="Z1014" s="28" t="n">
        <v>3.7935</v>
      </c>
      <c r="AA1014" s="28" t="n">
        <v>4.866</v>
      </c>
      <c r="AB1014" s="28" t="n">
        <v>5.0535</v>
      </c>
      <c r="AC1014" s="28" t="n">
        <v>4.61225</v>
      </c>
      <c r="AD1014" s="28" t="n">
        <v>5.5785</v>
      </c>
    </row>
    <row r="1015" customFormat="false" ht="12.75" hidden="false" customHeight="false" outlineLevel="0" collapsed="false">
      <c r="A1015" s="56" t="n">
        <v>36767</v>
      </c>
      <c r="B1015" s="28" t="n">
        <v>4.5714</v>
      </c>
      <c r="C1015" s="28" t="n">
        <v>4.2786</v>
      </c>
      <c r="D1015" s="28" t="n">
        <v>4.6839</v>
      </c>
      <c r="E1015" s="28" t="n">
        <v>4.3874</v>
      </c>
      <c r="F1015" s="28" t="n">
        <v>4.2019</v>
      </c>
      <c r="G1015" s="28" t="n">
        <v>4.1684</v>
      </c>
      <c r="H1015" s="28" t="n">
        <v>4.4264</v>
      </c>
      <c r="I1015" s="28" t="n">
        <v>4.5209</v>
      </c>
      <c r="J1015" s="28" t="n">
        <v>5.4509</v>
      </c>
      <c r="K1015" s="28" t="n">
        <v>4.8014</v>
      </c>
      <c r="L1015" s="28" t="n">
        <v>4.8564</v>
      </c>
      <c r="M1015" s="28" t="n">
        <v>6.1314</v>
      </c>
      <c r="N1015" s="28" t="n">
        <v>4.4449</v>
      </c>
      <c r="O1015" s="28" t="n">
        <v>5.0009</v>
      </c>
      <c r="Q1015" s="28" t="n">
        <v>4.6305</v>
      </c>
      <c r="R1015" s="28" t="n">
        <v>3.8525</v>
      </c>
      <c r="S1015" s="28" t="n">
        <v>4.683999995</v>
      </c>
      <c r="T1015" s="28" t="n">
        <v>4.453</v>
      </c>
      <c r="U1015" s="28" t="n">
        <v>3.638</v>
      </c>
      <c r="V1015" s="28" t="n">
        <v>3.628</v>
      </c>
      <c r="W1015" s="28" t="n">
        <v>4.494</v>
      </c>
      <c r="X1015" s="28" t="n">
        <v>4.62525</v>
      </c>
      <c r="Y1015" s="28" t="n">
        <v>6.878</v>
      </c>
      <c r="Z1015" s="28" t="n">
        <v>3.7605</v>
      </c>
      <c r="AA1015" s="28" t="n">
        <v>4.808</v>
      </c>
      <c r="AB1015" s="28" t="n">
        <v>5.0005</v>
      </c>
      <c r="AC1015" s="28" t="n">
        <v>4.5455</v>
      </c>
      <c r="AD1015" s="28" t="n">
        <v>5.698</v>
      </c>
    </row>
    <row r="1016" customFormat="false" ht="12.75" hidden="false" customHeight="false" outlineLevel="0" collapsed="false">
      <c r="A1016" s="56" t="n">
        <v>36768</v>
      </c>
      <c r="B1016" s="28" t="n">
        <v>4.7088</v>
      </c>
      <c r="C1016" s="28" t="n">
        <v>4.3822</v>
      </c>
      <c r="D1016" s="28" t="n">
        <v>4.8238</v>
      </c>
      <c r="E1016" s="28" t="n">
        <v>4.5273</v>
      </c>
      <c r="F1016" s="28" t="n">
        <v>4.3193</v>
      </c>
      <c r="G1016" s="28" t="n">
        <v>4.2733</v>
      </c>
      <c r="H1016" s="28" t="n">
        <v>4.5638</v>
      </c>
      <c r="I1016" s="28" t="n">
        <v>4.6583</v>
      </c>
      <c r="J1016" s="28" t="n">
        <v>5.1303</v>
      </c>
      <c r="K1016" s="28" t="n">
        <v>4.8918</v>
      </c>
      <c r="L1016" s="28" t="n">
        <v>4.9938</v>
      </c>
      <c r="M1016" s="28" t="n">
        <v>6.3038</v>
      </c>
      <c r="N1016" s="28" t="n">
        <v>4.5793</v>
      </c>
      <c r="O1016" s="28" t="n">
        <v>4.8583</v>
      </c>
      <c r="Q1016" s="28" t="n">
        <v>0</v>
      </c>
      <c r="R1016" s="28" t="n">
        <v>0</v>
      </c>
      <c r="S1016" s="28" t="n">
        <v>0</v>
      </c>
      <c r="T1016" s="28" t="n">
        <v>0</v>
      </c>
      <c r="U1016" s="28" t="n">
        <v>0</v>
      </c>
      <c r="V1016" s="28" t="n">
        <v>0</v>
      </c>
      <c r="W1016" s="28" t="n">
        <v>0</v>
      </c>
      <c r="X1016" s="28" t="n">
        <v>0</v>
      </c>
      <c r="Y1016" s="28" t="n">
        <v>0</v>
      </c>
      <c r="Z1016" s="28" t="n">
        <v>0</v>
      </c>
      <c r="AA1016" s="28" t="n">
        <v>0</v>
      </c>
      <c r="AB1016" s="28" t="n">
        <v>0</v>
      </c>
      <c r="AC1016" s="28" t="n">
        <v>0</v>
      </c>
      <c r="AD1016" s="28" t="n">
        <v>0</v>
      </c>
    </row>
    <row r="1017" customFormat="false" ht="12.75" hidden="false" customHeight="false" outlineLevel="0" collapsed="false">
      <c r="A1017" s="56" t="n">
        <v>36769</v>
      </c>
      <c r="B1017" s="28" t="n">
        <v>4.699</v>
      </c>
      <c r="C1017" s="28" t="n">
        <v>4.373</v>
      </c>
      <c r="D1017" s="28" t="n">
        <v>4.814</v>
      </c>
      <c r="E1017" s="28" t="n">
        <v>4.5025</v>
      </c>
      <c r="F1017" s="28" t="n">
        <v>4.262</v>
      </c>
      <c r="G1017" s="28" t="n">
        <v>4.2185</v>
      </c>
      <c r="H1017" s="28" t="n">
        <v>4.549</v>
      </c>
      <c r="I1017" s="28" t="n">
        <v>4.6485</v>
      </c>
      <c r="J1017" s="28" t="n">
        <v>5.099</v>
      </c>
      <c r="K1017" s="28" t="n">
        <v>4.899</v>
      </c>
      <c r="L1017" s="28" t="n">
        <v>4.999</v>
      </c>
      <c r="M1017" s="28" t="n">
        <v>6.309</v>
      </c>
      <c r="N1017" s="28" t="n">
        <v>4.5644</v>
      </c>
      <c r="O1017" s="28" t="n">
        <v>4.9885</v>
      </c>
      <c r="Q1017" s="28" t="n">
        <v>0</v>
      </c>
      <c r="R1017" s="28" t="n">
        <v>0</v>
      </c>
      <c r="S1017" s="28" t="n">
        <v>0</v>
      </c>
      <c r="T1017" s="28" t="n">
        <v>0</v>
      </c>
      <c r="U1017" s="28" t="n">
        <v>0</v>
      </c>
      <c r="V1017" s="28" t="n">
        <v>0</v>
      </c>
      <c r="W1017" s="28" t="n">
        <v>0</v>
      </c>
      <c r="X1017" s="28" t="n">
        <v>0</v>
      </c>
      <c r="Y1017" s="28" t="n">
        <v>0</v>
      </c>
      <c r="Z1017" s="28" t="n">
        <v>0</v>
      </c>
      <c r="AA1017" s="28" t="n">
        <v>0</v>
      </c>
      <c r="AB1017" s="28" t="n">
        <v>0</v>
      </c>
      <c r="AC1017" s="28" t="n">
        <v>0</v>
      </c>
      <c r="AD1017" s="28" t="n">
        <v>0</v>
      </c>
    </row>
    <row r="1018" customFormat="false" ht="12.75" hidden="false" customHeight="false" outlineLevel="0" collapsed="false">
      <c r="A1018" s="56" t="n">
        <v>36770</v>
      </c>
      <c r="B1018" s="28" t="n">
        <v>4.76</v>
      </c>
      <c r="C1018" s="28" t="n">
        <v>4.4404</v>
      </c>
      <c r="D1018" s="28" t="n">
        <v>4.8775</v>
      </c>
      <c r="E1018" s="28" t="n">
        <v>4.5735</v>
      </c>
      <c r="F1018" s="28" t="n">
        <v>4.3605</v>
      </c>
      <c r="G1018" s="28" t="n">
        <v>4.3395</v>
      </c>
      <c r="H1018" s="28" t="n">
        <v>4.61</v>
      </c>
      <c r="I1018" s="28" t="n">
        <v>4.7095</v>
      </c>
      <c r="J1018" s="28" t="n">
        <v>5.125</v>
      </c>
      <c r="K1018" s="28" t="n">
        <v>4.96</v>
      </c>
      <c r="L1018" s="28" t="n">
        <v>5.06</v>
      </c>
      <c r="M1018" s="28" t="n">
        <v>6.4</v>
      </c>
      <c r="N1018" s="28" t="n">
        <v>4.6254</v>
      </c>
      <c r="O1018" s="28" t="n">
        <v>5.0295</v>
      </c>
      <c r="Q1018" s="28" t="n">
        <v>0</v>
      </c>
      <c r="R1018" s="28" t="n">
        <v>0</v>
      </c>
      <c r="S1018" s="28" t="n">
        <v>0</v>
      </c>
      <c r="T1018" s="28" t="n">
        <v>0</v>
      </c>
      <c r="U1018" s="28" t="n">
        <v>0</v>
      </c>
      <c r="V1018" s="28" t="n">
        <v>0</v>
      </c>
      <c r="W1018" s="28" t="n">
        <v>0</v>
      </c>
      <c r="X1018" s="28" t="n">
        <v>0</v>
      </c>
      <c r="Y1018" s="28" t="n">
        <v>0</v>
      </c>
      <c r="Z1018" s="28" t="n">
        <v>0</v>
      </c>
      <c r="AA1018" s="28" t="n">
        <v>0</v>
      </c>
      <c r="AB1018" s="28" t="n">
        <v>0</v>
      </c>
      <c r="AC1018" s="28" t="n">
        <v>0</v>
      </c>
      <c r="AD1018" s="28" t="n">
        <v>0</v>
      </c>
    </row>
    <row r="1019" customFormat="false" ht="12.75" hidden="false" customHeight="false" outlineLevel="0" collapsed="false">
      <c r="A1019" s="56" t="n">
        <v>36774</v>
      </c>
      <c r="B1019" s="28" t="n">
        <v>4.8846</v>
      </c>
      <c r="C1019" s="28" t="n">
        <v>4.6056</v>
      </c>
      <c r="D1019" s="28" t="n">
        <v>5.0146</v>
      </c>
      <c r="E1019" s="28" t="n">
        <v>4.7181</v>
      </c>
      <c r="F1019" s="28" t="n">
        <v>4.6101</v>
      </c>
      <c r="G1019" s="28" t="n">
        <v>4.5541</v>
      </c>
      <c r="H1019" s="28" t="n">
        <v>4.7346</v>
      </c>
      <c r="I1019" s="28" t="n">
        <v>4.8341</v>
      </c>
      <c r="J1019" s="28" t="n">
        <v>5.2671</v>
      </c>
      <c r="K1019" s="28" t="n">
        <v>5.1096</v>
      </c>
      <c r="L1019" s="28" t="n">
        <v>5.1996</v>
      </c>
      <c r="M1019" s="28" t="n">
        <v>6.6246</v>
      </c>
      <c r="N1019" s="28" t="n">
        <v>4.7631</v>
      </c>
      <c r="O1019" s="28" t="n">
        <v>5.1541</v>
      </c>
      <c r="Q1019" s="28" t="n">
        <v>0</v>
      </c>
      <c r="R1019" s="28" t="n">
        <v>0</v>
      </c>
      <c r="S1019" s="28" t="n">
        <v>0</v>
      </c>
      <c r="T1019" s="28" t="n">
        <v>0</v>
      </c>
      <c r="U1019" s="28" t="n">
        <v>0</v>
      </c>
      <c r="V1019" s="28" t="n">
        <v>0</v>
      </c>
      <c r="W1019" s="28" t="n">
        <v>0</v>
      </c>
      <c r="X1019" s="28" t="n">
        <v>0</v>
      </c>
      <c r="Y1019" s="28" t="n">
        <v>0</v>
      </c>
      <c r="Z1019" s="28" t="n">
        <v>0</v>
      </c>
      <c r="AA1019" s="28" t="n">
        <v>0</v>
      </c>
      <c r="AB1019" s="28" t="n">
        <v>0</v>
      </c>
      <c r="AC1019" s="28" t="n">
        <v>0</v>
      </c>
      <c r="AD1019" s="28" t="n">
        <v>0</v>
      </c>
    </row>
    <row r="1020" customFormat="false" ht="12.75" hidden="false" customHeight="false" outlineLevel="0" collapsed="false">
      <c r="A1020" s="56" t="n">
        <v>36775</v>
      </c>
      <c r="B1020" s="28" t="n">
        <v>5.0086</v>
      </c>
      <c r="C1020" s="28" t="n">
        <v>4.7194</v>
      </c>
      <c r="D1020" s="28" t="n">
        <v>5.1436</v>
      </c>
      <c r="E1020" s="28" t="n">
        <v>4.8446</v>
      </c>
      <c r="F1020" s="28" t="n">
        <v>4.7166</v>
      </c>
      <c r="G1020" s="28" t="n">
        <v>4.6481</v>
      </c>
      <c r="H1020" s="28" t="n">
        <v>4.8611</v>
      </c>
      <c r="I1020" s="28" t="n">
        <v>4.9581</v>
      </c>
      <c r="J1020" s="28" t="n">
        <v>5.3731</v>
      </c>
      <c r="K1020" s="28" t="n">
        <v>5.2336</v>
      </c>
      <c r="L1020" s="28" t="n">
        <v>5.3386</v>
      </c>
      <c r="M1020" s="28" t="n">
        <v>6.7686</v>
      </c>
      <c r="N1020" s="28" t="n">
        <v>4.8871</v>
      </c>
      <c r="O1020" s="28" t="n">
        <v>5.2781</v>
      </c>
      <c r="Q1020" s="28" t="n">
        <v>0</v>
      </c>
      <c r="R1020" s="28" t="n">
        <v>0</v>
      </c>
      <c r="S1020" s="28" t="n">
        <v>0</v>
      </c>
      <c r="T1020" s="28" t="n">
        <v>0</v>
      </c>
      <c r="U1020" s="28" t="n">
        <v>0</v>
      </c>
      <c r="V1020" s="28" t="n">
        <v>0</v>
      </c>
      <c r="W1020" s="28" t="n">
        <v>0</v>
      </c>
      <c r="X1020" s="28" t="n">
        <v>0</v>
      </c>
      <c r="Y1020" s="28" t="n">
        <v>0</v>
      </c>
      <c r="Z1020" s="28" t="n">
        <v>0</v>
      </c>
      <c r="AA1020" s="28" t="n">
        <v>0</v>
      </c>
      <c r="AB1020" s="28" t="n">
        <v>0</v>
      </c>
      <c r="AC1020" s="28" t="n">
        <v>0</v>
      </c>
      <c r="AD1020" s="28" t="n">
        <v>0</v>
      </c>
    </row>
    <row r="1021" customFormat="false" ht="12.75" hidden="false" customHeight="false" outlineLevel="0" collapsed="false">
      <c r="A1021" s="56" t="n">
        <v>36776</v>
      </c>
      <c r="B1021" s="28" t="n">
        <v>4.9744</v>
      </c>
      <c r="C1021" s="28" t="n">
        <v>4.6722</v>
      </c>
      <c r="D1021" s="28" t="n">
        <v>5.1094</v>
      </c>
      <c r="E1021" s="28" t="n">
        <v>4.8079</v>
      </c>
      <c r="F1021" s="28" t="n">
        <v>4.6849</v>
      </c>
      <c r="G1021" s="28" t="n">
        <v>4.6239</v>
      </c>
      <c r="H1021" s="28" t="n">
        <v>4.8294</v>
      </c>
      <c r="I1021" s="28" t="n">
        <v>4.9239</v>
      </c>
      <c r="J1021" s="28" t="n">
        <v>5.3514</v>
      </c>
      <c r="K1021" s="28" t="n">
        <v>5.1794</v>
      </c>
      <c r="L1021" s="28" t="n">
        <v>5.3044</v>
      </c>
      <c r="M1021" s="28" t="n">
        <v>6.7244</v>
      </c>
      <c r="N1021" s="28" t="n">
        <v>4.8529</v>
      </c>
      <c r="O1021" s="28" t="n">
        <v>5.2439</v>
      </c>
      <c r="Q1021" s="28" t="n">
        <v>0</v>
      </c>
      <c r="R1021" s="28" t="n">
        <v>0</v>
      </c>
      <c r="S1021" s="28" t="n">
        <v>0</v>
      </c>
      <c r="T1021" s="28" t="n">
        <v>0</v>
      </c>
      <c r="U1021" s="28" t="n">
        <v>0</v>
      </c>
      <c r="V1021" s="28" t="n">
        <v>0</v>
      </c>
      <c r="W1021" s="28" t="n">
        <v>0</v>
      </c>
      <c r="X1021" s="28" t="n">
        <v>0</v>
      </c>
      <c r="Y1021" s="28" t="n">
        <v>0</v>
      </c>
      <c r="Z1021" s="28" t="n">
        <v>0</v>
      </c>
      <c r="AA1021" s="28" t="n">
        <v>0</v>
      </c>
      <c r="AB1021" s="28" t="n">
        <v>0</v>
      </c>
      <c r="AC1021" s="28" t="n">
        <v>0</v>
      </c>
      <c r="AD1021" s="28" t="n">
        <v>0</v>
      </c>
    </row>
    <row r="1022" customFormat="false" ht="12.75" hidden="false" customHeight="false" outlineLevel="0" collapsed="false">
      <c r="A1022" s="56" t="n">
        <v>36777</v>
      </c>
      <c r="B1022" s="28" t="n">
        <v>4.9048</v>
      </c>
      <c r="C1022" s="28" t="n">
        <v>4.584</v>
      </c>
      <c r="D1022" s="28" t="n">
        <v>5.0473</v>
      </c>
      <c r="E1022" s="28" t="n">
        <v>4.7408</v>
      </c>
      <c r="F1022" s="28" t="n">
        <v>4.6178</v>
      </c>
      <c r="G1022" s="28" t="n">
        <v>4.5543</v>
      </c>
      <c r="H1022" s="28" t="n">
        <v>4.7598</v>
      </c>
      <c r="I1022" s="28" t="n">
        <v>4.8543</v>
      </c>
      <c r="J1022" s="28" t="n">
        <v>5.3063</v>
      </c>
      <c r="K1022" s="28" t="n">
        <v>5.1098</v>
      </c>
      <c r="L1022" s="28" t="n">
        <v>5.2348</v>
      </c>
      <c r="M1022" s="28" t="n">
        <v>6.6348</v>
      </c>
      <c r="N1022" s="28" t="n">
        <v>4.7858</v>
      </c>
      <c r="O1022" s="28" t="n">
        <v>5.1743</v>
      </c>
      <c r="Q1022" s="28" t="n">
        <v>0</v>
      </c>
      <c r="R1022" s="28" t="n">
        <v>0</v>
      </c>
      <c r="S1022" s="28" t="n">
        <v>0</v>
      </c>
      <c r="T1022" s="28" t="n">
        <v>0</v>
      </c>
      <c r="U1022" s="28" t="n">
        <v>0</v>
      </c>
      <c r="V1022" s="28" t="n">
        <v>0</v>
      </c>
      <c r="W1022" s="28" t="n">
        <v>0</v>
      </c>
      <c r="X1022" s="28" t="n">
        <v>0</v>
      </c>
      <c r="Y1022" s="28" t="n">
        <v>0</v>
      </c>
      <c r="Z1022" s="28" t="n">
        <v>0</v>
      </c>
      <c r="AA1022" s="28" t="n">
        <v>0</v>
      </c>
      <c r="AB1022" s="28" t="n">
        <v>0</v>
      </c>
      <c r="AC1022" s="28" t="n">
        <v>0</v>
      </c>
      <c r="AD1022" s="28" t="n">
        <v>0</v>
      </c>
    </row>
    <row r="1023" customFormat="false" ht="12.75" hidden="false" customHeight="false" outlineLevel="0" collapsed="false">
      <c r="A1023" s="56" t="n">
        <v>36780</v>
      </c>
      <c r="B1023" s="28" t="n">
        <v>5.0344</v>
      </c>
      <c r="C1023" s="28" t="n">
        <v>4.732</v>
      </c>
      <c r="D1023" s="28" t="n">
        <v>5.1819</v>
      </c>
      <c r="E1023" s="28" t="n">
        <v>4.8704</v>
      </c>
      <c r="F1023" s="28" t="n">
        <v>4.7524</v>
      </c>
      <c r="G1023" s="28" t="n">
        <v>4.6939</v>
      </c>
      <c r="H1023" s="28" t="n">
        <v>4.8919</v>
      </c>
      <c r="I1023" s="28" t="n">
        <v>4.9839</v>
      </c>
      <c r="J1023" s="28" t="n">
        <v>5.4384</v>
      </c>
      <c r="K1023" s="28" t="n">
        <v>5.2744</v>
      </c>
      <c r="L1023" s="28" t="n">
        <v>5.3644</v>
      </c>
      <c r="M1023" s="28" t="n">
        <v>6.7944</v>
      </c>
      <c r="N1023" s="28" t="n">
        <v>4.9154</v>
      </c>
      <c r="O1023" s="28" t="n">
        <v>5.3039</v>
      </c>
      <c r="Q1023" s="28" t="n">
        <v>0</v>
      </c>
      <c r="R1023" s="28" t="n">
        <v>0</v>
      </c>
      <c r="S1023" s="28" t="n">
        <v>0</v>
      </c>
      <c r="T1023" s="28" t="n">
        <v>0</v>
      </c>
      <c r="U1023" s="28" t="n">
        <v>0</v>
      </c>
      <c r="V1023" s="28" t="n">
        <v>0</v>
      </c>
      <c r="W1023" s="28" t="n">
        <v>0</v>
      </c>
      <c r="X1023" s="28" t="n">
        <v>0</v>
      </c>
      <c r="Y1023" s="28" t="n">
        <v>0</v>
      </c>
      <c r="Z1023" s="28" t="n">
        <v>0</v>
      </c>
      <c r="AA1023" s="28" t="n">
        <v>0</v>
      </c>
      <c r="AB1023" s="28" t="n">
        <v>0</v>
      </c>
      <c r="AC1023" s="28" t="n">
        <v>0</v>
      </c>
      <c r="AD1023" s="28" t="n">
        <v>0</v>
      </c>
    </row>
    <row r="1024" customFormat="false" ht="12.75" hidden="false" customHeight="false" outlineLevel="0" collapsed="false">
      <c r="A1024" s="56" t="n">
        <v>36781</v>
      </c>
      <c r="B1024" s="28" t="n">
        <v>5.0082</v>
      </c>
      <c r="C1024" s="28" t="n">
        <v>4.7104</v>
      </c>
      <c r="D1024" s="28" t="n">
        <v>5.1632</v>
      </c>
      <c r="E1024" s="28" t="n">
        <v>4.8542</v>
      </c>
      <c r="F1024" s="28" t="n">
        <v>4.7562</v>
      </c>
      <c r="G1024" s="28" t="n">
        <v>4.6977</v>
      </c>
      <c r="H1024" s="28" t="n">
        <v>4.8757</v>
      </c>
      <c r="I1024" s="28" t="n">
        <v>4.9622</v>
      </c>
      <c r="J1024" s="28" t="n">
        <v>5.4122</v>
      </c>
      <c r="K1024" s="28" t="n">
        <v>5.2482</v>
      </c>
      <c r="L1024" s="28" t="n">
        <v>5.3622</v>
      </c>
      <c r="M1024" s="28" t="n">
        <v>6.8082</v>
      </c>
      <c r="N1024" s="28" t="n">
        <v>4.9092</v>
      </c>
      <c r="O1024" s="28" t="n">
        <v>5.2777</v>
      </c>
      <c r="Q1024" s="28" t="n">
        <v>0</v>
      </c>
      <c r="R1024" s="28" t="n">
        <v>0</v>
      </c>
      <c r="S1024" s="28" t="n">
        <v>0</v>
      </c>
      <c r="T1024" s="28" t="n">
        <v>0</v>
      </c>
      <c r="U1024" s="28" t="n">
        <v>0</v>
      </c>
      <c r="V1024" s="28" t="n">
        <v>0</v>
      </c>
      <c r="W1024" s="28" t="n">
        <v>0</v>
      </c>
      <c r="X1024" s="28" t="n">
        <v>0</v>
      </c>
      <c r="Y1024" s="28" t="n">
        <v>0</v>
      </c>
      <c r="Z1024" s="28" t="n">
        <v>0</v>
      </c>
      <c r="AA1024" s="28" t="n">
        <v>0</v>
      </c>
      <c r="AB1024" s="28" t="n">
        <v>0</v>
      </c>
      <c r="AC1024" s="28" t="n">
        <v>0</v>
      </c>
      <c r="AD1024" s="28" t="n">
        <v>0</v>
      </c>
    </row>
    <row r="1025" customFormat="false" ht="12.75" hidden="false" customHeight="false" outlineLevel="0" collapsed="false">
      <c r="A1025" s="56" t="n">
        <v>36782</v>
      </c>
      <c r="B1025" s="28" t="n">
        <v>5.0544</v>
      </c>
      <c r="C1025" s="28" t="n">
        <v>4.7546</v>
      </c>
      <c r="D1025" s="28" t="n">
        <v>5.2194</v>
      </c>
      <c r="E1025" s="28" t="n">
        <v>4.9004</v>
      </c>
      <c r="F1025" s="28" t="n">
        <v>4.8174</v>
      </c>
      <c r="G1025" s="28" t="n">
        <v>4.7514</v>
      </c>
      <c r="H1025" s="28" t="n">
        <v>4.9194</v>
      </c>
      <c r="I1025" s="28" t="n">
        <v>5.0084</v>
      </c>
      <c r="J1025" s="28" t="n">
        <v>5.4309</v>
      </c>
      <c r="K1025" s="28" t="n">
        <v>5.2944</v>
      </c>
      <c r="L1025" s="28" t="n">
        <v>5.4244</v>
      </c>
      <c r="M1025" s="28" t="n">
        <v>6.8744</v>
      </c>
      <c r="N1025" s="28" t="n">
        <v>4.9554</v>
      </c>
      <c r="O1025" s="28" t="n">
        <v>5.3239</v>
      </c>
      <c r="Q1025" s="28" t="n">
        <v>0</v>
      </c>
      <c r="R1025" s="28" t="n">
        <v>0</v>
      </c>
      <c r="S1025" s="28" t="n">
        <v>0</v>
      </c>
      <c r="T1025" s="28" t="n">
        <v>0</v>
      </c>
      <c r="U1025" s="28" t="n">
        <v>0</v>
      </c>
      <c r="V1025" s="28" t="n">
        <v>0</v>
      </c>
      <c r="W1025" s="28" t="n">
        <v>0</v>
      </c>
      <c r="X1025" s="28" t="n">
        <v>0</v>
      </c>
      <c r="Y1025" s="28" t="n">
        <v>0</v>
      </c>
      <c r="Z1025" s="28" t="n">
        <v>0</v>
      </c>
      <c r="AA1025" s="28" t="n">
        <v>0</v>
      </c>
      <c r="AB1025" s="28" t="n">
        <v>0</v>
      </c>
      <c r="AC1025" s="28" t="n">
        <v>0</v>
      </c>
      <c r="AD1025" s="28" t="n">
        <v>0</v>
      </c>
    </row>
    <row r="1026" customFormat="false" ht="12.75" hidden="false" customHeight="false" outlineLevel="0" collapsed="false">
      <c r="A1026" s="56" t="n">
        <v>36783</v>
      </c>
      <c r="B1026" s="28" t="n">
        <v>5.1956</v>
      </c>
      <c r="C1026" s="28" t="n">
        <v>4.8994</v>
      </c>
      <c r="D1026" s="28" t="n">
        <v>5.3606</v>
      </c>
      <c r="E1026" s="28" t="n">
        <v>5.0616</v>
      </c>
      <c r="F1026" s="28" t="n">
        <v>4.9711</v>
      </c>
      <c r="G1026" s="28" t="n">
        <v>4.8901</v>
      </c>
      <c r="H1026" s="28" t="n">
        <v>5.0606</v>
      </c>
      <c r="I1026" s="28" t="n">
        <v>5.1526</v>
      </c>
      <c r="J1026" s="28" t="n">
        <v>5.5356</v>
      </c>
      <c r="K1026" s="28" t="n">
        <v>5.4356</v>
      </c>
      <c r="L1026" s="28" t="n">
        <v>5.5756</v>
      </c>
      <c r="M1026" s="28" t="n">
        <v>7.0356</v>
      </c>
      <c r="N1026" s="28" t="n">
        <v>5.0966</v>
      </c>
      <c r="O1026" s="28" t="n">
        <v>5.4651</v>
      </c>
      <c r="Q1026" s="28" t="n">
        <v>0</v>
      </c>
      <c r="R1026" s="28" t="n">
        <v>0</v>
      </c>
      <c r="S1026" s="28" t="n">
        <v>0</v>
      </c>
      <c r="T1026" s="28" t="n">
        <v>0</v>
      </c>
      <c r="U1026" s="28" t="n">
        <v>0</v>
      </c>
      <c r="V1026" s="28" t="n">
        <v>0</v>
      </c>
      <c r="W1026" s="28" t="n">
        <v>0</v>
      </c>
      <c r="X1026" s="28" t="n">
        <v>0</v>
      </c>
      <c r="Y1026" s="28" t="n">
        <v>0</v>
      </c>
      <c r="Z1026" s="28" t="n">
        <v>0</v>
      </c>
      <c r="AA1026" s="28" t="n">
        <v>0</v>
      </c>
      <c r="AB1026" s="28" t="n">
        <v>0</v>
      </c>
      <c r="AC1026" s="28" t="n">
        <v>0</v>
      </c>
      <c r="AD1026" s="28" t="n">
        <v>0</v>
      </c>
    </row>
    <row r="1027" customFormat="false" ht="12.75" hidden="false" customHeight="false" outlineLevel="0" collapsed="false">
      <c r="A1027" s="56" t="n">
        <v>36784</v>
      </c>
      <c r="B1027" s="28" t="n">
        <v>5.183</v>
      </c>
      <c r="C1027" s="28" t="n">
        <v>4.9036</v>
      </c>
      <c r="D1027" s="28" t="n">
        <v>5.3455</v>
      </c>
      <c r="E1027" s="28" t="n">
        <v>5.039</v>
      </c>
      <c r="F1027" s="28" t="n">
        <v>4.9385</v>
      </c>
      <c r="G1027" s="28" t="n">
        <v>4.8725</v>
      </c>
      <c r="H1027" s="28" t="n">
        <v>5.048</v>
      </c>
      <c r="I1027" s="28" t="n">
        <v>5.1375</v>
      </c>
      <c r="J1027" s="28" t="n">
        <v>5.429</v>
      </c>
      <c r="K1027" s="28" t="n">
        <v>5.408</v>
      </c>
      <c r="L1027" s="28" t="n">
        <v>5.563</v>
      </c>
      <c r="M1027" s="28" t="n">
        <v>7.023</v>
      </c>
      <c r="N1027" s="28" t="n">
        <v>5.084</v>
      </c>
      <c r="O1027" s="28" t="n">
        <v>5.3525</v>
      </c>
      <c r="Q1027" s="28" t="n">
        <v>0</v>
      </c>
      <c r="R1027" s="28" t="n">
        <v>0</v>
      </c>
      <c r="S1027" s="28" t="n">
        <v>0</v>
      </c>
      <c r="T1027" s="28" t="n">
        <v>0</v>
      </c>
      <c r="U1027" s="28" t="n">
        <v>0</v>
      </c>
      <c r="V1027" s="28" t="n">
        <v>0</v>
      </c>
      <c r="W1027" s="28" t="n">
        <v>0</v>
      </c>
      <c r="X1027" s="28" t="n">
        <v>0</v>
      </c>
      <c r="Y1027" s="28" t="n">
        <v>0</v>
      </c>
      <c r="Z1027" s="28" t="n">
        <v>0</v>
      </c>
      <c r="AA1027" s="28" t="n">
        <v>0</v>
      </c>
      <c r="AB1027" s="28" t="n">
        <v>0</v>
      </c>
      <c r="AC1027" s="28" t="n">
        <v>0</v>
      </c>
      <c r="AD1027" s="28" t="n">
        <v>0</v>
      </c>
    </row>
    <row r="1028" customFormat="false" ht="12.75" hidden="false" customHeight="false" outlineLevel="0" collapsed="false">
      <c r="A1028" s="56" t="n">
        <v>36787</v>
      </c>
      <c r="B1028" s="28" t="n">
        <v>5.2682</v>
      </c>
      <c r="C1028" s="28" t="n">
        <v>4.9614</v>
      </c>
      <c r="D1028" s="28" t="n">
        <v>5.4357</v>
      </c>
      <c r="E1028" s="28" t="n">
        <v>5.1142</v>
      </c>
      <c r="F1028" s="28" t="n">
        <v>5.0182</v>
      </c>
      <c r="G1028" s="28" t="n">
        <v>4.9222</v>
      </c>
      <c r="H1028" s="28" t="n">
        <v>5.1332</v>
      </c>
      <c r="I1028" s="28" t="n">
        <v>5.2222</v>
      </c>
      <c r="J1028" s="28" t="n">
        <v>5.5082</v>
      </c>
      <c r="K1028" s="28" t="n">
        <v>5.4632</v>
      </c>
      <c r="L1028" s="28" t="n">
        <v>5.6482</v>
      </c>
      <c r="M1028" s="28" t="n">
        <v>7.1282</v>
      </c>
      <c r="N1028" s="28" t="n">
        <v>5.1692</v>
      </c>
      <c r="O1028" s="28" t="n">
        <v>5.4377</v>
      </c>
      <c r="Q1028" s="28" t="n">
        <v>0</v>
      </c>
      <c r="R1028" s="28" t="n">
        <v>0</v>
      </c>
      <c r="S1028" s="28" t="n">
        <v>0</v>
      </c>
      <c r="T1028" s="28" t="n">
        <v>0</v>
      </c>
      <c r="U1028" s="28" t="n">
        <v>0</v>
      </c>
      <c r="V1028" s="28" t="n">
        <v>0</v>
      </c>
      <c r="W1028" s="28" t="n">
        <v>0</v>
      </c>
      <c r="X1028" s="28" t="n">
        <v>0</v>
      </c>
      <c r="Y1028" s="28" t="n">
        <v>0</v>
      </c>
      <c r="Z1028" s="28" t="n">
        <v>0</v>
      </c>
      <c r="AA1028" s="28" t="n">
        <v>0</v>
      </c>
      <c r="AB1028" s="28" t="n">
        <v>0</v>
      </c>
      <c r="AC1028" s="28" t="n">
        <v>0</v>
      </c>
      <c r="AD1028" s="28" t="n">
        <v>0</v>
      </c>
    </row>
    <row r="1029" customFormat="false" ht="12.75" hidden="false" customHeight="false" outlineLevel="0" collapsed="false">
      <c r="A1029" s="56" t="n">
        <v>36788</v>
      </c>
      <c r="B1029" s="28" t="n">
        <v>5.349</v>
      </c>
      <c r="C1029" s="28" t="n">
        <v>5.021</v>
      </c>
      <c r="D1029" s="28" t="n">
        <v>5.519</v>
      </c>
      <c r="E1029" s="28" t="n">
        <v>5.19</v>
      </c>
      <c r="F1029" s="28" t="n">
        <v>5.0325</v>
      </c>
      <c r="G1029" s="28" t="n">
        <v>4.957</v>
      </c>
      <c r="H1029" s="28" t="n">
        <v>5.214</v>
      </c>
      <c r="I1029" s="28" t="n">
        <v>5.3035</v>
      </c>
      <c r="J1029" s="28" t="n">
        <v>5.5395</v>
      </c>
      <c r="K1029" s="28" t="n">
        <v>5.539</v>
      </c>
      <c r="L1029" s="28" t="n">
        <v>5.729</v>
      </c>
      <c r="M1029" s="28" t="n">
        <v>7.209</v>
      </c>
      <c r="N1029" s="28" t="n">
        <v>5.25</v>
      </c>
      <c r="O1029" s="28" t="n">
        <v>5.4985</v>
      </c>
      <c r="Q1029" s="28" t="n">
        <v>0</v>
      </c>
      <c r="R1029" s="28" t="n">
        <v>0</v>
      </c>
      <c r="S1029" s="28" t="n">
        <v>0</v>
      </c>
      <c r="T1029" s="28" t="n">
        <v>0</v>
      </c>
      <c r="U1029" s="28" t="n">
        <v>0</v>
      </c>
      <c r="V1029" s="28" t="n">
        <v>0</v>
      </c>
      <c r="W1029" s="28" t="n">
        <v>0</v>
      </c>
      <c r="X1029" s="28" t="n">
        <v>0</v>
      </c>
      <c r="Y1029" s="28" t="n">
        <v>0</v>
      </c>
      <c r="Z1029" s="28" t="n">
        <v>0</v>
      </c>
      <c r="AA1029" s="28" t="n">
        <v>0</v>
      </c>
      <c r="AB1029" s="28" t="n">
        <v>0</v>
      </c>
      <c r="AC1029" s="28" t="n">
        <v>0</v>
      </c>
      <c r="AD1029" s="28" t="n">
        <v>0</v>
      </c>
    </row>
    <row r="1030" customFormat="false" ht="12.75" hidden="false" customHeight="false" outlineLevel="0" collapsed="false">
      <c r="A1030" s="56" t="n">
        <v>36789</v>
      </c>
      <c r="B1030" s="28" t="n">
        <v>5.3218</v>
      </c>
      <c r="C1030" s="28" t="n">
        <v>5.002</v>
      </c>
      <c r="D1030" s="28" t="n">
        <v>5.4918</v>
      </c>
      <c r="E1030" s="28" t="n">
        <v>5.1628</v>
      </c>
      <c r="F1030" s="28" t="n">
        <v>5.0053</v>
      </c>
      <c r="G1030" s="28" t="n">
        <v>4.9383</v>
      </c>
      <c r="H1030" s="28" t="n">
        <v>5.1893</v>
      </c>
      <c r="I1030" s="28" t="n">
        <v>5.2763</v>
      </c>
      <c r="J1030" s="28" t="n">
        <v>5.5048</v>
      </c>
      <c r="K1030" s="28" t="n">
        <v>5.5118</v>
      </c>
      <c r="L1030" s="28" t="n">
        <v>5.7018</v>
      </c>
      <c r="M1030" s="28" t="n">
        <v>7.1318</v>
      </c>
      <c r="N1030" s="28" t="n">
        <v>5.2228</v>
      </c>
      <c r="O1030" s="28" t="n">
        <v>5.4858</v>
      </c>
      <c r="Q1030" s="28" t="n">
        <v>0</v>
      </c>
      <c r="R1030" s="28" t="n">
        <v>0</v>
      </c>
      <c r="S1030" s="28" t="n">
        <v>0</v>
      </c>
      <c r="T1030" s="28" t="n">
        <v>0</v>
      </c>
      <c r="U1030" s="28" t="n">
        <v>0</v>
      </c>
      <c r="V1030" s="28" t="n">
        <v>0</v>
      </c>
      <c r="W1030" s="28" t="n">
        <v>0</v>
      </c>
      <c r="X1030" s="28" t="n">
        <v>0</v>
      </c>
      <c r="Y1030" s="28" t="n">
        <v>0</v>
      </c>
      <c r="Z1030" s="28" t="n">
        <v>0</v>
      </c>
      <c r="AA1030" s="28" t="n">
        <v>0</v>
      </c>
      <c r="AB1030" s="28" t="n">
        <v>0</v>
      </c>
      <c r="AC1030" s="28" t="n">
        <v>0</v>
      </c>
      <c r="AD1030" s="28" t="n">
        <v>0</v>
      </c>
    </row>
    <row r="1031" customFormat="false" ht="12.75" hidden="false" customHeight="false" outlineLevel="0" collapsed="false">
      <c r="A1031" s="56" t="n">
        <v>36790</v>
      </c>
      <c r="B1031" s="28" t="n">
        <v>5.303</v>
      </c>
      <c r="C1031" s="28" t="n">
        <v>4.9694</v>
      </c>
      <c r="D1031" s="28" t="n">
        <v>5.4705</v>
      </c>
      <c r="E1031" s="28" t="n">
        <v>5.144</v>
      </c>
      <c r="F1031" s="28" t="n">
        <v>4.923</v>
      </c>
      <c r="G1031" s="28" t="n">
        <v>4.853</v>
      </c>
      <c r="H1031" s="28" t="n">
        <v>5.168</v>
      </c>
      <c r="I1031" s="28" t="n">
        <v>5.2575</v>
      </c>
      <c r="J1031" s="28" t="n">
        <v>5.4415</v>
      </c>
      <c r="K1031" s="28" t="n">
        <v>5.493</v>
      </c>
      <c r="L1031" s="28" t="n">
        <v>5.683</v>
      </c>
      <c r="M1031" s="28" t="n">
        <v>7.093</v>
      </c>
      <c r="N1031" s="28" t="n">
        <v>5.199</v>
      </c>
      <c r="O1031" s="28" t="n">
        <v>5.447</v>
      </c>
      <c r="Q1031" s="28" t="n">
        <v>0</v>
      </c>
      <c r="R1031" s="28" t="n">
        <v>0</v>
      </c>
      <c r="S1031" s="28" t="n">
        <v>0</v>
      </c>
      <c r="T1031" s="28" t="n">
        <v>0</v>
      </c>
      <c r="U1031" s="28" t="n">
        <v>0</v>
      </c>
      <c r="V1031" s="28" t="n">
        <v>0</v>
      </c>
      <c r="W1031" s="28" t="n">
        <v>0</v>
      </c>
      <c r="X1031" s="28" t="n">
        <v>0</v>
      </c>
      <c r="Y1031" s="28" t="n">
        <v>0</v>
      </c>
      <c r="Z1031" s="28" t="n">
        <v>0</v>
      </c>
      <c r="AA1031" s="28" t="n">
        <v>0</v>
      </c>
      <c r="AB1031" s="28" t="n">
        <v>0</v>
      </c>
      <c r="AC1031" s="28" t="n">
        <v>0</v>
      </c>
      <c r="AD1031" s="28" t="n">
        <v>0</v>
      </c>
    </row>
    <row r="1032" customFormat="false" ht="12.75" hidden="false" customHeight="false" outlineLevel="0" collapsed="false">
      <c r="A1032" s="56" t="n">
        <v>36791</v>
      </c>
      <c r="B1032" s="28" t="n">
        <v>5.1878</v>
      </c>
      <c r="C1032" s="28" t="n">
        <v>4.8698</v>
      </c>
      <c r="D1032" s="28" t="n">
        <v>5.3503</v>
      </c>
      <c r="E1032" s="28" t="n">
        <v>5.0288</v>
      </c>
      <c r="F1032" s="28" t="n">
        <v>4.8393</v>
      </c>
      <c r="G1032" s="28" t="n">
        <v>4.7508</v>
      </c>
      <c r="H1032" s="28" t="n">
        <v>5.0578</v>
      </c>
      <c r="I1032" s="28" t="n">
        <v>5.1423</v>
      </c>
      <c r="J1032" s="28" t="n">
        <v>5.3283</v>
      </c>
      <c r="K1032" s="28" t="n">
        <v>5.3778</v>
      </c>
      <c r="L1032" s="28" t="n">
        <v>5.5478</v>
      </c>
      <c r="M1032" s="28" t="n">
        <v>6.9278</v>
      </c>
      <c r="N1032" s="28" t="n">
        <v>5.0888</v>
      </c>
      <c r="O1032" s="28" t="n">
        <v>5.3318</v>
      </c>
      <c r="Q1032" s="28" t="n">
        <v>0</v>
      </c>
      <c r="R1032" s="28" t="n">
        <v>0</v>
      </c>
      <c r="S1032" s="28" t="n">
        <v>0</v>
      </c>
      <c r="T1032" s="28" t="n">
        <v>0</v>
      </c>
      <c r="U1032" s="28" t="n">
        <v>0</v>
      </c>
      <c r="V1032" s="28" t="n">
        <v>0</v>
      </c>
      <c r="W1032" s="28" t="n">
        <v>0</v>
      </c>
      <c r="X1032" s="28" t="n">
        <v>0</v>
      </c>
      <c r="Y1032" s="28" t="n">
        <v>0</v>
      </c>
      <c r="Z1032" s="28" t="n">
        <v>0</v>
      </c>
      <c r="AA1032" s="28" t="n">
        <v>0</v>
      </c>
      <c r="AB1032" s="28" t="n">
        <v>0</v>
      </c>
      <c r="AC1032" s="28" t="n">
        <v>0</v>
      </c>
      <c r="AD1032" s="28" t="n">
        <v>0</v>
      </c>
    </row>
    <row r="1033" customFormat="false" ht="12.75" hidden="false" customHeight="false" outlineLevel="0" collapsed="false">
      <c r="A1033" s="56" t="n">
        <v>36794</v>
      </c>
      <c r="B1033" s="28" t="n">
        <v>5.3214</v>
      </c>
      <c r="C1033" s="28" t="n">
        <v>4.9942</v>
      </c>
      <c r="D1033" s="28" t="n">
        <v>5.4864</v>
      </c>
      <c r="E1033" s="28" t="n">
        <v>5.1599</v>
      </c>
      <c r="F1033" s="28" t="n">
        <v>4.9699</v>
      </c>
      <c r="G1033" s="28" t="n">
        <v>4.8734</v>
      </c>
      <c r="H1033" s="28" t="n">
        <v>5.1889</v>
      </c>
      <c r="I1033" s="28" t="n">
        <v>5.2759</v>
      </c>
      <c r="J1033" s="28" t="n">
        <v>5.4879</v>
      </c>
      <c r="K1033" s="28" t="n">
        <v>5.5004</v>
      </c>
      <c r="L1033" s="28" t="n">
        <v>5.6714</v>
      </c>
      <c r="M1033" s="28" t="n">
        <v>7.0314</v>
      </c>
      <c r="N1033" s="28" t="n">
        <v>5.2199</v>
      </c>
      <c r="O1033" s="28" t="n">
        <v>5.4754</v>
      </c>
      <c r="Q1033" s="28" t="n">
        <v>0</v>
      </c>
      <c r="R1033" s="28" t="n">
        <v>0</v>
      </c>
      <c r="S1033" s="28" t="n">
        <v>0</v>
      </c>
      <c r="T1033" s="28" t="n">
        <v>0</v>
      </c>
      <c r="U1033" s="28" t="n">
        <v>0</v>
      </c>
      <c r="V1033" s="28" t="n">
        <v>0</v>
      </c>
      <c r="W1033" s="28" t="n">
        <v>0</v>
      </c>
      <c r="X1033" s="28" t="n">
        <v>0</v>
      </c>
      <c r="Y1033" s="28" t="n">
        <v>0</v>
      </c>
      <c r="Z1033" s="28" t="n">
        <v>0</v>
      </c>
      <c r="AA1033" s="28" t="n">
        <v>0</v>
      </c>
      <c r="AB1033" s="28" t="n">
        <v>0</v>
      </c>
      <c r="AC1033" s="28" t="n">
        <v>0</v>
      </c>
      <c r="AD1033" s="28" t="n">
        <v>0</v>
      </c>
    </row>
    <row r="1034" customFormat="false" ht="12.75" hidden="false" customHeight="false" outlineLevel="0" collapsed="false">
      <c r="A1034" s="56" t="n">
        <v>36795</v>
      </c>
      <c r="B1034" s="28" t="n">
        <v>5.358</v>
      </c>
      <c r="C1034" s="28" t="n">
        <v>5.03904</v>
      </c>
      <c r="D1034" s="28" t="n">
        <v>5.5155</v>
      </c>
      <c r="E1034" s="28" t="n">
        <v>5.1965</v>
      </c>
      <c r="F1034" s="28" t="n">
        <v>5.012</v>
      </c>
      <c r="G1034" s="28" t="n">
        <v>4.924</v>
      </c>
      <c r="H1034" s="28" t="n">
        <v>5.2255</v>
      </c>
      <c r="I1034" s="28" t="n">
        <v>5.3125</v>
      </c>
      <c r="J1034" s="28" t="n">
        <v>5.547</v>
      </c>
      <c r="K1034" s="28" t="n">
        <v>5.538</v>
      </c>
      <c r="L1034" s="28" t="n">
        <v>5.708</v>
      </c>
      <c r="M1034" s="28" t="n">
        <v>7.068</v>
      </c>
      <c r="N1034" s="28" t="n">
        <v>5.2565</v>
      </c>
      <c r="O1034" s="28" t="n">
        <v>5.512</v>
      </c>
      <c r="Q1034" s="28" t="n">
        <v>0</v>
      </c>
      <c r="R1034" s="28" t="n">
        <v>0</v>
      </c>
      <c r="S1034" s="28" t="n">
        <v>0</v>
      </c>
      <c r="T1034" s="28" t="n">
        <v>0</v>
      </c>
      <c r="U1034" s="28" t="n">
        <v>0</v>
      </c>
      <c r="V1034" s="28" t="n">
        <v>0</v>
      </c>
      <c r="W1034" s="28" t="n">
        <v>0</v>
      </c>
      <c r="X1034" s="28" t="n">
        <v>0</v>
      </c>
      <c r="Y1034" s="28" t="n">
        <v>0</v>
      </c>
      <c r="Z1034" s="28" t="n">
        <v>0</v>
      </c>
      <c r="AA1034" s="28" t="n">
        <v>0</v>
      </c>
      <c r="AB1034" s="28" t="n">
        <v>0</v>
      </c>
      <c r="AC1034" s="28" t="n">
        <v>0</v>
      </c>
      <c r="AD1034" s="28" t="n">
        <v>0</v>
      </c>
    </row>
    <row r="1035" customFormat="false" ht="12.75" hidden="false" customHeight="false" outlineLevel="0" collapsed="false">
      <c r="A1035" s="56" t="n">
        <v>36796</v>
      </c>
      <c r="B1035" s="28" t="n">
        <v>5.3552</v>
      </c>
      <c r="C1035" s="28" t="n">
        <v>5.03578</v>
      </c>
      <c r="D1035" s="28" t="n">
        <v>5.5152</v>
      </c>
      <c r="E1035" s="28" t="n">
        <v>5.1937</v>
      </c>
      <c r="F1035" s="28" t="n">
        <v>5.0252</v>
      </c>
      <c r="G1035" s="28" t="n">
        <v>4.9492</v>
      </c>
      <c r="H1035" s="28" t="n">
        <v>5.2227</v>
      </c>
      <c r="I1035" s="28" t="n">
        <v>5.3072</v>
      </c>
      <c r="J1035" s="28" t="n">
        <v>5.6087</v>
      </c>
      <c r="K1035" s="28" t="n">
        <v>5.5732</v>
      </c>
      <c r="L1035" s="28" t="n">
        <v>5.6852</v>
      </c>
      <c r="M1035" s="28" t="n">
        <v>7.0152</v>
      </c>
      <c r="N1035" s="28" t="n">
        <v>5.2537</v>
      </c>
      <c r="O1035" s="28" t="n">
        <v>5.5842</v>
      </c>
      <c r="Q1035" s="28" t="n">
        <v>0</v>
      </c>
      <c r="R1035" s="28" t="n">
        <v>0</v>
      </c>
      <c r="S1035" s="28" t="n">
        <v>0</v>
      </c>
      <c r="T1035" s="28" t="n">
        <v>0</v>
      </c>
      <c r="U1035" s="28" t="n">
        <v>0</v>
      </c>
      <c r="V1035" s="28" t="n">
        <v>0</v>
      </c>
      <c r="W1035" s="28" t="n">
        <v>0</v>
      </c>
      <c r="X1035" s="28" t="n">
        <v>0</v>
      </c>
      <c r="Y1035" s="28" t="n">
        <v>0</v>
      </c>
      <c r="Z1035" s="28" t="n">
        <v>0</v>
      </c>
      <c r="AA1035" s="28" t="n">
        <v>0</v>
      </c>
      <c r="AB1035" s="28" t="n">
        <v>0</v>
      </c>
      <c r="AC1035" s="28" t="n">
        <v>0</v>
      </c>
      <c r="AD1035" s="28" t="n">
        <v>0</v>
      </c>
    </row>
    <row r="1036" customFormat="false" ht="12.75" hidden="false" customHeight="false" outlineLevel="0" collapsed="false">
      <c r="A1036" s="56" t="n">
        <v>36797</v>
      </c>
      <c r="B1036" s="28" t="n">
        <v>5.055</v>
      </c>
      <c r="C1036" s="28" t="n">
        <v>4.75054</v>
      </c>
      <c r="D1036" s="28" t="n">
        <v>5.21</v>
      </c>
      <c r="E1036" s="28" t="n">
        <v>4.9035</v>
      </c>
      <c r="F1036" s="28" t="n">
        <v>4.7485</v>
      </c>
      <c r="G1036" s="28" t="n">
        <v>4.6625</v>
      </c>
      <c r="H1036" s="28" t="n">
        <v>4.925</v>
      </c>
      <c r="I1036" s="28" t="n">
        <v>5.007</v>
      </c>
      <c r="J1036" s="28" t="n">
        <v>5.3565</v>
      </c>
      <c r="K1036" s="28" t="n">
        <v>5.296</v>
      </c>
      <c r="L1036" s="28" t="n">
        <v>5.385</v>
      </c>
      <c r="M1036" s="28" t="n">
        <v>6.645</v>
      </c>
      <c r="N1036" s="28" t="n">
        <v>4.9535</v>
      </c>
      <c r="O1036" s="28" t="n">
        <v>5.304</v>
      </c>
      <c r="Q1036" s="28" t="n">
        <v>0</v>
      </c>
      <c r="R1036" s="28" t="n">
        <v>0</v>
      </c>
      <c r="S1036" s="28" t="n">
        <v>0</v>
      </c>
      <c r="T1036" s="28" t="n">
        <v>0</v>
      </c>
      <c r="U1036" s="28" t="n">
        <v>0</v>
      </c>
      <c r="V1036" s="28" t="n">
        <v>0</v>
      </c>
      <c r="W1036" s="28" t="n">
        <v>0</v>
      </c>
      <c r="X1036" s="28" t="n">
        <v>0</v>
      </c>
      <c r="Y1036" s="28" t="n">
        <v>0</v>
      </c>
      <c r="Z1036" s="28" t="n">
        <v>0</v>
      </c>
      <c r="AA1036" s="28" t="n">
        <v>0</v>
      </c>
      <c r="AB1036" s="28" t="n">
        <v>0</v>
      </c>
      <c r="AC1036" s="28" t="n">
        <v>0</v>
      </c>
      <c r="AD1036" s="28" t="n">
        <v>0</v>
      </c>
    </row>
    <row r="1037" customFormat="false" ht="12.75" hidden="false" customHeight="false" outlineLevel="0" collapsed="false">
      <c r="A1037" s="56" t="n">
        <v>36798</v>
      </c>
      <c r="B1037" s="28" t="n">
        <v>5.1054</v>
      </c>
      <c r="C1037" s="28" t="n">
        <v>4.79174</v>
      </c>
      <c r="D1037" s="28" t="n">
        <v>5.2604</v>
      </c>
      <c r="E1037" s="28" t="n">
        <v>4.9664</v>
      </c>
      <c r="F1037" s="28" t="n">
        <v>4.8524</v>
      </c>
      <c r="G1037" s="28" t="n">
        <v>4.7479</v>
      </c>
      <c r="H1037" s="28" t="n">
        <v>4.9754</v>
      </c>
      <c r="I1037" s="28" t="n">
        <v>5.0579</v>
      </c>
      <c r="J1037" s="28" t="n">
        <v>5.3609</v>
      </c>
      <c r="K1037" s="28" t="n">
        <v>5.3254</v>
      </c>
      <c r="L1037" s="28" t="n">
        <v>5.4354</v>
      </c>
      <c r="M1037" s="28" t="n">
        <v>6.6954</v>
      </c>
      <c r="N1037" s="28" t="n">
        <v>5.0114</v>
      </c>
      <c r="O1037" s="28" t="n">
        <v>5.3544</v>
      </c>
      <c r="Q1037" s="28" t="n">
        <v>0</v>
      </c>
      <c r="R1037" s="28" t="n">
        <v>0</v>
      </c>
      <c r="S1037" s="28" t="n">
        <v>0</v>
      </c>
      <c r="T1037" s="28" t="n">
        <v>0</v>
      </c>
      <c r="U1037" s="28" t="n">
        <v>0</v>
      </c>
      <c r="V1037" s="28" t="n">
        <v>0</v>
      </c>
      <c r="W1037" s="28" t="n">
        <v>0</v>
      </c>
      <c r="X1037" s="28" t="n">
        <v>0</v>
      </c>
      <c r="Y1037" s="28" t="n">
        <v>0</v>
      </c>
      <c r="Z1037" s="28" t="n">
        <v>0</v>
      </c>
      <c r="AA1037" s="28" t="n">
        <v>0</v>
      </c>
      <c r="AB1037" s="28" t="n">
        <v>0</v>
      </c>
      <c r="AC1037" s="28" t="n">
        <v>0</v>
      </c>
      <c r="AD1037" s="28" t="n">
        <v>0</v>
      </c>
    </row>
    <row r="1038" customFormat="false" ht="12.75" hidden="false" customHeight="false" outlineLevel="0" collapsed="false">
      <c r="A1038" s="56" t="n">
        <v>36801</v>
      </c>
      <c r="B1038" s="28" t="n">
        <v>5.2504</v>
      </c>
      <c r="C1038" s="28" t="n">
        <v>4.91036</v>
      </c>
      <c r="D1038" s="28" t="n">
        <v>5.4054</v>
      </c>
      <c r="E1038" s="28" t="n">
        <v>5.1089</v>
      </c>
      <c r="F1038" s="28" t="n">
        <v>4.9864</v>
      </c>
      <c r="G1038" s="28" t="n">
        <v>4.8654</v>
      </c>
      <c r="H1038" s="28" t="n">
        <v>5.1204</v>
      </c>
      <c r="I1038" s="28" t="n">
        <v>5.2054</v>
      </c>
      <c r="J1038" s="28" t="n">
        <v>5.5479</v>
      </c>
      <c r="K1038" s="28" t="n">
        <v>5.4544</v>
      </c>
      <c r="L1038" s="28" t="n">
        <v>5.5904</v>
      </c>
      <c r="M1038" s="28" t="n">
        <v>6.8504</v>
      </c>
      <c r="N1038" s="28" t="n">
        <v>5.1564</v>
      </c>
      <c r="O1038" s="28" t="n">
        <v>5.4994</v>
      </c>
      <c r="Q1038" s="28" t="n">
        <v>0</v>
      </c>
      <c r="R1038" s="28" t="n">
        <v>0</v>
      </c>
      <c r="S1038" s="28" t="n">
        <v>0</v>
      </c>
      <c r="T1038" s="28" t="n">
        <v>0</v>
      </c>
      <c r="U1038" s="28" t="n">
        <v>0</v>
      </c>
      <c r="V1038" s="28" t="n">
        <v>0</v>
      </c>
      <c r="W1038" s="28" t="n">
        <v>0</v>
      </c>
      <c r="X1038" s="28" t="n">
        <v>0</v>
      </c>
      <c r="Y1038" s="28" t="n">
        <v>0</v>
      </c>
      <c r="Z1038" s="28" t="n">
        <v>0</v>
      </c>
      <c r="AA1038" s="28" t="n">
        <v>0</v>
      </c>
      <c r="AB1038" s="28" t="n">
        <v>0</v>
      </c>
      <c r="AC1038" s="28" t="n">
        <v>0</v>
      </c>
      <c r="AD1038" s="28" t="n">
        <v>0</v>
      </c>
    </row>
    <row r="1039" customFormat="false" ht="12.75" hidden="false" customHeight="false" outlineLevel="0" collapsed="false">
      <c r="A1039" s="56" t="n">
        <v>36802</v>
      </c>
      <c r="B1039" s="28" t="n">
        <v>5.249</v>
      </c>
      <c r="C1039" s="28" t="n">
        <v>4.90248</v>
      </c>
      <c r="D1039" s="28" t="n">
        <v>5.4065</v>
      </c>
      <c r="E1039" s="28" t="n">
        <v>5.1125</v>
      </c>
      <c r="F1039" s="28" t="n">
        <v>4.9905</v>
      </c>
      <c r="G1039" s="28" t="n">
        <v>4.848</v>
      </c>
      <c r="H1039" s="28" t="n">
        <v>5.119</v>
      </c>
      <c r="I1039" s="28" t="n">
        <v>5.205</v>
      </c>
      <c r="J1039" s="28" t="n">
        <v>5.5195</v>
      </c>
      <c r="K1039" s="28" t="n">
        <v>5.469</v>
      </c>
      <c r="L1039" s="28" t="n">
        <v>5.5855</v>
      </c>
      <c r="M1039" s="28" t="n">
        <v>6.848</v>
      </c>
      <c r="N1039" s="28" t="n">
        <v>5.16</v>
      </c>
      <c r="O1039" s="28" t="n">
        <v>5.498</v>
      </c>
      <c r="Q1039" s="28" t="n">
        <v>0</v>
      </c>
      <c r="R1039" s="28" t="n">
        <v>0</v>
      </c>
      <c r="S1039" s="28" t="n">
        <v>0</v>
      </c>
      <c r="T1039" s="28" t="n">
        <v>0</v>
      </c>
      <c r="U1039" s="28" t="n">
        <v>0</v>
      </c>
      <c r="V1039" s="28" t="n">
        <v>0</v>
      </c>
      <c r="W1039" s="28" t="n">
        <v>0</v>
      </c>
      <c r="X1039" s="28" t="n">
        <v>0</v>
      </c>
      <c r="Y1039" s="28" t="n">
        <v>0</v>
      </c>
      <c r="Z1039" s="28" t="n">
        <v>0</v>
      </c>
      <c r="AA1039" s="28" t="n">
        <v>0</v>
      </c>
      <c r="AB1039" s="28" t="n">
        <v>0</v>
      </c>
      <c r="AC1039" s="28" t="n">
        <v>0</v>
      </c>
      <c r="AD1039" s="28" t="n">
        <v>0</v>
      </c>
    </row>
    <row r="1040" customFormat="false" ht="12.75" hidden="false" customHeight="false" outlineLevel="0" collapsed="false">
      <c r="A1040" s="56" t="n">
        <v>36803</v>
      </c>
      <c r="B1040" s="28" t="n">
        <v>5.206</v>
      </c>
      <c r="C1040" s="28" t="n">
        <v>4.85948</v>
      </c>
      <c r="D1040" s="28" t="n">
        <v>4.85948</v>
      </c>
      <c r="E1040" s="28" t="n">
        <v>4.85948</v>
      </c>
      <c r="F1040" s="28" t="n">
        <v>4.85948</v>
      </c>
      <c r="G1040" s="28" t="n">
        <v>4.85948</v>
      </c>
      <c r="H1040" s="28" t="n">
        <v>4.85948</v>
      </c>
      <c r="I1040" s="28" t="n">
        <v>4.85948</v>
      </c>
      <c r="J1040" s="28" t="n">
        <v>4.85948</v>
      </c>
      <c r="K1040" s="28" t="n">
        <v>4.85948</v>
      </c>
      <c r="L1040" s="28" t="n">
        <v>4.85948</v>
      </c>
      <c r="M1040" s="28" t="n">
        <v>4.85948</v>
      </c>
      <c r="N1040" s="28" t="n">
        <v>4.85948</v>
      </c>
      <c r="O1040" s="28" t="n">
        <v>4.85948</v>
      </c>
      <c r="Q1040" s="28" t="n">
        <f aca="false">VLOOKUP(Q$7,PLOOK,R$2,FALSE())</f>
        <v>0</v>
      </c>
      <c r="R1040" s="28" t="n">
        <f aca="false">VLOOKUP(R$7,PLOOK,R$2,FALSE())+Q1040</f>
        <v>0</v>
      </c>
      <c r="S1040" s="28" t="n">
        <f aca="false">VLOOKUP(S$7,PLOOK,R$2,FALSE())+Q1040</f>
        <v>0</v>
      </c>
      <c r="T1040" s="28" t="n">
        <f aca="false">VLOOKUP(T$7,PLOOK,R$2,FALSE())+Q1040</f>
        <v>0</v>
      </c>
      <c r="U1040" s="28" t="n">
        <f aca="false">VLOOKUP(U$7,PLOOK,R$2,FALSE())+Q1040</f>
        <v>0</v>
      </c>
      <c r="V1040" s="28" t="n">
        <f aca="false">VLOOKUP(V$7,PLOOK,R$2,FALSE())+Q1040</f>
        <v>0</v>
      </c>
      <c r="W1040" s="28" t="n">
        <f aca="false">VLOOKUP(W$7,PLOOK,R$2,FALSE())+Q1040</f>
        <v>0</v>
      </c>
      <c r="X1040" s="28" t="n">
        <f aca="false">VLOOKUP(X$7,PLOOK,R$2,FALSE())+Q1040</f>
        <v>0</v>
      </c>
      <c r="Y1040" s="28" t="n">
        <f aca="false">VLOOKUP(Y$7,PLOOK,R$2,FALSE())+Q1040</f>
        <v>0</v>
      </c>
      <c r="Z1040" s="28" t="n">
        <f aca="false">VLOOKUP(Z$7,PLOOK,R$2,FALSE())+Q1040</f>
        <v>0</v>
      </c>
      <c r="AA1040" s="28" t="n">
        <f aca="false">VLOOKUP(AA$7,PLOOK,R$2,FALSE())+Q1040</f>
        <v>0</v>
      </c>
      <c r="AB1040" s="28" t="n">
        <f aca="false">VLOOKUP(AB$7,PLOOK,R$2,FALSE())+Q1040</f>
        <v>0</v>
      </c>
      <c r="AC1040" s="28" t="n">
        <f aca="false">VLOOKUP(AC$7,PLOOK,R$2,FALSE())+Q1040</f>
        <v>0</v>
      </c>
      <c r="AD1040" s="28" t="n">
        <f aca="false">VLOOKUP(AD$7,PLOOK,R$2,FALSE())+Q1040</f>
        <v>0</v>
      </c>
    </row>
    <row r="1041" customFormat="false" ht="12.75" hidden="false" customHeight="false" outlineLevel="0" collapsed="false">
      <c r="A1041" s="56" t="n">
        <v>36804</v>
      </c>
      <c r="B1041" s="28" t="n">
        <v>5.076</v>
      </c>
      <c r="C1041" s="28" t="n">
        <v>4.73462</v>
      </c>
      <c r="D1041" s="28" t="n">
        <v>5.222</v>
      </c>
      <c r="E1041" s="28" t="n">
        <v>4.9445</v>
      </c>
      <c r="F1041" s="28" t="n">
        <v>4.812</v>
      </c>
      <c r="G1041" s="28" t="n">
        <v>4.6835</v>
      </c>
      <c r="H1041" s="28" t="n">
        <v>4.946</v>
      </c>
      <c r="I1041" s="28" t="n">
        <v>5.0355</v>
      </c>
      <c r="J1041" s="28" t="n">
        <v>5.341</v>
      </c>
      <c r="K1041" s="28" t="n">
        <v>5.276</v>
      </c>
      <c r="L1041" s="28" t="n">
        <v>5.395</v>
      </c>
      <c r="M1041" s="28" t="n">
        <v>6.64</v>
      </c>
      <c r="N1041" s="28" t="n">
        <v>4.9895</v>
      </c>
      <c r="O1041" s="28" t="n">
        <v>5.325</v>
      </c>
      <c r="Q1041" s="28" t="n">
        <v>0</v>
      </c>
      <c r="R1041" s="28" t="n">
        <v>0</v>
      </c>
      <c r="S1041" s="28" t="n">
        <v>0</v>
      </c>
      <c r="T1041" s="28" t="n">
        <v>0</v>
      </c>
      <c r="U1041" s="28" t="n">
        <v>0</v>
      </c>
      <c r="V1041" s="28" t="n">
        <v>0</v>
      </c>
      <c r="W1041" s="28" t="n">
        <v>0</v>
      </c>
      <c r="X1041" s="28" t="n">
        <v>0</v>
      </c>
      <c r="Y1041" s="28" t="n">
        <v>0</v>
      </c>
      <c r="Z1041" s="28" t="n">
        <v>0</v>
      </c>
      <c r="AA1041" s="28" t="n">
        <v>0</v>
      </c>
      <c r="AB1041" s="28" t="n">
        <v>0</v>
      </c>
      <c r="AC1041" s="28" t="n">
        <v>0</v>
      </c>
      <c r="AD1041" s="28" t="n">
        <v>0</v>
      </c>
    </row>
    <row r="1042" customFormat="false" ht="12.75" hidden="false" customHeight="false" outlineLevel="0" collapsed="false">
      <c r="A1042" s="56" t="n">
        <v>36805</v>
      </c>
      <c r="B1042" s="28" t="n">
        <v>4.949</v>
      </c>
      <c r="C1042" s="28" t="n">
        <v>4.59494242080801</v>
      </c>
      <c r="D1042" s="28" t="n">
        <v>5.092</v>
      </c>
      <c r="E1042" s="28" t="n">
        <v>4.8105</v>
      </c>
      <c r="F1042" s="28" t="n">
        <v>4.6595</v>
      </c>
      <c r="G1042" s="28" t="n">
        <v>4.534</v>
      </c>
      <c r="H1042" s="28" t="n">
        <v>4.834</v>
      </c>
      <c r="I1042" s="28" t="n">
        <v>4.906</v>
      </c>
      <c r="J1042" s="28" t="n">
        <v>5.206</v>
      </c>
      <c r="K1042" s="28" t="n">
        <v>5.161</v>
      </c>
      <c r="L1042" s="28" t="n">
        <v>5.258</v>
      </c>
      <c r="M1042" s="28" t="n">
        <v>6.489</v>
      </c>
      <c r="N1042" s="28" t="n">
        <v>4.8625</v>
      </c>
      <c r="O1042" s="28" t="n">
        <v>5.198</v>
      </c>
      <c r="Q1042" s="28" t="n">
        <v>0</v>
      </c>
      <c r="R1042" s="28" t="n">
        <v>0</v>
      </c>
      <c r="S1042" s="28" t="n">
        <v>0</v>
      </c>
      <c r="T1042" s="28" t="n">
        <v>0</v>
      </c>
      <c r="U1042" s="28" t="n">
        <v>0</v>
      </c>
      <c r="V1042" s="28" t="n">
        <v>0</v>
      </c>
      <c r="W1042" s="28" t="n">
        <v>0</v>
      </c>
      <c r="X1042" s="28" t="n">
        <v>0</v>
      </c>
      <c r="Y1042" s="28" t="n">
        <v>0</v>
      </c>
      <c r="Z1042" s="28" t="n">
        <v>0</v>
      </c>
      <c r="AA1042" s="28" t="n">
        <v>0</v>
      </c>
      <c r="AB1042" s="28" t="n">
        <v>0</v>
      </c>
      <c r="AC1042" s="28" t="n">
        <v>0</v>
      </c>
      <c r="AD1042" s="28" t="n">
        <v>0</v>
      </c>
    </row>
    <row r="1043" customFormat="false" ht="12.75" hidden="false" customHeight="false" outlineLevel="0" collapsed="false">
      <c r="A1043" s="56" t="n">
        <v>36808</v>
      </c>
      <c r="B1043" s="28" t="n">
        <v>5.0786</v>
      </c>
      <c r="C1043" s="28" t="n">
        <v>4.7207874050523</v>
      </c>
      <c r="D1043" s="28" t="n">
        <v>5.2236</v>
      </c>
      <c r="E1043" s="28" t="n">
        <v>4.9386</v>
      </c>
      <c r="F1043" s="28" t="n">
        <v>4.7831</v>
      </c>
      <c r="G1043" s="28" t="n">
        <v>4.6641</v>
      </c>
      <c r="H1043" s="28" t="n">
        <v>4.9636</v>
      </c>
      <c r="I1043" s="28" t="n">
        <v>5.0361</v>
      </c>
      <c r="J1043" s="28" t="n">
        <v>5.3156</v>
      </c>
      <c r="K1043" s="28" t="n">
        <v>5.2946</v>
      </c>
      <c r="L1043" s="28" t="n">
        <v>5.3876</v>
      </c>
      <c r="M1043" s="28" t="n">
        <v>6.6186</v>
      </c>
      <c r="N1043" s="28" t="n">
        <v>4.9921</v>
      </c>
      <c r="O1043" s="28" t="n">
        <v>5.3276</v>
      </c>
      <c r="Q1043" s="28" t="n">
        <v>0</v>
      </c>
      <c r="R1043" s="28" t="n">
        <v>0</v>
      </c>
      <c r="S1043" s="28" t="n">
        <v>0</v>
      </c>
      <c r="T1043" s="28" t="n">
        <v>0</v>
      </c>
      <c r="U1043" s="28" t="n">
        <v>0</v>
      </c>
      <c r="V1043" s="28" t="n">
        <v>0</v>
      </c>
      <c r="W1043" s="28" t="n">
        <v>0</v>
      </c>
      <c r="X1043" s="28" t="n">
        <v>0</v>
      </c>
      <c r="Y1043" s="28" t="n">
        <v>0</v>
      </c>
      <c r="Z1043" s="28" t="n">
        <v>0</v>
      </c>
      <c r="AA1043" s="28" t="n">
        <v>0</v>
      </c>
      <c r="AB1043" s="28" t="n">
        <v>0</v>
      </c>
      <c r="AC1043" s="28" t="n">
        <v>0</v>
      </c>
      <c r="AD1043" s="28" t="n">
        <v>0</v>
      </c>
    </row>
    <row r="1044" customFormat="false" ht="12.75" hidden="false" customHeight="false" outlineLevel="0" collapsed="false">
      <c r="A1044" s="56" t="n">
        <v>36809</v>
      </c>
      <c r="B1044" s="28" t="n">
        <v>5.0692</v>
      </c>
      <c r="C1044" s="28" t="n">
        <v>4.71058307052513</v>
      </c>
      <c r="D1044" s="28" t="n">
        <v>5.2142</v>
      </c>
      <c r="E1044" s="28" t="n">
        <v>4.9312</v>
      </c>
      <c r="F1044" s="28" t="n">
        <v>4.7702</v>
      </c>
      <c r="G1044" s="28" t="n">
        <v>4.6647</v>
      </c>
      <c r="H1044" s="28" t="n">
        <v>4.9542</v>
      </c>
      <c r="I1044" s="28" t="n">
        <v>5.0292</v>
      </c>
      <c r="J1044" s="28" t="n">
        <v>5.2532</v>
      </c>
      <c r="K1044" s="28" t="n">
        <v>5.2342</v>
      </c>
      <c r="L1044" s="28" t="n">
        <v>5.3722</v>
      </c>
      <c r="M1044" s="28" t="n">
        <v>6.5852</v>
      </c>
      <c r="N1044" s="28" t="n">
        <v>4.9802</v>
      </c>
      <c r="O1044" s="28" t="n">
        <v>5.2647</v>
      </c>
      <c r="Q1044" s="28" t="n">
        <v>0</v>
      </c>
      <c r="R1044" s="28" t="n">
        <v>0</v>
      </c>
      <c r="S1044" s="28" t="n">
        <v>0</v>
      </c>
      <c r="T1044" s="28" t="n">
        <v>0</v>
      </c>
      <c r="U1044" s="28" t="n">
        <v>0</v>
      </c>
      <c r="V1044" s="28" t="n">
        <v>0</v>
      </c>
      <c r="W1044" s="28" t="n">
        <v>0</v>
      </c>
      <c r="X1044" s="28" t="n">
        <v>0</v>
      </c>
      <c r="Y1044" s="28" t="n">
        <v>0</v>
      </c>
      <c r="Z1044" s="28" t="n">
        <v>0</v>
      </c>
      <c r="AA1044" s="28" t="n">
        <v>0</v>
      </c>
      <c r="AB1044" s="28" t="n">
        <v>0</v>
      </c>
      <c r="AC1044" s="28" t="n">
        <v>0</v>
      </c>
      <c r="AD1044" s="28" t="n">
        <v>0</v>
      </c>
    </row>
    <row r="1045" customFormat="false" ht="12.75" hidden="false" customHeight="false" outlineLevel="0" collapsed="false">
      <c r="A1045" s="56" t="n">
        <v>36810</v>
      </c>
      <c r="B1045" s="28" t="n">
        <v>5.3954</v>
      </c>
      <c r="C1045" s="28" t="n">
        <v>5.02328143812108</v>
      </c>
      <c r="D1045" s="28" t="n">
        <v>5.5584</v>
      </c>
      <c r="E1045" s="28" t="n">
        <v>5.2574</v>
      </c>
      <c r="F1045" s="28" t="n">
        <v>5.0964</v>
      </c>
      <c r="G1045" s="28" t="n">
        <v>4.9909</v>
      </c>
      <c r="H1045" s="28" t="n">
        <v>5.2829</v>
      </c>
      <c r="I1045" s="28" t="n">
        <v>5.3559</v>
      </c>
      <c r="J1045" s="28" t="n">
        <v>5.5689</v>
      </c>
      <c r="K1045" s="28" t="n">
        <v>5.5454</v>
      </c>
      <c r="L1045" s="28" t="n">
        <v>5.6994</v>
      </c>
      <c r="M1045" s="28" t="n">
        <v>6.9404</v>
      </c>
      <c r="N1045" s="28" t="n">
        <v>5.3064</v>
      </c>
      <c r="O1045" s="28" t="n">
        <v>5.5909</v>
      </c>
      <c r="Q1045" s="28" t="n">
        <v>0</v>
      </c>
      <c r="R1045" s="28" t="n">
        <v>0</v>
      </c>
      <c r="S1045" s="28" t="n">
        <v>0</v>
      </c>
      <c r="T1045" s="28" t="n">
        <v>0</v>
      </c>
      <c r="U1045" s="28" t="n">
        <v>0</v>
      </c>
      <c r="V1045" s="28" t="n">
        <v>0</v>
      </c>
      <c r="W1045" s="28" t="n">
        <v>0</v>
      </c>
      <c r="X1045" s="28" t="n">
        <v>0</v>
      </c>
      <c r="Y1045" s="28" t="n">
        <v>0</v>
      </c>
      <c r="Z1045" s="28" t="n">
        <v>0</v>
      </c>
      <c r="AA1045" s="28" t="n">
        <v>0</v>
      </c>
      <c r="AB1045" s="28" t="n">
        <v>0</v>
      </c>
      <c r="AC1045" s="28" t="n">
        <v>0</v>
      </c>
      <c r="AD1045" s="28" t="n">
        <v>0</v>
      </c>
    </row>
    <row r="1046" customFormat="false" ht="12.75" hidden="false" customHeight="false" outlineLevel="0" collapsed="false">
      <c r="A1046" s="56" t="n">
        <v>36811</v>
      </c>
      <c r="B1046" s="28" t="n">
        <v>5.5346</v>
      </c>
      <c r="C1046" s="28" t="n">
        <v>5.16353150758417</v>
      </c>
      <c r="D1046" s="28" t="n">
        <v>5.7016</v>
      </c>
      <c r="E1046" s="28" t="n">
        <v>5.3936</v>
      </c>
      <c r="F1046" s="28" t="n">
        <v>5.2236</v>
      </c>
      <c r="G1046" s="28" t="n">
        <v>5.1306</v>
      </c>
      <c r="H1046" s="28" t="n">
        <v>5.4121</v>
      </c>
      <c r="I1046" s="28" t="n">
        <v>5.4946</v>
      </c>
      <c r="J1046" s="28" t="n">
        <v>5.7151</v>
      </c>
      <c r="K1046" s="28" t="n">
        <v>5.7046</v>
      </c>
      <c r="L1046" s="28" t="n">
        <v>5.8576</v>
      </c>
      <c r="M1046" s="28" t="n">
        <v>7.0946</v>
      </c>
      <c r="N1046" s="28" t="n">
        <v>5.4406</v>
      </c>
      <c r="O1046" s="28" t="n">
        <v>5.7356</v>
      </c>
      <c r="Q1046" s="28" t="n">
        <v>0</v>
      </c>
      <c r="R1046" s="28" t="n">
        <v>0</v>
      </c>
      <c r="S1046" s="28" t="n">
        <v>0</v>
      </c>
      <c r="T1046" s="28" t="n">
        <v>0</v>
      </c>
      <c r="U1046" s="28" t="n">
        <v>0</v>
      </c>
      <c r="V1046" s="28" t="n">
        <v>0</v>
      </c>
      <c r="W1046" s="28" t="n">
        <v>0</v>
      </c>
      <c r="X1046" s="28" t="n">
        <v>0</v>
      </c>
      <c r="Y1046" s="28" t="n">
        <v>0</v>
      </c>
      <c r="Z1046" s="28" t="n">
        <v>0</v>
      </c>
      <c r="AA1046" s="28" t="n">
        <v>0</v>
      </c>
      <c r="AB1046" s="28" t="n">
        <v>0</v>
      </c>
      <c r="AC1046" s="28" t="n">
        <v>0</v>
      </c>
      <c r="AD1046" s="28" t="n">
        <v>0</v>
      </c>
    </row>
    <row r="1047" customFormat="false" ht="12.75" hidden="false" customHeight="false" outlineLevel="0" collapsed="false">
      <c r="A1047" s="56" t="n">
        <v>36812</v>
      </c>
      <c r="B1047" s="28" t="n">
        <v>5.4618</v>
      </c>
      <c r="C1047" s="28" t="n">
        <v>5.09339969102817</v>
      </c>
      <c r="D1047" s="28" t="n">
        <v>5.6258</v>
      </c>
      <c r="E1047" s="28" t="n">
        <v>5.3208</v>
      </c>
      <c r="F1047" s="28" t="n">
        <v>5.1428</v>
      </c>
      <c r="G1047" s="28" t="n">
        <v>5.0608</v>
      </c>
      <c r="H1047" s="28" t="n">
        <v>5.3393</v>
      </c>
      <c r="I1047" s="28" t="n">
        <v>5.4218</v>
      </c>
      <c r="J1047" s="28" t="n">
        <v>5.6418</v>
      </c>
      <c r="K1047" s="28" t="n">
        <v>5.6318</v>
      </c>
      <c r="L1047" s="28" t="n">
        <v>5.7848</v>
      </c>
      <c r="M1047" s="28" t="n">
        <v>6.9418</v>
      </c>
      <c r="N1047" s="28" t="n">
        <v>5.3678</v>
      </c>
      <c r="O1047" s="28" t="n">
        <v>5.6528</v>
      </c>
      <c r="Q1047" s="28" t="n">
        <v>0</v>
      </c>
      <c r="R1047" s="28" t="n">
        <v>0</v>
      </c>
      <c r="S1047" s="28" t="n">
        <v>0</v>
      </c>
      <c r="T1047" s="28" t="n">
        <v>0</v>
      </c>
      <c r="U1047" s="28" t="n">
        <v>0</v>
      </c>
      <c r="V1047" s="28" t="n">
        <v>0</v>
      </c>
      <c r="W1047" s="28" t="n">
        <v>0</v>
      </c>
      <c r="X1047" s="28" t="n">
        <v>0</v>
      </c>
      <c r="Y1047" s="28" t="n">
        <v>0</v>
      </c>
      <c r="Z1047" s="28" t="n">
        <v>0</v>
      </c>
      <c r="AA1047" s="28" t="n">
        <v>0</v>
      </c>
      <c r="AB1047" s="28" t="n">
        <v>0</v>
      </c>
      <c r="AC1047" s="28" t="n">
        <v>0</v>
      </c>
      <c r="AD1047" s="28" t="n">
        <v>0</v>
      </c>
    </row>
    <row r="1048" customFormat="false" ht="12.75" hidden="false" customHeight="false" outlineLevel="0" collapsed="false">
      <c r="A1048" s="56" t="n">
        <v>36815</v>
      </c>
      <c r="B1048" s="28" t="n">
        <v>5.3128</v>
      </c>
      <c r="C1048" s="28" t="n">
        <v>4.94946051011291</v>
      </c>
      <c r="D1048" s="28" t="n">
        <v>5.4563</v>
      </c>
      <c r="E1048" s="28" t="n">
        <v>5.1718</v>
      </c>
      <c r="F1048" s="28" t="n">
        <v>5.0048</v>
      </c>
      <c r="G1048" s="28" t="n">
        <v>4.9258</v>
      </c>
      <c r="H1048" s="28" t="n">
        <v>5.1978</v>
      </c>
      <c r="I1048" s="28" t="n">
        <v>5.2728</v>
      </c>
      <c r="J1048" s="28" t="n">
        <v>5.4928</v>
      </c>
      <c r="K1048" s="28" t="n">
        <v>5.4828</v>
      </c>
      <c r="L1048" s="28" t="n">
        <v>5.6208</v>
      </c>
      <c r="M1048" s="28" t="n">
        <v>6.7758</v>
      </c>
      <c r="N1048" s="28" t="n">
        <v>5.2188</v>
      </c>
      <c r="O1048" s="28" t="n">
        <v>5.5038</v>
      </c>
      <c r="Q1048" s="28" t="n">
        <v>0</v>
      </c>
      <c r="R1048" s="28" t="n">
        <v>0</v>
      </c>
      <c r="S1048" s="28" t="n">
        <v>0</v>
      </c>
      <c r="T1048" s="28" t="n">
        <v>0</v>
      </c>
      <c r="U1048" s="28" t="n">
        <v>0</v>
      </c>
      <c r="V1048" s="28" t="n">
        <v>0</v>
      </c>
      <c r="W1048" s="28" t="n">
        <v>0</v>
      </c>
      <c r="X1048" s="28" t="n">
        <v>0</v>
      </c>
      <c r="Y1048" s="28" t="n">
        <v>0</v>
      </c>
      <c r="Z1048" s="28" t="n">
        <v>0</v>
      </c>
      <c r="AA1048" s="28" t="n">
        <v>0</v>
      </c>
      <c r="AB1048" s="28" t="n">
        <v>0</v>
      </c>
      <c r="AC1048" s="28" t="n">
        <v>0</v>
      </c>
      <c r="AD1048" s="28" t="n">
        <v>0</v>
      </c>
    </row>
    <row r="1049" customFormat="false" ht="12.75" hidden="false" customHeight="false" outlineLevel="0" collapsed="false">
      <c r="A1049" s="56" t="n">
        <v>36816</v>
      </c>
      <c r="B1049" s="28" t="n">
        <v>5.3724</v>
      </c>
      <c r="C1049" s="28" t="n">
        <v>4.98390650964267</v>
      </c>
      <c r="D1049" s="28" t="n">
        <v>5.5159</v>
      </c>
      <c r="E1049" s="28" t="n">
        <v>5.2314</v>
      </c>
      <c r="F1049" s="28" t="n">
        <v>5.0784</v>
      </c>
      <c r="G1049" s="28" t="n">
        <v>4.9964</v>
      </c>
      <c r="H1049" s="28" t="n">
        <v>5.2549</v>
      </c>
      <c r="I1049" s="28" t="n">
        <v>5.3304</v>
      </c>
      <c r="J1049" s="28" t="n">
        <v>5.5479</v>
      </c>
      <c r="K1049" s="28" t="n">
        <v>5.5384</v>
      </c>
      <c r="L1049" s="28" t="n">
        <v>5.6814</v>
      </c>
      <c r="M1049" s="28" t="n">
        <v>6.8304</v>
      </c>
      <c r="N1049" s="28" t="n">
        <v>5.2784</v>
      </c>
      <c r="O1049" s="28" t="n">
        <v>5.5634</v>
      </c>
      <c r="Q1049" s="28" t="n">
        <v>0</v>
      </c>
      <c r="R1049" s="28" t="n">
        <v>0</v>
      </c>
      <c r="S1049" s="28" t="n">
        <v>0</v>
      </c>
      <c r="T1049" s="28" t="n">
        <v>0</v>
      </c>
      <c r="U1049" s="28" t="n">
        <v>0</v>
      </c>
      <c r="V1049" s="28" t="n">
        <v>0</v>
      </c>
      <c r="W1049" s="28" t="n">
        <v>0</v>
      </c>
      <c r="X1049" s="28" t="n">
        <v>0</v>
      </c>
      <c r="Y1049" s="28" t="n">
        <v>0</v>
      </c>
      <c r="Z1049" s="28" t="n">
        <v>0</v>
      </c>
      <c r="AA1049" s="28" t="n">
        <v>0</v>
      </c>
      <c r="AB1049" s="28" t="n">
        <v>0</v>
      </c>
      <c r="AC1049" s="28" t="n">
        <v>0</v>
      </c>
      <c r="AD1049" s="28" t="n">
        <v>0</v>
      </c>
    </row>
    <row r="1050" customFormat="false" ht="12.75" hidden="false" customHeight="false" outlineLevel="0" collapsed="false">
      <c r="A1050" s="56" t="n">
        <v>36817</v>
      </c>
      <c r="B1050" s="28" t="n">
        <v>5.1838</v>
      </c>
      <c r="C1050" s="28" t="n">
        <v>4.83496874407233</v>
      </c>
      <c r="D1050" s="28" t="n">
        <v>5.3263</v>
      </c>
      <c r="E1050" s="28" t="n">
        <v>5.0473</v>
      </c>
      <c r="F1050" s="28" t="n">
        <v>4.9158</v>
      </c>
      <c r="G1050" s="28" t="n">
        <v>4.8258</v>
      </c>
      <c r="H1050" s="28" t="n">
        <v>5.0688</v>
      </c>
      <c r="I1050" s="28" t="n">
        <v>5.1418</v>
      </c>
      <c r="J1050" s="28" t="n">
        <v>5.3778</v>
      </c>
      <c r="K1050" s="28" t="n">
        <v>5.3798</v>
      </c>
      <c r="L1050" s="28" t="n">
        <v>5.4938</v>
      </c>
      <c r="M1050" s="28" t="n">
        <v>6.5978</v>
      </c>
      <c r="N1050" s="28" t="n">
        <v>5.0923</v>
      </c>
      <c r="O1050" s="28" t="n">
        <v>5.3848</v>
      </c>
      <c r="Q1050" s="28" t="n">
        <v>0</v>
      </c>
      <c r="R1050" s="28" t="n">
        <v>0</v>
      </c>
      <c r="S1050" s="28" t="n">
        <v>0</v>
      </c>
      <c r="T1050" s="28" t="n">
        <v>0</v>
      </c>
      <c r="U1050" s="28" t="n">
        <v>0</v>
      </c>
      <c r="V1050" s="28" t="n">
        <v>0</v>
      </c>
      <c r="W1050" s="28" t="n">
        <v>0</v>
      </c>
      <c r="X1050" s="28" t="n">
        <v>0</v>
      </c>
      <c r="Y1050" s="28" t="n">
        <v>0</v>
      </c>
      <c r="Z1050" s="28" t="n">
        <v>0</v>
      </c>
      <c r="AA1050" s="28" t="n">
        <v>0</v>
      </c>
      <c r="AB1050" s="28" t="n">
        <v>0</v>
      </c>
      <c r="AC1050" s="28" t="n">
        <v>0</v>
      </c>
      <c r="AD1050" s="28" t="n">
        <v>0</v>
      </c>
    </row>
    <row r="1051" customFormat="false" ht="12.75" hidden="false" customHeight="false" outlineLevel="0" collapsed="false">
      <c r="A1051" s="56" t="n">
        <v>36818</v>
      </c>
      <c r="B1051" s="28" t="n">
        <v>4.9304</v>
      </c>
      <c r="C1051" s="28" t="n">
        <v>4.59539076102203</v>
      </c>
      <c r="D1051" s="28" t="n">
        <v>5.0654</v>
      </c>
      <c r="E1051" s="28" t="n">
        <v>4.7924</v>
      </c>
      <c r="F1051" s="28" t="n">
        <v>4.6554</v>
      </c>
      <c r="G1051" s="28" t="n">
        <v>4.5719</v>
      </c>
      <c r="H1051" s="28" t="n">
        <v>4.8179</v>
      </c>
      <c r="I1051" s="28" t="n">
        <v>4.8884</v>
      </c>
      <c r="J1051" s="28" t="n">
        <v>5.1434</v>
      </c>
      <c r="K1051" s="28" t="n">
        <v>5.1344</v>
      </c>
      <c r="L1051" s="28" t="n">
        <v>5.2304</v>
      </c>
      <c r="M1051" s="28" t="n">
        <v>6.3284</v>
      </c>
      <c r="N1051" s="28" t="n">
        <v>4.8389</v>
      </c>
      <c r="O1051" s="28" t="n">
        <v>5.1314</v>
      </c>
      <c r="Q1051" s="28" t="n">
        <v>0</v>
      </c>
      <c r="R1051" s="28" t="n">
        <v>0</v>
      </c>
      <c r="S1051" s="28" t="n">
        <v>0</v>
      </c>
      <c r="T1051" s="28" t="n">
        <v>0</v>
      </c>
      <c r="U1051" s="28" t="n">
        <v>0</v>
      </c>
      <c r="V1051" s="28" t="n">
        <v>0</v>
      </c>
      <c r="W1051" s="28" t="n">
        <v>0</v>
      </c>
      <c r="X1051" s="28" t="n">
        <v>0</v>
      </c>
      <c r="Y1051" s="28" t="n">
        <v>0</v>
      </c>
      <c r="Z1051" s="28" t="n">
        <v>0</v>
      </c>
      <c r="AA1051" s="28" t="n">
        <v>0</v>
      </c>
      <c r="AB1051" s="28" t="n">
        <v>0</v>
      </c>
      <c r="AC1051" s="28" t="n">
        <v>0</v>
      </c>
      <c r="AD1051" s="28" t="n">
        <v>0</v>
      </c>
    </row>
    <row r="1052" customFormat="false" ht="12.75" hidden="false" customHeight="false" outlineLevel="0" collapsed="false">
      <c r="A1052" s="56" t="n">
        <v>36819</v>
      </c>
      <c r="B1052" s="28" t="n">
        <v>4.915</v>
      </c>
      <c r="C1052" s="28" t="n">
        <v>4.56767890896177</v>
      </c>
      <c r="D1052" s="28" t="n">
        <v>5.054</v>
      </c>
      <c r="E1052" s="28" t="n">
        <v>4.777</v>
      </c>
      <c r="F1052" s="28" t="n">
        <v>4.6075</v>
      </c>
      <c r="G1052" s="28" t="n">
        <v>4.5395</v>
      </c>
      <c r="H1052" s="28" t="n">
        <v>4.8025</v>
      </c>
      <c r="I1052" s="28" t="n">
        <v>4.8705</v>
      </c>
      <c r="J1052" s="28" t="n">
        <v>5.119</v>
      </c>
      <c r="K1052" s="28" t="n">
        <v>5.109</v>
      </c>
      <c r="L1052" s="28" t="n">
        <v>5.209</v>
      </c>
      <c r="M1052" s="28" t="n">
        <v>6.311</v>
      </c>
      <c r="N1052" s="28" t="n">
        <v>4.8235</v>
      </c>
      <c r="O1052" s="28" t="n">
        <v>5.116</v>
      </c>
      <c r="Q1052" s="28" t="n">
        <v>0</v>
      </c>
      <c r="R1052" s="28" t="n">
        <v>0</v>
      </c>
      <c r="S1052" s="28" t="n">
        <v>0</v>
      </c>
      <c r="T1052" s="28" t="n">
        <v>0</v>
      </c>
      <c r="U1052" s="28" t="n">
        <v>0</v>
      </c>
      <c r="V1052" s="28" t="n">
        <v>0</v>
      </c>
      <c r="W1052" s="28" t="n">
        <v>0</v>
      </c>
      <c r="X1052" s="28" t="n">
        <v>0</v>
      </c>
      <c r="Y1052" s="28" t="n">
        <v>0</v>
      </c>
      <c r="Z1052" s="28" t="n">
        <v>0</v>
      </c>
      <c r="AA1052" s="28" t="n">
        <v>0</v>
      </c>
      <c r="AB1052" s="28" t="n">
        <v>0</v>
      </c>
      <c r="AC1052" s="28" t="n">
        <v>0</v>
      </c>
      <c r="AD1052" s="28" t="n">
        <v>0</v>
      </c>
    </row>
    <row r="1053" customFormat="false" ht="12.75" hidden="false" customHeight="false" outlineLevel="0" collapsed="false">
      <c r="A1053" s="56" t="n">
        <v>36822</v>
      </c>
      <c r="B1053" s="28" t="n">
        <v>5.0444</v>
      </c>
      <c r="C1053" s="28" t="n">
        <v>4.6837244376617</v>
      </c>
      <c r="D1053" s="28" t="n">
        <v>5.1824</v>
      </c>
      <c r="E1053" s="28" t="n">
        <v>4.9089</v>
      </c>
      <c r="F1053" s="28" t="n">
        <v>4.7524</v>
      </c>
      <c r="G1053" s="28" t="n">
        <v>4.6789</v>
      </c>
      <c r="H1053" s="28" t="n">
        <v>4.9244</v>
      </c>
      <c r="I1053" s="28" t="n">
        <v>5.0009</v>
      </c>
      <c r="J1053" s="28" t="n">
        <v>5.2414</v>
      </c>
      <c r="K1053" s="28" t="n">
        <v>5.2224</v>
      </c>
      <c r="L1053" s="28" t="n">
        <v>5.3284</v>
      </c>
      <c r="M1053" s="28" t="n">
        <v>6.4304</v>
      </c>
      <c r="N1053" s="28" t="n">
        <v>4.9529</v>
      </c>
      <c r="O1053" s="28" t="n">
        <v>5.2394</v>
      </c>
      <c r="Q1053" s="28" t="n">
        <v>0</v>
      </c>
      <c r="R1053" s="28" t="n">
        <v>0</v>
      </c>
      <c r="S1053" s="28" t="n">
        <v>0</v>
      </c>
      <c r="T1053" s="28" t="n">
        <v>0</v>
      </c>
      <c r="U1053" s="28" t="n">
        <v>0</v>
      </c>
      <c r="V1053" s="28" t="n">
        <v>0</v>
      </c>
      <c r="W1053" s="28" t="n">
        <v>0</v>
      </c>
      <c r="X1053" s="28" t="n">
        <v>0</v>
      </c>
      <c r="Y1053" s="28" t="n">
        <v>0</v>
      </c>
      <c r="Z1053" s="28" t="n">
        <v>0</v>
      </c>
      <c r="AA1053" s="28" t="n">
        <v>0</v>
      </c>
      <c r="AB1053" s="28" t="n">
        <v>0</v>
      </c>
      <c r="AC1053" s="28" t="n">
        <v>0</v>
      </c>
      <c r="AD1053" s="28" t="n">
        <v>0</v>
      </c>
    </row>
    <row r="1054" customFormat="false" ht="12.75" hidden="false" customHeight="false" outlineLevel="0" collapsed="false">
      <c r="A1054" s="56" t="n">
        <v>36823</v>
      </c>
      <c r="B1054" s="28" t="n">
        <v>4.811</v>
      </c>
      <c r="C1054" s="28" t="n">
        <v>4.49916487835446</v>
      </c>
      <c r="D1054" s="28" t="n">
        <v>4.94</v>
      </c>
      <c r="E1054" s="28" t="n">
        <v>4.6775</v>
      </c>
      <c r="F1054" s="28" t="n">
        <v>4.5555</v>
      </c>
      <c r="G1054" s="28" t="n">
        <v>4.49</v>
      </c>
      <c r="H1054" s="28" t="n">
        <v>4.696</v>
      </c>
      <c r="I1054" s="28" t="n">
        <v>4.7685</v>
      </c>
      <c r="J1054" s="28" t="n">
        <v>5.0415</v>
      </c>
      <c r="K1054" s="28" t="n">
        <v>4.999</v>
      </c>
      <c r="L1054" s="28" t="n">
        <v>5.077</v>
      </c>
      <c r="M1054" s="28" t="n">
        <v>6.115</v>
      </c>
      <c r="N1054" s="28" t="n">
        <v>4.7205</v>
      </c>
      <c r="O1054" s="28" t="n">
        <v>5.03</v>
      </c>
      <c r="Q1054" s="28" t="n">
        <v>0</v>
      </c>
      <c r="R1054" s="28" t="n">
        <v>0</v>
      </c>
      <c r="S1054" s="28" t="n">
        <v>0</v>
      </c>
      <c r="T1054" s="28" t="n">
        <v>0</v>
      </c>
      <c r="U1054" s="28" t="n">
        <v>0</v>
      </c>
      <c r="V1054" s="28" t="n">
        <v>0</v>
      </c>
      <c r="W1054" s="28" t="n">
        <v>0</v>
      </c>
      <c r="X1054" s="28" t="n">
        <v>0</v>
      </c>
      <c r="Y1054" s="28" t="n">
        <v>0</v>
      </c>
      <c r="Z1054" s="28" t="n">
        <v>0</v>
      </c>
      <c r="AA1054" s="28" t="n">
        <v>0</v>
      </c>
      <c r="AB1054" s="28" t="n">
        <v>0</v>
      </c>
      <c r="AC1054" s="28" t="n">
        <v>0</v>
      </c>
      <c r="AD1054" s="28" t="n">
        <v>0</v>
      </c>
    </row>
    <row r="1055" customFormat="false" ht="12.75" hidden="false" customHeight="false" outlineLevel="0" collapsed="false">
      <c r="A1055" s="56" t="n">
        <v>36824</v>
      </c>
      <c r="B1055" s="28" t="n">
        <v>4.6474</v>
      </c>
      <c r="C1055" s="28" t="n">
        <v>4.36162957900712</v>
      </c>
      <c r="D1055" s="28" t="n">
        <v>4.7679</v>
      </c>
      <c r="E1055" s="28" t="n">
        <v>4.5164</v>
      </c>
      <c r="F1055" s="28" t="n">
        <v>4.4029</v>
      </c>
      <c r="G1055" s="28" t="n">
        <v>4.3574</v>
      </c>
      <c r="H1055" s="28" t="n">
        <v>4.5324</v>
      </c>
      <c r="I1055" s="28" t="n">
        <v>4.6079</v>
      </c>
      <c r="J1055" s="28" t="n">
        <v>4.9034</v>
      </c>
      <c r="K1055" s="28" t="n">
        <v>4.8494</v>
      </c>
      <c r="L1055" s="28" t="n">
        <v>4.9114</v>
      </c>
      <c r="M1055" s="28" t="n">
        <v>5.9454</v>
      </c>
      <c r="N1055" s="28" t="n">
        <v>4.5584</v>
      </c>
      <c r="O1055" s="28" t="n">
        <v>4.8974</v>
      </c>
      <c r="Q1055" s="28" t="n">
        <v>0</v>
      </c>
      <c r="R1055" s="28" t="n">
        <v>0</v>
      </c>
      <c r="S1055" s="28" t="n">
        <v>0</v>
      </c>
      <c r="T1055" s="28" t="n">
        <v>0</v>
      </c>
      <c r="U1055" s="28" t="n">
        <v>0</v>
      </c>
      <c r="V1055" s="28" t="n">
        <v>0</v>
      </c>
      <c r="W1055" s="28" t="n">
        <v>0</v>
      </c>
      <c r="X1055" s="28" t="n">
        <v>0</v>
      </c>
      <c r="Y1055" s="28" t="n">
        <v>0</v>
      </c>
      <c r="Z1055" s="28" t="n">
        <v>0</v>
      </c>
      <c r="AA1055" s="28" t="n">
        <v>0</v>
      </c>
      <c r="AB1055" s="28" t="n">
        <v>0</v>
      </c>
      <c r="AC1055" s="28" t="n">
        <v>0</v>
      </c>
      <c r="AD1055" s="28" t="n">
        <v>0</v>
      </c>
    </row>
    <row r="1056" customFormat="false" ht="12.75" hidden="false" customHeight="false" outlineLevel="0" collapsed="false">
      <c r="A1056" s="56" t="n">
        <v>36825</v>
      </c>
      <c r="B1056" s="28" t="n">
        <v>4.6346</v>
      </c>
      <c r="C1056" s="28" t="n">
        <v>4.34708364221237</v>
      </c>
      <c r="D1056" s="28" t="n">
        <v>4.7506</v>
      </c>
      <c r="E1056" s="28" t="n">
        <v>4.5051</v>
      </c>
      <c r="F1056" s="28" t="n">
        <v>4.3876</v>
      </c>
      <c r="G1056" s="28" t="n">
        <v>4.3386</v>
      </c>
      <c r="H1056" s="28" t="n">
        <v>4.5221</v>
      </c>
      <c r="I1056" s="28" t="n">
        <v>4.5976</v>
      </c>
      <c r="J1056" s="28" t="n">
        <v>4.9096</v>
      </c>
      <c r="K1056" s="28" t="n">
        <v>4.8466</v>
      </c>
      <c r="L1056" s="28" t="n">
        <v>4.8916</v>
      </c>
      <c r="M1056" s="28" t="n">
        <v>5.8976</v>
      </c>
      <c r="N1056" s="28" t="n">
        <v>4.5446</v>
      </c>
      <c r="O1056" s="28" t="n">
        <v>4.8936</v>
      </c>
      <c r="Q1056" s="28" t="n">
        <v>0</v>
      </c>
      <c r="R1056" s="28" t="n">
        <v>0</v>
      </c>
      <c r="S1056" s="28" t="n">
        <v>0</v>
      </c>
      <c r="T1056" s="28" t="n">
        <v>0</v>
      </c>
      <c r="U1056" s="28" t="n">
        <v>0</v>
      </c>
      <c r="V1056" s="28" t="n">
        <v>0</v>
      </c>
      <c r="W1056" s="28" t="n">
        <v>0</v>
      </c>
      <c r="X1056" s="28" t="n">
        <v>0</v>
      </c>
      <c r="Y1056" s="28" t="n">
        <v>0</v>
      </c>
      <c r="Z1056" s="28" t="n">
        <v>0</v>
      </c>
      <c r="AA1056" s="28" t="n">
        <v>0</v>
      </c>
      <c r="AB1056" s="28" t="n">
        <v>0</v>
      </c>
      <c r="AC1056" s="28" t="n">
        <v>0</v>
      </c>
      <c r="AD1056" s="28" t="n">
        <v>0</v>
      </c>
    </row>
    <row r="1057" customFormat="false" ht="12.75" hidden="false" customHeight="false" outlineLevel="0" collapsed="false">
      <c r="A1057" s="56" t="n">
        <v>36826</v>
      </c>
      <c r="B1057" s="28" t="n">
        <v>4.5308</v>
      </c>
      <c r="C1057" s="28" t="n">
        <v>4.26561180187862</v>
      </c>
      <c r="D1057" s="28" t="n">
        <v>4.6468</v>
      </c>
      <c r="E1057" s="28" t="n">
        <v>4.4081</v>
      </c>
      <c r="F1057" s="28" t="n">
        <v>4.2843</v>
      </c>
      <c r="G1057" s="28" t="n">
        <v>4.2498</v>
      </c>
      <c r="H1057" s="28" t="n">
        <v>4.4183</v>
      </c>
      <c r="I1057" s="28" t="n">
        <v>4.4936</v>
      </c>
      <c r="J1057" s="28" t="n">
        <v>4.8228</v>
      </c>
      <c r="K1057" s="28" t="n">
        <v>4.7408</v>
      </c>
      <c r="L1057" s="28" t="n">
        <v>4.7828</v>
      </c>
      <c r="M1057" s="28" t="n">
        <v>5.8028</v>
      </c>
      <c r="N1057" s="28" t="n">
        <v>4.4446</v>
      </c>
      <c r="O1057" s="28" t="n">
        <v>4.7808</v>
      </c>
      <c r="Q1057" s="28" t="n">
        <v>0</v>
      </c>
      <c r="R1057" s="28" t="n">
        <v>0</v>
      </c>
      <c r="S1057" s="28" t="n">
        <v>0</v>
      </c>
      <c r="T1057" s="28" t="n">
        <v>0</v>
      </c>
      <c r="U1057" s="28" t="n">
        <v>0</v>
      </c>
      <c r="V1057" s="28" t="n">
        <v>0</v>
      </c>
      <c r="W1057" s="28" t="n">
        <v>0</v>
      </c>
      <c r="X1057" s="28" t="n">
        <v>0</v>
      </c>
      <c r="Y1057" s="28" t="n">
        <v>0</v>
      </c>
      <c r="Z1057" s="28" t="n">
        <v>0</v>
      </c>
      <c r="AA1057" s="28" t="n">
        <v>0</v>
      </c>
      <c r="AB1057" s="28" t="n">
        <v>0</v>
      </c>
      <c r="AC1057" s="28" t="n">
        <v>0</v>
      </c>
      <c r="AD1057" s="28" t="n">
        <v>0</v>
      </c>
    </row>
    <row r="1058" customFormat="false" ht="12.75" hidden="false" customHeight="false" outlineLevel="0" collapsed="false">
      <c r="A1058" s="56" t="n">
        <v>36829</v>
      </c>
      <c r="B1058" s="28" t="n">
        <v>4.39825</v>
      </c>
      <c r="C1058" s="28" t="n">
        <v>4.05376447508602</v>
      </c>
      <c r="D1058" s="28" t="n">
        <v>4.512</v>
      </c>
      <c r="E1058" s="28" t="n">
        <v>4.263875</v>
      </c>
      <c r="F1058" s="28" t="n">
        <v>4.138875</v>
      </c>
      <c r="G1058" s="28" t="n">
        <v>4.11825</v>
      </c>
      <c r="H1058" s="28" t="n">
        <v>4.26825</v>
      </c>
      <c r="I1058" s="28" t="n">
        <v>4.355125</v>
      </c>
      <c r="J1058" s="28" t="n">
        <v>4.637</v>
      </c>
      <c r="K1058" s="28" t="n">
        <v>4.61075</v>
      </c>
      <c r="L1058" s="28" t="n">
        <v>4.65575</v>
      </c>
      <c r="M1058" s="28" t="n">
        <v>5.84825</v>
      </c>
      <c r="N1058" s="28" t="n">
        <v>4.306375</v>
      </c>
      <c r="O1058" s="28" t="n">
        <v>4.640125</v>
      </c>
      <c r="Q1058" s="28" t="n">
        <v>0</v>
      </c>
      <c r="R1058" s="28" t="n">
        <v>0</v>
      </c>
      <c r="S1058" s="28" t="n">
        <v>0</v>
      </c>
      <c r="T1058" s="28" t="n">
        <v>0</v>
      </c>
      <c r="U1058" s="28" t="n">
        <v>0</v>
      </c>
      <c r="V1058" s="28" t="n">
        <v>0</v>
      </c>
      <c r="W1058" s="28" t="n">
        <v>0</v>
      </c>
      <c r="X1058" s="28" t="n">
        <v>0</v>
      </c>
      <c r="Y1058" s="28" t="n">
        <v>0</v>
      </c>
      <c r="Z1058" s="28" t="n">
        <v>0</v>
      </c>
      <c r="AA1058" s="28" t="n">
        <v>0</v>
      </c>
      <c r="AB1058" s="28" t="n">
        <v>0</v>
      </c>
      <c r="AC1058" s="28" t="n">
        <v>0</v>
      </c>
      <c r="AD1058" s="28" t="n">
        <v>0</v>
      </c>
    </row>
    <row r="1059" customFormat="false" ht="12.75" hidden="false" customHeight="false" outlineLevel="0" collapsed="false">
      <c r="A1059" s="56" t="n">
        <v>36830</v>
      </c>
      <c r="B1059" s="28" t="n">
        <v>4.39825</v>
      </c>
      <c r="C1059" s="28" t="n">
        <v>4.05376447508602</v>
      </c>
      <c r="D1059" s="28" t="n">
        <v>4.512</v>
      </c>
      <c r="E1059" s="28" t="n">
        <v>4.263875</v>
      </c>
      <c r="F1059" s="28" t="n">
        <v>4.138875</v>
      </c>
      <c r="G1059" s="28" t="n">
        <v>4.11825</v>
      </c>
      <c r="H1059" s="28" t="n">
        <v>4.26825</v>
      </c>
      <c r="I1059" s="28" t="n">
        <v>4.355125</v>
      </c>
      <c r="J1059" s="28" t="n">
        <v>4.637</v>
      </c>
      <c r="K1059" s="28" t="n">
        <v>4.61075</v>
      </c>
      <c r="L1059" s="28" t="n">
        <v>4.65575</v>
      </c>
      <c r="M1059" s="28" t="n">
        <v>5.84825</v>
      </c>
      <c r="N1059" s="28" t="n">
        <v>4.306375</v>
      </c>
      <c r="O1059" s="28" t="n">
        <v>4.640125</v>
      </c>
      <c r="Q1059" s="28" t="n">
        <v>0</v>
      </c>
      <c r="R1059" s="28" t="n">
        <v>0</v>
      </c>
      <c r="S1059" s="28" t="n">
        <v>0</v>
      </c>
      <c r="T1059" s="28" t="n">
        <v>0</v>
      </c>
      <c r="U1059" s="28" t="n">
        <v>0</v>
      </c>
      <c r="V1059" s="28" t="n">
        <v>0</v>
      </c>
      <c r="W1059" s="28" t="n">
        <v>0</v>
      </c>
      <c r="X1059" s="28" t="n">
        <v>0</v>
      </c>
      <c r="Y1059" s="28" t="n">
        <v>0</v>
      </c>
      <c r="Z1059" s="28" t="n">
        <v>0</v>
      </c>
      <c r="AA1059" s="28" t="n">
        <v>0</v>
      </c>
      <c r="AB1059" s="28" t="n">
        <v>0</v>
      </c>
      <c r="AC1059" s="28" t="n">
        <v>0</v>
      </c>
      <c r="AD1059" s="28" t="n">
        <v>0</v>
      </c>
    </row>
    <row r="1060" customFormat="false" ht="12.75" hidden="false" customHeight="false" outlineLevel="0" collapsed="false">
      <c r="A1060" s="56" t="n">
        <v>36831</v>
      </c>
      <c r="B1060" s="28" t="n">
        <v>4.59075</v>
      </c>
      <c r="C1060" s="28" t="n">
        <v>4.23533927818955</v>
      </c>
      <c r="D1060" s="28" t="n">
        <v>4.707</v>
      </c>
      <c r="E1060" s="28" t="n">
        <v>4.456375</v>
      </c>
      <c r="F1060" s="28" t="n">
        <v>4.32075</v>
      </c>
      <c r="G1060" s="28" t="n">
        <v>4.29575</v>
      </c>
      <c r="H1060" s="28" t="n">
        <v>4.46075</v>
      </c>
      <c r="I1060" s="28" t="n">
        <v>4.547625</v>
      </c>
      <c r="J1060" s="28" t="n">
        <v>4.86825</v>
      </c>
      <c r="K1060" s="28" t="n">
        <v>4.84325</v>
      </c>
      <c r="L1060" s="28" t="n">
        <v>4.85575</v>
      </c>
      <c r="M1060" s="28" t="n">
        <v>6.03325</v>
      </c>
      <c r="N1060" s="28" t="n">
        <v>4.498875</v>
      </c>
      <c r="O1060" s="28" t="n">
        <v>4.858875</v>
      </c>
      <c r="Q1060" s="28" t="n">
        <v>0</v>
      </c>
      <c r="R1060" s="28" t="n">
        <v>0</v>
      </c>
      <c r="S1060" s="28" t="n">
        <v>0</v>
      </c>
      <c r="T1060" s="28" t="n">
        <v>0</v>
      </c>
      <c r="U1060" s="28" t="n">
        <v>0</v>
      </c>
      <c r="V1060" s="28" t="n">
        <v>0</v>
      </c>
      <c r="W1060" s="28" t="n">
        <v>0</v>
      </c>
      <c r="X1060" s="28" t="n">
        <v>0</v>
      </c>
      <c r="Y1060" s="28" t="n">
        <v>0</v>
      </c>
      <c r="Z1060" s="28" t="n">
        <v>0</v>
      </c>
      <c r="AA1060" s="28" t="n">
        <v>0</v>
      </c>
      <c r="AB1060" s="28" t="n">
        <v>0</v>
      </c>
      <c r="AC1060" s="28" t="n">
        <v>0</v>
      </c>
      <c r="AD1060" s="28" t="n">
        <v>0</v>
      </c>
    </row>
    <row r="1061" customFormat="false" ht="12.75" hidden="false" customHeight="false" outlineLevel="0" collapsed="false">
      <c r="A1061" s="56" t="n">
        <v>36832</v>
      </c>
      <c r="B1061" s="28" t="n">
        <v>4.67325</v>
      </c>
      <c r="C1061" s="28" t="n">
        <v>4.3257710694983</v>
      </c>
      <c r="D1061" s="28" t="n">
        <v>4.777</v>
      </c>
      <c r="E1061" s="28" t="n">
        <v>4.538875</v>
      </c>
      <c r="F1061" s="28" t="n">
        <v>4.422625</v>
      </c>
      <c r="G1061" s="28" t="n">
        <v>4.393875</v>
      </c>
      <c r="H1061" s="28" t="n">
        <v>4.53825</v>
      </c>
      <c r="I1061" s="28" t="n">
        <v>4.6295</v>
      </c>
      <c r="J1061" s="28" t="n">
        <v>4.97325</v>
      </c>
      <c r="K1061" s="28" t="n">
        <v>4.92575</v>
      </c>
      <c r="L1061" s="28" t="n">
        <v>4.92075</v>
      </c>
      <c r="M1061" s="28" t="n">
        <v>5.99825</v>
      </c>
      <c r="N1061" s="28" t="n">
        <v>4.581375</v>
      </c>
      <c r="O1061" s="28" t="n">
        <v>4.955125</v>
      </c>
      <c r="Q1061" s="28" t="n">
        <v>0</v>
      </c>
      <c r="R1061" s="28" t="n">
        <v>0</v>
      </c>
      <c r="S1061" s="28" t="n">
        <v>0</v>
      </c>
      <c r="T1061" s="28" t="n">
        <v>0</v>
      </c>
      <c r="U1061" s="28" t="n">
        <v>0</v>
      </c>
      <c r="V1061" s="28" t="n">
        <v>0</v>
      </c>
      <c r="W1061" s="28" t="n">
        <v>0</v>
      </c>
      <c r="X1061" s="28" t="n">
        <v>0</v>
      </c>
      <c r="Y1061" s="28" t="n">
        <v>0</v>
      </c>
      <c r="Z1061" s="28" t="n">
        <v>0</v>
      </c>
      <c r="AA1061" s="28" t="n">
        <v>0</v>
      </c>
      <c r="AB1061" s="28" t="n">
        <v>0</v>
      </c>
      <c r="AC1061" s="28" t="n">
        <v>0</v>
      </c>
      <c r="AD1061" s="28" t="n">
        <v>0</v>
      </c>
    </row>
    <row r="1062" customFormat="false" ht="12.75" hidden="false" customHeight="false" outlineLevel="0" collapsed="false">
      <c r="A1062" s="56" t="n">
        <v>36833</v>
      </c>
      <c r="B1062" s="28" t="n">
        <v>4.828</v>
      </c>
      <c r="C1062" s="28" t="n">
        <v>4.4822526514163</v>
      </c>
      <c r="D1062" s="28" t="n">
        <v>4.9405</v>
      </c>
      <c r="E1062" s="28" t="n">
        <v>4.693625</v>
      </c>
      <c r="F1062" s="28" t="n">
        <v>4.57175</v>
      </c>
      <c r="G1062" s="28" t="n">
        <v>4.538</v>
      </c>
      <c r="H1062" s="28" t="n">
        <v>4.693</v>
      </c>
      <c r="I1062" s="28" t="n">
        <v>4.78425</v>
      </c>
      <c r="J1062" s="28" t="n">
        <v>5.1155</v>
      </c>
      <c r="K1062" s="28" t="n">
        <v>5.0805</v>
      </c>
      <c r="L1062" s="28" t="n">
        <v>5.09175</v>
      </c>
      <c r="M1062" s="28" t="n">
        <v>6.20175</v>
      </c>
      <c r="N1062" s="28" t="n">
        <v>4.736125</v>
      </c>
      <c r="O1062" s="28" t="n">
        <v>5.1005</v>
      </c>
      <c r="Q1062" s="28" t="n">
        <v>0</v>
      </c>
      <c r="R1062" s="28" t="n">
        <v>0</v>
      </c>
      <c r="S1062" s="28" t="n">
        <v>0</v>
      </c>
      <c r="T1062" s="28" t="n">
        <v>0</v>
      </c>
      <c r="U1062" s="28" t="n">
        <v>0</v>
      </c>
      <c r="V1062" s="28" t="n">
        <v>0</v>
      </c>
      <c r="W1062" s="28" t="n">
        <v>0</v>
      </c>
      <c r="X1062" s="28" t="n">
        <v>0</v>
      </c>
      <c r="Y1062" s="28" t="n">
        <v>0</v>
      </c>
      <c r="Z1062" s="28" t="n">
        <v>0</v>
      </c>
      <c r="AA1062" s="28" t="n">
        <v>0</v>
      </c>
      <c r="AB1062" s="28" t="n">
        <v>0</v>
      </c>
      <c r="AC1062" s="28" t="n">
        <v>0</v>
      </c>
      <c r="AD1062" s="28" t="n">
        <v>0</v>
      </c>
    </row>
    <row r="1063" customFormat="false" ht="12.75" hidden="false" customHeight="false" outlineLevel="0" collapsed="false">
      <c r="A1063" s="56" t="n">
        <v>36836</v>
      </c>
      <c r="B1063" s="28" t="n">
        <v>4.76275</v>
      </c>
      <c r="C1063" s="28" t="n">
        <v>4.44891662597404</v>
      </c>
      <c r="D1063" s="28" t="n">
        <v>4.87275</v>
      </c>
      <c r="E1063" s="28" t="n">
        <v>4.62275</v>
      </c>
      <c r="F1063" s="28" t="n">
        <v>4.5065</v>
      </c>
      <c r="G1063" s="28" t="n">
        <v>4.477125</v>
      </c>
      <c r="H1063" s="28" t="n">
        <v>4.62775</v>
      </c>
      <c r="I1063" s="28" t="n">
        <v>4.72025</v>
      </c>
      <c r="J1063" s="28" t="n">
        <v>5.05025</v>
      </c>
      <c r="K1063" s="28" t="n">
        <v>4.97525</v>
      </c>
      <c r="L1063" s="28" t="n">
        <v>5.0265</v>
      </c>
      <c r="M1063" s="28" t="n">
        <v>6.11275</v>
      </c>
      <c r="N1063" s="28" t="n">
        <v>4.66275</v>
      </c>
      <c r="O1063" s="28" t="n">
        <v>5.027125</v>
      </c>
      <c r="Q1063" s="28" t="n">
        <v>0</v>
      </c>
      <c r="R1063" s="28" t="n">
        <v>0</v>
      </c>
      <c r="S1063" s="28" t="n">
        <v>0</v>
      </c>
      <c r="T1063" s="28" t="n">
        <v>0</v>
      </c>
      <c r="U1063" s="28" t="n">
        <v>0</v>
      </c>
      <c r="V1063" s="28" t="n">
        <v>0</v>
      </c>
      <c r="W1063" s="28" t="n">
        <v>0</v>
      </c>
      <c r="X1063" s="28" t="n">
        <v>0</v>
      </c>
      <c r="Y1063" s="28" t="n">
        <v>0</v>
      </c>
      <c r="Z1063" s="28" t="n">
        <v>0</v>
      </c>
      <c r="AA1063" s="28" t="n">
        <v>0</v>
      </c>
      <c r="AB1063" s="28" t="n">
        <v>0</v>
      </c>
      <c r="AC1063" s="28" t="n">
        <v>0</v>
      </c>
      <c r="AD1063" s="28" t="n">
        <v>0</v>
      </c>
    </row>
    <row r="1064" customFormat="false" ht="12.75" hidden="false" customHeight="false" outlineLevel="0" collapsed="false">
      <c r="A1064" s="56" t="n">
        <v>36837</v>
      </c>
      <c r="B1064" s="28" t="n">
        <v>4.987</v>
      </c>
      <c r="C1064" s="28" t="n">
        <v>4.69383586745777</v>
      </c>
      <c r="D1064" s="28" t="n">
        <v>5.10075</v>
      </c>
      <c r="E1064" s="28" t="n">
        <v>4.8495</v>
      </c>
      <c r="F1064" s="28" t="n">
        <v>4.742625</v>
      </c>
      <c r="G1064" s="28" t="n">
        <v>4.703875</v>
      </c>
      <c r="H1064" s="28" t="n">
        <v>4.852</v>
      </c>
      <c r="I1064" s="28" t="n">
        <v>4.9445</v>
      </c>
      <c r="J1064" s="28" t="n">
        <v>5.287</v>
      </c>
      <c r="K1064" s="28" t="n">
        <v>5.2395</v>
      </c>
      <c r="L1064" s="28" t="n">
        <v>5.25825</v>
      </c>
      <c r="M1064" s="28" t="n">
        <v>6.3845</v>
      </c>
      <c r="N1064" s="28" t="n">
        <v>4.887625</v>
      </c>
      <c r="O1064" s="28" t="n">
        <v>5.257</v>
      </c>
      <c r="Q1064" s="28" t="n">
        <v>0</v>
      </c>
      <c r="R1064" s="28" t="n">
        <v>0</v>
      </c>
      <c r="S1064" s="28" t="n">
        <v>0</v>
      </c>
      <c r="T1064" s="28" t="n">
        <v>0</v>
      </c>
      <c r="U1064" s="28" t="n">
        <v>0</v>
      </c>
      <c r="V1064" s="28" t="n">
        <v>0</v>
      </c>
      <c r="W1064" s="28" t="n">
        <v>0</v>
      </c>
      <c r="X1064" s="28" t="n">
        <v>0</v>
      </c>
      <c r="Y1064" s="28" t="n">
        <v>0</v>
      </c>
      <c r="Z1064" s="28" t="n">
        <v>0</v>
      </c>
      <c r="AA1064" s="28" t="n">
        <v>0</v>
      </c>
      <c r="AB1064" s="28" t="n">
        <v>0</v>
      </c>
      <c r="AC1064" s="28" t="n">
        <v>0</v>
      </c>
      <c r="AD1064" s="28" t="n">
        <v>0</v>
      </c>
    </row>
    <row r="1065" customFormat="false" ht="12.75" hidden="false" customHeight="false" outlineLevel="0" collapsed="false">
      <c r="A1065" s="56" t="n">
        <v>36838</v>
      </c>
      <c r="B1065" s="28" t="n">
        <v>5.21325</v>
      </c>
      <c r="C1065" s="28" t="n">
        <v>4.95084368307296</v>
      </c>
      <c r="D1065" s="28" t="n">
        <v>5.34575</v>
      </c>
      <c r="E1065" s="28" t="n">
        <v>5.092625</v>
      </c>
      <c r="F1065" s="28" t="n">
        <v>5.013875</v>
      </c>
      <c r="G1065" s="28" t="n">
        <v>4.9645</v>
      </c>
      <c r="H1065" s="28" t="n">
        <v>5.09325</v>
      </c>
      <c r="I1065" s="28" t="n">
        <v>5.17325</v>
      </c>
      <c r="J1065" s="28" t="n">
        <v>5.610125</v>
      </c>
      <c r="K1065" s="28" t="n">
        <v>5.57325</v>
      </c>
      <c r="L1065" s="28" t="n">
        <v>5.52075</v>
      </c>
      <c r="M1065" s="28" t="n">
        <v>6.77325</v>
      </c>
      <c r="N1065" s="28" t="n">
        <v>5.117625</v>
      </c>
      <c r="O1065" s="28" t="n">
        <v>5.58325</v>
      </c>
      <c r="Q1065" s="28" t="n">
        <v>0</v>
      </c>
      <c r="R1065" s="28" t="n">
        <v>0</v>
      </c>
      <c r="S1065" s="28" t="n">
        <v>0</v>
      </c>
      <c r="T1065" s="28" t="n">
        <v>0</v>
      </c>
      <c r="U1065" s="28" t="n">
        <v>0</v>
      </c>
      <c r="V1065" s="28" t="n">
        <v>0</v>
      </c>
      <c r="W1065" s="28" t="n">
        <v>0</v>
      </c>
      <c r="X1065" s="28" t="n">
        <v>0</v>
      </c>
      <c r="Y1065" s="28" t="n">
        <v>0</v>
      </c>
      <c r="Z1065" s="28" t="n">
        <v>0</v>
      </c>
      <c r="AA1065" s="28" t="n">
        <v>0</v>
      </c>
      <c r="AB1065" s="28" t="n">
        <v>0</v>
      </c>
      <c r="AC1065" s="28" t="n">
        <v>0</v>
      </c>
      <c r="AD1065" s="28" t="n">
        <v>0</v>
      </c>
    </row>
    <row r="1066" customFormat="false" ht="12.75" hidden="false" customHeight="false" outlineLevel="0" collapsed="false">
      <c r="A1066" s="56" t="n">
        <v>36839</v>
      </c>
      <c r="B1066" s="28" t="n">
        <v>5.2875</v>
      </c>
      <c r="C1066" s="28" t="n">
        <v>5.01592593135531</v>
      </c>
      <c r="D1066" s="28" t="n">
        <v>5.43375</v>
      </c>
      <c r="E1066" s="28" t="n">
        <v>5.1825</v>
      </c>
      <c r="F1066" s="28" t="n">
        <v>5.109375</v>
      </c>
      <c r="G1066" s="28" t="n">
        <v>5.05</v>
      </c>
      <c r="H1066" s="28" t="n">
        <v>5.1725</v>
      </c>
      <c r="I1066" s="28" t="n">
        <v>5.251875</v>
      </c>
      <c r="J1066" s="28" t="n">
        <v>5.775</v>
      </c>
      <c r="K1066" s="28" t="n">
        <v>5.6675</v>
      </c>
      <c r="L1066" s="28" t="n">
        <v>5.61125</v>
      </c>
      <c r="M1066" s="28" t="n">
        <v>6.86</v>
      </c>
      <c r="N1066" s="28" t="n">
        <v>5.200625</v>
      </c>
      <c r="O1066" s="28" t="n">
        <v>5.72375</v>
      </c>
      <c r="Q1066" s="28" t="n">
        <v>0</v>
      </c>
      <c r="R1066" s="28" t="n">
        <v>0</v>
      </c>
      <c r="S1066" s="28" t="n">
        <v>0</v>
      </c>
      <c r="T1066" s="28" t="n">
        <v>0</v>
      </c>
      <c r="U1066" s="28" t="n">
        <v>0</v>
      </c>
      <c r="V1066" s="28" t="n">
        <v>0</v>
      </c>
      <c r="W1066" s="28" t="n">
        <v>0</v>
      </c>
      <c r="X1066" s="28" t="n">
        <v>0</v>
      </c>
      <c r="Y1066" s="28" t="n">
        <v>0</v>
      </c>
      <c r="Z1066" s="28" t="n">
        <v>0</v>
      </c>
      <c r="AA1066" s="28" t="n">
        <v>0</v>
      </c>
      <c r="AB1066" s="28" t="n">
        <v>0</v>
      </c>
      <c r="AC1066" s="28" t="n">
        <v>0</v>
      </c>
      <c r="AD1066" s="28" t="n">
        <v>0</v>
      </c>
    </row>
    <row r="1067" customFormat="false" ht="12.75" hidden="false" customHeight="false" outlineLevel="0" collapsed="false">
      <c r="A1067" s="56" t="n">
        <v>36840</v>
      </c>
      <c r="B1067" s="28" t="n">
        <v>5.268</v>
      </c>
      <c r="C1067" s="28" t="n">
        <v>4.99153977751349</v>
      </c>
      <c r="D1067" s="28" t="n">
        <v>5.41425</v>
      </c>
      <c r="E1067" s="28" t="n">
        <v>5.163</v>
      </c>
      <c r="F1067" s="28" t="n">
        <v>5.068</v>
      </c>
      <c r="G1067" s="28" t="n">
        <v>5.013625</v>
      </c>
      <c r="H1067" s="28" t="n">
        <v>5.153</v>
      </c>
      <c r="I1067" s="28" t="n">
        <v>5.232375</v>
      </c>
      <c r="J1067" s="28" t="n">
        <v>5.728625</v>
      </c>
      <c r="K1067" s="28" t="n">
        <v>5.653</v>
      </c>
      <c r="L1067" s="28" t="n">
        <v>5.5905</v>
      </c>
      <c r="M1067" s="28" t="n">
        <v>6.84175</v>
      </c>
      <c r="N1067" s="28" t="n">
        <v>5.181125</v>
      </c>
      <c r="O1067" s="28" t="n">
        <v>5.69175</v>
      </c>
      <c r="Q1067" s="28" t="n">
        <v>0</v>
      </c>
      <c r="R1067" s="28" t="n">
        <v>0</v>
      </c>
      <c r="S1067" s="28" t="n">
        <v>0</v>
      </c>
      <c r="T1067" s="28" t="n">
        <v>0</v>
      </c>
      <c r="U1067" s="28" t="n">
        <v>0</v>
      </c>
      <c r="V1067" s="28" t="n">
        <v>0</v>
      </c>
      <c r="W1067" s="28" t="n">
        <v>0</v>
      </c>
      <c r="X1067" s="28" t="n">
        <v>0</v>
      </c>
      <c r="Y1067" s="28" t="n">
        <v>0</v>
      </c>
      <c r="Z1067" s="28" t="n">
        <v>0</v>
      </c>
      <c r="AA1067" s="28" t="n">
        <v>0</v>
      </c>
      <c r="AB1067" s="28" t="n">
        <v>0</v>
      </c>
      <c r="AC1067" s="28" t="n">
        <v>0</v>
      </c>
      <c r="AD1067" s="28" t="n">
        <v>0</v>
      </c>
    </row>
    <row r="1068" customFormat="false" ht="12.75" hidden="false" customHeight="false" outlineLevel="0" collapsed="false">
      <c r="A1068" s="56" t="n">
        <v>36843</v>
      </c>
      <c r="B1068" s="28" t="n">
        <v>5.45275</v>
      </c>
      <c r="C1068" s="28" t="n">
        <v>5.15745987559669</v>
      </c>
      <c r="D1068" s="28" t="n">
        <v>5.604</v>
      </c>
      <c r="E1068" s="28" t="n">
        <v>5.347125</v>
      </c>
      <c r="F1068" s="28" t="n">
        <v>5.263375</v>
      </c>
      <c r="G1068" s="28" t="n">
        <v>5.202125</v>
      </c>
      <c r="H1068" s="28" t="n">
        <v>5.33775</v>
      </c>
      <c r="I1068" s="28" t="n">
        <v>5.418375</v>
      </c>
      <c r="J1068" s="28" t="n">
        <v>5.9715</v>
      </c>
      <c r="K1068" s="28" t="n">
        <v>5.87275</v>
      </c>
      <c r="L1068" s="28" t="n">
        <v>5.77275</v>
      </c>
      <c r="M1068" s="28" t="n">
        <v>7.07025</v>
      </c>
      <c r="N1068" s="28" t="n">
        <v>5.3665</v>
      </c>
      <c r="O1068" s="28" t="n">
        <v>5.904</v>
      </c>
      <c r="Q1068" s="28" t="n">
        <v>0</v>
      </c>
      <c r="R1068" s="28" t="n">
        <v>0</v>
      </c>
      <c r="S1068" s="28" t="n">
        <v>0</v>
      </c>
      <c r="T1068" s="28" t="n">
        <v>0</v>
      </c>
      <c r="U1068" s="28" t="n">
        <v>0</v>
      </c>
      <c r="V1068" s="28" t="n">
        <v>0</v>
      </c>
      <c r="W1068" s="28" t="n">
        <v>0</v>
      </c>
      <c r="X1068" s="28" t="n">
        <v>0</v>
      </c>
      <c r="Y1068" s="28" t="n">
        <v>0</v>
      </c>
      <c r="Z1068" s="28" t="n">
        <v>0</v>
      </c>
      <c r="AA1068" s="28" t="n">
        <v>0</v>
      </c>
      <c r="AB1068" s="28" t="n">
        <v>0</v>
      </c>
      <c r="AC1068" s="28" t="n">
        <v>0</v>
      </c>
      <c r="AD1068" s="28" t="n">
        <v>0</v>
      </c>
    </row>
    <row r="1069" customFormat="false" ht="12.75" hidden="false" customHeight="false" outlineLevel="0" collapsed="false">
      <c r="A1069" s="56" t="n">
        <v>36844</v>
      </c>
      <c r="B1069" s="28" t="n">
        <v>5.7115</v>
      </c>
      <c r="C1069" s="28" t="n">
        <v>5.36011830120877</v>
      </c>
      <c r="D1069" s="28" t="n">
        <v>5.874</v>
      </c>
      <c r="E1069" s="28" t="n">
        <v>5.619</v>
      </c>
      <c r="F1069" s="28" t="n">
        <v>5.53025</v>
      </c>
      <c r="G1069" s="28" t="n">
        <v>5.4765</v>
      </c>
      <c r="H1069" s="28" t="n">
        <v>5.6015</v>
      </c>
      <c r="I1069" s="28" t="n">
        <v>5.68025</v>
      </c>
      <c r="J1069" s="28" t="n">
        <v>6.362125</v>
      </c>
      <c r="K1069" s="28" t="n">
        <v>6.2365</v>
      </c>
      <c r="L1069" s="28" t="n">
        <v>6.0315</v>
      </c>
      <c r="M1069" s="28" t="n">
        <v>7.329</v>
      </c>
      <c r="N1069" s="28" t="n">
        <v>5.682125</v>
      </c>
      <c r="O1069" s="28" t="n">
        <v>6.26525</v>
      </c>
      <c r="Q1069" s="28" t="n">
        <v>0</v>
      </c>
      <c r="R1069" s="28" t="n">
        <v>0</v>
      </c>
      <c r="S1069" s="28" t="n">
        <v>0</v>
      </c>
      <c r="T1069" s="28" t="n">
        <v>0</v>
      </c>
      <c r="U1069" s="28" t="n">
        <v>0</v>
      </c>
      <c r="V1069" s="28" t="n">
        <v>0</v>
      </c>
      <c r="W1069" s="28" t="n">
        <v>0</v>
      </c>
      <c r="X1069" s="28" t="n">
        <v>0</v>
      </c>
      <c r="Y1069" s="28" t="n">
        <v>0</v>
      </c>
      <c r="Z1069" s="28" t="n">
        <v>0</v>
      </c>
      <c r="AA1069" s="28" t="n">
        <v>0</v>
      </c>
      <c r="AB1069" s="28" t="n">
        <v>0</v>
      </c>
      <c r="AC1069" s="28" t="n">
        <v>0</v>
      </c>
      <c r="AD1069" s="28" t="n">
        <v>0</v>
      </c>
    </row>
    <row r="1070" customFormat="false" ht="12.75" hidden="false" customHeight="false" outlineLevel="0" collapsed="false">
      <c r="A1070" s="56" t="n">
        <v>36845</v>
      </c>
      <c r="B1070" s="28" t="n">
        <v>5.9145</v>
      </c>
      <c r="C1070" s="28" t="n">
        <v>5.54163640288424</v>
      </c>
      <c r="D1070" s="28" t="n">
        <v>6.0745</v>
      </c>
      <c r="E1070" s="28" t="n">
        <v>5.81825</v>
      </c>
      <c r="F1070" s="28" t="n">
        <v>5.676375</v>
      </c>
      <c r="G1070" s="28" t="n">
        <v>5.613875</v>
      </c>
      <c r="H1070" s="28" t="n">
        <v>5.7945</v>
      </c>
      <c r="I1070" s="28" t="n">
        <v>5.88325</v>
      </c>
      <c r="J1070" s="28" t="n">
        <v>6.54825</v>
      </c>
      <c r="K1070" s="28" t="n">
        <v>6.452</v>
      </c>
      <c r="L1070" s="28" t="n">
        <v>6.2345</v>
      </c>
      <c r="M1070" s="28" t="n">
        <v>7.5145</v>
      </c>
      <c r="N1070" s="28" t="n">
        <v>5.841375</v>
      </c>
      <c r="O1070" s="28" t="n">
        <v>6.4645</v>
      </c>
      <c r="Q1070" s="28" t="n">
        <v>0</v>
      </c>
      <c r="R1070" s="28" t="n">
        <v>0</v>
      </c>
      <c r="S1070" s="28" t="n">
        <v>0</v>
      </c>
      <c r="T1070" s="28" t="n">
        <v>0</v>
      </c>
      <c r="U1070" s="28" t="n">
        <v>0</v>
      </c>
      <c r="V1070" s="28" t="n">
        <v>0</v>
      </c>
      <c r="W1070" s="28" t="n">
        <v>0</v>
      </c>
      <c r="X1070" s="28" t="n">
        <v>0</v>
      </c>
      <c r="Y1070" s="28" t="n">
        <v>0</v>
      </c>
      <c r="Z1070" s="28" t="n">
        <v>0</v>
      </c>
      <c r="AA1070" s="28" t="n">
        <v>0</v>
      </c>
      <c r="AB1070" s="28" t="n">
        <v>0</v>
      </c>
      <c r="AC1070" s="28" t="n">
        <v>0</v>
      </c>
      <c r="AD1070" s="28" t="n">
        <v>0</v>
      </c>
    </row>
    <row r="1071" customFormat="false" ht="12.75" hidden="false" customHeight="false" outlineLevel="0" collapsed="false">
      <c r="A1071" s="56" t="n">
        <v>36846</v>
      </c>
      <c r="B1071" s="28" t="n">
        <v>5.537</v>
      </c>
      <c r="C1071" s="28" t="n">
        <v>5.22203896246875</v>
      </c>
      <c r="D1071" s="28" t="n">
        <v>5.68825</v>
      </c>
      <c r="E1071" s="28" t="n">
        <v>5.44575</v>
      </c>
      <c r="F1071" s="28" t="n">
        <v>5.305125</v>
      </c>
      <c r="G1071" s="28" t="n">
        <v>5.262</v>
      </c>
      <c r="H1071" s="28" t="n">
        <v>5.412</v>
      </c>
      <c r="I1071" s="28" t="n">
        <v>5.505125</v>
      </c>
      <c r="J1071" s="28" t="n">
        <v>6.3345</v>
      </c>
      <c r="K1071" s="28" t="n">
        <v>6.317</v>
      </c>
      <c r="L1071" s="28" t="n">
        <v>5.8395</v>
      </c>
      <c r="M1071" s="28" t="n">
        <v>7.037</v>
      </c>
      <c r="N1071" s="28" t="n">
        <v>5.466375</v>
      </c>
      <c r="O1071" s="28" t="n">
        <v>6.2895</v>
      </c>
      <c r="Q1071" s="28" t="n">
        <v>0</v>
      </c>
      <c r="R1071" s="28" t="n">
        <v>0</v>
      </c>
      <c r="S1071" s="28" t="n">
        <v>0</v>
      </c>
      <c r="T1071" s="28" t="n">
        <v>0</v>
      </c>
      <c r="U1071" s="28" t="n">
        <v>0</v>
      </c>
      <c r="V1071" s="28" t="n">
        <v>0</v>
      </c>
      <c r="W1071" s="28" t="n">
        <v>0</v>
      </c>
      <c r="X1071" s="28" t="n">
        <v>0</v>
      </c>
      <c r="Y1071" s="28" t="n">
        <v>0</v>
      </c>
      <c r="Z1071" s="28" t="n">
        <v>0</v>
      </c>
      <c r="AA1071" s="28" t="n">
        <v>0</v>
      </c>
      <c r="AB1071" s="28" t="n">
        <v>0</v>
      </c>
      <c r="AC1071" s="28" t="n">
        <v>0</v>
      </c>
      <c r="AD1071" s="28" t="n">
        <v>0</v>
      </c>
    </row>
    <row r="1072" customFormat="false" ht="12.75" hidden="false" customHeight="false" outlineLevel="0" collapsed="false">
      <c r="A1072" s="56" t="n">
        <v>36847</v>
      </c>
      <c r="B1072" s="28" t="n">
        <v>5.7795</v>
      </c>
      <c r="C1072" s="28" t="n">
        <v>5.41053783498211</v>
      </c>
      <c r="D1072" s="28" t="n">
        <v>5.94075</v>
      </c>
      <c r="E1072" s="28" t="n">
        <v>5.792</v>
      </c>
      <c r="F1072" s="28" t="n">
        <v>5.717625</v>
      </c>
      <c r="G1072" s="28" t="n">
        <v>5.60825</v>
      </c>
      <c r="H1072" s="28" t="n">
        <v>5.6795</v>
      </c>
      <c r="I1072" s="28" t="n">
        <v>5.772625</v>
      </c>
      <c r="J1072" s="28" t="n">
        <v>6.79575</v>
      </c>
      <c r="K1072" s="28" t="n">
        <v>6.737</v>
      </c>
      <c r="L1072" s="28" t="n">
        <v>6.07575</v>
      </c>
      <c r="M1072" s="28" t="n">
        <v>7.352</v>
      </c>
      <c r="N1072" s="28" t="n">
        <v>5.7895</v>
      </c>
      <c r="O1072" s="28" t="n">
        <v>6.732</v>
      </c>
      <c r="Q1072" s="28" t="n">
        <v>0</v>
      </c>
      <c r="R1072" s="28" t="n">
        <v>0</v>
      </c>
      <c r="S1072" s="28" t="n">
        <v>0</v>
      </c>
      <c r="T1072" s="28" t="n">
        <v>0</v>
      </c>
      <c r="U1072" s="28" t="n">
        <v>0</v>
      </c>
      <c r="V1072" s="28" t="n">
        <v>0</v>
      </c>
      <c r="W1072" s="28" t="n">
        <v>0</v>
      </c>
      <c r="X1072" s="28" t="n">
        <v>0</v>
      </c>
      <c r="Y1072" s="28" t="n">
        <v>0</v>
      </c>
      <c r="Z1072" s="28" t="n">
        <v>0</v>
      </c>
      <c r="AA1072" s="28" t="n">
        <v>0</v>
      </c>
      <c r="AB1072" s="28" t="n">
        <v>0</v>
      </c>
      <c r="AC1072" s="28" t="n">
        <v>0</v>
      </c>
      <c r="AD1072" s="28" t="n">
        <v>0</v>
      </c>
    </row>
    <row r="1073" customFormat="false" ht="12.75" hidden="false" customHeight="false" outlineLevel="0" collapsed="false">
      <c r="A1073" s="56" t="n">
        <v>36850</v>
      </c>
      <c r="B1073" s="28" t="n">
        <v>5.912</v>
      </c>
      <c r="C1073" s="28" t="n">
        <v>5.4964433340594</v>
      </c>
      <c r="D1073" s="28" t="n">
        <v>6.072</v>
      </c>
      <c r="E1073" s="28" t="n">
        <v>5.9645</v>
      </c>
      <c r="F1073" s="28" t="n">
        <v>5.8995</v>
      </c>
      <c r="G1073" s="28" t="n">
        <v>5.85075</v>
      </c>
      <c r="H1073" s="28" t="n">
        <v>5.812</v>
      </c>
      <c r="I1073" s="28" t="n">
        <v>5.933875</v>
      </c>
      <c r="J1073" s="28" t="n">
        <v>7.9495</v>
      </c>
      <c r="K1073" s="28" t="n">
        <v>7.912</v>
      </c>
      <c r="L1073" s="28" t="n">
        <v>6.202</v>
      </c>
      <c r="M1073" s="28" t="n">
        <v>7.4445</v>
      </c>
      <c r="N1073" s="28" t="n">
        <v>5.9545</v>
      </c>
      <c r="O1073" s="28" t="n">
        <v>7.862</v>
      </c>
      <c r="Q1073" s="28" t="n">
        <v>0</v>
      </c>
      <c r="R1073" s="28" t="n">
        <v>0</v>
      </c>
      <c r="S1073" s="28" t="n">
        <v>0</v>
      </c>
      <c r="T1073" s="28" t="n">
        <v>0</v>
      </c>
      <c r="U1073" s="28" t="n">
        <v>0</v>
      </c>
      <c r="V1073" s="28" t="n">
        <v>0</v>
      </c>
      <c r="W1073" s="28" t="n">
        <v>0</v>
      </c>
      <c r="X1073" s="28" t="n">
        <v>0</v>
      </c>
      <c r="Y1073" s="28" t="n">
        <v>0</v>
      </c>
      <c r="Z1073" s="28" t="n">
        <v>0</v>
      </c>
      <c r="AA1073" s="28" t="n">
        <v>0</v>
      </c>
      <c r="AB1073" s="28" t="n">
        <v>0</v>
      </c>
      <c r="AC1073" s="28" t="n">
        <v>0</v>
      </c>
      <c r="AD1073" s="28" t="n">
        <v>0</v>
      </c>
    </row>
    <row r="1074" customFormat="false" ht="12.75" hidden="false" customHeight="false" outlineLevel="0" collapsed="false">
      <c r="A1074" s="56" t="n">
        <v>36851</v>
      </c>
      <c r="B1074" s="28" t="n">
        <v>6.081</v>
      </c>
      <c r="C1074" s="28" t="n">
        <v>5.62160460679121</v>
      </c>
      <c r="D1074" s="28" t="n">
        <v>6.22975</v>
      </c>
      <c r="E1074" s="28" t="n">
        <v>6.1485</v>
      </c>
      <c r="F1074" s="28" t="n">
        <v>6.026</v>
      </c>
      <c r="G1074" s="28" t="n">
        <v>5.951</v>
      </c>
      <c r="H1074" s="28" t="n">
        <v>5.981</v>
      </c>
      <c r="I1074" s="28" t="n">
        <v>6.104125</v>
      </c>
      <c r="J1074" s="28" t="n">
        <v>8.981</v>
      </c>
      <c r="K1074" s="28" t="n">
        <v>9.0685</v>
      </c>
      <c r="L1074" s="28" t="n">
        <v>6.371</v>
      </c>
      <c r="M1074" s="28" t="n">
        <v>7.6535</v>
      </c>
      <c r="N1074" s="28" t="n">
        <v>6.13975</v>
      </c>
      <c r="O1074" s="28" t="n">
        <v>8.981</v>
      </c>
      <c r="Q1074" s="28" t="n">
        <v>0</v>
      </c>
      <c r="R1074" s="28" t="n">
        <v>0</v>
      </c>
      <c r="S1074" s="28" t="n">
        <v>0</v>
      </c>
      <c r="T1074" s="28" t="n">
        <v>0</v>
      </c>
      <c r="U1074" s="28" t="n">
        <v>0</v>
      </c>
      <c r="V1074" s="28" t="n">
        <v>0</v>
      </c>
      <c r="W1074" s="28" t="n">
        <v>0</v>
      </c>
      <c r="X1074" s="28" t="n">
        <v>0</v>
      </c>
      <c r="Y1074" s="28" t="n">
        <v>0</v>
      </c>
      <c r="Z1074" s="28" t="n">
        <v>0</v>
      </c>
      <c r="AA1074" s="28" t="n">
        <v>0</v>
      </c>
      <c r="AB1074" s="28" t="n">
        <v>0</v>
      </c>
      <c r="AC1074" s="28" t="n">
        <v>0</v>
      </c>
      <c r="AD1074" s="28" t="n">
        <v>0</v>
      </c>
    </row>
    <row r="1075" customFormat="false" ht="12.75" hidden="false" customHeight="false" outlineLevel="0" collapsed="false">
      <c r="A1075" s="56" t="n">
        <v>36852</v>
      </c>
      <c r="B1075" s="28" t="n">
        <v>6.25125</v>
      </c>
      <c r="C1075" s="28" t="n">
        <v>5.75253339753298</v>
      </c>
      <c r="D1075" s="28" t="n">
        <v>6.39125</v>
      </c>
      <c r="E1075" s="28" t="n">
        <v>6.31125</v>
      </c>
      <c r="F1075" s="28" t="n">
        <v>6.17625</v>
      </c>
      <c r="G1075" s="28" t="n">
        <v>6.08125</v>
      </c>
      <c r="H1075" s="28" t="n">
        <v>6.13625</v>
      </c>
      <c r="I1075" s="28" t="n">
        <v>6.264375</v>
      </c>
      <c r="J1075" s="28" t="n">
        <v>8.90125</v>
      </c>
      <c r="K1075" s="28" t="n">
        <v>8.92625</v>
      </c>
      <c r="L1075" s="28" t="n">
        <v>6.51375</v>
      </c>
      <c r="M1075" s="28" t="n">
        <v>7.7725</v>
      </c>
      <c r="N1075" s="28" t="n">
        <v>6.3</v>
      </c>
      <c r="O1075" s="28" t="n">
        <v>8.90125</v>
      </c>
      <c r="Q1075" s="28" t="n">
        <v>0</v>
      </c>
      <c r="R1075" s="28" t="n">
        <v>0</v>
      </c>
      <c r="S1075" s="28" t="n">
        <v>0</v>
      </c>
      <c r="T1075" s="28" t="n">
        <v>0</v>
      </c>
      <c r="U1075" s="28" t="n">
        <v>0</v>
      </c>
      <c r="V1075" s="28" t="n">
        <v>0</v>
      </c>
      <c r="W1075" s="28" t="n">
        <v>0</v>
      </c>
      <c r="X1075" s="28" t="n">
        <v>0</v>
      </c>
      <c r="Y1075" s="28" t="n">
        <v>0</v>
      </c>
      <c r="Z1075" s="28" t="n">
        <v>0</v>
      </c>
      <c r="AA1075" s="28" t="n">
        <v>0</v>
      </c>
      <c r="AB1075" s="28" t="n">
        <v>0</v>
      </c>
      <c r="AC1075" s="28" t="n">
        <v>0</v>
      </c>
      <c r="AD1075" s="28" t="n">
        <v>0</v>
      </c>
    </row>
    <row r="1076" customFormat="false" ht="12.75" hidden="false" customHeight="false" outlineLevel="0" collapsed="false">
      <c r="A1076" s="56" t="n">
        <v>36857</v>
      </c>
      <c r="B1076" s="28" t="n">
        <v>6.17025</v>
      </c>
      <c r="C1076" s="28" t="n">
        <v>5.71165921238755</v>
      </c>
      <c r="D1076" s="28" t="n">
        <v>6.28775</v>
      </c>
      <c r="E1076" s="28" t="n">
        <v>6.20025</v>
      </c>
      <c r="F1076" s="28" t="n">
        <v>6.02025</v>
      </c>
      <c r="G1076" s="28" t="n">
        <v>5.949</v>
      </c>
      <c r="H1076" s="28" t="n">
        <v>6.043375</v>
      </c>
      <c r="I1076" s="28" t="n">
        <v>6.16025</v>
      </c>
      <c r="J1076" s="28" t="n">
        <v>9.48275</v>
      </c>
      <c r="K1076" s="28" t="n">
        <v>9.45775</v>
      </c>
      <c r="L1076" s="28" t="n">
        <v>6.40775</v>
      </c>
      <c r="M1076" s="28" t="n">
        <v>7.57525</v>
      </c>
      <c r="N1076" s="28" t="n">
        <v>6.199</v>
      </c>
      <c r="O1076" s="28" t="n">
        <v>9.47025</v>
      </c>
      <c r="Q1076" s="28" t="n">
        <v>0</v>
      </c>
      <c r="R1076" s="28" t="n">
        <v>0</v>
      </c>
      <c r="S1076" s="28" t="n">
        <v>0</v>
      </c>
      <c r="T1076" s="28" t="n">
        <v>0</v>
      </c>
      <c r="U1076" s="28" t="n">
        <v>0</v>
      </c>
      <c r="V1076" s="28" t="n">
        <v>0</v>
      </c>
      <c r="W1076" s="28" t="n">
        <v>0</v>
      </c>
      <c r="X1076" s="28" t="n">
        <v>0</v>
      </c>
      <c r="Y1076" s="28" t="n">
        <v>0</v>
      </c>
      <c r="Z1076" s="28" t="n">
        <v>0</v>
      </c>
      <c r="AA1076" s="28" t="n">
        <v>0</v>
      </c>
      <c r="AB1076" s="28" t="n">
        <v>0</v>
      </c>
      <c r="AC1076" s="28" t="n">
        <v>0</v>
      </c>
      <c r="AD1076" s="28" t="n">
        <v>0</v>
      </c>
    </row>
    <row r="1077" customFormat="false" ht="12.75" hidden="false" customHeight="false" outlineLevel="0" collapsed="false">
      <c r="A1077" s="56" t="n">
        <v>36858</v>
      </c>
      <c r="B1077" s="28" t="n">
        <v>5.93325</v>
      </c>
      <c r="C1077" s="28" t="n">
        <v>5.54322906463113</v>
      </c>
      <c r="D1077" s="28" t="n">
        <v>6.0545</v>
      </c>
      <c r="E1077" s="28" t="n">
        <v>6.01675</v>
      </c>
      <c r="F1077" s="28" t="n">
        <v>5.85075</v>
      </c>
      <c r="G1077" s="28" t="n">
        <v>5.777</v>
      </c>
      <c r="H1077" s="28" t="n">
        <v>5.812625</v>
      </c>
      <c r="I1077" s="28" t="n">
        <v>5.911125</v>
      </c>
      <c r="J1077" s="28" t="n">
        <v>10.207</v>
      </c>
      <c r="K1077" s="28" t="n">
        <v>10.1545</v>
      </c>
      <c r="L1077" s="28" t="n">
        <v>6.16575</v>
      </c>
      <c r="M1077" s="28" t="n">
        <v>7.22575</v>
      </c>
      <c r="N1077" s="28" t="n">
        <v>5.99425</v>
      </c>
      <c r="O1077" s="28" t="n">
        <v>10.155125</v>
      </c>
      <c r="Q1077" s="28" t="n">
        <v>0</v>
      </c>
      <c r="R1077" s="28" t="n">
        <v>0</v>
      </c>
      <c r="S1077" s="28" t="n">
        <v>0</v>
      </c>
      <c r="T1077" s="28" t="n">
        <v>0</v>
      </c>
      <c r="U1077" s="28" t="n">
        <v>0</v>
      </c>
      <c r="V1077" s="28" t="n">
        <v>0</v>
      </c>
      <c r="W1077" s="28" t="n">
        <v>0</v>
      </c>
      <c r="X1077" s="28" t="n">
        <v>0</v>
      </c>
      <c r="Y1077" s="28" t="n">
        <v>0</v>
      </c>
      <c r="Z1077" s="28" t="n">
        <v>0</v>
      </c>
      <c r="AA1077" s="28" t="n">
        <v>0</v>
      </c>
      <c r="AB1077" s="28" t="n">
        <v>0</v>
      </c>
      <c r="AC1077" s="28" t="n">
        <v>0</v>
      </c>
      <c r="AD1077" s="28" t="n">
        <v>0</v>
      </c>
    </row>
    <row r="1078" customFormat="false" ht="12.75" hidden="false" customHeight="false" outlineLevel="0" collapsed="false">
      <c r="A1078" s="56" t="n">
        <v>36859</v>
      </c>
      <c r="B1078" s="28" t="n">
        <v>5.91433333333333</v>
      </c>
      <c r="C1078" s="28" t="n">
        <v>5.68633419864038</v>
      </c>
      <c r="D1078" s="28" t="n">
        <v>6.061</v>
      </c>
      <c r="E1078" s="28" t="n">
        <v>5.991</v>
      </c>
      <c r="F1078" s="28" t="n">
        <v>5.82433333333333</v>
      </c>
      <c r="G1078" s="28" t="n">
        <v>5.73766666666667</v>
      </c>
      <c r="H1078" s="28" t="n">
        <v>5.80016666666667</v>
      </c>
      <c r="I1078" s="28" t="n">
        <v>5.89933333333334</v>
      </c>
      <c r="J1078" s="28" t="n">
        <v>9.44766666666667</v>
      </c>
      <c r="K1078" s="28" t="n">
        <v>9.21433333333333</v>
      </c>
      <c r="L1078" s="28" t="n">
        <v>6.15766666666667</v>
      </c>
      <c r="M1078" s="28" t="n">
        <v>7.34766666666667</v>
      </c>
      <c r="N1078" s="28" t="n">
        <v>5.981</v>
      </c>
      <c r="O1078" s="28" t="n">
        <v>9.34766666666667</v>
      </c>
      <c r="Q1078" s="28" t="n">
        <v>0</v>
      </c>
      <c r="R1078" s="28" t="n">
        <v>0</v>
      </c>
      <c r="S1078" s="28" t="n">
        <v>0</v>
      </c>
      <c r="T1078" s="28" t="n">
        <v>0</v>
      </c>
      <c r="U1078" s="28" t="n">
        <v>0</v>
      </c>
      <c r="V1078" s="28" t="n">
        <v>0</v>
      </c>
      <c r="W1078" s="28" t="n">
        <v>0</v>
      </c>
      <c r="X1078" s="28" t="n">
        <v>0</v>
      </c>
      <c r="Y1078" s="28" t="n">
        <v>0</v>
      </c>
      <c r="Z1078" s="28" t="n">
        <v>0</v>
      </c>
      <c r="AA1078" s="28" t="n">
        <v>0</v>
      </c>
      <c r="AB1078" s="28" t="n">
        <v>0</v>
      </c>
      <c r="AC1078" s="28" t="n">
        <v>0</v>
      </c>
      <c r="AD1078" s="28" t="n">
        <v>0</v>
      </c>
    </row>
    <row r="1079" customFormat="false" ht="12.75" hidden="false" customHeight="false" outlineLevel="0" collapsed="false">
      <c r="A1079" s="56" t="n">
        <v>36860</v>
      </c>
      <c r="B1079" s="28" t="n">
        <v>6.281</v>
      </c>
      <c r="C1079" s="28" t="n">
        <v>5.97387949278958</v>
      </c>
      <c r="D1079" s="28" t="n">
        <v>6.416</v>
      </c>
      <c r="E1079" s="28" t="n">
        <v>6.34933333333334</v>
      </c>
      <c r="F1079" s="28" t="n">
        <v>6.19433333333334</v>
      </c>
      <c r="G1079" s="28" t="n">
        <v>6.111</v>
      </c>
      <c r="H1079" s="28" t="n">
        <v>6.176</v>
      </c>
      <c r="I1079" s="28" t="n">
        <v>6.266</v>
      </c>
      <c r="J1079" s="28" t="n">
        <v>10.0243333333333</v>
      </c>
      <c r="K1079" s="28" t="n">
        <v>9.79766666666667</v>
      </c>
      <c r="L1079" s="28" t="n">
        <v>6.52433333333334</v>
      </c>
      <c r="M1079" s="28" t="n">
        <v>7.86766666666667</v>
      </c>
      <c r="N1079" s="28" t="n">
        <v>6.34766666666667</v>
      </c>
      <c r="O1079" s="28" t="n">
        <v>9.92433333333334</v>
      </c>
      <c r="Q1079" s="28" t="n">
        <v>0</v>
      </c>
      <c r="R1079" s="28" t="n">
        <v>0</v>
      </c>
      <c r="S1079" s="28" t="n">
        <v>0</v>
      </c>
      <c r="T1079" s="28" t="n">
        <v>0</v>
      </c>
      <c r="U1079" s="28" t="n">
        <v>0</v>
      </c>
      <c r="V1079" s="28" t="n">
        <v>0</v>
      </c>
      <c r="W1079" s="28" t="n">
        <v>0</v>
      </c>
      <c r="X1079" s="28" t="n">
        <v>0</v>
      </c>
      <c r="Y1079" s="28" t="n">
        <v>0</v>
      </c>
      <c r="Z1079" s="28" t="n">
        <v>0</v>
      </c>
      <c r="AA1079" s="28" t="n">
        <v>0</v>
      </c>
      <c r="AB1079" s="28" t="n">
        <v>0</v>
      </c>
      <c r="AC1079" s="28" t="n">
        <v>0</v>
      </c>
      <c r="AD1079" s="28" t="n">
        <v>0</v>
      </c>
    </row>
    <row r="1080" customFormat="false" ht="12.75" hidden="false" customHeight="false" outlineLevel="0" collapsed="false">
      <c r="A1080" s="56" t="n">
        <v>36861</v>
      </c>
      <c r="B1080" s="28" t="n">
        <v>6.41633333333333</v>
      </c>
      <c r="C1080" s="28" t="n">
        <v>6.10477953074717</v>
      </c>
      <c r="D1080" s="28" t="n">
        <v>6.588</v>
      </c>
      <c r="E1080" s="28" t="n">
        <v>6.45633333333333</v>
      </c>
      <c r="F1080" s="28" t="n">
        <v>6.30133333333333</v>
      </c>
      <c r="G1080" s="28" t="n">
        <v>6.22133333333333</v>
      </c>
      <c r="H1080" s="28" t="n">
        <v>6.30633333333333</v>
      </c>
      <c r="I1080" s="28" t="n">
        <v>6.4005</v>
      </c>
      <c r="J1080" s="28" t="n">
        <v>9.52633333333333</v>
      </c>
      <c r="K1080" s="28" t="n">
        <v>9.36633333333333</v>
      </c>
      <c r="L1080" s="28" t="n">
        <v>6.71633333333333</v>
      </c>
      <c r="M1080" s="28" t="n">
        <v>8.12966666666667</v>
      </c>
      <c r="N1080" s="28" t="n">
        <v>6.443</v>
      </c>
      <c r="O1080" s="28" t="n">
        <v>9.40966666666667</v>
      </c>
      <c r="Q1080" s="28" t="n">
        <v>0</v>
      </c>
      <c r="R1080" s="28" t="n">
        <v>0</v>
      </c>
      <c r="S1080" s="28" t="n">
        <v>0</v>
      </c>
      <c r="T1080" s="28" t="n">
        <v>0</v>
      </c>
      <c r="U1080" s="28" t="n">
        <v>0</v>
      </c>
      <c r="V1080" s="28" t="n">
        <v>0</v>
      </c>
      <c r="W1080" s="28" t="n">
        <v>0</v>
      </c>
      <c r="X1080" s="28" t="n">
        <v>0</v>
      </c>
      <c r="Y1080" s="28" t="n">
        <v>0</v>
      </c>
      <c r="Z1080" s="28" t="n">
        <v>0</v>
      </c>
      <c r="AA1080" s="28" t="n">
        <v>0</v>
      </c>
      <c r="AB1080" s="28" t="n">
        <v>0</v>
      </c>
      <c r="AC1080" s="28" t="n">
        <v>0</v>
      </c>
      <c r="AD1080" s="28" t="n">
        <v>0</v>
      </c>
    </row>
    <row r="1081" customFormat="false" ht="12.75" hidden="false" customHeight="false" outlineLevel="0" collapsed="false">
      <c r="A1081" s="56" t="n">
        <v>36864</v>
      </c>
      <c r="B1081" s="28" t="n">
        <v>6.41633333333333</v>
      </c>
      <c r="C1081" s="28" t="n">
        <v>6.10477953074717</v>
      </c>
      <c r="D1081" s="28" t="n">
        <v>6.588</v>
      </c>
      <c r="E1081" s="28" t="n">
        <v>6.45633333333333</v>
      </c>
      <c r="F1081" s="28" t="n">
        <v>6.30133333333333</v>
      </c>
      <c r="G1081" s="28" t="n">
        <v>6.22133333333333</v>
      </c>
      <c r="H1081" s="28" t="n">
        <v>6.30633333333333</v>
      </c>
      <c r="I1081" s="28" t="n">
        <v>6.4005</v>
      </c>
      <c r="J1081" s="28" t="n">
        <v>9.52633333333333</v>
      </c>
      <c r="K1081" s="28" t="n">
        <v>9.36633333333333</v>
      </c>
      <c r="L1081" s="28" t="n">
        <v>6.71633333333333</v>
      </c>
      <c r="M1081" s="28" t="n">
        <v>8.12966666666667</v>
      </c>
      <c r="N1081" s="28" t="n">
        <v>6.443</v>
      </c>
      <c r="O1081" s="28" t="n">
        <v>9.40966666666667</v>
      </c>
      <c r="Q1081" s="28" t="n">
        <v>0</v>
      </c>
      <c r="R1081" s="28" t="n">
        <v>0</v>
      </c>
      <c r="S1081" s="28" t="n">
        <v>0</v>
      </c>
      <c r="T1081" s="28" t="n">
        <v>0</v>
      </c>
      <c r="U1081" s="28" t="n">
        <v>0</v>
      </c>
      <c r="V1081" s="28" t="n">
        <v>0</v>
      </c>
      <c r="W1081" s="28" t="n">
        <v>0</v>
      </c>
      <c r="X1081" s="28" t="n">
        <v>0</v>
      </c>
      <c r="Y1081" s="28" t="n">
        <v>0</v>
      </c>
      <c r="Z1081" s="28" t="n">
        <v>0</v>
      </c>
      <c r="AA1081" s="28" t="n">
        <v>0</v>
      </c>
      <c r="AB1081" s="28" t="n">
        <v>0</v>
      </c>
      <c r="AC1081" s="28" t="n">
        <v>0</v>
      </c>
      <c r="AD1081" s="28" t="n">
        <v>0</v>
      </c>
    </row>
    <row r="1082" customFormat="false" ht="12.75" hidden="false" customHeight="false" outlineLevel="0" collapsed="false">
      <c r="A1082" s="56" t="n">
        <v>36865</v>
      </c>
      <c r="B1082" s="28" t="n">
        <v>7.00533333333333</v>
      </c>
      <c r="C1082" s="28" t="n">
        <v>6.72042987161675</v>
      </c>
      <c r="D1082" s="28" t="n">
        <v>7.402</v>
      </c>
      <c r="E1082" s="28" t="n">
        <v>7.147</v>
      </c>
      <c r="F1082" s="28" t="n">
        <v>7.047</v>
      </c>
      <c r="G1082" s="28" t="n">
        <v>7.00033333333333</v>
      </c>
      <c r="H1082" s="28" t="n">
        <v>6.93533333333333</v>
      </c>
      <c r="I1082" s="28" t="n">
        <v>7.0245</v>
      </c>
      <c r="J1082" s="28" t="n">
        <v>14.022</v>
      </c>
      <c r="K1082" s="28" t="n">
        <v>13.5386666666667</v>
      </c>
      <c r="L1082" s="28" t="n">
        <v>7.39866666666667</v>
      </c>
      <c r="M1082" s="28" t="n">
        <v>10.6886666666667</v>
      </c>
      <c r="N1082" s="28" t="n">
        <v>7.127</v>
      </c>
      <c r="O1082" s="28" t="n">
        <v>13.9053333333333</v>
      </c>
      <c r="Q1082" s="28" t="n">
        <v>0</v>
      </c>
      <c r="R1082" s="28" t="n">
        <v>0</v>
      </c>
      <c r="S1082" s="28" t="n">
        <v>0</v>
      </c>
      <c r="T1082" s="28" t="n">
        <v>0</v>
      </c>
      <c r="U1082" s="28" t="n">
        <v>0</v>
      </c>
      <c r="V1082" s="28" t="n">
        <v>0</v>
      </c>
      <c r="W1082" s="28" t="n">
        <v>0</v>
      </c>
      <c r="X1082" s="28" t="n">
        <v>0</v>
      </c>
      <c r="Y1082" s="28" t="n">
        <v>0</v>
      </c>
      <c r="Z1082" s="28" t="n">
        <v>0</v>
      </c>
      <c r="AA1082" s="28" t="n">
        <v>0</v>
      </c>
      <c r="AB1082" s="28" t="n">
        <v>0</v>
      </c>
      <c r="AC1082" s="28" t="n">
        <v>0</v>
      </c>
      <c r="AD1082" s="28" t="n">
        <v>0</v>
      </c>
    </row>
    <row r="1083" customFormat="false" ht="12.75" hidden="false" customHeight="false" outlineLevel="0" collapsed="false">
      <c r="A1083" s="56" t="n">
        <v>36866</v>
      </c>
      <c r="B1083" s="28" t="n">
        <v>7.89566666666667</v>
      </c>
      <c r="C1083" s="28" t="n">
        <v>7.61660867684452</v>
      </c>
      <c r="D1083" s="28" t="n">
        <v>8.499</v>
      </c>
      <c r="E1083" s="28" t="n">
        <v>8.17566666666667</v>
      </c>
      <c r="F1083" s="28" t="n">
        <v>7.99733333333333</v>
      </c>
      <c r="G1083" s="28" t="n">
        <v>7.95066666666667</v>
      </c>
      <c r="H1083" s="28" t="n">
        <v>7.99566666666667</v>
      </c>
      <c r="I1083" s="28" t="n">
        <v>7.9315</v>
      </c>
      <c r="J1083" s="28" t="n">
        <v>14.2456666666667</v>
      </c>
      <c r="K1083" s="28" t="n">
        <v>14.329</v>
      </c>
      <c r="L1083" s="28" t="n">
        <v>8.399</v>
      </c>
      <c r="M1083" s="28" t="n">
        <v>13.9623333333333</v>
      </c>
      <c r="N1083" s="28" t="n">
        <v>8.15566666666667</v>
      </c>
      <c r="O1083" s="28" t="n">
        <v>14.129</v>
      </c>
      <c r="Q1083" s="28" t="n">
        <v>0</v>
      </c>
      <c r="R1083" s="28" t="n">
        <v>0</v>
      </c>
      <c r="S1083" s="28" t="n">
        <v>0</v>
      </c>
      <c r="T1083" s="28" t="n">
        <v>0</v>
      </c>
      <c r="U1083" s="28" t="n">
        <v>0</v>
      </c>
      <c r="V1083" s="28" t="n">
        <v>0</v>
      </c>
      <c r="W1083" s="28" t="n">
        <v>0</v>
      </c>
      <c r="X1083" s="28" t="n">
        <v>0</v>
      </c>
      <c r="Y1083" s="28" t="n">
        <v>0</v>
      </c>
      <c r="Z1083" s="28" t="n">
        <v>0</v>
      </c>
      <c r="AA1083" s="28" t="n">
        <v>0</v>
      </c>
      <c r="AB1083" s="28" t="n">
        <v>0</v>
      </c>
      <c r="AC1083" s="28" t="n">
        <v>0</v>
      </c>
      <c r="AD1083" s="28" t="n">
        <v>0</v>
      </c>
    </row>
    <row r="1084" customFormat="false" ht="12.75" hidden="false" customHeight="false" outlineLevel="0" collapsed="false">
      <c r="A1084" s="56" t="n">
        <v>36867</v>
      </c>
      <c r="B1084" s="28" t="n">
        <v>7.89566666666667</v>
      </c>
      <c r="C1084" s="28" t="n">
        <v>7.61660867684452</v>
      </c>
      <c r="D1084" s="28" t="n">
        <v>8.499</v>
      </c>
      <c r="E1084" s="28" t="n">
        <v>8.17566666666667</v>
      </c>
      <c r="F1084" s="28" t="n">
        <v>7.99733333333333</v>
      </c>
      <c r="G1084" s="28" t="n">
        <v>7.95066666666667</v>
      </c>
      <c r="H1084" s="28" t="n">
        <v>7.99566666666667</v>
      </c>
      <c r="I1084" s="28" t="n">
        <v>7.9315</v>
      </c>
      <c r="J1084" s="28" t="n">
        <v>14.2456666666667</v>
      </c>
      <c r="K1084" s="28" t="n">
        <v>14.329</v>
      </c>
      <c r="L1084" s="28" t="n">
        <v>8.399</v>
      </c>
      <c r="M1084" s="28" t="n">
        <v>13.9623333333333</v>
      </c>
      <c r="N1084" s="28" t="n">
        <v>8.15566666666667</v>
      </c>
      <c r="O1084" s="28" t="n">
        <v>14.129</v>
      </c>
      <c r="Q1084" s="28" t="n">
        <v>0</v>
      </c>
      <c r="R1084" s="28" t="n">
        <v>0</v>
      </c>
      <c r="S1084" s="28" t="n">
        <v>0</v>
      </c>
      <c r="T1084" s="28" t="n">
        <v>0</v>
      </c>
      <c r="U1084" s="28" t="n">
        <v>0</v>
      </c>
      <c r="V1084" s="28" t="n">
        <v>0</v>
      </c>
      <c r="W1084" s="28" t="n">
        <v>0</v>
      </c>
      <c r="X1084" s="28" t="n">
        <v>0</v>
      </c>
      <c r="Y1084" s="28" t="n">
        <v>0</v>
      </c>
      <c r="Z1084" s="28" t="n">
        <v>0</v>
      </c>
      <c r="AA1084" s="28" t="n">
        <v>0</v>
      </c>
      <c r="AB1084" s="28" t="n">
        <v>0</v>
      </c>
      <c r="AC1084" s="28" t="n">
        <v>0</v>
      </c>
      <c r="AD1084" s="28" t="n">
        <v>0</v>
      </c>
    </row>
    <row r="1085" customFormat="false" ht="12.75" hidden="false" customHeight="false" outlineLevel="0" collapsed="false">
      <c r="A1085" s="56" t="n">
        <v>36868</v>
      </c>
      <c r="B1085" s="28" t="n">
        <v>7.81533333333333</v>
      </c>
      <c r="C1085" s="28" t="n">
        <v>7.58008357437794</v>
      </c>
      <c r="D1085" s="28" t="n">
        <v>8.29533333333333</v>
      </c>
      <c r="E1085" s="28" t="n">
        <v>8.09533333333333</v>
      </c>
      <c r="F1085" s="28" t="n">
        <v>7.917</v>
      </c>
      <c r="G1085" s="28" t="n">
        <v>7.81366666666667</v>
      </c>
      <c r="H1085" s="28" t="n">
        <v>7.91533333333333</v>
      </c>
      <c r="I1085" s="28" t="n">
        <v>7.85033333333333</v>
      </c>
      <c r="J1085" s="28" t="n">
        <v>14.4986666666667</v>
      </c>
      <c r="K1085" s="28" t="n">
        <v>14.4153333333333</v>
      </c>
      <c r="L1085" s="28" t="n">
        <v>8.25533333333333</v>
      </c>
      <c r="M1085" s="28" t="n">
        <v>13.3153333333333</v>
      </c>
      <c r="N1085" s="28" t="n">
        <v>8.07533333333333</v>
      </c>
      <c r="O1085" s="28" t="n">
        <v>14.382</v>
      </c>
      <c r="Q1085" s="28" t="n">
        <v>0</v>
      </c>
      <c r="R1085" s="28" t="n">
        <v>0</v>
      </c>
      <c r="S1085" s="28" t="n">
        <v>0</v>
      </c>
      <c r="T1085" s="28" t="n">
        <v>0</v>
      </c>
      <c r="U1085" s="28" t="n">
        <v>0</v>
      </c>
      <c r="V1085" s="28" t="n">
        <v>0</v>
      </c>
      <c r="W1085" s="28" t="n">
        <v>0</v>
      </c>
      <c r="X1085" s="28" t="n">
        <v>0</v>
      </c>
      <c r="Y1085" s="28" t="n">
        <v>0</v>
      </c>
      <c r="Z1085" s="28" t="n">
        <v>0</v>
      </c>
      <c r="AA1085" s="28" t="n">
        <v>0</v>
      </c>
      <c r="AB1085" s="28" t="n">
        <v>0</v>
      </c>
      <c r="AC1085" s="28" t="n">
        <v>0</v>
      </c>
      <c r="AD1085" s="28" t="n">
        <v>0</v>
      </c>
    </row>
    <row r="1086" customFormat="false" ht="12.75" hidden="false" customHeight="false" outlineLevel="0" collapsed="false">
      <c r="A1086" s="56" t="n">
        <v>36871</v>
      </c>
      <c r="B1086" s="28" t="n">
        <v>8.90366666666667</v>
      </c>
      <c r="C1086" s="28" t="n">
        <v>8.74099995112177</v>
      </c>
      <c r="D1086" s="28" t="n">
        <v>9.62033333333333</v>
      </c>
      <c r="E1086" s="28" t="n">
        <v>9.08033333333333</v>
      </c>
      <c r="F1086" s="28" t="n">
        <v>8.577</v>
      </c>
      <c r="G1086" s="28" t="n">
        <v>8.512</v>
      </c>
      <c r="H1086" s="28" t="n">
        <v>8.97866666666667</v>
      </c>
      <c r="I1086" s="28" t="n">
        <v>8.92366666666667</v>
      </c>
      <c r="J1086" s="28" t="n">
        <v>12.237</v>
      </c>
      <c r="K1086" s="28" t="n">
        <v>11.837</v>
      </c>
      <c r="L1086" s="28" t="n">
        <v>9.44033333333333</v>
      </c>
      <c r="M1086" s="28" t="n">
        <v>14.5036666666667</v>
      </c>
      <c r="N1086" s="28" t="n">
        <v>9.057</v>
      </c>
      <c r="O1086" s="28" t="n">
        <v>12.1203333333333</v>
      </c>
      <c r="Q1086" s="28" t="n">
        <v>0</v>
      </c>
      <c r="R1086" s="28" t="n">
        <v>0</v>
      </c>
      <c r="S1086" s="28" t="n">
        <v>0</v>
      </c>
      <c r="T1086" s="28" t="n">
        <v>0</v>
      </c>
      <c r="U1086" s="28" t="n">
        <v>0</v>
      </c>
      <c r="V1086" s="28" t="n">
        <v>0</v>
      </c>
      <c r="W1086" s="28" t="n">
        <v>0</v>
      </c>
      <c r="X1086" s="28" t="n">
        <v>0</v>
      </c>
      <c r="Y1086" s="28" t="n">
        <v>0</v>
      </c>
      <c r="Z1086" s="28" t="n">
        <v>0</v>
      </c>
      <c r="AA1086" s="28" t="n">
        <v>0</v>
      </c>
      <c r="AB1086" s="28" t="n">
        <v>0</v>
      </c>
      <c r="AC1086" s="28" t="n">
        <v>0</v>
      </c>
      <c r="AD1086" s="28" t="n">
        <v>0</v>
      </c>
    </row>
    <row r="1087" customFormat="false" ht="12.75" hidden="false" customHeight="false" outlineLevel="0" collapsed="false">
      <c r="A1087" s="56" t="n">
        <v>36872</v>
      </c>
      <c r="B1087" s="28" t="n">
        <v>8.90366666666667</v>
      </c>
      <c r="C1087" s="28" t="n">
        <v>8.74099995112177</v>
      </c>
      <c r="D1087" s="28" t="n">
        <v>9.62033333333333</v>
      </c>
      <c r="E1087" s="28" t="n">
        <v>9.08033333333333</v>
      </c>
      <c r="F1087" s="28" t="n">
        <v>8.577</v>
      </c>
      <c r="G1087" s="28" t="n">
        <v>8.512</v>
      </c>
      <c r="H1087" s="28" t="n">
        <v>8.97866666666667</v>
      </c>
      <c r="I1087" s="28" t="n">
        <v>8.92366666666667</v>
      </c>
      <c r="J1087" s="28" t="n">
        <v>12.237</v>
      </c>
      <c r="K1087" s="28" t="n">
        <v>11.837</v>
      </c>
      <c r="L1087" s="28" t="n">
        <v>9.44033333333333</v>
      </c>
      <c r="M1087" s="28" t="n">
        <v>14.5036666666667</v>
      </c>
      <c r="N1087" s="28" t="n">
        <v>9.057</v>
      </c>
      <c r="O1087" s="28" t="n">
        <v>12.1203333333333</v>
      </c>
      <c r="Q1087" s="28" t="n">
        <v>0</v>
      </c>
      <c r="R1087" s="28" t="n">
        <v>0</v>
      </c>
      <c r="S1087" s="28" t="n">
        <v>0</v>
      </c>
      <c r="T1087" s="28" t="n">
        <v>0</v>
      </c>
      <c r="U1087" s="28" t="n">
        <v>0</v>
      </c>
      <c r="V1087" s="28" t="n">
        <v>0</v>
      </c>
      <c r="W1087" s="28" t="n">
        <v>0</v>
      </c>
      <c r="X1087" s="28" t="n">
        <v>0</v>
      </c>
      <c r="Y1087" s="28" t="n">
        <v>0</v>
      </c>
      <c r="Z1087" s="28" t="n">
        <v>0</v>
      </c>
      <c r="AA1087" s="28" t="n">
        <v>0</v>
      </c>
      <c r="AB1087" s="28" t="n">
        <v>0</v>
      </c>
      <c r="AC1087" s="28" t="n">
        <v>0</v>
      </c>
      <c r="AD1087" s="28" t="n">
        <v>0</v>
      </c>
    </row>
    <row r="1088" customFormat="false" ht="12.75" hidden="false" customHeight="false" outlineLevel="0" collapsed="false">
      <c r="A1088" s="56" t="n">
        <v>36873</v>
      </c>
      <c r="B1088" s="28" t="n">
        <v>7.43033333333333</v>
      </c>
      <c r="C1088" s="28" t="n">
        <v>7.42694553178702</v>
      </c>
      <c r="D1088" s="28" t="n">
        <v>7.84366666666667</v>
      </c>
      <c r="E1088" s="28" t="n">
        <v>7.47033333333333</v>
      </c>
      <c r="F1088" s="28" t="n">
        <v>7.04033333333333</v>
      </c>
      <c r="G1088" s="28" t="n">
        <v>6.96366666666667</v>
      </c>
      <c r="H1088" s="28" t="n">
        <v>7.40533333333333</v>
      </c>
      <c r="I1088" s="28" t="n">
        <v>7.43533333333333</v>
      </c>
      <c r="J1088" s="28" t="n">
        <v>9.23033333333333</v>
      </c>
      <c r="K1088" s="28" t="n">
        <v>9.147</v>
      </c>
      <c r="L1088" s="28" t="n">
        <v>7.857</v>
      </c>
      <c r="M1088" s="28" t="n">
        <v>10.3636666666667</v>
      </c>
      <c r="N1088" s="28" t="n">
        <v>7.46033333333333</v>
      </c>
      <c r="O1088" s="28" t="n">
        <v>8.98033333333333</v>
      </c>
      <c r="Q1088" s="28" t="n">
        <v>0</v>
      </c>
      <c r="R1088" s="28" t="n">
        <v>0</v>
      </c>
      <c r="S1088" s="28" t="n">
        <v>0</v>
      </c>
      <c r="T1088" s="28" t="n">
        <v>0</v>
      </c>
      <c r="U1088" s="28" t="n">
        <v>0</v>
      </c>
      <c r="V1088" s="28" t="n">
        <v>0</v>
      </c>
      <c r="W1088" s="28" t="n">
        <v>0</v>
      </c>
      <c r="X1088" s="28" t="n">
        <v>0</v>
      </c>
      <c r="Y1088" s="28" t="n">
        <v>0</v>
      </c>
      <c r="Z1088" s="28" t="n">
        <v>0</v>
      </c>
      <c r="AA1088" s="28" t="n">
        <v>0</v>
      </c>
      <c r="AB1088" s="28" t="n">
        <v>0</v>
      </c>
      <c r="AC1088" s="28" t="n">
        <v>0</v>
      </c>
      <c r="AD1088" s="28" t="n">
        <v>0</v>
      </c>
    </row>
    <row r="1089" customFormat="false" ht="12.75" hidden="false" customHeight="false" outlineLevel="0" collapsed="false">
      <c r="A1089" s="56" t="n">
        <v>36874</v>
      </c>
      <c r="B1089" s="28" t="n">
        <v>7.24933333333333</v>
      </c>
      <c r="C1089" s="28" t="n">
        <v>7.22990782374712</v>
      </c>
      <c r="D1089" s="28" t="n">
        <v>7.62266666666667</v>
      </c>
      <c r="E1089" s="28" t="n">
        <v>7.18933333333333</v>
      </c>
      <c r="F1089" s="28" t="n">
        <v>6.79933333333333</v>
      </c>
      <c r="G1089" s="28" t="n">
        <v>6.71266666666667</v>
      </c>
      <c r="H1089" s="28" t="n">
        <v>7.22433333333333</v>
      </c>
      <c r="I1089" s="28" t="n">
        <v>7.251</v>
      </c>
      <c r="J1089" s="28" t="n">
        <v>8.78266666666667</v>
      </c>
      <c r="K1089" s="28" t="n">
        <v>8.79933333333333</v>
      </c>
      <c r="L1089" s="28" t="n">
        <v>7.676</v>
      </c>
      <c r="M1089" s="28" t="n">
        <v>10.416</v>
      </c>
      <c r="N1089" s="28" t="n">
        <v>7.17933333333333</v>
      </c>
      <c r="O1089" s="28" t="n">
        <v>8.53266666666667</v>
      </c>
      <c r="Q1089" s="28" t="n">
        <v>0</v>
      </c>
      <c r="R1089" s="28" t="n">
        <v>0</v>
      </c>
      <c r="S1089" s="28" t="n">
        <v>0</v>
      </c>
      <c r="T1089" s="28" t="n">
        <v>0</v>
      </c>
      <c r="U1089" s="28" t="n">
        <v>0</v>
      </c>
      <c r="V1089" s="28" t="n">
        <v>0</v>
      </c>
      <c r="W1089" s="28" t="n">
        <v>0</v>
      </c>
      <c r="X1089" s="28" t="n">
        <v>0</v>
      </c>
      <c r="Y1089" s="28" t="n">
        <v>0</v>
      </c>
      <c r="Z1089" s="28" t="n">
        <v>0</v>
      </c>
      <c r="AA1089" s="28" t="n">
        <v>0</v>
      </c>
      <c r="AB1089" s="28" t="n">
        <v>0</v>
      </c>
      <c r="AC1089" s="28" t="n">
        <v>0</v>
      </c>
      <c r="AD1089" s="28" t="n">
        <v>0</v>
      </c>
    </row>
    <row r="1090" customFormat="false" ht="12.75" hidden="false" customHeight="false" outlineLevel="0" collapsed="false">
      <c r="A1090" s="56" t="n">
        <v>36875</v>
      </c>
      <c r="B1090" s="28" t="n">
        <v>8.09533333333333</v>
      </c>
      <c r="C1090" s="28" t="n">
        <v>7.98058744435356</v>
      </c>
      <c r="D1090" s="28" t="n">
        <v>8.642</v>
      </c>
      <c r="E1090" s="28" t="n">
        <v>8.15033333333333</v>
      </c>
      <c r="F1090" s="28" t="n">
        <v>7.85866666666667</v>
      </c>
      <c r="G1090" s="28" t="n">
        <v>7.75866666666667</v>
      </c>
      <c r="H1090" s="28" t="n">
        <v>8.17533333333333</v>
      </c>
      <c r="I1090" s="28" t="n">
        <v>8.10533333333333</v>
      </c>
      <c r="J1090" s="28" t="n">
        <v>10.1453333333333</v>
      </c>
      <c r="K1090" s="28" t="n">
        <v>10.0953333333333</v>
      </c>
      <c r="L1090" s="28" t="n">
        <v>8.522</v>
      </c>
      <c r="M1090" s="28" t="n">
        <v>11.262</v>
      </c>
      <c r="N1090" s="28" t="n">
        <v>8.14533333333334</v>
      </c>
      <c r="O1090" s="28" t="n">
        <v>9.89533333333334</v>
      </c>
      <c r="Q1090" s="28" t="n">
        <v>0</v>
      </c>
      <c r="R1090" s="28" t="n">
        <v>0</v>
      </c>
      <c r="S1090" s="28" t="n">
        <v>0</v>
      </c>
      <c r="T1090" s="28" t="n">
        <v>0</v>
      </c>
      <c r="U1090" s="28" t="n">
        <v>0</v>
      </c>
      <c r="V1090" s="28" t="n">
        <v>0</v>
      </c>
      <c r="W1090" s="28" t="n">
        <v>0</v>
      </c>
      <c r="X1090" s="28" t="n">
        <v>0</v>
      </c>
      <c r="Y1090" s="28" t="n">
        <v>0</v>
      </c>
      <c r="Z1090" s="28" t="n">
        <v>0</v>
      </c>
      <c r="AA1090" s="28" t="n">
        <v>0</v>
      </c>
      <c r="AB1090" s="28" t="n">
        <v>0</v>
      </c>
      <c r="AC1090" s="28" t="n">
        <v>0</v>
      </c>
      <c r="AD1090" s="28" t="n">
        <v>0</v>
      </c>
    </row>
    <row r="1091" customFormat="false" ht="12.75" hidden="false" customHeight="false" outlineLevel="0" collapsed="false">
      <c r="A1091" s="56" t="n">
        <v>36878</v>
      </c>
      <c r="B1091" s="28" t="n">
        <v>8.18566666666667</v>
      </c>
      <c r="C1091" s="28" t="n">
        <v>8.03677955257661</v>
      </c>
      <c r="D1091" s="28" t="n">
        <v>8.75233333333333</v>
      </c>
      <c r="E1091" s="28" t="n">
        <v>8.24066666666667</v>
      </c>
      <c r="F1091" s="28" t="n">
        <v>7.86566666666667</v>
      </c>
      <c r="G1091" s="28" t="n">
        <v>7.789</v>
      </c>
      <c r="H1091" s="28" t="n">
        <v>8.28566666666667</v>
      </c>
      <c r="I1091" s="28" t="n">
        <v>8.1965</v>
      </c>
      <c r="J1091" s="28" t="n">
        <v>10.3523333333333</v>
      </c>
      <c r="K1091" s="28" t="n">
        <v>10.1023333333333</v>
      </c>
      <c r="L1091" s="28" t="n">
        <v>8.74566666666667</v>
      </c>
      <c r="M1091" s="28" t="n">
        <v>11.3523333333333</v>
      </c>
      <c r="N1091" s="28" t="n">
        <v>8.23566666666667</v>
      </c>
      <c r="O1091" s="28" t="n">
        <v>10.1023333333333</v>
      </c>
      <c r="Q1091" s="28" t="n">
        <v>0</v>
      </c>
      <c r="R1091" s="28" t="n">
        <v>0</v>
      </c>
      <c r="S1091" s="28" t="n">
        <v>0</v>
      </c>
      <c r="T1091" s="28" t="n">
        <v>0</v>
      </c>
      <c r="U1091" s="28" t="n">
        <v>0</v>
      </c>
      <c r="V1091" s="28" t="n">
        <v>0</v>
      </c>
      <c r="W1091" s="28" t="n">
        <v>0</v>
      </c>
      <c r="X1091" s="28" t="n">
        <v>0</v>
      </c>
      <c r="Y1091" s="28" t="n">
        <v>0</v>
      </c>
      <c r="Z1091" s="28" t="n">
        <v>0</v>
      </c>
      <c r="AA1091" s="28" t="n">
        <v>0</v>
      </c>
      <c r="AB1091" s="28" t="n">
        <v>0</v>
      </c>
      <c r="AC1091" s="28" t="n">
        <v>0</v>
      </c>
      <c r="AD1091" s="28" t="n">
        <v>0</v>
      </c>
    </row>
    <row r="1092" customFormat="false" ht="12.75" hidden="false" customHeight="false" outlineLevel="0" collapsed="false">
      <c r="A1092" s="56" t="n">
        <v>36879</v>
      </c>
      <c r="B1092" s="28" t="n">
        <v>8.61533333333333</v>
      </c>
      <c r="C1092" s="28" t="n">
        <v>8.37255099620017</v>
      </c>
      <c r="D1092" s="28" t="n">
        <v>9.272</v>
      </c>
      <c r="E1092" s="28" t="n">
        <v>8.66866666666667</v>
      </c>
      <c r="F1092" s="28" t="n">
        <v>8.17866666666667</v>
      </c>
      <c r="G1092" s="28" t="n">
        <v>8.04866666666667</v>
      </c>
      <c r="H1092" s="28" t="n">
        <v>8.70533333333333</v>
      </c>
      <c r="I1092" s="28" t="n">
        <v>8.62533333333333</v>
      </c>
      <c r="J1092" s="28" t="n">
        <v>10.9153333333333</v>
      </c>
      <c r="K1092" s="28" t="n">
        <v>10.782</v>
      </c>
      <c r="L1092" s="28" t="n">
        <v>9.19533333333333</v>
      </c>
      <c r="M1092" s="28" t="n">
        <v>11.782</v>
      </c>
      <c r="N1092" s="28" t="n">
        <v>8.65533333333333</v>
      </c>
      <c r="O1092" s="28" t="n">
        <v>10.6653333333333</v>
      </c>
      <c r="Q1092" s="28" t="n">
        <v>0</v>
      </c>
      <c r="R1092" s="28" t="n">
        <v>0</v>
      </c>
      <c r="S1092" s="28" t="n">
        <v>0</v>
      </c>
      <c r="T1092" s="28" t="n">
        <v>0</v>
      </c>
      <c r="U1092" s="28" t="n">
        <v>0</v>
      </c>
      <c r="V1092" s="28" t="n">
        <v>0</v>
      </c>
      <c r="W1092" s="28" t="n">
        <v>0</v>
      </c>
      <c r="X1092" s="28" t="n">
        <v>0</v>
      </c>
      <c r="Y1092" s="28" t="n">
        <v>0</v>
      </c>
      <c r="Z1092" s="28" t="n">
        <v>0</v>
      </c>
      <c r="AA1092" s="28" t="n">
        <v>0</v>
      </c>
      <c r="AB1092" s="28" t="n">
        <v>0</v>
      </c>
      <c r="AC1092" s="28" t="n">
        <v>0</v>
      </c>
      <c r="AD1092" s="28" t="n">
        <v>0</v>
      </c>
    </row>
    <row r="1093" customFormat="false" ht="12.75" hidden="false" customHeight="false" outlineLevel="0" collapsed="false">
      <c r="A1093" s="56" t="n">
        <v>36880</v>
      </c>
      <c r="B1093" s="28" t="n">
        <v>8.756</v>
      </c>
      <c r="C1093" s="28" t="n">
        <v>8.49259864398805</v>
      </c>
      <c r="D1093" s="28" t="n">
        <v>9.55333333333333</v>
      </c>
      <c r="E1093" s="28" t="n">
        <v>8.836</v>
      </c>
      <c r="F1093" s="28" t="n">
        <v>8.346</v>
      </c>
      <c r="G1093" s="28" t="n">
        <v>8.27266666666667</v>
      </c>
      <c r="H1093" s="28" t="n">
        <v>8.876</v>
      </c>
      <c r="I1093" s="28" t="n">
        <v>8.76766666666667</v>
      </c>
      <c r="J1093" s="28" t="n">
        <v>11.5893333333333</v>
      </c>
      <c r="K1093" s="28" t="n">
        <v>11.256</v>
      </c>
      <c r="L1093" s="28" t="n">
        <v>9.44933333333333</v>
      </c>
      <c r="M1093" s="28" t="n">
        <v>11.9226666666667</v>
      </c>
      <c r="N1093" s="28" t="n">
        <v>8.80933333333333</v>
      </c>
      <c r="O1093" s="28" t="n">
        <v>11.3393333333333</v>
      </c>
      <c r="Q1093" s="28" t="n">
        <v>0</v>
      </c>
      <c r="R1093" s="28" t="n">
        <v>0</v>
      </c>
      <c r="S1093" s="28" t="n">
        <v>0</v>
      </c>
      <c r="T1093" s="28" t="n">
        <v>0</v>
      </c>
      <c r="U1093" s="28" t="n">
        <v>0</v>
      </c>
      <c r="V1093" s="28" t="n">
        <v>0</v>
      </c>
      <c r="W1093" s="28" t="n">
        <v>0</v>
      </c>
      <c r="X1093" s="28" t="n">
        <v>0</v>
      </c>
      <c r="Y1093" s="28" t="n">
        <v>0</v>
      </c>
      <c r="Z1093" s="28" t="n">
        <v>0</v>
      </c>
      <c r="AA1093" s="28" t="n">
        <v>0</v>
      </c>
      <c r="AB1093" s="28" t="n">
        <v>0</v>
      </c>
      <c r="AC1093" s="28" t="n">
        <v>0</v>
      </c>
      <c r="AD1093" s="28" t="n">
        <v>0</v>
      </c>
    </row>
    <row r="1094" customFormat="false" ht="12.75" hidden="false" customHeight="false" outlineLevel="0" collapsed="false">
      <c r="A1094" s="56" t="n">
        <v>36881</v>
      </c>
      <c r="B1094" s="28" t="n">
        <v>9.03</v>
      </c>
      <c r="C1094" s="28" t="n">
        <v>8.65497654910078</v>
      </c>
      <c r="D1094" s="28" t="n">
        <v>9.88</v>
      </c>
      <c r="E1094" s="28" t="n">
        <v>9.15</v>
      </c>
      <c r="F1094" s="28" t="n">
        <v>8.67</v>
      </c>
      <c r="G1094" s="28" t="n">
        <v>8.63</v>
      </c>
      <c r="H1094" s="28" t="n">
        <v>9.15</v>
      </c>
      <c r="I1094" s="28" t="n">
        <v>9.04583333333333</v>
      </c>
      <c r="J1094" s="28" t="n">
        <v>12.08</v>
      </c>
      <c r="K1094" s="28" t="n">
        <v>11.93</v>
      </c>
      <c r="L1094" s="28" t="n">
        <v>9.71666666666667</v>
      </c>
      <c r="M1094" s="28" t="n">
        <v>12.73</v>
      </c>
      <c r="N1094" s="28" t="n">
        <v>9.10666666666667</v>
      </c>
      <c r="O1094" s="28" t="n">
        <v>11.83</v>
      </c>
      <c r="Q1094" s="28" t="n">
        <v>0</v>
      </c>
      <c r="R1094" s="28" t="n">
        <v>0</v>
      </c>
      <c r="S1094" s="28" t="n">
        <v>0</v>
      </c>
      <c r="T1094" s="28" t="n">
        <v>0</v>
      </c>
      <c r="U1094" s="28" t="n">
        <v>0</v>
      </c>
      <c r="V1094" s="28" t="n">
        <v>0</v>
      </c>
      <c r="W1094" s="28" t="n">
        <v>0</v>
      </c>
      <c r="X1094" s="28" t="n">
        <v>0</v>
      </c>
      <c r="Y1094" s="28" t="n">
        <v>0</v>
      </c>
      <c r="Z1094" s="28" t="n">
        <v>0</v>
      </c>
      <c r="AA1094" s="28" t="n">
        <v>0</v>
      </c>
      <c r="AB1094" s="28" t="n">
        <v>0</v>
      </c>
      <c r="AC1094" s="28" t="n">
        <v>0</v>
      </c>
      <c r="AD1094" s="28" t="n">
        <v>0</v>
      </c>
    </row>
    <row r="1095" customFormat="false" ht="12.75" hidden="false" customHeight="false" outlineLevel="0" collapsed="false">
      <c r="A1095" s="56" t="n">
        <v>36882</v>
      </c>
      <c r="B1095" s="28" t="n">
        <v>8.77033333333334</v>
      </c>
      <c r="C1095" s="28" t="n">
        <v>8.49972259107606</v>
      </c>
      <c r="D1095" s="28" t="n">
        <v>9.52033333333334</v>
      </c>
      <c r="E1095" s="28" t="n">
        <v>8.927</v>
      </c>
      <c r="F1095" s="28" t="n">
        <v>8.31533333333334</v>
      </c>
      <c r="G1095" s="28" t="n">
        <v>8.26033333333334</v>
      </c>
      <c r="H1095" s="28" t="n">
        <v>8.89033333333333</v>
      </c>
      <c r="I1095" s="28" t="n">
        <v>8.77783333333334</v>
      </c>
      <c r="J1095" s="28" t="n">
        <v>12.5536666666667</v>
      </c>
      <c r="K1095" s="28" t="n">
        <v>11.9536666666667</v>
      </c>
      <c r="L1095" s="28" t="n">
        <v>9.457</v>
      </c>
      <c r="M1095" s="28" t="n">
        <v>12.4703333333333</v>
      </c>
      <c r="N1095" s="28" t="n">
        <v>8.86033333333334</v>
      </c>
      <c r="O1095" s="28" t="n">
        <v>12.2703333333333</v>
      </c>
      <c r="Q1095" s="28" t="n">
        <v>0</v>
      </c>
      <c r="R1095" s="28" t="n">
        <v>0</v>
      </c>
      <c r="S1095" s="28" t="n">
        <v>0</v>
      </c>
      <c r="T1095" s="28" t="n">
        <v>0</v>
      </c>
      <c r="U1095" s="28" t="n">
        <v>0</v>
      </c>
      <c r="V1095" s="28" t="n">
        <v>0</v>
      </c>
      <c r="W1095" s="28" t="n">
        <v>0</v>
      </c>
      <c r="X1095" s="28" t="n">
        <v>0</v>
      </c>
      <c r="Y1095" s="28" t="n">
        <v>0</v>
      </c>
      <c r="Z1095" s="28" t="n">
        <v>0</v>
      </c>
      <c r="AA1095" s="28" t="n">
        <v>0</v>
      </c>
      <c r="AB1095" s="28" t="n">
        <v>0</v>
      </c>
      <c r="AC1095" s="28" t="n">
        <v>0</v>
      </c>
      <c r="AD1095" s="28" t="n">
        <v>0</v>
      </c>
    </row>
    <row r="1096" customFormat="false" ht="12.75" hidden="false" customHeight="false" outlineLevel="0" collapsed="false">
      <c r="A1096" s="56" t="n">
        <v>36886</v>
      </c>
      <c r="B1096" s="28" t="n">
        <v>8.977</v>
      </c>
      <c r="C1096" s="28" t="n">
        <v>8.54751386061532</v>
      </c>
      <c r="D1096" s="28" t="n">
        <v>9.727</v>
      </c>
      <c r="E1096" s="28" t="n">
        <v>9.117</v>
      </c>
      <c r="F1096" s="28" t="n">
        <v>8.42033333333333</v>
      </c>
      <c r="G1096" s="28" t="n">
        <v>8.30366666666667</v>
      </c>
      <c r="H1096" s="28" t="n">
        <v>9.057</v>
      </c>
      <c r="I1096" s="28" t="n">
        <v>8.97366666666667</v>
      </c>
      <c r="J1096" s="28" t="n">
        <v>12.677</v>
      </c>
      <c r="K1096" s="28" t="n">
        <v>12.1603333333333</v>
      </c>
      <c r="L1096" s="28" t="n">
        <v>9.66366666666666</v>
      </c>
      <c r="M1096" s="28" t="n">
        <v>12.677</v>
      </c>
      <c r="N1096" s="28" t="n">
        <v>9.057</v>
      </c>
      <c r="O1096" s="28" t="n">
        <v>12.1436666666667</v>
      </c>
      <c r="Q1096" s="28" t="n">
        <v>0</v>
      </c>
      <c r="R1096" s="28" t="n">
        <v>0</v>
      </c>
      <c r="S1096" s="28" t="n">
        <v>0</v>
      </c>
      <c r="T1096" s="28" t="n">
        <v>0</v>
      </c>
      <c r="U1096" s="28" t="n">
        <v>0</v>
      </c>
      <c r="V1096" s="28" t="n">
        <v>0</v>
      </c>
      <c r="W1096" s="28" t="n">
        <v>0</v>
      </c>
      <c r="X1096" s="28" t="n">
        <v>0</v>
      </c>
      <c r="Y1096" s="28" t="n">
        <v>0</v>
      </c>
      <c r="Z1096" s="28" t="n">
        <v>0</v>
      </c>
      <c r="AA1096" s="28" t="n">
        <v>0</v>
      </c>
      <c r="AB1096" s="28" t="n">
        <v>0</v>
      </c>
      <c r="AC1096" s="28" t="n">
        <v>0</v>
      </c>
      <c r="AD1096" s="28" t="n">
        <v>0</v>
      </c>
    </row>
    <row r="1097" customFormat="false" ht="12.75" hidden="false" customHeight="false" outlineLevel="0" collapsed="false">
      <c r="A1097" s="56" t="n">
        <v>36887</v>
      </c>
      <c r="B1097" s="28" t="n">
        <v>9.18333333333333</v>
      </c>
      <c r="C1097" s="28" t="n">
        <v>8.832782105397</v>
      </c>
      <c r="D1097" s="28" t="n">
        <v>9.77333333333333</v>
      </c>
      <c r="E1097" s="28" t="n">
        <v>9.20733333333333</v>
      </c>
      <c r="F1097" s="28" t="n">
        <v>8.40166666666667</v>
      </c>
      <c r="G1097" s="28" t="n">
        <v>8.33</v>
      </c>
      <c r="H1097" s="28" t="n">
        <v>9.17333333333333</v>
      </c>
      <c r="I1097" s="28" t="n">
        <v>9.144</v>
      </c>
      <c r="J1097" s="28" t="n">
        <v>12.3</v>
      </c>
      <c r="K1097" s="28" t="n">
        <v>12.0073333333333</v>
      </c>
      <c r="L1097" s="28" t="n">
        <v>9.78333333333333</v>
      </c>
      <c r="M1097" s="28" t="n">
        <v>13.4166666666667</v>
      </c>
      <c r="N1097" s="28" t="n">
        <v>9.18066666666667</v>
      </c>
      <c r="O1097" s="28" t="n">
        <v>11.4333333333333</v>
      </c>
      <c r="Q1097" s="28" t="n">
        <v>0</v>
      </c>
      <c r="R1097" s="28" t="n">
        <v>0</v>
      </c>
      <c r="S1097" s="28" t="n">
        <v>0</v>
      </c>
      <c r="T1097" s="28" t="n">
        <v>0</v>
      </c>
      <c r="U1097" s="28" t="n">
        <v>0</v>
      </c>
      <c r="V1097" s="28" t="n">
        <v>0</v>
      </c>
      <c r="W1097" s="28" t="n">
        <v>0</v>
      </c>
      <c r="X1097" s="28" t="n">
        <v>0</v>
      </c>
      <c r="Y1097" s="28" t="n">
        <v>0</v>
      </c>
      <c r="Z1097" s="28" t="n">
        <v>0</v>
      </c>
      <c r="AA1097" s="28" t="n">
        <v>0</v>
      </c>
      <c r="AB1097" s="28" t="n">
        <v>0</v>
      </c>
      <c r="AC1097" s="28" t="n">
        <v>0</v>
      </c>
      <c r="AD1097" s="28" t="n">
        <v>0</v>
      </c>
    </row>
    <row r="1098" customFormat="false" ht="12.75" hidden="false" customHeight="false" outlineLevel="0" collapsed="false">
      <c r="A1098" s="56" t="n">
        <v>36888</v>
      </c>
      <c r="B1098" s="28" t="n">
        <v>8.808</v>
      </c>
      <c r="C1098" s="28" t="n">
        <v>8.80802191678374</v>
      </c>
      <c r="D1098" s="28" t="n">
        <v>9.458</v>
      </c>
      <c r="E1098" s="28" t="n">
        <v>8.813</v>
      </c>
      <c r="F1098" s="28" t="n">
        <v>8.078</v>
      </c>
      <c r="G1098" s="28" t="n">
        <v>7.983</v>
      </c>
      <c r="H1098" s="28" t="n">
        <v>8.808</v>
      </c>
      <c r="I1098" s="28" t="n">
        <v>8.783</v>
      </c>
      <c r="J1098" s="28" t="n">
        <v>10.133</v>
      </c>
      <c r="K1098" s="28" t="n">
        <v>9.633</v>
      </c>
      <c r="L1098" s="28" t="n">
        <v>9.458</v>
      </c>
      <c r="M1098" s="28" t="n">
        <v>12.608</v>
      </c>
      <c r="N1098" s="28" t="n">
        <v>8.813</v>
      </c>
      <c r="O1098" s="28" t="n">
        <v>9.783</v>
      </c>
      <c r="Q1098" s="28" t="n">
        <v>0</v>
      </c>
      <c r="R1098" s="28" t="n">
        <v>0</v>
      </c>
      <c r="S1098" s="28" t="n">
        <v>0</v>
      </c>
      <c r="T1098" s="28" t="n">
        <v>0</v>
      </c>
      <c r="U1098" s="28" t="n">
        <v>0</v>
      </c>
      <c r="V1098" s="28" t="n">
        <v>0</v>
      </c>
      <c r="W1098" s="28" t="n">
        <v>0</v>
      </c>
      <c r="X1098" s="28" t="n">
        <v>0</v>
      </c>
      <c r="Y1098" s="28" t="n">
        <v>0</v>
      </c>
      <c r="Z1098" s="28" t="n">
        <v>0</v>
      </c>
      <c r="AA1098" s="28" t="n">
        <v>0</v>
      </c>
      <c r="AB1098" s="28" t="n">
        <v>0</v>
      </c>
      <c r="AC1098" s="28" t="n">
        <v>0</v>
      </c>
      <c r="AD1098" s="28" t="n">
        <v>0</v>
      </c>
    </row>
    <row r="1099" customFormat="false" ht="12.75" hidden="false" customHeight="false" outlineLevel="0" collapsed="false">
      <c r="A1099" s="56" t="n">
        <v>36889</v>
      </c>
      <c r="B1099" s="28" t="n">
        <v>9.283</v>
      </c>
      <c r="C1099" s="28" t="n">
        <v>9.14114322315345</v>
      </c>
      <c r="D1099" s="28" t="n">
        <v>9.933</v>
      </c>
      <c r="E1099" s="28" t="n">
        <v>9.258</v>
      </c>
      <c r="F1099" s="28" t="n">
        <v>8.533</v>
      </c>
      <c r="G1099" s="28" t="n">
        <v>8.423</v>
      </c>
      <c r="H1099" s="28" t="n">
        <v>9.233</v>
      </c>
      <c r="I1099" s="28" t="n">
        <v>9.24925</v>
      </c>
      <c r="J1099" s="28" t="n">
        <v>10.483</v>
      </c>
      <c r="K1099" s="28" t="n">
        <v>10.108</v>
      </c>
      <c r="L1099" s="28" t="n">
        <v>9.933</v>
      </c>
      <c r="M1099" s="28" t="n">
        <v>13.083</v>
      </c>
      <c r="N1099" s="28" t="n">
        <v>9.258</v>
      </c>
      <c r="O1099" s="28" t="n">
        <v>10.133</v>
      </c>
      <c r="Q1099" s="28" t="n">
        <v>0</v>
      </c>
      <c r="R1099" s="28" t="n">
        <v>0</v>
      </c>
      <c r="S1099" s="28" t="n">
        <v>0</v>
      </c>
      <c r="T1099" s="28" t="n">
        <v>0</v>
      </c>
      <c r="U1099" s="28" t="n">
        <v>0</v>
      </c>
      <c r="V1099" s="28" t="n">
        <v>0</v>
      </c>
      <c r="W1099" s="28" t="n">
        <v>0</v>
      </c>
      <c r="X1099" s="28" t="n">
        <v>0</v>
      </c>
      <c r="Y1099" s="28" t="n">
        <v>0</v>
      </c>
      <c r="Z1099" s="28" t="n">
        <v>0</v>
      </c>
      <c r="AA1099" s="28" t="n">
        <v>0</v>
      </c>
      <c r="AB1099" s="28" t="n">
        <v>0</v>
      </c>
      <c r="AC1099" s="28" t="n">
        <v>0</v>
      </c>
      <c r="AD1099" s="28" t="n">
        <v>0</v>
      </c>
    </row>
    <row r="1100" customFormat="false" ht="12.75" hidden="false" customHeight="false" outlineLevel="0" collapsed="false">
      <c r="A1100" s="56"/>
      <c r="B1100" s="28"/>
      <c r="C1100" s="28"/>
      <c r="D1100" s="28"/>
      <c r="E1100" s="28"/>
      <c r="F1100" s="28"/>
      <c r="G1100" s="28"/>
      <c r="H1100" s="28"/>
      <c r="I1100" s="28"/>
      <c r="J1100" s="28"/>
      <c r="K1100" s="28"/>
      <c r="L1100" s="28"/>
      <c r="M1100" s="28"/>
      <c r="N1100" s="28"/>
      <c r="O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</row>
    <row r="1101" customFormat="false" ht="12.75" hidden="false" customHeight="false" outlineLevel="0" collapsed="false">
      <c r="A1101" s="56"/>
      <c r="B1101" s="28"/>
      <c r="C1101" s="28"/>
      <c r="D1101" s="28"/>
      <c r="E1101" s="28"/>
      <c r="F1101" s="28"/>
      <c r="G1101" s="28"/>
      <c r="H1101" s="28"/>
      <c r="I1101" s="28"/>
      <c r="J1101" s="28"/>
      <c r="K1101" s="28"/>
      <c r="L1101" s="28"/>
      <c r="M1101" s="28"/>
      <c r="N1101" s="28"/>
      <c r="O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</row>
    <row r="1102" customFormat="false" ht="12.75" hidden="false" customHeight="false" outlineLevel="0" collapsed="false">
      <c r="A1102" s="56"/>
      <c r="B1102" s="28"/>
      <c r="C1102" s="28"/>
      <c r="D1102" s="28"/>
      <c r="E1102" s="28"/>
      <c r="F1102" s="28"/>
      <c r="G1102" s="28"/>
      <c r="H1102" s="28"/>
      <c r="I1102" s="28"/>
      <c r="J1102" s="28"/>
      <c r="K1102" s="28"/>
      <c r="L1102" s="28"/>
      <c r="M1102" s="28"/>
      <c r="N1102" s="28"/>
      <c r="O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</row>
    <row r="1103" customFormat="false" ht="12.75" hidden="false" customHeight="false" outlineLevel="0" collapsed="false">
      <c r="A1103" s="56"/>
      <c r="B1103" s="28"/>
      <c r="C1103" s="28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</row>
    <row r="1104" customFormat="false" ht="12.75" hidden="false" customHeight="false" outlineLevel="0" collapsed="false">
      <c r="A1104" s="56"/>
      <c r="B1104" s="28"/>
      <c r="C1104" s="28"/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</row>
    <row r="1105" customFormat="false" ht="12.75" hidden="false" customHeight="false" outlineLevel="0" collapsed="false">
      <c r="A1105" s="56"/>
      <c r="B1105" s="28"/>
      <c r="C1105" s="28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</row>
    <row r="1106" customFormat="false" ht="12.75" hidden="false" customHeight="false" outlineLevel="0" collapsed="false">
      <c r="A1106" s="56"/>
      <c r="B1106" s="28"/>
      <c r="C1106" s="28"/>
      <c r="D1106" s="28"/>
      <c r="E1106" s="28"/>
      <c r="F1106" s="28"/>
      <c r="G1106" s="28"/>
      <c r="H1106" s="28"/>
      <c r="I1106" s="28"/>
      <c r="J1106" s="28"/>
      <c r="K1106" s="28"/>
      <c r="L1106" s="28"/>
      <c r="M1106" s="28"/>
      <c r="N1106" s="28"/>
      <c r="O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</row>
    <row r="1107" customFormat="false" ht="12.75" hidden="false" customHeight="false" outlineLevel="0" collapsed="false">
      <c r="A1107" s="56"/>
      <c r="B1107" s="28"/>
      <c r="C1107" s="28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8"/>
      <c r="O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</row>
    <row r="1108" customFormat="false" ht="12.75" hidden="false" customHeight="false" outlineLevel="0" collapsed="false">
      <c r="A1108" s="56"/>
      <c r="B1108" s="28"/>
      <c r="C1108" s="28"/>
      <c r="D1108" s="28"/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</row>
    <row r="1109" customFormat="false" ht="12.75" hidden="false" customHeight="false" outlineLevel="0" collapsed="false">
      <c r="A1109" s="56"/>
      <c r="B1109" s="28"/>
      <c r="C1109" s="28"/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28"/>
      <c r="O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</row>
    <row r="1110" customFormat="false" ht="12.75" hidden="false" customHeight="false" outlineLevel="0" collapsed="false">
      <c r="A1110" s="56"/>
      <c r="B1110" s="28"/>
      <c r="C1110" s="28"/>
      <c r="D1110" s="28"/>
      <c r="E1110" s="28"/>
      <c r="F1110" s="28"/>
      <c r="G1110" s="28"/>
      <c r="H1110" s="28"/>
      <c r="I1110" s="28"/>
      <c r="J1110" s="28"/>
      <c r="K1110" s="28"/>
      <c r="L1110" s="28"/>
      <c r="M1110" s="28"/>
      <c r="N1110" s="28"/>
      <c r="O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</row>
    <row r="1111" customFormat="false" ht="12.75" hidden="false" customHeight="false" outlineLevel="0" collapsed="false">
      <c r="A1111" s="56"/>
      <c r="B1111" s="28"/>
      <c r="C1111" s="28"/>
      <c r="D1111" s="28"/>
      <c r="E1111" s="28"/>
      <c r="F1111" s="28"/>
      <c r="G1111" s="28"/>
      <c r="H1111" s="28"/>
      <c r="I1111" s="28"/>
      <c r="J1111" s="28"/>
      <c r="K1111" s="28"/>
      <c r="L1111" s="28"/>
      <c r="M1111" s="28"/>
      <c r="N1111" s="28"/>
      <c r="O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</row>
    <row r="1112" customFormat="false" ht="12.75" hidden="false" customHeight="false" outlineLevel="0" collapsed="false">
      <c r="A1112" s="56"/>
      <c r="B1112" s="28"/>
      <c r="C1112" s="28"/>
      <c r="D1112" s="28"/>
      <c r="E1112" s="28"/>
      <c r="F1112" s="28"/>
      <c r="G1112" s="28"/>
      <c r="H1112" s="28"/>
      <c r="I1112" s="28"/>
      <c r="J1112" s="28"/>
      <c r="K1112" s="28"/>
      <c r="L1112" s="28"/>
      <c r="M1112" s="28"/>
      <c r="N1112" s="28"/>
      <c r="O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</row>
    <row r="1113" customFormat="false" ht="12.75" hidden="false" customHeight="false" outlineLevel="0" collapsed="false">
      <c r="A1113" s="56"/>
      <c r="B1113" s="28"/>
      <c r="C1113" s="28"/>
      <c r="D1113" s="28"/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</row>
    <row r="1114" customFormat="false" ht="12.75" hidden="false" customHeight="false" outlineLevel="0" collapsed="false">
      <c r="A1114" s="56"/>
      <c r="B1114" s="28"/>
      <c r="C1114" s="28"/>
      <c r="D1114" s="28"/>
      <c r="E1114" s="28"/>
      <c r="F1114" s="28"/>
      <c r="G1114" s="28"/>
      <c r="H1114" s="28"/>
      <c r="I1114" s="28"/>
      <c r="J1114" s="28"/>
      <c r="K1114" s="28"/>
      <c r="L1114" s="28"/>
      <c r="M1114" s="28"/>
      <c r="N1114" s="28"/>
      <c r="O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</row>
    <row r="1115" customFormat="false" ht="12.75" hidden="false" customHeight="false" outlineLevel="0" collapsed="false">
      <c r="A1115" s="56"/>
      <c r="B1115" s="28"/>
      <c r="C1115" s="28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</row>
    <row r="1116" customFormat="false" ht="12.75" hidden="false" customHeight="false" outlineLevel="0" collapsed="false">
      <c r="A1116" s="56"/>
      <c r="B1116" s="28"/>
      <c r="C1116" s="28"/>
      <c r="D1116" s="28"/>
      <c r="E1116" s="28"/>
      <c r="F1116" s="28"/>
      <c r="G1116" s="28"/>
      <c r="H1116" s="28"/>
      <c r="I1116" s="28"/>
      <c r="J1116" s="28"/>
      <c r="K1116" s="28"/>
      <c r="L1116" s="28"/>
      <c r="M1116" s="28"/>
      <c r="N1116" s="28"/>
      <c r="O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C1116" s="28"/>
      <c r="AD1116" s="28"/>
    </row>
    <row r="1117" customFormat="false" ht="12.75" hidden="false" customHeight="false" outlineLevel="0" collapsed="false">
      <c r="A1117" s="56"/>
      <c r="B1117" s="28"/>
      <c r="C1117" s="28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N1117" s="28"/>
      <c r="O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</row>
    <row r="1118" customFormat="false" ht="12.75" hidden="false" customHeight="false" outlineLevel="0" collapsed="false">
      <c r="A1118" s="56"/>
      <c r="B1118" s="28"/>
      <c r="C1118" s="28"/>
      <c r="D1118" s="28"/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</row>
    <row r="1119" customFormat="false" ht="12.75" hidden="false" customHeight="false" outlineLevel="0" collapsed="false">
      <c r="A1119" s="56"/>
      <c r="B1119" s="28"/>
      <c r="C1119" s="28"/>
      <c r="D1119" s="28"/>
      <c r="E1119" s="28"/>
      <c r="F1119" s="28"/>
      <c r="G1119" s="28"/>
      <c r="H1119" s="28"/>
      <c r="I1119" s="28"/>
      <c r="J1119" s="28"/>
      <c r="K1119" s="28"/>
      <c r="L1119" s="28"/>
      <c r="M1119" s="28"/>
      <c r="N1119" s="28"/>
      <c r="O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</row>
    <row r="1120" customFormat="false" ht="12.75" hidden="false" customHeight="false" outlineLevel="0" collapsed="false">
      <c r="A1120" s="56"/>
      <c r="B1120" s="28"/>
      <c r="C1120" s="28"/>
      <c r="D1120" s="28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Q1120" s="28"/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</row>
    <row r="1121" customFormat="false" ht="12.75" hidden="false" customHeight="false" outlineLevel="0" collapsed="false">
      <c r="A1121" s="56"/>
      <c r="B1121" s="28"/>
      <c r="C1121" s="28"/>
      <c r="D1121" s="28"/>
      <c r="E1121" s="28"/>
      <c r="F1121" s="28"/>
      <c r="G1121" s="28"/>
      <c r="H1121" s="28"/>
      <c r="I1121" s="28"/>
      <c r="J1121" s="28"/>
      <c r="K1121" s="28"/>
      <c r="L1121" s="28"/>
      <c r="M1121" s="28"/>
      <c r="N1121" s="28"/>
      <c r="O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</row>
    <row r="1122" customFormat="false" ht="12.75" hidden="false" customHeight="false" outlineLevel="0" collapsed="false">
      <c r="A1122" s="56"/>
      <c r="B1122" s="28"/>
      <c r="C1122" s="28"/>
      <c r="D1122" s="28"/>
      <c r="E1122" s="28"/>
      <c r="F1122" s="28"/>
      <c r="G1122" s="28"/>
      <c r="H1122" s="28"/>
      <c r="I1122" s="28"/>
      <c r="J1122" s="28"/>
      <c r="K1122" s="28"/>
      <c r="L1122" s="28"/>
      <c r="M1122" s="28"/>
      <c r="N1122" s="28"/>
      <c r="O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</row>
    <row r="1123" customFormat="false" ht="12.75" hidden="false" customHeight="false" outlineLevel="0" collapsed="false">
      <c r="A1123" s="56"/>
      <c r="B1123" s="28"/>
      <c r="C1123" s="28"/>
      <c r="D1123" s="28"/>
      <c r="E1123" s="28"/>
      <c r="F1123" s="28"/>
      <c r="G1123" s="28"/>
      <c r="H1123" s="28"/>
      <c r="I1123" s="28"/>
      <c r="J1123" s="28"/>
      <c r="K1123" s="28"/>
      <c r="L1123" s="28"/>
      <c r="M1123" s="28"/>
      <c r="N1123" s="28"/>
      <c r="O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</row>
    <row r="1124" customFormat="false" ht="12.75" hidden="false" customHeight="false" outlineLevel="0" collapsed="false">
      <c r="A1124" s="56"/>
      <c r="B1124" s="28"/>
      <c r="C1124" s="28"/>
      <c r="D1124" s="28"/>
      <c r="E1124" s="28"/>
      <c r="F1124" s="28"/>
      <c r="G1124" s="28"/>
      <c r="H1124" s="28"/>
      <c r="I1124" s="28"/>
      <c r="J1124" s="28"/>
      <c r="K1124" s="28"/>
      <c r="L1124" s="28"/>
      <c r="M1124" s="28"/>
      <c r="N1124" s="28"/>
      <c r="O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</row>
    <row r="1125" customFormat="false" ht="12.75" hidden="false" customHeight="false" outlineLevel="0" collapsed="false">
      <c r="A1125" s="56"/>
      <c r="B1125" s="28"/>
      <c r="C1125" s="28"/>
      <c r="D1125" s="28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</row>
    <row r="1126" customFormat="false" ht="12.75" hidden="false" customHeight="false" outlineLevel="0" collapsed="false">
      <c r="A1126" s="56"/>
      <c r="B1126" s="28"/>
      <c r="C1126" s="28"/>
      <c r="D1126" s="28"/>
      <c r="E1126" s="28"/>
      <c r="F1126" s="28"/>
      <c r="G1126" s="28"/>
      <c r="H1126" s="28"/>
      <c r="I1126" s="28"/>
      <c r="J1126" s="28"/>
      <c r="K1126" s="28"/>
      <c r="L1126" s="28"/>
      <c r="M1126" s="28"/>
      <c r="N1126" s="28"/>
      <c r="O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44"/>
  <sheetViews>
    <sheetView showFormulas="false" showGridLines="true" showRowColHeaders="true" showZeros="true" rightToLeft="false" tabSelected="false" showOutlineSymbols="true" defaultGridColor="true" view="normal" topLeftCell="A3" colorId="64" zoomScale="100" zoomScaleNormal="100" zoomScalePageLayoutView="100" workbookViewId="0">
      <selection pane="topLeft" activeCell="E11" activeCellId="0" sqref="E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14.28"/>
    <col collapsed="false" customWidth="true" hidden="false" outlineLevel="0" max="2" min="2" style="2" width="12.56"/>
    <col collapsed="false" customWidth="true" hidden="false" outlineLevel="0" max="3" min="3" style="2" width="12.99"/>
    <col collapsed="false" customWidth="true" hidden="false" outlineLevel="0" max="4" min="4" style="2" width="11.56"/>
    <col collapsed="false" customWidth="true" hidden="false" outlineLevel="0" max="5" min="5" style="2" width="10.85"/>
    <col collapsed="false" customWidth="true" hidden="false" outlineLevel="0" max="46" min="6" style="2" width="9.14"/>
  </cols>
  <sheetData>
    <row r="1" customFormat="false" ht="12.75" hidden="false" customHeight="false" outlineLevel="0" collapsed="false">
      <c r="A1" s="27" t="s">
        <v>383</v>
      </c>
      <c r="B1" s="100" t="s">
        <v>6</v>
      </c>
      <c r="C1" s="100" t="s">
        <v>385</v>
      </c>
      <c r="D1" s="100" t="s">
        <v>10</v>
      </c>
      <c r="E1" s="100" t="s">
        <v>15</v>
      </c>
      <c r="F1" s="100" t="s">
        <v>386</v>
      </c>
      <c r="G1" s="100" t="s">
        <v>387</v>
      </c>
      <c r="H1" s="100" t="s">
        <v>388</v>
      </c>
    </row>
    <row r="2" customFormat="false" ht="12.75" hidden="false" customHeight="false" outlineLevel="0" collapsed="false">
      <c r="A2" s="101" t="n">
        <f aca="false">EffDt1</f>
        <v>37224</v>
      </c>
      <c r="B2" s="102"/>
      <c r="C2" s="102"/>
      <c r="D2" s="102"/>
      <c r="E2" s="102"/>
      <c r="F2" s="102"/>
      <c r="G2" s="102"/>
      <c r="H2" s="102"/>
    </row>
    <row r="3" customFormat="false" ht="12.75" hidden="false" customHeight="false" outlineLevel="0" collapsed="false">
      <c r="A3" s="27"/>
      <c r="B3" s="102"/>
      <c r="C3" s="102"/>
      <c r="D3" s="102"/>
      <c r="E3" s="102"/>
      <c r="F3" s="102"/>
      <c r="G3" s="102"/>
      <c r="H3" s="102"/>
    </row>
    <row r="4" customFormat="false" ht="12.75" hidden="false" customHeight="false" outlineLevel="0" collapsed="false">
      <c r="A4" s="27" t="s">
        <v>5</v>
      </c>
      <c r="B4" s="103" t="n">
        <v>2.8</v>
      </c>
      <c r="C4" s="103"/>
      <c r="D4" s="103" t="n">
        <f aca="false">'GD Curves'!K1</f>
        <v>2.311</v>
      </c>
      <c r="E4" s="104" t="n">
        <f aca="false">Curves!C2</f>
        <v>2.561</v>
      </c>
      <c r="F4" s="104" t="n">
        <f aca="false">Curves!C3</f>
        <v>0</v>
      </c>
      <c r="G4" s="104" t="e">
        <f aca="false">Curves!C5</f>
        <v>#N/A</v>
      </c>
      <c r="H4" s="104" t="e">
        <f aca="false">Curves!C4</f>
        <v>#N/A</v>
      </c>
    </row>
    <row r="5" customFormat="false" ht="12.75" hidden="false" customHeight="false" outlineLevel="0" collapsed="false">
      <c r="A5" s="27"/>
      <c r="B5" s="102"/>
      <c r="C5" s="102"/>
      <c r="D5" s="102"/>
      <c r="E5" s="102"/>
      <c r="F5" s="102"/>
      <c r="G5" s="102"/>
      <c r="H5" s="102"/>
    </row>
    <row r="6" customFormat="false" ht="13.5" hidden="false" customHeight="false" outlineLevel="0" collapsed="false">
      <c r="A6" s="105" t="s">
        <v>389</v>
      </c>
      <c r="B6" s="100"/>
      <c r="C6" s="100"/>
      <c r="D6" s="100"/>
      <c r="E6" s="100"/>
      <c r="F6" s="100"/>
      <c r="G6" s="100"/>
      <c r="H6" s="100"/>
    </row>
    <row r="7" customFormat="false" ht="13.5" hidden="false" customHeight="false" outlineLevel="0" collapsed="false">
      <c r="A7" s="27" t="s">
        <v>20</v>
      </c>
      <c r="B7" s="103" t="n">
        <v>2.545</v>
      </c>
      <c r="C7" s="103"/>
      <c r="D7" s="103" t="n">
        <f aca="false">'GD Curves'!M1</f>
        <v>2.046</v>
      </c>
      <c r="E7" s="103" t="n">
        <f aca="false">Curves!G2</f>
        <v>-0.3</v>
      </c>
      <c r="F7" s="103" t="n">
        <f aca="false">Curves!G3</f>
        <v>0</v>
      </c>
      <c r="G7" s="103" t="e">
        <f aca="false">Curves!G5</f>
        <v>#N/A</v>
      </c>
      <c r="H7" s="103" t="e">
        <f aca="false">Curves!G4</f>
        <v>#N/A</v>
      </c>
    </row>
    <row r="8" customFormat="false" ht="12.75" hidden="false" customHeight="false" outlineLevel="0" collapsed="false">
      <c r="A8" s="27" t="s">
        <v>16</v>
      </c>
      <c r="B8" s="103" t="n">
        <v>2.62</v>
      </c>
      <c r="C8" s="103"/>
      <c r="D8" s="103" t="n">
        <f aca="false">'GD Curves'!I1</f>
        <v>2.156</v>
      </c>
      <c r="E8" s="103" t="n">
        <f aca="false">Curves!F2</f>
        <v>-0.23</v>
      </c>
      <c r="F8" s="106" t="n">
        <f aca="false">Curves!F3</f>
        <v>0</v>
      </c>
      <c r="G8" s="103" t="e">
        <f aca="false">Curves!F5</f>
        <v>#N/A</v>
      </c>
      <c r="H8" s="103" t="e">
        <f aca="false">Curves!F4</f>
        <v>#N/A</v>
      </c>
    </row>
    <row r="9" customFormat="false" ht="12.75" hidden="false" customHeight="false" outlineLevel="0" collapsed="false">
      <c r="A9" s="27" t="s">
        <v>18</v>
      </c>
      <c r="B9" s="103" t="n">
        <v>2.85</v>
      </c>
      <c r="C9" s="103"/>
      <c r="D9" s="103" t="n">
        <f aca="false">'GD Curves'!F1</f>
        <v>2.366</v>
      </c>
      <c r="E9" s="103" t="n">
        <f aca="false">Curves!J2</f>
        <v>0.01</v>
      </c>
      <c r="F9" s="103" t="n">
        <f aca="false">Curves!J3</f>
        <v>0</v>
      </c>
      <c r="G9" s="103" t="e">
        <f aca="false">Curves!J5</f>
        <v>#N/A</v>
      </c>
      <c r="H9" s="103" t="e">
        <f aca="false">Curves!J4</f>
        <v>#N/A</v>
      </c>
    </row>
    <row r="10" customFormat="false" ht="12.75" hidden="false" customHeight="false" outlineLevel="0" collapsed="false">
      <c r="A10" s="27" t="s">
        <v>40</v>
      </c>
      <c r="B10" s="103" t="n">
        <v>2.745</v>
      </c>
      <c r="C10" s="103"/>
      <c r="D10" s="103" t="n">
        <f aca="false">'GD Curves'!AH1</f>
        <v>2.466</v>
      </c>
      <c r="E10" s="103" t="n">
        <f aca="false">Curves!O2</f>
        <v>0.05</v>
      </c>
      <c r="F10" s="103" t="n">
        <f aca="false">Curves!O3</f>
        <v>0</v>
      </c>
      <c r="G10" s="103" t="e">
        <f aca="false">Curves!O5</f>
        <v>#N/A</v>
      </c>
      <c r="H10" s="103" t="e">
        <f aca="false">Curves!O4</f>
        <v>#N/A</v>
      </c>
    </row>
    <row r="11" customFormat="false" ht="13.5" hidden="false" customHeight="false" outlineLevel="0" collapsed="false">
      <c r="A11" s="27" t="s">
        <v>30</v>
      </c>
      <c r="B11" s="107" t="n">
        <v>2.595</v>
      </c>
      <c r="C11" s="107"/>
      <c r="D11" s="107" t="n">
        <f aca="false">'GD Curves'!AF1</f>
        <v>2.366</v>
      </c>
      <c r="E11" s="107" t="n">
        <f aca="false">Curves!K2</f>
        <v>0.3</v>
      </c>
      <c r="F11" s="107" t="n">
        <f aca="false">Curves!K3</f>
        <v>0</v>
      </c>
      <c r="G11" s="107" t="e">
        <f aca="false">Curves!K5</f>
        <v>#N/A</v>
      </c>
      <c r="H11" s="107" t="e">
        <f aca="false">Curves!K4</f>
        <v>#N/A</v>
      </c>
    </row>
    <row r="12" customFormat="false" ht="13.5" hidden="false" customHeight="false" outlineLevel="0" collapsed="false">
      <c r="A12" s="27"/>
      <c r="B12" s="103"/>
      <c r="C12" s="103"/>
      <c r="D12" s="103"/>
      <c r="E12" s="103"/>
      <c r="F12" s="103"/>
      <c r="G12" s="103"/>
      <c r="H12" s="103"/>
    </row>
    <row r="13" customFormat="false" ht="13.5" hidden="false" customHeight="false" outlineLevel="0" collapsed="false">
      <c r="A13" s="105" t="s">
        <v>390</v>
      </c>
      <c r="B13" s="103"/>
      <c r="C13" s="103"/>
      <c r="D13" s="103"/>
      <c r="E13" s="103"/>
      <c r="F13" s="103"/>
      <c r="G13" s="103"/>
      <c r="H13" s="103"/>
    </row>
    <row r="14" customFormat="false" ht="13.5" hidden="false" customHeight="false" outlineLevel="0" collapsed="false">
      <c r="A14" s="108" t="s">
        <v>51</v>
      </c>
      <c r="B14" s="103"/>
      <c r="C14" s="103"/>
      <c r="D14" s="103" t="n">
        <f aca="false">'GD Curves'!Q1</f>
        <v>2.311</v>
      </c>
      <c r="E14" s="103" t="n">
        <f aca="false">Curves!U2</f>
        <v>-0.04</v>
      </c>
      <c r="F14" s="103" t="n">
        <v>0</v>
      </c>
      <c r="G14" s="103" t="e">
        <f aca="false">Curves!U5</f>
        <v>#N/A</v>
      </c>
      <c r="H14" s="103" t="e">
        <f aca="false">Curves!U4</f>
        <v>#N/A</v>
      </c>
    </row>
    <row r="15" customFormat="false" ht="12.75" hidden="false" customHeight="false" outlineLevel="0" collapsed="false">
      <c r="A15" s="108" t="s">
        <v>52</v>
      </c>
      <c r="B15" s="103"/>
      <c r="C15" s="103"/>
      <c r="D15" s="103" t="n">
        <f aca="false">'GD Curves'!P1</f>
        <v>2.301</v>
      </c>
      <c r="E15" s="103" t="n">
        <f aca="false">Curves!V2</f>
        <v>-0.04</v>
      </c>
      <c r="F15" s="103" t="n">
        <v>1</v>
      </c>
      <c r="G15" s="103" t="e">
        <f aca="false">Curves!V5</f>
        <v>#N/A</v>
      </c>
      <c r="H15" s="103" t="e">
        <f aca="false">Curves!V4</f>
        <v>#N/A</v>
      </c>
    </row>
    <row r="16" customFormat="false" ht="12.75" hidden="false" customHeight="false" outlineLevel="0" collapsed="false">
      <c r="A16" s="27" t="s">
        <v>13</v>
      </c>
      <c r="B16" s="103" t="n">
        <v>2.66</v>
      </c>
      <c r="C16" s="103"/>
      <c r="D16" s="103" t="n">
        <f aca="false">'GD Curves'!H1</f>
        <v>2.325</v>
      </c>
      <c r="E16" s="103" t="n">
        <f aca="false">Curves!E2</f>
        <v>-0.15</v>
      </c>
      <c r="F16" s="103" t="n">
        <f aca="false">Curves!E3</f>
        <v>0</v>
      </c>
      <c r="G16" s="103" t="e">
        <f aca="false">Curves!E5</f>
        <v>#N/A</v>
      </c>
      <c r="H16" s="103" t="e">
        <f aca="false">Curves!E4</f>
        <v>#N/A</v>
      </c>
    </row>
    <row r="17" customFormat="false" ht="12.75" hidden="false" customHeight="false" outlineLevel="0" collapsed="false">
      <c r="A17" s="27" t="s">
        <v>37</v>
      </c>
      <c r="B17" s="103" t="n">
        <v>2.725</v>
      </c>
      <c r="C17" s="103"/>
      <c r="D17" s="103" t="n">
        <f aca="false">'GD Curves'!X1</f>
        <v>2.38</v>
      </c>
      <c r="E17" s="103" t="n">
        <f aca="false">Curves!N2</f>
        <v>-0.13</v>
      </c>
      <c r="F17" s="103" t="n">
        <f aca="false">Curves!N3</f>
        <v>0</v>
      </c>
      <c r="G17" s="103" t="e">
        <f aca="false">Curves!N5</f>
        <v>#N/A</v>
      </c>
      <c r="H17" s="103" t="e">
        <f aca="false">Curves!N4</f>
        <v>#N/A</v>
      </c>
    </row>
    <row r="18" customFormat="false" ht="12.75" hidden="false" customHeight="false" outlineLevel="0" collapsed="false">
      <c r="A18" s="27" t="s">
        <v>22</v>
      </c>
      <c r="B18" s="103" t="n">
        <v>2.715</v>
      </c>
      <c r="C18" s="103"/>
      <c r="D18" s="103" t="n">
        <f aca="false">'GD Curves'!S1</f>
        <v>2.216</v>
      </c>
      <c r="E18" s="103" t="n">
        <f aca="false">Curves!H2</f>
        <v>-0.13</v>
      </c>
      <c r="F18" s="103" t="n">
        <f aca="false">Curves!H3</f>
        <v>0</v>
      </c>
      <c r="G18" s="103" t="e">
        <f aca="false">Curves!H5</f>
        <v>#N/A</v>
      </c>
      <c r="H18" s="103" t="e">
        <f aca="false">Curves!H4</f>
        <v>#N/A</v>
      </c>
    </row>
    <row r="19" customFormat="false" ht="13.5" hidden="false" customHeight="false" outlineLevel="0" collapsed="false">
      <c r="A19" s="27" t="s">
        <v>26</v>
      </c>
      <c r="B19" s="107" t="n">
        <v>2.805</v>
      </c>
      <c r="C19" s="107"/>
      <c r="D19" s="107" t="n">
        <f aca="false">'GD Curves'!L1</f>
        <v>2.35</v>
      </c>
      <c r="E19" s="107" t="n">
        <f aca="false">Curves!I2</f>
        <v>-0.0325</v>
      </c>
      <c r="F19" s="107" t="n">
        <f aca="false">Curves!I3</f>
        <v>0</v>
      </c>
      <c r="G19" s="107" t="e">
        <f aca="false">Curves!I5</f>
        <v>#N/A</v>
      </c>
      <c r="H19" s="107" t="e">
        <f aca="false">Curves!I4</f>
        <v>#N/A</v>
      </c>
      <c r="I19" s="109"/>
    </row>
    <row r="20" customFormat="false" ht="13.5" hidden="false" customHeight="false" outlineLevel="0" collapsed="false">
      <c r="A20" s="27"/>
      <c r="B20" s="103"/>
      <c r="C20" s="103"/>
      <c r="D20" s="103"/>
      <c r="E20" s="103"/>
      <c r="F20" s="103"/>
      <c r="G20" s="103"/>
      <c r="H20" s="103"/>
    </row>
    <row r="21" customFormat="false" ht="13.5" hidden="false" customHeight="false" outlineLevel="0" collapsed="false">
      <c r="A21" s="105" t="s">
        <v>391</v>
      </c>
      <c r="B21" s="103"/>
      <c r="C21" s="103"/>
      <c r="D21" s="103"/>
      <c r="E21" s="103"/>
      <c r="F21" s="103"/>
      <c r="G21" s="103"/>
      <c r="H21" s="103"/>
    </row>
    <row r="22" customFormat="false" ht="13.5" hidden="false" customHeight="false" outlineLevel="0" collapsed="false">
      <c r="A22" s="27" t="s">
        <v>43</v>
      </c>
      <c r="B22" s="103"/>
      <c r="C22" s="103"/>
      <c r="D22" s="103" t="n">
        <f aca="false">'GD Curves'!U1</f>
        <v>2.3385</v>
      </c>
      <c r="E22" s="103" t="n">
        <f aca="false">Curves!Q2</f>
        <v>0.0125</v>
      </c>
      <c r="F22" s="103" t="n">
        <v>0</v>
      </c>
      <c r="G22" s="103" t="e">
        <f aca="false">Curves!Q5</f>
        <v>#N/A</v>
      </c>
      <c r="H22" s="103" t="e">
        <f aca="false">Curves!Q4</f>
        <v>#N/A</v>
      </c>
    </row>
    <row r="23" customFormat="false" ht="12.75" hidden="false" customHeight="false" outlineLevel="0" collapsed="false">
      <c r="A23" s="27" t="s">
        <v>45</v>
      </c>
      <c r="B23" s="103"/>
      <c r="C23" s="103"/>
      <c r="D23" s="103" t="n">
        <f aca="false">'GD Curves'!J1</f>
        <v>2.301</v>
      </c>
      <c r="E23" s="103" t="n">
        <f aca="false">Curves!R2</f>
        <v>-0.005</v>
      </c>
      <c r="F23" s="103" t="n">
        <v>0</v>
      </c>
      <c r="G23" s="103" t="e">
        <f aca="false">Curves!R5</f>
        <v>#N/A</v>
      </c>
      <c r="H23" s="103" t="e">
        <f aca="false">Curves!R4</f>
        <v>#N/A</v>
      </c>
    </row>
    <row r="24" customFormat="false" ht="12.75" hidden="false" customHeight="false" outlineLevel="0" collapsed="false">
      <c r="A24" s="27" t="s">
        <v>47</v>
      </c>
      <c r="B24" s="103"/>
      <c r="C24" s="103"/>
      <c r="D24" s="103" t="n">
        <f aca="false">'GD Curves'!AI1</f>
        <v>2.541</v>
      </c>
      <c r="E24" s="103" t="n">
        <f aca="false">Curves!S2</f>
        <v>0.3</v>
      </c>
      <c r="F24" s="103" t="n">
        <v>0</v>
      </c>
      <c r="G24" s="103" t="e">
        <f aca="false">Curves!S5</f>
        <v>#N/A</v>
      </c>
      <c r="H24" s="103" t="e">
        <f aca="false">Curves!S4</f>
        <v>#N/A</v>
      </c>
    </row>
    <row r="25" customFormat="false" ht="13.5" hidden="false" customHeight="false" outlineLevel="0" collapsed="false">
      <c r="A25" s="27" t="s">
        <v>49</v>
      </c>
      <c r="B25" s="107"/>
      <c r="C25" s="107"/>
      <c r="D25" s="107" t="n">
        <f aca="false">'GD Curves'!AJ1</f>
        <v>2.981</v>
      </c>
      <c r="E25" s="107" t="n">
        <f aca="false">Curves!T2</f>
        <v>0.92</v>
      </c>
      <c r="F25" s="107" t="n">
        <v>0</v>
      </c>
      <c r="G25" s="107" t="e">
        <f aca="false">Curves!T5</f>
        <v>#N/A</v>
      </c>
      <c r="H25" s="107" t="e">
        <f aca="false">Curves!T4</f>
        <v>#N/A</v>
      </c>
    </row>
    <row r="26" customFormat="false" ht="13.5" hidden="false" customHeight="false" outlineLevel="0" collapsed="false">
      <c r="A26" s="27"/>
      <c r="B26" s="103"/>
      <c r="C26" s="103"/>
      <c r="D26" s="103"/>
      <c r="E26" s="103"/>
      <c r="F26" s="103"/>
      <c r="G26" s="103"/>
      <c r="H26" s="103"/>
    </row>
    <row r="27" customFormat="false" ht="13.5" hidden="false" customHeight="false" outlineLevel="0" collapsed="false">
      <c r="A27" s="105" t="s">
        <v>392</v>
      </c>
      <c r="B27" s="103"/>
      <c r="C27" s="103"/>
      <c r="D27" s="103"/>
      <c r="E27" s="103"/>
      <c r="F27" s="103"/>
      <c r="G27" s="103"/>
      <c r="H27" s="103"/>
    </row>
    <row r="28" customFormat="false" ht="13.5" hidden="false" customHeight="false" outlineLevel="0" collapsed="false">
      <c r="A28" s="27" t="s">
        <v>11</v>
      </c>
      <c r="B28" s="103" t="n">
        <v>2.875</v>
      </c>
      <c r="C28" s="103"/>
      <c r="D28" s="103" t="n">
        <f aca="false">'GD Curves'!G1</f>
        <v>2.411</v>
      </c>
      <c r="E28" s="103" t="n">
        <f aca="false">Curves!D2</f>
        <v>0.12</v>
      </c>
      <c r="F28" s="103" t="n">
        <f aca="false">Curves!D3</f>
        <v>0</v>
      </c>
      <c r="G28" s="103" t="e">
        <f aca="false">Curves!D5</f>
        <v>#N/A</v>
      </c>
      <c r="H28" s="103" t="e">
        <f aca="false">Curves!D4</f>
        <v>#N/A</v>
      </c>
    </row>
    <row r="29" customFormat="false" ht="12.75" hidden="false" customHeight="false" outlineLevel="0" collapsed="false">
      <c r="A29" s="27" t="s">
        <v>32</v>
      </c>
      <c r="B29" s="103" t="n">
        <v>2.935</v>
      </c>
      <c r="C29" s="103"/>
      <c r="D29" s="103" t="n">
        <f aca="false">'GD Curves'!AK1</f>
        <v>2.476</v>
      </c>
      <c r="E29" s="103" t="n">
        <f aca="false">Curves!L2</f>
        <v>0.215</v>
      </c>
      <c r="F29" s="103" t="n">
        <f aca="false">Curves!L3</f>
        <v>0</v>
      </c>
      <c r="G29" s="103" t="e">
        <f aca="false">Curves!L5</f>
        <v>#N/A</v>
      </c>
      <c r="H29" s="103" t="e">
        <f aca="false">Curves!L4</f>
        <v>#N/A</v>
      </c>
    </row>
    <row r="30" customFormat="false" ht="12.75" hidden="false" customHeight="false" outlineLevel="0" collapsed="false">
      <c r="A30" s="27" t="s">
        <v>34</v>
      </c>
      <c r="B30" s="110" t="n">
        <v>3.13</v>
      </c>
      <c r="C30" s="110"/>
      <c r="D30" s="110" t="n">
        <f aca="false">'GD Curves'!V1</f>
        <v>3.211</v>
      </c>
      <c r="E30" s="110" t="n">
        <f aca="false">Curves!M2</f>
        <v>1.68</v>
      </c>
      <c r="F30" s="110" t="n">
        <f aca="false">Curves!M3</f>
        <v>0</v>
      </c>
      <c r="G30" s="110" t="e">
        <f aca="false">Curves!M5</f>
        <v>#N/A</v>
      </c>
      <c r="H30" s="110" t="e">
        <f aca="false">Curves!M4</f>
        <v>#N/A</v>
      </c>
    </row>
    <row r="31" customFormat="false" ht="13.5" hidden="false" customHeight="false" outlineLevel="0" collapsed="false">
      <c r="A31" s="27" t="s">
        <v>53</v>
      </c>
      <c r="B31" s="107"/>
      <c r="C31" s="107"/>
      <c r="D31" s="107" t="n">
        <f aca="false">'GD Curves'!AG1</f>
        <v>2.576</v>
      </c>
      <c r="E31" s="107" t="n">
        <f aca="false">Curves!W2</f>
        <v>0.09</v>
      </c>
      <c r="F31" s="107" t="n">
        <v>0</v>
      </c>
      <c r="G31" s="107" t="e">
        <f aca="false">Curves!W5</f>
        <v>#N/A</v>
      </c>
      <c r="H31" s="107" t="e">
        <f aca="false">Curves!W4</f>
        <v>#N/A</v>
      </c>
    </row>
    <row r="32" customFormat="false" ht="13.5" hidden="false" customHeight="false" outlineLevel="0" collapsed="false">
      <c r="A32" s="27"/>
      <c r="B32" s="103"/>
      <c r="C32" s="103"/>
      <c r="D32" s="103"/>
      <c r="E32" s="103"/>
      <c r="F32" s="103"/>
      <c r="G32" s="103"/>
      <c r="H32" s="103"/>
    </row>
    <row r="33" customFormat="false" ht="13.5" hidden="false" customHeight="false" outlineLevel="0" collapsed="false">
      <c r="A33" s="27" t="s">
        <v>7</v>
      </c>
      <c r="B33" s="107" t="n">
        <v>2.5797915</v>
      </c>
      <c r="C33" s="107"/>
      <c r="D33" s="107" t="n">
        <f aca="false">'GD Curves'!AL1</f>
        <v>2.198</v>
      </c>
      <c r="E33" s="107" t="n">
        <f aca="false">Curves!P2</f>
        <v>-0.3</v>
      </c>
      <c r="F33" s="107" t="n">
        <f aca="false">Curves!P3</f>
        <v>0</v>
      </c>
      <c r="G33" s="107" t="e">
        <f aca="false">Curves!P5</f>
        <v>#N/A</v>
      </c>
      <c r="H33" s="107" t="e">
        <f aca="false">Curves!P4</f>
        <v>#N/A</v>
      </c>
    </row>
    <row r="34" customFormat="false" ht="13.5" hidden="false" customHeight="false" outlineLevel="0" collapsed="false">
      <c r="A34" s="27" t="n">
        <v>0.684</v>
      </c>
      <c r="B34" s="103" t="n">
        <v>3.575</v>
      </c>
      <c r="C34" s="103"/>
      <c r="D34" s="103" t="n">
        <v>3</v>
      </c>
      <c r="E34" s="103" t="n">
        <v>3</v>
      </c>
      <c r="F34" s="103" t="n">
        <v>3</v>
      </c>
      <c r="G34" s="103" t="n">
        <v>3</v>
      </c>
      <c r="H34" s="103" t="n">
        <v>3</v>
      </c>
    </row>
    <row r="35" customFormat="false" ht="12.75" hidden="false" customHeight="false" outlineLevel="0" collapsed="false">
      <c r="A35" s="27" t="n">
        <v>1.055</v>
      </c>
      <c r="B35" s="103" t="n">
        <f aca="false">B34*A35*A34</f>
        <v>2.5797915</v>
      </c>
      <c r="C35" s="103"/>
      <c r="D35" s="103"/>
      <c r="E35" s="103"/>
      <c r="F35" s="103" t="n">
        <v>-0.26</v>
      </c>
      <c r="G35" s="103" t="n">
        <v>-0.2125</v>
      </c>
      <c r="H35" s="103" t="n">
        <v>-0.26</v>
      </c>
    </row>
    <row r="36" customFormat="false" ht="12.75" hidden="false" customHeight="false" outlineLevel="0" collapsed="false">
      <c r="A36" s="27" t="s">
        <v>393</v>
      </c>
      <c r="B36" s="103"/>
      <c r="C36" s="103"/>
      <c r="D36" s="103"/>
      <c r="E36" s="103"/>
      <c r="F36" s="103"/>
      <c r="G36" s="103"/>
      <c r="H36" s="103"/>
    </row>
    <row r="37" customFormat="false" ht="12.75" hidden="false" customHeight="false" outlineLevel="0" collapsed="false">
      <c r="A37" s="27"/>
      <c r="B37" s="103" t="s">
        <v>6</v>
      </c>
      <c r="C37" s="103"/>
      <c r="D37" s="103"/>
      <c r="E37" s="103"/>
      <c r="F37" s="103"/>
      <c r="G37" s="103"/>
      <c r="H37" s="103"/>
    </row>
    <row r="38" customFormat="false" ht="12.75" hidden="false" customHeight="false" outlineLevel="0" collapsed="false">
      <c r="A38" s="27" t="s">
        <v>394</v>
      </c>
      <c r="B38" s="103" t="s">
        <v>395</v>
      </c>
      <c r="C38" s="103" t="s">
        <v>396</v>
      </c>
      <c r="D38" s="103" t="s">
        <v>15</v>
      </c>
      <c r="E38" s="103"/>
      <c r="F38" s="103"/>
      <c r="G38" s="103"/>
      <c r="H38" s="103"/>
    </row>
    <row r="39" customFormat="false" ht="12.75" hidden="false" customHeight="false" outlineLevel="0" collapsed="false">
      <c r="A39" s="27" t="s">
        <v>80</v>
      </c>
      <c r="B39" s="27" t="n">
        <v>39</v>
      </c>
      <c r="C39" s="27" t="n">
        <v>34</v>
      </c>
      <c r="D39" s="27" t="n">
        <v>34</v>
      </c>
      <c r="E39" s="103"/>
      <c r="F39" s="103"/>
      <c r="G39" s="103"/>
      <c r="H39" s="103"/>
    </row>
    <row r="40" customFormat="false" ht="12.75" hidden="false" customHeight="false" outlineLevel="0" collapsed="false">
      <c r="A40" s="27" t="s">
        <v>81</v>
      </c>
      <c r="B40" s="111" t="n">
        <v>38</v>
      </c>
      <c r="C40" s="111" t="n">
        <v>35</v>
      </c>
      <c r="D40" s="111" t="n">
        <v>35</v>
      </c>
      <c r="E40" s="103"/>
      <c r="F40" s="103"/>
      <c r="G40" s="103"/>
      <c r="H40" s="103"/>
    </row>
    <row r="41" customFormat="false" ht="12.75" hidden="false" customHeight="false" outlineLevel="0" collapsed="false">
      <c r="A41" s="27" t="s">
        <v>77</v>
      </c>
      <c r="B41" s="111" t="n">
        <v>37</v>
      </c>
      <c r="C41" s="111" t="n">
        <v>36</v>
      </c>
      <c r="D41" s="111" t="n">
        <v>36</v>
      </c>
      <c r="E41" s="103"/>
      <c r="F41" s="103"/>
      <c r="G41" s="103"/>
      <c r="H41" s="103"/>
    </row>
    <row r="42" customFormat="false" ht="12.75" hidden="false" customHeight="false" outlineLevel="0" collapsed="false">
      <c r="A42" s="27" t="s">
        <v>74</v>
      </c>
      <c r="B42" s="111" t="n">
        <v>36</v>
      </c>
      <c r="C42" s="111" t="n">
        <v>37</v>
      </c>
      <c r="D42" s="111" t="n">
        <v>37</v>
      </c>
      <c r="E42" s="103"/>
      <c r="F42" s="103"/>
      <c r="G42" s="103"/>
      <c r="H42" s="103"/>
    </row>
    <row r="43" customFormat="false" ht="12.75" hidden="false" customHeight="false" outlineLevel="0" collapsed="false">
      <c r="A43" s="27" t="s">
        <v>75</v>
      </c>
      <c r="B43" s="111" t="n">
        <v>35</v>
      </c>
      <c r="C43" s="111" t="n">
        <v>38</v>
      </c>
      <c r="D43" s="111" t="n">
        <v>38</v>
      </c>
      <c r="E43" s="103"/>
      <c r="F43" s="103"/>
      <c r="G43" s="103"/>
      <c r="H43" s="103"/>
    </row>
    <row r="44" customFormat="false" ht="12.75" hidden="false" customHeight="false" outlineLevel="0" collapsed="false">
      <c r="A44" s="27" t="s">
        <v>76</v>
      </c>
      <c r="B44" s="111" t="n">
        <v>34</v>
      </c>
      <c r="C44" s="27" t="n">
        <v>39</v>
      </c>
      <c r="D44" s="27" t="n">
        <v>39</v>
      </c>
      <c r="E44" s="27"/>
      <c r="F44" s="27"/>
      <c r="G44" s="27"/>
      <c r="H44" s="27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M37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1" topLeftCell="BM2" activePane="bottomLeft" state="frozen"/>
      <selection pane="topLeft" activeCell="A1" activeCellId="0" sqref="A1"/>
      <selection pane="bottomLeft" activeCell="A10" activeCellId="0" sqref="A10"/>
    </sheetView>
  </sheetViews>
  <sheetFormatPr defaultColWidth="9.13671875" defaultRowHeight="12" customHeight="true" zeroHeight="false" outlineLevelRow="0" outlineLevelCol="0"/>
  <cols>
    <col collapsed="false" customWidth="true" hidden="false" outlineLevel="0" max="1" min="1" style="112" width="10.71"/>
    <col collapsed="false" customWidth="true" hidden="false" outlineLevel="0" max="2" min="2" style="113" width="11.56"/>
    <col collapsed="false" customWidth="true" hidden="false" outlineLevel="0" max="3" min="3" style="114" width="11.13"/>
    <col collapsed="false" customWidth="true" hidden="false" outlineLevel="0" max="4" min="4" style="114" width="11.28"/>
    <col collapsed="false" customWidth="true" hidden="false" outlineLevel="0" max="5" min="5" style="114" width="11.42"/>
    <col collapsed="false" customWidth="true" hidden="false" outlineLevel="0" max="6" min="6" style="114" width="10.85"/>
    <col collapsed="false" customWidth="false" hidden="false" outlineLevel="0" max="8" min="7" style="114" width="9.14"/>
    <col collapsed="false" customWidth="true" hidden="false" outlineLevel="0" max="9" min="9" style="114" width="13.14"/>
    <col collapsed="false" customWidth="true" hidden="false" outlineLevel="0" max="10" min="10" style="114" width="12.99"/>
    <col collapsed="false" customWidth="true" hidden="false" outlineLevel="0" max="11" min="11" style="114" width="10.28"/>
    <col collapsed="false" customWidth="true" hidden="false" outlineLevel="0" max="12" min="12" style="114" width="9.7"/>
    <col collapsed="false" customWidth="true" hidden="false" outlineLevel="0" max="13" min="13" style="114" width="14.28"/>
    <col collapsed="false" customWidth="true" hidden="false" outlineLevel="0" max="14" min="14" style="114" width="13.56"/>
    <col collapsed="false" customWidth="true" hidden="false" outlineLevel="0" max="16" min="15" style="112" width="11.28"/>
    <col collapsed="false" customWidth="true" hidden="false" outlineLevel="0" max="17" min="17" style="112" width="13.7"/>
    <col collapsed="false" customWidth="true" hidden="false" outlineLevel="0" max="18" min="18" style="112" width="11.28"/>
    <col collapsed="false" customWidth="true" hidden="false" outlineLevel="0" max="19" min="19" style="112" width="15.28"/>
    <col collapsed="false" customWidth="true" hidden="false" outlineLevel="0" max="22" min="20" style="112" width="11.28"/>
    <col collapsed="false" customWidth="true" hidden="false" outlineLevel="0" max="23" min="23" style="112" width="16.13"/>
    <col collapsed="false" customWidth="true" hidden="false" outlineLevel="0" max="24" min="24" style="112" width="11.28"/>
    <col collapsed="false" customWidth="true" hidden="false" outlineLevel="0" max="25" min="25" style="112" width="15.28"/>
    <col collapsed="false" customWidth="true" hidden="false" outlineLevel="0" max="26" min="26" style="112" width="14.99"/>
    <col collapsed="false" customWidth="true" hidden="false" outlineLevel="0" max="27" min="27" style="112" width="14.28"/>
    <col collapsed="false" customWidth="true" hidden="false" outlineLevel="0" max="28" min="28" style="112" width="10.85"/>
    <col collapsed="false" customWidth="false" hidden="false" outlineLevel="0" max="36" min="29" style="112" width="9.14"/>
    <col collapsed="false" customWidth="true" hidden="false" outlineLevel="0" max="37" min="37" style="112" width="17.99"/>
    <col collapsed="false" customWidth="false" hidden="false" outlineLevel="0" max="42" min="38" style="112" width="9.14"/>
    <col collapsed="false" customWidth="true" hidden="false" outlineLevel="0" max="43" min="43" style="112" width="13.14"/>
    <col collapsed="false" customWidth="false" hidden="false" outlineLevel="0" max="257" min="44" style="112" width="9.14"/>
  </cols>
  <sheetData>
    <row r="1" customFormat="false" ht="12" hidden="false" customHeight="false" outlineLevel="0" collapsed="false">
      <c r="A1" s="112" t="s">
        <v>397</v>
      </c>
      <c r="C1" s="115" t="str">
        <f aca="false">C18</f>
        <v>NG</v>
      </c>
      <c r="D1" s="115" t="str">
        <f aca="false">D18</f>
        <v>NGI/CHI. GATE</v>
      </c>
      <c r="E1" s="115" t="str">
        <f aca="false">E18</f>
        <v>IF-ELPO/PERMIAN</v>
      </c>
      <c r="F1" s="115" t="str">
        <f aca="false">F18</f>
        <v>IF-ELPO/SJ</v>
      </c>
      <c r="G1" s="115" t="str">
        <f aca="false">G18</f>
        <v>IF-NWPL_ROCKY_M</v>
      </c>
      <c r="H1" s="115" t="str">
        <f aca="false">H18</f>
        <v>IF-PAN/TX/OK</v>
      </c>
      <c r="I1" s="115" t="str">
        <f aca="false">I18</f>
        <v>IF-HPL/SHPCHAN</v>
      </c>
      <c r="J1" s="115" t="str">
        <f aca="false">J18</f>
        <v>NGI-SOCAL</v>
      </c>
      <c r="K1" s="115" t="str">
        <f aca="false">K18</f>
        <v>IF-NTHWST/CANBR</v>
      </c>
      <c r="L1" s="115" t="str">
        <f aca="false">L18</f>
        <v>IF-CGT/APPALAC</v>
      </c>
      <c r="M1" s="115" t="str">
        <f aca="false">N18</f>
        <v>IF-TRANSCO/Z6</v>
      </c>
      <c r="N1" s="115" t="str">
        <f aca="false">O18</f>
        <v>IF-WAHA-TX</v>
      </c>
      <c r="O1" s="115" t="str">
        <f aca="false">Q18</f>
        <v>NGI-MALIN</v>
      </c>
      <c r="P1" s="115" t="str">
        <f aca="false">R18</f>
        <v>CGPR-AECO/BASIS</v>
      </c>
      <c r="Q1" s="115" t="s">
        <v>398</v>
      </c>
      <c r="R1" s="115" t="s">
        <v>399</v>
      </c>
      <c r="S1" s="115" t="s">
        <v>400</v>
      </c>
      <c r="T1" s="115" t="s">
        <v>401</v>
      </c>
      <c r="U1" s="115" t="s">
        <v>402</v>
      </c>
      <c r="V1" s="115" t="s">
        <v>403</v>
      </c>
      <c r="W1" s="115" t="str">
        <f aca="false">X14</f>
        <v>NGI-PGE/CG</v>
      </c>
      <c r="X1" s="115"/>
    </row>
    <row r="2" customFormat="false" ht="12" hidden="false" customHeight="false" outlineLevel="0" collapsed="false">
      <c r="A2" s="116" t="n">
        <f aca="false">IF(B10&lt;=B11,6,7)</f>
        <v>7</v>
      </c>
      <c r="B2" s="117" t="s">
        <v>404</v>
      </c>
      <c r="C2" s="114" t="n">
        <f aca="false">INDEX(Curves,$A$2,MATCH(C1,$B$18:$X$18,0))</f>
        <v>2.561</v>
      </c>
      <c r="D2" s="114" t="n">
        <f aca="false">INDEX(Curves,$A$2,MATCH(D1,$B$18:$X$18,0))</f>
        <v>0.12</v>
      </c>
      <c r="E2" s="114" t="n">
        <f aca="false">INDEX(Curves,$A$2,MATCH(E1,$B$18:$X$18,0))</f>
        <v>-0.15</v>
      </c>
      <c r="F2" s="114" t="n">
        <f aca="false">INDEX(Curves,$A$2,MATCH(F1,$B$18:$X$18,0))</f>
        <v>-0.23</v>
      </c>
      <c r="G2" s="114" t="n">
        <f aca="false">INDEX(Curves,$A$2,MATCH(G1,$B$18:$X$18,0))</f>
        <v>-0.3</v>
      </c>
      <c r="H2" s="114" t="n">
        <f aca="false">INDEX(Curves,$A$2,MATCH(H1,$B$18:$X$18,0))</f>
        <v>-0.13</v>
      </c>
      <c r="I2" s="114" t="n">
        <f aca="false">INDEX(Curves,$A$2,MATCH(I1,$B$18:$X$18,0))</f>
        <v>-0.0325</v>
      </c>
      <c r="J2" s="114" t="n">
        <f aca="false">INDEX(Curves,$A$2,MATCH(J1,$B$18:$X$18,0))</f>
        <v>0.01</v>
      </c>
      <c r="K2" s="114" t="n">
        <f aca="false">INDEX(Curves,$A$2,MATCH(K1,$B$18:$X$18,0))</f>
        <v>0.3</v>
      </c>
      <c r="L2" s="114" t="n">
        <f aca="false">INDEX(Curves,$A$2,MATCH(L1,$B$18:$X$18,0))</f>
        <v>0.215</v>
      </c>
      <c r="M2" s="114" t="n">
        <f aca="false">INDEX(Curves,$A$2,MATCH(M1,$B$18:$X$18,0))</f>
        <v>1.68</v>
      </c>
      <c r="N2" s="114" t="n">
        <f aca="false">INDEX(Curves,$A$2,MATCH(N1,$B$18:$X$18,0))</f>
        <v>-0.13</v>
      </c>
      <c r="O2" s="114" t="n">
        <f aca="false">INDEX(Curves,$A$2,MATCH(O1,$B$18:$X$18,0))</f>
        <v>0.05</v>
      </c>
      <c r="P2" s="114" t="n">
        <f aca="false">INDEX(Curves,$A$2,MATCH(P1,$B$18:$X$18,0))</f>
        <v>-0.3</v>
      </c>
      <c r="Q2" s="114" t="n">
        <f aca="false">INDEX(Curves,$A$2,MATCH(Q1,$B$18:$X$18,0))</f>
        <v>0.0125</v>
      </c>
      <c r="R2" s="114" t="n">
        <f aca="false">INDEX(Curves,$A$2,MATCH(R1,$B$18:$X$18,0))</f>
        <v>-0.005</v>
      </c>
      <c r="S2" s="114" t="n">
        <f aca="false">INDEX(Curves,$A$2,MATCH(S1,$B$18:$X$18,0))</f>
        <v>0.3</v>
      </c>
      <c r="T2" s="114" t="n">
        <f aca="false">INDEX(Curves,$A$2,MATCH(T1,$B$18:$X$18,0))</f>
        <v>0.92</v>
      </c>
      <c r="U2" s="114" t="n">
        <f aca="false">INDEX(Curves,$A$2,MATCH(U1,$B$18:$X$18,0))</f>
        <v>-0.04</v>
      </c>
      <c r="V2" s="114" t="n">
        <f aca="false">INDEX(Curves,$A$2,MATCH(V1,$B$18:$X$18,0))</f>
        <v>-0.04</v>
      </c>
      <c r="W2" s="114" t="n">
        <f aca="false">INDEX(Curves,$A$2,MATCH(W1,$B$18:$X$18,0))</f>
        <v>0.09</v>
      </c>
    </row>
    <row r="3" customFormat="false" ht="12" hidden="false" customHeight="false" outlineLevel="0" collapsed="false">
      <c r="B3" s="117" t="s">
        <v>405</v>
      </c>
      <c r="C3" s="114" t="n">
        <v>0</v>
      </c>
      <c r="D3" s="114" t="n">
        <v>0</v>
      </c>
      <c r="E3" s="114" t="n">
        <v>0</v>
      </c>
      <c r="F3" s="114" t="n">
        <v>0</v>
      </c>
      <c r="G3" s="114" t="n">
        <v>0</v>
      </c>
      <c r="H3" s="114" t="n">
        <v>0</v>
      </c>
      <c r="I3" s="114" t="n">
        <v>0</v>
      </c>
      <c r="J3" s="114" t="n">
        <v>0</v>
      </c>
      <c r="K3" s="114" t="n">
        <v>0</v>
      </c>
      <c r="L3" s="114" t="n">
        <v>0</v>
      </c>
      <c r="M3" s="114" t="n">
        <v>0</v>
      </c>
      <c r="N3" s="114" t="n">
        <v>0</v>
      </c>
      <c r="O3" s="114" t="n">
        <v>0</v>
      </c>
      <c r="P3" s="114" t="n">
        <v>0</v>
      </c>
      <c r="Q3" s="112" t="n">
        <v>0</v>
      </c>
      <c r="R3" s="112" t="n">
        <v>0</v>
      </c>
      <c r="S3" s="112" t="n">
        <v>0</v>
      </c>
      <c r="T3" s="112" t="n">
        <v>0</v>
      </c>
      <c r="U3" s="112" t="n">
        <v>0</v>
      </c>
      <c r="V3" s="112" t="n">
        <v>0</v>
      </c>
      <c r="W3" s="112" t="n">
        <v>0</v>
      </c>
    </row>
    <row r="4" customFormat="false" ht="12" hidden="false" customHeight="false" outlineLevel="0" collapsed="false">
      <c r="A4" s="118" t="s">
        <v>406</v>
      </c>
      <c r="B4" s="117" t="s">
        <v>388</v>
      </c>
      <c r="C4" s="119" t="e">
        <f aca="true">AVERAGE(INDIRECT(C12))</f>
        <v>#N/A</v>
      </c>
      <c r="D4" s="119" t="e">
        <f aca="true">AVERAGE(INDIRECT(D12))</f>
        <v>#N/A</v>
      </c>
      <c r="E4" s="119" t="e">
        <f aca="true">AVERAGE(INDIRECT(E12))</f>
        <v>#N/A</v>
      </c>
      <c r="F4" s="119" t="e">
        <f aca="true">AVERAGE(INDIRECT(F12))</f>
        <v>#N/A</v>
      </c>
      <c r="G4" s="119" t="e">
        <f aca="true">AVERAGE(INDIRECT(G12))</f>
        <v>#N/A</v>
      </c>
      <c r="H4" s="119" t="e">
        <f aca="true">AVERAGE(INDIRECT(H12))</f>
        <v>#N/A</v>
      </c>
      <c r="I4" s="119" t="e">
        <f aca="true">AVERAGE(INDIRECT(I12))</f>
        <v>#N/A</v>
      </c>
      <c r="J4" s="119" t="e">
        <f aca="true">AVERAGE(INDIRECT(J12))</f>
        <v>#N/A</v>
      </c>
      <c r="K4" s="119" t="e">
        <f aca="true">AVERAGE(INDIRECT(K12))</f>
        <v>#N/A</v>
      </c>
      <c r="L4" s="119" t="e">
        <f aca="true">AVERAGE(INDIRECT(L12))</f>
        <v>#N/A</v>
      </c>
      <c r="M4" s="119" t="e">
        <f aca="true">AVERAGE(INDIRECT(N12))</f>
        <v>#N/A</v>
      </c>
      <c r="N4" s="119" t="e">
        <f aca="true">AVERAGE(INDIRECT(O12))</f>
        <v>#N/A</v>
      </c>
      <c r="O4" s="119" t="e">
        <f aca="true">AVERAGE(INDIRECT(Q12))</f>
        <v>#N/A</v>
      </c>
      <c r="P4" s="119" t="e">
        <f aca="true">AVERAGE(INDIRECT(R12))</f>
        <v>#N/A</v>
      </c>
      <c r="Q4" s="119" t="e">
        <f aca="true">AVERAGE(INDIRECT(S12))</f>
        <v>#N/A</v>
      </c>
      <c r="R4" s="119" t="e">
        <f aca="true">AVERAGE(INDIRECT(T12))</f>
        <v>#N/A</v>
      </c>
      <c r="S4" s="119" t="e">
        <f aca="true">AVERAGE(INDIRECT(U12))</f>
        <v>#N/A</v>
      </c>
      <c r="T4" s="119" t="e">
        <f aca="true">AVERAGE(INDIRECT(P12))</f>
        <v>#N/A</v>
      </c>
      <c r="U4" s="119" t="e">
        <f aca="true">AVERAGE(INDIRECT(V12))</f>
        <v>#N/A</v>
      </c>
      <c r="V4" s="119" t="e">
        <f aca="true">AVERAGE(INDIRECT(W12))</f>
        <v>#N/A</v>
      </c>
      <c r="W4" s="119" t="e">
        <f aca="true">AVERAGE(INDIRECT(X12))</f>
        <v>#N/A</v>
      </c>
    </row>
    <row r="5" customFormat="false" ht="12" hidden="false" customHeight="false" outlineLevel="0" collapsed="false">
      <c r="A5" s="118" t="s">
        <v>407</v>
      </c>
      <c r="B5" s="117" t="s">
        <v>408</v>
      </c>
      <c r="C5" s="119" t="e">
        <f aca="true">AVERAGE(INDIRECT(C13))</f>
        <v>#N/A</v>
      </c>
      <c r="D5" s="119" t="e">
        <f aca="true">AVERAGE(INDIRECT(D13))</f>
        <v>#N/A</v>
      </c>
      <c r="E5" s="119" t="e">
        <f aca="true">AVERAGE(INDIRECT(E13))</f>
        <v>#N/A</v>
      </c>
      <c r="F5" s="119" t="e">
        <f aca="true">AVERAGE(INDIRECT(F13))</f>
        <v>#N/A</v>
      </c>
      <c r="G5" s="119" t="e">
        <f aca="true">AVERAGE(INDIRECT(G13))</f>
        <v>#N/A</v>
      </c>
      <c r="H5" s="119" t="e">
        <f aca="true">AVERAGE(INDIRECT(H13))</f>
        <v>#N/A</v>
      </c>
      <c r="I5" s="119" t="e">
        <f aca="true">AVERAGE(INDIRECT(I13))</f>
        <v>#N/A</v>
      </c>
      <c r="J5" s="119" t="e">
        <f aca="true">AVERAGE(INDIRECT(J13))</f>
        <v>#N/A</v>
      </c>
      <c r="K5" s="119" t="e">
        <f aca="true">AVERAGE(INDIRECT(K13))</f>
        <v>#N/A</v>
      </c>
      <c r="L5" s="119" t="e">
        <f aca="true">AVERAGE(INDIRECT(L13))</f>
        <v>#N/A</v>
      </c>
      <c r="M5" s="119" t="e">
        <f aca="true">AVERAGE(INDIRECT(N13))</f>
        <v>#N/A</v>
      </c>
      <c r="N5" s="119" t="e">
        <f aca="true">AVERAGE(INDIRECT(O13))</f>
        <v>#N/A</v>
      </c>
      <c r="O5" s="119" t="e">
        <f aca="true">AVERAGE(INDIRECT(Q13))</f>
        <v>#N/A</v>
      </c>
      <c r="P5" s="119" t="e">
        <f aca="true">AVERAGE(INDIRECT(R13))</f>
        <v>#N/A</v>
      </c>
      <c r="Q5" s="119" t="e">
        <f aca="true">AVERAGE(INDIRECT(S13))</f>
        <v>#N/A</v>
      </c>
      <c r="R5" s="119" t="e">
        <f aca="true">AVERAGE(INDIRECT(T13))</f>
        <v>#N/A</v>
      </c>
      <c r="S5" s="119" t="e">
        <f aca="true">AVERAGE(INDIRECT(U13))</f>
        <v>#N/A</v>
      </c>
      <c r="T5" s="119" t="e">
        <f aca="true">AVERAGE(INDIRECT(P13))</f>
        <v>#N/A</v>
      </c>
      <c r="U5" s="119" t="e">
        <f aca="true">AVERAGE(INDIRECT(V13))</f>
        <v>#N/A</v>
      </c>
      <c r="V5" s="119" t="e">
        <f aca="true">AVERAGE(INDIRECT(W13))</f>
        <v>#N/A</v>
      </c>
      <c r="W5" s="119" t="e">
        <f aca="true">AVERAGE(INDIRECT(X13))</f>
        <v>#N/A</v>
      </c>
    </row>
    <row r="6" customFormat="false" ht="12" hidden="false" customHeight="false" outlineLevel="0" collapsed="false">
      <c r="A6" s="112" t="s">
        <v>409</v>
      </c>
      <c r="B6" s="120" t="s">
        <v>410</v>
      </c>
      <c r="C6" s="121" t="s">
        <v>411</v>
      </c>
    </row>
    <row r="7" customFormat="false" ht="12" hidden="false" customHeight="false" outlineLevel="0" collapsed="false">
      <c r="A7" s="112" t="s">
        <v>412</v>
      </c>
      <c r="B7" s="120" t="s">
        <v>410</v>
      </c>
      <c r="C7" s="121" t="s">
        <v>413</v>
      </c>
      <c r="O7" s="122" t="s">
        <v>414</v>
      </c>
      <c r="P7" s="123"/>
      <c r="Q7" s="123" t="s">
        <v>415</v>
      </c>
      <c r="R7" s="124" t="s">
        <v>416</v>
      </c>
    </row>
    <row r="8" customFormat="false" ht="12" hidden="false" customHeight="false" outlineLevel="0" collapsed="false">
      <c r="A8" s="112" t="s">
        <v>417</v>
      </c>
      <c r="B8" s="120" t="s">
        <v>418</v>
      </c>
      <c r="C8" s="121" t="s">
        <v>419</v>
      </c>
      <c r="O8" s="125" t="n">
        <f aca="false">ROW(A16)</f>
        <v>16</v>
      </c>
      <c r="P8" s="126" t="s">
        <v>420</v>
      </c>
      <c r="Q8" s="126"/>
      <c r="R8" s="127"/>
    </row>
    <row r="9" customFormat="false" ht="12.75" hidden="false" customHeight="false" outlineLevel="0" collapsed="false">
      <c r="B9" s="120"/>
      <c r="C9" s="121"/>
      <c r="K9" s="23"/>
      <c r="L9" s="25"/>
      <c r="M9" s="0"/>
      <c r="N9" s="0"/>
      <c r="O9" s="128"/>
      <c r="P9" s="129" t="s">
        <v>421</v>
      </c>
      <c r="Q9" s="130" t="e">
        <f aca="false">MAX(A2,R9-6)</f>
        <v>#N/A</v>
      </c>
      <c r="R9" s="131" t="e">
        <f aca="true">CELL("Contents",OFFSET(B1,MATCH(DATEVALUE("10/01/2001"),B:B,0)-1,-1))</f>
        <v>#N/A</v>
      </c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</row>
    <row r="10" customFormat="false" ht="12" hidden="false" customHeight="false" outlineLevel="0" collapsed="false">
      <c r="A10" s="112" t="s">
        <v>422</v>
      </c>
      <c r="B10" s="133" t="n">
        <v>37224</v>
      </c>
      <c r="C10" s="121" t="s">
        <v>423</v>
      </c>
      <c r="N10" s="114" t="n">
        <f aca="false">1/SQRT(3)</f>
        <v>0.577350269189626</v>
      </c>
      <c r="O10" s="134"/>
      <c r="P10" s="135" t="s">
        <v>424</v>
      </c>
      <c r="Q10" s="135" t="e">
        <f aca="false">R9+1</f>
        <v>#N/A</v>
      </c>
      <c r="R10" s="136" t="e">
        <f aca="false">Q10+4</f>
        <v>#N/A</v>
      </c>
    </row>
    <row r="11" customFormat="false" ht="12" hidden="false" customHeight="false" outlineLevel="0" collapsed="false">
      <c r="A11" s="137" t="s">
        <v>425</v>
      </c>
      <c r="B11" s="138" t="n">
        <f aca="false">IF(WEEKDAY(EOMONTH(B10,0),1)&gt;5,WORKDAY(EOMONTH(B10,0),-3),WORKDAY(EOMONTH(B10,0),-2))</f>
        <v>37222</v>
      </c>
      <c r="C11" s="121"/>
    </row>
    <row r="12" customFormat="false" ht="12" hidden="false" customHeight="false" outlineLevel="0" collapsed="false">
      <c r="B12" s="139" t="s">
        <v>421</v>
      </c>
      <c r="C12" s="140" t="e">
        <f aca="false">CONCATENATE(ADDRESS($O$8+$Q$9-1,COLUMN()),":",ADDRESS($O$8+$R$9-1,COLUMN()))</f>
        <v>#N/A</v>
      </c>
      <c r="D12" s="140" t="e">
        <f aca="false">CONCATENATE(ADDRESS($O$8+$Q$9-1,COLUMN()),":",ADDRESS($O$8+$R$9-1,COLUMN()))</f>
        <v>#N/A</v>
      </c>
      <c r="E12" s="140" t="e">
        <f aca="false">CONCATENATE(ADDRESS($O$8+$Q$9-1,COLUMN()),":",ADDRESS($O$8+$R$9-1,COLUMN()))</f>
        <v>#N/A</v>
      </c>
      <c r="F12" s="140" t="e">
        <f aca="false">CONCATENATE(ADDRESS($O$8+$Q$9-1,COLUMN()),":",ADDRESS($O$8+$R$9-1,COLUMN()))</f>
        <v>#N/A</v>
      </c>
      <c r="G12" s="140" t="e">
        <f aca="false">CONCATENATE(ADDRESS($O$8+$Q$9-1,COLUMN()),":",ADDRESS($O$8+$R$9-1,COLUMN()))</f>
        <v>#N/A</v>
      </c>
      <c r="H12" s="140" t="e">
        <f aca="false">CONCATENATE(ADDRESS($O$8+$Q$9-1,COLUMN()),":",ADDRESS($O$8+$R$9-1,COLUMN()))</f>
        <v>#N/A</v>
      </c>
      <c r="I12" s="140" t="e">
        <f aca="false">CONCATENATE(ADDRESS($O$8+$Q$9-1,COLUMN()),":",ADDRESS($O$8+$R$9-1,COLUMN()))</f>
        <v>#N/A</v>
      </c>
      <c r="J12" s="140" t="e">
        <f aca="false">CONCATENATE(ADDRESS($O$8+$Q$9-1,COLUMN()),":",ADDRESS($O$8+$R$9-1,COLUMN()))</f>
        <v>#N/A</v>
      </c>
      <c r="K12" s="140" t="e">
        <f aca="false">CONCATENATE(ADDRESS($O$8+$Q$9-1,COLUMN()),":",ADDRESS($O$8+$R$9-1,COLUMN()))</f>
        <v>#N/A</v>
      </c>
      <c r="L12" s="140" t="e">
        <f aca="false">CONCATENATE(ADDRESS($O$8+$Q$9-1,COLUMN()),":",ADDRESS($O$8+$R$9-1,COLUMN()))</f>
        <v>#N/A</v>
      </c>
      <c r="M12" s="140" t="e">
        <f aca="false">CONCATENATE(ADDRESS($O$8+$Q$9-1,COLUMN()),":",ADDRESS($O$8+$R$9-1,COLUMN()))</f>
        <v>#N/A</v>
      </c>
      <c r="N12" s="140" t="e">
        <f aca="false">CONCATENATE(ADDRESS($O$8+$Q$9-1,COLUMN()),":",ADDRESS($O$8+$R$9-1,COLUMN()))</f>
        <v>#N/A</v>
      </c>
      <c r="O12" s="140" t="e">
        <f aca="false">CONCATENATE(ADDRESS($O$8+$Q$9-1,COLUMN()),":",ADDRESS($O$8+$R$9-1,COLUMN()))</f>
        <v>#N/A</v>
      </c>
      <c r="P12" s="140" t="e">
        <f aca="false">CONCATENATE(ADDRESS($O$8+$Q$9-1,COLUMN()),":",ADDRESS($O$8+$R$9-1,COLUMN()))</f>
        <v>#N/A</v>
      </c>
      <c r="Q12" s="140" t="e">
        <f aca="false">CONCATENATE(ADDRESS($O$8+$Q$9-1,COLUMN()),":",ADDRESS($O$8+$R$9-1,COLUMN()))</f>
        <v>#N/A</v>
      </c>
      <c r="R12" s="140" t="e">
        <f aca="false">CONCATENATE(ADDRESS($O$8+$Q$9-1,COLUMN()),":",ADDRESS($O$8+$R$9-1,COLUMN()))</f>
        <v>#N/A</v>
      </c>
      <c r="S12" s="140" t="e">
        <f aca="false">CONCATENATE(ADDRESS($O$8+$Q$9-1,COLUMN()),":",ADDRESS($O$8+$R$9-1,COLUMN()))</f>
        <v>#N/A</v>
      </c>
      <c r="T12" s="140" t="e">
        <f aca="false">CONCATENATE(ADDRESS($O$8+$Q$9-1,COLUMN()),":",ADDRESS($O$8+$R$9-1,COLUMN()))</f>
        <v>#N/A</v>
      </c>
      <c r="U12" s="140" t="e">
        <f aca="false">CONCATENATE(ADDRESS($O$8+$Q$9-1,COLUMN()),":",ADDRESS($O$8+$R$9-1,COLUMN()))</f>
        <v>#N/A</v>
      </c>
      <c r="V12" s="140" t="e">
        <f aca="false">CONCATENATE(ADDRESS($O$8+$Q$9-1,COLUMN()),":",ADDRESS($O$8+$R$9-1,COLUMN()))</f>
        <v>#N/A</v>
      </c>
      <c r="W12" s="140" t="e">
        <f aca="false">CONCATENATE(ADDRESS($O$8+$Q$9-1,COLUMN()),":",ADDRESS($O$8+$R$9-1,COLUMN()))</f>
        <v>#N/A</v>
      </c>
      <c r="X12" s="140" t="e">
        <f aca="false">CONCATENATE(ADDRESS($O$8+$Q$9-1,COLUMN()),":",ADDRESS($O$8+$R$9-1,COLUMN()))</f>
        <v>#N/A</v>
      </c>
    </row>
    <row r="13" customFormat="false" ht="12" hidden="false" customHeight="false" outlineLevel="0" collapsed="false">
      <c r="B13" s="139" t="s">
        <v>424</v>
      </c>
      <c r="C13" s="140" t="e">
        <f aca="false">CONCATENATE(ADDRESS($O$8+$Q$10-1,COLUMN()),":",ADDRESS($O$8+$R$10-1,COLUMN()))</f>
        <v>#N/A</v>
      </c>
      <c r="D13" s="140" t="e">
        <f aca="false">CONCATENATE(ADDRESS($O$8+$Q$10-1,COLUMN()),":",ADDRESS($O$8+$R$10-1,COLUMN()))</f>
        <v>#N/A</v>
      </c>
      <c r="E13" s="140" t="e">
        <f aca="false">CONCATENATE(ADDRESS($O$8+$Q$10-1,COLUMN()),":",ADDRESS($O$8+$R$10-1,COLUMN()))</f>
        <v>#N/A</v>
      </c>
      <c r="F13" s="140" t="e">
        <f aca="false">CONCATENATE(ADDRESS($O$8+$Q$10-1,COLUMN()),":",ADDRESS($O$8+$R$10-1,COLUMN()))</f>
        <v>#N/A</v>
      </c>
      <c r="G13" s="140" t="e">
        <f aca="false">CONCATENATE(ADDRESS($O$8+$Q$10-1,COLUMN()),":",ADDRESS($O$8+$R$10-1,COLUMN()))</f>
        <v>#N/A</v>
      </c>
      <c r="H13" s="140" t="e">
        <f aca="false">CONCATENATE(ADDRESS($O$8+$Q$10-1,COLUMN()),":",ADDRESS($O$8+$R$10-1,COLUMN()))</f>
        <v>#N/A</v>
      </c>
      <c r="I13" s="140" t="e">
        <f aca="false">CONCATENATE(ADDRESS($O$8+$Q$10-1,COLUMN()),":",ADDRESS($O$8+$R$10-1,COLUMN()))</f>
        <v>#N/A</v>
      </c>
      <c r="J13" s="140" t="e">
        <f aca="false">CONCATENATE(ADDRESS($O$8+$Q$10-1,COLUMN()),":",ADDRESS($O$8+$R$10-1,COLUMN()))</f>
        <v>#N/A</v>
      </c>
      <c r="K13" s="140" t="e">
        <f aca="false">CONCATENATE(ADDRESS($O$8+$Q$10-1,COLUMN()),":",ADDRESS($O$8+$R$10-1,COLUMN()))</f>
        <v>#N/A</v>
      </c>
      <c r="L13" s="140" t="e">
        <f aca="false">CONCATENATE(ADDRESS($O$8+$Q$10-1,COLUMN()),":",ADDRESS($O$8+$R$10-1,COLUMN()))</f>
        <v>#N/A</v>
      </c>
      <c r="M13" s="140" t="e">
        <f aca="false">CONCATENATE(ADDRESS($O$8+$Q$10-1,COLUMN()),":",ADDRESS($O$8+$R$10-1,COLUMN()))</f>
        <v>#N/A</v>
      </c>
      <c r="N13" s="140" t="e">
        <f aca="false">CONCATENATE(ADDRESS($O$8+$Q$10-1,COLUMN()),":",ADDRESS($O$8+$R$10-1,COLUMN()))</f>
        <v>#N/A</v>
      </c>
      <c r="O13" s="140" t="e">
        <f aca="false">CONCATENATE(ADDRESS($O$8+$Q$10-1,COLUMN()),":",ADDRESS($O$8+$R$10-1,COLUMN()))</f>
        <v>#N/A</v>
      </c>
      <c r="P13" s="140" t="e">
        <f aca="false">CONCATENATE(ADDRESS($O$8+$Q$10-1,COLUMN()),":",ADDRESS($O$8+$R$10-1,COLUMN()))</f>
        <v>#N/A</v>
      </c>
      <c r="Q13" s="140" t="e">
        <f aca="false">CONCATENATE(ADDRESS($O$8+$Q$10-1,COLUMN()),":",ADDRESS($O$8+$R$10-1,COLUMN()))</f>
        <v>#N/A</v>
      </c>
      <c r="R13" s="140" t="e">
        <f aca="false">CONCATENATE(ADDRESS($O$8+$Q$10-1,COLUMN()),":",ADDRESS($O$8+$R$10-1,COLUMN()))</f>
        <v>#N/A</v>
      </c>
      <c r="S13" s="140" t="e">
        <f aca="false">CONCATENATE(ADDRESS($O$8+$Q$10-1,COLUMN()),":",ADDRESS($O$8+$R$10-1,COLUMN()))</f>
        <v>#N/A</v>
      </c>
      <c r="T13" s="140" t="e">
        <f aca="false">CONCATENATE(ADDRESS($O$8+$Q$10-1,COLUMN()),":",ADDRESS($O$8+$R$10-1,COLUMN()))</f>
        <v>#N/A</v>
      </c>
      <c r="U13" s="140" t="e">
        <f aca="false">CONCATENATE(ADDRESS($O$8+$Q$10-1,COLUMN()),":",ADDRESS($O$8+$R$10-1,COLUMN()))</f>
        <v>#N/A</v>
      </c>
      <c r="V13" s="140" t="e">
        <f aca="false">CONCATENATE(ADDRESS($O$8+$Q$10-1,COLUMN()),":",ADDRESS($O$8+$R$10-1,COLUMN()))</f>
        <v>#N/A</v>
      </c>
      <c r="W13" s="140" t="e">
        <f aca="false">CONCATENATE(ADDRESS($O$8+$Q$10-1,COLUMN()),":",ADDRESS($O$8+$R$10-1,COLUMN()))</f>
        <v>#N/A</v>
      </c>
      <c r="X13" s="140" t="e">
        <f aca="false">CONCATENATE(ADDRESS($O$8+$Q$10-1,COLUMN()),":",ADDRESS($O$8+$R$10-1,COLUMN()))</f>
        <v>#N/A</v>
      </c>
    </row>
    <row r="14" customFormat="false" ht="12.75" hidden="false" customHeight="false" outlineLevel="0" collapsed="false">
      <c r="C14" s="141" t="s">
        <v>426</v>
      </c>
      <c r="D14" s="25" t="s">
        <v>427</v>
      </c>
      <c r="E14" s="0" t="s">
        <v>428</v>
      </c>
      <c r="F14" s="0" t="s">
        <v>429</v>
      </c>
      <c r="G14" s="0" t="s">
        <v>430</v>
      </c>
      <c r="H14" s="0" t="s">
        <v>431</v>
      </c>
      <c r="I14" s="0" t="s">
        <v>432</v>
      </c>
      <c r="J14" s="0" t="s">
        <v>433</v>
      </c>
      <c r="K14" s="0" t="s">
        <v>434</v>
      </c>
      <c r="L14" s="0" t="s">
        <v>435</v>
      </c>
      <c r="M14" s="0" t="s">
        <v>400</v>
      </c>
      <c r="N14" s="0" t="s">
        <v>436</v>
      </c>
      <c r="O14" s="0" t="s">
        <v>437</v>
      </c>
      <c r="P14" s="0" t="s">
        <v>401</v>
      </c>
      <c r="Q14" s="0" t="s">
        <v>438</v>
      </c>
      <c r="R14" s="0" t="s">
        <v>439</v>
      </c>
      <c r="S14" s="0" t="s">
        <v>398</v>
      </c>
      <c r="T14" s="0" t="s">
        <v>399</v>
      </c>
      <c r="U14" s="0" t="s">
        <v>400</v>
      </c>
      <c r="V14" s="0" t="s">
        <v>402</v>
      </c>
      <c r="W14" s="0" t="s">
        <v>403</v>
      </c>
      <c r="X14" s="0" t="s">
        <v>440</v>
      </c>
      <c r="Y14" s="0" t="s">
        <v>441</v>
      </c>
      <c r="Z14" s="132" t="s">
        <v>442</v>
      </c>
      <c r="AA14" s="132" t="s">
        <v>443</v>
      </c>
      <c r="AB14" s="132" t="s">
        <v>444</v>
      </c>
      <c r="AC14" s="132" t="s">
        <v>445</v>
      </c>
      <c r="AD14" s="132" t="s">
        <v>446</v>
      </c>
      <c r="AE14" s="132" t="s">
        <v>447</v>
      </c>
      <c r="AF14" s="132" t="s">
        <v>448</v>
      </c>
      <c r="AG14" s="132" t="s">
        <v>449</v>
      </c>
      <c r="AH14" s="132" t="s">
        <v>450</v>
      </c>
      <c r="AI14" s="132" t="s">
        <v>451</v>
      </c>
      <c r="AJ14" s="132" t="s">
        <v>452</v>
      </c>
      <c r="AK14" s="132" t="s">
        <v>453</v>
      </c>
    </row>
    <row r="15" customFormat="false" ht="12" hidden="false" customHeight="false" outlineLevel="0" collapsed="false">
      <c r="C15" s="114" t="n">
        <v>1</v>
      </c>
      <c r="D15" s="114" t="n">
        <v>2</v>
      </c>
      <c r="E15" s="114" t="n">
        <v>3</v>
      </c>
      <c r="F15" s="114" t="n">
        <v>4</v>
      </c>
      <c r="G15" s="114" t="n">
        <v>5</v>
      </c>
      <c r="H15" s="114" t="n">
        <v>6</v>
      </c>
      <c r="I15" s="114" t="n">
        <v>7</v>
      </c>
      <c r="J15" s="114" t="n">
        <v>8</v>
      </c>
      <c r="K15" s="114" t="n">
        <v>9</v>
      </c>
      <c r="L15" s="114" t="n">
        <v>10</v>
      </c>
      <c r="M15" s="114" t="n">
        <v>11</v>
      </c>
      <c r="N15" s="114" t="n">
        <v>12</v>
      </c>
      <c r="O15" s="114" t="n">
        <v>13</v>
      </c>
      <c r="P15" s="114" t="n">
        <v>14</v>
      </c>
      <c r="Q15" s="114" t="n">
        <v>15</v>
      </c>
      <c r="R15" s="114" t="n">
        <v>16</v>
      </c>
      <c r="S15" s="114" t="n">
        <v>17</v>
      </c>
      <c r="T15" s="114" t="n">
        <v>18</v>
      </c>
      <c r="U15" s="114" t="n">
        <v>19</v>
      </c>
      <c r="V15" s="114" t="n">
        <v>20</v>
      </c>
      <c r="W15" s="114" t="n">
        <v>21</v>
      </c>
      <c r="X15" s="114" t="n">
        <v>22</v>
      </c>
      <c r="Y15" s="114" t="n">
        <v>23</v>
      </c>
      <c r="Z15" s="114" t="n">
        <v>24</v>
      </c>
      <c r="AA15" s="114" t="n">
        <v>25</v>
      </c>
      <c r="AB15" s="114" t="n">
        <v>26</v>
      </c>
      <c r="AC15" s="114" t="n">
        <v>27</v>
      </c>
      <c r="AD15" s="114" t="n">
        <v>28</v>
      </c>
      <c r="AE15" s="114" t="n">
        <v>29</v>
      </c>
      <c r="AF15" s="114" t="n">
        <v>30</v>
      </c>
      <c r="AG15" s="114" t="n">
        <v>31</v>
      </c>
      <c r="AH15" s="114" t="n">
        <v>32</v>
      </c>
      <c r="AI15" s="114" t="n">
        <v>33</v>
      </c>
      <c r="AJ15" s="114" t="n">
        <v>34</v>
      </c>
      <c r="AK15" s="114" t="n">
        <v>35</v>
      </c>
      <c r="AL15" s="114" t="n">
        <v>36</v>
      </c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</row>
    <row r="16" customFormat="false" ht="12" hidden="false" customHeight="false" outlineLevel="0" collapsed="false">
      <c r="A16" s="112" t="n">
        <v>1</v>
      </c>
      <c r="B16" s="142" t="s">
        <v>454</v>
      </c>
      <c r="C16" s="143" t="n">
        <f aca="false">EffDt1</f>
        <v>37224</v>
      </c>
      <c r="D16" s="143" t="n">
        <f aca="false">EffDt1</f>
        <v>37224</v>
      </c>
      <c r="E16" s="143" t="n">
        <f aca="false">EffDt1</f>
        <v>37224</v>
      </c>
      <c r="F16" s="143" t="n">
        <f aca="false">EffDt1</f>
        <v>37224</v>
      </c>
      <c r="G16" s="143" t="n">
        <f aca="false">EffDt1</f>
        <v>37224</v>
      </c>
      <c r="H16" s="143" t="n">
        <f aca="false">EffDt1</f>
        <v>37224</v>
      </c>
      <c r="I16" s="143" t="n">
        <f aca="false">EffDt1</f>
        <v>37224</v>
      </c>
      <c r="J16" s="143" t="n">
        <f aca="false">EffDt1</f>
        <v>37224</v>
      </c>
      <c r="K16" s="143" t="n">
        <f aca="false">EffDt1</f>
        <v>37224</v>
      </c>
      <c r="L16" s="143" t="n">
        <f aca="false">EffDt1</f>
        <v>37224</v>
      </c>
      <c r="M16" s="143" t="n">
        <f aca="false">EffDt1</f>
        <v>37224</v>
      </c>
      <c r="N16" s="143" t="n">
        <f aca="false">EffDt1</f>
        <v>37224</v>
      </c>
      <c r="O16" s="143" t="n">
        <f aca="false">EffDt1</f>
        <v>37224</v>
      </c>
      <c r="P16" s="143" t="n">
        <f aca="false">EffDt1</f>
        <v>37224</v>
      </c>
      <c r="Q16" s="143" t="n">
        <f aca="false">EffDt1</f>
        <v>37224</v>
      </c>
      <c r="R16" s="143" t="n">
        <f aca="false">EffDt1</f>
        <v>37224</v>
      </c>
      <c r="S16" s="143" t="n">
        <f aca="false">EffDt1</f>
        <v>37224</v>
      </c>
      <c r="T16" s="143" t="n">
        <f aca="false">EffDt1</f>
        <v>37224</v>
      </c>
      <c r="U16" s="143" t="n">
        <f aca="false">EffDt1</f>
        <v>37224</v>
      </c>
      <c r="V16" s="143" t="n">
        <f aca="false">EffDt1</f>
        <v>37224</v>
      </c>
      <c r="W16" s="143" t="n">
        <f aca="false">EffDt1</f>
        <v>37224</v>
      </c>
      <c r="X16" s="143" t="n">
        <f aca="false">EffDt1</f>
        <v>37224</v>
      </c>
      <c r="Y16" s="143" t="n">
        <f aca="false">EffDt1</f>
        <v>37224</v>
      </c>
      <c r="Z16" s="143" t="n">
        <f aca="false">EffDt1</f>
        <v>37224</v>
      </c>
      <c r="AA16" s="143" t="n">
        <f aca="false">EffDt1</f>
        <v>37224</v>
      </c>
      <c r="AB16" s="143" t="n">
        <f aca="false">EffDt1</f>
        <v>37224</v>
      </c>
      <c r="AC16" s="143" t="n">
        <f aca="false">EffDt1</f>
        <v>37224</v>
      </c>
      <c r="AD16" s="143" t="n">
        <f aca="false">EffDt1</f>
        <v>37224</v>
      </c>
      <c r="AE16" s="143" t="n">
        <f aca="false">EffDt1</f>
        <v>37224</v>
      </c>
      <c r="AF16" s="143" t="n">
        <f aca="false">EffDt1</f>
        <v>37224</v>
      </c>
      <c r="AG16" s="143" t="n">
        <f aca="false">EffDt1</f>
        <v>37224</v>
      </c>
      <c r="AH16" s="143" t="n">
        <f aca="false">EffDt1</f>
        <v>37224</v>
      </c>
      <c r="AI16" s="143" t="n">
        <f aca="false">EffDt1</f>
        <v>37224</v>
      </c>
      <c r="AJ16" s="143" t="n">
        <f aca="false">EffDt1</f>
        <v>37224</v>
      </c>
      <c r="AK16" s="143" t="n">
        <f aca="false">EffDt1</f>
        <v>37224</v>
      </c>
      <c r="AL16" s="143" t="n">
        <f aca="false">EffDt1</f>
        <v>37224</v>
      </c>
      <c r="AM16" s="143"/>
      <c r="AN16" s="143"/>
      <c r="AO16" s="143"/>
      <c r="AP16" s="143"/>
      <c r="AQ16" s="143"/>
      <c r="AR16" s="143"/>
      <c r="AS16" s="143"/>
      <c r="AT16" s="143"/>
      <c r="AU16" s="143"/>
      <c r="AV16" s="143"/>
      <c r="AW16" s="143"/>
      <c r="AX16" s="143"/>
      <c r="AY16" s="143"/>
      <c r="AZ16" s="143"/>
      <c r="BA16" s="143"/>
      <c r="BB16" s="143"/>
      <c r="BC16" s="143"/>
      <c r="BD16" s="143"/>
      <c r="BE16" s="143"/>
      <c r="BF16" s="143"/>
      <c r="BG16" s="143"/>
      <c r="BH16" s="143"/>
      <c r="BI16" s="143"/>
      <c r="BJ16" s="143"/>
      <c r="BK16" s="143"/>
      <c r="BL16" s="143"/>
      <c r="BM16" s="143"/>
    </row>
    <row r="17" customFormat="false" ht="12" hidden="false" customHeight="false" outlineLevel="0" collapsed="false">
      <c r="A17" s="112" t="n">
        <v>2</v>
      </c>
      <c r="B17" s="142" t="s">
        <v>455</v>
      </c>
      <c r="C17" s="120" t="n">
        <f aca="false">EOMONTH(C16,0)+1</f>
        <v>37226</v>
      </c>
      <c r="D17" s="120" t="n">
        <f aca="false">EOMONTH(D16,0)+1</f>
        <v>37226</v>
      </c>
      <c r="E17" s="120" t="n">
        <f aca="false">EOMONTH(E16,0)+1</f>
        <v>37226</v>
      </c>
      <c r="F17" s="120" t="n">
        <f aca="false">EOMONTH(F16,0)+1</f>
        <v>37226</v>
      </c>
      <c r="G17" s="120" t="n">
        <f aca="false">EOMONTH(G16,0)+1</f>
        <v>37226</v>
      </c>
      <c r="H17" s="120" t="n">
        <f aca="false">EOMONTH(H16,0)+1</f>
        <v>37226</v>
      </c>
      <c r="I17" s="120" t="n">
        <f aca="false">EOMONTH(I16,0)+1</f>
        <v>37226</v>
      </c>
      <c r="J17" s="120" t="n">
        <f aca="false">EOMONTH(J16,0)+1</f>
        <v>37226</v>
      </c>
      <c r="K17" s="120" t="n">
        <f aca="false">EOMONTH(K16,0)+1</f>
        <v>37226</v>
      </c>
      <c r="L17" s="120" t="n">
        <f aca="false">EOMONTH(L16,0)+1</f>
        <v>37226</v>
      </c>
      <c r="M17" s="120" t="n">
        <f aca="false">EOMONTH(M16,0)+1</f>
        <v>37226</v>
      </c>
      <c r="N17" s="120" t="n">
        <f aca="false">EOMONTH(N16,0)+1</f>
        <v>37226</v>
      </c>
      <c r="O17" s="120" t="n">
        <f aca="false">EOMONTH(O16,0)+1</f>
        <v>37226</v>
      </c>
      <c r="P17" s="120" t="n">
        <f aca="false">EOMONTH(P16,0)+1</f>
        <v>37226</v>
      </c>
      <c r="Q17" s="120" t="n">
        <f aca="false">EOMONTH(Q16,0)+1</f>
        <v>37226</v>
      </c>
      <c r="R17" s="120" t="n">
        <f aca="false">EOMONTH(R16,0)+1</f>
        <v>37226</v>
      </c>
      <c r="S17" s="120" t="n">
        <f aca="false">EOMONTH(S16,0)+1</f>
        <v>37226</v>
      </c>
      <c r="T17" s="120" t="n">
        <f aca="false">EOMONTH(T16,0)+1</f>
        <v>37226</v>
      </c>
      <c r="U17" s="120" t="n">
        <f aca="false">EOMONTH(U16,0)+1</f>
        <v>37226</v>
      </c>
      <c r="V17" s="120" t="n">
        <f aca="false">EOMONTH(V16,0)+1</f>
        <v>37226</v>
      </c>
      <c r="W17" s="120" t="n">
        <f aca="false">EOMONTH(W16,0)+1</f>
        <v>37226</v>
      </c>
      <c r="X17" s="120" t="n">
        <f aca="false">EOMONTH(X16,0)+1</f>
        <v>37226</v>
      </c>
      <c r="Y17" s="120" t="n">
        <f aca="false">EffDt1</f>
        <v>37224</v>
      </c>
      <c r="Z17" s="120" t="n">
        <f aca="false">EffDt1</f>
        <v>37224</v>
      </c>
      <c r="AA17" s="120" t="n">
        <f aca="false">EffDt1</f>
        <v>37224</v>
      </c>
      <c r="AB17" s="120" t="n">
        <f aca="false">EffDt1</f>
        <v>37224</v>
      </c>
      <c r="AC17" s="120" t="n">
        <f aca="false">EffDt1</f>
        <v>37224</v>
      </c>
      <c r="AD17" s="120" t="n">
        <f aca="false">EffDt1</f>
        <v>37224</v>
      </c>
      <c r="AE17" s="120" t="n">
        <f aca="false">EffDt1</f>
        <v>37224</v>
      </c>
      <c r="AF17" s="120" t="n">
        <f aca="false">EffDt1</f>
        <v>37224</v>
      </c>
      <c r="AG17" s="120" t="n">
        <f aca="false">EffDt1</f>
        <v>37224</v>
      </c>
      <c r="AH17" s="120" t="n">
        <f aca="false">EffDt1</f>
        <v>37224</v>
      </c>
      <c r="AI17" s="120" t="n">
        <f aca="false">EffDt1</f>
        <v>37224</v>
      </c>
      <c r="AJ17" s="120" t="n">
        <f aca="false">EffDt1</f>
        <v>37224</v>
      </c>
      <c r="AK17" s="120" t="n">
        <f aca="false">EffDt1</f>
        <v>37224</v>
      </c>
      <c r="AL17" s="120" t="n">
        <f aca="false">EffDt1</f>
        <v>37224</v>
      </c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</row>
    <row r="18" customFormat="false" ht="12.75" hidden="false" customHeight="false" outlineLevel="0" collapsed="false">
      <c r="A18" s="112" t="n">
        <v>3</v>
      </c>
      <c r="B18" s="142" t="s">
        <v>456</v>
      </c>
      <c r="C18" s="141" t="s">
        <v>426</v>
      </c>
      <c r="D18" s="25" t="s">
        <v>427</v>
      </c>
      <c r="E18" s="0" t="s">
        <v>428</v>
      </c>
      <c r="F18" s="0" t="s">
        <v>429</v>
      </c>
      <c r="G18" s="0" t="s">
        <v>430</v>
      </c>
      <c r="H18" s="0" t="s">
        <v>431</v>
      </c>
      <c r="I18" s="0" t="s">
        <v>432</v>
      </c>
      <c r="J18" s="0" t="s">
        <v>433</v>
      </c>
      <c r="K18" s="0" t="s">
        <v>434</v>
      </c>
      <c r="L18" s="0" t="s">
        <v>435</v>
      </c>
      <c r="M18" s="0" t="s">
        <v>400</v>
      </c>
      <c r="N18" s="0" t="s">
        <v>436</v>
      </c>
      <c r="O18" s="0" t="s">
        <v>437</v>
      </c>
      <c r="P18" s="0" t="s">
        <v>401</v>
      </c>
      <c r="Q18" s="0" t="s">
        <v>438</v>
      </c>
      <c r="R18" s="0" t="s">
        <v>439</v>
      </c>
      <c r="S18" s="0" t="s">
        <v>398</v>
      </c>
      <c r="T18" s="0" t="s">
        <v>399</v>
      </c>
      <c r="U18" s="0" t="s">
        <v>400</v>
      </c>
      <c r="V18" s="0" t="s">
        <v>402</v>
      </c>
      <c r="W18" s="0" t="s">
        <v>403</v>
      </c>
      <c r="X18" s="0" t="s">
        <v>440</v>
      </c>
      <c r="Y18" s="0" t="s">
        <v>441</v>
      </c>
      <c r="Z18" s="132" t="s">
        <v>442</v>
      </c>
      <c r="AA18" s="132" t="s">
        <v>443</v>
      </c>
      <c r="AB18" s="132" t="s">
        <v>444</v>
      </c>
      <c r="AC18" s="132" t="s">
        <v>445</v>
      </c>
      <c r="AD18" s="132" t="s">
        <v>446</v>
      </c>
      <c r="AE18" s="132" t="s">
        <v>447</v>
      </c>
      <c r="AF18" s="132" t="s">
        <v>448</v>
      </c>
      <c r="AG18" s="132" t="s">
        <v>449</v>
      </c>
      <c r="AH18" s="132" t="s">
        <v>450</v>
      </c>
      <c r="AI18" s="132" t="s">
        <v>451</v>
      </c>
      <c r="AJ18" s="132" t="s">
        <v>452</v>
      </c>
      <c r="AK18" s="132" t="s">
        <v>453</v>
      </c>
      <c r="BG18" s="144"/>
      <c r="BH18" s="144"/>
      <c r="BI18" s="144"/>
      <c r="BJ18" s="144"/>
      <c r="BK18" s="144"/>
      <c r="BL18" s="144"/>
      <c r="BM18" s="144"/>
    </row>
    <row r="19" customFormat="false" ht="12" hidden="false" customHeight="false" outlineLevel="0" collapsed="false">
      <c r="A19" s="112" t="n">
        <v>4</v>
      </c>
      <c r="B19" s="142" t="s">
        <v>457</v>
      </c>
      <c r="C19" s="114" t="s">
        <v>458</v>
      </c>
      <c r="D19" s="114" t="s">
        <v>458</v>
      </c>
      <c r="E19" s="114" t="s">
        <v>458</v>
      </c>
      <c r="F19" s="114" t="s">
        <v>458</v>
      </c>
      <c r="G19" s="114" t="s">
        <v>458</v>
      </c>
      <c r="H19" s="114" t="s">
        <v>458</v>
      </c>
      <c r="I19" s="114" t="s">
        <v>458</v>
      </c>
      <c r="J19" s="114" t="s">
        <v>458</v>
      </c>
      <c r="K19" s="114" t="s">
        <v>458</v>
      </c>
      <c r="L19" s="114" t="s">
        <v>458</v>
      </c>
      <c r="M19" s="114" t="s">
        <v>458</v>
      </c>
      <c r="N19" s="114" t="s">
        <v>458</v>
      </c>
      <c r="O19" s="114" t="s">
        <v>458</v>
      </c>
      <c r="P19" s="114" t="s">
        <v>458</v>
      </c>
      <c r="Q19" s="114" t="s">
        <v>458</v>
      </c>
      <c r="R19" s="114" t="s">
        <v>458</v>
      </c>
      <c r="S19" s="114" t="s">
        <v>458</v>
      </c>
      <c r="T19" s="114" t="s">
        <v>458</v>
      </c>
      <c r="U19" s="114" t="s">
        <v>458</v>
      </c>
      <c r="V19" s="114" t="s">
        <v>458</v>
      </c>
      <c r="W19" s="114" t="s">
        <v>458</v>
      </c>
      <c r="X19" s="114" t="s">
        <v>458</v>
      </c>
      <c r="Y19" s="114" t="s">
        <v>459</v>
      </c>
      <c r="Z19" s="114" t="s">
        <v>459</v>
      </c>
      <c r="AA19" s="114" t="s">
        <v>459</v>
      </c>
      <c r="AB19" s="114" t="s">
        <v>459</v>
      </c>
      <c r="AC19" s="114" t="s">
        <v>459</v>
      </c>
      <c r="AD19" s="114" t="s">
        <v>459</v>
      </c>
      <c r="AE19" s="114" t="s">
        <v>459</v>
      </c>
      <c r="AF19" s="114" t="s">
        <v>459</v>
      </c>
      <c r="AG19" s="114" t="s">
        <v>459</v>
      </c>
      <c r="AH19" s="114" t="s">
        <v>459</v>
      </c>
      <c r="AI19" s="114" t="s">
        <v>459</v>
      </c>
      <c r="AJ19" s="114" t="s">
        <v>459</v>
      </c>
      <c r="AK19" s="114" t="s">
        <v>459</v>
      </c>
      <c r="AL19" s="114" t="s">
        <v>459</v>
      </c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</row>
    <row r="20" customFormat="false" ht="12" hidden="false" customHeight="false" outlineLevel="0" collapsed="false">
      <c r="A20" s="112" t="n">
        <v>5</v>
      </c>
      <c r="B20" s="142" t="s">
        <v>460</v>
      </c>
      <c r="C20" s="114" t="s">
        <v>461</v>
      </c>
      <c r="D20" s="114" t="s">
        <v>462</v>
      </c>
      <c r="E20" s="114" t="s">
        <v>462</v>
      </c>
      <c r="F20" s="114" t="s">
        <v>462</v>
      </c>
      <c r="G20" s="114" t="s">
        <v>462</v>
      </c>
      <c r="H20" s="114" t="s">
        <v>462</v>
      </c>
      <c r="I20" s="114" t="s">
        <v>462</v>
      </c>
      <c r="J20" s="114" t="s">
        <v>462</v>
      </c>
      <c r="K20" s="114" t="s">
        <v>462</v>
      </c>
      <c r="L20" s="114" t="s">
        <v>462</v>
      </c>
      <c r="M20" s="114" t="s">
        <v>462</v>
      </c>
      <c r="N20" s="114" t="s">
        <v>462</v>
      </c>
      <c r="O20" s="114" t="s">
        <v>462</v>
      </c>
      <c r="P20" s="114" t="s">
        <v>462</v>
      </c>
      <c r="Q20" s="114" t="s">
        <v>462</v>
      </c>
      <c r="R20" s="114" t="s">
        <v>462</v>
      </c>
      <c r="S20" s="114" t="s">
        <v>462</v>
      </c>
      <c r="T20" s="114" t="s">
        <v>462</v>
      </c>
      <c r="U20" s="114" t="s">
        <v>462</v>
      </c>
      <c r="V20" s="114" t="s">
        <v>462</v>
      </c>
      <c r="W20" s="114" t="s">
        <v>462</v>
      </c>
      <c r="X20" s="114" t="s">
        <v>462</v>
      </c>
      <c r="Y20" s="114" t="s">
        <v>462</v>
      </c>
      <c r="Z20" s="114" t="s">
        <v>462</v>
      </c>
      <c r="AA20" s="114" t="s">
        <v>462</v>
      </c>
      <c r="AB20" s="114" t="s">
        <v>462</v>
      </c>
      <c r="AC20" s="114" t="s">
        <v>462</v>
      </c>
      <c r="AD20" s="114" t="s">
        <v>462</v>
      </c>
      <c r="AE20" s="114" t="s">
        <v>462</v>
      </c>
      <c r="AF20" s="114" t="s">
        <v>462</v>
      </c>
      <c r="AG20" s="114" t="s">
        <v>462</v>
      </c>
      <c r="AH20" s="114" t="s">
        <v>462</v>
      </c>
      <c r="AI20" s="114" t="s">
        <v>462</v>
      </c>
      <c r="AJ20" s="114" t="s">
        <v>462</v>
      </c>
      <c r="AK20" s="114" t="s">
        <v>462</v>
      </c>
      <c r="AL20" s="114" t="s">
        <v>462</v>
      </c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</row>
    <row r="21" customFormat="false" ht="12" hidden="false" customHeight="false" outlineLevel="0" collapsed="false">
      <c r="A21" s="112" t="n">
        <v>6</v>
      </c>
      <c r="B21" s="113" t="n">
        <f aca="false">EOMONTH(EffDt1,0)+1</f>
        <v>37226</v>
      </c>
      <c r="C21" s="114" t="n">
        <v>2.316</v>
      </c>
      <c r="D21" s="114" t="n">
        <v>0.095</v>
      </c>
      <c r="E21" s="114" t="n">
        <v>0.024</v>
      </c>
      <c r="F21" s="114" t="n">
        <v>-0.17</v>
      </c>
      <c r="G21" s="114" t="n">
        <v>-0.28</v>
      </c>
      <c r="H21" s="114" t="n">
        <v>-0.1</v>
      </c>
      <c r="I21" s="114" t="n">
        <v>0.044</v>
      </c>
      <c r="J21" s="114" t="n">
        <v>0.05</v>
      </c>
      <c r="K21" s="114" t="n">
        <v>0.34</v>
      </c>
      <c r="L21" s="114" t="n">
        <v>0.1475</v>
      </c>
      <c r="M21" s="114" t="n">
        <v>0.225</v>
      </c>
      <c r="N21" s="114" t="n">
        <v>0.84</v>
      </c>
      <c r="O21" s="114" t="n">
        <v>0.064</v>
      </c>
      <c r="P21" s="114" t="n">
        <v>0.6</v>
      </c>
      <c r="Q21" s="112" t="n">
        <v>0.21</v>
      </c>
      <c r="R21" s="145" t="n">
        <v>0.050151283683327</v>
      </c>
      <c r="S21" s="112" t="n">
        <v>0.01</v>
      </c>
      <c r="T21" s="112" t="n">
        <v>-0.01</v>
      </c>
      <c r="U21" s="112" t="n">
        <v>0.225</v>
      </c>
      <c r="V21" s="112" t="n">
        <v>-0.02</v>
      </c>
      <c r="W21" s="112" t="n">
        <v>-0.02</v>
      </c>
      <c r="X21" s="112" t="n">
        <v>0.36</v>
      </c>
      <c r="Y21" s="112" t="n">
        <v>2.335</v>
      </c>
      <c r="Z21" s="112" t="n">
        <v>2.48</v>
      </c>
      <c r="AA21" s="112" t="n">
        <v>2.58</v>
      </c>
      <c r="AB21" s="112" t="n">
        <v>2.565</v>
      </c>
      <c r="AC21" s="112" t="n">
        <v>2.505</v>
      </c>
      <c r="AD21" s="112" t="n">
        <v>2.44</v>
      </c>
      <c r="AE21" s="146" t="n">
        <v>2.555</v>
      </c>
      <c r="AF21" s="146" t="n">
        <v>2.675</v>
      </c>
      <c r="AG21" s="146" t="n">
        <v>2.635</v>
      </c>
      <c r="AH21" s="146" t="n">
        <v>2.4</v>
      </c>
      <c r="AI21" s="146" t="n">
        <v>2.91</v>
      </c>
      <c r="AJ21" s="146" t="n">
        <v>2.545</v>
      </c>
      <c r="AK21" s="146" t="n">
        <v>2.83</v>
      </c>
      <c r="AL21" s="146"/>
      <c r="AM21" s="146"/>
      <c r="AN21" s="146"/>
      <c r="AO21" s="147"/>
      <c r="AP21" s="146"/>
      <c r="AQ21" s="148"/>
      <c r="AR21" s="148"/>
      <c r="AS21" s="149"/>
    </row>
    <row r="22" customFormat="false" ht="12" hidden="false" customHeight="false" outlineLevel="0" collapsed="false">
      <c r="A22" s="112" t="n">
        <v>7</v>
      </c>
      <c r="B22" s="113" t="n">
        <f aca="false">EOMONTH(B21,0)+1</f>
        <v>37257</v>
      </c>
      <c r="C22" s="114" t="n">
        <v>2.561</v>
      </c>
      <c r="D22" s="114" t="n">
        <v>0.12</v>
      </c>
      <c r="E22" s="114" t="n">
        <v>-0.15</v>
      </c>
      <c r="F22" s="114" t="n">
        <v>-0.23</v>
      </c>
      <c r="G22" s="114" t="n">
        <v>-0.3</v>
      </c>
      <c r="H22" s="114" t="n">
        <v>-0.13</v>
      </c>
      <c r="I22" s="114" t="n">
        <v>-0.0325</v>
      </c>
      <c r="J22" s="114" t="n">
        <v>0.01</v>
      </c>
      <c r="K22" s="114" t="n">
        <v>0.3</v>
      </c>
      <c r="L22" s="114" t="n">
        <v>0.215</v>
      </c>
      <c r="M22" s="114" t="n">
        <v>0.3</v>
      </c>
      <c r="N22" s="114" t="n">
        <v>1.68</v>
      </c>
      <c r="O22" s="114" t="n">
        <v>-0.13</v>
      </c>
      <c r="P22" s="114" t="n">
        <v>0.92</v>
      </c>
      <c r="Q22" s="112" t="n">
        <v>0.05</v>
      </c>
      <c r="R22" s="145" t="n">
        <v>-0.3</v>
      </c>
      <c r="S22" s="145" t="n">
        <v>0.0125</v>
      </c>
      <c r="T22" s="145" t="n">
        <v>-0.005</v>
      </c>
      <c r="U22" s="145" t="n">
        <v>0.3</v>
      </c>
      <c r="V22" s="145" t="n">
        <v>-0.04</v>
      </c>
      <c r="W22" s="145" t="n">
        <v>-0.04</v>
      </c>
      <c r="X22" s="145" t="n">
        <v>0.09</v>
      </c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7"/>
      <c r="AP22" s="146"/>
      <c r="AQ22" s="148"/>
      <c r="AR22" s="148"/>
      <c r="AS22" s="149"/>
    </row>
    <row r="23" customFormat="false" ht="12" hidden="false" customHeight="false" outlineLevel="0" collapsed="false">
      <c r="A23" s="112" t="n">
        <v>8</v>
      </c>
      <c r="B23" s="113" t="n">
        <f aca="false">EOMONTH(B22,0)+1</f>
        <v>37288</v>
      </c>
      <c r="C23" s="114" t="n">
        <v>2.672</v>
      </c>
      <c r="D23" s="114" t="n">
        <v>0.11</v>
      </c>
      <c r="E23" s="114" t="n">
        <v>-0.155</v>
      </c>
      <c r="F23" s="114" t="n">
        <v>-0.22</v>
      </c>
      <c r="G23" s="114" t="n">
        <v>-0.3</v>
      </c>
      <c r="H23" s="114" t="n">
        <v>-0.125</v>
      </c>
      <c r="I23" s="114" t="n">
        <v>-0.0275</v>
      </c>
      <c r="J23" s="114" t="n">
        <v>0.01</v>
      </c>
      <c r="K23" s="114" t="n">
        <v>0</v>
      </c>
      <c r="L23" s="114" t="n">
        <v>0.225</v>
      </c>
      <c r="M23" s="114" t="n">
        <v>0.3</v>
      </c>
      <c r="N23" s="114" t="n">
        <v>1.555</v>
      </c>
      <c r="O23" s="114" t="n">
        <v>-0.135</v>
      </c>
      <c r="P23" s="114" t="n">
        <v>0.895</v>
      </c>
      <c r="Q23" s="112" t="n">
        <v>0.03</v>
      </c>
      <c r="R23" s="112" t="n">
        <v>-0.36</v>
      </c>
      <c r="S23" s="112" t="n">
        <v>0.0125</v>
      </c>
      <c r="T23" s="112" t="n">
        <v>-0.005</v>
      </c>
      <c r="U23" s="112" t="n">
        <v>0.3</v>
      </c>
      <c r="V23" s="112" t="n">
        <v>-0.03</v>
      </c>
      <c r="W23" s="112" t="n">
        <v>-0.03</v>
      </c>
      <c r="X23" s="112" t="n">
        <v>0.08</v>
      </c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7"/>
      <c r="AP23" s="146"/>
      <c r="AQ23" s="148"/>
      <c r="AR23" s="148"/>
      <c r="AS23" s="149"/>
    </row>
    <row r="24" customFormat="false" ht="12" hidden="false" customHeight="false" outlineLevel="0" collapsed="false">
      <c r="A24" s="112" t="n">
        <v>9</v>
      </c>
      <c r="B24" s="113" t="n">
        <f aca="false">EOMONTH(B23,0)+1</f>
        <v>37316</v>
      </c>
      <c r="C24" s="114" t="n">
        <v>2.682</v>
      </c>
      <c r="D24" s="114" t="n">
        <v>0.085</v>
      </c>
      <c r="E24" s="114" t="n">
        <v>-0.16</v>
      </c>
      <c r="F24" s="114" t="n">
        <v>-0.25</v>
      </c>
      <c r="G24" s="114" t="n">
        <v>-0.35</v>
      </c>
      <c r="H24" s="114" t="n">
        <v>-0.125</v>
      </c>
      <c r="I24" s="114" t="n">
        <v>-0.0225</v>
      </c>
      <c r="J24" s="114" t="n">
        <v>-0.02</v>
      </c>
      <c r="K24" s="114" t="n">
        <v>-0.24</v>
      </c>
      <c r="L24" s="114" t="n">
        <v>0.195</v>
      </c>
      <c r="M24" s="114" t="n">
        <v>0.255</v>
      </c>
      <c r="N24" s="114" t="n">
        <v>0.57</v>
      </c>
      <c r="O24" s="114" t="n">
        <v>-0.14</v>
      </c>
      <c r="P24" s="114" t="n">
        <v>0.485</v>
      </c>
      <c r="Q24" s="112" t="n">
        <v>0.023</v>
      </c>
      <c r="R24" s="112" t="n">
        <v>-0.43</v>
      </c>
      <c r="S24" s="112" t="n">
        <v>0.0125</v>
      </c>
      <c r="T24" s="112" t="n">
        <v>-0.005</v>
      </c>
      <c r="U24" s="112" t="n">
        <v>0.255</v>
      </c>
      <c r="V24" s="112" t="n">
        <v>-0.03</v>
      </c>
      <c r="W24" s="112" t="n">
        <v>-0.03</v>
      </c>
      <c r="X24" s="112" t="n">
        <v>0.065</v>
      </c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7"/>
      <c r="AP24" s="146"/>
      <c r="AQ24" s="148"/>
      <c r="AR24" s="148"/>
      <c r="AS24" s="149"/>
    </row>
    <row r="25" customFormat="false" ht="12" hidden="false" customHeight="false" outlineLevel="0" collapsed="false">
      <c r="A25" s="112" t="n">
        <v>10</v>
      </c>
      <c r="B25" s="113" t="n">
        <f aca="false">EOMONTH(B24,0)+1</f>
        <v>37347</v>
      </c>
      <c r="C25" s="114" t="n">
        <v>2.667</v>
      </c>
      <c r="D25" s="114" t="n">
        <v>0.025</v>
      </c>
      <c r="E25" s="114" t="n">
        <v>-0.175</v>
      </c>
      <c r="F25" s="114" t="n">
        <v>-0.33</v>
      </c>
      <c r="G25" s="114" t="n">
        <v>-0.52</v>
      </c>
      <c r="H25" s="114" t="n">
        <v>-0.12</v>
      </c>
      <c r="I25" s="114" t="n">
        <v>0.015</v>
      </c>
      <c r="J25" s="114" t="n">
        <v>-0.05</v>
      </c>
      <c r="K25" s="114" t="n">
        <v>-0.31</v>
      </c>
      <c r="L25" s="114" t="n">
        <v>0.15</v>
      </c>
      <c r="M25" s="114" t="n">
        <v>0.205</v>
      </c>
      <c r="N25" s="114" t="n">
        <v>0.41</v>
      </c>
      <c r="O25" s="114" t="n">
        <v>-0.135</v>
      </c>
      <c r="P25" s="114" t="n">
        <v>0.35</v>
      </c>
      <c r="Q25" s="112" t="n">
        <v>-0.18</v>
      </c>
      <c r="R25" s="112" t="n">
        <v>-0.47</v>
      </c>
      <c r="S25" s="112" t="n">
        <v>0.0125</v>
      </c>
      <c r="T25" s="112" t="n">
        <v>0.0075</v>
      </c>
      <c r="U25" s="112" t="n">
        <v>0.205</v>
      </c>
      <c r="V25" s="112" t="n">
        <v>-0.09</v>
      </c>
      <c r="W25" s="112" t="n">
        <v>-0.09</v>
      </c>
      <c r="X25" s="112" t="n">
        <v>0.01</v>
      </c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7"/>
      <c r="AP25" s="146"/>
      <c r="AQ25" s="148"/>
      <c r="AR25" s="148"/>
      <c r="AS25" s="149"/>
    </row>
    <row r="26" customFormat="false" ht="12" hidden="false" customHeight="false" outlineLevel="0" collapsed="false">
      <c r="A26" s="112" t="n">
        <v>11</v>
      </c>
      <c r="B26" s="113" t="n">
        <f aca="false">EOMONTH(B25,0)+1</f>
        <v>37377</v>
      </c>
      <c r="C26" s="114" t="n">
        <v>2.717</v>
      </c>
      <c r="D26" s="114" t="n">
        <v>0.025</v>
      </c>
      <c r="E26" s="114" t="n">
        <v>-0.17</v>
      </c>
      <c r="F26" s="114" t="n">
        <v>-0.33</v>
      </c>
      <c r="G26" s="114" t="n">
        <v>-0.52</v>
      </c>
      <c r="H26" s="114" t="n">
        <v>-0.12</v>
      </c>
      <c r="I26" s="114" t="n">
        <v>0.02</v>
      </c>
      <c r="J26" s="114" t="n">
        <v>-0.02</v>
      </c>
      <c r="K26" s="114" t="n">
        <v>-0.31</v>
      </c>
      <c r="L26" s="114" t="n">
        <v>0.13</v>
      </c>
      <c r="M26" s="114" t="n">
        <v>0.145</v>
      </c>
      <c r="N26" s="114" t="n">
        <v>0.38</v>
      </c>
      <c r="O26" s="114" t="n">
        <v>-0.1225</v>
      </c>
      <c r="P26" s="114" t="n">
        <v>0.3125</v>
      </c>
      <c r="Q26" s="112" t="n">
        <v>-0.18</v>
      </c>
      <c r="R26" s="112" t="n">
        <v>-0.47</v>
      </c>
      <c r="S26" s="112" t="n">
        <v>0.0125</v>
      </c>
      <c r="T26" s="112" t="n">
        <v>0.0075</v>
      </c>
      <c r="U26" s="112" t="n">
        <v>0.145</v>
      </c>
      <c r="V26" s="112" t="n">
        <v>-0.09</v>
      </c>
      <c r="W26" s="112" t="n">
        <v>-0.09</v>
      </c>
      <c r="X26" s="112" t="n">
        <v>0.02</v>
      </c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7"/>
      <c r="AP26" s="146"/>
      <c r="AQ26" s="148"/>
      <c r="AR26" s="148"/>
      <c r="AS26" s="149"/>
    </row>
    <row r="27" customFormat="false" ht="12" hidden="false" customHeight="false" outlineLevel="0" collapsed="false">
      <c r="A27" s="112" t="n">
        <v>12</v>
      </c>
      <c r="B27" s="113" t="n">
        <f aca="false">EOMONTH(B26,0)+1</f>
        <v>37408</v>
      </c>
      <c r="C27" s="114" t="n">
        <v>2.767</v>
      </c>
      <c r="D27" s="114" t="n">
        <v>0.025</v>
      </c>
      <c r="E27" s="114" t="n">
        <v>-0.16</v>
      </c>
      <c r="F27" s="114" t="n">
        <v>-0.33</v>
      </c>
      <c r="G27" s="114" t="n">
        <v>-0.52</v>
      </c>
      <c r="H27" s="114" t="n">
        <v>-0.12</v>
      </c>
      <c r="I27" s="114" t="n">
        <v>0.0325</v>
      </c>
      <c r="J27" s="114" t="n">
        <v>0.02</v>
      </c>
      <c r="K27" s="114" t="n">
        <v>-0.31</v>
      </c>
      <c r="L27" s="114" t="n">
        <v>0.15</v>
      </c>
      <c r="M27" s="114" t="n">
        <v>0.175</v>
      </c>
      <c r="N27" s="114" t="n">
        <v>0.3675</v>
      </c>
      <c r="O27" s="114" t="n">
        <v>-0.11</v>
      </c>
      <c r="P27" s="114" t="n">
        <v>0.32</v>
      </c>
      <c r="Q27" s="112" t="n">
        <v>-0.18</v>
      </c>
      <c r="R27" s="112" t="n">
        <v>-0.47</v>
      </c>
      <c r="S27" s="112" t="n">
        <v>0.0125</v>
      </c>
      <c r="T27" s="112" t="n">
        <v>0.0125</v>
      </c>
      <c r="U27" s="112" t="n">
        <v>0.175</v>
      </c>
      <c r="V27" s="112" t="n">
        <v>-0.09</v>
      </c>
      <c r="W27" s="112" t="n">
        <v>-0.09</v>
      </c>
      <c r="X27" s="112" t="n">
        <v>0.1</v>
      </c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7"/>
      <c r="AP27" s="146"/>
      <c r="AQ27" s="148"/>
      <c r="AR27" s="148"/>
      <c r="AS27" s="149"/>
    </row>
    <row r="28" customFormat="false" ht="12" hidden="false" customHeight="false" outlineLevel="0" collapsed="false">
      <c r="A28" s="112" t="n">
        <v>13</v>
      </c>
      <c r="B28" s="113" t="n">
        <f aca="false">EOMONTH(B27,0)+1</f>
        <v>37438</v>
      </c>
      <c r="C28" s="114" t="n">
        <v>2.812</v>
      </c>
      <c r="D28" s="114" t="n">
        <v>0.025</v>
      </c>
      <c r="E28" s="114" t="n">
        <v>-0.14</v>
      </c>
      <c r="F28" s="114" t="n">
        <v>-0.3</v>
      </c>
      <c r="G28" s="114" t="n">
        <v>-0.52</v>
      </c>
      <c r="H28" s="114" t="n">
        <v>-0.12</v>
      </c>
      <c r="I28" s="114" t="n">
        <v>0.045</v>
      </c>
      <c r="J28" s="114" t="n">
        <v>0.19</v>
      </c>
      <c r="K28" s="114" t="n">
        <v>-0.37</v>
      </c>
      <c r="L28" s="114" t="n">
        <v>0.175</v>
      </c>
      <c r="M28" s="114" t="n">
        <v>0.215</v>
      </c>
      <c r="N28" s="114" t="n">
        <v>0.43</v>
      </c>
      <c r="O28" s="114" t="n">
        <v>-0.08</v>
      </c>
      <c r="P28" s="114" t="n">
        <v>0.34</v>
      </c>
      <c r="Q28" s="112" t="n">
        <v>-0.03</v>
      </c>
      <c r="R28" s="112" t="n">
        <v>-0.47</v>
      </c>
      <c r="S28" s="112" t="n">
        <v>0.0125</v>
      </c>
      <c r="T28" s="112" t="n">
        <v>0.0125</v>
      </c>
      <c r="U28" s="112" t="n">
        <v>0.215</v>
      </c>
      <c r="V28" s="112" t="n">
        <v>-0.09</v>
      </c>
      <c r="W28" s="112" t="n">
        <v>-0.09</v>
      </c>
      <c r="X28" s="112" t="n">
        <v>0.23</v>
      </c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7"/>
      <c r="AP28" s="146"/>
      <c r="AQ28" s="148"/>
      <c r="AR28" s="148"/>
      <c r="AS28" s="149"/>
    </row>
    <row r="29" customFormat="false" ht="12" hidden="false" customHeight="false" outlineLevel="0" collapsed="false">
      <c r="A29" s="112" t="n">
        <v>14</v>
      </c>
      <c r="B29" s="113" t="n">
        <f aca="false">EOMONTH(B28,0)+1</f>
        <v>37469</v>
      </c>
      <c r="C29" s="114" t="n">
        <v>2.857</v>
      </c>
      <c r="D29" s="114" t="n">
        <v>0.025</v>
      </c>
      <c r="E29" s="114" t="n">
        <v>-0.12</v>
      </c>
      <c r="F29" s="114" t="n">
        <v>-0.3</v>
      </c>
      <c r="G29" s="114" t="n">
        <v>-0.52</v>
      </c>
      <c r="H29" s="114" t="n">
        <v>-0.12</v>
      </c>
      <c r="I29" s="114" t="n">
        <v>0.05</v>
      </c>
      <c r="J29" s="114" t="n">
        <v>0.205</v>
      </c>
      <c r="K29" s="114" t="n">
        <v>-0.37</v>
      </c>
      <c r="L29" s="114" t="n">
        <v>0.175</v>
      </c>
      <c r="M29" s="114" t="n">
        <v>0.215</v>
      </c>
      <c r="N29" s="114" t="n">
        <v>0.43</v>
      </c>
      <c r="O29" s="114" t="n">
        <v>-0.07</v>
      </c>
      <c r="P29" s="114" t="n">
        <v>0.34</v>
      </c>
      <c r="Q29" s="112" t="n">
        <v>-0.03</v>
      </c>
      <c r="R29" s="112" t="n">
        <v>-0.47</v>
      </c>
      <c r="S29" s="112" t="n">
        <v>0.0125</v>
      </c>
      <c r="T29" s="112" t="n">
        <v>0.0125</v>
      </c>
      <c r="U29" s="112" t="n">
        <v>0.215</v>
      </c>
      <c r="V29" s="112" t="n">
        <v>-0.09</v>
      </c>
      <c r="W29" s="112" t="n">
        <v>-0.09</v>
      </c>
      <c r="X29" s="112" t="n">
        <v>0.235</v>
      </c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7"/>
      <c r="AP29" s="146"/>
      <c r="AQ29" s="148"/>
      <c r="AR29" s="148"/>
      <c r="AS29" s="149"/>
    </row>
    <row r="30" customFormat="false" ht="12" hidden="false" customHeight="false" outlineLevel="0" collapsed="false">
      <c r="A30" s="112" t="n">
        <v>15</v>
      </c>
      <c r="B30" s="113" t="n">
        <f aca="false">EOMONTH(B29,0)+1</f>
        <v>37500</v>
      </c>
      <c r="C30" s="114" t="n">
        <v>2.865</v>
      </c>
      <c r="D30" s="114" t="n">
        <v>0.025</v>
      </c>
      <c r="E30" s="114" t="n">
        <v>-0.1375</v>
      </c>
      <c r="F30" s="114" t="n">
        <v>-0.3</v>
      </c>
      <c r="G30" s="114" t="n">
        <v>-0.52</v>
      </c>
      <c r="H30" s="114" t="n">
        <v>-0.12</v>
      </c>
      <c r="I30" s="114" t="n">
        <v>0.04</v>
      </c>
      <c r="J30" s="114" t="n">
        <v>0.19</v>
      </c>
      <c r="K30" s="114" t="n">
        <v>-0.37</v>
      </c>
      <c r="L30" s="114" t="n">
        <v>0.13</v>
      </c>
      <c r="M30" s="114" t="n">
        <v>0.155</v>
      </c>
      <c r="N30" s="114" t="n">
        <v>0.3425</v>
      </c>
      <c r="O30" s="114" t="n">
        <v>-0.085</v>
      </c>
      <c r="P30" s="114" t="n">
        <v>0.32</v>
      </c>
      <c r="Q30" s="112" t="n">
        <v>-0.03</v>
      </c>
      <c r="R30" s="112" t="n">
        <v>-0.47</v>
      </c>
      <c r="S30" s="112" t="n">
        <v>0.0125</v>
      </c>
      <c r="T30" s="112" t="n">
        <v>0.0075</v>
      </c>
      <c r="U30" s="112" t="n">
        <v>0.155</v>
      </c>
      <c r="V30" s="112" t="n">
        <v>-0.09</v>
      </c>
      <c r="W30" s="112" t="n">
        <v>-0.09</v>
      </c>
      <c r="X30" s="112" t="n">
        <v>0.235</v>
      </c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7"/>
      <c r="AP30" s="146"/>
      <c r="AQ30" s="148"/>
      <c r="AR30" s="148"/>
      <c r="AS30" s="149"/>
    </row>
    <row r="31" customFormat="false" ht="12" hidden="false" customHeight="false" outlineLevel="0" collapsed="false">
      <c r="A31" s="112" t="n">
        <v>16</v>
      </c>
      <c r="B31" s="113" t="n">
        <f aca="false">EOMONTH(B30,0)+1</f>
        <v>37530</v>
      </c>
      <c r="C31" s="114" t="n">
        <v>2.895</v>
      </c>
      <c r="D31" s="114" t="n">
        <v>0.025</v>
      </c>
      <c r="E31" s="114" t="n">
        <v>-0.18</v>
      </c>
      <c r="F31" s="114" t="n">
        <v>-0.31</v>
      </c>
      <c r="G31" s="114" t="n">
        <v>-0.52</v>
      </c>
      <c r="H31" s="114" t="n">
        <v>-0.12</v>
      </c>
      <c r="I31" s="114" t="n">
        <v>0.0075</v>
      </c>
      <c r="J31" s="114" t="n">
        <v>0.1</v>
      </c>
      <c r="K31" s="114" t="n">
        <v>-0.2</v>
      </c>
      <c r="L31" s="114" t="n">
        <v>0.15</v>
      </c>
      <c r="M31" s="114" t="n">
        <v>0.185</v>
      </c>
      <c r="N31" s="114" t="n">
        <v>0.37</v>
      </c>
      <c r="O31" s="114" t="n">
        <v>-0.1375</v>
      </c>
      <c r="P31" s="114" t="n">
        <v>0.38</v>
      </c>
      <c r="Q31" s="112" t="n">
        <v>-0.05</v>
      </c>
      <c r="R31" s="112" t="n">
        <v>-0.47</v>
      </c>
      <c r="S31" s="112" t="n">
        <v>0.0125</v>
      </c>
      <c r="T31" s="112" t="n">
        <v>0.0075</v>
      </c>
      <c r="U31" s="112" t="n">
        <v>0.185</v>
      </c>
      <c r="V31" s="112" t="n">
        <v>-0.09</v>
      </c>
      <c r="W31" s="112" t="n">
        <v>-0.09</v>
      </c>
      <c r="X31" s="112" t="n">
        <v>0.125</v>
      </c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7"/>
      <c r="AP31" s="146"/>
      <c r="AQ31" s="148"/>
      <c r="AR31" s="148"/>
      <c r="AS31" s="149"/>
    </row>
    <row r="32" customFormat="false" ht="12" hidden="false" customHeight="false" outlineLevel="0" collapsed="false">
      <c r="A32" s="112" t="n">
        <v>17</v>
      </c>
      <c r="B32" s="113" t="n">
        <f aca="false">EOMONTH(B31,0)+1</f>
        <v>37561</v>
      </c>
      <c r="C32" s="114" t="n">
        <v>3.095</v>
      </c>
      <c r="D32" s="114" t="n">
        <v>0.085</v>
      </c>
      <c r="E32" s="114" t="n">
        <v>-0.1675</v>
      </c>
      <c r="F32" s="114" t="n">
        <v>-0.215</v>
      </c>
      <c r="G32" s="114" t="n">
        <v>-0.285</v>
      </c>
      <c r="H32" s="114" t="n">
        <v>-0.12</v>
      </c>
      <c r="I32" s="114" t="n">
        <v>-0.0225</v>
      </c>
      <c r="J32" s="114" t="n">
        <v>0.125</v>
      </c>
      <c r="K32" s="114" t="n">
        <v>0.02</v>
      </c>
      <c r="L32" s="114" t="n">
        <v>0.215</v>
      </c>
      <c r="M32" s="114" t="n">
        <v>0.26</v>
      </c>
      <c r="N32" s="114" t="n">
        <v>0.53</v>
      </c>
      <c r="O32" s="114" t="n">
        <v>-0.13</v>
      </c>
      <c r="P32" s="114" t="n">
        <v>0.445</v>
      </c>
      <c r="Q32" s="112" t="n">
        <v>0.015</v>
      </c>
      <c r="R32" s="112" t="n">
        <v>-0.415</v>
      </c>
      <c r="S32" s="112" t="n">
        <v>0.0175</v>
      </c>
      <c r="T32" s="112" t="n">
        <v>0.0025</v>
      </c>
      <c r="U32" s="112" t="n">
        <v>0.26</v>
      </c>
      <c r="V32" s="112" t="n">
        <v>0</v>
      </c>
      <c r="W32" s="112" t="n">
        <v>-0.01</v>
      </c>
      <c r="X32" s="112" t="n">
        <v>0.19</v>
      </c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7"/>
      <c r="AP32" s="146"/>
      <c r="AQ32" s="148"/>
      <c r="AR32" s="148"/>
      <c r="AS32" s="149"/>
    </row>
    <row r="33" customFormat="false" ht="12" hidden="false" customHeight="false" outlineLevel="0" collapsed="false">
      <c r="A33" s="112" t="n">
        <v>18</v>
      </c>
      <c r="B33" s="113" t="n">
        <f aca="false">EOMONTH(B32,0)+1</f>
        <v>37591</v>
      </c>
      <c r="C33" s="114" t="n">
        <v>3.285</v>
      </c>
      <c r="D33" s="114" t="n">
        <v>0.115</v>
      </c>
      <c r="E33" s="114" t="n">
        <v>-0.1675</v>
      </c>
      <c r="F33" s="114" t="n">
        <v>-0.215</v>
      </c>
      <c r="G33" s="114" t="n">
        <v>-0.285</v>
      </c>
      <c r="H33" s="114" t="n">
        <v>-0.1225</v>
      </c>
      <c r="I33" s="114" t="n">
        <v>-0.045</v>
      </c>
      <c r="J33" s="114" t="n">
        <v>0.125</v>
      </c>
      <c r="K33" s="114" t="n">
        <v>0.36</v>
      </c>
      <c r="L33" s="114" t="n">
        <v>0.235</v>
      </c>
      <c r="M33" s="114" t="n">
        <v>0.33</v>
      </c>
      <c r="N33" s="114" t="n">
        <v>0.87</v>
      </c>
      <c r="O33" s="114" t="n">
        <v>-0.13</v>
      </c>
      <c r="P33" s="114" t="n">
        <v>0.78</v>
      </c>
      <c r="Q33" s="112" t="n">
        <v>0.035</v>
      </c>
      <c r="R33" s="112" t="n">
        <v>-0.415</v>
      </c>
      <c r="S33" s="112" t="n">
        <v>0.0175</v>
      </c>
      <c r="T33" s="112" t="n">
        <v>0.0025</v>
      </c>
      <c r="U33" s="112" t="n">
        <v>0.33</v>
      </c>
      <c r="V33" s="112" t="n">
        <v>0.005</v>
      </c>
      <c r="W33" s="112" t="n">
        <v>-0.005</v>
      </c>
      <c r="X33" s="112" t="n">
        <v>0.31</v>
      </c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7"/>
      <c r="AP33" s="146"/>
      <c r="AQ33" s="148"/>
      <c r="AR33" s="148"/>
      <c r="AS33" s="149"/>
    </row>
    <row r="34" customFormat="false" ht="12" hidden="false" customHeight="false" outlineLevel="0" collapsed="false">
      <c r="A34" s="112" t="n">
        <v>19</v>
      </c>
      <c r="B34" s="113" t="n">
        <f aca="false">EOMONTH(B33,0)+1</f>
        <v>37622</v>
      </c>
      <c r="C34" s="114" t="n">
        <v>3.39</v>
      </c>
      <c r="D34" s="114" t="n">
        <v>0.135</v>
      </c>
      <c r="E34" s="114" t="n">
        <v>-0.155</v>
      </c>
      <c r="F34" s="114" t="n">
        <v>-0.215</v>
      </c>
      <c r="G34" s="114" t="n">
        <v>-0.25</v>
      </c>
      <c r="H34" s="114" t="n">
        <v>-0.125</v>
      </c>
      <c r="I34" s="114" t="n">
        <v>-0.05</v>
      </c>
      <c r="J34" s="114" t="n">
        <v>0.105</v>
      </c>
      <c r="K34" s="114" t="n">
        <v>0.39</v>
      </c>
      <c r="L34" s="114" t="n">
        <v>0.255</v>
      </c>
      <c r="M34" s="114" t="n">
        <v>0.38</v>
      </c>
      <c r="N34" s="114" t="n">
        <v>1.81</v>
      </c>
      <c r="O34" s="114" t="n">
        <v>-0.125</v>
      </c>
      <c r="P34" s="114" t="n">
        <v>1.07</v>
      </c>
      <c r="Q34" s="112" t="n">
        <v>0.11</v>
      </c>
      <c r="R34" s="112" t="n">
        <v>-0.415</v>
      </c>
      <c r="S34" s="112" t="n">
        <v>0.0175</v>
      </c>
      <c r="T34" s="112" t="n">
        <v>0.0025</v>
      </c>
      <c r="U34" s="112" t="n">
        <v>0.38</v>
      </c>
      <c r="V34" s="112" t="n">
        <v>0.025</v>
      </c>
      <c r="W34" s="112" t="n">
        <v>0.015</v>
      </c>
      <c r="X34" s="112" t="n">
        <v>0.44</v>
      </c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7"/>
      <c r="AP34" s="146"/>
      <c r="AQ34" s="148"/>
      <c r="AR34" s="148"/>
      <c r="AS34" s="149"/>
    </row>
    <row r="35" customFormat="false" ht="12" hidden="false" customHeight="false" outlineLevel="0" collapsed="false">
      <c r="A35" s="112" t="n">
        <v>20</v>
      </c>
      <c r="B35" s="113" t="n">
        <f aca="false">EOMONTH(B34,0)+1</f>
        <v>37653</v>
      </c>
      <c r="C35" s="114" t="n">
        <v>3.32</v>
      </c>
      <c r="D35" s="114" t="n">
        <v>0.125</v>
      </c>
      <c r="E35" s="114" t="n">
        <v>-0.155</v>
      </c>
      <c r="F35" s="114" t="n">
        <v>-0.215</v>
      </c>
      <c r="G35" s="114" t="n">
        <v>-0.24</v>
      </c>
      <c r="H35" s="114" t="n">
        <v>-0.1175</v>
      </c>
      <c r="I35" s="114" t="n">
        <v>-0.035</v>
      </c>
      <c r="J35" s="114" t="n">
        <v>0.105</v>
      </c>
      <c r="K35" s="114" t="n">
        <v>0.07</v>
      </c>
      <c r="L35" s="114" t="n">
        <v>0.255</v>
      </c>
      <c r="M35" s="114" t="n">
        <v>0.38</v>
      </c>
      <c r="N35" s="114" t="n">
        <v>1.81</v>
      </c>
      <c r="O35" s="114" t="n">
        <v>-0.125</v>
      </c>
      <c r="P35" s="114" t="n">
        <v>1.06</v>
      </c>
      <c r="Q35" s="112" t="n">
        <v>0.09</v>
      </c>
      <c r="R35" s="112" t="n">
        <v>-0.415</v>
      </c>
      <c r="S35" s="112" t="n">
        <v>0.0175</v>
      </c>
      <c r="T35" s="112" t="n">
        <v>0.0025</v>
      </c>
      <c r="U35" s="112" t="n">
        <v>0.38</v>
      </c>
      <c r="V35" s="112" t="n">
        <v>0.02</v>
      </c>
      <c r="W35" s="112" t="n">
        <v>0.01</v>
      </c>
      <c r="X35" s="112" t="n">
        <v>0.34</v>
      </c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7"/>
      <c r="AP35" s="146"/>
      <c r="AQ35" s="148"/>
      <c r="AR35" s="148"/>
      <c r="AS35" s="149"/>
    </row>
    <row r="36" customFormat="false" ht="12" hidden="false" customHeight="false" outlineLevel="0" collapsed="false">
      <c r="A36" s="112" t="n">
        <v>21</v>
      </c>
      <c r="B36" s="113" t="n">
        <f aca="false">EOMONTH(B35,0)+1</f>
        <v>37681</v>
      </c>
      <c r="C36" s="114" t="n">
        <v>3.225</v>
      </c>
      <c r="D36" s="114" t="n">
        <v>0.12</v>
      </c>
      <c r="E36" s="114" t="n">
        <v>-0.155</v>
      </c>
      <c r="F36" s="114" t="n">
        <v>-0.215</v>
      </c>
      <c r="G36" s="114" t="n">
        <v>-0.29</v>
      </c>
      <c r="H36" s="114" t="n">
        <v>-0.115</v>
      </c>
      <c r="I36" s="114" t="n">
        <v>-0.0225</v>
      </c>
      <c r="J36" s="114" t="n">
        <v>0.105</v>
      </c>
      <c r="K36" s="114" t="n">
        <v>-0.24</v>
      </c>
      <c r="L36" s="114" t="n">
        <v>0.215</v>
      </c>
      <c r="M36" s="114" t="n">
        <v>0.33</v>
      </c>
      <c r="N36" s="114" t="n">
        <v>0.58</v>
      </c>
      <c r="O36" s="114" t="n">
        <v>-0.125</v>
      </c>
      <c r="P36" s="114" t="n">
        <v>0.545</v>
      </c>
      <c r="Q36" s="112" t="n">
        <v>0.01</v>
      </c>
      <c r="R36" s="112" t="n">
        <v>-0.415</v>
      </c>
      <c r="S36" s="112" t="n">
        <v>0.0175</v>
      </c>
      <c r="T36" s="112" t="n">
        <v>0.0025</v>
      </c>
      <c r="U36" s="112" t="n">
        <v>0.33</v>
      </c>
      <c r="V36" s="112" t="n">
        <v>0</v>
      </c>
      <c r="W36" s="112" t="n">
        <v>-0.01</v>
      </c>
      <c r="X36" s="112" t="n">
        <v>0.21</v>
      </c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7"/>
      <c r="AP36" s="146"/>
      <c r="AQ36" s="148"/>
      <c r="AR36" s="148"/>
      <c r="AS36" s="149"/>
    </row>
    <row r="37" customFormat="false" ht="12" hidden="false" customHeight="false" outlineLevel="0" collapsed="false">
      <c r="A37" s="112" t="n">
        <v>22</v>
      </c>
      <c r="B37" s="113" t="n">
        <f aca="false">EOMONTH(B36,0)+1</f>
        <v>37712</v>
      </c>
      <c r="C37" s="114" t="n">
        <v>3.09</v>
      </c>
      <c r="D37" s="114" t="n">
        <v>0.03</v>
      </c>
      <c r="E37" s="114" t="n">
        <v>-0.115</v>
      </c>
      <c r="F37" s="114" t="n">
        <v>-0.275</v>
      </c>
      <c r="G37" s="114" t="n">
        <v>-0.435</v>
      </c>
      <c r="H37" s="114" t="n">
        <v>-0.12</v>
      </c>
      <c r="I37" s="114" t="n">
        <v>0.03</v>
      </c>
      <c r="J37" s="114" t="n">
        <v>0.22</v>
      </c>
      <c r="K37" s="114" t="n">
        <v>-0.25</v>
      </c>
      <c r="L37" s="114" t="n">
        <v>0.175</v>
      </c>
      <c r="M37" s="114" t="n">
        <v>0.305</v>
      </c>
      <c r="N37" s="114" t="n">
        <v>0.38</v>
      </c>
      <c r="O37" s="114" t="n">
        <v>-0.0925</v>
      </c>
      <c r="P37" s="114" t="n">
        <v>0.36</v>
      </c>
      <c r="Q37" s="112" t="n">
        <v>0.05</v>
      </c>
      <c r="R37" s="112" t="n">
        <v>-0.425</v>
      </c>
      <c r="S37" s="112" t="n">
        <v>0.02</v>
      </c>
      <c r="T37" s="112" t="n">
        <v>0.0075</v>
      </c>
      <c r="U37" s="112" t="n">
        <v>0.305</v>
      </c>
      <c r="V37" s="112" t="n">
        <v>-0.09</v>
      </c>
      <c r="W37" s="112" t="n">
        <v>-0.09</v>
      </c>
      <c r="X37" s="112" t="n">
        <v>0.44</v>
      </c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7"/>
      <c r="AP37" s="146"/>
      <c r="AQ37" s="148"/>
      <c r="AR37" s="148"/>
      <c r="AS37" s="149"/>
    </row>
    <row r="38" customFormat="false" ht="12" hidden="false" customHeight="false" outlineLevel="0" collapsed="false">
      <c r="A38" s="112" t="n">
        <v>23</v>
      </c>
      <c r="B38" s="113" t="n">
        <f aca="false">EOMONTH(B37,0)+1</f>
        <v>37742</v>
      </c>
      <c r="C38" s="114" t="n">
        <v>3.09</v>
      </c>
      <c r="D38" s="114" t="n">
        <v>0.03</v>
      </c>
      <c r="E38" s="114" t="n">
        <v>-0.115</v>
      </c>
      <c r="F38" s="114" t="n">
        <v>-0.275</v>
      </c>
      <c r="G38" s="114" t="n">
        <v>-0.435</v>
      </c>
      <c r="H38" s="114" t="n">
        <v>-0.12</v>
      </c>
      <c r="I38" s="114" t="n">
        <v>0.03</v>
      </c>
      <c r="J38" s="114" t="n">
        <v>0.22</v>
      </c>
      <c r="K38" s="114" t="n">
        <v>-0.25</v>
      </c>
      <c r="L38" s="114" t="n">
        <v>0.165</v>
      </c>
      <c r="M38" s="114" t="n">
        <v>0.2</v>
      </c>
      <c r="N38" s="114" t="n">
        <v>0.33</v>
      </c>
      <c r="O38" s="114" t="n">
        <v>-0.0925</v>
      </c>
      <c r="P38" s="114" t="n">
        <v>0.325</v>
      </c>
      <c r="Q38" s="112" t="n">
        <v>0.05</v>
      </c>
      <c r="R38" s="112" t="n">
        <v>-0.425</v>
      </c>
      <c r="S38" s="112" t="n">
        <v>0.02</v>
      </c>
      <c r="T38" s="112" t="n">
        <v>0.0075</v>
      </c>
      <c r="U38" s="112" t="n">
        <v>0.2</v>
      </c>
      <c r="V38" s="112" t="n">
        <v>-0.09</v>
      </c>
      <c r="W38" s="112" t="n">
        <v>-0.09</v>
      </c>
      <c r="X38" s="112" t="n">
        <v>0.44</v>
      </c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7"/>
      <c r="AP38" s="146"/>
      <c r="AQ38" s="148"/>
      <c r="AR38" s="148"/>
      <c r="AS38" s="149"/>
    </row>
    <row r="39" customFormat="false" ht="12" hidden="false" customHeight="false" outlineLevel="0" collapsed="false">
      <c r="A39" s="112" t="n">
        <v>24</v>
      </c>
      <c r="B39" s="113" t="n">
        <f aca="false">EOMONTH(B38,0)+1</f>
        <v>37773</v>
      </c>
      <c r="C39" s="114" t="n">
        <v>3.12</v>
      </c>
      <c r="D39" s="114" t="n">
        <v>0.03</v>
      </c>
      <c r="E39" s="114" t="n">
        <v>-0.115</v>
      </c>
      <c r="F39" s="114" t="n">
        <v>-0.275</v>
      </c>
      <c r="G39" s="114" t="n">
        <v>-0.435</v>
      </c>
      <c r="H39" s="114" t="n">
        <v>-0.12</v>
      </c>
      <c r="I39" s="114" t="n">
        <v>0.035</v>
      </c>
      <c r="J39" s="114" t="n">
        <v>0.22</v>
      </c>
      <c r="K39" s="114" t="n">
        <v>-0.25</v>
      </c>
      <c r="L39" s="114" t="n">
        <v>0.185</v>
      </c>
      <c r="M39" s="114" t="n">
        <v>0.23</v>
      </c>
      <c r="N39" s="114" t="n">
        <v>0.37</v>
      </c>
      <c r="O39" s="114" t="n">
        <v>-0.0925</v>
      </c>
      <c r="P39" s="114" t="n">
        <v>0.335</v>
      </c>
      <c r="Q39" s="112" t="n">
        <v>0.05</v>
      </c>
      <c r="R39" s="112" t="n">
        <v>-0.425</v>
      </c>
      <c r="S39" s="112" t="n">
        <v>0.02</v>
      </c>
      <c r="T39" s="112" t="n">
        <v>0.0125</v>
      </c>
      <c r="U39" s="112" t="n">
        <v>0.23</v>
      </c>
      <c r="V39" s="112" t="n">
        <v>-0.09</v>
      </c>
      <c r="W39" s="112" t="n">
        <v>-0.09</v>
      </c>
      <c r="X39" s="112" t="n">
        <v>0.44</v>
      </c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7"/>
      <c r="AP39" s="146"/>
      <c r="AQ39" s="148"/>
      <c r="AR39" s="148"/>
      <c r="AS39" s="149"/>
    </row>
    <row r="40" customFormat="false" ht="12" hidden="false" customHeight="false" outlineLevel="0" collapsed="false">
      <c r="A40" s="112" t="n">
        <v>25</v>
      </c>
      <c r="B40" s="113" t="n">
        <f aca="false">EOMONTH(B39,0)+1</f>
        <v>37803</v>
      </c>
      <c r="C40" s="114" t="n">
        <v>3.16</v>
      </c>
      <c r="D40" s="114" t="n">
        <v>0.03</v>
      </c>
      <c r="E40" s="114" t="n">
        <v>-0.115</v>
      </c>
      <c r="F40" s="114" t="n">
        <v>-0.275</v>
      </c>
      <c r="G40" s="114" t="n">
        <v>-0.435</v>
      </c>
      <c r="H40" s="114" t="n">
        <v>-0.12</v>
      </c>
      <c r="I40" s="114" t="n">
        <v>0.0375</v>
      </c>
      <c r="J40" s="114" t="n">
        <v>0.22</v>
      </c>
      <c r="K40" s="114" t="n">
        <v>-0.25</v>
      </c>
      <c r="L40" s="114" t="n">
        <v>0.18</v>
      </c>
      <c r="M40" s="114" t="n">
        <v>0.24</v>
      </c>
      <c r="N40" s="114" t="n">
        <v>0.41</v>
      </c>
      <c r="O40" s="114" t="n">
        <v>-0.0925</v>
      </c>
      <c r="P40" s="114" t="n">
        <v>0.35</v>
      </c>
      <c r="Q40" s="112" t="n">
        <v>0.05</v>
      </c>
      <c r="R40" s="112" t="n">
        <v>-0.425</v>
      </c>
      <c r="S40" s="112" t="n">
        <v>0.02</v>
      </c>
      <c r="T40" s="112" t="n">
        <v>0.0125</v>
      </c>
      <c r="U40" s="112" t="n">
        <v>0.24</v>
      </c>
      <c r="V40" s="112" t="n">
        <v>-0.09</v>
      </c>
      <c r="W40" s="112" t="n">
        <v>-0.09</v>
      </c>
      <c r="X40" s="112" t="n">
        <v>0.44</v>
      </c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7"/>
      <c r="AP40" s="146"/>
      <c r="AQ40" s="148"/>
      <c r="AR40" s="148"/>
      <c r="AS40" s="149"/>
    </row>
    <row r="41" customFormat="false" ht="12" hidden="false" customHeight="false" outlineLevel="0" collapsed="false">
      <c r="A41" s="112" t="n">
        <v>26</v>
      </c>
      <c r="B41" s="113" t="n">
        <f aca="false">EOMONTH(B40,0)+1</f>
        <v>37834</v>
      </c>
      <c r="C41" s="114" t="n">
        <v>3.195</v>
      </c>
      <c r="D41" s="114" t="n">
        <v>0.03</v>
      </c>
      <c r="E41" s="114" t="n">
        <v>-0.115</v>
      </c>
      <c r="F41" s="114" t="n">
        <v>-0.275</v>
      </c>
      <c r="G41" s="114" t="n">
        <v>-0.435</v>
      </c>
      <c r="H41" s="114" t="n">
        <v>-0.12</v>
      </c>
      <c r="I41" s="114" t="n">
        <v>0.04</v>
      </c>
      <c r="J41" s="114" t="n">
        <v>0.22</v>
      </c>
      <c r="K41" s="114" t="n">
        <v>-0.25</v>
      </c>
      <c r="L41" s="114" t="n">
        <v>0.19</v>
      </c>
      <c r="M41" s="114" t="n">
        <v>0.24</v>
      </c>
      <c r="N41" s="114" t="n">
        <v>0.41</v>
      </c>
      <c r="O41" s="114" t="n">
        <v>-0.0925</v>
      </c>
      <c r="P41" s="114" t="n">
        <v>0.35</v>
      </c>
      <c r="Q41" s="112" t="n">
        <v>0.05</v>
      </c>
      <c r="R41" s="112" t="n">
        <v>-0.425</v>
      </c>
      <c r="S41" s="112" t="n">
        <v>0.02</v>
      </c>
      <c r="T41" s="112" t="n">
        <v>0.0125</v>
      </c>
      <c r="U41" s="112" t="n">
        <v>0.24</v>
      </c>
      <c r="V41" s="112" t="n">
        <v>-0.09</v>
      </c>
      <c r="W41" s="112" t="n">
        <v>-0.09</v>
      </c>
      <c r="X41" s="112" t="n">
        <v>0.44</v>
      </c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7"/>
      <c r="AP41" s="146"/>
      <c r="AQ41" s="148"/>
      <c r="AR41" s="148"/>
      <c r="AS41" s="149"/>
    </row>
    <row r="42" customFormat="false" ht="12" hidden="false" customHeight="false" outlineLevel="0" collapsed="false">
      <c r="A42" s="112" t="n">
        <v>27</v>
      </c>
      <c r="B42" s="113" t="n">
        <f aca="false">EOMONTH(B41,0)+1</f>
        <v>37865</v>
      </c>
      <c r="C42" s="114" t="n">
        <v>3.195</v>
      </c>
      <c r="D42" s="114" t="n">
        <v>0.03</v>
      </c>
      <c r="E42" s="114" t="n">
        <v>-0.115</v>
      </c>
      <c r="F42" s="114" t="n">
        <v>-0.275</v>
      </c>
      <c r="G42" s="114" t="n">
        <v>-0.435</v>
      </c>
      <c r="H42" s="114" t="n">
        <v>-0.12</v>
      </c>
      <c r="I42" s="114" t="n">
        <v>0.0325</v>
      </c>
      <c r="J42" s="114" t="n">
        <v>0.22</v>
      </c>
      <c r="K42" s="114" t="n">
        <v>-0.25</v>
      </c>
      <c r="L42" s="114" t="n">
        <v>0.165</v>
      </c>
      <c r="M42" s="114" t="n">
        <v>0.2</v>
      </c>
      <c r="N42" s="114" t="n">
        <v>0.36</v>
      </c>
      <c r="O42" s="114" t="n">
        <v>-0.0925</v>
      </c>
      <c r="P42" s="114" t="n">
        <v>0.315</v>
      </c>
      <c r="Q42" s="112" t="n">
        <v>0.05</v>
      </c>
      <c r="R42" s="112" t="n">
        <v>-0.425</v>
      </c>
      <c r="S42" s="112" t="n">
        <v>0.02</v>
      </c>
      <c r="T42" s="112" t="n">
        <v>0.0075</v>
      </c>
      <c r="U42" s="112" t="n">
        <v>0.2</v>
      </c>
      <c r="V42" s="112" t="n">
        <v>-0.09</v>
      </c>
      <c r="W42" s="112" t="n">
        <v>-0.09</v>
      </c>
      <c r="X42" s="112" t="n">
        <v>0.44</v>
      </c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7"/>
      <c r="AP42" s="146"/>
      <c r="AQ42" s="148"/>
      <c r="AR42" s="148"/>
      <c r="AS42" s="149"/>
    </row>
    <row r="43" customFormat="false" ht="12" hidden="false" customHeight="false" outlineLevel="0" collapsed="false">
      <c r="A43" s="112" t="n">
        <v>28</v>
      </c>
      <c r="B43" s="113" t="n">
        <f aca="false">EOMONTH(B42,0)+1</f>
        <v>37895</v>
      </c>
      <c r="C43" s="114" t="n">
        <v>3.23</v>
      </c>
      <c r="D43" s="114" t="n">
        <v>0.03</v>
      </c>
      <c r="E43" s="114" t="n">
        <v>-0.115</v>
      </c>
      <c r="F43" s="114" t="n">
        <v>-0.275</v>
      </c>
      <c r="G43" s="114" t="n">
        <v>-0.435</v>
      </c>
      <c r="H43" s="114" t="n">
        <v>-0.12</v>
      </c>
      <c r="I43" s="114" t="n">
        <v>0.0225</v>
      </c>
      <c r="J43" s="114" t="n">
        <v>0.22</v>
      </c>
      <c r="K43" s="114" t="n">
        <v>-0.25</v>
      </c>
      <c r="L43" s="114" t="n">
        <v>0.175</v>
      </c>
      <c r="M43" s="114" t="n">
        <v>0.23</v>
      </c>
      <c r="N43" s="114" t="n">
        <v>0.4</v>
      </c>
      <c r="O43" s="114" t="n">
        <v>-0.0925</v>
      </c>
      <c r="P43" s="114" t="n">
        <v>0.36</v>
      </c>
      <c r="Q43" s="112" t="n">
        <v>0.05</v>
      </c>
      <c r="R43" s="112" t="n">
        <v>-0.425</v>
      </c>
      <c r="S43" s="112" t="n">
        <v>0.02</v>
      </c>
      <c r="T43" s="112" t="n">
        <v>0.0075</v>
      </c>
      <c r="U43" s="112" t="n">
        <v>0.23</v>
      </c>
      <c r="V43" s="112" t="n">
        <v>-0.09</v>
      </c>
      <c r="W43" s="112" t="n">
        <v>-0.09</v>
      </c>
      <c r="X43" s="112" t="n">
        <v>0.44</v>
      </c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7"/>
      <c r="AP43" s="146"/>
      <c r="AQ43" s="148"/>
      <c r="AR43" s="148"/>
      <c r="AS43" s="149"/>
    </row>
    <row r="44" customFormat="false" ht="12" hidden="false" customHeight="false" outlineLevel="0" collapsed="false">
      <c r="A44" s="112" t="n">
        <v>29</v>
      </c>
      <c r="B44" s="113" t="n">
        <f aca="false">EOMONTH(B43,0)+1</f>
        <v>37926</v>
      </c>
      <c r="C44" s="114" t="n">
        <v>3.375</v>
      </c>
      <c r="D44" s="114" t="n">
        <v>0.125</v>
      </c>
      <c r="E44" s="114" t="n">
        <v>-0.105</v>
      </c>
      <c r="F44" s="114" t="n">
        <v>-0.17</v>
      </c>
      <c r="G44" s="114" t="n">
        <v>-0.27</v>
      </c>
      <c r="H44" s="114" t="n">
        <v>-0.12</v>
      </c>
      <c r="I44" s="114" t="n">
        <v>-0.025</v>
      </c>
      <c r="J44" s="114" t="n">
        <v>0.23</v>
      </c>
      <c r="K44" s="114" t="n">
        <v>0.05</v>
      </c>
      <c r="L44" s="114" t="n">
        <v>0.215</v>
      </c>
      <c r="M44" s="114" t="n">
        <v>0.25</v>
      </c>
      <c r="N44" s="114" t="n">
        <v>0.69</v>
      </c>
      <c r="O44" s="114" t="n">
        <v>-0.085</v>
      </c>
      <c r="P44" s="114" t="n">
        <v>0.46</v>
      </c>
      <c r="Q44" s="112" t="n">
        <v>0.16</v>
      </c>
      <c r="R44" s="112" t="n">
        <v>-0.395</v>
      </c>
      <c r="S44" s="112" t="n">
        <v>0.0225</v>
      </c>
      <c r="T44" s="112" t="n">
        <v>0.0025</v>
      </c>
      <c r="U44" s="112" t="n">
        <v>0.25</v>
      </c>
      <c r="V44" s="112" t="n">
        <v>0</v>
      </c>
      <c r="W44" s="112" t="n">
        <v>-0.01</v>
      </c>
      <c r="X44" s="112" t="n">
        <v>0.52</v>
      </c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7"/>
      <c r="AP44" s="146"/>
      <c r="AQ44" s="148"/>
      <c r="AR44" s="148"/>
      <c r="AS44" s="149"/>
    </row>
    <row r="45" customFormat="false" ht="12" hidden="false" customHeight="false" outlineLevel="0" collapsed="false">
      <c r="A45" s="112" t="n">
        <v>30</v>
      </c>
      <c r="B45" s="113" t="n">
        <f aca="false">EOMONTH(B44,0)+1</f>
        <v>37956</v>
      </c>
      <c r="C45" s="114" t="n">
        <v>3.514</v>
      </c>
      <c r="D45" s="114" t="n">
        <v>0.125</v>
      </c>
      <c r="E45" s="114" t="n">
        <v>-0.105</v>
      </c>
      <c r="F45" s="114" t="n">
        <v>-0.17</v>
      </c>
      <c r="G45" s="114" t="n">
        <v>-0.27</v>
      </c>
      <c r="H45" s="114" t="n">
        <v>-0.1225</v>
      </c>
      <c r="I45" s="114" t="n">
        <v>-0.0475</v>
      </c>
      <c r="J45" s="114" t="n">
        <v>0.23</v>
      </c>
      <c r="K45" s="114" t="n">
        <v>0.39</v>
      </c>
      <c r="L45" s="114" t="n">
        <v>0.235</v>
      </c>
      <c r="M45" s="114" t="n">
        <v>0.33</v>
      </c>
      <c r="N45" s="114" t="n">
        <v>0.94</v>
      </c>
      <c r="O45" s="114" t="n">
        <v>-0.085</v>
      </c>
      <c r="P45" s="114" t="n">
        <v>0.78</v>
      </c>
      <c r="Q45" s="112" t="n">
        <v>0.16</v>
      </c>
      <c r="R45" s="112" t="n">
        <v>-0.395</v>
      </c>
      <c r="S45" s="112" t="n">
        <v>0.0225</v>
      </c>
      <c r="T45" s="112" t="n">
        <v>0.0025</v>
      </c>
      <c r="U45" s="112" t="n">
        <v>0.33</v>
      </c>
      <c r="V45" s="112" t="n">
        <v>0.005</v>
      </c>
      <c r="W45" s="112" t="n">
        <v>-0.005</v>
      </c>
      <c r="X45" s="112" t="n">
        <v>0.53</v>
      </c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7"/>
      <c r="AP45" s="146"/>
      <c r="AQ45" s="148"/>
      <c r="AR45" s="148"/>
      <c r="AS45" s="149"/>
    </row>
    <row r="46" customFormat="false" ht="12" hidden="false" customHeight="false" outlineLevel="0" collapsed="false">
      <c r="A46" s="112" t="n">
        <v>31</v>
      </c>
      <c r="B46" s="113" t="n">
        <f aca="false">EOMONTH(B45,0)+1</f>
        <v>37987</v>
      </c>
      <c r="C46" s="114" t="n">
        <v>3.579</v>
      </c>
      <c r="D46" s="114" t="n">
        <v>0.125</v>
      </c>
      <c r="E46" s="114" t="n">
        <v>-0.0975</v>
      </c>
      <c r="F46" s="114" t="n">
        <v>-0.17</v>
      </c>
      <c r="G46" s="114" t="n">
        <v>-0.27</v>
      </c>
      <c r="H46" s="114" t="n">
        <v>-0.125</v>
      </c>
      <c r="I46" s="114" t="n">
        <v>-0.05</v>
      </c>
      <c r="J46" s="114" t="n">
        <v>0.23</v>
      </c>
      <c r="K46" s="114" t="n">
        <v>0.42</v>
      </c>
      <c r="L46" s="114" t="n">
        <v>0.255</v>
      </c>
      <c r="M46" s="114" t="n">
        <v>0.38</v>
      </c>
      <c r="N46" s="114" t="n">
        <v>1.57</v>
      </c>
      <c r="O46" s="114" t="n">
        <v>-0.08</v>
      </c>
      <c r="P46" s="114" t="n">
        <v>1.04</v>
      </c>
      <c r="Q46" s="112" t="n">
        <v>0.17</v>
      </c>
      <c r="R46" s="112" t="n">
        <v>-0.395</v>
      </c>
      <c r="S46" s="112" t="n">
        <v>0.0225</v>
      </c>
      <c r="T46" s="112" t="n">
        <v>0.0025</v>
      </c>
      <c r="U46" s="112" t="n">
        <v>0.38</v>
      </c>
      <c r="V46" s="112" t="n">
        <v>0.025</v>
      </c>
      <c r="W46" s="112" t="n">
        <v>0.015</v>
      </c>
      <c r="X46" s="112" t="n">
        <v>0.56</v>
      </c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7"/>
      <c r="AP46" s="146"/>
      <c r="AQ46" s="148"/>
      <c r="AR46" s="148"/>
      <c r="AS46" s="149"/>
    </row>
    <row r="47" customFormat="false" ht="12" hidden="false" customHeight="false" outlineLevel="0" collapsed="false">
      <c r="A47" s="112" t="n">
        <v>32</v>
      </c>
      <c r="B47" s="113" t="n">
        <f aca="false">EOMONTH(B46,0)+1</f>
        <v>38018</v>
      </c>
      <c r="C47" s="114" t="n">
        <v>3.499</v>
      </c>
      <c r="D47" s="114" t="n">
        <v>0.125</v>
      </c>
      <c r="E47" s="114" t="n">
        <v>-0.0975</v>
      </c>
      <c r="F47" s="114" t="n">
        <v>-0.17</v>
      </c>
      <c r="G47" s="114" t="n">
        <v>-0.27</v>
      </c>
      <c r="H47" s="114" t="n">
        <v>-0.1175</v>
      </c>
      <c r="I47" s="114" t="n">
        <v>-0.0325</v>
      </c>
      <c r="J47" s="114" t="n">
        <v>0.23</v>
      </c>
      <c r="K47" s="114" t="n">
        <v>0.1</v>
      </c>
      <c r="L47" s="114" t="n">
        <v>0.255</v>
      </c>
      <c r="M47" s="114" t="n">
        <v>0.38</v>
      </c>
      <c r="N47" s="114" t="n">
        <v>1.57</v>
      </c>
      <c r="O47" s="114" t="n">
        <v>-0.08</v>
      </c>
      <c r="P47" s="114" t="n">
        <v>1.04</v>
      </c>
      <c r="Q47" s="112" t="n">
        <v>0.17</v>
      </c>
      <c r="R47" s="112" t="n">
        <v>-0.395</v>
      </c>
      <c r="S47" s="112" t="n">
        <v>0.0225</v>
      </c>
      <c r="T47" s="112" t="n">
        <v>0.0025</v>
      </c>
      <c r="U47" s="112" t="n">
        <v>0.38</v>
      </c>
      <c r="V47" s="112" t="n">
        <v>0.02</v>
      </c>
      <c r="W47" s="112" t="n">
        <v>0.01</v>
      </c>
      <c r="X47" s="112" t="n">
        <v>0.52</v>
      </c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7"/>
      <c r="AP47" s="146"/>
      <c r="AQ47" s="148"/>
      <c r="AR47" s="148"/>
      <c r="AS47" s="149"/>
    </row>
    <row r="48" customFormat="false" ht="12" hidden="false" customHeight="false" outlineLevel="0" collapsed="false">
      <c r="A48" s="112" t="n">
        <v>33</v>
      </c>
      <c r="B48" s="113" t="n">
        <f aca="false">EOMONTH(B47,0)+1</f>
        <v>38047</v>
      </c>
      <c r="C48" s="114" t="n">
        <v>3.369</v>
      </c>
      <c r="D48" s="114" t="n">
        <v>0.125</v>
      </c>
      <c r="E48" s="114" t="n">
        <v>-0.0975</v>
      </c>
      <c r="F48" s="114" t="n">
        <v>-0.17</v>
      </c>
      <c r="G48" s="114" t="n">
        <v>-0.27</v>
      </c>
      <c r="H48" s="114" t="n">
        <v>-0.115</v>
      </c>
      <c r="I48" s="114" t="n">
        <v>-0.02</v>
      </c>
      <c r="J48" s="114" t="n">
        <v>0.23</v>
      </c>
      <c r="K48" s="114" t="n">
        <v>-0.21</v>
      </c>
      <c r="L48" s="114" t="n">
        <v>0.215</v>
      </c>
      <c r="M48" s="114" t="n">
        <v>0.33</v>
      </c>
      <c r="N48" s="114" t="n">
        <v>0.68</v>
      </c>
      <c r="O48" s="114" t="n">
        <v>-0.08</v>
      </c>
      <c r="P48" s="114" t="n">
        <v>0.54</v>
      </c>
      <c r="Q48" s="112" t="n">
        <v>0.17</v>
      </c>
      <c r="R48" s="112" t="n">
        <v>-0.395</v>
      </c>
      <c r="S48" s="112" t="n">
        <v>0.0225</v>
      </c>
      <c r="T48" s="112" t="n">
        <v>0.0025</v>
      </c>
      <c r="U48" s="112" t="n">
        <v>0.33</v>
      </c>
      <c r="V48" s="112" t="n">
        <v>0</v>
      </c>
      <c r="W48" s="112" t="n">
        <v>-0.01</v>
      </c>
      <c r="X48" s="112" t="n">
        <v>0.4</v>
      </c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7"/>
      <c r="AP48" s="146"/>
      <c r="AQ48" s="148"/>
      <c r="AR48" s="148"/>
      <c r="AS48" s="149"/>
    </row>
    <row r="49" customFormat="false" ht="12" hidden="false" customHeight="false" outlineLevel="0" collapsed="false">
      <c r="A49" s="112" t="n">
        <v>34</v>
      </c>
      <c r="B49" s="113" t="n">
        <f aca="false">EOMONTH(B48,0)+1</f>
        <v>38078</v>
      </c>
      <c r="C49" s="114" t="n">
        <v>3.184</v>
      </c>
      <c r="D49" s="114" t="n">
        <v>0.04</v>
      </c>
      <c r="E49" s="114" t="n">
        <v>-0.09</v>
      </c>
      <c r="F49" s="114" t="n">
        <v>-0.22</v>
      </c>
      <c r="G49" s="114" t="n">
        <v>-0.41</v>
      </c>
      <c r="H49" s="114" t="n">
        <v>-0.12</v>
      </c>
      <c r="I49" s="114" t="n">
        <v>0.025</v>
      </c>
      <c r="J49" s="114" t="n">
        <v>0.26</v>
      </c>
      <c r="K49" s="114" t="n">
        <v>-0.3</v>
      </c>
      <c r="L49" s="114" t="n">
        <v>0.175</v>
      </c>
      <c r="M49" s="114" t="n">
        <v>0.305</v>
      </c>
      <c r="N49" s="114" t="n">
        <v>0.38</v>
      </c>
      <c r="O49" s="114" t="n">
        <v>-0.0725</v>
      </c>
      <c r="P49" s="114" t="n">
        <v>0.36</v>
      </c>
      <c r="Q49" s="112" t="n">
        <v>0.135</v>
      </c>
      <c r="R49" s="112" t="n">
        <v>-0.43</v>
      </c>
      <c r="S49" s="112" t="n">
        <v>0.02</v>
      </c>
      <c r="T49" s="112" t="n">
        <v>0.0075</v>
      </c>
      <c r="U49" s="112" t="n">
        <v>0.305</v>
      </c>
      <c r="V49" s="112" t="n">
        <v>-0.09</v>
      </c>
      <c r="W49" s="112" t="n">
        <v>-0.09</v>
      </c>
      <c r="X49" s="112" t="n">
        <v>0.475</v>
      </c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7"/>
      <c r="AP49" s="146"/>
      <c r="AQ49" s="148"/>
      <c r="AR49" s="148"/>
      <c r="AS49" s="149"/>
    </row>
    <row r="50" customFormat="false" ht="12" hidden="false" customHeight="false" outlineLevel="0" collapsed="false">
      <c r="A50" s="112" t="n">
        <v>35</v>
      </c>
      <c r="B50" s="113" t="n">
        <f aca="false">EOMONTH(B49,0)+1</f>
        <v>38108</v>
      </c>
      <c r="C50" s="114" t="n">
        <v>3.182</v>
      </c>
      <c r="D50" s="114" t="n">
        <v>0.04</v>
      </c>
      <c r="E50" s="114" t="n">
        <v>-0.09</v>
      </c>
      <c r="F50" s="114" t="n">
        <v>-0.22</v>
      </c>
      <c r="G50" s="114" t="n">
        <v>-0.41</v>
      </c>
      <c r="H50" s="114" t="n">
        <v>-0.12</v>
      </c>
      <c r="I50" s="114" t="n">
        <v>0.025</v>
      </c>
      <c r="J50" s="114" t="n">
        <v>0.26</v>
      </c>
      <c r="K50" s="114" t="n">
        <v>-0.3</v>
      </c>
      <c r="L50" s="114" t="n">
        <v>0.165</v>
      </c>
      <c r="M50" s="114" t="n">
        <v>0.2</v>
      </c>
      <c r="N50" s="114" t="n">
        <v>0.33</v>
      </c>
      <c r="O50" s="114" t="n">
        <v>-0.0725</v>
      </c>
      <c r="P50" s="114" t="n">
        <v>0.325</v>
      </c>
      <c r="Q50" s="112" t="n">
        <v>0.135</v>
      </c>
      <c r="R50" s="112" t="n">
        <v>-0.43</v>
      </c>
      <c r="S50" s="112" t="n">
        <v>0.02</v>
      </c>
      <c r="T50" s="112" t="n">
        <v>0.0075</v>
      </c>
      <c r="U50" s="112" t="n">
        <v>0.2</v>
      </c>
      <c r="V50" s="112" t="n">
        <v>-0.09</v>
      </c>
      <c r="W50" s="112" t="n">
        <v>-0.09</v>
      </c>
      <c r="X50" s="112" t="n">
        <v>0.475</v>
      </c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7"/>
      <c r="AP50" s="146"/>
      <c r="AQ50" s="148"/>
      <c r="AR50" s="148"/>
      <c r="AS50" s="149"/>
    </row>
    <row r="51" customFormat="false" ht="12" hidden="false" customHeight="false" outlineLevel="0" collapsed="false">
      <c r="A51" s="112" t="n">
        <v>36</v>
      </c>
      <c r="B51" s="113" t="n">
        <f aca="false">EOMONTH(B50,0)+1</f>
        <v>38139</v>
      </c>
      <c r="C51" s="114" t="n">
        <v>3.227</v>
      </c>
      <c r="D51" s="114" t="n">
        <v>0.04</v>
      </c>
      <c r="E51" s="114" t="n">
        <v>-0.09</v>
      </c>
      <c r="F51" s="114" t="n">
        <v>-0.22</v>
      </c>
      <c r="G51" s="114" t="n">
        <v>-0.41</v>
      </c>
      <c r="H51" s="114" t="n">
        <v>-0.12</v>
      </c>
      <c r="I51" s="114" t="n">
        <v>0.03</v>
      </c>
      <c r="J51" s="114" t="n">
        <v>0.26</v>
      </c>
      <c r="K51" s="114" t="n">
        <v>-0.3</v>
      </c>
      <c r="L51" s="114" t="n">
        <v>0.185</v>
      </c>
      <c r="M51" s="114" t="n">
        <v>0.23</v>
      </c>
      <c r="N51" s="114" t="n">
        <v>0.37</v>
      </c>
      <c r="O51" s="114" t="n">
        <v>-0.0725</v>
      </c>
      <c r="P51" s="114" t="n">
        <v>0.335</v>
      </c>
      <c r="Q51" s="112" t="n">
        <v>0.135</v>
      </c>
      <c r="R51" s="112" t="n">
        <v>-0.43</v>
      </c>
      <c r="S51" s="112" t="n">
        <v>0.02</v>
      </c>
      <c r="T51" s="112" t="n">
        <v>0.0125</v>
      </c>
      <c r="U51" s="112" t="n">
        <v>0.23</v>
      </c>
      <c r="V51" s="112" t="n">
        <v>-0.09</v>
      </c>
      <c r="W51" s="112" t="n">
        <v>-0.09</v>
      </c>
      <c r="X51" s="112" t="n">
        <v>0.475</v>
      </c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7"/>
      <c r="AP51" s="146"/>
      <c r="AQ51" s="148"/>
      <c r="AR51" s="148"/>
      <c r="AS51" s="149"/>
    </row>
    <row r="52" customFormat="false" ht="12" hidden="false" customHeight="false" outlineLevel="0" collapsed="false">
      <c r="A52" s="112" t="n">
        <v>37</v>
      </c>
      <c r="B52" s="113" t="n">
        <f aca="false">EOMONTH(B51,0)+1</f>
        <v>38169</v>
      </c>
      <c r="C52" s="114" t="n">
        <v>3.272</v>
      </c>
      <c r="D52" s="114" t="n">
        <v>0.04</v>
      </c>
      <c r="E52" s="114" t="n">
        <v>-0.09</v>
      </c>
      <c r="F52" s="114" t="n">
        <v>-0.22</v>
      </c>
      <c r="G52" s="114" t="n">
        <v>-0.41</v>
      </c>
      <c r="H52" s="114" t="n">
        <v>-0.12</v>
      </c>
      <c r="I52" s="114" t="n">
        <v>0.0325</v>
      </c>
      <c r="J52" s="114" t="n">
        <v>0.26</v>
      </c>
      <c r="K52" s="114" t="n">
        <v>-0.3</v>
      </c>
      <c r="L52" s="114" t="n">
        <v>0.18</v>
      </c>
      <c r="M52" s="114" t="n">
        <v>0.24</v>
      </c>
      <c r="N52" s="114" t="n">
        <v>0.41</v>
      </c>
      <c r="O52" s="114" t="n">
        <v>-0.0725</v>
      </c>
      <c r="P52" s="114" t="n">
        <v>0.35</v>
      </c>
      <c r="Q52" s="112" t="n">
        <v>0.135</v>
      </c>
      <c r="R52" s="112" t="n">
        <v>-0.43</v>
      </c>
      <c r="S52" s="112" t="n">
        <v>0.02</v>
      </c>
      <c r="T52" s="112" t="n">
        <v>0.0125</v>
      </c>
      <c r="U52" s="112" t="n">
        <v>0.24</v>
      </c>
      <c r="V52" s="112" t="n">
        <v>-0.09</v>
      </c>
      <c r="W52" s="112" t="n">
        <v>-0.09</v>
      </c>
      <c r="X52" s="112" t="n">
        <v>0.475</v>
      </c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7"/>
      <c r="AP52" s="146"/>
      <c r="AQ52" s="148"/>
      <c r="AR52" s="148"/>
      <c r="AS52" s="149"/>
    </row>
    <row r="53" customFormat="false" ht="12" hidden="false" customHeight="false" outlineLevel="0" collapsed="false">
      <c r="A53" s="112" t="n">
        <v>38</v>
      </c>
      <c r="B53" s="113" t="n">
        <f aca="false">EOMONTH(B52,0)+1</f>
        <v>38200</v>
      </c>
      <c r="C53" s="114" t="n">
        <v>3.317</v>
      </c>
      <c r="D53" s="114" t="n">
        <v>0.04</v>
      </c>
      <c r="E53" s="114" t="n">
        <v>-0.09</v>
      </c>
      <c r="F53" s="114" t="n">
        <v>-0.22</v>
      </c>
      <c r="G53" s="114" t="n">
        <v>-0.41</v>
      </c>
      <c r="H53" s="114" t="n">
        <v>-0.12</v>
      </c>
      <c r="I53" s="114" t="n">
        <v>0.035</v>
      </c>
      <c r="J53" s="114" t="n">
        <v>0.26</v>
      </c>
      <c r="K53" s="114" t="n">
        <v>-0.3</v>
      </c>
      <c r="L53" s="114" t="n">
        <v>0.19</v>
      </c>
      <c r="M53" s="114" t="n">
        <v>0.24</v>
      </c>
      <c r="N53" s="114" t="n">
        <v>0.41</v>
      </c>
      <c r="O53" s="114" t="n">
        <v>-0.0725</v>
      </c>
      <c r="P53" s="114" t="n">
        <v>0.35</v>
      </c>
      <c r="Q53" s="112" t="n">
        <v>0.135</v>
      </c>
      <c r="R53" s="112" t="n">
        <v>-0.43</v>
      </c>
      <c r="S53" s="112" t="n">
        <v>0.02</v>
      </c>
      <c r="T53" s="112" t="n">
        <v>0.0125</v>
      </c>
      <c r="U53" s="112" t="n">
        <v>0.24</v>
      </c>
      <c r="V53" s="112" t="n">
        <v>-0.09</v>
      </c>
      <c r="W53" s="112" t="n">
        <v>-0.09</v>
      </c>
      <c r="X53" s="112" t="n">
        <v>0.475</v>
      </c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7"/>
      <c r="AP53" s="146"/>
      <c r="AQ53" s="148"/>
      <c r="AR53" s="148"/>
      <c r="AS53" s="149"/>
    </row>
    <row r="54" customFormat="false" ht="12" hidden="false" customHeight="false" outlineLevel="0" collapsed="false">
      <c r="A54" s="112" t="n">
        <v>39</v>
      </c>
      <c r="B54" s="113" t="n">
        <f aca="false">EOMONTH(B53,0)+1</f>
        <v>38231</v>
      </c>
      <c r="C54" s="114" t="n">
        <v>3.3</v>
      </c>
      <c r="D54" s="114" t="n">
        <v>0.04</v>
      </c>
      <c r="E54" s="114" t="n">
        <v>-0.09</v>
      </c>
      <c r="F54" s="114" t="n">
        <v>-0.22</v>
      </c>
      <c r="G54" s="114" t="n">
        <v>-0.41</v>
      </c>
      <c r="H54" s="114" t="n">
        <v>-0.12</v>
      </c>
      <c r="I54" s="114" t="n">
        <v>0.0275</v>
      </c>
      <c r="J54" s="114" t="n">
        <v>0.26</v>
      </c>
      <c r="K54" s="114" t="n">
        <v>-0.3</v>
      </c>
      <c r="L54" s="114" t="n">
        <v>0.165</v>
      </c>
      <c r="M54" s="114" t="n">
        <v>0.2</v>
      </c>
      <c r="N54" s="114" t="n">
        <v>0.36</v>
      </c>
      <c r="O54" s="114" t="n">
        <v>-0.0725</v>
      </c>
      <c r="P54" s="114" t="n">
        <v>0.315</v>
      </c>
      <c r="Q54" s="112" t="n">
        <v>0.135</v>
      </c>
      <c r="R54" s="112" t="n">
        <v>-0.43</v>
      </c>
      <c r="S54" s="112" t="n">
        <v>0.02</v>
      </c>
      <c r="T54" s="112" t="n">
        <v>0.0075</v>
      </c>
      <c r="U54" s="112" t="n">
        <v>0.2</v>
      </c>
      <c r="V54" s="112" t="n">
        <v>-0.09</v>
      </c>
      <c r="W54" s="112" t="n">
        <v>-0.09</v>
      </c>
      <c r="X54" s="112" t="n">
        <v>0.475</v>
      </c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7"/>
      <c r="AP54" s="146"/>
      <c r="AQ54" s="148"/>
      <c r="AR54" s="148"/>
      <c r="AS54" s="149"/>
    </row>
    <row r="55" customFormat="false" ht="12" hidden="false" customHeight="false" outlineLevel="0" collapsed="false">
      <c r="A55" s="112" t="n">
        <v>40</v>
      </c>
      <c r="B55" s="113" t="n">
        <f aca="false">EOMONTH(B54,0)+1</f>
        <v>38261</v>
      </c>
      <c r="C55" s="114" t="n">
        <v>3.325</v>
      </c>
      <c r="D55" s="114" t="n">
        <v>0.04</v>
      </c>
      <c r="E55" s="114" t="n">
        <v>-0.09</v>
      </c>
      <c r="F55" s="114" t="n">
        <v>-0.22</v>
      </c>
      <c r="G55" s="114" t="n">
        <v>-0.41</v>
      </c>
      <c r="H55" s="114" t="n">
        <v>-0.12</v>
      </c>
      <c r="I55" s="114" t="n">
        <v>0.0175</v>
      </c>
      <c r="J55" s="114" t="n">
        <v>0.26</v>
      </c>
      <c r="K55" s="114" t="n">
        <v>-0.3</v>
      </c>
      <c r="L55" s="114" t="n">
        <v>0.175</v>
      </c>
      <c r="M55" s="114" t="n">
        <v>0.23</v>
      </c>
      <c r="N55" s="114" t="n">
        <v>0.4</v>
      </c>
      <c r="O55" s="114" t="n">
        <v>-0.0725</v>
      </c>
      <c r="P55" s="114" t="n">
        <v>0.36</v>
      </c>
      <c r="Q55" s="112" t="n">
        <v>0.135</v>
      </c>
      <c r="R55" s="112" t="n">
        <v>-0.43</v>
      </c>
      <c r="S55" s="112" t="n">
        <v>0.02</v>
      </c>
      <c r="T55" s="112" t="n">
        <v>0.0075</v>
      </c>
      <c r="U55" s="112" t="n">
        <v>0.23</v>
      </c>
      <c r="V55" s="112" t="n">
        <v>-0.09</v>
      </c>
      <c r="W55" s="112" t="n">
        <v>-0.09</v>
      </c>
      <c r="X55" s="112" t="n">
        <v>0.475</v>
      </c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7"/>
      <c r="AP55" s="146"/>
      <c r="AQ55" s="148"/>
      <c r="AR55" s="148"/>
      <c r="AS55" s="149"/>
    </row>
    <row r="56" customFormat="false" ht="12" hidden="false" customHeight="false" outlineLevel="0" collapsed="false">
      <c r="A56" s="112" t="n">
        <v>41</v>
      </c>
      <c r="B56" s="113" t="n">
        <f aca="false">EOMONTH(B55,0)+1</f>
        <v>38292</v>
      </c>
      <c r="C56" s="114" t="n">
        <v>3.477</v>
      </c>
      <c r="D56" s="114" t="n">
        <v>0.125</v>
      </c>
      <c r="E56" s="114" t="n">
        <v>-0.085</v>
      </c>
      <c r="F56" s="114" t="n">
        <v>-0.135</v>
      </c>
      <c r="G56" s="114" t="n">
        <v>-0.27</v>
      </c>
      <c r="H56" s="114" t="n">
        <v>-0.12</v>
      </c>
      <c r="I56" s="114" t="n">
        <v>-0.025</v>
      </c>
      <c r="J56" s="114" t="n">
        <v>0.25</v>
      </c>
      <c r="K56" s="114" t="n">
        <v>0.248</v>
      </c>
      <c r="L56" s="114" t="n">
        <v>0.215</v>
      </c>
      <c r="M56" s="114" t="n">
        <v>0.25</v>
      </c>
      <c r="N56" s="114" t="n">
        <v>0.695</v>
      </c>
      <c r="O56" s="114" t="n">
        <v>-0.0675</v>
      </c>
      <c r="P56" s="114" t="n">
        <v>0.46</v>
      </c>
      <c r="Q56" s="112" t="n">
        <v>0.19</v>
      </c>
      <c r="R56" s="112" t="n">
        <v>-0.385</v>
      </c>
      <c r="S56" s="112" t="n">
        <v>0.0225</v>
      </c>
      <c r="T56" s="112" t="n">
        <v>0.0035</v>
      </c>
      <c r="U56" s="112" t="n">
        <v>0.25</v>
      </c>
      <c r="V56" s="112" t="n">
        <v>0</v>
      </c>
      <c r="W56" s="112" t="n">
        <v>-0.01</v>
      </c>
      <c r="X56" s="112" t="n">
        <v>0.5</v>
      </c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7"/>
      <c r="AP56" s="146"/>
      <c r="AQ56" s="148"/>
      <c r="AR56" s="148"/>
      <c r="AS56" s="149"/>
    </row>
    <row r="57" customFormat="false" ht="12" hidden="false" customHeight="false" outlineLevel="0" collapsed="false">
      <c r="A57" s="112" t="n">
        <v>42</v>
      </c>
      <c r="B57" s="113" t="n">
        <f aca="false">EOMONTH(B56,0)+1</f>
        <v>38322</v>
      </c>
      <c r="C57" s="114" t="n">
        <v>3.62</v>
      </c>
      <c r="D57" s="114" t="n">
        <v>0.125</v>
      </c>
      <c r="E57" s="114" t="n">
        <v>-0.085</v>
      </c>
      <c r="F57" s="114" t="n">
        <v>-0.135</v>
      </c>
      <c r="G57" s="114" t="n">
        <v>-0.27</v>
      </c>
      <c r="H57" s="114" t="n">
        <v>-0.1225</v>
      </c>
      <c r="I57" s="114" t="n">
        <v>-0.0475</v>
      </c>
      <c r="J57" s="114" t="n">
        <v>0.25</v>
      </c>
      <c r="K57" s="114" t="n">
        <v>0.308</v>
      </c>
      <c r="L57" s="114" t="n">
        <v>0.235</v>
      </c>
      <c r="M57" s="114" t="n">
        <v>0.33</v>
      </c>
      <c r="N57" s="114" t="n">
        <v>0.95</v>
      </c>
      <c r="O57" s="114" t="n">
        <v>-0.0675</v>
      </c>
      <c r="P57" s="114" t="n">
        <v>0.77</v>
      </c>
      <c r="Q57" s="112" t="n">
        <v>0.19</v>
      </c>
      <c r="R57" s="112" t="n">
        <v>-0.385</v>
      </c>
      <c r="S57" s="112" t="n">
        <v>0.0225</v>
      </c>
      <c r="T57" s="112" t="n">
        <v>0.0035</v>
      </c>
      <c r="U57" s="112" t="n">
        <v>0.33</v>
      </c>
      <c r="V57" s="112" t="n">
        <v>0.005</v>
      </c>
      <c r="W57" s="112" t="n">
        <v>-0.005</v>
      </c>
      <c r="X57" s="112" t="n">
        <v>0.57</v>
      </c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7"/>
      <c r="AP57" s="146"/>
      <c r="AQ57" s="148"/>
      <c r="AR57" s="148"/>
      <c r="AS57" s="149"/>
    </row>
    <row r="58" customFormat="false" ht="12" hidden="false" customHeight="false" outlineLevel="0" collapsed="false">
      <c r="A58" s="112" t="n">
        <v>43</v>
      </c>
      <c r="B58" s="113" t="n">
        <f aca="false">EOMONTH(B57,0)+1</f>
        <v>38353</v>
      </c>
      <c r="C58" s="114" t="n">
        <v>3.664</v>
      </c>
      <c r="D58" s="114" t="n">
        <v>0.125</v>
      </c>
      <c r="E58" s="114" t="n">
        <v>-0.08</v>
      </c>
      <c r="F58" s="114" t="n">
        <v>-0.135</v>
      </c>
      <c r="G58" s="114" t="n">
        <v>-0.27</v>
      </c>
      <c r="H58" s="114" t="n">
        <v>-0.125</v>
      </c>
      <c r="I58" s="114" t="n">
        <v>-0.05</v>
      </c>
      <c r="J58" s="114" t="n">
        <v>0.25</v>
      </c>
      <c r="K58" s="114" t="n">
        <v>0.378</v>
      </c>
      <c r="L58" s="114" t="n">
        <v>0.255</v>
      </c>
      <c r="M58" s="114" t="n">
        <v>0.38</v>
      </c>
      <c r="N58" s="114" t="n">
        <v>1.585</v>
      </c>
      <c r="O58" s="114" t="n">
        <v>-0.0625</v>
      </c>
      <c r="P58" s="114" t="n">
        <v>1.04</v>
      </c>
      <c r="Q58" s="112" t="n">
        <v>0.19</v>
      </c>
      <c r="R58" s="112" t="n">
        <v>-0.385</v>
      </c>
      <c r="S58" s="112" t="n">
        <v>0.0225</v>
      </c>
      <c r="T58" s="112" t="n">
        <v>0.0035</v>
      </c>
      <c r="U58" s="112" t="n">
        <v>0.38</v>
      </c>
      <c r="V58" s="112" t="n">
        <v>0.025</v>
      </c>
      <c r="W58" s="112" t="n">
        <v>0.015</v>
      </c>
      <c r="X58" s="112" t="n">
        <v>0.57</v>
      </c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7"/>
      <c r="AP58" s="146"/>
      <c r="AQ58" s="148"/>
      <c r="AR58" s="148"/>
      <c r="AS58" s="149"/>
    </row>
    <row r="59" customFormat="false" ht="12" hidden="false" customHeight="false" outlineLevel="0" collapsed="false">
      <c r="A59" s="112" t="n">
        <v>44</v>
      </c>
      <c r="B59" s="113" t="n">
        <f aca="false">EOMONTH(B58,0)+1</f>
        <v>38384</v>
      </c>
      <c r="C59" s="114" t="n">
        <v>3.584</v>
      </c>
      <c r="D59" s="114" t="n">
        <v>0.125</v>
      </c>
      <c r="E59" s="114" t="n">
        <v>-0.08</v>
      </c>
      <c r="F59" s="114" t="n">
        <v>-0.135</v>
      </c>
      <c r="G59" s="114" t="n">
        <v>-0.27</v>
      </c>
      <c r="H59" s="114" t="n">
        <v>-0.1175</v>
      </c>
      <c r="I59" s="114" t="n">
        <v>-0.0325</v>
      </c>
      <c r="J59" s="114" t="n">
        <v>0.25</v>
      </c>
      <c r="K59" s="114" t="n">
        <v>0.248</v>
      </c>
      <c r="L59" s="114" t="n">
        <v>0.255</v>
      </c>
      <c r="M59" s="114" t="n">
        <v>0.38</v>
      </c>
      <c r="N59" s="114" t="n">
        <v>1.585</v>
      </c>
      <c r="O59" s="114" t="n">
        <v>-0.0625</v>
      </c>
      <c r="P59" s="114" t="n">
        <v>1.04</v>
      </c>
      <c r="Q59" s="112" t="n">
        <v>0.19</v>
      </c>
      <c r="R59" s="112" t="n">
        <v>-0.385</v>
      </c>
      <c r="S59" s="112" t="n">
        <v>0.0225</v>
      </c>
      <c r="T59" s="112" t="n">
        <v>0.0035</v>
      </c>
      <c r="U59" s="112" t="n">
        <v>0.38</v>
      </c>
      <c r="V59" s="112" t="n">
        <v>0.02</v>
      </c>
      <c r="W59" s="112" t="n">
        <v>0.01</v>
      </c>
      <c r="X59" s="112" t="n">
        <v>0.57</v>
      </c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7"/>
      <c r="AP59" s="146"/>
      <c r="AQ59" s="148"/>
      <c r="AR59" s="148"/>
      <c r="AS59" s="149"/>
    </row>
    <row r="60" customFormat="false" ht="12" hidden="false" customHeight="false" outlineLevel="0" collapsed="false">
      <c r="A60" s="112" t="n">
        <v>45</v>
      </c>
      <c r="B60" s="113" t="n">
        <f aca="false">EOMONTH(B59,0)+1</f>
        <v>38412</v>
      </c>
      <c r="C60" s="114" t="n">
        <v>3.454</v>
      </c>
      <c r="D60" s="114" t="n">
        <v>0.125</v>
      </c>
      <c r="E60" s="114" t="n">
        <v>-0.08</v>
      </c>
      <c r="F60" s="114" t="n">
        <v>-0.135</v>
      </c>
      <c r="G60" s="114" t="n">
        <v>-0.27</v>
      </c>
      <c r="H60" s="114" t="n">
        <v>-0.115</v>
      </c>
      <c r="I60" s="114" t="n">
        <v>-0.02</v>
      </c>
      <c r="J60" s="114" t="n">
        <v>0.25</v>
      </c>
      <c r="K60" s="114" t="n">
        <v>0.068</v>
      </c>
      <c r="L60" s="114" t="n">
        <v>0.215</v>
      </c>
      <c r="M60" s="114" t="n">
        <v>0.33</v>
      </c>
      <c r="N60" s="114" t="n">
        <v>0.685</v>
      </c>
      <c r="O60" s="114" t="n">
        <v>-0.0625</v>
      </c>
      <c r="P60" s="114" t="n">
        <v>0.54</v>
      </c>
      <c r="Q60" s="112" t="n">
        <v>0.19</v>
      </c>
      <c r="R60" s="112" t="n">
        <v>-0.385</v>
      </c>
      <c r="S60" s="112" t="n">
        <v>0.0225</v>
      </c>
      <c r="T60" s="112" t="n">
        <v>0.0035</v>
      </c>
      <c r="U60" s="112" t="n">
        <v>0.33</v>
      </c>
      <c r="V60" s="112" t="n">
        <v>0</v>
      </c>
      <c r="W60" s="112" t="n">
        <v>-0.01</v>
      </c>
      <c r="X60" s="112" t="n">
        <v>0.57</v>
      </c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7"/>
      <c r="AP60" s="146"/>
      <c r="AQ60" s="148"/>
      <c r="AR60" s="148"/>
      <c r="AS60" s="149"/>
    </row>
    <row r="61" customFormat="false" ht="12" hidden="false" customHeight="false" outlineLevel="0" collapsed="false">
      <c r="A61" s="112" t="n">
        <v>46</v>
      </c>
      <c r="B61" s="113" t="n">
        <f aca="false">EOMONTH(B60,0)+1</f>
        <v>38443</v>
      </c>
      <c r="C61" s="114" t="n">
        <v>3.269</v>
      </c>
      <c r="D61" s="114" t="n">
        <v>0.04</v>
      </c>
      <c r="E61" s="114" t="n">
        <v>-0.08</v>
      </c>
      <c r="F61" s="114" t="n">
        <v>-0.2</v>
      </c>
      <c r="G61" s="114" t="n">
        <v>-0.4</v>
      </c>
      <c r="H61" s="114" t="n">
        <v>-0.12</v>
      </c>
      <c r="I61" s="114" t="n">
        <v>0.0175</v>
      </c>
      <c r="J61" s="114" t="n">
        <v>0.26</v>
      </c>
      <c r="K61" s="114" t="n">
        <v>-0.25</v>
      </c>
      <c r="L61" s="114" t="n">
        <v>0.175</v>
      </c>
      <c r="M61" s="114" t="n">
        <v>0.305</v>
      </c>
      <c r="N61" s="114" t="n">
        <v>0.38</v>
      </c>
      <c r="O61" s="114" t="n">
        <v>-0.0625</v>
      </c>
      <c r="P61" s="114" t="n">
        <v>0.36</v>
      </c>
      <c r="Q61" s="112" t="n">
        <v>0.135</v>
      </c>
      <c r="R61" s="112" t="n">
        <v>-0.42</v>
      </c>
      <c r="S61" s="112" t="n">
        <v>0.02</v>
      </c>
      <c r="T61" s="112" t="n">
        <v>0.0085</v>
      </c>
      <c r="U61" s="112" t="n">
        <v>0.305</v>
      </c>
      <c r="V61" s="112" t="n">
        <v>-0.09</v>
      </c>
      <c r="W61" s="112" t="n">
        <v>-0.09</v>
      </c>
      <c r="X61" s="112" t="n">
        <v>0.475</v>
      </c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7"/>
      <c r="AP61" s="146"/>
      <c r="AQ61" s="148"/>
      <c r="AR61" s="148"/>
      <c r="AS61" s="149"/>
    </row>
    <row r="62" customFormat="false" ht="12" hidden="false" customHeight="false" outlineLevel="0" collapsed="false">
      <c r="A62" s="112" t="n">
        <v>47</v>
      </c>
      <c r="B62" s="113" t="n">
        <f aca="false">EOMONTH(B61,0)+1</f>
        <v>38473</v>
      </c>
      <c r="C62" s="114" t="n">
        <v>3.267</v>
      </c>
      <c r="D62" s="114" t="n">
        <v>0.04</v>
      </c>
      <c r="E62" s="114" t="n">
        <v>-0.08</v>
      </c>
      <c r="F62" s="114" t="n">
        <v>-0.2</v>
      </c>
      <c r="G62" s="114" t="n">
        <v>-0.4</v>
      </c>
      <c r="H62" s="114" t="n">
        <v>-0.12</v>
      </c>
      <c r="I62" s="114" t="n">
        <v>0.0175</v>
      </c>
      <c r="J62" s="114" t="n">
        <v>0.26</v>
      </c>
      <c r="K62" s="114" t="n">
        <v>-0.25</v>
      </c>
      <c r="L62" s="114" t="n">
        <v>0.165</v>
      </c>
      <c r="M62" s="114" t="n">
        <v>0.2</v>
      </c>
      <c r="N62" s="114" t="n">
        <v>0.33</v>
      </c>
      <c r="O62" s="114" t="n">
        <v>-0.0625</v>
      </c>
      <c r="P62" s="114" t="n">
        <v>0.325</v>
      </c>
      <c r="Q62" s="112" t="n">
        <v>0.135</v>
      </c>
      <c r="R62" s="112" t="n">
        <v>-0.42</v>
      </c>
      <c r="S62" s="112" t="n">
        <v>0.02</v>
      </c>
      <c r="T62" s="112" t="n">
        <v>0.0085</v>
      </c>
      <c r="U62" s="112" t="n">
        <v>0.2</v>
      </c>
      <c r="V62" s="112" t="n">
        <v>-0.09</v>
      </c>
      <c r="W62" s="112" t="n">
        <v>-0.09</v>
      </c>
      <c r="X62" s="112" t="n">
        <v>0.475</v>
      </c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7"/>
      <c r="AP62" s="146"/>
      <c r="AQ62" s="148"/>
      <c r="AR62" s="148"/>
      <c r="AS62" s="149"/>
    </row>
    <row r="63" customFormat="false" ht="12" hidden="false" customHeight="false" outlineLevel="0" collapsed="false">
      <c r="A63" s="112" t="n">
        <v>48</v>
      </c>
      <c r="B63" s="113" t="n">
        <f aca="false">EOMONTH(B62,0)+1</f>
        <v>38504</v>
      </c>
      <c r="C63" s="114" t="n">
        <v>3.312</v>
      </c>
      <c r="D63" s="114" t="n">
        <v>0.04</v>
      </c>
      <c r="E63" s="114" t="n">
        <v>-0.08</v>
      </c>
      <c r="F63" s="114" t="n">
        <v>-0.2</v>
      </c>
      <c r="G63" s="114" t="n">
        <v>-0.4</v>
      </c>
      <c r="H63" s="114" t="n">
        <v>-0.12</v>
      </c>
      <c r="I63" s="114" t="n">
        <v>0.0225</v>
      </c>
      <c r="J63" s="114" t="n">
        <v>0.26</v>
      </c>
      <c r="K63" s="114" t="n">
        <v>-0.25</v>
      </c>
      <c r="L63" s="114" t="n">
        <v>0.185</v>
      </c>
      <c r="M63" s="114" t="n">
        <v>0.23</v>
      </c>
      <c r="N63" s="114" t="n">
        <v>0.37</v>
      </c>
      <c r="O63" s="114" t="n">
        <v>-0.0625</v>
      </c>
      <c r="P63" s="114" t="n">
        <v>0.335</v>
      </c>
      <c r="Q63" s="112" t="n">
        <v>0.135</v>
      </c>
      <c r="R63" s="112" t="n">
        <v>-0.42</v>
      </c>
      <c r="S63" s="112" t="n">
        <v>0.02</v>
      </c>
      <c r="T63" s="112" t="n">
        <v>0.0135</v>
      </c>
      <c r="U63" s="112" t="n">
        <v>0.23</v>
      </c>
      <c r="V63" s="112" t="n">
        <v>-0.09</v>
      </c>
      <c r="W63" s="112" t="n">
        <v>-0.09</v>
      </c>
      <c r="X63" s="112" t="n">
        <v>0.475</v>
      </c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7"/>
      <c r="AP63" s="146"/>
      <c r="AQ63" s="148"/>
      <c r="AR63" s="148"/>
      <c r="AS63" s="149"/>
    </row>
    <row r="64" customFormat="false" ht="12" hidden="false" customHeight="false" outlineLevel="0" collapsed="false">
      <c r="A64" s="112" t="n">
        <v>49</v>
      </c>
      <c r="B64" s="113" t="n">
        <f aca="false">EOMONTH(B63,0)+1</f>
        <v>38534</v>
      </c>
      <c r="C64" s="114" t="n">
        <v>3.357</v>
      </c>
      <c r="D64" s="114" t="n">
        <v>0.04</v>
      </c>
      <c r="E64" s="114" t="n">
        <v>-0.08</v>
      </c>
      <c r="F64" s="114" t="n">
        <v>-0.2</v>
      </c>
      <c r="G64" s="114" t="n">
        <v>-0.4</v>
      </c>
      <c r="H64" s="114" t="n">
        <v>-0.12</v>
      </c>
      <c r="I64" s="114" t="n">
        <v>0.025</v>
      </c>
      <c r="J64" s="114" t="n">
        <v>0.26</v>
      </c>
      <c r="K64" s="114" t="n">
        <v>-0.25</v>
      </c>
      <c r="L64" s="114" t="n">
        <v>0.18</v>
      </c>
      <c r="M64" s="114" t="n">
        <v>0.24</v>
      </c>
      <c r="N64" s="114" t="n">
        <v>0.41</v>
      </c>
      <c r="O64" s="114" t="n">
        <v>-0.0625</v>
      </c>
      <c r="P64" s="114" t="n">
        <v>0.35</v>
      </c>
      <c r="Q64" s="112" t="n">
        <v>0.135</v>
      </c>
      <c r="R64" s="112" t="n">
        <v>-0.42</v>
      </c>
      <c r="S64" s="112" t="n">
        <v>0.02</v>
      </c>
      <c r="T64" s="112" t="n">
        <v>0.0135</v>
      </c>
      <c r="U64" s="112" t="n">
        <v>0.24</v>
      </c>
      <c r="V64" s="112" t="n">
        <v>-0.09</v>
      </c>
      <c r="W64" s="112" t="n">
        <v>-0.09</v>
      </c>
      <c r="X64" s="112" t="n">
        <v>0.475</v>
      </c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7"/>
      <c r="AP64" s="146"/>
      <c r="AQ64" s="148"/>
      <c r="AR64" s="148"/>
      <c r="AS64" s="149"/>
    </row>
    <row r="65" customFormat="false" ht="12" hidden="false" customHeight="false" outlineLevel="0" collapsed="false">
      <c r="A65" s="112" t="n">
        <v>50</v>
      </c>
      <c r="B65" s="113" t="n">
        <f aca="false">EOMONTH(B64,0)+1</f>
        <v>38565</v>
      </c>
      <c r="C65" s="114" t="n">
        <v>3.402</v>
      </c>
      <c r="D65" s="114" t="n">
        <v>0.04</v>
      </c>
      <c r="E65" s="114" t="n">
        <v>-0.08</v>
      </c>
      <c r="F65" s="114" t="n">
        <v>-0.2</v>
      </c>
      <c r="G65" s="114" t="n">
        <v>-0.4</v>
      </c>
      <c r="H65" s="114" t="n">
        <v>-0.12</v>
      </c>
      <c r="I65" s="114" t="n">
        <v>0.0275</v>
      </c>
      <c r="J65" s="114" t="n">
        <v>0.26</v>
      </c>
      <c r="K65" s="114" t="n">
        <v>-0.25</v>
      </c>
      <c r="L65" s="114" t="n">
        <v>0.19</v>
      </c>
      <c r="M65" s="114" t="n">
        <v>0.24</v>
      </c>
      <c r="N65" s="114" t="n">
        <v>0.41</v>
      </c>
      <c r="O65" s="114" t="n">
        <v>-0.0625</v>
      </c>
      <c r="P65" s="114" t="n">
        <v>0.35</v>
      </c>
      <c r="Q65" s="112" t="n">
        <v>0.135</v>
      </c>
      <c r="R65" s="112" t="n">
        <v>-0.42</v>
      </c>
      <c r="S65" s="112" t="n">
        <v>0.02</v>
      </c>
      <c r="T65" s="112" t="n">
        <v>0.0135</v>
      </c>
      <c r="U65" s="112" t="n">
        <v>0.24</v>
      </c>
      <c r="V65" s="112" t="n">
        <v>-0.09</v>
      </c>
      <c r="W65" s="112" t="n">
        <v>-0.09</v>
      </c>
      <c r="X65" s="112" t="n">
        <v>0.475</v>
      </c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7"/>
      <c r="AP65" s="146"/>
      <c r="AQ65" s="148"/>
      <c r="AR65" s="148"/>
      <c r="AS65" s="149"/>
    </row>
    <row r="66" customFormat="false" ht="12" hidden="false" customHeight="false" outlineLevel="0" collapsed="false">
      <c r="A66" s="112" t="n">
        <v>51</v>
      </c>
      <c r="B66" s="113" t="n">
        <f aca="false">EOMONTH(B65,0)+1</f>
        <v>38596</v>
      </c>
      <c r="C66" s="114" t="n">
        <v>3.385</v>
      </c>
      <c r="D66" s="114" t="n">
        <v>0.04</v>
      </c>
      <c r="E66" s="114" t="n">
        <v>-0.08</v>
      </c>
      <c r="F66" s="114" t="n">
        <v>-0.2</v>
      </c>
      <c r="G66" s="114" t="n">
        <v>-0.4</v>
      </c>
      <c r="H66" s="114" t="n">
        <v>-0.12</v>
      </c>
      <c r="I66" s="114" t="n">
        <v>0.02</v>
      </c>
      <c r="J66" s="114" t="n">
        <v>0.26</v>
      </c>
      <c r="K66" s="114" t="n">
        <v>-0.25</v>
      </c>
      <c r="L66" s="114" t="n">
        <v>0.165</v>
      </c>
      <c r="M66" s="114" t="n">
        <v>0.2</v>
      </c>
      <c r="N66" s="114" t="n">
        <v>0.36</v>
      </c>
      <c r="O66" s="114" t="n">
        <v>-0.0625</v>
      </c>
      <c r="P66" s="114" t="n">
        <v>0.315</v>
      </c>
      <c r="Q66" s="112" t="n">
        <v>0.135</v>
      </c>
      <c r="R66" s="112" t="n">
        <v>-0.42</v>
      </c>
      <c r="S66" s="112" t="n">
        <v>0.02</v>
      </c>
      <c r="T66" s="112" t="n">
        <v>0.0085</v>
      </c>
      <c r="U66" s="112" t="n">
        <v>0.2</v>
      </c>
      <c r="V66" s="112" t="n">
        <v>-0.09</v>
      </c>
      <c r="W66" s="112" t="n">
        <v>-0.09</v>
      </c>
      <c r="X66" s="112" t="n">
        <v>0.475</v>
      </c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7"/>
      <c r="AP66" s="146"/>
      <c r="AQ66" s="148"/>
      <c r="AR66" s="148"/>
      <c r="AS66" s="149"/>
    </row>
    <row r="67" customFormat="false" ht="12" hidden="false" customHeight="false" outlineLevel="0" collapsed="false">
      <c r="A67" s="112" t="n">
        <v>52</v>
      </c>
      <c r="B67" s="113" t="n">
        <f aca="false">EOMONTH(B66,0)+1</f>
        <v>38626</v>
      </c>
      <c r="C67" s="114" t="n">
        <v>3.41</v>
      </c>
      <c r="D67" s="114" t="n">
        <v>0.04</v>
      </c>
      <c r="E67" s="114" t="n">
        <v>-0.08</v>
      </c>
      <c r="F67" s="114" t="n">
        <v>-0.2</v>
      </c>
      <c r="G67" s="114" t="n">
        <v>-0.4</v>
      </c>
      <c r="H67" s="114" t="n">
        <v>-0.12</v>
      </c>
      <c r="I67" s="114" t="n">
        <v>0.01</v>
      </c>
      <c r="J67" s="114" t="n">
        <v>0.26</v>
      </c>
      <c r="K67" s="114" t="n">
        <v>-0.25</v>
      </c>
      <c r="L67" s="114" t="n">
        <v>0.175</v>
      </c>
      <c r="M67" s="114" t="n">
        <v>0.23</v>
      </c>
      <c r="N67" s="114" t="n">
        <v>0.4</v>
      </c>
      <c r="O67" s="114" t="n">
        <v>-0.0625</v>
      </c>
      <c r="P67" s="114" t="n">
        <v>0.36</v>
      </c>
      <c r="Q67" s="112" t="n">
        <v>0.135</v>
      </c>
      <c r="R67" s="112" t="n">
        <v>-0.42</v>
      </c>
      <c r="S67" s="112" t="n">
        <v>0.02</v>
      </c>
      <c r="T67" s="112" t="n">
        <v>0.0085</v>
      </c>
      <c r="U67" s="112" t="n">
        <v>0.23</v>
      </c>
      <c r="V67" s="112" t="n">
        <v>-0.09</v>
      </c>
      <c r="W67" s="112" t="n">
        <v>-0.09</v>
      </c>
      <c r="X67" s="112" t="n">
        <v>0.475</v>
      </c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7"/>
      <c r="AP67" s="146"/>
      <c r="AQ67" s="148"/>
      <c r="AR67" s="148"/>
      <c r="AS67" s="149"/>
    </row>
    <row r="68" customFormat="false" ht="12" hidden="false" customHeight="false" outlineLevel="0" collapsed="false">
      <c r="A68" s="112" t="n">
        <v>53</v>
      </c>
      <c r="B68" s="113" t="n">
        <f aca="false">EOMONTH(B67,0)+1</f>
        <v>38657</v>
      </c>
      <c r="C68" s="114" t="n">
        <v>3.562</v>
      </c>
      <c r="D68" s="114" t="n">
        <v>0.125</v>
      </c>
      <c r="E68" s="114" t="n">
        <v>-0.08</v>
      </c>
      <c r="F68" s="114" t="n">
        <v>-0.13</v>
      </c>
      <c r="G68" s="114" t="n">
        <v>-0.26</v>
      </c>
      <c r="H68" s="114" t="n">
        <v>-0.12</v>
      </c>
      <c r="I68" s="114" t="n">
        <v>-0.0225</v>
      </c>
      <c r="J68" s="114" t="n">
        <v>0.25</v>
      </c>
      <c r="K68" s="114" t="n">
        <v>0.248</v>
      </c>
      <c r="L68" s="114" t="n">
        <v>0.215</v>
      </c>
      <c r="M68" s="114" t="n">
        <v>0.25</v>
      </c>
      <c r="N68" s="114" t="n">
        <v>0.7</v>
      </c>
      <c r="O68" s="114" t="n">
        <v>-0.0625</v>
      </c>
      <c r="P68" s="114" t="n">
        <v>0.46</v>
      </c>
      <c r="Q68" s="112" t="n">
        <v>0.19</v>
      </c>
      <c r="R68" s="112" t="n">
        <v>-0.385</v>
      </c>
      <c r="S68" s="112" t="n">
        <v>0.0235</v>
      </c>
      <c r="T68" s="112" t="n">
        <v>0.0035</v>
      </c>
      <c r="U68" s="112" t="n">
        <v>0.25</v>
      </c>
      <c r="V68" s="112" t="n">
        <v>0</v>
      </c>
      <c r="W68" s="112" t="n">
        <v>-0.01</v>
      </c>
      <c r="X68" s="112" t="n">
        <v>0.5</v>
      </c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7"/>
      <c r="AP68" s="146"/>
      <c r="AQ68" s="148"/>
      <c r="AR68" s="148"/>
      <c r="AS68" s="149"/>
    </row>
    <row r="69" customFormat="false" ht="12" hidden="false" customHeight="false" outlineLevel="0" collapsed="false">
      <c r="A69" s="112" t="n">
        <v>54</v>
      </c>
      <c r="B69" s="113" t="n">
        <f aca="false">EOMONTH(B68,0)+1</f>
        <v>38687</v>
      </c>
      <c r="C69" s="114" t="n">
        <v>3.705</v>
      </c>
      <c r="D69" s="114" t="n">
        <v>0.125</v>
      </c>
      <c r="E69" s="114" t="n">
        <v>-0.08</v>
      </c>
      <c r="F69" s="114" t="n">
        <v>-0.13</v>
      </c>
      <c r="G69" s="114" t="n">
        <v>-0.26</v>
      </c>
      <c r="H69" s="114" t="n">
        <v>-0.1225</v>
      </c>
      <c r="I69" s="114" t="n">
        <v>-0.045</v>
      </c>
      <c r="J69" s="114" t="n">
        <v>0.25</v>
      </c>
      <c r="K69" s="114" t="n">
        <v>0.308</v>
      </c>
      <c r="L69" s="114" t="n">
        <v>0.235</v>
      </c>
      <c r="M69" s="114" t="n">
        <v>0.33</v>
      </c>
      <c r="N69" s="114" t="n">
        <v>0.98</v>
      </c>
      <c r="O69" s="114" t="n">
        <v>-0.0625</v>
      </c>
      <c r="P69" s="114" t="n">
        <v>0.77</v>
      </c>
      <c r="Q69" s="112" t="n">
        <v>0.19</v>
      </c>
      <c r="R69" s="112" t="n">
        <v>-0.385</v>
      </c>
      <c r="S69" s="112" t="n">
        <v>0.0235</v>
      </c>
      <c r="T69" s="112" t="n">
        <v>0.0035</v>
      </c>
      <c r="U69" s="112" t="n">
        <v>0.33</v>
      </c>
      <c r="V69" s="112" t="n">
        <v>0.005</v>
      </c>
      <c r="W69" s="112" t="n">
        <v>-0.005</v>
      </c>
      <c r="X69" s="112" t="n">
        <v>0.57</v>
      </c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7"/>
      <c r="AP69" s="146"/>
      <c r="AQ69" s="148"/>
      <c r="AR69" s="148"/>
      <c r="AS69" s="149"/>
    </row>
    <row r="70" customFormat="false" ht="12" hidden="false" customHeight="false" outlineLevel="0" collapsed="false">
      <c r="A70" s="112" t="n">
        <v>55</v>
      </c>
      <c r="B70" s="113" t="n">
        <f aca="false">EOMONTH(B69,0)+1</f>
        <v>38718</v>
      </c>
      <c r="C70" s="114" t="n">
        <v>3.749</v>
      </c>
      <c r="D70" s="114" t="n">
        <v>0.125</v>
      </c>
      <c r="E70" s="114" t="n">
        <v>-0.075</v>
      </c>
      <c r="F70" s="114" t="n">
        <v>-0.13</v>
      </c>
      <c r="G70" s="114" t="n">
        <v>-0.26</v>
      </c>
      <c r="H70" s="114" t="n">
        <v>-0.125</v>
      </c>
      <c r="I70" s="114" t="n">
        <v>-0.0475</v>
      </c>
      <c r="J70" s="114" t="n">
        <v>0.25</v>
      </c>
      <c r="K70" s="114" t="n">
        <v>0.378</v>
      </c>
      <c r="L70" s="114" t="n">
        <v>0.255</v>
      </c>
      <c r="M70" s="114" t="n">
        <v>0.38</v>
      </c>
      <c r="N70" s="114" t="n">
        <v>1.6</v>
      </c>
      <c r="O70" s="114" t="n">
        <v>-0.065</v>
      </c>
      <c r="P70" s="114" t="n">
        <v>1.04</v>
      </c>
      <c r="Q70" s="112" t="n">
        <v>0.19</v>
      </c>
      <c r="R70" s="112" t="n">
        <v>-0.385</v>
      </c>
      <c r="S70" s="112" t="n">
        <v>0.0235</v>
      </c>
      <c r="T70" s="112" t="n">
        <v>0.0035</v>
      </c>
      <c r="U70" s="112" t="n">
        <v>0.38</v>
      </c>
      <c r="V70" s="112" t="n">
        <v>0.025</v>
      </c>
      <c r="W70" s="112" t="n">
        <v>0.015</v>
      </c>
      <c r="X70" s="112" t="n">
        <v>0.57</v>
      </c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7"/>
      <c r="AP70" s="146"/>
      <c r="AQ70" s="148"/>
      <c r="AR70" s="148"/>
      <c r="AS70" s="149"/>
    </row>
    <row r="71" customFormat="false" ht="12" hidden="false" customHeight="false" outlineLevel="0" collapsed="false">
      <c r="A71" s="112" t="n">
        <v>56</v>
      </c>
      <c r="B71" s="113" t="n">
        <f aca="false">EOMONTH(B70,0)+1</f>
        <v>38749</v>
      </c>
      <c r="C71" s="114" t="n">
        <v>3.669</v>
      </c>
      <c r="D71" s="114" t="n">
        <v>0.125</v>
      </c>
      <c r="E71" s="114" t="n">
        <v>-0.075</v>
      </c>
      <c r="F71" s="114" t="n">
        <v>-0.13</v>
      </c>
      <c r="G71" s="114" t="n">
        <v>-0.26</v>
      </c>
      <c r="H71" s="114" t="n">
        <v>-0.1175</v>
      </c>
      <c r="I71" s="114" t="n">
        <v>-0.03</v>
      </c>
      <c r="J71" s="114" t="n">
        <v>0.25</v>
      </c>
      <c r="K71" s="114" t="n">
        <v>0.248</v>
      </c>
      <c r="L71" s="114" t="n">
        <v>0.255</v>
      </c>
      <c r="M71" s="114" t="n">
        <v>0.38</v>
      </c>
      <c r="N71" s="114" t="n">
        <v>1.6</v>
      </c>
      <c r="O71" s="114" t="n">
        <v>-0.065</v>
      </c>
      <c r="P71" s="114" t="n">
        <v>1.04</v>
      </c>
      <c r="Q71" s="112" t="n">
        <v>0.19</v>
      </c>
      <c r="R71" s="112" t="n">
        <v>-0.385</v>
      </c>
      <c r="S71" s="112" t="n">
        <v>0.0235</v>
      </c>
      <c r="T71" s="112" t="n">
        <v>0.0035</v>
      </c>
      <c r="U71" s="112" t="n">
        <v>0.38</v>
      </c>
      <c r="V71" s="112" t="n">
        <v>0.02</v>
      </c>
      <c r="W71" s="112" t="n">
        <v>0.01</v>
      </c>
      <c r="X71" s="112" t="n">
        <v>0.57</v>
      </c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7"/>
      <c r="AP71" s="146"/>
      <c r="AQ71" s="148"/>
      <c r="AR71" s="148"/>
      <c r="AS71" s="149"/>
    </row>
    <row r="72" customFormat="false" ht="12" hidden="false" customHeight="false" outlineLevel="0" collapsed="false">
      <c r="A72" s="112" t="n">
        <v>57</v>
      </c>
      <c r="B72" s="113" t="n">
        <f aca="false">EOMONTH(B71,0)+1</f>
        <v>38777</v>
      </c>
      <c r="C72" s="114" t="n">
        <v>3.539</v>
      </c>
      <c r="D72" s="114" t="n">
        <v>0.125</v>
      </c>
      <c r="E72" s="114" t="n">
        <v>-0.075</v>
      </c>
      <c r="F72" s="114" t="n">
        <v>-0.13</v>
      </c>
      <c r="G72" s="114" t="n">
        <v>-0.26</v>
      </c>
      <c r="H72" s="114" t="n">
        <v>-0.115</v>
      </c>
      <c r="I72" s="114" t="n">
        <v>-0.0175</v>
      </c>
      <c r="J72" s="114" t="n">
        <v>0.25</v>
      </c>
      <c r="K72" s="114" t="n">
        <v>0.068</v>
      </c>
      <c r="L72" s="114" t="n">
        <v>0.215</v>
      </c>
      <c r="M72" s="114" t="n">
        <v>0.33</v>
      </c>
      <c r="N72" s="114" t="n">
        <v>0.69</v>
      </c>
      <c r="O72" s="114" t="n">
        <v>-0.065</v>
      </c>
      <c r="P72" s="114" t="n">
        <v>0.54</v>
      </c>
      <c r="Q72" s="112" t="n">
        <v>0.19</v>
      </c>
      <c r="R72" s="112" t="n">
        <v>-0.385</v>
      </c>
      <c r="S72" s="112" t="n">
        <v>0.0235</v>
      </c>
      <c r="T72" s="112" t="n">
        <v>0.0085</v>
      </c>
      <c r="U72" s="112" t="n">
        <v>0.33</v>
      </c>
      <c r="V72" s="112" t="n">
        <v>0</v>
      </c>
      <c r="W72" s="112" t="n">
        <v>-0.01</v>
      </c>
      <c r="X72" s="112" t="n">
        <v>0.57</v>
      </c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7"/>
      <c r="AP72" s="146"/>
      <c r="AQ72" s="148"/>
      <c r="AR72" s="148"/>
      <c r="AS72" s="149"/>
    </row>
    <row r="73" customFormat="false" ht="12" hidden="false" customHeight="false" outlineLevel="0" collapsed="false">
      <c r="A73" s="112" t="n">
        <v>58</v>
      </c>
      <c r="B73" s="113" t="n">
        <f aca="false">EOMONTH(B72,0)+1</f>
        <v>38808</v>
      </c>
      <c r="C73" s="114" t="n">
        <v>3.354</v>
      </c>
      <c r="D73" s="114" t="n">
        <v>0.04</v>
      </c>
      <c r="E73" s="114" t="n">
        <v>-0.075</v>
      </c>
      <c r="F73" s="114" t="n">
        <v>-0.195</v>
      </c>
      <c r="G73" s="114" t="n">
        <v>-0.39</v>
      </c>
      <c r="H73" s="114" t="n">
        <v>-0.12</v>
      </c>
      <c r="I73" s="114" t="n">
        <v>0.02</v>
      </c>
      <c r="J73" s="114" t="n">
        <v>0.26</v>
      </c>
      <c r="K73" s="114" t="n">
        <v>-0.25</v>
      </c>
      <c r="L73" s="114" t="n">
        <v>0.175</v>
      </c>
      <c r="M73" s="114" t="n">
        <v>0.305</v>
      </c>
      <c r="N73" s="114" t="n">
        <v>0.38</v>
      </c>
      <c r="O73" s="114" t="n">
        <v>-0.065</v>
      </c>
      <c r="P73" s="114" t="n">
        <v>0.36</v>
      </c>
      <c r="Q73" s="112" t="n">
        <v>0.135</v>
      </c>
      <c r="R73" s="112" t="n">
        <v>-0.42</v>
      </c>
      <c r="S73" s="112" t="n">
        <v>0.0205</v>
      </c>
      <c r="T73" s="112" t="n">
        <v>0.0085</v>
      </c>
      <c r="U73" s="112" t="n">
        <v>0.305</v>
      </c>
      <c r="V73" s="112" t="n">
        <v>-0.09</v>
      </c>
      <c r="W73" s="112" t="n">
        <v>-0.09</v>
      </c>
      <c r="X73" s="112" t="n">
        <v>0.475</v>
      </c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7"/>
      <c r="AP73" s="146"/>
      <c r="AQ73" s="148"/>
      <c r="AR73" s="148"/>
      <c r="AS73" s="149"/>
    </row>
    <row r="74" customFormat="false" ht="12" hidden="false" customHeight="false" outlineLevel="0" collapsed="false">
      <c r="A74" s="112" t="n">
        <v>59</v>
      </c>
      <c r="B74" s="113" t="n">
        <f aca="false">EOMONTH(B73,0)+1</f>
        <v>38838</v>
      </c>
      <c r="C74" s="114" t="n">
        <v>3.352</v>
      </c>
      <c r="D74" s="114" t="n">
        <v>0.04</v>
      </c>
      <c r="E74" s="114" t="n">
        <v>-0.075</v>
      </c>
      <c r="F74" s="114" t="n">
        <v>-0.195</v>
      </c>
      <c r="G74" s="114" t="n">
        <v>-0.39</v>
      </c>
      <c r="H74" s="114" t="n">
        <v>-0.12</v>
      </c>
      <c r="I74" s="114" t="n">
        <v>0.02</v>
      </c>
      <c r="J74" s="114" t="n">
        <v>0.26</v>
      </c>
      <c r="K74" s="114" t="n">
        <v>-0.25</v>
      </c>
      <c r="L74" s="114" t="n">
        <v>0.165</v>
      </c>
      <c r="M74" s="114" t="n">
        <v>0.2</v>
      </c>
      <c r="N74" s="114" t="n">
        <v>0.33</v>
      </c>
      <c r="O74" s="114" t="n">
        <v>-0.065</v>
      </c>
      <c r="P74" s="114" t="n">
        <v>0.325</v>
      </c>
      <c r="Q74" s="112" t="n">
        <v>0.135</v>
      </c>
      <c r="R74" s="112" t="n">
        <v>-0.42</v>
      </c>
      <c r="S74" s="112" t="n">
        <v>0.0205</v>
      </c>
      <c r="T74" s="112" t="n">
        <v>0.0135</v>
      </c>
      <c r="U74" s="112" t="n">
        <v>0.2</v>
      </c>
      <c r="V74" s="112" t="n">
        <v>-0.09</v>
      </c>
      <c r="W74" s="112" t="n">
        <v>-0.09</v>
      </c>
      <c r="X74" s="112" t="n">
        <v>0.475</v>
      </c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7"/>
      <c r="AP74" s="146"/>
      <c r="AQ74" s="148"/>
      <c r="AR74" s="148"/>
      <c r="AS74" s="149"/>
    </row>
    <row r="75" customFormat="false" ht="12" hidden="false" customHeight="false" outlineLevel="0" collapsed="false">
      <c r="A75" s="112" t="n">
        <v>60</v>
      </c>
      <c r="B75" s="113" t="n">
        <f aca="false">EOMONTH(B74,0)+1</f>
        <v>38869</v>
      </c>
      <c r="C75" s="114" t="n">
        <v>3.397</v>
      </c>
      <c r="D75" s="114" t="n">
        <v>0.04</v>
      </c>
      <c r="E75" s="114" t="n">
        <v>-0.075</v>
      </c>
      <c r="F75" s="114" t="n">
        <v>-0.195</v>
      </c>
      <c r="G75" s="114" t="n">
        <v>-0.39</v>
      </c>
      <c r="H75" s="114" t="n">
        <v>-0.12</v>
      </c>
      <c r="I75" s="114" t="n">
        <v>0.025</v>
      </c>
      <c r="J75" s="114" t="n">
        <v>0.26</v>
      </c>
      <c r="K75" s="114" t="n">
        <v>-0.25</v>
      </c>
      <c r="L75" s="114" t="n">
        <v>0.185</v>
      </c>
      <c r="M75" s="114" t="n">
        <v>0.23</v>
      </c>
      <c r="N75" s="114" t="n">
        <v>0.37</v>
      </c>
      <c r="O75" s="114" t="n">
        <v>-0.065</v>
      </c>
      <c r="P75" s="114" t="n">
        <v>0.335</v>
      </c>
      <c r="Q75" s="112" t="n">
        <v>0.135</v>
      </c>
      <c r="R75" s="112" t="n">
        <v>-0.42</v>
      </c>
      <c r="S75" s="112" t="n">
        <v>0.0205</v>
      </c>
      <c r="T75" s="112" t="n">
        <v>0.0135</v>
      </c>
      <c r="U75" s="112" t="n">
        <v>0.23</v>
      </c>
      <c r="V75" s="112" t="n">
        <v>-0.09</v>
      </c>
      <c r="W75" s="112" t="n">
        <v>-0.09</v>
      </c>
      <c r="X75" s="112" t="n">
        <v>0.475</v>
      </c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7"/>
      <c r="AP75" s="146"/>
      <c r="AQ75" s="148"/>
      <c r="AR75" s="148"/>
      <c r="AS75" s="149"/>
    </row>
    <row r="76" customFormat="false" ht="12" hidden="false" customHeight="false" outlineLevel="0" collapsed="false">
      <c r="A76" s="112" t="n">
        <v>61</v>
      </c>
      <c r="B76" s="113" t="n">
        <f aca="false">EOMONTH(B75,0)+1</f>
        <v>38899</v>
      </c>
      <c r="C76" s="114" t="n">
        <v>3.442</v>
      </c>
      <c r="D76" s="114" t="n">
        <v>0.04</v>
      </c>
      <c r="E76" s="114" t="n">
        <v>-0.075</v>
      </c>
      <c r="F76" s="114" t="n">
        <v>-0.195</v>
      </c>
      <c r="G76" s="114" t="n">
        <v>-0.39</v>
      </c>
      <c r="H76" s="114" t="n">
        <v>-0.12</v>
      </c>
      <c r="I76" s="114" t="n">
        <v>0.0275</v>
      </c>
      <c r="J76" s="114" t="n">
        <v>0.26</v>
      </c>
      <c r="K76" s="114" t="n">
        <v>-0.25</v>
      </c>
      <c r="L76" s="114" t="n">
        <v>0.18</v>
      </c>
      <c r="M76" s="114" t="n">
        <v>0.24</v>
      </c>
      <c r="N76" s="114" t="n">
        <v>0.41</v>
      </c>
      <c r="O76" s="114" t="n">
        <v>-0.065</v>
      </c>
      <c r="P76" s="114" t="n">
        <v>0.35</v>
      </c>
      <c r="Q76" s="112" t="n">
        <v>0.135</v>
      </c>
      <c r="R76" s="112" t="n">
        <v>-0.42</v>
      </c>
      <c r="S76" s="112" t="n">
        <v>0.0205</v>
      </c>
      <c r="T76" s="112" t="n">
        <v>0.0135</v>
      </c>
      <c r="U76" s="112" t="n">
        <v>0.24</v>
      </c>
      <c r="V76" s="112" t="n">
        <v>-0.09</v>
      </c>
      <c r="W76" s="112" t="n">
        <v>-0.09</v>
      </c>
      <c r="X76" s="112" t="n">
        <v>0.475</v>
      </c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7"/>
      <c r="AP76" s="146"/>
      <c r="AQ76" s="148"/>
      <c r="AR76" s="148"/>
      <c r="AS76" s="149"/>
    </row>
    <row r="77" customFormat="false" ht="12" hidden="false" customHeight="false" outlineLevel="0" collapsed="false">
      <c r="A77" s="112" t="n">
        <v>62</v>
      </c>
      <c r="B77" s="113" t="n">
        <f aca="false">EOMONTH(B76,0)+1</f>
        <v>38930</v>
      </c>
      <c r="C77" s="114" t="n">
        <v>3.487</v>
      </c>
      <c r="D77" s="114" t="n">
        <v>0.04</v>
      </c>
      <c r="E77" s="114" t="n">
        <v>-0.075</v>
      </c>
      <c r="F77" s="114" t="n">
        <v>-0.195</v>
      </c>
      <c r="G77" s="114" t="n">
        <v>-0.39</v>
      </c>
      <c r="H77" s="114" t="n">
        <v>-0.12</v>
      </c>
      <c r="I77" s="114" t="n">
        <v>0.03</v>
      </c>
      <c r="J77" s="114" t="n">
        <v>0.26</v>
      </c>
      <c r="K77" s="114" t="n">
        <v>-0.25</v>
      </c>
      <c r="L77" s="114" t="n">
        <v>0.19</v>
      </c>
      <c r="M77" s="114" t="n">
        <v>0.24</v>
      </c>
      <c r="N77" s="114" t="n">
        <v>0.41</v>
      </c>
      <c r="O77" s="114" t="n">
        <v>-0.065</v>
      </c>
      <c r="P77" s="114" t="n">
        <v>0.35</v>
      </c>
      <c r="Q77" s="112" t="n">
        <v>0.135</v>
      </c>
      <c r="R77" s="112" t="n">
        <v>-0.42</v>
      </c>
      <c r="S77" s="112" t="n">
        <v>0.0205</v>
      </c>
      <c r="T77" s="112" t="n">
        <v>0.0085</v>
      </c>
      <c r="U77" s="112" t="n">
        <v>0.24</v>
      </c>
      <c r="V77" s="112" t="n">
        <v>-0.09</v>
      </c>
      <c r="W77" s="112" t="n">
        <v>-0.09</v>
      </c>
      <c r="X77" s="112" t="n">
        <v>0.475</v>
      </c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7"/>
      <c r="AP77" s="146"/>
      <c r="AQ77" s="148"/>
      <c r="AR77" s="148"/>
      <c r="AS77" s="149"/>
    </row>
    <row r="78" customFormat="false" ht="12" hidden="false" customHeight="false" outlineLevel="0" collapsed="false">
      <c r="A78" s="112" t="n">
        <v>63</v>
      </c>
      <c r="B78" s="113" t="n">
        <f aca="false">EOMONTH(B77,0)+1</f>
        <v>38961</v>
      </c>
      <c r="C78" s="114" t="n">
        <v>3.47</v>
      </c>
      <c r="D78" s="114" t="n">
        <v>0.04</v>
      </c>
      <c r="E78" s="114" t="n">
        <v>-0.075</v>
      </c>
      <c r="F78" s="114" t="n">
        <v>-0.195</v>
      </c>
      <c r="G78" s="114" t="n">
        <v>-0.39</v>
      </c>
      <c r="H78" s="114" t="n">
        <v>-0.12</v>
      </c>
      <c r="I78" s="114" t="n">
        <v>0.0225</v>
      </c>
      <c r="J78" s="114" t="n">
        <v>0.26</v>
      </c>
      <c r="K78" s="114" t="n">
        <v>-0.25</v>
      </c>
      <c r="L78" s="114" t="n">
        <v>0.165</v>
      </c>
      <c r="M78" s="114" t="n">
        <v>0.2</v>
      </c>
      <c r="N78" s="114" t="n">
        <v>0.36</v>
      </c>
      <c r="O78" s="114" t="n">
        <v>-0.065</v>
      </c>
      <c r="P78" s="114" t="n">
        <v>0.315</v>
      </c>
      <c r="Q78" s="112" t="n">
        <v>0.135</v>
      </c>
      <c r="R78" s="112" t="n">
        <v>-0.42</v>
      </c>
      <c r="S78" s="112" t="n">
        <v>0.0205</v>
      </c>
      <c r="T78" s="112" t="n">
        <v>0.0085</v>
      </c>
      <c r="U78" s="112" t="n">
        <v>0.2</v>
      </c>
      <c r="V78" s="112" t="n">
        <v>-0.09</v>
      </c>
      <c r="W78" s="112" t="n">
        <v>-0.09</v>
      </c>
      <c r="X78" s="112" t="n">
        <v>0.475</v>
      </c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7"/>
      <c r="AP78" s="146"/>
      <c r="AQ78" s="148"/>
      <c r="AR78" s="148"/>
      <c r="AS78" s="149"/>
    </row>
    <row r="79" customFormat="false" ht="12" hidden="false" customHeight="false" outlineLevel="0" collapsed="false">
      <c r="A79" s="112" t="n">
        <v>64</v>
      </c>
      <c r="B79" s="113" t="n">
        <f aca="false">EOMONTH(B78,0)+1</f>
        <v>38991</v>
      </c>
      <c r="C79" s="114" t="n">
        <v>3.495</v>
      </c>
      <c r="D79" s="114" t="n">
        <v>0.04</v>
      </c>
      <c r="E79" s="114" t="n">
        <v>-0.075</v>
      </c>
      <c r="F79" s="114" t="n">
        <v>-0.195</v>
      </c>
      <c r="G79" s="114" t="n">
        <v>-0.39</v>
      </c>
      <c r="H79" s="114" t="n">
        <v>-0.12</v>
      </c>
      <c r="I79" s="114" t="n">
        <v>0.0125</v>
      </c>
      <c r="J79" s="114" t="n">
        <v>0.26</v>
      </c>
      <c r="K79" s="114" t="n">
        <v>-0.25</v>
      </c>
      <c r="L79" s="114" t="n">
        <v>0.175</v>
      </c>
      <c r="M79" s="114" t="n">
        <v>0.23</v>
      </c>
      <c r="N79" s="114" t="n">
        <v>0.4</v>
      </c>
      <c r="O79" s="114" t="n">
        <v>-0.065</v>
      </c>
      <c r="P79" s="114" t="n">
        <v>0.36</v>
      </c>
      <c r="Q79" s="112" t="n">
        <v>0.135</v>
      </c>
      <c r="R79" s="112" t="n">
        <v>-0.42</v>
      </c>
      <c r="S79" s="112" t="n">
        <v>0.0205</v>
      </c>
      <c r="T79" s="112" t="n">
        <v>0.0035</v>
      </c>
      <c r="U79" s="112" t="n">
        <v>0.23</v>
      </c>
      <c r="V79" s="112" t="n">
        <v>-0.09</v>
      </c>
      <c r="W79" s="112" t="n">
        <v>-0.09</v>
      </c>
      <c r="X79" s="112" t="n">
        <v>0.475</v>
      </c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7"/>
      <c r="AP79" s="146"/>
      <c r="AQ79" s="148"/>
      <c r="AR79" s="148"/>
      <c r="AS79" s="149"/>
    </row>
    <row r="80" customFormat="false" ht="12" hidden="false" customHeight="false" outlineLevel="0" collapsed="false">
      <c r="A80" s="112" t="n">
        <v>65</v>
      </c>
      <c r="B80" s="113" t="n">
        <f aca="false">EOMONTH(B79,0)+1</f>
        <v>39022</v>
      </c>
      <c r="C80" s="114" t="n">
        <v>3.647</v>
      </c>
      <c r="D80" s="114" t="n">
        <v>0.125</v>
      </c>
      <c r="E80" s="114" t="n">
        <v>-0.075</v>
      </c>
      <c r="F80" s="114" t="n">
        <v>-0.13</v>
      </c>
      <c r="G80" s="114" t="n">
        <v>-0.26</v>
      </c>
      <c r="H80" s="114" t="n">
        <v>-0.12</v>
      </c>
      <c r="I80" s="114" t="n">
        <v>-0.0225</v>
      </c>
      <c r="J80" s="114" t="n">
        <v>0.25</v>
      </c>
      <c r="K80" s="114" t="n">
        <v>0.248</v>
      </c>
      <c r="L80" s="114" t="n">
        <v>0.215</v>
      </c>
      <c r="M80" s="114" t="n">
        <v>0.25</v>
      </c>
      <c r="N80" s="114" t="n">
        <v>0.7</v>
      </c>
      <c r="O80" s="114" t="n">
        <v>-0.065</v>
      </c>
      <c r="P80" s="114" t="n">
        <v>0.46</v>
      </c>
      <c r="Q80" s="112" t="n">
        <v>0.19</v>
      </c>
      <c r="R80" s="112" t="n">
        <v>-0.4</v>
      </c>
      <c r="S80" s="112" t="n">
        <v>0.024</v>
      </c>
      <c r="T80" s="112" t="n">
        <v>0.0045</v>
      </c>
      <c r="U80" s="112" t="n">
        <v>0.25</v>
      </c>
      <c r="V80" s="112" t="n">
        <v>0</v>
      </c>
      <c r="W80" s="112" t="n">
        <v>-0.01</v>
      </c>
      <c r="X80" s="112" t="n">
        <v>0.5</v>
      </c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7"/>
      <c r="AP80" s="146"/>
      <c r="AQ80" s="148"/>
      <c r="AR80" s="148"/>
      <c r="AS80" s="149"/>
    </row>
    <row r="81" customFormat="false" ht="12" hidden="false" customHeight="false" outlineLevel="0" collapsed="false">
      <c r="A81" s="112" t="n">
        <v>66</v>
      </c>
      <c r="B81" s="113" t="n">
        <f aca="false">EOMONTH(B80,0)+1</f>
        <v>39052</v>
      </c>
      <c r="C81" s="114" t="n">
        <v>3.79</v>
      </c>
      <c r="D81" s="114" t="n">
        <v>0.125</v>
      </c>
      <c r="E81" s="114" t="n">
        <v>-0.075</v>
      </c>
      <c r="F81" s="114" t="n">
        <v>-0.13</v>
      </c>
      <c r="G81" s="114" t="n">
        <v>-0.26</v>
      </c>
      <c r="H81" s="114" t="n">
        <v>-0.1225</v>
      </c>
      <c r="I81" s="114" t="n">
        <v>-0.045</v>
      </c>
      <c r="J81" s="114" t="n">
        <v>0.25</v>
      </c>
      <c r="K81" s="114" t="n">
        <v>0.308</v>
      </c>
      <c r="L81" s="114" t="n">
        <v>0.235</v>
      </c>
      <c r="M81" s="114" t="n">
        <v>0.33</v>
      </c>
      <c r="N81" s="114" t="n">
        <v>0.98</v>
      </c>
      <c r="O81" s="114" t="n">
        <v>-0.065</v>
      </c>
      <c r="P81" s="114" t="n">
        <v>0.77</v>
      </c>
      <c r="Q81" s="112" t="n">
        <v>0.19</v>
      </c>
      <c r="R81" s="112" t="n">
        <v>-0.4</v>
      </c>
      <c r="S81" s="112" t="n">
        <v>0.024</v>
      </c>
      <c r="T81" s="112" t="n">
        <v>0.0045</v>
      </c>
      <c r="U81" s="112" t="n">
        <v>0.33</v>
      </c>
      <c r="V81" s="112" t="n">
        <v>0.005</v>
      </c>
      <c r="W81" s="112" t="n">
        <v>-0.005</v>
      </c>
      <c r="X81" s="112" t="n">
        <v>0.57</v>
      </c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7"/>
      <c r="AP81" s="146"/>
      <c r="AQ81" s="148"/>
      <c r="AR81" s="148"/>
      <c r="AS81" s="149"/>
    </row>
    <row r="82" customFormat="false" ht="12" hidden="false" customHeight="false" outlineLevel="0" collapsed="false">
      <c r="A82" s="112" t="n">
        <v>67</v>
      </c>
      <c r="B82" s="113" t="n">
        <f aca="false">EOMONTH(B81,0)+1</f>
        <v>39083</v>
      </c>
      <c r="C82" s="114" t="n">
        <v>3.834</v>
      </c>
      <c r="D82" s="114" t="n">
        <v>0.125</v>
      </c>
      <c r="E82" s="114" t="n">
        <v>-0.07</v>
      </c>
      <c r="F82" s="114" t="n">
        <v>-0.13</v>
      </c>
      <c r="G82" s="114" t="n">
        <v>-0.26</v>
      </c>
      <c r="H82" s="114" t="n">
        <v>-0.125</v>
      </c>
      <c r="I82" s="114" t="n">
        <v>-0.0475</v>
      </c>
      <c r="J82" s="114" t="n">
        <v>0.25</v>
      </c>
      <c r="K82" s="114" t="n">
        <v>0.378</v>
      </c>
      <c r="L82" s="114" t="n">
        <v>0.255</v>
      </c>
      <c r="M82" s="114" t="n">
        <v>0.38</v>
      </c>
      <c r="N82" s="114" t="n">
        <v>1.6</v>
      </c>
      <c r="O82" s="114" t="n">
        <v>-0.06</v>
      </c>
      <c r="P82" s="114" t="n">
        <v>1.04</v>
      </c>
      <c r="Q82" s="112" t="n">
        <v>0.19</v>
      </c>
      <c r="R82" s="112" t="n">
        <v>-0.4</v>
      </c>
      <c r="S82" s="112" t="n">
        <v>0.024</v>
      </c>
      <c r="T82" s="112" t="n">
        <v>0.0045</v>
      </c>
      <c r="U82" s="112" t="n">
        <v>0.38</v>
      </c>
      <c r="V82" s="112" t="n">
        <v>0.025</v>
      </c>
      <c r="W82" s="112" t="n">
        <v>0.015</v>
      </c>
      <c r="X82" s="112" t="n">
        <v>0.57</v>
      </c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7"/>
      <c r="AP82" s="146"/>
      <c r="AQ82" s="148"/>
      <c r="AR82" s="148"/>
      <c r="AS82" s="149"/>
    </row>
    <row r="83" customFormat="false" ht="12" hidden="false" customHeight="false" outlineLevel="0" collapsed="false">
      <c r="A83" s="112" t="n">
        <v>68</v>
      </c>
      <c r="B83" s="113" t="n">
        <f aca="false">EOMONTH(B82,0)+1</f>
        <v>39114</v>
      </c>
      <c r="C83" s="114" t="n">
        <v>3.754</v>
      </c>
      <c r="D83" s="114" t="n">
        <v>0.125</v>
      </c>
      <c r="E83" s="114" t="n">
        <v>-0.07</v>
      </c>
      <c r="F83" s="114" t="n">
        <v>-0.13</v>
      </c>
      <c r="G83" s="114" t="n">
        <v>-0.26</v>
      </c>
      <c r="H83" s="114" t="n">
        <v>-0.1175</v>
      </c>
      <c r="I83" s="114" t="n">
        <v>-0.03</v>
      </c>
      <c r="J83" s="114" t="n">
        <v>0.25</v>
      </c>
      <c r="K83" s="114" t="n">
        <v>0.248</v>
      </c>
      <c r="L83" s="114" t="n">
        <v>0.255</v>
      </c>
      <c r="M83" s="114" t="n">
        <v>0.38</v>
      </c>
      <c r="N83" s="114" t="n">
        <v>1.6</v>
      </c>
      <c r="O83" s="114" t="n">
        <v>-0.06</v>
      </c>
      <c r="P83" s="114" t="n">
        <v>1.04</v>
      </c>
      <c r="Q83" s="112" t="n">
        <v>0.19</v>
      </c>
      <c r="R83" s="112" t="n">
        <v>-0.4</v>
      </c>
      <c r="S83" s="112" t="n">
        <v>0.024</v>
      </c>
      <c r="T83" s="112" t="n">
        <v>0.0045</v>
      </c>
      <c r="U83" s="112" t="n">
        <v>0.38</v>
      </c>
      <c r="V83" s="112" t="n">
        <v>0.02</v>
      </c>
      <c r="W83" s="112" t="n">
        <v>0.01</v>
      </c>
      <c r="X83" s="112" t="n">
        <v>0.57</v>
      </c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7"/>
      <c r="AP83" s="146"/>
      <c r="AQ83" s="148"/>
      <c r="AR83" s="148"/>
      <c r="AS83" s="149"/>
    </row>
    <row r="84" customFormat="false" ht="12" hidden="false" customHeight="false" outlineLevel="0" collapsed="false">
      <c r="A84" s="112" t="n">
        <v>69</v>
      </c>
      <c r="B84" s="113" t="n">
        <f aca="false">EOMONTH(B83,0)+1</f>
        <v>39142</v>
      </c>
      <c r="C84" s="114" t="n">
        <v>3.624</v>
      </c>
      <c r="D84" s="114" t="n">
        <v>0.125</v>
      </c>
      <c r="E84" s="114" t="n">
        <v>-0.07</v>
      </c>
      <c r="F84" s="114" t="n">
        <v>-0.13</v>
      </c>
      <c r="G84" s="114" t="n">
        <v>-0.26</v>
      </c>
      <c r="H84" s="114" t="n">
        <v>-0.115</v>
      </c>
      <c r="I84" s="114" t="n">
        <v>-0.0175</v>
      </c>
      <c r="J84" s="114" t="n">
        <v>0.25</v>
      </c>
      <c r="K84" s="114" t="n">
        <v>0.068</v>
      </c>
      <c r="L84" s="114" t="n">
        <v>0.215</v>
      </c>
      <c r="M84" s="114" t="n">
        <v>0.33</v>
      </c>
      <c r="N84" s="114" t="n">
        <v>0.69</v>
      </c>
      <c r="O84" s="114" t="n">
        <v>-0.06</v>
      </c>
      <c r="P84" s="114" t="n">
        <v>0.54</v>
      </c>
      <c r="Q84" s="112" t="n">
        <v>0.19</v>
      </c>
      <c r="R84" s="112" t="n">
        <v>-0.4</v>
      </c>
      <c r="S84" s="112" t="n">
        <v>0.024</v>
      </c>
      <c r="T84" s="112" t="n">
        <v>0.0095</v>
      </c>
      <c r="U84" s="112" t="n">
        <v>0.33</v>
      </c>
      <c r="V84" s="112" t="n">
        <v>0</v>
      </c>
      <c r="W84" s="112" t="n">
        <v>-0.01</v>
      </c>
      <c r="X84" s="112" t="n">
        <v>0.57</v>
      </c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7"/>
      <c r="AP84" s="146"/>
      <c r="AQ84" s="148"/>
      <c r="AR84" s="148"/>
      <c r="AS84" s="149"/>
    </row>
    <row r="85" customFormat="false" ht="12" hidden="false" customHeight="false" outlineLevel="0" collapsed="false">
      <c r="A85" s="112" t="n">
        <v>70</v>
      </c>
      <c r="B85" s="113" t="n">
        <f aca="false">EOMONTH(B84,0)+1</f>
        <v>39173</v>
      </c>
      <c r="C85" s="114" t="n">
        <v>3.439</v>
      </c>
      <c r="D85" s="114" t="n">
        <v>0.04</v>
      </c>
      <c r="E85" s="114" t="n">
        <v>-0.07</v>
      </c>
      <c r="F85" s="114" t="n">
        <v>-0.195</v>
      </c>
      <c r="G85" s="114" t="n">
        <v>-0.39</v>
      </c>
      <c r="H85" s="114" t="n">
        <v>-0.12</v>
      </c>
      <c r="I85" s="114" t="n">
        <v>0.02</v>
      </c>
      <c r="J85" s="114" t="n">
        <v>0.26</v>
      </c>
      <c r="K85" s="114" t="n">
        <v>-0.25</v>
      </c>
      <c r="L85" s="114" t="n">
        <v>0.17</v>
      </c>
      <c r="M85" s="114" t="n">
        <v>0.305</v>
      </c>
      <c r="N85" s="114" t="n">
        <v>0.38</v>
      </c>
      <c r="O85" s="114" t="n">
        <v>-0.06</v>
      </c>
      <c r="P85" s="114" t="n">
        <v>0.36</v>
      </c>
      <c r="Q85" s="112" t="n">
        <v>0.135</v>
      </c>
      <c r="R85" s="112" t="n">
        <v>-0.435</v>
      </c>
      <c r="S85" s="112" t="n">
        <v>0.0205</v>
      </c>
      <c r="T85" s="112" t="n">
        <v>0.0095</v>
      </c>
      <c r="U85" s="112" t="n">
        <v>0.305</v>
      </c>
      <c r="V85" s="112" t="n">
        <v>-0.09</v>
      </c>
      <c r="W85" s="112" t="n">
        <v>-0.09</v>
      </c>
      <c r="X85" s="112" t="n">
        <v>0.475</v>
      </c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7"/>
      <c r="AP85" s="146"/>
      <c r="AQ85" s="148"/>
      <c r="AR85" s="148"/>
      <c r="AS85" s="149"/>
    </row>
    <row r="86" customFormat="false" ht="12" hidden="false" customHeight="false" outlineLevel="0" collapsed="false">
      <c r="A86" s="112" t="n">
        <v>71</v>
      </c>
      <c r="B86" s="113" t="n">
        <f aca="false">EOMONTH(B85,0)+1</f>
        <v>39203</v>
      </c>
      <c r="C86" s="114" t="n">
        <v>3.437</v>
      </c>
      <c r="D86" s="114" t="n">
        <v>0.04</v>
      </c>
      <c r="E86" s="114" t="n">
        <v>-0.07</v>
      </c>
      <c r="F86" s="114" t="n">
        <v>-0.195</v>
      </c>
      <c r="G86" s="114" t="n">
        <v>-0.39</v>
      </c>
      <c r="H86" s="114" t="n">
        <v>-0.12</v>
      </c>
      <c r="I86" s="114" t="n">
        <v>0.02</v>
      </c>
      <c r="J86" s="114" t="n">
        <v>0.26</v>
      </c>
      <c r="K86" s="114" t="n">
        <v>-0.25</v>
      </c>
      <c r="L86" s="114" t="n">
        <v>0.165</v>
      </c>
      <c r="M86" s="114" t="n">
        <v>0.2</v>
      </c>
      <c r="N86" s="114" t="n">
        <v>0.33</v>
      </c>
      <c r="O86" s="114" t="n">
        <v>-0.06</v>
      </c>
      <c r="P86" s="114" t="n">
        <v>0.325</v>
      </c>
      <c r="Q86" s="112" t="n">
        <v>0.135</v>
      </c>
      <c r="R86" s="112" t="n">
        <v>-0.435</v>
      </c>
      <c r="S86" s="112" t="n">
        <v>0.0205</v>
      </c>
      <c r="T86" s="112" t="n">
        <v>0.0145</v>
      </c>
      <c r="U86" s="112" t="n">
        <v>0.2</v>
      </c>
      <c r="V86" s="112" t="n">
        <v>-0.09</v>
      </c>
      <c r="W86" s="112" t="n">
        <v>-0.09</v>
      </c>
      <c r="X86" s="112" t="n">
        <v>0.475</v>
      </c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7"/>
      <c r="AP86" s="146"/>
      <c r="AQ86" s="148"/>
      <c r="AR86" s="148"/>
      <c r="AS86" s="149"/>
    </row>
    <row r="87" customFormat="false" ht="12" hidden="false" customHeight="false" outlineLevel="0" collapsed="false">
      <c r="A87" s="112" t="n">
        <v>72</v>
      </c>
      <c r="B87" s="113" t="n">
        <f aca="false">EOMONTH(B86,0)+1</f>
        <v>39234</v>
      </c>
      <c r="C87" s="114" t="n">
        <v>3.482</v>
      </c>
      <c r="D87" s="114" t="n">
        <v>0.04</v>
      </c>
      <c r="E87" s="114" t="n">
        <v>-0.07</v>
      </c>
      <c r="F87" s="114" t="n">
        <v>-0.195</v>
      </c>
      <c r="G87" s="114" t="n">
        <v>-0.39</v>
      </c>
      <c r="H87" s="114" t="n">
        <v>-0.12</v>
      </c>
      <c r="I87" s="114" t="n">
        <v>0.025</v>
      </c>
      <c r="J87" s="114" t="n">
        <v>0.26</v>
      </c>
      <c r="K87" s="114" t="n">
        <v>-0.25</v>
      </c>
      <c r="L87" s="114" t="n">
        <v>0.17</v>
      </c>
      <c r="M87" s="114" t="n">
        <v>0.23</v>
      </c>
      <c r="N87" s="114" t="n">
        <v>0.37</v>
      </c>
      <c r="O87" s="114" t="n">
        <v>-0.06</v>
      </c>
      <c r="P87" s="114" t="n">
        <v>0.335</v>
      </c>
      <c r="Q87" s="112" t="n">
        <v>0.135</v>
      </c>
      <c r="R87" s="112" t="n">
        <v>-0.435</v>
      </c>
      <c r="S87" s="112" t="n">
        <v>0.0205</v>
      </c>
      <c r="T87" s="112" t="n">
        <v>0.0145</v>
      </c>
      <c r="U87" s="112" t="n">
        <v>0.23</v>
      </c>
      <c r="V87" s="112" t="n">
        <v>-0.09</v>
      </c>
      <c r="W87" s="112" t="n">
        <v>-0.09</v>
      </c>
      <c r="X87" s="112" t="n">
        <v>0.475</v>
      </c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7"/>
      <c r="AP87" s="146"/>
      <c r="AQ87" s="148"/>
      <c r="AR87" s="148"/>
      <c r="AS87" s="149"/>
    </row>
    <row r="88" customFormat="false" ht="12" hidden="false" customHeight="false" outlineLevel="0" collapsed="false">
      <c r="A88" s="112" t="n">
        <v>73</v>
      </c>
      <c r="B88" s="113" t="n">
        <f aca="false">EOMONTH(B87,0)+1</f>
        <v>39264</v>
      </c>
      <c r="C88" s="114" t="n">
        <v>3.527</v>
      </c>
      <c r="D88" s="114" t="n">
        <v>0.04</v>
      </c>
      <c r="E88" s="114" t="n">
        <v>-0.07</v>
      </c>
      <c r="F88" s="114" t="n">
        <v>-0.195</v>
      </c>
      <c r="G88" s="114" t="n">
        <v>-0.39</v>
      </c>
      <c r="H88" s="114" t="n">
        <v>-0.12</v>
      </c>
      <c r="I88" s="114" t="n">
        <v>0.0275</v>
      </c>
      <c r="J88" s="114" t="n">
        <v>0.26</v>
      </c>
      <c r="K88" s="114" t="n">
        <v>-0.25</v>
      </c>
      <c r="L88" s="114" t="n">
        <v>0.175</v>
      </c>
      <c r="M88" s="114" t="n">
        <v>0.24</v>
      </c>
      <c r="N88" s="114" t="n">
        <v>0.41</v>
      </c>
      <c r="O88" s="114" t="n">
        <v>-0.06</v>
      </c>
      <c r="P88" s="114" t="n">
        <v>0.35</v>
      </c>
      <c r="Q88" s="112" t="n">
        <v>0.135</v>
      </c>
      <c r="R88" s="112" t="n">
        <v>-0.435</v>
      </c>
      <c r="S88" s="112" t="n">
        <v>0.0205</v>
      </c>
      <c r="T88" s="112" t="n">
        <v>0.0145</v>
      </c>
      <c r="U88" s="112" t="n">
        <v>0.24</v>
      </c>
      <c r="V88" s="112" t="n">
        <v>-0.09</v>
      </c>
      <c r="W88" s="112" t="n">
        <v>-0.09</v>
      </c>
      <c r="X88" s="112" t="n">
        <v>0.475</v>
      </c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7"/>
      <c r="AP88" s="146"/>
      <c r="AQ88" s="148"/>
      <c r="AR88" s="148"/>
      <c r="AS88" s="149"/>
    </row>
    <row r="89" customFormat="false" ht="12" hidden="false" customHeight="false" outlineLevel="0" collapsed="false">
      <c r="A89" s="112" t="n">
        <v>74</v>
      </c>
      <c r="B89" s="113" t="n">
        <f aca="false">EOMONTH(B88,0)+1</f>
        <v>39295</v>
      </c>
      <c r="C89" s="114" t="n">
        <v>3.572</v>
      </c>
      <c r="D89" s="114" t="n">
        <v>0.04</v>
      </c>
      <c r="E89" s="114" t="n">
        <v>-0.07</v>
      </c>
      <c r="F89" s="114" t="n">
        <v>-0.195</v>
      </c>
      <c r="G89" s="114" t="n">
        <v>-0.39</v>
      </c>
      <c r="H89" s="114" t="n">
        <v>-0.12</v>
      </c>
      <c r="I89" s="114" t="n">
        <v>0.03</v>
      </c>
      <c r="J89" s="114" t="n">
        <v>0.26</v>
      </c>
      <c r="K89" s="114" t="n">
        <v>-0.25</v>
      </c>
      <c r="L89" s="114" t="n">
        <v>0.175</v>
      </c>
      <c r="M89" s="114" t="n">
        <v>0.24</v>
      </c>
      <c r="N89" s="114" t="n">
        <v>0.41</v>
      </c>
      <c r="O89" s="114" t="n">
        <v>-0.06</v>
      </c>
      <c r="P89" s="114" t="n">
        <v>0.35</v>
      </c>
      <c r="Q89" s="112" t="n">
        <v>0.135</v>
      </c>
      <c r="R89" s="112" t="n">
        <v>-0.435</v>
      </c>
      <c r="S89" s="112" t="n">
        <v>0.0205</v>
      </c>
      <c r="T89" s="112" t="n">
        <v>0.0095</v>
      </c>
      <c r="U89" s="112" t="n">
        <v>0.24</v>
      </c>
      <c r="V89" s="112" t="n">
        <v>-0.09</v>
      </c>
      <c r="W89" s="112" t="n">
        <v>-0.09</v>
      </c>
      <c r="X89" s="112" t="n">
        <v>0.475</v>
      </c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7"/>
      <c r="AP89" s="146"/>
      <c r="AQ89" s="148"/>
      <c r="AR89" s="148"/>
      <c r="AS89" s="149"/>
    </row>
    <row r="90" customFormat="false" ht="12" hidden="false" customHeight="false" outlineLevel="0" collapsed="false">
      <c r="A90" s="112" t="n">
        <v>75</v>
      </c>
      <c r="B90" s="113" t="n">
        <f aca="false">EOMONTH(B89,0)+1</f>
        <v>39326</v>
      </c>
      <c r="C90" s="114" t="n">
        <v>3.555</v>
      </c>
      <c r="D90" s="114" t="n">
        <v>0.04</v>
      </c>
      <c r="E90" s="114" t="n">
        <v>-0.07</v>
      </c>
      <c r="F90" s="114" t="n">
        <v>-0.195</v>
      </c>
      <c r="G90" s="114" t="n">
        <v>-0.39</v>
      </c>
      <c r="H90" s="114" t="n">
        <v>-0.12</v>
      </c>
      <c r="I90" s="114" t="n">
        <v>0.0225</v>
      </c>
      <c r="J90" s="114" t="n">
        <v>0.26</v>
      </c>
      <c r="K90" s="114" t="n">
        <v>-0.25</v>
      </c>
      <c r="L90" s="114" t="n">
        <v>0.165</v>
      </c>
      <c r="M90" s="114" t="n">
        <v>0.2</v>
      </c>
      <c r="N90" s="114" t="n">
        <v>0.36</v>
      </c>
      <c r="O90" s="114" t="n">
        <v>-0.06</v>
      </c>
      <c r="P90" s="114" t="n">
        <v>0.315</v>
      </c>
      <c r="Q90" s="112" t="n">
        <v>0.135</v>
      </c>
      <c r="R90" s="112" t="n">
        <v>-0.435</v>
      </c>
      <c r="S90" s="112" t="n">
        <v>0.0205</v>
      </c>
      <c r="T90" s="112" t="n">
        <v>0.0095</v>
      </c>
      <c r="U90" s="112" t="n">
        <v>0.2</v>
      </c>
      <c r="V90" s="112" t="n">
        <v>-0.09</v>
      </c>
      <c r="W90" s="112" t="n">
        <v>-0.09</v>
      </c>
      <c r="X90" s="112" t="n">
        <v>0.475</v>
      </c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7"/>
      <c r="AP90" s="146"/>
      <c r="AQ90" s="148"/>
      <c r="AR90" s="148"/>
      <c r="AS90" s="149"/>
    </row>
    <row r="91" customFormat="false" ht="12" hidden="false" customHeight="false" outlineLevel="0" collapsed="false">
      <c r="A91" s="112" t="n">
        <v>76</v>
      </c>
      <c r="B91" s="113" t="n">
        <f aca="false">EOMONTH(B90,0)+1</f>
        <v>39356</v>
      </c>
      <c r="C91" s="114" t="n">
        <v>3.58</v>
      </c>
      <c r="D91" s="114" t="n">
        <v>0.04</v>
      </c>
      <c r="E91" s="114" t="n">
        <v>-0.07</v>
      </c>
      <c r="F91" s="114" t="n">
        <v>-0.195</v>
      </c>
      <c r="G91" s="114" t="n">
        <v>-0.39</v>
      </c>
      <c r="H91" s="114" t="n">
        <v>-0.12</v>
      </c>
      <c r="I91" s="114" t="n">
        <v>0.0125</v>
      </c>
      <c r="J91" s="114" t="n">
        <v>0.26</v>
      </c>
      <c r="K91" s="114" t="n">
        <v>-0.25</v>
      </c>
      <c r="L91" s="114" t="n">
        <v>0.1725</v>
      </c>
      <c r="M91" s="114" t="n">
        <v>0.23</v>
      </c>
      <c r="N91" s="114" t="n">
        <v>0.4</v>
      </c>
      <c r="O91" s="114" t="n">
        <v>-0.06</v>
      </c>
      <c r="P91" s="114" t="n">
        <v>0.36</v>
      </c>
      <c r="Q91" s="112" t="n">
        <v>0.135</v>
      </c>
      <c r="R91" s="112" t="n">
        <v>-0.435</v>
      </c>
      <c r="S91" s="112" t="n">
        <v>0.0205</v>
      </c>
      <c r="T91" s="112" t="n">
        <v>0.0045</v>
      </c>
      <c r="U91" s="112" t="n">
        <v>0.23</v>
      </c>
      <c r="V91" s="112" t="n">
        <v>-0.09</v>
      </c>
      <c r="W91" s="112" t="n">
        <v>-0.09</v>
      </c>
      <c r="X91" s="112" t="n">
        <v>0.475</v>
      </c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7"/>
      <c r="AP91" s="146"/>
      <c r="AQ91" s="148"/>
      <c r="AR91" s="148"/>
      <c r="AS91" s="149"/>
    </row>
    <row r="92" customFormat="false" ht="12" hidden="false" customHeight="false" outlineLevel="0" collapsed="false">
      <c r="A92" s="112" t="n">
        <v>77</v>
      </c>
      <c r="B92" s="113" t="n">
        <f aca="false">EOMONTH(B91,0)+1</f>
        <v>39387</v>
      </c>
      <c r="C92" s="114" t="n">
        <v>3.732</v>
      </c>
      <c r="D92" s="114" t="n">
        <v>0.125</v>
      </c>
      <c r="E92" s="114" t="n">
        <v>-0.07</v>
      </c>
      <c r="F92" s="114" t="n">
        <v>-0.13</v>
      </c>
      <c r="G92" s="114" t="n">
        <v>-0.26</v>
      </c>
      <c r="H92" s="114" t="n">
        <v>-0.12</v>
      </c>
      <c r="I92" s="114" t="n">
        <v>-0.0225</v>
      </c>
      <c r="J92" s="114" t="n">
        <v>0.25</v>
      </c>
      <c r="K92" s="114" t="n">
        <v>0.248</v>
      </c>
      <c r="L92" s="114" t="n">
        <v>0.215</v>
      </c>
      <c r="M92" s="114" t="n">
        <v>0.25</v>
      </c>
      <c r="N92" s="114" t="n">
        <v>0.7</v>
      </c>
      <c r="O92" s="114" t="n">
        <v>-0.06</v>
      </c>
      <c r="P92" s="114" t="n">
        <v>0.46</v>
      </c>
      <c r="Q92" s="112" t="n">
        <v>0.19</v>
      </c>
      <c r="R92" s="112" t="n">
        <v>-0.4</v>
      </c>
      <c r="S92" s="112" t="n">
        <v>0.025</v>
      </c>
      <c r="T92" s="112" t="n">
        <v>0.0055</v>
      </c>
      <c r="U92" s="112" t="n">
        <v>0.25</v>
      </c>
      <c r="V92" s="112" t="n">
        <v>0</v>
      </c>
      <c r="W92" s="112" t="n">
        <v>-0.01</v>
      </c>
      <c r="X92" s="112" t="n">
        <v>0.5</v>
      </c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7"/>
      <c r="AP92" s="146"/>
      <c r="AQ92" s="148"/>
      <c r="AR92" s="148"/>
      <c r="AS92" s="149"/>
    </row>
    <row r="93" customFormat="false" ht="12" hidden="false" customHeight="false" outlineLevel="0" collapsed="false">
      <c r="A93" s="112" t="n">
        <v>78</v>
      </c>
      <c r="B93" s="113" t="n">
        <f aca="false">EOMONTH(B92,0)+1</f>
        <v>39417</v>
      </c>
      <c r="C93" s="114" t="n">
        <v>3.875</v>
      </c>
      <c r="D93" s="114" t="n">
        <v>0.125</v>
      </c>
      <c r="E93" s="114" t="n">
        <v>-0.07</v>
      </c>
      <c r="F93" s="114" t="n">
        <v>-0.13</v>
      </c>
      <c r="G93" s="114" t="n">
        <v>-0.26</v>
      </c>
      <c r="H93" s="114" t="n">
        <v>-0.1225</v>
      </c>
      <c r="I93" s="114" t="n">
        <v>-0.045</v>
      </c>
      <c r="J93" s="114" t="n">
        <v>0.25</v>
      </c>
      <c r="K93" s="114" t="n">
        <v>0.308</v>
      </c>
      <c r="L93" s="114" t="n">
        <v>0.235</v>
      </c>
      <c r="M93" s="114" t="n">
        <v>0.33</v>
      </c>
      <c r="N93" s="114" t="n">
        <v>0.98</v>
      </c>
      <c r="O93" s="114" t="n">
        <v>-0.06</v>
      </c>
      <c r="P93" s="114" t="n">
        <v>0.77</v>
      </c>
      <c r="Q93" s="112" t="n">
        <v>0.19</v>
      </c>
      <c r="R93" s="112" t="n">
        <v>-0.4</v>
      </c>
      <c r="S93" s="112" t="n">
        <v>0.025</v>
      </c>
      <c r="T93" s="112" t="n">
        <v>0.0055</v>
      </c>
      <c r="U93" s="112" t="n">
        <v>0.33</v>
      </c>
      <c r="V93" s="112" t="n">
        <v>0.005</v>
      </c>
      <c r="W93" s="112" t="n">
        <v>-0.005</v>
      </c>
      <c r="X93" s="112" t="n">
        <v>0.57</v>
      </c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7"/>
      <c r="AP93" s="146"/>
      <c r="AQ93" s="148"/>
      <c r="AR93" s="148"/>
      <c r="AS93" s="149"/>
    </row>
    <row r="94" customFormat="false" ht="12" hidden="false" customHeight="false" outlineLevel="0" collapsed="false">
      <c r="A94" s="112" t="n">
        <v>79</v>
      </c>
      <c r="B94" s="113" t="n">
        <f aca="false">EOMONTH(B93,0)+1</f>
        <v>39448</v>
      </c>
      <c r="C94" s="114" t="n">
        <v>3.919</v>
      </c>
      <c r="D94" s="114" t="n">
        <v>0.125</v>
      </c>
      <c r="E94" s="114" t="n">
        <v>-0.07</v>
      </c>
      <c r="F94" s="114" t="n">
        <v>-0.13</v>
      </c>
      <c r="G94" s="114" t="n">
        <v>-0.26</v>
      </c>
      <c r="H94" s="114" t="n">
        <v>-0.125</v>
      </c>
      <c r="I94" s="114" t="n">
        <v>-0.0475</v>
      </c>
      <c r="J94" s="114" t="n">
        <v>0.25</v>
      </c>
      <c r="K94" s="114" t="n">
        <v>0.378</v>
      </c>
      <c r="L94" s="114" t="n">
        <v>0.255</v>
      </c>
      <c r="M94" s="114" t="n">
        <v>0.38</v>
      </c>
      <c r="N94" s="114" t="n">
        <v>1.6</v>
      </c>
      <c r="O94" s="114" t="n">
        <v>-0.06</v>
      </c>
      <c r="P94" s="114" t="n">
        <v>1.04</v>
      </c>
      <c r="Q94" s="112" t="n">
        <v>0.19</v>
      </c>
      <c r="R94" s="112" t="n">
        <v>-0.4</v>
      </c>
      <c r="S94" s="112" t="n">
        <v>0.025</v>
      </c>
      <c r="T94" s="112" t="n">
        <v>0.0055</v>
      </c>
      <c r="U94" s="112" t="n">
        <v>0.38</v>
      </c>
      <c r="V94" s="112" t="n">
        <v>0.025</v>
      </c>
      <c r="W94" s="112" t="n">
        <v>0.015</v>
      </c>
      <c r="X94" s="112" t="n">
        <v>0.57</v>
      </c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7"/>
      <c r="AP94" s="146"/>
      <c r="AQ94" s="148"/>
      <c r="AR94" s="148"/>
      <c r="AS94" s="149"/>
    </row>
    <row r="95" customFormat="false" ht="12" hidden="false" customHeight="false" outlineLevel="0" collapsed="false">
      <c r="A95" s="112" t="n">
        <v>80</v>
      </c>
      <c r="B95" s="113" t="n">
        <f aca="false">EOMONTH(B94,0)+1</f>
        <v>39479</v>
      </c>
      <c r="C95" s="114" t="n">
        <v>3.839</v>
      </c>
      <c r="D95" s="114" t="n">
        <v>0.125</v>
      </c>
      <c r="E95" s="114" t="n">
        <v>-0.07</v>
      </c>
      <c r="F95" s="114" t="n">
        <v>-0.13</v>
      </c>
      <c r="G95" s="114" t="n">
        <v>-0.26</v>
      </c>
      <c r="H95" s="114" t="n">
        <v>-0.1175</v>
      </c>
      <c r="I95" s="114" t="n">
        <v>-0.03</v>
      </c>
      <c r="J95" s="114" t="n">
        <v>0.25</v>
      </c>
      <c r="K95" s="114" t="n">
        <v>0.248</v>
      </c>
      <c r="L95" s="114" t="n">
        <v>0.255</v>
      </c>
      <c r="M95" s="114" t="n">
        <v>0.38</v>
      </c>
      <c r="N95" s="114" t="n">
        <v>1.6</v>
      </c>
      <c r="O95" s="114" t="n">
        <v>-0.06</v>
      </c>
      <c r="P95" s="114" t="n">
        <v>1.04</v>
      </c>
      <c r="Q95" s="112" t="n">
        <v>0.19</v>
      </c>
      <c r="R95" s="112" t="n">
        <v>-0.4</v>
      </c>
      <c r="S95" s="112" t="n">
        <v>0.025</v>
      </c>
      <c r="T95" s="112" t="n">
        <v>0.0055</v>
      </c>
      <c r="U95" s="112" t="n">
        <v>0.38</v>
      </c>
      <c r="V95" s="112" t="n">
        <v>0.02</v>
      </c>
      <c r="W95" s="112" t="n">
        <v>0.01</v>
      </c>
      <c r="X95" s="112" t="n">
        <v>0.57</v>
      </c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7"/>
      <c r="AP95" s="146"/>
      <c r="AQ95" s="148"/>
      <c r="AR95" s="148"/>
      <c r="AS95" s="149"/>
    </row>
    <row r="96" customFormat="false" ht="12" hidden="false" customHeight="false" outlineLevel="0" collapsed="false">
      <c r="A96" s="112" t="n">
        <v>81</v>
      </c>
      <c r="B96" s="113" t="n">
        <f aca="false">EOMONTH(B95,0)+1</f>
        <v>39508</v>
      </c>
      <c r="C96" s="114" t="n">
        <v>3.709</v>
      </c>
      <c r="D96" s="114" t="n">
        <v>0.125</v>
      </c>
      <c r="E96" s="114" t="n">
        <v>-0.07</v>
      </c>
      <c r="F96" s="114" t="n">
        <v>-0.13</v>
      </c>
      <c r="G96" s="114" t="n">
        <v>-0.26</v>
      </c>
      <c r="H96" s="114" t="n">
        <v>-0.115</v>
      </c>
      <c r="I96" s="114" t="n">
        <v>-0.0175</v>
      </c>
      <c r="J96" s="114" t="n">
        <v>0.25</v>
      </c>
      <c r="K96" s="114" t="n">
        <v>0.068</v>
      </c>
      <c r="L96" s="114" t="n">
        <v>0.215</v>
      </c>
      <c r="M96" s="114" t="n">
        <v>0.33</v>
      </c>
      <c r="N96" s="114" t="n">
        <v>0.69</v>
      </c>
      <c r="O96" s="114" t="n">
        <v>-0.06</v>
      </c>
      <c r="P96" s="114" t="n">
        <v>0.54</v>
      </c>
      <c r="Q96" s="112" t="n">
        <v>0.19</v>
      </c>
      <c r="R96" s="112" t="n">
        <v>-0.4</v>
      </c>
      <c r="S96" s="112" t="n">
        <v>0.025</v>
      </c>
      <c r="T96" s="112" t="n">
        <v>0.0105</v>
      </c>
      <c r="U96" s="112" t="n">
        <v>0.33</v>
      </c>
      <c r="V96" s="112" t="n">
        <v>0</v>
      </c>
      <c r="W96" s="112" t="n">
        <v>-0.01</v>
      </c>
      <c r="X96" s="112" t="n">
        <v>0.57</v>
      </c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7"/>
      <c r="AP96" s="146"/>
      <c r="AQ96" s="148"/>
      <c r="AR96" s="148"/>
      <c r="AS96" s="149"/>
    </row>
    <row r="97" customFormat="false" ht="12" hidden="false" customHeight="false" outlineLevel="0" collapsed="false">
      <c r="A97" s="112" t="n">
        <v>82</v>
      </c>
      <c r="B97" s="113" t="n">
        <f aca="false">EOMONTH(B96,0)+1</f>
        <v>39539</v>
      </c>
      <c r="C97" s="114" t="n">
        <v>3.524</v>
      </c>
      <c r="D97" s="114" t="n">
        <v>0.04</v>
      </c>
      <c r="E97" s="114" t="n">
        <v>-0.07</v>
      </c>
      <c r="F97" s="114" t="n">
        <v>-0.195</v>
      </c>
      <c r="G97" s="114" t="n">
        <v>-0.39</v>
      </c>
      <c r="H97" s="114" t="n">
        <v>-0.12</v>
      </c>
      <c r="I97" s="114" t="n">
        <v>0.02</v>
      </c>
      <c r="J97" s="114" t="n">
        <v>0.26</v>
      </c>
      <c r="K97" s="114" t="n">
        <v>-0.25</v>
      </c>
      <c r="L97" s="114" t="n">
        <v>0.17</v>
      </c>
      <c r="M97" s="114" t="n">
        <v>0.305</v>
      </c>
      <c r="N97" s="114" t="n">
        <v>0.38</v>
      </c>
      <c r="O97" s="114" t="n">
        <v>-0.06</v>
      </c>
      <c r="P97" s="114" t="n">
        <v>0.36</v>
      </c>
      <c r="Q97" s="112" t="n">
        <v>0.135</v>
      </c>
      <c r="R97" s="112" t="n">
        <v>-0.445</v>
      </c>
      <c r="S97" s="112" t="n">
        <v>0.0205</v>
      </c>
      <c r="T97" s="112" t="n">
        <v>0.0105</v>
      </c>
      <c r="U97" s="112" t="n">
        <v>0.305</v>
      </c>
      <c r="V97" s="112" t="n">
        <v>-0.09</v>
      </c>
      <c r="W97" s="112" t="n">
        <v>-0.09</v>
      </c>
      <c r="X97" s="112" t="n">
        <v>0.475</v>
      </c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7"/>
      <c r="AP97" s="146"/>
      <c r="AQ97" s="148"/>
      <c r="AR97" s="148"/>
      <c r="AS97" s="149"/>
    </row>
    <row r="98" customFormat="false" ht="12" hidden="false" customHeight="false" outlineLevel="0" collapsed="false">
      <c r="A98" s="112" t="n">
        <v>83</v>
      </c>
      <c r="B98" s="113" t="n">
        <f aca="false">EOMONTH(B97,0)+1</f>
        <v>39569</v>
      </c>
      <c r="C98" s="114" t="n">
        <v>3.522</v>
      </c>
      <c r="D98" s="114" t="n">
        <v>0.04</v>
      </c>
      <c r="E98" s="114" t="n">
        <v>-0.07</v>
      </c>
      <c r="F98" s="114" t="n">
        <v>-0.195</v>
      </c>
      <c r="G98" s="114" t="n">
        <v>-0.39</v>
      </c>
      <c r="H98" s="114" t="n">
        <v>-0.12</v>
      </c>
      <c r="I98" s="114" t="n">
        <v>0.02</v>
      </c>
      <c r="J98" s="114" t="n">
        <v>0.26</v>
      </c>
      <c r="K98" s="114" t="n">
        <v>-0.25</v>
      </c>
      <c r="L98" s="114" t="n">
        <v>0.165</v>
      </c>
      <c r="M98" s="114" t="n">
        <v>0.2</v>
      </c>
      <c r="N98" s="114" t="n">
        <v>0.33</v>
      </c>
      <c r="O98" s="114" t="n">
        <v>-0.06</v>
      </c>
      <c r="P98" s="114" t="n">
        <v>0.325</v>
      </c>
      <c r="Q98" s="112" t="n">
        <v>0.135</v>
      </c>
      <c r="R98" s="112" t="n">
        <v>-0.445</v>
      </c>
      <c r="S98" s="112" t="n">
        <v>0.0205</v>
      </c>
      <c r="T98" s="112" t="n">
        <v>0.0155</v>
      </c>
      <c r="U98" s="112" t="n">
        <v>0.2</v>
      </c>
      <c r="V98" s="112" t="n">
        <v>-0.09</v>
      </c>
      <c r="W98" s="112" t="n">
        <v>-0.09</v>
      </c>
      <c r="X98" s="112" t="n">
        <v>0.475</v>
      </c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7"/>
      <c r="AP98" s="146"/>
      <c r="AQ98" s="148"/>
      <c r="AR98" s="148"/>
      <c r="AS98" s="149"/>
    </row>
    <row r="99" customFormat="false" ht="12" hidden="false" customHeight="false" outlineLevel="0" collapsed="false">
      <c r="A99" s="112" t="n">
        <v>84</v>
      </c>
      <c r="B99" s="113" t="n">
        <f aca="false">EOMONTH(B98,0)+1</f>
        <v>39600</v>
      </c>
      <c r="C99" s="114" t="n">
        <v>3.567</v>
      </c>
      <c r="D99" s="114" t="n">
        <v>0.04</v>
      </c>
      <c r="E99" s="114" t="n">
        <v>-0.07</v>
      </c>
      <c r="F99" s="114" t="n">
        <v>-0.195</v>
      </c>
      <c r="G99" s="114" t="n">
        <v>-0.39</v>
      </c>
      <c r="H99" s="114" t="n">
        <v>-0.12</v>
      </c>
      <c r="I99" s="114" t="n">
        <v>0.025</v>
      </c>
      <c r="J99" s="114" t="n">
        <v>0.26</v>
      </c>
      <c r="K99" s="114" t="n">
        <v>-0.25</v>
      </c>
      <c r="L99" s="114" t="n">
        <v>0.17</v>
      </c>
      <c r="M99" s="114" t="n">
        <v>0.23</v>
      </c>
      <c r="N99" s="114" t="n">
        <v>0.37</v>
      </c>
      <c r="O99" s="114" t="n">
        <v>-0.06</v>
      </c>
      <c r="P99" s="114" t="n">
        <v>0.335</v>
      </c>
      <c r="Q99" s="112" t="n">
        <v>0.135</v>
      </c>
      <c r="R99" s="112" t="n">
        <v>-0.445</v>
      </c>
      <c r="S99" s="112" t="n">
        <v>0.0205</v>
      </c>
      <c r="T99" s="112" t="n">
        <v>0.0155</v>
      </c>
      <c r="U99" s="112" t="n">
        <v>0.23</v>
      </c>
      <c r="V99" s="112" t="n">
        <v>-0.09</v>
      </c>
      <c r="W99" s="112" t="n">
        <v>-0.09</v>
      </c>
      <c r="X99" s="112" t="n">
        <v>0.475</v>
      </c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7"/>
      <c r="AP99" s="146"/>
      <c r="AQ99" s="148"/>
      <c r="AR99" s="148"/>
      <c r="AS99" s="149"/>
    </row>
    <row r="100" customFormat="false" ht="12" hidden="false" customHeight="false" outlineLevel="0" collapsed="false">
      <c r="A100" s="112" t="n">
        <v>85</v>
      </c>
      <c r="B100" s="113" t="n">
        <f aca="false">EOMONTH(B99,0)+1</f>
        <v>39630</v>
      </c>
      <c r="C100" s="114" t="n">
        <v>3.612</v>
      </c>
      <c r="D100" s="114" t="n">
        <v>0.04</v>
      </c>
      <c r="E100" s="114" t="n">
        <v>-0.07</v>
      </c>
      <c r="F100" s="114" t="n">
        <v>-0.195</v>
      </c>
      <c r="G100" s="114" t="n">
        <v>-0.39</v>
      </c>
      <c r="H100" s="114" t="n">
        <v>-0.12</v>
      </c>
      <c r="I100" s="114" t="n">
        <v>0.0275</v>
      </c>
      <c r="J100" s="114" t="n">
        <v>0.26</v>
      </c>
      <c r="K100" s="114" t="n">
        <v>-0.25</v>
      </c>
      <c r="L100" s="114" t="n">
        <v>0.175</v>
      </c>
      <c r="M100" s="114" t="n">
        <v>0.24</v>
      </c>
      <c r="N100" s="114" t="n">
        <v>0.41</v>
      </c>
      <c r="O100" s="114" t="n">
        <v>-0.06</v>
      </c>
      <c r="P100" s="114" t="n">
        <v>0.35</v>
      </c>
      <c r="Q100" s="112" t="n">
        <v>0.135</v>
      </c>
      <c r="R100" s="112" t="n">
        <v>-0.445</v>
      </c>
      <c r="S100" s="112" t="n">
        <v>0.0205</v>
      </c>
      <c r="T100" s="112" t="n">
        <v>0.0155</v>
      </c>
      <c r="U100" s="112" t="n">
        <v>0.24</v>
      </c>
      <c r="V100" s="112" t="n">
        <v>-0.09</v>
      </c>
      <c r="W100" s="112" t="n">
        <v>-0.09</v>
      </c>
      <c r="X100" s="112" t="n">
        <v>0.475</v>
      </c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7"/>
      <c r="AP100" s="146"/>
      <c r="AQ100" s="148"/>
      <c r="AR100" s="148"/>
      <c r="AS100" s="149"/>
    </row>
    <row r="101" customFormat="false" ht="12" hidden="false" customHeight="false" outlineLevel="0" collapsed="false">
      <c r="A101" s="112" t="n">
        <v>86</v>
      </c>
      <c r="B101" s="113" t="n">
        <f aca="false">EOMONTH(B100,0)+1</f>
        <v>39661</v>
      </c>
      <c r="C101" s="114" t="n">
        <v>3.657</v>
      </c>
      <c r="D101" s="114" t="n">
        <v>0.04</v>
      </c>
      <c r="E101" s="114" t="n">
        <v>-0.07</v>
      </c>
      <c r="F101" s="114" t="n">
        <v>-0.195</v>
      </c>
      <c r="G101" s="114" t="n">
        <v>-0.39</v>
      </c>
      <c r="H101" s="114" t="n">
        <v>-0.12</v>
      </c>
      <c r="I101" s="114" t="n">
        <v>0.03</v>
      </c>
      <c r="J101" s="114" t="n">
        <v>0.26</v>
      </c>
      <c r="K101" s="114" t="n">
        <v>-0.25</v>
      </c>
      <c r="L101" s="114" t="n">
        <v>0.175</v>
      </c>
      <c r="M101" s="114" t="n">
        <v>0.24</v>
      </c>
      <c r="N101" s="114" t="n">
        <v>0.41</v>
      </c>
      <c r="O101" s="114" t="n">
        <v>-0.06</v>
      </c>
      <c r="P101" s="114" t="n">
        <v>0.35</v>
      </c>
      <c r="Q101" s="112" t="n">
        <v>0.135</v>
      </c>
      <c r="R101" s="112" t="n">
        <v>-0.445</v>
      </c>
      <c r="S101" s="112" t="n">
        <v>0.0205</v>
      </c>
      <c r="T101" s="112" t="n">
        <v>0.0105</v>
      </c>
      <c r="U101" s="112" t="n">
        <v>0.24</v>
      </c>
      <c r="V101" s="112" t="n">
        <v>-0.09</v>
      </c>
      <c r="W101" s="112" t="n">
        <v>-0.09</v>
      </c>
      <c r="X101" s="112" t="n">
        <v>0.475</v>
      </c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7"/>
      <c r="AP101" s="146"/>
      <c r="AQ101" s="148"/>
      <c r="AR101" s="148"/>
      <c r="AS101" s="149"/>
    </row>
    <row r="102" customFormat="false" ht="12" hidden="false" customHeight="false" outlineLevel="0" collapsed="false">
      <c r="A102" s="112" t="n">
        <v>87</v>
      </c>
      <c r="B102" s="113" t="n">
        <f aca="false">EOMONTH(B101,0)+1</f>
        <v>39692</v>
      </c>
      <c r="C102" s="114" t="n">
        <v>3.64</v>
      </c>
      <c r="D102" s="114" t="n">
        <v>0.04</v>
      </c>
      <c r="E102" s="114" t="n">
        <v>-0.07</v>
      </c>
      <c r="F102" s="114" t="n">
        <v>-0.195</v>
      </c>
      <c r="G102" s="114" t="n">
        <v>-0.39</v>
      </c>
      <c r="H102" s="114" t="n">
        <v>-0.12</v>
      </c>
      <c r="I102" s="114" t="n">
        <v>0.0225</v>
      </c>
      <c r="J102" s="114" t="n">
        <v>0.26</v>
      </c>
      <c r="K102" s="114" t="n">
        <v>-0.25</v>
      </c>
      <c r="L102" s="114" t="n">
        <v>0.165</v>
      </c>
      <c r="M102" s="114" t="n">
        <v>0.2</v>
      </c>
      <c r="N102" s="114" t="n">
        <v>0.36</v>
      </c>
      <c r="O102" s="114" t="n">
        <v>-0.06</v>
      </c>
      <c r="P102" s="114" t="n">
        <v>0.315</v>
      </c>
      <c r="Q102" s="112" t="n">
        <v>0.135</v>
      </c>
      <c r="R102" s="112" t="n">
        <v>-0.445</v>
      </c>
      <c r="S102" s="112" t="n">
        <v>0.0205</v>
      </c>
      <c r="T102" s="112" t="n">
        <v>0.0105</v>
      </c>
      <c r="U102" s="112" t="n">
        <v>0.2</v>
      </c>
      <c r="V102" s="112" t="n">
        <v>-0.09</v>
      </c>
      <c r="W102" s="112" t="n">
        <v>-0.09</v>
      </c>
      <c r="X102" s="112" t="n">
        <v>0.475</v>
      </c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7"/>
      <c r="AP102" s="146"/>
      <c r="AQ102" s="148"/>
      <c r="AR102" s="148"/>
      <c r="AS102" s="149"/>
    </row>
    <row r="103" customFormat="false" ht="12" hidden="false" customHeight="false" outlineLevel="0" collapsed="false">
      <c r="A103" s="112" t="n">
        <v>88</v>
      </c>
      <c r="B103" s="113" t="n">
        <f aca="false">EOMONTH(B102,0)+1</f>
        <v>39722</v>
      </c>
      <c r="C103" s="114" t="n">
        <v>3.665</v>
      </c>
      <c r="D103" s="114" t="n">
        <v>0.04</v>
      </c>
      <c r="E103" s="114" t="n">
        <v>-0.07</v>
      </c>
      <c r="F103" s="114" t="n">
        <v>-0.195</v>
      </c>
      <c r="G103" s="114" t="n">
        <v>-0.39</v>
      </c>
      <c r="H103" s="114" t="n">
        <v>-0.12</v>
      </c>
      <c r="I103" s="114" t="n">
        <v>0.0125</v>
      </c>
      <c r="J103" s="114" t="n">
        <v>0.26</v>
      </c>
      <c r="K103" s="114" t="n">
        <v>-0.25</v>
      </c>
      <c r="L103" s="114" t="n">
        <v>0.1725</v>
      </c>
      <c r="M103" s="114" t="n">
        <v>0.23</v>
      </c>
      <c r="N103" s="114" t="n">
        <v>0.4</v>
      </c>
      <c r="O103" s="114" t="n">
        <v>-0.06</v>
      </c>
      <c r="P103" s="114" t="n">
        <v>0.36</v>
      </c>
      <c r="Q103" s="112" t="n">
        <v>0.135</v>
      </c>
      <c r="R103" s="112" t="n">
        <v>-0.445</v>
      </c>
      <c r="S103" s="112" t="n">
        <v>0.0205</v>
      </c>
      <c r="T103" s="112" t="n">
        <v>0.0055</v>
      </c>
      <c r="U103" s="112" t="n">
        <v>0.23</v>
      </c>
      <c r="V103" s="112" t="n">
        <v>-0.09</v>
      </c>
      <c r="W103" s="112" t="n">
        <v>-0.09</v>
      </c>
      <c r="X103" s="112" t="n">
        <v>0.475</v>
      </c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7"/>
      <c r="AP103" s="146"/>
      <c r="AQ103" s="148"/>
      <c r="AR103" s="148"/>
      <c r="AS103" s="149"/>
    </row>
    <row r="104" customFormat="false" ht="12" hidden="false" customHeight="false" outlineLevel="0" collapsed="false">
      <c r="A104" s="112" t="n">
        <v>89</v>
      </c>
      <c r="B104" s="113" t="n">
        <f aca="false">EOMONTH(B103,0)+1</f>
        <v>39753</v>
      </c>
      <c r="C104" s="114" t="n">
        <v>3.817</v>
      </c>
      <c r="D104" s="114" t="n">
        <v>0.125</v>
      </c>
      <c r="E104" s="114" t="n">
        <v>-0.07</v>
      </c>
      <c r="F104" s="114" t="n">
        <v>-0.13</v>
      </c>
      <c r="G104" s="114" t="n">
        <v>-0.26</v>
      </c>
      <c r="H104" s="114" t="n">
        <v>-0.12</v>
      </c>
      <c r="I104" s="114" t="n">
        <v>-0.0225</v>
      </c>
      <c r="J104" s="114" t="n">
        <v>0.25</v>
      </c>
      <c r="K104" s="114" t="n">
        <v>0.248</v>
      </c>
      <c r="L104" s="114" t="n">
        <v>0.215</v>
      </c>
      <c r="M104" s="114" t="n">
        <v>0.25</v>
      </c>
      <c r="N104" s="114" t="n">
        <v>0.7</v>
      </c>
      <c r="O104" s="114" t="n">
        <v>-0.06</v>
      </c>
      <c r="P104" s="114" t="n">
        <v>0.46</v>
      </c>
      <c r="Q104" s="112" t="n">
        <v>0</v>
      </c>
      <c r="R104" s="112" t="n">
        <v>-0.4</v>
      </c>
      <c r="S104" s="112" t="n">
        <v>0.026</v>
      </c>
      <c r="T104" s="112" t="n">
        <v>0.0065</v>
      </c>
      <c r="U104" s="112" t="n">
        <v>0.25</v>
      </c>
      <c r="V104" s="112" t="n">
        <v>0</v>
      </c>
      <c r="W104" s="112" t="n">
        <v>-0.01</v>
      </c>
      <c r="X104" s="112" t="n">
        <v>0.5</v>
      </c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7"/>
      <c r="AP104" s="146"/>
      <c r="AQ104" s="148"/>
      <c r="AR104" s="148"/>
      <c r="AS104" s="149"/>
    </row>
    <row r="105" customFormat="false" ht="12" hidden="false" customHeight="false" outlineLevel="0" collapsed="false">
      <c r="A105" s="112" t="n">
        <v>90</v>
      </c>
      <c r="B105" s="113" t="n">
        <f aca="false">EOMONTH(B104,0)+1</f>
        <v>39783</v>
      </c>
      <c r="C105" s="114" t="n">
        <v>3.96</v>
      </c>
      <c r="D105" s="114" t="n">
        <v>0.125</v>
      </c>
      <c r="E105" s="114" t="n">
        <v>-0.07</v>
      </c>
      <c r="F105" s="114" t="n">
        <v>-0.13</v>
      </c>
      <c r="G105" s="114" t="n">
        <v>-0.26</v>
      </c>
      <c r="H105" s="114" t="n">
        <v>-0.1225</v>
      </c>
      <c r="I105" s="114" t="n">
        <v>-0.045</v>
      </c>
      <c r="J105" s="114" t="n">
        <v>0.25</v>
      </c>
      <c r="K105" s="114" t="n">
        <v>0.308</v>
      </c>
      <c r="L105" s="114" t="n">
        <v>0.235</v>
      </c>
      <c r="M105" s="114" t="n">
        <v>0.33</v>
      </c>
      <c r="N105" s="114" t="n">
        <v>0.98</v>
      </c>
      <c r="O105" s="114" t="n">
        <v>-0.06</v>
      </c>
      <c r="P105" s="114" t="n">
        <v>0.77</v>
      </c>
      <c r="Q105" s="112" t="n">
        <v>0</v>
      </c>
      <c r="R105" s="112" t="n">
        <v>-0.4</v>
      </c>
      <c r="S105" s="112" t="n">
        <v>0.026</v>
      </c>
      <c r="T105" s="112" t="n">
        <v>0.0065</v>
      </c>
      <c r="U105" s="112" t="n">
        <v>0.33</v>
      </c>
      <c r="V105" s="112" t="n">
        <v>0.005</v>
      </c>
      <c r="W105" s="112" t="n">
        <v>-0.005</v>
      </c>
      <c r="X105" s="112" t="n">
        <v>0.57</v>
      </c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7"/>
      <c r="AP105" s="146"/>
      <c r="AQ105" s="148"/>
      <c r="AR105" s="148"/>
      <c r="AS105" s="149"/>
    </row>
    <row r="106" customFormat="false" ht="12" hidden="false" customHeight="false" outlineLevel="0" collapsed="false">
      <c r="A106" s="112" t="n">
        <v>91</v>
      </c>
      <c r="B106" s="113" t="n">
        <f aca="false">EOMONTH(B105,0)+1</f>
        <v>39814</v>
      </c>
      <c r="C106" s="114" t="n">
        <v>4.004</v>
      </c>
      <c r="D106" s="114" t="n">
        <v>0.125</v>
      </c>
      <c r="E106" s="114" t="n">
        <v>-0.07</v>
      </c>
      <c r="F106" s="114" t="n">
        <v>-0.13</v>
      </c>
      <c r="G106" s="114" t="n">
        <v>-0.26</v>
      </c>
      <c r="H106" s="114" t="n">
        <v>-0.125</v>
      </c>
      <c r="I106" s="114" t="n">
        <v>-0.0475</v>
      </c>
      <c r="J106" s="114" t="n">
        <v>0.25</v>
      </c>
      <c r="K106" s="114" t="n">
        <v>0.378</v>
      </c>
      <c r="L106" s="114" t="n">
        <v>0.255</v>
      </c>
      <c r="M106" s="114" t="n">
        <v>0.38</v>
      </c>
      <c r="N106" s="114" t="n">
        <v>1.6</v>
      </c>
      <c r="O106" s="114" t="n">
        <v>-0.06</v>
      </c>
      <c r="P106" s="114" t="n">
        <v>1.04</v>
      </c>
      <c r="Q106" s="112" t="n">
        <v>0</v>
      </c>
      <c r="R106" s="112" t="n">
        <v>-0.4</v>
      </c>
      <c r="S106" s="112" t="n">
        <v>0.026</v>
      </c>
      <c r="T106" s="112" t="n">
        <v>0.0065</v>
      </c>
      <c r="U106" s="112" t="n">
        <v>0.38</v>
      </c>
      <c r="V106" s="112" t="n">
        <v>0.025</v>
      </c>
      <c r="W106" s="112" t="n">
        <v>0.015</v>
      </c>
      <c r="X106" s="112" t="n">
        <v>0.57</v>
      </c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7"/>
      <c r="AP106" s="146"/>
      <c r="AQ106" s="148"/>
      <c r="AR106" s="148"/>
      <c r="AS106" s="149"/>
    </row>
    <row r="107" customFormat="false" ht="12" hidden="false" customHeight="false" outlineLevel="0" collapsed="false">
      <c r="A107" s="112" t="n">
        <v>92</v>
      </c>
      <c r="B107" s="113" t="n">
        <f aca="false">EOMONTH(B106,0)+1</f>
        <v>39845</v>
      </c>
      <c r="C107" s="114" t="n">
        <v>3.924</v>
      </c>
      <c r="D107" s="114" t="n">
        <v>0.125</v>
      </c>
      <c r="E107" s="114" t="n">
        <v>-0.07</v>
      </c>
      <c r="F107" s="114" t="n">
        <v>-0.13</v>
      </c>
      <c r="G107" s="114" t="n">
        <v>-0.26</v>
      </c>
      <c r="H107" s="114" t="n">
        <v>-0.1175</v>
      </c>
      <c r="I107" s="114" t="n">
        <v>-0.03</v>
      </c>
      <c r="J107" s="114" t="n">
        <v>0.25</v>
      </c>
      <c r="K107" s="114" t="n">
        <v>0.248</v>
      </c>
      <c r="L107" s="114" t="n">
        <v>0.255</v>
      </c>
      <c r="M107" s="114" t="n">
        <v>0.38</v>
      </c>
      <c r="N107" s="114" t="n">
        <v>1.6</v>
      </c>
      <c r="O107" s="114" t="n">
        <v>-0.06</v>
      </c>
      <c r="P107" s="114" t="n">
        <v>1.04</v>
      </c>
      <c r="Q107" s="112" t="n">
        <v>0</v>
      </c>
      <c r="R107" s="112" t="n">
        <v>-0.4</v>
      </c>
      <c r="S107" s="112" t="n">
        <v>0.026</v>
      </c>
      <c r="T107" s="112" t="n">
        <v>0.0065</v>
      </c>
      <c r="U107" s="112" t="n">
        <v>0.38</v>
      </c>
      <c r="V107" s="112" t="n">
        <v>0.02</v>
      </c>
      <c r="W107" s="112" t="n">
        <v>0.01</v>
      </c>
      <c r="X107" s="112" t="n">
        <v>0.57</v>
      </c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7"/>
      <c r="AP107" s="146"/>
      <c r="AQ107" s="148"/>
      <c r="AR107" s="148"/>
      <c r="AS107" s="149"/>
    </row>
    <row r="108" customFormat="false" ht="12" hidden="false" customHeight="false" outlineLevel="0" collapsed="false">
      <c r="A108" s="112" t="n">
        <v>93</v>
      </c>
      <c r="B108" s="113" t="n">
        <f aca="false">EOMONTH(B107,0)+1</f>
        <v>39873</v>
      </c>
      <c r="C108" s="114" t="n">
        <v>3.794</v>
      </c>
      <c r="D108" s="114" t="n">
        <v>0.125</v>
      </c>
      <c r="E108" s="114" t="n">
        <v>-0.07</v>
      </c>
      <c r="F108" s="114" t="n">
        <v>-0.13</v>
      </c>
      <c r="G108" s="114" t="n">
        <v>-0.26</v>
      </c>
      <c r="H108" s="114" t="n">
        <v>-0.115</v>
      </c>
      <c r="I108" s="114" t="n">
        <v>-0.0175</v>
      </c>
      <c r="J108" s="114" t="n">
        <v>0.25</v>
      </c>
      <c r="K108" s="114" t="n">
        <v>0.068</v>
      </c>
      <c r="L108" s="114" t="n">
        <v>0.215</v>
      </c>
      <c r="M108" s="114" t="n">
        <v>0.33</v>
      </c>
      <c r="N108" s="114" t="n">
        <v>0.69</v>
      </c>
      <c r="O108" s="114" t="n">
        <v>-0.06</v>
      </c>
      <c r="P108" s="114" t="n">
        <v>0.54</v>
      </c>
      <c r="Q108" s="112" t="n">
        <v>0</v>
      </c>
      <c r="R108" s="112" t="n">
        <v>-0.4</v>
      </c>
      <c r="S108" s="112" t="n">
        <v>0.026</v>
      </c>
      <c r="T108" s="112" t="n">
        <v>0.0115</v>
      </c>
      <c r="U108" s="112" t="n">
        <v>0.33</v>
      </c>
      <c r="V108" s="112" t="n">
        <v>0</v>
      </c>
      <c r="W108" s="112" t="n">
        <v>-0.01</v>
      </c>
      <c r="X108" s="112" t="n">
        <v>0.57</v>
      </c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7"/>
      <c r="AP108" s="146"/>
      <c r="AQ108" s="148"/>
      <c r="AR108" s="148"/>
      <c r="AS108" s="149"/>
    </row>
    <row r="109" customFormat="false" ht="12" hidden="false" customHeight="false" outlineLevel="0" collapsed="false">
      <c r="A109" s="112" t="n">
        <v>94</v>
      </c>
      <c r="B109" s="113" t="n">
        <f aca="false">EOMONTH(B108,0)+1</f>
        <v>39904</v>
      </c>
      <c r="C109" s="114" t="n">
        <v>3.609</v>
      </c>
      <c r="D109" s="114" t="n">
        <v>0.04</v>
      </c>
      <c r="E109" s="114" t="n">
        <v>-0.07</v>
      </c>
      <c r="F109" s="114" t="n">
        <v>-0.195</v>
      </c>
      <c r="G109" s="114" t="n">
        <v>-0.39</v>
      </c>
      <c r="H109" s="114" t="n">
        <v>-0.12</v>
      </c>
      <c r="I109" s="114" t="n">
        <v>0.02</v>
      </c>
      <c r="J109" s="114" t="n">
        <v>0.26</v>
      </c>
      <c r="K109" s="114" t="n">
        <v>-0.25</v>
      </c>
      <c r="L109" s="114" t="n">
        <v>0.17</v>
      </c>
      <c r="M109" s="114" t="n">
        <v>0.305</v>
      </c>
      <c r="N109" s="114" t="n">
        <v>0.38</v>
      </c>
      <c r="O109" s="114" t="n">
        <v>-0.06</v>
      </c>
      <c r="P109" s="114" t="n">
        <v>0.36</v>
      </c>
      <c r="Q109" s="112" t="n">
        <v>0</v>
      </c>
      <c r="R109" s="112" t="n">
        <v>-0.5</v>
      </c>
      <c r="S109" s="112" t="n">
        <v>0.0205</v>
      </c>
      <c r="T109" s="112" t="n">
        <v>0.0115</v>
      </c>
      <c r="U109" s="112" t="n">
        <v>0.305</v>
      </c>
      <c r="V109" s="112" t="n">
        <v>-0.09</v>
      </c>
      <c r="W109" s="112" t="n">
        <v>-0.09</v>
      </c>
      <c r="X109" s="112" t="n">
        <v>0.475</v>
      </c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7"/>
      <c r="AP109" s="146"/>
      <c r="AQ109" s="148"/>
      <c r="AR109" s="148"/>
      <c r="AS109" s="149"/>
    </row>
    <row r="110" customFormat="false" ht="12" hidden="false" customHeight="false" outlineLevel="0" collapsed="false">
      <c r="A110" s="112" t="n">
        <v>95</v>
      </c>
      <c r="B110" s="113" t="n">
        <f aca="false">EOMONTH(B109,0)+1</f>
        <v>39934</v>
      </c>
      <c r="C110" s="114" t="n">
        <v>3.607</v>
      </c>
      <c r="D110" s="114" t="n">
        <v>0.04</v>
      </c>
      <c r="E110" s="114" t="n">
        <v>-0.07</v>
      </c>
      <c r="F110" s="114" t="n">
        <v>-0.195</v>
      </c>
      <c r="G110" s="114" t="n">
        <v>-0.39</v>
      </c>
      <c r="H110" s="114" t="n">
        <v>-0.12</v>
      </c>
      <c r="I110" s="114" t="n">
        <v>0.02</v>
      </c>
      <c r="J110" s="114" t="n">
        <v>0.26</v>
      </c>
      <c r="K110" s="114" t="n">
        <v>-0.25</v>
      </c>
      <c r="L110" s="114" t="n">
        <v>0.165</v>
      </c>
      <c r="M110" s="114" t="n">
        <v>0.2</v>
      </c>
      <c r="N110" s="114" t="n">
        <v>0.33</v>
      </c>
      <c r="O110" s="114" t="n">
        <v>-0.06</v>
      </c>
      <c r="P110" s="114" t="n">
        <v>0.325</v>
      </c>
      <c r="Q110" s="112" t="n">
        <v>0</v>
      </c>
      <c r="R110" s="112" t="n">
        <v>-0.5</v>
      </c>
      <c r="S110" s="112" t="n">
        <v>0.0205</v>
      </c>
      <c r="T110" s="112" t="n">
        <v>0.0165</v>
      </c>
      <c r="U110" s="112" t="n">
        <v>0.2</v>
      </c>
      <c r="V110" s="112" t="n">
        <v>-0.09</v>
      </c>
      <c r="W110" s="112" t="n">
        <v>-0.09</v>
      </c>
      <c r="X110" s="112" t="n">
        <v>0.475</v>
      </c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7"/>
      <c r="AP110" s="146"/>
      <c r="AQ110" s="148"/>
      <c r="AR110" s="148"/>
      <c r="AS110" s="149"/>
    </row>
    <row r="111" customFormat="false" ht="12" hidden="false" customHeight="false" outlineLevel="0" collapsed="false">
      <c r="A111" s="112" t="n">
        <v>96</v>
      </c>
      <c r="B111" s="113" t="n">
        <f aca="false">EOMONTH(B110,0)+1</f>
        <v>39965</v>
      </c>
      <c r="C111" s="114" t="n">
        <v>3.652</v>
      </c>
      <c r="D111" s="114" t="n">
        <v>0.04</v>
      </c>
      <c r="E111" s="114" t="n">
        <v>-0.07</v>
      </c>
      <c r="F111" s="114" t="n">
        <v>-0.195</v>
      </c>
      <c r="G111" s="114" t="n">
        <v>-0.39</v>
      </c>
      <c r="H111" s="114" t="n">
        <v>-0.12</v>
      </c>
      <c r="I111" s="114" t="n">
        <v>0.025</v>
      </c>
      <c r="J111" s="114" t="n">
        <v>0.26</v>
      </c>
      <c r="K111" s="114" t="n">
        <v>-0.25</v>
      </c>
      <c r="L111" s="114" t="n">
        <v>0.17</v>
      </c>
      <c r="M111" s="114" t="n">
        <v>0.23</v>
      </c>
      <c r="N111" s="114" t="n">
        <v>0.37</v>
      </c>
      <c r="O111" s="114" t="n">
        <v>-0.06</v>
      </c>
      <c r="P111" s="114" t="n">
        <v>0.335</v>
      </c>
      <c r="Q111" s="112" t="n">
        <v>0</v>
      </c>
      <c r="R111" s="112" t="n">
        <v>-0.5</v>
      </c>
      <c r="S111" s="112" t="n">
        <v>0.0205</v>
      </c>
      <c r="T111" s="112" t="n">
        <v>0.0165</v>
      </c>
      <c r="U111" s="112" t="n">
        <v>0.23</v>
      </c>
      <c r="V111" s="112" t="n">
        <v>-0.09</v>
      </c>
      <c r="W111" s="112" t="n">
        <v>-0.09</v>
      </c>
      <c r="X111" s="112" t="n">
        <v>0.475</v>
      </c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7"/>
      <c r="AP111" s="146"/>
      <c r="AQ111" s="148"/>
      <c r="AR111" s="148"/>
      <c r="AS111" s="149"/>
    </row>
    <row r="112" customFormat="false" ht="12" hidden="false" customHeight="false" outlineLevel="0" collapsed="false">
      <c r="A112" s="112" t="n">
        <v>97</v>
      </c>
      <c r="B112" s="113" t="n">
        <f aca="false">EOMONTH(B111,0)+1</f>
        <v>39995</v>
      </c>
      <c r="C112" s="114" t="n">
        <v>3.697</v>
      </c>
      <c r="D112" s="114" t="n">
        <v>0.04</v>
      </c>
      <c r="E112" s="114" t="n">
        <v>-0.07</v>
      </c>
      <c r="F112" s="114" t="n">
        <v>-0.195</v>
      </c>
      <c r="G112" s="114" t="n">
        <v>-0.39</v>
      </c>
      <c r="H112" s="114" t="n">
        <v>-0.12</v>
      </c>
      <c r="I112" s="114" t="n">
        <v>0.0275</v>
      </c>
      <c r="J112" s="114" t="n">
        <v>0.26</v>
      </c>
      <c r="K112" s="114" t="n">
        <v>-0.25</v>
      </c>
      <c r="L112" s="114" t="n">
        <v>0.175</v>
      </c>
      <c r="M112" s="114" t="n">
        <v>0.24</v>
      </c>
      <c r="N112" s="114" t="n">
        <v>0.41</v>
      </c>
      <c r="O112" s="114" t="n">
        <v>-0.06</v>
      </c>
      <c r="P112" s="114" t="n">
        <v>0.35</v>
      </c>
      <c r="Q112" s="112" t="n">
        <v>0</v>
      </c>
      <c r="R112" s="112" t="n">
        <v>-0.5</v>
      </c>
      <c r="S112" s="112" t="n">
        <v>0.0205</v>
      </c>
      <c r="T112" s="112" t="n">
        <v>0.0165</v>
      </c>
      <c r="U112" s="112" t="n">
        <v>0.24</v>
      </c>
      <c r="V112" s="112" t="n">
        <v>-0.09</v>
      </c>
      <c r="W112" s="112" t="n">
        <v>-0.09</v>
      </c>
      <c r="X112" s="112" t="n">
        <v>0.475</v>
      </c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7"/>
      <c r="AP112" s="146"/>
      <c r="AQ112" s="148"/>
      <c r="AR112" s="148"/>
      <c r="AS112" s="149"/>
    </row>
    <row r="113" customFormat="false" ht="12" hidden="false" customHeight="false" outlineLevel="0" collapsed="false">
      <c r="A113" s="112" t="n">
        <v>98</v>
      </c>
      <c r="B113" s="113" t="n">
        <f aca="false">EOMONTH(B112,0)+1</f>
        <v>40026</v>
      </c>
      <c r="C113" s="114" t="n">
        <v>3.742</v>
      </c>
      <c r="D113" s="114" t="n">
        <v>0.04</v>
      </c>
      <c r="E113" s="114" t="n">
        <v>-0.07</v>
      </c>
      <c r="F113" s="114" t="n">
        <v>-0.195</v>
      </c>
      <c r="G113" s="114" t="n">
        <v>-0.39</v>
      </c>
      <c r="H113" s="114" t="n">
        <v>-0.12</v>
      </c>
      <c r="I113" s="114" t="n">
        <v>0.03</v>
      </c>
      <c r="J113" s="114" t="n">
        <v>0.26</v>
      </c>
      <c r="K113" s="114" t="n">
        <v>-0.25</v>
      </c>
      <c r="L113" s="114" t="n">
        <v>0.175</v>
      </c>
      <c r="M113" s="114" t="n">
        <v>0.24</v>
      </c>
      <c r="N113" s="114" t="n">
        <v>0.41</v>
      </c>
      <c r="O113" s="114" t="n">
        <v>-0.06</v>
      </c>
      <c r="P113" s="114" t="n">
        <v>0.35</v>
      </c>
      <c r="Q113" s="112" t="n">
        <v>0</v>
      </c>
      <c r="R113" s="112" t="n">
        <v>-0.5</v>
      </c>
      <c r="S113" s="112" t="n">
        <v>0.0205</v>
      </c>
      <c r="T113" s="112" t="n">
        <v>0.0115</v>
      </c>
      <c r="U113" s="112" t="n">
        <v>0.24</v>
      </c>
      <c r="V113" s="112" t="n">
        <v>-0.09</v>
      </c>
      <c r="W113" s="112" t="n">
        <v>-0.09</v>
      </c>
      <c r="X113" s="112" t="n">
        <v>0.475</v>
      </c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7"/>
      <c r="AP113" s="146"/>
      <c r="AQ113" s="148"/>
      <c r="AR113" s="148"/>
      <c r="AS113" s="149"/>
    </row>
    <row r="114" customFormat="false" ht="12" hidden="false" customHeight="false" outlineLevel="0" collapsed="false">
      <c r="A114" s="112" t="n">
        <v>99</v>
      </c>
      <c r="B114" s="113" t="n">
        <f aca="false">EOMONTH(B113,0)+1</f>
        <v>40057</v>
      </c>
      <c r="C114" s="114" t="n">
        <v>3.725</v>
      </c>
      <c r="D114" s="114" t="n">
        <v>0.04</v>
      </c>
      <c r="E114" s="114" t="n">
        <v>-0.07</v>
      </c>
      <c r="F114" s="114" t="n">
        <v>-0.195</v>
      </c>
      <c r="G114" s="114" t="n">
        <v>-0.39</v>
      </c>
      <c r="H114" s="114" t="n">
        <v>-0.12</v>
      </c>
      <c r="I114" s="114" t="n">
        <v>0.0225</v>
      </c>
      <c r="J114" s="114" t="n">
        <v>0.26</v>
      </c>
      <c r="K114" s="114" t="n">
        <v>-0.25</v>
      </c>
      <c r="L114" s="114" t="n">
        <v>0.165</v>
      </c>
      <c r="M114" s="114" t="n">
        <v>0.2</v>
      </c>
      <c r="N114" s="114" t="n">
        <v>0.36</v>
      </c>
      <c r="O114" s="114" t="n">
        <v>-0.06</v>
      </c>
      <c r="P114" s="114" t="n">
        <v>0.315</v>
      </c>
      <c r="Q114" s="112" t="n">
        <v>0</v>
      </c>
      <c r="R114" s="112" t="n">
        <v>-0.5</v>
      </c>
      <c r="S114" s="112" t="n">
        <v>0.0205</v>
      </c>
      <c r="T114" s="112" t="n">
        <v>0.0115</v>
      </c>
      <c r="U114" s="112" t="n">
        <v>0.2</v>
      </c>
      <c r="V114" s="112" t="n">
        <v>-0.09</v>
      </c>
      <c r="W114" s="112" t="n">
        <v>-0.09</v>
      </c>
      <c r="X114" s="112" t="n">
        <v>0.475</v>
      </c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7"/>
      <c r="AP114" s="146"/>
      <c r="AQ114" s="148"/>
      <c r="AR114" s="148"/>
      <c r="AS114" s="149"/>
    </row>
    <row r="115" customFormat="false" ht="12" hidden="false" customHeight="false" outlineLevel="0" collapsed="false">
      <c r="A115" s="112" t="n">
        <v>100</v>
      </c>
      <c r="B115" s="113" t="n">
        <f aca="false">EOMONTH(B114,0)+1</f>
        <v>40087</v>
      </c>
      <c r="C115" s="114" t="n">
        <v>3.75</v>
      </c>
      <c r="D115" s="114" t="n">
        <v>0.04</v>
      </c>
      <c r="E115" s="114" t="n">
        <v>-0.07</v>
      </c>
      <c r="F115" s="114" t="n">
        <v>-0.195</v>
      </c>
      <c r="G115" s="114" t="n">
        <v>-0.39</v>
      </c>
      <c r="H115" s="114" t="n">
        <v>-0.12</v>
      </c>
      <c r="I115" s="114" t="n">
        <v>0.0125</v>
      </c>
      <c r="J115" s="114" t="n">
        <v>0.26</v>
      </c>
      <c r="K115" s="114" t="n">
        <v>-0.25</v>
      </c>
      <c r="L115" s="114" t="n">
        <v>0.1725</v>
      </c>
      <c r="M115" s="114" t="n">
        <v>0.23</v>
      </c>
      <c r="N115" s="114" t="n">
        <v>0.4</v>
      </c>
      <c r="O115" s="114" t="n">
        <v>-0.06</v>
      </c>
      <c r="P115" s="114" t="n">
        <v>0.36</v>
      </c>
      <c r="Q115" s="112" t="n">
        <v>0</v>
      </c>
      <c r="R115" s="112" t="n">
        <v>-0.5</v>
      </c>
      <c r="S115" s="112" t="n">
        <v>0.0205</v>
      </c>
      <c r="T115" s="112" t="n">
        <v>0.0065</v>
      </c>
      <c r="U115" s="112" t="n">
        <v>0.23</v>
      </c>
      <c r="V115" s="112" t="n">
        <v>-0.09</v>
      </c>
      <c r="W115" s="112" t="n">
        <v>-0.09</v>
      </c>
      <c r="X115" s="112" t="n">
        <v>0.475</v>
      </c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7"/>
      <c r="AP115" s="146"/>
      <c r="AQ115" s="148"/>
      <c r="AR115" s="148"/>
      <c r="AS115" s="149"/>
    </row>
    <row r="116" customFormat="false" ht="12" hidden="false" customHeight="false" outlineLevel="0" collapsed="false">
      <c r="A116" s="112" t="n">
        <v>101</v>
      </c>
      <c r="B116" s="113" t="n">
        <f aca="false">EOMONTH(B115,0)+1</f>
        <v>40118</v>
      </c>
      <c r="C116" s="114" t="n">
        <v>3.902</v>
      </c>
      <c r="D116" s="114" t="n">
        <v>0.125</v>
      </c>
      <c r="E116" s="114" t="n">
        <v>-0.07</v>
      </c>
      <c r="F116" s="114" t="n">
        <v>-0.13</v>
      </c>
      <c r="G116" s="114" t="n">
        <v>-0.26</v>
      </c>
      <c r="H116" s="114" t="n">
        <v>-0.12</v>
      </c>
      <c r="I116" s="114" t="n">
        <v>-0.0225</v>
      </c>
      <c r="J116" s="114" t="n">
        <v>0.25</v>
      </c>
      <c r="K116" s="114" t="n">
        <v>0.248</v>
      </c>
      <c r="L116" s="114" t="n">
        <v>0.215</v>
      </c>
      <c r="M116" s="114" t="n">
        <v>0.25</v>
      </c>
      <c r="N116" s="114" t="n">
        <v>0.7</v>
      </c>
      <c r="O116" s="114" t="n">
        <v>-0.06</v>
      </c>
      <c r="P116" s="114" t="n">
        <v>0.46</v>
      </c>
      <c r="Q116" s="112" t="n">
        <v>0</v>
      </c>
      <c r="R116" s="112" t="n">
        <v>-0.42</v>
      </c>
      <c r="S116" s="112" t="n">
        <v>0.026</v>
      </c>
      <c r="T116" s="112" t="n">
        <v>0.0075</v>
      </c>
      <c r="U116" s="112" t="n">
        <v>0.25</v>
      </c>
      <c r="V116" s="112" t="n">
        <v>0</v>
      </c>
      <c r="W116" s="112" t="n">
        <v>-0.01</v>
      </c>
      <c r="X116" s="112" t="n">
        <v>0.5</v>
      </c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7"/>
      <c r="AP116" s="146"/>
      <c r="AQ116" s="148"/>
      <c r="AR116" s="148"/>
      <c r="AS116" s="149"/>
    </row>
    <row r="117" customFormat="false" ht="12" hidden="false" customHeight="false" outlineLevel="0" collapsed="false">
      <c r="A117" s="112" t="n">
        <v>102</v>
      </c>
      <c r="B117" s="113" t="n">
        <f aca="false">EOMONTH(B116,0)+1</f>
        <v>40148</v>
      </c>
      <c r="C117" s="114" t="n">
        <v>4.045</v>
      </c>
      <c r="D117" s="114" t="n">
        <v>0.125</v>
      </c>
      <c r="E117" s="114" t="n">
        <v>-0.07</v>
      </c>
      <c r="F117" s="114" t="n">
        <v>-0.13</v>
      </c>
      <c r="G117" s="114" t="n">
        <v>-0.26</v>
      </c>
      <c r="H117" s="114" t="n">
        <v>-0.1225</v>
      </c>
      <c r="I117" s="114" t="n">
        <v>-0.045</v>
      </c>
      <c r="J117" s="114" t="n">
        <v>0.25</v>
      </c>
      <c r="K117" s="114" t="n">
        <v>0.308</v>
      </c>
      <c r="L117" s="114" t="n">
        <v>0.235</v>
      </c>
      <c r="M117" s="114" t="n">
        <v>0.33</v>
      </c>
      <c r="N117" s="114" t="n">
        <v>0.98</v>
      </c>
      <c r="O117" s="114" t="n">
        <v>-0.06</v>
      </c>
      <c r="P117" s="114" t="n">
        <v>0.77</v>
      </c>
      <c r="Q117" s="112" t="n">
        <v>0</v>
      </c>
      <c r="R117" s="112" t="n">
        <v>-0.42</v>
      </c>
      <c r="S117" s="112" t="n">
        <v>0.026</v>
      </c>
      <c r="T117" s="112" t="n">
        <v>0.0075</v>
      </c>
      <c r="U117" s="112" t="n">
        <v>0.33</v>
      </c>
      <c r="V117" s="112" t="n">
        <v>0.005</v>
      </c>
      <c r="W117" s="112" t="n">
        <v>-0.005</v>
      </c>
      <c r="X117" s="112" t="n">
        <v>0.57</v>
      </c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7"/>
      <c r="AP117" s="146"/>
      <c r="AQ117" s="148"/>
      <c r="AR117" s="148"/>
      <c r="AS117" s="149"/>
    </row>
    <row r="118" customFormat="false" ht="12" hidden="false" customHeight="false" outlineLevel="0" collapsed="false">
      <c r="A118" s="112" t="n">
        <v>103</v>
      </c>
      <c r="B118" s="113" t="n">
        <f aca="false">EOMONTH(B117,0)+1</f>
        <v>40179</v>
      </c>
      <c r="C118" s="114" t="n">
        <v>4.089</v>
      </c>
      <c r="D118" s="114" t="n">
        <v>0.125</v>
      </c>
      <c r="E118" s="114" t="n">
        <v>-0.07</v>
      </c>
      <c r="F118" s="114" t="n">
        <v>-0.13</v>
      </c>
      <c r="G118" s="114" t="n">
        <v>-0.26</v>
      </c>
      <c r="H118" s="114" t="n">
        <v>-0.125</v>
      </c>
      <c r="I118" s="114" t="n">
        <v>-0.0475</v>
      </c>
      <c r="J118" s="114" t="n">
        <v>0.25</v>
      </c>
      <c r="K118" s="114" t="n">
        <v>0.378</v>
      </c>
      <c r="L118" s="114" t="n">
        <v>0.255</v>
      </c>
      <c r="M118" s="114" t="n">
        <v>0.38</v>
      </c>
      <c r="N118" s="114" t="n">
        <v>1.6</v>
      </c>
      <c r="O118" s="114" t="n">
        <v>-0.06</v>
      </c>
      <c r="P118" s="114" t="n">
        <v>1.04</v>
      </c>
      <c r="Q118" s="112" t="n">
        <v>0</v>
      </c>
      <c r="R118" s="112" t="n">
        <v>-0.42</v>
      </c>
      <c r="S118" s="112" t="n">
        <v>0.026</v>
      </c>
      <c r="T118" s="112" t="n">
        <v>0.0075</v>
      </c>
      <c r="U118" s="112" t="n">
        <v>0.38</v>
      </c>
      <c r="V118" s="112" t="n">
        <v>0.025</v>
      </c>
      <c r="W118" s="112" t="n">
        <v>0.015</v>
      </c>
      <c r="X118" s="112" t="n">
        <v>0.57</v>
      </c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7"/>
      <c r="AP118" s="146"/>
      <c r="AQ118" s="148"/>
      <c r="AR118" s="148"/>
      <c r="AS118" s="149"/>
    </row>
    <row r="119" customFormat="false" ht="12" hidden="false" customHeight="false" outlineLevel="0" collapsed="false">
      <c r="A119" s="112" t="n">
        <v>104</v>
      </c>
      <c r="B119" s="113" t="n">
        <f aca="false">EOMONTH(B118,0)+1</f>
        <v>40210</v>
      </c>
      <c r="C119" s="114" t="n">
        <v>4.009</v>
      </c>
      <c r="D119" s="114" t="n">
        <v>0.125</v>
      </c>
      <c r="E119" s="114" t="n">
        <v>-0.07</v>
      </c>
      <c r="F119" s="114" t="n">
        <v>-0.13</v>
      </c>
      <c r="G119" s="114" t="n">
        <v>-0.26</v>
      </c>
      <c r="H119" s="114" t="n">
        <v>-0.1175</v>
      </c>
      <c r="I119" s="114" t="n">
        <v>-0.03</v>
      </c>
      <c r="J119" s="114" t="n">
        <v>0.25</v>
      </c>
      <c r="K119" s="114" t="n">
        <v>0.248</v>
      </c>
      <c r="L119" s="114" t="n">
        <v>0.255</v>
      </c>
      <c r="M119" s="114" t="n">
        <v>0.38</v>
      </c>
      <c r="N119" s="114" t="n">
        <v>1.6</v>
      </c>
      <c r="O119" s="114" t="n">
        <v>-0.06</v>
      </c>
      <c r="P119" s="114" t="n">
        <v>1.04</v>
      </c>
      <c r="Q119" s="112" t="n">
        <v>0</v>
      </c>
      <c r="R119" s="112" t="n">
        <v>-0.42</v>
      </c>
      <c r="S119" s="112" t="n">
        <v>0.026</v>
      </c>
      <c r="T119" s="112" t="n">
        <v>0.0075</v>
      </c>
      <c r="U119" s="112" t="n">
        <v>0.38</v>
      </c>
      <c r="V119" s="112" t="n">
        <v>0.02</v>
      </c>
      <c r="W119" s="112" t="n">
        <v>0.01</v>
      </c>
      <c r="X119" s="112" t="n">
        <v>0.57</v>
      </c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7"/>
      <c r="AP119" s="146"/>
      <c r="AQ119" s="148"/>
      <c r="AR119" s="148"/>
      <c r="AS119" s="149"/>
    </row>
    <row r="120" customFormat="false" ht="12" hidden="false" customHeight="false" outlineLevel="0" collapsed="false">
      <c r="A120" s="112" t="n">
        <v>105</v>
      </c>
      <c r="B120" s="113" t="n">
        <f aca="false">EOMONTH(B119,0)+1</f>
        <v>40238</v>
      </c>
      <c r="C120" s="114" t="n">
        <v>3.879</v>
      </c>
      <c r="D120" s="114" t="n">
        <v>0.125</v>
      </c>
      <c r="E120" s="114" t="n">
        <v>-0.07</v>
      </c>
      <c r="F120" s="114" t="n">
        <v>-0.13</v>
      </c>
      <c r="G120" s="114" t="n">
        <v>-0.26</v>
      </c>
      <c r="H120" s="114" t="n">
        <v>-0.115</v>
      </c>
      <c r="I120" s="114" t="n">
        <v>-0.0175</v>
      </c>
      <c r="J120" s="114" t="n">
        <v>0.25</v>
      </c>
      <c r="K120" s="114" t="n">
        <v>0.068</v>
      </c>
      <c r="L120" s="114" t="n">
        <v>0.215</v>
      </c>
      <c r="M120" s="114" t="n">
        <v>0.33</v>
      </c>
      <c r="N120" s="114" t="n">
        <v>0.69</v>
      </c>
      <c r="O120" s="114" t="n">
        <v>-0.06</v>
      </c>
      <c r="P120" s="114" t="n">
        <v>0.54</v>
      </c>
      <c r="Q120" s="112" t="n">
        <v>0</v>
      </c>
      <c r="R120" s="112" t="n">
        <v>-0.42</v>
      </c>
      <c r="S120" s="112" t="n">
        <v>0.026</v>
      </c>
      <c r="T120" s="112" t="n">
        <v>0.0125</v>
      </c>
      <c r="U120" s="112" t="n">
        <v>0.33</v>
      </c>
      <c r="V120" s="112" t="n">
        <v>0</v>
      </c>
      <c r="W120" s="112" t="n">
        <v>-0.01</v>
      </c>
      <c r="X120" s="112" t="n">
        <v>0.57</v>
      </c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7"/>
      <c r="AP120" s="146"/>
      <c r="AQ120" s="148"/>
      <c r="AR120" s="148"/>
      <c r="AS120" s="149"/>
    </row>
    <row r="121" customFormat="false" ht="12" hidden="false" customHeight="false" outlineLevel="0" collapsed="false">
      <c r="A121" s="112" t="n">
        <v>106</v>
      </c>
      <c r="B121" s="113" t="n">
        <f aca="false">EOMONTH(B120,0)+1</f>
        <v>40269</v>
      </c>
      <c r="C121" s="114" t="n">
        <v>3.694</v>
      </c>
      <c r="D121" s="114" t="n">
        <v>0.04</v>
      </c>
      <c r="E121" s="114" t="n">
        <v>-0.07</v>
      </c>
      <c r="F121" s="114" t="n">
        <v>-0.195</v>
      </c>
      <c r="G121" s="114" t="n">
        <v>-0.37</v>
      </c>
      <c r="H121" s="114" t="n">
        <v>-0.12</v>
      </c>
      <c r="I121" s="114" t="n">
        <v>0.02</v>
      </c>
      <c r="J121" s="114" t="n">
        <v>0.26</v>
      </c>
      <c r="K121" s="114" t="n">
        <v>-0.25</v>
      </c>
      <c r="L121" s="114" t="n">
        <v>0.17</v>
      </c>
      <c r="M121" s="114" t="n">
        <v>0.305</v>
      </c>
      <c r="N121" s="114" t="n">
        <v>0.38</v>
      </c>
      <c r="O121" s="114" t="n">
        <v>-0.06</v>
      </c>
      <c r="P121" s="114" t="n">
        <v>0.36</v>
      </c>
      <c r="Q121" s="112" t="n">
        <v>0</v>
      </c>
      <c r="R121" s="112" t="n">
        <v>-0.54</v>
      </c>
      <c r="S121" s="112" t="n">
        <v>0.0205</v>
      </c>
      <c r="T121" s="112" t="n">
        <v>0.0125</v>
      </c>
      <c r="U121" s="112" t="n">
        <v>0.305</v>
      </c>
      <c r="V121" s="112" t="n">
        <v>-0.09</v>
      </c>
      <c r="W121" s="112" t="n">
        <v>-0.09</v>
      </c>
      <c r="X121" s="112" t="n">
        <v>0.475</v>
      </c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7"/>
      <c r="AP121" s="146"/>
      <c r="AQ121" s="148"/>
      <c r="AR121" s="148"/>
      <c r="AS121" s="149"/>
    </row>
    <row r="122" customFormat="false" ht="12" hidden="false" customHeight="false" outlineLevel="0" collapsed="false">
      <c r="A122" s="112" t="n">
        <v>107</v>
      </c>
      <c r="B122" s="113" t="n">
        <f aca="false">EOMONTH(B121,0)+1</f>
        <v>40299</v>
      </c>
      <c r="C122" s="114" t="n">
        <v>3.692</v>
      </c>
      <c r="D122" s="114" t="n">
        <v>0.04</v>
      </c>
      <c r="E122" s="114" t="n">
        <v>-0.07</v>
      </c>
      <c r="F122" s="114" t="n">
        <v>-0.195</v>
      </c>
      <c r="G122" s="114" t="n">
        <v>-0.37</v>
      </c>
      <c r="H122" s="114" t="n">
        <v>-0.12</v>
      </c>
      <c r="I122" s="114" t="n">
        <v>0.02</v>
      </c>
      <c r="J122" s="114" t="n">
        <v>0.26</v>
      </c>
      <c r="K122" s="114" t="n">
        <v>-0.25</v>
      </c>
      <c r="L122" s="114" t="n">
        <v>0.165</v>
      </c>
      <c r="M122" s="114" t="n">
        <v>0.2</v>
      </c>
      <c r="N122" s="114" t="n">
        <v>0.33</v>
      </c>
      <c r="O122" s="114" t="n">
        <v>-0.06</v>
      </c>
      <c r="P122" s="114" t="n">
        <v>0.325</v>
      </c>
      <c r="Q122" s="112" t="n">
        <v>0</v>
      </c>
      <c r="R122" s="112" t="n">
        <v>-0.54</v>
      </c>
      <c r="S122" s="112" t="n">
        <v>0.0205</v>
      </c>
      <c r="T122" s="112" t="n">
        <v>0.0175</v>
      </c>
      <c r="U122" s="112" t="n">
        <v>0.2</v>
      </c>
      <c r="V122" s="112" t="n">
        <v>-0.09</v>
      </c>
      <c r="W122" s="112" t="n">
        <v>-0.09</v>
      </c>
      <c r="X122" s="112" t="n">
        <v>0.475</v>
      </c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7"/>
      <c r="AP122" s="146"/>
      <c r="AQ122" s="148"/>
      <c r="AR122" s="148"/>
      <c r="AS122" s="149"/>
    </row>
    <row r="123" customFormat="false" ht="12" hidden="false" customHeight="false" outlineLevel="0" collapsed="false">
      <c r="A123" s="112" t="n">
        <v>108</v>
      </c>
      <c r="B123" s="113" t="n">
        <f aca="false">EOMONTH(B122,0)+1</f>
        <v>40330</v>
      </c>
      <c r="C123" s="114" t="n">
        <v>3.737</v>
      </c>
      <c r="D123" s="114" t="n">
        <v>0.04</v>
      </c>
      <c r="E123" s="114" t="n">
        <v>-0.07</v>
      </c>
      <c r="F123" s="114" t="n">
        <v>-0.195</v>
      </c>
      <c r="G123" s="114" t="n">
        <v>-0.37</v>
      </c>
      <c r="H123" s="114" t="n">
        <v>-0.12</v>
      </c>
      <c r="I123" s="114" t="n">
        <v>0.025</v>
      </c>
      <c r="J123" s="114" t="n">
        <v>0.26</v>
      </c>
      <c r="K123" s="114" t="n">
        <v>-0.25</v>
      </c>
      <c r="L123" s="114" t="n">
        <v>0.17</v>
      </c>
      <c r="M123" s="114" t="n">
        <v>0.23</v>
      </c>
      <c r="N123" s="114" t="n">
        <v>0.37</v>
      </c>
      <c r="O123" s="114" t="n">
        <v>-0.06</v>
      </c>
      <c r="P123" s="114" t="n">
        <v>0.335</v>
      </c>
      <c r="Q123" s="112" t="n">
        <v>0</v>
      </c>
      <c r="R123" s="112" t="n">
        <v>-0.54</v>
      </c>
      <c r="S123" s="112" t="n">
        <v>0.0205</v>
      </c>
      <c r="T123" s="112" t="n">
        <v>0.0175</v>
      </c>
      <c r="U123" s="112" t="n">
        <v>0.23</v>
      </c>
      <c r="V123" s="112" t="n">
        <v>-0.09</v>
      </c>
      <c r="W123" s="112" t="n">
        <v>-0.09</v>
      </c>
      <c r="X123" s="112" t="n">
        <v>0.475</v>
      </c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7"/>
      <c r="AP123" s="146"/>
      <c r="AQ123" s="148"/>
      <c r="AR123" s="148"/>
      <c r="AS123" s="149"/>
    </row>
    <row r="124" customFormat="false" ht="12" hidden="false" customHeight="false" outlineLevel="0" collapsed="false">
      <c r="A124" s="112" t="n">
        <v>109</v>
      </c>
      <c r="B124" s="113" t="n">
        <f aca="false">EOMONTH(B123,0)+1</f>
        <v>40360</v>
      </c>
      <c r="C124" s="114" t="n">
        <v>3.782</v>
      </c>
      <c r="D124" s="114" t="n">
        <v>0.04</v>
      </c>
      <c r="E124" s="114" t="n">
        <v>-0.07</v>
      </c>
      <c r="F124" s="114" t="n">
        <v>-0.195</v>
      </c>
      <c r="G124" s="114" t="n">
        <v>-0.37</v>
      </c>
      <c r="H124" s="114" t="n">
        <v>-0.12</v>
      </c>
      <c r="I124" s="114" t="n">
        <v>0.0275</v>
      </c>
      <c r="J124" s="114" t="n">
        <v>0.26</v>
      </c>
      <c r="K124" s="114" t="n">
        <v>-0.25</v>
      </c>
      <c r="L124" s="114" t="n">
        <v>0.175</v>
      </c>
      <c r="M124" s="114" t="n">
        <v>0.24</v>
      </c>
      <c r="N124" s="114" t="n">
        <v>0.41</v>
      </c>
      <c r="O124" s="114" t="n">
        <v>-0.06</v>
      </c>
      <c r="P124" s="114" t="n">
        <v>0.35</v>
      </c>
      <c r="Q124" s="112" t="n">
        <v>0</v>
      </c>
      <c r="R124" s="112" t="n">
        <v>-0.54</v>
      </c>
      <c r="S124" s="112" t="n">
        <v>0.0205</v>
      </c>
      <c r="T124" s="112" t="n">
        <v>0.0175</v>
      </c>
      <c r="U124" s="112" t="n">
        <v>0.24</v>
      </c>
      <c r="V124" s="112" t="n">
        <v>-0.09</v>
      </c>
      <c r="W124" s="112" t="n">
        <v>-0.09</v>
      </c>
      <c r="X124" s="112" t="n">
        <v>0.475</v>
      </c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7"/>
      <c r="AP124" s="146"/>
      <c r="AQ124" s="148"/>
      <c r="AR124" s="148"/>
      <c r="AS124" s="149"/>
    </row>
    <row r="125" customFormat="false" ht="12" hidden="false" customHeight="false" outlineLevel="0" collapsed="false">
      <c r="A125" s="112" t="n">
        <v>110</v>
      </c>
      <c r="B125" s="113" t="n">
        <f aca="false">EOMONTH(B124,0)+1</f>
        <v>40391</v>
      </c>
      <c r="C125" s="114" t="n">
        <v>3.827</v>
      </c>
      <c r="D125" s="114" t="n">
        <v>0.04</v>
      </c>
      <c r="E125" s="114" t="n">
        <v>-0.07</v>
      </c>
      <c r="F125" s="114" t="n">
        <v>-0.195</v>
      </c>
      <c r="G125" s="114" t="n">
        <v>-0.37</v>
      </c>
      <c r="H125" s="114" t="n">
        <v>-0.12</v>
      </c>
      <c r="I125" s="114" t="n">
        <v>0.03</v>
      </c>
      <c r="J125" s="114" t="n">
        <v>0.26</v>
      </c>
      <c r="K125" s="114" t="n">
        <v>-0.25</v>
      </c>
      <c r="L125" s="114" t="n">
        <v>0.175</v>
      </c>
      <c r="M125" s="114" t="n">
        <v>0.24</v>
      </c>
      <c r="N125" s="114" t="n">
        <v>0.41</v>
      </c>
      <c r="O125" s="114" t="n">
        <v>-0.06</v>
      </c>
      <c r="P125" s="114" t="n">
        <v>0.35</v>
      </c>
      <c r="Q125" s="112" t="n">
        <v>0</v>
      </c>
      <c r="R125" s="112" t="n">
        <v>-0.54</v>
      </c>
      <c r="S125" s="112" t="n">
        <v>0.0205</v>
      </c>
      <c r="T125" s="112" t="n">
        <v>0.0125</v>
      </c>
      <c r="U125" s="112" t="n">
        <v>0.24</v>
      </c>
      <c r="V125" s="112" t="n">
        <v>-0.09</v>
      </c>
      <c r="W125" s="112" t="n">
        <v>-0.09</v>
      </c>
      <c r="X125" s="112" t="n">
        <v>0.475</v>
      </c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7"/>
      <c r="AP125" s="146"/>
      <c r="AQ125" s="148"/>
      <c r="AR125" s="148"/>
      <c r="AS125" s="149"/>
    </row>
    <row r="126" customFormat="false" ht="12" hidden="false" customHeight="false" outlineLevel="0" collapsed="false">
      <c r="A126" s="112" t="n">
        <v>111</v>
      </c>
      <c r="B126" s="113" t="n">
        <f aca="false">EOMONTH(B125,0)+1</f>
        <v>40422</v>
      </c>
      <c r="C126" s="114" t="n">
        <v>3.81</v>
      </c>
      <c r="D126" s="114" t="n">
        <v>0.04</v>
      </c>
      <c r="E126" s="114" t="n">
        <v>-0.07</v>
      </c>
      <c r="F126" s="114" t="n">
        <v>-0.195</v>
      </c>
      <c r="G126" s="114" t="n">
        <v>-0.37</v>
      </c>
      <c r="H126" s="114" t="n">
        <v>-0.12</v>
      </c>
      <c r="I126" s="114" t="n">
        <v>0.0225</v>
      </c>
      <c r="J126" s="114" t="n">
        <v>0.26</v>
      </c>
      <c r="K126" s="114" t="n">
        <v>-0.25</v>
      </c>
      <c r="L126" s="114" t="n">
        <v>0.165</v>
      </c>
      <c r="M126" s="114" t="n">
        <v>0.2</v>
      </c>
      <c r="N126" s="114" t="n">
        <v>0.36</v>
      </c>
      <c r="O126" s="114" t="n">
        <v>-0.06</v>
      </c>
      <c r="P126" s="114" t="n">
        <v>0.315</v>
      </c>
      <c r="Q126" s="112" t="n">
        <v>0</v>
      </c>
      <c r="R126" s="112" t="n">
        <v>-0.54</v>
      </c>
      <c r="S126" s="112" t="n">
        <v>0.0205</v>
      </c>
      <c r="T126" s="112" t="n">
        <v>0.0125</v>
      </c>
      <c r="U126" s="112" t="n">
        <v>0.2</v>
      </c>
      <c r="V126" s="112" t="n">
        <v>-0.09</v>
      </c>
      <c r="W126" s="112" t="n">
        <v>-0.09</v>
      </c>
      <c r="X126" s="112" t="n">
        <v>0.475</v>
      </c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7"/>
      <c r="AP126" s="146"/>
      <c r="AQ126" s="148"/>
      <c r="AR126" s="148"/>
      <c r="AS126" s="149"/>
    </row>
    <row r="127" customFormat="false" ht="12" hidden="false" customHeight="false" outlineLevel="0" collapsed="false">
      <c r="A127" s="112" t="n">
        <v>112</v>
      </c>
      <c r="B127" s="113" t="n">
        <f aca="false">EOMONTH(B126,0)+1</f>
        <v>40452</v>
      </c>
      <c r="C127" s="114" t="n">
        <v>3.835</v>
      </c>
      <c r="D127" s="114" t="n">
        <v>0.04</v>
      </c>
      <c r="E127" s="114" t="n">
        <v>-0.07</v>
      </c>
      <c r="F127" s="114" t="n">
        <v>-0.195</v>
      </c>
      <c r="G127" s="114" t="n">
        <v>-0.37</v>
      </c>
      <c r="H127" s="114" t="n">
        <v>-0.12</v>
      </c>
      <c r="I127" s="114" t="n">
        <v>0.0125</v>
      </c>
      <c r="J127" s="114" t="n">
        <v>0.26</v>
      </c>
      <c r="K127" s="114" t="n">
        <v>-0.25</v>
      </c>
      <c r="L127" s="114" t="n">
        <v>0.1725</v>
      </c>
      <c r="M127" s="114" t="n">
        <v>0.23</v>
      </c>
      <c r="N127" s="114" t="n">
        <v>0.4</v>
      </c>
      <c r="O127" s="114" t="n">
        <v>-0.06</v>
      </c>
      <c r="P127" s="114" t="n">
        <v>0.36</v>
      </c>
      <c r="Q127" s="112" t="n">
        <v>0</v>
      </c>
      <c r="R127" s="112" t="n">
        <v>-0.54</v>
      </c>
      <c r="S127" s="112" t="n">
        <v>0.0205</v>
      </c>
      <c r="T127" s="112" t="n">
        <v>0.0075</v>
      </c>
      <c r="U127" s="112" t="n">
        <v>0.23</v>
      </c>
      <c r="V127" s="112" t="n">
        <v>-0.09</v>
      </c>
      <c r="W127" s="112" t="n">
        <v>-0.09</v>
      </c>
      <c r="X127" s="112" t="n">
        <v>0.475</v>
      </c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7"/>
      <c r="AP127" s="146"/>
      <c r="AQ127" s="148"/>
      <c r="AR127" s="148"/>
      <c r="AS127" s="149"/>
    </row>
    <row r="128" customFormat="false" ht="12" hidden="false" customHeight="false" outlineLevel="0" collapsed="false">
      <c r="A128" s="112" t="n">
        <v>113</v>
      </c>
      <c r="B128" s="113" t="n">
        <f aca="false">EOMONTH(B127,0)+1</f>
        <v>40483</v>
      </c>
      <c r="C128" s="114" t="n">
        <v>3.987</v>
      </c>
      <c r="D128" s="114" t="n">
        <v>0.125</v>
      </c>
      <c r="E128" s="114" t="n">
        <v>-0.07</v>
      </c>
      <c r="F128" s="114" t="n">
        <v>-0.13</v>
      </c>
      <c r="G128" s="114" t="n">
        <v>-0.26</v>
      </c>
      <c r="H128" s="114" t="n">
        <v>-0.12</v>
      </c>
      <c r="I128" s="114" t="n">
        <v>-0.0225</v>
      </c>
      <c r="J128" s="114" t="n">
        <v>0.35</v>
      </c>
      <c r="K128" s="114" t="n">
        <v>0.248</v>
      </c>
      <c r="L128" s="114" t="n">
        <v>0.215</v>
      </c>
      <c r="M128" s="114" t="n">
        <v>0.25</v>
      </c>
      <c r="N128" s="114" t="n">
        <v>0.7</v>
      </c>
      <c r="O128" s="114" t="n">
        <v>-0.06</v>
      </c>
      <c r="P128" s="114" t="n">
        <v>0.46</v>
      </c>
      <c r="Q128" s="112" t="n">
        <v>0</v>
      </c>
      <c r="R128" s="112" t="n">
        <v>-0.5</v>
      </c>
      <c r="S128" s="112" t="n">
        <v>0.026</v>
      </c>
      <c r="T128" s="112" t="n">
        <v>0.0085</v>
      </c>
      <c r="U128" s="112" t="n">
        <v>0.25</v>
      </c>
      <c r="V128" s="112" t="n">
        <v>0</v>
      </c>
      <c r="W128" s="112" t="n">
        <v>-0.01</v>
      </c>
      <c r="X128" s="112" t="n">
        <v>0.5</v>
      </c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7"/>
      <c r="AP128" s="146"/>
      <c r="AQ128" s="148"/>
      <c r="AR128" s="148"/>
      <c r="AS128" s="149"/>
    </row>
    <row r="129" customFormat="false" ht="12" hidden="false" customHeight="false" outlineLevel="0" collapsed="false">
      <c r="A129" s="112" t="n">
        <v>114</v>
      </c>
      <c r="B129" s="113" t="n">
        <f aca="false">EOMONTH(B128,0)+1</f>
        <v>40513</v>
      </c>
      <c r="C129" s="114" t="n">
        <v>4.13</v>
      </c>
      <c r="D129" s="114" t="n">
        <v>0.125</v>
      </c>
      <c r="E129" s="114" t="n">
        <v>-0.07</v>
      </c>
      <c r="F129" s="114" t="n">
        <v>-0.13</v>
      </c>
      <c r="G129" s="114" t="n">
        <v>-0.26</v>
      </c>
      <c r="H129" s="114" t="n">
        <v>-0.1225</v>
      </c>
      <c r="I129" s="114" t="n">
        <v>-0.045</v>
      </c>
      <c r="J129" s="114" t="n">
        <v>0.35</v>
      </c>
      <c r="K129" s="114" t="n">
        <v>0.308</v>
      </c>
      <c r="L129" s="114" t="n">
        <v>0.235</v>
      </c>
      <c r="M129" s="114" t="n">
        <v>0.33</v>
      </c>
      <c r="N129" s="114" t="n">
        <v>0.98</v>
      </c>
      <c r="O129" s="114" t="n">
        <v>-0.06</v>
      </c>
      <c r="P129" s="114" t="n">
        <v>0.77</v>
      </c>
      <c r="Q129" s="112" t="n">
        <v>0</v>
      </c>
      <c r="R129" s="112" t="n">
        <v>-0.5</v>
      </c>
      <c r="S129" s="112" t="n">
        <v>0.026</v>
      </c>
      <c r="T129" s="112" t="n">
        <v>0.0085</v>
      </c>
      <c r="U129" s="112" t="n">
        <v>0.33</v>
      </c>
      <c r="V129" s="112" t="n">
        <v>0.005</v>
      </c>
      <c r="W129" s="112" t="n">
        <v>-0.005</v>
      </c>
      <c r="X129" s="112" t="n">
        <v>0.57</v>
      </c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7"/>
      <c r="AP129" s="146"/>
      <c r="AQ129" s="148"/>
      <c r="AR129" s="148"/>
      <c r="AS129" s="149"/>
    </row>
    <row r="130" customFormat="false" ht="12" hidden="false" customHeight="false" outlineLevel="0" collapsed="false">
      <c r="A130" s="112" t="n">
        <v>115</v>
      </c>
      <c r="B130" s="113" t="n">
        <f aca="false">EOMONTH(B129,0)+1</f>
        <v>40544</v>
      </c>
      <c r="C130" s="114" t="n">
        <v>4.174</v>
      </c>
      <c r="D130" s="114" t="n">
        <v>0.125</v>
      </c>
      <c r="E130" s="114" t="n">
        <v>-0.07</v>
      </c>
      <c r="F130" s="114" t="n">
        <v>-0.13</v>
      </c>
      <c r="G130" s="114" t="n">
        <v>-0.26</v>
      </c>
      <c r="H130" s="114" t="n">
        <v>-0.125</v>
      </c>
      <c r="I130" s="114" t="n">
        <v>-0.0475</v>
      </c>
      <c r="J130" s="114" t="n">
        <v>0.35</v>
      </c>
      <c r="K130" s="114" t="n">
        <v>0.378</v>
      </c>
      <c r="L130" s="114" t="n">
        <v>0.255</v>
      </c>
      <c r="M130" s="114" t="n">
        <v>0.38</v>
      </c>
      <c r="N130" s="114" t="n">
        <v>1.6</v>
      </c>
      <c r="O130" s="114" t="n">
        <v>-0.06</v>
      </c>
      <c r="P130" s="114" t="n">
        <v>1.04</v>
      </c>
      <c r="Q130" s="112" t="n">
        <v>0</v>
      </c>
      <c r="R130" s="112" t="n">
        <v>-0.5</v>
      </c>
      <c r="S130" s="112" t="n">
        <v>0.026</v>
      </c>
      <c r="T130" s="112" t="n">
        <v>0.0085</v>
      </c>
      <c r="U130" s="112" t="n">
        <v>0.38</v>
      </c>
      <c r="V130" s="112" t="n">
        <v>0.025</v>
      </c>
      <c r="W130" s="112" t="n">
        <v>0.015</v>
      </c>
      <c r="X130" s="112" t="n">
        <v>0.57</v>
      </c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7"/>
      <c r="AP130" s="146"/>
      <c r="AQ130" s="148"/>
      <c r="AR130" s="148"/>
      <c r="AS130" s="149"/>
    </row>
    <row r="131" customFormat="false" ht="12" hidden="false" customHeight="false" outlineLevel="0" collapsed="false">
      <c r="A131" s="112" t="n">
        <v>116</v>
      </c>
      <c r="B131" s="113" t="n">
        <f aca="false">EOMONTH(B130,0)+1</f>
        <v>40575</v>
      </c>
      <c r="C131" s="114" t="n">
        <v>4.094</v>
      </c>
      <c r="D131" s="114" t="n">
        <v>0.125</v>
      </c>
      <c r="E131" s="114" t="n">
        <v>-0.07</v>
      </c>
      <c r="F131" s="114" t="n">
        <v>-0.13</v>
      </c>
      <c r="G131" s="114" t="n">
        <v>-0.26</v>
      </c>
      <c r="H131" s="114" t="n">
        <v>-0.1175</v>
      </c>
      <c r="I131" s="114" t="n">
        <v>-0.03</v>
      </c>
      <c r="J131" s="114" t="n">
        <v>0.35</v>
      </c>
      <c r="K131" s="114" t="n">
        <v>0.248</v>
      </c>
      <c r="L131" s="114" t="n">
        <v>0.255</v>
      </c>
      <c r="M131" s="114" t="n">
        <v>0.38</v>
      </c>
      <c r="N131" s="114" t="n">
        <v>1.6</v>
      </c>
      <c r="O131" s="114" t="n">
        <v>-0.06</v>
      </c>
      <c r="P131" s="114" t="n">
        <v>1.04</v>
      </c>
      <c r="Q131" s="112" t="n">
        <v>0</v>
      </c>
      <c r="R131" s="112" t="n">
        <v>-0.5</v>
      </c>
      <c r="S131" s="112" t="n">
        <v>0.026</v>
      </c>
      <c r="T131" s="112" t="n">
        <v>0.0085</v>
      </c>
      <c r="U131" s="112" t="n">
        <v>0.38</v>
      </c>
      <c r="V131" s="112" t="n">
        <v>0.02</v>
      </c>
      <c r="W131" s="112" t="n">
        <v>0.01</v>
      </c>
      <c r="X131" s="112" t="n">
        <v>0.57</v>
      </c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7"/>
      <c r="AP131" s="146"/>
      <c r="AQ131" s="148"/>
      <c r="AR131" s="148"/>
      <c r="AS131" s="149"/>
    </row>
    <row r="132" customFormat="false" ht="12" hidden="false" customHeight="false" outlineLevel="0" collapsed="false">
      <c r="A132" s="112" t="n">
        <v>117</v>
      </c>
      <c r="B132" s="113" t="n">
        <f aca="false">EOMONTH(B131,0)+1</f>
        <v>40603</v>
      </c>
      <c r="C132" s="114" t="n">
        <v>3.964</v>
      </c>
      <c r="D132" s="114" t="n">
        <v>0.125</v>
      </c>
      <c r="E132" s="114" t="n">
        <v>-0.07</v>
      </c>
      <c r="F132" s="114" t="n">
        <v>-0.13</v>
      </c>
      <c r="G132" s="114" t="n">
        <v>-0.26</v>
      </c>
      <c r="H132" s="114" t="n">
        <v>-0.115</v>
      </c>
      <c r="I132" s="114" t="n">
        <v>-0.0175</v>
      </c>
      <c r="J132" s="114" t="n">
        <v>0.35</v>
      </c>
      <c r="K132" s="114" t="n">
        <v>0.068</v>
      </c>
      <c r="L132" s="114" t="n">
        <v>0.215</v>
      </c>
      <c r="M132" s="114" t="n">
        <v>0.33</v>
      </c>
      <c r="N132" s="114" t="n">
        <v>0.69</v>
      </c>
      <c r="O132" s="114" t="n">
        <v>-0.06</v>
      </c>
      <c r="P132" s="114" t="n">
        <v>0.54</v>
      </c>
      <c r="Q132" s="112" t="n">
        <v>0</v>
      </c>
      <c r="R132" s="112" t="n">
        <v>-0.5</v>
      </c>
      <c r="S132" s="112" t="n">
        <v>0.026</v>
      </c>
      <c r="T132" s="112" t="n">
        <v>0.0135</v>
      </c>
      <c r="U132" s="112" t="n">
        <v>0.33</v>
      </c>
      <c r="V132" s="112" t="n">
        <v>0</v>
      </c>
      <c r="W132" s="112" t="n">
        <v>-0.01</v>
      </c>
      <c r="X132" s="112" t="n">
        <v>0.57</v>
      </c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7"/>
      <c r="AP132" s="146"/>
      <c r="AQ132" s="148"/>
      <c r="AR132" s="148"/>
      <c r="AS132" s="149"/>
    </row>
    <row r="133" customFormat="false" ht="12" hidden="false" customHeight="false" outlineLevel="0" collapsed="false">
      <c r="A133" s="112" t="n">
        <v>118</v>
      </c>
      <c r="B133" s="113" t="n">
        <f aca="false">EOMONTH(B132,0)+1</f>
        <v>40634</v>
      </c>
      <c r="C133" s="114" t="n">
        <v>3.779</v>
      </c>
      <c r="D133" s="114" t="n">
        <v>0.04</v>
      </c>
      <c r="E133" s="114" t="n">
        <v>-0.07</v>
      </c>
      <c r="F133" s="114" t="n">
        <v>-0.195</v>
      </c>
      <c r="G133" s="114" t="n">
        <v>-0.37</v>
      </c>
      <c r="H133" s="114" t="n">
        <v>-0.12</v>
      </c>
      <c r="I133" s="114" t="n">
        <v>0.02</v>
      </c>
      <c r="J133" s="114" t="n">
        <v>0.43</v>
      </c>
      <c r="K133" s="114" t="n">
        <v>-0.25</v>
      </c>
      <c r="L133" s="114" t="n">
        <v>0.17</v>
      </c>
      <c r="M133" s="114" t="n">
        <v>0.305</v>
      </c>
      <c r="N133" s="114" t="n">
        <v>0.38</v>
      </c>
      <c r="O133" s="114" t="n">
        <v>-0.06</v>
      </c>
      <c r="P133" s="114" t="n">
        <v>0.36</v>
      </c>
      <c r="Q133" s="112" t="n">
        <v>0</v>
      </c>
      <c r="R133" s="112" t="n">
        <v>-0.55</v>
      </c>
      <c r="S133" s="112" t="n">
        <v>0.0205</v>
      </c>
      <c r="T133" s="112" t="n">
        <v>0.0135</v>
      </c>
      <c r="U133" s="112" t="n">
        <v>0.305</v>
      </c>
      <c r="V133" s="112" t="n">
        <v>-0.09</v>
      </c>
      <c r="W133" s="112" t="n">
        <v>-0.09</v>
      </c>
      <c r="X133" s="112" t="n">
        <v>0.475</v>
      </c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7"/>
      <c r="AP133" s="146"/>
      <c r="AQ133" s="148"/>
      <c r="AR133" s="148"/>
      <c r="AS133" s="149"/>
    </row>
    <row r="134" customFormat="false" ht="12" hidden="false" customHeight="false" outlineLevel="0" collapsed="false">
      <c r="A134" s="112" t="n">
        <v>119</v>
      </c>
      <c r="B134" s="113" t="n">
        <f aca="false">EOMONTH(B133,0)+1</f>
        <v>40664</v>
      </c>
      <c r="C134" s="114" t="n">
        <v>3.777</v>
      </c>
      <c r="D134" s="114" t="n">
        <v>0.04</v>
      </c>
      <c r="E134" s="114" t="n">
        <v>-0.07</v>
      </c>
      <c r="F134" s="114" t="n">
        <v>-0.195</v>
      </c>
      <c r="G134" s="114" t="n">
        <v>-0.37</v>
      </c>
      <c r="H134" s="114" t="n">
        <v>-0.12</v>
      </c>
      <c r="I134" s="114" t="n">
        <v>0.02</v>
      </c>
      <c r="J134" s="114" t="n">
        <v>0.43</v>
      </c>
      <c r="K134" s="114" t="n">
        <v>-0.1</v>
      </c>
      <c r="L134" s="114" t="n">
        <v>0.165</v>
      </c>
      <c r="M134" s="114" t="n">
        <v>0.2</v>
      </c>
      <c r="N134" s="114" t="n">
        <v>0.33</v>
      </c>
      <c r="O134" s="114" t="n">
        <v>-0.06</v>
      </c>
      <c r="P134" s="114" t="n">
        <v>0.325</v>
      </c>
      <c r="Q134" s="112" t="n">
        <v>0</v>
      </c>
      <c r="R134" s="112" t="n">
        <v>-0.55</v>
      </c>
      <c r="S134" s="112" t="n">
        <v>0.0205</v>
      </c>
      <c r="T134" s="112" t="n">
        <v>0.0185</v>
      </c>
      <c r="U134" s="112" t="n">
        <v>0.2</v>
      </c>
      <c r="V134" s="112" t="n">
        <v>-0.09</v>
      </c>
      <c r="W134" s="112" t="n">
        <v>-0.09</v>
      </c>
      <c r="X134" s="112" t="n">
        <v>0.475</v>
      </c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7"/>
      <c r="AP134" s="146"/>
      <c r="AQ134" s="148"/>
      <c r="AR134" s="148"/>
      <c r="AS134" s="149"/>
    </row>
    <row r="135" customFormat="false" ht="12" hidden="false" customHeight="false" outlineLevel="0" collapsed="false">
      <c r="A135" s="112" t="n">
        <v>120</v>
      </c>
      <c r="B135" s="113" t="n">
        <f aca="false">EOMONTH(B134,0)+1</f>
        <v>40695</v>
      </c>
      <c r="C135" s="114" t="n">
        <v>3.822</v>
      </c>
      <c r="D135" s="114" t="n">
        <v>0.04</v>
      </c>
      <c r="E135" s="114" t="n">
        <v>-0.07</v>
      </c>
      <c r="F135" s="114" t="n">
        <v>-0.195</v>
      </c>
      <c r="G135" s="114" t="n">
        <v>-0.37</v>
      </c>
      <c r="H135" s="114" t="n">
        <v>-0.12</v>
      </c>
      <c r="I135" s="114" t="n">
        <v>0.025</v>
      </c>
      <c r="J135" s="114" t="n">
        <v>0.43</v>
      </c>
      <c r="K135" s="114" t="n">
        <v>-0.1</v>
      </c>
      <c r="L135" s="114" t="n">
        <v>0.17</v>
      </c>
      <c r="M135" s="114" t="n">
        <v>0.23</v>
      </c>
      <c r="N135" s="114" t="n">
        <v>0.37</v>
      </c>
      <c r="O135" s="114" t="n">
        <v>-0.06</v>
      </c>
      <c r="P135" s="114" t="n">
        <v>0.335</v>
      </c>
      <c r="Q135" s="112" t="n">
        <v>0</v>
      </c>
      <c r="R135" s="112" t="n">
        <v>-0.55</v>
      </c>
      <c r="S135" s="112" t="n">
        <v>0.0205</v>
      </c>
      <c r="T135" s="112" t="n">
        <v>0.0185</v>
      </c>
      <c r="U135" s="112" t="n">
        <v>0.23</v>
      </c>
      <c r="V135" s="112" t="n">
        <v>-0.09</v>
      </c>
      <c r="W135" s="112" t="n">
        <v>-0.09</v>
      </c>
      <c r="X135" s="112" t="n">
        <v>0.475</v>
      </c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7"/>
      <c r="AP135" s="146"/>
      <c r="AQ135" s="148"/>
      <c r="AR135" s="148"/>
      <c r="AS135" s="149"/>
    </row>
    <row r="136" customFormat="false" ht="12" hidden="false" customHeight="false" outlineLevel="0" collapsed="false">
      <c r="A136" s="112" t="n">
        <v>121</v>
      </c>
      <c r="B136" s="113" t="n">
        <f aca="false">EOMONTH(B135,0)+1</f>
        <v>40725</v>
      </c>
      <c r="C136" s="114" t="n">
        <v>3.867</v>
      </c>
      <c r="D136" s="114" t="n">
        <v>0.04</v>
      </c>
      <c r="E136" s="114" t="n">
        <v>-0.07</v>
      </c>
      <c r="F136" s="114" t="n">
        <v>-0.195</v>
      </c>
      <c r="G136" s="114" t="n">
        <v>-0.37</v>
      </c>
      <c r="H136" s="114" t="n">
        <v>-0.12</v>
      </c>
      <c r="I136" s="114" t="n">
        <v>0.0275</v>
      </c>
      <c r="J136" s="114" t="n">
        <v>0.43</v>
      </c>
      <c r="K136" s="114" t="n">
        <v>-0.1</v>
      </c>
      <c r="L136" s="114" t="n">
        <v>0.175</v>
      </c>
      <c r="M136" s="114" t="n">
        <v>0.24</v>
      </c>
      <c r="N136" s="114" t="n">
        <v>0.41</v>
      </c>
      <c r="O136" s="114" t="n">
        <v>-0.06</v>
      </c>
      <c r="P136" s="114" t="n">
        <v>0.35</v>
      </c>
      <c r="Q136" s="112" t="n">
        <v>0</v>
      </c>
      <c r="R136" s="112" t="n">
        <v>-0.55</v>
      </c>
      <c r="S136" s="112" t="n">
        <v>0.0205</v>
      </c>
      <c r="T136" s="112" t="n">
        <v>0.0185</v>
      </c>
      <c r="U136" s="112" t="n">
        <v>0.24</v>
      </c>
      <c r="V136" s="112" t="n">
        <v>-0.09</v>
      </c>
      <c r="W136" s="112" t="n">
        <v>-0.09</v>
      </c>
      <c r="X136" s="112" t="n">
        <v>0.475</v>
      </c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7"/>
      <c r="AP136" s="146"/>
      <c r="AQ136" s="148"/>
      <c r="AR136" s="148"/>
      <c r="AS136" s="149"/>
    </row>
    <row r="137" customFormat="false" ht="12" hidden="false" customHeight="false" outlineLevel="0" collapsed="false">
      <c r="A137" s="112" t="n">
        <v>122</v>
      </c>
      <c r="B137" s="113" t="n">
        <f aca="false">EOMONTH(B136,0)+1</f>
        <v>40756</v>
      </c>
      <c r="C137" s="114" t="n">
        <v>3.912</v>
      </c>
      <c r="D137" s="114" t="n">
        <v>0.04</v>
      </c>
      <c r="E137" s="114" t="n">
        <v>-0.07</v>
      </c>
      <c r="F137" s="114" t="n">
        <v>-0.195</v>
      </c>
      <c r="G137" s="114" t="n">
        <v>-0.37</v>
      </c>
      <c r="H137" s="114" t="n">
        <v>-0.12</v>
      </c>
      <c r="I137" s="114" t="n">
        <v>0.03</v>
      </c>
      <c r="J137" s="114" t="n">
        <v>0.43</v>
      </c>
      <c r="K137" s="114" t="n">
        <v>-0.1</v>
      </c>
      <c r="L137" s="114" t="n">
        <v>0.175</v>
      </c>
      <c r="M137" s="114" t="n">
        <v>0.24</v>
      </c>
      <c r="N137" s="114" t="n">
        <v>0.41</v>
      </c>
      <c r="O137" s="114" t="n">
        <v>-0.06</v>
      </c>
      <c r="P137" s="114" t="n">
        <v>0.35</v>
      </c>
      <c r="Q137" s="112" t="n">
        <v>0</v>
      </c>
      <c r="R137" s="112" t="n">
        <v>-0.55</v>
      </c>
      <c r="S137" s="112" t="n">
        <v>0.0205</v>
      </c>
      <c r="T137" s="112" t="n">
        <v>0.0135</v>
      </c>
      <c r="U137" s="112" t="n">
        <v>0.24</v>
      </c>
      <c r="V137" s="112" t="n">
        <v>-0.09</v>
      </c>
      <c r="W137" s="112" t="n">
        <v>-0.09</v>
      </c>
      <c r="X137" s="112" t="n">
        <v>0.475</v>
      </c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7"/>
      <c r="AP137" s="146"/>
      <c r="AQ137" s="148"/>
      <c r="AR137" s="148"/>
      <c r="AS137" s="149"/>
    </row>
    <row r="138" customFormat="false" ht="12" hidden="false" customHeight="false" outlineLevel="0" collapsed="false">
      <c r="A138" s="112" t="n">
        <v>123</v>
      </c>
      <c r="B138" s="113" t="n">
        <f aca="false">EOMONTH(B137,0)+1</f>
        <v>40787</v>
      </c>
      <c r="C138" s="114" t="n">
        <v>3.895</v>
      </c>
      <c r="D138" s="114" t="n">
        <v>0.04</v>
      </c>
      <c r="E138" s="114" t="n">
        <v>-0.07</v>
      </c>
      <c r="F138" s="114" t="n">
        <v>-0.195</v>
      </c>
      <c r="G138" s="114" t="n">
        <v>-0.37</v>
      </c>
      <c r="H138" s="114" t="n">
        <v>-0.12</v>
      </c>
      <c r="I138" s="114" t="n">
        <v>0.0225</v>
      </c>
      <c r="J138" s="114" t="n">
        <v>0.43</v>
      </c>
      <c r="K138" s="114" t="n">
        <v>-0.1</v>
      </c>
      <c r="L138" s="114" t="n">
        <v>0.165</v>
      </c>
      <c r="M138" s="114" t="n">
        <v>0.2</v>
      </c>
      <c r="N138" s="114" t="n">
        <v>0.36</v>
      </c>
      <c r="O138" s="114" t="n">
        <v>-0.06</v>
      </c>
      <c r="P138" s="114" t="n">
        <v>0.315</v>
      </c>
      <c r="Q138" s="112" t="n">
        <v>0</v>
      </c>
      <c r="R138" s="112" t="n">
        <v>-0.55</v>
      </c>
      <c r="S138" s="112" t="n">
        <v>0.0205</v>
      </c>
      <c r="T138" s="112" t="n">
        <v>0.0135</v>
      </c>
      <c r="U138" s="112" t="n">
        <v>0.2</v>
      </c>
      <c r="V138" s="112" t="n">
        <v>-0.09</v>
      </c>
      <c r="W138" s="112" t="n">
        <v>-0.09</v>
      </c>
      <c r="X138" s="112" t="n">
        <v>0.475</v>
      </c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7"/>
      <c r="AP138" s="146"/>
      <c r="AQ138" s="148"/>
      <c r="AR138" s="148"/>
      <c r="AS138" s="149"/>
    </row>
    <row r="139" customFormat="false" ht="12" hidden="false" customHeight="false" outlineLevel="0" collapsed="false">
      <c r="A139" s="112" t="n">
        <v>124</v>
      </c>
      <c r="B139" s="113" t="n">
        <f aca="false">EOMONTH(B138,0)+1</f>
        <v>40817</v>
      </c>
      <c r="C139" s="114" t="n">
        <v>3.92</v>
      </c>
      <c r="D139" s="114" t="n">
        <v>0.04</v>
      </c>
      <c r="E139" s="114" t="n">
        <v>-0.07</v>
      </c>
      <c r="F139" s="114" t="n">
        <v>-0.195</v>
      </c>
      <c r="G139" s="114" t="n">
        <v>-0.37</v>
      </c>
      <c r="H139" s="114" t="n">
        <v>-0.12</v>
      </c>
      <c r="I139" s="114" t="n">
        <v>0.0125</v>
      </c>
      <c r="J139" s="114" t="n">
        <v>0.43</v>
      </c>
      <c r="K139" s="114" t="n">
        <v>-0.1</v>
      </c>
      <c r="L139" s="114" t="n">
        <v>0.1725</v>
      </c>
      <c r="M139" s="114" t="n">
        <v>0.23</v>
      </c>
      <c r="N139" s="114" t="n">
        <v>0.4</v>
      </c>
      <c r="O139" s="114" t="n">
        <v>-0.06</v>
      </c>
      <c r="P139" s="114" t="n">
        <v>0.36</v>
      </c>
      <c r="Q139" s="112" t="n">
        <v>0</v>
      </c>
      <c r="R139" s="112" t="n">
        <v>-0.55</v>
      </c>
      <c r="S139" s="112" t="n">
        <v>0.0205</v>
      </c>
      <c r="T139" s="112" t="n">
        <v>0.0085</v>
      </c>
      <c r="U139" s="112" t="n">
        <v>0.23</v>
      </c>
      <c r="V139" s="112" t="n">
        <v>-0.09</v>
      </c>
      <c r="W139" s="112" t="n">
        <v>-0.09</v>
      </c>
      <c r="X139" s="112" t="n">
        <v>0.475</v>
      </c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7"/>
      <c r="AP139" s="146"/>
      <c r="AQ139" s="148"/>
      <c r="AR139" s="148"/>
      <c r="AS139" s="149"/>
    </row>
    <row r="140" customFormat="false" ht="12" hidden="false" customHeight="false" outlineLevel="0" collapsed="false">
      <c r="A140" s="112" t="n">
        <v>125</v>
      </c>
      <c r="B140" s="113" t="n">
        <f aca="false">EOMONTH(B139,0)+1</f>
        <v>40848</v>
      </c>
      <c r="C140" s="114" t="n">
        <v>4.072</v>
      </c>
      <c r="D140" s="114" t="n">
        <v>0.125</v>
      </c>
      <c r="E140" s="114" t="n">
        <v>-0.07</v>
      </c>
      <c r="F140" s="114" t="n">
        <v>-0.13</v>
      </c>
      <c r="G140" s="114" t="n">
        <v>-0.26</v>
      </c>
      <c r="H140" s="114" t="n">
        <v>-0.12</v>
      </c>
      <c r="I140" s="114" t="n">
        <v>-0.0225</v>
      </c>
      <c r="J140" s="114" t="n">
        <v>0.35</v>
      </c>
      <c r="K140" s="114" t="n">
        <v>0.248</v>
      </c>
      <c r="L140" s="114" t="n">
        <v>0.215</v>
      </c>
      <c r="M140" s="114" t="n">
        <v>0.25</v>
      </c>
      <c r="N140" s="114" t="n">
        <v>0.7</v>
      </c>
      <c r="O140" s="114" t="n">
        <v>-0.06</v>
      </c>
      <c r="P140" s="114" t="n">
        <v>0.46</v>
      </c>
      <c r="Q140" s="112" t="n">
        <v>0</v>
      </c>
      <c r="R140" s="112" t="n">
        <v>-0.49</v>
      </c>
      <c r="S140" s="112" t="n">
        <v>0.026</v>
      </c>
      <c r="T140" s="112" t="n">
        <v>0.0095</v>
      </c>
      <c r="U140" s="112" t="n">
        <v>0.25</v>
      </c>
      <c r="V140" s="112" t="n">
        <v>0</v>
      </c>
      <c r="W140" s="112" t="n">
        <v>-0.01</v>
      </c>
      <c r="X140" s="112" t="n">
        <v>0.5</v>
      </c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7"/>
      <c r="AP140" s="146"/>
      <c r="AQ140" s="148"/>
      <c r="AR140" s="148"/>
      <c r="AS140" s="149"/>
    </row>
    <row r="141" customFormat="false" ht="12" hidden="false" customHeight="false" outlineLevel="0" collapsed="false">
      <c r="A141" s="112" t="n">
        <v>126</v>
      </c>
      <c r="B141" s="113" t="n">
        <f aca="false">EOMONTH(B140,0)+1</f>
        <v>40878</v>
      </c>
      <c r="C141" s="114" t="n">
        <v>4.215</v>
      </c>
      <c r="D141" s="114" t="n">
        <v>0.125</v>
      </c>
      <c r="E141" s="114" t="n">
        <v>-0.07</v>
      </c>
      <c r="F141" s="114" t="n">
        <v>-0.13</v>
      </c>
      <c r="G141" s="114" t="n">
        <v>-0.26</v>
      </c>
      <c r="H141" s="114" t="n">
        <v>-0.1225</v>
      </c>
      <c r="I141" s="114" t="n">
        <v>-0.045</v>
      </c>
      <c r="J141" s="114" t="n">
        <v>0.35</v>
      </c>
      <c r="K141" s="114" t="n">
        <v>0.308</v>
      </c>
      <c r="L141" s="114" t="n">
        <v>0.235</v>
      </c>
      <c r="M141" s="114" t="n">
        <v>0.33</v>
      </c>
      <c r="N141" s="114" t="n">
        <v>0.98</v>
      </c>
      <c r="O141" s="114" t="n">
        <v>-0.06</v>
      </c>
      <c r="P141" s="114" t="n">
        <v>0.77</v>
      </c>
      <c r="Q141" s="112" t="n">
        <v>0</v>
      </c>
      <c r="R141" s="112" t="n">
        <v>-0.49</v>
      </c>
      <c r="S141" s="112" t="n">
        <v>0.026</v>
      </c>
      <c r="T141" s="112" t="n">
        <v>0.0095</v>
      </c>
      <c r="U141" s="112" t="n">
        <v>0.33</v>
      </c>
      <c r="V141" s="112" t="n">
        <v>0.005</v>
      </c>
      <c r="W141" s="112" t="n">
        <v>-0.005</v>
      </c>
      <c r="X141" s="112" t="n">
        <v>0.57</v>
      </c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7"/>
      <c r="AP141" s="146"/>
      <c r="AQ141" s="148"/>
      <c r="AR141" s="148"/>
      <c r="AS141" s="149"/>
    </row>
    <row r="142" customFormat="false" ht="12" hidden="false" customHeight="false" outlineLevel="0" collapsed="false">
      <c r="A142" s="112" t="n">
        <v>127</v>
      </c>
      <c r="B142" s="113" t="n">
        <f aca="false">EOMONTH(B141,0)+1</f>
        <v>40909</v>
      </c>
      <c r="C142" s="114" t="n">
        <v>4.259</v>
      </c>
      <c r="D142" s="114" t="n">
        <v>0.125</v>
      </c>
      <c r="E142" s="114" t="n">
        <v>-0.07</v>
      </c>
      <c r="F142" s="114" t="n">
        <v>-0.13</v>
      </c>
      <c r="G142" s="114" t="n">
        <v>-0.26</v>
      </c>
      <c r="H142" s="114" t="n">
        <v>-0.125</v>
      </c>
      <c r="I142" s="114" t="n">
        <v>-0.0475</v>
      </c>
      <c r="J142" s="114" t="n">
        <v>0.35</v>
      </c>
      <c r="K142" s="114" t="n">
        <v>0.378</v>
      </c>
      <c r="L142" s="114" t="n">
        <v>0.255</v>
      </c>
      <c r="M142" s="114" t="n">
        <v>0.38</v>
      </c>
      <c r="N142" s="114" t="n">
        <v>1.6</v>
      </c>
      <c r="O142" s="114" t="n">
        <v>-0.06</v>
      </c>
      <c r="P142" s="114" t="n">
        <v>1.04</v>
      </c>
      <c r="Q142" s="112" t="n">
        <v>0</v>
      </c>
      <c r="R142" s="112" t="n">
        <v>-0.49</v>
      </c>
      <c r="S142" s="112" t="n">
        <v>0.026</v>
      </c>
      <c r="T142" s="112" t="n">
        <v>0.0095</v>
      </c>
      <c r="U142" s="112" t="n">
        <v>0.38</v>
      </c>
      <c r="V142" s="112" t="n">
        <v>0.025</v>
      </c>
      <c r="W142" s="112" t="n">
        <v>0.015</v>
      </c>
      <c r="X142" s="112" t="n">
        <v>0.57</v>
      </c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7"/>
      <c r="AP142" s="146"/>
      <c r="AQ142" s="148"/>
      <c r="AR142" s="148"/>
      <c r="AS142" s="149"/>
    </row>
    <row r="143" customFormat="false" ht="12" hidden="false" customHeight="false" outlineLevel="0" collapsed="false">
      <c r="A143" s="112" t="n">
        <v>128</v>
      </c>
      <c r="B143" s="113" t="n">
        <f aca="false">EOMONTH(B142,0)+1</f>
        <v>40940</v>
      </c>
      <c r="C143" s="114" t="n">
        <v>4.179</v>
      </c>
      <c r="D143" s="114" t="n">
        <v>0.125</v>
      </c>
      <c r="E143" s="114" t="n">
        <v>-0.07</v>
      </c>
      <c r="F143" s="114" t="n">
        <v>-0.13</v>
      </c>
      <c r="G143" s="114" t="n">
        <v>-0.26</v>
      </c>
      <c r="H143" s="114" t="n">
        <v>-0.1175</v>
      </c>
      <c r="I143" s="114" t="n">
        <v>-0.03</v>
      </c>
      <c r="J143" s="114" t="n">
        <v>0.35</v>
      </c>
      <c r="K143" s="114" t="n">
        <v>0.248</v>
      </c>
      <c r="L143" s="114" t="n">
        <v>0.255</v>
      </c>
      <c r="M143" s="114" t="n">
        <v>0.38</v>
      </c>
      <c r="N143" s="114" t="n">
        <v>1.6</v>
      </c>
      <c r="O143" s="114" t="n">
        <v>-0.06</v>
      </c>
      <c r="P143" s="114" t="n">
        <v>1.04</v>
      </c>
      <c r="Q143" s="112" t="n">
        <v>0</v>
      </c>
      <c r="R143" s="112" t="n">
        <v>-0.49</v>
      </c>
      <c r="S143" s="112" t="n">
        <v>0.026</v>
      </c>
      <c r="T143" s="112" t="n">
        <v>0.0095</v>
      </c>
      <c r="U143" s="112" t="n">
        <v>0.38</v>
      </c>
      <c r="V143" s="112" t="n">
        <v>0.02</v>
      </c>
      <c r="W143" s="112" t="n">
        <v>0.01</v>
      </c>
      <c r="X143" s="112" t="n">
        <v>0.57</v>
      </c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7"/>
      <c r="AP143" s="146"/>
      <c r="AQ143" s="148"/>
      <c r="AR143" s="148"/>
      <c r="AS143" s="149"/>
    </row>
    <row r="144" customFormat="false" ht="12" hidden="false" customHeight="false" outlineLevel="0" collapsed="false">
      <c r="A144" s="112" t="n">
        <v>129</v>
      </c>
      <c r="B144" s="113" t="n">
        <f aca="false">EOMONTH(B143,0)+1</f>
        <v>40969</v>
      </c>
      <c r="C144" s="114" t="n">
        <v>4.049</v>
      </c>
      <c r="D144" s="114" t="n">
        <v>0.125</v>
      </c>
      <c r="E144" s="114" t="n">
        <v>-0.07</v>
      </c>
      <c r="F144" s="114" t="n">
        <v>-0.13</v>
      </c>
      <c r="G144" s="114" t="n">
        <v>-0.26</v>
      </c>
      <c r="H144" s="114" t="n">
        <v>-0.115</v>
      </c>
      <c r="I144" s="114" t="n">
        <v>-0.0175</v>
      </c>
      <c r="J144" s="114" t="n">
        <v>0.35</v>
      </c>
      <c r="K144" s="114" t="n">
        <v>0.068</v>
      </c>
      <c r="L144" s="114" t="n">
        <v>0.215</v>
      </c>
      <c r="M144" s="114" t="n">
        <v>0.33</v>
      </c>
      <c r="N144" s="114" t="n">
        <v>0.69</v>
      </c>
      <c r="O144" s="114" t="n">
        <v>-0.06</v>
      </c>
      <c r="P144" s="114" t="n">
        <v>0.54</v>
      </c>
      <c r="Q144" s="112" t="n">
        <v>0</v>
      </c>
      <c r="R144" s="112" t="n">
        <v>-0.49</v>
      </c>
      <c r="S144" s="112" t="n">
        <v>0.026</v>
      </c>
      <c r="T144" s="112" t="n">
        <v>0.0145</v>
      </c>
      <c r="U144" s="112" t="n">
        <v>0.33</v>
      </c>
      <c r="V144" s="112" t="n">
        <v>0</v>
      </c>
      <c r="W144" s="112" t="n">
        <v>-0.01</v>
      </c>
      <c r="X144" s="112" t="n">
        <v>0.57</v>
      </c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7"/>
      <c r="AP144" s="146"/>
      <c r="AQ144" s="148"/>
      <c r="AR144" s="148"/>
      <c r="AS144" s="149"/>
    </row>
    <row r="145" customFormat="false" ht="12" hidden="false" customHeight="false" outlineLevel="0" collapsed="false">
      <c r="A145" s="112" t="n">
        <v>130</v>
      </c>
      <c r="B145" s="113" t="n">
        <f aca="false">EOMONTH(B144,0)+1</f>
        <v>41000</v>
      </c>
      <c r="C145" s="114" t="n">
        <v>3.864</v>
      </c>
      <c r="D145" s="114" t="n">
        <v>0.04</v>
      </c>
      <c r="E145" s="114" t="n">
        <v>-0.07</v>
      </c>
      <c r="F145" s="114" t="n">
        <v>-0.195</v>
      </c>
      <c r="G145" s="114" t="n">
        <v>-0.37</v>
      </c>
      <c r="H145" s="114" t="n">
        <v>-0.12</v>
      </c>
      <c r="I145" s="114" t="n">
        <v>0.02</v>
      </c>
      <c r="J145" s="114" t="n">
        <v>0.43</v>
      </c>
      <c r="K145" s="114" t="n">
        <v>-0.25</v>
      </c>
      <c r="L145" s="114" t="n">
        <v>0.17</v>
      </c>
      <c r="M145" s="114" t="n">
        <v>0.305</v>
      </c>
      <c r="N145" s="114" t="n">
        <v>0.38</v>
      </c>
      <c r="O145" s="114" t="n">
        <v>-0.06</v>
      </c>
      <c r="P145" s="114" t="n">
        <v>0.36</v>
      </c>
      <c r="Q145" s="112" t="n">
        <v>0</v>
      </c>
      <c r="R145" s="112" t="n">
        <v>-0.603</v>
      </c>
      <c r="S145" s="112" t="n">
        <v>0.0205</v>
      </c>
      <c r="T145" s="112" t="n">
        <v>0.0145</v>
      </c>
      <c r="U145" s="112" t="n">
        <v>0.305</v>
      </c>
      <c r="V145" s="112" t="n">
        <v>-0.09</v>
      </c>
      <c r="W145" s="112" t="n">
        <v>-0.09</v>
      </c>
      <c r="X145" s="112" t="n">
        <v>0.475</v>
      </c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7"/>
      <c r="AP145" s="146"/>
      <c r="AQ145" s="148"/>
      <c r="AR145" s="148"/>
      <c r="AS145" s="149"/>
    </row>
    <row r="146" customFormat="false" ht="12" hidden="false" customHeight="false" outlineLevel="0" collapsed="false">
      <c r="A146" s="112" t="n">
        <v>131</v>
      </c>
      <c r="B146" s="113" t="n">
        <f aca="false">EOMONTH(B145,0)+1</f>
        <v>41030</v>
      </c>
      <c r="C146" s="114" t="n">
        <v>3.862</v>
      </c>
      <c r="D146" s="114" t="n">
        <v>0.04</v>
      </c>
      <c r="E146" s="114" t="n">
        <v>-0.07</v>
      </c>
      <c r="F146" s="114" t="n">
        <v>-0.195</v>
      </c>
      <c r="G146" s="114" t="n">
        <v>-0.37</v>
      </c>
      <c r="H146" s="114" t="n">
        <v>-0.12</v>
      </c>
      <c r="I146" s="114" t="n">
        <v>0.02</v>
      </c>
      <c r="J146" s="114" t="n">
        <v>0.43</v>
      </c>
      <c r="K146" s="114" t="n">
        <v>-0.1</v>
      </c>
      <c r="L146" s="114" t="n">
        <v>0.165</v>
      </c>
      <c r="M146" s="114" t="n">
        <v>0.2</v>
      </c>
      <c r="N146" s="114" t="n">
        <v>0.33</v>
      </c>
      <c r="O146" s="114" t="n">
        <v>-0.06</v>
      </c>
      <c r="P146" s="114" t="n">
        <v>0.325</v>
      </c>
      <c r="Q146" s="112" t="n">
        <v>0</v>
      </c>
      <c r="R146" s="112" t="n">
        <v>-0.603</v>
      </c>
      <c r="S146" s="112" t="n">
        <v>0.0205</v>
      </c>
      <c r="T146" s="112" t="n">
        <v>0.0195</v>
      </c>
      <c r="U146" s="112" t="n">
        <v>0.2</v>
      </c>
      <c r="V146" s="112" t="n">
        <v>-0.09</v>
      </c>
      <c r="W146" s="112" t="n">
        <v>-0.09</v>
      </c>
      <c r="X146" s="112" t="n">
        <v>0.475</v>
      </c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7"/>
      <c r="AP146" s="146"/>
      <c r="AQ146" s="148"/>
      <c r="AR146" s="148"/>
      <c r="AS146" s="149"/>
    </row>
    <row r="147" customFormat="false" ht="12" hidden="false" customHeight="false" outlineLevel="0" collapsed="false">
      <c r="A147" s="112" t="n">
        <v>132</v>
      </c>
      <c r="B147" s="113" t="n">
        <f aca="false">EOMONTH(B146,0)+1</f>
        <v>41061</v>
      </c>
      <c r="C147" s="114" t="n">
        <v>3.907</v>
      </c>
      <c r="D147" s="114" t="n">
        <v>0.04</v>
      </c>
      <c r="E147" s="114" t="n">
        <v>-0.07</v>
      </c>
      <c r="F147" s="114" t="n">
        <v>-0.195</v>
      </c>
      <c r="G147" s="114" t="n">
        <v>-0.37</v>
      </c>
      <c r="H147" s="114" t="n">
        <v>-0.12</v>
      </c>
      <c r="I147" s="114" t="n">
        <v>0.025</v>
      </c>
      <c r="J147" s="114" t="n">
        <v>0.43</v>
      </c>
      <c r="K147" s="114" t="n">
        <v>-0.1</v>
      </c>
      <c r="L147" s="114" t="n">
        <v>0.17</v>
      </c>
      <c r="M147" s="114" t="n">
        <v>0.23</v>
      </c>
      <c r="N147" s="114" t="n">
        <v>0.37</v>
      </c>
      <c r="O147" s="114" t="n">
        <v>-0.06</v>
      </c>
      <c r="P147" s="114" t="n">
        <v>0.335</v>
      </c>
      <c r="Q147" s="112" t="n">
        <v>0</v>
      </c>
      <c r="R147" s="112" t="n">
        <v>-0.603</v>
      </c>
      <c r="S147" s="112" t="n">
        <v>0.0205</v>
      </c>
      <c r="T147" s="112" t="n">
        <v>0.0195</v>
      </c>
      <c r="U147" s="112" t="n">
        <v>0.23</v>
      </c>
      <c r="V147" s="112" t="n">
        <v>-0.09</v>
      </c>
      <c r="W147" s="112" t="n">
        <v>-0.09</v>
      </c>
      <c r="X147" s="112" t="n">
        <v>0.475</v>
      </c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7"/>
      <c r="AP147" s="146"/>
      <c r="AQ147" s="148"/>
      <c r="AR147" s="148"/>
      <c r="AS147" s="149"/>
    </row>
    <row r="148" customFormat="false" ht="12" hidden="false" customHeight="false" outlineLevel="0" collapsed="false">
      <c r="A148" s="112" t="n">
        <v>133</v>
      </c>
      <c r="B148" s="113" t="n">
        <f aca="false">EOMONTH(B147,0)+1</f>
        <v>41091</v>
      </c>
      <c r="C148" s="114" t="n">
        <v>3.952</v>
      </c>
      <c r="D148" s="114" t="n">
        <v>0.04</v>
      </c>
      <c r="E148" s="114" t="n">
        <v>-0.07</v>
      </c>
      <c r="F148" s="114" t="n">
        <v>-0.195</v>
      </c>
      <c r="G148" s="114" t="n">
        <v>-0.37</v>
      </c>
      <c r="H148" s="114" t="n">
        <v>-0.12</v>
      </c>
      <c r="I148" s="114" t="n">
        <v>0.0275</v>
      </c>
      <c r="J148" s="114" t="n">
        <v>0.43</v>
      </c>
      <c r="K148" s="114" t="n">
        <v>-0.1</v>
      </c>
      <c r="L148" s="114" t="n">
        <v>0.175</v>
      </c>
      <c r="M148" s="114" t="n">
        <v>0.24</v>
      </c>
      <c r="N148" s="114" t="n">
        <v>0.41</v>
      </c>
      <c r="O148" s="114" t="n">
        <v>-0.06</v>
      </c>
      <c r="P148" s="114" t="n">
        <v>0.35</v>
      </c>
      <c r="Q148" s="112" t="n">
        <v>0</v>
      </c>
      <c r="R148" s="112" t="n">
        <v>-0.603</v>
      </c>
      <c r="S148" s="112" t="n">
        <v>0.0205</v>
      </c>
      <c r="T148" s="112" t="n">
        <v>0.0195</v>
      </c>
      <c r="U148" s="112" t="n">
        <v>0.24</v>
      </c>
      <c r="V148" s="112" t="n">
        <v>-0.09</v>
      </c>
      <c r="W148" s="112" t="n">
        <v>-0.09</v>
      </c>
      <c r="X148" s="112" t="n">
        <v>0.475</v>
      </c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7"/>
      <c r="AP148" s="146"/>
      <c r="AQ148" s="148"/>
      <c r="AR148" s="148"/>
      <c r="AS148" s="149"/>
    </row>
    <row r="149" customFormat="false" ht="12" hidden="false" customHeight="false" outlineLevel="0" collapsed="false">
      <c r="A149" s="112" t="n">
        <v>134</v>
      </c>
      <c r="B149" s="113" t="n">
        <f aca="false">EOMONTH(B148,0)+1</f>
        <v>41122</v>
      </c>
      <c r="C149" s="114" t="n">
        <v>3.997</v>
      </c>
      <c r="D149" s="114" t="n">
        <v>0.04</v>
      </c>
      <c r="E149" s="114" t="n">
        <v>-0.07</v>
      </c>
      <c r="F149" s="114" t="n">
        <v>-0.195</v>
      </c>
      <c r="G149" s="114" t="n">
        <v>-0.37</v>
      </c>
      <c r="H149" s="114" t="n">
        <v>-0.12</v>
      </c>
      <c r="I149" s="114" t="n">
        <v>0.03</v>
      </c>
      <c r="J149" s="114" t="n">
        <v>0.43</v>
      </c>
      <c r="K149" s="114" t="n">
        <v>-0.1</v>
      </c>
      <c r="L149" s="114" t="n">
        <v>0.175</v>
      </c>
      <c r="M149" s="114" t="n">
        <v>0.24</v>
      </c>
      <c r="N149" s="114" t="n">
        <v>0.41</v>
      </c>
      <c r="O149" s="114" t="n">
        <v>-0.06</v>
      </c>
      <c r="P149" s="114" t="n">
        <v>0.35</v>
      </c>
      <c r="Q149" s="112" t="n">
        <v>0</v>
      </c>
      <c r="R149" s="112" t="n">
        <v>-0.603</v>
      </c>
      <c r="S149" s="112" t="n">
        <v>0.0205</v>
      </c>
      <c r="T149" s="112" t="n">
        <v>0.0145</v>
      </c>
      <c r="U149" s="112" t="n">
        <v>0.24</v>
      </c>
      <c r="V149" s="112" t="n">
        <v>-0.09</v>
      </c>
      <c r="W149" s="112" t="n">
        <v>-0.09</v>
      </c>
      <c r="X149" s="112" t="n">
        <v>0.475</v>
      </c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7"/>
      <c r="AP149" s="146"/>
      <c r="AQ149" s="148"/>
      <c r="AR149" s="148"/>
      <c r="AS149" s="149"/>
    </row>
    <row r="150" customFormat="false" ht="12" hidden="false" customHeight="false" outlineLevel="0" collapsed="false">
      <c r="A150" s="112" t="n">
        <v>135</v>
      </c>
      <c r="B150" s="113" t="n">
        <f aca="false">EOMONTH(B149,0)+1</f>
        <v>41153</v>
      </c>
      <c r="C150" s="114" t="n">
        <v>3.98</v>
      </c>
      <c r="D150" s="114" t="n">
        <v>0.04</v>
      </c>
      <c r="E150" s="114" t="n">
        <v>-0.07</v>
      </c>
      <c r="F150" s="114" t="n">
        <v>-0.195</v>
      </c>
      <c r="G150" s="114" t="n">
        <v>-0.37</v>
      </c>
      <c r="H150" s="114" t="n">
        <v>-0.12</v>
      </c>
      <c r="I150" s="114" t="n">
        <v>0.0225</v>
      </c>
      <c r="J150" s="114" t="n">
        <v>0.43</v>
      </c>
      <c r="K150" s="114" t="n">
        <v>-0.1</v>
      </c>
      <c r="L150" s="114" t="n">
        <v>0.165</v>
      </c>
      <c r="M150" s="114" t="n">
        <v>0.2</v>
      </c>
      <c r="N150" s="114" t="n">
        <v>0.36</v>
      </c>
      <c r="O150" s="114" t="n">
        <v>-0.06</v>
      </c>
      <c r="P150" s="114" t="n">
        <v>0.315</v>
      </c>
      <c r="Q150" s="112" t="n">
        <v>0</v>
      </c>
      <c r="R150" s="112" t="n">
        <v>-0.603</v>
      </c>
      <c r="S150" s="112" t="n">
        <v>0.0205</v>
      </c>
      <c r="T150" s="112" t="n">
        <v>0.0145</v>
      </c>
      <c r="U150" s="112" t="n">
        <v>0.2</v>
      </c>
      <c r="V150" s="112" t="n">
        <v>-0.09</v>
      </c>
      <c r="W150" s="112" t="n">
        <v>-0.09</v>
      </c>
      <c r="X150" s="112" t="n">
        <v>0.475</v>
      </c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7"/>
      <c r="AP150" s="146"/>
      <c r="AQ150" s="148"/>
      <c r="AR150" s="148"/>
      <c r="AS150" s="149"/>
    </row>
    <row r="151" customFormat="false" ht="12" hidden="false" customHeight="false" outlineLevel="0" collapsed="false">
      <c r="A151" s="112" t="n">
        <v>136</v>
      </c>
      <c r="B151" s="113" t="n">
        <f aca="false">EOMONTH(B150,0)+1</f>
        <v>41183</v>
      </c>
      <c r="C151" s="114" t="n">
        <v>4.005</v>
      </c>
      <c r="D151" s="114" t="n">
        <v>0.04</v>
      </c>
      <c r="E151" s="114" t="n">
        <v>-0.07</v>
      </c>
      <c r="F151" s="114" t="n">
        <v>-0.195</v>
      </c>
      <c r="G151" s="114" t="n">
        <v>-0.37</v>
      </c>
      <c r="H151" s="114" t="n">
        <v>-0.12</v>
      </c>
      <c r="I151" s="114" t="n">
        <v>0.0125</v>
      </c>
      <c r="J151" s="114" t="n">
        <v>0.43</v>
      </c>
      <c r="K151" s="114" t="n">
        <v>-0.1</v>
      </c>
      <c r="L151" s="114" t="n">
        <v>0.1725</v>
      </c>
      <c r="M151" s="114" t="n">
        <v>0.23</v>
      </c>
      <c r="N151" s="114" t="n">
        <v>0.4</v>
      </c>
      <c r="O151" s="114" t="n">
        <v>-0.06</v>
      </c>
      <c r="P151" s="114" t="n">
        <v>0.36</v>
      </c>
      <c r="Q151" s="112" t="n">
        <v>0</v>
      </c>
      <c r="R151" s="112" t="n">
        <v>-0.603</v>
      </c>
      <c r="S151" s="112" t="n">
        <v>0.0205</v>
      </c>
      <c r="T151" s="112" t="n">
        <v>0.0095</v>
      </c>
      <c r="U151" s="112" t="n">
        <v>0.23</v>
      </c>
      <c r="V151" s="112" t="n">
        <v>-0.09</v>
      </c>
      <c r="W151" s="112" t="n">
        <v>-0.09</v>
      </c>
      <c r="X151" s="112" t="n">
        <v>0.475</v>
      </c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7"/>
      <c r="AP151" s="146"/>
      <c r="AQ151" s="148"/>
      <c r="AR151" s="148"/>
      <c r="AS151" s="149"/>
    </row>
    <row r="152" customFormat="false" ht="12" hidden="false" customHeight="false" outlineLevel="0" collapsed="false">
      <c r="A152" s="112" t="n">
        <v>137</v>
      </c>
      <c r="B152" s="113" t="n">
        <f aca="false">EOMONTH(B151,0)+1</f>
        <v>41214</v>
      </c>
      <c r="C152" s="114" t="n">
        <v>4.157</v>
      </c>
      <c r="D152" s="114" t="n">
        <v>0.125</v>
      </c>
      <c r="E152" s="114" t="n">
        <v>-0.07</v>
      </c>
      <c r="F152" s="114" t="n">
        <v>-0.13</v>
      </c>
      <c r="G152" s="114" t="n">
        <v>-0.26</v>
      </c>
      <c r="H152" s="114" t="n">
        <v>-0.12</v>
      </c>
      <c r="I152" s="114" t="n">
        <v>-0.0225</v>
      </c>
      <c r="J152" s="114" t="n">
        <v>0.35</v>
      </c>
      <c r="K152" s="114" t="n">
        <v>0.248</v>
      </c>
      <c r="L152" s="114" t="n">
        <v>0.215</v>
      </c>
      <c r="M152" s="114" t="n">
        <v>0.25</v>
      </c>
      <c r="N152" s="114" t="n">
        <v>0.7</v>
      </c>
      <c r="O152" s="114" t="n">
        <v>-0.06</v>
      </c>
      <c r="P152" s="114" t="n">
        <v>0.46</v>
      </c>
      <c r="Q152" s="112" t="n">
        <v>0</v>
      </c>
      <c r="R152" s="112" t="n">
        <v>-0.543</v>
      </c>
      <c r="S152" s="112" t="n">
        <v>0.026</v>
      </c>
      <c r="T152" s="112" t="n">
        <v>0.0105</v>
      </c>
      <c r="U152" s="112" t="n">
        <v>0.25</v>
      </c>
      <c r="V152" s="112" t="n">
        <v>0</v>
      </c>
      <c r="W152" s="112" t="n">
        <v>-0.01</v>
      </c>
      <c r="X152" s="112" t="n">
        <v>0.5</v>
      </c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7"/>
      <c r="AP152" s="146"/>
      <c r="AQ152" s="148"/>
      <c r="AR152" s="148"/>
      <c r="AS152" s="149"/>
    </row>
    <row r="153" customFormat="false" ht="12" hidden="false" customHeight="false" outlineLevel="0" collapsed="false">
      <c r="A153" s="112" t="n">
        <v>138</v>
      </c>
      <c r="B153" s="113" t="n">
        <f aca="false">EOMONTH(B152,0)+1</f>
        <v>41244</v>
      </c>
      <c r="C153" s="114" t="n">
        <v>4.3</v>
      </c>
      <c r="D153" s="114" t="n">
        <v>0.125</v>
      </c>
      <c r="E153" s="114" t="n">
        <v>-0.07</v>
      </c>
      <c r="F153" s="114" t="n">
        <v>-0.13</v>
      </c>
      <c r="G153" s="114" t="n">
        <v>-0.26</v>
      </c>
      <c r="H153" s="114" t="n">
        <v>-0.1225</v>
      </c>
      <c r="I153" s="114" t="n">
        <v>-0.045</v>
      </c>
      <c r="J153" s="114" t="n">
        <v>0.35</v>
      </c>
      <c r="K153" s="114" t="n">
        <v>0.308</v>
      </c>
      <c r="L153" s="114" t="n">
        <v>0.235</v>
      </c>
      <c r="M153" s="114" t="n">
        <v>0.33</v>
      </c>
      <c r="N153" s="114" t="n">
        <v>0.98</v>
      </c>
      <c r="O153" s="114" t="n">
        <v>-0.06</v>
      </c>
      <c r="P153" s="114" t="n">
        <v>0.77</v>
      </c>
      <c r="Q153" s="112" t="n">
        <v>0</v>
      </c>
      <c r="R153" s="112" t="n">
        <v>-0.543</v>
      </c>
      <c r="S153" s="112" t="n">
        <v>0.026</v>
      </c>
      <c r="T153" s="112" t="n">
        <v>0.0105</v>
      </c>
      <c r="U153" s="112" t="n">
        <v>0.33</v>
      </c>
      <c r="V153" s="112" t="n">
        <v>0.005</v>
      </c>
      <c r="W153" s="112" t="n">
        <v>-0.005</v>
      </c>
      <c r="X153" s="112" t="n">
        <v>0.57</v>
      </c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7"/>
      <c r="AP153" s="146"/>
      <c r="AQ153" s="148"/>
      <c r="AR153" s="148"/>
      <c r="AS153" s="149"/>
    </row>
    <row r="154" customFormat="false" ht="12" hidden="false" customHeight="false" outlineLevel="0" collapsed="false">
      <c r="A154" s="112" t="n">
        <v>139</v>
      </c>
      <c r="B154" s="113" t="n">
        <f aca="false">EOMONTH(B153,0)+1</f>
        <v>41275</v>
      </c>
      <c r="C154" s="114" t="n">
        <v>4.344</v>
      </c>
      <c r="D154" s="114" t="n">
        <v>0.125</v>
      </c>
      <c r="E154" s="114" t="n">
        <v>-0.07</v>
      </c>
      <c r="F154" s="114" t="n">
        <v>-0.13</v>
      </c>
      <c r="G154" s="114" t="n">
        <v>-0.26</v>
      </c>
      <c r="H154" s="114" t="n">
        <v>-0.125</v>
      </c>
      <c r="I154" s="114" t="n">
        <v>-0.0475</v>
      </c>
      <c r="J154" s="114" t="n">
        <v>0.35</v>
      </c>
      <c r="K154" s="114" t="n">
        <v>0.378</v>
      </c>
      <c r="L154" s="114" t="n">
        <v>0.255</v>
      </c>
      <c r="M154" s="114" t="n">
        <v>0.38</v>
      </c>
      <c r="N154" s="114" t="n">
        <v>1.6</v>
      </c>
      <c r="O154" s="114" t="n">
        <v>-0.06</v>
      </c>
      <c r="P154" s="114" t="n">
        <v>1.04</v>
      </c>
      <c r="Q154" s="112" t="n">
        <v>0</v>
      </c>
      <c r="R154" s="112" t="n">
        <v>-0.543</v>
      </c>
      <c r="S154" s="112" t="n">
        <v>0.026</v>
      </c>
      <c r="T154" s="112" t="n">
        <v>0.0105</v>
      </c>
      <c r="U154" s="112" t="n">
        <v>0.38</v>
      </c>
      <c r="V154" s="112" t="n">
        <v>0.025</v>
      </c>
      <c r="W154" s="112" t="n">
        <v>0.015</v>
      </c>
      <c r="X154" s="112" t="n">
        <v>0.57</v>
      </c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7"/>
      <c r="AP154" s="146"/>
      <c r="AQ154" s="148"/>
      <c r="AR154" s="148"/>
      <c r="AS154" s="149"/>
    </row>
    <row r="155" customFormat="false" ht="12" hidden="false" customHeight="false" outlineLevel="0" collapsed="false">
      <c r="A155" s="112" t="n">
        <v>140</v>
      </c>
      <c r="B155" s="113" t="n">
        <f aca="false">EOMONTH(B154,0)+1</f>
        <v>41306</v>
      </c>
      <c r="C155" s="114" t="n">
        <v>4.264</v>
      </c>
      <c r="D155" s="114" t="n">
        <v>0.125</v>
      </c>
      <c r="E155" s="114" t="n">
        <v>-0.07</v>
      </c>
      <c r="F155" s="114" t="n">
        <v>-0.13</v>
      </c>
      <c r="G155" s="114" t="n">
        <v>-0.26</v>
      </c>
      <c r="H155" s="114" t="n">
        <v>-0.1175</v>
      </c>
      <c r="I155" s="114" t="n">
        <v>-0.03</v>
      </c>
      <c r="J155" s="114" t="n">
        <v>0.35</v>
      </c>
      <c r="K155" s="114" t="n">
        <v>0.248</v>
      </c>
      <c r="L155" s="114" t="n">
        <v>0.255</v>
      </c>
      <c r="M155" s="114" t="n">
        <v>0.38</v>
      </c>
      <c r="N155" s="114" t="n">
        <v>1.6</v>
      </c>
      <c r="O155" s="114" t="n">
        <v>-0.06</v>
      </c>
      <c r="P155" s="114" t="n">
        <v>1.04</v>
      </c>
      <c r="Q155" s="112" t="n">
        <v>0</v>
      </c>
      <c r="R155" s="112" t="n">
        <v>-0.543</v>
      </c>
      <c r="S155" s="112" t="n">
        <v>0.026</v>
      </c>
      <c r="T155" s="112" t="n">
        <v>0.0105</v>
      </c>
      <c r="U155" s="112" t="n">
        <v>0.38</v>
      </c>
      <c r="V155" s="112" t="n">
        <v>0.02</v>
      </c>
      <c r="W155" s="112" t="n">
        <v>0.01</v>
      </c>
      <c r="X155" s="112" t="n">
        <v>0.57</v>
      </c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7"/>
      <c r="AP155" s="146"/>
      <c r="AQ155" s="148"/>
      <c r="AR155" s="148"/>
      <c r="AS155" s="149"/>
    </row>
    <row r="156" customFormat="false" ht="12" hidden="false" customHeight="false" outlineLevel="0" collapsed="false">
      <c r="A156" s="112" t="n">
        <v>141</v>
      </c>
      <c r="B156" s="113" t="n">
        <f aca="false">EOMONTH(B155,0)+1</f>
        <v>41334</v>
      </c>
      <c r="C156" s="114" t="n">
        <v>4.134</v>
      </c>
      <c r="D156" s="114" t="n">
        <v>0.125</v>
      </c>
      <c r="E156" s="114" t="n">
        <v>-0.07</v>
      </c>
      <c r="F156" s="114" t="n">
        <v>-0.13</v>
      </c>
      <c r="G156" s="114" t="n">
        <v>-0.26</v>
      </c>
      <c r="H156" s="114" t="n">
        <v>-0.115</v>
      </c>
      <c r="I156" s="114" t="n">
        <v>-0.0175</v>
      </c>
      <c r="J156" s="114" t="n">
        <v>0.35</v>
      </c>
      <c r="K156" s="114" t="n">
        <v>0.068</v>
      </c>
      <c r="L156" s="114" t="n">
        <v>0.215</v>
      </c>
      <c r="M156" s="114" t="n">
        <v>0.33</v>
      </c>
      <c r="N156" s="114" t="n">
        <v>0.69</v>
      </c>
      <c r="O156" s="114" t="n">
        <v>-0.06</v>
      </c>
      <c r="P156" s="114" t="n">
        <v>0.54</v>
      </c>
      <c r="Q156" s="112" t="n">
        <v>0</v>
      </c>
      <c r="R156" s="112" t="n">
        <v>-0.543</v>
      </c>
      <c r="S156" s="112" t="n">
        <v>0.026</v>
      </c>
      <c r="T156" s="112" t="n">
        <v>0.0155</v>
      </c>
      <c r="U156" s="112" t="n">
        <v>0.33</v>
      </c>
      <c r="V156" s="112" t="n">
        <v>0</v>
      </c>
      <c r="W156" s="112" t="n">
        <v>-0.01</v>
      </c>
      <c r="X156" s="112" t="n">
        <v>0.57</v>
      </c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7"/>
      <c r="AP156" s="146"/>
      <c r="AQ156" s="148"/>
      <c r="AR156" s="148"/>
      <c r="AS156" s="149"/>
    </row>
    <row r="157" customFormat="false" ht="12" hidden="false" customHeight="false" outlineLevel="0" collapsed="false">
      <c r="A157" s="112" t="n">
        <v>142</v>
      </c>
      <c r="B157" s="113" t="n">
        <f aca="false">EOMONTH(B156,0)+1</f>
        <v>41365</v>
      </c>
      <c r="C157" s="114" t="n">
        <v>3.949</v>
      </c>
      <c r="D157" s="114" t="n">
        <v>0.04</v>
      </c>
      <c r="E157" s="114" t="n">
        <v>-0.07</v>
      </c>
      <c r="F157" s="114" t="n">
        <v>-0.195</v>
      </c>
      <c r="G157" s="114" t="n">
        <v>-0.37</v>
      </c>
      <c r="H157" s="114" t="n">
        <v>-0.12</v>
      </c>
      <c r="I157" s="114" t="n">
        <v>0.02</v>
      </c>
      <c r="J157" s="114" t="n">
        <v>0.43</v>
      </c>
      <c r="K157" s="114" t="n">
        <v>-0.25</v>
      </c>
      <c r="L157" s="114" t="n">
        <v>0.17</v>
      </c>
      <c r="M157" s="114" t="n">
        <v>0.305</v>
      </c>
      <c r="N157" s="114" t="n">
        <v>0.38</v>
      </c>
      <c r="O157" s="114" t="n">
        <v>-0.06</v>
      </c>
      <c r="P157" s="114" t="n">
        <v>0.36</v>
      </c>
      <c r="Q157" s="112" t="n">
        <v>0</v>
      </c>
      <c r="R157" s="112" t="n">
        <v>-0.643</v>
      </c>
      <c r="S157" s="112" t="n">
        <v>0.0205</v>
      </c>
      <c r="T157" s="112" t="n">
        <v>0.0155</v>
      </c>
      <c r="U157" s="112" t="n">
        <v>0.305</v>
      </c>
      <c r="V157" s="112" t="n">
        <v>-0.09</v>
      </c>
      <c r="W157" s="112" t="n">
        <v>-0.09</v>
      </c>
      <c r="X157" s="112" t="n">
        <v>0.475</v>
      </c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7"/>
      <c r="AP157" s="146"/>
      <c r="AQ157" s="148"/>
      <c r="AR157" s="148"/>
      <c r="AS157" s="149"/>
    </row>
    <row r="158" customFormat="false" ht="12" hidden="false" customHeight="false" outlineLevel="0" collapsed="false">
      <c r="A158" s="112" t="n">
        <v>143</v>
      </c>
      <c r="B158" s="113" t="n">
        <f aca="false">EOMONTH(B157,0)+1</f>
        <v>41395</v>
      </c>
      <c r="C158" s="114" t="n">
        <v>3.947</v>
      </c>
      <c r="D158" s="114" t="n">
        <v>0.04</v>
      </c>
      <c r="E158" s="114" t="n">
        <v>-0.07</v>
      </c>
      <c r="F158" s="114" t="n">
        <v>-0.195</v>
      </c>
      <c r="G158" s="114" t="n">
        <v>-0.37</v>
      </c>
      <c r="H158" s="114" t="n">
        <v>-0.12</v>
      </c>
      <c r="I158" s="114" t="n">
        <v>0.02</v>
      </c>
      <c r="J158" s="114" t="n">
        <v>0.43</v>
      </c>
      <c r="K158" s="114" t="n">
        <v>-0.1</v>
      </c>
      <c r="L158" s="114" t="n">
        <v>0.165</v>
      </c>
      <c r="M158" s="114" t="n">
        <v>0.2</v>
      </c>
      <c r="N158" s="114" t="n">
        <v>0.33</v>
      </c>
      <c r="O158" s="114" t="n">
        <v>-0.06</v>
      </c>
      <c r="P158" s="114" t="n">
        <v>0.325</v>
      </c>
      <c r="Q158" s="112" t="n">
        <v>0</v>
      </c>
      <c r="R158" s="112" t="n">
        <v>-0.643</v>
      </c>
      <c r="S158" s="112" t="n">
        <v>0.0205</v>
      </c>
      <c r="T158" s="112" t="n">
        <v>0.0205</v>
      </c>
      <c r="U158" s="112" t="n">
        <v>0.2</v>
      </c>
      <c r="V158" s="112" t="n">
        <v>-0.09</v>
      </c>
      <c r="W158" s="112" t="n">
        <v>-0.09</v>
      </c>
      <c r="X158" s="112" t="n">
        <v>0.475</v>
      </c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7"/>
      <c r="AP158" s="146"/>
      <c r="AQ158" s="148"/>
      <c r="AR158" s="148"/>
      <c r="AS158" s="149"/>
    </row>
    <row r="159" customFormat="false" ht="12" hidden="false" customHeight="false" outlineLevel="0" collapsed="false">
      <c r="A159" s="112" t="n">
        <v>144</v>
      </c>
      <c r="B159" s="113" t="n">
        <f aca="false">EOMONTH(B158,0)+1</f>
        <v>41426</v>
      </c>
      <c r="C159" s="114" t="n">
        <v>3.992</v>
      </c>
      <c r="D159" s="114" t="n">
        <v>0.04</v>
      </c>
      <c r="E159" s="114" t="n">
        <v>-0.07</v>
      </c>
      <c r="F159" s="114" t="n">
        <v>-0.195</v>
      </c>
      <c r="G159" s="114" t="n">
        <v>-0.37</v>
      </c>
      <c r="H159" s="114" t="n">
        <v>-0.12</v>
      </c>
      <c r="I159" s="114" t="n">
        <v>0.025</v>
      </c>
      <c r="J159" s="114" t="n">
        <v>0.43</v>
      </c>
      <c r="K159" s="114" t="n">
        <v>-0.1</v>
      </c>
      <c r="L159" s="114" t="n">
        <v>0.17</v>
      </c>
      <c r="M159" s="114" t="n">
        <v>0.23</v>
      </c>
      <c r="N159" s="114" t="n">
        <v>0.37</v>
      </c>
      <c r="O159" s="114" t="n">
        <v>-0.06</v>
      </c>
      <c r="P159" s="114" t="n">
        <v>0.335</v>
      </c>
      <c r="Q159" s="112" t="n">
        <v>0</v>
      </c>
      <c r="R159" s="112" t="n">
        <v>-0.643</v>
      </c>
      <c r="S159" s="112" t="n">
        <v>0.0205</v>
      </c>
      <c r="T159" s="112" t="n">
        <v>0.0205</v>
      </c>
      <c r="U159" s="112" t="n">
        <v>0.23</v>
      </c>
      <c r="V159" s="112" t="n">
        <v>-0.09</v>
      </c>
      <c r="W159" s="112" t="n">
        <v>-0.09</v>
      </c>
      <c r="X159" s="112" t="n">
        <v>0.475</v>
      </c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7"/>
      <c r="AP159" s="146"/>
      <c r="AQ159" s="148"/>
      <c r="AR159" s="148"/>
      <c r="AS159" s="149"/>
    </row>
    <row r="160" customFormat="false" ht="12" hidden="false" customHeight="false" outlineLevel="0" collapsed="false">
      <c r="A160" s="112" t="n">
        <v>145</v>
      </c>
      <c r="B160" s="113" t="n">
        <f aca="false">EOMONTH(B159,0)+1</f>
        <v>41456</v>
      </c>
      <c r="C160" s="114" t="n">
        <v>4.037</v>
      </c>
      <c r="D160" s="114" t="n">
        <v>0.04</v>
      </c>
      <c r="E160" s="114" t="n">
        <v>-0.07</v>
      </c>
      <c r="F160" s="114" t="n">
        <v>-0.195</v>
      </c>
      <c r="G160" s="114" t="n">
        <v>-0.37</v>
      </c>
      <c r="H160" s="114" t="n">
        <v>-0.12</v>
      </c>
      <c r="I160" s="114" t="n">
        <v>0.0275</v>
      </c>
      <c r="J160" s="114" t="n">
        <v>0.43</v>
      </c>
      <c r="K160" s="114" t="n">
        <v>-0.1</v>
      </c>
      <c r="L160" s="114" t="n">
        <v>0.175</v>
      </c>
      <c r="M160" s="114" t="n">
        <v>0.24</v>
      </c>
      <c r="N160" s="114" t="n">
        <v>0.41</v>
      </c>
      <c r="O160" s="114" t="n">
        <v>-0.06</v>
      </c>
      <c r="P160" s="114" t="n">
        <v>0.35</v>
      </c>
      <c r="Q160" s="112" t="n">
        <v>0</v>
      </c>
      <c r="R160" s="112" t="n">
        <v>-0.643</v>
      </c>
      <c r="S160" s="112" t="n">
        <v>0.0205</v>
      </c>
      <c r="T160" s="112" t="n">
        <v>0.0205</v>
      </c>
      <c r="U160" s="112" t="n">
        <v>0.24</v>
      </c>
      <c r="V160" s="112" t="n">
        <v>-0.09</v>
      </c>
      <c r="W160" s="112" t="n">
        <v>-0.09</v>
      </c>
      <c r="X160" s="112" t="n">
        <v>0.475</v>
      </c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7"/>
      <c r="AP160" s="146"/>
      <c r="AQ160" s="148"/>
      <c r="AR160" s="148"/>
      <c r="AS160" s="149"/>
    </row>
    <row r="161" customFormat="false" ht="12" hidden="false" customHeight="false" outlineLevel="0" collapsed="false">
      <c r="A161" s="112" t="n">
        <v>146</v>
      </c>
      <c r="B161" s="113" t="n">
        <f aca="false">EOMONTH(B160,0)+1</f>
        <v>41487</v>
      </c>
      <c r="C161" s="114" t="n">
        <v>4.082</v>
      </c>
      <c r="D161" s="114" t="n">
        <v>0.04</v>
      </c>
      <c r="E161" s="114" t="n">
        <v>-0.07</v>
      </c>
      <c r="F161" s="114" t="n">
        <v>-0.195</v>
      </c>
      <c r="G161" s="114" t="n">
        <v>-0.37</v>
      </c>
      <c r="H161" s="114" t="n">
        <v>-0.12</v>
      </c>
      <c r="I161" s="114" t="n">
        <v>0.03</v>
      </c>
      <c r="J161" s="114" t="n">
        <v>0.43</v>
      </c>
      <c r="K161" s="114" t="n">
        <v>-0.1</v>
      </c>
      <c r="L161" s="114" t="n">
        <v>0.175</v>
      </c>
      <c r="M161" s="114" t="n">
        <v>0.24</v>
      </c>
      <c r="N161" s="114" t="n">
        <v>0.41</v>
      </c>
      <c r="O161" s="114" t="n">
        <v>-0.06</v>
      </c>
      <c r="P161" s="114" t="n">
        <v>0.35</v>
      </c>
      <c r="Q161" s="112" t="n">
        <v>0</v>
      </c>
      <c r="R161" s="112" t="n">
        <v>-0.643</v>
      </c>
      <c r="S161" s="112" t="n">
        <v>0.0205</v>
      </c>
      <c r="T161" s="112" t="n">
        <v>0.0155</v>
      </c>
      <c r="U161" s="112" t="n">
        <v>0.24</v>
      </c>
      <c r="V161" s="112" t="n">
        <v>-0.09</v>
      </c>
      <c r="W161" s="112" t="n">
        <v>-0.09</v>
      </c>
      <c r="X161" s="112" t="n">
        <v>0.475</v>
      </c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7"/>
      <c r="AP161" s="146"/>
      <c r="AQ161" s="148"/>
      <c r="AR161" s="148"/>
      <c r="AS161" s="149"/>
    </row>
    <row r="162" customFormat="false" ht="12" hidden="false" customHeight="false" outlineLevel="0" collapsed="false">
      <c r="A162" s="112" t="n">
        <v>147</v>
      </c>
      <c r="B162" s="113" t="n">
        <f aca="false">EOMONTH(B161,0)+1</f>
        <v>41518</v>
      </c>
      <c r="C162" s="114" t="n">
        <v>4.065</v>
      </c>
      <c r="D162" s="114" t="n">
        <v>0.04</v>
      </c>
      <c r="E162" s="114" t="n">
        <v>-0.07</v>
      </c>
      <c r="F162" s="114" t="n">
        <v>-0.195</v>
      </c>
      <c r="G162" s="114" t="n">
        <v>-0.37</v>
      </c>
      <c r="H162" s="114" t="n">
        <v>-0.12</v>
      </c>
      <c r="I162" s="114" t="n">
        <v>0.0225</v>
      </c>
      <c r="J162" s="114" t="n">
        <v>0.43</v>
      </c>
      <c r="K162" s="114" t="n">
        <v>-0.1</v>
      </c>
      <c r="L162" s="114" t="n">
        <v>0.165</v>
      </c>
      <c r="M162" s="114" t="n">
        <v>0.2</v>
      </c>
      <c r="N162" s="114" t="n">
        <v>0.36</v>
      </c>
      <c r="O162" s="114" t="n">
        <v>-0.06</v>
      </c>
      <c r="P162" s="114" t="n">
        <v>0.315</v>
      </c>
      <c r="Q162" s="112" t="n">
        <v>0</v>
      </c>
      <c r="R162" s="112" t="n">
        <v>-0.643</v>
      </c>
      <c r="S162" s="112" t="n">
        <v>0.0205</v>
      </c>
      <c r="T162" s="112" t="n">
        <v>0.0155</v>
      </c>
      <c r="U162" s="112" t="n">
        <v>0.2</v>
      </c>
      <c r="V162" s="112" t="n">
        <v>-0.09</v>
      </c>
      <c r="W162" s="112" t="n">
        <v>-0.09</v>
      </c>
      <c r="X162" s="112" t="n">
        <v>0.475</v>
      </c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7"/>
      <c r="AP162" s="146"/>
      <c r="AQ162" s="148"/>
      <c r="AR162" s="148"/>
      <c r="AS162" s="149"/>
    </row>
    <row r="163" customFormat="false" ht="12" hidden="false" customHeight="false" outlineLevel="0" collapsed="false">
      <c r="C163" s="114" t="n">
        <v>4.09</v>
      </c>
      <c r="D163" s="114" t="n">
        <v>0.04</v>
      </c>
      <c r="E163" s="114" t="n">
        <v>-0.07</v>
      </c>
      <c r="F163" s="114" t="n">
        <v>-0.195</v>
      </c>
      <c r="G163" s="114" t="n">
        <v>-0.37</v>
      </c>
      <c r="H163" s="114" t="n">
        <v>-0.12</v>
      </c>
      <c r="I163" s="114" t="n">
        <v>0.0125</v>
      </c>
      <c r="J163" s="114" t="n">
        <v>0.43</v>
      </c>
      <c r="K163" s="114" t="n">
        <v>-0.1</v>
      </c>
      <c r="L163" s="114" t="n">
        <v>0.1725</v>
      </c>
      <c r="M163" s="114" t="n">
        <v>0.23</v>
      </c>
      <c r="N163" s="114" t="n">
        <v>0.4</v>
      </c>
      <c r="O163" s="114" t="n">
        <v>-0.06</v>
      </c>
      <c r="P163" s="114" t="n">
        <v>0.36</v>
      </c>
      <c r="Q163" s="112" t="n">
        <v>0</v>
      </c>
      <c r="R163" s="112" t="n">
        <v>-0.643</v>
      </c>
      <c r="S163" s="112" t="n">
        <v>0.0205</v>
      </c>
      <c r="T163" s="112" t="n">
        <v>0.0105</v>
      </c>
      <c r="U163" s="112" t="n">
        <v>0.23</v>
      </c>
      <c r="V163" s="112" t="n">
        <v>-0.09</v>
      </c>
      <c r="W163" s="112" t="n">
        <v>-0.09</v>
      </c>
      <c r="X163" s="112" t="n">
        <v>0.475</v>
      </c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7"/>
      <c r="AP163" s="146"/>
      <c r="AQ163" s="148"/>
      <c r="AR163" s="148"/>
      <c r="AS163" s="149"/>
    </row>
    <row r="164" customFormat="false" ht="12" hidden="false" customHeight="false" outlineLevel="0" collapsed="false">
      <c r="C164" s="114" t="n">
        <v>4.242</v>
      </c>
      <c r="D164" s="114" t="n">
        <v>0.125</v>
      </c>
      <c r="E164" s="114" t="n">
        <v>-0.07</v>
      </c>
      <c r="F164" s="114" t="n">
        <v>-0.13</v>
      </c>
      <c r="G164" s="114" t="n">
        <v>-0.26</v>
      </c>
      <c r="H164" s="114" t="n">
        <v>-0.12</v>
      </c>
      <c r="I164" s="114" t="n">
        <v>-0.0225</v>
      </c>
      <c r="J164" s="114" t="n">
        <v>0.35</v>
      </c>
      <c r="K164" s="114" t="n">
        <v>0.248</v>
      </c>
      <c r="L164" s="114" t="n">
        <v>0.215</v>
      </c>
      <c r="M164" s="114" t="n">
        <v>0.25</v>
      </c>
      <c r="N164" s="114" t="n">
        <v>0.7</v>
      </c>
      <c r="O164" s="114" t="n">
        <v>-0.06</v>
      </c>
      <c r="P164" s="114" t="n">
        <v>0.46</v>
      </c>
      <c r="Q164" s="112" t="n">
        <v>0</v>
      </c>
      <c r="R164" s="112" t="n">
        <v>-0.583</v>
      </c>
      <c r="S164" s="112" t="n">
        <v>0.026</v>
      </c>
      <c r="T164" s="112" t="n">
        <v>0.0115</v>
      </c>
      <c r="U164" s="112" t="n">
        <v>0.25</v>
      </c>
      <c r="V164" s="112" t="n">
        <v>0</v>
      </c>
      <c r="W164" s="112" t="n">
        <v>-0.01</v>
      </c>
      <c r="X164" s="112" t="n">
        <v>0.5</v>
      </c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7"/>
      <c r="AP164" s="146"/>
      <c r="AQ164" s="148"/>
      <c r="AR164" s="148"/>
      <c r="AS164" s="149"/>
    </row>
    <row r="165" customFormat="false" ht="12" hidden="false" customHeight="false" outlineLevel="0" collapsed="false">
      <c r="C165" s="114" t="n">
        <v>4.385</v>
      </c>
      <c r="D165" s="114" t="n">
        <v>0.125</v>
      </c>
      <c r="E165" s="114" t="n">
        <v>-0.07</v>
      </c>
      <c r="F165" s="114" t="n">
        <v>-0.13</v>
      </c>
      <c r="G165" s="114" t="n">
        <v>-0.26</v>
      </c>
      <c r="H165" s="114" t="n">
        <v>-0.1225</v>
      </c>
      <c r="I165" s="114" t="n">
        <v>-0.045</v>
      </c>
      <c r="J165" s="114" t="n">
        <v>0.35</v>
      </c>
      <c r="K165" s="114" t="n">
        <v>0.308</v>
      </c>
      <c r="L165" s="114" t="n">
        <v>0.235</v>
      </c>
      <c r="M165" s="114" t="n">
        <v>0.33</v>
      </c>
      <c r="N165" s="114" t="n">
        <v>0.98</v>
      </c>
      <c r="O165" s="114" t="n">
        <v>-0.06</v>
      </c>
      <c r="P165" s="114" t="n">
        <v>0.77</v>
      </c>
      <c r="Q165" s="112" t="n">
        <v>0</v>
      </c>
      <c r="R165" s="112" t="n">
        <v>-0.583</v>
      </c>
      <c r="S165" s="112" t="n">
        <v>0.026</v>
      </c>
      <c r="T165" s="112" t="n">
        <v>0.0115</v>
      </c>
      <c r="U165" s="112" t="n">
        <v>0.33</v>
      </c>
      <c r="V165" s="112" t="n">
        <v>0.005</v>
      </c>
      <c r="W165" s="112" t="n">
        <v>-0.005</v>
      </c>
      <c r="X165" s="112" t="n">
        <v>0.57</v>
      </c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7"/>
      <c r="AP165" s="146"/>
      <c r="AQ165" s="148"/>
      <c r="AR165" s="148"/>
      <c r="AS165" s="149"/>
    </row>
    <row r="166" customFormat="false" ht="12" hidden="false" customHeight="false" outlineLevel="0" collapsed="false">
      <c r="C166" s="114" t="n">
        <v>4.429</v>
      </c>
      <c r="D166" s="114" t="n">
        <v>0.125</v>
      </c>
      <c r="E166" s="114" t="n">
        <v>-0.07</v>
      </c>
      <c r="F166" s="114" t="n">
        <v>-0.13</v>
      </c>
      <c r="G166" s="114" t="n">
        <v>-0.26</v>
      </c>
      <c r="H166" s="114" t="n">
        <v>-0.125</v>
      </c>
      <c r="I166" s="114" t="n">
        <v>-0.0475</v>
      </c>
      <c r="J166" s="114" t="n">
        <v>0.35</v>
      </c>
      <c r="K166" s="114" t="n">
        <v>0.378</v>
      </c>
      <c r="L166" s="114" t="n">
        <v>0.255</v>
      </c>
      <c r="M166" s="114" t="n">
        <v>0.38</v>
      </c>
      <c r="N166" s="114" t="n">
        <v>1.6</v>
      </c>
      <c r="O166" s="114" t="n">
        <v>-0.06</v>
      </c>
      <c r="P166" s="114" t="n">
        <v>1.04</v>
      </c>
      <c r="Q166" s="112" t="n">
        <v>0</v>
      </c>
      <c r="R166" s="112" t="n">
        <v>-0.583</v>
      </c>
      <c r="S166" s="112" t="n">
        <v>0.026</v>
      </c>
      <c r="T166" s="112" t="n">
        <v>0.0115</v>
      </c>
      <c r="U166" s="112" t="n">
        <v>0.38</v>
      </c>
      <c r="V166" s="112" t="n">
        <v>0.025</v>
      </c>
      <c r="W166" s="112" t="n">
        <v>0.015</v>
      </c>
      <c r="X166" s="112" t="n">
        <v>0.57</v>
      </c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7"/>
      <c r="AP166" s="146"/>
      <c r="AQ166" s="148"/>
      <c r="AR166" s="148"/>
      <c r="AS166" s="149"/>
    </row>
    <row r="167" customFormat="false" ht="12" hidden="false" customHeight="false" outlineLevel="0" collapsed="false">
      <c r="C167" s="114" t="n">
        <v>4.349</v>
      </c>
      <c r="D167" s="114" t="n">
        <v>0.125</v>
      </c>
      <c r="E167" s="114" t="n">
        <v>-0.07</v>
      </c>
      <c r="F167" s="114" t="n">
        <v>-0.13</v>
      </c>
      <c r="G167" s="114" t="n">
        <v>-0.26</v>
      </c>
      <c r="H167" s="114" t="n">
        <v>-0.1175</v>
      </c>
      <c r="I167" s="114" t="n">
        <v>-0.03</v>
      </c>
      <c r="J167" s="114" t="n">
        <v>0.35</v>
      </c>
      <c r="K167" s="114" t="n">
        <v>0.248</v>
      </c>
      <c r="L167" s="114" t="n">
        <v>0.255</v>
      </c>
      <c r="M167" s="114" t="n">
        <v>0.38</v>
      </c>
      <c r="N167" s="114" t="n">
        <v>1.6</v>
      </c>
      <c r="O167" s="114" t="n">
        <v>-0.06</v>
      </c>
      <c r="P167" s="114" t="n">
        <v>1.04</v>
      </c>
      <c r="Q167" s="112" t="n">
        <v>0</v>
      </c>
      <c r="R167" s="112" t="n">
        <v>-0.583</v>
      </c>
      <c r="S167" s="112" t="n">
        <v>0.026</v>
      </c>
      <c r="T167" s="112" t="n">
        <v>0.0115</v>
      </c>
      <c r="U167" s="112" t="n">
        <v>0.38</v>
      </c>
      <c r="V167" s="112" t="n">
        <v>0.02</v>
      </c>
      <c r="W167" s="112" t="n">
        <v>0.01</v>
      </c>
      <c r="X167" s="112" t="n">
        <v>0.57</v>
      </c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7"/>
      <c r="AP167" s="146"/>
      <c r="AQ167" s="148"/>
      <c r="AR167" s="148"/>
      <c r="AS167" s="149"/>
    </row>
    <row r="168" customFormat="false" ht="12" hidden="false" customHeight="false" outlineLevel="0" collapsed="false">
      <c r="C168" s="114" t="n">
        <v>4.219</v>
      </c>
      <c r="D168" s="114" t="n">
        <v>0.125</v>
      </c>
      <c r="E168" s="114" t="n">
        <v>-0.07</v>
      </c>
      <c r="F168" s="114" t="n">
        <v>-0.13</v>
      </c>
      <c r="G168" s="114" t="n">
        <v>-0.26</v>
      </c>
      <c r="H168" s="114" t="n">
        <v>-0.115</v>
      </c>
      <c r="I168" s="114" t="n">
        <v>-0.0175</v>
      </c>
      <c r="J168" s="114" t="n">
        <v>0.35</v>
      </c>
      <c r="K168" s="114" t="n">
        <v>0.068</v>
      </c>
      <c r="L168" s="114" t="n">
        <v>0.215</v>
      </c>
      <c r="M168" s="114" t="n">
        <v>0.33</v>
      </c>
      <c r="N168" s="114" t="n">
        <v>0.69</v>
      </c>
      <c r="O168" s="114" t="n">
        <v>-0.06</v>
      </c>
      <c r="P168" s="114" t="n">
        <v>0.54</v>
      </c>
      <c r="Q168" s="112" t="n">
        <v>0</v>
      </c>
      <c r="R168" s="112" t="n">
        <v>-0.583</v>
      </c>
      <c r="S168" s="112" t="n">
        <v>0.026</v>
      </c>
      <c r="T168" s="112" t="n">
        <v>0.0165</v>
      </c>
      <c r="U168" s="112" t="n">
        <v>0.33</v>
      </c>
      <c r="V168" s="112" t="n">
        <v>0</v>
      </c>
      <c r="W168" s="112" t="n">
        <v>-0.01</v>
      </c>
      <c r="X168" s="112" t="n">
        <v>0.57</v>
      </c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7"/>
      <c r="AP168" s="146"/>
      <c r="AQ168" s="148"/>
      <c r="AR168" s="148"/>
      <c r="AS168" s="149"/>
    </row>
    <row r="169" customFormat="false" ht="12" hidden="false" customHeight="false" outlineLevel="0" collapsed="false">
      <c r="C169" s="114" t="n">
        <v>4.034</v>
      </c>
      <c r="D169" s="114" t="n">
        <v>0.04</v>
      </c>
      <c r="E169" s="114" t="n">
        <v>-0.07</v>
      </c>
      <c r="F169" s="114" t="n">
        <v>-0.195</v>
      </c>
      <c r="G169" s="114" t="n">
        <v>-0.37</v>
      </c>
      <c r="H169" s="114" t="n">
        <v>-0.12</v>
      </c>
      <c r="I169" s="114" t="n">
        <v>0.02</v>
      </c>
      <c r="J169" s="114" t="n">
        <v>0.43</v>
      </c>
      <c r="K169" s="114" t="n">
        <v>-0.25</v>
      </c>
      <c r="L169" s="114" t="n">
        <v>0.17</v>
      </c>
      <c r="M169" s="114" t="n">
        <v>0.305</v>
      </c>
      <c r="N169" s="114" t="n">
        <v>0.38</v>
      </c>
      <c r="O169" s="114" t="n">
        <v>-0.06</v>
      </c>
      <c r="P169" s="114" t="n">
        <v>0.36</v>
      </c>
      <c r="Q169" s="112" t="n">
        <v>0</v>
      </c>
      <c r="R169" s="112" t="n">
        <v>-0.683</v>
      </c>
      <c r="S169" s="112" t="n">
        <v>0.0205</v>
      </c>
      <c r="T169" s="112" t="n">
        <v>0.0165</v>
      </c>
      <c r="U169" s="112" t="n">
        <v>0.305</v>
      </c>
      <c r="V169" s="112" t="n">
        <v>-0.09</v>
      </c>
      <c r="W169" s="112" t="n">
        <v>-0.09</v>
      </c>
      <c r="X169" s="112" t="n">
        <v>0.475</v>
      </c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7"/>
      <c r="AP169" s="146"/>
      <c r="AQ169" s="148"/>
      <c r="AR169" s="148"/>
      <c r="AS169" s="149"/>
    </row>
    <row r="170" customFormat="false" ht="12" hidden="false" customHeight="false" outlineLevel="0" collapsed="false">
      <c r="C170" s="114" t="n">
        <v>4.032</v>
      </c>
      <c r="D170" s="114" t="n">
        <v>0.04</v>
      </c>
      <c r="E170" s="114" t="n">
        <v>-0.07</v>
      </c>
      <c r="F170" s="114" t="n">
        <v>-0.195</v>
      </c>
      <c r="G170" s="114" t="n">
        <v>-0.37</v>
      </c>
      <c r="H170" s="114" t="n">
        <v>-0.12</v>
      </c>
      <c r="I170" s="114" t="n">
        <v>0.02</v>
      </c>
      <c r="J170" s="114" t="n">
        <v>0.43</v>
      </c>
      <c r="K170" s="114" t="n">
        <v>-0.1</v>
      </c>
      <c r="L170" s="114" t="n">
        <v>0.165</v>
      </c>
      <c r="M170" s="114" t="n">
        <v>0.2</v>
      </c>
      <c r="N170" s="114" t="n">
        <v>0.33</v>
      </c>
      <c r="O170" s="114" t="n">
        <v>-0.06</v>
      </c>
      <c r="P170" s="114" t="n">
        <v>0.325</v>
      </c>
      <c r="Q170" s="112" t="n">
        <v>0</v>
      </c>
      <c r="R170" s="112" t="n">
        <v>-0.683</v>
      </c>
      <c r="S170" s="112" t="n">
        <v>0.0205</v>
      </c>
      <c r="T170" s="112" t="n">
        <v>0.0215</v>
      </c>
      <c r="U170" s="112" t="n">
        <v>0.2</v>
      </c>
      <c r="V170" s="112" t="n">
        <v>-0.09</v>
      </c>
      <c r="W170" s="112" t="n">
        <v>-0.09</v>
      </c>
      <c r="X170" s="112" t="n">
        <v>0.475</v>
      </c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7"/>
      <c r="AP170" s="146"/>
      <c r="AQ170" s="148"/>
      <c r="AR170" s="148"/>
      <c r="AS170" s="149"/>
    </row>
    <row r="171" customFormat="false" ht="12" hidden="false" customHeight="false" outlineLevel="0" collapsed="false">
      <c r="C171" s="114" t="n">
        <v>4.077</v>
      </c>
      <c r="D171" s="114" t="n">
        <v>0.04</v>
      </c>
      <c r="E171" s="114" t="n">
        <v>-0.07</v>
      </c>
      <c r="F171" s="114" t="n">
        <v>-0.195</v>
      </c>
      <c r="G171" s="114" t="n">
        <v>-0.37</v>
      </c>
      <c r="H171" s="114" t="n">
        <v>-0.12</v>
      </c>
      <c r="I171" s="114" t="n">
        <v>0.025</v>
      </c>
      <c r="J171" s="114" t="n">
        <v>0.43</v>
      </c>
      <c r="K171" s="114" t="n">
        <v>-0.1</v>
      </c>
      <c r="L171" s="114" t="n">
        <v>0.17</v>
      </c>
      <c r="M171" s="114" t="n">
        <v>0.23</v>
      </c>
      <c r="N171" s="114" t="n">
        <v>0.37</v>
      </c>
      <c r="O171" s="114" t="n">
        <v>-0.06</v>
      </c>
      <c r="P171" s="114" t="n">
        <v>0.335</v>
      </c>
      <c r="Q171" s="112" t="n">
        <v>0</v>
      </c>
      <c r="R171" s="112" t="n">
        <v>-0.683</v>
      </c>
      <c r="S171" s="112" t="n">
        <v>0.0205</v>
      </c>
      <c r="T171" s="112" t="n">
        <v>0.0215</v>
      </c>
      <c r="U171" s="112" t="n">
        <v>0.23</v>
      </c>
      <c r="V171" s="112" t="n">
        <v>-0.09</v>
      </c>
      <c r="W171" s="112" t="n">
        <v>-0.09</v>
      </c>
      <c r="X171" s="112" t="n">
        <v>0.475</v>
      </c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7"/>
      <c r="AP171" s="146"/>
      <c r="AQ171" s="148"/>
      <c r="AR171" s="148"/>
      <c r="AS171" s="149"/>
    </row>
    <row r="172" customFormat="false" ht="12" hidden="false" customHeight="false" outlineLevel="0" collapsed="false">
      <c r="C172" s="114" t="n">
        <v>4.122</v>
      </c>
      <c r="D172" s="114" t="n">
        <v>0.04</v>
      </c>
      <c r="E172" s="114" t="n">
        <v>-0.07</v>
      </c>
      <c r="F172" s="114" t="n">
        <v>-0.195</v>
      </c>
      <c r="G172" s="114" t="n">
        <v>-0.37</v>
      </c>
      <c r="H172" s="114" t="n">
        <v>-0.12</v>
      </c>
      <c r="I172" s="114" t="n">
        <v>0.0275</v>
      </c>
      <c r="J172" s="114" t="n">
        <v>0.43</v>
      </c>
      <c r="K172" s="114" t="n">
        <v>-0.1</v>
      </c>
      <c r="L172" s="114" t="n">
        <v>0.175</v>
      </c>
      <c r="M172" s="114" t="n">
        <v>0.24</v>
      </c>
      <c r="N172" s="114" t="n">
        <v>0.41</v>
      </c>
      <c r="O172" s="114" t="n">
        <v>-0.06</v>
      </c>
      <c r="P172" s="114" t="n">
        <v>0.35</v>
      </c>
      <c r="Q172" s="112" t="n">
        <v>0</v>
      </c>
      <c r="R172" s="112" t="n">
        <v>-0.683</v>
      </c>
      <c r="S172" s="112" t="n">
        <v>0.0205</v>
      </c>
      <c r="T172" s="112" t="n">
        <v>0.0215</v>
      </c>
      <c r="U172" s="112" t="n">
        <v>0.24</v>
      </c>
      <c r="V172" s="112" t="n">
        <v>-0.09</v>
      </c>
      <c r="W172" s="112" t="n">
        <v>-0.09</v>
      </c>
      <c r="X172" s="112" t="n">
        <v>0.475</v>
      </c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7"/>
      <c r="AP172" s="146"/>
      <c r="AQ172" s="148"/>
      <c r="AR172" s="148"/>
      <c r="AS172" s="149"/>
    </row>
    <row r="173" customFormat="false" ht="12" hidden="false" customHeight="false" outlineLevel="0" collapsed="false">
      <c r="C173" s="114" t="n">
        <v>4.167</v>
      </c>
      <c r="D173" s="114" t="n">
        <v>0.04</v>
      </c>
      <c r="E173" s="114" t="n">
        <v>-0.07</v>
      </c>
      <c r="F173" s="114" t="n">
        <v>-0.195</v>
      </c>
      <c r="G173" s="114" t="n">
        <v>-0.37</v>
      </c>
      <c r="H173" s="114" t="n">
        <v>-0.12</v>
      </c>
      <c r="I173" s="114" t="n">
        <v>0.03</v>
      </c>
      <c r="J173" s="114" t="n">
        <v>0.43</v>
      </c>
      <c r="K173" s="114" t="n">
        <v>-0.1</v>
      </c>
      <c r="L173" s="114" t="n">
        <v>0.175</v>
      </c>
      <c r="M173" s="114" t="n">
        <v>0.24</v>
      </c>
      <c r="N173" s="114" t="n">
        <v>0.41</v>
      </c>
      <c r="O173" s="114" t="n">
        <v>-0.06</v>
      </c>
      <c r="P173" s="114" t="n">
        <v>0.35</v>
      </c>
      <c r="Q173" s="112" t="n">
        <v>0</v>
      </c>
      <c r="R173" s="112" t="n">
        <v>-0.683</v>
      </c>
      <c r="S173" s="112" t="n">
        <v>0.0205</v>
      </c>
      <c r="T173" s="112" t="n">
        <v>0.0165</v>
      </c>
      <c r="U173" s="112" t="n">
        <v>0.24</v>
      </c>
      <c r="V173" s="112" t="n">
        <v>-0.09</v>
      </c>
      <c r="W173" s="112" t="n">
        <v>-0.09</v>
      </c>
      <c r="X173" s="112" t="n">
        <v>0.475</v>
      </c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7"/>
      <c r="AP173" s="146"/>
      <c r="AQ173" s="148"/>
      <c r="AR173" s="148"/>
      <c r="AS173" s="149"/>
    </row>
    <row r="174" customFormat="false" ht="12" hidden="false" customHeight="false" outlineLevel="0" collapsed="false">
      <c r="C174" s="114" t="n">
        <v>4.15</v>
      </c>
      <c r="D174" s="114" t="n">
        <v>0.04</v>
      </c>
      <c r="E174" s="114" t="n">
        <v>-0.07</v>
      </c>
      <c r="F174" s="114" t="n">
        <v>-0.195</v>
      </c>
      <c r="G174" s="114" t="n">
        <v>-0.37</v>
      </c>
      <c r="H174" s="114" t="n">
        <v>-0.12</v>
      </c>
      <c r="I174" s="114" t="n">
        <v>0.0225</v>
      </c>
      <c r="J174" s="114" t="n">
        <v>0.43</v>
      </c>
      <c r="K174" s="114" t="n">
        <v>-0.1</v>
      </c>
      <c r="L174" s="114" t="n">
        <v>0.165</v>
      </c>
      <c r="M174" s="114" t="n">
        <v>0.2</v>
      </c>
      <c r="N174" s="114" t="n">
        <v>0.36</v>
      </c>
      <c r="O174" s="114" t="n">
        <v>-0.06</v>
      </c>
      <c r="P174" s="114" t="n">
        <v>0.315</v>
      </c>
      <c r="Q174" s="112" t="n">
        <v>0</v>
      </c>
      <c r="R174" s="112" t="n">
        <v>-0.683</v>
      </c>
      <c r="S174" s="112" t="n">
        <v>0.0205</v>
      </c>
      <c r="T174" s="112" t="n">
        <v>0.0165</v>
      </c>
      <c r="U174" s="112" t="n">
        <v>0.2</v>
      </c>
      <c r="V174" s="112" t="n">
        <v>-0.09</v>
      </c>
      <c r="W174" s="112" t="n">
        <v>-0.09</v>
      </c>
      <c r="X174" s="112" t="n">
        <v>0.475</v>
      </c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7"/>
      <c r="AP174" s="146"/>
      <c r="AQ174" s="148"/>
      <c r="AR174" s="148"/>
      <c r="AS174" s="149"/>
    </row>
    <row r="175" customFormat="false" ht="12" hidden="false" customHeight="false" outlineLevel="0" collapsed="false">
      <c r="C175" s="114" t="n">
        <v>4.175</v>
      </c>
      <c r="D175" s="114" t="n">
        <v>0.04</v>
      </c>
      <c r="E175" s="114" t="n">
        <v>-0.07</v>
      </c>
      <c r="F175" s="114" t="n">
        <v>-0.195</v>
      </c>
      <c r="G175" s="114" t="n">
        <v>-0.37</v>
      </c>
      <c r="H175" s="114" t="n">
        <v>-0.12</v>
      </c>
      <c r="I175" s="114" t="n">
        <v>0.0125</v>
      </c>
      <c r="J175" s="114" t="n">
        <v>0.43</v>
      </c>
      <c r="K175" s="114" t="n">
        <v>-0.1</v>
      </c>
      <c r="L175" s="114" t="n">
        <v>0.1725</v>
      </c>
      <c r="M175" s="114" t="n">
        <v>0.23</v>
      </c>
      <c r="N175" s="114" t="n">
        <v>0.4</v>
      </c>
      <c r="O175" s="114" t="n">
        <v>-0.06</v>
      </c>
      <c r="P175" s="114" t="n">
        <v>0.36</v>
      </c>
      <c r="Q175" s="112" t="n">
        <v>0</v>
      </c>
      <c r="R175" s="112" t="n">
        <v>-0.683</v>
      </c>
      <c r="S175" s="112" t="n">
        <v>0.0205</v>
      </c>
      <c r="T175" s="112" t="n">
        <v>0.0115</v>
      </c>
      <c r="U175" s="112" t="n">
        <v>0.23</v>
      </c>
      <c r="V175" s="112" t="n">
        <v>-0.09</v>
      </c>
      <c r="W175" s="112" t="n">
        <v>-0.09</v>
      </c>
      <c r="X175" s="112" t="n">
        <v>0.475</v>
      </c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7"/>
      <c r="AP175" s="146"/>
      <c r="AQ175" s="148"/>
      <c r="AR175" s="148"/>
      <c r="AS175" s="149"/>
    </row>
    <row r="176" customFormat="false" ht="12" hidden="false" customHeight="false" outlineLevel="0" collapsed="false">
      <c r="C176" s="114" t="n">
        <v>4.327</v>
      </c>
      <c r="D176" s="114" t="n">
        <v>0</v>
      </c>
      <c r="E176" s="114" t="n">
        <v>-0.07</v>
      </c>
      <c r="F176" s="114" t="n">
        <v>-0.13</v>
      </c>
      <c r="G176" s="114" t="n">
        <v>-0.26</v>
      </c>
      <c r="H176" s="114" t="n">
        <v>-0.12</v>
      </c>
      <c r="I176" s="114" t="n">
        <v>-0.0225</v>
      </c>
      <c r="J176" s="114" t="n">
        <v>0.35</v>
      </c>
      <c r="K176" s="114" t="n">
        <v>0.248</v>
      </c>
      <c r="L176" s="114" t="n">
        <v>0.215</v>
      </c>
      <c r="M176" s="114" t="n">
        <v>0.25</v>
      </c>
      <c r="N176" s="114" t="n">
        <v>0.7</v>
      </c>
      <c r="O176" s="114" t="n">
        <v>-0.06</v>
      </c>
      <c r="P176" s="114" t="n">
        <v>0.46</v>
      </c>
      <c r="Q176" s="112" t="n">
        <v>0</v>
      </c>
      <c r="R176" s="112" t="n">
        <v>-0.643</v>
      </c>
      <c r="S176" s="112" t="n">
        <v>0.026</v>
      </c>
      <c r="T176" s="112" t="n">
        <v>0.0125</v>
      </c>
      <c r="U176" s="112" t="n">
        <v>0.25</v>
      </c>
      <c r="V176" s="112" t="n">
        <v>0</v>
      </c>
      <c r="W176" s="112" t="n">
        <v>-0.01</v>
      </c>
      <c r="X176" s="112" t="n">
        <v>0.5</v>
      </c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7"/>
      <c r="AP176" s="146"/>
      <c r="AQ176" s="148"/>
      <c r="AR176" s="148"/>
      <c r="AS176" s="149"/>
    </row>
    <row r="177" customFormat="false" ht="12" hidden="false" customHeight="false" outlineLevel="0" collapsed="false">
      <c r="C177" s="114" t="n">
        <v>4.47</v>
      </c>
      <c r="D177" s="114" t="n">
        <v>0</v>
      </c>
      <c r="E177" s="114" t="n">
        <v>-0.07</v>
      </c>
      <c r="F177" s="114" t="n">
        <v>-0.13</v>
      </c>
      <c r="G177" s="114" t="n">
        <v>-0.26</v>
      </c>
      <c r="H177" s="114" t="n">
        <v>-0.1225</v>
      </c>
      <c r="I177" s="114" t="n">
        <v>-0.045</v>
      </c>
      <c r="J177" s="114" t="n">
        <v>0.35</v>
      </c>
      <c r="K177" s="114" t="n">
        <v>0.308</v>
      </c>
      <c r="L177" s="114" t="n">
        <v>0.235</v>
      </c>
      <c r="M177" s="114" t="n">
        <v>0.33</v>
      </c>
      <c r="N177" s="114" t="n">
        <v>0.98</v>
      </c>
      <c r="O177" s="114" t="n">
        <v>-0.06</v>
      </c>
      <c r="P177" s="114" t="n">
        <v>0.77</v>
      </c>
      <c r="Q177" s="112" t="n">
        <v>0</v>
      </c>
      <c r="R177" s="112" t="n">
        <v>-0.643</v>
      </c>
      <c r="S177" s="112" t="n">
        <v>0.026</v>
      </c>
      <c r="T177" s="112" t="n">
        <v>0.0125</v>
      </c>
      <c r="U177" s="112" t="n">
        <v>0.33</v>
      </c>
      <c r="V177" s="112" t="n">
        <v>0.005</v>
      </c>
      <c r="W177" s="112" t="n">
        <v>-0.005</v>
      </c>
      <c r="X177" s="112" t="n">
        <v>0.57</v>
      </c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7"/>
      <c r="AP177" s="146"/>
      <c r="AQ177" s="148"/>
      <c r="AR177" s="148"/>
      <c r="AS177" s="149"/>
    </row>
    <row r="178" customFormat="false" ht="12" hidden="false" customHeight="false" outlineLevel="0" collapsed="false">
      <c r="C178" s="114" t="n">
        <v>4.514</v>
      </c>
      <c r="D178" s="114" t="n">
        <v>0</v>
      </c>
      <c r="E178" s="114" t="n">
        <v>-0.07</v>
      </c>
      <c r="F178" s="114" t="n">
        <v>-0.13</v>
      </c>
      <c r="G178" s="114" t="n">
        <v>-0.26</v>
      </c>
      <c r="H178" s="114" t="n">
        <v>-0.125</v>
      </c>
      <c r="I178" s="114" t="n">
        <v>-0.0475</v>
      </c>
      <c r="J178" s="114" t="n">
        <v>0.35</v>
      </c>
      <c r="K178" s="114" t="n">
        <v>0.378</v>
      </c>
      <c r="L178" s="114" t="n">
        <v>0.255</v>
      </c>
      <c r="M178" s="114" t="n">
        <v>0.38</v>
      </c>
      <c r="N178" s="114" t="n">
        <v>1.6</v>
      </c>
      <c r="O178" s="114" t="n">
        <v>-0.06</v>
      </c>
      <c r="P178" s="114" t="n">
        <v>1.04</v>
      </c>
      <c r="Q178" s="112" t="n">
        <v>0</v>
      </c>
      <c r="R178" s="112" t="n">
        <v>-0.643</v>
      </c>
      <c r="S178" s="112" t="n">
        <v>0.026</v>
      </c>
      <c r="T178" s="112" t="n">
        <v>0.0125</v>
      </c>
      <c r="U178" s="112" t="n">
        <v>0.38</v>
      </c>
      <c r="V178" s="112" t="n">
        <v>0.025</v>
      </c>
      <c r="W178" s="112" t="n">
        <v>0.015</v>
      </c>
      <c r="X178" s="112" t="n">
        <v>0.57</v>
      </c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7"/>
      <c r="AP178" s="146"/>
      <c r="AQ178" s="148"/>
      <c r="AR178" s="148"/>
      <c r="AS178" s="149"/>
    </row>
    <row r="179" customFormat="false" ht="12" hidden="false" customHeight="false" outlineLevel="0" collapsed="false">
      <c r="C179" s="114" t="n">
        <v>4.434</v>
      </c>
      <c r="D179" s="114" t="n">
        <v>0</v>
      </c>
      <c r="E179" s="114" t="n">
        <v>-0.07</v>
      </c>
      <c r="F179" s="114" t="n">
        <v>-0.13</v>
      </c>
      <c r="G179" s="114" t="n">
        <v>-0.26</v>
      </c>
      <c r="H179" s="114" t="n">
        <v>-0.1175</v>
      </c>
      <c r="I179" s="114" t="n">
        <v>-0.03</v>
      </c>
      <c r="J179" s="114" t="n">
        <v>0.35</v>
      </c>
      <c r="K179" s="114" t="n">
        <v>0.248</v>
      </c>
      <c r="L179" s="114" t="n">
        <v>0.255</v>
      </c>
      <c r="M179" s="114" t="n">
        <v>0.38</v>
      </c>
      <c r="N179" s="114" t="n">
        <v>1.6</v>
      </c>
      <c r="O179" s="114" t="n">
        <v>-0.06</v>
      </c>
      <c r="P179" s="114" t="n">
        <v>1.04</v>
      </c>
      <c r="Q179" s="112" t="n">
        <v>0</v>
      </c>
      <c r="R179" s="112" t="n">
        <v>-0.643</v>
      </c>
      <c r="S179" s="112" t="n">
        <v>0.026</v>
      </c>
      <c r="T179" s="112" t="n">
        <v>0.0125</v>
      </c>
      <c r="U179" s="112" t="n">
        <v>0.38</v>
      </c>
      <c r="V179" s="112" t="n">
        <v>0.02</v>
      </c>
      <c r="W179" s="112" t="n">
        <v>0.01</v>
      </c>
      <c r="X179" s="112" t="n">
        <v>0.57</v>
      </c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7"/>
      <c r="AP179" s="146"/>
      <c r="AQ179" s="148"/>
      <c r="AR179" s="148"/>
      <c r="AS179" s="149"/>
    </row>
    <row r="180" customFormat="false" ht="12" hidden="false" customHeight="false" outlineLevel="0" collapsed="false">
      <c r="C180" s="114" t="n">
        <v>4.304</v>
      </c>
      <c r="D180" s="114" t="n">
        <v>0</v>
      </c>
      <c r="E180" s="114" t="n">
        <v>-0.07</v>
      </c>
      <c r="F180" s="114" t="n">
        <v>-0.13</v>
      </c>
      <c r="G180" s="114" t="n">
        <v>-0.26</v>
      </c>
      <c r="H180" s="114" t="n">
        <v>-0.115</v>
      </c>
      <c r="I180" s="114" t="n">
        <v>-0.0175</v>
      </c>
      <c r="J180" s="114" t="n">
        <v>0.35</v>
      </c>
      <c r="K180" s="114" t="n">
        <v>0.068</v>
      </c>
      <c r="L180" s="114" t="n">
        <v>0.215</v>
      </c>
      <c r="M180" s="114" t="n">
        <v>0.33</v>
      </c>
      <c r="N180" s="114" t="n">
        <v>0.69</v>
      </c>
      <c r="O180" s="114" t="n">
        <v>-0.06</v>
      </c>
      <c r="P180" s="114" t="n">
        <v>0.54</v>
      </c>
      <c r="Q180" s="112" t="n">
        <v>0</v>
      </c>
      <c r="R180" s="112" t="n">
        <v>-0.643</v>
      </c>
      <c r="S180" s="112" t="n">
        <v>0.026</v>
      </c>
      <c r="T180" s="112" t="n">
        <v>0.0175</v>
      </c>
      <c r="U180" s="112" t="n">
        <v>0.33</v>
      </c>
      <c r="V180" s="112" t="n">
        <v>0</v>
      </c>
      <c r="W180" s="112" t="n">
        <v>-0.01</v>
      </c>
      <c r="X180" s="112" t="n">
        <v>0.57</v>
      </c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7"/>
      <c r="AP180" s="146"/>
      <c r="AQ180" s="148"/>
      <c r="AR180" s="148"/>
      <c r="AS180" s="149"/>
    </row>
    <row r="181" customFormat="false" ht="12" hidden="false" customHeight="false" outlineLevel="0" collapsed="false">
      <c r="C181" s="114" t="n">
        <v>4.119</v>
      </c>
      <c r="D181" s="114" t="n">
        <v>0</v>
      </c>
      <c r="E181" s="114" t="n">
        <v>-0.07</v>
      </c>
      <c r="F181" s="114" t="n">
        <v>-0.195</v>
      </c>
      <c r="G181" s="114" t="n">
        <v>-0.37</v>
      </c>
      <c r="H181" s="114" t="n">
        <v>-0.12</v>
      </c>
      <c r="I181" s="114" t="n">
        <v>0.02</v>
      </c>
      <c r="J181" s="114" t="n">
        <v>0.43</v>
      </c>
      <c r="K181" s="114" t="n">
        <v>-0.25</v>
      </c>
      <c r="L181" s="114" t="n">
        <v>0.17</v>
      </c>
      <c r="M181" s="114" t="n">
        <v>0.305</v>
      </c>
      <c r="N181" s="114" t="n">
        <v>0.38</v>
      </c>
      <c r="O181" s="114" t="n">
        <v>-0.06</v>
      </c>
      <c r="P181" s="114" t="n">
        <v>0.36</v>
      </c>
      <c r="Q181" s="112" t="n">
        <v>0</v>
      </c>
      <c r="R181" s="112" t="n">
        <v>-0.778</v>
      </c>
      <c r="S181" s="112" t="n">
        <v>0.0205</v>
      </c>
      <c r="T181" s="112" t="n">
        <v>0.0175</v>
      </c>
      <c r="U181" s="112" t="n">
        <v>0.305</v>
      </c>
      <c r="V181" s="112" t="n">
        <v>-0.09</v>
      </c>
      <c r="W181" s="112" t="n">
        <v>-0.09</v>
      </c>
      <c r="X181" s="112" t="n">
        <v>0.475</v>
      </c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7"/>
      <c r="AP181" s="146"/>
      <c r="AQ181" s="148"/>
      <c r="AR181" s="148"/>
      <c r="AS181" s="149"/>
    </row>
    <row r="182" customFormat="false" ht="12" hidden="false" customHeight="false" outlineLevel="0" collapsed="false">
      <c r="C182" s="114" t="n">
        <v>4.117</v>
      </c>
      <c r="D182" s="114" t="n">
        <v>0</v>
      </c>
      <c r="E182" s="114" t="n">
        <v>-0.07</v>
      </c>
      <c r="F182" s="114" t="n">
        <v>-0.195</v>
      </c>
      <c r="G182" s="114" t="n">
        <v>-0.37</v>
      </c>
      <c r="H182" s="114" t="n">
        <v>-0.12</v>
      </c>
      <c r="I182" s="114" t="n">
        <v>0.02</v>
      </c>
      <c r="J182" s="114" t="n">
        <v>0.43</v>
      </c>
      <c r="K182" s="114" t="n">
        <v>-0.1</v>
      </c>
      <c r="L182" s="114" t="n">
        <v>0.165</v>
      </c>
      <c r="M182" s="114" t="n">
        <v>0.2</v>
      </c>
      <c r="N182" s="114" t="n">
        <v>0.33</v>
      </c>
      <c r="O182" s="114" t="n">
        <v>-0.06</v>
      </c>
      <c r="P182" s="114" t="n">
        <v>0.325</v>
      </c>
      <c r="Q182" s="112" t="n">
        <v>0</v>
      </c>
      <c r="R182" s="112" t="n">
        <v>-0.778</v>
      </c>
      <c r="S182" s="112" t="n">
        <v>0.0205</v>
      </c>
      <c r="T182" s="112" t="n">
        <v>0.0225</v>
      </c>
      <c r="U182" s="112" t="n">
        <v>0.2</v>
      </c>
      <c r="V182" s="112" t="n">
        <v>-0.09</v>
      </c>
      <c r="W182" s="112" t="n">
        <v>-0.09</v>
      </c>
      <c r="X182" s="112" t="n">
        <v>0.475</v>
      </c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7"/>
      <c r="AP182" s="146"/>
      <c r="AQ182" s="148"/>
      <c r="AR182" s="148"/>
      <c r="AS182" s="149"/>
    </row>
    <row r="183" customFormat="false" ht="12" hidden="false" customHeight="false" outlineLevel="0" collapsed="false">
      <c r="C183" s="114" t="n">
        <v>4.162</v>
      </c>
      <c r="D183" s="114" t="n">
        <v>0</v>
      </c>
      <c r="E183" s="114" t="n">
        <v>-0.07</v>
      </c>
      <c r="F183" s="114" t="n">
        <v>-0.195</v>
      </c>
      <c r="G183" s="114" t="n">
        <v>-0.37</v>
      </c>
      <c r="H183" s="114" t="n">
        <v>-0.12</v>
      </c>
      <c r="I183" s="114" t="n">
        <v>0.025</v>
      </c>
      <c r="J183" s="114" t="n">
        <v>0.43</v>
      </c>
      <c r="K183" s="114" t="n">
        <v>-0.1</v>
      </c>
      <c r="L183" s="114" t="n">
        <v>0.17</v>
      </c>
      <c r="M183" s="114" t="n">
        <v>0.23</v>
      </c>
      <c r="N183" s="114" t="n">
        <v>0.37</v>
      </c>
      <c r="O183" s="114" t="n">
        <v>-0.06</v>
      </c>
      <c r="P183" s="114" t="n">
        <v>0.335</v>
      </c>
      <c r="Q183" s="112" t="n">
        <v>0</v>
      </c>
      <c r="R183" s="112" t="n">
        <v>-0.778</v>
      </c>
      <c r="S183" s="112" t="n">
        <v>0.0205</v>
      </c>
      <c r="T183" s="112" t="n">
        <v>0.0225</v>
      </c>
      <c r="U183" s="112" t="n">
        <v>0.23</v>
      </c>
      <c r="V183" s="112" t="n">
        <v>-0.09</v>
      </c>
      <c r="W183" s="112" t="n">
        <v>-0.09</v>
      </c>
      <c r="X183" s="112" t="n">
        <v>0.475</v>
      </c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7"/>
      <c r="AP183" s="146"/>
      <c r="AQ183" s="148"/>
      <c r="AR183" s="148"/>
      <c r="AS183" s="149"/>
    </row>
    <row r="184" customFormat="false" ht="12" hidden="false" customHeight="false" outlineLevel="0" collapsed="false">
      <c r="C184" s="114" t="n">
        <v>4.207</v>
      </c>
      <c r="D184" s="114" t="n">
        <v>0</v>
      </c>
      <c r="E184" s="114" t="n">
        <v>-0.07</v>
      </c>
      <c r="F184" s="114" t="n">
        <v>-0.195</v>
      </c>
      <c r="G184" s="114" t="n">
        <v>-0.37</v>
      </c>
      <c r="H184" s="114" t="n">
        <v>-0.12</v>
      </c>
      <c r="I184" s="114" t="n">
        <v>0.0275</v>
      </c>
      <c r="J184" s="114" t="n">
        <v>0.43</v>
      </c>
      <c r="K184" s="114" t="n">
        <v>-0.1</v>
      </c>
      <c r="L184" s="114" t="n">
        <v>0.175</v>
      </c>
      <c r="M184" s="114" t="n">
        <v>0.24</v>
      </c>
      <c r="N184" s="114" t="n">
        <v>0.41</v>
      </c>
      <c r="O184" s="114" t="n">
        <v>-0.06</v>
      </c>
      <c r="P184" s="114" t="n">
        <v>0.35</v>
      </c>
      <c r="Q184" s="112" t="n">
        <v>0</v>
      </c>
      <c r="R184" s="112" t="n">
        <v>-0.778</v>
      </c>
      <c r="S184" s="112" t="n">
        <v>0.0205</v>
      </c>
      <c r="T184" s="112" t="n">
        <v>0.0225</v>
      </c>
      <c r="U184" s="112" t="n">
        <v>0.24</v>
      </c>
      <c r="V184" s="112" t="n">
        <v>-0.09</v>
      </c>
      <c r="W184" s="112" t="n">
        <v>-0.09</v>
      </c>
      <c r="X184" s="112" t="n">
        <v>0.475</v>
      </c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7"/>
      <c r="AP184" s="146"/>
      <c r="AQ184" s="148"/>
      <c r="AR184" s="148"/>
      <c r="AS184" s="149"/>
    </row>
    <row r="185" customFormat="false" ht="12" hidden="false" customHeight="false" outlineLevel="0" collapsed="false">
      <c r="C185" s="114" t="n">
        <v>4.252</v>
      </c>
      <c r="D185" s="114" t="n">
        <v>0</v>
      </c>
      <c r="E185" s="114" t="n">
        <v>-0.07</v>
      </c>
      <c r="F185" s="114" t="n">
        <v>-0.195</v>
      </c>
      <c r="G185" s="114" t="n">
        <v>-0.37</v>
      </c>
      <c r="H185" s="114" t="n">
        <v>-0.12</v>
      </c>
      <c r="I185" s="114" t="n">
        <v>0.03</v>
      </c>
      <c r="J185" s="114" t="n">
        <v>0.43</v>
      </c>
      <c r="K185" s="114" t="n">
        <v>-0.1</v>
      </c>
      <c r="L185" s="114" t="n">
        <v>0.175</v>
      </c>
      <c r="M185" s="114" t="n">
        <v>0.24</v>
      </c>
      <c r="N185" s="114" t="n">
        <v>0.41</v>
      </c>
      <c r="O185" s="114" t="n">
        <v>-0.06</v>
      </c>
      <c r="P185" s="114" t="n">
        <v>0.35</v>
      </c>
      <c r="Q185" s="112" t="n">
        <v>0</v>
      </c>
      <c r="R185" s="112" t="n">
        <v>-0.778</v>
      </c>
      <c r="S185" s="112" t="n">
        <v>0.0205</v>
      </c>
      <c r="T185" s="112" t="n">
        <v>0.0175</v>
      </c>
      <c r="U185" s="112" t="n">
        <v>0.24</v>
      </c>
      <c r="V185" s="112" t="n">
        <v>-0.09</v>
      </c>
      <c r="W185" s="112" t="n">
        <v>-0.09</v>
      </c>
      <c r="X185" s="112" t="n">
        <v>0.475</v>
      </c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7"/>
      <c r="AP185" s="146"/>
      <c r="AQ185" s="148"/>
      <c r="AR185" s="148"/>
      <c r="AS185" s="149"/>
    </row>
    <row r="186" customFormat="false" ht="12" hidden="false" customHeight="false" outlineLevel="0" collapsed="false">
      <c r="C186" s="114" t="n">
        <v>4.235</v>
      </c>
      <c r="D186" s="114" t="n">
        <v>0</v>
      </c>
      <c r="E186" s="114" t="n">
        <v>-0.07</v>
      </c>
      <c r="F186" s="114" t="n">
        <v>-0.195</v>
      </c>
      <c r="G186" s="114" t="n">
        <v>-0.37</v>
      </c>
      <c r="H186" s="114" t="n">
        <v>-0.12</v>
      </c>
      <c r="I186" s="114" t="n">
        <v>0.0225</v>
      </c>
      <c r="J186" s="114" t="n">
        <v>0.43</v>
      </c>
      <c r="K186" s="114" t="n">
        <v>-0.1</v>
      </c>
      <c r="L186" s="114" t="n">
        <v>0.165</v>
      </c>
      <c r="M186" s="114" t="n">
        <v>0.2</v>
      </c>
      <c r="N186" s="114" t="n">
        <v>0.36</v>
      </c>
      <c r="O186" s="114" t="n">
        <v>-0.06</v>
      </c>
      <c r="P186" s="114" t="n">
        <v>0.315</v>
      </c>
      <c r="Q186" s="112" t="n">
        <v>0</v>
      </c>
      <c r="R186" s="112" t="n">
        <v>-0.778</v>
      </c>
      <c r="S186" s="112" t="n">
        <v>0.0205</v>
      </c>
      <c r="T186" s="112" t="n">
        <v>0.0175</v>
      </c>
      <c r="U186" s="112" t="n">
        <v>0.2</v>
      </c>
      <c r="V186" s="112" t="n">
        <v>-0.09</v>
      </c>
      <c r="W186" s="112" t="n">
        <v>-0.09</v>
      </c>
      <c r="X186" s="112" t="n">
        <v>0.475</v>
      </c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7"/>
      <c r="AP186" s="146"/>
      <c r="AQ186" s="148"/>
      <c r="AR186" s="148"/>
      <c r="AS186" s="149"/>
    </row>
    <row r="187" customFormat="false" ht="12" hidden="false" customHeight="false" outlineLevel="0" collapsed="false">
      <c r="C187" s="114" t="n">
        <v>4.26</v>
      </c>
      <c r="D187" s="114" t="n">
        <v>0</v>
      </c>
      <c r="E187" s="114" t="n">
        <v>-0.07</v>
      </c>
      <c r="F187" s="114" t="n">
        <v>-0.195</v>
      </c>
      <c r="G187" s="114" t="n">
        <v>-0.37</v>
      </c>
      <c r="H187" s="114" t="n">
        <v>-0.12</v>
      </c>
      <c r="I187" s="114" t="n">
        <v>0.0125</v>
      </c>
      <c r="J187" s="114" t="n">
        <v>0.43</v>
      </c>
      <c r="K187" s="114" t="n">
        <v>-0.1</v>
      </c>
      <c r="L187" s="114" t="n">
        <v>0.1725</v>
      </c>
      <c r="M187" s="114" t="n">
        <v>0.23</v>
      </c>
      <c r="N187" s="114" t="n">
        <v>0.4</v>
      </c>
      <c r="O187" s="114" t="n">
        <v>-0.06</v>
      </c>
      <c r="P187" s="114" t="n">
        <v>0.36</v>
      </c>
      <c r="Q187" s="112" t="n">
        <v>0</v>
      </c>
      <c r="R187" s="112" t="n">
        <v>-0.778</v>
      </c>
      <c r="S187" s="112" t="n">
        <v>0.0205</v>
      </c>
      <c r="T187" s="112" t="n">
        <v>0.0125</v>
      </c>
      <c r="U187" s="112" t="n">
        <v>0.23</v>
      </c>
      <c r="V187" s="112" t="n">
        <v>-0.09</v>
      </c>
      <c r="W187" s="112" t="n">
        <v>-0.09</v>
      </c>
      <c r="X187" s="112" t="n">
        <v>0.475</v>
      </c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7"/>
      <c r="AP187" s="146"/>
      <c r="AQ187" s="148"/>
      <c r="AR187" s="148"/>
      <c r="AS187" s="149"/>
    </row>
    <row r="188" customFormat="false" ht="12" hidden="false" customHeight="false" outlineLevel="0" collapsed="false">
      <c r="C188" s="114" t="n">
        <v>4.412</v>
      </c>
      <c r="D188" s="114" t="n">
        <v>0</v>
      </c>
      <c r="E188" s="114" t="n">
        <v>-0.07</v>
      </c>
      <c r="F188" s="114" t="n">
        <v>-0.13</v>
      </c>
      <c r="G188" s="114" t="n">
        <v>-0.26</v>
      </c>
      <c r="H188" s="114" t="n">
        <v>-0.12</v>
      </c>
      <c r="I188" s="114" t="n">
        <v>-0.0225</v>
      </c>
      <c r="J188" s="114" t="n">
        <v>0.35</v>
      </c>
      <c r="K188" s="114" t="n">
        <v>0</v>
      </c>
      <c r="L188" s="114" t="n">
        <v>0.215</v>
      </c>
      <c r="M188" s="114" t="n">
        <v>0.25</v>
      </c>
      <c r="N188" s="114" t="n">
        <v>0.7</v>
      </c>
      <c r="O188" s="114" t="n">
        <v>-0.06</v>
      </c>
      <c r="P188" s="114" t="n">
        <v>0.46</v>
      </c>
      <c r="Q188" s="112" t="n">
        <v>0</v>
      </c>
      <c r="R188" s="112" t="n">
        <v>-0.678</v>
      </c>
      <c r="S188" s="112" t="n">
        <v>0.026</v>
      </c>
      <c r="T188" s="112" t="n">
        <v>0.0135</v>
      </c>
      <c r="U188" s="112" t="n">
        <v>0.25</v>
      </c>
      <c r="V188" s="112" t="n">
        <v>0</v>
      </c>
      <c r="W188" s="112" t="n">
        <v>-0.01</v>
      </c>
      <c r="X188" s="112" t="n">
        <v>0.5</v>
      </c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7"/>
      <c r="AP188" s="146"/>
      <c r="AQ188" s="148"/>
      <c r="AR188" s="148"/>
      <c r="AS188" s="149"/>
    </row>
    <row r="189" customFormat="false" ht="12" hidden="false" customHeight="false" outlineLevel="0" collapsed="false">
      <c r="C189" s="114" t="n">
        <v>4.555</v>
      </c>
      <c r="D189" s="114" t="n">
        <v>0</v>
      </c>
      <c r="E189" s="114" t="n">
        <v>-0.07</v>
      </c>
      <c r="F189" s="114" t="n">
        <v>-0.13</v>
      </c>
      <c r="G189" s="114" t="n">
        <v>-0.26</v>
      </c>
      <c r="H189" s="114" t="n">
        <v>-0.1225</v>
      </c>
      <c r="I189" s="114" t="n">
        <v>-0.045</v>
      </c>
      <c r="J189" s="114" t="n">
        <v>0.35</v>
      </c>
      <c r="K189" s="114" t="n">
        <v>0</v>
      </c>
      <c r="L189" s="114" t="n">
        <v>0.235</v>
      </c>
      <c r="M189" s="114" t="n">
        <v>0.33</v>
      </c>
      <c r="N189" s="114" t="n">
        <v>0.98</v>
      </c>
      <c r="O189" s="114" t="n">
        <v>-0.06</v>
      </c>
      <c r="P189" s="114" t="n">
        <v>0.77</v>
      </c>
      <c r="Q189" s="112" t="n">
        <v>0</v>
      </c>
      <c r="R189" s="112" t="n">
        <v>-0.678</v>
      </c>
      <c r="S189" s="112" t="n">
        <v>0.026</v>
      </c>
      <c r="T189" s="112" t="n">
        <v>0.0135</v>
      </c>
      <c r="U189" s="112" t="n">
        <v>0.33</v>
      </c>
      <c r="V189" s="112" t="n">
        <v>0.005</v>
      </c>
      <c r="W189" s="112" t="n">
        <v>-0.005</v>
      </c>
      <c r="X189" s="112" t="n">
        <v>0.57</v>
      </c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7"/>
      <c r="AP189" s="146"/>
      <c r="AQ189" s="148"/>
      <c r="AR189" s="148"/>
      <c r="AS189" s="149"/>
    </row>
    <row r="190" customFormat="false" ht="12" hidden="false" customHeight="false" outlineLevel="0" collapsed="false">
      <c r="C190" s="114" t="n">
        <v>4.599</v>
      </c>
      <c r="D190" s="114" t="n">
        <v>0</v>
      </c>
      <c r="E190" s="114" t="n">
        <v>-0.07</v>
      </c>
      <c r="F190" s="114" t="n">
        <v>-0.13</v>
      </c>
      <c r="G190" s="114" t="n">
        <v>-0.26</v>
      </c>
      <c r="H190" s="114" t="n">
        <v>-0.125</v>
      </c>
      <c r="I190" s="114" t="n">
        <v>-0.0475</v>
      </c>
      <c r="J190" s="114" t="n">
        <v>0.35</v>
      </c>
      <c r="K190" s="114" t="n">
        <v>0</v>
      </c>
      <c r="L190" s="114" t="n">
        <v>0.255</v>
      </c>
      <c r="M190" s="114" t="n">
        <v>0.38</v>
      </c>
      <c r="N190" s="114" t="n">
        <v>1.6</v>
      </c>
      <c r="O190" s="114" t="n">
        <v>-0.06</v>
      </c>
      <c r="P190" s="114" t="n">
        <v>1.04</v>
      </c>
      <c r="Q190" s="112" t="n">
        <v>0</v>
      </c>
      <c r="R190" s="112" t="n">
        <v>-0.678</v>
      </c>
      <c r="S190" s="112" t="n">
        <v>0.026</v>
      </c>
      <c r="T190" s="112" t="n">
        <v>0.0135</v>
      </c>
      <c r="U190" s="112" t="n">
        <v>0.38</v>
      </c>
      <c r="V190" s="112" t="n">
        <v>0.025</v>
      </c>
      <c r="W190" s="112" t="n">
        <v>0.015</v>
      </c>
      <c r="X190" s="112" t="n">
        <v>0.57</v>
      </c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7"/>
      <c r="AP190" s="146"/>
      <c r="AQ190" s="148"/>
      <c r="AR190" s="148"/>
      <c r="AS190" s="149"/>
    </row>
    <row r="191" customFormat="false" ht="12" hidden="false" customHeight="false" outlineLevel="0" collapsed="false">
      <c r="C191" s="114" t="n">
        <v>4.519</v>
      </c>
      <c r="D191" s="114" t="n">
        <v>0</v>
      </c>
      <c r="E191" s="114" t="n">
        <v>-0.07</v>
      </c>
      <c r="F191" s="114" t="n">
        <v>-0.13</v>
      </c>
      <c r="G191" s="114" t="n">
        <v>-0.26</v>
      </c>
      <c r="H191" s="114" t="n">
        <v>-0.1175</v>
      </c>
      <c r="I191" s="114" t="n">
        <v>-0.03</v>
      </c>
      <c r="J191" s="114" t="n">
        <v>0.35</v>
      </c>
      <c r="K191" s="114" t="n">
        <v>0</v>
      </c>
      <c r="L191" s="114" t="n">
        <v>0.255</v>
      </c>
      <c r="M191" s="114" t="n">
        <v>0.38</v>
      </c>
      <c r="N191" s="114" t="n">
        <v>1.6</v>
      </c>
      <c r="O191" s="114" t="n">
        <v>-0.06</v>
      </c>
      <c r="P191" s="114" t="n">
        <v>1.04</v>
      </c>
      <c r="Q191" s="112" t="n">
        <v>0</v>
      </c>
      <c r="R191" s="112" t="n">
        <v>-0.678</v>
      </c>
      <c r="S191" s="112" t="n">
        <v>0.026</v>
      </c>
      <c r="T191" s="112" t="n">
        <v>0.0135</v>
      </c>
      <c r="U191" s="112" t="n">
        <v>0.38</v>
      </c>
      <c r="V191" s="112" t="n">
        <v>0.02</v>
      </c>
      <c r="W191" s="112" t="n">
        <v>0.01</v>
      </c>
      <c r="X191" s="112" t="n">
        <v>0.57</v>
      </c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7"/>
      <c r="AP191" s="146"/>
      <c r="AQ191" s="148"/>
      <c r="AR191" s="148"/>
      <c r="AS191" s="149"/>
    </row>
    <row r="192" customFormat="false" ht="12" hidden="false" customHeight="false" outlineLevel="0" collapsed="false">
      <c r="C192" s="114" t="n">
        <v>4.389</v>
      </c>
      <c r="D192" s="114" t="n">
        <v>0</v>
      </c>
      <c r="E192" s="114" t="n">
        <v>-0.07</v>
      </c>
      <c r="F192" s="114" t="n">
        <v>-0.13</v>
      </c>
      <c r="G192" s="114" t="n">
        <v>-0.26</v>
      </c>
      <c r="H192" s="114" t="n">
        <v>-0.115</v>
      </c>
      <c r="I192" s="114" t="n">
        <v>-0.0175</v>
      </c>
      <c r="J192" s="114" t="n">
        <v>0.35</v>
      </c>
      <c r="K192" s="114" t="n">
        <v>0</v>
      </c>
      <c r="L192" s="114" t="n">
        <v>0.215</v>
      </c>
      <c r="M192" s="114" t="n">
        <v>0.33</v>
      </c>
      <c r="N192" s="114" t="n">
        <v>0.69</v>
      </c>
      <c r="O192" s="114" t="n">
        <v>-0.06</v>
      </c>
      <c r="P192" s="114" t="n">
        <v>0.54</v>
      </c>
      <c r="Q192" s="112" t="n">
        <v>0</v>
      </c>
      <c r="R192" s="112" t="n">
        <v>-0.678</v>
      </c>
      <c r="S192" s="112" t="n">
        <v>0.026</v>
      </c>
      <c r="T192" s="112" t="n">
        <v>0.0185</v>
      </c>
      <c r="U192" s="112" t="n">
        <v>0.33</v>
      </c>
      <c r="V192" s="112" t="n">
        <v>0</v>
      </c>
      <c r="W192" s="112" t="n">
        <v>-0.01</v>
      </c>
      <c r="X192" s="112" t="n">
        <v>0.57</v>
      </c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7"/>
      <c r="AP192" s="146"/>
      <c r="AQ192" s="148"/>
      <c r="AR192" s="148"/>
      <c r="AS192" s="149"/>
    </row>
    <row r="193" customFormat="false" ht="12" hidden="false" customHeight="false" outlineLevel="0" collapsed="false">
      <c r="C193" s="114" t="n">
        <v>4.204</v>
      </c>
      <c r="D193" s="114" t="n">
        <v>0</v>
      </c>
      <c r="E193" s="114" t="n">
        <v>-0.07</v>
      </c>
      <c r="F193" s="114" t="n">
        <v>-0.195</v>
      </c>
      <c r="G193" s="114" t="n">
        <v>-0.37</v>
      </c>
      <c r="H193" s="114" t="n">
        <v>-0.12</v>
      </c>
      <c r="I193" s="114" t="n">
        <v>0.02</v>
      </c>
      <c r="J193" s="114" t="n">
        <v>0.43</v>
      </c>
      <c r="K193" s="114" t="n">
        <v>0</v>
      </c>
      <c r="L193" s="114" t="n">
        <v>0.17</v>
      </c>
      <c r="M193" s="114" t="n">
        <v>0.305</v>
      </c>
      <c r="N193" s="114" t="n">
        <v>0.38</v>
      </c>
      <c r="O193" s="114" t="n">
        <v>-0.06</v>
      </c>
      <c r="P193" s="114" t="n">
        <v>0.36</v>
      </c>
      <c r="Q193" s="112" t="n">
        <v>0</v>
      </c>
      <c r="R193" s="112" t="n">
        <v>-0.778</v>
      </c>
      <c r="S193" s="112" t="n">
        <v>0.0205</v>
      </c>
      <c r="T193" s="112" t="n">
        <v>0.0185</v>
      </c>
      <c r="U193" s="112" t="n">
        <v>0.305</v>
      </c>
      <c r="V193" s="112" t="n">
        <v>-0.09</v>
      </c>
      <c r="W193" s="112" t="n">
        <v>-0.09</v>
      </c>
      <c r="X193" s="112" t="n">
        <v>0.475</v>
      </c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7"/>
      <c r="AP193" s="146"/>
      <c r="AQ193" s="148"/>
      <c r="AR193" s="148"/>
      <c r="AS193" s="149"/>
    </row>
    <row r="194" customFormat="false" ht="12" hidden="false" customHeight="false" outlineLevel="0" collapsed="false">
      <c r="C194" s="114" t="n">
        <v>4.202</v>
      </c>
      <c r="D194" s="114" t="n">
        <v>0</v>
      </c>
      <c r="E194" s="114" t="n">
        <v>-0.07</v>
      </c>
      <c r="F194" s="114" t="n">
        <v>-0.195</v>
      </c>
      <c r="G194" s="114" t="n">
        <v>-0.37</v>
      </c>
      <c r="H194" s="114" t="n">
        <v>0</v>
      </c>
      <c r="I194" s="114" t="n">
        <v>0.02</v>
      </c>
      <c r="J194" s="114" t="n">
        <v>0.43</v>
      </c>
      <c r="K194" s="114" t="n">
        <v>0</v>
      </c>
      <c r="L194" s="114" t="n">
        <v>0.165</v>
      </c>
      <c r="M194" s="114" t="n">
        <v>0.2</v>
      </c>
      <c r="N194" s="114" t="n">
        <v>0.33</v>
      </c>
      <c r="O194" s="114" t="n">
        <v>-0.06</v>
      </c>
      <c r="P194" s="114" t="n">
        <v>0.325</v>
      </c>
      <c r="Q194" s="112" t="n">
        <v>0</v>
      </c>
      <c r="R194" s="112" t="n">
        <v>-0.778</v>
      </c>
      <c r="S194" s="112" t="n">
        <v>0.0205</v>
      </c>
      <c r="T194" s="112" t="n">
        <v>0.0235</v>
      </c>
      <c r="U194" s="112" t="n">
        <v>0.2</v>
      </c>
      <c r="V194" s="112" t="n">
        <v>0</v>
      </c>
      <c r="W194" s="112" t="n">
        <v>0</v>
      </c>
      <c r="X194" s="112" t="n">
        <v>0.475</v>
      </c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7"/>
      <c r="AP194" s="146"/>
      <c r="AQ194" s="148"/>
      <c r="AR194" s="148"/>
      <c r="AS194" s="149"/>
    </row>
    <row r="195" customFormat="false" ht="12" hidden="false" customHeight="false" outlineLevel="0" collapsed="false">
      <c r="C195" s="114" t="n">
        <v>4.247</v>
      </c>
      <c r="D195" s="114" t="n">
        <v>0</v>
      </c>
      <c r="E195" s="114" t="n">
        <v>-0.07</v>
      </c>
      <c r="F195" s="114" t="n">
        <v>-0.195</v>
      </c>
      <c r="G195" s="114" t="n">
        <v>-0.37</v>
      </c>
      <c r="H195" s="114" t="n">
        <v>0</v>
      </c>
      <c r="I195" s="114" t="n">
        <v>0.025</v>
      </c>
      <c r="J195" s="114" t="n">
        <v>0.43</v>
      </c>
      <c r="K195" s="114" t="n">
        <v>0</v>
      </c>
      <c r="L195" s="114" t="n">
        <v>0.17</v>
      </c>
      <c r="M195" s="114" t="n">
        <v>0.23</v>
      </c>
      <c r="N195" s="114" t="n">
        <v>0.37</v>
      </c>
      <c r="O195" s="114" t="n">
        <v>-0.06</v>
      </c>
      <c r="P195" s="114" t="n">
        <v>0.335</v>
      </c>
      <c r="Q195" s="112" t="n">
        <v>0</v>
      </c>
      <c r="R195" s="112" t="n">
        <v>-0.778</v>
      </c>
      <c r="S195" s="112" t="n">
        <v>0.0205</v>
      </c>
      <c r="T195" s="112" t="n">
        <v>0.0235</v>
      </c>
      <c r="U195" s="112" t="n">
        <v>0.23</v>
      </c>
      <c r="V195" s="112" t="n">
        <v>0</v>
      </c>
      <c r="W195" s="112" t="n">
        <v>0</v>
      </c>
      <c r="X195" s="112" t="n">
        <v>0.475</v>
      </c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7"/>
      <c r="AP195" s="146"/>
      <c r="AQ195" s="148"/>
      <c r="AR195" s="148"/>
      <c r="AS195" s="149"/>
    </row>
    <row r="196" customFormat="false" ht="12" hidden="false" customHeight="false" outlineLevel="0" collapsed="false">
      <c r="C196" s="114" t="n">
        <v>4.292</v>
      </c>
      <c r="D196" s="114" t="n">
        <v>0</v>
      </c>
      <c r="E196" s="114" t="n">
        <v>-0.07</v>
      </c>
      <c r="F196" s="114" t="n">
        <v>-0.195</v>
      </c>
      <c r="G196" s="114" t="n">
        <v>-0.37</v>
      </c>
      <c r="H196" s="114" t="n">
        <v>0</v>
      </c>
      <c r="I196" s="114" t="n">
        <v>0.0275</v>
      </c>
      <c r="J196" s="114" t="n">
        <v>0.43</v>
      </c>
      <c r="K196" s="114" t="n">
        <v>0</v>
      </c>
      <c r="L196" s="114" t="n">
        <v>0.175</v>
      </c>
      <c r="M196" s="114" t="n">
        <v>0.24</v>
      </c>
      <c r="N196" s="114" t="n">
        <v>0.41</v>
      </c>
      <c r="O196" s="114" t="n">
        <v>-0.06</v>
      </c>
      <c r="P196" s="114" t="n">
        <v>0.35</v>
      </c>
      <c r="Q196" s="112" t="n">
        <v>0</v>
      </c>
      <c r="R196" s="112" t="n">
        <v>-0.778</v>
      </c>
      <c r="S196" s="112" t="n">
        <v>0.0205</v>
      </c>
      <c r="T196" s="112" t="n">
        <v>0.0235</v>
      </c>
      <c r="U196" s="112" t="n">
        <v>0.24</v>
      </c>
      <c r="V196" s="112" t="n">
        <v>0</v>
      </c>
      <c r="W196" s="112" t="n">
        <v>0</v>
      </c>
      <c r="X196" s="112" t="n">
        <v>0.475</v>
      </c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7"/>
      <c r="AP196" s="146"/>
      <c r="AQ196" s="148"/>
      <c r="AR196" s="148"/>
      <c r="AS196" s="149"/>
    </row>
    <row r="197" customFormat="false" ht="12" hidden="false" customHeight="false" outlineLevel="0" collapsed="false">
      <c r="C197" s="114" t="n">
        <v>4.337</v>
      </c>
      <c r="D197" s="114" t="n">
        <v>0</v>
      </c>
      <c r="E197" s="114" t="n">
        <v>-0.07</v>
      </c>
      <c r="F197" s="114" t="n">
        <v>-0.195</v>
      </c>
      <c r="G197" s="114" t="n">
        <v>-0.37</v>
      </c>
      <c r="H197" s="114" t="n">
        <v>0</v>
      </c>
      <c r="I197" s="114" t="n">
        <v>0.03</v>
      </c>
      <c r="J197" s="114" t="n">
        <v>0.43</v>
      </c>
      <c r="K197" s="114" t="n">
        <v>0</v>
      </c>
      <c r="L197" s="114" t="n">
        <v>0.175</v>
      </c>
      <c r="M197" s="114" t="n">
        <v>0.24</v>
      </c>
      <c r="N197" s="114" t="n">
        <v>0.41</v>
      </c>
      <c r="O197" s="114" t="n">
        <v>-0.06</v>
      </c>
      <c r="P197" s="114" t="n">
        <v>0.35</v>
      </c>
      <c r="Q197" s="112" t="n">
        <v>0</v>
      </c>
      <c r="R197" s="112" t="n">
        <v>-0.778</v>
      </c>
      <c r="S197" s="112" t="n">
        <v>0.0205</v>
      </c>
      <c r="T197" s="112" t="n">
        <v>0.0185</v>
      </c>
      <c r="U197" s="112" t="n">
        <v>0.24</v>
      </c>
      <c r="V197" s="112" t="n">
        <v>0</v>
      </c>
      <c r="W197" s="112" t="n">
        <v>0</v>
      </c>
      <c r="X197" s="112" t="n">
        <v>0.475</v>
      </c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7"/>
      <c r="AP197" s="146"/>
      <c r="AQ197" s="148"/>
      <c r="AR197" s="148"/>
      <c r="AS197" s="149"/>
    </row>
    <row r="198" customFormat="false" ht="12" hidden="false" customHeight="false" outlineLevel="0" collapsed="false">
      <c r="C198" s="114" t="n">
        <v>4.32</v>
      </c>
      <c r="D198" s="114" t="n">
        <v>0</v>
      </c>
      <c r="E198" s="114" t="n">
        <v>-0.07</v>
      </c>
      <c r="F198" s="114" t="n">
        <v>-0.195</v>
      </c>
      <c r="G198" s="114" t="n">
        <v>-0.37</v>
      </c>
      <c r="H198" s="114" t="n">
        <v>0</v>
      </c>
      <c r="I198" s="114" t="n">
        <v>0.0225</v>
      </c>
      <c r="J198" s="114" t="n">
        <v>0.43</v>
      </c>
      <c r="K198" s="114" t="n">
        <v>0</v>
      </c>
      <c r="L198" s="114" t="n">
        <v>0.165</v>
      </c>
      <c r="M198" s="114" t="n">
        <v>0.2</v>
      </c>
      <c r="N198" s="114" t="n">
        <v>0.36</v>
      </c>
      <c r="O198" s="114" t="n">
        <v>-0.06</v>
      </c>
      <c r="P198" s="114" t="n">
        <v>0.315</v>
      </c>
      <c r="Q198" s="112" t="n">
        <v>0</v>
      </c>
      <c r="R198" s="112" t="n">
        <v>-0.778</v>
      </c>
      <c r="S198" s="112" t="n">
        <v>0.0205</v>
      </c>
      <c r="T198" s="112" t="n">
        <v>0.0185</v>
      </c>
      <c r="U198" s="112" t="n">
        <v>0.2</v>
      </c>
      <c r="V198" s="112" t="n">
        <v>0</v>
      </c>
      <c r="W198" s="112" t="n">
        <v>0</v>
      </c>
      <c r="X198" s="112" t="n">
        <v>0.475</v>
      </c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7"/>
      <c r="AP198" s="146"/>
      <c r="AQ198" s="148"/>
      <c r="AR198" s="148"/>
      <c r="AS198" s="149"/>
    </row>
    <row r="199" customFormat="false" ht="12" hidden="false" customHeight="false" outlineLevel="0" collapsed="false">
      <c r="C199" s="114" t="n">
        <v>4.345</v>
      </c>
      <c r="D199" s="114" t="n">
        <v>0</v>
      </c>
      <c r="E199" s="114" t="n">
        <v>-0.07</v>
      </c>
      <c r="F199" s="114" t="n">
        <v>-0.195</v>
      </c>
      <c r="G199" s="114" t="n">
        <v>-0.37</v>
      </c>
      <c r="H199" s="114" t="n">
        <v>0</v>
      </c>
      <c r="I199" s="114" t="n">
        <v>0.0125</v>
      </c>
      <c r="J199" s="114" t="n">
        <v>0.43</v>
      </c>
      <c r="K199" s="114" t="n">
        <v>0</v>
      </c>
      <c r="L199" s="114" t="n">
        <v>0.1725</v>
      </c>
      <c r="M199" s="114" t="n">
        <v>0.23</v>
      </c>
      <c r="N199" s="114" t="n">
        <v>0.4</v>
      </c>
      <c r="O199" s="114" t="n">
        <v>-0.06</v>
      </c>
      <c r="P199" s="114" t="n">
        <v>0.36</v>
      </c>
      <c r="Q199" s="112" t="n">
        <v>0</v>
      </c>
      <c r="R199" s="112" t="n">
        <v>-0.778</v>
      </c>
      <c r="S199" s="112" t="n">
        <v>0.0205</v>
      </c>
      <c r="T199" s="112" t="n">
        <v>0.0135</v>
      </c>
      <c r="U199" s="112" t="n">
        <v>0.23</v>
      </c>
      <c r="V199" s="112" t="n">
        <v>0</v>
      </c>
      <c r="W199" s="112" t="n">
        <v>0</v>
      </c>
      <c r="X199" s="112" t="n">
        <v>0.475</v>
      </c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7"/>
      <c r="AP199" s="146"/>
      <c r="AQ199" s="148"/>
      <c r="AR199" s="148"/>
      <c r="AS199" s="149"/>
    </row>
    <row r="200" customFormat="false" ht="12" hidden="false" customHeight="false" outlineLevel="0" collapsed="false">
      <c r="C200" s="114" t="n">
        <v>4.497</v>
      </c>
      <c r="D200" s="114" t="n">
        <v>0</v>
      </c>
      <c r="E200" s="114" t="n">
        <v>-0.07</v>
      </c>
      <c r="F200" s="114" t="n">
        <v>-0.13</v>
      </c>
      <c r="G200" s="114" t="n">
        <v>-0.26</v>
      </c>
      <c r="H200" s="114" t="n">
        <v>0</v>
      </c>
      <c r="I200" s="114" t="n">
        <v>-0.0225</v>
      </c>
      <c r="J200" s="114" t="n">
        <v>0.35</v>
      </c>
      <c r="K200" s="114" t="n">
        <v>0</v>
      </c>
      <c r="L200" s="114" t="n">
        <v>0.215</v>
      </c>
      <c r="M200" s="114" t="n">
        <v>0.25</v>
      </c>
      <c r="N200" s="114" t="n">
        <v>0.7</v>
      </c>
      <c r="O200" s="114" t="n">
        <v>-0.06</v>
      </c>
      <c r="P200" s="114" t="n">
        <v>0.46</v>
      </c>
      <c r="Q200" s="112" t="n">
        <v>0</v>
      </c>
      <c r="R200" s="112" t="n">
        <v>-0.678</v>
      </c>
      <c r="S200" s="112" t="n">
        <v>0.026</v>
      </c>
      <c r="T200" s="112" t="n">
        <v>0.0145</v>
      </c>
      <c r="U200" s="112" t="n">
        <v>0.25</v>
      </c>
      <c r="V200" s="112" t="n">
        <v>0</v>
      </c>
      <c r="W200" s="112" t="n">
        <v>0</v>
      </c>
      <c r="X200" s="112" t="n">
        <v>0.5</v>
      </c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7"/>
      <c r="AP200" s="146"/>
      <c r="AQ200" s="148"/>
      <c r="AR200" s="148"/>
      <c r="AS200" s="149"/>
    </row>
    <row r="201" customFormat="false" ht="12" hidden="false" customHeight="false" outlineLevel="0" collapsed="false">
      <c r="C201" s="114" t="n">
        <v>4.64</v>
      </c>
      <c r="D201" s="114" t="n">
        <v>0</v>
      </c>
      <c r="E201" s="114" t="n">
        <v>-0.07</v>
      </c>
      <c r="F201" s="114" t="n">
        <v>-0.13</v>
      </c>
      <c r="G201" s="114" t="n">
        <v>-0.26</v>
      </c>
      <c r="H201" s="114" t="n">
        <v>0</v>
      </c>
      <c r="I201" s="114" t="n">
        <v>-0.045</v>
      </c>
      <c r="J201" s="114" t="n">
        <v>0.35</v>
      </c>
      <c r="K201" s="114" t="n">
        <v>0</v>
      </c>
      <c r="L201" s="114" t="n">
        <v>0.235</v>
      </c>
      <c r="M201" s="114" t="n">
        <v>0.33</v>
      </c>
      <c r="N201" s="114" t="n">
        <v>0.98</v>
      </c>
      <c r="O201" s="114" t="n">
        <v>-0.06</v>
      </c>
      <c r="P201" s="114" t="n">
        <v>0.77</v>
      </c>
      <c r="Q201" s="112" t="n">
        <v>0</v>
      </c>
      <c r="R201" s="112" t="n">
        <v>-0.678</v>
      </c>
      <c r="S201" s="112" t="n">
        <v>0.026</v>
      </c>
      <c r="T201" s="112" t="n">
        <v>0.0145</v>
      </c>
      <c r="U201" s="112" t="n">
        <v>0.33</v>
      </c>
      <c r="V201" s="112" t="n">
        <v>0</v>
      </c>
      <c r="W201" s="112" t="n">
        <v>0</v>
      </c>
      <c r="X201" s="112" t="n">
        <v>0.57</v>
      </c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7"/>
      <c r="AP201" s="146"/>
      <c r="AQ201" s="148"/>
      <c r="AR201" s="148"/>
      <c r="AS201" s="149"/>
    </row>
    <row r="202" customFormat="false" ht="12" hidden="false" customHeight="false" outlineLevel="0" collapsed="false">
      <c r="C202" s="114" t="n">
        <v>4.684</v>
      </c>
      <c r="D202" s="114" t="n">
        <v>0</v>
      </c>
      <c r="E202" s="114" t="n">
        <v>-0.07</v>
      </c>
      <c r="F202" s="114" t="n">
        <v>-0.13</v>
      </c>
      <c r="G202" s="114" t="n">
        <v>-0.26</v>
      </c>
      <c r="H202" s="114" t="n">
        <v>0</v>
      </c>
      <c r="I202" s="114" t="n">
        <v>-0.0475</v>
      </c>
      <c r="J202" s="114" t="n">
        <v>0.35</v>
      </c>
      <c r="K202" s="114" t="n">
        <v>0</v>
      </c>
      <c r="L202" s="114" t="n">
        <v>0.255</v>
      </c>
      <c r="M202" s="114" t="n">
        <v>0.38</v>
      </c>
      <c r="N202" s="114" t="n">
        <v>1.6</v>
      </c>
      <c r="O202" s="114" t="n">
        <v>-0.06</v>
      </c>
      <c r="P202" s="114" t="n">
        <v>1.04</v>
      </c>
      <c r="Q202" s="112" t="n">
        <v>0</v>
      </c>
      <c r="R202" s="112" t="n">
        <v>-0.678</v>
      </c>
      <c r="S202" s="112" t="n">
        <v>0.026</v>
      </c>
      <c r="T202" s="112" t="n">
        <v>0.0145</v>
      </c>
      <c r="U202" s="112" t="n">
        <v>0.38</v>
      </c>
      <c r="V202" s="112" t="n">
        <v>0</v>
      </c>
      <c r="W202" s="112" t="n">
        <v>0</v>
      </c>
      <c r="X202" s="112" t="n">
        <v>0.57</v>
      </c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7"/>
      <c r="AP202" s="146"/>
      <c r="AQ202" s="148"/>
      <c r="AR202" s="148"/>
      <c r="AS202" s="149"/>
    </row>
    <row r="203" customFormat="false" ht="12" hidden="false" customHeight="false" outlineLevel="0" collapsed="false">
      <c r="C203" s="114" t="n">
        <v>4.604</v>
      </c>
      <c r="D203" s="114" t="n">
        <v>0</v>
      </c>
      <c r="E203" s="114" t="n">
        <v>-0.07</v>
      </c>
      <c r="F203" s="114" t="n">
        <v>-0.13</v>
      </c>
      <c r="G203" s="114" t="n">
        <v>-0.26</v>
      </c>
      <c r="H203" s="114" t="n">
        <v>0</v>
      </c>
      <c r="I203" s="114" t="n">
        <v>-0.03</v>
      </c>
      <c r="J203" s="114" t="n">
        <v>0.35</v>
      </c>
      <c r="K203" s="114" t="n">
        <v>0</v>
      </c>
      <c r="L203" s="114" t="n">
        <v>0.255</v>
      </c>
      <c r="M203" s="114" t="n">
        <v>0.38</v>
      </c>
      <c r="N203" s="114" t="n">
        <v>1.6</v>
      </c>
      <c r="O203" s="114" t="n">
        <v>-0.06</v>
      </c>
      <c r="P203" s="114" t="n">
        <v>1.04</v>
      </c>
      <c r="Q203" s="112" t="n">
        <v>0</v>
      </c>
      <c r="R203" s="112" t="n">
        <v>-0.678</v>
      </c>
      <c r="S203" s="112" t="n">
        <v>0.026</v>
      </c>
      <c r="T203" s="112" t="n">
        <v>0.0145</v>
      </c>
      <c r="U203" s="112" t="n">
        <v>0.38</v>
      </c>
      <c r="V203" s="112" t="n">
        <v>0</v>
      </c>
      <c r="W203" s="112" t="n">
        <v>0</v>
      </c>
      <c r="X203" s="112" t="n">
        <v>0.57</v>
      </c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7"/>
      <c r="AP203" s="146"/>
      <c r="AQ203" s="148"/>
      <c r="AR203" s="148"/>
      <c r="AS203" s="149"/>
    </row>
    <row r="204" customFormat="false" ht="12" hidden="false" customHeight="false" outlineLevel="0" collapsed="false">
      <c r="C204" s="114" t="n">
        <v>4.474</v>
      </c>
      <c r="D204" s="114" t="n">
        <v>0</v>
      </c>
      <c r="E204" s="114" t="n">
        <v>-0.07</v>
      </c>
      <c r="F204" s="114" t="n">
        <v>-0.13</v>
      </c>
      <c r="G204" s="114" t="n">
        <v>-0.26</v>
      </c>
      <c r="H204" s="114" t="n">
        <v>0</v>
      </c>
      <c r="I204" s="114" t="n">
        <v>-0.0175</v>
      </c>
      <c r="J204" s="114" t="n">
        <v>0.35</v>
      </c>
      <c r="K204" s="114" t="n">
        <v>0</v>
      </c>
      <c r="L204" s="114" t="n">
        <v>0.215</v>
      </c>
      <c r="M204" s="114" t="n">
        <v>0.33</v>
      </c>
      <c r="N204" s="114" t="n">
        <v>0.69</v>
      </c>
      <c r="O204" s="114" t="n">
        <v>-0.06</v>
      </c>
      <c r="P204" s="114" t="n">
        <v>0.54</v>
      </c>
      <c r="Q204" s="112" t="n">
        <v>0</v>
      </c>
      <c r="R204" s="112" t="n">
        <v>-0.678</v>
      </c>
      <c r="S204" s="112" t="n">
        <v>0.026</v>
      </c>
      <c r="T204" s="112" t="n">
        <v>0.0195</v>
      </c>
      <c r="U204" s="112" t="n">
        <v>0.33</v>
      </c>
      <c r="V204" s="112" t="n">
        <v>0</v>
      </c>
      <c r="W204" s="112" t="n">
        <v>0</v>
      </c>
      <c r="X204" s="112" t="n">
        <v>0.57</v>
      </c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7"/>
      <c r="AP204" s="146"/>
      <c r="AQ204" s="148"/>
      <c r="AR204" s="148"/>
      <c r="AS204" s="149"/>
    </row>
    <row r="205" customFormat="false" ht="12" hidden="false" customHeight="false" outlineLevel="0" collapsed="false">
      <c r="C205" s="114" t="n">
        <v>4.289</v>
      </c>
      <c r="D205" s="114" t="n">
        <v>0</v>
      </c>
      <c r="E205" s="114" t="n">
        <v>-0.07</v>
      </c>
      <c r="F205" s="114" t="n">
        <v>-0.195</v>
      </c>
      <c r="G205" s="114" t="n">
        <v>-0.37</v>
      </c>
      <c r="H205" s="114" t="n">
        <v>0</v>
      </c>
      <c r="I205" s="114" t="n">
        <v>0.02</v>
      </c>
      <c r="J205" s="114" t="n">
        <v>0.43</v>
      </c>
      <c r="K205" s="114" t="n">
        <v>0</v>
      </c>
      <c r="L205" s="114" t="n">
        <v>0.17</v>
      </c>
      <c r="M205" s="114" t="n">
        <v>0.305</v>
      </c>
      <c r="N205" s="114" t="n">
        <v>0.38</v>
      </c>
      <c r="O205" s="114" t="n">
        <v>-0.06</v>
      </c>
      <c r="P205" s="114" t="n">
        <v>0.36</v>
      </c>
      <c r="Q205" s="112" t="n">
        <v>0</v>
      </c>
      <c r="R205" s="112" t="n">
        <v>-0.778</v>
      </c>
      <c r="S205" s="112" t="n">
        <v>0.0205</v>
      </c>
      <c r="T205" s="112" t="n">
        <v>0.0195</v>
      </c>
      <c r="U205" s="112" t="n">
        <v>0.305</v>
      </c>
      <c r="V205" s="112" t="n">
        <v>0</v>
      </c>
      <c r="W205" s="112" t="n">
        <v>0</v>
      </c>
      <c r="X205" s="112" t="n">
        <v>0.475</v>
      </c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7"/>
      <c r="AP205" s="146"/>
      <c r="AQ205" s="148"/>
      <c r="AR205" s="148"/>
      <c r="AS205" s="149"/>
    </row>
    <row r="206" customFormat="false" ht="12" hidden="false" customHeight="false" outlineLevel="0" collapsed="false">
      <c r="C206" s="114" t="n">
        <v>4.287</v>
      </c>
      <c r="D206" s="114" t="n">
        <v>0</v>
      </c>
      <c r="E206" s="114" t="n">
        <v>-0.07</v>
      </c>
      <c r="F206" s="114" t="n">
        <v>-0.195</v>
      </c>
      <c r="G206" s="114" t="n">
        <v>-0.37</v>
      </c>
      <c r="H206" s="114" t="n">
        <v>0</v>
      </c>
      <c r="I206" s="114" t="n">
        <v>0.02</v>
      </c>
      <c r="J206" s="114" t="n">
        <v>0.43</v>
      </c>
      <c r="K206" s="114" t="n">
        <v>0</v>
      </c>
      <c r="L206" s="114" t="n">
        <v>0.165</v>
      </c>
      <c r="M206" s="114" t="n">
        <v>0.2</v>
      </c>
      <c r="N206" s="114" t="n">
        <v>0.33</v>
      </c>
      <c r="O206" s="114" t="n">
        <v>-0.06</v>
      </c>
      <c r="P206" s="114" t="n">
        <v>0.325</v>
      </c>
      <c r="Q206" s="112" t="n">
        <v>0</v>
      </c>
      <c r="R206" s="112" t="n">
        <v>-0.778</v>
      </c>
      <c r="S206" s="112" t="n">
        <v>0.0205</v>
      </c>
      <c r="T206" s="112" t="n">
        <v>0.0245</v>
      </c>
      <c r="U206" s="112" t="n">
        <v>0.2</v>
      </c>
      <c r="V206" s="112" t="n">
        <v>0</v>
      </c>
      <c r="W206" s="112" t="n">
        <v>0</v>
      </c>
      <c r="X206" s="112" t="n">
        <v>0.475</v>
      </c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7"/>
      <c r="AP206" s="146"/>
      <c r="AQ206" s="148"/>
      <c r="AR206" s="148"/>
      <c r="AS206" s="149"/>
    </row>
    <row r="207" customFormat="false" ht="12" hidden="false" customHeight="false" outlineLevel="0" collapsed="false">
      <c r="C207" s="114" t="n">
        <v>4.332</v>
      </c>
      <c r="D207" s="114" t="n">
        <v>0</v>
      </c>
      <c r="E207" s="114" t="n">
        <v>-0.07</v>
      </c>
      <c r="F207" s="114" t="n">
        <v>-0.195</v>
      </c>
      <c r="G207" s="114" t="n">
        <v>-0.37</v>
      </c>
      <c r="H207" s="114" t="n">
        <v>0</v>
      </c>
      <c r="I207" s="114" t="n">
        <v>0.025</v>
      </c>
      <c r="J207" s="114" t="n">
        <v>0.43</v>
      </c>
      <c r="K207" s="114" t="n">
        <v>0</v>
      </c>
      <c r="L207" s="114" t="n">
        <v>0.17</v>
      </c>
      <c r="M207" s="114" t="n">
        <v>0.23</v>
      </c>
      <c r="N207" s="114" t="n">
        <v>0.37</v>
      </c>
      <c r="O207" s="114" t="n">
        <v>-0.06</v>
      </c>
      <c r="P207" s="114" t="n">
        <v>0.335</v>
      </c>
      <c r="Q207" s="112" t="n">
        <v>0</v>
      </c>
      <c r="R207" s="112" t="n">
        <v>-0.778</v>
      </c>
      <c r="S207" s="112" t="n">
        <v>0</v>
      </c>
      <c r="T207" s="112" t="n">
        <v>0.0245</v>
      </c>
      <c r="U207" s="112" t="n">
        <v>0.23</v>
      </c>
      <c r="V207" s="112" t="n">
        <v>0</v>
      </c>
      <c r="W207" s="112" t="n">
        <v>0</v>
      </c>
      <c r="X207" s="112" t="n">
        <v>0.475</v>
      </c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7"/>
      <c r="AP207" s="146"/>
      <c r="AQ207" s="148"/>
      <c r="AR207" s="148"/>
      <c r="AS207" s="149"/>
    </row>
    <row r="208" customFormat="false" ht="12" hidden="false" customHeight="false" outlineLevel="0" collapsed="false">
      <c r="C208" s="114" t="n">
        <v>4.377</v>
      </c>
      <c r="D208" s="114" t="n">
        <v>0</v>
      </c>
      <c r="E208" s="114" t="n">
        <v>-0.07</v>
      </c>
      <c r="F208" s="114" t="n">
        <v>-0.195</v>
      </c>
      <c r="G208" s="114" t="n">
        <v>-0.37</v>
      </c>
      <c r="H208" s="114" t="n">
        <v>0</v>
      </c>
      <c r="I208" s="114" t="n">
        <v>0.0275</v>
      </c>
      <c r="J208" s="114" t="n">
        <v>0.43</v>
      </c>
      <c r="K208" s="114" t="n">
        <v>0</v>
      </c>
      <c r="L208" s="114" t="n">
        <v>0.175</v>
      </c>
      <c r="M208" s="114" t="n">
        <v>0.24</v>
      </c>
      <c r="N208" s="114" t="n">
        <v>0.41</v>
      </c>
      <c r="O208" s="114" t="n">
        <v>-0.06</v>
      </c>
      <c r="P208" s="114" t="n">
        <v>0.35</v>
      </c>
      <c r="Q208" s="112" t="n">
        <v>0</v>
      </c>
      <c r="R208" s="112" t="n">
        <v>-0.778</v>
      </c>
      <c r="S208" s="112" t="n">
        <v>0</v>
      </c>
      <c r="T208" s="112" t="n">
        <v>0.0245</v>
      </c>
      <c r="U208" s="112" t="n">
        <v>0.24</v>
      </c>
      <c r="V208" s="112" t="n">
        <v>0</v>
      </c>
      <c r="W208" s="112" t="n">
        <v>0</v>
      </c>
      <c r="X208" s="112" t="n">
        <v>0.475</v>
      </c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7"/>
      <c r="AP208" s="146"/>
      <c r="AQ208" s="148"/>
      <c r="AR208" s="148"/>
      <c r="AS208" s="149"/>
    </row>
    <row r="209" customFormat="false" ht="12" hidden="false" customHeight="false" outlineLevel="0" collapsed="false">
      <c r="C209" s="114" t="n">
        <v>4.422</v>
      </c>
      <c r="D209" s="114" t="n">
        <v>0</v>
      </c>
      <c r="E209" s="114" t="n">
        <v>-0.07</v>
      </c>
      <c r="F209" s="114" t="n">
        <v>-0.195</v>
      </c>
      <c r="G209" s="114" t="n">
        <v>-0.37</v>
      </c>
      <c r="H209" s="114" t="n">
        <v>0</v>
      </c>
      <c r="I209" s="114" t="n">
        <v>0.03</v>
      </c>
      <c r="J209" s="114" t="n">
        <v>0.43</v>
      </c>
      <c r="K209" s="114" t="n">
        <v>0</v>
      </c>
      <c r="L209" s="114" t="n">
        <v>0.175</v>
      </c>
      <c r="M209" s="114" t="n">
        <v>0.24</v>
      </c>
      <c r="N209" s="114" t="n">
        <v>0.41</v>
      </c>
      <c r="O209" s="114" t="n">
        <v>-0.06</v>
      </c>
      <c r="P209" s="114" t="n">
        <v>0.35</v>
      </c>
      <c r="Q209" s="112" t="n">
        <v>0</v>
      </c>
      <c r="R209" s="112" t="n">
        <v>-0.778</v>
      </c>
      <c r="S209" s="112" t="n">
        <v>0</v>
      </c>
      <c r="T209" s="112" t="n">
        <v>0.0195</v>
      </c>
      <c r="U209" s="112" t="n">
        <v>0.24</v>
      </c>
      <c r="V209" s="112" t="n">
        <v>0</v>
      </c>
      <c r="W209" s="112" t="n">
        <v>0</v>
      </c>
      <c r="X209" s="112" t="n">
        <v>0.475</v>
      </c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7"/>
      <c r="AP209" s="146"/>
      <c r="AQ209" s="148"/>
      <c r="AR209" s="148"/>
      <c r="AS209" s="149"/>
    </row>
    <row r="210" customFormat="false" ht="12" hidden="false" customHeight="false" outlineLevel="0" collapsed="false">
      <c r="C210" s="114" t="n">
        <v>4.405</v>
      </c>
      <c r="D210" s="114" t="n">
        <v>0</v>
      </c>
      <c r="E210" s="114" t="n">
        <v>-0.07</v>
      </c>
      <c r="F210" s="114" t="n">
        <v>-0.195</v>
      </c>
      <c r="G210" s="114" t="n">
        <v>-0.37</v>
      </c>
      <c r="H210" s="114" t="n">
        <v>0</v>
      </c>
      <c r="I210" s="114" t="n">
        <v>0.0225</v>
      </c>
      <c r="J210" s="114" t="n">
        <v>0.43</v>
      </c>
      <c r="K210" s="114" t="n">
        <v>0</v>
      </c>
      <c r="L210" s="114" t="n">
        <v>0.165</v>
      </c>
      <c r="M210" s="114" t="n">
        <v>0.2</v>
      </c>
      <c r="N210" s="114" t="n">
        <v>0.36</v>
      </c>
      <c r="O210" s="114" t="n">
        <v>-0.06</v>
      </c>
      <c r="P210" s="114" t="n">
        <v>0.315</v>
      </c>
      <c r="Q210" s="112" t="n">
        <v>0</v>
      </c>
      <c r="R210" s="112" t="n">
        <v>-0.778</v>
      </c>
      <c r="S210" s="112" t="n">
        <v>0</v>
      </c>
      <c r="T210" s="112" t="n">
        <v>0.0195</v>
      </c>
      <c r="U210" s="112" t="n">
        <v>0.2</v>
      </c>
      <c r="V210" s="112" t="n">
        <v>0</v>
      </c>
      <c r="W210" s="112" t="n">
        <v>0</v>
      </c>
      <c r="X210" s="112" t="n">
        <v>0.475</v>
      </c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7"/>
      <c r="AP210" s="146"/>
      <c r="AQ210" s="148"/>
      <c r="AR210" s="148"/>
      <c r="AS210" s="149"/>
    </row>
    <row r="211" customFormat="false" ht="12" hidden="false" customHeight="false" outlineLevel="0" collapsed="false">
      <c r="C211" s="114" t="n">
        <v>4.43</v>
      </c>
      <c r="D211" s="114" t="n">
        <v>0</v>
      </c>
      <c r="E211" s="114" t="n">
        <v>-0.07</v>
      </c>
      <c r="F211" s="114" t="n">
        <v>-0.195</v>
      </c>
      <c r="G211" s="114" t="n">
        <v>-0.37</v>
      </c>
      <c r="H211" s="114" t="n">
        <v>0</v>
      </c>
      <c r="I211" s="114" t="n">
        <v>0.0125</v>
      </c>
      <c r="J211" s="114" t="n">
        <v>0.43</v>
      </c>
      <c r="K211" s="114" t="n">
        <v>0</v>
      </c>
      <c r="L211" s="114" t="n">
        <v>0.1725</v>
      </c>
      <c r="M211" s="114" t="n">
        <v>0.23</v>
      </c>
      <c r="N211" s="114" t="n">
        <v>0.4</v>
      </c>
      <c r="O211" s="114" t="n">
        <v>-0.06</v>
      </c>
      <c r="P211" s="114" t="n">
        <v>0.36</v>
      </c>
      <c r="Q211" s="112" t="n">
        <v>0</v>
      </c>
      <c r="R211" s="112" t="n">
        <v>-0.778</v>
      </c>
      <c r="S211" s="112" t="n">
        <v>0</v>
      </c>
      <c r="T211" s="112" t="n">
        <v>0.0145</v>
      </c>
      <c r="U211" s="112" t="n">
        <v>0.23</v>
      </c>
      <c r="V211" s="112" t="n">
        <v>0</v>
      </c>
      <c r="W211" s="112" t="n">
        <v>0</v>
      </c>
      <c r="X211" s="112" t="n">
        <v>0.475</v>
      </c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7"/>
      <c r="AP211" s="146"/>
      <c r="AQ211" s="148"/>
      <c r="AR211" s="148"/>
      <c r="AS211" s="149"/>
    </row>
    <row r="212" customFormat="false" ht="12" hidden="false" customHeight="false" outlineLevel="0" collapsed="false">
      <c r="C212" s="114" t="n">
        <v>4.582</v>
      </c>
      <c r="E212" s="114" t="n">
        <v>-0.07</v>
      </c>
      <c r="F212" s="114" t="n">
        <v>-0.13</v>
      </c>
      <c r="G212" s="114" t="n">
        <v>-0.26</v>
      </c>
      <c r="I212" s="114" t="n">
        <v>-0.0225</v>
      </c>
      <c r="J212" s="114" t="n">
        <v>0.35</v>
      </c>
      <c r="K212" s="114" t="n">
        <v>0</v>
      </c>
      <c r="L212" s="114" t="n">
        <v>0.215</v>
      </c>
      <c r="M212" s="114" t="n">
        <v>0.25</v>
      </c>
      <c r="N212" s="114" t="n">
        <v>0.7</v>
      </c>
      <c r="O212" s="114" t="n">
        <v>-0.06</v>
      </c>
      <c r="P212" s="114" t="n">
        <v>0.46</v>
      </c>
      <c r="Q212" s="112" t="n">
        <v>0</v>
      </c>
      <c r="R212" s="112" t="n">
        <v>-0.678</v>
      </c>
      <c r="S212" s="112" t="n">
        <v>0</v>
      </c>
      <c r="T212" s="112" t="n">
        <v>0.0155</v>
      </c>
      <c r="U212" s="112" t="n">
        <v>0.25</v>
      </c>
      <c r="X212" s="112" t="n">
        <v>0.5</v>
      </c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7"/>
      <c r="AP212" s="146"/>
      <c r="AQ212" s="148"/>
      <c r="AR212" s="148"/>
      <c r="AS212" s="149"/>
    </row>
    <row r="213" customFormat="false" ht="12" hidden="false" customHeight="false" outlineLevel="0" collapsed="false">
      <c r="C213" s="114" t="n">
        <v>4.725</v>
      </c>
      <c r="E213" s="114" t="n">
        <v>-0.07</v>
      </c>
      <c r="F213" s="114" t="n">
        <v>-0.13</v>
      </c>
      <c r="G213" s="114" t="n">
        <v>-0.26</v>
      </c>
      <c r="I213" s="114" t="n">
        <v>-0.045</v>
      </c>
      <c r="J213" s="114" t="n">
        <v>0.35</v>
      </c>
      <c r="K213" s="114" t="n">
        <v>0</v>
      </c>
      <c r="L213" s="114" t="n">
        <v>0.235</v>
      </c>
      <c r="M213" s="114" t="n">
        <v>0.33</v>
      </c>
      <c r="N213" s="114" t="n">
        <v>0.98</v>
      </c>
      <c r="O213" s="114" t="n">
        <v>-0.06</v>
      </c>
      <c r="P213" s="114" t="n">
        <v>0.77</v>
      </c>
      <c r="Q213" s="112" t="n">
        <v>0</v>
      </c>
      <c r="R213" s="112" t="n">
        <v>-0.678</v>
      </c>
      <c r="S213" s="112" t="n">
        <v>0</v>
      </c>
      <c r="T213" s="112" t="n">
        <v>0.0155</v>
      </c>
      <c r="U213" s="112" t="n">
        <v>0.33</v>
      </c>
      <c r="X213" s="112" t="n">
        <v>0.57</v>
      </c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7"/>
      <c r="AP213" s="146"/>
      <c r="AQ213" s="148"/>
      <c r="AR213" s="148"/>
      <c r="AS213" s="149"/>
    </row>
    <row r="214" customFormat="false" ht="12" hidden="false" customHeight="false" outlineLevel="0" collapsed="false">
      <c r="C214" s="114" t="n">
        <v>4.769</v>
      </c>
      <c r="E214" s="114" t="n">
        <v>-0.07</v>
      </c>
      <c r="F214" s="114" t="n">
        <v>-0.13</v>
      </c>
      <c r="G214" s="114" t="n">
        <v>-0.26</v>
      </c>
      <c r="I214" s="114" t="n">
        <v>-0.0475</v>
      </c>
      <c r="J214" s="114" t="n">
        <v>0.35</v>
      </c>
      <c r="K214" s="114" t="n">
        <v>0</v>
      </c>
      <c r="L214" s="114" t="n">
        <v>0.255</v>
      </c>
      <c r="M214" s="114" t="n">
        <v>0.38</v>
      </c>
      <c r="N214" s="114" t="n">
        <v>1.6</v>
      </c>
      <c r="O214" s="114" t="n">
        <v>-0.06</v>
      </c>
      <c r="P214" s="114" t="n">
        <v>1.04</v>
      </c>
      <c r="Q214" s="112" t="n">
        <v>0</v>
      </c>
      <c r="R214" s="112" t="n">
        <v>-0.678</v>
      </c>
      <c r="S214" s="112" t="n">
        <v>0</v>
      </c>
      <c r="T214" s="112" t="n">
        <v>0.0155</v>
      </c>
      <c r="U214" s="112" t="n">
        <v>0.38</v>
      </c>
      <c r="X214" s="112" t="n">
        <v>0.57</v>
      </c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7"/>
      <c r="AP214" s="146"/>
      <c r="AQ214" s="148"/>
      <c r="AR214" s="148"/>
      <c r="AS214" s="149"/>
    </row>
    <row r="215" customFormat="false" ht="12" hidden="false" customHeight="false" outlineLevel="0" collapsed="false">
      <c r="C215" s="114" t="n">
        <v>4.689</v>
      </c>
      <c r="E215" s="114" t="n">
        <v>-0.07</v>
      </c>
      <c r="F215" s="114" t="n">
        <v>-0.13</v>
      </c>
      <c r="G215" s="114" t="n">
        <v>-0.26</v>
      </c>
      <c r="I215" s="114" t="n">
        <v>-0.03</v>
      </c>
      <c r="J215" s="114" t="n">
        <v>0.35</v>
      </c>
      <c r="K215" s="114" t="n">
        <v>0</v>
      </c>
      <c r="L215" s="114" t="n">
        <v>0.255</v>
      </c>
      <c r="M215" s="114" t="n">
        <v>0.38</v>
      </c>
      <c r="N215" s="114" t="n">
        <v>1.6</v>
      </c>
      <c r="O215" s="114" t="n">
        <v>-0.06</v>
      </c>
      <c r="P215" s="114" t="n">
        <v>1.04</v>
      </c>
      <c r="Q215" s="112" t="n">
        <v>0</v>
      </c>
      <c r="R215" s="112" t="n">
        <v>-0.678</v>
      </c>
      <c r="S215" s="112" t="n">
        <v>0</v>
      </c>
      <c r="T215" s="112" t="n">
        <v>0.0155</v>
      </c>
      <c r="U215" s="112" t="n">
        <v>0.38</v>
      </c>
      <c r="X215" s="112" t="n">
        <v>0.57</v>
      </c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7"/>
      <c r="AP215" s="146"/>
      <c r="AQ215" s="148"/>
      <c r="AR215" s="148"/>
      <c r="AS215" s="149"/>
    </row>
    <row r="216" customFormat="false" ht="12" hidden="false" customHeight="false" outlineLevel="0" collapsed="false">
      <c r="C216" s="114" t="n">
        <v>4.559</v>
      </c>
      <c r="E216" s="114" t="n">
        <v>-0.07</v>
      </c>
      <c r="F216" s="114" t="n">
        <v>-0.13</v>
      </c>
      <c r="G216" s="114" t="n">
        <v>-0.26</v>
      </c>
      <c r="I216" s="114" t="n">
        <v>-0.0175</v>
      </c>
      <c r="J216" s="114" t="n">
        <v>0.35</v>
      </c>
      <c r="K216" s="114" t="n">
        <v>0</v>
      </c>
      <c r="L216" s="114" t="n">
        <v>0.215</v>
      </c>
      <c r="M216" s="114" t="n">
        <v>0.33</v>
      </c>
      <c r="N216" s="114" t="n">
        <v>0.69</v>
      </c>
      <c r="O216" s="114" t="n">
        <v>-0.06</v>
      </c>
      <c r="P216" s="114" t="n">
        <v>0.54</v>
      </c>
      <c r="Q216" s="112" t="n">
        <v>0</v>
      </c>
      <c r="R216" s="112" t="n">
        <v>-0.678</v>
      </c>
      <c r="S216" s="112" t="n">
        <v>0</v>
      </c>
      <c r="T216" s="112" t="n">
        <v>0.0205</v>
      </c>
      <c r="U216" s="112" t="n">
        <v>0.33</v>
      </c>
      <c r="X216" s="112" t="n">
        <v>0.57</v>
      </c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7"/>
      <c r="AP216" s="146"/>
      <c r="AQ216" s="148"/>
      <c r="AR216" s="148"/>
      <c r="AS216" s="149"/>
    </row>
    <row r="217" customFormat="false" ht="12" hidden="false" customHeight="false" outlineLevel="0" collapsed="false">
      <c r="C217" s="114" t="n">
        <v>4.374</v>
      </c>
      <c r="E217" s="114" t="n">
        <v>-0.07</v>
      </c>
      <c r="F217" s="114" t="n">
        <v>-0.195</v>
      </c>
      <c r="G217" s="114" t="n">
        <v>-0.37</v>
      </c>
      <c r="I217" s="114" t="n">
        <v>0.02</v>
      </c>
      <c r="J217" s="114" t="n">
        <v>0.43</v>
      </c>
      <c r="K217" s="114" t="n">
        <v>0</v>
      </c>
      <c r="L217" s="114" t="n">
        <v>0.17</v>
      </c>
      <c r="M217" s="114" t="n">
        <v>0.305</v>
      </c>
      <c r="N217" s="114" t="n">
        <v>0.38</v>
      </c>
      <c r="O217" s="114" t="n">
        <v>-0.06</v>
      </c>
      <c r="P217" s="114" t="n">
        <v>0.36</v>
      </c>
      <c r="Q217" s="112" t="n">
        <v>0</v>
      </c>
      <c r="R217" s="112" t="n">
        <v>-0.778</v>
      </c>
      <c r="S217" s="112" t="n">
        <v>0</v>
      </c>
      <c r="T217" s="112" t="n">
        <v>0.0205</v>
      </c>
      <c r="U217" s="112" t="n">
        <v>0.305</v>
      </c>
      <c r="X217" s="112" t="n">
        <v>0.475</v>
      </c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7"/>
      <c r="AP217" s="146"/>
      <c r="AQ217" s="148"/>
      <c r="AR217" s="148"/>
      <c r="AS217" s="149"/>
    </row>
    <row r="218" customFormat="false" ht="12" hidden="false" customHeight="false" outlineLevel="0" collapsed="false">
      <c r="C218" s="114" t="n">
        <v>4.372</v>
      </c>
      <c r="E218" s="114" t="n">
        <v>-0.07</v>
      </c>
      <c r="F218" s="114" t="n">
        <v>-0.195</v>
      </c>
      <c r="G218" s="114" t="n">
        <v>-0.37</v>
      </c>
      <c r="I218" s="114" t="n">
        <v>0.02</v>
      </c>
      <c r="J218" s="114" t="n">
        <v>0.43</v>
      </c>
      <c r="K218" s="114" t="n">
        <v>0</v>
      </c>
      <c r="L218" s="114" t="n">
        <v>0.165</v>
      </c>
      <c r="M218" s="114" t="n">
        <v>0.2</v>
      </c>
      <c r="N218" s="114" t="n">
        <v>0.33</v>
      </c>
      <c r="O218" s="114" t="n">
        <v>-0.06</v>
      </c>
      <c r="P218" s="114" t="n">
        <v>0.325</v>
      </c>
      <c r="Q218" s="112" t="n">
        <v>0</v>
      </c>
      <c r="R218" s="112" t="n">
        <v>-0.778</v>
      </c>
      <c r="S218" s="112" t="n">
        <v>0</v>
      </c>
      <c r="T218" s="112" t="n">
        <v>0.0255</v>
      </c>
      <c r="U218" s="112" t="n">
        <v>0.2</v>
      </c>
      <c r="X218" s="112" t="n">
        <v>0.475</v>
      </c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7"/>
      <c r="AP218" s="146"/>
      <c r="AQ218" s="148"/>
      <c r="AR218" s="148"/>
      <c r="AS218" s="149"/>
    </row>
    <row r="219" customFormat="false" ht="12" hidden="false" customHeight="false" outlineLevel="0" collapsed="false">
      <c r="C219" s="114" t="n">
        <v>4.417</v>
      </c>
      <c r="E219" s="114" t="n">
        <v>-0.07</v>
      </c>
      <c r="F219" s="114" t="n">
        <v>-0.195</v>
      </c>
      <c r="G219" s="114" t="n">
        <v>-0.37</v>
      </c>
      <c r="I219" s="114" t="n">
        <v>0.025</v>
      </c>
      <c r="J219" s="114" t="n">
        <v>0.43</v>
      </c>
      <c r="K219" s="114" t="n">
        <v>0</v>
      </c>
      <c r="L219" s="114" t="n">
        <v>0.17</v>
      </c>
      <c r="M219" s="114" t="n">
        <v>0.23</v>
      </c>
      <c r="N219" s="114" t="n">
        <v>0.37</v>
      </c>
      <c r="O219" s="114" t="n">
        <v>-0.06</v>
      </c>
      <c r="P219" s="114" t="n">
        <v>0.335</v>
      </c>
      <c r="Q219" s="112" t="n">
        <v>0</v>
      </c>
      <c r="R219" s="112" t="n">
        <v>-0.778</v>
      </c>
      <c r="S219" s="112" t="n">
        <v>0</v>
      </c>
      <c r="T219" s="112" t="n">
        <v>0.0255</v>
      </c>
      <c r="U219" s="112" t="n">
        <v>0.23</v>
      </c>
      <c r="X219" s="112" t="n">
        <v>0.475</v>
      </c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7"/>
      <c r="AP219" s="146"/>
      <c r="AQ219" s="148"/>
      <c r="AR219" s="148"/>
      <c r="AS219" s="149"/>
    </row>
    <row r="220" customFormat="false" ht="12" hidden="false" customHeight="false" outlineLevel="0" collapsed="false">
      <c r="C220" s="114" t="n">
        <v>4.462</v>
      </c>
      <c r="E220" s="114" t="n">
        <v>-0.07</v>
      </c>
      <c r="F220" s="114" t="n">
        <v>-0.195</v>
      </c>
      <c r="G220" s="114" t="n">
        <v>-0.37</v>
      </c>
      <c r="I220" s="114" t="n">
        <v>0.0275</v>
      </c>
      <c r="J220" s="114" t="n">
        <v>0.43</v>
      </c>
      <c r="K220" s="114" t="n">
        <v>0</v>
      </c>
      <c r="L220" s="114" t="n">
        <v>0.175</v>
      </c>
      <c r="M220" s="114" t="n">
        <v>0.24</v>
      </c>
      <c r="N220" s="114" t="n">
        <v>0.41</v>
      </c>
      <c r="O220" s="114" t="n">
        <v>-0.06</v>
      </c>
      <c r="P220" s="114" t="n">
        <v>0.35</v>
      </c>
      <c r="Q220" s="112" t="n">
        <v>0</v>
      </c>
      <c r="R220" s="112" t="n">
        <v>-0.778</v>
      </c>
      <c r="S220" s="112" t="n">
        <v>0</v>
      </c>
      <c r="T220" s="112" t="n">
        <v>0.0255</v>
      </c>
      <c r="U220" s="112" t="n">
        <v>0.24</v>
      </c>
      <c r="X220" s="112" t="n">
        <v>0.475</v>
      </c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7"/>
      <c r="AP220" s="146"/>
      <c r="AQ220" s="148"/>
      <c r="AR220" s="148"/>
      <c r="AS220" s="149"/>
    </row>
    <row r="221" customFormat="false" ht="12" hidden="false" customHeight="false" outlineLevel="0" collapsed="false">
      <c r="C221" s="114" t="n">
        <v>4.507</v>
      </c>
      <c r="E221" s="114" t="n">
        <v>-0.07</v>
      </c>
      <c r="F221" s="114" t="n">
        <v>-0.195</v>
      </c>
      <c r="G221" s="114" t="n">
        <v>-0.37</v>
      </c>
      <c r="I221" s="114" t="n">
        <v>0.03</v>
      </c>
      <c r="J221" s="114" t="n">
        <v>0.43</v>
      </c>
      <c r="K221" s="114" t="n">
        <v>0</v>
      </c>
      <c r="L221" s="114" t="n">
        <v>0.175</v>
      </c>
      <c r="M221" s="114" t="n">
        <v>0.24</v>
      </c>
      <c r="N221" s="114" t="n">
        <v>0.41</v>
      </c>
      <c r="O221" s="114" t="n">
        <v>-0.06</v>
      </c>
      <c r="P221" s="114" t="n">
        <v>0.35</v>
      </c>
      <c r="Q221" s="112" t="n">
        <v>0</v>
      </c>
      <c r="R221" s="112" t="n">
        <v>-0.778</v>
      </c>
      <c r="S221" s="112" t="n">
        <v>0</v>
      </c>
      <c r="T221" s="112" t="n">
        <v>0.0205</v>
      </c>
      <c r="U221" s="112" t="n">
        <v>0.24</v>
      </c>
      <c r="X221" s="112" t="n">
        <v>0.475</v>
      </c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7"/>
      <c r="AP221" s="146"/>
      <c r="AQ221" s="148"/>
      <c r="AR221" s="148"/>
      <c r="AS221" s="149"/>
    </row>
    <row r="222" customFormat="false" ht="12" hidden="false" customHeight="false" outlineLevel="0" collapsed="false">
      <c r="C222" s="114" t="n">
        <v>4.49</v>
      </c>
      <c r="E222" s="114" t="n">
        <v>-0.07</v>
      </c>
      <c r="F222" s="114" t="n">
        <v>-0.195</v>
      </c>
      <c r="G222" s="114" t="n">
        <v>-0.37</v>
      </c>
      <c r="I222" s="114" t="n">
        <v>0.0225</v>
      </c>
      <c r="J222" s="114" t="n">
        <v>0.43</v>
      </c>
      <c r="K222" s="114" t="n">
        <v>0</v>
      </c>
      <c r="L222" s="114" t="n">
        <v>0.165</v>
      </c>
      <c r="M222" s="114" t="n">
        <v>0.2</v>
      </c>
      <c r="N222" s="114" t="n">
        <v>0.36</v>
      </c>
      <c r="O222" s="114" t="n">
        <v>-0.06</v>
      </c>
      <c r="P222" s="114" t="n">
        <v>0.315</v>
      </c>
      <c r="Q222" s="112" t="n">
        <v>0</v>
      </c>
      <c r="R222" s="112" t="n">
        <v>-0.778</v>
      </c>
      <c r="S222" s="112" t="n">
        <v>0</v>
      </c>
      <c r="T222" s="112" t="n">
        <v>0.0205</v>
      </c>
      <c r="U222" s="112" t="n">
        <v>0.2</v>
      </c>
      <c r="X222" s="112" t="n">
        <v>0.475</v>
      </c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7"/>
      <c r="AP222" s="146"/>
      <c r="AQ222" s="148"/>
      <c r="AR222" s="148"/>
      <c r="AS222" s="149"/>
    </row>
    <row r="223" customFormat="false" ht="12" hidden="false" customHeight="false" outlineLevel="0" collapsed="false">
      <c r="C223" s="114" t="n">
        <v>4.515</v>
      </c>
      <c r="E223" s="114" t="n">
        <v>-0.07</v>
      </c>
      <c r="F223" s="114" t="n">
        <v>-0.195</v>
      </c>
      <c r="G223" s="114" t="n">
        <v>-0.37</v>
      </c>
      <c r="I223" s="114" t="n">
        <v>0.0125</v>
      </c>
      <c r="J223" s="114" t="n">
        <v>0.43</v>
      </c>
      <c r="K223" s="114" t="n">
        <v>0</v>
      </c>
      <c r="L223" s="114" t="n">
        <v>0.1725</v>
      </c>
      <c r="M223" s="114" t="n">
        <v>0.23</v>
      </c>
      <c r="N223" s="114" t="n">
        <v>0.4</v>
      </c>
      <c r="O223" s="114" t="n">
        <v>-0.06</v>
      </c>
      <c r="P223" s="114" t="n">
        <v>0.36</v>
      </c>
      <c r="Q223" s="112" t="n">
        <v>0</v>
      </c>
      <c r="R223" s="112" t="n">
        <v>-0.778</v>
      </c>
      <c r="S223" s="112" t="n">
        <v>0</v>
      </c>
      <c r="T223" s="112" t="n">
        <v>0.0155</v>
      </c>
      <c r="U223" s="112" t="n">
        <v>0.23</v>
      </c>
      <c r="X223" s="112" t="n">
        <v>0.475</v>
      </c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7"/>
      <c r="AP223" s="146"/>
      <c r="AQ223" s="148"/>
      <c r="AR223" s="148"/>
      <c r="AS223" s="149"/>
    </row>
    <row r="224" customFormat="false" ht="12" hidden="false" customHeight="false" outlineLevel="0" collapsed="false">
      <c r="C224" s="114" t="n">
        <v>4.667</v>
      </c>
      <c r="E224" s="114" t="n">
        <v>-0.07</v>
      </c>
      <c r="F224" s="114" t="n">
        <v>-0.13</v>
      </c>
      <c r="G224" s="114" t="n">
        <v>-0.26</v>
      </c>
      <c r="I224" s="114" t="n">
        <v>-0.0225</v>
      </c>
      <c r="J224" s="114" t="n">
        <v>0.35</v>
      </c>
      <c r="K224" s="114" t="n">
        <v>0</v>
      </c>
      <c r="L224" s="114" t="n">
        <v>0.215</v>
      </c>
      <c r="M224" s="114" t="n">
        <v>0.25</v>
      </c>
      <c r="N224" s="114" t="n">
        <v>0.7</v>
      </c>
      <c r="O224" s="114" t="n">
        <v>-0.06</v>
      </c>
      <c r="P224" s="114" t="n">
        <v>0.46</v>
      </c>
      <c r="Q224" s="112" t="n">
        <v>0</v>
      </c>
      <c r="R224" s="112" t="n">
        <v>-0.678</v>
      </c>
      <c r="S224" s="112" t="n">
        <v>0</v>
      </c>
      <c r="T224" s="112" t="n">
        <v>0.0165</v>
      </c>
      <c r="U224" s="112" t="n">
        <v>0.25</v>
      </c>
      <c r="X224" s="112" t="n">
        <v>0.5</v>
      </c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7"/>
      <c r="AP224" s="146"/>
      <c r="AQ224" s="148"/>
      <c r="AR224" s="148"/>
      <c r="AS224" s="149"/>
    </row>
    <row r="225" customFormat="false" ht="12" hidden="false" customHeight="false" outlineLevel="0" collapsed="false">
      <c r="C225" s="114" t="n">
        <v>4.81</v>
      </c>
      <c r="E225" s="114" t="n">
        <v>-0.07</v>
      </c>
      <c r="F225" s="114" t="n">
        <v>-0.13</v>
      </c>
      <c r="G225" s="114" t="n">
        <v>-0.26</v>
      </c>
      <c r="I225" s="114" t="n">
        <v>-0.045</v>
      </c>
      <c r="J225" s="114" t="n">
        <v>0.35</v>
      </c>
      <c r="K225" s="114" t="n">
        <v>0</v>
      </c>
      <c r="L225" s="114" t="n">
        <v>0.235</v>
      </c>
      <c r="M225" s="114" t="n">
        <v>0.33</v>
      </c>
      <c r="N225" s="114" t="n">
        <v>0.98</v>
      </c>
      <c r="O225" s="114" t="n">
        <v>-0.06</v>
      </c>
      <c r="P225" s="114" t="n">
        <v>0.77</v>
      </c>
      <c r="Q225" s="112" t="n">
        <v>0</v>
      </c>
      <c r="R225" s="112" t="n">
        <v>-0.678</v>
      </c>
      <c r="S225" s="112" t="n">
        <v>0</v>
      </c>
      <c r="T225" s="112" t="n">
        <v>0.0165</v>
      </c>
      <c r="U225" s="112" t="n">
        <v>0.33</v>
      </c>
      <c r="X225" s="112" t="n">
        <v>0.57</v>
      </c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7"/>
      <c r="AP225" s="146"/>
      <c r="AQ225" s="148"/>
      <c r="AR225" s="148"/>
      <c r="AS225" s="149"/>
    </row>
    <row r="226" customFormat="false" ht="12" hidden="false" customHeight="false" outlineLevel="0" collapsed="false">
      <c r="C226" s="114" t="n">
        <v>4.854</v>
      </c>
      <c r="E226" s="114" t="n">
        <v>-0.07</v>
      </c>
      <c r="F226" s="114" t="n">
        <v>-0.13</v>
      </c>
      <c r="G226" s="114" t="n">
        <v>-0.26</v>
      </c>
      <c r="I226" s="114" t="n">
        <v>-0.0475</v>
      </c>
      <c r="J226" s="114" t="n">
        <v>0.35</v>
      </c>
      <c r="K226" s="114" t="n">
        <v>0</v>
      </c>
      <c r="L226" s="114" t="n">
        <v>0.255</v>
      </c>
      <c r="M226" s="114" t="n">
        <v>0.38</v>
      </c>
      <c r="N226" s="114" t="n">
        <v>1.6</v>
      </c>
      <c r="O226" s="114" t="n">
        <v>-0.06</v>
      </c>
      <c r="P226" s="114" t="n">
        <v>1.04</v>
      </c>
      <c r="Q226" s="112" t="n">
        <v>0</v>
      </c>
      <c r="R226" s="112" t="n">
        <v>-0.678</v>
      </c>
      <c r="S226" s="112" t="n">
        <v>0</v>
      </c>
      <c r="T226" s="112" t="n">
        <v>0.0165</v>
      </c>
      <c r="U226" s="112" t="n">
        <v>0.38</v>
      </c>
      <c r="X226" s="112" t="n">
        <v>0.57</v>
      </c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7"/>
      <c r="AP226" s="146"/>
      <c r="AQ226" s="148"/>
      <c r="AR226" s="148"/>
      <c r="AS226" s="149"/>
    </row>
    <row r="227" customFormat="false" ht="12" hidden="false" customHeight="false" outlineLevel="0" collapsed="false">
      <c r="C227" s="114" t="n">
        <v>4.774</v>
      </c>
      <c r="E227" s="114" t="n">
        <v>-0.07</v>
      </c>
      <c r="F227" s="114" t="n">
        <v>-0.13</v>
      </c>
      <c r="G227" s="114" t="n">
        <v>-0.26</v>
      </c>
      <c r="I227" s="114" t="n">
        <v>-0.03</v>
      </c>
      <c r="J227" s="114" t="n">
        <v>0.35</v>
      </c>
      <c r="K227" s="114" t="n">
        <v>0</v>
      </c>
      <c r="L227" s="114" t="n">
        <v>0.255</v>
      </c>
      <c r="M227" s="114" t="n">
        <v>0.38</v>
      </c>
      <c r="N227" s="114" t="n">
        <v>1.6</v>
      </c>
      <c r="O227" s="114" t="n">
        <v>-0.06</v>
      </c>
      <c r="P227" s="114" t="n">
        <v>1.04</v>
      </c>
      <c r="Q227" s="112" t="n">
        <v>0</v>
      </c>
      <c r="R227" s="112" t="n">
        <v>-0.678</v>
      </c>
      <c r="S227" s="112" t="n">
        <v>0</v>
      </c>
      <c r="T227" s="112" t="n">
        <v>0.0165</v>
      </c>
      <c r="U227" s="112" t="n">
        <v>0.38</v>
      </c>
      <c r="X227" s="112" t="n">
        <v>0.57</v>
      </c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7"/>
      <c r="AP227" s="146"/>
      <c r="AQ227" s="148"/>
      <c r="AR227" s="148"/>
      <c r="AS227" s="149"/>
    </row>
    <row r="228" customFormat="false" ht="12" hidden="false" customHeight="false" outlineLevel="0" collapsed="false">
      <c r="C228" s="114" t="n">
        <v>4.644</v>
      </c>
      <c r="E228" s="114" t="n">
        <v>-0.07</v>
      </c>
      <c r="F228" s="114" t="n">
        <v>-0.13</v>
      </c>
      <c r="G228" s="114" t="n">
        <v>-0.26</v>
      </c>
      <c r="I228" s="114" t="n">
        <v>-0.0175</v>
      </c>
      <c r="J228" s="114" t="n">
        <v>0.35</v>
      </c>
      <c r="K228" s="114" t="n">
        <v>0</v>
      </c>
      <c r="L228" s="114" t="n">
        <v>0.215</v>
      </c>
      <c r="M228" s="114" t="n">
        <v>0.33</v>
      </c>
      <c r="N228" s="114" t="n">
        <v>0.69</v>
      </c>
      <c r="O228" s="114" t="n">
        <v>-0.06</v>
      </c>
      <c r="P228" s="114" t="n">
        <v>0.54</v>
      </c>
      <c r="Q228" s="112" t="n">
        <v>0</v>
      </c>
      <c r="R228" s="112" t="n">
        <v>-0.678</v>
      </c>
      <c r="S228" s="112" t="n">
        <v>0</v>
      </c>
      <c r="T228" s="112" t="n">
        <v>0.0215</v>
      </c>
      <c r="U228" s="112" t="n">
        <v>0.33</v>
      </c>
      <c r="X228" s="112" t="n">
        <v>0.57</v>
      </c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7"/>
      <c r="AP228" s="146"/>
      <c r="AQ228" s="148"/>
      <c r="AR228" s="148"/>
      <c r="AS228" s="149"/>
    </row>
    <row r="229" customFormat="false" ht="12" hidden="false" customHeight="false" outlineLevel="0" collapsed="false">
      <c r="C229" s="114" t="n">
        <v>4.459</v>
      </c>
      <c r="E229" s="114" t="n">
        <v>-0.07</v>
      </c>
      <c r="F229" s="114" t="n">
        <v>-0.195</v>
      </c>
      <c r="G229" s="114" t="n">
        <v>-0.37</v>
      </c>
      <c r="I229" s="114" t="n">
        <v>0.02</v>
      </c>
      <c r="J229" s="114" t="n">
        <v>0.43</v>
      </c>
      <c r="K229" s="114" t="n">
        <v>0</v>
      </c>
      <c r="L229" s="114" t="n">
        <v>0.17</v>
      </c>
      <c r="M229" s="114" t="n">
        <v>0.305</v>
      </c>
      <c r="N229" s="114" t="n">
        <v>0.38</v>
      </c>
      <c r="O229" s="114" t="n">
        <v>-0.06</v>
      </c>
      <c r="P229" s="114" t="n">
        <v>0.36</v>
      </c>
      <c r="Q229" s="112" t="n">
        <v>0</v>
      </c>
      <c r="R229" s="112" t="n">
        <v>-0.778</v>
      </c>
      <c r="S229" s="112" t="n">
        <v>0</v>
      </c>
      <c r="T229" s="112" t="n">
        <v>0.0215</v>
      </c>
      <c r="U229" s="112" t="n">
        <v>0.305</v>
      </c>
      <c r="X229" s="112" t="n">
        <v>0.475</v>
      </c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7"/>
      <c r="AP229" s="146"/>
      <c r="AQ229" s="148"/>
      <c r="AR229" s="148"/>
      <c r="AS229" s="149"/>
    </row>
    <row r="230" customFormat="false" ht="12" hidden="false" customHeight="false" outlineLevel="0" collapsed="false">
      <c r="C230" s="114" t="n">
        <v>4.457</v>
      </c>
      <c r="E230" s="114" t="n">
        <v>-0.07</v>
      </c>
      <c r="F230" s="114" t="n">
        <v>-0.195</v>
      </c>
      <c r="G230" s="114" t="n">
        <v>-0.37</v>
      </c>
      <c r="I230" s="114" t="n">
        <v>0.02</v>
      </c>
      <c r="J230" s="114" t="n">
        <v>0.43</v>
      </c>
      <c r="K230" s="114" t="n">
        <v>0</v>
      </c>
      <c r="L230" s="114" t="n">
        <v>0.165</v>
      </c>
      <c r="M230" s="114" t="n">
        <v>0.2</v>
      </c>
      <c r="N230" s="114" t="n">
        <v>0.33</v>
      </c>
      <c r="O230" s="114" t="n">
        <v>-0.06</v>
      </c>
      <c r="P230" s="114" t="n">
        <v>0.325</v>
      </c>
      <c r="Q230" s="112" t="n">
        <v>0</v>
      </c>
      <c r="R230" s="112" t="n">
        <v>-0.778</v>
      </c>
      <c r="S230" s="112" t="n">
        <v>0</v>
      </c>
      <c r="T230" s="112" t="n">
        <v>0.0265</v>
      </c>
      <c r="U230" s="112" t="n">
        <v>0.2</v>
      </c>
      <c r="X230" s="112" t="n">
        <v>0.475</v>
      </c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7"/>
      <c r="AP230" s="146"/>
      <c r="AQ230" s="148"/>
      <c r="AR230" s="148"/>
      <c r="AS230" s="149"/>
    </row>
    <row r="231" customFormat="false" ht="12" hidden="false" customHeight="false" outlineLevel="0" collapsed="false">
      <c r="C231" s="114" t="n">
        <v>4.502</v>
      </c>
      <c r="E231" s="114" t="n">
        <v>-0.07</v>
      </c>
      <c r="F231" s="114" t="n">
        <v>-0.195</v>
      </c>
      <c r="G231" s="114" t="n">
        <v>-0.37</v>
      </c>
      <c r="I231" s="114" t="n">
        <v>0.025</v>
      </c>
      <c r="J231" s="114" t="n">
        <v>0.43</v>
      </c>
      <c r="K231" s="114" t="n">
        <v>0</v>
      </c>
      <c r="L231" s="114" t="n">
        <v>0.17</v>
      </c>
      <c r="M231" s="114" t="n">
        <v>0.23</v>
      </c>
      <c r="N231" s="114" t="n">
        <v>0.37</v>
      </c>
      <c r="O231" s="114" t="n">
        <v>-0.06</v>
      </c>
      <c r="P231" s="114" t="n">
        <v>0.335</v>
      </c>
      <c r="Q231" s="112" t="n">
        <v>0</v>
      </c>
      <c r="R231" s="112" t="n">
        <v>-0.778</v>
      </c>
      <c r="S231" s="112" t="n">
        <v>0</v>
      </c>
      <c r="T231" s="112" t="n">
        <v>0.0265</v>
      </c>
      <c r="U231" s="112" t="n">
        <v>0.23</v>
      </c>
      <c r="X231" s="112" t="n">
        <v>0.475</v>
      </c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7"/>
      <c r="AP231" s="146"/>
      <c r="AQ231" s="148"/>
      <c r="AR231" s="148"/>
      <c r="AS231" s="149"/>
    </row>
    <row r="232" customFormat="false" ht="12" hidden="false" customHeight="false" outlineLevel="0" collapsed="false">
      <c r="C232" s="114" t="n">
        <v>4.547</v>
      </c>
      <c r="E232" s="114" t="n">
        <v>-0.07</v>
      </c>
      <c r="F232" s="114" t="n">
        <v>-0.195</v>
      </c>
      <c r="G232" s="114" t="n">
        <v>-0.37</v>
      </c>
      <c r="I232" s="114" t="n">
        <v>0.0275</v>
      </c>
      <c r="J232" s="114" t="n">
        <v>0.43</v>
      </c>
      <c r="K232" s="114" t="n">
        <v>0</v>
      </c>
      <c r="L232" s="114" t="n">
        <v>0.175</v>
      </c>
      <c r="M232" s="114" t="n">
        <v>0.24</v>
      </c>
      <c r="N232" s="114" t="n">
        <v>0.41</v>
      </c>
      <c r="O232" s="114" t="n">
        <v>-0.06</v>
      </c>
      <c r="P232" s="114" t="n">
        <v>0.35</v>
      </c>
      <c r="Q232" s="112" t="n">
        <v>0</v>
      </c>
      <c r="R232" s="112" t="n">
        <v>-0.778</v>
      </c>
      <c r="S232" s="112" t="n">
        <v>0</v>
      </c>
      <c r="T232" s="112" t="n">
        <v>0.0265</v>
      </c>
      <c r="U232" s="112" t="n">
        <v>0.24</v>
      </c>
      <c r="X232" s="112" t="n">
        <v>0.475</v>
      </c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7"/>
      <c r="AP232" s="146"/>
      <c r="AQ232" s="148"/>
      <c r="AR232" s="148"/>
      <c r="AS232" s="149"/>
    </row>
    <row r="233" customFormat="false" ht="12" hidden="false" customHeight="false" outlineLevel="0" collapsed="false">
      <c r="C233" s="114" t="n">
        <v>4.592</v>
      </c>
      <c r="E233" s="114" t="n">
        <v>-0.07</v>
      </c>
      <c r="F233" s="114" t="n">
        <v>-0.195</v>
      </c>
      <c r="G233" s="114" t="n">
        <v>-0.37</v>
      </c>
      <c r="I233" s="114" t="n">
        <v>0.03</v>
      </c>
      <c r="J233" s="114" t="n">
        <v>0.43</v>
      </c>
      <c r="K233" s="114" t="n">
        <v>0</v>
      </c>
      <c r="L233" s="114" t="n">
        <v>0.175</v>
      </c>
      <c r="M233" s="114" t="n">
        <v>0.24</v>
      </c>
      <c r="N233" s="114" t="n">
        <v>0.41</v>
      </c>
      <c r="O233" s="114" t="n">
        <v>-0.06</v>
      </c>
      <c r="P233" s="114" t="n">
        <v>0.35</v>
      </c>
      <c r="Q233" s="112" t="n">
        <v>0</v>
      </c>
      <c r="R233" s="112" t="n">
        <v>-0.778</v>
      </c>
      <c r="S233" s="112" t="n">
        <v>0</v>
      </c>
      <c r="T233" s="112" t="n">
        <v>0.0215</v>
      </c>
      <c r="U233" s="112" t="n">
        <v>0.24</v>
      </c>
      <c r="X233" s="112" t="n">
        <v>0.475</v>
      </c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7"/>
      <c r="AP233" s="146"/>
      <c r="AQ233" s="148"/>
      <c r="AR233" s="148"/>
      <c r="AS233" s="149"/>
    </row>
    <row r="234" customFormat="false" ht="12" hidden="false" customHeight="false" outlineLevel="0" collapsed="false">
      <c r="C234" s="114" t="n">
        <v>4.575</v>
      </c>
      <c r="E234" s="114" t="n">
        <v>-0.07</v>
      </c>
      <c r="F234" s="114" t="n">
        <v>-0.195</v>
      </c>
      <c r="G234" s="114" t="n">
        <v>-0.37</v>
      </c>
      <c r="I234" s="114" t="n">
        <v>0.0225</v>
      </c>
      <c r="J234" s="114" t="n">
        <v>0.43</v>
      </c>
      <c r="K234" s="114" t="n">
        <v>0</v>
      </c>
      <c r="L234" s="114" t="n">
        <v>0.165</v>
      </c>
      <c r="M234" s="114" t="n">
        <v>0.2</v>
      </c>
      <c r="N234" s="114" t="n">
        <v>0.36</v>
      </c>
      <c r="O234" s="114" t="n">
        <v>-0.06</v>
      </c>
      <c r="P234" s="114" t="n">
        <v>0.315</v>
      </c>
      <c r="Q234" s="112" t="n">
        <v>0</v>
      </c>
      <c r="R234" s="112" t="n">
        <v>-0.778</v>
      </c>
      <c r="S234" s="112" t="n">
        <v>0</v>
      </c>
      <c r="T234" s="145" t="n">
        <v>0.0215</v>
      </c>
      <c r="U234" s="112" t="n">
        <v>0.2</v>
      </c>
      <c r="X234" s="112" t="n">
        <v>0.475</v>
      </c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7"/>
      <c r="AP234" s="146"/>
      <c r="AQ234" s="148"/>
      <c r="AR234" s="148"/>
      <c r="AS234" s="149"/>
    </row>
    <row r="235" customFormat="false" ht="12" hidden="false" customHeight="false" outlineLevel="0" collapsed="false">
      <c r="C235" s="114" t="n">
        <v>4.6</v>
      </c>
      <c r="E235" s="114" t="n">
        <v>-0.07</v>
      </c>
      <c r="F235" s="114" t="n">
        <v>-0.195</v>
      </c>
      <c r="G235" s="114" t="n">
        <v>-0.37</v>
      </c>
      <c r="I235" s="114" t="n">
        <v>0.0125</v>
      </c>
      <c r="J235" s="114" t="n">
        <v>0.43</v>
      </c>
      <c r="K235" s="114" t="n">
        <v>0</v>
      </c>
      <c r="L235" s="114" t="n">
        <v>0.1725</v>
      </c>
      <c r="M235" s="114" t="n">
        <v>0.23</v>
      </c>
      <c r="N235" s="114" t="n">
        <v>0.4</v>
      </c>
      <c r="O235" s="114" t="n">
        <v>-0.06</v>
      </c>
      <c r="P235" s="114" t="n">
        <v>0.36</v>
      </c>
      <c r="Q235" s="112" t="n">
        <v>0</v>
      </c>
      <c r="R235" s="112" t="n">
        <v>-0.778</v>
      </c>
      <c r="S235" s="112" t="n">
        <v>0</v>
      </c>
      <c r="T235" s="145" t="n">
        <v>0.0165</v>
      </c>
      <c r="U235" s="112" t="n">
        <v>0.23</v>
      </c>
      <c r="X235" s="112" t="n">
        <v>0.475</v>
      </c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7"/>
      <c r="AP235" s="146"/>
      <c r="AQ235" s="148"/>
      <c r="AR235" s="148"/>
      <c r="AS235" s="149"/>
    </row>
    <row r="236" customFormat="false" ht="12" hidden="false" customHeight="false" outlineLevel="0" collapsed="false">
      <c r="C236" s="114" t="n">
        <v>4.752</v>
      </c>
      <c r="E236" s="114" t="n">
        <v>-0.07</v>
      </c>
      <c r="F236" s="114" t="n">
        <v>-0.13</v>
      </c>
      <c r="G236" s="114" t="n">
        <v>-0.26</v>
      </c>
      <c r="I236" s="114" t="n">
        <v>-0.0225</v>
      </c>
      <c r="J236" s="114" t="n">
        <v>0.35</v>
      </c>
      <c r="K236" s="114" t="n">
        <v>0</v>
      </c>
      <c r="L236" s="114" t="n">
        <v>0.215</v>
      </c>
      <c r="M236" s="114" t="n">
        <v>0.25</v>
      </c>
      <c r="N236" s="114" t="n">
        <v>0.7</v>
      </c>
      <c r="O236" s="114" t="n">
        <v>-0.06</v>
      </c>
      <c r="P236" s="114" t="n">
        <v>0.46</v>
      </c>
      <c r="Q236" s="112" t="n">
        <v>0</v>
      </c>
      <c r="R236" s="112" t="n">
        <v>-0.678</v>
      </c>
      <c r="S236" s="112" t="n">
        <v>0</v>
      </c>
      <c r="T236" s="145" t="n">
        <v>0.0175</v>
      </c>
      <c r="U236" s="112" t="n">
        <v>0.25</v>
      </c>
      <c r="X236" s="112" t="n">
        <v>0.5</v>
      </c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7"/>
      <c r="AP236" s="146"/>
      <c r="AQ236" s="148"/>
      <c r="AR236" s="148"/>
      <c r="AS236" s="149"/>
    </row>
    <row r="237" customFormat="false" ht="12" hidden="false" customHeight="false" outlineLevel="0" collapsed="false">
      <c r="C237" s="114" t="n">
        <v>4.895</v>
      </c>
      <c r="E237" s="114" t="n">
        <v>-0.07</v>
      </c>
      <c r="F237" s="114" t="n">
        <v>-0.13</v>
      </c>
      <c r="G237" s="114" t="n">
        <v>-0.26</v>
      </c>
      <c r="I237" s="114" t="n">
        <v>-0.045</v>
      </c>
      <c r="J237" s="114" t="n">
        <v>0.35</v>
      </c>
      <c r="K237" s="114" t="n">
        <v>0</v>
      </c>
      <c r="L237" s="114" t="n">
        <v>0.235</v>
      </c>
      <c r="M237" s="114" t="n">
        <v>0.33</v>
      </c>
      <c r="N237" s="114" t="n">
        <v>0.98</v>
      </c>
      <c r="O237" s="114" t="n">
        <v>-0.06</v>
      </c>
      <c r="P237" s="114" t="n">
        <v>0.77</v>
      </c>
      <c r="Q237" s="112" t="n">
        <v>0</v>
      </c>
      <c r="R237" s="112" t="n">
        <v>-0.678</v>
      </c>
      <c r="S237" s="112" t="n">
        <v>0</v>
      </c>
      <c r="T237" s="145" t="n">
        <v>0.0175</v>
      </c>
      <c r="U237" s="112" t="n">
        <v>0.33</v>
      </c>
      <c r="X237" s="112" t="n">
        <v>0.57</v>
      </c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7"/>
      <c r="AP237" s="146"/>
      <c r="AQ237" s="148"/>
      <c r="AR237" s="148"/>
      <c r="AS237" s="149"/>
    </row>
    <row r="238" customFormat="false" ht="12" hidden="false" customHeight="false" outlineLevel="0" collapsed="false">
      <c r="C238" s="114" t="n">
        <v>4.939</v>
      </c>
      <c r="E238" s="114" t="n">
        <v>-0.07</v>
      </c>
      <c r="F238" s="114" t="n">
        <v>-0.13</v>
      </c>
      <c r="G238" s="114" t="n">
        <v>-0.26</v>
      </c>
      <c r="I238" s="114" t="n">
        <v>-0.0475</v>
      </c>
      <c r="J238" s="114" t="n">
        <v>0.35</v>
      </c>
      <c r="K238" s="114" t="n">
        <v>0</v>
      </c>
      <c r="L238" s="114" t="n">
        <v>0.255</v>
      </c>
      <c r="M238" s="114" t="n">
        <v>0.38</v>
      </c>
      <c r="N238" s="114" t="n">
        <v>1.6</v>
      </c>
      <c r="O238" s="114" t="n">
        <v>-0.06</v>
      </c>
      <c r="P238" s="114" t="n">
        <v>1.04</v>
      </c>
      <c r="Q238" s="112" t="n">
        <v>0</v>
      </c>
      <c r="R238" s="112" t="n">
        <v>-0.678</v>
      </c>
      <c r="S238" s="112" t="n">
        <v>0</v>
      </c>
      <c r="T238" s="145" t="n">
        <v>0.0175</v>
      </c>
      <c r="U238" s="112" t="n">
        <v>0.38</v>
      </c>
      <c r="X238" s="112" t="n">
        <v>0.57</v>
      </c>
      <c r="AE238" s="146"/>
      <c r="AF238" s="146"/>
      <c r="AG238" s="146"/>
      <c r="AH238" s="146"/>
      <c r="AI238" s="146"/>
      <c r="AJ238" s="146"/>
      <c r="AK238" s="146"/>
      <c r="AL238" s="146"/>
      <c r="AM238" s="146"/>
      <c r="AN238" s="146"/>
      <c r="AO238" s="147"/>
      <c r="AP238" s="146"/>
      <c r="AQ238" s="148"/>
      <c r="AR238" s="148"/>
      <c r="AS238" s="149"/>
    </row>
    <row r="239" customFormat="false" ht="12" hidden="false" customHeight="false" outlineLevel="0" collapsed="false">
      <c r="C239" s="114" t="n">
        <v>4.859</v>
      </c>
      <c r="E239" s="114" t="n">
        <v>-0.07</v>
      </c>
      <c r="F239" s="114" t="n">
        <v>-0.13</v>
      </c>
      <c r="G239" s="114" t="n">
        <v>-0.26</v>
      </c>
      <c r="I239" s="114" t="n">
        <v>-0.03</v>
      </c>
      <c r="J239" s="114" t="n">
        <v>0.35</v>
      </c>
      <c r="K239" s="114" t="n">
        <v>0</v>
      </c>
      <c r="L239" s="114" t="n">
        <v>0.255</v>
      </c>
      <c r="M239" s="114" t="n">
        <v>0.38</v>
      </c>
      <c r="N239" s="114" t="n">
        <v>1.6</v>
      </c>
      <c r="O239" s="114" t="n">
        <v>-0.06</v>
      </c>
      <c r="P239" s="114" t="n">
        <v>1.04</v>
      </c>
      <c r="Q239" s="112" t="n">
        <v>0</v>
      </c>
      <c r="R239" s="112" t="n">
        <v>-0.678</v>
      </c>
      <c r="S239" s="112" t="n">
        <v>0</v>
      </c>
      <c r="T239" s="145" t="n">
        <v>0.0175</v>
      </c>
      <c r="U239" s="112" t="n">
        <v>0.38</v>
      </c>
      <c r="X239" s="112" t="n">
        <v>0.57</v>
      </c>
      <c r="AE239" s="146"/>
      <c r="AF239" s="146"/>
      <c r="AG239" s="146"/>
      <c r="AH239" s="146"/>
      <c r="AI239" s="146"/>
      <c r="AJ239" s="146"/>
      <c r="AK239" s="146"/>
      <c r="AL239" s="146"/>
      <c r="AM239" s="146"/>
      <c r="AN239" s="146"/>
      <c r="AO239" s="147"/>
      <c r="AP239" s="146"/>
      <c r="AQ239" s="148"/>
      <c r="AR239" s="148"/>
      <c r="AS239" s="149"/>
    </row>
    <row r="240" customFormat="false" ht="12" hidden="false" customHeight="false" outlineLevel="0" collapsed="false">
      <c r="C240" s="114" t="n">
        <v>4.729</v>
      </c>
      <c r="E240" s="114" t="n">
        <v>-0.07</v>
      </c>
      <c r="F240" s="114" t="n">
        <v>-0.13</v>
      </c>
      <c r="G240" s="114" t="n">
        <v>-0.26</v>
      </c>
      <c r="I240" s="114" t="n">
        <v>-0.0175</v>
      </c>
      <c r="J240" s="114" t="n">
        <v>0.35</v>
      </c>
      <c r="K240" s="114" t="n">
        <v>0</v>
      </c>
      <c r="L240" s="114" t="n">
        <v>0.215</v>
      </c>
      <c r="M240" s="114" t="n">
        <v>0.33</v>
      </c>
      <c r="N240" s="114" t="n">
        <v>0.69</v>
      </c>
      <c r="O240" s="114" t="n">
        <v>-0.06</v>
      </c>
      <c r="P240" s="114" t="n">
        <v>0.54</v>
      </c>
      <c r="Q240" s="112" t="n">
        <v>0</v>
      </c>
      <c r="R240" s="112" t="n">
        <v>-0.678</v>
      </c>
      <c r="S240" s="112" t="n">
        <v>0</v>
      </c>
      <c r="T240" s="112" t="n">
        <v>0.0225</v>
      </c>
      <c r="U240" s="112" t="n">
        <v>0.33</v>
      </c>
      <c r="X240" s="112" t="n">
        <v>0.57</v>
      </c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7"/>
      <c r="AP240" s="146"/>
      <c r="AQ240" s="148"/>
      <c r="AR240" s="148"/>
      <c r="AS240" s="149"/>
    </row>
    <row r="241" customFormat="false" ht="12" hidden="false" customHeight="false" outlineLevel="0" collapsed="false">
      <c r="C241" s="114" t="n">
        <v>4.544</v>
      </c>
      <c r="E241" s="114" t="n">
        <v>-0.07</v>
      </c>
      <c r="F241" s="114" t="n">
        <v>-0.195</v>
      </c>
      <c r="G241" s="114" t="n">
        <v>-0.37</v>
      </c>
      <c r="I241" s="114" t="n">
        <v>0.02</v>
      </c>
      <c r="J241" s="114" t="n">
        <v>0.43</v>
      </c>
      <c r="K241" s="114" t="n">
        <v>0</v>
      </c>
      <c r="L241" s="114" t="n">
        <v>0.17</v>
      </c>
      <c r="M241" s="114" t="n">
        <v>0.305</v>
      </c>
      <c r="N241" s="114" t="n">
        <v>0.38</v>
      </c>
      <c r="O241" s="114" t="n">
        <v>-0.06</v>
      </c>
      <c r="P241" s="114" t="n">
        <v>0.36</v>
      </c>
      <c r="Q241" s="112" t="n">
        <v>0</v>
      </c>
      <c r="R241" s="112" t="n">
        <v>-0.778</v>
      </c>
      <c r="S241" s="112" t="n">
        <v>0</v>
      </c>
      <c r="T241" s="112" t="n">
        <v>0.0225</v>
      </c>
      <c r="U241" s="112" t="n">
        <v>0.305</v>
      </c>
      <c r="X241" s="112" t="n">
        <v>0.475</v>
      </c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7"/>
      <c r="AP241" s="146"/>
      <c r="AS241" s="149"/>
    </row>
    <row r="242" customFormat="false" ht="12" hidden="false" customHeight="false" outlineLevel="0" collapsed="false">
      <c r="C242" s="114" t="n">
        <v>4.542</v>
      </c>
      <c r="E242" s="114" t="n">
        <v>-0.07</v>
      </c>
      <c r="F242" s="114" t="n">
        <v>-0.195</v>
      </c>
      <c r="G242" s="114" t="n">
        <v>-0.37</v>
      </c>
      <c r="I242" s="114" t="n">
        <v>0.02</v>
      </c>
      <c r="J242" s="114" t="n">
        <v>0.43</v>
      </c>
      <c r="K242" s="114" t="n">
        <v>0</v>
      </c>
      <c r="L242" s="114" t="n">
        <v>0.165</v>
      </c>
      <c r="M242" s="114" t="n">
        <v>0.2</v>
      </c>
      <c r="N242" s="114" t="n">
        <v>0.33</v>
      </c>
      <c r="O242" s="114" t="n">
        <v>-0.06</v>
      </c>
      <c r="P242" s="114" t="n">
        <v>0.325</v>
      </c>
      <c r="Q242" s="112" t="n">
        <v>0</v>
      </c>
      <c r="R242" s="112" t="n">
        <v>-0.778</v>
      </c>
      <c r="S242" s="112" t="n">
        <v>0</v>
      </c>
      <c r="T242" s="112" t="n">
        <v>0.0275</v>
      </c>
      <c r="U242" s="112" t="n">
        <v>0.2</v>
      </c>
      <c r="X242" s="112" t="n">
        <v>0.475</v>
      </c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7"/>
      <c r="AP242" s="146"/>
      <c r="AS242" s="149"/>
    </row>
    <row r="243" customFormat="false" ht="12" hidden="false" customHeight="false" outlineLevel="0" collapsed="false">
      <c r="C243" s="114" t="n">
        <v>4.587</v>
      </c>
      <c r="E243" s="114" t="n">
        <v>-0.07</v>
      </c>
      <c r="F243" s="114" t="n">
        <v>-0.195</v>
      </c>
      <c r="G243" s="114" t="n">
        <v>-0.37</v>
      </c>
      <c r="I243" s="114" t="n">
        <v>0.025</v>
      </c>
      <c r="J243" s="114" t="n">
        <v>0.43</v>
      </c>
      <c r="K243" s="114" t="n">
        <v>0</v>
      </c>
      <c r="L243" s="114" t="n">
        <v>0.17</v>
      </c>
      <c r="M243" s="114" t="n">
        <v>0.23</v>
      </c>
      <c r="N243" s="114" t="n">
        <v>0.37</v>
      </c>
      <c r="O243" s="114" t="n">
        <v>-0.06</v>
      </c>
      <c r="P243" s="114" t="n">
        <v>0.335</v>
      </c>
      <c r="Q243" s="112" t="n">
        <v>0</v>
      </c>
      <c r="R243" s="112" t="n">
        <v>-0.778</v>
      </c>
      <c r="S243" s="112" t="n">
        <v>0</v>
      </c>
      <c r="T243" s="112" t="n">
        <v>0.0275</v>
      </c>
      <c r="U243" s="112" t="n">
        <v>0.23</v>
      </c>
      <c r="X243" s="112" t="n">
        <v>0.475</v>
      </c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7"/>
      <c r="AP243" s="146"/>
    </row>
    <row r="244" customFormat="false" ht="12" hidden="false" customHeight="false" outlineLevel="0" collapsed="false">
      <c r="C244" s="114" t="n">
        <v>4.632</v>
      </c>
      <c r="E244" s="114" t="n">
        <v>-0.07</v>
      </c>
      <c r="F244" s="114" t="n">
        <v>-0.195</v>
      </c>
      <c r="G244" s="114" t="n">
        <v>-0.37</v>
      </c>
      <c r="I244" s="114" t="n">
        <v>0.0275</v>
      </c>
      <c r="J244" s="114" t="n">
        <v>0.43</v>
      </c>
      <c r="K244" s="114" t="n">
        <v>0</v>
      </c>
      <c r="L244" s="114" t="n">
        <v>0.175</v>
      </c>
      <c r="M244" s="114" t="n">
        <v>0.24</v>
      </c>
      <c r="N244" s="114" t="n">
        <v>0.41</v>
      </c>
      <c r="O244" s="114" t="n">
        <v>-0.06</v>
      </c>
      <c r="P244" s="114" t="n">
        <v>0.35</v>
      </c>
      <c r="Q244" s="112" t="n">
        <v>0</v>
      </c>
      <c r="R244" s="112" t="n">
        <v>-0.778</v>
      </c>
      <c r="S244" s="112" t="n">
        <v>0</v>
      </c>
      <c r="T244" s="112" t="n">
        <v>0.0275</v>
      </c>
      <c r="U244" s="112" t="n">
        <v>0.24</v>
      </c>
      <c r="X244" s="112" t="n">
        <v>0.475</v>
      </c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7"/>
      <c r="AP244" s="146"/>
    </row>
    <row r="245" customFormat="false" ht="12" hidden="false" customHeight="false" outlineLevel="0" collapsed="false">
      <c r="C245" s="114" t="n">
        <v>4.677</v>
      </c>
      <c r="E245" s="114" t="n">
        <v>-0.07</v>
      </c>
      <c r="F245" s="114" t="n">
        <v>-0.195</v>
      </c>
      <c r="G245" s="114" t="n">
        <v>-0.37</v>
      </c>
      <c r="I245" s="114" t="n">
        <v>0.03</v>
      </c>
      <c r="J245" s="114" t="n">
        <v>0.43</v>
      </c>
      <c r="K245" s="114" t="n">
        <v>0</v>
      </c>
      <c r="L245" s="114" t="n">
        <v>0.175</v>
      </c>
      <c r="M245" s="114" t="n">
        <v>0.24</v>
      </c>
      <c r="N245" s="114" t="n">
        <v>0.41</v>
      </c>
      <c r="O245" s="114" t="n">
        <v>-0.06</v>
      </c>
      <c r="P245" s="114" t="n">
        <v>0.35</v>
      </c>
      <c r="Q245" s="112" t="n">
        <v>0</v>
      </c>
      <c r="R245" s="112" t="n">
        <v>-0.778</v>
      </c>
      <c r="S245" s="112" t="n">
        <v>0</v>
      </c>
      <c r="T245" s="145" t="n">
        <v>0.0225</v>
      </c>
      <c r="U245" s="112" t="n">
        <v>0.24</v>
      </c>
      <c r="X245" s="112" t="n">
        <v>0.475</v>
      </c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7"/>
      <c r="AP245" s="146"/>
    </row>
    <row r="246" customFormat="false" ht="12" hidden="false" customHeight="false" outlineLevel="0" collapsed="false">
      <c r="C246" s="114" t="n">
        <v>4.66</v>
      </c>
      <c r="E246" s="114" t="n">
        <v>-0.07</v>
      </c>
      <c r="F246" s="114" t="n">
        <v>-0.195</v>
      </c>
      <c r="G246" s="114" t="n">
        <v>-0.37</v>
      </c>
      <c r="I246" s="114" t="n">
        <v>0.0225</v>
      </c>
      <c r="J246" s="114" t="n">
        <v>0.43</v>
      </c>
      <c r="K246" s="114" t="n">
        <v>0</v>
      </c>
      <c r="L246" s="114" t="n">
        <v>0.165</v>
      </c>
      <c r="M246" s="114" t="n">
        <v>0.2</v>
      </c>
      <c r="N246" s="114" t="n">
        <v>0.36</v>
      </c>
      <c r="O246" s="114" t="n">
        <v>-0.06</v>
      </c>
      <c r="P246" s="114" t="n">
        <v>0.315</v>
      </c>
      <c r="Q246" s="112" t="n">
        <v>0</v>
      </c>
      <c r="R246" s="112" t="n">
        <v>-0.778</v>
      </c>
      <c r="S246" s="112" t="n">
        <v>0</v>
      </c>
      <c r="T246" s="145" t="n">
        <v>0.0225</v>
      </c>
      <c r="U246" s="112" t="n">
        <v>0.2</v>
      </c>
      <c r="X246" s="112" t="n">
        <v>0.475</v>
      </c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7"/>
      <c r="AP246" s="146"/>
    </row>
    <row r="247" customFormat="false" ht="12" hidden="false" customHeight="false" outlineLevel="0" collapsed="false">
      <c r="C247" s="114" t="n">
        <v>4.685</v>
      </c>
      <c r="E247" s="114" t="n">
        <v>-0.07</v>
      </c>
      <c r="F247" s="114" t="n">
        <v>-0.195</v>
      </c>
      <c r="G247" s="114" t="n">
        <v>-0.37</v>
      </c>
      <c r="I247" s="114" t="n">
        <v>0.0125</v>
      </c>
      <c r="J247" s="114" t="n">
        <v>0.43</v>
      </c>
      <c r="K247" s="114" t="n">
        <v>0</v>
      </c>
      <c r="L247" s="114" t="n">
        <v>0.1725</v>
      </c>
      <c r="M247" s="114" t="n">
        <v>0.23</v>
      </c>
      <c r="N247" s="114" t="n">
        <v>0.4</v>
      </c>
      <c r="O247" s="114" t="n">
        <v>-0.06</v>
      </c>
      <c r="P247" s="114" t="n">
        <v>0.36</v>
      </c>
      <c r="Q247" s="112" t="n">
        <v>0</v>
      </c>
      <c r="R247" s="112" t="n">
        <v>-0.778</v>
      </c>
      <c r="S247" s="112" t="n">
        <v>0</v>
      </c>
      <c r="T247" s="145" t="n">
        <v>0.0175</v>
      </c>
      <c r="U247" s="112" t="n">
        <v>0.23</v>
      </c>
      <c r="X247" s="112" t="n">
        <v>0.475</v>
      </c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7"/>
      <c r="AP247" s="146"/>
    </row>
    <row r="248" customFormat="false" ht="12" hidden="false" customHeight="false" outlineLevel="0" collapsed="false">
      <c r="C248" s="114" t="n">
        <v>4.837</v>
      </c>
      <c r="E248" s="114" t="n">
        <v>-0.07</v>
      </c>
      <c r="F248" s="114" t="n">
        <v>0</v>
      </c>
      <c r="G248" s="114" t="n">
        <v>0</v>
      </c>
      <c r="I248" s="114" t="n">
        <v>-0.0225</v>
      </c>
      <c r="J248" s="114" t="n">
        <v>0.35</v>
      </c>
      <c r="K248" s="114" t="n">
        <v>0</v>
      </c>
      <c r="L248" s="114" t="n">
        <v>0.215</v>
      </c>
      <c r="M248" s="114" t="n">
        <v>0.25</v>
      </c>
      <c r="N248" s="114" t="n">
        <v>0.7</v>
      </c>
      <c r="O248" s="114" t="n">
        <v>-0.06</v>
      </c>
      <c r="P248" s="114" t="n">
        <v>0.46</v>
      </c>
      <c r="Q248" s="112" t="n">
        <v>0</v>
      </c>
      <c r="R248" s="112" t="n">
        <v>-0.698</v>
      </c>
      <c r="S248" s="112" t="n">
        <v>0</v>
      </c>
      <c r="T248" s="145" t="n">
        <v>0.0185</v>
      </c>
      <c r="U248" s="112" t="n">
        <v>0.25</v>
      </c>
      <c r="X248" s="112" t="n">
        <v>0.5</v>
      </c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7"/>
      <c r="AP248" s="146"/>
    </row>
    <row r="249" customFormat="false" ht="12" hidden="false" customHeight="false" outlineLevel="0" collapsed="false">
      <c r="C249" s="114" t="n">
        <v>4.98</v>
      </c>
      <c r="E249" s="114" t="n">
        <v>-0.07</v>
      </c>
      <c r="F249" s="114" t="n">
        <v>0</v>
      </c>
      <c r="G249" s="114" t="n">
        <v>0</v>
      </c>
      <c r="I249" s="114" t="n">
        <v>-0.045</v>
      </c>
      <c r="J249" s="114" t="n">
        <v>0.35</v>
      </c>
      <c r="K249" s="114" t="n">
        <v>0</v>
      </c>
      <c r="L249" s="114" t="n">
        <v>0.235</v>
      </c>
      <c r="M249" s="114" t="n">
        <v>0.33</v>
      </c>
      <c r="N249" s="114" t="n">
        <v>0.98</v>
      </c>
      <c r="O249" s="114" t="n">
        <v>-0.06</v>
      </c>
      <c r="P249" s="114" t="n">
        <v>0.77</v>
      </c>
      <c r="Q249" s="112" t="n">
        <v>0</v>
      </c>
      <c r="R249" s="112" t="n">
        <v>-0.698</v>
      </c>
      <c r="S249" s="112" t="n">
        <v>0</v>
      </c>
      <c r="T249" s="145" t="n">
        <v>0.0185</v>
      </c>
      <c r="U249" s="112" t="n">
        <v>0.33</v>
      </c>
      <c r="X249" s="112" t="n">
        <v>0.57</v>
      </c>
      <c r="AE249" s="146"/>
      <c r="AF249" s="146"/>
      <c r="AG249" s="146"/>
      <c r="AH249" s="146"/>
      <c r="AI249" s="146"/>
      <c r="AJ249" s="146"/>
      <c r="AK249" s="146"/>
      <c r="AL249" s="146"/>
      <c r="AM249" s="146"/>
      <c r="AN249" s="146"/>
      <c r="AO249" s="147"/>
      <c r="AP249" s="146"/>
    </row>
    <row r="250" customFormat="false" ht="12" hidden="false" customHeight="false" outlineLevel="0" collapsed="false">
      <c r="C250" s="114" t="n">
        <v>5.024</v>
      </c>
      <c r="E250" s="114" t="n">
        <v>-0.07</v>
      </c>
      <c r="F250" s="114" t="n">
        <v>0</v>
      </c>
      <c r="G250" s="114" t="n">
        <v>0</v>
      </c>
      <c r="I250" s="114" t="n">
        <v>-0.0475</v>
      </c>
      <c r="J250" s="114" t="n">
        <v>0.35</v>
      </c>
      <c r="L250" s="114" t="n">
        <v>0.255</v>
      </c>
      <c r="M250" s="114" t="n">
        <v>0.38</v>
      </c>
      <c r="N250" s="114" t="n">
        <v>1.6</v>
      </c>
      <c r="O250" s="114" t="n">
        <v>-0.06</v>
      </c>
      <c r="P250" s="114" t="n">
        <v>1.04</v>
      </c>
      <c r="Q250" s="112" t="n">
        <v>0</v>
      </c>
      <c r="S250" s="112" t="n">
        <v>0</v>
      </c>
      <c r="T250" s="145" t="n">
        <v>0.0185</v>
      </c>
      <c r="U250" s="112" t="n">
        <v>0.38</v>
      </c>
      <c r="X250" s="112" t="n">
        <v>0.57</v>
      </c>
      <c r="AE250" s="146"/>
      <c r="AF250" s="146"/>
      <c r="AG250" s="146"/>
      <c r="AH250" s="146"/>
      <c r="AI250" s="146"/>
      <c r="AJ250" s="146"/>
      <c r="AK250" s="146"/>
      <c r="AL250" s="146"/>
      <c r="AM250" s="146"/>
      <c r="AN250" s="146"/>
      <c r="AO250" s="147"/>
      <c r="AP250" s="146"/>
    </row>
    <row r="251" customFormat="false" ht="12" hidden="false" customHeight="false" outlineLevel="0" collapsed="false">
      <c r="C251" s="114" t="n">
        <v>4.944</v>
      </c>
      <c r="E251" s="114" t="n">
        <v>-0.07</v>
      </c>
      <c r="F251" s="114" t="n">
        <v>0</v>
      </c>
      <c r="G251" s="114" t="n">
        <v>0</v>
      </c>
      <c r="I251" s="114" t="n">
        <v>-0.03</v>
      </c>
      <c r="J251" s="114" t="n">
        <v>0.35</v>
      </c>
      <c r="L251" s="114" t="n">
        <v>0.255</v>
      </c>
      <c r="M251" s="114" t="n">
        <v>0.38</v>
      </c>
      <c r="N251" s="114" t="n">
        <v>1.6</v>
      </c>
      <c r="O251" s="114" t="n">
        <v>-0.06</v>
      </c>
      <c r="P251" s="114" t="n">
        <v>1.04</v>
      </c>
      <c r="Q251" s="112" t="n">
        <v>0</v>
      </c>
      <c r="S251" s="112" t="n">
        <v>0</v>
      </c>
      <c r="T251" s="145" t="n">
        <v>0.0185</v>
      </c>
      <c r="U251" s="112" t="n">
        <v>0.38</v>
      </c>
      <c r="X251" s="112" t="n">
        <v>0.57</v>
      </c>
      <c r="AE251" s="146"/>
      <c r="AF251" s="146"/>
      <c r="AG251" s="146"/>
      <c r="AH251" s="146"/>
      <c r="AI251" s="146"/>
      <c r="AJ251" s="146"/>
      <c r="AK251" s="146"/>
      <c r="AL251" s="146"/>
      <c r="AM251" s="146"/>
      <c r="AN251" s="146"/>
      <c r="AO251" s="147"/>
      <c r="AP251" s="146"/>
    </row>
    <row r="252" customFormat="false" ht="12" hidden="false" customHeight="false" outlineLevel="0" collapsed="false">
      <c r="C252" s="114" t="n">
        <v>4.814</v>
      </c>
      <c r="E252" s="114" t="n">
        <v>-0.07</v>
      </c>
      <c r="F252" s="114" t="n">
        <v>0</v>
      </c>
      <c r="G252" s="114" t="n">
        <v>0</v>
      </c>
      <c r="I252" s="114" t="n">
        <v>-0.0175</v>
      </c>
      <c r="J252" s="114" t="n">
        <v>0.35</v>
      </c>
      <c r="L252" s="114" t="n">
        <v>0.215</v>
      </c>
      <c r="M252" s="114" t="n">
        <v>0.33</v>
      </c>
      <c r="N252" s="114" t="n">
        <v>0.69</v>
      </c>
      <c r="O252" s="114" t="n">
        <v>-0.06</v>
      </c>
      <c r="P252" s="114" t="n">
        <v>0.54</v>
      </c>
      <c r="Q252" s="112" t="n">
        <v>0</v>
      </c>
      <c r="S252" s="112" t="n">
        <v>0</v>
      </c>
      <c r="T252" s="112" t="n">
        <v>0.0235</v>
      </c>
      <c r="U252" s="112" t="n">
        <v>0.33</v>
      </c>
      <c r="X252" s="112" t="n">
        <v>0.57</v>
      </c>
      <c r="AE252" s="146"/>
      <c r="AF252" s="146"/>
      <c r="AG252" s="146"/>
      <c r="AH252" s="146"/>
      <c r="AI252" s="146"/>
      <c r="AJ252" s="146"/>
      <c r="AK252" s="146"/>
      <c r="AL252" s="146"/>
      <c r="AM252" s="146"/>
      <c r="AN252" s="146"/>
      <c r="AO252" s="147"/>
      <c r="AP252" s="146"/>
    </row>
    <row r="253" customFormat="false" ht="12" hidden="false" customHeight="false" outlineLevel="0" collapsed="false">
      <c r="C253" s="114" t="n">
        <v>4.629</v>
      </c>
      <c r="E253" s="114" t="n">
        <v>-0.07</v>
      </c>
      <c r="F253" s="114" t="n">
        <v>0</v>
      </c>
      <c r="G253" s="114" t="n">
        <v>0</v>
      </c>
      <c r="I253" s="114" t="n">
        <v>0.02</v>
      </c>
      <c r="J253" s="114" t="n">
        <v>0.43</v>
      </c>
      <c r="L253" s="114" t="n">
        <v>0.17</v>
      </c>
      <c r="M253" s="114" t="n">
        <v>0.305</v>
      </c>
      <c r="N253" s="114" t="n">
        <v>0.38</v>
      </c>
      <c r="O253" s="114" t="n">
        <v>-0.06</v>
      </c>
      <c r="P253" s="114" t="n">
        <v>0.36</v>
      </c>
      <c r="Q253" s="112" t="n">
        <v>0</v>
      </c>
      <c r="S253" s="112" t="n">
        <v>0</v>
      </c>
      <c r="T253" s="112" t="n">
        <v>0.0235</v>
      </c>
      <c r="U253" s="112" t="n">
        <v>0.305</v>
      </c>
      <c r="X253" s="112" t="n">
        <v>0.475</v>
      </c>
      <c r="AE253" s="146"/>
      <c r="AF253" s="146"/>
      <c r="AG253" s="146"/>
      <c r="AH253" s="146"/>
      <c r="AI253" s="146"/>
      <c r="AJ253" s="146"/>
      <c r="AK253" s="146"/>
      <c r="AL253" s="146"/>
      <c r="AM253" s="146"/>
      <c r="AN253" s="146"/>
      <c r="AO253" s="147"/>
      <c r="AP253" s="146"/>
    </row>
    <row r="254" customFormat="false" ht="12" hidden="false" customHeight="false" outlineLevel="0" collapsed="false">
      <c r="C254" s="114" t="n">
        <v>4.627</v>
      </c>
      <c r="E254" s="114" t="n">
        <v>-0.07</v>
      </c>
      <c r="F254" s="114" t="n">
        <v>0</v>
      </c>
      <c r="G254" s="114" t="n">
        <v>0</v>
      </c>
      <c r="I254" s="114" t="n">
        <v>0.02</v>
      </c>
      <c r="J254" s="114" t="n">
        <v>0.43</v>
      </c>
      <c r="L254" s="114" t="n">
        <v>0.165</v>
      </c>
      <c r="M254" s="114" t="n">
        <v>0.2</v>
      </c>
      <c r="N254" s="114" t="n">
        <v>0.33</v>
      </c>
      <c r="O254" s="114" t="n">
        <v>-0.06</v>
      </c>
      <c r="P254" s="114" t="n">
        <v>0.325</v>
      </c>
      <c r="Q254" s="112" t="n">
        <v>0</v>
      </c>
      <c r="S254" s="112" t="n">
        <v>0</v>
      </c>
      <c r="T254" s="112" t="n">
        <v>0.0285</v>
      </c>
      <c r="U254" s="112" t="n">
        <v>0.2</v>
      </c>
      <c r="X254" s="112" t="n">
        <v>0.475</v>
      </c>
      <c r="AE254" s="146"/>
      <c r="AF254" s="146"/>
      <c r="AG254" s="146"/>
      <c r="AH254" s="146"/>
      <c r="AI254" s="146"/>
      <c r="AJ254" s="146"/>
      <c r="AK254" s="146"/>
      <c r="AL254" s="146"/>
      <c r="AM254" s="146"/>
      <c r="AN254" s="146"/>
      <c r="AO254" s="147"/>
      <c r="AP254" s="146"/>
    </row>
    <row r="255" customFormat="false" ht="12" hidden="false" customHeight="false" outlineLevel="0" collapsed="false">
      <c r="C255" s="114" t="n">
        <v>4.672</v>
      </c>
      <c r="E255" s="114" t="n">
        <v>-0.07</v>
      </c>
      <c r="F255" s="114" t="n">
        <v>0</v>
      </c>
      <c r="G255" s="114" t="n">
        <v>0</v>
      </c>
      <c r="I255" s="114" t="n">
        <v>0.025</v>
      </c>
      <c r="J255" s="114" t="n">
        <v>0.43</v>
      </c>
      <c r="L255" s="114" t="n">
        <v>0.17</v>
      </c>
      <c r="M255" s="114" t="n">
        <v>0.23</v>
      </c>
      <c r="N255" s="114" t="n">
        <v>0.37</v>
      </c>
      <c r="O255" s="114" t="n">
        <v>-0.06</v>
      </c>
      <c r="P255" s="114" t="n">
        <v>0.335</v>
      </c>
      <c r="Q255" s="112" t="n">
        <v>0</v>
      </c>
      <c r="S255" s="112" t="n">
        <v>0</v>
      </c>
      <c r="T255" s="112" t="n">
        <v>0.0285</v>
      </c>
      <c r="U255" s="112" t="n">
        <v>0.23</v>
      </c>
      <c r="X255" s="112" t="n">
        <v>0.475</v>
      </c>
      <c r="AE255" s="146"/>
      <c r="AF255" s="146"/>
      <c r="AG255" s="146"/>
      <c r="AH255" s="146"/>
      <c r="AI255" s="146"/>
      <c r="AJ255" s="146"/>
      <c r="AK255" s="146"/>
      <c r="AL255" s="146"/>
      <c r="AM255" s="146"/>
      <c r="AN255" s="146"/>
      <c r="AO255" s="147"/>
      <c r="AP255" s="146"/>
    </row>
    <row r="256" customFormat="false" ht="12" hidden="false" customHeight="false" outlineLevel="0" collapsed="false">
      <c r="C256" s="114" t="n">
        <v>4.717</v>
      </c>
      <c r="E256" s="114" t="n">
        <v>-0.07</v>
      </c>
      <c r="F256" s="114" t="n">
        <v>0</v>
      </c>
      <c r="G256" s="114" t="n">
        <v>0</v>
      </c>
      <c r="I256" s="114" t="n">
        <v>0.0275</v>
      </c>
      <c r="J256" s="114" t="n">
        <v>0.43</v>
      </c>
      <c r="L256" s="114" t="n">
        <v>0.175</v>
      </c>
      <c r="M256" s="114" t="n">
        <v>0.24</v>
      </c>
      <c r="N256" s="114" t="n">
        <v>0.41</v>
      </c>
      <c r="O256" s="114" t="n">
        <v>-0.06</v>
      </c>
      <c r="P256" s="114" t="n">
        <v>0.35</v>
      </c>
      <c r="Q256" s="112" t="n">
        <v>0</v>
      </c>
      <c r="S256" s="112" t="n">
        <v>0</v>
      </c>
      <c r="T256" s="112" t="n">
        <v>0.0285</v>
      </c>
      <c r="U256" s="112" t="n">
        <v>0.24</v>
      </c>
      <c r="X256" s="112" t="n">
        <v>0.475</v>
      </c>
      <c r="AE256" s="146"/>
      <c r="AF256" s="146"/>
      <c r="AG256" s="146"/>
      <c r="AH256" s="146"/>
      <c r="AI256" s="146"/>
      <c r="AJ256" s="146"/>
      <c r="AK256" s="146"/>
      <c r="AL256" s="146"/>
      <c r="AM256" s="146"/>
      <c r="AN256" s="146"/>
      <c r="AO256" s="147"/>
      <c r="AP256" s="146"/>
    </row>
    <row r="257" customFormat="false" ht="12" hidden="false" customHeight="false" outlineLevel="0" collapsed="false">
      <c r="C257" s="114" t="n">
        <v>4.762</v>
      </c>
      <c r="E257" s="114" t="n">
        <v>-0.07</v>
      </c>
      <c r="F257" s="114" t="n">
        <v>0</v>
      </c>
      <c r="G257" s="114" t="n">
        <v>0</v>
      </c>
      <c r="I257" s="114" t="n">
        <v>0.03</v>
      </c>
      <c r="J257" s="114" t="n">
        <v>0.43</v>
      </c>
      <c r="L257" s="114" t="n">
        <v>0.175</v>
      </c>
      <c r="M257" s="114" t="n">
        <v>0.24</v>
      </c>
      <c r="N257" s="114" t="n">
        <v>0.41</v>
      </c>
      <c r="O257" s="114" t="n">
        <v>-0.06</v>
      </c>
      <c r="P257" s="114" t="n">
        <v>0.35</v>
      </c>
      <c r="Q257" s="112" t="n">
        <v>0</v>
      </c>
      <c r="S257" s="112" t="n">
        <v>0</v>
      </c>
      <c r="T257" s="145" t="n">
        <v>0.0235</v>
      </c>
      <c r="U257" s="112" t="n">
        <v>0.24</v>
      </c>
      <c r="X257" s="112" t="n">
        <v>0.475</v>
      </c>
      <c r="AE257" s="146"/>
      <c r="AF257" s="146"/>
      <c r="AG257" s="146"/>
      <c r="AH257" s="146"/>
      <c r="AI257" s="146"/>
      <c r="AJ257" s="146"/>
      <c r="AK257" s="146"/>
      <c r="AL257" s="146"/>
      <c r="AM257" s="146"/>
      <c r="AN257" s="146"/>
      <c r="AO257" s="147"/>
      <c r="AP257" s="146"/>
    </row>
    <row r="258" customFormat="false" ht="12" hidden="false" customHeight="false" outlineLevel="0" collapsed="false">
      <c r="C258" s="114" t="n">
        <v>4.745</v>
      </c>
      <c r="E258" s="114" t="n">
        <v>-0.07</v>
      </c>
      <c r="F258" s="114" t="n">
        <v>0</v>
      </c>
      <c r="G258" s="114" t="n">
        <v>0</v>
      </c>
      <c r="I258" s="114" t="n">
        <v>0.0225</v>
      </c>
      <c r="J258" s="114" t="n">
        <v>0.43</v>
      </c>
      <c r="L258" s="114" t="n">
        <v>0.165</v>
      </c>
      <c r="M258" s="114" t="n">
        <v>0.2</v>
      </c>
      <c r="N258" s="114" t="n">
        <v>0.36</v>
      </c>
      <c r="O258" s="114" t="n">
        <v>-0.06</v>
      </c>
      <c r="P258" s="114" t="n">
        <v>0.315</v>
      </c>
      <c r="Q258" s="112" t="n">
        <v>0</v>
      </c>
      <c r="S258" s="112" t="n">
        <v>0</v>
      </c>
      <c r="T258" s="145" t="n">
        <v>0.0235</v>
      </c>
      <c r="U258" s="112" t="n">
        <v>0.2</v>
      </c>
      <c r="X258" s="112" t="n">
        <v>0.475</v>
      </c>
      <c r="AE258" s="146"/>
      <c r="AF258" s="146"/>
      <c r="AG258" s="146"/>
      <c r="AH258" s="146"/>
      <c r="AI258" s="146"/>
      <c r="AJ258" s="146"/>
      <c r="AK258" s="146"/>
      <c r="AL258" s="146"/>
      <c r="AM258" s="146"/>
      <c r="AN258" s="146"/>
      <c r="AO258" s="147"/>
      <c r="AP258" s="146"/>
    </row>
    <row r="259" customFormat="false" ht="12" hidden="false" customHeight="false" outlineLevel="0" collapsed="false">
      <c r="C259" s="114" t="n">
        <v>4.77</v>
      </c>
      <c r="E259" s="114" t="n">
        <v>-0.07</v>
      </c>
      <c r="F259" s="114" t="n">
        <v>0</v>
      </c>
      <c r="G259" s="114" t="n">
        <v>0</v>
      </c>
      <c r="I259" s="114" t="n">
        <v>0.0125</v>
      </c>
      <c r="J259" s="114" t="n">
        <v>0.43</v>
      </c>
      <c r="L259" s="114" t="n">
        <v>0.1725</v>
      </c>
      <c r="M259" s="114" t="n">
        <v>0.23</v>
      </c>
      <c r="N259" s="114" t="n">
        <v>0.4</v>
      </c>
      <c r="O259" s="114" t="n">
        <v>-0.06</v>
      </c>
      <c r="P259" s="114" t="n">
        <v>0.36</v>
      </c>
      <c r="Q259" s="112" t="n">
        <v>0</v>
      </c>
      <c r="S259" s="112" t="n">
        <v>0</v>
      </c>
      <c r="T259" s="145" t="n">
        <v>0.0185</v>
      </c>
      <c r="U259" s="112" t="n">
        <v>0.23</v>
      </c>
      <c r="X259" s="112" t="n">
        <v>0.475</v>
      </c>
      <c r="AE259" s="146"/>
      <c r="AF259" s="146"/>
      <c r="AG259" s="146"/>
      <c r="AH259" s="146"/>
      <c r="AI259" s="146"/>
      <c r="AJ259" s="146"/>
      <c r="AK259" s="146"/>
      <c r="AL259" s="146"/>
      <c r="AM259" s="146"/>
      <c r="AN259" s="146"/>
      <c r="AO259" s="147"/>
      <c r="AP259" s="146"/>
    </row>
    <row r="260" customFormat="false" ht="12" hidden="false" customHeight="false" outlineLevel="0" collapsed="false">
      <c r="C260" s="114" t="n">
        <v>4.922</v>
      </c>
      <c r="E260" s="114" t="n">
        <v>-0.07</v>
      </c>
      <c r="F260" s="114" t="n">
        <v>0</v>
      </c>
      <c r="G260" s="114" t="n">
        <v>0</v>
      </c>
      <c r="I260" s="114" t="n">
        <v>-0.0225</v>
      </c>
      <c r="J260" s="114" t="n">
        <v>0</v>
      </c>
      <c r="L260" s="114" t="n">
        <v>0.215</v>
      </c>
      <c r="M260" s="114" t="n">
        <v>0.25</v>
      </c>
      <c r="N260" s="114" t="n">
        <v>0.7</v>
      </c>
      <c r="O260" s="114" t="n">
        <v>-0.06</v>
      </c>
      <c r="P260" s="114" t="n">
        <v>0.46</v>
      </c>
      <c r="Q260" s="112" t="n">
        <v>0</v>
      </c>
      <c r="S260" s="112" t="n">
        <v>0</v>
      </c>
      <c r="T260" s="112" t="n">
        <v>0.0195</v>
      </c>
      <c r="U260" s="112" t="n">
        <v>0.25</v>
      </c>
      <c r="X260" s="112" t="n">
        <v>0</v>
      </c>
      <c r="AE260" s="146"/>
      <c r="AF260" s="146"/>
      <c r="AG260" s="146"/>
      <c r="AH260" s="146"/>
      <c r="AI260" s="146"/>
      <c r="AJ260" s="146"/>
      <c r="AK260" s="146"/>
      <c r="AL260" s="146"/>
      <c r="AM260" s="146"/>
      <c r="AN260" s="146"/>
      <c r="AO260" s="147"/>
      <c r="AP260" s="146"/>
    </row>
    <row r="261" customFormat="false" ht="12" hidden="false" customHeight="false" outlineLevel="0" collapsed="false">
      <c r="C261" s="114" t="n">
        <v>5.065</v>
      </c>
      <c r="E261" s="114" t="n">
        <v>-0.07</v>
      </c>
      <c r="F261" s="114" t="n">
        <v>0</v>
      </c>
      <c r="G261" s="114" t="n">
        <v>0</v>
      </c>
      <c r="I261" s="114" t="n">
        <v>-0.045</v>
      </c>
      <c r="J261" s="114" t="n">
        <v>0</v>
      </c>
      <c r="L261" s="114" t="n">
        <v>0.235</v>
      </c>
      <c r="M261" s="114" t="n">
        <v>0.33</v>
      </c>
      <c r="N261" s="114" t="n">
        <v>0.98</v>
      </c>
      <c r="O261" s="114" t="n">
        <v>-0.06</v>
      </c>
      <c r="P261" s="114" t="n">
        <v>0.77</v>
      </c>
      <c r="Q261" s="112" t="n">
        <v>0</v>
      </c>
      <c r="S261" s="112" t="n">
        <v>0</v>
      </c>
      <c r="T261" s="112" t="n">
        <v>0.0195</v>
      </c>
      <c r="U261" s="112" t="n">
        <v>0.33</v>
      </c>
      <c r="X261" s="112" t="n">
        <v>0</v>
      </c>
      <c r="AE261" s="146"/>
      <c r="AF261" s="146"/>
      <c r="AG261" s="146"/>
      <c r="AH261" s="146"/>
      <c r="AI261" s="146"/>
      <c r="AJ261" s="146"/>
      <c r="AK261" s="146"/>
      <c r="AL261" s="146"/>
      <c r="AM261" s="146"/>
      <c r="AN261" s="146"/>
      <c r="AO261" s="147"/>
      <c r="AP261" s="146"/>
    </row>
    <row r="262" customFormat="false" ht="12" hidden="false" customHeight="false" outlineLevel="0" collapsed="false">
      <c r="C262" s="114" t="n">
        <v>5.109</v>
      </c>
      <c r="E262" s="114" t="n">
        <v>-0.07</v>
      </c>
      <c r="F262" s="114" t="n">
        <v>0</v>
      </c>
      <c r="G262" s="114" t="n">
        <v>0</v>
      </c>
      <c r="I262" s="114" t="n">
        <v>-0.0475</v>
      </c>
      <c r="J262" s="114" t="n">
        <v>0</v>
      </c>
      <c r="L262" s="114" t="n">
        <v>0.255</v>
      </c>
      <c r="M262" s="114" t="n">
        <v>0.38</v>
      </c>
      <c r="N262" s="114" t="n">
        <v>1.6</v>
      </c>
      <c r="O262" s="114" t="n">
        <v>-0.06</v>
      </c>
      <c r="P262" s="114" t="n">
        <v>1.04</v>
      </c>
      <c r="Q262" s="112" t="n">
        <v>0</v>
      </c>
      <c r="S262" s="112" t="n">
        <v>0</v>
      </c>
      <c r="T262" s="112" t="n">
        <v>0.0195</v>
      </c>
      <c r="U262" s="112" t="n">
        <v>0.38</v>
      </c>
      <c r="X262" s="112" t="n">
        <v>0</v>
      </c>
      <c r="AE262" s="146"/>
      <c r="AF262" s="146"/>
      <c r="AG262" s="146"/>
      <c r="AH262" s="146"/>
      <c r="AI262" s="146"/>
      <c r="AJ262" s="146"/>
      <c r="AK262" s="146"/>
      <c r="AL262" s="146"/>
      <c r="AM262" s="146"/>
      <c r="AN262" s="146"/>
      <c r="AO262" s="147"/>
      <c r="AP262" s="146"/>
    </row>
    <row r="263" customFormat="false" ht="12" hidden="false" customHeight="false" outlineLevel="0" collapsed="false">
      <c r="C263" s="114" t="n">
        <v>5.029</v>
      </c>
      <c r="E263" s="114" t="n">
        <v>-0.07</v>
      </c>
      <c r="F263" s="114" t="n">
        <v>0</v>
      </c>
      <c r="G263" s="114" t="n">
        <v>0</v>
      </c>
      <c r="I263" s="114" t="n">
        <v>-0.03</v>
      </c>
      <c r="J263" s="114" t="n">
        <v>0</v>
      </c>
      <c r="L263" s="114" t="n">
        <v>0.255</v>
      </c>
      <c r="M263" s="114" t="n">
        <v>0.38</v>
      </c>
      <c r="N263" s="114" t="n">
        <v>1.6</v>
      </c>
      <c r="O263" s="114" t="n">
        <v>-0.06</v>
      </c>
      <c r="P263" s="114" t="n">
        <v>1.04</v>
      </c>
      <c r="Q263" s="112" t="n">
        <v>0</v>
      </c>
      <c r="S263" s="112" t="n">
        <v>0</v>
      </c>
      <c r="T263" s="112" t="n">
        <v>0.0195</v>
      </c>
      <c r="U263" s="112" t="n">
        <v>0.38</v>
      </c>
      <c r="X263" s="112" t="n">
        <v>0</v>
      </c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7"/>
      <c r="AP263" s="146"/>
    </row>
    <row r="264" customFormat="false" ht="12" hidden="false" customHeight="false" outlineLevel="0" collapsed="false">
      <c r="C264" s="114" t="n">
        <v>4.899</v>
      </c>
      <c r="E264" s="114" t="n">
        <v>-0.07</v>
      </c>
      <c r="F264" s="114" t="n">
        <v>0</v>
      </c>
      <c r="G264" s="114" t="n">
        <v>0</v>
      </c>
      <c r="I264" s="114" t="n">
        <v>-0.0175</v>
      </c>
      <c r="J264" s="114" t="n">
        <v>0</v>
      </c>
      <c r="L264" s="114" t="n">
        <v>0.215</v>
      </c>
      <c r="M264" s="114" t="n">
        <v>0.33</v>
      </c>
      <c r="N264" s="114" t="n">
        <v>0.69</v>
      </c>
      <c r="O264" s="114" t="n">
        <v>-0.06</v>
      </c>
      <c r="P264" s="114" t="n">
        <v>0.54</v>
      </c>
      <c r="Q264" s="112" t="n">
        <v>0</v>
      </c>
      <c r="S264" s="112" t="n">
        <v>0</v>
      </c>
      <c r="T264" s="112" t="n">
        <v>0.0245</v>
      </c>
      <c r="U264" s="112" t="n">
        <v>0.33</v>
      </c>
      <c r="X264" s="112" t="n">
        <v>0</v>
      </c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7"/>
      <c r="AP264" s="146"/>
    </row>
    <row r="265" customFormat="false" ht="12" hidden="false" customHeight="false" outlineLevel="0" collapsed="false">
      <c r="C265" s="114" t="n">
        <v>4.714</v>
      </c>
      <c r="E265" s="114" t="n">
        <v>-0.07</v>
      </c>
      <c r="F265" s="114" t="n">
        <v>0</v>
      </c>
      <c r="G265" s="114" t="n">
        <v>0</v>
      </c>
      <c r="I265" s="114" t="n">
        <v>0.02</v>
      </c>
      <c r="J265" s="114" t="n">
        <v>0</v>
      </c>
      <c r="L265" s="114" t="n">
        <v>0.17</v>
      </c>
      <c r="M265" s="114" t="n">
        <v>0.305</v>
      </c>
      <c r="N265" s="114" t="n">
        <v>0.38</v>
      </c>
      <c r="O265" s="114" t="n">
        <v>-0.06</v>
      </c>
      <c r="P265" s="114" t="n">
        <v>0.36</v>
      </c>
      <c r="Q265" s="112" t="n">
        <v>0</v>
      </c>
      <c r="S265" s="112" t="n">
        <v>0</v>
      </c>
      <c r="T265" s="112" t="n">
        <v>0.0245</v>
      </c>
      <c r="U265" s="112" t="n">
        <v>0.305</v>
      </c>
      <c r="X265" s="112" t="n">
        <v>0</v>
      </c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7"/>
      <c r="AP265" s="146"/>
    </row>
    <row r="266" customFormat="false" ht="12" hidden="false" customHeight="false" outlineLevel="0" collapsed="false">
      <c r="C266" s="114" t="n">
        <v>4.712</v>
      </c>
      <c r="E266" s="114" t="n">
        <v>-0.07</v>
      </c>
      <c r="F266" s="114" t="n">
        <v>0</v>
      </c>
      <c r="G266" s="114" t="n">
        <v>0</v>
      </c>
      <c r="I266" s="114" t="n">
        <v>0.02</v>
      </c>
      <c r="J266" s="114" t="n">
        <v>0</v>
      </c>
      <c r="L266" s="114" t="n">
        <v>0.165</v>
      </c>
      <c r="M266" s="114" t="n">
        <v>0.2</v>
      </c>
      <c r="N266" s="114" t="n">
        <v>0.33</v>
      </c>
      <c r="O266" s="114" t="n">
        <v>-0.06</v>
      </c>
      <c r="P266" s="114" t="n">
        <v>0.325</v>
      </c>
      <c r="Q266" s="112" t="n">
        <v>0</v>
      </c>
      <c r="S266" s="112" t="n">
        <v>0</v>
      </c>
      <c r="T266" s="112" t="n">
        <v>0.0295</v>
      </c>
      <c r="U266" s="112" t="n">
        <v>0.2</v>
      </c>
      <c r="X266" s="112" t="n">
        <v>0</v>
      </c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7"/>
      <c r="AP266" s="146"/>
    </row>
    <row r="267" customFormat="false" ht="12" hidden="false" customHeight="false" outlineLevel="0" collapsed="false">
      <c r="C267" s="114" t="n">
        <v>4.757</v>
      </c>
      <c r="E267" s="114" t="n">
        <v>-0.07</v>
      </c>
      <c r="F267" s="114" t="n">
        <v>0</v>
      </c>
      <c r="G267" s="114" t="n">
        <v>0</v>
      </c>
      <c r="I267" s="114" t="n">
        <v>0.025</v>
      </c>
      <c r="J267" s="114" t="n">
        <v>0</v>
      </c>
      <c r="L267" s="114" t="n">
        <v>0.17</v>
      </c>
      <c r="M267" s="114" t="n">
        <v>0.23</v>
      </c>
      <c r="N267" s="114" t="n">
        <v>0.37</v>
      </c>
      <c r="O267" s="114" t="n">
        <v>-0.06</v>
      </c>
      <c r="P267" s="114" t="n">
        <v>0.335</v>
      </c>
      <c r="Q267" s="112" t="n">
        <v>0</v>
      </c>
      <c r="S267" s="112" t="n">
        <v>0</v>
      </c>
      <c r="T267" s="112" t="n">
        <v>0.0295</v>
      </c>
      <c r="U267" s="112" t="n">
        <v>0.23</v>
      </c>
      <c r="X267" s="112" t="n">
        <v>0</v>
      </c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7"/>
      <c r="AP267" s="146"/>
    </row>
    <row r="268" customFormat="false" ht="12" hidden="false" customHeight="false" outlineLevel="0" collapsed="false">
      <c r="C268" s="114" t="n">
        <v>4.802</v>
      </c>
      <c r="E268" s="114" t="n">
        <v>-0.07</v>
      </c>
      <c r="F268" s="114" t="n">
        <v>0</v>
      </c>
      <c r="G268" s="114" t="n">
        <v>0</v>
      </c>
      <c r="I268" s="114" t="n">
        <v>0.0275</v>
      </c>
      <c r="J268" s="114" t="n">
        <v>0</v>
      </c>
      <c r="L268" s="114" t="n">
        <v>0.175</v>
      </c>
      <c r="M268" s="114" t="n">
        <v>0.24</v>
      </c>
      <c r="N268" s="114" t="n">
        <v>0.41</v>
      </c>
      <c r="O268" s="114" t="n">
        <v>-0.06</v>
      </c>
      <c r="P268" s="114" t="n">
        <v>0.35</v>
      </c>
      <c r="Q268" s="112" t="n">
        <v>0</v>
      </c>
      <c r="S268" s="112" t="n">
        <v>0</v>
      </c>
      <c r="T268" s="112" t="n">
        <v>0.0295</v>
      </c>
      <c r="U268" s="112" t="n">
        <v>0.24</v>
      </c>
      <c r="X268" s="112" t="n">
        <v>0</v>
      </c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7"/>
      <c r="AP268" s="146"/>
    </row>
    <row r="269" customFormat="false" ht="12" hidden="false" customHeight="false" outlineLevel="0" collapsed="false">
      <c r="C269" s="114" t="n">
        <v>4.847</v>
      </c>
      <c r="E269" s="114" t="n">
        <v>-0.07</v>
      </c>
      <c r="F269" s="114" t="n">
        <v>0</v>
      </c>
      <c r="G269" s="114" t="n">
        <v>0</v>
      </c>
      <c r="I269" s="114" t="n">
        <v>0.03</v>
      </c>
      <c r="J269" s="114" t="n">
        <v>0</v>
      </c>
      <c r="L269" s="114" t="n">
        <v>0.175</v>
      </c>
      <c r="M269" s="114" t="n">
        <v>0.24</v>
      </c>
      <c r="N269" s="114" t="n">
        <v>0.41</v>
      </c>
      <c r="O269" s="114" t="n">
        <v>-0.06</v>
      </c>
      <c r="P269" s="114" t="n">
        <v>0.35</v>
      </c>
      <c r="Q269" s="112" t="n">
        <v>0</v>
      </c>
      <c r="S269" s="112" t="n">
        <v>0</v>
      </c>
      <c r="T269" s="112" t="n">
        <v>0.0245</v>
      </c>
      <c r="U269" s="112" t="n">
        <v>0.24</v>
      </c>
      <c r="X269" s="112" t="n">
        <v>0</v>
      </c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7"/>
      <c r="AP269" s="146"/>
    </row>
    <row r="270" customFormat="false" ht="12" hidden="false" customHeight="false" outlineLevel="0" collapsed="false">
      <c r="C270" s="114" t="n">
        <v>4.83</v>
      </c>
      <c r="E270" s="114" t="n">
        <v>-0.07</v>
      </c>
      <c r="F270" s="114" t="n">
        <v>0</v>
      </c>
      <c r="G270" s="114" t="n">
        <v>0</v>
      </c>
      <c r="I270" s="114" t="n">
        <v>0.0225</v>
      </c>
      <c r="J270" s="114" t="n">
        <v>0</v>
      </c>
      <c r="L270" s="114" t="n">
        <v>0.165</v>
      </c>
      <c r="M270" s="114" t="n">
        <v>0.2</v>
      </c>
      <c r="N270" s="114" t="n">
        <v>0.36</v>
      </c>
      <c r="O270" s="114" t="n">
        <v>-0.06</v>
      </c>
      <c r="P270" s="114" t="n">
        <v>0.315</v>
      </c>
      <c r="Q270" s="112" t="n">
        <v>0</v>
      </c>
      <c r="S270" s="112" t="n">
        <v>0</v>
      </c>
      <c r="T270" s="112" t="n">
        <v>0.0245</v>
      </c>
      <c r="U270" s="112" t="n">
        <v>0.2</v>
      </c>
      <c r="X270" s="112" t="n">
        <v>0</v>
      </c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7"/>
      <c r="AP270" s="146"/>
    </row>
    <row r="271" customFormat="false" ht="12" hidden="false" customHeight="false" outlineLevel="0" collapsed="false">
      <c r="C271" s="114" t="n">
        <v>4.855</v>
      </c>
      <c r="E271" s="114" t="n">
        <v>-0.07</v>
      </c>
      <c r="F271" s="114" t="n">
        <v>0</v>
      </c>
      <c r="G271" s="114" t="n">
        <v>0</v>
      </c>
      <c r="I271" s="114" t="n">
        <v>0.0125</v>
      </c>
      <c r="J271" s="114" t="n">
        <v>0</v>
      </c>
      <c r="L271" s="114" t="n">
        <v>0.1725</v>
      </c>
      <c r="M271" s="114" t="n">
        <v>0.23</v>
      </c>
      <c r="N271" s="114" t="n">
        <v>0.4</v>
      </c>
      <c r="O271" s="114" t="n">
        <v>-0.06</v>
      </c>
      <c r="P271" s="114" t="n">
        <v>0.36</v>
      </c>
      <c r="Q271" s="112" t="n">
        <v>0</v>
      </c>
      <c r="S271" s="112" t="n">
        <v>0</v>
      </c>
      <c r="T271" s="112" t="n">
        <v>0.0195</v>
      </c>
      <c r="U271" s="112" t="n">
        <v>0.23</v>
      </c>
      <c r="X271" s="112" t="n">
        <v>0</v>
      </c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7"/>
      <c r="AP271" s="146"/>
    </row>
    <row r="272" customFormat="false" ht="12" hidden="false" customHeight="false" outlineLevel="0" collapsed="false">
      <c r="C272" s="114" t="n">
        <v>5.007</v>
      </c>
      <c r="E272" s="114" t="n">
        <v>-0.07</v>
      </c>
      <c r="F272" s="114" t="n">
        <v>0</v>
      </c>
      <c r="G272" s="114" t="n">
        <v>0</v>
      </c>
      <c r="I272" s="114" t="n">
        <v>-0.0225</v>
      </c>
      <c r="J272" s="114" t="n">
        <v>0</v>
      </c>
      <c r="L272" s="114" t="n">
        <v>0.215</v>
      </c>
      <c r="M272" s="114" t="n">
        <v>0.25</v>
      </c>
      <c r="N272" s="114" t="n">
        <v>0.7</v>
      </c>
      <c r="O272" s="114" t="n">
        <v>-0.06</v>
      </c>
      <c r="P272" s="114" t="n">
        <v>0.46</v>
      </c>
      <c r="Q272" s="112" t="n">
        <v>0</v>
      </c>
      <c r="S272" s="112" t="n">
        <v>0</v>
      </c>
      <c r="T272" s="112" t="n">
        <v>0.0205</v>
      </c>
      <c r="U272" s="112" t="n">
        <v>0.25</v>
      </c>
      <c r="X272" s="112" t="n">
        <v>0</v>
      </c>
      <c r="AE272" s="146"/>
      <c r="AF272" s="146"/>
      <c r="AG272" s="146"/>
      <c r="AH272" s="146"/>
      <c r="AI272" s="146"/>
      <c r="AJ272" s="146"/>
      <c r="AK272" s="146"/>
      <c r="AL272" s="146"/>
      <c r="AM272" s="146"/>
      <c r="AN272" s="146"/>
      <c r="AO272" s="147"/>
      <c r="AP272" s="146"/>
    </row>
    <row r="273" customFormat="false" ht="12" hidden="false" customHeight="false" outlineLevel="0" collapsed="false">
      <c r="C273" s="114" t="n">
        <v>5.15</v>
      </c>
      <c r="E273" s="114" t="n">
        <v>-0.07</v>
      </c>
      <c r="F273" s="114" t="n">
        <v>0</v>
      </c>
      <c r="G273" s="114" t="n">
        <v>0</v>
      </c>
      <c r="I273" s="114" t="n">
        <v>-0.045</v>
      </c>
      <c r="J273" s="114" t="n">
        <v>0</v>
      </c>
      <c r="L273" s="114" t="n">
        <v>0.235</v>
      </c>
      <c r="M273" s="114" t="n">
        <v>0.33</v>
      </c>
      <c r="N273" s="114" t="n">
        <v>0.98</v>
      </c>
      <c r="O273" s="114" t="n">
        <v>-0.06</v>
      </c>
      <c r="P273" s="114" t="n">
        <v>0.77</v>
      </c>
      <c r="Q273" s="112" t="n">
        <v>0</v>
      </c>
      <c r="S273" s="112" t="n">
        <v>0</v>
      </c>
      <c r="T273" s="112" t="n">
        <v>0.0205</v>
      </c>
      <c r="U273" s="112" t="n">
        <v>0.33</v>
      </c>
      <c r="X273" s="112" t="n">
        <v>0</v>
      </c>
      <c r="AE273" s="146"/>
      <c r="AF273" s="146"/>
      <c r="AG273" s="146"/>
      <c r="AH273" s="146"/>
      <c r="AI273" s="146"/>
      <c r="AJ273" s="146"/>
      <c r="AK273" s="146"/>
      <c r="AL273" s="146"/>
      <c r="AM273" s="146"/>
      <c r="AN273" s="146"/>
      <c r="AO273" s="147"/>
      <c r="AP273" s="146"/>
    </row>
    <row r="274" customFormat="false" ht="12" hidden="false" customHeight="false" outlineLevel="0" collapsed="false">
      <c r="C274" s="114" t="n">
        <v>5.194</v>
      </c>
      <c r="E274" s="114" t="n">
        <v>-0.07</v>
      </c>
      <c r="F274" s="114" t="n">
        <v>0</v>
      </c>
      <c r="G274" s="114" t="n">
        <v>0</v>
      </c>
      <c r="I274" s="114" t="n">
        <v>-0.0475</v>
      </c>
      <c r="J274" s="114" t="n">
        <v>0</v>
      </c>
      <c r="L274" s="114" t="n">
        <v>0.255</v>
      </c>
      <c r="M274" s="114" t="n">
        <v>0.38</v>
      </c>
      <c r="N274" s="114" t="n">
        <v>1.6</v>
      </c>
      <c r="O274" s="114" t="n">
        <v>-0.06</v>
      </c>
      <c r="P274" s="114" t="n">
        <v>1.04</v>
      </c>
      <c r="Q274" s="112" t="n">
        <v>0</v>
      </c>
      <c r="U274" s="112" t="n">
        <v>0.38</v>
      </c>
      <c r="X274" s="112" t="n">
        <v>0</v>
      </c>
      <c r="AE274" s="146"/>
      <c r="AF274" s="146"/>
      <c r="AG274" s="146"/>
      <c r="AH274" s="146"/>
      <c r="AI274" s="146"/>
      <c r="AJ274" s="146"/>
      <c r="AK274" s="146"/>
      <c r="AL274" s="146"/>
      <c r="AM274" s="146"/>
      <c r="AN274" s="146"/>
      <c r="AO274" s="147"/>
      <c r="AP274" s="146"/>
    </row>
    <row r="275" customFormat="false" ht="12" hidden="false" customHeight="false" outlineLevel="0" collapsed="false">
      <c r="C275" s="114" t="n">
        <v>5.114</v>
      </c>
      <c r="E275" s="114" t="n">
        <v>-0.07</v>
      </c>
      <c r="F275" s="114" t="n">
        <v>0</v>
      </c>
      <c r="G275" s="114" t="n">
        <v>0</v>
      </c>
      <c r="I275" s="114" t="n">
        <v>-0.03</v>
      </c>
      <c r="J275" s="114" t="n">
        <v>0</v>
      </c>
      <c r="L275" s="114" t="n">
        <v>0.255</v>
      </c>
      <c r="M275" s="114" t="n">
        <v>0.38</v>
      </c>
      <c r="N275" s="114" t="n">
        <v>1.6</v>
      </c>
      <c r="O275" s="114" t="n">
        <v>-0.06</v>
      </c>
      <c r="P275" s="114" t="n">
        <v>1.04</v>
      </c>
      <c r="Q275" s="112" t="n">
        <v>0</v>
      </c>
      <c r="U275" s="112" t="n">
        <v>0.38</v>
      </c>
      <c r="X275" s="112" t="n">
        <v>0</v>
      </c>
      <c r="AE275" s="146"/>
      <c r="AF275" s="146"/>
      <c r="AG275" s="146"/>
      <c r="AH275" s="146"/>
      <c r="AI275" s="146"/>
      <c r="AJ275" s="146"/>
      <c r="AK275" s="146"/>
      <c r="AL275" s="146"/>
      <c r="AM275" s="146"/>
      <c r="AN275" s="146"/>
      <c r="AO275" s="147"/>
      <c r="AP275" s="146"/>
    </row>
    <row r="276" customFormat="false" ht="12" hidden="false" customHeight="false" outlineLevel="0" collapsed="false">
      <c r="C276" s="114" t="n">
        <v>4.984</v>
      </c>
      <c r="E276" s="114" t="n">
        <v>-0.07</v>
      </c>
      <c r="F276" s="114" t="n">
        <v>0</v>
      </c>
      <c r="G276" s="114" t="n">
        <v>0</v>
      </c>
      <c r="I276" s="114" t="n">
        <v>-0.0175</v>
      </c>
      <c r="J276" s="114" t="n">
        <v>0</v>
      </c>
      <c r="L276" s="114" t="n">
        <v>0.215</v>
      </c>
      <c r="M276" s="114" t="n">
        <v>0.33</v>
      </c>
      <c r="N276" s="114" t="n">
        <v>0.69</v>
      </c>
      <c r="O276" s="114" t="n">
        <v>-0.06</v>
      </c>
      <c r="P276" s="114" t="n">
        <v>0.54</v>
      </c>
      <c r="Q276" s="112" t="n">
        <v>0</v>
      </c>
      <c r="U276" s="112" t="n">
        <v>0.33</v>
      </c>
      <c r="X276" s="112" t="n">
        <v>0</v>
      </c>
      <c r="AE276" s="146"/>
      <c r="AF276" s="146"/>
      <c r="AG276" s="146"/>
      <c r="AH276" s="146"/>
      <c r="AI276" s="146"/>
      <c r="AJ276" s="146"/>
      <c r="AK276" s="146"/>
      <c r="AL276" s="146"/>
      <c r="AM276" s="146"/>
      <c r="AN276" s="146"/>
      <c r="AO276" s="147"/>
      <c r="AP276" s="146"/>
    </row>
    <row r="277" customFormat="false" ht="12" hidden="false" customHeight="false" outlineLevel="0" collapsed="false">
      <c r="C277" s="114" t="n">
        <v>4.799</v>
      </c>
      <c r="E277" s="114" t="n">
        <v>-0.07</v>
      </c>
      <c r="F277" s="114" t="n">
        <v>0</v>
      </c>
      <c r="G277" s="114" t="n">
        <v>0</v>
      </c>
      <c r="I277" s="114" t="n">
        <v>0.02</v>
      </c>
      <c r="J277" s="114" t="n">
        <v>0</v>
      </c>
      <c r="L277" s="114" t="n">
        <v>0.17</v>
      </c>
      <c r="M277" s="114" t="n">
        <v>0.305</v>
      </c>
      <c r="N277" s="114" t="n">
        <v>0.38</v>
      </c>
      <c r="O277" s="114" t="n">
        <v>-0.06</v>
      </c>
      <c r="P277" s="114" t="n">
        <v>0.36</v>
      </c>
      <c r="Q277" s="112" t="n">
        <v>0</v>
      </c>
      <c r="U277" s="112" t="n">
        <v>0.305</v>
      </c>
      <c r="X277" s="112" t="n">
        <v>0</v>
      </c>
      <c r="AE277" s="146"/>
      <c r="AF277" s="146"/>
      <c r="AG277" s="146"/>
      <c r="AH277" s="146"/>
      <c r="AI277" s="146"/>
      <c r="AJ277" s="146"/>
      <c r="AK277" s="146"/>
      <c r="AL277" s="146"/>
      <c r="AM277" s="146"/>
      <c r="AN277" s="146"/>
      <c r="AO277" s="147"/>
      <c r="AP277" s="146"/>
    </row>
    <row r="278" customFormat="false" ht="12" hidden="false" customHeight="false" outlineLevel="0" collapsed="false">
      <c r="C278" s="114" t="n">
        <v>4.797</v>
      </c>
      <c r="E278" s="114" t="n">
        <v>-0.07</v>
      </c>
      <c r="F278" s="114" t="n">
        <v>0</v>
      </c>
      <c r="G278" s="114" t="n">
        <v>0</v>
      </c>
      <c r="I278" s="114" t="n">
        <v>0.02</v>
      </c>
      <c r="J278" s="114" t="n">
        <v>0</v>
      </c>
      <c r="L278" s="114" t="n">
        <v>0.165</v>
      </c>
      <c r="M278" s="114" t="n">
        <v>0.2</v>
      </c>
      <c r="N278" s="114" t="n">
        <v>0.33</v>
      </c>
      <c r="O278" s="114" t="n">
        <v>-0.06</v>
      </c>
      <c r="P278" s="114" t="n">
        <v>0.325</v>
      </c>
      <c r="Q278" s="112" t="n">
        <v>0</v>
      </c>
      <c r="U278" s="112" t="n">
        <v>0.2</v>
      </c>
      <c r="X278" s="112" t="n">
        <v>0</v>
      </c>
      <c r="AE278" s="146"/>
      <c r="AF278" s="146"/>
      <c r="AG278" s="146"/>
      <c r="AH278" s="146"/>
      <c r="AI278" s="146"/>
      <c r="AJ278" s="146"/>
      <c r="AK278" s="146"/>
      <c r="AL278" s="146"/>
      <c r="AM278" s="146"/>
      <c r="AN278" s="146"/>
      <c r="AO278" s="147"/>
      <c r="AP278" s="146"/>
    </row>
    <row r="279" customFormat="false" ht="12" hidden="false" customHeight="false" outlineLevel="0" collapsed="false">
      <c r="C279" s="114" t="n">
        <v>4.842</v>
      </c>
      <c r="E279" s="114" t="n">
        <v>-0.07</v>
      </c>
      <c r="F279" s="114" t="n">
        <v>0</v>
      </c>
      <c r="G279" s="114" t="n">
        <v>0</v>
      </c>
      <c r="I279" s="114" t="n">
        <v>0.025</v>
      </c>
      <c r="J279" s="114" t="n">
        <v>0</v>
      </c>
      <c r="L279" s="114" t="n">
        <v>0.17</v>
      </c>
      <c r="M279" s="114" t="n">
        <v>0.23</v>
      </c>
      <c r="N279" s="114" t="n">
        <v>0.37</v>
      </c>
      <c r="O279" s="114" t="n">
        <v>-0.06</v>
      </c>
      <c r="P279" s="114" t="n">
        <v>0.335</v>
      </c>
      <c r="Q279" s="112" t="n">
        <v>0</v>
      </c>
      <c r="U279" s="112" t="n">
        <v>0.23</v>
      </c>
      <c r="X279" s="112" t="n">
        <v>0</v>
      </c>
      <c r="AE279" s="146"/>
      <c r="AF279" s="146"/>
      <c r="AG279" s="146"/>
      <c r="AH279" s="146"/>
      <c r="AI279" s="146"/>
      <c r="AJ279" s="146"/>
      <c r="AK279" s="146"/>
      <c r="AL279" s="146"/>
      <c r="AM279" s="146"/>
      <c r="AN279" s="146"/>
      <c r="AO279" s="147"/>
      <c r="AP279" s="146"/>
    </row>
    <row r="280" customFormat="false" ht="12" hidden="false" customHeight="false" outlineLevel="0" collapsed="false">
      <c r="C280" s="114" t="n">
        <v>4.887</v>
      </c>
      <c r="E280" s="114" t="n">
        <v>-0.07</v>
      </c>
      <c r="F280" s="114" t="n">
        <v>0</v>
      </c>
      <c r="G280" s="114" t="n">
        <v>0</v>
      </c>
      <c r="I280" s="114" t="n">
        <v>0.0275</v>
      </c>
      <c r="J280" s="114" t="n">
        <v>0</v>
      </c>
      <c r="L280" s="114" t="n">
        <v>0.175</v>
      </c>
      <c r="M280" s="114" t="n">
        <v>0.24</v>
      </c>
      <c r="N280" s="114" t="n">
        <v>0.41</v>
      </c>
      <c r="O280" s="114" t="n">
        <v>-0.06</v>
      </c>
      <c r="P280" s="114" t="n">
        <v>0.35</v>
      </c>
      <c r="Q280" s="112" t="n">
        <v>0</v>
      </c>
      <c r="U280" s="112" t="n">
        <v>0.24</v>
      </c>
      <c r="X280" s="112" t="n">
        <v>0</v>
      </c>
      <c r="AE280" s="146"/>
      <c r="AF280" s="146"/>
      <c r="AG280" s="146"/>
      <c r="AH280" s="146"/>
      <c r="AI280" s="146"/>
      <c r="AJ280" s="146"/>
      <c r="AK280" s="146"/>
      <c r="AL280" s="146"/>
      <c r="AM280" s="146"/>
      <c r="AN280" s="146"/>
      <c r="AO280" s="147"/>
      <c r="AP280" s="146"/>
    </row>
    <row r="281" customFormat="false" ht="12" hidden="false" customHeight="false" outlineLevel="0" collapsed="false">
      <c r="C281" s="114" t="n">
        <v>4.932</v>
      </c>
      <c r="E281" s="114" t="n">
        <v>-0.07</v>
      </c>
      <c r="F281" s="114" t="n">
        <v>0</v>
      </c>
      <c r="G281" s="114" t="n">
        <v>0</v>
      </c>
      <c r="I281" s="114" t="n">
        <v>0.03</v>
      </c>
      <c r="J281" s="114" t="n">
        <v>0</v>
      </c>
      <c r="L281" s="114" t="n">
        <v>0.175</v>
      </c>
      <c r="M281" s="114" t="n">
        <v>0.24</v>
      </c>
      <c r="N281" s="114" t="n">
        <v>0.41</v>
      </c>
      <c r="O281" s="114" t="n">
        <v>-0.06</v>
      </c>
      <c r="P281" s="114" t="n">
        <v>0.35</v>
      </c>
      <c r="Q281" s="112" t="n">
        <v>0</v>
      </c>
      <c r="U281" s="112" t="n">
        <v>0.24</v>
      </c>
      <c r="X281" s="112" t="n">
        <v>0</v>
      </c>
      <c r="AE281" s="146"/>
      <c r="AF281" s="146"/>
      <c r="AG281" s="146"/>
      <c r="AH281" s="146"/>
      <c r="AI281" s="146"/>
      <c r="AJ281" s="146"/>
      <c r="AK281" s="146"/>
      <c r="AL281" s="146"/>
      <c r="AM281" s="146"/>
      <c r="AN281" s="146"/>
      <c r="AO281" s="147"/>
      <c r="AP281" s="146"/>
    </row>
    <row r="282" customFormat="false" ht="12" hidden="false" customHeight="false" outlineLevel="0" collapsed="false">
      <c r="C282" s="114" t="n">
        <v>4.915</v>
      </c>
      <c r="E282" s="114" t="n">
        <v>-0.07</v>
      </c>
      <c r="F282" s="114" t="n">
        <v>0</v>
      </c>
      <c r="G282" s="114" t="n">
        <v>0</v>
      </c>
      <c r="I282" s="114" t="n">
        <v>0.0225</v>
      </c>
      <c r="J282" s="114" t="n">
        <v>0</v>
      </c>
      <c r="L282" s="114" t="n">
        <v>0.165</v>
      </c>
      <c r="M282" s="114" t="n">
        <v>0.2</v>
      </c>
      <c r="N282" s="114" t="n">
        <v>0.36</v>
      </c>
      <c r="O282" s="114" t="n">
        <v>-0.06</v>
      </c>
      <c r="P282" s="114" t="n">
        <v>0.315</v>
      </c>
      <c r="Q282" s="112" t="n">
        <v>0</v>
      </c>
      <c r="U282" s="112" t="n">
        <v>0.2</v>
      </c>
      <c r="X282" s="112" t="n">
        <v>0</v>
      </c>
      <c r="AE282" s="146"/>
      <c r="AF282" s="146"/>
      <c r="AG282" s="146"/>
      <c r="AH282" s="146"/>
      <c r="AI282" s="146"/>
      <c r="AJ282" s="146"/>
      <c r="AK282" s="146"/>
      <c r="AL282" s="146"/>
      <c r="AM282" s="146"/>
      <c r="AN282" s="146"/>
      <c r="AO282" s="147"/>
      <c r="AP282" s="146"/>
    </row>
    <row r="283" customFormat="false" ht="12" hidden="false" customHeight="false" outlineLevel="0" collapsed="false">
      <c r="C283" s="114" t="n">
        <v>4.94</v>
      </c>
      <c r="E283" s="114" t="n">
        <v>-0.07</v>
      </c>
      <c r="F283" s="114" t="n">
        <v>0</v>
      </c>
      <c r="G283" s="114" t="n">
        <v>0</v>
      </c>
      <c r="I283" s="114" t="n">
        <v>0.0125</v>
      </c>
      <c r="J283" s="114" t="n">
        <v>0</v>
      </c>
      <c r="L283" s="114" t="n">
        <v>0.1725</v>
      </c>
      <c r="M283" s="114" t="n">
        <v>0.23</v>
      </c>
      <c r="N283" s="114" t="n">
        <v>0.4</v>
      </c>
      <c r="O283" s="114" t="n">
        <v>-0.06</v>
      </c>
      <c r="P283" s="114" t="n">
        <v>0.36</v>
      </c>
      <c r="Q283" s="112" t="n">
        <v>0</v>
      </c>
      <c r="U283" s="112" t="n">
        <v>0.23</v>
      </c>
      <c r="X283" s="112" t="n">
        <v>0</v>
      </c>
      <c r="AE283" s="146"/>
      <c r="AF283" s="146"/>
      <c r="AG283" s="146"/>
      <c r="AH283" s="146"/>
      <c r="AI283" s="146"/>
      <c r="AJ283" s="146"/>
      <c r="AK283" s="146"/>
      <c r="AL283" s="146"/>
      <c r="AM283" s="146"/>
      <c r="AN283" s="146"/>
      <c r="AO283" s="147"/>
      <c r="AP283" s="146"/>
    </row>
    <row r="284" customFormat="false" ht="12" hidden="false" customHeight="false" outlineLevel="0" collapsed="false">
      <c r="C284" s="114" t="n">
        <v>5.092</v>
      </c>
      <c r="E284" s="114" t="n">
        <v>-0.07</v>
      </c>
      <c r="F284" s="114" t="n">
        <v>0</v>
      </c>
      <c r="G284" s="114" t="n">
        <v>0</v>
      </c>
      <c r="I284" s="114" t="n">
        <v>-0.0225</v>
      </c>
      <c r="J284" s="114" t="n">
        <v>0</v>
      </c>
      <c r="L284" s="114" t="n">
        <v>0.215</v>
      </c>
      <c r="M284" s="114" t="n">
        <v>0.25</v>
      </c>
      <c r="N284" s="114" t="n">
        <v>0.7</v>
      </c>
      <c r="O284" s="114" t="n">
        <v>-0.06</v>
      </c>
      <c r="P284" s="114" t="n">
        <v>0.46</v>
      </c>
      <c r="Q284" s="112" t="n">
        <v>0</v>
      </c>
      <c r="U284" s="112" t="n">
        <v>0.25</v>
      </c>
      <c r="X284" s="112" t="n">
        <v>0</v>
      </c>
      <c r="AE284" s="146"/>
      <c r="AF284" s="146"/>
      <c r="AG284" s="146"/>
      <c r="AH284" s="146"/>
      <c r="AI284" s="146"/>
      <c r="AJ284" s="146"/>
      <c r="AK284" s="146"/>
      <c r="AL284" s="146"/>
      <c r="AM284" s="146"/>
      <c r="AN284" s="146"/>
      <c r="AO284" s="147"/>
      <c r="AP284" s="146"/>
    </row>
    <row r="285" customFormat="false" ht="12" hidden="false" customHeight="false" outlineLevel="0" collapsed="false">
      <c r="C285" s="114" t="n">
        <v>5.235</v>
      </c>
      <c r="E285" s="114" t="n">
        <v>-0.07</v>
      </c>
      <c r="F285" s="114" t="n">
        <v>0</v>
      </c>
      <c r="G285" s="114" t="n">
        <v>0</v>
      </c>
      <c r="I285" s="114" t="n">
        <v>-0.045</v>
      </c>
      <c r="J285" s="114" t="n">
        <v>0</v>
      </c>
      <c r="L285" s="114" t="n">
        <v>0.235</v>
      </c>
      <c r="M285" s="114" t="n">
        <v>0.33</v>
      </c>
      <c r="N285" s="114" t="n">
        <v>0.98</v>
      </c>
      <c r="O285" s="114" t="n">
        <v>-0.06</v>
      </c>
      <c r="P285" s="114" t="n">
        <v>0.77</v>
      </c>
      <c r="Q285" s="112" t="n">
        <v>0</v>
      </c>
      <c r="U285" s="112" t="n">
        <v>0.33</v>
      </c>
      <c r="X285" s="112" t="n">
        <v>0</v>
      </c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7"/>
      <c r="AP285" s="146"/>
    </row>
    <row r="286" customFormat="false" ht="12" hidden="false" customHeight="false" outlineLevel="0" collapsed="false">
      <c r="C286" s="114" t="n">
        <v>5.279</v>
      </c>
      <c r="E286" s="114" t="n">
        <v>-0.07</v>
      </c>
      <c r="F286" s="114" t="n">
        <v>0</v>
      </c>
      <c r="G286" s="114" t="n">
        <v>0</v>
      </c>
      <c r="I286" s="114" t="n">
        <v>-0.0475</v>
      </c>
      <c r="J286" s="114" t="n">
        <v>0</v>
      </c>
      <c r="L286" s="114" t="n">
        <v>0.255</v>
      </c>
      <c r="M286" s="114" t="n">
        <v>0.38</v>
      </c>
      <c r="N286" s="114" t="n">
        <v>1.6</v>
      </c>
      <c r="O286" s="114" t="n">
        <v>-0.06</v>
      </c>
      <c r="P286" s="114" t="n">
        <v>1.04</v>
      </c>
      <c r="Q286" s="112" t="n">
        <v>0</v>
      </c>
      <c r="U286" s="112" t="n">
        <v>0.38</v>
      </c>
      <c r="X286" s="112" t="n">
        <v>0</v>
      </c>
      <c r="AE286" s="146"/>
      <c r="AF286" s="146"/>
      <c r="AG286" s="146"/>
      <c r="AH286" s="146"/>
      <c r="AI286" s="146"/>
      <c r="AJ286" s="146"/>
      <c r="AK286" s="146"/>
      <c r="AL286" s="146"/>
      <c r="AM286" s="146"/>
      <c r="AN286" s="146"/>
      <c r="AO286" s="147"/>
      <c r="AP286" s="146"/>
    </row>
    <row r="287" customFormat="false" ht="12" hidden="false" customHeight="false" outlineLevel="0" collapsed="false">
      <c r="C287" s="114" t="n">
        <v>5.199</v>
      </c>
      <c r="E287" s="114" t="n">
        <v>-0.07</v>
      </c>
      <c r="F287" s="114" t="n">
        <v>0</v>
      </c>
      <c r="G287" s="114" t="n">
        <v>0</v>
      </c>
      <c r="I287" s="114" t="n">
        <v>-0.03</v>
      </c>
      <c r="J287" s="114" t="n">
        <v>0</v>
      </c>
      <c r="L287" s="114" t="n">
        <v>0.255</v>
      </c>
      <c r="M287" s="114" t="n">
        <v>0.38</v>
      </c>
      <c r="N287" s="114" t="n">
        <v>1.6</v>
      </c>
      <c r="O287" s="114" t="n">
        <v>-0.06</v>
      </c>
      <c r="P287" s="114" t="n">
        <v>1.04</v>
      </c>
      <c r="Q287" s="112" t="n">
        <v>0</v>
      </c>
      <c r="U287" s="112" t="n">
        <v>0.38</v>
      </c>
      <c r="X287" s="112" t="n">
        <v>0</v>
      </c>
      <c r="AE287" s="146"/>
      <c r="AF287" s="146"/>
      <c r="AG287" s="146"/>
      <c r="AH287" s="146"/>
      <c r="AI287" s="146"/>
      <c r="AJ287" s="146"/>
      <c r="AK287" s="146"/>
      <c r="AL287" s="146"/>
      <c r="AM287" s="146"/>
      <c r="AN287" s="146"/>
      <c r="AO287" s="147"/>
      <c r="AP287" s="146"/>
    </row>
    <row r="288" customFormat="false" ht="12" hidden="false" customHeight="false" outlineLevel="0" collapsed="false">
      <c r="C288" s="114" t="n">
        <v>5.069</v>
      </c>
      <c r="E288" s="114" t="n">
        <v>-0.07</v>
      </c>
      <c r="F288" s="114" t="n">
        <v>0</v>
      </c>
      <c r="G288" s="114" t="n">
        <v>0</v>
      </c>
      <c r="I288" s="114" t="n">
        <v>-0.0175</v>
      </c>
      <c r="J288" s="114" t="n">
        <v>0</v>
      </c>
      <c r="L288" s="114" t="n">
        <v>0.215</v>
      </c>
      <c r="M288" s="114" t="n">
        <v>0.33</v>
      </c>
      <c r="N288" s="114" t="n">
        <v>0.69</v>
      </c>
      <c r="O288" s="114" t="n">
        <v>-0.06</v>
      </c>
      <c r="P288" s="114" t="n">
        <v>0.54</v>
      </c>
      <c r="Q288" s="112" t="n">
        <v>0</v>
      </c>
      <c r="U288" s="112" t="n">
        <v>0.33</v>
      </c>
      <c r="X288" s="112" t="n">
        <v>0</v>
      </c>
      <c r="AE288" s="146"/>
      <c r="AF288" s="146"/>
      <c r="AG288" s="146"/>
      <c r="AH288" s="146"/>
      <c r="AI288" s="146"/>
      <c r="AJ288" s="146"/>
      <c r="AK288" s="146"/>
      <c r="AL288" s="146"/>
      <c r="AM288" s="146"/>
      <c r="AN288" s="146"/>
      <c r="AO288" s="147"/>
      <c r="AP288" s="146"/>
    </row>
    <row r="289" customFormat="false" ht="12" hidden="false" customHeight="false" outlineLevel="0" collapsed="false">
      <c r="C289" s="114" t="n">
        <v>4.884</v>
      </c>
      <c r="E289" s="114" t="n">
        <v>-0.07</v>
      </c>
      <c r="F289" s="114" t="n">
        <v>0</v>
      </c>
      <c r="G289" s="114" t="n">
        <v>0</v>
      </c>
      <c r="I289" s="114" t="n">
        <v>0.02</v>
      </c>
      <c r="J289" s="114" t="n">
        <v>0</v>
      </c>
      <c r="L289" s="114" t="n">
        <v>0.17</v>
      </c>
      <c r="M289" s="114" t="n">
        <v>0.305</v>
      </c>
      <c r="N289" s="114" t="n">
        <v>0.38</v>
      </c>
      <c r="O289" s="114" t="n">
        <v>-0.06</v>
      </c>
      <c r="P289" s="114" t="n">
        <v>0.36</v>
      </c>
      <c r="Q289" s="112" t="n">
        <v>0</v>
      </c>
      <c r="U289" s="112" t="n">
        <v>0.305</v>
      </c>
      <c r="X289" s="112" t="n">
        <v>0</v>
      </c>
      <c r="AE289" s="146"/>
      <c r="AF289" s="146"/>
      <c r="AG289" s="146"/>
      <c r="AH289" s="146"/>
      <c r="AI289" s="146"/>
      <c r="AJ289" s="146"/>
      <c r="AK289" s="146"/>
      <c r="AL289" s="146"/>
      <c r="AM289" s="146"/>
      <c r="AN289" s="146"/>
      <c r="AO289" s="147"/>
      <c r="AP289" s="146"/>
    </row>
    <row r="290" customFormat="false" ht="12" hidden="false" customHeight="false" outlineLevel="0" collapsed="false">
      <c r="C290" s="114" t="n">
        <v>4.882</v>
      </c>
      <c r="E290" s="114" t="n">
        <v>-0.07</v>
      </c>
      <c r="F290" s="114" t="n">
        <v>0</v>
      </c>
      <c r="G290" s="114" t="n">
        <v>0</v>
      </c>
      <c r="I290" s="114" t="n">
        <v>0.02</v>
      </c>
      <c r="J290" s="114" t="n">
        <v>0</v>
      </c>
      <c r="L290" s="114" t="n">
        <v>0.165</v>
      </c>
      <c r="M290" s="114" t="n">
        <v>0.2</v>
      </c>
      <c r="N290" s="114" t="n">
        <v>0.33</v>
      </c>
      <c r="O290" s="114" t="n">
        <v>-0.06</v>
      </c>
      <c r="P290" s="114" t="n">
        <v>0.325</v>
      </c>
      <c r="Q290" s="112" t="n">
        <v>0</v>
      </c>
      <c r="U290" s="112" t="n">
        <v>0.2</v>
      </c>
      <c r="X290" s="112" t="n">
        <v>0</v>
      </c>
      <c r="AE290" s="146"/>
      <c r="AF290" s="146"/>
      <c r="AG290" s="146"/>
      <c r="AH290" s="146"/>
      <c r="AI290" s="146"/>
      <c r="AJ290" s="146"/>
      <c r="AK290" s="146"/>
      <c r="AL290" s="146"/>
      <c r="AM290" s="146"/>
      <c r="AN290" s="146"/>
      <c r="AO290" s="147"/>
      <c r="AP290" s="146"/>
    </row>
    <row r="291" customFormat="false" ht="12" hidden="false" customHeight="false" outlineLevel="0" collapsed="false">
      <c r="C291" s="114" t="n">
        <v>4.927</v>
      </c>
      <c r="E291" s="114" t="n">
        <v>-0.07</v>
      </c>
      <c r="F291" s="114" t="n">
        <v>0</v>
      </c>
      <c r="G291" s="114" t="n">
        <v>0</v>
      </c>
      <c r="I291" s="114" t="n">
        <v>0.025</v>
      </c>
      <c r="J291" s="114" t="n">
        <v>0</v>
      </c>
      <c r="L291" s="114" t="n">
        <v>0.17</v>
      </c>
      <c r="M291" s="114" t="n">
        <v>0.23</v>
      </c>
      <c r="N291" s="114" t="n">
        <v>0.37</v>
      </c>
      <c r="O291" s="114" t="n">
        <v>-0.06</v>
      </c>
      <c r="P291" s="114" t="n">
        <v>0.335</v>
      </c>
      <c r="Q291" s="112" t="n">
        <v>0</v>
      </c>
      <c r="U291" s="112" t="n">
        <v>0.23</v>
      </c>
      <c r="X291" s="112" t="n">
        <v>0</v>
      </c>
      <c r="AE291" s="146"/>
      <c r="AF291" s="146"/>
      <c r="AG291" s="146"/>
      <c r="AH291" s="146"/>
      <c r="AI291" s="146"/>
      <c r="AJ291" s="146"/>
      <c r="AK291" s="146"/>
      <c r="AL291" s="146"/>
      <c r="AM291" s="146"/>
      <c r="AN291" s="146"/>
      <c r="AO291" s="147"/>
      <c r="AP291" s="146"/>
    </row>
    <row r="292" customFormat="false" ht="12" hidden="false" customHeight="false" outlineLevel="0" collapsed="false">
      <c r="C292" s="114" t="n">
        <v>4.972</v>
      </c>
      <c r="E292" s="114" t="n">
        <v>-0.07</v>
      </c>
      <c r="F292" s="114" t="n">
        <v>0</v>
      </c>
      <c r="G292" s="114" t="n">
        <v>0</v>
      </c>
      <c r="I292" s="114" t="n">
        <v>0.0275</v>
      </c>
      <c r="J292" s="114" t="n">
        <v>0</v>
      </c>
      <c r="L292" s="114" t="n">
        <v>0.175</v>
      </c>
      <c r="M292" s="114" t="n">
        <v>0.24</v>
      </c>
      <c r="N292" s="114" t="n">
        <v>0.41</v>
      </c>
      <c r="O292" s="114" t="n">
        <v>-0.06</v>
      </c>
      <c r="P292" s="114" t="n">
        <v>0.35</v>
      </c>
      <c r="Q292" s="112" t="n">
        <v>0</v>
      </c>
      <c r="U292" s="112" t="n">
        <v>0.24</v>
      </c>
      <c r="X292" s="112" t="n">
        <v>0</v>
      </c>
      <c r="AE292" s="146"/>
      <c r="AF292" s="146"/>
      <c r="AG292" s="146"/>
      <c r="AH292" s="146"/>
      <c r="AI292" s="146"/>
      <c r="AJ292" s="146"/>
      <c r="AK292" s="146"/>
      <c r="AL292" s="146"/>
      <c r="AM292" s="146"/>
      <c r="AN292" s="146"/>
      <c r="AO292" s="147"/>
      <c r="AP292" s="146"/>
    </row>
    <row r="293" customFormat="false" ht="12" hidden="false" customHeight="false" outlineLevel="0" collapsed="false">
      <c r="C293" s="114" t="n">
        <v>5.017</v>
      </c>
      <c r="E293" s="114" t="n">
        <v>-0.07</v>
      </c>
      <c r="F293" s="114" t="n">
        <v>0</v>
      </c>
      <c r="G293" s="114" t="n">
        <v>0</v>
      </c>
      <c r="I293" s="114" t="n">
        <v>0.03</v>
      </c>
      <c r="J293" s="114" t="n">
        <v>0</v>
      </c>
      <c r="L293" s="114" t="n">
        <v>0.175</v>
      </c>
      <c r="M293" s="114" t="n">
        <v>0.24</v>
      </c>
      <c r="N293" s="114" t="n">
        <v>0.41</v>
      </c>
      <c r="O293" s="114" t="n">
        <v>-0.06</v>
      </c>
      <c r="P293" s="114" t="n">
        <v>0.35</v>
      </c>
      <c r="Q293" s="112" t="n">
        <v>0</v>
      </c>
      <c r="U293" s="112" t="n">
        <v>0.24</v>
      </c>
      <c r="X293" s="112" t="n">
        <v>0</v>
      </c>
      <c r="AE293" s="146"/>
      <c r="AF293" s="146"/>
      <c r="AG293" s="146"/>
      <c r="AH293" s="146"/>
      <c r="AI293" s="146"/>
      <c r="AJ293" s="146"/>
      <c r="AK293" s="146"/>
      <c r="AL293" s="146"/>
      <c r="AM293" s="146"/>
      <c r="AN293" s="146"/>
      <c r="AO293" s="147"/>
      <c r="AP293" s="146"/>
    </row>
    <row r="294" customFormat="false" ht="12" hidden="false" customHeight="false" outlineLevel="0" collapsed="false">
      <c r="C294" s="114" t="n">
        <v>5</v>
      </c>
      <c r="E294" s="114" t="n">
        <v>-0.07</v>
      </c>
      <c r="F294" s="114" t="n">
        <v>0</v>
      </c>
      <c r="G294" s="114" t="n">
        <v>0</v>
      </c>
      <c r="I294" s="114" t="n">
        <v>0.0225</v>
      </c>
      <c r="J294" s="114" t="n">
        <v>0</v>
      </c>
      <c r="L294" s="114" t="n">
        <v>0.165</v>
      </c>
      <c r="M294" s="114" t="n">
        <v>0.2</v>
      </c>
      <c r="N294" s="114" t="n">
        <v>0.36</v>
      </c>
      <c r="O294" s="114" t="n">
        <v>-0.06</v>
      </c>
      <c r="P294" s="114" t="n">
        <v>0.315</v>
      </c>
      <c r="Q294" s="112" t="n">
        <v>0</v>
      </c>
      <c r="U294" s="112" t="n">
        <v>0.2</v>
      </c>
      <c r="X294" s="112" t="n">
        <v>0</v>
      </c>
      <c r="AE294" s="146"/>
      <c r="AF294" s="146"/>
      <c r="AG294" s="146"/>
      <c r="AH294" s="146"/>
      <c r="AI294" s="146"/>
      <c r="AJ294" s="146"/>
      <c r="AK294" s="146"/>
      <c r="AL294" s="146"/>
      <c r="AM294" s="146"/>
      <c r="AN294" s="146"/>
      <c r="AO294" s="147"/>
      <c r="AP294" s="146"/>
    </row>
    <row r="295" customFormat="false" ht="12" hidden="false" customHeight="false" outlineLevel="0" collapsed="false">
      <c r="C295" s="114" t="n">
        <v>5.025</v>
      </c>
      <c r="E295" s="114" t="n">
        <v>-0.07</v>
      </c>
      <c r="F295" s="114" t="n">
        <v>0</v>
      </c>
      <c r="G295" s="114" t="n">
        <v>0</v>
      </c>
      <c r="I295" s="114" t="n">
        <v>0.0125</v>
      </c>
      <c r="J295" s="114" t="n">
        <v>0</v>
      </c>
      <c r="L295" s="114" t="n">
        <v>0.1725</v>
      </c>
      <c r="M295" s="114" t="n">
        <v>0.23</v>
      </c>
      <c r="N295" s="114" t="n">
        <v>0.4</v>
      </c>
      <c r="O295" s="114" t="n">
        <v>-0.06</v>
      </c>
      <c r="P295" s="114" t="n">
        <v>0.36</v>
      </c>
      <c r="Q295" s="112" t="n">
        <v>0</v>
      </c>
      <c r="U295" s="112" t="n">
        <v>0.23</v>
      </c>
      <c r="X295" s="112" t="n">
        <v>0</v>
      </c>
      <c r="AE295" s="146"/>
      <c r="AF295" s="146"/>
      <c r="AG295" s="146"/>
      <c r="AH295" s="146"/>
      <c r="AI295" s="146"/>
      <c r="AJ295" s="146"/>
      <c r="AK295" s="146"/>
      <c r="AL295" s="146"/>
      <c r="AM295" s="146"/>
      <c r="AN295" s="146"/>
      <c r="AO295" s="147"/>
      <c r="AP295" s="146"/>
    </row>
    <row r="296" customFormat="false" ht="12" hidden="false" customHeight="false" outlineLevel="0" collapsed="false">
      <c r="C296" s="114" t="n">
        <v>5.177</v>
      </c>
      <c r="E296" s="114" t="n">
        <v>-0.07</v>
      </c>
      <c r="F296" s="114" t="n">
        <v>0</v>
      </c>
      <c r="G296" s="114" t="n">
        <v>0</v>
      </c>
      <c r="I296" s="114" t="n">
        <v>-0.0225</v>
      </c>
      <c r="J296" s="114" t="n">
        <v>0</v>
      </c>
      <c r="L296" s="114" t="n">
        <v>0.215</v>
      </c>
      <c r="M296" s="114" t="n">
        <v>0.25</v>
      </c>
      <c r="N296" s="114" t="n">
        <v>0.7</v>
      </c>
      <c r="O296" s="114" t="n">
        <v>-0.06</v>
      </c>
      <c r="P296" s="114" t="n">
        <v>0.46</v>
      </c>
      <c r="Q296" s="112" t="n">
        <v>0</v>
      </c>
      <c r="U296" s="112" t="n">
        <v>0.25</v>
      </c>
      <c r="X296" s="112" t="n">
        <v>0</v>
      </c>
      <c r="AE296" s="146"/>
      <c r="AF296" s="146"/>
      <c r="AG296" s="146"/>
      <c r="AH296" s="146"/>
      <c r="AI296" s="146"/>
      <c r="AJ296" s="146"/>
      <c r="AK296" s="146"/>
      <c r="AL296" s="146"/>
      <c r="AM296" s="146"/>
      <c r="AN296" s="146"/>
      <c r="AO296" s="147"/>
      <c r="AP296" s="146"/>
    </row>
    <row r="297" customFormat="false" ht="12" hidden="false" customHeight="false" outlineLevel="0" collapsed="false">
      <c r="C297" s="114" t="n">
        <v>5.32</v>
      </c>
      <c r="E297" s="114" t="n">
        <v>-0.07</v>
      </c>
      <c r="F297" s="114" t="n">
        <v>0</v>
      </c>
      <c r="G297" s="114" t="n">
        <v>0</v>
      </c>
      <c r="I297" s="114" t="n">
        <v>-0.045</v>
      </c>
      <c r="J297" s="114" t="n">
        <v>0</v>
      </c>
      <c r="L297" s="114" t="n">
        <v>0.235</v>
      </c>
      <c r="M297" s="114" t="n">
        <v>0.33</v>
      </c>
      <c r="N297" s="114" t="n">
        <v>0.98</v>
      </c>
      <c r="O297" s="114" t="n">
        <v>-0.06</v>
      </c>
      <c r="P297" s="114" t="n">
        <v>0.77</v>
      </c>
      <c r="Q297" s="112" t="n">
        <v>0</v>
      </c>
      <c r="U297" s="112" t="n">
        <v>0.33</v>
      </c>
      <c r="X297" s="112" t="n">
        <v>0</v>
      </c>
      <c r="AE297" s="146"/>
      <c r="AF297" s="146"/>
      <c r="AG297" s="146"/>
      <c r="AH297" s="146"/>
      <c r="AI297" s="146"/>
      <c r="AJ297" s="146"/>
      <c r="AK297" s="146"/>
      <c r="AL297" s="146"/>
      <c r="AM297" s="146"/>
      <c r="AN297" s="146"/>
      <c r="AO297" s="147"/>
      <c r="AP297" s="146"/>
    </row>
    <row r="298" customFormat="false" ht="12" hidden="false" customHeight="false" outlineLevel="0" collapsed="false">
      <c r="E298" s="114" t="n">
        <v>-0.07</v>
      </c>
      <c r="F298" s="114" t="n">
        <v>0</v>
      </c>
      <c r="G298" s="114" t="n">
        <v>0</v>
      </c>
      <c r="I298" s="114" t="n">
        <v>-0.0475</v>
      </c>
      <c r="J298" s="114" t="n">
        <v>0</v>
      </c>
      <c r="L298" s="114" t="n">
        <v>0.255</v>
      </c>
      <c r="M298" s="114" t="n">
        <v>0.38</v>
      </c>
      <c r="N298" s="114" t="n">
        <v>1.6</v>
      </c>
      <c r="O298" s="114" t="n">
        <v>-0.06</v>
      </c>
      <c r="P298" s="114" t="n">
        <v>1.04</v>
      </c>
      <c r="Q298" s="112" t="n">
        <v>0</v>
      </c>
      <c r="U298" s="112" t="n">
        <v>0.38</v>
      </c>
      <c r="X298" s="112" t="n">
        <v>0</v>
      </c>
      <c r="AE298" s="146"/>
      <c r="AF298" s="146"/>
      <c r="AG298" s="146"/>
      <c r="AH298" s="146"/>
      <c r="AI298" s="146"/>
      <c r="AJ298" s="146"/>
      <c r="AK298" s="146"/>
      <c r="AL298" s="146"/>
      <c r="AM298" s="146"/>
      <c r="AN298" s="146"/>
      <c r="AO298" s="147"/>
      <c r="AP298" s="146"/>
    </row>
    <row r="299" customFormat="false" ht="12" hidden="false" customHeight="false" outlineLevel="0" collapsed="false">
      <c r="E299" s="114" t="n">
        <v>-0.07</v>
      </c>
      <c r="F299" s="114" t="n">
        <v>0</v>
      </c>
      <c r="G299" s="114" t="n">
        <v>0</v>
      </c>
      <c r="I299" s="114" t="n">
        <v>-0.03</v>
      </c>
      <c r="J299" s="114" t="n">
        <v>0</v>
      </c>
      <c r="L299" s="114" t="n">
        <v>0.255</v>
      </c>
      <c r="M299" s="114" t="n">
        <v>0.38</v>
      </c>
      <c r="N299" s="114" t="n">
        <v>1.6</v>
      </c>
      <c r="O299" s="114" t="n">
        <v>-0.06</v>
      </c>
      <c r="P299" s="114" t="n">
        <v>1.04</v>
      </c>
      <c r="Q299" s="112" t="n">
        <v>0</v>
      </c>
      <c r="U299" s="112" t="n">
        <v>0.38</v>
      </c>
      <c r="X299" s="112" t="n">
        <v>0</v>
      </c>
      <c r="AE299" s="146"/>
      <c r="AF299" s="146"/>
      <c r="AG299" s="146"/>
      <c r="AH299" s="146"/>
      <c r="AI299" s="146"/>
      <c r="AJ299" s="146"/>
      <c r="AK299" s="146"/>
      <c r="AL299" s="146"/>
      <c r="AM299" s="146"/>
      <c r="AN299" s="146"/>
      <c r="AO299" s="147"/>
      <c r="AP299" s="146"/>
    </row>
    <row r="300" customFormat="false" ht="12" hidden="false" customHeight="false" outlineLevel="0" collapsed="false">
      <c r="E300" s="114" t="n">
        <v>-0.07</v>
      </c>
      <c r="F300" s="114" t="n">
        <v>0</v>
      </c>
      <c r="G300" s="114" t="n">
        <v>0</v>
      </c>
      <c r="I300" s="114" t="n">
        <v>-0.0175</v>
      </c>
      <c r="J300" s="114" t="n">
        <v>0</v>
      </c>
      <c r="L300" s="114" t="n">
        <v>0.215</v>
      </c>
      <c r="M300" s="114" t="n">
        <v>0.33</v>
      </c>
      <c r="N300" s="114" t="n">
        <v>0.69</v>
      </c>
      <c r="O300" s="114" t="n">
        <v>-0.06</v>
      </c>
      <c r="P300" s="114" t="n">
        <v>0.54</v>
      </c>
      <c r="Q300" s="112" t="n">
        <v>0</v>
      </c>
      <c r="U300" s="112" t="n">
        <v>0.33</v>
      </c>
      <c r="X300" s="112" t="n">
        <v>0</v>
      </c>
      <c r="AE300" s="146"/>
      <c r="AF300" s="146"/>
      <c r="AG300" s="146"/>
      <c r="AH300" s="146"/>
      <c r="AI300" s="146"/>
      <c r="AJ300" s="146"/>
      <c r="AK300" s="146"/>
      <c r="AL300" s="146"/>
      <c r="AM300" s="146"/>
      <c r="AN300" s="146"/>
      <c r="AO300" s="147"/>
      <c r="AP300" s="146"/>
    </row>
    <row r="301" customFormat="false" ht="12" hidden="false" customHeight="false" outlineLevel="0" collapsed="false">
      <c r="E301" s="114" t="n">
        <v>-0.07</v>
      </c>
      <c r="F301" s="114" t="n">
        <v>0</v>
      </c>
      <c r="G301" s="114" t="n">
        <v>0</v>
      </c>
      <c r="I301" s="114" t="n">
        <v>0.02</v>
      </c>
      <c r="J301" s="114" t="n">
        <v>0</v>
      </c>
      <c r="L301" s="114" t="n">
        <v>0.17</v>
      </c>
      <c r="M301" s="114" t="n">
        <v>0.305</v>
      </c>
      <c r="N301" s="114" t="n">
        <v>0.38</v>
      </c>
      <c r="O301" s="114" t="n">
        <v>-0.06</v>
      </c>
      <c r="P301" s="114" t="n">
        <v>0.36</v>
      </c>
      <c r="Q301" s="112" t="n">
        <v>0</v>
      </c>
      <c r="U301" s="112" t="n">
        <v>0.305</v>
      </c>
      <c r="X301" s="112" t="n">
        <v>0</v>
      </c>
      <c r="AE301" s="146"/>
      <c r="AF301" s="146"/>
      <c r="AG301" s="146"/>
      <c r="AH301" s="146"/>
      <c r="AI301" s="146"/>
      <c r="AJ301" s="146"/>
      <c r="AK301" s="146"/>
      <c r="AL301" s="146"/>
      <c r="AM301" s="146"/>
      <c r="AN301" s="146"/>
      <c r="AO301" s="147"/>
      <c r="AP301" s="146"/>
    </row>
    <row r="302" customFormat="false" ht="12" hidden="false" customHeight="false" outlineLevel="0" collapsed="false">
      <c r="E302" s="114" t="n">
        <v>-0.07</v>
      </c>
      <c r="F302" s="114" t="n">
        <v>0</v>
      </c>
      <c r="G302" s="114" t="n">
        <v>0</v>
      </c>
      <c r="I302" s="114" t="n">
        <v>0.02</v>
      </c>
      <c r="J302" s="114" t="n">
        <v>0</v>
      </c>
      <c r="L302" s="114" t="n">
        <v>0.165</v>
      </c>
      <c r="M302" s="114" t="n">
        <v>0.2</v>
      </c>
      <c r="N302" s="114" t="n">
        <v>0.33</v>
      </c>
      <c r="O302" s="114" t="n">
        <v>-0.06</v>
      </c>
      <c r="P302" s="114" t="n">
        <v>0.325</v>
      </c>
      <c r="Q302" s="112" t="n">
        <v>0</v>
      </c>
      <c r="U302" s="112" t="n">
        <v>0.2</v>
      </c>
      <c r="X302" s="112" t="n">
        <v>0</v>
      </c>
      <c r="AE302" s="146"/>
      <c r="AF302" s="146"/>
      <c r="AG302" s="146"/>
      <c r="AH302" s="146"/>
      <c r="AI302" s="146"/>
      <c r="AJ302" s="146"/>
      <c r="AK302" s="146"/>
      <c r="AL302" s="146"/>
      <c r="AM302" s="146"/>
      <c r="AN302" s="146"/>
      <c r="AO302" s="147"/>
      <c r="AP302" s="146"/>
    </row>
    <row r="303" customFormat="false" ht="12" hidden="false" customHeight="false" outlineLevel="0" collapsed="false">
      <c r="E303" s="114" t="n">
        <v>-0.07</v>
      </c>
      <c r="F303" s="114" t="n">
        <v>0</v>
      </c>
      <c r="G303" s="114" t="n">
        <v>0</v>
      </c>
      <c r="I303" s="114" t="n">
        <v>0.025</v>
      </c>
      <c r="J303" s="114" t="n">
        <v>0</v>
      </c>
      <c r="L303" s="114" t="n">
        <v>0.17</v>
      </c>
      <c r="M303" s="114" t="n">
        <v>0.23</v>
      </c>
      <c r="N303" s="114" t="n">
        <v>0.37</v>
      </c>
      <c r="O303" s="114" t="n">
        <v>-0.06</v>
      </c>
      <c r="P303" s="114" t="n">
        <v>0.335</v>
      </c>
      <c r="Q303" s="112" t="n">
        <v>0</v>
      </c>
      <c r="U303" s="112" t="n">
        <v>0.23</v>
      </c>
      <c r="X303" s="112" t="n">
        <v>0</v>
      </c>
      <c r="AE303" s="146"/>
      <c r="AF303" s="146"/>
      <c r="AG303" s="146"/>
      <c r="AH303" s="146"/>
      <c r="AI303" s="146"/>
      <c r="AJ303" s="146"/>
      <c r="AK303" s="146"/>
      <c r="AL303" s="146"/>
      <c r="AM303" s="146"/>
      <c r="AN303" s="146"/>
      <c r="AO303" s="147"/>
      <c r="AP303" s="146"/>
    </row>
    <row r="304" customFormat="false" ht="12" hidden="false" customHeight="false" outlineLevel="0" collapsed="false">
      <c r="E304" s="114" t="n">
        <v>-0.07</v>
      </c>
      <c r="F304" s="114" t="n">
        <v>0</v>
      </c>
      <c r="G304" s="114" t="n">
        <v>0</v>
      </c>
      <c r="I304" s="114" t="n">
        <v>0.0275</v>
      </c>
      <c r="J304" s="114" t="n">
        <v>0</v>
      </c>
      <c r="L304" s="114" t="n">
        <v>0.175</v>
      </c>
      <c r="M304" s="114" t="n">
        <v>0.24</v>
      </c>
      <c r="N304" s="114" t="n">
        <v>0.41</v>
      </c>
      <c r="O304" s="114" t="n">
        <v>-0.06</v>
      </c>
      <c r="P304" s="114" t="n">
        <v>0.35</v>
      </c>
      <c r="Q304" s="112" t="n">
        <v>0</v>
      </c>
      <c r="U304" s="112" t="n">
        <v>0.24</v>
      </c>
      <c r="X304" s="112" t="n">
        <v>0</v>
      </c>
      <c r="AE304" s="146"/>
      <c r="AF304" s="146"/>
      <c r="AG304" s="146"/>
      <c r="AH304" s="146"/>
      <c r="AI304" s="146"/>
      <c r="AJ304" s="146"/>
      <c r="AK304" s="146"/>
      <c r="AL304" s="146"/>
      <c r="AM304" s="146"/>
      <c r="AN304" s="146"/>
      <c r="AO304" s="147"/>
      <c r="AP304" s="146"/>
    </row>
    <row r="305" customFormat="false" ht="12" hidden="false" customHeight="false" outlineLevel="0" collapsed="false">
      <c r="E305" s="114" t="n">
        <v>-0.07</v>
      </c>
      <c r="F305" s="114" t="n">
        <v>0</v>
      </c>
      <c r="G305" s="114" t="n">
        <v>0</v>
      </c>
      <c r="I305" s="114" t="n">
        <v>0.03</v>
      </c>
      <c r="J305" s="114" t="n">
        <v>0</v>
      </c>
      <c r="L305" s="114" t="n">
        <v>0.175</v>
      </c>
      <c r="M305" s="114" t="n">
        <v>0.24</v>
      </c>
      <c r="N305" s="114" t="n">
        <v>0.41</v>
      </c>
      <c r="O305" s="114" t="n">
        <v>-0.06</v>
      </c>
      <c r="P305" s="114" t="n">
        <v>0.35</v>
      </c>
      <c r="Q305" s="112" t="n">
        <v>0</v>
      </c>
      <c r="U305" s="112" t="n">
        <v>0.24</v>
      </c>
      <c r="X305" s="112" t="n">
        <v>0</v>
      </c>
      <c r="AE305" s="146"/>
      <c r="AF305" s="146"/>
      <c r="AG305" s="146"/>
      <c r="AH305" s="146"/>
      <c r="AI305" s="146"/>
      <c r="AJ305" s="146"/>
      <c r="AK305" s="146"/>
      <c r="AL305" s="146"/>
      <c r="AM305" s="146"/>
      <c r="AN305" s="146"/>
      <c r="AO305" s="147"/>
      <c r="AP305" s="146"/>
    </row>
    <row r="306" customFormat="false" ht="12" hidden="false" customHeight="false" outlineLevel="0" collapsed="false">
      <c r="E306" s="114" t="n">
        <v>-0.07</v>
      </c>
      <c r="F306" s="114" t="n">
        <v>0</v>
      </c>
      <c r="G306" s="114" t="n">
        <v>0</v>
      </c>
      <c r="I306" s="114" t="n">
        <v>0.0225</v>
      </c>
      <c r="J306" s="114" t="n">
        <v>0</v>
      </c>
      <c r="L306" s="114" t="n">
        <v>0.165</v>
      </c>
      <c r="M306" s="114" t="n">
        <v>0.2</v>
      </c>
      <c r="N306" s="114" t="n">
        <v>0.36</v>
      </c>
      <c r="O306" s="114" t="n">
        <v>-0.06</v>
      </c>
      <c r="P306" s="114" t="n">
        <v>0.315</v>
      </c>
      <c r="Q306" s="112" t="n">
        <v>0</v>
      </c>
      <c r="U306" s="112" t="n">
        <v>0.2</v>
      </c>
      <c r="X306" s="112" t="n">
        <v>0</v>
      </c>
      <c r="AE306" s="146"/>
      <c r="AF306" s="146"/>
      <c r="AG306" s="146"/>
      <c r="AH306" s="146"/>
      <c r="AI306" s="146"/>
      <c r="AJ306" s="146"/>
      <c r="AK306" s="146"/>
      <c r="AL306" s="146"/>
      <c r="AM306" s="146"/>
      <c r="AN306" s="146"/>
      <c r="AO306" s="147"/>
      <c r="AP306" s="146"/>
    </row>
    <row r="307" customFormat="false" ht="12" hidden="false" customHeight="false" outlineLevel="0" collapsed="false">
      <c r="E307" s="114" t="n">
        <v>-0.07</v>
      </c>
      <c r="F307" s="114" t="n">
        <v>0</v>
      </c>
      <c r="G307" s="114" t="n">
        <v>0</v>
      </c>
      <c r="I307" s="114" t="n">
        <v>0.0125</v>
      </c>
      <c r="J307" s="114" t="n">
        <v>0</v>
      </c>
      <c r="L307" s="114" t="n">
        <v>0.1725</v>
      </c>
      <c r="M307" s="114" t="n">
        <v>0.23</v>
      </c>
      <c r="N307" s="114" t="n">
        <v>0.4</v>
      </c>
      <c r="O307" s="114" t="n">
        <v>-0.06</v>
      </c>
      <c r="P307" s="114" t="n">
        <v>0.36</v>
      </c>
      <c r="Q307" s="112" t="n">
        <v>0</v>
      </c>
      <c r="U307" s="112" t="n">
        <v>0.23</v>
      </c>
      <c r="X307" s="112" t="n">
        <v>0</v>
      </c>
      <c r="AE307" s="146"/>
      <c r="AF307" s="146"/>
      <c r="AG307" s="146"/>
      <c r="AH307" s="146"/>
      <c r="AI307" s="146"/>
      <c r="AJ307" s="146"/>
      <c r="AK307" s="146"/>
      <c r="AL307" s="146"/>
      <c r="AM307" s="146"/>
      <c r="AN307" s="146"/>
      <c r="AO307" s="147"/>
      <c r="AP307" s="146"/>
    </row>
    <row r="308" customFormat="false" ht="12" hidden="false" customHeight="false" outlineLevel="0" collapsed="false">
      <c r="E308" s="114" t="n">
        <v>-0.07</v>
      </c>
      <c r="F308" s="114" t="n">
        <v>0</v>
      </c>
      <c r="G308" s="114" t="n">
        <v>0</v>
      </c>
      <c r="I308" s="114" t="n">
        <v>-0.0225</v>
      </c>
      <c r="J308" s="114" t="n">
        <v>0</v>
      </c>
      <c r="L308" s="114" t="n">
        <v>0.215</v>
      </c>
      <c r="M308" s="114" t="n">
        <v>0.25</v>
      </c>
      <c r="N308" s="114" t="n">
        <v>0.7</v>
      </c>
      <c r="O308" s="114" t="n">
        <v>-0.06</v>
      </c>
      <c r="P308" s="114" t="n">
        <v>0.46</v>
      </c>
      <c r="Q308" s="112" t="n">
        <v>0</v>
      </c>
      <c r="U308" s="112" t="n">
        <v>0.25</v>
      </c>
      <c r="X308" s="112" t="n">
        <v>0</v>
      </c>
      <c r="AE308" s="146"/>
      <c r="AF308" s="146"/>
      <c r="AG308" s="146"/>
      <c r="AH308" s="146"/>
      <c r="AI308" s="146"/>
      <c r="AJ308" s="146"/>
      <c r="AK308" s="146"/>
      <c r="AL308" s="146"/>
      <c r="AM308" s="146"/>
      <c r="AN308" s="146"/>
      <c r="AO308" s="147"/>
      <c r="AP308" s="146"/>
    </row>
    <row r="309" customFormat="false" ht="12" hidden="false" customHeight="false" outlineLevel="0" collapsed="false">
      <c r="E309" s="114" t="n">
        <v>-0.07</v>
      </c>
      <c r="F309" s="114" t="n">
        <v>0</v>
      </c>
      <c r="G309" s="114" t="n">
        <v>0</v>
      </c>
      <c r="I309" s="114" t="n">
        <v>-0.045</v>
      </c>
      <c r="J309" s="114" t="n">
        <v>0</v>
      </c>
      <c r="L309" s="114" t="n">
        <v>0.235</v>
      </c>
      <c r="M309" s="114" t="n">
        <v>0.33</v>
      </c>
      <c r="N309" s="114" t="n">
        <v>0.98</v>
      </c>
      <c r="O309" s="114" t="n">
        <v>-0.06</v>
      </c>
      <c r="P309" s="114" t="n">
        <v>0.77</v>
      </c>
      <c r="Q309" s="112" t="n">
        <v>0</v>
      </c>
      <c r="U309" s="112" t="n">
        <v>0.33</v>
      </c>
      <c r="X309" s="112" t="n">
        <v>0</v>
      </c>
      <c r="AE309" s="146"/>
      <c r="AF309" s="146"/>
      <c r="AG309" s="146"/>
      <c r="AH309" s="146"/>
      <c r="AI309" s="146"/>
      <c r="AJ309" s="146"/>
      <c r="AK309" s="146"/>
      <c r="AL309" s="146"/>
      <c r="AM309" s="146"/>
      <c r="AN309" s="146"/>
      <c r="AO309" s="147"/>
      <c r="AP309" s="146"/>
    </row>
    <row r="310" customFormat="false" ht="12" hidden="false" customHeight="false" outlineLevel="0" collapsed="false">
      <c r="E310" s="114" t="n">
        <v>-0.07</v>
      </c>
      <c r="F310" s="114" t="n">
        <v>0</v>
      </c>
      <c r="G310" s="114" t="n">
        <v>0</v>
      </c>
      <c r="I310" s="114" t="n">
        <v>-0.0475</v>
      </c>
      <c r="J310" s="114" t="n">
        <v>0</v>
      </c>
      <c r="L310" s="114" t="n">
        <v>0.255</v>
      </c>
      <c r="M310" s="114" t="n">
        <v>0.38</v>
      </c>
      <c r="N310" s="114" t="n">
        <v>1.6</v>
      </c>
      <c r="O310" s="114" t="n">
        <v>-0.06</v>
      </c>
      <c r="P310" s="114" t="n">
        <v>1.04</v>
      </c>
      <c r="Q310" s="112" t="n">
        <v>0</v>
      </c>
      <c r="U310" s="112" t="n">
        <v>0.38</v>
      </c>
      <c r="X310" s="112" t="n">
        <v>0</v>
      </c>
      <c r="AE310" s="146"/>
      <c r="AF310" s="146"/>
      <c r="AG310" s="146"/>
      <c r="AH310" s="146"/>
      <c r="AI310" s="146"/>
      <c r="AJ310" s="146"/>
      <c r="AK310" s="146"/>
      <c r="AL310" s="146"/>
      <c r="AM310" s="146"/>
      <c r="AN310" s="146"/>
      <c r="AO310" s="147"/>
      <c r="AP310" s="146"/>
    </row>
    <row r="311" customFormat="false" ht="12" hidden="false" customHeight="false" outlineLevel="0" collapsed="false">
      <c r="E311" s="114" t="n">
        <v>-0.07</v>
      </c>
      <c r="F311" s="114" t="n">
        <v>0</v>
      </c>
      <c r="G311" s="114" t="n">
        <v>0</v>
      </c>
      <c r="I311" s="114" t="n">
        <v>-0.03</v>
      </c>
      <c r="J311" s="114" t="n">
        <v>0</v>
      </c>
      <c r="L311" s="114" t="n">
        <v>0.255</v>
      </c>
      <c r="M311" s="114" t="n">
        <v>0.38</v>
      </c>
      <c r="N311" s="114" t="n">
        <v>1.6</v>
      </c>
      <c r="O311" s="114" t="n">
        <v>-0.06</v>
      </c>
      <c r="P311" s="114" t="n">
        <v>1.04</v>
      </c>
      <c r="Q311" s="112" t="n">
        <v>0</v>
      </c>
      <c r="U311" s="112" t="n">
        <v>0.38</v>
      </c>
      <c r="X311" s="112" t="n">
        <v>0</v>
      </c>
      <c r="AE311" s="146"/>
      <c r="AF311" s="146"/>
      <c r="AG311" s="146"/>
      <c r="AH311" s="146"/>
      <c r="AI311" s="146"/>
      <c r="AJ311" s="146"/>
      <c r="AK311" s="146"/>
      <c r="AL311" s="146"/>
      <c r="AM311" s="146"/>
      <c r="AN311" s="146"/>
      <c r="AO311" s="147"/>
      <c r="AP311" s="146"/>
    </row>
    <row r="312" customFormat="false" ht="12" hidden="false" customHeight="false" outlineLevel="0" collapsed="false">
      <c r="E312" s="114" t="n">
        <v>-0.07</v>
      </c>
      <c r="F312" s="114" t="n">
        <v>0</v>
      </c>
      <c r="G312" s="114" t="n">
        <v>0</v>
      </c>
      <c r="I312" s="114" t="n">
        <v>-0.0175</v>
      </c>
      <c r="J312" s="114" t="n">
        <v>0</v>
      </c>
      <c r="L312" s="114" t="n">
        <v>0.215</v>
      </c>
      <c r="M312" s="114" t="n">
        <v>0.33</v>
      </c>
      <c r="N312" s="114" t="n">
        <v>0.69</v>
      </c>
      <c r="O312" s="114" t="n">
        <v>-0.06</v>
      </c>
      <c r="P312" s="114" t="n">
        <v>0.54</v>
      </c>
      <c r="Q312" s="112" t="n">
        <v>0</v>
      </c>
      <c r="U312" s="112" t="n">
        <v>0.33</v>
      </c>
      <c r="X312" s="112" t="n">
        <v>0</v>
      </c>
      <c r="AE312" s="146"/>
      <c r="AF312" s="146"/>
      <c r="AG312" s="146"/>
      <c r="AH312" s="146"/>
      <c r="AI312" s="146"/>
      <c r="AJ312" s="146"/>
      <c r="AK312" s="146"/>
      <c r="AL312" s="146"/>
      <c r="AM312" s="146"/>
      <c r="AN312" s="146"/>
      <c r="AO312" s="147"/>
      <c r="AP312" s="146"/>
    </row>
    <row r="313" customFormat="false" ht="12" hidden="false" customHeight="false" outlineLevel="0" collapsed="false">
      <c r="E313" s="114" t="n">
        <v>-0.07</v>
      </c>
      <c r="F313" s="114" t="n">
        <v>0</v>
      </c>
      <c r="G313" s="114" t="n">
        <v>0</v>
      </c>
      <c r="I313" s="114" t="n">
        <v>0.02</v>
      </c>
      <c r="J313" s="114" t="n">
        <v>0</v>
      </c>
      <c r="L313" s="114" t="n">
        <v>0.17</v>
      </c>
      <c r="M313" s="114" t="n">
        <v>0.305</v>
      </c>
      <c r="N313" s="114" t="n">
        <v>0.38</v>
      </c>
      <c r="O313" s="114" t="n">
        <v>-0.06</v>
      </c>
      <c r="P313" s="114" t="n">
        <v>0.36</v>
      </c>
      <c r="Q313" s="112" t="n">
        <v>0</v>
      </c>
      <c r="U313" s="112" t="n">
        <v>0.305</v>
      </c>
      <c r="X313" s="112" t="n">
        <v>0</v>
      </c>
      <c r="AE313" s="146"/>
      <c r="AF313" s="146"/>
      <c r="AG313" s="146"/>
      <c r="AH313" s="146"/>
      <c r="AI313" s="146"/>
      <c r="AJ313" s="146"/>
      <c r="AK313" s="146"/>
      <c r="AL313" s="146"/>
      <c r="AM313" s="146"/>
      <c r="AN313" s="146"/>
      <c r="AO313" s="147"/>
      <c r="AP313" s="146"/>
    </row>
    <row r="314" customFormat="false" ht="12" hidden="false" customHeight="false" outlineLevel="0" collapsed="false">
      <c r="E314" s="114" t="n">
        <v>-0.07</v>
      </c>
      <c r="F314" s="114" t="n">
        <v>0</v>
      </c>
      <c r="G314" s="114" t="n">
        <v>0</v>
      </c>
      <c r="I314" s="114" t="n">
        <v>0.02</v>
      </c>
      <c r="J314" s="114" t="n">
        <v>0</v>
      </c>
      <c r="L314" s="114" t="n">
        <v>0.165</v>
      </c>
      <c r="M314" s="114" t="n">
        <v>0.2</v>
      </c>
      <c r="N314" s="114" t="n">
        <v>0.33</v>
      </c>
      <c r="O314" s="114" t="n">
        <v>-0.06</v>
      </c>
      <c r="P314" s="114" t="n">
        <v>0.325</v>
      </c>
      <c r="Q314" s="112" t="n">
        <v>0</v>
      </c>
      <c r="U314" s="112" t="n">
        <v>0.2</v>
      </c>
      <c r="X314" s="112" t="n">
        <v>0</v>
      </c>
      <c r="AE314" s="146"/>
      <c r="AF314" s="146"/>
      <c r="AG314" s="146"/>
      <c r="AH314" s="146"/>
      <c r="AI314" s="146"/>
      <c r="AJ314" s="146"/>
      <c r="AK314" s="146"/>
      <c r="AL314" s="146"/>
      <c r="AM314" s="146"/>
      <c r="AN314" s="146"/>
      <c r="AO314" s="147"/>
      <c r="AP314" s="146"/>
    </row>
    <row r="315" customFormat="false" ht="12" hidden="false" customHeight="false" outlineLevel="0" collapsed="false">
      <c r="E315" s="114" t="n">
        <v>-0.07</v>
      </c>
      <c r="F315" s="114" t="n">
        <v>0</v>
      </c>
      <c r="G315" s="114" t="n">
        <v>0</v>
      </c>
      <c r="I315" s="114" t="n">
        <v>0.025</v>
      </c>
      <c r="J315" s="114" t="n">
        <v>0</v>
      </c>
      <c r="L315" s="114" t="n">
        <v>0.17</v>
      </c>
      <c r="M315" s="114" t="n">
        <v>0.23</v>
      </c>
      <c r="N315" s="114" t="n">
        <v>0.37</v>
      </c>
      <c r="O315" s="114" t="n">
        <v>-0.06</v>
      </c>
      <c r="P315" s="114" t="n">
        <v>0.335</v>
      </c>
      <c r="Q315" s="112" t="n">
        <v>0</v>
      </c>
      <c r="U315" s="112" t="n">
        <v>0.23</v>
      </c>
      <c r="X315" s="112" t="n">
        <v>0</v>
      </c>
      <c r="AE315" s="146"/>
      <c r="AF315" s="146"/>
      <c r="AG315" s="146"/>
      <c r="AH315" s="146"/>
      <c r="AI315" s="146"/>
      <c r="AJ315" s="146"/>
      <c r="AK315" s="146"/>
      <c r="AL315" s="146"/>
      <c r="AM315" s="146"/>
      <c r="AN315" s="146"/>
      <c r="AO315" s="147"/>
      <c r="AP315" s="146"/>
    </row>
    <row r="316" customFormat="false" ht="12" hidden="false" customHeight="false" outlineLevel="0" collapsed="false">
      <c r="E316" s="114" t="n">
        <v>-0.07</v>
      </c>
      <c r="F316" s="114" t="n">
        <v>0</v>
      </c>
      <c r="G316" s="114" t="n">
        <v>0</v>
      </c>
      <c r="I316" s="114" t="n">
        <v>0.0275</v>
      </c>
      <c r="J316" s="114" t="n">
        <v>0</v>
      </c>
      <c r="L316" s="114" t="n">
        <v>0.175</v>
      </c>
      <c r="M316" s="114" t="n">
        <v>0.24</v>
      </c>
      <c r="N316" s="114" t="n">
        <v>0.41</v>
      </c>
      <c r="O316" s="114" t="n">
        <v>-0.06</v>
      </c>
      <c r="P316" s="114" t="n">
        <v>0.35</v>
      </c>
      <c r="Q316" s="112" t="n">
        <v>0</v>
      </c>
      <c r="U316" s="112" t="n">
        <v>0.24</v>
      </c>
      <c r="X316" s="112" t="n">
        <v>0</v>
      </c>
      <c r="AE316" s="146"/>
      <c r="AF316" s="146"/>
      <c r="AG316" s="146"/>
      <c r="AH316" s="146"/>
      <c r="AI316" s="146"/>
      <c r="AJ316" s="146"/>
      <c r="AK316" s="146"/>
      <c r="AL316" s="146"/>
      <c r="AM316" s="146"/>
      <c r="AN316" s="146"/>
      <c r="AO316" s="147"/>
      <c r="AP316" s="146"/>
    </row>
    <row r="317" customFormat="false" ht="12" hidden="false" customHeight="false" outlineLevel="0" collapsed="false">
      <c r="E317" s="114" t="n">
        <v>-0.07</v>
      </c>
      <c r="F317" s="114" t="n">
        <v>0</v>
      </c>
      <c r="G317" s="114" t="n">
        <v>0</v>
      </c>
      <c r="I317" s="114" t="n">
        <v>0.03</v>
      </c>
      <c r="J317" s="114" t="n">
        <v>0</v>
      </c>
      <c r="L317" s="114" t="n">
        <v>0.175</v>
      </c>
      <c r="M317" s="114" t="n">
        <v>0.24</v>
      </c>
      <c r="N317" s="114" t="n">
        <v>0.41</v>
      </c>
      <c r="O317" s="114" t="n">
        <v>-0.06</v>
      </c>
      <c r="P317" s="114" t="n">
        <v>0.35</v>
      </c>
      <c r="Q317" s="112" t="n">
        <v>0</v>
      </c>
      <c r="U317" s="112" t="n">
        <v>0.24</v>
      </c>
      <c r="X317" s="112" t="n">
        <v>0</v>
      </c>
      <c r="AE317" s="146"/>
      <c r="AF317" s="146"/>
      <c r="AG317" s="146"/>
      <c r="AH317" s="146"/>
      <c r="AI317" s="146"/>
      <c r="AJ317" s="146"/>
      <c r="AK317" s="146"/>
      <c r="AL317" s="146"/>
      <c r="AM317" s="146"/>
      <c r="AN317" s="146"/>
      <c r="AO317" s="147"/>
      <c r="AP317" s="146"/>
    </row>
    <row r="318" customFormat="false" ht="12" hidden="false" customHeight="false" outlineLevel="0" collapsed="false">
      <c r="E318" s="114" t="n">
        <v>-0.07</v>
      </c>
      <c r="F318" s="114" t="n">
        <v>0</v>
      </c>
      <c r="G318" s="114" t="n">
        <v>0</v>
      </c>
      <c r="I318" s="114" t="n">
        <v>0.0225</v>
      </c>
      <c r="J318" s="114" t="n">
        <v>0</v>
      </c>
      <c r="L318" s="114" t="n">
        <v>0.165</v>
      </c>
      <c r="M318" s="114" t="n">
        <v>0.2</v>
      </c>
      <c r="N318" s="114" t="n">
        <v>0.36</v>
      </c>
      <c r="O318" s="114" t="n">
        <v>-0.06</v>
      </c>
      <c r="P318" s="114" t="n">
        <v>0.315</v>
      </c>
      <c r="Q318" s="112" t="n">
        <v>0</v>
      </c>
      <c r="U318" s="112" t="n">
        <v>0.2</v>
      </c>
      <c r="X318" s="112" t="n">
        <v>0</v>
      </c>
      <c r="AE318" s="146"/>
      <c r="AF318" s="146"/>
      <c r="AG318" s="146"/>
      <c r="AH318" s="146"/>
      <c r="AI318" s="146"/>
      <c r="AJ318" s="146"/>
      <c r="AK318" s="146"/>
      <c r="AL318" s="146"/>
      <c r="AM318" s="146"/>
      <c r="AN318" s="146"/>
      <c r="AO318" s="147"/>
      <c r="AP318" s="146"/>
    </row>
    <row r="319" customFormat="false" ht="12" hidden="false" customHeight="false" outlineLevel="0" collapsed="false">
      <c r="E319" s="114" t="n">
        <v>-0.07</v>
      </c>
      <c r="F319" s="114" t="n">
        <v>0</v>
      </c>
      <c r="G319" s="114" t="n">
        <v>0</v>
      </c>
      <c r="I319" s="114" t="n">
        <v>0.0125</v>
      </c>
      <c r="J319" s="114" t="n">
        <v>0</v>
      </c>
      <c r="L319" s="114" t="n">
        <v>0.1725</v>
      </c>
      <c r="M319" s="114" t="n">
        <v>0.23</v>
      </c>
      <c r="N319" s="114" t="n">
        <v>0.4</v>
      </c>
      <c r="O319" s="114" t="n">
        <v>-0.06</v>
      </c>
      <c r="P319" s="114" t="n">
        <v>0.36</v>
      </c>
      <c r="Q319" s="112" t="n">
        <v>0</v>
      </c>
      <c r="U319" s="112" t="n">
        <v>0.23</v>
      </c>
      <c r="X319" s="112" t="n">
        <v>0</v>
      </c>
      <c r="AE319" s="146"/>
      <c r="AF319" s="146"/>
      <c r="AG319" s="146"/>
      <c r="AH319" s="146"/>
      <c r="AI319" s="146"/>
      <c r="AJ319" s="146"/>
      <c r="AK319" s="146"/>
      <c r="AL319" s="146"/>
      <c r="AM319" s="146"/>
      <c r="AN319" s="146"/>
      <c r="AO319" s="147"/>
      <c r="AP319" s="146"/>
    </row>
    <row r="320" customFormat="false" ht="12" hidden="false" customHeight="false" outlineLevel="0" collapsed="false">
      <c r="E320" s="114" t="n">
        <v>-0.07</v>
      </c>
      <c r="F320" s="114" t="n">
        <v>0</v>
      </c>
      <c r="G320" s="114" t="n">
        <v>0</v>
      </c>
      <c r="I320" s="114" t="n">
        <v>-0.0225</v>
      </c>
      <c r="J320" s="114" t="n">
        <v>0</v>
      </c>
      <c r="L320" s="114" t="n">
        <v>0.215</v>
      </c>
      <c r="M320" s="114" t="n">
        <v>0.25</v>
      </c>
      <c r="N320" s="114" t="n">
        <v>0.7</v>
      </c>
      <c r="O320" s="114" t="n">
        <v>-0.06</v>
      </c>
      <c r="P320" s="114" t="n">
        <v>0.46</v>
      </c>
      <c r="Q320" s="112" t="n">
        <v>0</v>
      </c>
      <c r="U320" s="112" t="n">
        <v>0.25</v>
      </c>
      <c r="X320" s="112" t="n">
        <v>0</v>
      </c>
      <c r="AE320" s="146"/>
      <c r="AF320" s="146"/>
      <c r="AG320" s="146"/>
      <c r="AH320" s="146"/>
      <c r="AI320" s="146"/>
      <c r="AJ320" s="146"/>
      <c r="AK320" s="146"/>
      <c r="AL320" s="146"/>
      <c r="AM320" s="146"/>
      <c r="AN320" s="146"/>
      <c r="AO320" s="147"/>
      <c r="AP320" s="146"/>
    </row>
    <row r="321" customFormat="false" ht="12" hidden="false" customHeight="false" outlineLevel="0" collapsed="false">
      <c r="E321" s="114" t="n">
        <v>-0.07</v>
      </c>
      <c r="F321" s="114" t="n">
        <v>0</v>
      </c>
      <c r="G321" s="114" t="n">
        <v>0</v>
      </c>
      <c r="I321" s="114" t="n">
        <v>-0.045</v>
      </c>
      <c r="J321" s="114" t="n">
        <v>0</v>
      </c>
      <c r="L321" s="114" t="n">
        <v>0.235</v>
      </c>
      <c r="M321" s="114" t="n">
        <v>0.33</v>
      </c>
      <c r="N321" s="114" t="n">
        <v>0.98</v>
      </c>
      <c r="O321" s="114" t="n">
        <v>-0.06</v>
      </c>
      <c r="P321" s="114" t="n">
        <v>0.77</v>
      </c>
      <c r="Q321" s="112" t="n">
        <v>0</v>
      </c>
      <c r="U321" s="112" t="n">
        <v>0.33</v>
      </c>
      <c r="X321" s="112" t="n">
        <v>0</v>
      </c>
      <c r="AE321" s="146"/>
      <c r="AF321" s="146"/>
      <c r="AG321" s="146"/>
      <c r="AH321" s="146"/>
      <c r="AI321" s="146"/>
      <c r="AJ321" s="146"/>
      <c r="AK321" s="146"/>
      <c r="AL321" s="146"/>
      <c r="AM321" s="146"/>
      <c r="AN321" s="146"/>
      <c r="AO321" s="147"/>
      <c r="AP321" s="146"/>
    </row>
    <row r="322" customFormat="false" ht="12" hidden="false" customHeight="false" outlineLevel="0" collapsed="false">
      <c r="E322" s="114" t="n">
        <v>-0.07</v>
      </c>
      <c r="F322" s="114" t="n">
        <v>0</v>
      </c>
      <c r="G322" s="114" t="n">
        <v>0</v>
      </c>
      <c r="I322" s="114" t="n">
        <v>-0.0475</v>
      </c>
      <c r="J322" s="114" t="n">
        <v>0</v>
      </c>
      <c r="L322" s="114" t="n">
        <v>0.255</v>
      </c>
      <c r="M322" s="114" t="n">
        <v>0.38</v>
      </c>
      <c r="N322" s="114" t="n">
        <v>1.6</v>
      </c>
      <c r="O322" s="114" t="n">
        <v>-0.06</v>
      </c>
      <c r="P322" s="114" t="n">
        <v>1.04</v>
      </c>
      <c r="Q322" s="112" t="n">
        <v>0</v>
      </c>
      <c r="U322" s="112" t="n">
        <v>0.38</v>
      </c>
      <c r="X322" s="112" t="n">
        <v>0</v>
      </c>
      <c r="AE322" s="146"/>
      <c r="AF322" s="146"/>
      <c r="AG322" s="146"/>
      <c r="AH322" s="146"/>
      <c r="AI322" s="146"/>
      <c r="AJ322" s="146"/>
      <c r="AK322" s="146"/>
      <c r="AL322" s="146"/>
      <c r="AM322" s="146"/>
      <c r="AN322" s="146"/>
      <c r="AO322" s="147"/>
      <c r="AP322" s="146"/>
    </row>
    <row r="323" customFormat="false" ht="12" hidden="false" customHeight="false" outlineLevel="0" collapsed="false">
      <c r="E323" s="114" t="n">
        <v>-0.07</v>
      </c>
      <c r="F323" s="114" t="n">
        <v>0</v>
      </c>
      <c r="G323" s="114" t="n">
        <v>0</v>
      </c>
      <c r="I323" s="114" t="n">
        <v>-0.03</v>
      </c>
      <c r="J323" s="114" t="n">
        <v>0</v>
      </c>
      <c r="L323" s="114" t="n">
        <v>0.255</v>
      </c>
      <c r="M323" s="114" t="n">
        <v>0.38</v>
      </c>
      <c r="N323" s="114" t="n">
        <v>1.6</v>
      </c>
      <c r="O323" s="114" t="n">
        <v>-0.06</v>
      </c>
      <c r="P323" s="114" t="n">
        <v>1.04</v>
      </c>
      <c r="Q323" s="112" t="n">
        <v>0</v>
      </c>
      <c r="U323" s="112" t="n">
        <v>0.38</v>
      </c>
      <c r="X323" s="112" t="n">
        <v>0</v>
      </c>
      <c r="AE323" s="146"/>
      <c r="AF323" s="146"/>
      <c r="AG323" s="146"/>
      <c r="AH323" s="146"/>
      <c r="AI323" s="146"/>
      <c r="AJ323" s="146"/>
      <c r="AK323" s="146"/>
      <c r="AL323" s="146"/>
      <c r="AM323" s="146"/>
      <c r="AN323" s="146"/>
      <c r="AO323" s="147"/>
      <c r="AP323" s="146"/>
    </row>
    <row r="324" customFormat="false" ht="12" hidden="false" customHeight="false" outlineLevel="0" collapsed="false">
      <c r="E324" s="114" t="n">
        <v>-0.07</v>
      </c>
      <c r="F324" s="114" t="n">
        <v>0</v>
      </c>
      <c r="G324" s="114" t="n">
        <v>0</v>
      </c>
      <c r="I324" s="114" t="n">
        <v>-0.0175</v>
      </c>
      <c r="J324" s="114" t="n">
        <v>0</v>
      </c>
      <c r="L324" s="114" t="n">
        <v>0.215</v>
      </c>
      <c r="M324" s="114" t="n">
        <v>0.33</v>
      </c>
      <c r="N324" s="114" t="n">
        <v>0.69</v>
      </c>
      <c r="O324" s="114" t="n">
        <v>-0.06</v>
      </c>
      <c r="P324" s="114" t="n">
        <v>0.54</v>
      </c>
      <c r="Q324" s="112" t="n">
        <v>0</v>
      </c>
      <c r="U324" s="112" t="n">
        <v>0.33</v>
      </c>
      <c r="X324" s="112" t="n">
        <v>0</v>
      </c>
      <c r="AE324" s="146"/>
      <c r="AF324" s="146"/>
      <c r="AG324" s="146"/>
      <c r="AH324" s="146"/>
      <c r="AI324" s="146"/>
      <c r="AJ324" s="146"/>
      <c r="AK324" s="146"/>
      <c r="AL324" s="146"/>
      <c r="AM324" s="146"/>
      <c r="AN324" s="146"/>
      <c r="AO324" s="147"/>
      <c r="AP324" s="146"/>
    </row>
    <row r="325" customFormat="false" ht="12" hidden="false" customHeight="false" outlineLevel="0" collapsed="false">
      <c r="E325" s="114" t="n">
        <v>-0.07</v>
      </c>
      <c r="F325" s="114" t="n">
        <v>0</v>
      </c>
      <c r="G325" s="114" t="n">
        <v>0</v>
      </c>
      <c r="I325" s="114" t="n">
        <v>0.02</v>
      </c>
      <c r="J325" s="114" t="n">
        <v>0</v>
      </c>
      <c r="L325" s="114" t="n">
        <v>0.17</v>
      </c>
      <c r="M325" s="114" t="n">
        <v>0.305</v>
      </c>
      <c r="N325" s="114" t="n">
        <v>0.38</v>
      </c>
      <c r="O325" s="114" t="n">
        <v>-0.06</v>
      </c>
      <c r="P325" s="114" t="n">
        <v>0.36</v>
      </c>
      <c r="Q325" s="112" t="n">
        <v>0</v>
      </c>
      <c r="U325" s="112" t="n">
        <v>0.305</v>
      </c>
      <c r="X325" s="112" t="n">
        <v>0</v>
      </c>
      <c r="AE325" s="146"/>
      <c r="AF325" s="146"/>
      <c r="AG325" s="146"/>
      <c r="AH325" s="146"/>
      <c r="AI325" s="146"/>
      <c r="AJ325" s="146"/>
      <c r="AK325" s="146"/>
      <c r="AL325" s="146"/>
      <c r="AM325" s="146"/>
      <c r="AN325" s="146"/>
      <c r="AO325" s="147"/>
      <c r="AP325" s="146"/>
    </row>
    <row r="326" customFormat="false" ht="12" hidden="false" customHeight="false" outlineLevel="0" collapsed="false">
      <c r="E326" s="114" t="n">
        <v>-0.07</v>
      </c>
      <c r="F326" s="114" t="n">
        <v>0</v>
      </c>
      <c r="G326" s="114" t="n">
        <v>0</v>
      </c>
      <c r="I326" s="114" t="n">
        <v>0.02</v>
      </c>
      <c r="J326" s="114" t="n">
        <v>0</v>
      </c>
      <c r="L326" s="114" t="n">
        <v>0.165</v>
      </c>
      <c r="M326" s="114" t="n">
        <v>0.2</v>
      </c>
      <c r="N326" s="114" t="n">
        <v>0.33</v>
      </c>
      <c r="O326" s="114" t="n">
        <v>-0.06</v>
      </c>
      <c r="P326" s="114" t="n">
        <v>0.325</v>
      </c>
      <c r="Q326" s="112" t="n">
        <v>0</v>
      </c>
      <c r="U326" s="112" t="n">
        <v>0.2</v>
      </c>
      <c r="X326" s="112" t="n">
        <v>0</v>
      </c>
      <c r="AE326" s="146"/>
      <c r="AF326" s="146"/>
      <c r="AG326" s="146"/>
      <c r="AH326" s="146"/>
      <c r="AI326" s="146"/>
      <c r="AJ326" s="146"/>
      <c r="AK326" s="146"/>
      <c r="AL326" s="146"/>
      <c r="AM326" s="146"/>
      <c r="AN326" s="146"/>
      <c r="AO326" s="147"/>
      <c r="AP326" s="146"/>
    </row>
    <row r="327" customFormat="false" ht="12" hidden="false" customHeight="false" outlineLevel="0" collapsed="false">
      <c r="E327" s="114" t="n">
        <v>-0.07</v>
      </c>
      <c r="F327" s="114" t="n">
        <v>0</v>
      </c>
      <c r="G327" s="114" t="n">
        <v>0</v>
      </c>
      <c r="I327" s="114" t="n">
        <v>0.025</v>
      </c>
      <c r="J327" s="114" t="n">
        <v>0</v>
      </c>
      <c r="L327" s="114" t="n">
        <v>0.17</v>
      </c>
      <c r="M327" s="114" t="n">
        <v>0.23</v>
      </c>
      <c r="N327" s="114" t="n">
        <v>0.37</v>
      </c>
      <c r="O327" s="114" t="n">
        <v>-0.06</v>
      </c>
      <c r="P327" s="114" t="n">
        <v>0.335</v>
      </c>
      <c r="Q327" s="112" t="n">
        <v>0</v>
      </c>
      <c r="U327" s="112" t="n">
        <v>0.23</v>
      </c>
      <c r="X327" s="112" t="n">
        <v>0</v>
      </c>
      <c r="AE327" s="146"/>
      <c r="AF327" s="146"/>
      <c r="AG327" s="146"/>
      <c r="AH327" s="146"/>
      <c r="AI327" s="146"/>
      <c r="AJ327" s="146"/>
      <c r="AK327" s="146"/>
      <c r="AL327" s="146"/>
      <c r="AM327" s="146"/>
      <c r="AN327" s="146"/>
      <c r="AO327" s="147"/>
      <c r="AP327" s="146"/>
    </row>
    <row r="328" customFormat="false" ht="12" hidden="false" customHeight="false" outlineLevel="0" collapsed="false">
      <c r="E328" s="114" t="n">
        <v>-0.07</v>
      </c>
      <c r="F328" s="114" t="n">
        <v>0</v>
      </c>
      <c r="G328" s="114" t="n">
        <v>0</v>
      </c>
      <c r="I328" s="114" t="n">
        <v>0.0275</v>
      </c>
      <c r="J328" s="114" t="n">
        <v>0</v>
      </c>
      <c r="L328" s="114" t="n">
        <v>0.175</v>
      </c>
      <c r="M328" s="114" t="n">
        <v>0.24</v>
      </c>
      <c r="N328" s="114" t="n">
        <v>0.41</v>
      </c>
      <c r="O328" s="114" t="n">
        <v>-0.06</v>
      </c>
      <c r="P328" s="114" t="n">
        <v>0.35</v>
      </c>
      <c r="Q328" s="112" t="n">
        <v>0</v>
      </c>
      <c r="U328" s="112" t="n">
        <v>0.24</v>
      </c>
      <c r="X328" s="112" t="n">
        <v>0</v>
      </c>
      <c r="AE328" s="146"/>
      <c r="AF328" s="146"/>
      <c r="AG328" s="146"/>
      <c r="AH328" s="146"/>
      <c r="AI328" s="146"/>
      <c r="AJ328" s="146"/>
      <c r="AK328" s="146"/>
      <c r="AL328" s="146"/>
      <c r="AM328" s="146"/>
      <c r="AN328" s="146"/>
      <c r="AO328" s="147"/>
      <c r="AP328" s="146"/>
    </row>
    <row r="329" customFormat="false" ht="12" hidden="false" customHeight="false" outlineLevel="0" collapsed="false">
      <c r="E329" s="114" t="n">
        <v>-0.07</v>
      </c>
      <c r="F329" s="114" t="n">
        <v>0</v>
      </c>
      <c r="G329" s="114" t="n">
        <v>0</v>
      </c>
      <c r="I329" s="114" t="n">
        <v>0.03</v>
      </c>
      <c r="J329" s="114" t="n">
        <v>0</v>
      </c>
      <c r="L329" s="114" t="n">
        <v>0.175</v>
      </c>
      <c r="M329" s="114" t="n">
        <v>0.24</v>
      </c>
      <c r="N329" s="114" t="n">
        <v>0.41</v>
      </c>
      <c r="O329" s="114" t="n">
        <v>-0.06</v>
      </c>
      <c r="P329" s="114" t="n">
        <v>0.35</v>
      </c>
      <c r="Q329" s="112" t="n">
        <v>0</v>
      </c>
      <c r="U329" s="112" t="n">
        <v>0.24</v>
      </c>
      <c r="X329" s="112" t="n">
        <v>0</v>
      </c>
      <c r="AE329" s="146"/>
      <c r="AF329" s="146"/>
      <c r="AG329" s="146"/>
      <c r="AH329" s="146"/>
      <c r="AI329" s="146"/>
      <c r="AJ329" s="146"/>
      <c r="AK329" s="146"/>
      <c r="AL329" s="146"/>
      <c r="AM329" s="146"/>
      <c r="AN329" s="146"/>
      <c r="AO329" s="147"/>
      <c r="AP329" s="146"/>
    </row>
    <row r="330" customFormat="false" ht="12" hidden="false" customHeight="false" outlineLevel="0" collapsed="false">
      <c r="E330" s="114" t="n">
        <v>-0.07</v>
      </c>
      <c r="F330" s="114" t="n">
        <v>0</v>
      </c>
      <c r="G330" s="114" t="n">
        <v>0</v>
      </c>
      <c r="I330" s="114" t="n">
        <v>0.0225</v>
      </c>
      <c r="J330" s="114" t="n">
        <v>0</v>
      </c>
      <c r="L330" s="114" t="n">
        <v>0.165</v>
      </c>
      <c r="M330" s="114" t="n">
        <v>0.2</v>
      </c>
      <c r="N330" s="114" t="n">
        <v>0.36</v>
      </c>
      <c r="O330" s="114" t="n">
        <v>-0.06</v>
      </c>
      <c r="P330" s="114" t="n">
        <v>0.315</v>
      </c>
      <c r="Q330" s="112" t="n">
        <v>0</v>
      </c>
      <c r="U330" s="112" t="n">
        <v>0.2</v>
      </c>
      <c r="X330" s="112" t="n">
        <v>0</v>
      </c>
      <c r="AE330" s="146"/>
      <c r="AF330" s="146"/>
      <c r="AG330" s="146"/>
      <c r="AH330" s="146"/>
      <c r="AI330" s="146"/>
      <c r="AJ330" s="146"/>
      <c r="AK330" s="146"/>
      <c r="AL330" s="146"/>
      <c r="AM330" s="146"/>
      <c r="AN330" s="146"/>
      <c r="AO330" s="147"/>
      <c r="AP330" s="146"/>
    </row>
    <row r="331" customFormat="false" ht="12" hidden="false" customHeight="false" outlineLevel="0" collapsed="false">
      <c r="E331" s="114" t="n">
        <v>-0.07</v>
      </c>
      <c r="F331" s="114" t="n">
        <v>0</v>
      </c>
      <c r="G331" s="114" t="n">
        <v>0</v>
      </c>
      <c r="I331" s="114" t="n">
        <v>0.0125</v>
      </c>
      <c r="J331" s="114" t="n">
        <v>0</v>
      </c>
      <c r="L331" s="114" t="n">
        <v>0.1725</v>
      </c>
      <c r="M331" s="114" t="n">
        <v>0.23</v>
      </c>
      <c r="N331" s="114" t="n">
        <v>0.4</v>
      </c>
      <c r="O331" s="114" t="n">
        <v>-0.06</v>
      </c>
      <c r="P331" s="114" t="n">
        <v>0.36</v>
      </c>
      <c r="Q331" s="112" t="n">
        <v>0</v>
      </c>
      <c r="U331" s="112" t="n">
        <v>0.23</v>
      </c>
      <c r="X331" s="112" t="n">
        <v>0</v>
      </c>
      <c r="AE331" s="146"/>
      <c r="AF331" s="146"/>
      <c r="AG331" s="146"/>
      <c r="AH331" s="146"/>
      <c r="AI331" s="146"/>
      <c r="AJ331" s="146"/>
      <c r="AK331" s="146"/>
      <c r="AL331" s="146"/>
      <c r="AM331" s="146"/>
      <c r="AN331" s="146"/>
      <c r="AO331" s="147"/>
      <c r="AP331" s="146"/>
    </row>
    <row r="332" customFormat="false" ht="12" hidden="false" customHeight="false" outlineLevel="0" collapsed="false">
      <c r="E332" s="114" t="n">
        <v>-0.07</v>
      </c>
      <c r="F332" s="114" t="n">
        <v>0</v>
      </c>
      <c r="G332" s="114" t="n">
        <v>0</v>
      </c>
      <c r="I332" s="114" t="n">
        <v>-0.0225</v>
      </c>
      <c r="J332" s="114" t="n">
        <v>0</v>
      </c>
      <c r="L332" s="114" t="n">
        <v>0.215</v>
      </c>
      <c r="M332" s="114" t="n">
        <v>0.25</v>
      </c>
      <c r="N332" s="114" t="n">
        <v>0.7</v>
      </c>
      <c r="O332" s="114" t="n">
        <v>-0.06</v>
      </c>
      <c r="P332" s="114" t="n">
        <v>0.46</v>
      </c>
      <c r="Q332" s="112" t="n">
        <v>0</v>
      </c>
      <c r="U332" s="112" t="n">
        <v>0.25</v>
      </c>
      <c r="X332" s="112" t="n">
        <v>0</v>
      </c>
      <c r="AE332" s="146"/>
      <c r="AF332" s="146"/>
      <c r="AG332" s="146"/>
      <c r="AH332" s="146"/>
      <c r="AI332" s="146"/>
      <c r="AJ332" s="146"/>
      <c r="AK332" s="146"/>
      <c r="AL332" s="146"/>
      <c r="AM332" s="146"/>
      <c r="AN332" s="146"/>
      <c r="AO332" s="147"/>
      <c r="AP332" s="146"/>
    </row>
    <row r="333" customFormat="false" ht="12" hidden="false" customHeight="false" outlineLevel="0" collapsed="false">
      <c r="E333" s="114" t="n">
        <v>-0.07</v>
      </c>
      <c r="F333" s="114" t="n">
        <v>0</v>
      </c>
      <c r="G333" s="114" t="n">
        <v>0</v>
      </c>
      <c r="I333" s="114" t="n">
        <v>-0.045</v>
      </c>
      <c r="J333" s="114" t="n">
        <v>0</v>
      </c>
      <c r="L333" s="114" t="n">
        <v>0.235</v>
      </c>
      <c r="M333" s="114" t="n">
        <v>0.33</v>
      </c>
      <c r="N333" s="114" t="n">
        <v>0.98</v>
      </c>
      <c r="O333" s="114" t="n">
        <v>-0.06</v>
      </c>
      <c r="P333" s="114" t="n">
        <v>0.77</v>
      </c>
      <c r="Q333" s="112" t="n">
        <v>0</v>
      </c>
      <c r="U333" s="112" t="n">
        <v>0.33</v>
      </c>
      <c r="X333" s="112" t="n">
        <v>0</v>
      </c>
      <c r="AE333" s="146"/>
      <c r="AF333" s="146"/>
      <c r="AG333" s="146"/>
      <c r="AH333" s="146"/>
      <c r="AI333" s="146"/>
      <c r="AJ333" s="146"/>
      <c r="AK333" s="146"/>
      <c r="AL333" s="146"/>
      <c r="AM333" s="146"/>
      <c r="AN333" s="146"/>
      <c r="AO333" s="147"/>
      <c r="AP333" s="146"/>
    </row>
    <row r="334" customFormat="false" ht="12" hidden="false" customHeight="false" outlineLevel="0" collapsed="false">
      <c r="E334" s="114" t="n">
        <v>-0.07</v>
      </c>
      <c r="F334" s="114" t="n">
        <v>0</v>
      </c>
      <c r="G334" s="114" t="n">
        <v>0</v>
      </c>
      <c r="I334" s="114" t="n">
        <v>-0.0475</v>
      </c>
      <c r="J334" s="114" t="n">
        <v>0</v>
      </c>
      <c r="L334" s="114" t="n">
        <v>0.255</v>
      </c>
      <c r="M334" s="114" t="n">
        <v>0.38</v>
      </c>
      <c r="N334" s="114" t="n">
        <v>1.6</v>
      </c>
      <c r="O334" s="114" t="n">
        <v>-0.06</v>
      </c>
      <c r="P334" s="114" t="n">
        <v>1.04</v>
      </c>
      <c r="Q334" s="112" t="n">
        <v>0</v>
      </c>
      <c r="U334" s="112" t="n">
        <v>0.38</v>
      </c>
      <c r="X334" s="112" t="n">
        <v>0</v>
      </c>
      <c r="AE334" s="146"/>
      <c r="AF334" s="146"/>
      <c r="AG334" s="146"/>
      <c r="AH334" s="146"/>
      <c r="AI334" s="146"/>
      <c r="AJ334" s="146"/>
      <c r="AK334" s="146"/>
      <c r="AL334" s="146"/>
      <c r="AM334" s="146"/>
      <c r="AN334" s="146"/>
      <c r="AO334" s="147"/>
      <c r="AP334" s="146"/>
    </row>
    <row r="335" customFormat="false" ht="12" hidden="false" customHeight="false" outlineLevel="0" collapsed="false">
      <c r="E335" s="114" t="n">
        <v>-0.07</v>
      </c>
      <c r="F335" s="114" t="n">
        <v>0</v>
      </c>
      <c r="G335" s="114" t="n">
        <v>0</v>
      </c>
      <c r="I335" s="114" t="n">
        <v>-0.03</v>
      </c>
      <c r="J335" s="114" t="n">
        <v>0</v>
      </c>
      <c r="L335" s="114" t="n">
        <v>0.255</v>
      </c>
      <c r="M335" s="114" t="n">
        <v>0.38</v>
      </c>
      <c r="N335" s="114" t="n">
        <v>1.6</v>
      </c>
      <c r="O335" s="114" t="n">
        <v>-0.06</v>
      </c>
      <c r="P335" s="114" t="n">
        <v>1.04</v>
      </c>
      <c r="Q335" s="112" t="n">
        <v>0</v>
      </c>
      <c r="U335" s="112" t="n">
        <v>0.38</v>
      </c>
      <c r="X335" s="112" t="n">
        <v>0</v>
      </c>
      <c r="AE335" s="146"/>
      <c r="AF335" s="146"/>
      <c r="AG335" s="146"/>
      <c r="AH335" s="146"/>
      <c r="AI335" s="146"/>
      <c r="AJ335" s="146"/>
      <c r="AK335" s="146"/>
      <c r="AL335" s="146"/>
      <c r="AM335" s="146"/>
      <c r="AN335" s="146"/>
      <c r="AO335" s="147"/>
      <c r="AP335" s="146"/>
    </row>
    <row r="336" customFormat="false" ht="12" hidden="false" customHeight="false" outlineLevel="0" collapsed="false">
      <c r="E336" s="114" t="n">
        <v>-0.07</v>
      </c>
      <c r="F336" s="114" t="n">
        <v>0</v>
      </c>
      <c r="G336" s="114" t="n">
        <v>0</v>
      </c>
      <c r="I336" s="114" t="n">
        <v>-0.0175</v>
      </c>
      <c r="J336" s="114" t="n">
        <v>0</v>
      </c>
      <c r="L336" s="114" t="n">
        <v>0.215</v>
      </c>
      <c r="M336" s="114" t="n">
        <v>0.33</v>
      </c>
      <c r="N336" s="114" t="n">
        <v>0.69</v>
      </c>
      <c r="O336" s="114" t="n">
        <v>-0.06</v>
      </c>
      <c r="P336" s="114" t="n">
        <v>0.54</v>
      </c>
      <c r="Q336" s="112" t="n">
        <v>0</v>
      </c>
      <c r="U336" s="112" t="n">
        <v>0.33</v>
      </c>
      <c r="X336" s="112" t="n">
        <v>0</v>
      </c>
      <c r="AE336" s="146"/>
      <c r="AF336" s="146"/>
      <c r="AG336" s="146"/>
      <c r="AH336" s="146"/>
      <c r="AI336" s="146"/>
      <c r="AJ336" s="146"/>
      <c r="AK336" s="146"/>
      <c r="AL336" s="146"/>
      <c r="AM336" s="146"/>
      <c r="AN336" s="146"/>
      <c r="AO336" s="147"/>
      <c r="AP336" s="146"/>
    </row>
    <row r="337" customFormat="false" ht="12" hidden="false" customHeight="false" outlineLevel="0" collapsed="false">
      <c r="E337" s="114" t="n">
        <v>-0.07</v>
      </c>
      <c r="F337" s="114" t="n">
        <v>0</v>
      </c>
      <c r="G337" s="114" t="n">
        <v>0</v>
      </c>
      <c r="I337" s="114" t="n">
        <v>0.02</v>
      </c>
      <c r="J337" s="114" t="n">
        <v>0</v>
      </c>
      <c r="L337" s="114" t="n">
        <v>0.17</v>
      </c>
      <c r="M337" s="114" t="n">
        <v>0.305</v>
      </c>
      <c r="N337" s="114" t="n">
        <v>0.38</v>
      </c>
      <c r="O337" s="114" t="n">
        <v>-0.06</v>
      </c>
      <c r="P337" s="114" t="n">
        <v>0.36</v>
      </c>
      <c r="Q337" s="112" t="n">
        <v>0</v>
      </c>
      <c r="U337" s="112" t="n">
        <v>0.305</v>
      </c>
      <c r="X337" s="112" t="n">
        <v>0</v>
      </c>
      <c r="AE337" s="146"/>
      <c r="AF337" s="146"/>
      <c r="AG337" s="146"/>
      <c r="AH337" s="146"/>
      <c r="AI337" s="146"/>
      <c r="AJ337" s="146"/>
      <c r="AK337" s="146"/>
      <c r="AL337" s="146"/>
      <c r="AM337" s="146"/>
      <c r="AN337" s="146"/>
      <c r="AO337" s="147"/>
      <c r="AP337" s="146"/>
    </row>
    <row r="338" customFormat="false" ht="12" hidden="false" customHeight="false" outlineLevel="0" collapsed="false">
      <c r="E338" s="114" t="n">
        <v>-0.07</v>
      </c>
      <c r="F338" s="114" t="n">
        <v>0</v>
      </c>
      <c r="G338" s="114" t="n">
        <v>0</v>
      </c>
      <c r="I338" s="114" t="n">
        <v>0.02</v>
      </c>
      <c r="J338" s="114" t="n">
        <v>0</v>
      </c>
      <c r="L338" s="114" t="n">
        <v>0.165</v>
      </c>
      <c r="M338" s="114" t="n">
        <v>0.2</v>
      </c>
      <c r="N338" s="114" t="n">
        <v>0.33</v>
      </c>
      <c r="O338" s="114" t="n">
        <v>-0.06</v>
      </c>
      <c r="P338" s="114" t="n">
        <v>0.325</v>
      </c>
      <c r="Q338" s="112" t="n">
        <v>0</v>
      </c>
      <c r="U338" s="112" t="n">
        <v>0.2</v>
      </c>
      <c r="X338" s="112" t="n">
        <v>0</v>
      </c>
      <c r="AE338" s="146"/>
      <c r="AF338" s="146"/>
      <c r="AG338" s="146"/>
      <c r="AH338" s="146"/>
      <c r="AI338" s="146"/>
      <c r="AJ338" s="146"/>
      <c r="AK338" s="146"/>
      <c r="AL338" s="146"/>
      <c r="AM338" s="146"/>
      <c r="AN338" s="146"/>
      <c r="AO338" s="147"/>
      <c r="AP338" s="146"/>
    </row>
    <row r="339" customFormat="false" ht="12" hidden="false" customHeight="false" outlineLevel="0" collapsed="false">
      <c r="E339" s="114" t="n">
        <v>-0.07</v>
      </c>
      <c r="F339" s="114" t="n">
        <v>0</v>
      </c>
      <c r="G339" s="114" t="n">
        <v>0</v>
      </c>
      <c r="I339" s="114" t="n">
        <v>0.025</v>
      </c>
      <c r="J339" s="114" t="n">
        <v>0</v>
      </c>
      <c r="L339" s="114" t="n">
        <v>0.17</v>
      </c>
      <c r="M339" s="114" t="n">
        <v>0.23</v>
      </c>
      <c r="N339" s="114" t="n">
        <v>0.37</v>
      </c>
      <c r="O339" s="114" t="n">
        <v>-0.06</v>
      </c>
      <c r="P339" s="114" t="n">
        <v>0.335</v>
      </c>
      <c r="Q339" s="112" t="n">
        <v>0</v>
      </c>
      <c r="U339" s="112" t="n">
        <v>0.23</v>
      </c>
      <c r="X339" s="112" t="n">
        <v>0</v>
      </c>
      <c r="AE339" s="146"/>
      <c r="AF339" s="146"/>
      <c r="AG339" s="146"/>
      <c r="AH339" s="146"/>
      <c r="AI339" s="146"/>
      <c r="AJ339" s="146"/>
      <c r="AK339" s="146"/>
      <c r="AL339" s="146"/>
      <c r="AM339" s="146"/>
      <c r="AN339" s="146"/>
      <c r="AO339" s="147"/>
      <c r="AP339" s="146"/>
    </row>
    <row r="340" customFormat="false" ht="12" hidden="false" customHeight="false" outlineLevel="0" collapsed="false">
      <c r="E340" s="114" t="n">
        <v>-0.07</v>
      </c>
      <c r="F340" s="114" t="n">
        <v>0</v>
      </c>
      <c r="G340" s="114" t="n">
        <v>0</v>
      </c>
      <c r="I340" s="114" t="n">
        <v>0.0275</v>
      </c>
      <c r="J340" s="114" t="n">
        <v>0</v>
      </c>
      <c r="L340" s="114" t="n">
        <v>0.175</v>
      </c>
      <c r="M340" s="114" t="n">
        <v>0.24</v>
      </c>
      <c r="N340" s="114" t="n">
        <v>0.41</v>
      </c>
      <c r="O340" s="114" t="n">
        <v>-0.06</v>
      </c>
      <c r="P340" s="114" t="n">
        <v>0.35</v>
      </c>
      <c r="Q340" s="112" t="n">
        <v>0</v>
      </c>
      <c r="U340" s="112" t="n">
        <v>0.24</v>
      </c>
      <c r="X340" s="112" t="n">
        <v>0</v>
      </c>
      <c r="AE340" s="146"/>
      <c r="AF340" s="146"/>
      <c r="AG340" s="146"/>
      <c r="AH340" s="146"/>
      <c r="AI340" s="146"/>
      <c r="AJ340" s="146"/>
      <c r="AK340" s="146"/>
      <c r="AL340" s="146"/>
      <c r="AM340" s="146"/>
      <c r="AN340" s="146"/>
      <c r="AO340" s="147"/>
      <c r="AP340" s="146"/>
    </row>
    <row r="341" customFormat="false" ht="12" hidden="false" customHeight="false" outlineLevel="0" collapsed="false">
      <c r="E341" s="114" t="n">
        <v>-0.07</v>
      </c>
      <c r="F341" s="114" t="n">
        <v>0</v>
      </c>
      <c r="G341" s="114" t="n">
        <v>0</v>
      </c>
      <c r="I341" s="114" t="n">
        <v>0.03</v>
      </c>
      <c r="J341" s="114" t="n">
        <v>0</v>
      </c>
      <c r="L341" s="114" t="n">
        <v>0.175</v>
      </c>
      <c r="M341" s="114" t="n">
        <v>0.24</v>
      </c>
      <c r="N341" s="114" t="n">
        <v>0.41</v>
      </c>
      <c r="O341" s="114" t="n">
        <v>-0.06</v>
      </c>
      <c r="P341" s="114" t="n">
        <v>0.35</v>
      </c>
      <c r="Q341" s="112" t="n">
        <v>0</v>
      </c>
      <c r="U341" s="112" t="n">
        <v>0.24</v>
      </c>
      <c r="X341" s="112" t="n">
        <v>0</v>
      </c>
      <c r="AE341" s="146"/>
      <c r="AF341" s="146"/>
      <c r="AG341" s="146"/>
      <c r="AH341" s="146"/>
      <c r="AI341" s="146"/>
      <c r="AJ341" s="146"/>
      <c r="AK341" s="146"/>
      <c r="AL341" s="146"/>
      <c r="AM341" s="146"/>
      <c r="AN341" s="146"/>
      <c r="AO341" s="147"/>
      <c r="AP341" s="146"/>
    </row>
    <row r="342" customFormat="false" ht="12" hidden="false" customHeight="false" outlineLevel="0" collapsed="false">
      <c r="E342" s="114" t="n">
        <v>-0.07</v>
      </c>
      <c r="F342" s="114" t="n">
        <v>0</v>
      </c>
      <c r="G342" s="114" t="n">
        <v>0</v>
      </c>
      <c r="I342" s="114" t="n">
        <v>0.0225</v>
      </c>
      <c r="J342" s="114" t="n">
        <v>0</v>
      </c>
      <c r="L342" s="114" t="n">
        <v>0.165</v>
      </c>
      <c r="M342" s="114" t="n">
        <v>0.2</v>
      </c>
      <c r="N342" s="114" t="n">
        <v>0.36</v>
      </c>
      <c r="O342" s="114" t="n">
        <v>-0.06</v>
      </c>
      <c r="P342" s="114" t="n">
        <v>0.315</v>
      </c>
      <c r="Q342" s="112" t="n">
        <v>0</v>
      </c>
      <c r="U342" s="112" t="n">
        <v>0.2</v>
      </c>
      <c r="X342" s="112" t="n">
        <v>0</v>
      </c>
      <c r="AE342" s="146"/>
      <c r="AF342" s="146"/>
      <c r="AG342" s="146"/>
      <c r="AH342" s="146"/>
      <c r="AI342" s="146"/>
      <c r="AJ342" s="146"/>
      <c r="AK342" s="146"/>
      <c r="AL342" s="146"/>
      <c r="AM342" s="146"/>
      <c r="AN342" s="146"/>
      <c r="AO342" s="147"/>
      <c r="AP342" s="146"/>
    </row>
    <row r="343" customFormat="false" ht="12" hidden="false" customHeight="false" outlineLevel="0" collapsed="false">
      <c r="E343" s="114" t="n">
        <v>-0.07</v>
      </c>
      <c r="F343" s="114" t="n">
        <v>0</v>
      </c>
      <c r="G343" s="114" t="n">
        <v>0</v>
      </c>
      <c r="I343" s="114" t="n">
        <v>0.0125</v>
      </c>
      <c r="J343" s="114" t="n">
        <v>0</v>
      </c>
      <c r="L343" s="114" t="n">
        <v>0.1725</v>
      </c>
      <c r="M343" s="114" t="n">
        <v>0.23</v>
      </c>
      <c r="N343" s="114" t="n">
        <v>0.4</v>
      </c>
      <c r="O343" s="114" t="n">
        <v>-0.06</v>
      </c>
      <c r="P343" s="114" t="n">
        <v>0.36</v>
      </c>
      <c r="Q343" s="112" t="n">
        <v>0</v>
      </c>
      <c r="U343" s="112" t="n">
        <v>0.23</v>
      </c>
      <c r="X343" s="112" t="n">
        <v>0</v>
      </c>
      <c r="AE343" s="146"/>
      <c r="AF343" s="146"/>
      <c r="AG343" s="146"/>
      <c r="AH343" s="146"/>
      <c r="AI343" s="146"/>
      <c r="AJ343" s="146"/>
      <c r="AK343" s="146"/>
      <c r="AL343" s="146"/>
      <c r="AM343" s="146"/>
      <c r="AN343" s="146"/>
      <c r="AO343" s="147"/>
      <c r="AP343" s="146"/>
    </row>
    <row r="344" customFormat="false" ht="12" hidden="false" customHeight="false" outlineLevel="0" collapsed="false">
      <c r="E344" s="114" t="n">
        <v>-0.07</v>
      </c>
      <c r="F344" s="114" t="n">
        <v>0</v>
      </c>
      <c r="G344" s="114" t="n">
        <v>0</v>
      </c>
      <c r="I344" s="114" t="n">
        <v>-0.0225</v>
      </c>
      <c r="J344" s="114" t="n">
        <v>0</v>
      </c>
      <c r="L344" s="114" t="n">
        <v>0.215</v>
      </c>
      <c r="M344" s="114" t="n">
        <v>0.25</v>
      </c>
      <c r="N344" s="114" t="n">
        <v>0.7</v>
      </c>
      <c r="O344" s="114" t="n">
        <v>-0.06</v>
      </c>
      <c r="P344" s="114" t="n">
        <v>0.46</v>
      </c>
      <c r="Q344" s="112" t="n">
        <v>0</v>
      </c>
      <c r="U344" s="112" t="n">
        <v>0.25</v>
      </c>
      <c r="X344" s="112" t="n">
        <v>0</v>
      </c>
      <c r="AE344" s="146"/>
      <c r="AF344" s="146"/>
      <c r="AG344" s="146"/>
      <c r="AH344" s="146"/>
      <c r="AI344" s="146"/>
      <c r="AJ344" s="146"/>
      <c r="AK344" s="146"/>
      <c r="AL344" s="146"/>
      <c r="AM344" s="146"/>
      <c r="AN344" s="146"/>
      <c r="AO344" s="147"/>
      <c r="AP344" s="146"/>
    </row>
    <row r="345" customFormat="false" ht="12" hidden="false" customHeight="false" outlineLevel="0" collapsed="false">
      <c r="E345" s="114" t="n">
        <v>-0.07</v>
      </c>
      <c r="F345" s="114" t="n">
        <v>0</v>
      </c>
      <c r="G345" s="114" t="n">
        <v>0</v>
      </c>
      <c r="I345" s="114" t="n">
        <v>-0.045</v>
      </c>
      <c r="J345" s="114" t="n">
        <v>0</v>
      </c>
      <c r="L345" s="114" t="n">
        <v>0.235</v>
      </c>
      <c r="M345" s="114" t="n">
        <v>0.33</v>
      </c>
      <c r="N345" s="114" t="n">
        <v>0.98</v>
      </c>
      <c r="O345" s="114" t="n">
        <v>-0.06</v>
      </c>
      <c r="P345" s="114" t="n">
        <v>0.77</v>
      </c>
      <c r="Q345" s="112" t="n">
        <v>0</v>
      </c>
      <c r="U345" s="112" t="n">
        <v>0.33</v>
      </c>
      <c r="X345" s="112" t="n">
        <v>0</v>
      </c>
      <c r="AE345" s="146"/>
      <c r="AF345" s="146"/>
      <c r="AG345" s="146"/>
      <c r="AH345" s="146"/>
      <c r="AI345" s="146"/>
      <c r="AJ345" s="146"/>
      <c r="AK345" s="146"/>
      <c r="AL345" s="146"/>
      <c r="AM345" s="146"/>
      <c r="AN345" s="146"/>
      <c r="AO345" s="147"/>
      <c r="AP345" s="146"/>
    </row>
    <row r="346" customFormat="false" ht="12" hidden="false" customHeight="false" outlineLevel="0" collapsed="false">
      <c r="E346" s="114" t="n">
        <v>-0.07</v>
      </c>
      <c r="F346" s="114" t="n">
        <v>0</v>
      </c>
      <c r="G346" s="114" t="n">
        <v>0</v>
      </c>
      <c r="I346" s="114" t="n">
        <v>-0.0475</v>
      </c>
      <c r="J346" s="114" t="n">
        <v>0</v>
      </c>
      <c r="L346" s="114" t="n">
        <v>0.255</v>
      </c>
      <c r="M346" s="114" t="n">
        <v>0.38</v>
      </c>
      <c r="N346" s="114" t="n">
        <v>1.6</v>
      </c>
      <c r="O346" s="114" t="n">
        <v>-0.06</v>
      </c>
      <c r="P346" s="114" t="n">
        <v>1.04</v>
      </c>
      <c r="Q346" s="112" t="n">
        <v>0</v>
      </c>
      <c r="U346" s="112" t="n">
        <v>0.38</v>
      </c>
      <c r="X346" s="112" t="n">
        <v>0</v>
      </c>
      <c r="AE346" s="146"/>
      <c r="AF346" s="146"/>
      <c r="AG346" s="146"/>
      <c r="AH346" s="146"/>
      <c r="AI346" s="146"/>
      <c r="AJ346" s="146"/>
      <c r="AK346" s="146"/>
      <c r="AL346" s="146"/>
      <c r="AM346" s="146"/>
      <c r="AN346" s="146"/>
      <c r="AO346" s="147"/>
      <c r="AP346" s="146"/>
    </row>
    <row r="347" customFormat="false" ht="12" hidden="false" customHeight="false" outlineLevel="0" collapsed="false">
      <c r="E347" s="114" t="n">
        <v>-0.07</v>
      </c>
      <c r="F347" s="114" t="n">
        <v>0</v>
      </c>
      <c r="G347" s="114" t="n">
        <v>0</v>
      </c>
      <c r="I347" s="114" t="n">
        <v>-0.03</v>
      </c>
      <c r="J347" s="114" t="n">
        <v>0</v>
      </c>
      <c r="L347" s="114" t="n">
        <v>0.255</v>
      </c>
      <c r="M347" s="114" t="n">
        <v>0.38</v>
      </c>
      <c r="N347" s="114" t="n">
        <v>1.6</v>
      </c>
      <c r="O347" s="114" t="n">
        <v>-0.06</v>
      </c>
      <c r="P347" s="114" t="n">
        <v>1.04</v>
      </c>
      <c r="Q347" s="112" t="n">
        <v>0</v>
      </c>
      <c r="U347" s="112" t="n">
        <v>0.38</v>
      </c>
      <c r="X347" s="112" t="n">
        <v>0</v>
      </c>
      <c r="AE347" s="146"/>
      <c r="AF347" s="146"/>
      <c r="AG347" s="146"/>
      <c r="AH347" s="146"/>
      <c r="AI347" s="146"/>
      <c r="AJ347" s="146"/>
      <c r="AK347" s="146"/>
      <c r="AL347" s="146"/>
      <c r="AM347" s="146"/>
      <c r="AN347" s="146"/>
      <c r="AO347" s="147"/>
      <c r="AP347" s="146"/>
    </row>
    <row r="348" customFormat="false" ht="12" hidden="false" customHeight="false" outlineLevel="0" collapsed="false">
      <c r="E348" s="114" t="n">
        <v>-0.07</v>
      </c>
      <c r="F348" s="114" t="n">
        <v>0</v>
      </c>
      <c r="G348" s="114" t="n">
        <v>0</v>
      </c>
      <c r="I348" s="114" t="n">
        <v>-0.0175</v>
      </c>
      <c r="J348" s="114" t="n">
        <v>0</v>
      </c>
      <c r="L348" s="114" t="n">
        <v>0.215</v>
      </c>
      <c r="M348" s="114" t="n">
        <v>0.33</v>
      </c>
      <c r="N348" s="114" t="n">
        <v>0.69</v>
      </c>
      <c r="O348" s="114" t="n">
        <v>-0.06</v>
      </c>
      <c r="P348" s="114" t="n">
        <v>0.54</v>
      </c>
      <c r="Q348" s="112" t="n">
        <v>0</v>
      </c>
      <c r="U348" s="112" t="n">
        <v>0.33</v>
      </c>
      <c r="X348" s="112" t="n">
        <v>0</v>
      </c>
      <c r="AE348" s="146"/>
      <c r="AF348" s="146"/>
      <c r="AG348" s="146"/>
      <c r="AH348" s="146"/>
      <c r="AI348" s="146"/>
      <c r="AJ348" s="146"/>
      <c r="AK348" s="146"/>
      <c r="AL348" s="146"/>
      <c r="AM348" s="146"/>
      <c r="AN348" s="146"/>
      <c r="AO348" s="147"/>
      <c r="AP348" s="146"/>
    </row>
    <row r="349" customFormat="false" ht="12" hidden="false" customHeight="false" outlineLevel="0" collapsed="false">
      <c r="E349" s="114" t="n">
        <v>-0.07</v>
      </c>
      <c r="F349" s="114" t="n">
        <v>0</v>
      </c>
      <c r="G349" s="114" t="n">
        <v>0</v>
      </c>
      <c r="I349" s="114" t="n">
        <v>0.02</v>
      </c>
      <c r="J349" s="114" t="n">
        <v>0</v>
      </c>
      <c r="L349" s="114" t="n">
        <v>0.17</v>
      </c>
      <c r="M349" s="114" t="n">
        <v>0.305</v>
      </c>
      <c r="N349" s="114" t="n">
        <v>0.38</v>
      </c>
      <c r="O349" s="114" t="n">
        <v>-0.06</v>
      </c>
      <c r="P349" s="114" t="n">
        <v>0.36</v>
      </c>
      <c r="Q349" s="112" t="n">
        <v>0</v>
      </c>
      <c r="U349" s="112" t="n">
        <v>0.305</v>
      </c>
      <c r="X349" s="112" t="n">
        <v>0</v>
      </c>
      <c r="AE349" s="146"/>
      <c r="AF349" s="146"/>
      <c r="AG349" s="146"/>
      <c r="AH349" s="146"/>
      <c r="AI349" s="146"/>
      <c r="AJ349" s="146"/>
      <c r="AK349" s="146"/>
      <c r="AL349" s="146"/>
      <c r="AM349" s="146"/>
      <c r="AN349" s="146"/>
      <c r="AO349" s="147"/>
      <c r="AP349" s="146"/>
    </row>
    <row r="350" customFormat="false" ht="12" hidden="false" customHeight="false" outlineLevel="0" collapsed="false">
      <c r="E350" s="114" t="n">
        <v>-0.07</v>
      </c>
      <c r="F350" s="114" t="n">
        <v>0</v>
      </c>
      <c r="G350" s="114" t="n">
        <v>0</v>
      </c>
      <c r="I350" s="114" t="n">
        <v>0.02</v>
      </c>
      <c r="J350" s="114" t="n">
        <v>0</v>
      </c>
      <c r="L350" s="114" t="n">
        <v>0.165</v>
      </c>
      <c r="M350" s="114" t="n">
        <v>0.2</v>
      </c>
      <c r="N350" s="114" t="n">
        <v>0.33</v>
      </c>
      <c r="O350" s="114" t="n">
        <v>-0.06</v>
      </c>
      <c r="P350" s="114" t="n">
        <v>0.325</v>
      </c>
      <c r="Q350" s="112" t="n">
        <v>0</v>
      </c>
      <c r="U350" s="112" t="n">
        <v>0.2</v>
      </c>
      <c r="X350" s="112" t="n">
        <v>0</v>
      </c>
      <c r="AE350" s="146"/>
      <c r="AF350" s="146"/>
      <c r="AG350" s="146"/>
      <c r="AH350" s="146"/>
      <c r="AI350" s="146"/>
      <c r="AJ350" s="146"/>
      <c r="AK350" s="146"/>
      <c r="AL350" s="146"/>
      <c r="AM350" s="146"/>
      <c r="AN350" s="146"/>
      <c r="AO350" s="147"/>
      <c r="AP350" s="146"/>
    </row>
    <row r="351" customFormat="false" ht="12" hidden="false" customHeight="false" outlineLevel="0" collapsed="false">
      <c r="E351" s="114" t="n">
        <v>-0.07</v>
      </c>
      <c r="F351" s="114" t="n">
        <v>0</v>
      </c>
      <c r="G351" s="114" t="n">
        <v>0</v>
      </c>
      <c r="I351" s="114" t="n">
        <v>0.025</v>
      </c>
      <c r="J351" s="114" t="n">
        <v>0</v>
      </c>
      <c r="L351" s="114" t="n">
        <v>0.17</v>
      </c>
      <c r="M351" s="114" t="n">
        <v>0.23</v>
      </c>
      <c r="N351" s="114" t="n">
        <v>0.37</v>
      </c>
      <c r="O351" s="114" t="n">
        <v>-0.06</v>
      </c>
      <c r="P351" s="114" t="n">
        <v>0.335</v>
      </c>
      <c r="Q351" s="112" t="n">
        <v>0</v>
      </c>
      <c r="U351" s="112" t="n">
        <v>0.23</v>
      </c>
      <c r="X351" s="112" t="n">
        <v>0</v>
      </c>
      <c r="AE351" s="146"/>
      <c r="AF351" s="146"/>
      <c r="AG351" s="146"/>
      <c r="AH351" s="146"/>
      <c r="AI351" s="146"/>
      <c r="AJ351" s="146"/>
      <c r="AK351" s="146"/>
      <c r="AL351" s="146"/>
      <c r="AM351" s="146"/>
      <c r="AN351" s="146"/>
      <c r="AO351" s="147"/>
      <c r="AP351" s="146"/>
    </row>
    <row r="352" customFormat="false" ht="12" hidden="false" customHeight="false" outlineLevel="0" collapsed="false">
      <c r="E352" s="114" t="n">
        <v>-0.07</v>
      </c>
      <c r="F352" s="114" t="n">
        <v>0</v>
      </c>
      <c r="G352" s="114" t="n">
        <v>0</v>
      </c>
      <c r="I352" s="114" t="n">
        <v>0.0275</v>
      </c>
      <c r="J352" s="114" t="n">
        <v>0</v>
      </c>
      <c r="L352" s="114" t="n">
        <v>0.175</v>
      </c>
      <c r="M352" s="114" t="n">
        <v>0.24</v>
      </c>
      <c r="N352" s="114" t="n">
        <v>0.41</v>
      </c>
      <c r="O352" s="114" t="n">
        <v>-0.06</v>
      </c>
      <c r="P352" s="114" t="n">
        <v>0.35</v>
      </c>
      <c r="Q352" s="112" t="n">
        <v>0</v>
      </c>
      <c r="U352" s="112" t="n">
        <v>0.24</v>
      </c>
      <c r="X352" s="112" t="n">
        <v>0</v>
      </c>
      <c r="AE352" s="146"/>
      <c r="AF352" s="146"/>
      <c r="AG352" s="146"/>
      <c r="AH352" s="146"/>
      <c r="AI352" s="146"/>
      <c r="AJ352" s="146"/>
      <c r="AK352" s="146"/>
      <c r="AL352" s="146"/>
      <c r="AM352" s="146"/>
      <c r="AN352" s="146"/>
      <c r="AO352" s="147"/>
      <c r="AP352" s="146"/>
    </row>
    <row r="353" customFormat="false" ht="12" hidden="false" customHeight="false" outlineLevel="0" collapsed="false">
      <c r="E353" s="114" t="n">
        <v>-0.07</v>
      </c>
      <c r="F353" s="114" t="n">
        <v>0</v>
      </c>
      <c r="G353" s="114" t="n">
        <v>0</v>
      </c>
      <c r="I353" s="114" t="n">
        <v>0.03</v>
      </c>
      <c r="J353" s="114" t="n">
        <v>0</v>
      </c>
      <c r="L353" s="114" t="n">
        <v>0.175</v>
      </c>
      <c r="M353" s="114" t="n">
        <v>0.24</v>
      </c>
      <c r="N353" s="114" t="n">
        <v>0.41</v>
      </c>
      <c r="O353" s="114" t="n">
        <v>-0.06</v>
      </c>
      <c r="P353" s="114" t="n">
        <v>0.35</v>
      </c>
      <c r="Q353" s="112" t="n">
        <v>0</v>
      </c>
      <c r="U353" s="112" t="n">
        <v>0.24</v>
      </c>
      <c r="X353" s="112" t="n">
        <v>0</v>
      </c>
      <c r="AE353" s="146"/>
      <c r="AF353" s="146"/>
      <c r="AG353" s="146"/>
      <c r="AH353" s="146"/>
      <c r="AI353" s="146"/>
      <c r="AJ353" s="146"/>
      <c r="AK353" s="146"/>
      <c r="AL353" s="146"/>
      <c r="AM353" s="146"/>
      <c r="AN353" s="146"/>
      <c r="AO353" s="147"/>
      <c r="AP353" s="146"/>
    </row>
    <row r="354" customFormat="false" ht="12" hidden="false" customHeight="false" outlineLevel="0" collapsed="false">
      <c r="E354" s="114" t="n">
        <v>-0.07</v>
      </c>
      <c r="F354" s="114" t="n">
        <v>0</v>
      </c>
      <c r="G354" s="114" t="n">
        <v>0</v>
      </c>
      <c r="I354" s="114" t="n">
        <v>0.0225</v>
      </c>
      <c r="J354" s="114" t="n">
        <v>0</v>
      </c>
      <c r="L354" s="114" t="n">
        <v>0.165</v>
      </c>
      <c r="M354" s="114" t="n">
        <v>0.2</v>
      </c>
      <c r="N354" s="114" t="n">
        <v>0.36</v>
      </c>
      <c r="O354" s="114" t="n">
        <v>-0.06</v>
      </c>
      <c r="P354" s="114" t="n">
        <v>0.315</v>
      </c>
      <c r="Q354" s="112" t="n">
        <v>0</v>
      </c>
      <c r="U354" s="112" t="n">
        <v>0.2</v>
      </c>
      <c r="X354" s="112" t="n">
        <v>0</v>
      </c>
      <c r="AE354" s="146"/>
      <c r="AF354" s="146"/>
      <c r="AG354" s="146"/>
      <c r="AH354" s="146"/>
      <c r="AI354" s="146"/>
      <c r="AJ354" s="146"/>
      <c r="AK354" s="146"/>
      <c r="AL354" s="146"/>
      <c r="AM354" s="146"/>
      <c r="AN354" s="146"/>
      <c r="AO354" s="147"/>
      <c r="AP354" s="146"/>
    </row>
    <row r="355" customFormat="false" ht="12" hidden="false" customHeight="false" outlineLevel="0" collapsed="false">
      <c r="E355" s="114" t="n">
        <v>-0.07</v>
      </c>
      <c r="F355" s="114" t="n">
        <v>0</v>
      </c>
      <c r="G355" s="114" t="n">
        <v>0</v>
      </c>
      <c r="I355" s="114" t="n">
        <v>0.0125</v>
      </c>
      <c r="J355" s="114" t="n">
        <v>0</v>
      </c>
      <c r="L355" s="114" t="n">
        <v>0.1725</v>
      </c>
      <c r="M355" s="114" t="n">
        <v>0.23</v>
      </c>
      <c r="N355" s="114" t="n">
        <v>0.4</v>
      </c>
      <c r="O355" s="114" t="n">
        <v>-0.06</v>
      </c>
      <c r="P355" s="114" t="n">
        <v>0.36</v>
      </c>
      <c r="Q355" s="112" t="n">
        <v>0</v>
      </c>
      <c r="U355" s="112" t="n">
        <v>0.23</v>
      </c>
      <c r="X355" s="112" t="n">
        <v>0</v>
      </c>
      <c r="AE355" s="146"/>
      <c r="AF355" s="146"/>
      <c r="AG355" s="146"/>
      <c r="AH355" s="146"/>
      <c r="AI355" s="146"/>
      <c r="AJ355" s="146"/>
      <c r="AK355" s="146"/>
      <c r="AL355" s="146"/>
      <c r="AM355" s="146"/>
      <c r="AN355" s="146"/>
      <c r="AO355" s="147"/>
      <c r="AP355" s="146"/>
    </row>
    <row r="356" customFormat="false" ht="12" hidden="false" customHeight="false" outlineLevel="0" collapsed="false">
      <c r="E356" s="114" t="n">
        <v>-0.07</v>
      </c>
      <c r="F356" s="114" t="n">
        <v>0</v>
      </c>
      <c r="G356" s="114" t="n">
        <v>0</v>
      </c>
      <c r="I356" s="114" t="n">
        <v>-0.0225</v>
      </c>
      <c r="J356" s="114" t="n">
        <v>0</v>
      </c>
      <c r="L356" s="114" t="n">
        <v>0.215</v>
      </c>
      <c r="M356" s="114" t="n">
        <v>0.25</v>
      </c>
      <c r="N356" s="114" t="n">
        <v>0.7</v>
      </c>
      <c r="O356" s="114" t="n">
        <v>-0.06</v>
      </c>
      <c r="P356" s="114" t="n">
        <v>0.46</v>
      </c>
      <c r="Q356" s="112" t="n">
        <v>0</v>
      </c>
      <c r="U356" s="112" t="n">
        <v>0.25</v>
      </c>
      <c r="X356" s="112" t="n">
        <v>0</v>
      </c>
      <c r="AE356" s="146"/>
      <c r="AF356" s="146"/>
      <c r="AG356" s="146"/>
      <c r="AH356" s="146"/>
      <c r="AI356" s="146"/>
      <c r="AJ356" s="146"/>
      <c r="AK356" s="146"/>
      <c r="AL356" s="146"/>
      <c r="AM356" s="146"/>
      <c r="AN356" s="146"/>
      <c r="AO356" s="147"/>
      <c r="AP356" s="146"/>
    </row>
    <row r="357" customFormat="false" ht="12" hidden="false" customHeight="false" outlineLevel="0" collapsed="false">
      <c r="E357" s="114" t="n">
        <v>-0.07</v>
      </c>
      <c r="F357" s="114" t="n">
        <v>0</v>
      </c>
      <c r="G357" s="114" t="n">
        <v>0</v>
      </c>
      <c r="I357" s="114" t="n">
        <v>-0.045</v>
      </c>
      <c r="J357" s="114" t="n">
        <v>0</v>
      </c>
      <c r="L357" s="114" t="n">
        <v>0.235</v>
      </c>
      <c r="M357" s="114" t="n">
        <v>0.33</v>
      </c>
      <c r="N357" s="114" t="n">
        <v>0.98</v>
      </c>
      <c r="O357" s="114" t="n">
        <v>-0.06</v>
      </c>
      <c r="P357" s="114" t="n">
        <v>0.77</v>
      </c>
      <c r="Q357" s="112" t="n">
        <v>0</v>
      </c>
      <c r="U357" s="112" t="n">
        <v>0.33</v>
      </c>
      <c r="X357" s="112" t="n">
        <v>0</v>
      </c>
      <c r="AE357" s="146"/>
      <c r="AF357" s="146"/>
      <c r="AG357" s="146"/>
      <c r="AH357" s="146"/>
      <c r="AI357" s="146"/>
      <c r="AJ357" s="146"/>
      <c r="AK357" s="146"/>
      <c r="AL357" s="146"/>
      <c r="AM357" s="146"/>
      <c r="AN357" s="146"/>
      <c r="AO357" s="147"/>
      <c r="AP357" s="146"/>
    </row>
    <row r="358" customFormat="false" ht="12" hidden="false" customHeight="false" outlineLevel="0" collapsed="false">
      <c r="O358" s="114"/>
      <c r="P358" s="114"/>
      <c r="AE358" s="146"/>
      <c r="AF358" s="146"/>
      <c r="AG358" s="146"/>
      <c r="AH358" s="146"/>
      <c r="AI358" s="146"/>
      <c r="AJ358" s="146"/>
      <c r="AK358" s="146"/>
      <c r="AL358" s="146"/>
      <c r="AM358" s="146"/>
      <c r="AN358" s="146"/>
      <c r="AO358" s="147"/>
      <c r="AP358" s="146"/>
    </row>
    <row r="359" customFormat="false" ht="12" hidden="false" customHeight="false" outlineLevel="0" collapsed="false">
      <c r="O359" s="114"/>
      <c r="P359" s="114"/>
      <c r="AE359" s="146"/>
      <c r="AF359" s="146"/>
      <c r="AG359" s="146"/>
      <c r="AH359" s="146"/>
      <c r="AI359" s="146"/>
      <c r="AJ359" s="146"/>
      <c r="AK359" s="146"/>
      <c r="AL359" s="146"/>
      <c r="AM359" s="146"/>
      <c r="AN359" s="146"/>
      <c r="AO359" s="147"/>
      <c r="AP359" s="146"/>
    </row>
    <row r="360" customFormat="false" ht="12" hidden="false" customHeight="false" outlineLevel="0" collapsed="false">
      <c r="O360" s="114"/>
      <c r="P360" s="114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7"/>
      <c r="AP360" s="146"/>
    </row>
    <row r="361" customFormat="false" ht="12" hidden="false" customHeight="false" outlineLevel="0" collapsed="false">
      <c r="O361" s="114"/>
      <c r="P361" s="114"/>
      <c r="AE361" s="146"/>
      <c r="AF361" s="146"/>
      <c r="AG361" s="146"/>
      <c r="AH361" s="146"/>
      <c r="AI361" s="146"/>
      <c r="AJ361" s="146"/>
      <c r="AK361" s="146"/>
      <c r="AL361" s="146"/>
      <c r="AM361" s="146"/>
      <c r="AN361" s="146"/>
      <c r="AO361" s="147"/>
      <c r="AP361" s="146"/>
    </row>
    <row r="362" customFormat="false" ht="12" hidden="false" customHeight="false" outlineLevel="0" collapsed="false">
      <c r="O362" s="114"/>
      <c r="P362" s="114"/>
      <c r="AE362" s="146"/>
      <c r="AF362" s="146"/>
      <c r="AG362" s="146"/>
      <c r="AH362" s="146"/>
      <c r="AI362" s="146"/>
      <c r="AJ362" s="146"/>
      <c r="AK362" s="146"/>
      <c r="AL362" s="146"/>
      <c r="AM362" s="146"/>
      <c r="AN362" s="146"/>
      <c r="AO362" s="147"/>
      <c r="AP362" s="146"/>
    </row>
    <row r="363" customFormat="false" ht="12" hidden="false" customHeight="false" outlineLevel="0" collapsed="false">
      <c r="O363" s="114"/>
      <c r="P363" s="114"/>
      <c r="AE363" s="146"/>
      <c r="AF363" s="146"/>
      <c r="AG363" s="146"/>
      <c r="AH363" s="146"/>
      <c r="AI363" s="146"/>
      <c r="AJ363" s="146"/>
      <c r="AK363" s="146"/>
      <c r="AL363" s="146"/>
      <c r="AM363" s="146"/>
      <c r="AN363" s="146"/>
      <c r="AO363" s="147"/>
      <c r="AP363" s="146"/>
    </row>
    <row r="364" customFormat="false" ht="12" hidden="false" customHeight="false" outlineLevel="0" collapsed="false">
      <c r="O364" s="114"/>
      <c r="P364" s="114"/>
      <c r="AE364" s="146"/>
      <c r="AF364" s="146"/>
      <c r="AG364" s="146"/>
      <c r="AH364" s="146"/>
      <c r="AI364" s="146"/>
      <c r="AJ364" s="146"/>
      <c r="AK364" s="146"/>
      <c r="AL364" s="146"/>
      <c r="AM364" s="146"/>
      <c r="AN364" s="146"/>
      <c r="AO364" s="147"/>
      <c r="AP364" s="146"/>
    </row>
    <row r="365" customFormat="false" ht="12" hidden="false" customHeight="false" outlineLevel="0" collapsed="false">
      <c r="O365" s="114"/>
      <c r="P365" s="114"/>
      <c r="AE365" s="146"/>
      <c r="AF365" s="146"/>
      <c r="AG365" s="146"/>
      <c r="AH365" s="146"/>
      <c r="AI365" s="146"/>
      <c r="AJ365" s="146"/>
      <c r="AK365" s="146"/>
      <c r="AL365" s="146"/>
      <c r="AM365" s="146"/>
      <c r="AN365" s="146"/>
      <c r="AO365" s="147"/>
      <c r="AP365" s="146"/>
    </row>
    <row r="366" customFormat="false" ht="12" hidden="false" customHeight="false" outlineLevel="0" collapsed="false">
      <c r="O366" s="114"/>
      <c r="P366" s="114"/>
      <c r="AE366" s="146"/>
      <c r="AF366" s="146"/>
      <c r="AG366" s="146"/>
      <c r="AH366" s="146"/>
      <c r="AI366" s="146"/>
      <c r="AJ366" s="146"/>
      <c r="AK366" s="146"/>
      <c r="AL366" s="146"/>
      <c r="AM366" s="146"/>
      <c r="AN366" s="146"/>
      <c r="AO366" s="147"/>
      <c r="AP366" s="146"/>
    </row>
    <row r="367" customFormat="false" ht="12" hidden="false" customHeight="false" outlineLevel="0" collapsed="false">
      <c r="O367" s="114"/>
      <c r="P367" s="114"/>
      <c r="AE367" s="146"/>
      <c r="AF367" s="146"/>
      <c r="AG367" s="146"/>
      <c r="AH367" s="146"/>
      <c r="AI367" s="146"/>
      <c r="AJ367" s="146"/>
      <c r="AK367" s="146"/>
      <c r="AL367" s="146"/>
      <c r="AM367" s="146"/>
      <c r="AN367" s="146"/>
      <c r="AO367" s="147"/>
      <c r="AP367" s="146"/>
    </row>
    <row r="368" customFormat="false" ht="12" hidden="false" customHeight="false" outlineLevel="0" collapsed="false">
      <c r="O368" s="114"/>
      <c r="P368" s="114"/>
      <c r="AO368" s="148"/>
    </row>
    <row r="369" customFormat="false" ht="12" hidden="false" customHeight="false" outlineLevel="0" collapsed="false">
      <c r="O369" s="114"/>
      <c r="P369" s="114"/>
      <c r="AO369" s="148"/>
    </row>
    <row r="370" customFormat="false" ht="12" hidden="false" customHeight="false" outlineLevel="0" collapsed="false">
      <c r="O370" s="114"/>
      <c r="P370" s="114"/>
      <c r="AO370" s="148"/>
    </row>
    <row r="371" customFormat="false" ht="12" hidden="false" customHeight="false" outlineLevel="0" collapsed="false">
      <c r="O371" s="114"/>
      <c r="P371" s="114"/>
      <c r="AO371" s="148"/>
    </row>
    <row r="372" customFormat="false" ht="12" hidden="false" customHeight="false" outlineLevel="0" collapsed="false">
      <c r="O372" s="114"/>
      <c r="P372" s="114"/>
      <c r="AO372" s="148"/>
    </row>
    <row r="373" customFormat="false" ht="12" hidden="false" customHeight="false" outlineLevel="0" collapsed="false">
      <c r="O373" s="114"/>
      <c r="P373" s="114"/>
    </row>
    <row r="374" customFormat="false" ht="12" hidden="false" customHeight="false" outlineLevel="0" collapsed="false">
      <c r="O374" s="114"/>
      <c r="P374" s="114"/>
    </row>
    <row r="375" customFormat="false" ht="12" hidden="false" customHeight="false" outlineLevel="0" collapsed="false">
      <c r="O375" s="114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8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9">
              <controlPr defaultSize="0" print="false" autoFill="0" autoPict="0" macro="xls.Module7.Button2_Click">
                <anchor moveWithCells="true" sizeWithCells="false">
                  <from>
                    <xdr:col>9</xdr:col>
                    <xdr:colOff>120600</xdr:colOff>
                    <xdr:row>6</xdr:row>
                    <xdr:rowOff>19080</xdr:rowOff>
                  </from>
                  <to>
                    <xdr:col>10</xdr:col>
                    <xdr:colOff>181800</xdr:colOff>
                    <xdr:row>8</xdr:row>
                    <xdr:rowOff>104760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2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7" activeCellId="0" sqref="H27:H2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28"/>
  </cols>
  <sheetData>
    <row r="1" customFormat="false" ht="12.75" hidden="false" customHeight="false" outlineLevel="0" collapsed="false">
      <c r="D1" s="0" t="str">
        <f aca="false">CONCATENATE("CASH",D$4)</f>
        <v>CASHEP PERM</v>
      </c>
      <c r="E1" s="0" t="str">
        <f aca="false">CONCATENATE("CASH",E4)</f>
        <v>CASHSOCAL</v>
      </c>
      <c r="K1" s="0" t="str">
        <f aca="false">VLOOKUP(D4,CURVENAMES,2,FALSE())</f>
        <v>IF-ELPO/PERMIAN</v>
      </c>
      <c r="L1" s="0" t="str">
        <f aca="false">VLOOKUP(E4,CURVENAMES,2,FALSE())</f>
        <v>NGI-SOCAL</v>
      </c>
      <c r="N1" s="0" t="s">
        <v>426</v>
      </c>
    </row>
    <row r="2" customFormat="false" ht="12.75" hidden="false" customHeight="false" outlineLevel="0" collapsed="false">
      <c r="D2" s="0" t="str">
        <f aca="false">CONCATENATE("GAS DAILY",D$4)</f>
        <v>GAS DAILYEP PERM</v>
      </c>
      <c r="E2" s="0" t="str">
        <f aca="false">CONCATENATE("CASH",E$4)</f>
        <v>CASHSOCAL</v>
      </c>
    </row>
    <row r="4" customFormat="false" ht="12.75" hidden="false" customHeight="false" outlineLevel="0" collapsed="false">
      <c r="D4" s="0" t="str">
        <f aca="false">PIPE_1</f>
        <v>EP PERM</v>
      </c>
      <c r="E4" s="0" t="str">
        <f aca="false">PIPE_2</f>
        <v>SOCAL</v>
      </c>
      <c r="Q4" s="1" t="s">
        <v>5</v>
      </c>
      <c r="R4" s="141" t="s">
        <v>426</v>
      </c>
    </row>
    <row r="5" customFormat="false" ht="12.75" hidden="false" customHeight="false" outlineLevel="0" collapsed="false">
      <c r="A5" s="150" t="n">
        <f aca="false">C7-B5</f>
        <v>27</v>
      </c>
      <c r="B5" s="84" t="n">
        <v>36896</v>
      </c>
      <c r="C5" s="151" t="n">
        <f aca="false">B5</f>
        <v>36896</v>
      </c>
      <c r="D5" s="0" t="n">
        <f aca="false">VLOOKUP($B5,cash,VLOOKUP(D1,OFFSET,3,FALSE()),FALSE())</f>
        <v>9.17</v>
      </c>
      <c r="E5" s="0" t="n">
        <f aca="false">VLOOKUP($B5,cash,VLOOKUP(E1,OFFSET,3,FALSE()),FALSE())</f>
        <v>10.6</v>
      </c>
      <c r="K5" s="0" t="e">
        <f aca="false">VLOOKUP($C7,CURVESLOOK,HLOOKUP(K$1,CURVESLOOK,2,FALSE())+1,FALSE())</f>
        <v>#N/A</v>
      </c>
      <c r="L5" s="0" t="e">
        <f aca="false">VLOOKUP($C7,CURVESLOOK,HLOOKUP(L$1,CURVESLOOK,2,FALSE())+1,FALSE())</f>
        <v>#N/A</v>
      </c>
      <c r="N5" s="0" t="e">
        <f aca="false">VLOOKUP($C7,CURVESLOOK,HLOOKUP(N$1,CURVESLOOK,2,FALSE())+1,FALSE())</f>
        <v>#N/A</v>
      </c>
      <c r="Q5" s="1" t="s">
        <v>7</v>
      </c>
      <c r="R5" s="0" t="s">
        <v>439</v>
      </c>
    </row>
    <row r="6" customFormat="false" ht="12.75" hidden="false" customHeight="false" outlineLevel="0" collapsed="false">
      <c r="C6" s="151" t="n">
        <f aca="false">C5+1</f>
        <v>36897</v>
      </c>
      <c r="D6" s="152" t="n">
        <f aca="false">H6+F6</f>
        <v>9.58481481481481</v>
      </c>
      <c r="E6" s="152" t="n">
        <f aca="false">I6+G6</f>
        <v>9.79111111111111</v>
      </c>
      <c r="F6" s="152" t="n">
        <f aca="false">(H6-D5)/$A5</f>
        <v>0.0148148148148148</v>
      </c>
      <c r="G6" s="152" t="n">
        <f aca="false">(I6-E5)/$A5</f>
        <v>-0.0288888888888889</v>
      </c>
      <c r="H6" s="0" t="n">
        <f aca="false">VLOOKUP($B5,PRICELOOK,VLOOKUP(D2,OFFSET,3,FALSE()),FALSE())</f>
        <v>9.57</v>
      </c>
      <c r="I6" s="0" t="n">
        <f aca="false">VLOOKUP($B5,PRICELOOK,VLOOKUP(E2,OFFSET,3,FALSE()),FALSE())</f>
        <v>9.82</v>
      </c>
      <c r="K6" s="0" t="e">
        <f aca="false">VLOOKUP($C8,CURVESLOOK,HLOOKUP(K$1,CURVESLOOK,2,FALSE())+1,FALSE())</f>
        <v>#N/A</v>
      </c>
      <c r="L6" s="0" t="e">
        <f aca="false">VLOOKUP($C8,CURVESLOOK,HLOOKUP(L$1,CURVESLOOK,2,FALSE())+1,FALSE())</f>
        <v>#N/A</v>
      </c>
      <c r="N6" s="0" t="e">
        <f aca="false">VLOOKUP(C8,CURVESLOOK,HLOOKUP(N$1,CURVESLOOK,2,FALSE())+1,FALSE())</f>
        <v>#N/A</v>
      </c>
      <c r="Q6" s="1" t="s">
        <v>11</v>
      </c>
      <c r="R6" s="25" t="s">
        <v>427</v>
      </c>
    </row>
    <row r="7" customFormat="false" ht="12.75" hidden="false" customHeight="false" outlineLevel="0" collapsed="false">
      <c r="C7" s="153" t="n">
        <v>36923</v>
      </c>
      <c r="D7" s="0" t="e">
        <f aca="false">IF(D$4="NYMEX",$N5,K5+$N5)</f>
        <v>#N/A</v>
      </c>
      <c r="E7" s="0" t="e">
        <f aca="false">IF(E$4="NYMEX",$N5,L5+$N5)</f>
        <v>#N/A</v>
      </c>
      <c r="K7" s="0" t="e">
        <f aca="false">VLOOKUP($C9,CURVESLOOK,HLOOKUP(K$1,CURVESLOOK,2,FALSE())+1,FALSE())</f>
        <v>#N/A</v>
      </c>
      <c r="L7" s="0" t="e">
        <f aca="false">VLOOKUP($C9,CURVESLOOK,HLOOKUP(L$1,CURVESLOOK,2,FALSE())+1,FALSE())</f>
        <v>#N/A</v>
      </c>
      <c r="N7" s="0" t="e">
        <f aca="false">VLOOKUP(C9,CURVESLOOK,HLOOKUP(N$1,CURVESLOOK,2,FALSE())+1,FALSE())</f>
        <v>#N/A</v>
      </c>
      <c r="Q7" s="1" t="s">
        <v>13</v>
      </c>
      <c r="R7" s="0" t="s">
        <v>428</v>
      </c>
    </row>
    <row r="8" customFormat="false" ht="12.75" hidden="false" customHeight="false" outlineLevel="0" collapsed="false">
      <c r="C8" s="153" t="n">
        <v>36951</v>
      </c>
      <c r="D8" s="0" t="e">
        <f aca="false">IF(D$4="NYMEX",$N6,K6+$N6)</f>
        <v>#N/A</v>
      </c>
      <c r="E8" s="0" t="e">
        <f aca="false">IF(E$4="NYMEX",$N6,L6+$N6)</f>
        <v>#N/A</v>
      </c>
      <c r="K8" s="0" t="e">
        <f aca="false">VLOOKUP($C10,CURVESLOOK,HLOOKUP(K$1,CURVESLOOK,2,FALSE())+1,FALSE())</f>
        <v>#N/A</v>
      </c>
      <c r="L8" s="0" t="e">
        <f aca="false">VLOOKUP($C10,CURVESLOOK,HLOOKUP(L$1,CURVESLOOK,2,FALSE())+1,FALSE())</f>
        <v>#N/A</v>
      </c>
      <c r="N8" s="0" t="e">
        <f aca="false">VLOOKUP(C10,CURVESLOOK,HLOOKUP(N$1,CURVESLOOK,2,FALSE())+1,FALSE())</f>
        <v>#N/A</v>
      </c>
      <c r="Q8" s="1" t="s">
        <v>16</v>
      </c>
      <c r="R8" s="0" t="s">
        <v>429</v>
      </c>
    </row>
    <row r="9" customFormat="false" ht="12.75" hidden="false" customHeight="false" outlineLevel="0" collapsed="false">
      <c r="C9" s="153" t="n">
        <v>36982</v>
      </c>
      <c r="D9" s="0" t="e">
        <f aca="false">IF(D$4="NYMEX",$N7,K7+$N7)</f>
        <v>#N/A</v>
      </c>
      <c r="E9" s="0" t="e">
        <f aca="false">IF(E$4="NYMEX",$N7,L7+$N7)</f>
        <v>#N/A</v>
      </c>
      <c r="K9" s="0" t="e">
        <f aca="false">VLOOKUP($C11,CURVESLOOK,HLOOKUP(K$1,CURVESLOOK,2,FALSE())+1,FALSE())</f>
        <v>#N/A</v>
      </c>
      <c r="L9" s="0" t="e">
        <f aca="false">VLOOKUP($C11,CURVESLOOK,HLOOKUP(L$1,CURVESLOOK,2,FALSE())+1,FALSE())</f>
        <v>#N/A</v>
      </c>
      <c r="N9" s="0" t="e">
        <f aca="false">VLOOKUP(C11,CURVESLOOK,HLOOKUP(N$1,CURVESLOOK,2,FALSE())+1,FALSE())</f>
        <v>#N/A</v>
      </c>
      <c r="Q9" s="1" t="s">
        <v>20</v>
      </c>
      <c r="R9" s="0" t="s">
        <v>430</v>
      </c>
    </row>
    <row r="10" customFormat="false" ht="12.75" hidden="false" customHeight="false" outlineLevel="0" collapsed="false">
      <c r="C10" s="153" t="n">
        <v>37012</v>
      </c>
      <c r="D10" s="0" t="e">
        <f aca="false">IF(D$4="NYMEX",$N8,K8+$N8)</f>
        <v>#N/A</v>
      </c>
      <c r="E10" s="0" t="e">
        <f aca="false">IF(E$4="NYMEX",$N8,L8+$N8)</f>
        <v>#N/A</v>
      </c>
      <c r="K10" s="0" t="e">
        <f aca="false">VLOOKUP($C12,CURVESLOOK,HLOOKUP(K$1,CURVESLOOK,2,FALSE())+1,FALSE())</f>
        <v>#N/A</v>
      </c>
      <c r="L10" s="0" t="e">
        <f aca="false">VLOOKUP($C12,CURVESLOOK,HLOOKUP(L$1,CURVESLOOK,2,FALSE())+1,FALSE())</f>
        <v>#N/A</v>
      </c>
      <c r="N10" s="0" t="e">
        <f aca="false">VLOOKUP(C12,CURVESLOOK,HLOOKUP(N$1,CURVESLOOK,2,FALSE())+1,FALSE())</f>
        <v>#N/A</v>
      </c>
      <c r="Q10" s="1" t="s">
        <v>22</v>
      </c>
      <c r="R10" s="0" t="s">
        <v>431</v>
      </c>
    </row>
    <row r="11" customFormat="false" ht="12.75" hidden="false" customHeight="false" outlineLevel="0" collapsed="false">
      <c r="C11" s="153" t="n">
        <v>37043</v>
      </c>
      <c r="D11" s="0" t="e">
        <f aca="false">IF(D$4="NYMEX",$N9,K9+$N9)</f>
        <v>#N/A</v>
      </c>
      <c r="E11" s="0" t="e">
        <f aca="false">IF(E$4="NYMEX",$N9,L9+$N9)</f>
        <v>#N/A</v>
      </c>
      <c r="K11" s="0" t="e">
        <f aca="false">VLOOKUP($C13,CURVESLOOK,HLOOKUP(K$1,CURVESLOOK,2,FALSE())+1,FALSE())</f>
        <v>#N/A</v>
      </c>
      <c r="L11" s="0" t="e">
        <f aca="false">VLOOKUP($C13,CURVESLOOK,HLOOKUP(L$1,CURVESLOOK,2,FALSE())+1,FALSE())</f>
        <v>#N/A</v>
      </c>
      <c r="N11" s="0" t="e">
        <f aca="false">VLOOKUP(C13,CURVESLOOK,HLOOKUP(N$1,CURVESLOOK,2,FALSE())+1,FALSE())</f>
        <v>#N/A</v>
      </c>
      <c r="Q11" s="1" t="s">
        <v>26</v>
      </c>
      <c r="R11" s="0" t="s">
        <v>432</v>
      </c>
    </row>
    <row r="12" customFormat="false" ht="12.75" hidden="false" customHeight="false" outlineLevel="0" collapsed="false">
      <c r="C12" s="153" t="n">
        <v>37073</v>
      </c>
      <c r="D12" s="0" t="e">
        <f aca="false">IF(D$4="NYMEX",$N10,K10+$N10)</f>
        <v>#N/A</v>
      </c>
      <c r="E12" s="0" t="e">
        <f aca="false">IF(E$4="NYMEX",$N10,L10+$N10)</f>
        <v>#N/A</v>
      </c>
      <c r="K12" s="0" t="e">
        <f aca="false">VLOOKUP($C14,CURVESLOOK,HLOOKUP(K$1,CURVESLOOK,2,FALSE())+1,FALSE())</f>
        <v>#N/A</v>
      </c>
      <c r="L12" s="0" t="e">
        <f aca="false">VLOOKUP($C14,CURVESLOOK,HLOOKUP(L$1,CURVESLOOK,2,FALSE())+1,FALSE())</f>
        <v>#N/A</v>
      </c>
      <c r="N12" s="0" t="e">
        <f aca="false">VLOOKUP(C14,CURVESLOOK,HLOOKUP(N$1,CURVESLOOK,2,FALSE())+1,FALSE())</f>
        <v>#N/A</v>
      </c>
      <c r="Q12" s="1" t="s">
        <v>18</v>
      </c>
      <c r="R12" s="0" t="s">
        <v>433</v>
      </c>
    </row>
    <row r="13" customFormat="false" ht="12.75" hidden="false" customHeight="false" outlineLevel="0" collapsed="false">
      <c r="C13" s="153" t="n">
        <v>37104</v>
      </c>
      <c r="D13" s="0" t="e">
        <f aca="false">IF(D$4="NYMEX",$N11,K11+$N11)</f>
        <v>#N/A</v>
      </c>
      <c r="E13" s="0" t="e">
        <f aca="false">IF(E$4="NYMEX",$N11,L11+$N11)</f>
        <v>#N/A</v>
      </c>
      <c r="K13" s="0" t="e">
        <f aca="false">VLOOKUP($C15,CURVESLOOK,HLOOKUP(K$1,CURVESLOOK,2,FALSE())+1,FALSE())</f>
        <v>#N/A</v>
      </c>
      <c r="L13" s="0" t="e">
        <f aca="false">VLOOKUP($C15,CURVESLOOK,HLOOKUP(L$1,CURVESLOOK,2,FALSE())+1,FALSE())</f>
        <v>#N/A</v>
      </c>
      <c r="N13" s="0" t="e">
        <f aca="false">VLOOKUP(C15,CURVESLOOK,HLOOKUP(N$1,CURVESLOOK,2,FALSE())+1,FALSE())</f>
        <v>#N/A</v>
      </c>
      <c r="Q13" s="1" t="s">
        <v>30</v>
      </c>
      <c r="R13" s="0" t="s">
        <v>434</v>
      </c>
    </row>
    <row r="14" customFormat="false" ht="12.75" hidden="false" customHeight="false" outlineLevel="0" collapsed="false">
      <c r="C14" s="153" t="n">
        <v>37135</v>
      </c>
      <c r="D14" s="0" t="e">
        <f aca="false">IF(D$4="NYMEX",$N12,K12+$N12)</f>
        <v>#N/A</v>
      </c>
      <c r="E14" s="0" t="e">
        <f aca="false">IF(E$4="NYMEX",$N12,L12+$N12)</f>
        <v>#N/A</v>
      </c>
      <c r="K14" s="0" t="e">
        <f aca="false">VLOOKUP($C16,CURVESLOOK,HLOOKUP(K$1,CURVESLOOK,2,FALSE())+1,FALSE())</f>
        <v>#N/A</v>
      </c>
      <c r="L14" s="0" t="e">
        <f aca="false">VLOOKUP($C16,CURVESLOOK,HLOOKUP(L$1,CURVESLOOK,2,FALSE())+1,FALSE())</f>
        <v>#N/A</v>
      </c>
      <c r="N14" s="0" t="e">
        <f aca="false">VLOOKUP(C16,CURVESLOOK,HLOOKUP(N$1,CURVESLOOK,2,FALSE())+1,FALSE())</f>
        <v>#N/A</v>
      </c>
      <c r="Q14" s="1" t="s">
        <v>32</v>
      </c>
      <c r="R14" s="0" t="s">
        <v>435</v>
      </c>
    </row>
    <row r="15" customFormat="false" ht="12.75" hidden="false" customHeight="false" outlineLevel="0" collapsed="false">
      <c r="C15" s="153" t="n">
        <v>37165</v>
      </c>
      <c r="D15" s="0" t="e">
        <f aca="false">IF(D$4="NYMEX",$N13,K13+$N13)</f>
        <v>#N/A</v>
      </c>
      <c r="E15" s="0" t="e">
        <f aca="false">IF(E$4="NYMEX",$N13,L13+$N13)</f>
        <v>#N/A</v>
      </c>
      <c r="K15" s="0" t="n">
        <f aca="false">VLOOKUP($C17,CURVESLOOK,HLOOKUP(K$1,CURVESLOOK,2,FALSE())+1,FALSE())</f>
        <v>0.024</v>
      </c>
      <c r="L15" s="0" t="n">
        <f aca="false">VLOOKUP($C17,CURVESLOOK,HLOOKUP(L$1,CURVESLOOK,2,FALSE())+1,FALSE())</f>
        <v>0.05</v>
      </c>
      <c r="N15" s="0" t="n">
        <f aca="false">VLOOKUP(C17,CURVESLOOK,HLOOKUP(N$1,CURVESLOOK,2,FALSE())+1,FALSE())</f>
        <v>2.316</v>
      </c>
      <c r="Q15" s="1" t="s">
        <v>34</v>
      </c>
      <c r="R15" s="0" t="s">
        <v>436</v>
      </c>
    </row>
    <row r="16" customFormat="false" ht="12.75" hidden="false" customHeight="false" outlineLevel="0" collapsed="false">
      <c r="C16" s="153" t="n">
        <v>37196</v>
      </c>
      <c r="D16" s="0" t="e">
        <f aca="false">IF(D$4="NYMEX",$N14,K14+$N14)</f>
        <v>#N/A</v>
      </c>
      <c r="E16" s="0" t="e">
        <f aca="false">IF(E$4="NYMEX",$N14,L14+$N14)</f>
        <v>#N/A</v>
      </c>
      <c r="K16" s="0" t="n">
        <f aca="false">VLOOKUP($C18,CURVESLOOK,HLOOKUP(K$1,CURVESLOOK,2,FALSE())+1,FALSE())</f>
        <v>-0.15</v>
      </c>
      <c r="L16" s="0" t="n">
        <f aca="false">VLOOKUP($C18,CURVESLOOK,HLOOKUP(L$1,CURVESLOOK,2,FALSE())+1,FALSE())</f>
        <v>0.01</v>
      </c>
      <c r="N16" s="0" t="n">
        <f aca="false">VLOOKUP(C18,CURVESLOOK,HLOOKUP(N$1,CURVESLOOK,2,FALSE())+1,FALSE())</f>
        <v>2.561</v>
      </c>
      <c r="Q16" s="1" t="s">
        <v>37</v>
      </c>
      <c r="R16" s="0" t="s">
        <v>437</v>
      </c>
    </row>
    <row r="17" customFormat="false" ht="12.75" hidden="false" customHeight="false" outlineLevel="0" collapsed="false">
      <c r="C17" s="153" t="n">
        <v>37226</v>
      </c>
      <c r="D17" s="0" t="n">
        <f aca="false">IF(D$4="NYMEX",$N15,K15+$N15)</f>
        <v>2.34</v>
      </c>
      <c r="E17" s="0" t="n">
        <f aca="false">IF(E$4="NYMEX",$N15,L15+$N15)</f>
        <v>2.366</v>
      </c>
      <c r="K17" s="0" t="n">
        <f aca="false">VLOOKUP($C19,CURVESLOOK,HLOOKUP(K$1,CURVESLOOK,2,FALSE())+1,FALSE())</f>
        <v>-0.155</v>
      </c>
      <c r="L17" s="0" t="n">
        <f aca="false">VLOOKUP($C19,CURVESLOOK,HLOOKUP(L$1,CURVESLOOK,2,FALSE())+1,FALSE())</f>
        <v>0.01</v>
      </c>
      <c r="N17" s="0" t="n">
        <f aca="false">VLOOKUP(C19,CURVESLOOK,HLOOKUP(N$1,CURVESLOOK,2,FALSE())+1,FALSE())</f>
        <v>2.672</v>
      </c>
      <c r="Q17" s="1" t="s">
        <v>40</v>
      </c>
      <c r="R17" s="0" t="s">
        <v>438</v>
      </c>
    </row>
    <row r="18" customFormat="false" ht="12.75" hidden="false" customHeight="false" outlineLevel="0" collapsed="false">
      <c r="C18" s="153" t="n">
        <v>37257</v>
      </c>
      <c r="D18" s="0" t="n">
        <f aca="false">IF(D$4="NYMEX",$N16,K16+$N16)</f>
        <v>2.411</v>
      </c>
      <c r="E18" s="0" t="n">
        <f aca="false">IF(E$4="NYMEX",$N16,L16+$N16)</f>
        <v>2.571</v>
      </c>
      <c r="K18" s="0" t="n">
        <f aca="false">VLOOKUP($C20,CURVESLOOK,HLOOKUP(K$1,CURVESLOOK,2,FALSE())+1,FALSE())</f>
        <v>-0.16</v>
      </c>
      <c r="L18" s="0" t="n">
        <f aca="false">VLOOKUP($C20,CURVESLOOK,HLOOKUP(L$1,CURVESLOOK,2,FALSE())+1,FALSE())</f>
        <v>-0.02</v>
      </c>
      <c r="N18" s="0" t="n">
        <f aca="false">VLOOKUP(C20,CURVESLOOK,HLOOKUP(N$1,CURVESLOOK,2,FALSE())+1,FALSE())</f>
        <v>2.682</v>
      </c>
      <c r="Q18" s="1"/>
    </row>
    <row r="19" customFormat="false" ht="12.75" hidden="false" customHeight="false" outlineLevel="0" collapsed="false">
      <c r="C19" s="153" t="n">
        <v>37288</v>
      </c>
      <c r="D19" s="0" t="n">
        <f aca="false">IF(D$4="NYMEX",$N17,K17+$N17)</f>
        <v>2.517</v>
      </c>
      <c r="E19" s="0" t="n">
        <f aca="false">IF(E$4="NYMEX",$N17,L17+$N17)</f>
        <v>2.682</v>
      </c>
      <c r="Q19" s="1" t="s">
        <v>43</v>
      </c>
      <c r="R19" s="0" t="s">
        <v>398</v>
      </c>
    </row>
    <row r="20" customFormat="false" ht="12.75" hidden="false" customHeight="false" outlineLevel="0" collapsed="false">
      <c r="C20" s="153" t="n">
        <v>37316</v>
      </c>
      <c r="D20" s="0" t="n">
        <f aca="false">IF(D$4="NYMEX",$N18,K18+$N18)</f>
        <v>2.522</v>
      </c>
      <c r="E20" s="0" t="n">
        <f aca="false">IF(E$4="NYMEX",$N18,L18+$N18)</f>
        <v>2.662</v>
      </c>
      <c r="Q20" s="1" t="s">
        <v>45</v>
      </c>
      <c r="R20" s="0" t="s">
        <v>399</v>
      </c>
    </row>
    <row r="21" customFormat="false" ht="12.75" hidden="false" customHeight="false" outlineLevel="0" collapsed="false">
      <c r="Q21" s="1" t="s">
        <v>47</v>
      </c>
      <c r="R21" s="0" t="s">
        <v>400</v>
      </c>
    </row>
    <row r="22" customFormat="false" ht="12.75" hidden="false" customHeight="false" outlineLevel="0" collapsed="false">
      <c r="Q22" s="1" t="s">
        <v>49</v>
      </c>
      <c r="R22" s="0" t="s">
        <v>401</v>
      </c>
    </row>
    <row r="23" customFormat="false" ht="12.75" hidden="false" customHeight="false" outlineLevel="0" collapsed="false">
      <c r="Q23" s="1" t="s">
        <v>51</v>
      </c>
      <c r="R23" s="0" t="s">
        <v>402</v>
      </c>
    </row>
    <row r="24" customFormat="false" ht="12.75" hidden="false" customHeight="false" outlineLevel="0" collapsed="false">
      <c r="Q24" s="1" t="s">
        <v>52</v>
      </c>
      <c r="R24" s="0" t="s">
        <v>403</v>
      </c>
    </row>
    <row r="25" customFormat="false" ht="12.75" hidden="false" customHeight="false" outlineLevel="0" collapsed="false">
      <c r="Q25" s="1" t="s">
        <v>53</v>
      </c>
      <c r="R25" s="0" t="s">
        <v>440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L249"/>
  <sheetViews>
    <sheetView showFormulas="false" showGridLines="true" showRowColHeaders="true" showZeros="true" rightToLeft="false" tabSelected="false" showOutlineSymbols="true" defaultGridColor="true" view="normal" topLeftCell="A7" colorId="64" zoomScale="100" zoomScaleNormal="100" zoomScalePageLayoutView="100" workbookViewId="0">
      <selection pane="topLeft" activeCell="C29" activeCellId="0" sqref="C2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10.13"/>
    <col collapsed="false" customWidth="true" hidden="false" outlineLevel="0" max="3" min="3" style="0" width="10.41"/>
    <col collapsed="false" customWidth="true" hidden="false" outlineLevel="0" max="5" min="5" style="154" width="12.14"/>
    <col collapsed="false" customWidth="true" hidden="false" outlineLevel="0" max="7" min="6" style="152" width="18.56"/>
    <col collapsed="false" customWidth="true" hidden="false" outlineLevel="0" max="19" min="8" style="0" width="18.56"/>
    <col collapsed="false" customWidth="true" hidden="false" outlineLevel="0" max="20" min="20" style="0" width="14.7"/>
    <col collapsed="false" customWidth="true" hidden="false" outlineLevel="0" max="21" min="21" style="0" width="12.85"/>
    <col collapsed="false" customWidth="true" hidden="false" outlineLevel="0" max="22" min="22" style="0" width="16.99"/>
    <col collapsed="false" customWidth="true" hidden="false" outlineLevel="0" max="25" min="23" style="0" width="15.99"/>
    <col collapsed="false" customWidth="true" hidden="false" outlineLevel="0" max="38" min="26" style="0" width="16.7"/>
  </cols>
  <sheetData>
    <row r="1" customFormat="false" ht="13.5" hidden="false" customHeight="false" outlineLevel="0" collapsed="false">
      <c r="D1" s="0" t="s">
        <v>463</v>
      </c>
      <c r="E1" s="155" t="n">
        <f aca="false">WORKDAY(B2,2)</f>
        <v>37228</v>
      </c>
      <c r="F1" s="0" t="n">
        <f aca="true">OFFSET($E$11,$E$2-1,F4)</f>
        <v>2.366</v>
      </c>
      <c r="G1" s="0" t="n">
        <f aca="true">OFFSET($E$11,$E$2-1,G4)</f>
        <v>2.411</v>
      </c>
      <c r="H1" s="0" t="n">
        <f aca="true">OFFSET($E$11,$E$2-1,H4)</f>
        <v>2.325</v>
      </c>
      <c r="I1" s="0" t="n">
        <f aca="true">OFFSET($E$11,$E$2-1,I4)</f>
        <v>2.156</v>
      </c>
      <c r="J1" s="0" t="n">
        <f aca="true">OFFSET($E$11,$E$2-1,J4)</f>
        <v>2.301</v>
      </c>
      <c r="K1" s="0" t="n">
        <f aca="true">OFFSET($E$11,$E$2-1,K4)</f>
        <v>2.311</v>
      </c>
      <c r="L1" s="0" t="n">
        <f aca="true">OFFSET($E$11,$E$2-1,L4)</f>
        <v>2.35</v>
      </c>
      <c r="M1" s="0" t="n">
        <f aca="true">OFFSET($E$11,$E$2-1,M4)</f>
        <v>2.046</v>
      </c>
      <c r="N1" s="0" t="n">
        <f aca="true">OFFSET($E$11,$E$2-1,N4)</f>
        <v>2.426</v>
      </c>
      <c r="O1" s="0" t="n">
        <f aca="true">OFFSET($E$11,$E$2-1,O4)</f>
        <v>2.231</v>
      </c>
      <c r="P1" s="0" t="n">
        <f aca="true">OFFSET($E$11,$E$2-1,P4)</f>
        <v>2.301</v>
      </c>
      <c r="Q1" s="0" t="n">
        <f aca="true">OFFSET($E$11,$E$2-1,Q4)</f>
        <v>2.311</v>
      </c>
      <c r="R1" s="0" t="n">
        <f aca="true">OFFSET($E$11,$E$2-1,R4)</f>
        <v>2.206</v>
      </c>
      <c r="S1" s="0" t="n">
        <f aca="true">OFFSET($E$11,$E$2-1,S4)</f>
        <v>2.216</v>
      </c>
      <c r="T1" s="0" t="n">
        <f aca="true">OFFSET($E$11,$E$2-1,T4)</f>
        <v>2.261</v>
      </c>
      <c r="U1" s="0" t="n">
        <f aca="true">OFFSET($E$11,$E$2-1,U4)</f>
        <v>2.3385</v>
      </c>
      <c r="V1" s="0" t="n">
        <f aca="true">OFFSET($E$11,$E$2-1,V4)</f>
        <v>3.211</v>
      </c>
      <c r="W1" s="0" t="n">
        <f aca="true">OFFSET($E$11,$E$2-1,W4)</f>
        <v>2.35</v>
      </c>
      <c r="X1" s="0" t="n">
        <f aca="true">OFFSET($E$11,$E$2-1,X4)</f>
        <v>2.38</v>
      </c>
      <c r="Y1" s="0" t="n">
        <f aca="true">OFFSET($E$11,$E$2-1,Y4)</f>
        <v>2.1885</v>
      </c>
      <c r="Z1" s="0" t="n">
        <f aca="true">OFFSET($E$11,$E$2-1,Z4)</f>
        <v>2.206</v>
      </c>
      <c r="AA1" s="0" t="n">
        <f aca="true">OFFSET($E$11,$E$2-1,AA4)</f>
        <v>2.501</v>
      </c>
      <c r="AB1" s="0" t="n">
        <f aca="true">OFFSET($E$11,$E$2-1,AB4)</f>
        <v>2.291</v>
      </c>
      <c r="AC1" s="0" t="n">
        <f aca="true">OFFSET($E$11,$E$2-1,AC4)</f>
        <v>2.196</v>
      </c>
      <c r="AD1" s="0" t="n">
        <f aca="true">OFFSET($E$11,$E$2-1,AD4)</f>
        <v>2.546</v>
      </c>
      <c r="AE1" s="0" t="n">
        <f aca="true">OFFSET($E$11,$E$2-1,AE4)</f>
        <v>2.2285</v>
      </c>
      <c r="AF1" s="0" t="n">
        <f aca="true">OFFSET($E$11,$E$2-1,AF4)</f>
        <v>2.366</v>
      </c>
      <c r="AG1" s="0" t="n">
        <f aca="true">OFFSET($E$11,$E$2-1,AG4)</f>
        <v>2.576</v>
      </c>
      <c r="AH1" s="0" t="n">
        <f aca="true">OFFSET($E$11,$E$2-1,AH4)</f>
        <v>2.466</v>
      </c>
      <c r="AI1" s="0" t="n">
        <f aca="true">OFFSET($E$11,$E$2-1,AI4)</f>
        <v>2.541</v>
      </c>
      <c r="AJ1" s="0" t="n">
        <f aca="true">OFFSET($E$11,$E$2-1,AJ4)</f>
        <v>2.981</v>
      </c>
      <c r="AK1" s="0" t="n">
        <f aca="true">OFFSET($E$11,$E$2-1,AK4)</f>
        <v>2.476</v>
      </c>
      <c r="AL1" s="0" t="n">
        <f aca="true">OFFSET($E$11,$E$2-1,AL4)</f>
        <v>2.198</v>
      </c>
    </row>
    <row r="2" customFormat="false" ht="13.5" hidden="false" customHeight="false" outlineLevel="0" collapsed="false">
      <c r="A2" s="156" t="s">
        <v>464</v>
      </c>
      <c r="B2" s="157" t="n">
        <f aca="false">EffDt1</f>
        <v>37224</v>
      </c>
      <c r="E2" s="0" t="n">
        <f aca="false">MATCH(E1,E11:E50)</f>
        <v>33</v>
      </c>
      <c r="F2" s="0"/>
      <c r="G2" s="0"/>
    </row>
    <row r="3" customFormat="false" ht="12.75" hidden="false" customHeight="false" outlineLevel="0" collapsed="false">
      <c r="E3" s="0"/>
      <c r="F3" s="0"/>
      <c r="G3" s="0" t="s">
        <v>465</v>
      </c>
      <c r="H3" s="0" t="s">
        <v>466</v>
      </c>
      <c r="I3" s="0" t="s">
        <v>467</v>
      </c>
      <c r="J3" s="0" t="s">
        <v>468</v>
      </c>
      <c r="K3" s="0" t="s">
        <v>469</v>
      </c>
      <c r="L3" s="0" t="s">
        <v>470</v>
      </c>
      <c r="M3" s="0" t="s">
        <v>471</v>
      </c>
      <c r="N3" s="0" t="s">
        <v>472</v>
      </c>
      <c r="O3" s="0" t="s">
        <v>473</v>
      </c>
      <c r="P3" s="0" t="s">
        <v>461</v>
      </c>
      <c r="Q3" s="0" t="s">
        <v>474</v>
      </c>
      <c r="R3" s="0" t="s">
        <v>475</v>
      </c>
      <c r="S3" s="0" t="s">
        <v>476</v>
      </c>
      <c r="T3" s="0" t="s">
        <v>477</v>
      </c>
      <c r="U3" s="0" t="s">
        <v>478</v>
      </c>
      <c r="V3" s="0" t="s">
        <v>479</v>
      </c>
      <c r="W3" s="0" t="s">
        <v>480</v>
      </c>
      <c r="X3" s="0" t="s">
        <v>481</v>
      </c>
      <c r="Y3" s="0" t="s">
        <v>482</v>
      </c>
      <c r="Z3" s="0" t="s">
        <v>483</v>
      </c>
      <c r="AA3" s="0" t="s">
        <v>484</v>
      </c>
      <c r="AB3" s="0" t="s">
        <v>485</v>
      </c>
      <c r="AC3" s="0" t="s">
        <v>486</v>
      </c>
      <c r="AD3" s="0" t="s">
        <v>487</v>
      </c>
      <c r="AE3" s="0" t="s">
        <v>488</v>
      </c>
      <c r="AF3" s="0" t="s">
        <v>489</v>
      </c>
      <c r="AG3" s="0" t="s">
        <v>490</v>
      </c>
      <c r="AH3" s="0" t="s">
        <v>491</v>
      </c>
      <c r="AI3" s="0" t="s">
        <v>492</v>
      </c>
      <c r="AJ3" s="0" t="s">
        <v>493</v>
      </c>
      <c r="AK3" s="0" t="s">
        <v>494</v>
      </c>
      <c r="AL3" s="0" t="s">
        <v>495</v>
      </c>
    </row>
    <row r="4" customFormat="false" ht="12.75" hidden="false" customHeight="false" outlineLevel="0" collapsed="false">
      <c r="B4" s="158" t="s">
        <v>496</v>
      </c>
      <c r="C4" s="159" t="s">
        <v>497</v>
      </c>
      <c r="E4" s="160" t="s">
        <v>498</v>
      </c>
      <c r="F4" s="161" t="n">
        <v>1</v>
      </c>
      <c r="G4" s="162" t="n">
        <v>2</v>
      </c>
      <c r="H4" s="162" t="n">
        <v>3</v>
      </c>
      <c r="I4" s="162" t="n">
        <v>4</v>
      </c>
      <c r="J4" s="162" t="n">
        <v>5</v>
      </c>
      <c r="K4" s="162" t="n">
        <v>6</v>
      </c>
      <c r="L4" s="162" t="n">
        <v>7</v>
      </c>
      <c r="M4" s="162" t="n">
        <v>8</v>
      </c>
      <c r="N4" s="162" t="n">
        <v>9</v>
      </c>
      <c r="O4" s="162" t="n">
        <v>10</v>
      </c>
      <c r="P4" s="162" t="n">
        <v>11</v>
      </c>
      <c r="Q4" s="162" t="n">
        <v>12</v>
      </c>
      <c r="R4" s="162" t="n">
        <v>13</v>
      </c>
      <c r="S4" s="162" t="n">
        <v>14</v>
      </c>
      <c r="T4" s="162" t="n">
        <v>15</v>
      </c>
      <c r="U4" s="162" t="n">
        <v>16</v>
      </c>
      <c r="V4" s="162" t="n">
        <v>17</v>
      </c>
      <c r="W4" s="162" t="n">
        <v>18</v>
      </c>
      <c r="X4" s="162" t="n">
        <v>19</v>
      </c>
      <c r="Y4" s="162" t="n">
        <v>20</v>
      </c>
      <c r="Z4" s="162" t="n">
        <v>21</v>
      </c>
      <c r="AA4" s="162" t="n">
        <v>22</v>
      </c>
      <c r="AB4" s="162" t="n">
        <v>23</v>
      </c>
      <c r="AC4" s="162" t="n">
        <v>24</v>
      </c>
      <c r="AD4" s="162" t="n">
        <v>25</v>
      </c>
      <c r="AE4" s="162" t="n">
        <v>26</v>
      </c>
      <c r="AF4" s="162" t="n">
        <v>27</v>
      </c>
      <c r="AG4" s="162" t="n">
        <v>28</v>
      </c>
      <c r="AH4" s="162" t="n">
        <v>29</v>
      </c>
      <c r="AI4" s="162" t="n">
        <v>30</v>
      </c>
      <c r="AJ4" s="162" t="n">
        <v>31</v>
      </c>
      <c r="AK4" s="162" t="n">
        <v>32</v>
      </c>
      <c r="AL4" s="162" t="n">
        <v>33</v>
      </c>
    </row>
    <row r="5" customFormat="false" ht="12.75" hidden="false" customHeight="false" outlineLevel="0" collapsed="false">
      <c r="B5" s="158" t="s">
        <v>499</v>
      </c>
      <c r="C5" s="159" t="s">
        <v>497</v>
      </c>
      <c r="E5" s="158" t="s">
        <v>454</v>
      </c>
      <c r="F5" s="163" t="n">
        <f aca="false">B2</f>
        <v>37224</v>
      </c>
      <c r="G5" s="164" t="n">
        <f aca="false">CurveData</f>
        <v>37224</v>
      </c>
      <c r="H5" s="164" t="n">
        <f aca="false">CurveData</f>
        <v>37224</v>
      </c>
      <c r="I5" s="164" t="n">
        <f aca="false">CurveData</f>
        <v>37224</v>
      </c>
      <c r="J5" s="164" t="n">
        <f aca="false">CurveData</f>
        <v>37224</v>
      </c>
      <c r="K5" s="164" t="n">
        <f aca="false">CurveData</f>
        <v>37224</v>
      </c>
      <c r="L5" s="164" t="n">
        <f aca="false">CurveData</f>
        <v>37224</v>
      </c>
      <c r="M5" s="164" t="n">
        <f aca="false">CurveData</f>
        <v>37224</v>
      </c>
      <c r="N5" s="164" t="n">
        <f aca="false">CurveData</f>
        <v>37224</v>
      </c>
      <c r="O5" s="164" t="n">
        <f aca="false">CurveData</f>
        <v>37224</v>
      </c>
      <c r="P5" s="164" t="n">
        <f aca="false">CurveData</f>
        <v>37224</v>
      </c>
      <c r="Q5" s="164" t="n">
        <f aca="false">CurveData</f>
        <v>37224</v>
      </c>
      <c r="R5" s="164" t="n">
        <f aca="false">CurveData</f>
        <v>37224</v>
      </c>
      <c r="S5" s="164" t="n">
        <f aca="false">CurveData</f>
        <v>37224</v>
      </c>
      <c r="T5" s="164" t="n">
        <f aca="false">CurveData</f>
        <v>37224</v>
      </c>
      <c r="U5" s="164" t="n">
        <f aca="false">CurveData</f>
        <v>37224</v>
      </c>
      <c r="V5" s="164" t="n">
        <f aca="false">CurveData</f>
        <v>37224</v>
      </c>
      <c r="W5" s="164" t="n">
        <f aca="false">CurveData</f>
        <v>37224</v>
      </c>
      <c r="X5" s="164" t="n">
        <f aca="false">CurveData</f>
        <v>37224</v>
      </c>
      <c r="Y5" s="164" t="n">
        <f aca="false">CurveData</f>
        <v>37224</v>
      </c>
      <c r="Z5" s="164" t="n">
        <f aca="false">CurveData</f>
        <v>37224</v>
      </c>
      <c r="AA5" s="164" t="n">
        <f aca="false">CurveData</f>
        <v>37224</v>
      </c>
      <c r="AB5" s="164" t="n">
        <f aca="false">CurveData</f>
        <v>37224</v>
      </c>
      <c r="AC5" s="164" t="n">
        <f aca="false">CurveData</f>
        <v>37224</v>
      </c>
      <c r="AD5" s="164" t="n">
        <f aca="false">CurveData</f>
        <v>37224</v>
      </c>
      <c r="AE5" s="164" t="n">
        <f aca="false">CurveData</f>
        <v>37224</v>
      </c>
      <c r="AF5" s="164" t="n">
        <f aca="false">CurveData</f>
        <v>37224</v>
      </c>
      <c r="AG5" s="164" t="n">
        <f aca="false">CurveData</f>
        <v>37224</v>
      </c>
      <c r="AH5" s="164" t="n">
        <f aca="false">CurveData</f>
        <v>37224</v>
      </c>
      <c r="AI5" s="164" t="n">
        <f aca="false">CurveData</f>
        <v>37224</v>
      </c>
      <c r="AJ5" s="164" t="n">
        <f aca="false">CurveData</f>
        <v>37224</v>
      </c>
      <c r="AK5" s="164" t="n">
        <f aca="false">CurveData</f>
        <v>37224</v>
      </c>
      <c r="AL5" s="164" t="n">
        <f aca="false">CurveData</f>
        <v>37224</v>
      </c>
    </row>
    <row r="6" customFormat="false" ht="12.75" hidden="false" customHeight="false" outlineLevel="0" collapsed="false">
      <c r="E6" s="158" t="s">
        <v>455</v>
      </c>
      <c r="F6" s="165" t="n">
        <f aca="false">EOMONTH(CurveData,-1)+1</f>
        <v>37196</v>
      </c>
      <c r="G6" s="166" t="n">
        <f aca="false">F6</f>
        <v>37196</v>
      </c>
      <c r="H6" s="166" t="n">
        <f aca="false">G6</f>
        <v>37196</v>
      </c>
      <c r="I6" s="166" t="n">
        <f aca="false">H6</f>
        <v>37196</v>
      </c>
      <c r="J6" s="166" t="n">
        <f aca="false">I6</f>
        <v>37196</v>
      </c>
      <c r="K6" s="166" t="n">
        <f aca="false">J6</f>
        <v>37196</v>
      </c>
      <c r="L6" s="166" t="n">
        <f aca="false">K6</f>
        <v>37196</v>
      </c>
      <c r="M6" s="166" t="n">
        <f aca="false">L6</f>
        <v>37196</v>
      </c>
      <c r="N6" s="166" t="n">
        <f aca="false">M6</f>
        <v>37196</v>
      </c>
      <c r="O6" s="166" t="n">
        <f aca="false">N6</f>
        <v>37196</v>
      </c>
      <c r="P6" s="166" t="n">
        <f aca="false">O6</f>
        <v>37196</v>
      </c>
      <c r="Q6" s="166" t="n">
        <f aca="false">P6</f>
        <v>37196</v>
      </c>
      <c r="R6" s="166" t="n">
        <f aca="false">Q6</f>
        <v>37196</v>
      </c>
      <c r="S6" s="166" t="n">
        <f aca="false">R6</f>
        <v>37196</v>
      </c>
      <c r="T6" s="166" t="n">
        <f aca="false">S6</f>
        <v>37196</v>
      </c>
      <c r="U6" s="166" t="n">
        <f aca="false">T6</f>
        <v>37196</v>
      </c>
      <c r="V6" s="166" t="n">
        <f aca="false">U6</f>
        <v>37196</v>
      </c>
      <c r="W6" s="166" t="n">
        <f aca="false">V6</f>
        <v>37196</v>
      </c>
      <c r="X6" s="166" t="n">
        <f aca="false">W6</f>
        <v>37196</v>
      </c>
      <c r="Y6" s="166" t="n">
        <f aca="false">X6</f>
        <v>37196</v>
      </c>
      <c r="Z6" s="166" t="n">
        <f aca="false">Y6</f>
        <v>37196</v>
      </c>
      <c r="AA6" s="166" t="n">
        <f aca="false">Z6</f>
        <v>37196</v>
      </c>
      <c r="AB6" s="166" t="n">
        <f aca="false">AA6</f>
        <v>37196</v>
      </c>
      <c r="AC6" s="166" t="n">
        <f aca="false">AB6</f>
        <v>37196</v>
      </c>
      <c r="AD6" s="166" t="n">
        <f aca="false">AC6</f>
        <v>37196</v>
      </c>
      <c r="AE6" s="166" t="n">
        <f aca="false">AD6</f>
        <v>37196</v>
      </c>
      <c r="AF6" s="166" t="n">
        <f aca="false">AE6</f>
        <v>37196</v>
      </c>
      <c r="AG6" s="166" t="n">
        <f aca="false">AF6</f>
        <v>37196</v>
      </c>
      <c r="AH6" s="166" t="n">
        <f aca="false">AG6</f>
        <v>37196</v>
      </c>
      <c r="AI6" s="166" t="n">
        <f aca="false">AH6</f>
        <v>37196</v>
      </c>
      <c r="AJ6" s="166" t="n">
        <f aca="false">AI6</f>
        <v>37196</v>
      </c>
      <c r="AK6" s="166" t="n">
        <f aca="false">AJ6</f>
        <v>37196</v>
      </c>
      <c r="AL6" s="166" t="n">
        <f aca="false">AK6</f>
        <v>37196</v>
      </c>
    </row>
    <row r="7" customFormat="false" ht="12.75" hidden="false" customHeight="false" outlineLevel="0" collapsed="false">
      <c r="E7" s="158" t="s">
        <v>456</v>
      </c>
      <c r="F7" s="167" t="s">
        <v>448</v>
      </c>
      <c r="G7" s="167" t="s">
        <v>442</v>
      </c>
      <c r="H7" s="167" t="s">
        <v>443</v>
      </c>
      <c r="I7" s="167" t="s">
        <v>444</v>
      </c>
      <c r="J7" s="167" t="s">
        <v>500</v>
      </c>
      <c r="K7" s="167" t="s">
        <v>441</v>
      </c>
      <c r="L7" s="167" t="s">
        <v>447</v>
      </c>
      <c r="M7" s="167" t="s">
        <v>501</v>
      </c>
      <c r="N7" s="167" t="s">
        <v>502</v>
      </c>
      <c r="O7" s="167" t="s">
        <v>503</v>
      </c>
      <c r="P7" s="167" t="s">
        <v>504</v>
      </c>
      <c r="Q7" s="167" t="s">
        <v>505</v>
      </c>
      <c r="R7" s="167" t="s">
        <v>506</v>
      </c>
      <c r="S7" s="167" t="s">
        <v>446</v>
      </c>
      <c r="T7" s="167" t="s">
        <v>507</v>
      </c>
      <c r="U7" s="167" t="s">
        <v>508</v>
      </c>
      <c r="V7" s="167" t="s">
        <v>451</v>
      </c>
      <c r="W7" s="167" t="s">
        <v>509</v>
      </c>
      <c r="X7" s="167" t="s">
        <v>452</v>
      </c>
      <c r="Y7" s="167" t="s">
        <v>510</v>
      </c>
      <c r="Z7" s="167" t="s">
        <v>511</v>
      </c>
      <c r="AA7" s="167" t="s">
        <v>512</v>
      </c>
      <c r="AB7" s="167" t="s">
        <v>513</v>
      </c>
      <c r="AC7" s="167" t="s">
        <v>514</v>
      </c>
      <c r="AD7" s="167" t="s">
        <v>515</v>
      </c>
      <c r="AE7" s="167" t="s">
        <v>516</v>
      </c>
      <c r="AF7" s="167" t="s">
        <v>449</v>
      </c>
      <c r="AG7" s="167" t="s">
        <v>517</v>
      </c>
      <c r="AH7" s="167" t="s">
        <v>453</v>
      </c>
      <c r="AI7" s="167" t="s">
        <v>518</v>
      </c>
      <c r="AJ7" s="167" t="s">
        <v>519</v>
      </c>
      <c r="AK7" s="167" t="s">
        <v>450</v>
      </c>
      <c r="AL7" s="167" t="s">
        <v>520</v>
      </c>
    </row>
    <row r="8" customFormat="false" ht="12.75" hidden="false" customHeight="false" outlineLevel="0" collapsed="false">
      <c r="E8" s="158" t="s">
        <v>457</v>
      </c>
      <c r="F8" s="168" t="s">
        <v>458</v>
      </c>
      <c r="G8" s="168" t="s">
        <v>458</v>
      </c>
      <c r="H8" s="168" t="s">
        <v>458</v>
      </c>
      <c r="I8" s="168" t="s">
        <v>458</v>
      </c>
      <c r="J8" s="168" t="s">
        <v>458</v>
      </c>
      <c r="K8" s="168" t="s">
        <v>458</v>
      </c>
      <c r="L8" s="168" t="s">
        <v>458</v>
      </c>
      <c r="M8" s="168" t="s">
        <v>458</v>
      </c>
      <c r="N8" s="168" t="s">
        <v>458</v>
      </c>
      <c r="O8" s="168" t="s">
        <v>458</v>
      </c>
      <c r="P8" s="168" t="s">
        <v>458</v>
      </c>
      <c r="Q8" s="168" t="s">
        <v>458</v>
      </c>
      <c r="R8" s="168" t="s">
        <v>458</v>
      </c>
      <c r="S8" s="168" t="s">
        <v>458</v>
      </c>
      <c r="T8" s="168" t="s">
        <v>458</v>
      </c>
      <c r="U8" s="168" t="s">
        <v>458</v>
      </c>
      <c r="V8" s="168" t="s">
        <v>458</v>
      </c>
      <c r="W8" s="168" t="s">
        <v>458</v>
      </c>
      <c r="X8" s="168" t="s">
        <v>458</v>
      </c>
      <c r="Y8" s="168" t="s">
        <v>458</v>
      </c>
      <c r="Z8" s="168" t="s">
        <v>458</v>
      </c>
      <c r="AA8" s="168" t="s">
        <v>458</v>
      </c>
      <c r="AB8" s="168" t="s">
        <v>458</v>
      </c>
      <c r="AC8" s="168" t="s">
        <v>458</v>
      </c>
      <c r="AD8" s="168" t="s">
        <v>458</v>
      </c>
      <c r="AE8" s="168" t="s">
        <v>458</v>
      </c>
      <c r="AF8" s="168" t="s">
        <v>458</v>
      </c>
      <c r="AG8" s="168" t="s">
        <v>458</v>
      </c>
      <c r="AH8" s="168" t="s">
        <v>458</v>
      </c>
      <c r="AI8" s="168" t="s">
        <v>458</v>
      </c>
      <c r="AJ8" s="168" t="s">
        <v>458</v>
      </c>
      <c r="AK8" s="168" t="s">
        <v>458</v>
      </c>
      <c r="AL8" s="168" t="s">
        <v>458</v>
      </c>
    </row>
    <row r="9" customFormat="false" ht="12.75" hidden="false" customHeight="false" outlineLevel="0" collapsed="false">
      <c r="E9" s="158" t="s">
        <v>460</v>
      </c>
      <c r="F9" s="169" t="s">
        <v>471</v>
      </c>
      <c r="G9" s="169" t="s">
        <v>471</v>
      </c>
      <c r="H9" s="169" t="s">
        <v>471</v>
      </c>
      <c r="I9" s="169" t="s">
        <v>471</v>
      </c>
      <c r="J9" s="169" t="s">
        <v>471</v>
      </c>
      <c r="K9" s="169" t="s">
        <v>471</v>
      </c>
      <c r="L9" s="169" t="s">
        <v>471</v>
      </c>
      <c r="M9" s="169" t="s">
        <v>471</v>
      </c>
      <c r="N9" s="169" t="s">
        <v>471</v>
      </c>
      <c r="O9" s="169" t="s">
        <v>471</v>
      </c>
      <c r="P9" s="169" t="s">
        <v>471</v>
      </c>
      <c r="Q9" s="169" t="s">
        <v>471</v>
      </c>
      <c r="R9" s="169" t="s">
        <v>471</v>
      </c>
      <c r="S9" s="169" t="s">
        <v>471</v>
      </c>
      <c r="T9" s="169" t="s">
        <v>471</v>
      </c>
      <c r="U9" s="169" t="s">
        <v>471</v>
      </c>
      <c r="V9" s="169" t="s">
        <v>471</v>
      </c>
      <c r="W9" s="169" t="s">
        <v>471</v>
      </c>
      <c r="X9" s="169" t="s">
        <v>471</v>
      </c>
      <c r="Y9" s="169" t="s">
        <v>471</v>
      </c>
      <c r="Z9" s="169" t="s">
        <v>471</v>
      </c>
      <c r="AA9" s="169" t="s">
        <v>471</v>
      </c>
      <c r="AB9" s="169" t="s">
        <v>471</v>
      </c>
      <c r="AC9" s="169" t="s">
        <v>471</v>
      </c>
      <c r="AD9" s="169" t="s">
        <v>471</v>
      </c>
      <c r="AE9" s="169" t="s">
        <v>471</v>
      </c>
      <c r="AF9" s="169" t="s">
        <v>471</v>
      </c>
      <c r="AG9" s="169" t="s">
        <v>471</v>
      </c>
      <c r="AH9" s="169" t="s">
        <v>471</v>
      </c>
      <c r="AI9" s="169" t="s">
        <v>471</v>
      </c>
      <c r="AJ9" s="169" t="s">
        <v>471</v>
      </c>
      <c r="AK9" s="169" t="s">
        <v>471</v>
      </c>
      <c r="AL9" s="169" t="s">
        <v>471</v>
      </c>
    </row>
    <row r="10" customFormat="false" ht="12.75" hidden="false" customHeight="false" outlineLevel="0" collapsed="false">
      <c r="E10" s="158" t="s">
        <v>521</v>
      </c>
      <c r="F10" s="159" t="s">
        <v>522</v>
      </c>
      <c r="G10" s="159" t="s">
        <v>523</v>
      </c>
      <c r="H10" s="159" t="s">
        <v>524</v>
      </c>
      <c r="I10" s="159" t="s">
        <v>525</v>
      </c>
      <c r="J10" s="159" t="s">
        <v>526</v>
      </c>
      <c r="K10" s="159" t="s">
        <v>527</v>
      </c>
      <c r="L10" s="159" t="s">
        <v>528</v>
      </c>
      <c r="M10" s="159" t="s">
        <v>529</v>
      </c>
      <c r="N10" s="159" t="s">
        <v>530</v>
      </c>
      <c r="O10" s="159" t="s">
        <v>531</v>
      </c>
      <c r="P10" s="159" t="s">
        <v>532</v>
      </c>
      <c r="Q10" s="159" t="s">
        <v>533</v>
      </c>
      <c r="R10" s="159" t="s">
        <v>534</v>
      </c>
      <c r="S10" s="159" t="s">
        <v>535</v>
      </c>
      <c r="T10" s="159" t="s">
        <v>536</v>
      </c>
      <c r="U10" s="159" t="s">
        <v>537</v>
      </c>
      <c r="V10" s="159" t="s">
        <v>538</v>
      </c>
      <c r="W10" s="159" t="s">
        <v>539</v>
      </c>
      <c r="X10" s="159" t="s">
        <v>540</v>
      </c>
      <c r="Y10" s="159" t="s">
        <v>541</v>
      </c>
      <c r="Z10" s="159" t="s">
        <v>542</v>
      </c>
      <c r="AA10" s="159" t="s">
        <v>543</v>
      </c>
      <c r="AB10" s="159" t="s">
        <v>544</v>
      </c>
      <c r="AC10" s="159" t="s">
        <v>545</v>
      </c>
      <c r="AD10" s="159" t="s">
        <v>546</v>
      </c>
      <c r="AE10" s="159" t="s">
        <v>547</v>
      </c>
      <c r="AF10" s="159" t="s">
        <v>548</v>
      </c>
      <c r="AG10" s="159" t="s">
        <v>549</v>
      </c>
      <c r="AH10" s="159" t="s">
        <v>550</v>
      </c>
      <c r="AI10" s="159" t="s">
        <v>551</v>
      </c>
      <c r="AJ10" s="159" t="s">
        <v>552</v>
      </c>
      <c r="AK10" s="159" t="s">
        <v>553</v>
      </c>
      <c r="AL10" s="159" t="s">
        <v>554</v>
      </c>
    </row>
    <row r="11" customFormat="false" ht="12.75" hidden="false" customHeight="false" outlineLevel="0" collapsed="false">
      <c r="D11" s="0" t="n">
        <v>11</v>
      </c>
      <c r="E11" s="155" t="n">
        <v>37196</v>
      </c>
      <c r="F11" s="152" t="n">
        <v>3.085</v>
      </c>
      <c r="G11" s="152" t="n">
        <v>3.135</v>
      </c>
      <c r="H11" s="152" t="n">
        <v>2.93</v>
      </c>
      <c r="I11" s="152" t="n">
        <v>2.9</v>
      </c>
      <c r="J11" s="152" t="n">
        <v>3.06</v>
      </c>
      <c r="K11" s="152" t="n">
        <v>3.07</v>
      </c>
      <c r="L11" s="152" t="n">
        <v>3.105</v>
      </c>
      <c r="M11" s="152" t="n">
        <v>2.725</v>
      </c>
      <c r="N11" s="152" t="n">
        <v>3.28</v>
      </c>
      <c r="O11" s="152" t="n">
        <v>3.005</v>
      </c>
      <c r="P11" s="152" t="n">
        <v>3.03</v>
      </c>
      <c r="Q11" s="152" t="n">
        <v>3.065</v>
      </c>
      <c r="R11" s="152" t="n">
        <v>2.975</v>
      </c>
      <c r="S11" s="152" t="n">
        <v>2.95</v>
      </c>
      <c r="T11" s="152" t="n">
        <v>3.08</v>
      </c>
      <c r="U11" s="152" t="n">
        <v>3.115</v>
      </c>
      <c r="V11" s="152" t="n">
        <v>3.525</v>
      </c>
      <c r="W11" s="152" t="n">
        <v>3.055</v>
      </c>
      <c r="X11" s="152" t="n">
        <v>2.95</v>
      </c>
      <c r="Y11" s="152" t="n">
        <v>2.895</v>
      </c>
      <c r="Z11" s="152" t="n">
        <v>2.955</v>
      </c>
      <c r="AA11" s="152" t="n">
        <v>3.29</v>
      </c>
      <c r="AB11" s="152" t="n">
        <v>3.045</v>
      </c>
      <c r="AC11" s="152" t="n">
        <v>3.065</v>
      </c>
      <c r="AD11" s="152" t="n">
        <v>3.325</v>
      </c>
      <c r="AE11" s="152" t="n">
        <v>2.995</v>
      </c>
      <c r="AF11" s="152" t="n">
        <v>2.91</v>
      </c>
      <c r="AG11" s="152" t="n">
        <v>3.225</v>
      </c>
      <c r="AH11" s="152" t="n">
        <v>3.08</v>
      </c>
      <c r="AI11" s="152" t="n">
        <v>3.215</v>
      </c>
      <c r="AJ11" s="152" t="n">
        <v>3.39</v>
      </c>
      <c r="AK11" s="152" t="n">
        <v>3.155</v>
      </c>
      <c r="AL11" s="152" t="n">
        <v>2.6402</v>
      </c>
    </row>
    <row r="12" customFormat="false" ht="12.75" hidden="false" customHeight="false" outlineLevel="0" collapsed="false">
      <c r="D12" s="0" t="n">
        <v>12</v>
      </c>
      <c r="E12" s="155" t="n">
        <v>37197</v>
      </c>
      <c r="F12" s="152" t="n">
        <v>2.955</v>
      </c>
      <c r="G12" s="152" t="n">
        <v>3.02</v>
      </c>
      <c r="H12" s="152" t="n">
        <v>2.805</v>
      </c>
      <c r="I12" s="152" t="n">
        <v>2.735</v>
      </c>
      <c r="J12" s="152" t="n">
        <v>2.995</v>
      </c>
      <c r="K12" s="152" t="n">
        <v>3.005</v>
      </c>
      <c r="L12" s="152" t="n">
        <v>3</v>
      </c>
      <c r="M12" s="152" t="n">
        <v>2.45</v>
      </c>
      <c r="N12" s="152" t="n">
        <v>3.07</v>
      </c>
      <c r="O12" s="152" t="n">
        <v>2.885</v>
      </c>
      <c r="P12" s="152" t="n">
        <v>2.875</v>
      </c>
      <c r="Q12" s="152" t="n">
        <v>2.89</v>
      </c>
      <c r="R12" s="152" t="n">
        <v>2.85</v>
      </c>
      <c r="S12" s="152" t="n">
        <v>2.84</v>
      </c>
      <c r="T12" s="152" t="n">
        <v>2.97</v>
      </c>
      <c r="U12" s="152" t="n">
        <v>3.005</v>
      </c>
      <c r="V12" s="152" t="n">
        <v>3.365</v>
      </c>
      <c r="W12" s="152" t="n">
        <v>2.95</v>
      </c>
      <c r="X12" s="152" t="n">
        <v>2.85</v>
      </c>
      <c r="Y12" s="152" t="n">
        <v>2.84</v>
      </c>
      <c r="Z12" s="152" t="n">
        <v>2.845</v>
      </c>
      <c r="AA12" s="152" t="n">
        <v>3.07</v>
      </c>
      <c r="AB12" s="152" t="n">
        <v>2.965</v>
      </c>
      <c r="AC12" s="152" t="n">
        <v>2.89</v>
      </c>
      <c r="AD12" s="152" t="n">
        <v>3.09</v>
      </c>
      <c r="AE12" s="152" t="n">
        <v>2.89</v>
      </c>
      <c r="AF12" s="152" t="n">
        <v>2.64</v>
      </c>
      <c r="AG12" s="152" t="n">
        <v>3.01</v>
      </c>
      <c r="AH12" s="152" t="n">
        <v>2.845</v>
      </c>
      <c r="AI12" s="152" t="n">
        <v>3.09</v>
      </c>
      <c r="AJ12" s="152" t="n">
        <v>3.28</v>
      </c>
      <c r="AK12" s="152" t="n">
        <v>3.095</v>
      </c>
      <c r="AL12" s="152" t="n">
        <v>2.5504</v>
      </c>
    </row>
    <row r="13" customFormat="false" ht="12.75" hidden="false" customHeight="false" outlineLevel="0" collapsed="false">
      <c r="D13" s="0" t="n">
        <v>13</v>
      </c>
      <c r="E13" s="155" t="n">
        <v>37198</v>
      </c>
      <c r="F13" s="152" t="n">
        <v>2.605</v>
      </c>
      <c r="G13" s="152" t="n">
        <v>2.965</v>
      </c>
      <c r="H13" s="152" t="n">
        <v>2.545</v>
      </c>
      <c r="I13" s="152" t="n">
        <v>2.39</v>
      </c>
      <c r="J13" s="152" t="n">
        <v>2.935</v>
      </c>
      <c r="K13" s="152" t="n">
        <v>2.96</v>
      </c>
      <c r="L13" s="152" t="n">
        <v>2.89</v>
      </c>
      <c r="M13" s="152" t="n">
        <v>2.115</v>
      </c>
      <c r="N13" s="152" t="n">
        <v>3.01</v>
      </c>
      <c r="O13" s="152" t="n">
        <v>2.835</v>
      </c>
      <c r="P13" s="152" t="n">
        <v>2.79</v>
      </c>
      <c r="Q13" s="152" t="n">
        <v>2.8</v>
      </c>
      <c r="R13" s="152" t="n">
        <v>2.78</v>
      </c>
      <c r="S13" s="152" t="n">
        <v>2.74</v>
      </c>
      <c r="T13" s="152" t="n">
        <v>2.925</v>
      </c>
      <c r="U13" s="152" t="n">
        <v>2.945</v>
      </c>
      <c r="V13" s="152" t="n">
        <v>3.375</v>
      </c>
      <c r="W13" s="152" t="n">
        <v>2.805</v>
      </c>
      <c r="X13" s="152" t="n">
        <v>2.66</v>
      </c>
      <c r="Y13" s="152" t="n">
        <v>2.775</v>
      </c>
      <c r="Z13" s="152" t="n">
        <v>2.745</v>
      </c>
      <c r="AA13" s="152" t="n">
        <v>3.005</v>
      </c>
      <c r="AB13" s="152" t="n">
        <v>2.91</v>
      </c>
      <c r="AC13" s="152" t="n">
        <v>2.8</v>
      </c>
      <c r="AD13" s="152" t="n">
        <v>3.08</v>
      </c>
      <c r="AE13" s="152" t="n">
        <v>2.84</v>
      </c>
      <c r="AF13" s="152" t="n">
        <v>2.38</v>
      </c>
      <c r="AG13" s="152" t="n">
        <v>2.6</v>
      </c>
      <c r="AH13" s="152" t="n">
        <v>2.52</v>
      </c>
      <c r="AI13" s="152" t="n">
        <v>3.135</v>
      </c>
      <c r="AJ13" s="152" t="n">
        <v>3.26</v>
      </c>
      <c r="AK13" s="152" t="n">
        <v>3.06</v>
      </c>
      <c r="AL13" s="152" t="n">
        <v>2.46</v>
      </c>
    </row>
    <row r="14" customFormat="false" ht="12.75" hidden="false" customHeight="false" outlineLevel="0" collapsed="false">
      <c r="D14" s="0" t="n">
        <v>14</v>
      </c>
      <c r="E14" s="155" t="n">
        <v>37199</v>
      </c>
      <c r="F14" s="152" t="n">
        <v>2.605</v>
      </c>
      <c r="G14" s="152" t="n">
        <v>2.965</v>
      </c>
      <c r="H14" s="152" t="n">
        <v>2.545</v>
      </c>
      <c r="I14" s="152" t="n">
        <v>2.39</v>
      </c>
      <c r="J14" s="152" t="n">
        <v>2.935</v>
      </c>
      <c r="K14" s="152" t="n">
        <v>2.96</v>
      </c>
      <c r="L14" s="152" t="n">
        <v>2.89</v>
      </c>
      <c r="M14" s="152" t="n">
        <v>2.115</v>
      </c>
      <c r="N14" s="152" t="n">
        <v>3.01</v>
      </c>
      <c r="O14" s="152" t="n">
        <v>2.835</v>
      </c>
      <c r="P14" s="152" t="n">
        <v>2.79</v>
      </c>
      <c r="Q14" s="152" t="n">
        <v>2.8</v>
      </c>
      <c r="R14" s="152" t="n">
        <v>2.78</v>
      </c>
      <c r="S14" s="152" t="n">
        <v>2.74</v>
      </c>
      <c r="T14" s="152" t="n">
        <v>2.925</v>
      </c>
      <c r="U14" s="152" t="n">
        <v>2.945</v>
      </c>
      <c r="V14" s="152" t="n">
        <v>3.375</v>
      </c>
      <c r="W14" s="152" t="n">
        <v>2.805</v>
      </c>
      <c r="X14" s="152" t="n">
        <v>2.66</v>
      </c>
      <c r="Y14" s="152" t="n">
        <v>2.775</v>
      </c>
      <c r="Z14" s="152" t="n">
        <v>2.745</v>
      </c>
      <c r="AA14" s="152" t="n">
        <v>3.005</v>
      </c>
      <c r="AB14" s="152" t="n">
        <v>2.91</v>
      </c>
      <c r="AC14" s="152" t="n">
        <v>2.8</v>
      </c>
      <c r="AD14" s="152" t="n">
        <v>3.08</v>
      </c>
      <c r="AE14" s="152" t="n">
        <v>2.84</v>
      </c>
      <c r="AF14" s="152" t="n">
        <v>2.38</v>
      </c>
      <c r="AG14" s="152" t="n">
        <v>2.6</v>
      </c>
      <c r="AH14" s="152" t="n">
        <v>2.52</v>
      </c>
      <c r="AI14" s="152" t="n">
        <v>3.135</v>
      </c>
      <c r="AJ14" s="152" t="n">
        <v>3.26</v>
      </c>
      <c r="AK14" s="152" t="n">
        <v>3.06</v>
      </c>
      <c r="AL14" s="152" t="n">
        <v>2.46</v>
      </c>
    </row>
    <row r="15" customFormat="false" ht="12.75" hidden="false" customHeight="false" outlineLevel="0" collapsed="false">
      <c r="D15" s="0" t="n">
        <v>15</v>
      </c>
      <c r="E15" s="155" t="n">
        <v>37200</v>
      </c>
      <c r="F15" s="152" t="n">
        <v>2.605</v>
      </c>
      <c r="G15" s="152" t="n">
        <v>2.965</v>
      </c>
      <c r="H15" s="152" t="n">
        <v>2.545</v>
      </c>
      <c r="I15" s="152" t="n">
        <v>2.39</v>
      </c>
      <c r="J15" s="152" t="n">
        <v>2.935</v>
      </c>
      <c r="K15" s="152" t="n">
        <v>2.96</v>
      </c>
      <c r="L15" s="152" t="n">
        <v>2.89</v>
      </c>
      <c r="M15" s="152" t="n">
        <v>2.115</v>
      </c>
      <c r="N15" s="152" t="n">
        <v>3.01</v>
      </c>
      <c r="O15" s="152" t="n">
        <v>2.835</v>
      </c>
      <c r="P15" s="152" t="n">
        <v>2.79</v>
      </c>
      <c r="Q15" s="152" t="n">
        <v>2.8</v>
      </c>
      <c r="R15" s="152" t="n">
        <v>2.78</v>
      </c>
      <c r="S15" s="152" t="n">
        <v>2.74</v>
      </c>
      <c r="T15" s="152" t="n">
        <v>2.925</v>
      </c>
      <c r="U15" s="152" t="n">
        <v>2.945</v>
      </c>
      <c r="V15" s="152" t="n">
        <v>3.375</v>
      </c>
      <c r="W15" s="152" t="n">
        <v>2.805</v>
      </c>
      <c r="X15" s="152" t="n">
        <v>2.66</v>
      </c>
      <c r="Y15" s="152" t="n">
        <v>2.775</v>
      </c>
      <c r="Z15" s="152" t="n">
        <v>2.745</v>
      </c>
      <c r="AA15" s="152" t="n">
        <v>3.005</v>
      </c>
      <c r="AB15" s="152" t="n">
        <v>2.91</v>
      </c>
      <c r="AC15" s="152" t="n">
        <v>2.8</v>
      </c>
      <c r="AD15" s="152" t="n">
        <v>3.08</v>
      </c>
      <c r="AE15" s="152" t="n">
        <v>2.84</v>
      </c>
      <c r="AF15" s="152" t="n">
        <v>2.38</v>
      </c>
      <c r="AG15" s="152" t="n">
        <v>2.6</v>
      </c>
      <c r="AH15" s="152" t="n">
        <v>2.52</v>
      </c>
      <c r="AI15" s="152" t="n">
        <v>3.135</v>
      </c>
      <c r="AJ15" s="152" t="n">
        <v>3.26</v>
      </c>
      <c r="AK15" s="152" t="n">
        <v>3.06</v>
      </c>
      <c r="AL15" s="152" t="n">
        <v>2.46</v>
      </c>
    </row>
    <row r="16" customFormat="false" ht="12.75" hidden="false" customHeight="false" outlineLevel="0" collapsed="false">
      <c r="B16" s="85"/>
      <c r="D16" s="0" t="n">
        <v>16</v>
      </c>
      <c r="E16" s="155" t="n">
        <v>37201</v>
      </c>
      <c r="F16" s="152" t="n">
        <v>2.73</v>
      </c>
      <c r="G16" s="152" t="n">
        <v>2.84</v>
      </c>
      <c r="H16" s="152" t="n">
        <v>2.59</v>
      </c>
      <c r="I16" s="152" t="n">
        <v>2.48</v>
      </c>
      <c r="J16" s="152" t="n">
        <v>2.87</v>
      </c>
      <c r="K16" s="152" t="n">
        <v>2.885</v>
      </c>
      <c r="L16" s="152" t="n">
        <v>2.855</v>
      </c>
      <c r="M16" s="152" t="n">
        <v>2.22</v>
      </c>
      <c r="N16" s="152" t="n">
        <v>2.925</v>
      </c>
      <c r="O16" s="152" t="n">
        <v>2.74</v>
      </c>
      <c r="P16" s="152" t="n">
        <v>2.7</v>
      </c>
      <c r="Q16" s="152" t="n">
        <v>2.725</v>
      </c>
      <c r="R16" s="152" t="n">
        <v>2.705</v>
      </c>
      <c r="S16" s="152" t="n">
        <v>2.66</v>
      </c>
      <c r="T16" s="152" t="n">
        <v>2.88</v>
      </c>
      <c r="U16" s="152" t="n">
        <v>2.88</v>
      </c>
      <c r="V16" s="152" t="n">
        <v>3.49</v>
      </c>
      <c r="W16" s="152" t="n">
        <v>2.775</v>
      </c>
      <c r="X16" s="152" t="n">
        <v>2.655</v>
      </c>
      <c r="Y16" s="152" t="n">
        <v>2.695</v>
      </c>
      <c r="Z16" s="152" t="n">
        <v>2.66</v>
      </c>
      <c r="AA16" s="152" t="n">
        <v>2.92</v>
      </c>
      <c r="AB16" s="152" t="n">
        <v>2.855</v>
      </c>
      <c r="AC16" s="152" t="n">
        <v>2.725</v>
      </c>
      <c r="AD16" s="152" t="n">
        <v>2.99</v>
      </c>
      <c r="AE16" s="152" t="n">
        <v>2.765</v>
      </c>
      <c r="AF16" s="152" t="n">
        <v>2.485</v>
      </c>
      <c r="AG16" s="152" t="n">
        <v>2.775</v>
      </c>
      <c r="AH16" s="152" t="n">
        <v>2.64</v>
      </c>
      <c r="AI16" s="152" t="n">
        <v>3.075</v>
      </c>
      <c r="AJ16" s="152" t="n">
        <v>3.365</v>
      </c>
      <c r="AK16" s="152" t="n">
        <v>3.04</v>
      </c>
      <c r="AL16" s="152" t="n">
        <v>2.402</v>
      </c>
    </row>
    <row r="17" customFormat="false" ht="12.75" hidden="false" customHeight="false" outlineLevel="0" collapsed="false">
      <c r="D17" s="0" t="n">
        <v>17</v>
      </c>
      <c r="E17" s="155" t="n">
        <v>37202</v>
      </c>
      <c r="F17" s="152" t="n">
        <v>2.65</v>
      </c>
      <c r="G17" s="152" t="n">
        <v>2.725</v>
      </c>
      <c r="H17" s="152" t="n">
        <v>2.5</v>
      </c>
      <c r="I17" s="152" t="n">
        <v>2.445</v>
      </c>
      <c r="J17" s="152" t="n">
        <v>2.745</v>
      </c>
      <c r="K17" s="152" t="n">
        <v>2.75</v>
      </c>
      <c r="L17" s="152" t="n">
        <v>2.715</v>
      </c>
      <c r="M17" s="152" t="n">
        <v>2.22</v>
      </c>
      <c r="N17" s="152" t="n">
        <v>2.85</v>
      </c>
      <c r="O17" s="152" t="n">
        <v>2.62</v>
      </c>
      <c r="P17" s="152" t="n">
        <v>2.57</v>
      </c>
      <c r="Q17" s="152" t="n">
        <v>2.6</v>
      </c>
      <c r="R17" s="152" t="n">
        <v>2.6</v>
      </c>
      <c r="S17" s="152" t="n">
        <v>2.54</v>
      </c>
      <c r="T17" s="152" t="n">
        <v>2.76</v>
      </c>
      <c r="U17" s="152" t="n">
        <v>2.775</v>
      </c>
      <c r="V17" s="152" t="n">
        <v>3.295</v>
      </c>
      <c r="W17" s="152" t="n">
        <v>2.66</v>
      </c>
      <c r="X17" s="152" t="n">
        <v>2.52</v>
      </c>
      <c r="Y17" s="152" t="n">
        <v>2.605</v>
      </c>
      <c r="Z17" s="152" t="n">
        <v>2.545</v>
      </c>
      <c r="AA17" s="152" t="n">
        <v>2.83</v>
      </c>
      <c r="AB17" s="152" t="n">
        <v>2.725</v>
      </c>
      <c r="AC17" s="152" t="n">
        <v>2.6</v>
      </c>
      <c r="AD17" s="152" t="n">
        <v>2.9</v>
      </c>
      <c r="AE17" s="152" t="n">
        <v>2.675</v>
      </c>
      <c r="AF17" s="152" t="n">
        <v>2.435</v>
      </c>
      <c r="AG17" s="152" t="n">
        <v>2.7</v>
      </c>
      <c r="AH17" s="152" t="n">
        <v>2.59</v>
      </c>
      <c r="AI17" s="152" t="n">
        <v>2.94</v>
      </c>
      <c r="AJ17" s="152" t="n">
        <v>3.205</v>
      </c>
      <c r="AK17" s="152" t="n">
        <v>2.885</v>
      </c>
      <c r="AL17" s="152" t="n">
        <v>2.3579</v>
      </c>
    </row>
    <row r="18" customFormat="false" ht="12.75" hidden="false" customHeight="false" outlineLevel="0" collapsed="false">
      <c r="B18" s="155"/>
      <c r="D18" s="0" t="n">
        <v>18</v>
      </c>
      <c r="E18" s="155" t="n">
        <v>37203</v>
      </c>
      <c r="F18" s="152" t="n">
        <v>2.62</v>
      </c>
      <c r="G18" s="152" t="n">
        <v>2.735</v>
      </c>
      <c r="H18" s="152" t="n">
        <v>2.485</v>
      </c>
      <c r="I18" s="152" t="n">
        <v>2.425</v>
      </c>
      <c r="J18" s="152" t="n">
        <v>2.725</v>
      </c>
      <c r="K18" s="152" t="n">
        <v>2.735</v>
      </c>
      <c r="L18" s="152" t="n">
        <v>2.715</v>
      </c>
      <c r="M18" s="152" t="n">
        <v>2.255</v>
      </c>
      <c r="N18" s="152" t="n">
        <v>2.865</v>
      </c>
      <c r="O18" s="152" t="n">
        <v>2.62</v>
      </c>
      <c r="P18" s="152" t="n">
        <v>2.605</v>
      </c>
      <c r="Q18" s="152" t="n">
        <v>2.635</v>
      </c>
      <c r="R18" s="152" t="n">
        <v>2.605</v>
      </c>
      <c r="S18" s="152" t="n">
        <v>2.545</v>
      </c>
      <c r="T18" s="152" t="n">
        <v>2.735</v>
      </c>
      <c r="U18" s="152" t="n">
        <v>2.745</v>
      </c>
      <c r="V18" s="152" t="n">
        <v>3.22</v>
      </c>
      <c r="W18" s="152" t="n">
        <v>2.665</v>
      </c>
      <c r="X18" s="152" t="n">
        <v>2.515</v>
      </c>
      <c r="Y18" s="152" t="n">
        <v>2.59</v>
      </c>
      <c r="Z18" s="152" t="n">
        <v>2.555</v>
      </c>
      <c r="AA18" s="152" t="n">
        <v>2.845</v>
      </c>
      <c r="AB18" s="152" t="n">
        <v>2.71</v>
      </c>
      <c r="AC18" s="152" t="n">
        <v>2.635</v>
      </c>
      <c r="AD18" s="152" t="n">
        <v>2.9</v>
      </c>
      <c r="AE18" s="152" t="n">
        <v>2.665</v>
      </c>
      <c r="AF18" s="152" t="n">
        <v>2.505</v>
      </c>
      <c r="AG18" s="152" t="n">
        <v>2.72</v>
      </c>
      <c r="AH18" s="152" t="n">
        <v>2.63</v>
      </c>
      <c r="AI18" s="152" t="n">
        <v>2.93</v>
      </c>
      <c r="AJ18" s="152" t="n">
        <v>3.145</v>
      </c>
      <c r="AK18" s="152" t="n">
        <v>2.87</v>
      </c>
      <c r="AL18" s="152" t="n">
        <v>2.4692</v>
      </c>
    </row>
    <row r="19" customFormat="false" ht="12.75" hidden="false" customHeight="false" outlineLevel="0" collapsed="false">
      <c r="D19" s="0" t="n">
        <v>19</v>
      </c>
      <c r="E19" s="155" t="n">
        <v>37204</v>
      </c>
      <c r="F19" s="152" t="n">
        <v>2.575</v>
      </c>
      <c r="G19" s="152" t="n">
        <v>2.765</v>
      </c>
      <c r="H19" s="152" t="n">
        <v>2.455</v>
      </c>
      <c r="I19" s="152" t="n">
        <v>2.28</v>
      </c>
      <c r="J19" s="152" t="n">
        <v>2.715</v>
      </c>
      <c r="K19" s="152" t="n">
        <v>2.725</v>
      </c>
      <c r="L19" s="152" t="n">
        <v>2.72</v>
      </c>
      <c r="M19" s="152" t="n">
        <v>2</v>
      </c>
      <c r="N19" s="152" t="n">
        <v>2.855</v>
      </c>
      <c r="O19" s="152" t="n">
        <v>2.6</v>
      </c>
      <c r="P19" s="152" t="n">
        <v>2.59</v>
      </c>
      <c r="Q19" s="152" t="n">
        <v>2.63</v>
      </c>
      <c r="R19" s="152" t="n">
        <v>2.595</v>
      </c>
      <c r="S19" s="152" t="n">
        <v>2.55</v>
      </c>
      <c r="T19" s="152" t="n">
        <v>2.76</v>
      </c>
      <c r="U19" s="152" t="n">
        <v>2.74</v>
      </c>
      <c r="V19" s="152" t="n">
        <v>3.175</v>
      </c>
      <c r="W19" s="152" t="n">
        <v>2.655</v>
      </c>
      <c r="X19" s="152" t="n">
        <v>2.485</v>
      </c>
      <c r="Y19" s="152" t="n">
        <v>2.58</v>
      </c>
      <c r="Z19" s="152" t="n">
        <v>2.555</v>
      </c>
      <c r="AA19" s="152" t="n">
        <v>2.825</v>
      </c>
      <c r="AB19" s="152" t="n">
        <v>2.71</v>
      </c>
      <c r="AC19" s="152" t="n">
        <v>2.63</v>
      </c>
      <c r="AD19" s="152" t="n">
        <v>2.9</v>
      </c>
      <c r="AE19" s="152" t="n">
        <v>2.645</v>
      </c>
      <c r="AF19" s="152" t="n">
        <v>2.48</v>
      </c>
      <c r="AG19" s="152" t="n">
        <v>2.595</v>
      </c>
      <c r="AH19" s="152" t="n">
        <v>2.535</v>
      </c>
      <c r="AI19" s="152" t="n">
        <v>2.935</v>
      </c>
      <c r="AJ19" s="152" t="n">
        <v>3.095</v>
      </c>
      <c r="AK19" s="152" t="n">
        <v>2.875</v>
      </c>
      <c r="AL19" s="152" t="n">
        <v>2.3872</v>
      </c>
    </row>
    <row r="20" customFormat="false" ht="12.75" hidden="false" customHeight="false" outlineLevel="0" collapsed="false">
      <c r="D20" s="0" t="n">
        <v>20</v>
      </c>
      <c r="E20" s="155" t="n">
        <v>37205</v>
      </c>
      <c r="F20" s="152" t="n">
        <v>2.405</v>
      </c>
      <c r="G20" s="152" t="n">
        <v>2.625</v>
      </c>
      <c r="H20" s="152" t="n">
        <v>2.265</v>
      </c>
      <c r="I20" s="152" t="n">
        <v>2.03</v>
      </c>
      <c r="J20" s="152" t="n">
        <v>2.59</v>
      </c>
      <c r="K20" s="152" t="n">
        <v>2.625</v>
      </c>
      <c r="L20" s="152" t="n">
        <v>2.55</v>
      </c>
      <c r="M20" s="152" t="n">
        <v>1.825</v>
      </c>
      <c r="N20" s="152" t="n">
        <v>2.73</v>
      </c>
      <c r="O20" s="152" t="n">
        <v>2.48</v>
      </c>
      <c r="P20" s="152" t="n">
        <v>2.44</v>
      </c>
      <c r="Q20" s="152" t="n">
        <v>2.495</v>
      </c>
      <c r="R20" s="152" t="n">
        <v>2.445</v>
      </c>
      <c r="S20" s="152" t="n">
        <v>2.42</v>
      </c>
      <c r="T20" s="152" t="n">
        <v>2.62</v>
      </c>
      <c r="U20" s="152" t="n">
        <v>2.64</v>
      </c>
      <c r="V20" s="152" t="n">
        <v>2.995</v>
      </c>
      <c r="W20" s="152" t="n">
        <v>2.495</v>
      </c>
      <c r="X20" s="152" t="n">
        <v>2.335</v>
      </c>
      <c r="Y20" s="152" t="n">
        <v>2.46</v>
      </c>
      <c r="Z20" s="152" t="n">
        <v>2.435</v>
      </c>
      <c r="AA20" s="152" t="n">
        <v>2.705</v>
      </c>
      <c r="AB20" s="152" t="n">
        <v>2.58</v>
      </c>
      <c r="AC20" s="152" t="n">
        <v>2.495</v>
      </c>
      <c r="AD20" s="152" t="n">
        <v>2.76</v>
      </c>
      <c r="AE20" s="152" t="n">
        <v>2.515</v>
      </c>
      <c r="AF20" s="152" t="n">
        <v>2.36</v>
      </c>
      <c r="AG20" s="152" t="n">
        <v>2.445</v>
      </c>
      <c r="AH20" s="152" t="n">
        <v>2.395</v>
      </c>
      <c r="AI20" s="152" t="n">
        <v>2.84</v>
      </c>
      <c r="AJ20" s="152" t="n">
        <v>2.92</v>
      </c>
      <c r="AK20" s="152" t="n">
        <v>2.695</v>
      </c>
      <c r="AL20" s="152" t="n">
        <v>2.261</v>
      </c>
    </row>
    <row r="21" customFormat="false" ht="12.75" hidden="false" customHeight="false" outlineLevel="0" collapsed="false">
      <c r="D21" s="0" t="n">
        <v>21</v>
      </c>
      <c r="E21" s="155" t="n">
        <v>37206</v>
      </c>
      <c r="F21" s="152" t="n">
        <v>2.405</v>
      </c>
      <c r="G21" s="152" t="n">
        <v>2.625</v>
      </c>
      <c r="H21" s="152" t="n">
        <v>2.265</v>
      </c>
      <c r="I21" s="152" t="n">
        <v>2.03</v>
      </c>
      <c r="J21" s="152" t="n">
        <v>2.59</v>
      </c>
      <c r="K21" s="152" t="n">
        <v>2.625</v>
      </c>
      <c r="L21" s="152" t="n">
        <v>2.55</v>
      </c>
      <c r="M21" s="152" t="n">
        <v>1.825</v>
      </c>
      <c r="N21" s="152" t="n">
        <v>2.73</v>
      </c>
      <c r="O21" s="152" t="n">
        <v>2.48</v>
      </c>
      <c r="P21" s="152" t="n">
        <v>2.44</v>
      </c>
      <c r="Q21" s="152" t="n">
        <v>2.495</v>
      </c>
      <c r="R21" s="152" t="n">
        <v>2.445</v>
      </c>
      <c r="S21" s="152" t="n">
        <v>2.42</v>
      </c>
      <c r="T21" s="152" t="n">
        <v>2.62</v>
      </c>
      <c r="U21" s="152" t="n">
        <v>2.64</v>
      </c>
      <c r="V21" s="152" t="n">
        <v>2.995</v>
      </c>
      <c r="W21" s="152" t="n">
        <v>2.495</v>
      </c>
      <c r="X21" s="152" t="n">
        <v>2.335</v>
      </c>
      <c r="Y21" s="152" t="n">
        <v>2.46</v>
      </c>
      <c r="Z21" s="152" t="n">
        <v>2.435</v>
      </c>
      <c r="AA21" s="152" t="n">
        <v>2.705</v>
      </c>
      <c r="AB21" s="152" t="n">
        <v>2.58</v>
      </c>
      <c r="AC21" s="152" t="n">
        <v>2.495</v>
      </c>
      <c r="AD21" s="152" t="n">
        <v>2.76</v>
      </c>
      <c r="AE21" s="152" t="n">
        <v>2.515</v>
      </c>
      <c r="AF21" s="152" t="n">
        <v>2.36</v>
      </c>
      <c r="AG21" s="152" t="n">
        <v>2.445</v>
      </c>
      <c r="AH21" s="152" t="n">
        <v>2.395</v>
      </c>
      <c r="AI21" s="152" t="n">
        <v>2.84</v>
      </c>
      <c r="AJ21" s="152" t="n">
        <v>2.92</v>
      </c>
      <c r="AK21" s="152" t="n">
        <v>2.695</v>
      </c>
      <c r="AL21" s="152" t="n">
        <v>2.261</v>
      </c>
    </row>
    <row r="22" customFormat="false" ht="12.75" hidden="false" customHeight="false" outlineLevel="0" collapsed="false">
      <c r="D22" s="0" t="n">
        <v>22</v>
      </c>
      <c r="E22" s="155" t="n">
        <v>37207</v>
      </c>
      <c r="F22" s="152" t="n">
        <v>2.405</v>
      </c>
      <c r="G22" s="152" t="n">
        <v>2.625</v>
      </c>
      <c r="H22" s="152" t="n">
        <v>2.265</v>
      </c>
      <c r="I22" s="152" t="n">
        <v>2.03</v>
      </c>
      <c r="J22" s="152" t="n">
        <v>2.59</v>
      </c>
      <c r="K22" s="152" t="n">
        <v>2.625</v>
      </c>
      <c r="L22" s="152" t="n">
        <v>2.55</v>
      </c>
      <c r="M22" s="152" t="n">
        <v>1.825</v>
      </c>
      <c r="N22" s="152" t="n">
        <v>2.73</v>
      </c>
      <c r="O22" s="152" t="n">
        <v>2.48</v>
      </c>
      <c r="P22" s="152" t="n">
        <v>2.44</v>
      </c>
      <c r="Q22" s="152" t="n">
        <v>2.495</v>
      </c>
      <c r="R22" s="152" t="n">
        <v>2.445</v>
      </c>
      <c r="S22" s="152" t="n">
        <v>2.42</v>
      </c>
      <c r="T22" s="152" t="n">
        <v>2.62</v>
      </c>
      <c r="U22" s="152" t="n">
        <v>2.64</v>
      </c>
      <c r="V22" s="152" t="n">
        <v>2.995</v>
      </c>
      <c r="W22" s="152" t="n">
        <v>2.495</v>
      </c>
      <c r="X22" s="152" t="n">
        <v>2.335</v>
      </c>
      <c r="Y22" s="152" t="n">
        <v>2.46</v>
      </c>
      <c r="Z22" s="152" t="n">
        <v>2.435</v>
      </c>
      <c r="AA22" s="152" t="n">
        <v>2.705</v>
      </c>
      <c r="AB22" s="152" t="n">
        <v>2.58</v>
      </c>
      <c r="AC22" s="152" t="n">
        <v>2.495</v>
      </c>
      <c r="AD22" s="152" t="n">
        <v>2.76</v>
      </c>
      <c r="AE22" s="152" t="n">
        <v>2.515</v>
      </c>
      <c r="AF22" s="152" t="n">
        <v>2.36</v>
      </c>
      <c r="AG22" s="152" t="n">
        <v>2.445</v>
      </c>
      <c r="AH22" s="152" t="n">
        <v>2.395</v>
      </c>
      <c r="AI22" s="152" t="n">
        <v>2.84</v>
      </c>
      <c r="AJ22" s="152" t="n">
        <v>2.92</v>
      </c>
      <c r="AK22" s="152" t="n">
        <v>2.695</v>
      </c>
      <c r="AL22" s="152" t="n">
        <v>2.3872</v>
      </c>
    </row>
    <row r="23" customFormat="false" ht="12.75" hidden="false" customHeight="false" outlineLevel="0" collapsed="false">
      <c r="D23" s="0" t="n">
        <v>23</v>
      </c>
      <c r="E23" s="155" t="n">
        <v>37208</v>
      </c>
      <c r="F23" s="152" t="n">
        <v>2.25</v>
      </c>
      <c r="G23" s="152" t="n">
        <v>2.39</v>
      </c>
      <c r="H23" s="152" t="n">
        <v>2.11</v>
      </c>
      <c r="I23" s="152" t="n">
        <v>1.745</v>
      </c>
      <c r="J23" s="152" t="n">
        <v>2.445</v>
      </c>
      <c r="K23" s="152" t="n">
        <v>2.455</v>
      </c>
      <c r="L23" s="152" t="n">
        <v>2.4</v>
      </c>
      <c r="M23" s="152" t="n">
        <v>1.535</v>
      </c>
      <c r="N23" s="152" t="n">
        <v>2.545</v>
      </c>
      <c r="O23" s="152" t="n">
        <v>2.32</v>
      </c>
      <c r="P23" s="152" t="n">
        <v>2.27</v>
      </c>
      <c r="Q23" s="152" t="n">
        <v>2.28</v>
      </c>
      <c r="R23" s="152" t="n">
        <v>2.28</v>
      </c>
      <c r="S23" s="152" t="n">
        <v>2.2</v>
      </c>
      <c r="T23" s="152" t="n">
        <v>2.45</v>
      </c>
      <c r="U23" s="152" t="n">
        <v>2.445</v>
      </c>
      <c r="V23" s="152" t="n">
        <v>2.895</v>
      </c>
      <c r="W23" s="152" t="n">
        <v>2.335</v>
      </c>
      <c r="X23" s="152" t="n">
        <v>2.19</v>
      </c>
      <c r="Y23" s="152" t="n">
        <v>2.31</v>
      </c>
      <c r="Z23" s="152" t="n">
        <v>2.215</v>
      </c>
      <c r="AA23" s="152" t="n">
        <v>2.53</v>
      </c>
      <c r="AB23" s="152" t="n">
        <v>2.42</v>
      </c>
      <c r="AC23" s="152" t="n">
        <v>2.28</v>
      </c>
      <c r="AD23" s="152" t="n">
        <v>2.59</v>
      </c>
      <c r="AE23" s="152" t="n">
        <v>2.37</v>
      </c>
      <c r="AF23" s="152" t="n">
        <v>2.29</v>
      </c>
      <c r="AG23" s="152" t="n">
        <v>2.26</v>
      </c>
      <c r="AH23" s="152" t="n">
        <v>2.175</v>
      </c>
      <c r="AI23" s="152" t="n">
        <v>2.61</v>
      </c>
      <c r="AJ23" s="152" t="n">
        <v>2.845</v>
      </c>
      <c r="AK23" s="152" t="n">
        <v>2.525</v>
      </c>
      <c r="AL23" s="152" t="n">
        <v>2.02</v>
      </c>
    </row>
    <row r="24" customFormat="false" ht="12.75" hidden="false" customHeight="false" outlineLevel="0" collapsed="false">
      <c r="D24" s="0" t="n">
        <v>24</v>
      </c>
      <c r="E24" s="155" t="n">
        <v>37209</v>
      </c>
      <c r="F24" s="152" t="n">
        <v>2.195</v>
      </c>
      <c r="G24" s="152" t="n">
        <v>2.34</v>
      </c>
      <c r="H24" s="152" t="n">
        <v>2.075</v>
      </c>
      <c r="I24" s="152" t="n">
        <v>1.735</v>
      </c>
      <c r="J24" s="152" t="n">
        <v>2.385</v>
      </c>
      <c r="K24" s="152" t="n">
        <v>2.395</v>
      </c>
      <c r="L24" s="152" t="n">
        <v>2.38</v>
      </c>
      <c r="M24" s="152" t="n">
        <v>1.62</v>
      </c>
      <c r="N24" s="152" t="n">
        <v>2.505</v>
      </c>
      <c r="O24" s="152" t="n">
        <v>2.28</v>
      </c>
      <c r="P24" s="152" t="n">
        <v>2.205</v>
      </c>
      <c r="Q24" s="152" t="n">
        <v>2.23</v>
      </c>
      <c r="R24" s="152" t="n">
        <v>2.23</v>
      </c>
      <c r="S24" s="152" t="n">
        <v>2.15</v>
      </c>
      <c r="T24" s="152" t="n">
        <v>2.38</v>
      </c>
      <c r="U24" s="152" t="n">
        <v>2.41</v>
      </c>
      <c r="V24" s="152" t="n">
        <v>2.82</v>
      </c>
      <c r="W24" s="152" t="n">
        <v>2.32</v>
      </c>
      <c r="X24" s="152" t="n">
        <v>2.125</v>
      </c>
      <c r="Y24" s="152" t="n">
        <v>2.255</v>
      </c>
      <c r="Z24" s="152" t="n">
        <v>2.15</v>
      </c>
      <c r="AA24" s="152" t="n">
        <v>2.465</v>
      </c>
      <c r="AB24" s="152" t="n">
        <v>2.365</v>
      </c>
      <c r="AC24" s="152" t="n">
        <v>2.23</v>
      </c>
      <c r="AD24" s="152" t="n">
        <v>2.52</v>
      </c>
      <c r="AE24" s="152" t="n">
        <v>2.32</v>
      </c>
      <c r="AF24" s="152" t="n">
        <v>2.02</v>
      </c>
      <c r="AG24" s="152" t="n">
        <v>2.145</v>
      </c>
      <c r="AH24" s="152" t="n">
        <v>2.08</v>
      </c>
      <c r="AI24" s="152" t="n">
        <v>2.545</v>
      </c>
      <c r="AJ24" s="152" t="n">
        <v>2.77</v>
      </c>
      <c r="AK24" s="152" t="n">
        <v>2.48</v>
      </c>
      <c r="AL24" s="152" t="n">
        <v>2.02</v>
      </c>
    </row>
    <row r="25" customFormat="false" ht="12.75" hidden="false" customHeight="false" outlineLevel="0" collapsed="false">
      <c r="D25" s="0" t="n">
        <v>25</v>
      </c>
      <c r="E25" s="155" t="n">
        <v>37210</v>
      </c>
      <c r="F25" s="152" t="n">
        <v>2.18</v>
      </c>
      <c r="G25" s="152" t="n">
        <v>2.25</v>
      </c>
      <c r="H25" s="152" t="n">
        <v>2.025</v>
      </c>
      <c r="I25" s="152" t="n">
        <v>1.935</v>
      </c>
      <c r="J25" s="152" t="n">
        <v>2.29</v>
      </c>
      <c r="K25" s="152" t="n">
        <v>2.295</v>
      </c>
      <c r="L25" s="152" t="n">
        <v>2.26</v>
      </c>
      <c r="M25" s="152" t="n">
        <v>1.86</v>
      </c>
      <c r="N25" s="152" t="n">
        <v>2.41</v>
      </c>
      <c r="O25" s="152" t="n">
        <v>2.18</v>
      </c>
      <c r="P25" s="152" t="n">
        <v>2.125</v>
      </c>
      <c r="Q25" s="152" t="n">
        <v>2.145</v>
      </c>
      <c r="R25" s="152" t="n">
        <v>2.15</v>
      </c>
      <c r="S25" s="152" t="n">
        <v>2.085</v>
      </c>
      <c r="T25" s="152" t="n">
        <v>2.285</v>
      </c>
      <c r="U25" s="152" t="n">
        <v>2.295</v>
      </c>
      <c r="V25" s="152" t="n">
        <v>2.65</v>
      </c>
      <c r="W25" s="152" t="n">
        <v>2.205</v>
      </c>
      <c r="X25" s="152" t="n">
        <v>2.07</v>
      </c>
      <c r="Y25" s="152" t="n">
        <v>2.16</v>
      </c>
      <c r="Z25" s="152" t="n">
        <v>2.1</v>
      </c>
      <c r="AA25" s="152" t="n">
        <v>2.37</v>
      </c>
      <c r="AB25" s="152" t="n">
        <v>2.25</v>
      </c>
      <c r="AC25" s="152" t="n">
        <v>2.145</v>
      </c>
      <c r="AD25" s="152" t="n">
        <v>2.42</v>
      </c>
      <c r="AE25" s="152" t="n">
        <v>2.23</v>
      </c>
      <c r="AF25" s="152" t="n">
        <v>2.055</v>
      </c>
      <c r="AG25" s="152" t="n">
        <v>2.165</v>
      </c>
      <c r="AH25" s="152" t="n">
        <v>2.1</v>
      </c>
      <c r="AI25" s="152" t="n">
        <v>2.355</v>
      </c>
      <c r="AJ25" s="152" t="n">
        <v>2.58</v>
      </c>
      <c r="AK25" s="152" t="n">
        <v>2.33</v>
      </c>
      <c r="AL25" s="152" t="n">
        <v>1.867</v>
      </c>
    </row>
    <row r="26" customFormat="false" ht="12.75" hidden="false" customHeight="false" outlineLevel="0" collapsed="false">
      <c r="D26" s="0" t="n">
        <v>26</v>
      </c>
      <c r="E26" s="155" t="n">
        <v>37211</v>
      </c>
      <c r="F26" s="152" t="n">
        <v>1.94</v>
      </c>
      <c r="G26" s="152" t="n">
        <v>1.995</v>
      </c>
      <c r="H26" s="152" t="n">
        <v>1.75</v>
      </c>
      <c r="I26" s="152" t="n">
        <v>1.64</v>
      </c>
      <c r="J26" s="152" t="n">
        <v>2.015</v>
      </c>
      <c r="K26" s="152" t="n">
        <v>2.03</v>
      </c>
      <c r="L26" s="152" t="n">
        <v>1.945</v>
      </c>
      <c r="M26" s="152" t="n">
        <v>1.525</v>
      </c>
      <c r="N26" s="152" t="n">
        <v>2.13</v>
      </c>
      <c r="O26" s="152" t="n">
        <v>1.9</v>
      </c>
      <c r="P26" s="152" t="n">
        <v>1.85</v>
      </c>
      <c r="Q26" s="152" t="n">
        <v>1.86</v>
      </c>
      <c r="R26" s="152" t="n">
        <v>1.875</v>
      </c>
      <c r="S26" s="152" t="n">
        <v>1.82</v>
      </c>
      <c r="T26" s="152" t="n">
        <v>2.005</v>
      </c>
      <c r="U26" s="152" t="n">
        <v>2.01</v>
      </c>
      <c r="V26" s="152" t="n">
        <v>2.295</v>
      </c>
      <c r="W26" s="152" t="n">
        <v>1.9</v>
      </c>
      <c r="X26" s="152" t="n">
        <v>1.78</v>
      </c>
      <c r="Y26" s="152" t="n">
        <v>1.865</v>
      </c>
      <c r="Z26" s="152" t="n">
        <v>1.82</v>
      </c>
      <c r="AA26" s="152" t="n">
        <v>2.075</v>
      </c>
      <c r="AB26" s="152" t="n">
        <v>1.985</v>
      </c>
      <c r="AC26" s="152" t="n">
        <v>1.86</v>
      </c>
      <c r="AD26" s="152" t="n">
        <v>2.12</v>
      </c>
      <c r="AE26" s="152" t="n">
        <v>1.95</v>
      </c>
      <c r="AF26" s="152" t="n">
        <v>1.64</v>
      </c>
      <c r="AG26" s="152" t="n">
        <v>1.99</v>
      </c>
      <c r="AH26" s="152" t="n">
        <v>1.835</v>
      </c>
      <c r="AI26" s="152" t="n">
        <v>2.1</v>
      </c>
      <c r="AJ26" s="152" t="n">
        <v>2.22</v>
      </c>
      <c r="AK26" s="152" t="n">
        <v>2.075</v>
      </c>
      <c r="AL26" s="152" t="n">
        <v>1.6027</v>
      </c>
    </row>
    <row r="27" customFormat="false" ht="12.75" hidden="false" customHeight="false" outlineLevel="0" collapsed="false">
      <c r="D27" s="0" t="n">
        <v>27</v>
      </c>
      <c r="E27" s="155" t="n">
        <v>37212</v>
      </c>
      <c r="F27" s="152" t="n">
        <v>1.4</v>
      </c>
      <c r="G27" s="152" t="n">
        <v>1.645</v>
      </c>
      <c r="H27" s="152" t="n">
        <v>1.285</v>
      </c>
      <c r="I27" s="152" t="n">
        <v>1.175</v>
      </c>
      <c r="J27" s="152" t="n">
        <v>1.72</v>
      </c>
      <c r="K27" s="152" t="n">
        <v>1.74</v>
      </c>
      <c r="L27" s="152" t="n">
        <v>1.595</v>
      </c>
      <c r="M27" s="152" t="n">
        <v>1.2</v>
      </c>
      <c r="N27" s="152" t="n">
        <v>1.82</v>
      </c>
      <c r="O27" s="152" t="n">
        <v>1.585</v>
      </c>
      <c r="P27" s="152" t="n">
        <v>1.48</v>
      </c>
      <c r="Q27" s="152" t="n">
        <v>1.495</v>
      </c>
      <c r="R27" s="152" t="n">
        <v>1.525</v>
      </c>
      <c r="S27" s="152" t="n">
        <v>1.42</v>
      </c>
      <c r="T27" s="152" t="n">
        <v>1.675</v>
      </c>
      <c r="U27" s="152" t="n">
        <v>1.72</v>
      </c>
      <c r="V27" s="152" t="n">
        <v>1.99</v>
      </c>
      <c r="W27" s="152" t="n">
        <v>1.53</v>
      </c>
      <c r="X27" s="152" t="n">
        <v>1.365</v>
      </c>
      <c r="Y27" s="152" t="n">
        <v>1.52</v>
      </c>
      <c r="Z27" s="152" t="n">
        <v>1.425</v>
      </c>
      <c r="AA27" s="152" t="n">
        <v>1.705</v>
      </c>
      <c r="AB27" s="152" t="n">
        <v>1.675</v>
      </c>
      <c r="AC27" s="152" t="n">
        <v>1.495</v>
      </c>
      <c r="AD27" s="152" t="n">
        <v>1.84</v>
      </c>
      <c r="AE27" s="152" t="n">
        <v>1.615</v>
      </c>
      <c r="AF27" s="152" t="n">
        <v>1.285</v>
      </c>
      <c r="AG27" s="152" t="n">
        <v>1.415</v>
      </c>
      <c r="AH27" s="152" t="n">
        <v>1.355</v>
      </c>
      <c r="AI27" s="152" t="n">
        <v>1.825</v>
      </c>
      <c r="AJ27" s="152" t="n">
        <v>1.95</v>
      </c>
      <c r="AK27" s="152" t="n">
        <v>1.8</v>
      </c>
      <c r="AL27" s="152" t="n">
        <v>1.0266</v>
      </c>
    </row>
    <row r="28" customFormat="false" ht="12.75" hidden="false" customHeight="false" outlineLevel="0" collapsed="false">
      <c r="D28" s="0" t="n">
        <v>28</v>
      </c>
      <c r="E28" s="155" t="n">
        <v>37213</v>
      </c>
      <c r="F28" s="152" t="n">
        <v>1.4</v>
      </c>
      <c r="G28" s="152" t="n">
        <v>1.645</v>
      </c>
      <c r="H28" s="152" t="n">
        <v>1.285</v>
      </c>
      <c r="I28" s="152" t="n">
        <v>1.175</v>
      </c>
      <c r="J28" s="152" t="n">
        <v>1.72</v>
      </c>
      <c r="K28" s="152" t="n">
        <v>1.74</v>
      </c>
      <c r="L28" s="152" t="n">
        <v>1.595</v>
      </c>
      <c r="M28" s="152" t="n">
        <v>1.2</v>
      </c>
      <c r="N28" s="152" t="n">
        <v>1.82</v>
      </c>
      <c r="O28" s="152" t="n">
        <v>1.585</v>
      </c>
      <c r="P28" s="152" t="n">
        <v>1.48</v>
      </c>
      <c r="Q28" s="152" t="n">
        <v>1.495</v>
      </c>
      <c r="R28" s="152" t="n">
        <v>1.525</v>
      </c>
      <c r="S28" s="152" t="n">
        <v>1.42</v>
      </c>
      <c r="T28" s="152" t="n">
        <v>1.675</v>
      </c>
      <c r="U28" s="152" t="n">
        <v>1.72</v>
      </c>
      <c r="V28" s="152" t="n">
        <v>1.99</v>
      </c>
      <c r="W28" s="152" t="n">
        <v>1.53</v>
      </c>
      <c r="X28" s="152" t="n">
        <v>1.365</v>
      </c>
      <c r="Y28" s="152" t="n">
        <v>1.52</v>
      </c>
      <c r="Z28" s="152" t="n">
        <v>1.425</v>
      </c>
      <c r="AA28" s="152" t="n">
        <v>1.705</v>
      </c>
      <c r="AB28" s="152" t="n">
        <v>1.675</v>
      </c>
      <c r="AC28" s="152" t="n">
        <v>1.495</v>
      </c>
      <c r="AD28" s="152" t="n">
        <v>1.84</v>
      </c>
      <c r="AE28" s="152" t="n">
        <v>1.615</v>
      </c>
      <c r="AF28" s="152" t="n">
        <v>1.285</v>
      </c>
      <c r="AG28" s="152" t="n">
        <v>1.415</v>
      </c>
      <c r="AH28" s="152" t="n">
        <v>1.355</v>
      </c>
      <c r="AI28" s="152" t="n">
        <v>1.825</v>
      </c>
      <c r="AJ28" s="152" t="n">
        <v>1.95</v>
      </c>
      <c r="AK28" s="152" t="n">
        <v>1.8</v>
      </c>
      <c r="AL28" s="152" t="n">
        <v>1.0266</v>
      </c>
    </row>
    <row r="29" customFormat="false" ht="12.75" hidden="false" customHeight="false" outlineLevel="0" collapsed="false">
      <c r="D29" s="0" t="n">
        <v>29</v>
      </c>
      <c r="E29" s="155" t="n">
        <v>37214</v>
      </c>
      <c r="F29" s="152" t="n">
        <v>1.4</v>
      </c>
      <c r="G29" s="152" t="n">
        <v>1.645</v>
      </c>
      <c r="H29" s="152" t="n">
        <v>1.285</v>
      </c>
      <c r="I29" s="152" t="n">
        <v>1.175</v>
      </c>
      <c r="J29" s="152" t="n">
        <v>1.72</v>
      </c>
      <c r="K29" s="152" t="n">
        <v>1.74</v>
      </c>
      <c r="L29" s="152" t="n">
        <v>1.595</v>
      </c>
      <c r="M29" s="152" t="n">
        <v>1.2</v>
      </c>
      <c r="N29" s="152" t="n">
        <v>1.82</v>
      </c>
      <c r="O29" s="152" t="n">
        <v>1.585</v>
      </c>
      <c r="P29" s="152" t="n">
        <v>1.48</v>
      </c>
      <c r="Q29" s="152" t="n">
        <v>1.495</v>
      </c>
      <c r="R29" s="152" t="n">
        <v>1.525</v>
      </c>
      <c r="S29" s="152" t="n">
        <v>1.42</v>
      </c>
      <c r="T29" s="152" t="n">
        <v>1.675</v>
      </c>
      <c r="U29" s="152" t="n">
        <v>1.72</v>
      </c>
      <c r="V29" s="152" t="n">
        <v>1.99</v>
      </c>
      <c r="W29" s="152" t="n">
        <v>1.53</v>
      </c>
      <c r="X29" s="152" t="n">
        <v>1.365</v>
      </c>
      <c r="Y29" s="152" t="n">
        <v>1.52</v>
      </c>
      <c r="Z29" s="152" t="n">
        <v>1.425</v>
      </c>
      <c r="AA29" s="152" t="n">
        <v>1.705</v>
      </c>
      <c r="AB29" s="152" t="n">
        <v>1.675</v>
      </c>
      <c r="AC29" s="152" t="n">
        <v>1.495</v>
      </c>
      <c r="AD29" s="152" t="n">
        <v>1.84</v>
      </c>
      <c r="AE29" s="152" t="n">
        <v>1.615</v>
      </c>
      <c r="AF29" s="152" t="n">
        <v>1.285</v>
      </c>
      <c r="AG29" s="152" t="n">
        <v>1.415</v>
      </c>
      <c r="AH29" s="152" t="n">
        <v>1.355</v>
      </c>
      <c r="AI29" s="152" t="n">
        <v>1.825</v>
      </c>
      <c r="AJ29" s="152" t="n">
        <v>1.95</v>
      </c>
      <c r="AK29" s="152" t="n">
        <v>1.8</v>
      </c>
      <c r="AL29" s="152" t="n">
        <v>1.0266</v>
      </c>
    </row>
    <row r="30" customFormat="false" ht="12.75" hidden="false" customHeight="false" outlineLevel="0" collapsed="false">
      <c r="D30" s="0" t="n">
        <v>30</v>
      </c>
      <c r="E30" s="155" t="n">
        <v>37215</v>
      </c>
      <c r="F30" s="152" t="n">
        <v>1.925</v>
      </c>
      <c r="G30" s="152" t="n">
        <v>2.035</v>
      </c>
      <c r="H30" s="152" t="n">
        <v>1.785</v>
      </c>
      <c r="I30" s="152" t="n">
        <v>1.68</v>
      </c>
      <c r="J30" s="152" t="n">
        <v>2.09</v>
      </c>
      <c r="K30" s="152" t="n">
        <v>2.125</v>
      </c>
      <c r="L30" s="152" t="n">
        <v>1.995</v>
      </c>
      <c r="M30" s="152" t="n">
        <v>1.605</v>
      </c>
      <c r="N30" s="152" t="n">
        <v>2.2</v>
      </c>
      <c r="O30" s="152" t="n">
        <v>1.975</v>
      </c>
      <c r="P30" s="152" t="n">
        <v>2.045</v>
      </c>
      <c r="Q30" s="152" t="n">
        <v>2.04</v>
      </c>
      <c r="R30" s="152" t="n">
        <v>1.91</v>
      </c>
      <c r="S30" s="152" t="n">
        <v>1.97</v>
      </c>
      <c r="T30" s="152" t="n">
        <v>2.075</v>
      </c>
      <c r="U30" s="152" t="n">
        <v>2.115</v>
      </c>
      <c r="V30" s="152" t="n">
        <v>2.62</v>
      </c>
      <c r="W30" s="152" t="n">
        <v>1.945</v>
      </c>
      <c r="X30" s="152" t="n">
        <v>1.865</v>
      </c>
      <c r="Y30" s="152" t="n">
        <v>1.865</v>
      </c>
      <c r="Z30" s="152" t="n">
        <v>1.98</v>
      </c>
      <c r="AA30" s="152" t="n">
        <v>2.08</v>
      </c>
      <c r="AB30" s="152" t="n">
        <v>2.1</v>
      </c>
      <c r="AC30" s="152" t="n">
        <v>2.04</v>
      </c>
      <c r="AD30" s="152" t="n">
        <v>2.245</v>
      </c>
      <c r="AE30" s="152" t="n">
        <v>1.97</v>
      </c>
      <c r="AF30" s="152" t="n">
        <v>1.825</v>
      </c>
      <c r="AG30" s="152" t="n">
        <v>1.985</v>
      </c>
      <c r="AH30" s="152" t="n">
        <v>1.96</v>
      </c>
      <c r="AI30" s="152" t="n">
        <v>2.35</v>
      </c>
      <c r="AJ30" s="152" t="n">
        <v>2.485</v>
      </c>
      <c r="AK30" s="152" t="n">
        <v>2.21</v>
      </c>
      <c r="AL30" s="152" t="n">
        <v>2.0725</v>
      </c>
    </row>
    <row r="31" customFormat="false" ht="12.75" hidden="false" customHeight="false" outlineLevel="0" collapsed="false">
      <c r="D31" s="0" t="n">
        <v>31</v>
      </c>
      <c r="E31" s="155" t="n">
        <v>37216</v>
      </c>
      <c r="F31" s="152" t="n">
        <v>2.575</v>
      </c>
      <c r="G31" s="152" t="n">
        <v>2.615</v>
      </c>
      <c r="H31" s="152" t="n">
        <v>2.435</v>
      </c>
      <c r="I31" s="152" t="n">
        <v>2.33</v>
      </c>
      <c r="J31" s="152" t="n">
        <v>2.615</v>
      </c>
      <c r="K31" s="152" t="n">
        <v>2.625</v>
      </c>
      <c r="L31" s="152" t="n">
        <v>2.585</v>
      </c>
      <c r="M31" s="152" t="n">
        <v>2.225</v>
      </c>
      <c r="N31" s="152" t="n">
        <v>2.795</v>
      </c>
      <c r="O31" s="152" t="n">
        <v>2.53</v>
      </c>
      <c r="P31" s="152" t="n">
        <v>2.495</v>
      </c>
      <c r="Q31" s="152" t="n">
        <v>2.515</v>
      </c>
      <c r="R31" s="152" t="n">
        <v>2.475</v>
      </c>
      <c r="S31" s="152" t="n">
        <v>2.43</v>
      </c>
      <c r="T31" s="152" t="n">
        <v>2.62</v>
      </c>
      <c r="U31" s="152" t="n">
        <v>2.655</v>
      </c>
      <c r="V31" s="152" t="n">
        <v>3.195</v>
      </c>
      <c r="W31" s="152" t="n">
        <v>2.54</v>
      </c>
      <c r="X31" s="152" t="n">
        <v>2.475</v>
      </c>
      <c r="Y31" s="152" t="n">
        <v>2.475</v>
      </c>
      <c r="Z31" s="152" t="n">
        <v>2.43</v>
      </c>
      <c r="AA31" s="152" t="n">
        <v>2.705</v>
      </c>
      <c r="AB31" s="152" t="n">
        <v>2.6</v>
      </c>
      <c r="AC31" s="152" t="n">
        <v>2.515</v>
      </c>
      <c r="AD31" s="152" t="n">
        <v>2.825</v>
      </c>
      <c r="AE31" s="152" t="n">
        <v>2.56</v>
      </c>
      <c r="AF31" s="152" t="n">
        <v>2.37</v>
      </c>
      <c r="AG31" s="152" t="n">
        <v>2.53</v>
      </c>
      <c r="AH31" s="152" t="n">
        <v>2.5</v>
      </c>
      <c r="AI31" s="152" t="n">
        <v>2.895</v>
      </c>
      <c r="AJ31" s="152" t="n">
        <v>3.055</v>
      </c>
      <c r="AK31" s="152" t="n">
        <v>2.665</v>
      </c>
      <c r="AL31" s="152" t="n">
        <v>2.1482</v>
      </c>
    </row>
    <row r="32" customFormat="false" ht="12.75" hidden="false" customHeight="false" outlineLevel="0" collapsed="false">
      <c r="D32" s="0" t="n">
        <v>32</v>
      </c>
      <c r="E32" s="155" t="n">
        <v>37217</v>
      </c>
      <c r="F32" s="152" t="n">
        <v>1.585</v>
      </c>
      <c r="G32" s="152" t="n">
        <v>1.89</v>
      </c>
      <c r="H32" s="152" t="n">
        <v>1.575</v>
      </c>
      <c r="I32" s="152" t="n">
        <v>1.435</v>
      </c>
      <c r="J32" s="152" t="n">
        <v>1.92</v>
      </c>
      <c r="K32" s="152" t="n">
        <v>1.93</v>
      </c>
      <c r="L32" s="152" t="n">
        <v>1.84</v>
      </c>
      <c r="M32" s="152" t="n">
        <v>1.41</v>
      </c>
      <c r="N32" s="152" t="n">
        <v>2.085</v>
      </c>
      <c r="O32" s="152" t="n">
        <v>1.74</v>
      </c>
      <c r="P32" s="152" t="n">
        <v>1.74</v>
      </c>
      <c r="Q32" s="152" t="n">
        <v>1.79</v>
      </c>
      <c r="R32" s="152" t="n">
        <v>1.7</v>
      </c>
      <c r="S32" s="152" t="n">
        <v>1.665</v>
      </c>
      <c r="T32" s="152" t="n">
        <v>1.91</v>
      </c>
      <c r="U32" s="152" t="n">
        <v>1.95</v>
      </c>
      <c r="V32" s="152" t="n">
        <v>2.285</v>
      </c>
      <c r="W32" s="152" t="n">
        <v>1.78</v>
      </c>
      <c r="X32" s="152" t="n">
        <v>1.64</v>
      </c>
      <c r="Y32" s="152" t="n">
        <v>1.73</v>
      </c>
      <c r="Z32" s="152" t="n">
        <v>1.67</v>
      </c>
      <c r="AA32" s="152" t="n">
        <v>1.96</v>
      </c>
      <c r="AB32" s="152" t="n">
        <v>1.895</v>
      </c>
      <c r="AC32" s="152" t="n">
        <v>1.79</v>
      </c>
      <c r="AD32" s="152" t="n">
        <v>2.095</v>
      </c>
      <c r="AE32" s="152" t="n">
        <v>1.805</v>
      </c>
      <c r="AF32" s="152" t="n">
        <v>1.685</v>
      </c>
      <c r="AG32" s="152" t="n">
        <v>1.725</v>
      </c>
      <c r="AH32" s="152" t="n">
        <v>1.705</v>
      </c>
      <c r="AI32" s="152" t="n">
        <v>2.08</v>
      </c>
      <c r="AJ32" s="152" t="n">
        <v>2.14</v>
      </c>
      <c r="AK32" s="152" t="n">
        <v>1.905</v>
      </c>
      <c r="AL32" s="152" t="n">
        <v>1.7183</v>
      </c>
    </row>
    <row r="33" customFormat="false" ht="12.75" hidden="false" customHeight="false" outlineLevel="0" collapsed="false">
      <c r="D33" s="0" t="n">
        <v>33</v>
      </c>
      <c r="E33" s="155" t="n">
        <v>37218</v>
      </c>
      <c r="F33" s="152" t="n">
        <v>1.585</v>
      </c>
      <c r="G33" s="152" t="n">
        <v>1.89</v>
      </c>
      <c r="H33" s="152" t="n">
        <v>1.575</v>
      </c>
      <c r="I33" s="152" t="n">
        <v>1.435</v>
      </c>
      <c r="J33" s="152" t="n">
        <v>1.92</v>
      </c>
      <c r="K33" s="152" t="n">
        <v>1.93</v>
      </c>
      <c r="L33" s="152" t="n">
        <v>1.84</v>
      </c>
      <c r="M33" s="152" t="n">
        <v>1.41</v>
      </c>
      <c r="N33" s="152" t="n">
        <v>2.085</v>
      </c>
      <c r="O33" s="152" t="n">
        <v>1.74</v>
      </c>
      <c r="P33" s="152" t="n">
        <v>1.74</v>
      </c>
      <c r="Q33" s="152" t="n">
        <v>1.79</v>
      </c>
      <c r="R33" s="152" t="n">
        <v>1.7</v>
      </c>
      <c r="S33" s="152" t="n">
        <v>1.665</v>
      </c>
      <c r="T33" s="152" t="n">
        <v>1.91</v>
      </c>
      <c r="U33" s="152" t="n">
        <v>1.95</v>
      </c>
      <c r="V33" s="152" t="n">
        <v>2.285</v>
      </c>
      <c r="W33" s="152" t="n">
        <v>1.78</v>
      </c>
      <c r="X33" s="152" t="n">
        <v>1.64</v>
      </c>
      <c r="Y33" s="152" t="n">
        <v>1.73</v>
      </c>
      <c r="Z33" s="152" t="n">
        <v>1.67</v>
      </c>
      <c r="AA33" s="152" t="n">
        <v>1.96</v>
      </c>
      <c r="AB33" s="152" t="n">
        <v>1.895</v>
      </c>
      <c r="AC33" s="152" t="n">
        <v>1.79</v>
      </c>
      <c r="AD33" s="152" t="n">
        <v>2.095</v>
      </c>
      <c r="AE33" s="152" t="n">
        <v>1.805</v>
      </c>
      <c r="AF33" s="152" t="n">
        <v>1.685</v>
      </c>
      <c r="AG33" s="152" t="n">
        <v>1.725</v>
      </c>
      <c r="AH33" s="152" t="n">
        <v>1.705</v>
      </c>
      <c r="AI33" s="152" t="n">
        <v>2.08</v>
      </c>
      <c r="AJ33" s="152" t="n">
        <v>2.14</v>
      </c>
      <c r="AK33" s="152" t="n">
        <v>1.905</v>
      </c>
      <c r="AL33" s="152" t="n">
        <v>1.7183</v>
      </c>
    </row>
    <row r="34" customFormat="false" ht="12.75" hidden="false" customHeight="false" outlineLevel="0" collapsed="false">
      <c r="D34" s="0" t="n">
        <v>34</v>
      </c>
      <c r="E34" s="155" t="n">
        <v>37219</v>
      </c>
      <c r="F34" s="152" t="n">
        <v>1.585</v>
      </c>
      <c r="G34" s="152" t="n">
        <v>1.89</v>
      </c>
      <c r="H34" s="152" t="n">
        <v>1.575</v>
      </c>
      <c r="I34" s="152" t="n">
        <v>1.435</v>
      </c>
      <c r="J34" s="152" t="n">
        <v>1.92</v>
      </c>
      <c r="K34" s="152" t="n">
        <v>1.93</v>
      </c>
      <c r="L34" s="152" t="n">
        <v>1.84</v>
      </c>
      <c r="M34" s="152" t="n">
        <v>1.41</v>
      </c>
      <c r="N34" s="152" t="n">
        <v>2.085</v>
      </c>
      <c r="O34" s="152" t="n">
        <v>1.74</v>
      </c>
      <c r="P34" s="152" t="n">
        <v>1.74</v>
      </c>
      <c r="Q34" s="152" t="n">
        <v>1.79</v>
      </c>
      <c r="R34" s="152" t="n">
        <v>1.7</v>
      </c>
      <c r="S34" s="152" t="n">
        <v>1.665</v>
      </c>
      <c r="T34" s="152" t="n">
        <v>1.91</v>
      </c>
      <c r="U34" s="152" t="n">
        <v>1.95</v>
      </c>
      <c r="V34" s="152" t="n">
        <v>2.285</v>
      </c>
      <c r="W34" s="152" t="n">
        <v>1.78</v>
      </c>
      <c r="X34" s="152" t="n">
        <v>1.64</v>
      </c>
      <c r="Y34" s="152" t="n">
        <v>1.73</v>
      </c>
      <c r="Z34" s="152" t="n">
        <v>1.67</v>
      </c>
      <c r="AA34" s="152" t="n">
        <v>1.96</v>
      </c>
      <c r="AB34" s="152" t="n">
        <v>1.895</v>
      </c>
      <c r="AC34" s="152" t="n">
        <v>1.79</v>
      </c>
      <c r="AD34" s="152" t="n">
        <v>2.095</v>
      </c>
      <c r="AE34" s="152" t="n">
        <v>1.805</v>
      </c>
      <c r="AF34" s="152" t="n">
        <v>1.685</v>
      </c>
      <c r="AG34" s="152" t="n">
        <v>1.725</v>
      </c>
      <c r="AH34" s="152" t="n">
        <v>1.705</v>
      </c>
      <c r="AI34" s="152" t="n">
        <v>2.08</v>
      </c>
      <c r="AJ34" s="152" t="n">
        <v>2.14</v>
      </c>
      <c r="AK34" s="152" t="n">
        <v>1.905</v>
      </c>
      <c r="AL34" s="152" t="n">
        <v>1.7183</v>
      </c>
    </row>
    <row r="35" customFormat="false" ht="12.75" hidden="false" customHeight="false" outlineLevel="0" collapsed="false">
      <c r="D35" s="0" t="n">
        <v>35</v>
      </c>
      <c r="E35" s="155" t="n">
        <v>37220</v>
      </c>
      <c r="F35" s="152" t="n">
        <v>1.585</v>
      </c>
      <c r="G35" s="152" t="n">
        <v>1.89</v>
      </c>
      <c r="H35" s="152" t="n">
        <v>1.575</v>
      </c>
      <c r="I35" s="152" t="n">
        <v>1.435</v>
      </c>
      <c r="J35" s="152" t="n">
        <v>1.92</v>
      </c>
      <c r="K35" s="152" t="n">
        <v>1.93</v>
      </c>
      <c r="L35" s="152" t="n">
        <v>1.84</v>
      </c>
      <c r="M35" s="152" t="n">
        <v>1.41</v>
      </c>
      <c r="N35" s="152" t="n">
        <v>2.085</v>
      </c>
      <c r="O35" s="152" t="n">
        <v>1.74</v>
      </c>
      <c r="P35" s="152" t="n">
        <v>1.74</v>
      </c>
      <c r="Q35" s="152" t="n">
        <v>1.79</v>
      </c>
      <c r="R35" s="152" t="n">
        <v>1.7</v>
      </c>
      <c r="S35" s="152" t="n">
        <v>1.665</v>
      </c>
      <c r="T35" s="152" t="n">
        <v>1.91</v>
      </c>
      <c r="U35" s="152" t="n">
        <v>1.95</v>
      </c>
      <c r="V35" s="152" t="n">
        <v>2.285</v>
      </c>
      <c r="W35" s="152" t="n">
        <v>1.78</v>
      </c>
      <c r="X35" s="152" t="n">
        <v>1.64</v>
      </c>
      <c r="Y35" s="152" t="n">
        <v>1.73</v>
      </c>
      <c r="Z35" s="152" t="n">
        <v>1.67</v>
      </c>
      <c r="AA35" s="152" t="n">
        <v>1.96</v>
      </c>
      <c r="AB35" s="152" t="n">
        <v>1.895</v>
      </c>
      <c r="AC35" s="152" t="n">
        <v>1.79</v>
      </c>
      <c r="AD35" s="152" t="n">
        <v>2.095</v>
      </c>
      <c r="AE35" s="152" t="n">
        <v>1.805</v>
      </c>
      <c r="AF35" s="152" t="n">
        <v>1.685</v>
      </c>
      <c r="AG35" s="152" t="n">
        <v>1.725</v>
      </c>
      <c r="AH35" s="152" t="n">
        <v>1.705</v>
      </c>
      <c r="AI35" s="152" t="n">
        <v>2.08</v>
      </c>
      <c r="AJ35" s="152" t="n">
        <v>2.14</v>
      </c>
      <c r="AK35" s="152" t="n">
        <v>1.905</v>
      </c>
      <c r="AL35" s="152" t="n">
        <v>1.7183</v>
      </c>
    </row>
    <row r="36" customFormat="false" ht="12.75" hidden="false" customHeight="false" outlineLevel="0" collapsed="false">
      <c r="D36" s="0" t="n">
        <v>36</v>
      </c>
      <c r="E36" s="155" t="n">
        <v>37221</v>
      </c>
      <c r="F36" s="152" t="n">
        <v>1.585</v>
      </c>
      <c r="G36" s="152" t="n">
        <v>1.89</v>
      </c>
      <c r="H36" s="152" t="n">
        <v>1.575</v>
      </c>
      <c r="I36" s="152" t="n">
        <v>1.435</v>
      </c>
      <c r="J36" s="152" t="n">
        <v>1.92</v>
      </c>
      <c r="K36" s="152" t="n">
        <v>1.93</v>
      </c>
      <c r="L36" s="152" t="n">
        <v>1.84</v>
      </c>
      <c r="M36" s="152" t="n">
        <v>1.41</v>
      </c>
      <c r="N36" s="152" t="n">
        <v>2.085</v>
      </c>
      <c r="O36" s="152" t="n">
        <v>1.74</v>
      </c>
      <c r="P36" s="152" t="n">
        <v>1.74</v>
      </c>
      <c r="Q36" s="152" t="n">
        <v>1.79</v>
      </c>
      <c r="R36" s="152" t="n">
        <v>1.7</v>
      </c>
      <c r="S36" s="152" t="n">
        <v>1.665</v>
      </c>
      <c r="T36" s="152" t="n">
        <v>1.91</v>
      </c>
      <c r="U36" s="152" t="n">
        <v>1.95</v>
      </c>
      <c r="V36" s="152" t="n">
        <v>2.285</v>
      </c>
      <c r="W36" s="152" t="n">
        <v>1.78</v>
      </c>
      <c r="X36" s="152" t="n">
        <v>1.64</v>
      </c>
      <c r="Y36" s="152" t="n">
        <v>1.73</v>
      </c>
      <c r="Z36" s="152" t="n">
        <v>1.67</v>
      </c>
      <c r="AA36" s="152" t="n">
        <v>1.96</v>
      </c>
      <c r="AB36" s="152" t="n">
        <v>1.895</v>
      </c>
      <c r="AC36" s="152" t="n">
        <v>1.79</v>
      </c>
      <c r="AD36" s="152" t="n">
        <v>2.095</v>
      </c>
      <c r="AE36" s="152" t="n">
        <v>1.805</v>
      </c>
      <c r="AF36" s="152" t="n">
        <v>1.685</v>
      </c>
      <c r="AG36" s="152" t="n">
        <v>1.725</v>
      </c>
      <c r="AH36" s="152" t="n">
        <v>1.705</v>
      </c>
      <c r="AI36" s="152" t="n">
        <v>2.08</v>
      </c>
      <c r="AJ36" s="152" t="n">
        <v>2.14</v>
      </c>
      <c r="AK36" s="152" t="n">
        <v>1.905</v>
      </c>
      <c r="AL36" s="152" t="n">
        <v>1.7183</v>
      </c>
    </row>
    <row r="37" customFormat="false" ht="12.75" hidden="false" customHeight="false" outlineLevel="0" collapsed="false">
      <c r="D37" s="0" t="n">
        <v>37</v>
      </c>
      <c r="E37" s="155" t="n">
        <v>37222</v>
      </c>
      <c r="F37" s="152" t="n">
        <v>2.17</v>
      </c>
      <c r="G37" s="152" t="n">
        <v>1.93</v>
      </c>
      <c r="H37" s="152" t="n">
        <v>1.995</v>
      </c>
      <c r="I37" s="152" t="n">
        <v>1.945</v>
      </c>
      <c r="J37" s="152" t="n">
        <v>1.83</v>
      </c>
      <c r="K37" s="152" t="n">
        <v>1.835</v>
      </c>
      <c r="L37" s="152" t="n">
        <v>1.95</v>
      </c>
      <c r="M37" s="152" t="n">
        <v>1.895</v>
      </c>
      <c r="N37" s="152" t="n">
        <v>2.035</v>
      </c>
      <c r="O37" s="152" t="n">
        <v>1.74</v>
      </c>
      <c r="P37" s="152" t="n">
        <v>2.085</v>
      </c>
      <c r="Q37" s="152" t="n">
        <v>2.065</v>
      </c>
      <c r="R37" s="152" t="n">
        <v>1.78</v>
      </c>
      <c r="S37" s="152" t="n">
        <v>1.865</v>
      </c>
      <c r="T37" s="152" t="n">
        <v>1.75</v>
      </c>
      <c r="U37" s="152" t="n">
        <v>1.795</v>
      </c>
      <c r="V37" s="152" t="n">
        <v>2.065</v>
      </c>
      <c r="W37" s="152" t="n">
        <v>1.895</v>
      </c>
      <c r="X37" s="152" t="n">
        <v>1.945</v>
      </c>
      <c r="Y37" s="152" t="n">
        <v>1.59</v>
      </c>
      <c r="Z37" s="152" t="n">
        <v>1.865</v>
      </c>
      <c r="AA37" s="152" t="n">
        <v>2.005</v>
      </c>
      <c r="AB37" s="152" t="n">
        <v>1.765</v>
      </c>
      <c r="AC37" s="152" t="n">
        <v>2.065</v>
      </c>
      <c r="AD37" s="152" t="n">
        <v>2.04</v>
      </c>
      <c r="AE37" s="152" t="n">
        <v>1.785</v>
      </c>
      <c r="AF37" s="152" t="n">
        <v>2.18</v>
      </c>
      <c r="AG37" s="152" t="n">
        <v>2.29</v>
      </c>
      <c r="AH37" s="152" t="n">
        <v>2.295</v>
      </c>
      <c r="AI37" s="152" t="n">
        <v>1.79</v>
      </c>
      <c r="AJ37" s="152" t="n">
        <v>1.95</v>
      </c>
      <c r="AK37" s="152" t="n">
        <v>1.75</v>
      </c>
      <c r="AL37" s="152" t="n">
        <v>2.1612</v>
      </c>
    </row>
    <row r="38" customFormat="false" ht="12.75" hidden="false" customHeight="false" outlineLevel="0" collapsed="false">
      <c r="D38" s="0" t="n">
        <v>38</v>
      </c>
      <c r="E38" s="155" t="n">
        <v>37223</v>
      </c>
      <c r="F38" s="152" t="n">
        <v>2.465</v>
      </c>
      <c r="G38" s="152" t="n">
        <v>2.2</v>
      </c>
      <c r="H38" s="152" t="n">
        <v>2.335</v>
      </c>
      <c r="I38" s="152" t="n">
        <v>2.305</v>
      </c>
      <c r="J38" s="152" t="n">
        <v>2.015</v>
      </c>
      <c r="K38" s="152" t="n">
        <v>1.885</v>
      </c>
      <c r="L38" s="152" t="n">
        <v>2.29</v>
      </c>
      <c r="M38" s="152" t="n">
        <v>2.17</v>
      </c>
      <c r="N38" s="152" t="n">
        <v>2.345</v>
      </c>
      <c r="O38" s="152" t="n">
        <v>1.785</v>
      </c>
      <c r="P38" s="152" t="n">
        <v>2.335</v>
      </c>
      <c r="Q38" s="152" t="n">
        <v>2.345</v>
      </c>
      <c r="R38" s="152" t="n">
        <v>2.025</v>
      </c>
      <c r="S38" s="152" t="n">
        <v>2.14</v>
      </c>
      <c r="T38" s="152" t="n">
        <v>2.005</v>
      </c>
      <c r="U38" s="152" t="n">
        <v>1.845</v>
      </c>
      <c r="V38" s="152" t="n">
        <v>2.24</v>
      </c>
      <c r="W38" s="152" t="n">
        <v>2.255</v>
      </c>
      <c r="X38" s="152" t="n">
        <v>2.285</v>
      </c>
      <c r="Y38" s="152" t="n">
        <v>1.75</v>
      </c>
      <c r="Z38" s="152" t="n">
        <v>2.17</v>
      </c>
      <c r="AA38" s="152" t="n">
        <v>2.305</v>
      </c>
      <c r="AB38" s="152" t="n">
        <v>1.835</v>
      </c>
      <c r="AC38" s="152" t="n">
        <v>2.345</v>
      </c>
      <c r="AD38" s="152" t="n">
        <v>2.405</v>
      </c>
      <c r="AE38" s="152" t="n">
        <v>1.875</v>
      </c>
      <c r="AF38" s="152" t="n">
        <v>2.43</v>
      </c>
      <c r="AG38" s="152" t="n">
        <v>2.63</v>
      </c>
      <c r="AH38" s="152" t="n">
        <v>2.535</v>
      </c>
      <c r="AI38" s="152" t="n">
        <v>1.975</v>
      </c>
      <c r="AJ38" s="152" t="n">
        <v>2.14</v>
      </c>
      <c r="AK38" s="152" t="n">
        <v>1.8</v>
      </c>
      <c r="AL38" s="152" t="n">
        <v>2.3403</v>
      </c>
    </row>
    <row r="39" customFormat="false" ht="12.75" hidden="false" customHeight="false" outlineLevel="0" collapsed="false">
      <c r="D39" s="0" t="n">
        <v>39</v>
      </c>
      <c r="E39" s="155" t="n">
        <v>37224</v>
      </c>
      <c r="F39" s="152" t="n">
        <v>2.775</v>
      </c>
      <c r="G39" s="152" t="n">
        <v>2.411</v>
      </c>
      <c r="H39" s="152" t="n">
        <v>2.585</v>
      </c>
      <c r="I39" s="152" t="n">
        <v>2.56</v>
      </c>
      <c r="J39" s="152" t="n">
        <v>2.65</v>
      </c>
      <c r="K39" s="152" t="n">
        <v>2.41</v>
      </c>
      <c r="L39" s="152" t="n">
        <v>2.59</v>
      </c>
      <c r="M39" s="152" t="n">
        <v>2.435</v>
      </c>
      <c r="N39" s="152" t="n">
        <v>2.6496</v>
      </c>
      <c r="O39" s="152" t="n">
        <v>1.99</v>
      </c>
      <c r="P39" s="152" t="n">
        <v>2.301</v>
      </c>
      <c r="Q39" s="152" t="n">
        <v>2.311</v>
      </c>
      <c r="R39" s="152" t="n">
        <v>2.065</v>
      </c>
      <c r="S39" s="152" t="n">
        <v>2</v>
      </c>
      <c r="T39" s="152" t="n">
        <v>2.5</v>
      </c>
      <c r="U39" s="152" t="n">
        <v>2.41</v>
      </c>
      <c r="V39" s="152" t="n">
        <v>2.7</v>
      </c>
      <c r="W39" s="152" t="n">
        <v>2.54</v>
      </c>
      <c r="X39" s="152" t="n">
        <v>2.55</v>
      </c>
      <c r="Y39" s="152" t="n">
        <v>2.19</v>
      </c>
      <c r="Z39" s="152" t="n">
        <v>2</v>
      </c>
      <c r="AA39" s="152" t="n">
        <v>2.55</v>
      </c>
      <c r="AB39" s="152" t="n">
        <v>2.435</v>
      </c>
      <c r="AC39" s="152" t="n">
        <v>2.1</v>
      </c>
      <c r="AD39" s="152" t="n">
        <v>2.7096</v>
      </c>
      <c r="AE39" s="152" t="n">
        <v>2.12</v>
      </c>
      <c r="AF39" s="152" t="n">
        <v>2.7</v>
      </c>
      <c r="AG39" s="152" t="n">
        <v>2.88</v>
      </c>
      <c r="AH39" s="152" t="n">
        <v>2.83</v>
      </c>
      <c r="AI39" s="152" t="n">
        <v>2.4</v>
      </c>
      <c r="AJ39" s="152" t="n">
        <v>2.5</v>
      </c>
      <c r="AK39" s="152" t="n">
        <v>2.2</v>
      </c>
      <c r="AL39" s="152" t="n">
        <v>2.358</v>
      </c>
    </row>
    <row r="40" customFormat="false" ht="12.75" hidden="false" customHeight="false" outlineLevel="0" collapsed="false">
      <c r="D40" s="0" t="n">
        <v>40</v>
      </c>
      <c r="E40" s="155" t="n">
        <v>37225</v>
      </c>
      <c r="F40" s="152" t="n">
        <v>2.6</v>
      </c>
      <c r="G40" s="152" t="n">
        <v>2.411</v>
      </c>
      <c r="H40" s="152" t="n">
        <v>2.35</v>
      </c>
      <c r="I40" s="152" t="n">
        <v>2.3</v>
      </c>
      <c r="J40" s="152" t="n">
        <v>2.3</v>
      </c>
      <c r="K40" s="152" t="n">
        <v>2.2</v>
      </c>
      <c r="L40" s="152" t="n">
        <v>2.16</v>
      </c>
      <c r="M40" s="152" t="n">
        <v>2.1</v>
      </c>
      <c r="N40" s="152" t="n">
        <v>2.426</v>
      </c>
      <c r="O40" s="152" t="n">
        <v>2.1</v>
      </c>
      <c r="P40" s="152" t="n">
        <v>2.301</v>
      </c>
      <c r="Q40" s="152" t="n">
        <v>2.311</v>
      </c>
      <c r="R40" s="152" t="n">
        <v>2.065</v>
      </c>
      <c r="S40" s="152" t="n">
        <v>2</v>
      </c>
      <c r="T40" s="152" t="n">
        <v>2.3</v>
      </c>
      <c r="U40" s="152" t="n">
        <v>2.2</v>
      </c>
      <c r="V40" s="152" t="n">
        <v>2.7</v>
      </c>
      <c r="W40" s="152" t="n">
        <v>2.11</v>
      </c>
      <c r="X40" s="152" t="n">
        <v>1.91</v>
      </c>
      <c r="Y40" s="152" t="n">
        <v>2.05</v>
      </c>
      <c r="Z40" s="152" t="n">
        <v>2</v>
      </c>
      <c r="AA40" s="152" t="n">
        <v>2.501</v>
      </c>
      <c r="AB40" s="152" t="n">
        <v>2.2</v>
      </c>
      <c r="AC40" s="152" t="n">
        <v>2.1</v>
      </c>
      <c r="AD40" s="152" t="n">
        <v>2.486</v>
      </c>
      <c r="AE40" s="152" t="n">
        <v>2.12</v>
      </c>
      <c r="AF40" s="152" t="n">
        <v>1.95</v>
      </c>
      <c r="AG40" s="152" t="n">
        <v>2.65</v>
      </c>
      <c r="AH40" s="152" t="n">
        <v>2.6</v>
      </c>
      <c r="AI40" s="152" t="n">
        <v>2.4</v>
      </c>
      <c r="AJ40" s="152" t="n">
        <v>2.5</v>
      </c>
      <c r="AK40" s="152" t="n">
        <v>2.2</v>
      </c>
      <c r="AL40" s="152" t="n">
        <v>2.198</v>
      </c>
    </row>
    <row r="41" customFormat="false" ht="12.75" hidden="false" customHeight="false" outlineLevel="0" collapsed="false">
      <c r="D41" s="0" t="n">
        <v>41</v>
      </c>
      <c r="E41" s="155" t="n">
        <v>37226</v>
      </c>
      <c r="F41" s="152" t="n">
        <v>2.366</v>
      </c>
      <c r="G41" s="152" t="n">
        <v>2.411</v>
      </c>
      <c r="H41" s="152" t="n">
        <v>2.325</v>
      </c>
      <c r="I41" s="152" t="n">
        <v>2.156</v>
      </c>
      <c r="J41" s="152" t="n">
        <v>2.301</v>
      </c>
      <c r="K41" s="152" t="n">
        <v>2.311</v>
      </c>
      <c r="L41" s="152" t="n">
        <v>2.35</v>
      </c>
      <c r="M41" s="152" t="n">
        <v>2.046</v>
      </c>
      <c r="N41" s="152" t="n">
        <v>2.426</v>
      </c>
      <c r="O41" s="152" t="n">
        <v>2.231</v>
      </c>
      <c r="P41" s="152" t="n">
        <v>2.301</v>
      </c>
      <c r="Q41" s="152" t="n">
        <v>2.311</v>
      </c>
      <c r="R41" s="152" t="n">
        <v>2.206</v>
      </c>
      <c r="S41" s="152" t="n">
        <v>2.216</v>
      </c>
      <c r="T41" s="152" t="n">
        <v>2.261</v>
      </c>
      <c r="U41" s="152" t="n">
        <v>2.3385</v>
      </c>
      <c r="V41" s="152" t="n">
        <v>3.211</v>
      </c>
      <c r="W41" s="152" t="n">
        <v>2.35</v>
      </c>
      <c r="X41" s="152" t="n">
        <v>2.38</v>
      </c>
      <c r="Y41" s="152" t="n">
        <v>2.1885</v>
      </c>
      <c r="Z41" s="152" t="n">
        <v>2.206</v>
      </c>
      <c r="AA41" s="152" t="n">
        <v>2.501</v>
      </c>
      <c r="AB41" s="152" t="n">
        <v>2.291</v>
      </c>
      <c r="AC41" s="152" t="n">
        <v>2.196</v>
      </c>
      <c r="AD41" s="152" t="n">
        <v>2.546</v>
      </c>
      <c r="AE41" s="152" t="n">
        <v>2.2285</v>
      </c>
      <c r="AF41" s="152" t="n">
        <v>2.366</v>
      </c>
      <c r="AG41" s="152" t="n">
        <v>2.576</v>
      </c>
      <c r="AH41" s="152" t="n">
        <v>2.466</v>
      </c>
      <c r="AI41" s="152" t="n">
        <v>2.541</v>
      </c>
      <c r="AJ41" s="152" t="n">
        <v>2.981</v>
      </c>
      <c r="AK41" s="152" t="n">
        <v>2.476</v>
      </c>
      <c r="AL41" s="152" t="n">
        <v>2.198</v>
      </c>
    </row>
    <row r="42" customFormat="false" ht="12.75" hidden="false" customHeight="false" outlineLevel="0" collapsed="false">
      <c r="D42" s="0" t="n">
        <v>42</v>
      </c>
      <c r="E42" s="155" t="n">
        <v>37227</v>
      </c>
      <c r="F42" s="152" t="n">
        <v>2.366</v>
      </c>
      <c r="G42" s="152" t="n">
        <v>2.411</v>
      </c>
      <c r="H42" s="152" t="n">
        <v>2.325</v>
      </c>
      <c r="I42" s="152" t="n">
        <v>2.156</v>
      </c>
      <c r="J42" s="152" t="n">
        <v>2.301</v>
      </c>
      <c r="K42" s="152" t="n">
        <v>2.311</v>
      </c>
      <c r="L42" s="152" t="n">
        <v>2.35</v>
      </c>
      <c r="M42" s="152" t="n">
        <v>2.046</v>
      </c>
      <c r="N42" s="152" t="n">
        <v>2.426</v>
      </c>
      <c r="O42" s="152" t="n">
        <v>2.231</v>
      </c>
      <c r="P42" s="152" t="n">
        <v>2.301</v>
      </c>
      <c r="Q42" s="152" t="n">
        <v>2.311</v>
      </c>
      <c r="R42" s="152" t="n">
        <v>2.206</v>
      </c>
      <c r="S42" s="152" t="n">
        <v>2.216</v>
      </c>
      <c r="T42" s="152" t="n">
        <v>2.261</v>
      </c>
      <c r="U42" s="152" t="n">
        <v>2.3385</v>
      </c>
      <c r="V42" s="152" t="n">
        <v>3.211</v>
      </c>
      <c r="W42" s="152" t="n">
        <v>2.35</v>
      </c>
      <c r="X42" s="152" t="n">
        <v>2.38</v>
      </c>
      <c r="Y42" s="152" t="n">
        <v>2.1885</v>
      </c>
      <c r="Z42" s="152" t="n">
        <v>2.206</v>
      </c>
      <c r="AA42" s="152" t="n">
        <v>2.501</v>
      </c>
      <c r="AB42" s="152" t="n">
        <v>2.291</v>
      </c>
      <c r="AC42" s="152" t="n">
        <v>2.196</v>
      </c>
      <c r="AD42" s="152" t="n">
        <v>2.546</v>
      </c>
      <c r="AE42" s="152" t="n">
        <v>2.2285</v>
      </c>
      <c r="AF42" s="152" t="n">
        <v>2.366</v>
      </c>
      <c r="AG42" s="152" t="n">
        <v>2.576</v>
      </c>
      <c r="AH42" s="152" t="n">
        <v>2.466</v>
      </c>
      <c r="AI42" s="152" t="n">
        <v>2.541</v>
      </c>
      <c r="AJ42" s="152" t="n">
        <v>2.981</v>
      </c>
      <c r="AK42" s="152" t="n">
        <v>2.476</v>
      </c>
      <c r="AL42" s="152" t="n">
        <v>2.198</v>
      </c>
    </row>
    <row r="43" customFormat="false" ht="12.75" hidden="false" customHeight="false" outlineLevel="0" collapsed="false">
      <c r="D43" s="0" t="n">
        <v>43</v>
      </c>
      <c r="E43" s="155" t="n">
        <v>37228</v>
      </c>
      <c r="F43" s="152" t="n">
        <v>2.366</v>
      </c>
      <c r="G43" s="152" t="n">
        <v>2.411</v>
      </c>
      <c r="H43" s="152" t="n">
        <v>2.325</v>
      </c>
      <c r="I43" s="152" t="n">
        <v>2.156</v>
      </c>
      <c r="J43" s="152" t="n">
        <v>2.301</v>
      </c>
      <c r="K43" s="152" t="n">
        <v>2.311</v>
      </c>
      <c r="L43" s="152" t="n">
        <v>2.35</v>
      </c>
      <c r="M43" s="152" t="n">
        <v>2.046</v>
      </c>
      <c r="N43" s="152" t="n">
        <v>2.426</v>
      </c>
      <c r="O43" s="152" t="n">
        <v>2.231</v>
      </c>
      <c r="P43" s="152" t="n">
        <v>2.301</v>
      </c>
      <c r="Q43" s="152" t="n">
        <v>2.311</v>
      </c>
      <c r="R43" s="152" t="n">
        <v>2.206</v>
      </c>
      <c r="S43" s="152" t="n">
        <v>2.216</v>
      </c>
      <c r="T43" s="152" t="n">
        <v>2.261</v>
      </c>
      <c r="U43" s="152" t="n">
        <v>2.3385</v>
      </c>
      <c r="V43" s="152" t="n">
        <v>3.211</v>
      </c>
      <c r="W43" s="152" t="n">
        <v>2.35</v>
      </c>
      <c r="X43" s="152" t="n">
        <v>2.38</v>
      </c>
      <c r="Y43" s="152" t="n">
        <v>2.1885</v>
      </c>
      <c r="Z43" s="152" t="n">
        <v>2.206</v>
      </c>
      <c r="AA43" s="152" t="n">
        <v>2.501</v>
      </c>
      <c r="AB43" s="152" t="n">
        <v>2.291</v>
      </c>
      <c r="AC43" s="152" t="n">
        <v>2.196</v>
      </c>
      <c r="AD43" s="152" t="n">
        <v>2.546</v>
      </c>
      <c r="AE43" s="152" t="n">
        <v>2.2285</v>
      </c>
      <c r="AF43" s="152" t="n">
        <v>2.366</v>
      </c>
      <c r="AG43" s="152" t="n">
        <v>2.576</v>
      </c>
      <c r="AH43" s="152" t="n">
        <v>2.466</v>
      </c>
      <c r="AI43" s="152" t="n">
        <v>2.541</v>
      </c>
      <c r="AJ43" s="152" t="n">
        <v>2.981</v>
      </c>
      <c r="AK43" s="152" t="n">
        <v>2.476</v>
      </c>
      <c r="AL43" s="152" t="n">
        <v>2.198</v>
      </c>
    </row>
    <row r="44" customFormat="false" ht="12.75" hidden="false" customHeight="false" outlineLevel="0" collapsed="false">
      <c r="D44" s="0" t="n">
        <v>44</v>
      </c>
      <c r="E44" s="155" t="n">
        <v>37229</v>
      </c>
      <c r="F44" s="152" t="n">
        <v>2.366</v>
      </c>
      <c r="G44" s="152" t="n">
        <v>2.411</v>
      </c>
      <c r="H44" s="152" t="n">
        <v>2.325</v>
      </c>
      <c r="I44" s="152" t="n">
        <v>2.156</v>
      </c>
      <c r="J44" s="152" t="n">
        <v>2.301</v>
      </c>
      <c r="K44" s="152" t="n">
        <v>2.311</v>
      </c>
      <c r="L44" s="152" t="n">
        <v>2.35</v>
      </c>
      <c r="M44" s="152" t="n">
        <v>2.046</v>
      </c>
      <c r="N44" s="152" t="n">
        <v>2.426</v>
      </c>
      <c r="O44" s="152" t="n">
        <v>2.231</v>
      </c>
      <c r="P44" s="152" t="n">
        <v>2.301</v>
      </c>
      <c r="Q44" s="152" t="n">
        <v>2.311</v>
      </c>
      <c r="R44" s="152" t="n">
        <v>2.206</v>
      </c>
      <c r="S44" s="152" t="n">
        <v>2.216</v>
      </c>
      <c r="T44" s="152" t="n">
        <v>2.261</v>
      </c>
      <c r="U44" s="152" t="n">
        <v>2.3385</v>
      </c>
      <c r="V44" s="152" t="n">
        <v>3.211</v>
      </c>
      <c r="W44" s="152" t="n">
        <v>2.35</v>
      </c>
      <c r="X44" s="152" t="n">
        <v>2.38</v>
      </c>
      <c r="Y44" s="152" t="n">
        <v>2.1885</v>
      </c>
      <c r="Z44" s="152" t="n">
        <v>2.206</v>
      </c>
      <c r="AA44" s="152" t="n">
        <v>2.501</v>
      </c>
      <c r="AB44" s="152" t="n">
        <v>2.291</v>
      </c>
      <c r="AC44" s="152" t="n">
        <v>2.196</v>
      </c>
      <c r="AD44" s="152" t="n">
        <v>2.546</v>
      </c>
      <c r="AE44" s="152" t="n">
        <v>2.2285</v>
      </c>
      <c r="AF44" s="152" t="n">
        <v>2.366</v>
      </c>
      <c r="AG44" s="152" t="n">
        <v>2.576</v>
      </c>
      <c r="AH44" s="152" t="n">
        <v>2.466</v>
      </c>
      <c r="AI44" s="152" t="n">
        <v>2.541</v>
      </c>
      <c r="AJ44" s="152" t="n">
        <v>2.981</v>
      </c>
      <c r="AK44" s="152" t="n">
        <v>2.476</v>
      </c>
      <c r="AL44" s="152" t="n">
        <v>2.198</v>
      </c>
    </row>
    <row r="45" customFormat="false" ht="12.75" hidden="false" customHeight="false" outlineLevel="0" collapsed="false">
      <c r="D45" s="0" t="n">
        <v>45</v>
      </c>
      <c r="E45" s="155" t="n">
        <v>37230</v>
      </c>
      <c r="F45" s="152" t="n">
        <v>2.366</v>
      </c>
      <c r="G45" s="152" t="n">
        <v>2.411</v>
      </c>
      <c r="H45" s="152" t="n">
        <v>2.325</v>
      </c>
      <c r="I45" s="152" t="n">
        <v>2.156</v>
      </c>
      <c r="J45" s="152" t="n">
        <v>2.301</v>
      </c>
      <c r="K45" s="152" t="n">
        <v>2.311</v>
      </c>
      <c r="L45" s="152" t="n">
        <v>2.35</v>
      </c>
      <c r="M45" s="152" t="n">
        <v>2.046</v>
      </c>
      <c r="N45" s="152" t="n">
        <v>2.426</v>
      </c>
      <c r="O45" s="152" t="n">
        <v>2.231</v>
      </c>
      <c r="P45" s="152" t="n">
        <v>2.301</v>
      </c>
      <c r="Q45" s="152" t="n">
        <v>2.311</v>
      </c>
      <c r="R45" s="152" t="n">
        <v>2.206</v>
      </c>
      <c r="S45" s="152" t="n">
        <v>2.216</v>
      </c>
      <c r="T45" s="152" t="n">
        <v>2.261</v>
      </c>
      <c r="U45" s="152" t="n">
        <v>2.3385</v>
      </c>
      <c r="V45" s="152" t="n">
        <v>3.211</v>
      </c>
      <c r="W45" s="152" t="n">
        <v>2.35</v>
      </c>
      <c r="X45" s="152" t="n">
        <v>2.38</v>
      </c>
      <c r="Y45" s="152" t="n">
        <v>2.1885</v>
      </c>
      <c r="Z45" s="152" t="n">
        <v>2.206</v>
      </c>
      <c r="AA45" s="152" t="n">
        <v>2.501</v>
      </c>
      <c r="AB45" s="152" t="n">
        <v>2.291</v>
      </c>
      <c r="AC45" s="152" t="n">
        <v>2.196</v>
      </c>
      <c r="AD45" s="152" t="n">
        <v>2.546</v>
      </c>
      <c r="AE45" s="152" t="n">
        <v>2.2285</v>
      </c>
      <c r="AF45" s="152" t="n">
        <v>2.366</v>
      </c>
      <c r="AG45" s="152" t="n">
        <v>2.576</v>
      </c>
      <c r="AH45" s="152" t="n">
        <v>2.466</v>
      </c>
      <c r="AI45" s="152" t="n">
        <v>2.541</v>
      </c>
      <c r="AJ45" s="152" t="n">
        <v>2.981</v>
      </c>
      <c r="AK45" s="152" t="n">
        <v>2.476</v>
      </c>
      <c r="AL45" s="152" t="n">
        <v>2.198</v>
      </c>
    </row>
    <row r="46" customFormat="false" ht="12.75" hidden="false" customHeight="false" outlineLevel="0" collapsed="false">
      <c r="D46" s="0" t="n">
        <v>46</v>
      </c>
      <c r="E46" s="155" t="n">
        <v>37231</v>
      </c>
      <c r="F46" s="152" t="n">
        <v>2.366</v>
      </c>
      <c r="G46" s="152" t="n">
        <v>2.411</v>
      </c>
      <c r="H46" s="152" t="n">
        <v>2.325</v>
      </c>
      <c r="I46" s="152" t="n">
        <v>2.156</v>
      </c>
      <c r="J46" s="152" t="n">
        <v>2.301</v>
      </c>
      <c r="K46" s="152" t="n">
        <v>2.311</v>
      </c>
      <c r="L46" s="152" t="n">
        <v>2.35</v>
      </c>
      <c r="M46" s="152" t="n">
        <v>2.046</v>
      </c>
      <c r="N46" s="152" t="n">
        <v>2.426</v>
      </c>
      <c r="O46" s="152" t="n">
        <v>2.231</v>
      </c>
      <c r="P46" s="152" t="n">
        <v>2.301</v>
      </c>
      <c r="Q46" s="152" t="n">
        <v>2.311</v>
      </c>
      <c r="R46" s="152" t="n">
        <v>2.206</v>
      </c>
      <c r="S46" s="152" t="n">
        <v>2.216</v>
      </c>
      <c r="T46" s="152" t="n">
        <v>2.261</v>
      </c>
      <c r="U46" s="152" t="n">
        <v>2.3385</v>
      </c>
      <c r="V46" s="152" t="n">
        <v>3.211</v>
      </c>
      <c r="W46" s="152" t="n">
        <v>2.35</v>
      </c>
      <c r="X46" s="152" t="n">
        <v>2.38</v>
      </c>
      <c r="Y46" s="152" t="n">
        <v>2.1885</v>
      </c>
      <c r="Z46" s="152" t="n">
        <v>2.206</v>
      </c>
      <c r="AA46" s="152" t="n">
        <v>2.501</v>
      </c>
      <c r="AB46" s="152" t="n">
        <v>2.291</v>
      </c>
      <c r="AC46" s="152" t="n">
        <v>2.196</v>
      </c>
      <c r="AD46" s="152" t="n">
        <v>2.546</v>
      </c>
      <c r="AE46" s="152" t="n">
        <v>2.2285</v>
      </c>
      <c r="AF46" s="152" t="n">
        <v>2.366</v>
      </c>
      <c r="AG46" s="152" t="n">
        <v>2.576</v>
      </c>
      <c r="AH46" s="152" t="n">
        <v>2.466</v>
      </c>
      <c r="AI46" s="152" t="n">
        <v>2.541</v>
      </c>
      <c r="AJ46" s="152" t="n">
        <v>2.981</v>
      </c>
      <c r="AK46" s="152" t="n">
        <v>2.476</v>
      </c>
      <c r="AL46" s="152" t="n">
        <v>2.198</v>
      </c>
    </row>
    <row r="47" customFormat="false" ht="12.75" hidden="false" customHeight="false" outlineLevel="0" collapsed="false">
      <c r="D47" s="0" t="n">
        <v>47</v>
      </c>
      <c r="E47" s="155" t="n">
        <v>37232</v>
      </c>
      <c r="F47" s="152" t="n">
        <v>2.366</v>
      </c>
      <c r="G47" s="152" t="n">
        <v>2.411</v>
      </c>
      <c r="H47" s="152" t="n">
        <v>2.325</v>
      </c>
      <c r="I47" s="152" t="n">
        <v>2.156</v>
      </c>
      <c r="J47" s="152" t="n">
        <v>2.301</v>
      </c>
      <c r="K47" s="152" t="n">
        <v>2.311</v>
      </c>
      <c r="L47" s="152" t="n">
        <v>2.35</v>
      </c>
      <c r="M47" s="152" t="n">
        <v>2.046</v>
      </c>
      <c r="N47" s="152" t="n">
        <v>2.426</v>
      </c>
      <c r="O47" s="152" t="n">
        <v>2.231</v>
      </c>
      <c r="P47" s="152" t="n">
        <v>2.301</v>
      </c>
      <c r="Q47" s="152" t="n">
        <v>2.311</v>
      </c>
      <c r="R47" s="152" t="n">
        <v>2.206</v>
      </c>
      <c r="S47" s="152" t="n">
        <v>2.216</v>
      </c>
      <c r="T47" s="152" t="n">
        <v>2.261</v>
      </c>
      <c r="U47" s="152" t="n">
        <v>2.3385</v>
      </c>
      <c r="V47" s="152" t="n">
        <v>3.211</v>
      </c>
      <c r="W47" s="152" t="n">
        <v>2.35</v>
      </c>
      <c r="X47" s="152" t="n">
        <v>2.38</v>
      </c>
      <c r="Y47" s="152" t="n">
        <v>2.1885</v>
      </c>
      <c r="Z47" s="152" t="n">
        <v>2.206</v>
      </c>
      <c r="AA47" s="152" t="n">
        <v>2.501</v>
      </c>
      <c r="AB47" s="152" t="n">
        <v>2.291</v>
      </c>
      <c r="AC47" s="152" t="n">
        <v>2.196</v>
      </c>
      <c r="AD47" s="152" t="n">
        <v>2.546</v>
      </c>
      <c r="AE47" s="152" t="n">
        <v>2.2285</v>
      </c>
      <c r="AF47" s="152" t="n">
        <v>2.366</v>
      </c>
      <c r="AG47" s="152" t="n">
        <v>2.576</v>
      </c>
      <c r="AH47" s="152" t="n">
        <v>2.466</v>
      </c>
      <c r="AI47" s="152" t="n">
        <v>2.541</v>
      </c>
      <c r="AJ47" s="152" t="n">
        <v>2.981</v>
      </c>
      <c r="AK47" s="152" t="n">
        <v>2.476</v>
      </c>
      <c r="AL47" s="152" t="n">
        <v>2.198</v>
      </c>
    </row>
    <row r="48" customFormat="false" ht="12.75" hidden="false" customHeight="false" outlineLevel="0" collapsed="false">
      <c r="D48" s="0" t="n">
        <v>48</v>
      </c>
      <c r="E48" s="155" t="n">
        <v>37233</v>
      </c>
      <c r="F48" s="152" t="n">
        <v>2.366</v>
      </c>
      <c r="G48" s="152" t="n">
        <v>2.411</v>
      </c>
      <c r="H48" s="152" t="n">
        <v>2.325</v>
      </c>
      <c r="I48" s="152" t="n">
        <v>2.156</v>
      </c>
      <c r="J48" s="152" t="n">
        <v>2.301</v>
      </c>
      <c r="K48" s="152" t="n">
        <v>2.311</v>
      </c>
      <c r="L48" s="152" t="n">
        <v>2.35</v>
      </c>
      <c r="M48" s="152" t="n">
        <v>2.046</v>
      </c>
      <c r="N48" s="152" t="n">
        <v>2.426</v>
      </c>
      <c r="O48" s="152" t="n">
        <v>2.231</v>
      </c>
      <c r="P48" s="152" t="n">
        <v>2.301</v>
      </c>
      <c r="Q48" s="152" t="n">
        <v>2.311</v>
      </c>
      <c r="R48" s="152" t="n">
        <v>2.206</v>
      </c>
      <c r="S48" s="152" t="n">
        <v>2.216</v>
      </c>
      <c r="T48" s="152" t="n">
        <v>2.261</v>
      </c>
      <c r="U48" s="152" t="n">
        <v>2.3385</v>
      </c>
      <c r="V48" s="152" t="n">
        <v>3.211</v>
      </c>
      <c r="W48" s="152" t="n">
        <v>2.35</v>
      </c>
      <c r="X48" s="152" t="n">
        <v>2.38</v>
      </c>
      <c r="Y48" s="152" t="n">
        <v>2.1885</v>
      </c>
      <c r="Z48" s="152" t="n">
        <v>2.206</v>
      </c>
      <c r="AA48" s="152" t="n">
        <v>2.501</v>
      </c>
      <c r="AB48" s="152" t="n">
        <v>2.291</v>
      </c>
      <c r="AC48" s="152" t="n">
        <v>2.196</v>
      </c>
      <c r="AD48" s="152" t="n">
        <v>2.546</v>
      </c>
      <c r="AE48" s="152" t="n">
        <v>2.2285</v>
      </c>
      <c r="AF48" s="152" t="n">
        <v>2.366</v>
      </c>
      <c r="AG48" s="152" t="n">
        <v>2.576</v>
      </c>
      <c r="AH48" s="152" t="n">
        <v>2.466</v>
      </c>
      <c r="AI48" s="152" t="n">
        <v>2.541</v>
      </c>
      <c r="AJ48" s="152" t="n">
        <v>2.981</v>
      </c>
      <c r="AK48" s="152" t="n">
        <v>2.476</v>
      </c>
      <c r="AL48" s="152" t="n">
        <v>2.198</v>
      </c>
    </row>
    <row r="49" customFormat="false" ht="12.75" hidden="false" customHeight="false" outlineLevel="0" collapsed="false">
      <c r="D49" s="0" t="n">
        <v>49</v>
      </c>
      <c r="E49" s="155" t="n">
        <v>37234</v>
      </c>
      <c r="F49" s="152" t="n">
        <v>2.366</v>
      </c>
      <c r="G49" s="152" t="n">
        <v>2.411</v>
      </c>
      <c r="H49" s="152" t="n">
        <v>2.325</v>
      </c>
      <c r="I49" s="152" t="n">
        <v>2.156</v>
      </c>
      <c r="J49" s="152" t="n">
        <v>2.301</v>
      </c>
      <c r="K49" s="152" t="n">
        <v>2.311</v>
      </c>
      <c r="L49" s="152" t="n">
        <v>2.35</v>
      </c>
      <c r="M49" s="152" t="n">
        <v>2.046</v>
      </c>
      <c r="N49" s="152" t="n">
        <v>2.426</v>
      </c>
      <c r="O49" s="152" t="n">
        <v>2.231</v>
      </c>
      <c r="P49" s="152" t="n">
        <v>2.301</v>
      </c>
      <c r="Q49" s="152" t="n">
        <v>2.311</v>
      </c>
      <c r="R49" s="152" t="n">
        <v>2.206</v>
      </c>
      <c r="S49" s="152" t="n">
        <v>2.216</v>
      </c>
      <c r="T49" s="152" t="n">
        <v>2.261</v>
      </c>
      <c r="U49" s="152" t="n">
        <v>2.3385</v>
      </c>
      <c r="V49" s="152" t="n">
        <v>3.211</v>
      </c>
      <c r="W49" s="152" t="n">
        <v>2.35</v>
      </c>
      <c r="X49" s="152" t="n">
        <v>2.38</v>
      </c>
      <c r="Y49" s="152" t="n">
        <v>2.1885</v>
      </c>
      <c r="Z49" s="152" t="n">
        <v>2.206</v>
      </c>
      <c r="AA49" s="152" t="n">
        <v>2.501</v>
      </c>
      <c r="AB49" s="152" t="n">
        <v>2.291</v>
      </c>
      <c r="AC49" s="152" t="n">
        <v>2.196</v>
      </c>
      <c r="AD49" s="152" t="n">
        <v>2.546</v>
      </c>
      <c r="AE49" s="152" t="n">
        <v>2.2285</v>
      </c>
      <c r="AF49" s="152" t="n">
        <v>2.366</v>
      </c>
      <c r="AG49" s="152" t="n">
        <v>2.576</v>
      </c>
      <c r="AH49" s="152" t="n">
        <v>2.466</v>
      </c>
      <c r="AI49" s="152" t="n">
        <v>2.541</v>
      </c>
      <c r="AJ49" s="152" t="n">
        <v>2.981</v>
      </c>
      <c r="AK49" s="152" t="n">
        <v>2.476</v>
      </c>
      <c r="AL49" s="152" t="n">
        <v>2.198</v>
      </c>
    </row>
    <row r="50" customFormat="false" ht="12.75" hidden="false" customHeight="false" outlineLevel="0" collapsed="false">
      <c r="D50" s="0" t="n">
        <v>50</v>
      </c>
      <c r="E50" s="155" t="n">
        <v>37235</v>
      </c>
      <c r="F50" s="152" t="n">
        <v>2.366</v>
      </c>
      <c r="G50" s="152" t="n">
        <v>2.411</v>
      </c>
      <c r="H50" s="152" t="n">
        <v>2.325</v>
      </c>
      <c r="I50" s="152" t="n">
        <v>2.156</v>
      </c>
      <c r="J50" s="152" t="n">
        <v>2.301</v>
      </c>
      <c r="K50" s="152" t="n">
        <v>2.311</v>
      </c>
      <c r="L50" s="152" t="n">
        <v>2.35</v>
      </c>
      <c r="M50" s="152" t="n">
        <v>2.046</v>
      </c>
      <c r="N50" s="152" t="n">
        <v>2.426</v>
      </c>
      <c r="O50" s="152" t="n">
        <v>2.231</v>
      </c>
      <c r="P50" s="152" t="n">
        <v>2.301</v>
      </c>
      <c r="Q50" s="152" t="n">
        <v>2.311</v>
      </c>
      <c r="R50" s="152" t="n">
        <v>2.206</v>
      </c>
      <c r="S50" s="152" t="n">
        <v>2.216</v>
      </c>
      <c r="T50" s="152" t="n">
        <v>2.261</v>
      </c>
      <c r="U50" s="152" t="n">
        <v>2.3385</v>
      </c>
      <c r="V50" s="152" t="n">
        <v>3.211</v>
      </c>
      <c r="W50" s="152" t="n">
        <v>2.35</v>
      </c>
      <c r="X50" s="152" t="n">
        <v>2.38</v>
      </c>
      <c r="Y50" s="152" t="n">
        <v>2.1885</v>
      </c>
      <c r="Z50" s="152" t="n">
        <v>2.206</v>
      </c>
      <c r="AA50" s="152" t="n">
        <v>2.501</v>
      </c>
      <c r="AB50" s="152" t="n">
        <v>2.291</v>
      </c>
      <c r="AC50" s="152" t="n">
        <v>2.196</v>
      </c>
      <c r="AD50" s="152" t="n">
        <v>2.546</v>
      </c>
      <c r="AE50" s="152" t="n">
        <v>2.2285</v>
      </c>
      <c r="AF50" s="152" t="n">
        <v>2.366</v>
      </c>
      <c r="AG50" s="152" t="n">
        <v>2.576</v>
      </c>
      <c r="AH50" s="152" t="n">
        <v>2.466</v>
      </c>
      <c r="AI50" s="152" t="n">
        <v>2.541</v>
      </c>
      <c r="AJ50" s="152" t="n">
        <v>2.981</v>
      </c>
      <c r="AK50" s="152" t="n">
        <v>2.476</v>
      </c>
      <c r="AL50" s="152" t="n">
        <v>2.198</v>
      </c>
    </row>
    <row r="51" customFormat="false" ht="12.75" hidden="false" customHeight="false" outlineLevel="0" collapsed="false">
      <c r="E51" s="155" t="n">
        <v>37236</v>
      </c>
      <c r="F51" s="152" t="n">
        <v>2.366</v>
      </c>
      <c r="G51" s="152" t="n">
        <v>2.411</v>
      </c>
      <c r="H51" s="152" t="n">
        <v>2.325</v>
      </c>
      <c r="I51" s="152" t="n">
        <v>2.156</v>
      </c>
      <c r="J51" s="152" t="n">
        <v>2.301</v>
      </c>
      <c r="K51" s="152" t="n">
        <v>2.311</v>
      </c>
      <c r="L51" s="152" t="n">
        <v>2.35</v>
      </c>
      <c r="M51" s="152" t="n">
        <v>2.046</v>
      </c>
      <c r="N51" s="152" t="n">
        <v>2.426</v>
      </c>
      <c r="O51" s="152" t="n">
        <v>2.231</v>
      </c>
      <c r="P51" s="152" t="n">
        <v>2.301</v>
      </c>
      <c r="Q51" s="152" t="n">
        <v>2.311</v>
      </c>
      <c r="R51" s="152" t="n">
        <v>2.206</v>
      </c>
      <c r="S51" s="152" t="n">
        <v>2.216</v>
      </c>
      <c r="T51" s="152" t="n">
        <v>2.261</v>
      </c>
      <c r="U51" s="152" t="n">
        <v>2.3385</v>
      </c>
      <c r="V51" s="152" t="n">
        <v>3.211</v>
      </c>
      <c r="W51" s="152" t="n">
        <v>2.35</v>
      </c>
      <c r="X51" s="152" t="n">
        <v>2.38</v>
      </c>
      <c r="Y51" s="152" t="n">
        <v>2.1885</v>
      </c>
      <c r="Z51" s="152" t="n">
        <v>2.206</v>
      </c>
      <c r="AA51" s="152" t="n">
        <v>2.501</v>
      </c>
      <c r="AB51" s="152" t="n">
        <v>2.291</v>
      </c>
      <c r="AC51" s="152" t="n">
        <v>2.196</v>
      </c>
      <c r="AD51" s="152" t="n">
        <v>2.546</v>
      </c>
      <c r="AE51" s="152" t="n">
        <v>2.2285</v>
      </c>
      <c r="AF51" s="152" t="n">
        <v>2.366</v>
      </c>
      <c r="AG51" s="152" t="n">
        <v>2.576</v>
      </c>
      <c r="AH51" s="152" t="n">
        <v>2.466</v>
      </c>
      <c r="AI51" s="152" t="n">
        <v>2.541</v>
      </c>
      <c r="AJ51" s="152" t="n">
        <v>2.981</v>
      </c>
      <c r="AK51" s="152" t="n">
        <v>2.476</v>
      </c>
      <c r="AL51" s="152" t="n">
        <v>2.198</v>
      </c>
    </row>
    <row r="52" customFormat="false" ht="12.75" hidden="false" customHeight="false" outlineLevel="0" collapsed="false">
      <c r="E52" s="155" t="n">
        <v>37237</v>
      </c>
      <c r="F52" s="152" t="n">
        <v>2.366</v>
      </c>
      <c r="G52" s="152" t="n">
        <v>2.411</v>
      </c>
      <c r="H52" s="152" t="n">
        <v>2.325</v>
      </c>
      <c r="I52" s="152" t="n">
        <v>2.156</v>
      </c>
      <c r="J52" s="152" t="n">
        <v>2.301</v>
      </c>
      <c r="K52" s="152" t="n">
        <v>2.311</v>
      </c>
      <c r="L52" s="152" t="n">
        <v>2.35</v>
      </c>
      <c r="M52" s="152" t="n">
        <v>2.046</v>
      </c>
      <c r="N52" s="152" t="n">
        <v>2.426</v>
      </c>
      <c r="O52" s="152" t="n">
        <v>2.231</v>
      </c>
      <c r="P52" s="152" t="n">
        <v>2.301</v>
      </c>
      <c r="Q52" s="152" t="n">
        <v>2.311</v>
      </c>
      <c r="R52" s="152" t="n">
        <v>2.206</v>
      </c>
      <c r="S52" s="152" t="n">
        <v>2.216</v>
      </c>
      <c r="T52" s="152" t="n">
        <v>2.261</v>
      </c>
      <c r="U52" s="152" t="n">
        <v>2.3385</v>
      </c>
      <c r="V52" s="152" t="n">
        <v>3.211</v>
      </c>
      <c r="W52" s="152" t="n">
        <v>2.35</v>
      </c>
      <c r="X52" s="152" t="n">
        <v>2.38</v>
      </c>
      <c r="Y52" s="152" t="n">
        <v>2.1885</v>
      </c>
      <c r="Z52" s="152" t="n">
        <v>2.206</v>
      </c>
      <c r="AA52" s="152" t="n">
        <v>2.501</v>
      </c>
      <c r="AB52" s="152" t="n">
        <v>2.291</v>
      </c>
      <c r="AC52" s="152" t="n">
        <v>2.196</v>
      </c>
      <c r="AD52" s="152" t="n">
        <v>2.546</v>
      </c>
      <c r="AE52" s="152" t="n">
        <v>2.2285</v>
      </c>
      <c r="AF52" s="152" t="n">
        <v>2.366</v>
      </c>
      <c r="AG52" s="152" t="n">
        <v>2.576</v>
      </c>
      <c r="AH52" s="152" t="n">
        <v>2.466</v>
      </c>
      <c r="AI52" s="152" t="n">
        <v>2.541</v>
      </c>
      <c r="AJ52" s="152" t="n">
        <v>2.981</v>
      </c>
      <c r="AK52" s="152" t="n">
        <v>2.476</v>
      </c>
      <c r="AL52" s="152" t="n">
        <v>2.198</v>
      </c>
    </row>
    <row r="53" customFormat="false" ht="12.75" hidden="false" customHeight="false" outlineLevel="0" collapsed="false">
      <c r="E53" s="155" t="n">
        <v>37238</v>
      </c>
      <c r="F53" s="152" t="n">
        <v>2.366</v>
      </c>
      <c r="G53" s="152" t="n">
        <v>2.411</v>
      </c>
      <c r="H53" s="152" t="n">
        <v>2.325</v>
      </c>
      <c r="I53" s="152" t="n">
        <v>2.156</v>
      </c>
      <c r="J53" s="152" t="n">
        <v>2.301</v>
      </c>
      <c r="K53" s="152" t="n">
        <v>2.311</v>
      </c>
      <c r="L53" s="152" t="n">
        <v>2.35</v>
      </c>
      <c r="M53" s="152" t="n">
        <v>2.046</v>
      </c>
      <c r="N53" s="152" t="n">
        <v>2.426</v>
      </c>
      <c r="O53" s="152" t="n">
        <v>2.231</v>
      </c>
      <c r="P53" s="152" t="n">
        <v>2.301</v>
      </c>
      <c r="Q53" s="152" t="n">
        <v>2.311</v>
      </c>
      <c r="R53" s="152" t="n">
        <v>2.206</v>
      </c>
      <c r="S53" s="152" t="n">
        <v>2.216</v>
      </c>
      <c r="T53" s="152" t="n">
        <v>2.261</v>
      </c>
      <c r="U53" s="152" t="n">
        <v>2.3385</v>
      </c>
      <c r="V53" s="152" t="n">
        <v>3.211</v>
      </c>
      <c r="W53" s="152" t="n">
        <v>2.35</v>
      </c>
      <c r="X53" s="152" t="n">
        <v>2.38</v>
      </c>
      <c r="Y53" s="152" t="n">
        <v>2.1885</v>
      </c>
      <c r="Z53" s="152" t="n">
        <v>2.206</v>
      </c>
      <c r="AA53" s="152" t="n">
        <v>2.501</v>
      </c>
      <c r="AB53" s="152" t="n">
        <v>2.291</v>
      </c>
      <c r="AC53" s="152" t="n">
        <v>2.196</v>
      </c>
      <c r="AD53" s="152" t="n">
        <v>2.546</v>
      </c>
      <c r="AE53" s="152" t="n">
        <v>2.2285</v>
      </c>
      <c r="AF53" s="152" t="n">
        <v>2.366</v>
      </c>
      <c r="AG53" s="152" t="n">
        <v>2.576</v>
      </c>
      <c r="AH53" s="152" t="n">
        <v>2.466</v>
      </c>
      <c r="AI53" s="152" t="n">
        <v>2.541</v>
      </c>
      <c r="AJ53" s="152" t="n">
        <v>2.981</v>
      </c>
      <c r="AK53" s="152" t="n">
        <v>2.476</v>
      </c>
      <c r="AL53" s="152" t="n">
        <v>2.198</v>
      </c>
    </row>
    <row r="54" customFormat="false" ht="12.75" hidden="false" customHeight="false" outlineLevel="0" collapsed="false">
      <c r="E54" s="155" t="n">
        <v>37239</v>
      </c>
      <c r="F54" s="152" t="n">
        <v>2.366</v>
      </c>
      <c r="G54" s="152" t="n">
        <v>2.411</v>
      </c>
      <c r="H54" s="152" t="n">
        <v>2.325</v>
      </c>
      <c r="I54" s="152" t="n">
        <v>2.156</v>
      </c>
      <c r="J54" s="152" t="n">
        <v>2.301</v>
      </c>
      <c r="K54" s="152" t="n">
        <v>2.311</v>
      </c>
      <c r="L54" s="152" t="n">
        <v>2.35</v>
      </c>
      <c r="M54" s="152" t="n">
        <v>2.046</v>
      </c>
      <c r="N54" s="152" t="n">
        <v>2.426</v>
      </c>
      <c r="O54" s="152" t="n">
        <v>2.231</v>
      </c>
      <c r="P54" s="152" t="n">
        <v>2.301</v>
      </c>
      <c r="Q54" s="152" t="n">
        <v>2.311</v>
      </c>
      <c r="R54" s="152" t="n">
        <v>2.206</v>
      </c>
      <c r="S54" s="152" t="n">
        <v>2.216</v>
      </c>
      <c r="T54" s="152" t="n">
        <v>2.261</v>
      </c>
      <c r="U54" s="152" t="n">
        <v>2.3385</v>
      </c>
      <c r="V54" s="152" t="n">
        <v>3.211</v>
      </c>
      <c r="W54" s="152" t="n">
        <v>2.35</v>
      </c>
      <c r="X54" s="152" t="n">
        <v>2.38</v>
      </c>
      <c r="Y54" s="152" t="n">
        <v>2.1885</v>
      </c>
      <c r="Z54" s="152" t="n">
        <v>2.206</v>
      </c>
      <c r="AA54" s="152" t="n">
        <v>2.501</v>
      </c>
      <c r="AB54" s="152" t="n">
        <v>2.291</v>
      </c>
      <c r="AC54" s="152" t="n">
        <v>2.196</v>
      </c>
      <c r="AD54" s="152" t="n">
        <v>2.546</v>
      </c>
      <c r="AE54" s="152" t="n">
        <v>2.2285</v>
      </c>
      <c r="AF54" s="152" t="n">
        <v>2.366</v>
      </c>
      <c r="AG54" s="152" t="n">
        <v>2.576</v>
      </c>
      <c r="AH54" s="152" t="n">
        <v>2.466</v>
      </c>
      <c r="AI54" s="152" t="n">
        <v>2.541</v>
      </c>
      <c r="AJ54" s="152" t="n">
        <v>2.981</v>
      </c>
      <c r="AK54" s="152" t="n">
        <v>2.476</v>
      </c>
      <c r="AL54" s="152" t="n">
        <v>2.198</v>
      </c>
    </row>
    <row r="55" customFormat="false" ht="12.75" hidden="false" customHeight="false" outlineLevel="0" collapsed="false">
      <c r="E55" s="155" t="n">
        <v>37240</v>
      </c>
      <c r="F55" s="152" t="n">
        <v>2.366</v>
      </c>
      <c r="G55" s="152" t="n">
        <v>2.411</v>
      </c>
      <c r="H55" s="0" t="n">
        <v>2.325</v>
      </c>
      <c r="I55" s="0" t="n">
        <v>2.156</v>
      </c>
      <c r="J55" s="0" t="n">
        <v>2.301</v>
      </c>
      <c r="K55" s="0" t="n">
        <v>2.311</v>
      </c>
      <c r="L55" s="0" t="n">
        <v>2.35</v>
      </c>
      <c r="M55" s="0" t="n">
        <v>2.046</v>
      </c>
      <c r="N55" s="0" t="n">
        <v>2.426</v>
      </c>
      <c r="O55" s="0" t="n">
        <v>2.231</v>
      </c>
      <c r="P55" s="0" t="n">
        <v>2.301</v>
      </c>
      <c r="Q55" s="0" t="n">
        <v>2.311</v>
      </c>
      <c r="R55" s="0" t="n">
        <v>2.206</v>
      </c>
      <c r="S55" s="0" t="n">
        <v>2.216</v>
      </c>
      <c r="T55" s="0" t="n">
        <v>2.261</v>
      </c>
      <c r="U55" s="0" t="n">
        <v>2.3385</v>
      </c>
      <c r="V55" s="0" t="n">
        <v>3.211</v>
      </c>
      <c r="W55" s="0" t="n">
        <v>2.35</v>
      </c>
      <c r="X55" s="0" t="n">
        <v>2.38</v>
      </c>
      <c r="Y55" s="0" t="n">
        <v>2.1885</v>
      </c>
      <c r="Z55" s="0" t="n">
        <v>2.206</v>
      </c>
      <c r="AA55" s="0" t="n">
        <v>2.501</v>
      </c>
      <c r="AB55" s="0" t="n">
        <v>2.291</v>
      </c>
      <c r="AC55" s="0" t="n">
        <v>2.196</v>
      </c>
      <c r="AD55" s="0" t="n">
        <v>2.546</v>
      </c>
      <c r="AE55" s="0" t="n">
        <v>2.2285</v>
      </c>
      <c r="AF55" s="0" t="n">
        <v>2.366</v>
      </c>
      <c r="AG55" s="0" t="n">
        <v>2.576</v>
      </c>
      <c r="AH55" s="0" t="n">
        <v>2.466</v>
      </c>
      <c r="AI55" s="0" t="n">
        <v>2.541</v>
      </c>
      <c r="AJ55" s="0" t="n">
        <v>2.981</v>
      </c>
      <c r="AK55" s="0" t="n">
        <v>2.476</v>
      </c>
      <c r="AL55" s="0" t="n">
        <v>2.198</v>
      </c>
    </row>
    <row r="56" customFormat="false" ht="12.75" hidden="false" customHeight="false" outlineLevel="0" collapsed="false">
      <c r="E56" s="155" t="n">
        <v>37241</v>
      </c>
      <c r="F56" s="152" t="n">
        <v>2.366</v>
      </c>
      <c r="G56" s="152" t="n">
        <v>2.411</v>
      </c>
      <c r="H56" s="0" t="n">
        <v>2.325</v>
      </c>
      <c r="I56" s="0" t="n">
        <v>2.156</v>
      </c>
      <c r="J56" s="0" t="n">
        <v>2.301</v>
      </c>
      <c r="K56" s="0" t="n">
        <v>2.311</v>
      </c>
      <c r="L56" s="0" t="n">
        <v>2.35</v>
      </c>
      <c r="M56" s="0" t="n">
        <v>2.046</v>
      </c>
      <c r="N56" s="0" t="n">
        <v>2.426</v>
      </c>
      <c r="O56" s="0" t="n">
        <v>2.231</v>
      </c>
      <c r="P56" s="0" t="n">
        <v>2.301</v>
      </c>
      <c r="Q56" s="0" t="n">
        <v>2.311</v>
      </c>
      <c r="R56" s="0" t="n">
        <v>2.206</v>
      </c>
      <c r="S56" s="0" t="n">
        <v>2.216</v>
      </c>
      <c r="T56" s="0" t="n">
        <v>2.261</v>
      </c>
      <c r="U56" s="0" t="n">
        <v>2.3385</v>
      </c>
      <c r="V56" s="0" t="n">
        <v>3.211</v>
      </c>
      <c r="W56" s="0" t="n">
        <v>2.35</v>
      </c>
      <c r="X56" s="0" t="n">
        <v>2.38</v>
      </c>
      <c r="Y56" s="0" t="n">
        <v>2.1885</v>
      </c>
      <c r="Z56" s="0" t="n">
        <v>2.206</v>
      </c>
      <c r="AA56" s="0" t="n">
        <v>2.501</v>
      </c>
      <c r="AB56" s="0" t="n">
        <v>2.291</v>
      </c>
      <c r="AC56" s="0" t="n">
        <v>2.196</v>
      </c>
      <c r="AD56" s="0" t="n">
        <v>2.546</v>
      </c>
      <c r="AE56" s="0" t="n">
        <v>2.2285</v>
      </c>
      <c r="AF56" s="0" t="n">
        <v>2.366</v>
      </c>
      <c r="AG56" s="0" t="n">
        <v>2.576</v>
      </c>
      <c r="AH56" s="0" t="n">
        <v>2.466</v>
      </c>
      <c r="AI56" s="0" t="n">
        <v>2.541</v>
      </c>
      <c r="AJ56" s="0" t="n">
        <v>2.981</v>
      </c>
      <c r="AK56" s="0" t="n">
        <v>2.476</v>
      </c>
      <c r="AL56" s="0" t="n">
        <v>2.198</v>
      </c>
    </row>
    <row r="57" customFormat="false" ht="12.75" hidden="false" customHeight="false" outlineLevel="0" collapsed="false">
      <c r="E57" s="155" t="n">
        <v>37242</v>
      </c>
      <c r="F57" s="152" t="n">
        <v>2.366</v>
      </c>
      <c r="G57" s="152" t="n">
        <v>2.411</v>
      </c>
      <c r="H57" s="0" t="n">
        <v>2.325</v>
      </c>
      <c r="I57" s="0" t="n">
        <v>2.156</v>
      </c>
      <c r="J57" s="0" t="n">
        <v>2.301</v>
      </c>
      <c r="K57" s="0" t="n">
        <v>2.311</v>
      </c>
      <c r="L57" s="0" t="n">
        <v>2.35</v>
      </c>
      <c r="M57" s="0" t="n">
        <v>2.046</v>
      </c>
      <c r="N57" s="0" t="n">
        <v>2.426</v>
      </c>
      <c r="O57" s="0" t="n">
        <v>2.231</v>
      </c>
      <c r="P57" s="0" t="n">
        <v>2.301</v>
      </c>
      <c r="Q57" s="0" t="n">
        <v>2.311</v>
      </c>
      <c r="R57" s="0" t="n">
        <v>2.206</v>
      </c>
      <c r="S57" s="0" t="n">
        <v>2.216</v>
      </c>
      <c r="T57" s="0" t="n">
        <v>2.261</v>
      </c>
      <c r="U57" s="0" t="n">
        <v>2.3385</v>
      </c>
      <c r="V57" s="0" t="n">
        <v>3.211</v>
      </c>
      <c r="W57" s="0" t="n">
        <v>2.35</v>
      </c>
      <c r="X57" s="0" t="n">
        <v>2.38</v>
      </c>
      <c r="Y57" s="0" t="n">
        <v>2.1885</v>
      </c>
      <c r="Z57" s="0" t="n">
        <v>2.206</v>
      </c>
      <c r="AA57" s="0" t="n">
        <v>2.501</v>
      </c>
      <c r="AB57" s="0" t="n">
        <v>2.291</v>
      </c>
      <c r="AC57" s="0" t="n">
        <v>2.196</v>
      </c>
      <c r="AD57" s="0" t="n">
        <v>2.546</v>
      </c>
      <c r="AE57" s="0" t="n">
        <v>2.2285</v>
      </c>
      <c r="AF57" s="0" t="n">
        <v>2.366</v>
      </c>
      <c r="AG57" s="0" t="n">
        <v>2.576</v>
      </c>
      <c r="AH57" s="0" t="n">
        <v>2.466</v>
      </c>
      <c r="AI57" s="0" t="n">
        <v>2.541</v>
      </c>
      <c r="AJ57" s="0" t="n">
        <v>2.981</v>
      </c>
      <c r="AK57" s="0" t="n">
        <v>2.476</v>
      </c>
      <c r="AL57" s="0" t="n">
        <v>2.198</v>
      </c>
    </row>
    <row r="58" customFormat="false" ht="12.75" hidden="false" customHeight="false" outlineLevel="0" collapsed="false">
      <c r="E58" s="155" t="n">
        <v>37243</v>
      </c>
      <c r="F58" s="152" t="n">
        <v>2.366</v>
      </c>
      <c r="G58" s="152" t="n">
        <v>2.411</v>
      </c>
      <c r="H58" s="0" t="n">
        <v>2.325</v>
      </c>
      <c r="I58" s="0" t="n">
        <v>2.156</v>
      </c>
      <c r="J58" s="0" t="n">
        <v>2.301</v>
      </c>
      <c r="K58" s="0" t="n">
        <v>2.311</v>
      </c>
      <c r="L58" s="0" t="n">
        <v>2.35</v>
      </c>
      <c r="M58" s="0" t="n">
        <v>2.046</v>
      </c>
      <c r="N58" s="0" t="n">
        <v>2.426</v>
      </c>
      <c r="O58" s="0" t="n">
        <v>2.231</v>
      </c>
      <c r="P58" s="0" t="n">
        <v>2.301</v>
      </c>
      <c r="Q58" s="0" t="n">
        <v>2.311</v>
      </c>
      <c r="R58" s="0" t="n">
        <v>2.206</v>
      </c>
      <c r="S58" s="0" t="n">
        <v>2.216</v>
      </c>
      <c r="T58" s="0" t="n">
        <v>2.261</v>
      </c>
      <c r="U58" s="0" t="n">
        <v>2.3385</v>
      </c>
      <c r="V58" s="0" t="n">
        <v>3.211</v>
      </c>
      <c r="W58" s="0" t="n">
        <v>2.35</v>
      </c>
      <c r="X58" s="0" t="n">
        <v>2.38</v>
      </c>
      <c r="Y58" s="0" t="n">
        <v>2.1885</v>
      </c>
      <c r="Z58" s="0" t="n">
        <v>2.206</v>
      </c>
      <c r="AA58" s="0" t="n">
        <v>2.501</v>
      </c>
      <c r="AB58" s="0" t="n">
        <v>2.291</v>
      </c>
      <c r="AC58" s="0" t="n">
        <v>2.196</v>
      </c>
      <c r="AD58" s="0" t="n">
        <v>2.546</v>
      </c>
      <c r="AE58" s="0" t="n">
        <v>2.2285</v>
      </c>
      <c r="AF58" s="0" t="n">
        <v>2.366</v>
      </c>
      <c r="AG58" s="0" t="n">
        <v>2.576</v>
      </c>
      <c r="AH58" s="0" t="n">
        <v>2.466</v>
      </c>
      <c r="AI58" s="0" t="n">
        <v>2.541</v>
      </c>
      <c r="AJ58" s="0" t="n">
        <v>2.981</v>
      </c>
      <c r="AK58" s="0" t="n">
        <v>2.476</v>
      </c>
      <c r="AL58" s="0" t="n">
        <v>2.198</v>
      </c>
    </row>
    <row r="59" customFormat="false" ht="12.75" hidden="false" customHeight="false" outlineLevel="0" collapsed="false">
      <c r="E59" s="155" t="n">
        <v>37244</v>
      </c>
      <c r="F59" s="152" t="n">
        <v>2.366</v>
      </c>
      <c r="G59" s="152" t="n">
        <v>2.411</v>
      </c>
      <c r="H59" s="0" t="n">
        <v>2.325</v>
      </c>
      <c r="I59" s="0" t="n">
        <v>2.156</v>
      </c>
      <c r="J59" s="0" t="n">
        <v>2.301</v>
      </c>
      <c r="K59" s="0" t="n">
        <v>2.311</v>
      </c>
      <c r="L59" s="0" t="n">
        <v>2.35</v>
      </c>
      <c r="M59" s="0" t="n">
        <v>2.046</v>
      </c>
      <c r="N59" s="0" t="n">
        <v>2.426</v>
      </c>
      <c r="O59" s="0" t="n">
        <v>2.231</v>
      </c>
      <c r="P59" s="0" t="n">
        <v>2.301</v>
      </c>
      <c r="Q59" s="0" t="n">
        <v>2.311</v>
      </c>
      <c r="R59" s="0" t="n">
        <v>2.206</v>
      </c>
      <c r="S59" s="0" t="n">
        <v>2.216</v>
      </c>
      <c r="T59" s="0" t="n">
        <v>2.261</v>
      </c>
      <c r="U59" s="0" t="n">
        <v>2.3385</v>
      </c>
      <c r="V59" s="0" t="n">
        <v>3.211</v>
      </c>
      <c r="W59" s="0" t="n">
        <v>2.35</v>
      </c>
      <c r="X59" s="0" t="n">
        <v>2.38</v>
      </c>
      <c r="Y59" s="0" t="n">
        <v>2.1885</v>
      </c>
      <c r="Z59" s="0" t="n">
        <v>2.206</v>
      </c>
      <c r="AA59" s="0" t="n">
        <v>2.501</v>
      </c>
      <c r="AB59" s="0" t="n">
        <v>2.291</v>
      </c>
      <c r="AC59" s="0" t="n">
        <v>2.196</v>
      </c>
      <c r="AD59" s="0" t="n">
        <v>2.546</v>
      </c>
      <c r="AE59" s="0" t="n">
        <v>2.2285</v>
      </c>
      <c r="AF59" s="0" t="n">
        <v>2.366</v>
      </c>
      <c r="AG59" s="0" t="n">
        <v>2.576</v>
      </c>
      <c r="AH59" s="0" t="n">
        <v>2.466</v>
      </c>
      <c r="AI59" s="0" t="n">
        <v>2.541</v>
      </c>
      <c r="AJ59" s="0" t="n">
        <v>2.981</v>
      </c>
      <c r="AK59" s="0" t="n">
        <v>2.476</v>
      </c>
      <c r="AL59" s="0" t="n">
        <v>2.198</v>
      </c>
    </row>
    <row r="60" customFormat="false" ht="12.75" hidden="false" customHeight="false" outlineLevel="0" collapsed="false">
      <c r="E60" s="155" t="n">
        <v>37245</v>
      </c>
      <c r="F60" s="152" t="n">
        <v>2.366</v>
      </c>
      <c r="G60" s="152" t="n">
        <v>2.411</v>
      </c>
      <c r="H60" s="0" t="n">
        <v>2.325</v>
      </c>
      <c r="I60" s="0" t="n">
        <v>2.156</v>
      </c>
      <c r="J60" s="0" t="n">
        <v>2.301</v>
      </c>
      <c r="K60" s="0" t="n">
        <v>2.311</v>
      </c>
      <c r="L60" s="0" t="n">
        <v>2.35</v>
      </c>
      <c r="M60" s="0" t="n">
        <v>2.046</v>
      </c>
      <c r="N60" s="0" t="n">
        <v>2.426</v>
      </c>
      <c r="O60" s="0" t="n">
        <v>2.231</v>
      </c>
      <c r="P60" s="0" t="n">
        <v>2.301</v>
      </c>
      <c r="Q60" s="0" t="n">
        <v>2.311</v>
      </c>
      <c r="R60" s="0" t="n">
        <v>2.206</v>
      </c>
      <c r="S60" s="0" t="n">
        <v>2.216</v>
      </c>
      <c r="T60" s="0" t="n">
        <v>2.261</v>
      </c>
      <c r="U60" s="0" t="n">
        <v>2.3385</v>
      </c>
      <c r="V60" s="0" t="n">
        <v>3.211</v>
      </c>
      <c r="W60" s="0" t="n">
        <v>2.35</v>
      </c>
      <c r="X60" s="0" t="n">
        <v>2.38</v>
      </c>
      <c r="Y60" s="0" t="n">
        <v>2.1885</v>
      </c>
      <c r="Z60" s="0" t="n">
        <v>2.206</v>
      </c>
      <c r="AA60" s="0" t="n">
        <v>2.501</v>
      </c>
      <c r="AB60" s="0" t="n">
        <v>2.291</v>
      </c>
      <c r="AC60" s="0" t="n">
        <v>2.196</v>
      </c>
      <c r="AD60" s="0" t="n">
        <v>2.546</v>
      </c>
      <c r="AE60" s="0" t="n">
        <v>2.2285</v>
      </c>
      <c r="AF60" s="0" t="n">
        <v>2.366</v>
      </c>
      <c r="AG60" s="0" t="n">
        <v>2.576</v>
      </c>
      <c r="AH60" s="0" t="n">
        <v>2.466</v>
      </c>
      <c r="AI60" s="0" t="n">
        <v>2.541</v>
      </c>
      <c r="AJ60" s="0" t="n">
        <v>2.981</v>
      </c>
      <c r="AK60" s="0" t="n">
        <v>2.476</v>
      </c>
      <c r="AL60" s="0" t="n">
        <v>2.198</v>
      </c>
    </row>
    <row r="61" customFormat="false" ht="12.75" hidden="false" customHeight="false" outlineLevel="0" collapsed="false">
      <c r="E61" s="155" t="n">
        <v>37246</v>
      </c>
      <c r="F61" s="152" t="n">
        <v>2.366</v>
      </c>
      <c r="G61" s="152" t="n">
        <v>2.411</v>
      </c>
      <c r="H61" s="0" t="n">
        <v>2.325</v>
      </c>
      <c r="I61" s="0" t="n">
        <v>2.156</v>
      </c>
      <c r="J61" s="0" t="n">
        <v>2.301</v>
      </c>
      <c r="K61" s="0" t="n">
        <v>2.311</v>
      </c>
      <c r="L61" s="0" t="n">
        <v>2.35</v>
      </c>
      <c r="M61" s="0" t="n">
        <v>2.046</v>
      </c>
      <c r="N61" s="0" t="n">
        <v>2.426</v>
      </c>
      <c r="O61" s="0" t="n">
        <v>2.231</v>
      </c>
      <c r="P61" s="0" t="n">
        <v>2.301</v>
      </c>
      <c r="Q61" s="0" t="n">
        <v>2.311</v>
      </c>
      <c r="R61" s="0" t="n">
        <v>2.206</v>
      </c>
      <c r="S61" s="0" t="n">
        <v>2.216</v>
      </c>
      <c r="T61" s="0" t="n">
        <v>2.261</v>
      </c>
      <c r="U61" s="0" t="n">
        <v>2.3385</v>
      </c>
      <c r="V61" s="0" t="n">
        <v>3.211</v>
      </c>
      <c r="W61" s="0" t="n">
        <v>2.35</v>
      </c>
      <c r="X61" s="0" t="n">
        <v>2.38</v>
      </c>
      <c r="Y61" s="0" t="n">
        <v>2.1885</v>
      </c>
      <c r="Z61" s="0" t="n">
        <v>2.206</v>
      </c>
      <c r="AA61" s="0" t="n">
        <v>2.501</v>
      </c>
      <c r="AB61" s="0" t="n">
        <v>2.291</v>
      </c>
      <c r="AC61" s="0" t="n">
        <v>2.196</v>
      </c>
      <c r="AD61" s="0" t="n">
        <v>2.546</v>
      </c>
      <c r="AE61" s="0" t="n">
        <v>2.2285</v>
      </c>
      <c r="AF61" s="0" t="n">
        <v>2.366</v>
      </c>
      <c r="AG61" s="0" t="n">
        <v>2.576</v>
      </c>
      <c r="AH61" s="0" t="n">
        <v>2.466</v>
      </c>
      <c r="AI61" s="0" t="n">
        <v>2.541</v>
      </c>
      <c r="AJ61" s="0" t="n">
        <v>2.981</v>
      </c>
      <c r="AK61" s="0" t="n">
        <v>2.476</v>
      </c>
      <c r="AL61" s="0" t="n">
        <v>2.198</v>
      </c>
    </row>
    <row r="62" customFormat="false" ht="12.75" hidden="false" customHeight="false" outlineLevel="0" collapsed="false">
      <c r="E62" s="155" t="n">
        <v>37247</v>
      </c>
      <c r="F62" s="152" t="n">
        <v>2.366</v>
      </c>
      <c r="G62" s="152" t="n">
        <v>2.411</v>
      </c>
      <c r="H62" s="0" t="n">
        <v>2.325</v>
      </c>
      <c r="I62" s="0" t="n">
        <v>2.156</v>
      </c>
      <c r="J62" s="0" t="n">
        <v>2.301</v>
      </c>
      <c r="K62" s="0" t="n">
        <v>2.311</v>
      </c>
      <c r="L62" s="0" t="n">
        <v>2.35</v>
      </c>
      <c r="M62" s="0" t="n">
        <v>2.046</v>
      </c>
      <c r="N62" s="0" t="n">
        <v>2.426</v>
      </c>
      <c r="O62" s="0" t="n">
        <v>2.231</v>
      </c>
      <c r="P62" s="0" t="n">
        <v>2.301</v>
      </c>
      <c r="Q62" s="0" t="n">
        <v>2.311</v>
      </c>
      <c r="R62" s="0" t="n">
        <v>2.206</v>
      </c>
      <c r="S62" s="0" t="n">
        <v>2.216</v>
      </c>
      <c r="T62" s="0" t="n">
        <v>2.261</v>
      </c>
      <c r="U62" s="0" t="n">
        <v>2.3385</v>
      </c>
      <c r="V62" s="0" t="n">
        <v>3.211</v>
      </c>
      <c r="W62" s="0" t="n">
        <v>2.35</v>
      </c>
      <c r="X62" s="0" t="n">
        <v>2.38</v>
      </c>
      <c r="Y62" s="0" t="n">
        <v>2.1885</v>
      </c>
      <c r="Z62" s="0" t="n">
        <v>2.206</v>
      </c>
      <c r="AA62" s="0" t="n">
        <v>2.501</v>
      </c>
      <c r="AB62" s="0" t="n">
        <v>2.291</v>
      </c>
      <c r="AC62" s="0" t="n">
        <v>2.196</v>
      </c>
      <c r="AD62" s="0" t="n">
        <v>2.546</v>
      </c>
      <c r="AE62" s="0" t="n">
        <v>2.2285</v>
      </c>
      <c r="AF62" s="0" t="n">
        <v>2.366</v>
      </c>
      <c r="AG62" s="0" t="n">
        <v>2.576</v>
      </c>
      <c r="AH62" s="0" t="n">
        <v>2.466</v>
      </c>
      <c r="AI62" s="0" t="n">
        <v>2.541</v>
      </c>
      <c r="AJ62" s="0" t="n">
        <v>2.981</v>
      </c>
      <c r="AK62" s="0" t="n">
        <v>2.476</v>
      </c>
      <c r="AL62" s="0" t="n">
        <v>2.198</v>
      </c>
    </row>
    <row r="63" customFormat="false" ht="12.75" hidden="false" customHeight="false" outlineLevel="0" collapsed="false">
      <c r="E63" s="155" t="n">
        <v>37248</v>
      </c>
      <c r="F63" s="152" t="n">
        <v>2.366</v>
      </c>
      <c r="G63" s="152" t="n">
        <v>2.411</v>
      </c>
      <c r="H63" s="0" t="n">
        <v>2.325</v>
      </c>
      <c r="I63" s="0" t="n">
        <v>2.156</v>
      </c>
      <c r="J63" s="0" t="n">
        <v>2.301</v>
      </c>
      <c r="K63" s="0" t="n">
        <v>2.311</v>
      </c>
      <c r="L63" s="0" t="n">
        <v>2.35</v>
      </c>
      <c r="M63" s="0" t="n">
        <v>2.046</v>
      </c>
      <c r="N63" s="0" t="n">
        <v>2.426</v>
      </c>
      <c r="O63" s="0" t="n">
        <v>2.231</v>
      </c>
      <c r="P63" s="0" t="n">
        <v>2.301</v>
      </c>
      <c r="Q63" s="0" t="n">
        <v>2.311</v>
      </c>
      <c r="R63" s="0" t="n">
        <v>2.206</v>
      </c>
      <c r="S63" s="0" t="n">
        <v>2.216</v>
      </c>
      <c r="T63" s="0" t="n">
        <v>2.261</v>
      </c>
      <c r="U63" s="0" t="n">
        <v>2.3385</v>
      </c>
      <c r="V63" s="0" t="n">
        <v>3.211</v>
      </c>
      <c r="W63" s="0" t="n">
        <v>2.35</v>
      </c>
      <c r="X63" s="0" t="n">
        <v>2.38</v>
      </c>
      <c r="Y63" s="0" t="n">
        <v>2.1885</v>
      </c>
      <c r="Z63" s="0" t="n">
        <v>2.206</v>
      </c>
      <c r="AA63" s="0" t="n">
        <v>2.501</v>
      </c>
      <c r="AB63" s="0" t="n">
        <v>2.291</v>
      </c>
      <c r="AC63" s="0" t="n">
        <v>2.196</v>
      </c>
      <c r="AD63" s="0" t="n">
        <v>2.546</v>
      </c>
      <c r="AE63" s="0" t="n">
        <v>2.2285</v>
      </c>
      <c r="AF63" s="0" t="n">
        <v>2.366</v>
      </c>
      <c r="AG63" s="0" t="n">
        <v>2.576</v>
      </c>
      <c r="AH63" s="0" t="n">
        <v>2.466</v>
      </c>
      <c r="AI63" s="0" t="n">
        <v>2.541</v>
      </c>
      <c r="AJ63" s="0" t="n">
        <v>2.981</v>
      </c>
      <c r="AK63" s="0" t="n">
        <v>2.476</v>
      </c>
      <c r="AL63" s="0" t="n">
        <v>2.198</v>
      </c>
    </row>
    <row r="64" customFormat="false" ht="12.75" hidden="false" customHeight="false" outlineLevel="0" collapsed="false">
      <c r="E64" s="155" t="n">
        <v>37249</v>
      </c>
      <c r="F64" s="152" t="n">
        <v>2.366</v>
      </c>
      <c r="G64" s="152" t="n">
        <v>2.411</v>
      </c>
      <c r="H64" s="0" t="n">
        <v>2.325</v>
      </c>
      <c r="I64" s="0" t="n">
        <v>2.156</v>
      </c>
      <c r="J64" s="0" t="n">
        <v>2.301</v>
      </c>
      <c r="K64" s="0" t="n">
        <v>2.311</v>
      </c>
      <c r="L64" s="0" t="n">
        <v>2.35</v>
      </c>
      <c r="M64" s="0" t="n">
        <v>2.046</v>
      </c>
      <c r="N64" s="0" t="n">
        <v>2.426</v>
      </c>
      <c r="O64" s="0" t="n">
        <v>2.231</v>
      </c>
      <c r="P64" s="0" t="n">
        <v>2.301</v>
      </c>
      <c r="Q64" s="0" t="n">
        <v>2.311</v>
      </c>
      <c r="R64" s="0" t="n">
        <v>2.206</v>
      </c>
      <c r="S64" s="0" t="n">
        <v>2.216</v>
      </c>
      <c r="T64" s="0" t="n">
        <v>2.261</v>
      </c>
      <c r="U64" s="0" t="n">
        <v>2.3385</v>
      </c>
      <c r="V64" s="0" t="n">
        <v>3.211</v>
      </c>
      <c r="W64" s="0" t="n">
        <v>2.35</v>
      </c>
      <c r="X64" s="0" t="n">
        <v>2.38</v>
      </c>
      <c r="Y64" s="0" t="n">
        <v>2.1885</v>
      </c>
      <c r="Z64" s="0" t="n">
        <v>2.206</v>
      </c>
      <c r="AA64" s="0" t="n">
        <v>2.501</v>
      </c>
      <c r="AB64" s="0" t="n">
        <v>2.291</v>
      </c>
      <c r="AC64" s="0" t="n">
        <v>2.196</v>
      </c>
      <c r="AD64" s="0" t="n">
        <v>2.546</v>
      </c>
      <c r="AE64" s="0" t="n">
        <v>2.2285</v>
      </c>
      <c r="AF64" s="0" t="n">
        <v>2.366</v>
      </c>
      <c r="AG64" s="0" t="n">
        <v>2.576</v>
      </c>
      <c r="AH64" s="0" t="n">
        <v>2.466</v>
      </c>
      <c r="AI64" s="0" t="n">
        <v>2.541</v>
      </c>
      <c r="AJ64" s="0" t="n">
        <v>2.981</v>
      </c>
      <c r="AK64" s="0" t="n">
        <v>2.476</v>
      </c>
      <c r="AL64" s="0" t="n">
        <v>2.198</v>
      </c>
    </row>
    <row r="65" customFormat="false" ht="12.75" hidden="false" customHeight="false" outlineLevel="0" collapsed="false">
      <c r="E65" s="155" t="n">
        <v>37250</v>
      </c>
      <c r="F65" s="152" t="n">
        <v>2.366</v>
      </c>
      <c r="G65" s="152" t="n">
        <v>2.411</v>
      </c>
      <c r="H65" s="0" t="n">
        <v>2.325</v>
      </c>
      <c r="I65" s="0" t="n">
        <v>2.156</v>
      </c>
      <c r="J65" s="0" t="n">
        <v>2.301</v>
      </c>
      <c r="K65" s="0" t="n">
        <v>2.311</v>
      </c>
      <c r="L65" s="0" t="n">
        <v>2.35</v>
      </c>
      <c r="M65" s="0" t="n">
        <v>2.046</v>
      </c>
      <c r="N65" s="0" t="n">
        <v>2.426</v>
      </c>
      <c r="O65" s="0" t="n">
        <v>2.231</v>
      </c>
      <c r="P65" s="0" t="n">
        <v>2.301</v>
      </c>
      <c r="Q65" s="0" t="n">
        <v>2.311</v>
      </c>
      <c r="R65" s="0" t="n">
        <v>2.206</v>
      </c>
      <c r="S65" s="0" t="n">
        <v>2.216</v>
      </c>
      <c r="T65" s="0" t="n">
        <v>2.261</v>
      </c>
      <c r="U65" s="0" t="n">
        <v>2.3385</v>
      </c>
      <c r="V65" s="0" t="n">
        <v>3.211</v>
      </c>
      <c r="W65" s="0" t="n">
        <v>2.35</v>
      </c>
      <c r="X65" s="0" t="n">
        <v>2.38</v>
      </c>
      <c r="Y65" s="0" t="n">
        <v>2.1885</v>
      </c>
      <c r="Z65" s="0" t="n">
        <v>2.206</v>
      </c>
      <c r="AA65" s="0" t="n">
        <v>2.501</v>
      </c>
      <c r="AB65" s="0" t="n">
        <v>2.291</v>
      </c>
      <c r="AC65" s="0" t="n">
        <v>2.196</v>
      </c>
      <c r="AD65" s="0" t="n">
        <v>2.546</v>
      </c>
      <c r="AE65" s="0" t="n">
        <v>2.2285</v>
      </c>
      <c r="AF65" s="0" t="n">
        <v>2.366</v>
      </c>
      <c r="AG65" s="0" t="n">
        <v>2.576</v>
      </c>
      <c r="AH65" s="0" t="n">
        <v>2.466</v>
      </c>
      <c r="AI65" s="0" t="n">
        <v>2.541</v>
      </c>
      <c r="AJ65" s="0" t="n">
        <v>2.981</v>
      </c>
      <c r="AK65" s="0" t="n">
        <v>2.476</v>
      </c>
      <c r="AL65" s="0" t="n">
        <v>2.198</v>
      </c>
    </row>
    <row r="66" customFormat="false" ht="12.75" hidden="false" customHeight="false" outlineLevel="0" collapsed="false">
      <c r="E66" s="155" t="n">
        <v>37251</v>
      </c>
      <c r="F66" s="152" t="n">
        <v>2.366</v>
      </c>
      <c r="G66" s="152" t="n">
        <v>2.411</v>
      </c>
      <c r="H66" s="0" t="n">
        <v>2.325</v>
      </c>
      <c r="I66" s="0" t="n">
        <v>2.156</v>
      </c>
      <c r="J66" s="0" t="n">
        <v>2.301</v>
      </c>
      <c r="K66" s="0" t="n">
        <v>2.311</v>
      </c>
      <c r="L66" s="0" t="n">
        <v>2.35</v>
      </c>
      <c r="M66" s="0" t="n">
        <v>2.046</v>
      </c>
      <c r="N66" s="0" t="n">
        <v>2.426</v>
      </c>
      <c r="O66" s="0" t="n">
        <v>2.231</v>
      </c>
      <c r="P66" s="0" t="n">
        <v>2.301</v>
      </c>
      <c r="Q66" s="0" t="n">
        <v>2.311</v>
      </c>
      <c r="R66" s="0" t="n">
        <v>2.206</v>
      </c>
      <c r="S66" s="0" t="n">
        <v>2.216</v>
      </c>
      <c r="T66" s="0" t="n">
        <v>2.261</v>
      </c>
      <c r="U66" s="0" t="n">
        <v>2.3385</v>
      </c>
      <c r="V66" s="0" t="n">
        <v>3.211</v>
      </c>
      <c r="W66" s="0" t="n">
        <v>2.35</v>
      </c>
      <c r="X66" s="0" t="n">
        <v>2.38</v>
      </c>
      <c r="Y66" s="0" t="n">
        <v>2.1885</v>
      </c>
      <c r="Z66" s="0" t="n">
        <v>2.206</v>
      </c>
      <c r="AA66" s="0" t="n">
        <v>2.501</v>
      </c>
      <c r="AB66" s="0" t="n">
        <v>2.291</v>
      </c>
      <c r="AC66" s="0" t="n">
        <v>2.196</v>
      </c>
      <c r="AD66" s="0" t="n">
        <v>2.546</v>
      </c>
      <c r="AE66" s="0" t="n">
        <v>2.2285</v>
      </c>
      <c r="AF66" s="0" t="n">
        <v>2.366</v>
      </c>
      <c r="AG66" s="0" t="n">
        <v>2.576</v>
      </c>
      <c r="AH66" s="0" t="n">
        <v>2.466</v>
      </c>
      <c r="AI66" s="0" t="n">
        <v>2.541</v>
      </c>
      <c r="AJ66" s="0" t="n">
        <v>2.981</v>
      </c>
      <c r="AK66" s="0" t="n">
        <v>2.476</v>
      </c>
      <c r="AL66" s="0" t="n">
        <v>2.198</v>
      </c>
    </row>
    <row r="67" customFormat="false" ht="12.75" hidden="false" customHeight="false" outlineLevel="0" collapsed="false">
      <c r="E67" s="155" t="n">
        <v>37252</v>
      </c>
      <c r="F67" s="152" t="n">
        <v>2.366</v>
      </c>
      <c r="G67" s="152" t="n">
        <v>2.411</v>
      </c>
      <c r="H67" s="0" t="n">
        <v>2.325</v>
      </c>
      <c r="I67" s="0" t="n">
        <v>2.156</v>
      </c>
      <c r="J67" s="0" t="n">
        <v>2.301</v>
      </c>
      <c r="K67" s="0" t="n">
        <v>2.311</v>
      </c>
      <c r="L67" s="0" t="n">
        <v>2.35</v>
      </c>
      <c r="M67" s="0" t="n">
        <v>2.046</v>
      </c>
      <c r="N67" s="0" t="n">
        <v>2.426</v>
      </c>
      <c r="O67" s="0" t="n">
        <v>2.231</v>
      </c>
      <c r="P67" s="0" t="n">
        <v>2.301</v>
      </c>
      <c r="Q67" s="0" t="n">
        <v>2.311</v>
      </c>
      <c r="R67" s="0" t="n">
        <v>2.206</v>
      </c>
      <c r="S67" s="0" t="n">
        <v>2.216</v>
      </c>
      <c r="T67" s="0" t="n">
        <v>2.261</v>
      </c>
      <c r="U67" s="0" t="n">
        <v>2.3385</v>
      </c>
      <c r="V67" s="0" t="n">
        <v>3.211</v>
      </c>
      <c r="W67" s="0" t="n">
        <v>2.35</v>
      </c>
      <c r="X67" s="0" t="n">
        <v>2.38</v>
      </c>
      <c r="Y67" s="0" t="n">
        <v>2.1885</v>
      </c>
      <c r="Z67" s="0" t="n">
        <v>2.206</v>
      </c>
      <c r="AA67" s="0" t="n">
        <v>2.501</v>
      </c>
      <c r="AB67" s="0" t="n">
        <v>2.291</v>
      </c>
      <c r="AC67" s="0" t="n">
        <v>2.196</v>
      </c>
      <c r="AD67" s="0" t="n">
        <v>2.546</v>
      </c>
      <c r="AE67" s="0" t="n">
        <v>2.2285</v>
      </c>
      <c r="AF67" s="0" t="n">
        <v>2.366</v>
      </c>
      <c r="AG67" s="0" t="n">
        <v>2.576</v>
      </c>
      <c r="AH67" s="0" t="n">
        <v>2.466</v>
      </c>
      <c r="AI67" s="0" t="n">
        <v>2.541</v>
      </c>
      <c r="AJ67" s="0" t="n">
        <v>2.981</v>
      </c>
      <c r="AK67" s="0" t="n">
        <v>2.476</v>
      </c>
      <c r="AL67" s="0" t="n">
        <v>2.198</v>
      </c>
    </row>
    <row r="68" customFormat="false" ht="12.75" hidden="false" customHeight="false" outlineLevel="0" collapsed="false">
      <c r="E68" s="155" t="n">
        <v>37253</v>
      </c>
      <c r="F68" s="152" t="n">
        <v>2.366</v>
      </c>
      <c r="G68" s="152" t="n">
        <v>2.411</v>
      </c>
      <c r="H68" s="0" t="n">
        <v>2.325</v>
      </c>
      <c r="I68" s="0" t="n">
        <v>2.156</v>
      </c>
      <c r="J68" s="0" t="n">
        <v>2.301</v>
      </c>
      <c r="K68" s="0" t="n">
        <v>2.311</v>
      </c>
      <c r="L68" s="0" t="n">
        <v>2.35</v>
      </c>
      <c r="M68" s="0" t="n">
        <v>2.046</v>
      </c>
      <c r="N68" s="0" t="n">
        <v>2.426</v>
      </c>
      <c r="O68" s="0" t="n">
        <v>2.231</v>
      </c>
      <c r="P68" s="0" t="n">
        <v>2.301</v>
      </c>
      <c r="Q68" s="0" t="n">
        <v>2.311</v>
      </c>
      <c r="R68" s="0" t="n">
        <v>2.206</v>
      </c>
      <c r="S68" s="0" t="n">
        <v>2.216</v>
      </c>
      <c r="T68" s="0" t="n">
        <v>2.261</v>
      </c>
      <c r="U68" s="0" t="n">
        <v>2.3385</v>
      </c>
      <c r="V68" s="0" t="n">
        <v>3.211</v>
      </c>
      <c r="W68" s="0" t="n">
        <v>2.35</v>
      </c>
      <c r="X68" s="0" t="n">
        <v>2.38</v>
      </c>
      <c r="Y68" s="0" t="n">
        <v>2.1885</v>
      </c>
      <c r="Z68" s="0" t="n">
        <v>2.206</v>
      </c>
      <c r="AA68" s="0" t="n">
        <v>2.501</v>
      </c>
      <c r="AB68" s="0" t="n">
        <v>2.291</v>
      </c>
      <c r="AC68" s="0" t="n">
        <v>2.196</v>
      </c>
      <c r="AD68" s="0" t="n">
        <v>2.546</v>
      </c>
      <c r="AE68" s="0" t="n">
        <v>2.2285</v>
      </c>
      <c r="AF68" s="0" t="n">
        <v>2.366</v>
      </c>
      <c r="AG68" s="0" t="n">
        <v>2.576</v>
      </c>
      <c r="AH68" s="0" t="n">
        <v>2.466</v>
      </c>
      <c r="AI68" s="0" t="n">
        <v>2.541</v>
      </c>
      <c r="AJ68" s="0" t="n">
        <v>2.981</v>
      </c>
      <c r="AK68" s="0" t="n">
        <v>2.476</v>
      </c>
      <c r="AL68" s="0" t="n">
        <v>2.198</v>
      </c>
    </row>
    <row r="69" customFormat="false" ht="12.75" hidden="false" customHeight="false" outlineLevel="0" collapsed="false">
      <c r="E69" s="155" t="n">
        <v>37254</v>
      </c>
      <c r="F69" s="152" t="n">
        <v>2.366</v>
      </c>
      <c r="G69" s="152" t="n">
        <v>2.411</v>
      </c>
      <c r="H69" s="0" t="n">
        <v>2.325</v>
      </c>
      <c r="I69" s="0" t="n">
        <v>2.156</v>
      </c>
      <c r="J69" s="0" t="n">
        <v>2.301</v>
      </c>
      <c r="K69" s="0" t="n">
        <v>2.311</v>
      </c>
      <c r="L69" s="0" t="n">
        <v>2.35</v>
      </c>
      <c r="M69" s="0" t="n">
        <v>2.046</v>
      </c>
      <c r="N69" s="0" t="n">
        <v>2.426</v>
      </c>
      <c r="O69" s="0" t="n">
        <v>2.231</v>
      </c>
      <c r="P69" s="0" t="n">
        <v>2.301</v>
      </c>
      <c r="Q69" s="0" t="n">
        <v>2.311</v>
      </c>
      <c r="R69" s="0" t="n">
        <v>2.206</v>
      </c>
      <c r="S69" s="0" t="n">
        <v>2.216</v>
      </c>
      <c r="T69" s="0" t="n">
        <v>2.261</v>
      </c>
      <c r="U69" s="0" t="n">
        <v>2.3385</v>
      </c>
      <c r="V69" s="0" t="n">
        <v>3.211</v>
      </c>
      <c r="W69" s="0" t="n">
        <v>2.35</v>
      </c>
      <c r="X69" s="0" t="n">
        <v>2.38</v>
      </c>
      <c r="Y69" s="0" t="n">
        <v>2.1885</v>
      </c>
      <c r="Z69" s="0" t="n">
        <v>2.206</v>
      </c>
      <c r="AA69" s="0" t="n">
        <v>2.501</v>
      </c>
      <c r="AB69" s="0" t="n">
        <v>2.291</v>
      </c>
      <c r="AC69" s="0" t="n">
        <v>2.196</v>
      </c>
      <c r="AD69" s="0" t="n">
        <v>2.546</v>
      </c>
      <c r="AE69" s="0" t="n">
        <v>2.2285</v>
      </c>
      <c r="AF69" s="0" t="n">
        <v>2.366</v>
      </c>
      <c r="AG69" s="0" t="n">
        <v>2.576</v>
      </c>
      <c r="AH69" s="0" t="n">
        <v>2.466</v>
      </c>
      <c r="AI69" s="0" t="n">
        <v>2.541</v>
      </c>
      <c r="AJ69" s="0" t="n">
        <v>2.981</v>
      </c>
      <c r="AK69" s="0" t="n">
        <v>2.476</v>
      </c>
      <c r="AL69" s="0" t="n">
        <v>2.198</v>
      </c>
    </row>
    <row r="70" customFormat="false" ht="12.75" hidden="false" customHeight="false" outlineLevel="0" collapsed="false">
      <c r="E70" s="155" t="n">
        <v>37255</v>
      </c>
      <c r="F70" s="152" t="n">
        <v>2.366</v>
      </c>
      <c r="G70" s="152" t="n">
        <v>2.411</v>
      </c>
      <c r="H70" s="0" t="n">
        <v>2.325</v>
      </c>
      <c r="I70" s="0" t="n">
        <v>2.156</v>
      </c>
      <c r="J70" s="0" t="n">
        <v>2.301</v>
      </c>
      <c r="K70" s="0" t="n">
        <v>2.311</v>
      </c>
      <c r="L70" s="0" t="n">
        <v>2.35</v>
      </c>
      <c r="M70" s="0" t="n">
        <v>2.046</v>
      </c>
      <c r="N70" s="0" t="n">
        <v>2.426</v>
      </c>
      <c r="O70" s="0" t="n">
        <v>2.231</v>
      </c>
      <c r="P70" s="0" t="n">
        <v>2.301</v>
      </c>
      <c r="Q70" s="0" t="n">
        <v>2.311</v>
      </c>
      <c r="R70" s="0" t="n">
        <v>2.206</v>
      </c>
      <c r="S70" s="0" t="n">
        <v>2.216</v>
      </c>
      <c r="T70" s="0" t="n">
        <v>2.261</v>
      </c>
      <c r="U70" s="0" t="n">
        <v>2.3385</v>
      </c>
      <c r="V70" s="0" t="n">
        <v>3.211</v>
      </c>
      <c r="W70" s="0" t="n">
        <v>2.35</v>
      </c>
      <c r="X70" s="0" t="n">
        <v>2.38</v>
      </c>
      <c r="Y70" s="0" t="n">
        <v>2.1885</v>
      </c>
      <c r="Z70" s="0" t="n">
        <v>2.206</v>
      </c>
      <c r="AA70" s="0" t="n">
        <v>2.501</v>
      </c>
      <c r="AB70" s="0" t="n">
        <v>2.291</v>
      </c>
      <c r="AC70" s="0" t="n">
        <v>2.196</v>
      </c>
      <c r="AD70" s="0" t="n">
        <v>2.546</v>
      </c>
      <c r="AE70" s="0" t="n">
        <v>2.2285</v>
      </c>
      <c r="AF70" s="0" t="n">
        <v>2.366</v>
      </c>
      <c r="AG70" s="0" t="n">
        <v>2.576</v>
      </c>
      <c r="AH70" s="0" t="n">
        <v>2.466</v>
      </c>
      <c r="AI70" s="0" t="n">
        <v>2.541</v>
      </c>
      <c r="AJ70" s="0" t="n">
        <v>2.981</v>
      </c>
      <c r="AK70" s="0" t="n">
        <v>2.476</v>
      </c>
      <c r="AL70" s="0" t="n">
        <v>2.198</v>
      </c>
    </row>
    <row r="71" customFormat="false" ht="12.75" hidden="false" customHeight="false" outlineLevel="0" collapsed="false">
      <c r="E71" s="155" t="n">
        <v>37256</v>
      </c>
      <c r="F71" s="152" t="n">
        <v>2.366</v>
      </c>
      <c r="G71" s="152" t="n">
        <v>2.411</v>
      </c>
      <c r="H71" s="0" t="n">
        <v>2.325</v>
      </c>
      <c r="I71" s="0" t="n">
        <v>2.156</v>
      </c>
      <c r="J71" s="0" t="n">
        <v>2.301</v>
      </c>
      <c r="K71" s="0" t="n">
        <v>2.311</v>
      </c>
      <c r="L71" s="0" t="n">
        <v>2.35</v>
      </c>
      <c r="M71" s="0" t="n">
        <v>2.046</v>
      </c>
      <c r="N71" s="0" t="n">
        <v>2.426</v>
      </c>
      <c r="O71" s="0" t="n">
        <v>2.231</v>
      </c>
      <c r="P71" s="0" t="n">
        <v>2.301</v>
      </c>
      <c r="Q71" s="0" t="n">
        <v>2.311</v>
      </c>
      <c r="R71" s="0" t="n">
        <v>2.206</v>
      </c>
      <c r="S71" s="0" t="n">
        <v>2.216</v>
      </c>
      <c r="T71" s="0" t="n">
        <v>2.261</v>
      </c>
      <c r="U71" s="0" t="n">
        <v>2.3385</v>
      </c>
      <c r="V71" s="0" t="n">
        <v>3.211</v>
      </c>
      <c r="W71" s="0" t="n">
        <v>2.35</v>
      </c>
      <c r="X71" s="0" t="n">
        <v>2.38</v>
      </c>
      <c r="Y71" s="0" t="n">
        <v>2.1885</v>
      </c>
      <c r="Z71" s="0" t="n">
        <v>2.206</v>
      </c>
      <c r="AA71" s="0" t="n">
        <v>2.501</v>
      </c>
      <c r="AB71" s="0" t="n">
        <v>2.291</v>
      </c>
      <c r="AC71" s="0" t="n">
        <v>2.196</v>
      </c>
      <c r="AD71" s="0" t="n">
        <v>2.546</v>
      </c>
      <c r="AE71" s="0" t="n">
        <v>2.2285</v>
      </c>
      <c r="AF71" s="0" t="n">
        <v>2.366</v>
      </c>
      <c r="AG71" s="0" t="n">
        <v>2.576</v>
      </c>
      <c r="AH71" s="0" t="n">
        <v>2.466</v>
      </c>
      <c r="AI71" s="0" t="n">
        <v>2.541</v>
      </c>
      <c r="AJ71" s="0" t="n">
        <v>2.981</v>
      </c>
      <c r="AK71" s="0" t="n">
        <v>2.476</v>
      </c>
      <c r="AL71" s="0" t="n">
        <v>2.198</v>
      </c>
    </row>
    <row r="203" customFormat="false" ht="12.75" hidden="false" customHeight="false" outlineLevel="0" collapsed="false">
      <c r="H203" s="170"/>
    </row>
    <row r="226" customFormat="false" ht="12.75" hidden="false" customHeight="false" outlineLevel="0" collapsed="false">
      <c r="J226" s="170"/>
    </row>
    <row r="227" customFormat="false" ht="12.75" hidden="false" customHeight="false" outlineLevel="0" collapsed="false">
      <c r="J227" s="170"/>
    </row>
    <row r="228" customFormat="false" ht="12.75" hidden="false" customHeight="false" outlineLevel="0" collapsed="false">
      <c r="J228" s="170"/>
    </row>
    <row r="229" customFormat="false" ht="12.75" hidden="false" customHeight="false" outlineLevel="0" collapsed="false">
      <c r="J229" s="170"/>
    </row>
    <row r="237" customFormat="false" ht="12.75" hidden="false" customHeight="false" outlineLevel="0" collapsed="false">
      <c r="J237" s="170"/>
    </row>
    <row r="238" customFormat="false" ht="12.75" hidden="false" customHeight="false" outlineLevel="0" collapsed="false">
      <c r="J238" s="170"/>
    </row>
    <row r="239" customFormat="false" ht="12.75" hidden="false" customHeight="false" outlineLevel="0" collapsed="false">
      <c r="J239" s="170"/>
    </row>
    <row r="240" customFormat="false" ht="12.75" hidden="false" customHeight="false" outlineLevel="0" collapsed="false">
      <c r="J240" s="170"/>
    </row>
    <row r="241" customFormat="false" ht="12.75" hidden="false" customHeight="false" outlineLevel="0" collapsed="false">
      <c r="J241" s="170"/>
    </row>
    <row r="249" customFormat="false" ht="12.75" hidden="false" customHeight="false" outlineLevel="0" collapsed="false">
      <c r="J249" s="170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5" scale="7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">
              <controlPr defaultSize="0" print="false" autoFill="0" autoPict="0" macro="xls.Module7.Button2_Click">
                <anchor moveWithCells="true" sizeWithCells="false">
                  <from>
                    <xdr:col>0</xdr:col>
                    <xdr:colOff>169560</xdr:colOff>
                    <xdr:row>8</xdr:row>
                    <xdr:rowOff>0</xdr:rowOff>
                  </from>
                  <to>
                    <xdr:col>1</xdr:col>
                    <xdr:colOff>503640</xdr:colOff>
                    <xdr:row>10</xdr:row>
                    <xdr:rowOff>66240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4" zoomScaleNormal="94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9" zoomScaleNormal="99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9" zoomScaleNormal="99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G4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28"/>
    <col collapsed="false" customWidth="true" hidden="false" outlineLevel="0" max="7" min="2" style="0" width="12.7"/>
  </cols>
  <sheetData>
    <row r="2" customFormat="false" ht="12.75" hidden="false" customHeight="false" outlineLevel="0" collapsed="false">
      <c r="B2" s="10" t="n">
        <v>37119</v>
      </c>
      <c r="C2" s="11"/>
      <c r="D2" s="10" t="n">
        <v>37112</v>
      </c>
      <c r="E2" s="11"/>
      <c r="F2" s="10" t="n">
        <v>37105</v>
      </c>
      <c r="G2" s="11"/>
    </row>
    <row r="3" customFormat="false" ht="12.75" hidden="false" customHeight="false" outlineLevel="0" collapsed="false">
      <c r="B3" s="11"/>
      <c r="C3" s="11"/>
      <c r="D3" s="11"/>
      <c r="E3" s="11"/>
      <c r="F3" s="11"/>
      <c r="G3" s="11"/>
    </row>
    <row r="4" customFormat="false" ht="13.5" hidden="false" customHeight="false" outlineLevel="0" collapsed="false">
      <c r="B4" s="12" t="s">
        <v>54</v>
      </c>
      <c r="C4" s="12" t="s">
        <v>55</v>
      </c>
      <c r="D4" s="12" t="s">
        <v>54</v>
      </c>
      <c r="E4" s="12" t="s">
        <v>55</v>
      </c>
      <c r="F4" s="12" t="s">
        <v>54</v>
      </c>
      <c r="G4" s="12" t="s">
        <v>55</v>
      </c>
    </row>
    <row r="5" customFormat="false" ht="13.5" hidden="false" customHeight="false" outlineLevel="0" collapsed="false">
      <c r="A5" s="4" t="s">
        <v>5</v>
      </c>
      <c r="B5" s="11" t="n">
        <v>3.118</v>
      </c>
      <c r="C5" s="11" t="n">
        <v>3.1936</v>
      </c>
      <c r="D5" s="13" t="n">
        <v>3.085</v>
      </c>
      <c r="E5" s="11" t="n">
        <v>2.9922</v>
      </c>
      <c r="F5" s="14" t="n">
        <v>3.213</v>
      </c>
      <c r="G5" s="11" t="n">
        <v>3.2192</v>
      </c>
    </row>
    <row r="6" customFormat="false" ht="12.75" hidden="false" customHeight="false" outlineLevel="0" collapsed="false">
      <c r="A6" s="4" t="s">
        <v>56</v>
      </c>
      <c r="B6" s="15"/>
      <c r="C6" s="15"/>
      <c r="D6" s="13"/>
      <c r="E6" s="15"/>
      <c r="F6" s="13"/>
      <c r="G6" s="15"/>
    </row>
    <row r="7" customFormat="false" ht="12.75" hidden="false" customHeight="false" outlineLevel="0" collapsed="false">
      <c r="A7" s="1" t="s">
        <v>43</v>
      </c>
      <c r="B7" s="11" t="n">
        <v>0.0340000000000001</v>
      </c>
      <c r="C7" s="11" t="n">
        <v>0.00499999999999989</v>
      </c>
      <c r="D7" s="13" t="n">
        <v>0.06</v>
      </c>
      <c r="E7" s="11" t="n">
        <v>0.00499999999999989</v>
      </c>
      <c r="F7" s="13" t="n">
        <v>0.00300000000000011</v>
      </c>
      <c r="G7" s="11" t="n">
        <v>0.0104999999999999</v>
      </c>
    </row>
    <row r="8" customFormat="false" ht="12.75" hidden="false" customHeight="false" outlineLevel="0" collapsed="false">
      <c r="A8" s="1" t="s">
        <v>45</v>
      </c>
      <c r="B8" s="11" t="n">
        <v>0.012</v>
      </c>
      <c r="C8" s="11" t="n">
        <v>0.00499999999999989</v>
      </c>
      <c r="D8" s="13" t="n">
        <v>0.0200000000000001</v>
      </c>
      <c r="E8" s="11" t="n">
        <v>0.00499999999999989</v>
      </c>
      <c r="F8" s="13" t="n">
        <v>0.00500000000000007</v>
      </c>
      <c r="G8" s="11" t="n">
        <v>0.00849999999999991</v>
      </c>
    </row>
    <row r="9" customFormat="false" ht="12.75" hidden="false" customHeight="false" outlineLevel="0" collapsed="false">
      <c r="A9" s="1"/>
      <c r="B9" s="16"/>
      <c r="C9" s="11"/>
      <c r="D9" s="17"/>
      <c r="E9" s="11"/>
      <c r="F9" s="17"/>
      <c r="G9" s="11"/>
    </row>
    <row r="10" customFormat="false" ht="12.75" hidden="false" customHeight="false" outlineLevel="0" collapsed="false">
      <c r="A10" s="1"/>
      <c r="B10" s="16"/>
      <c r="C10" s="11"/>
      <c r="D10" s="17"/>
      <c r="E10" s="11"/>
      <c r="F10" s="17"/>
      <c r="G10" s="11"/>
    </row>
    <row r="11" customFormat="false" ht="12.75" hidden="false" customHeight="false" outlineLevel="0" collapsed="false">
      <c r="A11" s="1" t="s">
        <v>47</v>
      </c>
      <c r="B11" s="11" t="n">
        <v>0.113</v>
      </c>
      <c r="C11" s="11" t="n">
        <v>0.13</v>
      </c>
      <c r="D11" s="13" t="n">
        <v>0.166</v>
      </c>
      <c r="E11" s="11" t="n">
        <v>0.13</v>
      </c>
      <c r="F11" s="13" t="n">
        <v>0.142</v>
      </c>
      <c r="G11" s="11" t="n">
        <v>0.136</v>
      </c>
    </row>
    <row r="12" customFormat="false" ht="12.75" hidden="false" customHeight="false" outlineLevel="0" collapsed="false">
      <c r="A12" s="1" t="s">
        <v>49</v>
      </c>
      <c r="B12" s="11" t="n">
        <v>0.275</v>
      </c>
      <c r="C12" s="11" t="n">
        <v>0.275</v>
      </c>
      <c r="D12" s="13" t="n">
        <v>0.393</v>
      </c>
      <c r="E12" s="11" t="n">
        <v>0.283</v>
      </c>
      <c r="F12" s="13" t="n">
        <v>0.29</v>
      </c>
      <c r="G12" s="11" t="n">
        <v>0.288</v>
      </c>
    </row>
    <row r="13" customFormat="false" ht="12.75" hidden="false" customHeight="false" outlineLevel="0" collapsed="false">
      <c r="A13" s="1" t="s">
        <v>32</v>
      </c>
      <c r="B13" s="11" t="n">
        <v>0.154</v>
      </c>
      <c r="C13" s="11" t="n">
        <v>0.13</v>
      </c>
      <c r="D13" s="13" t="n">
        <v>0.164</v>
      </c>
      <c r="E13" s="11" t="n">
        <v>0.13</v>
      </c>
      <c r="F13" s="13" t="n">
        <v>0.171</v>
      </c>
      <c r="G13" s="11" t="n">
        <v>0.136</v>
      </c>
    </row>
    <row r="14" customFormat="false" ht="12.75" hidden="false" customHeight="false" outlineLevel="0" collapsed="false">
      <c r="A14" s="1" t="s">
        <v>34</v>
      </c>
      <c r="B14" s="11" t="n">
        <v>0.299</v>
      </c>
      <c r="C14" s="11" t="n">
        <v>0.2975</v>
      </c>
      <c r="D14" s="13" t="n">
        <v>0.7</v>
      </c>
      <c r="E14" s="11" t="n">
        <v>0.3055</v>
      </c>
      <c r="F14" s="13" t="n">
        <v>0.308</v>
      </c>
      <c r="G14" s="11" t="n">
        <v>0.334</v>
      </c>
    </row>
    <row r="15" customFormat="false" ht="12.75" hidden="false" customHeight="false" outlineLevel="0" collapsed="false">
      <c r="A15" s="1"/>
      <c r="B15" s="18"/>
      <c r="C15" s="11"/>
      <c r="D15" s="17"/>
      <c r="E15" s="11"/>
      <c r="F15" s="17"/>
      <c r="G15" s="11"/>
    </row>
    <row r="16" customFormat="false" ht="12.75" hidden="false" customHeight="false" outlineLevel="0" collapsed="false">
      <c r="A16" s="1"/>
      <c r="B16" s="18"/>
      <c r="C16" s="11"/>
      <c r="D16" s="17"/>
      <c r="E16" s="11"/>
      <c r="F16" s="17"/>
      <c r="G16" s="11"/>
    </row>
    <row r="17" customFormat="false" ht="12.75" hidden="false" customHeight="false" outlineLevel="0" collapsed="false">
      <c r="A17" s="1" t="s">
        <v>26</v>
      </c>
      <c r="B17" s="11" t="n">
        <v>0.067</v>
      </c>
      <c r="C17" s="11" t="n">
        <v>0.0499999999999998</v>
      </c>
      <c r="D17" s="13" t="n">
        <v>0.0800000000000001</v>
      </c>
      <c r="E17" s="11" t="n">
        <v>0.0525000000000002</v>
      </c>
      <c r="F17" s="13" t="n">
        <v>0.0980000000000001</v>
      </c>
      <c r="G17" s="11" t="n">
        <v>0.0506</v>
      </c>
    </row>
    <row r="18" customFormat="false" ht="12.75" hidden="false" customHeight="false" outlineLevel="0" collapsed="false">
      <c r="A18" s="1" t="s">
        <v>37</v>
      </c>
      <c r="B18" s="11" t="n">
        <v>-0.073</v>
      </c>
      <c r="C18" s="11" t="n">
        <v>-0.0635</v>
      </c>
      <c r="D18" s="13" t="n">
        <v>-0.0399999999999999</v>
      </c>
      <c r="E18" s="11" t="n">
        <v>-0.044</v>
      </c>
      <c r="F18" s="13" t="n">
        <v>-0.0209999999999999</v>
      </c>
      <c r="G18" s="11" t="n">
        <v>-0.0514</v>
      </c>
    </row>
    <row r="19" customFormat="false" ht="12.75" hidden="false" customHeight="false" outlineLevel="0" collapsed="false">
      <c r="A19" s="1" t="s">
        <v>13</v>
      </c>
      <c r="B19" s="11" t="n">
        <v>-0.0960000000000001</v>
      </c>
      <c r="C19" s="11" t="n">
        <v>-0.0905000000000001</v>
      </c>
      <c r="D19" s="13" t="n">
        <v>-0.0519999999999999</v>
      </c>
      <c r="E19" s="11" t="n">
        <v>-0.0575</v>
      </c>
      <c r="F19" s="13" t="n">
        <v>-0.0299999999999999</v>
      </c>
      <c r="G19" s="11" t="n">
        <v>-0.0619</v>
      </c>
    </row>
    <row r="20" customFormat="false" ht="12.75" hidden="false" customHeight="false" outlineLevel="0" collapsed="false">
      <c r="A20" s="4"/>
      <c r="B20" s="16"/>
      <c r="C20" s="16"/>
      <c r="D20" s="17"/>
      <c r="E20" s="16"/>
      <c r="F20" s="17"/>
      <c r="G20" s="16"/>
    </row>
    <row r="21" customFormat="false" ht="12.75" hidden="false" customHeight="false" outlineLevel="0" collapsed="false">
      <c r="A21" s="1" t="s">
        <v>11</v>
      </c>
      <c r="B21" s="11" t="n">
        <v>-0.00499999999999998</v>
      </c>
      <c r="C21" s="11" t="n">
        <v>-0.00599999999999996</v>
      </c>
      <c r="D21" s="13" t="n">
        <v>0.027</v>
      </c>
      <c r="E21" s="11" t="n">
        <v>-0.0140000000000001</v>
      </c>
      <c r="F21" s="13" t="n">
        <v>0.0250000000000001</v>
      </c>
      <c r="G21" s="11" t="n">
        <v>-0.00299999999999985</v>
      </c>
    </row>
    <row r="22" customFormat="false" ht="12.75" hidden="false" customHeight="false" outlineLevel="0" collapsed="false">
      <c r="A22" s="1" t="s">
        <v>22</v>
      </c>
      <c r="B22" s="11" t="n">
        <v>-0.11</v>
      </c>
      <c r="C22" s="11" t="n">
        <v>-0.122</v>
      </c>
      <c r="D22" s="13" t="n">
        <v>-0.089</v>
      </c>
      <c r="E22" s="11" t="n">
        <v>-0.1245</v>
      </c>
      <c r="F22" s="13" t="n">
        <v>-0.0859999999999999</v>
      </c>
      <c r="G22" s="11" t="n">
        <v>-0.115</v>
      </c>
    </row>
    <row r="23" customFormat="false" ht="12.75" hidden="false" customHeight="false" outlineLevel="0" collapsed="false">
      <c r="A23" s="1" t="s">
        <v>51</v>
      </c>
      <c r="B23" s="11" t="n">
        <v>-0.098</v>
      </c>
      <c r="C23" s="11" t="n">
        <v>-0.118</v>
      </c>
      <c r="D23" s="13" t="n">
        <v>-0.0959999999999999</v>
      </c>
      <c r="E23" s="11" t="n">
        <v>-0.122</v>
      </c>
      <c r="F23" s="13" t="n">
        <v>-0.0769999999999999</v>
      </c>
      <c r="G23" s="11" t="n">
        <v>-0.122</v>
      </c>
    </row>
    <row r="24" customFormat="false" ht="12.75" hidden="false" customHeight="false" outlineLevel="0" collapsed="false">
      <c r="A24" s="1" t="s">
        <v>57</v>
      </c>
      <c r="B24" s="11" t="n">
        <v>-0.0919999999999999</v>
      </c>
      <c r="C24" s="11" t="n">
        <v>-0.118</v>
      </c>
      <c r="D24" s="13" t="n">
        <v>-0.0899999999999999</v>
      </c>
      <c r="E24" s="11" t="n">
        <v>-0.12</v>
      </c>
      <c r="F24" s="13" t="n">
        <v>-0.0719999999999999</v>
      </c>
      <c r="G24" s="11" t="n">
        <v>-0.114</v>
      </c>
    </row>
    <row r="25" customFormat="false" ht="12.75" hidden="false" customHeight="false" outlineLevel="0" collapsed="false">
      <c r="A25" s="1"/>
      <c r="B25" s="16"/>
      <c r="C25" s="16"/>
      <c r="D25" s="17"/>
      <c r="E25" s="16"/>
      <c r="F25" s="17"/>
      <c r="G25" s="16"/>
    </row>
    <row r="26" customFormat="false" ht="12.75" hidden="false" customHeight="false" outlineLevel="0" collapsed="false">
      <c r="A26" s="1" t="s">
        <v>18</v>
      </c>
      <c r="B26" s="11" t="n">
        <v>0.112</v>
      </c>
      <c r="C26" s="11" t="n">
        <v>0.29</v>
      </c>
      <c r="D26" s="13" t="n">
        <v>0.445</v>
      </c>
      <c r="E26" s="11" t="n">
        <v>0.683</v>
      </c>
      <c r="F26" s="13" t="n">
        <v>0.41</v>
      </c>
      <c r="G26" s="11" t="n">
        <v>0.642</v>
      </c>
    </row>
    <row r="27" customFormat="false" ht="12.75" hidden="false" customHeight="false" outlineLevel="0" collapsed="false">
      <c r="A27" s="1" t="s">
        <v>53</v>
      </c>
      <c r="B27" s="11" t="n">
        <v>0.303</v>
      </c>
      <c r="C27" s="11" t="n">
        <v>0.436</v>
      </c>
      <c r="D27" s="13" t="n">
        <v>0.515</v>
      </c>
      <c r="E27" s="11" t="n">
        <v>0.724</v>
      </c>
      <c r="F27" s="13" t="n">
        <v>0.37</v>
      </c>
      <c r="G27" s="11" t="n">
        <v>0.67</v>
      </c>
    </row>
    <row r="28" customFormat="false" ht="12.75" hidden="false" customHeight="false" outlineLevel="0" collapsed="false">
      <c r="A28" s="1" t="s">
        <v>40</v>
      </c>
      <c r="B28" s="11" t="n">
        <v>-0.061</v>
      </c>
      <c r="C28" s="11" t="n">
        <v>0.128</v>
      </c>
      <c r="D28" s="13" t="n">
        <v>0.144</v>
      </c>
      <c r="E28" s="11" t="n">
        <v>0.41</v>
      </c>
      <c r="F28" s="13" t="n">
        <v>-0.0579999999999999</v>
      </c>
      <c r="G28" s="11" t="n">
        <v>0.222</v>
      </c>
    </row>
    <row r="29" customFormat="false" ht="12.75" hidden="false" customHeight="false" outlineLevel="0" collapsed="false">
      <c r="A29" s="1" t="s">
        <v>16</v>
      </c>
      <c r="B29" s="11" t="n">
        <v>-0.457</v>
      </c>
      <c r="C29" s="11" t="n">
        <v>-0.5</v>
      </c>
      <c r="D29" s="13" t="n">
        <v>-0.511</v>
      </c>
      <c r="E29" s="11" t="n">
        <v>-0.454</v>
      </c>
      <c r="F29" s="13" t="n">
        <v>-0.422</v>
      </c>
      <c r="G29" s="11" t="n">
        <v>-0.539</v>
      </c>
    </row>
    <row r="30" customFormat="false" ht="12.75" hidden="false" customHeight="false" outlineLevel="0" collapsed="false">
      <c r="A30" s="1" t="s">
        <v>20</v>
      </c>
      <c r="B30" s="11" t="n">
        <v>-0.626</v>
      </c>
      <c r="C30" s="11" t="n">
        <v>-0.787</v>
      </c>
      <c r="D30" s="13" t="n">
        <v>-0.589</v>
      </c>
      <c r="E30" s="11" t="n">
        <v>-0.788</v>
      </c>
      <c r="F30" s="13" t="n">
        <v>-0.634</v>
      </c>
      <c r="G30" s="11" t="n">
        <v>-0.861</v>
      </c>
    </row>
    <row r="31" customFormat="false" ht="12.75" hidden="false" customHeight="false" outlineLevel="0" collapsed="false">
      <c r="A31" s="1" t="s">
        <v>30</v>
      </c>
      <c r="B31" s="11" t="n">
        <v>-0.576</v>
      </c>
      <c r="C31" s="11" t="n">
        <v>-0.537</v>
      </c>
      <c r="D31" s="13" t="n">
        <v>-0.631</v>
      </c>
      <c r="E31" s="11" t="n">
        <v>-0.569</v>
      </c>
      <c r="F31" s="13" t="n">
        <v>-0.646</v>
      </c>
      <c r="G31" s="11" t="n">
        <v>-0.62</v>
      </c>
    </row>
    <row r="32" customFormat="false" ht="12.75" hidden="false" customHeight="false" outlineLevel="0" collapsed="false">
      <c r="A32" s="1" t="s">
        <v>7</v>
      </c>
      <c r="B32" s="11" t="n">
        <v>-0.503873525</v>
      </c>
      <c r="C32" s="11" t="n">
        <v>-0.588399549729528</v>
      </c>
      <c r="D32" s="13" t="n">
        <v>-0.6556450645</v>
      </c>
      <c r="E32" s="11" t="n">
        <v>-0.586747608058276</v>
      </c>
      <c r="F32" s="13" t="n">
        <v>-0.6751332505</v>
      </c>
      <c r="G32" s="11" t="n">
        <v>-0.649773347062686</v>
      </c>
    </row>
    <row r="34" customFormat="false" ht="12.75" hidden="false" customHeight="false" outlineLevel="0" collapsed="false">
      <c r="D34" s="19" t="n">
        <v>0</v>
      </c>
      <c r="E34" s="11"/>
    </row>
    <row r="35" customFormat="false" ht="12.75" hidden="false" customHeight="false" outlineLevel="0" collapsed="false">
      <c r="D35" s="19" t="n">
        <v>0</v>
      </c>
      <c r="E35" s="11"/>
    </row>
    <row r="36" customFormat="false" ht="12.75" hidden="false" customHeight="false" outlineLevel="0" collapsed="false">
      <c r="D36" s="19" t="n">
        <v>0</v>
      </c>
      <c r="E36" s="11"/>
    </row>
    <row r="37" customFormat="false" ht="12.75" hidden="false" customHeight="false" outlineLevel="0" collapsed="false">
      <c r="D37" s="19" t="n">
        <v>0</v>
      </c>
      <c r="E37" s="11"/>
    </row>
    <row r="38" customFormat="false" ht="12.75" hidden="false" customHeight="false" outlineLevel="0" collapsed="false">
      <c r="D38" s="19" t="n">
        <v>0</v>
      </c>
      <c r="E38" s="11"/>
    </row>
    <row r="39" customFormat="false" ht="12.75" hidden="false" customHeight="false" outlineLevel="0" collapsed="false">
      <c r="D39" s="19" t="n">
        <v>0</v>
      </c>
      <c r="E39" s="11"/>
    </row>
    <row r="40" customFormat="false" ht="12.75" hidden="false" customHeight="false" outlineLevel="0" collapsed="false">
      <c r="D40" s="19" t="n">
        <v>0</v>
      </c>
      <c r="E40" s="11"/>
    </row>
  </sheetData>
  <printOptions headings="false" gridLines="false" gridLinesSet="true" horizontalCentered="false" verticalCentered="false"/>
  <pageMargins left="0.25" right="0.25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S114"/>
  <sheetViews>
    <sheetView showFormulas="false" showGridLines="true" showRowColHeaders="true" showZeros="true" rightToLeft="false" tabSelected="false" showOutlineSymbols="true" defaultGridColor="true" view="normal" topLeftCell="A8" colorId="64" zoomScale="100" zoomScaleNormal="100" zoomScalePageLayoutView="100" workbookViewId="0">
      <pane xSplit="3" ySplit="5" topLeftCell="D13" activePane="bottomRight" state="frozen"/>
      <selection pane="topLeft" activeCell="A8" activeCellId="0" sqref="A8"/>
      <selection pane="topRight" activeCell="D8" activeCellId="0" sqref="D8"/>
      <selection pane="bottomLeft" activeCell="A13" activeCellId="0" sqref="A13"/>
      <selection pane="bottomRight" activeCell="F10" activeCellId="0" sqref="F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0" width="12.7"/>
    <col collapsed="false" customWidth="true" hidden="true" outlineLevel="0" max="3" min="2" style="21" width="8.7"/>
    <col collapsed="false" customWidth="true" hidden="false" outlineLevel="0" max="5" min="4" style="21" width="10.71"/>
    <col collapsed="false" customWidth="true" hidden="false" outlineLevel="0" max="20" min="6" style="21" width="9.7"/>
    <col collapsed="false" customWidth="true" hidden="false" outlineLevel="0" max="21" min="21" style="21" width="10.71"/>
    <col collapsed="false" customWidth="true" hidden="false" outlineLevel="0" max="49" min="22" style="22" width="10.71"/>
    <col collapsed="false" customWidth="true" hidden="false" outlineLevel="0" max="50" min="50" style="22" width="14.99"/>
    <col collapsed="false" customWidth="true" hidden="false" outlineLevel="0" max="51" min="51" style="22" width="5.41"/>
    <col collapsed="false" customWidth="true" hidden="false" outlineLevel="0" max="52" min="52" style="22" width="14.85"/>
    <col collapsed="false" customWidth="true" hidden="false" outlineLevel="0" max="53" min="53" style="22" width="5.41"/>
    <col collapsed="false" customWidth="true" hidden="false" outlineLevel="0" max="54" min="54" style="22" width="19.85"/>
    <col collapsed="false" customWidth="true" hidden="false" outlineLevel="0" max="55" min="55" style="22" width="5.41"/>
    <col collapsed="false" customWidth="true" hidden="false" outlineLevel="0" max="56" min="56" style="22" width="19.14"/>
    <col collapsed="false" customWidth="true" hidden="false" outlineLevel="0" max="57" min="57" style="22" width="5.41"/>
    <col collapsed="false" customWidth="true" hidden="false" outlineLevel="0" max="65" min="58" style="22" width="10.71"/>
    <col collapsed="false" customWidth="true" hidden="false" outlineLevel="0" max="71" min="66" style="23" width="8.7"/>
    <col collapsed="false" customWidth="true" hidden="false" outlineLevel="0" max="82" min="72" style="24" width="12.7"/>
    <col collapsed="false" customWidth="true" hidden="false" outlineLevel="0" max="87" min="83" style="24" width="9.14"/>
    <col collapsed="false" customWidth="true" hidden="false" outlineLevel="0" max="227" min="88" style="25" width="9.14"/>
  </cols>
  <sheetData>
    <row r="1" customFormat="false" ht="12.75" hidden="false" customHeight="false" outlineLevel="0" collapsed="false">
      <c r="A1" s="26" t="n">
        <f aca="true">TODAY()</f>
        <v>45926</v>
      </c>
      <c r="H1" s="27" t="n">
        <v>0.672</v>
      </c>
      <c r="I1" s="28" t="n">
        <f aca="false">H3*H2*H1</f>
        <v>5.458992</v>
      </c>
      <c r="J1" s="28"/>
    </row>
    <row r="2" customFormat="false" ht="12.75" hidden="false" customHeight="false" outlineLevel="0" collapsed="false">
      <c r="A2" s="20" t="s">
        <v>58</v>
      </c>
      <c r="H2" s="27" t="n">
        <v>1.055</v>
      </c>
      <c r="I2" s="2"/>
      <c r="J2" s="2"/>
    </row>
    <row r="3" customFormat="false" ht="12.75" hidden="false" customHeight="false" outlineLevel="0" collapsed="false">
      <c r="H3" s="29" t="n">
        <v>7.7</v>
      </c>
      <c r="I3" s="29"/>
      <c r="J3" s="29"/>
    </row>
    <row r="5" customFormat="false" ht="13.5" hidden="false" customHeight="false" outlineLevel="0" collapsed="false"/>
    <row r="6" customFormat="false" ht="14.25" hidden="false" customHeight="false" outlineLevel="0" collapsed="false">
      <c r="A6" s="20" t="s">
        <v>59</v>
      </c>
      <c r="D6" s="30" t="s">
        <v>60</v>
      </c>
      <c r="E6" s="31"/>
      <c r="F6" s="20" t="s">
        <v>61</v>
      </c>
      <c r="G6" s="20"/>
    </row>
    <row r="7" customFormat="false" ht="13.5" hidden="false" customHeight="false" outlineLevel="0" collapsed="false"/>
    <row r="8" customFormat="false" ht="12.75" hidden="false" customHeight="false" outlineLevel="0" collapsed="false">
      <c r="A8" s="20" t="s">
        <v>62</v>
      </c>
      <c r="B8" s="21" t="s">
        <v>63</v>
      </c>
      <c r="E8" s="21" t="s">
        <v>64</v>
      </c>
      <c r="F8" s="21" t="s">
        <v>65</v>
      </c>
    </row>
    <row r="9" customFormat="false" ht="12.75" hidden="false" customHeight="false" outlineLevel="0" collapsed="false">
      <c r="A9" s="11" t="s">
        <v>66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BD9" s="15"/>
      <c r="BE9" s="15"/>
      <c r="BF9" s="15"/>
      <c r="BG9" s="15"/>
      <c r="BH9" s="15"/>
      <c r="BI9" s="15"/>
      <c r="BJ9" s="15"/>
      <c r="BK9" s="15"/>
      <c r="BL9" s="15"/>
      <c r="BM9" s="15"/>
    </row>
    <row r="10" customFormat="false" ht="12.75" hidden="false" customHeight="false" outlineLevel="0" collapsed="false">
      <c r="D10" s="10" t="n">
        <f aca="false">F10</f>
        <v>37154</v>
      </c>
      <c r="E10" s="11"/>
      <c r="F10" s="10" t="n">
        <v>37154</v>
      </c>
      <c r="G10" s="10"/>
      <c r="H10" s="10"/>
      <c r="I10" s="10" t="n">
        <f aca="false">VLOOKUP(F10-1,dateconversion,2,FALSE())</f>
        <v>37153</v>
      </c>
      <c r="J10" s="10"/>
      <c r="K10" s="10"/>
      <c r="L10" s="10" t="n">
        <f aca="false">VLOOKUP(I10-1,dateconversion,2,FALSE())</f>
        <v>37152</v>
      </c>
      <c r="M10" s="10"/>
      <c r="N10" s="10"/>
      <c r="O10" s="10" t="n">
        <f aca="false">VLOOKUP(L10-1,dateconversion,2,FALSE())</f>
        <v>37151</v>
      </c>
      <c r="P10" s="10"/>
      <c r="Q10" s="10"/>
      <c r="R10" s="10" t="n">
        <f aca="false">VLOOKUP(O10-1,dateconversion,2,FALSE())</f>
        <v>37148</v>
      </c>
      <c r="S10" s="10"/>
      <c r="AE10" s="32" t="n">
        <v>36896</v>
      </c>
      <c r="BD10" s="33"/>
      <c r="BE10" s="24"/>
      <c r="BF10" s="33"/>
      <c r="BG10" s="24"/>
      <c r="BH10" s="33"/>
      <c r="BI10" s="24"/>
      <c r="BJ10" s="33"/>
      <c r="BK10" s="24"/>
      <c r="BL10" s="33"/>
      <c r="BM10" s="15"/>
    </row>
    <row r="11" customFormat="false" ht="12.75" hidden="false" customHeight="false" outlineLevel="0" collapsed="false">
      <c r="A11" s="34"/>
      <c r="B11" s="11"/>
      <c r="C11" s="11"/>
      <c r="D11" s="11"/>
      <c r="E11" s="11"/>
      <c r="R11" s="20"/>
      <c r="S11" s="20"/>
      <c r="T11" s="34"/>
      <c r="U11" s="34"/>
      <c r="V11" s="24"/>
      <c r="W11" s="24"/>
      <c r="X11" s="24"/>
      <c r="Y11" s="24"/>
      <c r="Z11" s="24"/>
      <c r="AA11" s="24"/>
      <c r="AB11" s="24"/>
      <c r="AC11" s="24"/>
      <c r="AD11" s="24"/>
      <c r="AE11" s="32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3"/>
      <c r="BE11" s="24"/>
      <c r="BF11" s="23"/>
      <c r="BG11" s="23"/>
      <c r="BH11" s="23"/>
      <c r="BI11" s="23"/>
      <c r="BJ11" s="23"/>
      <c r="BK11" s="23"/>
      <c r="BL11" s="15"/>
      <c r="BM11" s="24"/>
    </row>
    <row r="12" customFormat="false" ht="13.5" hidden="false" customHeight="false" outlineLevel="0" collapsed="false">
      <c r="A12" s="34"/>
      <c r="B12" s="12" t="s">
        <v>67</v>
      </c>
      <c r="C12" s="12" t="s">
        <v>68</v>
      </c>
      <c r="D12" s="12" t="s">
        <v>54</v>
      </c>
      <c r="E12" s="12" t="s">
        <v>55</v>
      </c>
      <c r="F12" s="12" t="s">
        <v>6</v>
      </c>
      <c r="G12" s="12" t="s">
        <v>69</v>
      </c>
      <c r="H12" s="12" t="s">
        <v>70</v>
      </c>
      <c r="I12" s="12" t="s">
        <v>6</v>
      </c>
      <c r="J12" s="12" t="s">
        <v>69</v>
      </c>
      <c r="K12" s="12" t="s">
        <v>70</v>
      </c>
      <c r="L12" s="12" t="s">
        <v>6</v>
      </c>
      <c r="M12" s="12" t="s">
        <v>69</v>
      </c>
      <c r="N12" s="12" t="s">
        <v>70</v>
      </c>
      <c r="O12" s="12" t="s">
        <v>6</v>
      </c>
      <c r="P12" s="12" t="s">
        <v>69</v>
      </c>
      <c r="Q12" s="12" t="s">
        <v>70</v>
      </c>
      <c r="R12" s="12" t="s">
        <v>6</v>
      </c>
      <c r="S12" s="12"/>
      <c r="T12" s="12" t="s">
        <v>71</v>
      </c>
      <c r="U12" s="12"/>
      <c r="V12" s="0"/>
      <c r="W12" s="15" t="s">
        <v>6</v>
      </c>
      <c r="X12" s="15" t="s">
        <v>10</v>
      </c>
      <c r="Y12" s="15" t="s">
        <v>15</v>
      </c>
      <c r="Z12" s="15" t="s">
        <v>72</v>
      </c>
      <c r="AA12" s="15" t="s">
        <v>73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32" t="n">
        <v>36892</v>
      </c>
      <c r="AL12" s="32" t="n">
        <v>36892</v>
      </c>
      <c r="AM12" s="32" t="n">
        <v>36923</v>
      </c>
      <c r="AN12" s="32" t="n">
        <v>36951</v>
      </c>
      <c r="AO12" s="32" t="n">
        <v>36982</v>
      </c>
      <c r="AP12" s="32" t="n">
        <v>37012</v>
      </c>
      <c r="AQ12" s="32" t="n">
        <v>37043</v>
      </c>
      <c r="AR12" s="32" t="n">
        <v>37073</v>
      </c>
      <c r="AS12" s="32" t="n">
        <v>37104</v>
      </c>
      <c r="AT12" s="32" t="n">
        <v>37135</v>
      </c>
      <c r="AU12" s="32" t="n">
        <v>37165</v>
      </c>
      <c r="AV12" s="32" t="n">
        <v>37196</v>
      </c>
      <c r="AW12" s="32" t="n">
        <v>37226</v>
      </c>
      <c r="AX12" s="32" t="n">
        <v>37257</v>
      </c>
      <c r="AY12" s="32" t="n">
        <v>37288</v>
      </c>
      <c r="AZ12" s="32" t="n">
        <v>37316</v>
      </c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24"/>
      <c r="BO12" s="24"/>
    </row>
    <row r="13" customFormat="false" ht="14.25" hidden="false" customHeight="false" outlineLevel="0" collapsed="false">
      <c r="A13" s="4" t="s">
        <v>5</v>
      </c>
      <c r="B13" s="35" t="n">
        <v>2.603</v>
      </c>
      <c r="C13" s="36" t="n">
        <f aca="false">AX13</f>
        <v>0</v>
      </c>
      <c r="D13" s="11" t="n">
        <f aca="false">AVERAGE(F13,I13,L13,O13,R13)</f>
        <v>1.744</v>
      </c>
      <c r="E13" s="11" t="n">
        <f aca="false">AVERAGE(H13,K13,N13,Q13,T13)</f>
        <v>2.2866</v>
      </c>
      <c r="F13" s="37" t="n">
        <f aca="false">VLOOKUP(F$10,cash,$W13,FALSE())</f>
        <v>2.07</v>
      </c>
      <c r="G13" s="38" t="n">
        <f aca="false">VLOOKUP(F$10,PRICELOOK,$X13,FALSE())</f>
        <v>2.06</v>
      </c>
      <c r="H13" s="39" t="n">
        <f aca="false">VLOOKUP(F$10,PRICELOOK,$Y13,FALSE())</f>
        <v>2.137</v>
      </c>
      <c r="I13" s="37" t="n">
        <f aca="false">VLOOKUP(I$10,cash,$W13,FALSE())</f>
        <v>2.125</v>
      </c>
      <c r="J13" s="38" t="n">
        <f aca="false">VLOOKUP(I$10,PRICELOOK,$X13,FALSE())</f>
        <v>2.06</v>
      </c>
      <c r="K13" s="39" t="n">
        <f aca="false">VLOOKUP(I$10,PRICELOOK,$Y13,FALSE())</f>
        <v>2.102</v>
      </c>
      <c r="L13" s="37" t="n">
        <f aca="false">VLOOKUP(L$10,cash,$W13,FALSE())</f>
        <v>2.18</v>
      </c>
      <c r="M13" s="38" t="n">
        <f aca="false">VLOOKUP(L$10,PRICELOOK,$X13,FALSE())</f>
        <v>2.13</v>
      </c>
      <c r="N13" s="39" t="n">
        <f aca="false">VLOOKUP(L$10,PRICELOOK,$Y13,FALSE())</f>
        <v>2.225</v>
      </c>
      <c r="O13" s="37" t="n">
        <f aca="false">VLOOKUP(O$10,cash,$W13,FALSE())</f>
        <v>2.345</v>
      </c>
      <c r="P13" s="38" t="n">
        <f aca="false">VLOOKUP(O$10,PRICELOOK,$X13,FALSE())</f>
        <v>2.25</v>
      </c>
      <c r="Q13" s="39" t="n">
        <f aca="false">VLOOKUP(O$10,PRICELOOK,$Y13,FALSE())</f>
        <v>2.369</v>
      </c>
      <c r="R13" s="37" t="n">
        <f aca="false">VLOOKUP(R$10,cash,$W13,FALSE())</f>
        <v>0</v>
      </c>
      <c r="S13" s="38" t="n">
        <f aca="false">VLOOKUP(R$10,PRICELOOK,$X13,FALSE())</f>
        <v>2.44</v>
      </c>
      <c r="T13" s="39" t="n">
        <f aca="false">VLOOKUP(R$10,PRICELOOK,$Y13,FALSE())</f>
        <v>2.6</v>
      </c>
      <c r="U13" s="40"/>
      <c r="V13" s="0"/>
      <c r="W13" s="15" t="n">
        <v>5</v>
      </c>
      <c r="X13" s="15" t="n">
        <v>5</v>
      </c>
      <c r="Y13" s="15" t="n">
        <f aca="false">IF(F8="open",27,31)</f>
        <v>31</v>
      </c>
      <c r="Z13" s="15" t="n">
        <f aca="false">Y13+26</f>
        <v>57</v>
      </c>
      <c r="AA13" s="15" t="n">
        <f aca="false">Z13+22</f>
        <v>79</v>
      </c>
      <c r="AB13" s="15"/>
      <c r="AC13" s="15"/>
      <c r="AD13" s="15"/>
      <c r="AE13" s="15" t="n">
        <f aca="false">VLOOKUP($AE$10,cash,W13,FALSE())</f>
        <v>9.825</v>
      </c>
      <c r="AF13" s="15" t="n">
        <f aca="false">VLOOKUP($AE$10,PRICELOOK,X13,FALSE())</f>
        <v>10.07</v>
      </c>
      <c r="AG13" s="15" t="n">
        <f aca="false">VLOOKUP($AE$10,PRICELOOK,Y13,FALSE())</f>
        <v>9.261</v>
      </c>
      <c r="AH13" s="15" t="n">
        <f aca="false">VLOOKUP($AE$10,PRICELOOK,Z13,FALSE())</f>
        <v>5.65357142857143</v>
      </c>
      <c r="AI13" s="15" t="n">
        <f aca="false">VLOOKUP($AE$10,PRICELOOK,AA13,FALSE())</f>
        <v>5.524</v>
      </c>
      <c r="AJ13" s="15"/>
      <c r="AK13" s="15" t="n">
        <f aca="false">AE13</f>
        <v>9.825</v>
      </c>
      <c r="AL13" s="15" t="n">
        <f aca="false">AF13-AE13+AF13</f>
        <v>10.315</v>
      </c>
      <c r="AM13" s="15" t="n">
        <f aca="false">AG13</f>
        <v>9.261</v>
      </c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6"/>
      <c r="BO13" s="16"/>
      <c r="BT13" s="16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</row>
    <row r="14" customFormat="false" ht="13.5" hidden="false" customHeight="false" outlineLevel="0" collapsed="false">
      <c r="A14" s="4" t="s">
        <v>56</v>
      </c>
      <c r="B14" s="35" t="n">
        <v>2.61</v>
      </c>
      <c r="C14" s="41"/>
      <c r="D14" s="15"/>
      <c r="E14" s="15"/>
      <c r="F14" s="42"/>
      <c r="G14" s="43"/>
      <c r="H14" s="39" t="n">
        <f aca="false">VLOOKUP(F$10,PRICELOOK,31,FALSE())</f>
        <v>2.137</v>
      </c>
      <c r="I14" s="42"/>
      <c r="J14" s="43"/>
      <c r="K14" s="39" t="n">
        <f aca="false">VLOOKUP(I$10,PRICELOOK,31,FALSE())</f>
        <v>2.102</v>
      </c>
      <c r="L14" s="42"/>
      <c r="M14" s="43"/>
      <c r="N14" s="39" t="n">
        <f aca="false">VLOOKUP(L$10,PRICELOOK,31,FALSE())</f>
        <v>2.225</v>
      </c>
      <c r="O14" s="42"/>
      <c r="P14" s="43"/>
      <c r="Q14" s="39" t="n">
        <f aca="false">VLOOKUP(O$10,PRICELOOK,31,FALSE())</f>
        <v>2.369</v>
      </c>
      <c r="R14" s="42"/>
      <c r="S14" s="43"/>
      <c r="T14" s="39" t="n">
        <f aca="false">VLOOKUP(R$10,PRICELOOK,31,FALSE())</f>
        <v>2.6</v>
      </c>
      <c r="U14" s="44"/>
      <c r="V14" s="0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6"/>
      <c r="BO14" s="16"/>
      <c r="BT14" s="16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</row>
    <row r="15" customFormat="false" ht="12.75" hidden="false" customHeight="false" outlineLevel="0" collapsed="false">
      <c r="A15" s="1" t="s">
        <v>43</v>
      </c>
      <c r="B15" s="45" t="n">
        <v>2.6</v>
      </c>
      <c r="C15" s="45" t="n">
        <f aca="false">IF(BASISYN="basis",AX15-C$13,AX15)</f>
        <v>0</v>
      </c>
      <c r="D15" s="11" t="n">
        <f aca="false">AVERAGE(F15,I15,L15,O15,R15)</f>
        <v>-1.744</v>
      </c>
      <c r="E15" s="11" t="n">
        <f aca="false">AVERAGE(H15,K15,N15,Q15,T15)</f>
        <v>0.00899999999999981</v>
      </c>
      <c r="F15" s="42" t="n">
        <f aca="false">VLOOKUP(F$10,cash,$W15,FALSE())-F$13</f>
        <v>-2.07</v>
      </c>
      <c r="G15" s="43" t="n">
        <f aca="false">VLOOKUP(F$10,PRICELOOK,$X15,FALSE())-G$13</f>
        <v>0</v>
      </c>
      <c r="H15" s="46" t="n">
        <f aca="false">VLOOKUP(F$10,PRICELOOK,$Y15,FALSE())-H$13</f>
        <v>0.00999999999999979</v>
      </c>
      <c r="I15" s="42" t="n">
        <f aca="false">VLOOKUP(I$10,cash,$W15,FALSE())-I$13</f>
        <v>-2.125</v>
      </c>
      <c r="J15" s="43" t="n">
        <f aca="false">VLOOKUP(I$10,PRICELOOK,$X15,FALSE())-J$13</f>
        <v>0</v>
      </c>
      <c r="K15" s="46" t="n">
        <f aca="false">VLOOKUP(I$10,PRICELOOK,$Y15,FALSE())-K$13</f>
        <v>0.00749999999999984</v>
      </c>
      <c r="L15" s="42" t="n">
        <f aca="false">VLOOKUP(L$10,cash,$W15,FALSE())-L$13</f>
        <v>-2.18</v>
      </c>
      <c r="M15" s="43" t="n">
        <f aca="false">VLOOKUP(L$10,PRICELOOK,$X15,FALSE())-M$13</f>
        <v>0</v>
      </c>
      <c r="N15" s="46" t="n">
        <f aca="false">VLOOKUP(L$10,PRICELOOK,$Y15,FALSE())-N$13</f>
        <v>0.00749999999999984</v>
      </c>
      <c r="O15" s="42" t="n">
        <f aca="false">VLOOKUP(O$10,cash,$W15,FALSE())-O$13</f>
        <v>-2.345</v>
      </c>
      <c r="P15" s="43" t="n">
        <f aca="false">VLOOKUP(O$10,PRICELOOK,$X15,FALSE())-P$13</f>
        <v>0</v>
      </c>
      <c r="Q15" s="46" t="n">
        <f aca="false">VLOOKUP(O$10,PRICELOOK,$Y15,FALSE())-Q$13</f>
        <v>0.00999999999999979</v>
      </c>
      <c r="R15" s="42" t="n">
        <f aca="false">VLOOKUP(R$10,cash,$W15,FALSE())-R$13</f>
        <v>0</v>
      </c>
      <c r="S15" s="43" t="n">
        <f aca="false">VLOOKUP(R$10,PRICELOOK,$X15,FALSE())-S$13</f>
        <v>0</v>
      </c>
      <c r="T15" s="46" t="n">
        <f aca="false">VLOOKUP(R$10,PRICELOOK,$Y15,FALSE())-T$13</f>
        <v>0.00999999999999979</v>
      </c>
      <c r="U15" s="47"/>
      <c r="V15" s="0"/>
      <c r="W15" s="15" t="n">
        <v>10</v>
      </c>
      <c r="X15" s="15" t="n">
        <v>19</v>
      </c>
      <c r="Y15" s="15" t="n">
        <v>45</v>
      </c>
      <c r="Z15" s="15" t="n">
        <f aca="false">Y15+26</f>
        <v>71</v>
      </c>
      <c r="AA15" s="15" t="n">
        <f aca="false">Z15+22</f>
        <v>93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6"/>
      <c r="BO15" s="16"/>
      <c r="BT15" s="16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</row>
    <row r="16" customFormat="false" ht="12.75" hidden="false" customHeight="false" outlineLevel="0" collapsed="false">
      <c r="A16" s="1" t="s">
        <v>45</v>
      </c>
      <c r="B16" s="45" t="n">
        <v>2.6</v>
      </c>
      <c r="C16" s="45" t="n">
        <f aca="false">IF(BASISYN="basis",AX16-C$13,AX16)</f>
        <v>0</v>
      </c>
      <c r="D16" s="11" t="n">
        <f aca="false">AVERAGE(F16,I16,L16,O16,R16)</f>
        <v>-1.744</v>
      </c>
      <c r="E16" s="11" t="n">
        <f aca="false">AVERAGE(H16,K16,N16,Q16,T16)</f>
        <v>0.00349999999999993</v>
      </c>
      <c r="F16" s="42" t="n">
        <f aca="false">VLOOKUP(F$10,cash,$W16,FALSE())-F$13</f>
        <v>-2.07</v>
      </c>
      <c r="G16" s="43" t="n">
        <f aca="false">VLOOKUP(F$10,PRICELOOK,$X16,FALSE())-G$13</f>
        <v>0.00999999999999979</v>
      </c>
      <c r="H16" s="46" t="n">
        <f aca="false">VLOOKUP(F$10,PRICELOOK,$Y16,FALSE())-H$13</f>
        <v>0.00499999999999989</v>
      </c>
      <c r="I16" s="42" t="n">
        <f aca="false">VLOOKUP(I$10,cash,$W16,FALSE())-I$13</f>
        <v>-2.125</v>
      </c>
      <c r="J16" s="43" t="n">
        <f aca="false">VLOOKUP(I$10,PRICELOOK,$X16,FALSE())-J$13</f>
        <v>0.00999999999999979</v>
      </c>
      <c r="K16" s="46" t="n">
        <f aca="false">VLOOKUP(I$10,PRICELOOK,$Y16,FALSE())-K$13</f>
        <v>0.00499999999999989</v>
      </c>
      <c r="L16" s="42" t="n">
        <f aca="false">VLOOKUP(L$10,cash,$W16,FALSE())-L$13</f>
        <v>-2.18</v>
      </c>
      <c r="M16" s="43" t="n">
        <f aca="false">VLOOKUP(L$10,PRICELOOK,$X16,FALSE())-M$13</f>
        <v>0.0100000000000002</v>
      </c>
      <c r="N16" s="46" t="n">
        <f aca="false">VLOOKUP(L$10,PRICELOOK,$Y16,FALSE())-N$13</f>
        <v>0.00249999999999995</v>
      </c>
      <c r="O16" s="42" t="n">
        <f aca="false">VLOOKUP(O$10,cash,$W16,FALSE())-O$13</f>
        <v>-2.345</v>
      </c>
      <c r="P16" s="43" t="n">
        <f aca="false">VLOOKUP(O$10,PRICELOOK,$X16,FALSE())-P$13</f>
        <v>0</v>
      </c>
      <c r="Q16" s="46" t="n">
        <f aca="false">VLOOKUP(O$10,PRICELOOK,$Y16,FALSE())-Q$13</f>
        <v>0.00249999999999995</v>
      </c>
      <c r="R16" s="42" t="n">
        <f aca="false">VLOOKUP(R$10,cash,$W16,FALSE())-R$13</f>
        <v>0</v>
      </c>
      <c r="S16" s="43" t="n">
        <f aca="false">VLOOKUP(R$10,PRICELOOK,$X16,FALSE())-S$13</f>
        <v>0</v>
      </c>
      <c r="T16" s="46" t="n">
        <f aca="false">VLOOKUP(R$10,PRICELOOK,$Y16,FALSE())-T$13</f>
        <v>0.00249999999999995</v>
      </c>
      <c r="U16" s="47"/>
      <c r="V16" s="0"/>
      <c r="W16" s="15" t="n">
        <v>9</v>
      </c>
      <c r="X16" s="15" t="n">
        <v>20</v>
      </c>
      <c r="Y16" s="15" t="n">
        <v>46</v>
      </c>
      <c r="Z16" s="15" t="n">
        <f aca="false">Y16+26</f>
        <v>72</v>
      </c>
      <c r="AA16" s="15" t="n">
        <f aca="false">Z16+22</f>
        <v>94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6"/>
      <c r="BO16" s="16"/>
      <c r="BT16" s="16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</row>
    <row r="17" customFormat="false" ht="12.75" hidden="false" customHeight="false" outlineLevel="0" collapsed="false">
      <c r="A17" s="1"/>
      <c r="B17" s="16"/>
      <c r="C17" s="45"/>
      <c r="D17" s="16"/>
      <c r="E17" s="11"/>
      <c r="F17" s="42"/>
      <c r="G17" s="43"/>
      <c r="H17" s="43"/>
      <c r="I17" s="42"/>
      <c r="J17" s="43"/>
      <c r="K17" s="43"/>
      <c r="L17" s="42"/>
      <c r="M17" s="43"/>
      <c r="N17" s="43"/>
      <c r="O17" s="42"/>
      <c r="P17" s="43"/>
      <c r="Q17" s="43"/>
      <c r="R17" s="42"/>
      <c r="S17" s="43"/>
      <c r="T17" s="43"/>
      <c r="U17" s="47"/>
      <c r="V17" s="0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6"/>
      <c r="BO17" s="16"/>
      <c r="BT17" s="16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</row>
    <row r="18" customFormat="false" ht="12.75" hidden="false" customHeight="false" outlineLevel="0" collapsed="false">
      <c r="A18" s="1"/>
      <c r="B18" s="16"/>
      <c r="C18" s="45"/>
      <c r="D18" s="16"/>
      <c r="E18" s="11"/>
      <c r="F18" s="42"/>
      <c r="G18" s="43"/>
      <c r="H18" s="43"/>
      <c r="I18" s="42"/>
      <c r="J18" s="43"/>
      <c r="K18" s="43"/>
      <c r="L18" s="42"/>
      <c r="M18" s="43"/>
      <c r="N18" s="43"/>
      <c r="O18" s="42"/>
      <c r="P18" s="43"/>
      <c r="Q18" s="43"/>
      <c r="R18" s="42"/>
      <c r="S18" s="43"/>
      <c r="T18" s="43"/>
      <c r="U18" s="47"/>
      <c r="V18" s="0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6"/>
      <c r="BO18" s="16"/>
      <c r="BT18" s="16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</row>
    <row r="19" customFormat="false" ht="12.75" hidden="false" customHeight="false" outlineLevel="0" collapsed="false">
      <c r="A19" s="1" t="s">
        <v>47</v>
      </c>
      <c r="B19" s="48" t="n">
        <v>2.73</v>
      </c>
      <c r="C19" s="45" t="n">
        <f aca="false">IF(BASISYN="basis",AX19-C$13,AX19)</f>
        <v>0</v>
      </c>
      <c r="D19" s="11" t="n">
        <f aca="false">AVERAGE(F19,I19,L19,O19,R19)</f>
        <v>-1.744</v>
      </c>
      <c r="E19" s="11" t="n">
        <f aca="false">AVERAGE(H19,K19,N19,Q19,T19)</f>
        <v>0.1325</v>
      </c>
      <c r="F19" s="42" t="n">
        <f aca="false">VLOOKUP(F$10,cash,$W19,FALSE())-F$13</f>
        <v>-2.07</v>
      </c>
      <c r="G19" s="43" t="n">
        <f aca="false">VLOOKUP(F$10,PRICELOOK,$X19,FALSE())-G$13</f>
        <v>0.19</v>
      </c>
      <c r="H19" s="46" t="n">
        <f aca="false">VLOOKUP(F$10,PRICELOOK,$Y19,FALSE())-H$13</f>
        <v>0.1325</v>
      </c>
      <c r="I19" s="42" t="n">
        <f aca="false">VLOOKUP(I$10,cash,$W19,FALSE())-I$13</f>
        <v>-2.125</v>
      </c>
      <c r="J19" s="43" t="n">
        <f aca="false">VLOOKUP(I$10,PRICELOOK,$X19,FALSE())-J$13</f>
        <v>0.19</v>
      </c>
      <c r="K19" s="46" t="n">
        <f aca="false">VLOOKUP(I$10,PRICELOOK,$Y19,FALSE())-K$13</f>
        <v>0.1325</v>
      </c>
      <c r="L19" s="42" t="n">
        <f aca="false">VLOOKUP(L$10,cash,$W19,FALSE())-L$13</f>
        <v>-2.18</v>
      </c>
      <c r="M19" s="43" t="n">
        <f aca="false">VLOOKUP(L$10,PRICELOOK,$X19,FALSE())-M$13</f>
        <v>0.2</v>
      </c>
      <c r="N19" s="46" t="n">
        <f aca="false">VLOOKUP(L$10,PRICELOOK,$Y19,FALSE())-N$13</f>
        <v>0.1325</v>
      </c>
      <c r="O19" s="42" t="n">
        <f aca="false">VLOOKUP(O$10,cash,$W19,FALSE())-O$13</f>
        <v>-2.345</v>
      </c>
      <c r="P19" s="43" t="n">
        <f aca="false">VLOOKUP(O$10,PRICELOOK,$X19,FALSE())-P$13</f>
        <v>0.19</v>
      </c>
      <c r="Q19" s="46" t="n">
        <f aca="false">VLOOKUP(O$10,PRICELOOK,$Y19,FALSE())-Q$13</f>
        <v>0.1325</v>
      </c>
      <c r="R19" s="42" t="n">
        <f aca="false">VLOOKUP(R$10,cash,$W19,FALSE())-R$13</f>
        <v>0</v>
      </c>
      <c r="S19" s="43" t="n">
        <f aca="false">VLOOKUP(R$10,PRICELOOK,$X19,FALSE())-S$13</f>
        <v>0.15</v>
      </c>
      <c r="T19" s="46" t="n">
        <f aca="false">VLOOKUP(R$10,PRICELOOK,$Y19,FALSE())-T$13</f>
        <v>0.1325</v>
      </c>
      <c r="U19" s="47"/>
      <c r="V19" s="0"/>
      <c r="W19" s="15" t="n">
        <v>16</v>
      </c>
      <c r="X19" s="15" t="n">
        <v>21</v>
      </c>
      <c r="Y19" s="15" t="n">
        <v>47</v>
      </c>
      <c r="Z19" s="15" t="n">
        <f aca="false">Y19+26</f>
        <v>73</v>
      </c>
      <c r="AA19" s="15" t="n">
        <f aca="false">Z19+22</f>
        <v>95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6"/>
      <c r="BO19" s="16"/>
      <c r="BT19" s="16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</row>
    <row r="20" customFormat="false" ht="12.75" hidden="false" customHeight="false" outlineLevel="0" collapsed="false">
      <c r="A20" s="1" t="s">
        <v>49</v>
      </c>
      <c r="B20" s="48" t="n">
        <v>2.73</v>
      </c>
      <c r="C20" s="45" t="n">
        <f aca="false">IF(BASISYN="basis",AX20-C$13,AX20)</f>
        <v>0</v>
      </c>
      <c r="D20" s="11" t="n">
        <f aca="false">AVERAGE(F20,I20,L20,O20,R20)</f>
        <v>-1.744</v>
      </c>
      <c r="E20" s="11" t="n">
        <f aca="false">AVERAGE(H20,K20,N20,Q20,T20)</f>
        <v>0.265</v>
      </c>
      <c r="F20" s="42" t="n">
        <f aca="false">VLOOKUP(F$10,cash,$W20,FALSE())-F$13</f>
        <v>-2.07</v>
      </c>
      <c r="G20" s="43" t="n">
        <f aca="false">VLOOKUP(F$10,PRICELOOK,$X20,FALSE())-G$13</f>
        <v>0.27</v>
      </c>
      <c r="H20" s="46" t="n">
        <f aca="false">VLOOKUP(F$10,PRICELOOK,$Y20,FALSE())-H$13</f>
        <v>0.265</v>
      </c>
      <c r="I20" s="42" t="n">
        <f aca="false">VLOOKUP(I$10,cash,$W20,FALSE())-I$13</f>
        <v>-2.125</v>
      </c>
      <c r="J20" s="43" t="n">
        <f aca="false">VLOOKUP(I$10,PRICELOOK,$X20,FALSE())-J$13</f>
        <v>0.27</v>
      </c>
      <c r="K20" s="46" t="n">
        <f aca="false">VLOOKUP(I$10,PRICELOOK,$Y20,FALSE())-K$13</f>
        <v>0.265</v>
      </c>
      <c r="L20" s="42" t="n">
        <f aca="false">VLOOKUP(L$10,cash,$W20,FALSE())-L$13</f>
        <v>-2.18</v>
      </c>
      <c r="M20" s="43" t="n">
        <f aca="false">VLOOKUP(L$10,PRICELOOK,$X20,FALSE())-M$13</f>
        <v>0.27</v>
      </c>
      <c r="N20" s="46" t="n">
        <f aca="false">VLOOKUP(L$10,PRICELOOK,$Y20,FALSE())-N$13</f>
        <v>0.265</v>
      </c>
      <c r="O20" s="42" t="n">
        <f aca="false">VLOOKUP(O$10,cash,$W20,FALSE())-O$13</f>
        <v>-2.345</v>
      </c>
      <c r="P20" s="43" t="n">
        <f aca="false">VLOOKUP(O$10,PRICELOOK,$X20,FALSE())-P$13</f>
        <v>0.27</v>
      </c>
      <c r="Q20" s="46" t="n">
        <f aca="false">VLOOKUP(O$10,PRICELOOK,$Y20,FALSE())-Q$13</f>
        <v>0.265</v>
      </c>
      <c r="R20" s="42" t="n">
        <f aca="false">VLOOKUP(R$10,cash,$W20,FALSE())-R$13</f>
        <v>0</v>
      </c>
      <c r="S20" s="43" t="n">
        <f aca="false">VLOOKUP(R$10,PRICELOOK,$X20,FALSE())-S$13</f>
        <v>0.26</v>
      </c>
      <c r="T20" s="46" t="n">
        <f aca="false">VLOOKUP(R$10,PRICELOOK,$Y20,FALSE())-T$13</f>
        <v>0.265</v>
      </c>
      <c r="U20" s="47"/>
      <c r="V20" s="0"/>
      <c r="W20" s="15" t="n">
        <v>24</v>
      </c>
      <c r="X20" s="15" t="n">
        <v>22</v>
      </c>
      <c r="Y20" s="15" t="n">
        <v>48</v>
      </c>
      <c r="Z20" s="15" t="n">
        <f aca="false">Y20+26</f>
        <v>74</v>
      </c>
      <c r="AA20" s="15" t="n">
        <f aca="false">Z20+22</f>
        <v>96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6"/>
      <c r="BO20" s="16"/>
      <c r="BT20" s="16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</row>
    <row r="21" customFormat="false" ht="12.75" hidden="false" customHeight="false" outlineLevel="0" collapsed="false">
      <c r="A21" s="1" t="s">
        <v>32</v>
      </c>
      <c r="B21" s="48" t="n">
        <v>2.73</v>
      </c>
      <c r="C21" s="45" t="n">
        <f aca="false">IF(BASISYN="basis",AX21-C$13,AX21)</f>
        <v>0</v>
      </c>
      <c r="D21" s="11" t="n">
        <f aca="false">AVERAGE(F21,I21,L21,O21,R21)</f>
        <v>-1.744</v>
      </c>
      <c r="E21" s="11" t="n">
        <f aca="false">AVERAGE(H21,K21,N21,Q21,T21)</f>
        <v>0.15</v>
      </c>
      <c r="F21" s="42" t="n">
        <f aca="false">VLOOKUP(F$10,cash,$W21,FALSE())-F$13</f>
        <v>-2.07</v>
      </c>
      <c r="G21" s="43" t="n">
        <f aca="false">VLOOKUP(F$10,PRICELOOK,$X21,FALSE())-G$13</f>
        <v>0.16</v>
      </c>
      <c r="H21" s="46" t="n">
        <f aca="false">VLOOKUP(F$10,PRICELOOK,$Y21,FALSE())-H$13</f>
        <v>0.15</v>
      </c>
      <c r="I21" s="42" t="n">
        <f aca="false">VLOOKUP(I$10,cash,$W21,FALSE())-I$13</f>
        <v>-2.125</v>
      </c>
      <c r="J21" s="43" t="n">
        <f aca="false">VLOOKUP(I$10,PRICELOOK,$X21,FALSE())-J$13</f>
        <v>0.15</v>
      </c>
      <c r="K21" s="46" t="n">
        <f aca="false">VLOOKUP(I$10,PRICELOOK,$Y21,FALSE())-K$13</f>
        <v>0.15</v>
      </c>
      <c r="L21" s="42" t="n">
        <f aca="false">VLOOKUP(L$10,cash,$W21,FALSE())-L$13</f>
        <v>-2.18</v>
      </c>
      <c r="M21" s="43" t="n">
        <f aca="false">VLOOKUP(L$10,PRICELOOK,$X21,FALSE())-M$13</f>
        <v>0.14</v>
      </c>
      <c r="N21" s="46" t="n">
        <f aca="false">VLOOKUP(L$10,PRICELOOK,$Y21,FALSE())-N$13</f>
        <v>0.15</v>
      </c>
      <c r="O21" s="42" t="n">
        <f aca="false">VLOOKUP(O$10,cash,$W21,FALSE())-O$13</f>
        <v>-2.345</v>
      </c>
      <c r="P21" s="43" t="n">
        <f aca="false">VLOOKUP(O$10,PRICELOOK,$X21,FALSE())-P$13</f>
        <v>0.15</v>
      </c>
      <c r="Q21" s="46" t="n">
        <f aca="false">VLOOKUP(O$10,PRICELOOK,$Y21,FALSE())-Q$13</f>
        <v>0.15</v>
      </c>
      <c r="R21" s="42" t="n">
        <f aca="false">VLOOKUP(R$10,cash,$W21,FALSE())-R$13</f>
        <v>0</v>
      </c>
      <c r="S21" s="43" t="n">
        <f aca="false">VLOOKUP(R$10,PRICELOOK,$X21,FALSE())-S$13</f>
        <v>0.15</v>
      </c>
      <c r="T21" s="46" t="n">
        <f aca="false">VLOOKUP(R$10,PRICELOOK,$Y21,FALSE())-T$13</f>
        <v>0.15</v>
      </c>
      <c r="U21" s="47"/>
      <c r="V21" s="0"/>
      <c r="W21" s="15" t="n">
        <v>17</v>
      </c>
      <c r="X21" s="15" t="n">
        <v>15</v>
      </c>
      <c r="Y21" s="15" t="n">
        <v>41</v>
      </c>
      <c r="Z21" s="15" t="n">
        <f aca="false">Y21+26</f>
        <v>67</v>
      </c>
      <c r="AA21" s="15" t="n">
        <f aca="false">Z21+22</f>
        <v>89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6"/>
      <c r="BO21" s="16"/>
      <c r="BT21" s="16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</row>
    <row r="22" customFormat="false" ht="12.75" hidden="false" customHeight="false" outlineLevel="0" collapsed="false">
      <c r="A22" s="1" t="s">
        <v>34</v>
      </c>
      <c r="B22" s="48" t="n">
        <v>3.05</v>
      </c>
      <c r="C22" s="45" t="n">
        <f aca="false">IF(BASISYN="basis",AX22-C$13,AX22)</f>
        <v>0</v>
      </c>
      <c r="D22" s="11" t="n">
        <f aca="false">AVERAGE(F22,I22,L22,O22,R22)</f>
        <v>-1.744</v>
      </c>
      <c r="E22" s="11" t="n">
        <f aca="false">AVERAGE(H22,K22,N22,Q22,T22)</f>
        <v>0.294</v>
      </c>
      <c r="F22" s="42" t="n">
        <f aca="false">VLOOKUP(F$10,cash,$W22,FALSE())-F$13</f>
        <v>-2.07</v>
      </c>
      <c r="G22" s="43" t="n">
        <f aca="false">VLOOKUP(F$10,PRICELOOK,$X22,FALSE())-G$13</f>
        <v>0.275</v>
      </c>
      <c r="H22" s="46" t="n">
        <f aca="false">VLOOKUP(F$10,PRICELOOK,$Y22,FALSE())-H$13</f>
        <v>0.29</v>
      </c>
      <c r="I22" s="42" t="n">
        <f aca="false">VLOOKUP(I$10,cash,$W22,FALSE())-I$13</f>
        <v>-2.125</v>
      </c>
      <c r="J22" s="43" t="n">
        <f aca="false">VLOOKUP(I$10,PRICELOOK,$X22,FALSE())-J$13</f>
        <v>0.275</v>
      </c>
      <c r="K22" s="46" t="n">
        <f aca="false">VLOOKUP(I$10,PRICELOOK,$Y22,FALSE())-K$13</f>
        <v>0.29</v>
      </c>
      <c r="L22" s="42" t="n">
        <f aca="false">VLOOKUP(L$10,cash,$W22,FALSE())-L$13</f>
        <v>-2.18</v>
      </c>
      <c r="M22" s="43" t="n">
        <f aca="false">VLOOKUP(L$10,PRICELOOK,$X22,FALSE())-M$13</f>
        <v>0.275</v>
      </c>
      <c r="N22" s="46" t="n">
        <f aca="false">VLOOKUP(L$10,PRICELOOK,$Y22,FALSE())-N$13</f>
        <v>0.29</v>
      </c>
      <c r="O22" s="42" t="n">
        <f aca="false">VLOOKUP(O$10,cash,$W22,FALSE())-O$13</f>
        <v>-2.345</v>
      </c>
      <c r="P22" s="43" t="n">
        <f aca="false">VLOOKUP(O$10,PRICELOOK,$X22,FALSE())-P$13</f>
        <v>0.275</v>
      </c>
      <c r="Q22" s="46" t="n">
        <f aca="false">VLOOKUP(O$10,PRICELOOK,$Y22,FALSE())-Q$13</f>
        <v>0.3</v>
      </c>
      <c r="R22" s="42" t="n">
        <f aca="false">VLOOKUP(R$10,cash,$W22,FALSE())-R$13</f>
        <v>0</v>
      </c>
      <c r="S22" s="43" t="n">
        <f aca="false">VLOOKUP(R$10,PRICELOOK,$X22,FALSE())-S$13</f>
        <v>0.275</v>
      </c>
      <c r="T22" s="46" t="n">
        <f aca="false">VLOOKUP(R$10,PRICELOOK,$Y22,FALSE())-T$13</f>
        <v>0.3</v>
      </c>
      <c r="U22" s="47"/>
      <c r="V22" s="0"/>
      <c r="W22" s="15" t="n">
        <v>25</v>
      </c>
      <c r="X22" s="15" t="n">
        <v>16</v>
      </c>
      <c r="Y22" s="15" t="n">
        <v>42</v>
      </c>
      <c r="Z22" s="15" t="n">
        <f aca="false">Y22+26</f>
        <v>68</v>
      </c>
      <c r="AA22" s="15" t="n">
        <f aca="false">Z22+22</f>
        <v>90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 t="n">
        <v>2.29</v>
      </c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6"/>
      <c r="BO22" s="16"/>
      <c r="BT22" s="16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</row>
    <row r="23" customFormat="false" ht="12.75" hidden="false" customHeight="false" outlineLevel="0" collapsed="false">
      <c r="A23" s="1"/>
      <c r="B23" s="48"/>
      <c r="C23" s="45"/>
      <c r="D23" s="18"/>
      <c r="E23" s="11"/>
      <c r="F23" s="42"/>
      <c r="G23" s="43"/>
      <c r="H23" s="43"/>
      <c r="I23" s="42"/>
      <c r="J23" s="43"/>
      <c r="K23" s="43"/>
      <c r="L23" s="42"/>
      <c r="M23" s="43"/>
      <c r="N23" s="43"/>
      <c r="O23" s="42"/>
      <c r="P23" s="43"/>
      <c r="Q23" s="43"/>
      <c r="R23" s="42"/>
      <c r="S23" s="43"/>
      <c r="T23" s="43"/>
      <c r="U23" s="47"/>
      <c r="V23" s="0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 t="n">
        <v>2.255</v>
      </c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6"/>
      <c r="BO23" s="16"/>
      <c r="BT23" s="16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</row>
    <row r="24" customFormat="false" ht="12.75" hidden="false" customHeight="false" outlineLevel="0" collapsed="false">
      <c r="A24" s="1"/>
      <c r="B24" s="48"/>
      <c r="C24" s="45"/>
      <c r="D24" s="18"/>
      <c r="E24" s="11"/>
      <c r="F24" s="42"/>
      <c r="G24" s="43"/>
      <c r="H24" s="43"/>
      <c r="I24" s="42"/>
      <c r="J24" s="43"/>
      <c r="K24" s="43"/>
      <c r="L24" s="42"/>
      <c r="M24" s="43"/>
      <c r="N24" s="43"/>
      <c r="O24" s="42"/>
      <c r="P24" s="43"/>
      <c r="Q24" s="43"/>
      <c r="R24" s="42"/>
      <c r="S24" s="43"/>
      <c r="T24" s="43"/>
      <c r="U24" s="47"/>
      <c r="V24" s="0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 t="n">
        <v>2.33</v>
      </c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6"/>
      <c r="BO24" s="16"/>
      <c r="BT24" s="16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</row>
    <row r="25" customFormat="false" ht="12.75" hidden="false" customHeight="false" outlineLevel="0" collapsed="false">
      <c r="A25" s="1" t="s">
        <v>26</v>
      </c>
      <c r="B25" s="45" t="n">
        <v>2.6</v>
      </c>
      <c r="C25" s="45" t="n">
        <f aca="false">IF(BASISYN="basis",AX25-C$13,AX25)</f>
        <v>0</v>
      </c>
      <c r="D25" s="11" t="n">
        <f aca="false">AVERAGE(F25,I25,L25,O25,R25)</f>
        <v>-1.744</v>
      </c>
      <c r="E25" s="11" t="n">
        <f aca="false">AVERAGE(H25,K25,N25,Q25,T25)</f>
        <v>-0.00450000000000017</v>
      </c>
      <c r="F25" s="42" t="n">
        <f aca="false">VLOOKUP(F$10,cash,$W25,FALSE())-F$13</f>
        <v>-2.07</v>
      </c>
      <c r="G25" s="43" t="n">
        <f aca="false">VLOOKUP(F$10,PRICELOOK,$X25,FALSE())-G$13</f>
        <v>0.00999999999999979</v>
      </c>
      <c r="H25" s="46" t="n">
        <f aca="false">VLOOKUP(F$10,PRICELOOK,$Y25,FALSE())-H$13</f>
        <v>0.00749999999999984</v>
      </c>
      <c r="I25" s="42" t="n">
        <f aca="false">VLOOKUP(I$10,cash,$W25,FALSE())-I$13</f>
        <v>-2.125</v>
      </c>
      <c r="J25" s="43" t="n">
        <f aca="false">VLOOKUP(I$10,PRICELOOK,$X25,FALSE())-J$13</f>
        <v>0.00999999999999979</v>
      </c>
      <c r="K25" s="46" t="n">
        <f aca="false">VLOOKUP(I$10,PRICELOOK,$Y25,FALSE())-K$13</f>
        <v>0.00499999999999989</v>
      </c>
      <c r="L25" s="42" t="n">
        <f aca="false">VLOOKUP(L$10,cash,$W25,FALSE())-L$13</f>
        <v>-2.18</v>
      </c>
      <c r="M25" s="43" t="n">
        <f aca="false">VLOOKUP(L$10,PRICELOOK,$X25,FALSE())-M$13</f>
        <v>0</v>
      </c>
      <c r="N25" s="46" t="n">
        <f aca="false">VLOOKUP(L$10,PRICELOOK,$Y25,FALSE())-N$13</f>
        <v>-0.00750000000000028</v>
      </c>
      <c r="O25" s="42" t="n">
        <f aca="false">VLOOKUP(O$10,cash,$W25,FALSE())-O$13</f>
        <v>-2.345</v>
      </c>
      <c r="P25" s="43" t="n">
        <f aca="false">VLOOKUP(O$10,PRICELOOK,$X25,FALSE())-P$13</f>
        <v>-0.02</v>
      </c>
      <c r="Q25" s="46" t="n">
        <f aca="false">VLOOKUP(O$10,PRICELOOK,$Y25,FALSE())-Q$13</f>
        <v>-0.0125000000000002</v>
      </c>
      <c r="R25" s="42" t="n">
        <f aca="false">VLOOKUP(R$10,cash,$W25,FALSE())-R$13</f>
        <v>0</v>
      </c>
      <c r="S25" s="43" t="n">
        <f aca="false">VLOOKUP(R$10,PRICELOOK,$X25,FALSE())-S$13</f>
        <v>-0.0299999999999998</v>
      </c>
      <c r="T25" s="46" t="n">
        <f aca="false">VLOOKUP(R$10,PRICELOOK,$Y25,FALSE())-T$13</f>
        <v>-0.0150000000000001</v>
      </c>
      <c r="U25" s="47"/>
      <c r="V25" s="0"/>
      <c r="W25" s="15" t="n">
        <v>8</v>
      </c>
      <c r="X25" s="15" t="n">
        <v>12</v>
      </c>
      <c r="Y25" s="15" t="n">
        <v>38</v>
      </c>
      <c r="Z25" s="15" t="n">
        <f aca="false">Y25+26</f>
        <v>64</v>
      </c>
      <c r="AA25" s="15" t="n">
        <f aca="false">Z25+22</f>
        <v>86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 t="n">
        <v>2.36</v>
      </c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6"/>
      <c r="BO25" s="16"/>
      <c r="BT25" s="16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</row>
    <row r="26" customFormat="false" ht="12.75" hidden="false" customHeight="false" outlineLevel="0" collapsed="false">
      <c r="A26" s="1" t="s">
        <v>37</v>
      </c>
      <c r="B26" s="48" t="n">
        <v>2.48</v>
      </c>
      <c r="C26" s="45" t="n">
        <f aca="false">IF(BASISYN="basis",AX26-C$13,AX26)</f>
        <v>0</v>
      </c>
      <c r="D26" s="11" t="n">
        <f aca="false">AVERAGE(F26,I26,L26,O26,R26)</f>
        <v>-1.744</v>
      </c>
      <c r="E26" s="11" t="n">
        <f aca="false">AVERAGE(H26,K26,N26,Q26,T26)</f>
        <v>-0.136</v>
      </c>
      <c r="F26" s="42" t="n">
        <f aca="false">VLOOKUP(F$10,cash,$W26,FALSE())-F$13</f>
        <v>-2.07</v>
      </c>
      <c r="G26" s="43" t="n">
        <f aca="false">VLOOKUP(F$10,PRICELOOK,$X26,FALSE())-G$13</f>
        <v>-0.15</v>
      </c>
      <c r="H26" s="46" t="n">
        <f aca="false">VLOOKUP(F$10,PRICELOOK,$Y26,FALSE())-H$13</f>
        <v>-0.125</v>
      </c>
      <c r="I26" s="42" t="n">
        <f aca="false">VLOOKUP(I$10,cash,$W26,FALSE())-I$13</f>
        <v>-2.125</v>
      </c>
      <c r="J26" s="43" t="n">
        <f aca="false">VLOOKUP(I$10,PRICELOOK,$X26,FALSE())-J$13</f>
        <v>-0.14</v>
      </c>
      <c r="K26" s="46" t="n">
        <f aca="false">VLOOKUP(I$10,PRICELOOK,$Y26,FALSE())-K$13</f>
        <v>-0.12</v>
      </c>
      <c r="L26" s="42" t="n">
        <f aca="false">VLOOKUP(L$10,cash,$W26,FALSE())-L$13</f>
        <v>-2.18</v>
      </c>
      <c r="M26" s="43" t="n">
        <f aca="false">VLOOKUP(L$10,PRICELOOK,$X26,FALSE())-M$13</f>
        <v>-0.13</v>
      </c>
      <c r="N26" s="46" t="n">
        <f aca="false">VLOOKUP(L$10,PRICELOOK,$Y26,FALSE())-N$13</f>
        <v>-0.13</v>
      </c>
      <c r="O26" s="42" t="n">
        <f aca="false">VLOOKUP(O$10,cash,$W26,FALSE())-O$13</f>
        <v>-2.345</v>
      </c>
      <c r="P26" s="43" t="n">
        <f aca="false">VLOOKUP(O$10,PRICELOOK,$X26,FALSE())-P$13</f>
        <v>-0.18</v>
      </c>
      <c r="Q26" s="46" t="n">
        <f aca="false">VLOOKUP(O$10,PRICELOOK,$Y26,FALSE())-Q$13</f>
        <v>-0.14</v>
      </c>
      <c r="R26" s="42" t="n">
        <f aca="false">VLOOKUP(R$10,cash,$W26,FALSE())-R$13</f>
        <v>0</v>
      </c>
      <c r="S26" s="43" t="n">
        <f aca="false">VLOOKUP(R$10,PRICELOOK,$X26,FALSE())-S$13</f>
        <v>-0.21</v>
      </c>
      <c r="T26" s="46" t="n">
        <f aca="false">VLOOKUP(R$10,PRICELOOK,$Y26,FALSE())-T$13</f>
        <v>-0.165</v>
      </c>
      <c r="U26" s="47"/>
      <c r="V26" s="0"/>
      <c r="W26" s="15" t="n">
        <v>7</v>
      </c>
      <c r="X26" s="15" t="n">
        <v>17</v>
      </c>
      <c r="Y26" s="15" t="n">
        <v>43</v>
      </c>
      <c r="Z26" s="15" t="n">
        <f aca="false">Y26+26</f>
        <v>69</v>
      </c>
      <c r="AA26" s="15" t="n">
        <f aca="false">Z26+22</f>
        <v>91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 t="n">
        <v>2.44</v>
      </c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6"/>
      <c r="BO26" s="16"/>
      <c r="BT26" s="16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</row>
    <row r="27" customFormat="false" ht="12.75" hidden="false" customHeight="false" outlineLevel="0" collapsed="false">
      <c r="A27" s="1" t="s">
        <v>13</v>
      </c>
      <c r="B27" s="48" t="n">
        <v>2.41</v>
      </c>
      <c r="C27" s="45" t="n">
        <f aca="false">IF(BASISYN="basis",AX27-C$13,AX27)</f>
        <v>0</v>
      </c>
      <c r="D27" s="11" t="n">
        <f aca="false">AVERAGE(F27,I27,L27,O27,R27)</f>
        <v>-1.744</v>
      </c>
      <c r="E27" s="11" t="n">
        <f aca="false">AVERAGE(H27,K27,N27,Q27,T27)</f>
        <v>-0.157</v>
      </c>
      <c r="F27" s="42" t="n">
        <f aca="false">VLOOKUP(F$10,cash,$W27,FALSE())-F$13</f>
        <v>-2.07</v>
      </c>
      <c r="G27" s="43" t="n">
        <f aca="false">VLOOKUP(F$10,PRICELOOK,$X27,FALSE())-G$13</f>
        <v>-0.26</v>
      </c>
      <c r="H27" s="46" t="n">
        <f aca="false">VLOOKUP(F$10,PRICELOOK,$Y27,FALSE())-H$13</f>
        <v>-0.145</v>
      </c>
      <c r="I27" s="42" t="n">
        <f aca="false">VLOOKUP(I$10,cash,$W27,FALSE())-I$13</f>
        <v>-2.125</v>
      </c>
      <c r="J27" s="43" t="n">
        <f aca="false">VLOOKUP(I$10,PRICELOOK,$X27,FALSE())-J$13</f>
        <v>-0.23</v>
      </c>
      <c r="K27" s="46" t="n">
        <f aca="false">VLOOKUP(I$10,PRICELOOK,$Y27,FALSE())-K$13</f>
        <v>-0.135</v>
      </c>
      <c r="L27" s="42" t="n">
        <f aca="false">VLOOKUP(L$10,cash,$W27,FALSE())-L$13</f>
        <v>-2.18</v>
      </c>
      <c r="M27" s="43" t="n">
        <f aca="false">VLOOKUP(L$10,PRICELOOK,$X27,FALSE())-M$13</f>
        <v>-0.16</v>
      </c>
      <c r="N27" s="46" t="n">
        <f aca="false">VLOOKUP(L$10,PRICELOOK,$Y27,FALSE())-N$13</f>
        <v>-0.14</v>
      </c>
      <c r="O27" s="42" t="n">
        <f aca="false">VLOOKUP(O$10,cash,$W27,FALSE())-O$13</f>
        <v>-2.345</v>
      </c>
      <c r="P27" s="43" t="n">
        <f aca="false">VLOOKUP(O$10,PRICELOOK,$X27,FALSE())-P$13</f>
        <v>-0.25</v>
      </c>
      <c r="Q27" s="46" t="n">
        <f aca="false">VLOOKUP(O$10,PRICELOOK,$Y27,FALSE())-Q$13</f>
        <v>-0.165</v>
      </c>
      <c r="R27" s="42" t="n">
        <f aca="false">VLOOKUP(R$10,cash,$W27,FALSE())-R$13</f>
        <v>0</v>
      </c>
      <c r="S27" s="43" t="n">
        <f aca="false">VLOOKUP(R$10,PRICELOOK,$X27,FALSE())-S$13</f>
        <v>-0.24</v>
      </c>
      <c r="T27" s="46" t="n">
        <f aca="false">VLOOKUP(R$10,PRICELOOK,$Y27,FALSE())-T$13</f>
        <v>-0.2</v>
      </c>
      <c r="U27" s="47"/>
      <c r="V27" s="0"/>
      <c r="W27" s="15" t="n">
        <v>6</v>
      </c>
      <c r="X27" s="15" t="n">
        <v>8</v>
      </c>
      <c r="Y27" s="15" t="n">
        <v>34</v>
      </c>
      <c r="Z27" s="15" t="n">
        <f aca="false">Y27+26</f>
        <v>60</v>
      </c>
      <c r="AA27" s="15" t="n">
        <f aca="false">Z27+22</f>
        <v>82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6"/>
      <c r="BO27" s="16"/>
      <c r="BT27" s="16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</row>
    <row r="28" customFormat="false" ht="12.75" hidden="false" customHeight="false" outlineLevel="0" collapsed="false">
      <c r="A28" s="4"/>
      <c r="B28" s="48"/>
      <c r="C28" s="45"/>
      <c r="D28" s="16"/>
      <c r="E28" s="16"/>
      <c r="F28" s="42"/>
      <c r="G28" s="43"/>
      <c r="H28" s="49"/>
      <c r="I28" s="42"/>
      <c r="J28" s="43"/>
      <c r="K28" s="49"/>
      <c r="L28" s="42"/>
      <c r="M28" s="43"/>
      <c r="N28" s="49"/>
      <c r="O28" s="42"/>
      <c r="P28" s="43"/>
      <c r="Q28" s="49"/>
      <c r="R28" s="42"/>
      <c r="S28" s="43"/>
      <c r="T28" s="49"/>
      <c r="U28" s="44"/>
      <c r="V28" s="0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6"/>
      <c r="BO28" s="16"/>
      <c r="BT28" s="16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</row>
    <row r="29" customFormat="false" ht="12.75" hidden="false" customHeight="false" outlineLevel="0" collapsed="false">
      <c r="A29" s="1" t="s">
        <v>11</v>
      </c>
      <c r="B29" s="48" t="n">
        <v>2.65</v>
      </c>
      <c r="C29" s="45" t="n">
        <f aca="false">IF(BASISYN="basis",AX29-C$13,AX29)</f>
        <v>0</v>
      </c>
      <c r="D29" s="11" t="n">
        <f aca="false">AVERAGE(F29,I29,L29,O29,R29)</f>
        <v>-1.744</v>
      </c>
      <c r="E29" s="11" t="n">
        <f aca="false">AVERAGE(H29,K29,N29,Q29,T29)</f>
        <v>-0.00250000000000004</v>
      </c>
      <c r="F29" s="42" t="n">
        <f aca="false">VLOOKUP(F$10,cash,$W29,FALSE())-F$13</f>
        <v>-2.07</v>
      </c>
      <c r="G29" s="43" t="n">
        <f aca="false">VLOOKUP(F$10,PRICELOOK,$X29,FALSE())-G$13</f>
        <v>0.00499999999999989</v>
      </c>
      <c r="H29" s="46" t="n">
        <f aca="false">VLOOKUP(F$10,PRICELOOK,$Y29,FALSE())-H$13</f>
        <v>0.00499999999999989</v>
      </c>
      <c r="I29" s="42" t="n">
        <f aca="false">VLOOKUP(I$10,cash,$W29,FALSE())-I$13</f>
        <v>-2.125</v>
      </c>
      <c r="J29" s="43" t="n">
        <f aca="false">VLOOKUP(I$10,PRICELOOK,$X29,FALSE())-J$13</f>
        <v>0.00499999999999989</v>
      </c>
      <c r="K29" s="46" t="n">
        <f aca="false">VLOOKUP(I$10,PRICELOOK,$Y29,FALSE())-K$13</f>
        <v>-0.00499999999999989</v>
      </c>
      <c r="L29" s="42" t="n">
        <f aca="false">VLOOKUP(L$10,cash,$W29,FALSE())-L$13</f>
        <v>-2.18</v>
      </c>
      <c r="M29" s="43" t="n">
        <f aca="false">VLOOKUP(L$10,PRICELOOK,$X29,FALSE())-M$13</f>
        <v>-0.00999999999999979</v>
      </c>
      <c r="N29" s="46" t="n">
        <f aca="false">VLOOKUP(L$10,PRICELOOK,$Y29,FALSE())-N$13</f>
        <v>-0.0125000000000002</v>
      </c>
      <c r="O29" s="42" t="n">
        <f aca="false">VLOOKUP(O$10,cash,$W29,FALSE())-O$13</f>
        <v>-2.345</v>
      </c>
      <c r="P29" s="43" t="n">
        <f aca="false">VLOOKUP(O$10,PRICELOOK,$X29,FALSE())-P$13</f>
        <v>-0.02</v>
      </c>
      <c r="Q29" s="46" t="n">
        <f aca="false">VLOOKUP(O$10,PRICELOOK,$Y29,FALSE())-Q$13</f>
        <v>-0.00499999999999989</v>
      </c>
      <c r="R29" s="42" t="n">
        <f aca="false">VLOOKUP(R$10,cash,$W29,FALSE())-R$13</f>
        <v>0</v>
      </c>
      <c r="S29" s="43" t="n">
        <f aca="false">VLOOKUP(R$10,PRICELOOK,$X29,FALSE())-S$13</f>
        <v>-0.02</v>
      </c>
      <c r="T29" s="46" t="n">
        <f aca="false">VLOOKUP(R$10,PRICELOOK,$Y29,FALSE())-T$13</f>
        <v>0.00499999999999989</v>
      </c>
      <c r="U29" s="47"/>
      <c r="V29" s="0"/>
      <c r="W29" s="15" t="n">
        <v>22</v>
      </c>
      <c r="X29" s="15" t="n">
        <v>7</v>
      </c>
      <c r="Y29" s="15" t="n">
        <v>33</v>
      </c>
      <c r="Z29" s="15" t="n">
        <f aca="false">Y29+26</f>
        <v>59</v>
      </c>
      <c r="AA29" s="15" t="n">
        <f aca="false">Z29+22</f>
        <v>81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6"/>
      <c r="BO29" s="16"/>
      <c r="BT29" s="16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</row>
    <row r="30" customFormat="false" ht="12.75" hidden="false" customHeight="false" outlineLevel="0" collapsed="false">
      <c r="A30" s="1" t="s">
        <v>22</v>
      </c>
      <c r="B30" s="48" t="n">
        <v>2.48</v>
      </c>
      <c r="C30" s="45" t="n">
        <f aca="false">IF(BASISYN="basis",AX30-C$13,AX30)</f>
        <v>0</v>
      </c>
      <c r="D30" s="11" t="n">
        <f aca="false">AVERAGE(F30,I30,L30,O30,R30)</f>
        <v>-1.744</v>
      </c>
      <c r="E30" s="11" t="n">
        <f aca="false">AVERAGE(H30,K30,N30,Q30,T30)</f>
        <v>-0.113</v>
      </c>
      <c r="F30" s="42" t="n">
        <f aca="false">VLOOKUP(F$10,cash,$W30,FALSE())-F$13</f>
        <v>-2.07</v>
      </c>
      <c r="G30" s="43" t="n">
        <f aca="false">VLOOKUP(F$10,PRICELOOK,$X30,FALSE())-G$13</f>
        <v>-0.11</v>
      </c>
      <c r="H30" s="46" t="n">
        <f aca="false">VLOOKUP(F$10,PRICELOOK,$Y30,FALSE())-H$13</f>
        <v>-0.0950000000000002</v>
      </c>
      <c r="I30" s="42" t="n">
        <f aca="false">VLOOKUP(I$10,cash,$W30,FALSE())-I$13</f>
        <v>-2.125</v>
      </c>
      <c r="J30" s="43" t="n">
        <f aca="false">VLOOKUP(I$10,PRICELOOK,$X30,FALSE())-J$13</f>
        <v>-0.11</v>
      </c>
      <c r="K30" s="46" t="n">
        <f aca="false">VLOOKUP(I$10,PRICELOOK,$Y30,FALSE())-K$13</f>
        <v>-0.1</v>
      </c>
      <c r="L30" s="42" t="n">
        <f aca="false">VLOOKUP(L$10,cash,$W30,FALSE())-L$13</f>
        <v>-2.18</v>
      </c>
      <c r="M30" s="43" t="n">
        <f aca="false">VLOOKUP(L$10,PRICELOOK,$X30,FALSE())-M$13</f>
        <v>-0.13</v>
      </c>
      <c r="N30" s="46" t="n">
        <f aca="false">VLOOKUP(L$10,PRICELOOK,$Y30,FALSE())-N$13</f>
        <v>-0.12</v>
      </c>
      <c r="O30" s="42" t="n">
        <f aca="false">VLOOKUP(O$10,cash,$W30,FALSE())-O$13</f>
        <v>-2.345</v>
      </c>
      <c r="P30" s="43" t="n">
        <f aca="false">VLOOKUP(O$10,PRICELOOK,$X30,FALSE())-P$13</f>
        <v>-0.13</v>
      </c>
      <c r="Q30" s="46" t="n">
        <f aca="false">VLOOKUP(O$10,PRICELOOK,$Y30,FALSE())-Q$13</f>
        <v>-0.12</v>
      </c>
      <c r="R30" s="42" t="n">
        <f aca="false">VLOOKUP(R$10,cash,$W30,FALSE())-R$13</f>
        <v>0</v>
      </c>
      <c r="S30" s="43" t="n">
        <f aca="false">VLOOKUP(R$10,PRICELOOK,$X30,FALSE())-S$13</f>
        <v>-0.13</v>
      </c>
      <c r="T30" s="46" t="n">
        <f aca="false">VLOOKUP(R$10,PRICELOOK,$Y30,FALSE())-T$13</f>
        <v>-0.13</v>
      </c>
      <c r="U30" s="47"/>
      <c r="V30" s="0"/>
      <c r="W30" s="15" t="n">
        <v>11</v>
      </c>
      <c r="X30" s="15" t="n">
        <v>11</v>
      </c>
      <c r="Y30" s="15" t="n">
        <v>37</v>
      </c>
      <c r="Z30" s="15" t="n">
        <f aca="false">Y30+26</f>
        <v>63</v>
      </c>
      <c r="AA30" s="15" t="n">
        <f aca="false">Z30+22</f>
        <v>85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6"/>
      <c r="BO30" s="16"/>
      <c r="BT30" s="16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</row>
    <row r="31" customFormat="false" ht="12.75" hidden="false" customHeight="false" outlineLevel="0" collapsed="false">
      <c r="A31" s="1" t="s">
        <v>51</v>
      </c>
      <c r="B31" s="48" t="n">
        <v>2.48</v>
      </c>
      <c r="C31" s="45" t="n">
        <f aca="false">IF(BASISYN="basis",AX31-C$13,AX31)</f>
        <v>0</v>
      </c>
      <c r="D31" s="11" t="n">
        <f aca="false">AVERAGE(F31,I31,L31,O31,R31)</f>
        <v>-1.744</v>
      </c>
      <c r="E31" s="11" t="n">
        <f aca="false">AVERAGE(H31,K31,N31,Q31,T31)</f>
        <v>-0.0765</v>
      </c>
      <c r="F31" s="42" t="n">
        <f aca="false">VLOOKUP(F$10,cash,$W31,FALSE())-F$13</f>
        <v>-2.07</v>
      </c>
      <c r="G31" s="43" t="n">
        <f aca="false">VLOOKUP(F$10,PRICELOOK,$X31,FALSE())-G$13</f>
        <v>-0.04</v>
      </c>
      <c r="H31" s="46" t="n">
        <f aca="false">VLOOKUP(F$10,PRICELOOK,$Y31,FALSE())-H$13</f>
        <v>-0.0600000000000001</v>
      </c>
      <c r="I31" s="42" t="n">
        <f aca="false">VLOOKUP(I$10,cash,$W31,FALSE())-I$13</f>
        <v>-2.125</v>
      </c>
      <c r="J31" s="43" t="n">
        <f aca="false">VLOOKUP(I$10,PRICELOOK,$X31,FALSE())-J$13</f>
        <v>-0.04</v>
      </c>
      <c r="K31" s="46" t="n">
        <f aca="false">VLOOKUP(I$10,PRICELOOK,$Y31,FALSE())-K$13</f>
        <v>-0.0674999999999999</v>
      </c>
      <c r="L31" s="42" t="n">
        <f aca="false">VLOOKUP(L$10,cash,$W31,FALSE())-L$13</f>
        <v>-2.18</v>
      </c>
      <c r="M31" s="43" t="n">
        <f aca="false">VLOOKUP(L$10,PRICELOOK,$X31,FALSE())-M$13</f>
        <v>-0.0600000000000001</v>
      </c>
      <c r="N31" s="46" t="n">
        <f aca="false">VLOOKUP(L$10,PRICELOOK,$Y31,FALSE())-N$13</f>
        <v>-0.085</v>
      </c>
      <c r="O31" s="42" t="n">
        <f aca="false">VLOOKUP(O$10,cash,$W31,FALSE())-O$13</f>
        <v>-2.345</v>
      </c>
      <c r="P31" s="43" t="n">
        <f aca="false">VLOOKUP(O$10,PRICELOOK,$X31,FALSE())-P$13</f>
        <v>-0.12</v>
      </c>
      <c r="Q31" s="46" t="n">
        <f aca="false">VLOOKUP(O$10,PRICELOOK,$Y31,FALSE())-Q$13</f>
        <v>-0.085</v>
      </c>
      <c r="R31" s="42" t="n">
        <f aca="false">VLOOKUP(R$10,cash,$W31,FALSE())-R$13</f>
        <v>0</v>
      </c>
      <c r="S31" s="43" t="n">
        <f aca="false">VLOOKUP(R$10,PRICELOOK,$X31,FALSE())-S$13</f>
        <v>-0.12</v>
      </c>
      <c r="T31" s="46" t="n">
        <f aca="false">VLOOKUP(R$10,PRICELOOK,$Y31,FALSE())-T$13</f>
        <v>-0.085</v>
      </c>
      <c r="U31" s="47"/>
      <c r="V31" s="0"/>
      <c r="W31" s="15" t="n">
        <v>20</v>
      </c>
      <c r="X31" s="15" t="n">
        <v>23</v>
      </c>
      <c r="Y31" s="15" t="n">
        <v>49</v>
      </c>
      <c r="Z31" s="15" t="n">
        <f aca="false">Y31+26</f>
        <v>75</v>
      </c>
      <c r="AA31" s="15" t="n">
        <f aca="false">Z31+22</f>
        <v>97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6"/>
      <c r="BO31" s="16"/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customFormat="false" ht="12.75" hidden="false" customHeight="false" outlineLevel="0" collapsed="false">
      <c r="A32" s="1" t="s">
        <v>57</v>
      </c>
      <c r="B32" s="48" t="n">
        <v>2.48</v>
      </c>
      <c r="C32" s="45" t="n">
        <f aca="false">IF(BASISYN="basis",AX32-C$13,AX32)</f>
        <v>0</v>
      </c>
      <c r="D32" s="11" t="n">
        <f aca="false">AVERAGE(F32,I32,L32,O32,R32)</f>
        <v>-1.744</v>
      </c>
      <c r="E32" s="11" t="n">
        <f aca="false">AVERAGE(H32,K32,N32,Q32,T32)</f>
        <v>-0.0765</v>
      </c>
      <c r="F32" s="42" t="n">
        <f aca="false">VLOOKUP(F$10,cash,$W32,FALSE())-F$13</f>
        <v>-2.07</v>
      </c>
      <c r="G32" s="43" t="n">
        <f aca="false">VLOOKUP(F$10,PRICELOOK,$X32,FALSE())-G$13</f>
        <v>-0.04</v>
      </c>
      <c r="H32" s="46" t="n">
        <f aca="false">VLOOKUP(F$10,PRICELOOK,$Y32,FALSE())-H$13</f>
        <v>-0.0600000000000001</v>
      </c>
      <c r="I32" s="42" t="n">
        <f aca="false">VLOOKUP(I$10,cash,$W32,FALSE())-I$13</f>
        <v>-2.125</v>
      </c>
      <c r="J32" s="43" t="n">
        <f aca="false">VLOOKUP(I$10,PRICELOOK,$X32,FALSE())-J$13</f>
        <v>-0.04</v>
      </c>
      <c r="K32" s="46" t="n">
        <f aca="false">VLOOKUP(I$10,PRICELOOK,$Y32,FALSE())-K$13</f>
        <v>-0.0674999999999999</v>
      </c>
      <c r="L32" s="42" t="n">
        <f aca="false">VLOOKUP(L$10,cash,$W32,FALSE())-L$13</f>
        <v>-2.18</v>
      </c>
      <c r="M32" s="43" t="n">
        <f aca="false">VLOOKUP(L$10,PRICELOOK,$X32,FALSE())-M$13</f>
        <v>-0.0600000000000001</v>
      </c>
      <c r="N32" s="46" t="n">
        <f aca="false">VLOOKUP(L$10,PRICELOOK,$Y32,FALSE())-N$13</f>
        <v>-0.085</v>
      </c>
      <c r="O32" s="42" t="n">
        <f aca="false">VLOOKUP(O$10,cash,$W32,FALSE())-O$13</f>
        <v>-2.345</v>
      </c>
      <c r="P32" s="43" t="n">
        <f aca="false">VLOOKUP(O$10,PRICELOOK,$X32,FALSE())-P$13</f>
        <v>-0.12</v>
      </c>
      <c r="Q32" s="46" t="n">
        <f aca="false">VLOOKUP(O$10,PRICELOOK,$Y32,FALSE())-Q$13</f>
        <v>-0.085</v>
      </c>
      <c r="R32" s="42" t="n">
        <f aca="false">VLOOKUP(R$10,cash,$W32,FALSE())-R$13</f>
        <v>0</v>
      </c>
      <c r="S32" s="43" t="n">
        <f aca="false">VLOOKUP(R$10,PRICELOOK,$X32,FALSE())-S$13</f>
        <v>-0.12</v>
      </c>
      <c r="T32" s="46" t="n">
        <f aca="false">VLOOKUP(R$10,PRICELOOK,$Y32,FALSE())-T$13</f>
        <v>-0.085</v>
      </c>
      <c r="U32" s="47"/>
      <c r="V32" s="0"/>
      <c r="W32" s="15" t="n">
        <v>21</v>
      </c>
      <c r="X32" s="15" t="n">
        <v>24</v>
      </c>
      <c r="Y32" s="15" t="n">
        <v>50</v>
      </c>
      <c r="Z32" s="15" t="n">
        <f aca="false">Y32+26</f>
        <v>76</v>
      </c>
      <c r="AA32" s="15" t="n">
        <f aca="false">Z32+22</f>
        <v>98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6"/>
      <c r="BO32" s="16"/>
      <c r="BT32" s="16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</row>
    <row r="33" customFormat="false" ht="12.75" hidden="false" customHeight="false" outlineLevel="0" collapsed="false">
      <c r="A33" s="1"/>
      <c r="B33" s="48"/>
      <c r="C33" s="45"/>
      <c r="D33" s="16"/>
      <c r="E33" s="16"/>
      <c r="F33" s="42"/>
      <c r="G33" s="43"/>
      <c r="H33" s="49"/>
      <c r="I33" s="42"/>
      <c r="J33" s="43"/>
      <c r="K33" s="49"/>
      <c r="L33" s="42"/>
      <c r="M33" s="43"/>
      <c r="N33" s="49"/>
      <c r="O33" s="42"/>
      <c r="P33" s="43"/>
      <c r="Q33" s="49"/>
      <c r="R33" s="42"/>
      <c r="S33" s="43"/>
      <c r="T33" s="49"/>
      <c r="U33" s="44"/>
      <c r="V33" s="0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6"/>
      <c r="BO33" s="16"/>
      <c r="BT33" s="16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</row>
    <row r="34" customFormat="false" ht="13.5" hidden="false" customHeight="true" outlineLevel="0" collapsed="false">
      <c r="A34" s="1" t="s">
        <v>18</v>
      </c>
      <c r="B34" s="48" t="n">
        <v>2.59</v>
      </c>
      <c r="C34" s="45" t="n">
        <f aca="false">IF(BASISYN="basis",AX34-C$13,AX34)</f>
        <v>0</v>
      </c>
      <c r="D34" s="11" t="n">
        <f aca="false">AVERAGE(F34,I34,L34,O34,R34)</f>
        <v>-1.744</v>
      </c>
      <c r="E34" s="11" t="n">
        <f aca="false">AVERAGE(H34,K34,N34,Q34,T34)</f>
        <v>-0.026</v>
      </c>
      <c r="F34" s="42" t="n">
        <f aca="false">VLOOKUP(F$10,cash,$W34,FALSE())-F$13</f>
        <v>-2.07</v>
      </c>
      <c r="G34" s="43" t="n">
        <f aca="false">VLOOKUP(F$10,PRICELOOK,$X34,FALSE())-G$13</f>
        <v>-0.1</v>
      </c>
      <c r="H34" s="46" t="n">
        <f aca="false">VLOOKUP(F$10,PRICELOOK,$Y34,FALSE())-H$13</f>
        <v>-0.0299999999999998</v>
      </c>
      <c r="I34" s="42" t="n">
        <f aca="false">VLOOKUP(I$10,cash,$W34,FALSE())-I$13</f>
        <v>-2.125</v>
      </c>
      <c r="J34" s="43" t="n">
        <f aca="false">VLOOKUP(I$10,PRICELOOK,$X34,FALSE())-J$13</f>
        <v>-0.0600000000000001</v>
      </c>
      <c r="K34" s="46" t="n">
        <f aca="false">VLOOKUP(I$10,PRICELOOK,$Y34,FALSE())-K$13</f>
        <v>0</v>
      </c>
      <c r="L34" s="42" t="n">
        <f aca="false">VLOOKUP(L$10,cash,$W34,FALSE())-L$13</f>
        <v>-2.18</v>
      </c>
      <c r="M34" s="43" t="n">
        <f aca="false">VLOOKUP(L$10,PRICELOOK,$X34,FALSE())-M$13</f>
        <v>0.0500000000000003</v>
      </c>
      <c r="N34" s="46" t="n">
        <f aca="false">VLOOKUP(L$10,PRICELOOK,$Y34,FALSE())-N$13</f>
        <v>-0.02</v>
      </c>
      <c r="O34" s="42" t="n">
        <f aca="false">VLOOKUP(O$10,cash,$W34,FALSE())-O$13</f>
        <v>-2.345</v>
      </c>
      <c r="P34" s="43" t="n">
        <f aca="false">VLOOKUP(O$10,PRICELOOK,$X34,FALSE())-P$13</f>
        <v>0</v>
      </c>
      <c r="Q34" s="46" t="n">
        <f aca="false">VLOOKUP(O$10,PRICELOOK,$Y34,FALSE())-Q$13</f>
        <v>-0.0249999999999999</v>
      </c>
      <c r="R34" s="42" t="n">
        <f aca="false">VLOOKUP(R$10,cash,$W34,FALSE())-R$13</f>
        <v>0</v>
      </c>
      <c r="S34" s="43" t="n">
        <f aca="false">VLOOKUP(R$10,PRICELOOK,$X34,FALSE())-S$13</f>
        <v>-0.0600000000000001</v>
      </c>
      <c r="T34" s="46" t="n">
        <f aca="false">VLOOKUP(R$10,PRICELOOK,$Y34,FALSE())-T$13</f>
        <v>-0.0550000000000002</v>
      </c>
      <c r="U34" s="47"/>
      <c r="V34" s="0"/>
      <c r="W34" s="15" t="n">
        <v>18</v>
      </c>
      <c r="X34" s="15" t="n">
        <v>13</v>
      </c>
      <c r="Y34" s="15" t="n">
        <v>39</v>
      </c>
      <c r="Z34" s="15" t="n">
        <f aca="false">Y34+26</f>
        <v>65</v>
      </c>
      <c r="AA34" s="15" t="n">
        <f aca="false">Z34+22</f>
        <v>87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6"/>
      <c r="BO34" s="16"/>
      <c r="BT34" s="16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</row>
    <row r="35" customFormat="false" ht="12.75" hidden="false" customHeight="false" outlineLevel="0" collapsed="false">
      <c r="A35" s="1" t="s">
        <v>53</v>
      </c>
      <c r="B35" s="48" t="n">
        <v>2.37</v>
      </c>
      <c r="C35" s="45" t="n">
        <f aca="false">IF(BASISYN="basis",AX35-C$13,AX35)</f>
        <v>0</v>
      </c>
      <c r="D35" s="11" t="n">
        <f aca="false">AVERAGE(F35,I35,L35,O35,R35)</f>
        <v>-1.744</v>
      </c>
      <c r="E35" s="11" t="n">
        <f aca="false">AVERAGE(H35,K35,N35,Q35,T35)</f>
        <v>0.104</v>
      </c>
      <c r="F35" s="42" t="n">
        <f aca="false">VLOOKUP(F$10,cash,$W35,FALSE())-F$13</f>
        <v>-2.07</v>
      </c>
      <c r="G35" s="43" t="n">
        <f aca="false">VLOOKUP(F$10,PRICELOOK,$X35,FALSE())-G$13</f>
        <v>0.0499999999999998</v>
      </c>
      <c r="H35" s="46" t="n">
        <f aca="false">VLOOKUP(F$10,PRICELOOK,$Y35,FALSE())-H$13</f>
        <v>0.0750000000000002</v>
      </c>
      <c r="I35" s="42" t="n">
        <f aca="false">VLOOKUP(I$10,cash,$W35,FALSE())-I$13</f>
        <v>-2.125</v>
      </c>
      <c r="J35" s="43" t="n">
        <f aca="false">VLOOKUP(I$10,PRICELOOK,$X35,FALSE())-J$13</f>
        <v>0.0899999999999999</v>
      </c>
      <c r="K35" s="46" t="n">
        <f aca="false">VLOOKUP(I$10,PRICELOOK,$Y35,FALSE())-K$13</f>
        <v>0.0950000000000002</v>
      </c>
      <c r="L35" s="42" t="n">
        <f aca="false">VLOOKUP(L$10,cash,$W35,FALSE())-L$13</f>
        <v>-2.18</v>
      </c>
      <c r="M35" s="43" t="n">
        <f aca="false">VLOOKUP(L$10,PRICELOOK,$X35,FALSE())-M$13</f>
        <v>0.1</v>
      </c>
      <c r="N35" s="46" t="n">
        <f aca="false">VLOOKUP(L$10,PRICELOOK,$Y35,FALSE())-N$13</f>
        <v>0.1</v>
      </c>
      <c r="O35" s="42" t="n">
        <f aca="false">VLOOKUP(O$10,cash,$W35,FALSE())-O$13</f>
        <v>-2.345</v>
      </c>
      <c r="P35" s="43" t="n">
        <f aca="false">VLOOKUP(O$10,PRICELOOK,$X35,FALSE())-P$13</f>
        <v>-0.0499999999999998</v>
      </c>
      <c r="Q35" s="46" t="n">
        <f aca="false">VLOOKUP(O$10,PRICELOOK,$Y35,FALSE())-Q$13</f>
        <v>0.1</v>
      </c>
      <c r="R35" s="42" t="n">
        <f aca="false">VLOOKUP(R$10,cash,$W35,FALSE())-R$13</f>
        <v>0</v>
      </c>
      <c r="S35" s="43" t="n">
        <f aca="false">VLOOKUP(R$10,PRICELOOK,$X35,FALSE())-S$13</f>
        <v>-0.14</v>
      </c>
      <c r="T35" s="46" t="n">
        <f aca="false">VLOOKUP(R$10,PRICELOOK,$Y35,FALSE())-T$13</f>
        <v>0.15</v>
      </c>
      <c r="U35" s="47"/>
      <c r="V35" s="0"/>
      <c r="W35" s="15" t="n">
        <v>23</v>
      </c>
      <c r="X35" s="15" t="n">
        <v>25</v>
      </c>
      <c r="Y35" s="15" t="n">
        <v>51</v>
      </c>
      <c r="Z35" s="15" t="n">
        <f aca="false">Y35+26</f>
        <v>77</v>
      </c>
      <c r="AA35" s="15" t="n">
        <f aca="false">Z35+22</f>
        <v>99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6"/>
      <c r="BO35" s="16"/>
      <c r="BT35" s="16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</row>
    <row r="36" customFormat="false" ht="12.75" hidden="false" customHeight="false" outlineLevel="0" collapsed="false">
      <c r="A36" s="1" t="s">
        <v>40</v>
      </c>
      <c r="B36" s="48" t="n">
        <v>2.36</v>
      </c>
      <c r="C36" s="45" t="n">
        <f aca="false">IF(BASISYN="basis",AX36-C$13,AX36)</f>
        <v>0</v>
      </c>
      <c r="D36" s="11" t="n">
        <f aca="false">AVERAGE(F36,I36,L36,O36,R36)</f>
        <v>-1.744</v>
      </c>
      <c r="E36" s="11" t="n">
        <f aca="false">AVERAGE(H36,K36,N36,Q36,T36)</f>
        <v>-0.243</v>
      </c>
      <c r="F36" s="42" t="n">
        <f aca="false">VLOOKUP(F$10,cash,$W36,FALSE())-F$13</f>
        <v>-2.07</v>
      </c>
      <c r="G36" s="43" t="n">
        <f aca="false">VLOOKUP(F$10,PRICELOOK,$X36,FALSE())-G$13</f>
        <v>-0.3</v>
      </c>
      <c r="H36" s="46" t="n">
        <f aca="false">VLOOKUP(F$10,PRICELOOK,$Y36,FALSE())-H$13</f>
        <v>-0.22</v>
      </c>
      <c r="I36" s="42" t="n">
        <f aca="false">VLOOKUP(I$10,cash,$W36,FALSE())-I$13</f>
        <v>-2.125</v>
      </c>
      <c r="J36" s="43" t="n">
        <f aca="false">VLOOKUP(I$10,PRICELOOK,$X36,FALSE())-J$13</f>
        <v>-0.31</v>
      </c>
      <c r="K36" s="46" t="n">
        <f aca="false">VLOOKUP(I$10,PRICELOOK,$Y36,FALSE())-K$13</f>
        <v>-0.21</v>
      </c>
      <c r="L36" s="42" t="n">
        <f aca="false">VLOOKUP(L$10,cash,$W36,FALSE())-L$13</f>
        <v>-2.18</v>
      </c>
      <c r="M36" s="43" t="n">
        <f aca="false">VLOOKUP(L$10,PRICELOOK,$X36,FALSE())-M$13</f>
        <v>-0.25</v>
      </c>
      <c r="N36" s="46" t="n">
        <f aca="false">VLOOKUP(L$10,PRICELOOK,$Y36,FALSE())-N$13</f>
        <v>-0.23</v>
      </c>
      <c r="O36" s="42" t="n">
        <f aca="false">VLOOKUP(O$10,cash,$W36,FALSE())-O$13</f>
        <v>-2.345</v>
      </c>
      <c r="P36" s="43" t="n">
        <f aca="false">VLOOKUP(O$10,PRICELOOK,$X36,FALSE())-P$13</f>
        <v>-0.35</v>
      </c>
      <c r="Q36" s="46" t="n">
        <f aca="false">VLOOKUP(O$10,PRICELOOK,$Y36,FALSE())-Q$13</f>
        <v>-0.27</v>
      </c>
      <c r="R36" s="42" t="n">
        <f aca="false">VLOOKUP(R$10,cash,$W36,FALSE())-R$13</f>
        <v>0</v>
      </c>
      <c r="S36" s="43" t="n">
        <f aca="false">VLOOKUP(R$10,PRICELOOK,$X36,FALSE())-S$13</f>
        <v>-0.39</v>
      </c>
      <c r="T36" s="46" t="n">
        <f aca="false">VLOOKUP(R$10,PRICELOOK,$Y36,FALSE())-T$13</f>
        <v>-0.285</v>
      </c>
      <c r="U36" s="47"/>
      <c r="V36" s="0"/>
      <c r="W36" s="15" t="n">
        <v>19</v>
      </c>
      <c r="X36" s="15" t="n">
        <v>18</v>
      </c>
      <c r="Y36" s="15" t="n">
        <v>44</v>
      </c>
      <c r="Z36" s="15" t="n">
        <f aca="false">Y36+26</f>
        <v>70</v>
      </c>
      <c r="AA36" s="15" t="n">
        <f aca="false">Z36+22</f>
        <v>92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6"/>
      <c r="BO36" s="16"/>
      <c r="BT36" s="16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</row>
    <row r="37" customFormat="false" ht="12.75" hidden="false" customHeight="false" outlineLevel="0" collapsed="false">
      <c r="A37" s="1" t="s">
        <v>16</v>
      </c>
      <c r="B37" s="48" t="n">
        <v>2.31</v>
      </c>
      <c r="C37" s="45" t="n">
        <f aca="false">IF(BASISYN="basis",AX37-C$13,AX37)</f>
        <v>0</v>
      </c>
      <c r="D37" s="11" t="n">
        <f aca="false">AVERAGE(F37,I37,L37,O37,R37)</f>
        <v>-1.744</v>
      </c>
      <c r="E37" s="11" t="n">
        <f aca="false">AVERAGE(H37,K37,N37,Q37,T37)</f>
        <v>-0.333</v>
      </c>
      <c r="F37" s="42" t="n">
        <f aca="false">VLOOKUP(F$10,cash,$W37,FALSE())-F$13</f>
        <v>-2.07</v>
      </c>
      <c r="G37" s="43" t="n">
        <f aca="false">VLOOKUP(F$10,PRICELOOK,$X37,FALSE())-G$13</f>
        <v>-0.52</v>
      </c>
      <c r="H37" s="46" t="n">
        <f aca="false">VLOOKUP(F$10,PRICELOOK,$Y37,FALSE())-H$13</f>
        <v>-0.375</v>
      </c>
      <c r="I37" s="42" t="n">
        <f aca="false">VLOOKUP(I$10,cash,$W37,FALSE())-I$13</f>
        <v>-2.125</v>
      </c>
      <c r="J37" s="43" t="n">
        <f aca="false">VLOOKUP(I$10,PRICELOOK,$X37,FALSE())-J$13</f>
        <v>-0.41</v>
      </c>
      <c r="K37" s="46" t="n">
        <f aca="false">VLOOKUP(I$10,PRICELOOK,$Y37,FALSE())-K$13</f>
        <v>-0.31</v>
      </c>
      <c r="L37" s="42" t="n">
        <f aca="false">VLOOKUP(L$10,cash,$W37,FALSE())-L$13</f>
        <v>-2.18</v>
      </c>
      <c r="M37" s="43" t="n">
        <f aca="false">VLOOKUP(L$10,PRICELOOK,$X37,FALSE())-M$13</f>
        <v>-0.27</v>
      </c>
      <c r="N37" s="46" t="n">
        <f aca="false">VLOOKUP(L$10,PRICELOOK,$Y37,FALSE())-N$13</f>
        <v>-0.3</v>
      </c>
      <c r="O37" s="42" t="n">
        <f aca="false">VLOOKUP(O$10,cash,$W37,FALSE())-O$13</f>
        <v>-2.345</v>
      </c>
      <c r="P37" s="43" t="n">
        <f aca="false">VLOOKUP(O$10,PRICELOOK,$X37,FALSE())-P$13</f>
        <v>-0.36</v>
      </c>
      <c r="Q37" s="46" t="n">
        <f aca="false">VLOOKUP(O$10,PRICELOOK,$Y37,FALSE())-Q$13</f>
        <v>-0.33</v>
      </c>
      <c r="R37" s="42" t="n">
        <f aca="false">VLOOKUP(R$10,cash,$W37,FALSE())-R$13</f>
        <v>0</v>
      </c>
      <c r="S37" s="43" t="n">
        <f aca="false">VLOOKUP(R$10,PRICELOOK,$X37,FALSE())-S$13</f>
        <v>-0.4</v>
      </c>
      <c r="T37" s="46" t="n">
        <f aca="false">VLOOKUP(R$10,PRICELOOK,$Y37,FALSE())-T$13</f>
        <v>-0.35</v>
      </c>
      <c r="U37" s="47"/>
      <c r="V37" s="0"/>
      <c r="W37" s="15" t="n">
        <v>12</v>
      </c>
      <c r="X37" s="15" t="n">
        <v>9</v>
      </c>
      <c r="Y37" s="15" t="n">
        <v>35</v>
      </c>
      <c r="Z37" s="15" t="n">
        <f aca="false">Y37+26</f>
        <v>61</v>
      </c>
      <c r="AA37" s="15" t="n">
        <f aca="false">Z37+22</f>
        <v>83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6"/>
      <c r="BO37" s="16"/>
      <c r="BT37" s="16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</row>
    <row r="38" customFormat="false" ht="12.75" hidden="false" customHeight="false" outlineLevel="0" collapsed="false">
      <c r="A38" s="1" t="s">
        <v>20</v>
      </c>
      <c r="B38" s="48" t="n">
        <v>2.46</v>
      </c>
      <c r="C38" s="45" t="n">
        <f aca="false">IF(BASISYN="basis",AX38-C$13,AX38)</f>
        <v>0</v>
      </c>
      <c r="D38" s="11" t="n">
        <f aca="false">AVERAGE(F38,I38,L38,O38,R38)</f>
        <v>-1.744</v>
      </c>
      <c r="E38" s="11" t="n">
        <f aca="false">AVERAGE(H38,K38,N38,Q38,T38)</f>
        <v>-0.457</v>
      </c>
      <c r="F38" s="42" t="n">
        <f aca="false">VLOOKUP(F$10,cash,$W38,FALSE())-F$13</f>
        <v>-2.07</v>
      </c>
      <c r="G38" s="43" t="n">
        <f aca="false">VLOOKUP(F$10,PRICELOOK,$X38,FALSE())-G$13</f>
        <v>-0.6</v>
      </c>
      <c r="H38" s="46" t="n">
        <f aca="false">VLOOKUP(F$10,PRICELOOK,$Y38,FALSE())-H$13</f>
        <v>-0.48</v>
      </c>
      <c r="I38" s="42" t="n">
        <f aca="false">VLOOKUP(I$10,cash,$W38,FALSE())-I$13</f>
        <v>-2.125</v>
      </c>
      <c r="J38" s="43" t="n">
        <f aca="false">VLOOKUP(I$10,PRICELOOK,$X38,FALSE())-J$13</f>
        <v>-0.51</v>
      </c>
      <c r="K38" s="46" t="n">
        <f aca="false">VLOOKUP(I$10,PRICELOOK,$Y38,FALSE())-K$13</f>
        <v>-0.41</v>
      </c>
      <c r="L38" s="42" t="n">
        <f aca="false">VLOOKUP(L$10,cash,$W38,FALSE())-L$13</f>
        <v>-2.18</v>
      </c>
      <c r="M38" s="43" t="n">
        <f aca="false">VLOOKUP(L$10,PRICELOOK,$X38,FALSE())-M$13</f>
        <v>-0.38</v>
      </c>
      <c r="N38" s="46" t="n">
        <f aca="false">VLOOKUP(L$10,PRICELOOK,$Y38,FALSE())-N$13</f>
        <v>-0.41</v>
      </c>
      <c r="O38" s="42" t="n">
        <f aca="false">VLOOKUP(O$10,cash,$W38,FALSE())-O$13</f>
        <v>-2.345</v>
      </c>
      <c r="P38" s="43" t="n">
        <f aca="false">VLOOKUP(O$10,PRICELOOK,$X38,FALSE())-P$13</f>
        <v>-0.5</v>
      </c>
      <c r="Q38" s="46" t="n">
        <f aca="false">VLOOKUP(O$10,PRICELOOK,$Y38,FALSE())-Q$13</f>
        <v>-0.48</v>
      </c>
      <c r="R38" s="42" t="n">
        <f aca="false">VLOOKUP(R$10,cash,$W38,FALSE())-R$13</f>
        <v>0</v>
      </c>
      <c r="S38" s="43" t="n">
        <f aca="false">VLOOKUP(R$10,PRICELOOK,$X38,FALSE())-S$13</f>
        <v>-0.53</v>
      </c>
      <c r="T38" s="46" t="n">
        <f aca="false">VLOOKUP(R$10,PRICELOOK,$Y38,FALSE())-T$13</f>
        <v>-0.505</v>
      </c>
      <c r="U38" s="47"/>
      <c r="V38" s="0"/>
      <c r="W38" s="15" t="n">
        <v>13</v>
      </c>
      <c r="X38" s="15" t="n">
        <v>10</v>
      </c>
      <c r="Y38" s="15" t="n">
        <v>36</v>
      </c>
      <c r="Z38" s="15" t="n">
        <f aca="false">Y38+26</f>
        <v>62</v>
      </c>
      <c r="AA38" s="15" t="n">
        <f aca="false">Z38+22</f>
        <v>84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6"/>
      <c r="BO38" s="16"/>
      <c r="BT38" s="16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</row>
    <row r="39" customFormat="false" ht="12.75" hidden="false" customHeight="false" outlineLevel="0" collapsed="false">
      <c r="A39" s="1" t="s">
        <v>30</v>
      </c>
      <c r="B39" s="48"/>
      <c r="C39" s="45" t="n">
        <f aca="false">IF(BASISYN="basis",AX39-C$13,AX39)</f>
        <v>0</v>
      </c>
      <c r="D39" s="11" t="n">
        <f aca="false">AVERAGE(F39,I39,L39,O39,R39)</f>
        <v>-1.744</v>
      </c>
      <c r="E39" s="11" t="n">
        <f aca="false">AVERAGE(H39,K39,N39,Q39,T39)</f>
        <v>-0.364</v>
      </c>
      <c r="F39" s="42" t="n">
        <f aca="false">VLOOKUP(F$10,cash,$W39,FALSE())-F$13</f>
        <v>-2.07</v>
      </c>
      <c r="G39" s="43" t="n">
        <f aca="false">VLOOKUP(F$10,PRICELOOK,$X39,FALSE())-G$13</f>
        <v>-0.6</v>
      </c>
      <c r="H39" s="46" t="n">
        <f aca="false">VLOOKUP(F$10,PRICELOOK,$Y39,FALSE())-H$13</f>
        <v>-0.4</v>
      </c>
      <c r="I39" s="42" t="n">
        <f aca="false">VLOOKUP(I$10,cash,$W39,FALSE())-I$13</f>
        <v>-2.125</v>
      </c>
      <c r="J39" s="43" t="n">
        <f aca="false">VLOOKUP(I$10,PRICELOOK,$X39,FALSE())-J$13</f>
        <v>-0.51</v>
      </c>
      <c r="K39" s="46" t="n">
        <f aca="false">VLOOKUP(I$10,PRICELOOK,$Y39,FALSE())-K$13</f>
        <v>-0.34</v>
      </c>
      <c r="L39" s="42" t="n">
        <f aca="false">VLOOKUP(L$10,cash,$W39,FALSE())-L$13</f>
        <v>-2.18</v>
      </c>
      <c r="M39" s="43" t="n">
        <f aca="false">VLOOKUP(L$10,PRICELOOK,$X39,FALSE())-M$13</f>
        <v>-0.5</v>
      </c>
      <c r="N39" s="46" t="n">
        <f aca="false">VLOOKUP(L$10,PRICELOOK,$Y39,FALSE())-N$13</f>
        <v>-0.32</v>
      </c>
      <c r="O39" s="42" t="n">
        <f aca="false">VLOOKUP(O$10,cash,$W39,FALSE())-O$13</f>
        <v>-2.345</v>
      </c>
      <c r="P39" s="43" t="n">
        <f aca="false">VLOOKUP(O$10,PRICELOOK,$X39,FALSE())-P$13</f>
        <v>-0.5</v>
      </c>
      <c r="Q39" s="46" t="n">
        <f aca="false">VLOOKUP(O$10,PRICELOOK,$Y39,FALSE())-Q$13</f>
        <v>-0.36</v>
      </c>
      <c r="R39" s="42" t="n">
        <f aca="false">VLOOKUP(R$10,cash,$W39,FALSE())-R$13</f>
        <v>0</v>
      </c>
      <c r="S39" s="43" t="n">
        <f aca="false">VLOOKUP(R$10,PRICELOOK,$X39,FALSE())-S$13</f>
        <v>-0.49</v>
      </c>
      <c r="T39" s="46" t="n">
        <f aca="false">VLOOKUP(R$10,PRICELOOK,$Y39,FALSE())-T$13</f>
        <v>-0.4</v>
      </c>
      <c r="U39" s="47"/>
      <c r="V39" s="0"/>
      <c r="W39" s="15" t="n">
        <v>14</v>
      </c>
      <c r="X39" s="15" t="n">
        <v>14</v>
      </c>
      <c r="Y39" s="15" t="n">
        <v>40</v>
      </c>
      <c r="Z39" s="15" t="n">
        <f aca="false">Y39+26</f>
        <v>66</v>
      </c>
      <c r="AA39" s="15" t="n">
        <f aca="false">Z39+22</f>
        <v>88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6"/>
      <c r="BO39" s="16"/>
      <c r="BT39" s="16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</row>
    <row r="40" customFormat="false" ht="12.75" hidden="false" customHeight="false" outlineLevel="0" collapsed="false">
      <c r="A40" s="1" t="s">
        <v>7</v>
      </c>
      <c r="B40" s="48"/>
      <c r="C40" s="45" t="n">
        <f aca="false">IF(BASISYN="basis",AX40-C$13,AX40)</f>
        <v>0</v>
      </c>
      <c r="D40" s="11" t="n">
        <f aca="false">AVERAGE(F40,I40,L40,O40,R40)</f>
        <v>-1.744</v>
      </c>
      <c r="E40" s="11" t="n">
        <f aca="false">AVERAGE(H40,K40,N40,Q40,T40)</f>
        <v>-0.416577236746656</v>
      </c>
      <c r="F40" s="42" t="n">
        <f aca="false">VLOOKUP(F$10,cash,$W40,FALSE())-F$13</f>
        <v>-2.07</v>
      </c>
      <c r="G40" s="43" t="n">
        <f aca="false">VLOOKUP(F$10,PRICELOOK,$X40,FALSE())-G$13</f>
        <v>-0.489</v>
      </c>
      <c r="H40" s="46" t="n">
        <f aca="false">VLOOKUP(F$10,PRICELOOK,$Y40,FALSE())-H$13</f>
        <v>-0.378877106394</v>
      </c>
      <c r="I40" s="42" t="n">
        <f aca="false">VLOOKUP(I$10,cash,$W40,FALSE())-I$13</f>
        <v>-2.125</v>
      </c>
      <c r="J40" s="43" t="n">
        <f aca="false">VLOOKUP(I$10,PRICELOOK,$X40,FALSE())-J$13</f>
        <v>-0.406</v>
      </c>
      <c r="K40" s="46" t="n">
        <f aca="false">VLOOKUP(I$10,PRICELOOK,$Y40,FALSE())-K$13</f>
        <v>-0.36394212423846</v>
      </c>
      <c r="L40" s="42" t="n">
        <f aca="false">VLOOKUP(L$10,cash,$W40,FALSE())-L$13</f>
        <v>-2.18</v>
      </c>
      <c r="M40" s="43" t="n">
        <f aca="false">VLOOKUP(L$10,PRICELOOK,$X40,FALSE())-M$13</f>
        <v>-0.479</v>
      </c>
      <c r="N40" s="46" t="n">
        <f aca="false">VLOOKUP(L$10,PRICELOOK,$Y40,FALSE())-N$13</f>
        <v>-0.38631075462551</v>
      </c>
      <c r="O40" s="42" t="n">
        <f aca="false">VLOOKUP(O$10,cash,$W40,FALSE())-O$13</f>
        <v>-2.345</v>
      </c>
      <c r="P40" s="43" t="n">
        <f aca="false">VLOOKUP(O$10,PRICELOOK,$X40,FALSE())-P$13</f>
        <v>-0.475</v>
      </c>
      <c r="Q40" s="46" t="n">
        <f aca="false">VLOOKUP(O$10,PRICELOOK,$Y40,FALSE())-Q$13</f>
        <v>-0.45350225893097</v>
      </c>
      <c r="R40" s="42" t="n">
        <f aca="false">VLOOKUP(R$10,cash,$W40,FALSE())-R$13</f>
        <v>0</v>
      </c>
      <c r="S40" s="43" t="n">
        <f aca="false">VLOOKUP(R$10,PRICELOOK,$X40,FALSE())-S$13</f>
        <v>-0.452</v>
      </c>
      <c r="T40" s="46" t="n">
        <f aca="false">VLOOKUP(R$10,PRICELOOK,$Y40,FALSE())-T$13</f>
        <v>-0.50025393954434</v>
      </c>
      <c r="U40" s="47"/>
      <c r="V40" s="0"/>
      <c r="W40" s="15" t="n">
        <v>15</v>
      </c>
      <c r="X40" s="15" t="n">
        <v>6</v>
      </c>
      <c r="Y40" s="15" t="n">
        <v>32</v>
      </c>
      <c r="Z40" s="15" t="n">
        <v>55</v>
      </c>
      <c r="AA40" s="15" t="n">
        <v>77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6"/>
      <c r="BO40" s="16"/>
      <c r="BT40" s="16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</row>
    <row r="41" customFormat="false" ht="12.75" hidden="false" customHeight="false" outlineLevel="0" collapsed="false">
      <c r="A41" s="1"/>
      <c r="B41" s="0"/>
      <c r="C41" s="0"/>
      <c r="D41" s="0"/>
      <c r="E41" s="0"/>
      <c r="F41" s="0"/>
      <c r="G41" s="0"/>
      <c r="H41" s="0"/>
      <c r="I41" s="0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</row>
    <row r="42" customFormat="false" ht="12.75" hidden="false" customHeight="false" outlineLevel="0" collapsed="false">
      <c r="A42" s="1" t="s">
        <v>74</v>
      </c>
      <c r="B42" s="0"/>
      <c r="C42" s="0"/>
      <c r="D42" s="19" t="n">
        <f aca="false">AVERAGE(F42,I42,L42,O42,R42)</f>
        <v>0</v>
      </c>
      <c r="E42" s="11"/>
      <c r="F42" s="50" t="n">
        <f aca="false">VLOOKUP(F$10,cash,$W42,FALSE())</f>
        <v>0</v>
      </c>
      <c r="G42" s="43"/>
      <c r="H42" s="46"/>
      <c r="I42" s="50" t="n">
        <f aca="false">VLOOKUP(I$10,cash,$W42,FALSE())</f>
        <v>0</v>
      </c>
      <c r="J42" s="43"/>
      <c r="K42" s="46"/>
      <c r="L42" s="50" t="n">
        <f aca="false">VLOOKUP(L$10,cash,$W42,FALSE())</f>
        <v>0</v>
      </c>
      <c r="M42" s="43"/>
      <c r="N42" s="46"/>
      <c r="O42" s="50" t="n">
        <f aca="false">VLOOKUP(O$10,cash,$W42,FALSE())</f>
        <v>0</v>
      </c>
      <c r="P42" s="43"/>
      <c r="Q42" s="46"/>
      <c r="R42" s="50" t="n">
        <f aca="false">VLOOKUP(R$10,cash,$W42,FALSE())</f>
        <v>0</v>
      </c>
      <c r="S42" s="43"/>
      <c r="T42" s="46"/>
      <c r="U42" s="0"/>
      <c r="V42" s="51"/>
      <c r="W42" s="0" t="n">
        <v>26</v>
      </c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</row>
    <row r="43" customFormat="false" ht="12.75" hidden="false" customHeight="false" outlineLevel="0" collapsed="false">
      <c r="A43" s="1" t="s">
        <v>75</v>
      </c>
      <c r="B43" s="0"/>
      <c r="C43" s="0"/>
      <c r="D43" s="19" t="n">
        <f aca="false">AVERAGE(F43,I43,L43,O43,R43)</f>
        <v>0</v>
      </c>
      <c r="E43" s="11"/>
      <c r="F43" s="50" t="n">
        <f aca="false">VLOOKUP(F$10,cash,$W43,FALSE())</f>
        <v>0</v>
      </c>
      <c r="G43" s="43"/>
      <c r="H43" s="46"/>
      <c r="I43" s="50" t="n">
        <f aca="false">VLOOKUP(I$10,cash,$W43,FALSE())</f>
        <v>0</v>
      </c>
      <c r="J43" s="43"/>
      <c r="K43" s="46"/>
      <c r="L43" s="50" t="n">
        <f aca="false">VLOOKUP(L$10,cash,$W43,FALSE())</f>
        <v>0</v>
      </c>
      <c r="M43" s="43"/>
      <c r="N43" s="46"/>
      <c r="O43" s="50" t="n">
        <f aca="false">VLOOKUP(O$10,cash,$W43,FALSE())</f>
        <v>0</v>
      </c>
      <c r="P43" s="43"/>
      <c r="Q43" s="46"/>
      <c r="R43" s="50" t="n">
        <f aca="false">VLOOKUP(R$10,cash,$W43,FALSE())</f>
        <v>0</v>
      </c>
      <c r="S43" s="43"/>
      <c r="T43" s="46"/>
      <c r="U43" s="0"/>
      <c r="V43" s="51"/>
      <c r="W43" s="0" t="n">
        <v>27</v>
      </c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</row>
    <row r="44" customFormat="false" ht="12.75" hidden="false" customHeight="false" outlineLevel="0" collapsed="false">
      <c r="A44" s="1" t="s">
        <v>76</v>
      </c>
      <c r="B44" s="0"/>
      <c r="C44" s="0"/>
      <c r="D44" s="19" t="n">
        <f aca="false">AVERAGE(F44,I44,L44,O44,R44)</f>
        <v>0</v>
      </c>
      <c r="E44" s="11"/>
      <c r="F44" s="50" t="n">
        <f aca="false">VLOOKUP(F$10,cash,$W44,FALSE())</f>
        <v>0</v>
      </c>
      <c r="G44" s="43"/>
      <c r="H44" s="46"/>
      <c r="I44" s="50" t="n">
        <f aca="false">VLOOKUP(I$10,cash,$W44,FALSE())</f>
        <v>0</v>
      </c>
      <c r="J44" s="43"/>
      <c r="K44" s="46"/>
      <c r="L44" s="50" t="n">
        <f aca="false">VLOOKUP(L$10,cash,$W44,FALSE())</f>
        <v>0</v>
      </c>
      <c r="M44" s="43"/>
      <c r="N44" s="46"/>
      <c r="O44" s="50" t="n">
        <f aca="false">VLOOKUP(O$10,cash,$W44,FALSE())</f>
        <v>0</v>
      </c>
      <c r="P44" s="43"/>
      <c r="Q44" s="46"/>
      <c r="R44" s="50" t="n">
        <f aca="false">VLOOKUP(R$10,cash,$W44,FALSE())</f>
        <v>0</v>
      </c>
      <c r="S44" s="43"/>
      <c r="T44" s="46"/>
      <c r="U44" s="0"/>
      <c r="V44" s="51"/>
      <c r="W44" s="0" t="n">
        <v>28</v>
      </c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</row>
    <row r="45" customFormat="false" ht="12.75" hidden="false" customHeight="false" outlineLevel="0" collapsed="false">
      <c r="A45" s="1" t="s">
        <v>77</v>
      </c>
      <c r="B45" s="0"/>
      <c r="C45" s="0"/>
      <c r="D45" s="19" t="n">
        <f aca="false">AVERAGE(F45,I45,L45,O45,R45)</f>
        <v>0</v>
      </c>
      <c r="E45" s="11"/>
      <c r="F45" s="50" t="n">
        <f aca="false">VLOOKUP(F$10,cash,$W45,FALSE())</f>
        <v>0</v>
      </c>
      <c r="G45" s="43"/>
      <c r="H45" s="46"/>
      <c r="I45" s="50" t="n">
        <f aca="false">VLOOKUP(I$10,cash,$W45,FALSE())</f>
        <v>0</v>
      </c>
      <c r="J45" s="43"/>
      <c r="K45" s="46"/>
      <c r="L45" s="50" t="n">
        <f aca="false">VLOOKUP(L$10,cash,$W45,FALSE())</f>
        <v>0</v>
      </c>
      <c r="M45" s="43"/>
      <c r="N45" s="46"/>
      <c r="O45" s="50" t="n">
        <f aca="false">VLOOKUP(O$10,cash,$W45,FALSE())</f>
        <v>0</v>
      </c>
      <c r="P45" s="43"/>
      <c r="Q45" s="46"/>
      <c r="R45" s="50" t="n">
        <f aca="false">VLOOKUP(R$10,cash,$W45,FALSE())</f>
        <v>0</v>
      </c>
      <c r="S45" s="43"/>
      <c r="T45" s="46"/>
      <c r="U45" s="0"/>
      <c r="V45" s="51"/>
      <c r="W45" s="0" t="n">
        <v>29</v>
      </c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</row>
    <row r="46" customFormat="false" ht="12.75" hidden="false" customHeight="false" outlineLevel="0" collapsed="false">
      <c r="A46" s="1" t="s">
        <v>78</v>
      </c>
      <c r="B46" s="0"/>
      <c r="C46" s="0"/>
      <c r="D46" s="19" t="n">
        <f aca="false">AVERAGE(F46,I46,L46,O46,R46)</f>
        <v>0</v>
      </c>
      <c r="E46" s="11"/>
      <c r="F46" s="50" t="n">
        <f aca="false">VLOOKUP(F$10,cash,$W46,FALSE())</f>
        <v>0</v>
      </c>
      <c r="G46" s="43"/>
      <c r="H46" s="46"/>
      <c r="I46" s="50" t="n">
        <f aca="false">VLOOKUP(I$10,cash,$W46,FALSE())</f>
        <v>0</v>
      </c>
      <c r="J46" s="43"/>
      <c r="K46" s="46"/>
      <c r="L46" s="50" t="n">
        <f aca="false">VLOOKUP(L$10,cash,$W46,FALSE())</f>
        <v>0</v>
      </c>
      <c r="M46" s="43"/>
      <c r="N46" s="46"/>
      <c r="O46" s="50" t="n">
        <f aca="false">VLOOKUP(O$10,cash,$W46,FALSE())</f>
        <v>0</v>
      </c>
      <c r="P46" s="43"/>
      <c r="Q46" s="46"/>
      <c r="R46" s="50" t="n">
        <f aca="false">VLOOKUP(R$10,cash,$W46,FALSE())</f>
        <v>0</v>
      </c>
      <c r="S46" s="43"/>
      <c r="T46" s="46"/>
      <c r="U46" s="0"/>
      <c r="V46" s="51"/>
      <c r="W46" s="0" t="n">
        <v>30</v>
      </c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</row>
    <row r="47" customFormat="false" ht="12.75" hidden="false" customHeight="false" outlineLevel="0" collapsed="false">
      <c r="A47" s="1" t="s">
        <v>79</v>
      </c>
      <c r="B47" s="0"/>
      <c r="C47" s="0"/>
      <c r="D47" s="19" t="n">
        <f aca="false">AVERAGE(F47,I47,L47,O47,R47)</f>
        <v>0</v>
      </c>
      <c r="E47" s="11"/>
      <c r="F47" s="50" t="n">
        <f aca="false">VLOOKUP(F$10,cash,$W47,FALSE())</f>
        <v>0</v>
      </c>
      <c r="G47" s="43"/>
      <c r="H47" s="46"/>
      <c r="I47" s="50" t="n">
        <f aca="false">VLOOKUP(I$10,cash,$W47,FALSE())</f>
        <v>0</v>
      </c>
      <c r="J47" s="43"/>
      <c r="K47" s="46"/>
      <c r="L47" s="50" t="n">
        <f aca="false">VLOOKUP(L$10,cash,$W47,FALSE())</f>
        <v>0</v>
      </c>
      <c r="M47" s="43"/>
      <c r="N47" s="46"/>
      <c r="O47" s="50" t="n">
        <f aca="false">VLOOKUP(O$10,cash,$W47,FALSE())</f>
        <v>0</v>
      </c>
      <c r="P47" s="43"/>
      <c r="Q47" s="46"/>
      <c r="R47" s="50" t="n">
        <f aca="false">VLOOKUP(R$10,cash,$W47,FALSE())</f>
        <v>0</v>
      </c>
      <c r="S47" s="43"/>
      <c r="T47" s="46"/>
      <c r="U47" s="0"/>
      <c r="V47" s="51"/>
      <c r="W47" s="0" t="n">
        <v>31</v>
      </c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</row>
    <row r="48" customFormat="false" ht="12.75" hidden="false" customHeight="false" outlineLevel="0" collapsed="false">
      <c r="A48" s="1" t="s">
        <v>80</v>
      </c>
      <c r="B48" s="0"/>
      <c r="C48" s="0"/>
      <c r="D48" s="19" t="n">
        <f aca="false">AVERAGE(F48,I48,L48,O48,R48)</f>
        <v>0</v>
      </c>
      <c r="E48" s="11"/>
      <c r="F48" s="50" t="n">
        <f aca="false">VLOOKUP(F$10,cash,$W48,FALSE())</f>
        <v>0</v>
      </c>
      <c r="G48" s="43"/>
      <c r="H48" s="46"/>
      <c r="I48" s="50" t="n">
        <f aca="false">VLOOKUP(I$10,cash,$W48,FALSE())</f>
        <v>0</v>
      </c>
      <c r="J48" s="43"/>
      <c r="K48" s="46"/>
      <c r="L48" s="50" t="n">
        <f aca="false">VLOOKUP(L$10,cash,$W48,FALSE())</f>
        <v>0</v>
      </c>
      <c r="M48" s="43"/>
      <c r="N48" s="46"/>
      <c r="O48" s="50" t="n">
        <f aca="false">VLOOKUP(O$10,cash,$W48,FALSE())</f>
        <v>0</v>
      </c>
      <c r="P48" s="43"/>
      <c r="Q48" s="46"/>
      <c r="R48" s="50" t="n">
        <f aca="false">VLOOKUP(R$10,cash,$W48,FALSE())</f>
        <v>0</v>
      </c>
      <c r="S48" s="43"/>
      <c r="T48" s="46"/>
      <c r="U48" s="0"/>
      <c r="V48" s="51"/>
      <c r="W48" s="0" t="n">
        <v>32</v>
      </c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</row>
    <row r="49" customFormat="false" ht="12.75" hidden="false" customHeight="false" outlineLevel="0" collapsed="false">
      <c r="A49" s="0"/>
      <c r="B49" s="0"/>
      <c r="C49" s="0"/>
      <c r="D49" s="0"/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</row>
    <row r="50" customFormat="false" ht="12.75" hidden="false" customHeight="false" outlineLevel="0" collapsed="false">
      <c r="A50" s="0"/>
      <c r="B50" s="0"/>
      <c r="C50" s="0"/>
      <c r="D50" s="0"/>
      <c r="E50" s="0"/>
      <c r="F50" s="0"/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</row>
    <row r="51" customFormat="false" ht="12.75" hidden="false" customHeight="false" outlineLevel="0" collapsed="false">
      <c r="A51" s="0"/>
      <c r="B51" s="0"/>
      <c r="C51" s="0"/>
      <c r="D51" s="0"/>
      <c r="E51" s="0"/>
      <c r="F51" s="0"/>
      <c r="G51" s="0"/>
      <c r="H51" s="0"/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</row>
    <row r="52" customFormat="false" ht="12.75" hidden="false" customHeight="false" outlineLevel="0" collapsed="false">
      <c r="A52" s="0"/>
      <c r="B52" s="0"/>
      <c r="C52" s="0"/>
      <c r="D52" s="0"/>
      <c r="E52" s="0"/>
      <c r="F52" s="0"/>
      <c r="G52" s="0"/>
      <c r="H52" s="0"/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</row>
    <row r="53" customFormat="false" ht="12.75" hidden="false" customHeight="false" outlineLevel="0" collapsed="false">
      <c r="A53" s="0"/>
      <c r="B53" s="0"/>
      <c r="C53" s="0"/>
      <c r="D53" s="0"/>
      <c r="E53" s="0"/>
      <c r="F53" s="0"/>
      <c r="G53" s="0"/>
      <c r="H53" s="0"/>
      <c r="I53" s="0"/>
      <c r="J53" s="0"/>
      <c r="K53" s="0"/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</row>
    <row r="54" customFormat="false" ht="12.75" hidden="false" customHeight="false" outlineLevel="0" collapsed="false">
      <c r="A54" s="0"/>
      <c r="B54" s="0"/>
      <c r="C54" s="0"/>
      <c r="D54" s="0"/>
      <c r="E54" s="0"/>
      <c r="F54" s="0"/>
      <c r="G54" s="0"/>
      <c r="H54" s="0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</row>
    <row r="55" customFormat="false" ht="12.75" hidden="false" customHeight="false" outlineLevel="0" collapsed="false">
      <c r="A55" s="0"/>
      <c r="B55" s="0"/>
      <c r="C55" s="0"/>
      <c r="D55" s="0"/>
      <c r="E55" s="0"/>
      <c r="F55" s="0"/>
      <c r="G55" s="0"/>
      <c r="H55" s="0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</row>
    <row r="56" customFormat="false" ht="12.75" hidden="false" customHeight="false" outlineLevel="0" collapsed="false">
      <c r="A56" s="0"/>
      <c r="B56" s="0"/>
      <c r="C56" s="0"/>
      <c r="D56" s="0"/>
      <c r="E56" s="0"/>
      <c r="F56" s="0"/>
      <c r="G56" s="0"/>
      <c r="H56" s="0"/>
      <c r="I56" s="0"/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</row>
    <row r="57" customFormat="false" ht="12.75" hidden="false" customHeight="false" outlineLevel="0" collapsed="false">
      <c r="A57" s="0"/>
      <c r="B57" s="0"/>
      <c r="C57" s="0"/>
      <c r="D57" s="0"/>
      <c r="E57" s="0"/>
      <c r="F57" s="0"/>
      <c r="G57" s="0"/>
      <c r="H57" s="0"/>
      <c r="I57" s="0"/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</row>
    <row r="58" customFormat="false" ht="12.75" hidden="false" customHeight="false" outlineLevel="0" collapsed="false">
      <c r="A58" s="0"/>
      <c r="B58" s="0"/>
      <c r="C58" s="0"/>
      <c r="D58" s="0"/>
      <c r="E58" s="0"/>
      <c r="F58" s="0"/>
      <c r="G58" s="0"/>
      <c r="H58" s="0"/>
      <c r="I58" s="0"/>
      <c r="J58" s="0"/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</row>
    <row r="59" customFormat="false" ht="12.75" hidden="false" customHeight="false" outlineLevel="0" collapsed="false">
      <c r="A59" s="0"/>
      <c r="B59" s="0"/>
      <c r="C59" s="0"/>
      <c r="D59" s="0"/>
      <c r="E59" s="0"/>
      <c r="F59" s="0"/>
      <c r="G59" s="0"/>
      <c r="H59" s="0"/>
      <c r="I59" s="0"/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</row>
    <row r="60" customFormat="false" ht="12.75" hidden="false" customHeight="false" outlineLevel="0" collapsed="false">
      <c r="A60" s="0"/>
      <c r="B60" s="0"/>
      <c r="C60" s="0"/>
      <c r="D60" s="0"/>
      <c r="E60" s="0"/>
      <c r="F60" s="0"/>
      <c r="G60" s="0"/>
      <c r="H60" s="0"/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</row>
    <row r="61" customFormat="false" ht="12.75" hidden="false" customHeight="false" outlineLevel="0" collapsed="false">
      <c r="A61" s="0"/>
      <c r="B61" s="0"/>
      <c r="C61" s="0"/>
      <c r="D61" s="0"/>
      <c r="E61" s="0"/>
      <c r="F61" s="0"/>
      <c r="G61" s="0"/>
      <c r="H61" s="0"/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</row>
    <row r="62" customFormat="false" ht="12.75" hidden="false" customHeight="false" outlineLevel="0" collapsed="false">
      <c r="A62" s="0"/>
      <c r="B62" s="0"/>
      <c r="C62" s="0"/>
      <c r="D62" s="0"/>
      <c r="E62" s="0"/>
      <c r="F62" s="0"/>
      <c r="G62" s="0"/>
      <c r="H62" s="0"/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</row>
    <row r="63" customFormat="false" ht="12.75" hidden="false" customHeight="false" outlineLevel="0" collapsed="false">
      <c r="A63" s="0"/>
      <c r="B63" s="0"/>
      <c r="C63" s="0"/>
      <c r="D63" s="0"/>
      <c r="E63" s="0"/>
      <c r="F63" s="0"/>
      <c r="G63" s="0"/>
      <c r="H63" s="0"/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</row>
    <row r="64" customFormat="false" ht="12.75" hidden="false" customHeight="false" outlineLevel="0" collapsed="false">
      <c r="A64" s="0"/>
      <c r="B64" s="0"/>
      <c r="C64" s="0"/>
      <c r="D64" s="0"/>
      <c r="E64" s="0"/>
      <c r="F64" s="0"/>
      <c r="G64" s="0"/>
      <c r="H64" s="0"/>
      <c r="I64" s="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</row>
    <row r="65" customFormat="false" ht="12.75" hidden="false" customHeight="false" outlineLevel="0" collapsed="false">
      <c r="A65" s="0"/>
      <c r="B65" s="0"/>
      <c r="C65" s="0"/>
      <c r="D65" s="0"/>
      <c r="E65" s="0"/>
      <c r="F65" s="0"/>
      <c r="G65" s="0"/>
      <c r="H65" s="0"/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</row>
    <row r="66" customFormat="false" ht="12.75" hidden="false" customHeight="false" outlineLevel="0" collapsed="false">
      <c r="A66" s="0"/>
      <c r="B66" s="0"/>
      <c r="C66" s="0"/>
      <c r="D66" s="0"/>
      <c r="E66" s="0"/>
      <c r="F66" s="0"/>
      <c r="G66" s="0"/>
      <c r="H66" s="0"/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</row>
    <row r="67" customFormat="false" ht="12.75" hidden="false" customHeight="false" outlineLevel="0" collapsed="false">
      <c r="BN67" s="47"/>
      <c r="BO67" s="47"/>
      <c r="BP67" s="47"/>
      <c r="BQ67" s="47"/>
      <c r="BR67" s="47"/>
      <c r="BS67" s="47"/>
      <c r="BT67" s="16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</row>
    <row r="68" customFormat="false" ht="12.75" hidden="false" customHeight="false" outlineLevel="0" collapsed="false">
      <c r="BN68" s="47"/>
      <c r="BO68" s="47"/>
      <c r="BP68" s="47"/>
      <c r="BQ68" s="47"/>
      <c r="BR68" s="47"/>
      <c r="BS68" s="47"/>
      <c r="BT68" s="16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</row>
    <row r="69" customFormat="false" ht="12.75" hidden="false" customHeight="false" outlineLevel="0" collapsed="false">
      <c r="BN69" s="47"/>
      <c r="BO69" s="47"/>
      <c r="BP69" s="47"/>
      <c r="BQ69" s="47"/>
      <c r="BR69" s="47"/>
      <c r="BS69" s="47"/>
      <c r="BT69" s="16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</row>
    <row r="70" customFormat="false" ht="12.75" hidden="false" customHeight="false" outlineLevel="0" collapsed="false">
      <c r="BN70" s="47"/>
      <c r="BO70" s="47"/>
      <c r="BP70" s="47"/>
      <c r="BQ70" s="47"/>
      <c r="BR70" s="47"/>
      <c r="BS70" s="47"/>
      <c r="BT70" s="16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</row>
    <row r="71" customFormat="false" ht="12.75" hidden="false" customHeight="false" outlineLevel="0" collapsed="false">
      <c r="BN71" s="47"/>
      <c r="BO71" s="47"/>
      <c r="BP71" s="47"/>
      <c r="BQ71" s="47"/>
      <c r="BR71" s="47"/>
      <c r="BS71" s="47"/>
      <c r="BT71" s="16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</row>
    <row r="72" customFormat="false" ht="12.75" hidden="false" customHeight="false" outlineLevel="0" collapsed="false">
      <c r="BN72" s="47"/>
      <c r="BO72" s="47"/>
      <c r="BP72" s="47"/>
      <c r="BQ72" s="47"/>
      <c r="BR72" s="47"/>
      <c r="BS72" s="47"/>
      <c r="BT72" s="16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</row>
    <row r="73" customFormat="false" ht="12.75" hidden="false" customHeight="false" outlineLevel="0" collapsed="false">
      <c r="BN73" s="47"/>
      <c r="BO73" s="47"/>
      <c r="BP73" s="47"/>
      <c r="BQ73" s="47"/>
      <c r="BR73" s="47"/>
      <c r="BS73" s="47"/>
      <c r="BT73" s="16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</row>
    <row r="74" customFormat="false" ht="12.75" hidden="false" customHeight="false" outlineLevel="0" collapsed="false">
      <c r="BN74" s="47"/>
      <c r="BO74" s="47"/>
      <c r="BP74" s="47"/>
      <c r="BQ74" s="47"/>
      <c r="BR74" s="47"/>
      <c r="BS74" s="47"/>
      <c r="BT74" s="16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</row>
    <row r="75" customFormat="false" ht="12.75" hidden="false" customHeight="false" outlineLevel="0" collapsed="false">
      <c r="BN75" s="47"/>
      <c r="BO75" s="47"/>
      <c r="BP75" s="47"/>
      <c r="BQ75" s="47"/>
      <c r="BR75" s="47"/>
      <c r="BS75" s="47"/>
      <c r="BT75" s="16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</row>
    <row r="76" customFormat="false" ht="12.75" hidden="false" customHeight="false" outlineLevel="0" collapsed="false">
      <c r="BN76" s="47"/>
      <c r="BO76" s="47"/>
      <c r="BP76" s="47"/>
      <c r="BQ76" s="47"/>
      <c r="BR76" s="47"/>
      <c r="BS76" s="47"/>
      <c r="BT76" s="16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</row>
    <row r="77" customFormat="false" ht="12.75" hidden="false" customHeight="false" outlineLevel="0" collapsed="false">
      <c r="BN77" s="47"/>
      <c r="BO77" s="47"/>
      <c r="BP77" s="47"/>
      <c r="BQ77" s="47"/>
      <c r="BR77" s="47"/>
      <c r="BS77" s="47"/>
      <c r="BT77" s="16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</row>
    <row r="78" customFormat="false" ht="12.75" hidden="false" customHeight="false" outlineLevel="0" collapsed="false">
      <c r="BN78" s="47"/>
      <c r="BO78" s="47"/>
      <c r="BP78" s="47"/>
      <c r="BQ78" s="47"/>
      <c r="BR78" s="47"/>
      <c r="BS78" s="47"/>
      <c r="BT78" s="16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</row>
    <row r="79" customFormat="false" ht="12.75" hidden="false" customHeight="false" outlineLevel="0" collapsed="false">
      <c r="BN79" s="47"/>
      <c r="BO79" s="47"/>
      <c r="BP79" s="47"/>
      <c r="BQ79" s="47"/>
      <c r="BR79" s="47"/>
      <c r="BS79" s="47"/>
      <c r="BT79" s="16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</row>
    <row r="80" customFormat="false" ht="12.75" hidden="false" customHeight="false" outlineLevel="0" collapsed="false">
      <c r="BN80" s="47"/>
      <c r="BO80" s="47"/>
      <c r="BP80" s="47"/>
      <c r="BQ80" s="47"/>
      <c r="BR80" s="47"/>
      <c r="BS80" s="47"/>
      <c r="BT80" s="16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</row>
    <row r="81" customFormat="false" ht="12.75" hidden="false" customHeight="false" outlineLevel="0" collapsed="false">
      <c r="BN81" s="47"/>
      <c r="BO81" s="47"/>
      <c r="BP81" s="47"/>
      <c r="BQ81" s="47"/>
      <c r="BR81" s="47"/>
      <c r="BS81" s="47"/>
      <c r="BT81" s="16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</row>
    <row r="82" customFormat="false" ht="12.75" hidden="false" customHeight="false" outlineLevel="0" collapsed="false">
      <c r="BN82" s="22"/>
      <c r="BO82" s="22"/>
      <c r="BP82" s="22"/>
      <c r="BQ82" s="22"/>
      <c r="BR82" s="22"/>
      <c r="BS82" s="22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</row>
    <row r="83" customFormat="false" ht="12.75" hidden="false" customHeight="false" outlineLevel="0" collapsed="false">
      <c r="BN83" s="22"/>
      <c r="BO83" s="22"/>
      <c r="BP83" s="22"/>
      <c r="BQ83" s="22"/>
      <c r="BR83" s="22"/>
      <c r="BS83" s="22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</row>
    <row r="84" customFormat="false" ht="12.75" hidden="false" customHeight="false" outlineLevel="0" collapsed="false">
      <c r="BN84" s="22"/>
      <c r="BO84" s="22"/>
      <c r="BP84" s="22"/>
      <c r="BQ84" s="22"/>
      <c r="BR84" s="22"/>
      <c r="BS84" s="22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</row>
    <row r="85" customFormat="false" ht="12.75" hidden="false" customHeight="false" outlineLevel="0" collapsed="false">
      <c r="BN85" s="22"/>
      <c r="BO85" s="22"/>
      <c r="BP85" s="22"/>
      <c r="BQ85" s="22"/>
      <c r="BR85" s="22"/>
      <c r="BS85" s="22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</row>
    <row r="86" customFormat="false" ht="12.75" hidden="false" customHeight="false" outlineLevel="0" collapsed="false">
      <c r="BN86" s="22"/>
      <c r="BO86" s="22"/>
      <c r="BP86" s="22"/>
      <c r="BQ86" s="22"/>
      <c r="BR86" s="22"/>
      <c r="BS86" s="22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</row>
    <row r="97" customFormat="false" ht="12.75" hidden="false" customHeight="false" outlineLevel="0" collapsed="false">
      <c r="C97" s="35"/>
    </row>
    <row r="98" customFormat="false" ht="12.75" hidden="false" customHeight="false" outlineLevel="0" collapsed="false">
      <c r="C98" s="35"/>
    </row>
    <row r="99" customFormat="false" ht="12.75" hidden="false" customHeight="false" outlineLevel="0" collapsed="false">
      <c r="C99" s="35"/>
    </row>
    <row r="100" customFormat="false" ht="12.75" hidden="false" customHeight="false" outlineLevel="0" collapsed="false">
      <c r="C100" s="11"/>
    </row>
    <row r="101" customFormat="false" ht="12.75" hidden="false" customHeight="false" outlineLevel="0" collapsed="false">
      <c r="C101" s="35"/>
    </row>
    <row r="102" customFormat="false" ht="12.75" hidden="false" customHeight="false" outlineLevel="0" collapsed="false">
      <c r="C102" s="35"/>
    </row>
    <row r="103" customFormat="false" ht="12.75" hidden="false" customHeight="false" outlineLevel="0" collapsed="false">
      <c r="C103" s="35"/>
    </row>
    <row r="104" customFormat="false" ht="12.75" hidden="false" customHeight="false" outlineLevel="0" collapsed="false">
      <c r="C104" s="35"/>
    </row>
    <row r="105" customFormat="false" ht="12.75" hidden="false" customHeight="false" outlineLevel="0" collapsed="false">
      <c r="C105" s="35"/>
    </row>
    <row r="106" customFormat="false" ht="12.75" hidden="false" customHeight="false" outlineLevel="0" collapsed="false">
      <c r="C106" s="35"/>
    </row>
    <row r="107" customFormat="false" ht="12.75" hidden="false" customHeight="false" outlineLevel="0" collapsed="false">
      <c r="C107" s="11"/>
    </row>
    <row r="108" customFormat="false" ht="12.75" hidden="false" customHeight="false" outlineLevel="0" collapsed="false">
      <c r="C108" s="35"/>
    </row>
    <row r="109" customFormat="false" ht="12.75" hidden="false" customHeight="false" outlineLevel="0" collapsed="false">
      <c r="C109" s="35"/>
    </row>
    <row r="110" customFormat="false" ht="12.75" hidden="false" customHeight="false" outlineLevel="0" collapsed="false">
      <c r="C110" s="35"/>
    </row>
    <row r="111" customFormat="false" ht="12.75" hidden="false" customHeight="false" outlineLevel="0" collapsed="false">
      <c r="C111" s="35"/>
    </row>
    <row r="112" customFormat="false" ht="12.75" hidden="false" customHeight="false" outlineLevel="0" collapsed="false">
      <c r="C112" s="35"/>
    </row>
    <row r="113" customFormat="false" ht="12.75" hidden="false" customHeight="false" outlineLevel="0" collapsed="false">
      <c r="C113" s="35"/>
    </row>
    <row r="114" customFormat="false" ht="12.75" hidden="false" customHeight="false" outlineLevel="0" collapsed="false">
      <c r="C114" s="3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1997-03-25T13:14:54Z</dcterms:created>
  <dc:creator>Lawrence May</dc:creator>
  <dc:description>- Oracle 8i ODBC QueryFix Applied</dc:description>
  <dc:language>en-US</dc:language>
  <cp:lastModifiedBy>dthibaut</cp:lastModifiedBy>
  <cp:lastPrinted>2001-10-10T14:48:20Z</cp:lastPrinted>
  <dcterms:modified xsi:type="dcterms:W3CDTF">2001-11-29T21:46:22Z</dcterms:modified>
  <cp:revision>0</cp:revision>
  <dc:subject/>
  <dc:title/>
</cp:coreProperties>
</file>